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bookViews>
    <workbookView xWindow="-15" yWindow="60" windowWidth="19440" windowHeight="6180" tabRatio="897" firstSheet="2" activeTab="11"/>
  </bookViews>
  <sheets>
    <sheet name="Inclusion &amp; Exclusion Criteria" sheetId="7" state="hidden" r:id="rId1"/>
    <sheet name="Apps" sheetId="1" r:id="rId2"/>
    <sheet name="Table - Characteristics" sheetId="28" r:id="rId3"/>
    <sheet name="Table - Collection" sheetId="44" r:id="rId4"/>
    <sheet name="Table - Data Storage" sheetId="42" r:id="rId5"/>
    <sheet name="Table - Data Type Summary" sheetId="37" r:id="rId6"/>
    <sheet name="Table - Transmission 1" sheetId="29" r:id="rId7"/>
    <sheet name="Tables - Transmission 2" sheetId="41" r:id="rId8"/>
    <sheet name="Table - Policies 1" sheetId="36" r:id="rId9"/>
    <sheet name="Tables - Policies 2" sheetId="35" r:id="rId10"/>
    <sheet name="Table - Vulnerabilities" sheetId="39" r:id="rId11"/>
    <sheet name="Table - Permissions" sheetId="43" r:id="rId12"/>
    <sheet name="List Sources" sheetId="5" r:id="rId13"/>
  </sheets>
  <externalReferences>
    <externalReference r:id="rId14"/>
  </externalReferences>
  <definedNames>
    <definedName name="AccountRequired">Apps!$198:$198</definedName>
    <definedName name="AdvertisersDestinationCountries">Apps!$698:$698</definedName>
    <definedName name="AdvertisersDisplaysAdverts">Apps!$711:$711</definedName>
    <definedName name="AdvertisersPolicyOptOut">Apps!$304:$304</definedName>
    <definedName name="AdvertisersPolicyTransmission">Apps!$303:$303</definedName>
    <definedName name="AdvertisersPolicyViewing">Apps!$302:$302</definedName>
    <definedName name="AdvertisersSeparatePolicy">Apps!$299:$299</definedName>
    <definedName name="AdvertisersTransmitsData">Apps!$697:$697</definedName>
    <definedName name="AdvertisersTransmitsDataOrDisplaysAdverts">Apps!$712:$712</definedName>
    <definedName name="AnalyticsDestinationCountries">Apps!$700:$700</definedName>
    <definedName name="AnalyticsPolicyOptOut">Apps!$361:$361</definedName>
    <definedName name="AnalyticsPolicyTransmission">Apps!$357:$357</definedName>
    <definedName name="AnalyticsTransmitsData">Apps!$699:$699</definedName>
    <definedName name="AnalyticsTransmitsDeviceIdentifier">Apps!$404:$404</definedName>
    <definedName name="Android">Apps!$8:$8</definedName>
    <definedName name="AppCollectsData">Apps!$687:$687</definedName>
    <definedName name="AppCollectsOrStoresData">Apps!$562:$562</definedName>
    <definedName name="AppCollectsOrStoresPID">Apps!$563:$563</definedName>
    <definedName name="AppCollectsOrTransmitsData">Apps!$707:$707</definedName>
    <definedName name="AppCollectsPID">Apps!$559:$559</definedName>
    <definedName name="AppCollectsStoresOrTransmitsData">Apps!$708:$708</definedName>
    <definedName name="AppCollectsStoresOrTransmitsPID">Apps!$709:$709</definedName>
    <definedName name="AppID">Apps!$2:$2</definedName>
    <definedName name="AppName">Apps!$14:$14</definedName>
    <definedName name="AppNHSLink">Apps!$15:$15</definedName>
    <definedName name="AppPolicy">Apps!$68:$68</definedName>
    <definedName name="Apps">Apps!$J:$EK</definedName>
    <definedName name="AppStorePrivacyLink">Apps!$74:$74</definedName>
    <definedName name="AppStoresContainPID">Apps!$561:$561</definedName>
    <definedName name="AppStoresData">Apps!$560:$560</definedName>
    <definedName name="AppTransmitsData">Apps!$703:$703</definedName>
    <definedName name="AppTransmitsNonUsageDeviceData">Apps!$688:$688</definedName>
    <definedName name="AppTransmitsPID">Apps!$704:$704</definedName>
    <definedName name="AppTransmitsUsageDeviceData">Apps!$539:$539</definedName>
    <definedName name="AppUpdated">'[1]Merged Apps'!$291:$291</definedName>
    <definedName name="ClinicalDisclaimer">Apps!$149:$149</definedName>
    <definedName name="ClinicalDisclaimerPrivacy">Apps!$152:$152</definedName>
    <definedName name="CollectionItems">Apps!$155:$191</definedName>
    <definedName name="CollectionItemTypes">Apps!$G$155:$G$191</definedName>
    <definedName name="CollectionPolicyMismatches">Apps!$623:$623</definedName>
    <definedName name="CollectionPolicyMismatchSummary">Apps!$615:$622</definedName>
    <definedName name="CollectionPolicyMismatchSummaryTypes">Apps!$G$615:$G$622</definedName>
    <definedName name="CollectionPolicyNoContradictions">Apps!$624:$624</definedName>
    <definedName name="CollectionSummary">Apps!$547:$557</definedName>
    <definedName name="CollectionSummaryTypes">Apps!$G$547:$G$557</definedName>
    <definedName name="CollectionUserContent">Apps!$190:$190</definedName>
    <definedName name="ContentLoadingDestinationCountries">Apps!$702:$702</definedName>
    <definedName name="ContentLoadingPolicyTransmission">Apps!$414:$414</definedName>
    <definedName name="ContentLoadingTransmitsData">Apps!$701:$701</definedName>
    <definedName name="CookiesPolicyHandling">Apps!$128:$128</definedName>
    <definedName name="CookiesUsed">Apps!$685:$685</definedName>
    <definedName name="Cost">Apps!$22:$22</definedName>
    <definedName name="DataEncrypted">Apps!$210:$210</definedName>
    <definedName name="DateLatestReview">'[1]Merged Apps'!$5:$5</definedName>
    <definedName name="ExclusionReason">Apps!$10:$10</definedName>
    <definedName name="HasAnyPolicy">Apps!$683:$683</definedName>
    <definedName name="HasAnyPrivacyMarketingPolicy">Apps!$684:$684</definedName>
    <definedName name="Include">Apps!$9:$9</definedName>
    <definedName name="InformationApp">'[1]Merged Apps'!$335:$335</definedName>
    <definedName name="InsecurePasswordStorage">Apps!$212:$212</definedName>
    <definedName name="iOS">Apps!$7:$7</definedName>
    <definedName name="IsFirstVersion">Apps!$682:$682</definedName>
    <definedName name="JustifiedCalendarAccess">Apps!$780:$780</definedName>
    <definedName name="JustifiedCameraAccess">Apps!$778:$778</definedName>
    <definedName name="JustifiedContactsAccess">Apps!$779:$779</definedName>
    <definedName name="JustifiedGeolocation">Apps!$777:$777</definedName>
    <definedName name="OnlineServiceDomains">Apps!$243:$243</definedName>
    <definedName name="OnlineServicePolicyDeleting">Apps!$239:$239</definedName>
    <definedName name="OnlineServicePolicyEditing">Apps!$237:$237</definedName>
    <definedName name="OnlineServicePolicyOptOut">Apps!$230:$230</definedName>
    <definedName name="OnlineServicePolicyTransmission">Apps!$234:$234</definedName>
    <definedName name="OnlineServicePurpose">Apps!$692:$692</definedName>
    <definedName name="OnlineServicesDestinationCountries">Apps!$693:$693</definedName>
    <definedName name="OnlineServicesUnencrypted">Apps!$694:$694</definedName>
    <definedName name="OnlineServiceTransmitsData">Apps!$691:$691</definedName>
    <definedName name="Permissions">Apps!$52:$65</definedName>
    <definedName name="PermissionTypes">Apps!$G$52:$G$65</definedName>
    <definedName name="Platform">Apps!$681:$681</definedName>
    <definedName name="PlatformAndroid">Apps!$714:$714</definedName>
    <definedName name="PlatformAndroidVersion">Apps!$717:$717</definedName>
    <definedName name="PlatformiOS">Apps!$713:$713</definedName>
    <definedName name="PlatformiOSVersion">Apps!$716:$716</definedName>
    <definedName name="PolicyClaimsAnonymous">Apps!$127:$127</definedName>
    <definedName name="PolicyItems">Apps!$82:$123</definedName>
    <definedName name="PolicyItemTypes">Apps!$G$82:$G$123</definedName>
    <definedName name="PolicySummary">Apps!$565:$575</definedName>
    <definedName name="PolicySummaryTypes">Apps!$G$565:$G$575</definedName>
    <definedName name="PolicyTopics">Apps!$125:$146</definedName>
    <definedName name="PolicyTopicTypes">Apps!$G$125:$G$146</definedName>
    <definedName name="ProductID">'[1]Merged Apps'!$3:$3</definedName>
    <definedName name="Publisher">Apps!$28:$28</definedName>
    <definedName name="ReadabilityClinicalFKGL">Apps!#REF!</definedName>
    <definedName name="ReadabilityClinicalFKRE">Apps!#REF!</definedName>
    <definedName name="ReadabilityClinicalGFI">Apps!#REF!</definedName>
    <definedName name="ReadabilityClinicalSentenceCount">Apps!#REF!</definedName>
    <definedName name="ReadabilityClinicalSMOG">Apps!#REF!</definedName>
    <definedName name="ReadabilityClinicalWordCount">Apps!#REF!</definedName>
    <definedName name="ReadabilityFKGL">Apps!#REF!</definedName>
    <definedName name="ReadabilityFKRE">Apps!#REF!</definedName>
    <definedName name="ReadabilityGFI">Apps!#REF!</definedName>
    <definedName name="ReadabilityPrivacyFKGL">Apps!#REF!</definedName>
    <definedName name="ReadabilityPrivacyFKRE">Apps!#REF!</definedName>
    <definedName name="ReadabilityPrivacyGFI">Apps!#REF!</definedName>
    <definedName name="ReadabilityPrivacySentenceCount">Apps!#REF!</definedName>
    <definedName name="ReadabilityPrivacySMOG">Apps!#REF!</definedName>
    <definedName name="ReadabilityPrivacyWordCount">Apps!#REF!</definedName>
    <definedName name="ReadabilitySentenceCount">Apps!#REF!</definedName>
    <definedName name="ReadabilitySMOG">Apps!#REF!</definedName>
    <definedName name="ReadabilityWordCount">Apps!#REF!</definedName>
    <definedName name="ReleaseDate">Apps!$20:$20</definedName>
    <definedName name="SocialMediaPolicyTransmission">Apps!$114:$114</definedName>
    <definedName name="SocialMediaTransmitsData">Apps!$463:$463</definedName>
    <definedName name="SourceCountry">Apps!$30:$30</definedName>
    <definedName name="StrongIdentifiersOrSensitiveInformation">Apps!$541:$541</definedName>
    <definedName name="SupportContact">Apps!$47:$47</definedName>
    <definedName name="Taxonomy">Apps!$12:$12</definedName>
    <definedName name="ThirdPartyDestinationCountries">Apps!$696:$696</definedName>
    <definedName name="ThirdPartyStrongIdentifiersOrHealthInformation">Apps!$774:$774</definedName>
    <definedName name="ThirdPartyTransmitsData">Apps!$695:$695</definedName>
    <definedName name="TransmissionDestinationCountries">Apps!$705:$705</definedName>
    <definedName name="TransmissionEncryption">Apps!$540:$540</definedName>
    <definedName name="TransmissionHTTPSensitiveInformation">Apps!$545:$545</definedName>
    <definedName name="TransmissionHTTPStrongIdentifiers">Apps!$543:$543</definedName>
    <definedName name="TransmissionHTTPWeakerIdentifiers">Apps!$544:$544</definedName>
    <definedName name="TransmissionItems">Apps!$486:$527</definedName>
    <definedName name="TransmissionItemTypes">Apps!$G$486:$G$527</definedName>
    <definedName name="TransmissionPolicyMismatches">Apps!$679:$679</definedName>
    <definedName name="TransmissionPolicyMismatchSummary">Apps!$669:$678</definedName>
    <definedName name="TransmissionPolicyMismatchSummaryTypes">Apps!$G$669:$G$678</definedName>
    <definedName name="TransmissionPolicyNoContradictions">Apps!$680:$680</definedName>
    <definedName name="TransmissionSummary">Apps!$529:$539</definedName>
    <definedName name="TransmissionSummaryTypes">Apps!$G$529:$G$539</definedName>
    <definedName name="UniqueProductID">'[1]Merged Apps'!$289:$289</definedName>
    <definedName name="Version">Apps!$19:$19</definedName>
    <definedName name="WebPolicy">Apps!$75:$75</definedName>
    <definedName name="WebPolicyMentionsApp">Apps!$79:$79</definedName>
  </definedNames>
  <calcPr calcId="152511"/>
</workbook>
</file>

<file path=xl/calcChain.xml><?xml version="1.0" encoding="utf-8"?>
<calcChain xmlns="http://schemas.openxmlformats.org/spreadsheetml/2006/main">
  <c r="O21" i="36" l="1"/>
  <c r="S25" i="43"/>
  <c r="Q14" i="43"/>
  <c r="Q25" i="43"/>
  <c r="Q24" i="43"/>
  <c r="S27" i="43"/>
  <c r="S14" i="43"/>
  <c r="S16" i="43"/>
  <c r="Q27" i="43"/>
  <c r="Q16" i="43"/>
  <c r="S24" i="43"/>
  <c r="O4" i="42" l="1"/>
  <c r="O6" i="42" s="1"/>
  <c r="M4" i="42"/>
  <c r="M6" i="42" s="1"/>
  <c r="S4" i="43"/>
  <c r="Q4" i="43"/>
  <c r="Z14" i="36"/>
  <c r="X14" i="36"/>
  <c r="Z4" i="36"/>
  <c r="Z6" i="36" s="1"/>
  <c r="X4" i="36"/>
  <c r="X6" i="36" s="1"/>
  <c r="EK775" i="1"/>
  <c r="EI775" i="1"/>
  <c r="EG775" i="1"/>
  <c r="ED775" i="1"/>
  <c r="DZ775" i="1"/>
  <c r="DV775" i="1"/>
  <c r="DU775" i="1"/>
  <c r="DR775" i="1"/>
  <c r="DQ775" i="1"/>
  <c r="DO775" i="1"/>
  <c r="DM775" i="1"/>
  <c r="DK775" i="1"/>
  <c r="DF775" i="1"/>
  <c r="DC775" i="1"/>
  <c r="DB775" i="1"/>
  <c r="CZ775" i="1"/>
  <c r="CX775" i="1"/>
  <c r="CV775" i="1"/>
  <c r="CT775" i="1"/>
  <c r="CP775" i="1"/>
  <c r="CM775" i="1"/>
  <c r="CI775" i="1"/>
  <c r="CF775" i="1"/>
  <c r="CE775" i="1"/>
  <c r="CD775" i="1"/>
  <c r="BY775" i="1"/>
  <c r="BW775" i="1"/>
  <c r="BU775" i="1"/>
  <c r="BR775" i="1"/>
  <c r="BP775" i="1"/>
  <c r="BM775" i="1"/>
  <c r="BK775" i="1"/>
  <c r="BH775" i="1"/>
  <c r="BF775" i="1"/>
  <c r="BE775" i="1"/>
  <c r="AY775" i="1"/>
  <c r="AX775" i="1"/>
  <c r="AW775" i="1"/>
  <c r="AV775" i="1"/>
  <c r="AS775" i="1"/>
  <c r="AQ775" i="1"/>
  <c r="AO775" i="1"/>
  <c r="AK775" i="1"/>
  <c r="AI775" i="1"/>
  <c r="AE775" i="1"/>
  <c r="AB775" i="1"/>
  <c r="Z775" i="1"/>
  <c r="X775" i="1"/>
  <c r="T775" i="1"/>
  <c r="R775" i="1"/>
  <c r="P775" i="1"/>
  <c r="N775" i="1"/>
  <c r="L775" i="1"/>
  <c r="EK774" i="1"/>
  <c r="EI774" i="1"/>
  <c r="EG774" i="1"/>
  <c r="ED774" i="1"/>
  <c r="DZ774" i="1"/>
  <c r="DV774" i="1"/>
  <c r="DU774" i="1"/>
  <c r="DR774" i="1"/>
  <c r="DQ774" i="1"/>
  <c r="DO774" i="1"/>
  <c r="DM774" i="1"/>
  <c r="DK774" i="1"/>
  <c r="DF774" i="1"/>
  <c r="DC774" i="1"/>
  <c r="DB774" i="1"/>
  <c r="CZ774" i="1"/>
  <c r="CX774" i="1"/>
  <c r="CV774" i="1"/>
  <c r="CT774" i="1"/>
  <c r="CP774" i="1"/>
  <c r="CM774" i="1"/>
  <c r="CI774" i="1"/>
  <c r="CF774" i="1"/>
  <c r="CE774" i="1"/>
  <c r="CD774" i="1"/>
  <c r="BY774" i="1"/>
  <c r="BW774" i="1"/>
  <c r="BU774" i="1"/>
  <c r="BR774" i="1"/>
  <c r="BP774" i="1"/>
  <c r="BM774" i="1"/>
  <c r="BK774" i="1"/>
  <c r="BH774" i="1"/>
  <c r="BF774" i="1"/>
  <c r="BE774" i="1"/>
  <c r="AY774" i="1"/>
  <c r="AX774" i="1"/>
  <c r="AW774" i="1"/>
  <c r="AV774" i="1"/>
  <c r="AS774" i="1"/>
  <c r="AQ774" i="1"/>
  <c r="AO774" i="1"/>
  <c r="AK774" i="1"/>
  <c r="AI774" i="1"/>
  <c r="AE774" i="1"/>
  <c r="AB774" i="1"/>
  <c r="Z774" i="1"/>
  <c r="X774" i="1"/>
  <c r="T774" i="1"/>
  <c r="R774" i="1"/>
  <c r="P774" i="1"/>
  <c r="N774" i="1"/>
  <c r="L774" i="1"/>
  <c r="EK772" i="1"/>
  <c r="EI772" i="1"/>
  <c r="EG772" i="1"/>
  <c r="ED772" i="1"/>
  <c r="DZ772" i="1"/>
  <c r="DV772" i="1"/>
  <c r="DU772" i="1"/>
  <c r="DR772" i="1"/>
  <c r="DQ772" i="1"/>
  <c r="DO772" i="1"/>
  <c r="DM772" i="1"/>
  <c r="DK772" i="1"/>
  <c r="DF772" i="1"/>
  <c r="DC772" i="1"/>
  <c r="DB772" i="1"/>
  <c r="CZ772" i="1"/>
  <c r="CX772" i="1"/>
  <c r="CV772" i="1"/>
  <c r="CT772" i="1"/>
  <c r="CP772" i="1"/>
  <c r="CM772" i="1"/>
  <c r="CI772" i="1"/>
  <c r="CF772" i="1"/>
  <c r="CE772" i="1"/>
  <c r="CD772" i="1"/>
  <c r="BY772" i="1"/>
  <c r="BW772" i="1"/>
  <c r="BU772" i="1"/>
  <c r="BR772" i="1"/>
  <c r="BP772" i="1"/>
  <c r="BM772" i="1"/>
  <c r="BK772" i="1"/>
  <c r="BH772" i="1"/>
  <c r="BF772" i="1"/>
  <c r="BE772" i="1"/>
  <c r="AY772" i="1"/>
  <c r="AX772" i="1"/>
  <c r="AW772" i="1"/>
  <c r="AV772" i="1"/>
  <c r="AS772" i="1"/>
  <c r="AQ772" i="1"/>
  <c r="AO772" i="1"/>
  <c r="AK772" i="1"/>
  <c r="AI772" i="1"/>
  <c r="AE772" i="1"/>
  <c r="AB772" i="1"/>
  <c r="Z772" i="1"/>
  <c r="X772" i="1"/>
  <c r="T772" i="1"/>
  <c r="R772" i="1"/>
  <c r="P772" i="1"/>
  <c r="N772" i="1"/>
  <c r="L772" i="1"/>
  <c r="EK771" i="1"/>
  <c r="EI771" i="1"/>
  <c r="EG771" i="1"/>
  <c r="ED771" i="1"/>
  <c r="DZ771" i="1"/>
  <c r="DV771" i="1"/>
  <c r="DU771" i="1"/>
  <c r="DR771" i="1"/>
  <c r="DQ771" i="1"/>
  <c r="DO771" i="1"/>
  <c r="DM771" i="1"/>
  <c r="DK771" i="1"/>
  <c r="DF771" i="1"/>
  <c r="DC771" i="1"/>
  <c r="DB771" i="1"/>
  <c r="CZ771" i="1"/>
  <c r="CX771" i="1"/>
  <c r="CV771" i="1"/>
  <c r="CT771" i="1"/>
  <c r="CP771" i="1"/>
  <c r="CM771" i="1"/>
  <c r="CI771" i="1"/>
  <c r="CF771" i="1"/>
  <c r="CE771" i="1"/>
  <c r="CD771" i="1"/>
  <c r="BY771" i="1"/>
  <c r="BW771" i="1"/>
  <c r="BU771" i="1"/>
  <c r="BR771" i="1"/>
  <c r="BP771" i="1"/>
  <c r="BM771" i="1"/>
  <c r="BK771" i="1"/>
  <c r="BH771" i="1"/>
  <c r="BF771" i="1"/>
  <c r="BE771" i="1"/>
  <c r="AY771" i="1"/>
  <c r="AX771" i="1"/>
  <c r="AW771" i="1"/>
  <c r="AV771" i="1"/>
  <c r="AS771" i="1"/>
  <c r="AQ771" i="1"/>
  <c r="AO771" i="1"/>
  <c r="AK771" i="1"/>
  <c r="AI771" i="1"/>
  <c r="AE771" i="1"/>
  <c r="AB771" i="1"/>
  <c r="Z771" i="1"/>
  <c r="X771" i="1"/>
  <c r="T771" i="1"/>
  <c r="R771" i="1"/>
  <c r="P771" i="1"/>
  <c r="N771" i="1"/>
  <c r="L771" i="1"/>
  <c r="EK770" i="1"/>
  <c r="EI770" i="1"/>
  <c r="EG770" i="1"/>
  <c r="ED770" i="1"/>
  <c r="DZ770" i="1"/>
  <c r="DV770" i="1"/>
  <c r="DU770" i="1"/>
  <c r="DR770" i="1"/>
  <c r="DQ770" i="1"/>
  <c r="DO770" i="1"/>
  <c r="DM770" i="1"/>
  <c r="DK770" i="1"/>
  <c r="DF770" i="1"/>
  <c r="DC770" i="1"/>
  <c r="DB770" i="1"/>
  <c r="CZ770" i="1"/>
  <c r="CX770" i="1"/>
  <c r="CV770" i="1"/>
  <c r="CT770" i="1"/>
  <c r="CP770" i="1"/>
  <c r="CM770" i="1"/>
  <c r="CI770" i="1"/>
  <c r="CF770" i="1"/>
  <c r="CE770" i="1"/>
  <c r="CD770" i="1"/>
  <c r="BY770" i="1"/>
  <c r="BW770" i="1"/>
  <c r="BU770" i="1"/>
  <c r="BR770" i="1"/>
  <c r="BP770" i="1"/>
  <c r="BM770" i="1"/>
  <c r="BK770" i="1"/>
  <c r="BH770" i="1"/>
  <c r="BF770" i="1"/>
  <c r="BE770" i="1"/>
  <c r="AY770" i="1"/>
  <c r="AX770" i="1"/>
  <c r="AW770" i="1"/>
  <c r="AV770" i="1"/>
  <c r="AS770" i="1"/>
  <c r="AQ770" i="1"/>
  <c r="AO770" i="1"/>
  <c r="AK770" i="1"/>
  <c r="AI770" i="1"/>
  <c r="AE770" i="1"/>
  <c r="AB770" i="1"/>
  <c r="Z770" i="1"/>
  <c r="X770" i="1"/>
  <c r="T770" i="1"/>
  <c r="R770" i="1"/>
  <c r="P770" i="1"/>
  <c r="N770" i="1"/>
  <c r="L770" i="1"/>
  <c r="EK769" i="1"/>
  <c r="EI769" i="1"/>
  <c r="EG769" i="1"/>
  <c r="ED769" i="1"/>
  <c r="DZ769" i="1"/>
  <c r="DV769" i="1"/>
  <c r="DU769" i="1"/>
  <c r="DR769" i="1"/>
  <c r="DQ769" i="1"/>
  <c r="DO769" i="1"/>
  <c r="DM769" i="1"/>
  <c r="DK769" i="1"/>
  <c r="DF769" i="1"/>
  <c r="DC769" i="1"/>
  <c r="DB769" i="1"/>
  <c r="CZ769" i="1"/>
  <c r="CX769" i="1"/>
  <c r="CV769" i="1"/>
  <c r="CT769" i="1"/>
  <c r="CP769" i="1"/>
  <c r="CM769" i="1"/>
  <c r="CI769" i="1"/>
  <c r="CF769" i="1"/>
  <c r="CE769" i="1"/>
  <c r="CD769" i="1"/>
  <c r="BY769" i="1"/>
  <c r="BW769" i="1"/>
  <c r="BU769" i="1"/>
  <c r="BR769" i="1"/>
  <c r="BP769" i="1"/>
  <c r="BM769" i="1"/>
  <c r="BK769" i="1"/>
  <c r="BH769" i="1"/>
  <c r="BF769" i="1"/>
  <c r="BE769" i="1"/>
  <c r="AY769" i="1"/>
  <c r="AX769" i="1"/>
  <c r="AW769" i="1"/>
  <c r="AV769" i="1"/>
  <c r="AS769" i="1"/>
  <c r="AQ769" i="1"/>
  <c r="AO769" i="1"/>
  <c r="AK769" i="1"/>
  <c r="AI769" i="1"/>
  <c r="AE769" i="1"/>
  <c r="AB769" i="1"/>
  <c r="Z769" i="1"/>
  <c r="X769" i="1"/>
  <c r="T769" i="1"/>
  <c r="R769" i="1"/>
  <c r="P769" i="1"/>
  <c r="N769" i="1"/>
  <c r="L769" i="1"/>
  <c r="EK768" i="1"/>
  <c r="EI768" i="1"/>
  <c r="EG768" i="1"/>
  <c r="ED768" i="1"/>
  <c r="DZ768" i="1"/>
  <c r="DV768" i="1"/>
  <c r="DU768" i="1"/>
  <c r="DR768" i="1"/>
  <c r="DQ768" i="1"/>
  <c r="DO768" i="1"/>
  <c r="DM768" i="1"/>
  <c r="DK768" i="1"/>
  <c r="DF768" i="1"/>
  <c r="DC768" i="1"/>
  <c r="DB768" i="1"/>
  <c r="CZ768" i="1"/>
  <c r="CX768" i="1"/>
  <c r="CV768" i="1"/>
  <c r="CT768" i="1"/>
  <c r="CP768" i="1"/>
  <c r="CM768" i="1"/>
  <c r="CI768" i="1"/>
  <c r="CF768" i="1"/>
  <c r="CE768" i="1"/>
  <c r="CD768" i="1"/>
  <c r="BY768" i="1"/>
  <c r="BW768" i="1"/>
  <c r="BU768" i="1"/>
  <c r="BR768" i="1"/>
  <c r="BP768" i="1"/>
  <c r="BM768" i="1"/>
  <c r="BK768" i="1"/>
  <c r="BH768" i="1"/>
  <c r="BF768" i="1"/>
  <c r="BE768" i="1"/>
  <c r="AY768" i="1"/>
  <c r="AX768" i="1"/>
  <c r="AW768" i="1"/>
  <c r="AV768" i="1"/>
  <c r="AS768" i="1"/>
  <c r="AQ768" i="1"/>
  <c r="AO768" i="1"/>
  <c r="AK768" i="1"/>
  <c r="AI768" i="1"/>
  <c r="AE768" i="1"/>
  <c r="AB768" i="1"/>
  <c r="Z768" i="1"/>
  <c r="X768" i="1"/>
  <c r="T768" i="1"/>
  <c r="R768" i="1"/>
  <c r="P768" i="1"/>
  <c r="N768" i="1"/>
  <c r="L768" i="1"/>
  <c r="EK767" i="1"/>
  <c r="EI767" i="1"/>
  <c r="EG767" i="1"/>
  <c r="ED767" i="1"/>
  <c r="DZ767" i="1"/>
  <c r="DV767" i="1"/>
  <c r="DU767" i="1"/>
  <c r="DR767" i="1"/>
  <c r="DQ767" i="1"/>
  <c r="DO767" i="1"/>
  <c r="DM767" i="1"/>
  <c r="DK767" i="1"/>
  <c r="DF767" i="1"/>
  <c r="DC767" i="1"/>
  <c r="DB767" i="1"/>
  <c r="CZ767" i="1"/>
  <c r="CX767" i="1"/>
  <c r="CV767" i="1"/>
  <c r="CT767" i="1"/>
  <c r="CP767" i="1"/>
  <c r="CM767" i="1"/>
  <c r="CI767" i="1"/>
  <c r="CF767" i="1"/>
  <c r="CE767" i="1"/>
  <c r="CD767" i="1"/>
  <c r="BY767" i="1"/>
  <c r="BW767" i="1"/>
  <c r="BU767" i="1"/>
  <c r="BR767" i="1"/>
  <c r="BP767" i="1"/>
  <c r="BM767" i="1"/>
  <c r="BK767" i="1"/>
  <c r="BH767" i="1"/>
  <c r="BF767" i="1"/>
  <c r="BE767" i="1"/>
  <c r="AY767" i="1"/>
  <c r="AX767" i="1"/>
  <c r="AW767" i="1"/>
  <c r="AV767" i="1"/>
  <c r="AS767" i="1"/>
  <c r="AQ767" i="1"/>
  <c r="AO767" i="1"/>
  <c r="AK767" i="1"/>
  <c r="AI767" i="1"/>
  <c r="AE767" i="1"/>
  <c r="AB767" i="1"/>
  <c r="Z767" i="1"/>
  <c r="X767" i="1"/>
  <c r="T767" i="1"/>
  <c r="R767" i="1"/>
  <c r="P767" i="1"/>
  <c r="N767" i="1"/>
  <c r="L767" i="1"/>
  <c r="EK766" i="1"/>
  <c r="EI766" i="1"/>
  <c r="EG766" i="1"/>
  <c r="ED766" i="1"/>
  <c r="DZ766" i="1"/>
  <c r="DV766" i="1"/>
  <c r="DU766" i="1"/>
  <c r="DR766" i="1"/>
  <c r="DQ766" i="1"/>
  <c r="DO766" i="1"/>
  <c r="DM766" i="1"/>
  <c r="DK766" i="1"/>
  <c r="DF766" i="1"/>
  <c r="DC766" i="1"/>
  <c r="DB766" i="1"/>
  <c r="CZ766" i="1"/>
  <c r="CX766" i="1"/>
  <c r="CV766" i="1"/>
  <c r="CT766" i="1"/>
  <c r="CP766" i="1"/>
  <c r="CM766" i="1"/>
  <c r="CI766" i="1"/>
  <c r="CF766" i="1"/>
  <c r="CE766" i="1"/>
  <c r="CD766" i="1"/>
  <c r="BY766" i="1"/>
  <c r="BW766" i="1"/>
  <c r="BU766" i="1"/>
  <c r="BR766" i="1"/>
  <c r="BP766" i="1"/>
  <c r="BM766" i="1"/>
  <c r="BK766" i="1"/>
  <c r="BH766" i="1"/>
  <c r="BF766" i="1"/>
  <c r="BE766" i="1"/>
  <c r="AY766" i="1"/>
  <c r="AX766" i="1"/>
  <c r="AW766" i="1"/>
  <c r="AV766" i="1"/>
  <c r="AS766" i="1"/>
  <c r="AQ766" i="1"/>
  <c r="AO766" i="1"/>
  <c r="AK766" i="1"/>
  <c r="AI766" i="1"/>
  <c r="AE766" i="1"/>
  <c r="AB766" i="1"/>
  <c r="Z766" i="1"/>
  <c r="X766" i="1"/>
  <c r="T766" i="1"/>
  <c r="R766" i="1"/>
  <c r="P766" i="1"/>
  <c r="N766" i="1"/>
  <c r="L766" i="1"/>
  <c r="EK765" i="1"/>
  <c r="EI765" i="1"/>
  <c r="EG765" i="1"/>
  <c r="ED765" i="1"/>
  <c r="DZ765" i="1"/>
  <c r="DV765" i="1"/>
  <c r="DU765" i="1"/>
  <c r="DR765" i="1"/>
  <c r="DQ765" i="1"/>
  <c r="DO765" i="1"/>
  <c r="DM765" i="1"/>
  <c r="DK765" i="1"/>
  <c r="DF765" i="1"/>
  <c r="DC765" i="1"/>
  <c r="DB765" i="1"/>
  <c r="CZ765" i="1"/>
  <c r="CX765" i="1"/>
  <c r="CV765" i="1"/>
  <c r="CT765" i="1"/>
  <c r="CP765" i="1"/>
  <c r="CM765" i="1"/>
  <c r="CI765" i="1"/>
  <c r="CF765" i="1"/>
  <c r="CE765" i="1"/>
  <c r="CD765" i="1"/>
  <c r="BY765" i="1"/>
  <c r="BW765" i="1"/>
  <c r="BU765" i="1"/>
  <c r="BR765" i="1"/>
  <c r="BP765" i="1"/>
  <c r="BM765" i="1"/>
  <c r="BK765" i="1"/>
  <c r="BH765" i="1"/>
  <c r="BF765" i="1"/>
  <c r="BE765" i="1"/>
  <c r="AY765" i="1"/>
  <c r="AX765" i="1"/>
  <c r="AW765" i="1"/>
  <c r="AV765" i="1"/>
  <c r="AS765" i="1"/>
  <c r="AQ765" i="1"/>
  <c r="AO765" i="1"/>
  <c r="AK765" i="1"/>
  <c r="AI765" i="1"/>
  <c r="AE765" i="1"/>
  <c r="AB765" i="1"/>
  <c r="Z765" i="1"/>
  <c r="X765" i="1"/>
  <c r="T765" i="1"/>
  <c r="R765" i="1"/>
  <c r="P765" i="1"/>
  <c r="N765" i="1"/>
  <c r="L765" i="1"/>
  <c r="EK764" i="1"/>
  <c r="EI764" i="1"/>
  <c r="EG764" i="1"/>
  <c r="ED764" i="1"/>
  <c r="DZ764" i="1"/>
  <c r="DV764" i="1"/>
  <c r="DU764" i="1"/>
  <c r="DR764" i="1"/>
  <c r="DQ764" i="1"/>
  <c r="DO764" i="1"/>
  <c r="DM764" i="1"/>
  <c r="DK764" i="1"/>
  <c r="DF764" i="1"/>
  <c r="DC764" i="1"/>
  <c r="DB764" i="1"/>
  <c r="CZ764" i="1"/>
  <c r="CX764" i="1"/>
  <c r="CV764" i="1"/>
  <c r="CT764" i="1"/>
  <c r="CP764" i="1"/>
  <c r="CM764" i="1"/>
  <c r="CI764" i="1"/>
  <c r="CF764" i="1"/>
  <c r="CE764" i="1"/>
  <c r="CD764" i="1"/>
  <c r="BY764" i="1"/>
  <c r="BW764" i="1"/>
  <c r="BU764" i="1"/>
  <c r="BR764" i="1"/>
  <c r="BP764" i="1"/>
  <c r="BM764" i="1"/>
  <c r="BK764" i="1"/>
  <c r="BH764" i="1"/>
  <c r="BF764" i="1"/>
  <c r="BE764" i="1"/>
  <c r="AY764" i="1"/>
  <c r="AX764" i="1"/>
  <c r="AW764" i="1"/>
  <c r="AV764" i="1"/>
  <c r="AS764" i="1"/>
  <c r="AQ764" i="1"/>
  <c r="AO764" i="1"/>
  <c r="AK764" i="1"/>
  <c r="AI764" i="1"/>
  <c r="AE764" i="1"/>
  <c r="AB764" i="1"/>
  <c r="Z764" i="1"/>
  <c r="X764" i="1"/>
  <c r="T764" i="1"/>
  <c r="R764" i="1"/>
  <c r="P764" i="1"/>
  <c r="N764" i="1"/>
  <c r="L764" i="1"/>
  <c r="EK763" i="1"/>
  <c r="EI763" i="1"/>
  <c r="EG763" i="1"/>
  <c r="ED763" i="1"/>
  <c r="DZ763" i="1"/>
  <c r="DV763" i="1"/>
  <c r="DU763" i="1"/>
  <c r="DR763" i="1"/>
  <c r="DQ763" i="1"/>
  <c r="DO763" i="1"/>
  <c r="DM763" i="1"/>
  <c r="DK763" i="1"/>
  <c r="DF763" i="1"/>
  <c r="DC763" i="1"/>
  <c r="DB763" i="1"/>
  <c r="CZ763" i="1"/>
  <c r="CX763" i="1"/>
  <c r="CV763" i="1"/>
  <c r="CT763" i="1"/>
  <c r="CP763" i="1"/>
  <c r="CM763" i="1"/>
  <c r="CI763" i="1"/>
  <c r="CF763" i="1"/>
  <c r="CE763" i="1"/>
  <c r="CD763" i="1"/>
  <c r="BY763" i="1"/>
  <c r="BW763" i="1"/>
  <c r="BU763" i="1"/>
  <c r="BR763" i="1"/>
  <c r="BP763" i="1"/>
  <c r="BM763" i="1"/>
  <c r="BK763" i="1"/>
  <c r="BH763" i="1"/>
  <c r="BF763" i="1"/>
  <c r="BE763" i="1"/>
  <c r="AY763" i="1"/>
  <c r="AX763" i="1"/>
  <c r="AW763" i="1"/>
  <c r="AV763" i="1"/>
  <c r="AS763" i="1"/>
  <c r="AQ763" i="1"/>
  <c r="AO763" i="1"/>
  <c r="AK763" i="1"/>
  <c r="AI763" i="1"/>
  <c r="AE763" i="1"/>
  <c r="AB763" i="1"/>
  <c r="Z763" i="1"/>
  <c r="X763" i="1"/>
  <c r="T763" i="1"/>
  <c r="R763" i="1"/>
  <c r="P763" i="1"/>
  <c r="N763" i="1"/>
  <c r="L763" i="1"/>
  <c r="EK762" i="1"/>
  <c r="EI762" i="1"/>
  <c r="EG762" i="1"/>
  <c r="ED762" i="1"/>
  <c r="DZ762" i="1"/>
  <c r="DV762" i="1"/>
  <c r="DU762" i="1"/>
  <c r="DR762" i="1"/>
  <c r="DQ762" i="1"/>
  <c r="DO762" i="1"/>
  <c r="DM762" i="1"/>
  <c r="DK762" i="1"/>
  <c r="DF762" i="1"/>
  <c r="DC762" i="1"/>
  <c r="DB762" i="1"/>
  <c r="CZ762" i="1"/>
  <c r="CX762" i="1"/>
  <c r="CV762" i="1"/>
  <c r="CT762" i="1"/>
  <c r="CP762" i="1"/>
  <c r="CM762" i="1"/>
  <c r="CI762" i="1"/>
  <c r="CF762" i="1"/>
  <c r="CE762" i="1"/>
  <c r="CD762" i="1"/>
  <c r="BY762" i="1"/>
  <c r="BW762" i="1"/>
  <c r="BU762" i="1"/>
  <c r="BR762" i="1"/>
  <c r="BP762" i="1"/>
  <c r="BM762" i="1"/>
  <c r="BK762" i="1"/>
  <c r="BH762" i="1"/>
  <c r="BF762" i="1"/>
  <c r="BE762" i="1"/>
  <c r="AY762" i="1"/>
  <c r="AX762" i="1"/>
  <c r="AW762" i="1"/>
  <c r="AV762" i="1"/>
  <c r="AS762" i="1"/>
  <c r="AQ762" i="1"/>
  <c r="AO762" i="1"/>
  <c r="AK762" i="1"/>
  <c r="AI762" i="1"/>
  <c r="AE762" i="1"/>
  <c r="AB762" i="1"/>
  <c r="Z762" i="1"/>
  <c r="X762" i="1"/>
  <c r="T762" i="1"/>
  <c r="R762" i="1"/>
  <c r="P762" i="1"/>
  <c r="N762" i="1"/>
  <c r="L762" i="1"/>
  <c r="EK760" i="1"/>
  <c r="EJ760" i="1"/>
  <c r="EI760" i="1"/>
  <c r="EH760" i="1"/>
  <c r="EG760" i="1"/>
  <c r="EF760" i="1"/>
  <c r="EE760" i="1"/>
  <c r="ED760" i="1"/>
  <c r="EC760" i="1"/>
  <c r="EB760" i="1"/>
  <c r="EA760" i="1"/>
  <c r="DZ760" i="1"/>
  <c r="DY760" i="1"/>
  <c r="DX760" i="1"/>
  <c r="DW760" i="1"/>
  <c r="DV760" i="1"/>
  <c r="DU760" i="1"/>
  <c r="DT760" i="1"/>
  <c r="DS760" i="1"/>
  <c r="DR760" i="1"/>
  <c r="DQ760" i="1"/>
  <c r="DP760" i="1"/>
  <c r="DO760" i="1"/>
  <c r="DN760" i="1"/>
  <c r="DM760" i="1"/>
  <c r="DL760" i="1"/>
  <c r="DK760" i="1"/>
  <c r="DJ760" i="1"/>
  <c r="DI760" i="1"/>
  <c r="DH760" i="1"/>
  <c r="DG760" i="1"/>
  <c r="DF760" i="1"/>
  <c r="DE760" i="1"/>
  <c r="DD760" i="1"/>
  <c r="DC760" i="1"/>
  <c r="DB760" i="1"/>
  <c r="DA760" i="1"/>
  <c r="CZ760" i="1"/>
  <c r="CY760" i="1"/>
  <c r="CX760" i="1"/>
  <c r="CW760" i="1"/>
  <c r="CV760" i="1"/>
  <c r="CU760" i="1"/>
  <c r="CT760" i="1"/>
  <c r="CS760" i="1"/>
  <c r="CR760" i="1"/>
  <c r="CQ760" i="1"/>
  <c r="CP760" i="1"/>
  <c r="CO760" i="1"/>
  <c r="CN760" i="1"/>
  <c r="CM760" i="1"/>
  <c r="CL760" i="1"/>
  <c r="CK760" i="1"/>
  <c r="CJ760" i="1"/>
  <c r="CI760" i="1"/>
  <c r="CH760" i="1"/>
  <c r="CG760" i="1"/>
  <c r="CF760" i="1"/>
  <c r="CE760" i="1"/>
  <c r="CD760" i="1"/>
  <c r="CC760" i="1"/>
  <c r="CB760" i="1"/>
  <c r="CA760" i="1"/>
  <c r="BZ760" i="1"/>
  <c r="BY760" i="1"/>
  <c r="BX760" i="1"/>
  <c r="BW760" i="1"/>
  <c r="BV760" i="1"/>
  <c r="BU760" i="1"/>
  <c r="BT760" i="1"/>
  <c r="BS760" i="1"/>
  <c r="BR760" i="1"/>
  <c r="BQ760" i="1"/>
  <c r="BP760" i="1"/>
  <c r="BO760" i="1"/>
  <c r="BN760" i="1"/>
  <c r="BM760" i="1"/>
  <c r="BL760" i="1"/>
  <c r="BK760" i="1"/>
  <c r="BJ760" i="1"/>
  <c r="BI760" i="1"/>
  <c r="BH760" i="1"/>
  <c r="BG760" i="1"/>
  <c r="BF760" i="1"/>
  <c r="BE760" i="1"/>
  <c r="BD760" i="1"/>
  <c r="BC760" i="1"/>
  <c r="BB760" i="1"/>
  <c r="BA760" i="1"/>
  <c r="AZ760" i="1"/>
  <c r="AY760" i="1"/>
  <c r="AX760" i="1"/>
  <c r="AW760" i="1"/>
  <c r="AV760" i="1"/>
  <c r="AU760" i="1"/>
  <c r="AT760" i="1"/>
  <c r="AS760" i="1"/>
  <c r="AR760" i="1"/>
  <c r="AQ760" i="1"/>
  <c r="AP760" i="1"/>
  <c r="AO760" i="1"/>
  <c r="AN760" i="1"/>
  <c r="AM760" i="1"/>
  <c r="AL760" i="1"/>
  <c r="AK760" i="1"/>
  <c r="AJ760" i="1"/>
  <c r="AI760" i="1"/>
  <c r="AH760" i="1"/>
  <c r="AG760" i="1"/>
  <c r="AF760" i="1"/>
  <c r="AE760" i="1"/>
  <c r="AD760" i="1"/>
  <c r="AC760" i="1"/>
  <c r="AB760" i="1"/>
  <c r="AA760" i="1"/>
  <c r="Z760" i="1"/>
  <c r="Y760" i="1"/>
  <c r="X760" i="1"/>
  <c r="W760" i="1"/>
  <c r="V760" i="1"/>
  <c r="U760" i="1"/>
  <c r="T760" i="1"/>
  <c r="S760" i="1"/>
  <c r="R760" i="1"/>
  <c r="Q760" i="1"/>
  <c r="P760" i="1"/>
  <c r="O760" i="1"/>
  <c r="N760" i="1"/>
  <c r="M760" i="1"/>
  <c r="L760" i="1"/>
  <c r="K760" i="1"/>
  <c r="J760" i="1"/>
  <c r="DW759" i="1"/>
  <c r="DV759" i="1"/>
  <c r="DS759" i="1"/>
  <c r="DR759" i="1"/>
  <c r="DQ759" i="1"/>
  <c r="DM759" i="1"/>
  <c r="DD759" i="1"/>
  <c r="DC759" i="1"/>
  <c r="CT759" i="1"/>
  <c r="CR759" i="1"/>
  <c r="CM759" i="1"/>
  <c r="CJ759" i="1"/>
  <c r="CF759" i="1"/>
  <c r="CE759" i="1"/>
  <c r="CA759" i="1"/>
  <c r="BN759" i="1"/>
  <c r="BK759" i="1"/>
  <c r="BJ759" i="1"/>
  <c r="BH759" i="1"/>
  <c r="BF759" i="1"/>
  <c r="BE759" i="1"/>
  <c r="BD759" i="1"/>
  <c r="BA759" i="1"/>
  <c r="AY759" i="1"/>
  <c r="AX759" i="1"/>
  <c r="AW759" i="1"/>
  <c r="AV759" i="1"/>
  <c r="AU759" i="1"/>
  <c r="AQ759" i="1"/>
  <c r="AP759" i="1"/>
  <c r="AO759" i="1"/>
  <c r="AM759" i="1"/>
  <c r="X759" i="1"/>
  <c r="W759" i="1"/>
  <c r="V759" i="1"/>
  <c r="U759" i="1"/>
  <c r="O759" i="1"/>
  <c r="K759" i="1"/>
  <c r="DW758" i="1"/>
  <c r="DV758" i="1"/>
  <c r="DS758" i="1"/>
  <c r="DR758" i="1"/>
  <c r="DQ758" i="1"/>
  <c r="DM758" i="1"/>
  <c r="DD758" i="1"/>
  <c r="DC758" i="1"/>
  <c r="CT758" i="1"/>
  <c r="CR758" i="1"/>
  <c r="CM758" i="1"/>
  <c r="CJ758" i="1"/>
  <c r="CF758" i="1"/>
  <c r="CE758" i="1"/>
  <c r="CA758" i="1"/>
  <c r="BN758" i="1"/>
  <c r="BK758" i="1"/>
  <c r="BJ758" i="1"/>
  <c r="BH758" i="1"/>
  <c r="BF758" i="1"/>
  <c r="BE758" i="1"/>
  <c r="BD758" i="1"/>
  <c r="BA758" i="1"/>
  <c r="AY758" i="1"/>
  <c r="AX758" i="1"/>
  <c r="AW758" i="1"/>
  <c r="AV758" i="1"/>
  <c r="AU758" i="1"/>
  <c r="AQ758" i="1"/>
  <c r="AP758" i="1"/>
  <c r="AO758" i="1"/>
  <c r="AM758" i="1"/>
  <c r="X758" i="1"/>
  <c r="W758" i="1"/>
  <c r="V758" i="1"/>
  <c r="U758" i="1"/>
  <c r="O758" i="1"/>
  <c r="K758" i="1"/>
  <c r="EK757" i="1"/>
  <c r="EI757" i="1"/>
  <c r="EE757" i="1"/>
  <c r="ED757" i="1"/>
  <c r="EB757" i="1"/>
  <c r="EA757" i="1"/>
  <c r="DX757" i="1"/>
  <c r="DW757" i="1"/>
  <c r="DV757" i="1"/>
  <c r="DU757" i="1"/>
  <c r="DT757" i="1"/>
  <c r="DS757" i="1"/>
  <c r="DR757" i="1"/>
  <c r="DQ757" i="1"/>
  <c r="DO757" i="1"/>
  <c r="DM757" i="1"/>
  <c r="DL757" i="1"/>
  <c r="DK757" i="1"/>
  <c r="DJ757" i="1"/>
  <c r="DF757" i="1"/>
  <c r="DD757" i="1"/>
  <c r="DC757" i="1"/>
  <c r="CV757" i="1"/>
  <c r="CU757" i="1"/>
  <c r="CT757" i="1"/>
  <c r="CS757" i="1"/>
  <c r="CR757" i="1"/>
  <c r="CQ757" i="1"/>
  <c r="CP757" i="1"/>
  <c r="CM757" i="1"/>
  <c r="CL757" i="1"/>
  <c r="CK757" i="1"/>
  <c r="CJ757" i="1"/>
  <c r="CI757" i="1"/>
  <c r="CH757" i="1"/>
  <c r="CF757" i="1"/>
  <c r="CE757" i="1"/>
  <c r="CD757" i="1"/>
  <c r="CC757" i="1"/>
  <c r="CA757" i="1"/>
  <c r="BZ757" i="1"/>
  <c r="BX757" i="1"/>
  <c r="BW757" i="1"/>
  <c r="BV757" i="1"/>
  <c r="BT757" i="1"/>
  <c r="BR757" i="1"/>
  <c r="BQ757" i="1"/>
  <c r="BP757" i="1"/>
  <c r="BO757" i="1"/>
  <c r="BN757" i="1"/>
  <c r="BM757" i="1"/>
  <c r="BL757" i="1"/>
  <c r="BK757" i="1"/>
  <c r="BJ757" i="1"/>
  <c r="BH757" i="1"/>
  <c r="BG757" i="1"/>
  <c r="BF757" i="1"/>
  <c r="BE757" i="1"/>
  <c r="BD757" i="1"/>
  <c r="BA757" i="1"/>
  <c r="AY757" i="1"/>
  <c r="AX757" i="1"/>
  <c r="AW757" i="1"/>
  <c r="AV757" i="1"/>
  <c r="AU757" i="1"/>
  <c r="AS757" i="1"/>
  <c r="AR757" i="1"/>
  <c r="AQ757" i="1"/>
  <c r="AP757" i="1"/>
  <c r="AO757" i="1"/>
  <c r="AM757" i="1"/>
  <c r="AK757" i="1"/>
  <c r="AI757" i="1"/>
  <c r="AH757" i="1"/>
  <c r="AE757" i="1"/>
  <c r="AB757" i="1"/>
  <c r="AA757" i="1"/>
  <c r="Z757" i="1"/>
  <c r="Y757" i="1"/>
  <c r="X757" i="1"/>
  <c r="W757" i="1"/>
  <c r="V757" i="1"/>
  <c r="U757" i="1"/>
  <c r="T757" i="1"/>
  <c r="S757" i="1"/>
  <c r="R757" i="1"/>
  <c r="Q757" i="1"/>
  <c r="O757" i="1"/>
  <c r="N757" i="1"/>
  <c r="M757" i="1"/>
  <c r="L757" i="1"/>
  <c r="K757" i="1"/>
  <c r="J757" i="1"/>
  <c r="EK756" i="1"/>
  <c r="EJ756" i="1"/>
  <c r="EI756" i="1"/>
  <c r="EH756" i="1"/>
  <c r="EF756" i="1"/>
  <c r="EE756" i="1"/>
  <c r="ED756" i="1"/>
  <c r="EC756" i="1"/>
  <c r="EB756" i="1"/>
  <c r="EA756" i="1"/>
  <c r="DY756" i="1"/>
  <c r="DX756" i="1"/>
  <c r="DW756" i="1"/>
  <c r="DV756" i="1"/>
  <c r="DU756" i="1"/>
  <c r="DT756" i="1"/>
  <c r="DS756" i="1"/>
  <c r="DR756" i="1"/>
  <c r="DQ756" i="1"/>
  <c r="DP756" i="1"/>
  <c r="DO756" i="1"/>
  <c r="DN756" i="1"/>
  <c r="DM756" i="1"/>
  <c r="DL756" i="1"/>
  <c r="DJ756" i="1"/>
  <c r="DI756" i="1"/>
  <c r="DH756" i="1"/>
  <c r="DG756" i="1"/>
  <c r="DE756" i="1"/>
  <c r="DD756" i="1"/>
  <c r="DC756" i="1"/>
  <c r="DB756" i="1"/>
  <c r="DA756" i="1"/>
  <c r="CY756" i="1"/>
  <c r="CX756" i="1"/>
  <c r="CW756" i="1"/>
  <c r="CV756" i="1"/>
  <c r="CU756" i="1"/>
  <c r="CT756" i="1"/>
  <c r="CS756" i="1"/>
  <c r="CR756" i="1"/>
  <c r="CO756" i="1"/>
  <c r="CN756" i="1"/>
  <c r="CM756" i="1"/>
  <c r="CK756" i="1"/>
  <c r="CJ756" i="1"/>
  <c r="CI756" i="1"/>
  <c r="CH756" i="1"/>
  <c r="CG756" i="1"/>
  <c r="CF756" i="1"/>
  <c r="CE756" i="1"/>
  <c r="CD756" i="1"/>
  <c r="CB756" i="1"/>
  <c r="CA756" i="1"/>
  <c r="BZ756" i="1"/>
  <c r="BY756" i="1"/>
  <c r="BX756" i="1"/>
  <c r="BW756" i="1"/>
  <c r="BV756" i="1"/>
  <c r="BU756" i="1"/>
  <c r="BT756" i="1"/>
  <c r="BS756" i="1"/>
  <c r="BR756" i="1"/>
  <c r="BQ756" i="1"/>
  <c r="BP756" i="1"/>
  <c r="BO756" i="1"/>
  <c r="BN756" i="1"/>
  <c r="BM756" i="1"/>
  <c r="BL756" i="1"/>
  <c r="BK756" i="1"/>
  <c r="BJ756" i="1"/>
  <c r="BH756" i="1"/>
  <c r="BG756" i="1"/>
  <c r="BF756" i="1"/>
  <c r="BE756" i="1"/>
  <c r="BD756" i="1"/>
  <c r="BA756" i="1"/>
  <c r="AZ756" i="1"/>
  <c r="AY756" i="1"/>
  <c r="AX756" i="1"/>
  <c r="AW756" i="1"/>
  <c r="AV756" i="1"/>
  <c r="AU756" i="1"/>
  <c r="AT756" i="1"/>
  <c r="AS756" i="1"/>
  <c r="AR756" i="1"/>
  <c r="AQ756" i="1"/>
  <c r="AP756" i="1"/>
  <c r="AO756" i="1"/>
  <c r="AN756" i="1"/>
  <c r="AM756" i="1"/>
  <c r="AL756" i="1"/>
  <c r="AJ756" i="1"/>
  <c r="AI756" i="1"/>
  <c r="AH756" i="1"/>
  <c r="AG756" i="1"/>
  <c r="AE756" i="1"/>
  <c r="AD756" i="1"/>
  <c r="AB756" i="1"/>
  <c r="AA756" i="1"/>
  <c r="Z756" i="1"/>
  <c r="Y756" i="1"/>
  <c r="X756" i="1"/>
  <c r="W756" i="1"/>
  <c r="V756" i="1"/>
  <c r="U756" i="1"/>
  <c r="T756" i="1"/>
  <c r="S756" i="1"/>
  <c r="R756" i="1"/>
  <c r="Q756" i="1"/>
  <c r="P756" i="1"/>
  <c r="O756" i="1"/>
  <c r="N756" i="1"/>
  <c r="L756" i="1"/>
  <c r="K756" i="1"/>
  <c r="J756" i="1"/>
  <c r="EK755" i="1"/>
  <c r="EI755" i="1"/>
  <c r="EE755" i="1"/>
  <c r="ED755" i="1"/>
  <c r="EB755" i="1"/>
  <c r="EA755" i="1"/>
  <c r="DX755" i="1"/>
  <c r="DW755" i="1"/>
  <c r="DV755" i="1"/>
  <c r="DU755" i="1"/>
  <c r="DS755" i="1"/>
  <c r="DR755" i="1"/>
  <c r="DQ755" i="1"/>
  <c r="DN755" i="1"/>
  <c r="DM755" i="1"/>
  <c r="DK755" i="1"/>
  <c r="DE755" i="1"/>
  <c r="DD755" i="1"/>
  <c r="DC755" i="1"/>
  <c r="DB755" i="1"/>
  <c r="CZ755" i="1"/>
  <c r="CX755" i="1"/>
  <c r="CW755" i="1"/>
  <c r="CV755" i="1"/>
  <c r="CU755" i="1"/>
  <c r="CT755" i="1"/>
  <c r="CR755" i="1"/>
  <c r="CN755" i="1"/>
  <c r="CM755" i="1"/>
  <c r="CK755" i="1"/>
  <c r="CJ755" i="1"/>
  <c r="CF755" i="1"/>
  <c r="CE755" i="1"/>
  <c r="CD755" i="1"/>
  <c r="CB755" i="1"/>
  <c r="CA755" i="1"/>
  <c r="BZ755" i="1"/>
  <c r="BY755" i="1"/>
  <c r="BR755" i="1"/>
  <c r="BN755" i="1"/>
  <c r="BK755" i="1"/>
  <c r="BJ755" i="1"/>
  <c r="BH755" i="1"/>
  <c r="BG755" i="1"/>
  <c r="BF755" i="1"/>
  <c r="BE755" i="1"/>
  <c r="BD755" i="1"/>
  <c r="BA755" i="1"/>
  <c r="AY755" i="1"/>
  <c r="AX755" i="1"/>
  <c r="AW755" i="1"/>
  <c r="AV755" i="1"/>
  <c r="AU755" i="1"/>
  <c r="AT755" i="1"/>
  <c r="AS755" i="1"/>
  <c r="AR755" i="1"/>
  <c r="AQ755" i="1"/>
  <c r="AP755" i="1"/>
  <c r="AO755" i="1"/>
  <c r="AM755" i="1"/>
  <c r="AL755" i="1"/>
  <c r="AK755" i="1"/>
  <c r="AI755" i="1"/>
  <c r="AH755" i="1"/>
  <c r="AD755" i="1"/>
  <c r="AB755" i="1"/>
  <c r="AA755" i="1"/>
  <c r="X755" i="1"/>
  <c r="W755" i="1"/>
  <c r="V755" i="1"/>
  <c r="U755" i="1"/>
  <c r="T755" i="1"/>
  <c r="R755" i="1"/>
  <c r="O755" i="1"/>
  <c r="L755" i="1"/>
  <c r="K755" i="1"/>
  <c r="J755" i="1"/>
  <c r="EK754" i="1"/>
  <c r="EJ754" i="1"/>
  <c r="EI754" i="1"/>
  <c r="EH754" i="1"/>
  <c r="EG754" i="1"/>
  <c r="EF754" i="1"/>
  <c r="EC754" i="1"/>
  <c r="EB754" i="1"/>
  <c r="EA754" i="1"/>
  <c r="DX754" i="1"/>
  <c r="DW754" i="1"/>
  <c r="DV754" i="1"/>
  <c r="DU754" i="1"/>
  <c r="DT754" i="1"/>
  <c r="DS754" i="1"/>
  <c r="DR754" i="1"/>
  <c r="DQ754" i="1"/>
  <c r="DP754" i="1"/>
  <c r="DN754" i="1"/>
  <c r="DM754" i="1"/>
  <c r="DL754" i="1"/>
  <c r="DK754" i="1"/>
  <c r="DJ754" i="1"/>
  <c r="DI754" i="1"/>
  <c r="DH754" i="1"/>
  <c r="DF754" i="1"/>
  <c r="DE754" i="1"/>
  <c r="DD754" i="1"/>
  <c r="DC754" i="1"/>
  <c r="DA754" i="1"/>
  <c r="CV754" i="1"/>
  <c r="CU754" i="1"/>
  <c r="CT754" i="1"/>
  <c r="CS754" i="1"/>
  <c r="CR754" i="1"/>
  <c r="CQ754" i="1"/>
  <c r="CO754" i="1"/>
  <c r="CN754" i="1"/>
  <c r="CM754" i="1"/>
  <c r="CK754" i="1"/>
  <c r="CJ754" i="1"/>
  <c r="CI754" i="1"/>
  <c r="CH754" i="1"/>
  <c r="CG754" i="1"/>
  <c r="CF754" i="1"/>
  <c r="CE754" i="1"/>
  <c r="CD754" i="1"/>
  <c r="CC754" i="1"/>
  <c r="CB754" i="1"/>
  <c r="CA754" i="1"/>
  <c r="BZ754" i="1"/>
  <c r="BY754" i="1"/>
  <c r="BX754" i="1"/>
  <c r="BW754" i="1"/>
  <c r="BV754" i="1"/>
  <c r="BT754" i="1"/>
  <c r="BS754" i="1"/>
  <c r="BR754" i="1"/>
  <c r="BQ754" i="1"/>
  <c r="BN754" i="1"/>
  <c r="BM754" i="1"/>
  <c r="BL754" i="1"/>
  <c r="BK754" i="1"/>
  <c r="BJ754" i="1"/>
  <c r="BI754" i="1"/>
  <c r="BH754" i="1"/>
  <c r="BG754" i="1"/>
  <c r="BF754" i="1"/>
  <c r="BE754" i="1"/>
  <c r="BD754" i="1"/>
  <c r="BC754" i="1"/>
  <c r="BB754" i="1"/>
  <c r="BA754" i="1"/>
  <c r="AZ754" i="1"/>
  <c r="AY754" i="1"/>
  <c r="AX754" i="1"/>
  <c r="AW754" i="1"/>
  <c r="AV754" i="1"/>
  <c r="AU754" i="1"/>
  <c r="AT754" i="1"/>
  <c r="AS754" i="1"/>
  <c r="AR754" i="1"/>
  <c r="AQ754" i="1"/>
  <c r="AP754" i="1"/>
  <c r="AO754" i="1"/>
  <c r="AN754" i="1"/>
  <c r="AM754" i="1"/>
  <c r="AL754" i="1"/>
  <c r="AK754" i="1"/>
  <c r="AJ754" i="1"/>
  <c r="AI754" i="1"/>
  <c r="AH754" i="1"/>
  <c r="AG754" i="1"/>
  <c r="AF754" i="1"/>
  <c r="AE754" i="1"/>
  <c r="AD754" i="1"/>
  <c r="AC754" i="1"/>
  <c r="AB754" i="1"/>
  <c r="AA754" i="1"/>
  <c r="Z754" i="1"/>
  <c r="Y754" i="1"/>
  <c r="X754" i="1"/>
  <c r="W754" i="1"/>
  <c r="V754" i="1"/>
  <c r="U754" i="1"/>
  <c r="T754" i="1"/>
  <c r="S754" i="1"/>
  <c r="R754" i="1"/>
  <c r="Q754" i="1"/>
  <c r="P754" i="1"/>
  <c r="O754" i="1"/>
  <c r="L754" i="1"/>
  <c r="K754" i="1"/>
  <c r="J754" i="1"/>
  <c r="EK753" i="1"/>
  <c r="EJ753" i="1"/>
  <c r="EI753" i="1"/>
  <c r="EH753" i="1"/>
  <c r="EG753" i="1"/>
  <c r="EF753" i="1"/>
  <c r="EE753" i="1"/>
  <c r="ED753" i="1"/>
  <c r="EC753" i="1"/>
  <c r="EB753" i="1"/>
  <c r="EA753" i="1"/>
  <c r="DZ753" i="1"/>
  <c r="DY753" i="1"/>
  <c r="DX753" i="1"/>
  <c r="DW753" i="1"/>
  <c r="DV753" i="1"/>
  <c r="DU753" i="1"/>
  <c r="DT753" i="1"/>
  <c r="DS753" i="1"/>
  <c r="DR753" i="1"/>
  <c r="DQ753" i="1"/>
  <c r="DP753" i="1"/>
  <c r="DO753" i="1"/>
  <c r="DN753" i="1"/>
  <c r="DM753" i="1"/>
  <c r="DL753" i="1"/>
  <c r="DK753" i="1"/>
  <c r="DJ753" i="1"/>
  <c r="DI753" i="1"/>
  <c r="DH753" i="1"/>
  <c r="DG753" i="1"/>
  <c r="DF753" i="1"/>
  <c r="DE753" i="1"/>
  <c r="DD753" i="1"/>
  <c r="DC753" i="1"/>
  <c r="DB753" i="1"/>
  <c r="DA753" i="1"/>
  <c r="CZ753" i="1"/>
  <c r="CY753" i="1"/>
  <c r="CX753" i="1"/>
  <c r="CW753" i="1"/>
  <c r="CV753" i="1"/>
  <c r="CU753" i="1"/>
  <c r="CT753" i="1"/>
  <c r="CS753" i="1"/>
  <c r="CR753" i="1"/>
  <c r="CQ753" i="1"/>
  <c r="CP753" i="1"/>
  <c r="CO753" i="1"/>
  <c r="CN753" i="1"/>
  <c r="CM753" i="1"/>
  <c r="CL753" i="1"/>
  <c r="CK753" i="1"/>
  <c r="CJ753" i="1"/>
  <c r="CI753" i="1"/>
  <c r="CH753" i="1"/>
  <c r="CG753" i="1"/>
  <c r="CF753" i="1"/>
  <c r="CE753" i="1"/>
  <c r="CD753" i="1"/>
  <c r="CC753" i="1"/>
  <c r="CB753" i="1"/>
  <c r="CA753" i="1"/>
  <c r="BZ753" i="1"/>
  <c r="BY753" i="1"/>
  <c r="BX753" i="1"/>
  <c r="BW753" i="1"/>
  <c r="BV753" i="1"/>
  <c r="BU753" i="1"/>
  <c r="BT753" i="1"/>
  <c r="BS753" i="1"/>
  <c r="BR753" i="1"/>
  <c r="BQ753" i="1"/>
  <c r="BP753" i="1"/>
  <c r="BO753" i="1"/>
  <c r="BN753" i="1"/>
  <c r="BM753" i="1"/>
  <c r="BL753" i="1"/>
  <c r="BK753" i="1"/>
  <c r="BJ753" i="1"/>
  <c r="BI753" i="1"/>
  <c r="BH753" i="1"/>
  <c r="BG753" i="1"/>
  <c r="BF753" i="1"/>
  <c r="BE753" i="1"/>
  <c r="BD753" i="1"/>
  <c r="BC753" i="1"/>
  <c r="BB753" i="1"/>
  <c r="BA753" i="1"/>
  <c r="AZ753" i="1"/>
  <c r="AY753" i="1"/>
  <c r="AX753" i="1"/>
  <c r="AW753" i="1"/>
  <c r="AV753" i="1"/>
  <c r="AU753" i="1"/>
  <c r="AT753" i="1"/>
  <c r="AS753" i="1"/>
  <c r="AR753" i="1"/>
  <c r="AQ753" i="1"/>
  <c r="AP753" i="1"/>
  <c r="AO753" i="1"/>
  <c r="AN753" i="1"/>
  <c r="AM753" i="1"/>
  <c r="AL753" i="1"/>
  <c r="AK753" i="1"/>
  <c r="AJ753" i="1"/>
  <c r="AI753" i="1"/>
  <c r="AH753" i="1"/>
  <c r="AG753" i="1"/>
  <c r="AF753" i="1"/>
  <c r="AE753" i="1"/>
  <c r="AD753" i="1"/>
  <c r="AC753" i="1"/>
  <c r="AB753" i="1"/>
  <c r="AA753" i="1"/>
  <c r="Z753" i="1"/>
  <c r="Y753" i="1"/>
  <c r="X753" i="1"/>
  <c r="W753" i="1"/>
  <c r="V753" i="1"/>
  <c r="U753" i="1"/>
  <c r="T753" i="1"/>
  <c r="S753" i="1"/>
  <c r="R753" i="1"/>
  <c r="Q753" i="1"/>
  <c r="P753" i="1"/>
  <c r="O753" i="1"/>
  <c r="N753" i="1"/>
  <c r="M753" i="1"/>
  <c r="L753" i="1"/>
  <c r="K753" i="1"/>
  <c r="J753" i="1"/>
  <c r="EK752" i="1"/>
  <c r="EJ752" i="1"/>
  <c r="EI752" i="1"/>
  <c r="EH752" i="1"/>
  <c r="EG752" i="1"/>
  <c r="EF752" i="1"/>
  <c r="EE752" i="1"/>
  <c r="ED752" i="1"/>
  <c r="EC752" i="1"/>
  <c r="EB752" i="1"/>
  <c r="EA752" i="1"/>
  <c r="DZ752" i="1"/>
  <c r="DY752" i="1"/>
  <c r="DX752" i="1"/>
  <c r="DW752" i="1"/>
  <c r="DV752" i="1"/>
  <c r="DU752" i="1"/>
  <c r="DT752" i="1"/>
  <c r="DS752" i="1"/>
  <c r="DR752" i="1"/>
  <c r="DQ752" i="1"/>
  <c r="DP752" i="1"/>
  <c r="DO752" i="1"/>
  <c r="DN752" i="1"/>
  <c r="DM752" i="1"/>
  <c r="DL752" i="1"/>
  <c r="DK752" i="1"/>
  <c r="DJ752" i="1"/>
  <c r="DI752" i="1"/>
  <c r="DH752" i="1"/>
  <c r="DG752" i="1"/>
  <c r="DF752" i="1"/>
  <c r="DE752" i="1"/>
  <c r="DD752" i="1"/>
  <c r="DC752" i="1"/>
  <c r="DB752" i="1"/>
  <c r="DA752" i="1"/>
  <c r="CZ752" i="1"/>
  <c r="CY752" i="1"/>
  <c r="CX752" i="1"/>
  <c r="CW752" i="1"/>
  <c r="CV752" i="1"/>
  <c r="CU752" i="1"/>
  <c r="CT752" i="1"/>
  <c r="CS752" i="1"/>
  <c r="CR752" i="1"/>
  <c r="CQ752" i="1"/>
  <c r="CP752" i="1"/>
  <c r="CO752" i="1"/>
  <c r="CN752" i="1"/>
  <c r="CM752" i="1"/>
  <c r="CL752" i="1"/>
  <c r="CK752" i="1"/>
  <c r="CJ752" i="1"/>
  <c r="CI752" i="1"/>
  <c r="CH752" i="1"/>
  <c r="CG752" i="1"/>
  <c r="CF752" i="1"/>
  <c r="CE752" i="1"/>
  <c r="CD752" i="1"/>
  <c r="CC752" i="1"/>
  <c r="CB752" i="1"/>
  <c r="CA752" i="1"/>
  <c r="BZ752" i="1"/>
  <c r="BY752" i="1"/>
  <c r="BX752" i="1"/>
  <c r="BW752" i="1"/>
  <c r="BV752" i="1"/>
  <c r="BU752" i="1"/>
  <c r="BT752" i="1"/>
  <c r="BS752" i="1"/>
  <c r="BR752" i="1"/>
  <c r="BQ752" i="1"/>
  <c r="BP752" i="1"/>
  <c r="BO752" i="1"/>
  <c r="BN752" i="1"/>
  <c r="BM752" i="1"/>
  <c r="BL752" i="1"/>
  <c r="BK752" i="1"/>
  <c r="BJ752" i="1"/>
  <c r="BI752" i="1"/>
  <c r="BH752" i="1"/>
  <c r="BG752" i="1"/>
  <c r="BF752" i="1"/>
  <c r="BE752" i="1"/>
  <c r="BD752" i="1"/>
  <c r="BC752" i="1"/>
  <c r="BB752" i="1"/>
  <c r="BA752" i="1"/>
  <c r="AZ752" i="1"/>
  <c r="AY752" i="1"/>
  <c r="AX752" i="1"/>
  <c r="AW752" i="1"/>
  <c r="AV752" i="1"/>
  <c r="AU752" i="1"/>
  <c r="AT752" i="1"/>
  <c r="AS752" i="1"/>
  <c r="AR752" i="1"/>
  <c r="AQ752" i="1"/>
  <c r="AP752" i="1"/>
  <c r="AO752" i="1"/>
  <c r="AN752" i="1"/>
  <c r="AM752" i="1"/>
  <c r="AL752" i="1"/>
  <c r="AK752" i="1"/>
  <c r="AJ752" i="1"/>
  <c r="AI752" i="1"/>
  <c r="AH752" i="1"/>
  <c r="AG752" i="1"/>
  <c r="AF752" i="1"/>
  <c r="AE752" i="1"/>
  <c r="AD752" i="1"/>
  <c r="AC752" i="1"/>
  <c r="AB752" i="1"/>
  <c r="AA752" i="1"/>
  <c r="Z752" i="1"/>
  <c r="Y752" i="1"/>
  <c r="X752" i="1"/>
  <c r="W752" i="1"/>
  <c r="V752" i="1"/>
  <c r="U752" i="1"/>
  <c r="T752" i="1"/>
  <c r="S752" i="1"/>
  <c r="R752" i="1"/>
  <c r="Q752" i="1"/>
  <c r="P752" i="1"/>
  <c r="O752" i="1"/>
  <c r="N752" i="1"/>
  <c r="M752" i="1"/>
  <c r="L752" i="1"/>
  <c r="K752" i="1"/>
  <c r="J752" i="1"/>
  <c r="EK751" i="1"/>
  <c r="EJ751" i="1"/>
  <c r="EI751" i="1"/>
  <c r="EH751" i="1"/>
  <c r="EG751" i="1"/>
  <c r="EF751" i="1"/>
  <c r="EE751" i="1"/>
  <c r="ED751" i="1"/>
  <c r="EC751" i="1"/>
  <c r="EB751" i="1"/>
  <c r="EA751" i="1"/>
  <c r="DZ751" i="1"/>
  <c r="DY751" i="1"/>
  <c r="DX751" i="1"/>
  <c r="DW751" i="1"/>
  <c r="DV751" i="1"/>
  <c r="DU751" i="1"/>
  <c r="DT751" i="1"/>
  <c r="DS751" i="1"/>
  <c r="DR751" i="1"/>
  <c r="DQ751" i="1"/>
  <c r="DP751" i="1"/>
  <c r="DO751" i="1"/>
  <c r="DN751" i="1"/>
  <c r="DM751" i="1"/>
  <c r="DL751" i="1"/>
  <c r="DK751" i="1"/>
  <c r="DJ751" i="1"/>
  <c r="DI751" i="1"/>
  <c r="DH751" i="1"/>
  <c r="DG751" i="1"/>
  <c r="DF751" i="1"/>
  <c r="DE751" i="1"/>
  <c r="DD751" i="1"/>
  <c r="DC751" i="1"/>
  <c r="DB751" i="1"/>
  <c r="DA751" i="1"/>
  <c r="CZ751" i="1"/>
  <c r="CY751" i="1"/>
  <c r="CX751" i="1"/>
  <c r="CW751" i="1"/>
  <c r="CV751" i="1"/>
  <c r="CU751" i="1"/>
  <c r="CT751" i="1"/>
  <c r="CS751" i="1"/>
  <c r="CR751" i="1"/>
  <c r="CQ751" i="1"/>
  <c r="CP751" i="1"/>
  <c r="CO751" i="1"/>
  <c r="CN751" i="1"/>
  <c r="CM751" i="1"/>
  <c r="CL751" i="1"/>
  <c r="CK751" i="1"/>
  <c r="CJ751" i="1"/>
  <c r="CI751" i="1"/>
  <c r="CH751" i="1"/>
  <c r="CG751" i="1"/>
  <c r="CF751" i="1"/>
  <c r="CE751" i="1"/>
  <c r="CD751" i="1"/>
  <c r="CC751" i="1"/>
  <c r="CB751" i="1"/>
  <c r="CA751" i="1"/>
  <c r="BZ751" i="1"/>
  <c r="BY751" i="1"/>
  <c r="BX751" i="1"/>
  <c r="BW751" i="1"/>
  <c r="BV751" i="1"/>
  <c r="BU751" i="1"/>
  <c r="BT751" i="1"/>
  <c r="BS751" i="1"/>
  <c r="BR751" i="1"/>
  <c r="BQ751" i="1"/>
  <c r="BP751" i="1"/>
  <c r="BO751" i="1"/>
  <c r="BN751" i="1"/>
  <c r="BM751" i="1"/>
  <c r="BL751" i="1"/>
  <c r="BK751" i="1"/>
  <c r="BJ751" i="1"/>
  <c r="BI751" i="1"/>
  <c r="BH751" i="1"/>
  <c r="BG751" i="1"/>
  <c r="BF751" i="1"/>
  <c r="BE751" i="1"/>
  <c r="BD751" i="1"/>
  <c r="BC751" i="1"/>
  <c r="BB751" i="1"/>
  <c r="BA751" i="1"/>
  <c r="AZ751" i="1"/>
  <c r="AY751" i="1"/>
  <c r="AX751" i="1"/>
  <c r="AW751" i="1"/>
  <c r="AV751" i="1"/>
  <c r="AU751" i="1"/>
  <c r="AT751" i="1"/>
  <c r="AS751" i="1"/>
  <c r="AR751" i="1"/>
  <c r="AQ751" i="1"/>
  <c r="AP751" i="1"/>
  <c r="AO751" i="1"/>
  <c r="AN751" i="1"/>
  <c r="AM751" i="1"/>
  <c r="AL751" i="1"/>
  <c r="AK751" i="1"/>
  <c r="AJ751" i="1"/>
  <c r="AI751" i="1"/>
  <c r="AH751" i="1"/>
  <c r="AG751" i="1"/>
  <c r="AF751" i="1"/>
  <c r="AE751" i="1"/>
  <c r="AD751" i="1"/>
  <c r="AC751" i="1"/>
  <c r="AB751" i="1"/>
  <c r="AA751" i="1"/>
  <c r="Z751" i="1"/>
  <c r="Y751" i="1"/>
  <c r="X751" i="1"/>
  <c r="W751" i="1"/>
  <c r="V751" i="1"/>
  <c r="U751" i="1"/>
  <c r="T751" i="1"/>
  <c r="S751" i="1"/>
  <c r="R751" i="1"/>
  <c r="Q751" i="1"/>
  <c r="P751" i="1"/>
  <c r="O751" i="1"/>
  <c r="N751" i="1"/>
  <c r="M751" i="1"/>
  <c r="L751" i="1"/>
  <c r="K751" i="1"/>
  <c r="J751" i="1"/>
  <c r="EK750" i="1"/>
  <c r="EJ750" i="1"/>
  <c r="EI750" i="1"/>
  <c r="EH750" i="1"/>
  <c r="EG750" i="1"/>
  <c r="EF750" i="1"/>
  <c r="EE750" i="1"/>
  <c r="ED750" i="1"/>
  <c r="EC750" i="1"/>
  <c r="EB750" i="1"/>
  <c r="EA750" i="1"/>
  <c r="DZ750" i="1"/>
  <c r="DY750" i="1"/>
  <c r="DX750" i="1"/>
  <c r="DW750" i="1"/>
  <c r="DV750" i="1"/>
  <c r="DU750" i="1"/>
  <c r="DT750" i="1"/>
  <c r="DS750" i="1"/>
  <c r="DR750" i="1"/>
  <c r="DQ750" i="1"/>
  <c r="DP750" i="1"/>
  <c r="DO750" i="1"/>
  <c r="DN750" i="1"/>
  <c r="DM750" i="1"/>
  <c r="DL750" i="1"/>
  <c r="DK750" i="1"/>
  <c r="DJ750" i="1"/>
  <c r="DI750" i="1"/>
  <c r="DH750" i="1"/>
  <c r="DG750" i="1"/>
  <c r="DF750" i="1"/>
  <c r="DE750" i="1"/>
  <c r="DD750" i="1"/>
  <c r="DC750" i="1"/>
  <c r="DB750" i="1"/>
  <c r="DA750" i="1"/>
  <c r="CZ750" i="1"/>
  <c r="CY750" i="1"/>
  <c r="CX750" i="1"/>
  <c r="CW750" i="1"/>
  <c r="CV750" i="1"/>
  <c r="CU750" i="1"/>
  <c r="CT750" i="1"/>
  <c r="CS750" i="1"/>
  <c r="CR750" i="1"/>
  <c r="CQ750" i="1"/>
  <c r="CP750" i="1"/>
  <c r="CO750" i="1"/>
  <c r="CN750" i="1"/>
  <c r="CM750" i="1"/>
  <c r="CL750" i="1"/>
  <c r="CK750" i="1"/>
  <c r="CJ750" i="1"/>
  <c r="CI750" i="1"/>
  <c r="CH750" i="1"/>
  <c r="CG750" i="1"/>
  <c r="CF750" i="1"/>
  <c r="CE750" i="1"/>
  <c r="CD750" i="1"/>
  <c r="CC750" i="1"/>
  <c r="CB750" i="1"/>
  <c r="CA750" i="1"/>
  <c r="BZ750" i="1"/>
  <c r="BY750" i="1"/>
  <c r="BX750" i="1"/>
  <c r="BW750" i="1"/>
  <c r="BV750" i="1"/>
  <c r="BU750" i="1"/>
  <c r="BT750" i="1"/>
  <c r="BS750" i="1"/>
  <c r="BR750" i="1"/>
  <c r="BQ750" i="1"/>
  <c r="BP750" i="1"/>
  <c r="BO750" i="1"/>
  <c r="BN750" i="1"/>
  <c r="BM750" i="1"/>
  <c r="BL750" i="1"/>
  <c r="BK750" i="1"/>
  <c r="BJ750" i="1"/>
  <c r="BI750" i="1"/>
  <c r="BH750" i="1"/>
  <c r="BG750" i="1"/>
  <c r="BF750" i="1"/>
  <c r="BE750" i="1"/>
  <c r="BD750" i="1"/>
  <c r="BC750" i="1"/>
  <c r="BB750" i="1"/>
  <c r="BA750" i="1"/>
  <c r="AZ750" i="1"/>
  <c r="AY750" i="1"/>
  <c r="AX750" i="1"/>
  <c r="AW750" i="1"/>
  <c r="AV750" i="1"/>
  <c r="AU750" i="1"/>
  <c r="AT750" i="1"/>
  <c r="AS750" i="1"/>
  <c r="AR750" i="1"/>
  <c r="AQ750" i="1"/>
  <c r="AP750" i="1"/>
  <c r="AO750" i="1"/>
  <c r="AN750" i="1"/>
  <c r="AM750" i="1"/>
  <c r="AL750" i="1"/>
  <c r="AK750" i="1"/>
  <c r="AJ750" i="1"/>
  <c r="AI750" i="1"/>
  <c r="AH750" i="1"/>
  <c r="AG750" i="1"/>
  <c r="AF750" i="1"/>
  <c r="AE750" i="1"/>
  <c r="AD750" i="1"/>
  <c r="AC750" i="1"/>
  <c r="AB750" i="1"/>
  <c r="AA750" i="1"/>
  <c r="Z750" i="1"/>
  <c r="Y750" i="1"/>
  <c r="X750" i="1"/>
  <c r="W750" i="1"/>
  <c r="V750" i="1"/>
  <c r="U750" i="1"/>
  <c r="T750" i="1"/>
  <c r="S750" i="1"/>
  <c r="R750" i="1"/>
  <c r="Q750" i="1"/>
  <c r="P750" i="1"/>
  <c r="O750" i="1"/>
  <c r="N750" i="1"/>
  <c r="M750" i="1"/>
  <c r="L750" i="1"/>
  <c r="K750" i="1"/>
  <c r="J750" i="1"/>
  <c r="EK749" i="1"/>
  <c r="EJ749" i="1"/>
  <c r="EI749" i="1"/>
  <c r="EH749" i="1"/>
  <c r="EG749" i="1"/>
  <c r="EF749" i="1"/>
  <c r="EE749" i="1"/>
  <c r="ED749" i="1"/>
  <c r="EC749" i="1"/>
  <c r="EB749" i="1"/>
  <c r="EA749" i="1"/>
  <c r="DZ749" i="1"/>
  <c r="DY749" i="1"/>
  <c r="DX749" i="1"/>
  <c r="DW749" i="1"/>
  <c r="DV749" i="1"/>
  <c r="DU749" i="1"/>
  <c r="DT749" i="1"/>
  <c r="DS749" i="1"/>
  <c r="DR749" i="1"/>
  <c r="DQ749" i="1"/>
  <c r="DP749" i="1"/>
  <c r="DO749" i="1"/>
  <c r="DN749" i="1"/>
  <c r="DM749" i="1"/>
  <c r="DL749" i="1"/>
  <c r="DK749" i="1"/>
  <c r="DJ749" i="1"/>
  <c r="DI749" i="1"/>
  <c r="DH749" i="1"/>
  <c r="DG749" i="1"/>
  <c r="DF749" i="1"/>
  <c r="DE749" i="1"/>
  <c r="DD749" i="1"/>
  <c r="DC749" i="1"/>
  <c r="DB749" i="1"/>
  <c r="DA749" i="1"/>
  <c r="CZ749" i="1"/>
  <c r="CY749" i="1"/>
  <c r="CX749" i="1"/>
  <c r="CW749" i="1"/>
  <c r="CV749" i="1"/>
  <c r="CU749" i="1"/>
  <c r="CT749" i="1"/>
  <c r="CS749" i="1"/>
  <c r="CR749" i="1"/>
  <c r="CQ749" i="1"/>
  <c r="CP749" i="1"/>
  <c r="CO749" i="1"/>
  <c r="CN749" i="1"/>
  <c r="CM749" i="1"/>
  <c r="CL749" i="1"/>
  <c r="CK749" i="1"/>
  <c r="CJ749" i="1"/>
  <c r="CI749" i="1"/>
  <c r="CH749" i="1"/>
  <c r="CG749" i="1"/>
  <c r="CF749" i="1"/>
  <c r="CE749" i="1"/>
  <c r="CD749" i="1"/>
  <c r="CC749" i="1"/>
  <c r="CB749" i="1"/>
  <c r="CA749" i="1"/>
  <c r="BZ749" i="1"/>
  <c r="BY749" i="1"/>
  <c r="BX749" i="1"/>
  <c r="BW749" i="1"/>
  <c r="BV749" i="1"/>
  <c r="BU749" i="1"/>
  <c r="BT749" i="1"/>
  <c r="BS749" i="1"/>
  <c r="BR749" i="1"/>
  <c r="BQ749" i="1"/>
  <c r="BP749" i="1"/>
  <c r="BO749" i="1"/>
  <c r="BN749" i="1"/>
  <c r="BM749" i="1"/>
  <c r="BL749" i="1"/>
  <c r="BK749" i="1"/>
  <c r="BJ749" i="1"/>
  <c r="BI749" i="1"/>
  <c r="BH749" i="1"/>
  <c r="BG749" i="1"/>
  <c r="BF749" i="1"/>
  <c r="BE749" i="1"/>
  <c r="BD749" i="1"/>
  <c r="BC749" i="1"/>
  <c r="BB749" i="1"/>
  <c r="BA749" i="1"/>
  <c r="AZ749" i="1"/>
  <c r="AY749" i="1"/>
  <c r="AX749" i="1"/>
  <c r="AW749" i="1"/>
  <c r="AV749" i="1"/>
  <c r="AU749" i="1"/>
  <c r="AT749" i="1"/>
  <c r="AS749" i="1"/>
  <c r="AR749" i="1"/>
  <c r="AQ749" i="1"/>
  <c r="AP749" i="1"/>
  <c r="AO749" i="1"/>
  <c r="AN749" i="1"/>
  <c r="AM749" i="1"/>
  <c r="AL749" i="1"/>
  <c r="AK749" i="1"/>
  <c r="AJ749" i="1"/>
  <c r="AI749" i="1"/>
  <c r="AH749" i="1"/>
  <c r="AG749" i="1"/>
  <c r="AF749" i="1"/>
  <c r="AE749" i="1"/>
  <c r="AD749" i="1"/>
  <c r="AC749" i="1"/>
  <c r="AB749" i="1"/>
  <c r="AA749" i="1"/>
  <c r="Z749" i="1"/>
  <c r="Y749" i="1"/>
  <c r="X749" i="1"/>
  <c r="W749" i="1"/>
  <c r="V749" i="1"/>
  <c r="U749" i="1"/>
  <c r="T749" i="1"/>
  <c r="S749" i="1"/>
  <c r="R749" i="1"/>
  <c r="Q749" i="1"/>
  <c r="P749" i="1"/>
  <c r="O749" i="1"/>
  <c r="N749" i="1"/>
  <c r="M749" i="1"/>
  <c r="L749" i="1"/>
  <c r="K749" i="1"/>
  <c r="J749" i="1"/>
  <c r="EK748" i="1"/>
  <c r="EJ748" i="1"/>
  <c r="EI748" i="1"/>
  <c r="EH748" i="1"/>
  <c r="EG748" i="1"/>
  <c r="EF748" i="1"/>
  <c r="EE748" i="1"/>
  <c r="ED748" i="1"/>
  <c r="EC748" i="1"/>
  <c r="EB748" i="1"/>
  <c r="EA748" i="1"/>
  <c r="DZ748" i="1"/>
  <c r="DY748" i="1"/>
  <c r="DX748" i="1"/>
  <c r="DW748" i="1"/>
  <c r="DV748" i="1"/>
  <c r="DU748" i="1"/>
  <c r="DT748" i="1"/>
  <c r="DS748" i="1"/>
  <c r="DR748" i="1"/>
  <c r="DQ748" i="1"/>
  <c r="DP748" i="1"/>
  <c r="DO748" i="1"/>
  <c r="DN748" i="1"/>
  <c r="DM748" i="1"/>
  <c r="DL748" i="1"/>
  <c r="DK748" i="1"/>
  <c r="DJ748" i="1"/>
  <c r="DI748" i="1"/>
  <c r="DH748" i="1"/>
  <c r="DG748" i="1"/>
  <c r="DF748" i="1"/>
  <c r="DE748" i="1"/>
  <c r="DD748" i="1"/>
  <c r="DC748" i="1"/>
  <c r="DB748" i="1"/>
  <c r="DA748" i="1"/>
  <c r="CZ748" i="1"/>
  <c r="CY748" i="1"/>
  <c r="CX748" i="1"/>
  <c r="CW748" i="1"/>
  <c r="CV748" i="1"/>
  <c r="CU748" i="1"/>
  <c r="CT748" i="1"/>
  <c r="CS748" i="1"/>
  <c r="CR748" i="1"/>
  <c r="CQ748" i="1"/>
  <c r="CP748" i="1"/>
  <c r="CO748" i="1"/>
  <c r="CN748" i="1"/>
  <c r="CM748" i="1"/>
  <c r="CL748" i="1"/>
  <c r="CK748" i="1"/>
  <c r="CJ748" i="1"/>
  <c r="CI748" i="1"/>
  <c r="CH748" i="1"/>
  <c r="CG748" i="1"/>
  <c r="CF748" i="1"/>
  <c r="CE748" i="1"/>
  <c r="CD748" i="1"/>
  <c r="CC748" i="1"/>
  <c r="CB748" i="1"/>
  <c r="CA748" i="1"/>
  <c r="BZ748" i="1"/>
  <c r="BY748" i="1"/>
  <c r="BX748" i="1"/>
  <c r="BW748" i="1"/>
  <c r="BV748" i="1"/>
  <c r="BU748" i="1"/>
  <c r="BT748" i="1"/>
  <c r="BS748" i="1"/>
  <c r="BR748" i="1"/>
  <c r="BQ748" i="1"/>
  <c r="BP748" i="1"/>
  <c r="BO748" i="1"/>
  <c r="BN748" i="1"/>
  <c r="BM748" i="1"/>
  <c r="BL748" i="1"/>
  <c r="BK748" i="1"/>
  <c r="BJ748" i="1"/>
  <c r="BI748" i="1"/>
  <c r="BH748" i="1"/>
  <c r="BG748" i="1"/>
  <c r="BF748" i="1"/>
  <c r="BE748" i="1"/>
  <c r="BD748" i="1"/>
  <c r="BC748" i="1"/>
  <c r="BB748" i="1"/>
  <c r="BA748" i="1"/>
  <c r="AZ748" i="1"/>
  <c r="AY748" i="1"/>
  <c r="AX748" i="1"/>
  <c r="AW748" i="1"/>
  <c r="AV748" i="1"/>
  <c r="AU748" i="1"/>
  <c r="AT748" i="1"/>
  <c r="AS748" i="1"/>
  <c r="AR748" i="1"/>
  <c r="AQ748" i="1"/>
  <c r="AP748" i="1"/>
  <c r="AO748" i="1"/>
  <c r="AN748" i="1"/>
  <c r="AM748" i="1"/>
  <c r="AL748" i="1"/>
  <c r="AK748" i="1"/>
  <c r="AJ748" i="1"/>
  <c r="AI748" i="1"/>
  <c r="AH748" i="1"/>
  <c r="AG748" i="1"/>
  <c r="AF748" i="1"/>
  <c r="AE748" i="1"/>
  <c r="AD748" i="1"/>
  <c r="AC748" i="1"/>
  <c r="AB748" i="1"/>
  <c r="AA748" i="1"/>
  <c r="Z748" i="1"/>
  <c r="Y748" i="1"/>
  <c r="X748" i="1"/>
  <c r="W748" i="1"/>
  <c r="V748" i="1"/>
  <c r="U748" i="1"/>
  <c r="T748" i="1"/>
  <c r="S748" i="1"/>
  <c r="R748" i="1"/>
  <c r="Q748" i="1"/>
  <c r="P748" i="1"/>
  <c r="O748" i="1"/>
  <c r="N748" i="1"/>
  <c r="M748" i="1"/>
  <c r="L748" i="1"/>
  <c r="K748" i="1"/>
  <c r="J748" i="1"/>
  <c r="EK747" i="1"/>
  <c r="EJ747" i="1"/>
  <c r="EI747" i="1"/>
  <c r="EH747" i="1"/>
  <c r="EG747" i="1"/>
  <c r="EF747" i="1"/>
  <c r="EE747" i="1"/>
  <c r="ED747" i="1"/>
  <c r="EC747" i="1"/>
  <c r="EB747" i="1"/>
  <c r="EA747" i="1"/>
  <c r="DZ747" i="1"/>
  <c r="DY747" i="1"/>
  <c r="DX747" i="1"/>
  <c r="DW747" i="1"/>
  <c r="DV747" i="1"/>
  <c r="DU747" i="1"/>
  <c r="DT747" i="1"/>
  <c r="DS747" i="1"/>
  <c r="DR747" i="1"/>
  <c r="DQ747" i="1"/>
  <c r="DP747" i="1"/>
  <c r="DO747" i="1"/>
  <c r="DN747" i="1"/>
  <c r="DM747" i="1"/>
  <c r="DL747" i="1"/>
  <c r="DK747" i="1"/>
  <c r="DJ747" i="1"/>
  <c r="DI747" i="1"/>
  <c r="DH747" i="1"/>
  <c r="DG747" i="1"/>
  <c r="DF747" i="1"/>
  <c r="DE747" i="1"/>
  <c r="DD747" i="1"/>
  <c r="DC747" i="1"/>
  <c r="DB747" i="1"/>
  <c r="DA747" i="1"/>
  <c r="CZ747" i="1"/>
  <c r="CY747" i="1"/>
  <c r="CX747" i="1"/>
  <c r="CW747" i="1"/>
  <c r="CV747" i="1"/>
  <c r="CU747" i="1"/>
  <c r="CT747" i="1"/>
  <c r="CS747" i="1"/>
  <c r="CR747" i="1"/>
  <c r="CQ747" i="1"/>
  <c r="CP747" i="1"/>
  <c r="CO747" i="1"/>
  <c r="CN747" i="1"/>
  <c r="CM747" i="1"/>
  <c r="CL747" i="1"/>
  <c r="CK747" i="1"/>
  <c r="CJ747" i="1"/>
  <c r="CI747" i="1"/>
  <c r="CH747" i="1"/>
  <c r="CG747" i="1"/>
  <c r="CF747" i="1"/>
  <c r="CE747" i="1"/>
  <c r="CD747" i="1"/>
  <c r="CC747" i="1"/>
  <c r="CB747" i="1"/>
  <c r="CA747" i="1"/>
  <c r="BZ747" i="1"/>
  <c r="BY747" i="1"/>
  <c r="BX747" i="1"/>
  <c r="BW747" i="1"/>
  <c r="BV747" i="1"/>
  <c r="BU747" i="1"/>
  <c r="BT747" i="1"/>
  <c r="BS747" i="1"/>
  <c r="BR747" i="1"/>
  <c r="BQ747" i="1"/>
  <c r="BP747" i="1"/>
  <c r="BO747" i="1"/>
  <c r="BN747" i="1"/>
  <c r="BM747" i="1"/>
  <c r="BL747" i="1"/>
  <c r="BK747" i="1"/>
  <c r="BJ747" i="1"/>
  <c r="BI747" i="1"/>
  <c r="BH747" i="1"/>
  <c r="BG747" i="1"/>
  <c r="BF747" i="1"/>
  <c r="BE747" i="1"/>
  <c r="BD747" i="1"/>
  <c r="BC747" i="1"/>
  <c r="BB747" i="1"/>
  <c r="BA747" i="1"/>
  <c r="AZ747" i="1"/>
  <c r="AY747" i="1"/>
  <c r="AX747" i="1"/>
  <c r="AW747" i="1"/>
  <c r="AV747" i="1"/>
  <c r="AU747" i="1"/>
  <c r="AT747" i="1"/>
  <c r="AS747" i="1"/>
  <c r="AR747" i="1"/>
  <c r="AQ747" i="1"/>
  <c r="AP747" i="1"/>
  <c r="AO747" i="1"/>
  <c r="AN747" i="1"/>
  <c r="AM747" i="1"/>
  <c r="AL747" i="1"/>
  <c r="AK747" i="1"/>
  <c r="AJ747" i="1"/>
  <c r="AI747" i="1"/>
  <c r="AH747" i="1"/>
  <c r="AG747" i="1"/>
  <c r="AF747" i="1"/>
  <c r="AE747" i="1"/>
  <c r="AD747" i="1"/>
  <c r="AC747" i="1"/>
  <c r="AB747" i="1"/>
  <c r="AA747" i="1"/>
  <c r="Z747" i="1"/>
  <c r="Y747" i="1"/>
  <c r="X747" i="1"/>
  <c r="W747" i="1"/>
  <c r="V747" i="1"/>
  <c r="U747" i="1"/>
  <c r="T747" i="1"/>
  <c r="S747" i="1"/>
  <c r="R747" i="1"/>
  <c r="Q747" i="1"/>
  <c r="P747" i="1"/>
  <c r="O747" i="1"/>
  <c r="N747" i="1"/>
  <c r="M747" i="1"/>
  <c r="L747" i="1"/>
  <c r="K747" i="1"/>
  <c r="J747" i="1"/>
  <c r="EK746" i="1"/>
  <c r="EJ746" i="1"/>
  <c r="EI746" i="1"/>
  <c r="EH746" i="1"/>
  <c r="EG746" i="1"/>
  <c r="EF746" i="1"/>
  <c r="EE746" i="1"/>
  <c r="ED746" i="1"/>
  <c r="EC746" i="1"/>
  <c r="EB746" i="1"/>
  <c r="EA746" i="1"/>
  <c r="DZ746" i="1"/>
  <c r="DY746" i="1"/>
  <c r="DX746" i="1"/>
  <c r="DW746" i="1"/>
  <c r="DV746" i="1"/>
  <c r="DU746" i="1"/>
  <c r="DT746" i="1"/>
  <c r="DS746" i="1"/>
  <c r="DR746" i="1"/>
  <c r="DQ746" i="1"/>
  <c r="DP746" i="1"/>
  <c r="DO746" i="1"/>
  <c r="DN746" i="1"/>
  <c r="DM746" i="1"/>
  <c r="DL746" i="1"/>
  <c r="DK746" i="1"/>
  <c r="DJ746" i="1"/>
  <c r="DI746" i="1"/>
  <c r="DH746" i="1"/>
  <c r="DG746" i="1"/>
  <c r="DF746" i="1"/>
  <c r="DE746" i="1"/>
  <c r="DD746" i="1"/>
  <c r="DC746" i="1"/>
  <c r="DB746" i="1"/>
  <c r="DA746" i="1"/>
  <c r="CZ746" i="1"/>
  <c r="CY746" i="1"/>
  <c r="CX746" i="1"/>
  <c r="CW746" i="1"/>
  <c r="CV746" i="1"/>
  <c r="CU746" i="1"/>
  <c r="CT746" i="1"/>
  <c r="CS746" i="1"/>
  <c r="CR746" i="1"/>
  <c r="CQ746" i="1"/>
  <c r="CP746" i="1"/>
  <c r="CO746" i="1"/>
  <c r="CN746" i="1"/>
  <c r="CM746" i="1"/>
  <c r="CL746" i="1"/>
  <c r="CK746" i="1"/>
  <c r="CJ746" i="1"/>
  <c r="CI746" i="1"/>
  <c r="CH746" i="1"/>
  <c r="CG746" i="1"/>
  <c r="CF746" i="1"/>
  <c r="CE746" i="1"/>
  <c r="CD746" i="1"/>
  <c r="CC746" i="1"/>
  <c r="CB746" i="1"/>
  <c r="CA746" i="1"/>
  <c r="BZ746" i="1"/>
  <c r="BY746" i="1"/>
  <c r="BX746" i="1"/>
  <c r="BW746" i="1"/>
  <c r="BV746" i="1"/>
  <c r="BU746" i="1"/>
  <c r="BT746" i="1"/>
  <c r="BS746" i="1"/>
  <c r="BR746" i="1"/>
  <c r="BQ746" i="1"/>
  <c r="BP746" i="1"/>
  <c r="BO746" i="1"/>
  <c r="BN746" i="1"/>
  <c r="BM746" i="1"/>
  <c r="BL746" i="1"/>
  <c r="BK746" i="1"/>
  <c r="BJ746" i="1"/>
  <c r="BI746" i="1"/>
  <c r="BH746" i="1"/>
  <c r="BG746" i="1"/>
  <c r="BF746" i="1"/>
  <c r="BE746" i="1"/>
  <c r="BD746" i="1"/>
  <c r="BC746" i="1"/>
  <c r="BB746" i="1"/>
  <c r="BA746" i="1"/>
  <c r="AZ746" i="1"/>
  <c r="AY746" i="1"/>
  <c r="AX746" i="1"/>
  <c r="AW746" i="1"/>
  <c r="AV746" i="1"/>
  <c r="AU746" i="1"/>
  <c r="AT746" i="1"/>
  <c r="AS746" i="1"/>
  <c r="AR746" i="1"/>
  <c r="AQ746" i="1"/>
  <c r="AP746" i="1"/>
  <c r="AO746" i="1"/>
  <c r="AN746" i="1"/>
  <c r="AM746" i="1"/>
  <c r="AL746" i="1"/>
  <c r="AK746" i="1"/>
  <c r="AJ746" i="1"/>
  <c r="AI746" i="1"/>
  <c r="AH746" i="1"/>
  <c r="AG746" i="1"/>
  <c r="AF746" i="1"/>
  <c r="AE746" i="1"/>
  <c r="AD746" i="1"/>
  <c r="AC746" i="1"/>
  <c r="AB746" i="1"/>
  <c r="AA746" i="1"/>
  <c r="Z746" i="1"/>
  <c r="Y746" i="1"/>
  <c r="X746" i="1"/>
  <c r="W746" i="1"/>
  <c r="V746" i="1"/>
  <c r="U746" i="1"/>
  <c r="T746" i="1"/>
  <c r="S746" i="1"/>
  <c r="R746" i="1"/>
  <c r="Q746" i="1"/>
  <c r="P746" i="1"/>
  <c r="O746" i="1"/>
  <c r="N746" i="1"/>
  <c r="M746" i="1"/>
  <c r="L746" i="1"/>
  <c r="K746" i="1"/>
  <c r="J746" i="1"/>
  <c r="EK745" i="1"/>
  <c r="EJ745" i="1"/>
  <c r="EI745" i="1"/>
  <c r="EH745" i="1"/>
  <c r="EG745" i="1"/>
  <c r="EF745" i="1"/>
  <c r="EE745" i="1"/>
  <c r="ED745" i="1"/>
  <c r="EC745" i="1"/>
  <c r="EB745" i="1"/>
  <c r="EA745" i="1"/>
  <c r="DZ745" i="1"/>
  <c r="DY745" i="1"/>
  <c r="DX745" i="1"/>
  <c r="DW745" i="1"/>
  <c r="DV745" i="1"/>
  <c r="DU745" i="1"/>
  <c r="DT745" i="1"/>
  <c r="DS745" i="1"/>
  <c r="DR745" i="1"/>
  <c r="DQ745" i="1"/>
  <c r="DP745" i="1"/>
  <c r="DO745" i="1"/>
  <c r="DN745" i="1"/>
  <c r="DM745" i="1"/>
  <c r="DL745" i="1"/>
  <c r="DK745" i="1"/>
  <c r="DJ745" i="1"/>
  <c r="DI745" i="1"/>
  <c r="DH745" i="1"/>
  <c r="DG745" i="1"/>
  <c r="DF745" i="1"/>
  <c r="DE745" i="1"/>
  <c r="DD745" i="1"/>
  <c r="DC745" i="1"/>
  <c r="DB745" i="1"/>
  <c r="DA745" i="1"/>
  <c r="CZ745" i="1"/>
  <c r="CY745" i="1"/>
  <c r="CX745" i="1"/>
  <c r="CW745" i="1"/>
  <c r="CV745" i="1"/>
  <c r="CU745" i="1"/>
  <c r="CT745" i="1"/>
  <c r="CS745" i="1"/>
  <c r="CR745" i="1"/>
  <c r="CQ745" i="1"/>
  <c r="CP745" i="1"/>
  <c r="CO745" i="1"/>
  <c r="CN745" i="1"/>
  <c r="CM745" i="1"/>
  <c r="CL745" i="1"/>
  <c r="CK745" i="1"/>
  <c r="CJ745" i="1"/>
  <c r="CI745" i="1"/>
  <c r="CH745" i="1"/>
  <c r="CG745" i="1"/>
  <c r="CF745" i="1"/>
  <c r="CE745" i="1"/>
  <c r="CD745" i="1"/>
  <c r="CC745" i="1"/>
  <c r="CB745" i="1"/>
  <c r="CA745" i="1"/>
  <c r="BZ745" i="1"/>
  <c r="BY745" i="1"/>
  <c r="BX745" i="1"/>
  <c r="BW745" i="1"/>
  <c r="BV745" i="1"/>
  <c r="BU745" i="1"/>
  <c r="BT745" i="1"/>
  <c r="BS745" i="1"/>
  <c r="BR745" i="1"/>
  <c r="BQ745" i="1"/>
  <c r="BP745" i="1"/>
  <c r="BO745" i="1"/>
  <c r="BN745" i="1"/>
  <c r="BM745" i="1"/>
  <c r="BL745" i="1"/>
  <c r="BK745" i="1"/>
  <c r="BJ745" i="1"/>
  <c r="BI745" i="1"/>
  <c r="BH745" i="1"/>
  <c r="BG745" i="1"/>
  <c r="BF745" i="1"/>
  <c r="BE745" i="1"/>
  <c r="BD745" i="1"/>
  <c r="BC745" i="1"/>
  <c r="BB745" i="1"/>
  <c r="BA745" i="1"/>
  <c r="AZ745" i="1"/>
  <c r="AY745" i="1"/>
  <c r="AX745" i="1"/>
  <c r="AW745" i="1"/>
  <c r="AV745" i="1"/>
  <c r="AU745" i="1"/>
  <c r="AT745" i="1"/>
  <c r="AS745" i="1"/>
  <c r="AR745" i="1"/>
  <c r="AQ745" i="1"/>
  <c r="AP745" i="1"/>
  <c r="AO745" i="1"/>
  <c r="AN745" i="1"/>
  <c r="AM745" i="1"/>
  <c r="AL745" i="1"/>
  <c r="AK745" i="1"/>
  <c r="AJ745" i="1"/>
  <c r="AI745" i="1"/>
  <c r="AH745" i="1"/>
  <c r="AG745" i="1"/>
  <c r="AF745" i="1"/>
  <c r="AE745" i="1"/>
  <c r="AD745" i="1"/>
  <c r="AC745" i="1"/>
  <c r="AB745" i="1"/>
  <c r="AA745" i="1"/>
  <c r="Z745" i="1"/>
  <c r="Y745" i="1"/>
  <c r="X745" i="1"/>
  <c r="W745" i="1"/>
  <c r="V745" i="1"/>
  <c r="U745" i="1"/>
  <c r="T745" i="1"/>
  <c r="S745" i="1"/>
  <c r="R745" i="1"/>
  <c r="Q745" i="1"/>
  <c r="P745" i="1"/>
  <c r="O745" i="1"/>
  <c r="N745" i="1"/>
  <c r="M745" i="1"/>
  <c r="L745" i="1"/>
  <c r="K745" i="1"/>
  <c r="J745" i="1"/>
  <c r="EK744" i="1"/>
  <c r="EJ744" i="1"/>
  <c r="EI744" i="1"/>
  <c r="EH744" i="1"/>
  <c r="EG744" i="1"/>
  <c r="EF744" i="1"/>
  <c r="EE744" i="1"/>
  <c r="ED744" i="1"/>
  <c r="EC744" i="1"/>
  <c r="EB744" i="1"/>
  <c r="EA744" i="1"/>
  <c r="DZ744" i="1"/>
  <c r="DY744" i="1"/>
  <c r="DX744" i="1"/>
  <c r="DW744" i="1"/>
  <c r="DV744" i="1"/>
  <c r="DU744" i="1"/>
  <c r="DT744" i="1"/>
  <c r="DS744" i="1"/>
  <c r="DR744" i="1"/>
  <c r="DQ744" i="1"/>
  <c r="DP744" i="1"/>
  <c r="DO744" i="1"/>
  <c r="DN744" i="1"/>
  <c r="DM744" i="1"/>
  <c r="DL744" i="1"/>
  <c r="DK744" i="1"/>
  <c r="DJ744" i="1"/>
  <c r="DI744" i="1"/>
  <c r="DH744" i="1"/>
  <c r="DG744" i="1"/>
  <c r="DF744" i="1"/>
  <c r="DE744" i="1"/>
  <c r="DD744" i="1"/>
  <c r="DC744" i="1"/>
  <c r="DB744" i="1"/>
  <c r="DA744" i="1"/>
  <c r="CZ744" i="1"/>
  <c r="CY744" i="1"/>
  <c r="CX744" i="1"/>
  <c r="CW744" i="1"/>
  <c r="CV744" i="1"/>
  <c r="CU744" i="1"/>
  <c r="CT744" i="1"/>
  <c r="CS744" i="1"/>
  <c r="CR744" i="1"/>
  <c r="CQ744" i="1"/>
  <c r="CP744" i="1"/>
  <c r="CO744" i="1"/>
  <c r="CN744" i="1"/>
  <c r="CM744" i="1"/>
  <c r="CL744" i="1"/>
  <c r="CK744" i="1"/>
  <c r="CJ744" i="1"/>
  <c r="CI744" i="1"/>
  <c r="CH744" i="1"/>
  <c r="CG744" i="1"/>
  <c r="CF744" i="1"/>
  <c r="CE744" i="1"/>
  <c r="CD744" i="1"/>
  <c r="CC744" i="1"/>
  <c r="CB744" i="1"/>
  <c r="CA744" i="1"/>
  <c r="BZ744" i="1"/>
  <c r="BY744" i="1"/>
  <c r="BX744" i="1"/>
  <c r="BW744" i="1"/>
  <c r="BV744" i="1"/>
  <c r="BU744" i="1"/>
  <c r="BT744" i="1"/>
  <c r="BS744" i="1"/>
  <c r="BR744" i="1"/>
  <c r="BQ744" i="1"/>
  <c r="BP744" i="1"/>
  <c r="BO744" i="1"/>
  <c r="BN744" i="1"/>
  <c r="BM744" i="1"/>
  <c r="BL744" i="1"/>
  <c r="BK744" i="1"/>
  <c r="BJ744" i="1"/>
  <c r="BI744" i="1"/>
  <c r="BH744" i="1"/>
  <c r="BG744" i="1"/>
  <c r="BF744" i="1"/>
  <c r="BE744" i="1"/>
  <c r="BD744" i="1"/>
  <c r="BC744" i="1"/>
  <c r="BB744" i="1"/>
  <c r="BA744" i="1"/>
  <c r="AZ744" i="1"/>
  <c r="AY744" i="1"/>
  <c r="AX744" i="1"/>
  <c r="AW744" i="1"/>
  <c r="AV744" i="1"/>
  <c r="AU744" i="1"/>
  <c r="AT744" i="1"/>
  <c r="AS744" i="1"/>
  <c r="AR744" i="1"/>
  <c r="AQ744" i="1"/>
  <c r="AP744" i="1"/>
  <c r="AO744" i="1"/>
  <c r="AN744" i="1"/>
  <c r="AM744" i="1"/>
  <c r="AL744" i="1"/>
  <c r="AK744" i="1"/>
  <c r="AJ744" i="1"/>
  <c r="AI744" i="1"/>
  <c r="AH744" i="1"/>
  <c r="AG744" i="1"/>
  <c r="AF744" i="1"/>
  <c r="AE744" i="1"/>
  <c r="AD744" i="1"/>
  <c r="AC744" i="1"/>
  <c r="AB744" i="1"/>
  <c r="AA744" i="1"/>
  <c r="Z744" i="1"/>
  <c r="Y744" i="1"/>
  <c r="X744" i="1"/>
  <c r="W744" i="1"/>
  <c r="V744" i="1"/>
  <c r="U744" i="1"/>
  <c r="T744" i="1"/>
  <c r="S744" i="1"/>
  <c r="R744" i="1"/>
  <c r="Q744" i="1"/>
  <c r="P744" i="1"/>
  <c r="O744" i="1"/>
  <c r="N744" i="1"/>
  <c r="M744" i="1"/>
  <c r="L744" i="1"/>
  <c r="K744" i="1"/>
  <c r="J744" i="1"/>
  <c r="EK743" i="1"/>
  <c r="EJ743" i="1"/>
  <c r="EI743" i="1"/>
  <c r="EH743" i="1"/>
  <c r="EG743" i="1"/>
  <c r="EF743" i="1"/>
  <c r="EE743" i="1"/>
  <c r="ED743" i="1"/>
  <c r="EC743" i="1"/>
  <c r="EB743" i="1"/>
  <c r="EA743" i="1"/>
  <c r="DZ743" i="1"/>
  <c r="DY743" i="1"/>
  <c r="DX743" i="1"/>
  <c r="DW743" i="1"/>
  <c r="DV743" i="1"/>
  <c r="DU743" i="1"/>
  <c r="DT743" i="1"/>
  <c r="DS743" i="1"/>
  <c r="DR743" i="1"/>
  <c r="DQ743" i="1"/>
  <c r="DP743" i="1"/>
  <c r="DO743" i="1"/>
  <c r="DN743" i="1"/>
  <c r="DM743" i="1"/>
  <c r="DL743" i="1"/>
  <c r="DK743" i="1"/>
  <c r="DJ743" i="1"/>
  <c r="DI743" i="1"/>
  <c r="DH743" i="1"/>
  <c r="DG743" i="1"/>
  <c r="DF743" i="1"/>
  <c r="DE743" i="1"/>
  <c r="DD743" i="1"/>
  <c r="DC743" i="1"/>
  <c r="DB743" i="1"/>
  <c r="DA743" i="1"/>
  <c r="CZ743" i="1"/>
  <c r="CY743" i="1"/>
  <c r="CX743" i="1"/>
  <c r="CW743" i="1"/>
  <c r="CV743" i="1"/>
  <c r="CU743" i="1"/>
  <c r="CT743" i="1"/>
  <c r="CS743" i="1"/>
  <c r="CR743" i="1"/>
  <c r="CQ743" i="1"/>
  <c r="CP743" i="1"/>
  <c r="CO743" i="1"/>
  <c r="CN743" i="1"/>
  <c r="CM743" i="1"/>
  <c r="CL743" i="1"/>
  <c r="CK743" i="1"/>
  <c r="CJ743" i="1"/>
  <c r="CI743" i="1"/>
  <c r="CH743" i="1"/>
  <c r="CG743" i="1"/>
  <c r="CF743" i="1"/>
  <c r="CE743" i="1"/>
  <c r="CD743" i="1"/>
  <c r="CC743" i="1"/>
  <c r="CB743" i="1"/>
  <c r="CA743" i="1"/>
  <c r="BZ743" i="1"/>
  <c r="BY743" i="1"/>
  <c r="BX743" i="1"/>
  <c r="BW743" i="1"/>
  <c r="BV743" i="1"/>
  <c r="BU743" i="1"/>
  <c r="BT743" i="1"/>
  <c r="BS743" i="1"/>
  <c r="BR743" i="1"/>
  <c r="BQ743" i="1"/>
  <c r="BP743" i="1"/>
  <c r="BO743" i="1"/>
  <c r="BN743" i="1"/>
  <c r="BM743" i="1"/>
  <c r="BL743" i="1"/>
  <c r="BK743" i="1"/>
  <c r="BJ743" i="1"/>
  <c r="BI743" i="1"/>
  <c r="BH743" i="1"/>
  <c r="BG743" i="1"/>
  <c r="BF743" i="1"/>
  <c r="BE743" i="1"/>
  <c r="BD743" i="1"/>
  <c r="BC743" i="1"/>
  <c r="BB743" i="1"/>
  <c r="BA743" i="1"/>
  <c r="AZ743" i="1"/>
  <c r="AY743" i="1"/>
  <c r="AX743" i="1"/>
  <c r="AW743" i="1"/>
  <c r="AV743" i="1"/>
  <c r="AU743" i="1"/>
  <c r="AT743" i="1"/>
  <c r="AS743" i="1"/>
  <c r="AR743" i="1"/>
  <c r="AQ743" i="1"/>
  <c r="AP743" i="1"/>
  <c r="AO743" i="1"/>
  <c r="AN743" i="1"/>
  <c r="AM743" i="1"/>
  <c r="AL743" i="1"/>
  <c r="AK743" i="1"/>
  <c r="AJ743" i="1"/>
  <c r="AI743" i="1"/>
  <c r="AH743" i="1"/>
  <c r="AG743" i="1"/>
  <c r="AF743" i="1"/>
  <c r="AE743" i="1"/>
  <c r="AD743" i="1"/>
  <c r="AC743" i="1"/>
  <c r="AB743" i="1"/>
  <c r="AA743" i="1"/>
  <c r="Z743" i="1"/>
  <c r="Y743" i="1"/>
  <c r="X743" i="1"/>
  <c r="W743" i="1"/>
  <c r="V743" i="1"/>
  <c r="U743" i="1"/>
  <c r="T743" i="1"/>
  <c r="S743" i="1"/>
  <c r="R743" i="1"/>
  <c r="Q743" i="1"/>
  <c r="P743" i="1"/>
  <c r="O743" i="1"/>
  <c r="N743" i="1"/>
  <c r="M743" i="1"/>
  <c r="L743" i="1"/>
  <c r="K743" i="1"/>
  <c r="J743" i="1"/>
  <c r="EK742" i="1"/>
  <c r="EJ742" i="1"/>
  <c r="EI742" i="1"/>
  <c r="EH742" i="1"/>
  <c r="EG742" i="1"/>
  <c r="EF742" i="1"/>
  <c r="EE742" i="1"/>
  <c r="ED742" i="1"/>
  <c r="EC742" i="1"/>
  <c r="EB742" i="1"/>
  <c r="EA742" i="1"/>
  <c r="DZ742" i="1"/>
  <c r="DY742" i="1"/>
  <c r="DX742" i="1"/>
  <c r="DW742" i="1"/>
  <c r="DV742" i="1"/>
  <c r="DU742" i="1"/>
  <c r="DT742" i="1"/>
  <c r="DS742" i="1"/>
  <c r="DR742" i="1"/>
  <c r="DQ742" i="1"/>
  <c r="DP742" i="1"/>
  <c r="DO742" i="1"/>
  <c r="DN742" i="1"/>
  <c r="DM742" i="1"/>
  <c r="DL742" i="1"/>
  <c r="DK742" i="1"/>
  <c r="DJ742" i="1"/>
  <c r="DI742" i="1"/>
  <c r="DH742" i="1"/>
  <c r="DG742" i="1"/>
  <c r="DF742" i="1"/>
  <c r="DE742" i="1"/>
  <c r="DD742" i="1"/>
  <c r="DC742" i="1"/>
  <c r="DB742" i="1"/>
  <c r="DA742" i="1"/>
  <c r="CZ742" i="1"/>
  <c r="CY742" i="1"/>
  <c r="CX742" i="1"/>
  <c r="CW742" i="1"/>
  <c r="CV742" i="1"/>
  <c r="CU742" i="1"/>
  <c r="CT742" i="1"/>
  <c r="CS742" i="1"/>
  <c r="CR742" i="1"/>
  <c r="CQ742" i="1"/>
  <c r="CP742" i="1"/>
  <c r="CO742" i="1"/>
  <c r="CN742" i="1"/>
  <c r="CM742" i="1"/>
  <c r="CL742" i="1"/>
  <c r="CK742" i="1"/>
  <c r="CJ742" i="1"/>
  <c r="CI742" i="1"/>
  <c r="CH742" i="1"/>
  <c r="CG742" i="1"/>
  <c r="CF742" i="1"/>
  <c r="CE742" i="1"/>
  <c r="CD742" i="1"/>
  <c r="CC742" i="1"/>
  <c r="CB742" i="1"/>
  <c r="CA742" i="1"/>
  <c r="BZ742" i="1"/>
  <c r="BY742" i="1"/>
  <c r="BX742" i="1"/>
  <c r="BW742" i="1"/>
  <c r="BV742" i="1"/>
  <c r="BU742" i="1"/>
  <c r="BT742" i="1"/>
  <c r="BS742" i="1"/>
  <c r="BR742" i="1"/>
  <c r="BQ742" i="1"/>
  <c r="BP742" i="1"/>
  <c r="BO742" i="1"/>
  <c r="BN742" i="1"/>
  <c r="BM742" i="1"/>
  <c r="BL742" i="1"/>
  <c r="BK742" i="1"/>
  <c r="BJ742" i="1"/>
  <c r="BI742" i="1"/>
  <c r="BH742" i="1"/>
  <c r="BG742" i="1"/>
  <c r="BF742" i="1"/>
  <c r="BE742" i="1"/>
  <c r="BD742" i="1"/>
  <c r="BC742" i="1"/>
  <c r="BB742" i="1"/>
  <c r="BA742" i="1"/>
  <c r="AZ742" i="1"/>
  <c r="AY742" i="1"/>
  <c r="AX742" i="1"/>
  <c r="AW742" i="1"/>
  <c r="AV742" i="1"/>
  <c r="AU742" i="1"/>
  <c r="AT742" i="1"/>
  <c r="AS742" i="1"/>
  <c r="AR742" i="1"/>
  <c r="AQ742" i="1"/>
  <c r="AP742" i="1"/>
  <c r="AO742" i="1"/>
  <c r="AN742" i="1"/>
  <c r="AM742" i="1"/>
  <c r="AL742" i="1"/>
  <c r="AK742" i="1"/>
  <c r="AJ742" i="1"/>
  <c r="AI742" i="1"/>
  <c r="AH742" i="1"/>
  <c r="AG742" i="1"/>
  <c r="AF742" i="1"/>
  <c r="AE742" i="1"/>
  <c r="AD742" i="1"/>
  <c r="AC742" i="1"/>
  <c r="AB742" i="1"/>
  <c r="AA742" i="1"/>
  <c r="Z742" i="1"/>
  <c r="Y742" i="1"/>
  <c r="X742" i="1"/>
  <c r="W742" i="1"/>
  <c r="V742" i="1"/>
  <c r="U742" i="1"/>
  <c r="T742" i="1"/>
  <c r="S742" i="1"/>
  <c r="R742" i="1"/>
  <c r="Q742" i="1"/>
  <c r="P742" i="1"/>
  <c r="O742" i="1"/>
  <c r="N742" i="1"/>
  <c r="M742" i="1"/>
  <c r="L742" i="1"/>
  <c r="K742" i="1"/>
  <c r="J742" i="1"/>
  <c r="EK741" i="1"/>
  <c r="EJ741" i="1"/>
  <c r="EI741" i="1"/>
  <c r="EH741" i="1"/>
  <c r="EG741" i="1"/>
  <c r="EF741" i="1"/>
  <c r="EE741" i="1"/>
  <c r="ED741" i="1"/>
  <c r="EC741" i="1"/>
  <c r="EB741" i="1"/>
  <c r="EA741" i="1"/>
  <c r="DZ741" i="1"/>
  <c r="DY741" i="1"/>
  <c r="DX741" i="1"/>
  <c r="DW741" i="1"/>
  <c r="DV741" i="1"/>
  <c r="DU741" i="1"/>
  <c r="DT741" i="1"/>
  <c r="DS741" i="1"/>
  <c r="DR741" i="1"/>
  <c r="DQ741" i="1"/>
  <c r="DP741" i="1"/>
  <c r="DO741" i="1"/>
  <c r="DN741" i="1"/>
  <c r="DM741" i="1"/>
  <c r="DL741" i="1"/>
  <c r="DK741" i="1"/>
  <c r="DJ741" i="1"/>
  <c r="DI741" i="1"/>
  <c r="DH741" i="1"/>
  <c r="DG741" i="1"/>
  <c r="DF741" i="1"/>
  <c r="DE741" i="1"/>
  <c r="DD741" i="1"/>
  <c r="DC741" i="1"/>
  <c r="DB741" i="1"/>
  <c r="DA741" i="1"/>
  <c r="CZ741" i="1"/>
  <c r="CY741" i="1"/>
  <c r="CX741" i="1"/>
  <c r="CW741" i="1"/>
  <c r="CV741" i="1"/>
  <c r="CU741" i="1"/>
  <c r="CT741" i="1"/>
  <c r="CS741" i="1"/>
  <c r="CR741" i="1"/>
  <c r="CQ741" i="1"/>
  <c r="CP741" i="1"/>
  <c r="CO741" i="1"/>
  <c r="CN741" i="1"/>
  <c r="CM741" i="1"/>
  <c r="CL741" i="1"/>
  <c r="CK741" i="1"/>
  <c r="CJ741" i="1"/>
  <c r="CI741" i="1"/>
  <c r="CH741" i="1"/>
  <c r="CG741" i="1"/>
  <c r="CF741" i="1"/>
  <c r="CE741" i="1"/>
  <c r="CD741" i="1"/>
  <c r="CC741" i="1"/>
  <c r="CB741" i="1"/>
  <c r="CA741" i="1"/>
  <c r="BZ741" i="1"/>
  <c r="BY741" i="1"/>
  <c r="BX741" i="1"/>
  <c r="BW741" i="1"/>
  <c r="BV741" i="1"/>
  <c r="BU741" i="1"/>
  <c r="BT741" i="1"/>
  <c r="BS741" i="1"/>
  <c r="BR741" i="1"/>
  <c r="BQ741" i="1"/>
  <c r="BP741" i="1"/>
  <c r="BO741" i="1"/>
  <c r="BN741" i="1"/>
  <c r="BM741" i="1"/>
  <c r="BL741" i="1"/>
  <c r="BK741" i="1"/>
  <c r="BJ741" i="1"/>
  <c r="BI741" i="1"/>
  <c r="BH741" i="1"/>
  <c r="BG741" i="1"/>
  <c r="BF741" i="1"/>
  <c r="BE741" i="1"/>
  <c r="BD741" i="1"/>
  <c r="BC741" i="1"/>
  <c r="BB741" i="1"/>
  <c r="BA741" i="1"/>
  <c r="AZ741" i="1"/>
  <c r="AY741" i="1"/>
  <c r="AX741" i="1"/>
  <c r="AW741" i="1"/>
  <c r="AV741" i="1"/>
  <c r="AU741" i="1"/>
  <c r="AT741" i="1"/>
  <c r="AS741" i="1"/>
  <c r="AR741" i="1"/>
  <c r="AQ741" i="1"/>
  <c r="AP741" i="1"/>
  <c r="AO741" i="1"/>
  <c r="AN741" i="1"/>
  <c r="AM741" i="1"/>
  <c r="AL741" i="1"/>
  <c r="AK741" i="1"/>
  <c r="AJ741" i="1"/>
  <c r="AI741" i="1"/>
  <c r="AH741" i="1"/>
  <c r="AG741" i="1"/>
  <c r="AF741" i="1"/>
  <c r="AE741" i="1"/>
  <c r="AD741" i="1"/>
  <c r="AC741" i="1"/>
  <c r="AB741" i="1"/>
  <c r="AA741" i="1"/>
  <c r="Z741" i="1"/>
  <c r="Y741" i="1"/>
  <c r="X741" i="1"/>
  <c r="W741" i="1"/>
  <c r="V741" i="1"/>
  <c r="U741" i="1"/>
  <c r="T741" i="1"/>
  <c r="S741" i="1"/>
  <c r="R741" i="1"/>
  <c r="Q741" i="1"/>
  <c r="P741" i="1"/>
  <c r="O741" i="1"/>
  <c r="N741" i="1"/>
  <c r="M741" i="1"/>
  <c r="L741" i="1"/>
  <c r="K741" i="1"/>
  <c r="J741" i="1"/>
  <c r="EK740" i="1"/>
  <c r="EJ740" i="1"/>
  <c r="EI740" i="1"/>
  <c r="EH740" i="1"/>
  <c r="EG740" i="1"/>
  <c r="EF740" i="1"/>
  <c r="EE740" i="1"/>
  <c r="ED740" i="1"/>
  <c r="EC740" i="1"/>
  <c r="EB740" i="1"/>
  <c r="EA740" i="1"/>
  <c r="DZ740" i="1"/>
  <c r="DY740" i="1"/>
  <c r="DX740" i="1"/>
  <c r="DW740" i="1"/>
  <c r="DV740" i="1"/>
  <c r="DU740" i="1"/>
  <c r="DT740" i="1"/>
  <c r="DS740" i="1"/>
  <c r="DR740" i="1"/>
  <c r="DQ740" i="1"/>
  <c r="DP740" i="1"/>
  <c r="DO740" i="1"/>
  <c r="DN740" i="1"/>
  <c r="DM740" i="1"/>
  <c r="DL740" i="1"/>
  <c r="DK740" i="1"/>
  <c r="DJ740" i="1"/>
  <c r="DI740" i="1"/>
  <c r="DH740" i="1"/>
  <c r="DG740" i="1"/>
  <c r="DF740" i="1"/>
  <c r="DE740" i="1"/>
  <c r="DD740" i="1"/>
  <c r="DC740" i="1"/>
  <c r="DB740" i="1"/>
  <c r="DA740" i="1"/>
  <c r="CZ740" i="1"/>
  <c r="CY740" i="1"/>
  <c r="CX740" i="1"/>
  <c r="CW740" i="1"/>
  <c r="CV740" i="1"/>
  <c r="CU740" i="1"/>
  <c r="CT740" i="1"/>
  <c r="CS740" i="1"/>
  <c r="CR740" i="1"/>
  <c r="CQ740" i="1"/>
  <c r="CP740" i="1"/>
  <c r="CO740" i="1"/>
  <c r="CN740" i="1"/>
  <c r="CM740" i="1"/>
  <c r="CL740" i="1"/>
  <c r="CK740" i="1"/>
  <c r="CJ740" i="1"/>
  <c r="CI740" i="1"/>
  <c r="CH740" i="1"/>
  <c r="CG740" i="1"/>
  <c r="CF740" i="1"/>
  <c r="CE740" i="1"/>
  <c r="CD740" i="1"/>
  <c r="CC740" i="1"/>
  <c r="CB740" i="1"/>
  <c r="CA740" i="1"/>
  <c r="BZ740" i="1"/>
  <c r="BY740" i="1"/>
  <c r="BX740" i="1"/>
  <c r="BW740" i="1"/>
  <c r="BV740" i="1"/>
  <c r="BU740" i="1"/>
  <c r="BT740" i="1"/>
  <c r="BS740" i="1"/>
  <c r="BR740" i="1"/>
  <c r="BQ740" i="1"/>
  <c r="BP740" i="1"/>
  <c r="BO740" i="1"/>
  <c r="BN740" i="1"/>
  <c r="BM740" i="1"/>
  <c r="BL740" i="1"/>
  <c r="BK740" i="1"/>
  <c r="BJ740" i="1"/>
  <c r="BI740" i="1"/>
  <c r="BH740" i="1"/>
  <c r="BG740" i="1"/>
  <c r="BF740" i="1"/>
  <c r="BE740" i="1"/>
  <c r="BD740" i="1"/>
  <c r="BC740" i="1"/>
  <c r="BB740" i="1"/>
  <c r="BA740" i="1"/>
  <c r="AZ740" i="1"/>
  <c r="AY740" i="1"/>
  <c r="AX740" i="1"/>
  <c r="AW740" i="1"/>
  <c r="AV740" i="1"/>
  <c r="AU740" i="1"/>
  <c r="AT740" i="1"/>
  <c r="AS740" i="1"/>
  <c r="AR740" i="1"/>
  <c r="AQ740" i="1"/>
  <c r="AP740" i="1"/>
  <c r="AO740" i="1"/>
  <c r="AN740" i="1"/>
  <c r="AM740" i="1"/>
  <c r="AL740" i="1"/>
  <c r="AK740" i="1"/>
  <c r="AJ740" i="1"/>
  <c r="AI740" i="1"/>
  <c r="AH740" i="1"/>
  <c r="AG740" i="1"/>
  <c r="AF740" i="1"/>
  <c r="AE740" i="1"/>
  <c r="AD740" i="1"/>
  <c r="AC740" i="1"/>
  <c r="AB740" i="1"/>
  <c r="AA740" i="1"/>
  <c r="Z740" i="1"/>
  <c r="Y740" i="1"/>
  <c r="X740" i="1"/>
  <c r="W740" i="1"/>
  <c r="V740" i="1"/>
  <c r="U740" i="1"/>
  <c r="T740" i="1"/>
  <c r="S740" i="1"/>
  <c r="R740" i="1"/>
  <c r="Q740" i="1"/>
  <c r="P740" i="1"/>
  <c r="O740" i="1"/>
  <c r="N740" i="1"/>
  <c r="M740" i="1"/>
  <c r="L740" i="1"/>
  <c r="K740" i="1"/>
  <c r="J740" i="1"/>
  <c r="EK739" i="1"/>
  <c r="EJ739" i="1"/>
  <c r="EI739" i="1"/>
  <c r="EH739" i="1"/>
  <c r="EG739" i="1"/>
  <c r="EF739" i="1"/>
  <c r="EE739" i="1"/>
  <c r="ED739" i="1"/>
  <c r="EC739" i="1"/>
  <c r="EB739" i="1"/>
  <c r="EA739" i="1"/>
  <c r="DZ739" i="1"/>
  <c r="DY739" i="1"/>
  <c r="DX739" i="1"/>
  <c r="DW739" i="1"/>
  <c r="DV739" i="1"/>
  <c r="DU739" i="1"/>
  <c r="DT739" i="1"/>
  <c r="DS739" i="1"/>
  <c r="DR739" i="1"/>
  <c r="DQ739" i="1"/>
  <c r="DP739" i="1"/>
  <c r="DO739" i="1"/>
  <c r="DN739" i="1"/>
  <c r="DM739" i="1"/>
  <c r="DL739" i="1"/>
  <c r="DK739" i="1"/>
  <c r="DJ739" i="1"/>
  <c r="DI739" i="1"/>
  <c r="DH739" i="1"/>
  <c r="DG739" i="1"/>
  <c r="DF739" i="1"/>
  <c r="DE739" i="1"/>
  <c r="DD739" i="1"/>
  <c r="DC739" i="1"/>
  <c r="DB739" i="1"/>
  <c r="DA739" i="1"/>
  <c r="CZ739" i="1"/>
  <c r="CY739" i="1"/>
  <c r="CX739" i="1"/>
  <c r="CW739" i="1"/>
  <c r="CV739" i="1"/>
  <c r="CU739" i="1"/>
  <c r="CT739" i="1"/>
  <c r="CS739" i="1"/>
  <c r="CR739" i="1"/>
  <c r="CQ739" i="1"/>
  <c r="CP739" i="1"/>
  <c r="CO739" i="1"/>
  <c r="CN739" i="1"/>
  <c r="CM739" i="1"/>
  <c r="CL739" i="1"/>
  <c r="CK739" i="1"/>
  <c r="CJ739" i="1"/>
  <c r="CI739" i="1"/>
  <c r="CH739" i="1"/>
  <c r="CG739" i="1"/>
  <c r="CF739" i="1"/>
  <c r="CE739" i="1"/>
  <c r="CD739" i="1"/>
  <c r="CC739" i="1"/>
  <c r="CB739" i="1"/>
  <c r="CA739" i="1"/>
  <c r="BZ739" i="1"/>
  <c r="BY739" i="1"/>
  <c r="BX739" i="1"/>
  <c r="BW739" i="1"/>
  <c r="BV739" i="1"/>
  <c r="BU739" i="1"/>
  <c r="BT739" i="1"/>
  <c r="BS739" i="1"/>
  <c r="BR739" i="1"/>
  <c r="BQ739" i="1"/>
  <c r="BP739" i="1"/>
  <c r="BO739" i="1"/>
  <c r="BN739" i="1"/>
  <c r="BM739" i="1"/>
  <c r="BL739" i="1"/>
  <c r="BK739" i="1"/>
  <c r="BJ739" i="1"/>
  <c r="BI739" i="1"/>
  <c r="BH739" i="1"/>
  <c r="BG739" i="1"/>
  <c r="BF739" i="1"/>
  <c r="BE739" i="1"/>
  <c r="BD739" i="1"/>
  <c r="BC739" i="1"/>
  <c r="BB739" i="1"/>
  <c r="BA739" i="1"/>
  <c r="AZ739" i="1"/>
  <c r="AY739" i="1"/>
  <c r="AX739" i="1"/>
  <c r="AW739" i="1"/>
  <c r="AV739" i="1"/>
  <c r="AU739" i="1"/>
  <c r="AT739" i="1"/>
  <c r="AS739" i="1"/>
  <c r="AR739" i="1"/>
  <c r="AQ739" i="1"/>
  <c r="AP739" i="1"/>
  <c r="AO739" i="1"/>
  <c r="AN739" i="1"/>
  <c r="AM739" i="1"/>
  <c r="AL739" i="1"/>
  <c r="AK739" i="1"/>
  <c r="AJ739" i="1"/>
  <c r="AI739" i="1"/>
  <c r="AH739" i="1"/>
  <c r="AG739" i="1"/>
  <c r="AF739" i="1"/>
  <c r="AE739" i="1"/>
  <c r="AD739" i="1"/>
  <c r="AC739" i="1"/>
  <c r="AB739" i="1"/>
  <c r="AA739" i="1"/>
  <c r="Z739" i="1"/>
  <c r="Y739" i="1"/>
  <c r="X739" i="1"/>
  <c r="W739" i="1"/>
  <c r="V739" i="1"/>
  <c r="U739" i="1"/>
  <c r="T739" i="1"/>
  <c r="S739" i="1"/>
  <c r="R739" i="1"/>
  <c r="Q739" i="1"/>
  <c r="P739" i="1"/>
  <c r="O739" i="1"/>
  <c r="N739" i="1"/>
  <c r="M739" i="1"/>
  <c r="L739" i="1"/>
  <c r="K739" i="1"/>
  <c r="J739" i="1"/>
  <c r="EK738" i="1"/>
  <c r="EJ738" i="1"/>
  <c r="EI738" i="1"/>
  <c r="EH738" i="1"/>
  <c r="EG738" i="1"/>
  <c r="EF738" i="1"/>
  <c r="EE738" i="1"/>
  <c r="ED738" i="1"/>
  <c r="EC738" i="1"/>
  <c r="EB738" i="1"/>
  <c r="EA738" i="1"/>
  <c r="DZ738" i="1"/>
  <c r="DY738" i="1"/>
  <c r="DX738" i="1"/>
  <c r="DW738" i="1"/>
  <c r="DV738" i="1"/>
  <c r="DU738" i="1"/>
  <c r="DT738" i="1"/>
  <c r="DS738" i="1"/>
  <c r="DR738" i="1"/>
  <c r="DQ738" i="1"/>
  <c r="DP738" i="1"/>
  <c r="DO738" i="1"/>
  <c r="DN738" i="1"/>
  <c r="DM738" i="1"/>
  <c r="DL738" i="1"/>
  <c r="DK738" i="1"/>
  <c r="DJ738" i="1"/>
  <c r="DI738" i="1"/>
  <c r="DH738" i="1"/>
  <c r="DG738" i="1"/>
  <c r="DF738" i="1"/>
  <c r="DE738" i="1"/>
  <c r="DD738" i="1"/>
  <c r="DC738" i="1"/>
  <c r="DB738" i="1"/>
  <c r="DA738" i="1"/>
  <c r="CZ738" i="1"/>
  <c r="CY738" i="1"/>
  <c r="CX738" i="1"/>
  <c r="CW738" i="1"/>
  <c r="CV738" i="1"/>
  <c r="CU738" i="1"/>
  <c r="CT738" i="1"/>
  <c r="CS738" i="1"/>
  <c r="CR738" i="1"/>
  <c r="CQ738" i="1"/>
  <c r="CP738" i="1"/>
  <c r="CO738" i="1"/>
  <c r="CN738" i="1"/>
  <c r="CM738" i="1"/>
  <c r="CL738" i="1"/>
  <c r="CK738" i="1"/>
  <c r="CJ738" i="1"/>
  <c r="CI738" i="1"/>
  <c r="CH738" i="1"/>
  <c r="CG738" i="1"/>
  <c r="CF738" i="1"/>
  <c r="CE738" i="1"/>
  <c r="CD738" i="1"/>
  <c r="CC738" i="1"/>
  <c r="CB738" i="1"/>
  <c r="CA738" i="1"/>
  <c r="BZ738" i="1"/>
  <c r="BY738" i="1"/>
  <c r="BX738" i="1"/>
  <c r="BW738" i="1"/>
  <c r="BV738" i="1"/>
  <c r="BU738" i="1"/>
  <c r="BT738" i="1"/>
  <c r="BS738" i="1"/>
  <c r="BR738" i="1"/>
  <c r="BQ738" i="1"/>
  <c r="BP738" i="1"/>
  <c r="BO738" i="1"/>
  <c r="BN738" i="1"/>
  <c r="BM738" i="1"/>
  <c r="BL738" i="1"/>
  <c r="BK738" i="1"/>
  <c r="BJ738" i="1"/>
  <c r="BI738" i="1"/>
  <c r="BH738" i="1"/>
  <c r="BG738" i="1"/>
  <c r="BF738" i="1"/>
  <c r="BE738" i="1"/>
  <c r="BD738" i="1"/>
  <c r="BC738" i="1"/>
  <c r="BB738" i="1"/>
  <c r="BA738" i="1"/>
  <c r="AZ738" i="1"/>
  <c r="AY738" i="1"/>
  <c r="AX738" i="1"/>
  <c r="AW738" i="1"/>
  <c r="AV738" i="1"/>
  <c r="AU738" i="1"/>
  <c r="AT738" i="1"/>
  <c r="AS738" i="1"/>
  <c r="AR738" i="1"/>
  <c r="AQ738" i="1"/>
  <c r="AP738" i="1"/>
  <c r="AO738" i="1"/>
  <c r="AN738" i="1"/>
  <c r="AM738" i="1"/>
  <c r="AL738" i="1"/>
  <c r="AK738" i="1"/>
  <c r="AJ738" i="1"/>
  <c r="AI738" i="1"/>
  <c r="AH738" i="1"/>
  <c r="AG738" i="1"/>
  <c r="AF738" i="1"/>
  <c r="AE738" i="1"/>
  <c r="AD738" i="1"/>
  <c r="AC738" i="1"/>
  <c r="AB738" i="1"/>
  <c r="AA738" i="1"/>
  <c r="Z738" i="1"/>
  <c r="Y738" i="1"/>
  <c r="X738" i="1"/>
  <c r="W738" i="1"/>
  <c r="V738" i="1"/>
  <c r="U738" i="1"/>
  <c r="T738" i="1"/>
  <c r="S738" i="1"/>
  <c r="R738" i="1"/>
  <c r="Q738" i="1"/>
  <c r="P738" i="1"/>
  <c r="O738" i="1"/>
  <c r="N738" i="1"/>
  <c r="M738" i="1"/>
  <c r="L738" i="1"/>
  <c r="K738" i="1"/>
  <c r="J738" i="1"/>
  <c r="EK737" i="1"/>
  <c r="EJ737" i="1"/>
  <c r="EI737" i="1"/>
  <c r="EH737" i="1"/>
  <c r="EG737" i="1"/>
  <c r="EF737" i="1"/>
  <c r="EE737" i="1"/>
  <c r="ED737" i="1"/>
  <c r="EC737" i="1"/>
  <c r="EB737" i="1"/>
  <c r="EA737" i="1"/>
  <c r="DZ737" i="1"/>
  <c r="DY737" i="1"/>
  <c r="DX737" i="1"/>
  <c r="DW737" i="1"/>
  <c r="DV737" i="1"/>
  <c r="DU737" i="1"/>
  <c r="DT737" i="1"/>
  <c r="DS737" i="1"/>
  <c r="DR737" i="1"/>
  <c r="DQ737" i="1"/>
  <c r="DP737" i="1"/>
  <c r="DO737" i="1"/>
  <c r="DN737" i="1"/>
  <c r="DM737" i="1"/>
  <c r="DL737" i="1"/>
  <c r="DK737" i="1"/>
  <c r="DJ737" i="1"/>
  <c r="DI737" i="1"/>
  <c r="DH737" i="1"/>
  <c r="DG737" i="1"/>
  <c r="DF737" i="1"/>
  <c r="DE737" i="1"/>
  <c r="DD737" i="1"/>
  <c r="DC737" i="1"/>
  <c r="DB737" i="1"/>
  <c r="DA737" i="1"/>
  <c r="CZ737" i="1"/>
  <c r="CY737" i="1"/>
  <c r="CX737" i="1"/>
  <c r="CW737" i="1"/>
  <c r="CV737" i="1"/>
  <c r="CU737" i="1"/>
  <c r="CT737" i="1"/>
  <c r="CS737" i="1"/>
  <c r="CR737" i="1"/>
  <c r="CQ737" i="1"/>
  <c r="CP737" i="1"/>
  <c r="CO737" i="1"/>
  <c r="CN737" i="1"/>
  <c r="CM737" i="1"/>
  <c r="CL737" i="1"/>
  <c r="CK737" i="1"/>
  <c r="CJ737" i="1"/>
  <c r="CI737" i="1"/>
  <c r="CH737" i="1"/>
  <c r="CG737" i="1"/>
  <c r="CF737" i="1"/>
  <c r="CE737" i="1"/>
  <c r="CD737" i="1"/>
  <c r="CC737" i="1"/>
  <c r="CB737" i="1"/>
  <c r="CA737" i="1"/>
  <c r="BZ737" i="1"/>
  <c r="BY737" i="1"/>
  <c r="BX737" i="1"/>
  <c r="BW737" i="1"/>
  <c r="BV737" i="1"/>
  <c r="BU737" i="1"/>
  <c r="BT737" i="1"/>
  <c r="BS737" i="1"/>
  <c r="BR737" i="1"/>
  <c r="BQ737" i="1"/>
  <c r="BP737" i="1"/>
  <c r="BO737" i="1"/>
  <c r="BN737" i="1"/>
  <c r="BM737" i="1"/>
  <c r="BL737" i="1"/>
  <c r="BK737" i="1"/>
  <c r="BJ737" i="1"/>
  <c r="BH737" i="1"/>
  <c r="BG737" i="1"/>
  <c r="BF737" i="1"/>
  <c r="BE737" i="1"/>
  <c r="BD737" i="1"/>
  <c r="BC737" i="1"/>
  <c r="BB737" i="1"/>
  <c r="BA737" i="1"/>
  <c r="AZ737" i="1"/>
  <c r="AY737" i="1"/>
  <c r="AX737" i="1"/>
  <c r="AW737" i="1"/>
  <c r="AV737" i="1"/>
  <c r="AU737" i="1"/>
  <c r="AT737" i="1"/>
  <c r="AS737" i="1"/>
  <c r="AR737" i="1"/>
  <c r="AQ737" i="1"/>
  <c r="AP737" i="1"/>
  <c r="AO737" i="1"/>
  <c r="AN737" i="1"/>
  <c r="AM737" i="1"/>
  <c r="AL737" i="1"/>
  <c r="AK737" i="1"/>
  <c r="AJ737" i="1"/>
  <c r="AI737" i="1"/>
  <c r="AH737" i="1"/>
  <c r="AG737" i="1"/>
  <c r="AF737" i="1"/>
  <c r="AE737" i="1"/>
  <c r="AD737" i="1"/>
  <c r="AC737" i="1"/>
  <c r="AB737" i="1"/>
  <c r="AA737" i="1"/>
  <c r="Z737" i="1"/>
  <c r="Y737" i="1"/>
  <c r="X737" i="1"/>
  <c r="W737" i="1"/>
  <c r="V737" i="1"/>
  <c r="U737" i="1"/>
  <c r="T737" i="1"/>
  <c r="S737" i="1"/>
  <c r="R737" i="1"/>
  <c r="Q737" i="1"/>
  <c r="P737" i="1"/>
  <c r="O737" i="1"/>
  <c r="N737" i="1"/>
  <c r="M737" i="1"/>
  <c r="L737" i="1"/>
  <c r="K737" i="1"/>
  <c r="J737" i="1"/>
  <c r="EK736" i="1"/>
  <c r="EJ736" i="1"/>
  <c r="EI736" i="1"/>
  <c r="EH736" i="1"/>
  <c r="EG736" i="1"/>
  <c r="EF736" i="1"/>
  <c r="EE736" i="1"/>
  <c r="ED736" i="1"/>
  <c r="EC736" i="1"/>
  <c r="EB736" i="1"/>
  <c r="EA736" i="1"/>
  <c r="DZ736" i="1"/>
  <c r="DY736" i="1"/>
  <c r="DX736" i="1"/>
  <c r="DW736" i="1"/>
  <c r="DV736" i="1"/>
  <c r="DU736" i="1"/>
  <c r="DT736" i="1"/>
  <c r="DS736" i="1"/>
  <c r="DR736" i="1"/>
  <c r="DQ736" i="1"/>
  <c r="DP736" i="1"/>
  <c r="DO736" i="1"/>
  <c r="DN736" i="1"/>
  <c r="DM736" i="1"/>
  <c r="DL736" i="1"/>
  <c r="DK736" i="1"/>
  <c r="DJ736" i="1"/>
  <c r="DI736" i="1"/>
  <c r="DH736" i="1"/>
  <c r="DG736" i="1"/>
  <c r="DF736" i="1"/>
  <c r="DE736" i="1"/>
  <c r="DD736" i="1"/>
  <c r="DC736" i="1"/>
  <c r="DB736" i="1"/>
  <c r="DA736" i="1"/>
  <c r="CZ736" i="1"/>
  <c r="CY736" i="1"/>
  <c r="CX736" i="1"/>
  <c r="CW736" i="1"/>
  <c r="CV736" i="1"/>
  <c r="CU736" i="1"/>
  <c r="CT736" i="1"/>
  <c r="CS736" i="1"/>
  <c r="CR736" i="1"/>
  <c r="CQ736" i="1"/>
  <c r="CP736" i="1"/>
  <c r="CO736" i="1"/>
  <c r="CN736" i="1"/>
  <c r="CM736" i="1"/>
  <c r="CL736" i="1"/>
  <c r="CK736" i="1"/>
  <c r="CJ736" i="1"/>
  <c r="CI736" i="1"/>
  <c r="CH736" i="1"/>
  <c r="CG736" i="1"/>
  <c r="CF736" i="1"/>
  <c r="CE736" i="1"/>
  <c r="CD736" i="1"/>
  <c r="CC736" i="1"/>
  <c r="CB736" i="1"/>
  <c r="CA736" i="1"/>
  <c r="BZ736" i="1"/>
  <c r="BY736" i="1"/>
  <c r="BX736" i="1"/>
  <c r="BW736" i="1"/>
  <c r="BV736" i="1"/>
  <c r="BU736" i="1"/>
  <c r="BT736" i="1"/>
  <c r="BS736" i="1"/>
  <c r="BR736" i="1"/>
  <c r="BQ736" i="1"/>
  <c r="BP736" i="1"/>
  <c r="BO736" i="1"/>
  <c r="BN736" i="1"/>
  <c r="BM736" i="1"/>
  <c r="BL736" i="1"/>
  <c r="BK736" i="1"/>
  <c r="BJ736" i="1"/>
  <c r="BI736" i="1"/>
  <c r="BH736" i="1"/>
  <c r="BG736" i="1"/>
  <c r="BF736" i="1"/>
  <c r="BE736" i="1"/>
  <c r="BD736" i="1"/>
  <c r="BC736" i="1"/>
  <c r="BB736" i="1"/>
  <c r="BA736" i="1"/>
  <c r="AZ736" i="1"/>
  <c r="AY736" i="1"/>
  <c r="AX736" i="1"/>
  <c r="AW736" i="1"/>
  <c r="AV736" i="1"/>
  <c r="AU736" i="1"/>
  <c r="AT736" i="1"/>
  <c r="AS736" i="1"/>
  <c r="AR736" i="1"/>
  <c r="AQ736" i="1"/>
  <c r="AP736" i="1"/>
  <c r="AO736" i="1"/>
  <c r="AN736" i="1"/>
  <c r="AM736" i="1"/>
  <c r="AL736" i="1"/>
  <c r="AK736" i="1"/>
  <c r="AJ736" i="1"/>
  <c r="AI736" i="1"/>
  <c r="AH736" i="1"/>
  <c r="AG736" i="1"/>
  <c r="AF736" i="1"/>
  <c r="AE736" i="1"/>
  <c r="AD736" i="1"/>
  <c r="AC736" i="1"/>
  <c r="AB736" i="1"/>
  <c r="AA736" i="1"/>
  <c r="Z736" i="1"/>
  <c r="Y736" i="1"/>
  <c r="X736" i="1"/>
  <c r="W736" i="1"/>
  <c r="V736" i="1"/>
  <c r="U736" i="1"/>
  <c r="T736" i="1"/>
  <c r="S736" i="1"/>
  <c r="R736" i="1"/>
  <c r="Q736" i="1"/>
  <c r="P736" i="1"/>
  <c r="O736" i="1"/>
  <c r="N736" i="1"/>
  <c r="M736" i="1"/>
  <c r="L736" i="1"/>
  <c r="K736" i="1"/>
  <c r="J736" i="1"/>
  <c r="EK735" i="1"/>
  <c r="EJ735" i="1"/>
  <c r="EI735" i="1"/>
  <c r="EH735" i="1"/>
  <c r="EG735" i="1"/>
  <c r="EF735" i="1"/>
  <c r="EE735" i="1"/>
  <c r="ED735" i="1"/>
  <c r="EC735" i="1"/>
  <c r="EB735" i="1"/>
  <c r="EA735" i="1"/>
  <c r="DZ735" i="1"/>
  <c r="DY735" i="1"/>
  <c r="DX735" i="1"/>
  <c r="DW735" i="1"/>
  <c r="DV735" i="1"/>
  <c r="DU735" i="1"/>
  <c r="DT735" i="1"/>
  <c r="DS735" i="1"/>
  <c r="DR735" i="1"/>
  <c r="DQ735" i="1"/>
  <c r="DP735" i="1"/>
  <c r="DO735" i="1"/>
  <c r="DN735" i="1"/>
  <c r="DM735" i="1"/>
  <c r="DL735" i="1"/>
  <c r="DK735" i="1"/>
  <c r="DJ735" i="1"/>
  <c r="DI735" i="1"/>
  <c r="DH735" i="1"/>
  <c r="DG735" i="1"/>
  <c r="DF735" i="1"/>
  <c r="DE735" i="1"/>
  <c r="DD735" i="1"/>
  <c r="DC735" i="1"/>
  <c r="DB735" i="1"/>
  <c r="DA735" i="1"/>
  <c r="CZ735" i="1"/>
  <c r="CY735" i="1"/>
  <c r="CX735" i="1"/>
  <c r="CW735" i="1"/>
  <c r="CV735" i="1"/>
  <c r="CU735" i="1"/>
  <c r="CT735" i="1"/>
  <c r="CS735" i="1"/>
  <c r="CR735" i="1"/>
  <c r="CQ735" i="1"/>
  <c r="CP735" i="1"/>
  <c r="CO735" i="1"/>
  <c r="CN735" i="1"/>
  <c r="CM735" i="1"/>
  <c r="CL735" i="1"/>
  <c r="CK735" i="1"/>
  <c r="CJ735" i="1"/>
  <c r="CI735" i="1"/>
  <c r="CH735" i="1"/>
  <c r="CG735" i="1"/>
  <c r="CF735" i="1"/>
  <c r="CE735" i="1"/>
  <c r="CD735" i="1"/>
  <c r="CC735" i="1"/>
  <c r="CB735" i="1"/>
  <c r="CA735" i="1"/>
  <c r="BZ735" i="1"/>
  <c r="BY735" i="1"/>
  <c r="BX735" i="1"/>
  <c r="BW735" i="1"/>
  <c r="BV735" i="1"/>
  <c r="BU735" i="1"/>
  <c r="BT735" i="1"/>
  <c r="BS735" i="1"/>
  <c r="BR735" i="1"/>
  <c r="BQ735" i="1"/>
  <c r="BP735" i="1"/>
  <c r="BO735" i="1"/>
  <c r="BN735" i="1"/>
  <c r="BM735" i="1"/>
  <c r="BL735" i="1"/>
  <c r="BK735" i="1"/>
  <c r="BJ735" i="1"/>
  <c r="BI735" i="1"/>
  <c r="BH735" i="1"/>
  <c r="BG735" i="1"/>
  <c r="BF735" i="1"/>
  <c r="BE735" i="1"/>
  <c r="BD735" i="1"/>
  <c r="BC735" i="1"/>
  <c r="BB735" i="1"/>
  <c r="BA735" i="1"/>
  <c r="AZ735" i="1"/>
  <c r="AY735" i="1"/>
  <c r="AX735" i="1"/>
  <c r="AW735" i="1"/>
  <c r="AV735" i="1"/>
  <c r="AU735" i="1"/>
  <c r="AT735" i="1"/>
  <c r="AS735" i="1"/>
  <c r="AR735" i="1"/>
  <c r="AQ735" i="1"/>
  <c r="AP735" i="1"/>
  <c r="AO735" i="1"/>
  <c r="AN735" i="1"/>
  <c r="AM735" i="1"/>
  <c r="AL735" i="1"/>
  <c r="AK735" i="1"/>
  <c r="AJ735" i="1"/>
  <c r="AI735" i="1"/>
  <c r="AH735" i="1"/>
  <c r="AG735" i="1"/>
  <c r="AF735" i="1"/>
  <c r="AE735" i="1"/>
  <c r="AD735" i="1"/>
  <c r="AC735" i="1"/>
  <c r="AB735" i="1"/>
  <c r="AA735" i="1"/>
  <c r="Z735" i="1"/>
  <c r="Y735" i="1"/>
  <c r="X735" i="1"/>
  <c r="W735" i="1"/>
  <c r="V735" i="1"/>
  <c r="U735" i="1"/>
  <c r="T735" i="1"/>
  <c r="S735" i="1"/>
  <c r="R735" i="1"/>
  <c r="Q735" i="1"/>
  <c r="P735" i="1"/>
  <c r="O735" i="1"/>
  <c r="N735" i="1"/>
  <c r="M735" i="1"/>
  <c r="L735" i="1"/>
  <c r="K735" i="1"/>
  <c r="J735" i="1"/>
  <c r="EK734" i="1"/>
  <c r="EJ734" i="1"/>
  <c r="EI734" i="1"/>
  <c r="EH734" i="1"/>
  <c r="EG734" i="1"/>
  <c r="EF734" i="1"/>
  <c r="EE734" i="1"/>
  <c r="ED734" i="1"/>
  <c r="EC734" i="1"/>
  <c r="EB734" i="1"/>
  <c r="EA734" i="1"/>
  <c r="DZ734" i="1"/>
  <c r="DY734" i="1"/>
  <c r="DX734" i="1"/>
  <c r="DW734" i="1"/>
  <c r="DV734" i="1"/>
  <c r="DU734" i="1"/>
  <c r="DT734" i="1"/>
  <c r="DS734" i="1"/>
  <c r="DR734" i="1"/>
  <c r="DQ734" i="1"/>
  <c r="DP734" i="1"/>
  <c r="DN734" i="1"/>
  <c r="DM734" i="1"/>
  <c r="DL734" i="1"/>
  <c r="DK734" i="1"/>
  <c r="DJ734" i="1"/>
  <c r="DI734" i="1"/>
  <c r="DH734" i="1"/>
  <c r="DG734" i="1"/>
  <c r="DF734" i="1"/>
  <c r="DE734" i="1"/>
  <c r="DD734" i="1"/>
  <c r="DC734" i="1"/>
  <c r="DA734" i="1"/>
  <c r="CZ734" i="1"/>
  <c r="CY734" i="1"/>
  <c r="CX734" i="1"/>
  <c r="CW734" i="1"/>
  <c r="CV734" i="1"/>
  <c r="CU734" i="1"/>
  <c r="CT734" i="1"/>
  <c r="CS734" i="1"/>
  <c r="CR734" i="1"/>
  <c r="CQ734" i="1"/>
  <c r="CP734" i="1"/>
  <c r="CO734" i="1"/>
  <c r="CN734" i="1"/>
  <c r="CM734" i="1"/>
  <c r="CL734" i="1"/>
  <c r="CK734" i="1"/>
  <c r="CJ734" i="1"/>
  <c r="CI734" i="1"/>
  <c r="CH734" i="1"/>
  <c r="CG734" i="1"/>
  <c r="CF734" i="1"/>
  <c r="CE734" i="1"/>
  <c r="CD734" i="1"/>
  <c r="CC734" i="1"/>
  <c r="CB734" i="1"/>
  <c r="CA734" i="1"/>
  <c r="BZ734" i="1"/>
  <c r="BY734" i="1"/>
  <c r="BX734" i="1"/>
  <c r="BW734" i="1"/>
  <c r="BV734" i="1"/>
  <c r="BT734" i="1"/>
  <c r="BS734" i="1"/>
  <c r="BR734" i="1"/>
  <c r="BQ734" i="1"/>
  <c r="BP734" i="1"/>
  <c r="BO734" i="1"/>
  <c r="BN734" i="1"/>
  <c r="BM734" i="1"/>
  <c r="BL734" i="1"/>
  <c r="BK734" i="1"/>
  <c r="BJ734" i="1"/>
  <c r="BI734" i="1"/>
  <c r="BH734" i="1"/>
  <c r="BG734" i="1"/>
  <c r="BF734" i="1"/>
  <c r="BE734" i="1"/>
  <c r="BD734" i="1"/>
  <c r="BC734" i="1"/>
  <c r="BB734" i="1"/>
  <c r="BA734" i="1"/>
  <c r="AZ734" i="1"/>
  <c r="AY734" i="1"/>
  <c r="AX734" i="1"/>
  <c r="AW734" i="1"/>
  <c r="AV734" i="1"/>
  <c r="AU734" i="1"/>
  <c r="AT734" i="1"/>
  <c r="AS734" i="1"/>
  <c r="AR734" i="1"/>
  <c r="AQ734" i="1"/>
  <c r="AP734" i="1"/>
  <c r="AO734" i="1"/>
  <c r="AN734" i="1"/>
  <c r="AM734" i="1"/>
  <c r="AL734" i="1"/>
  <c r="AK734" i="1"/>
  <c r="AJ734" i="1"/>
  <c r="AI734" i="1"/>
  <c r="AH734" i="1"/>
  <c r="AG734" i="1"/>
  <c r="AF734" i="1"/>
  <c r="AE734" i="1"/>
  <c r="AD734" i="1"/>
  <c r="AC734" i="1"/>
  <c r="Z734" i="1"/>
  <c r="X734" i="1"/>
  <c r="W734" i="1"/>
  <c r="V734" i="1"/>
  <c r="U734" i="1"/>
  <c r="T734" i="1"/>
  <c r="S734" i="1"/>
  <c r="R734" i="1"/>
  <c r="Q734" i="1"/>
  <c r="P734" i="1"/>
  <c r="O734" i="1"/>
  <c r="N734" i="1"/>
  <c r="M734" i="1"/>
  <c r="L734" i="1"/>
  <c r="K734" i="1"/>
  <c r="J734" i="1"/>
  <c r="EK733" i="1"/>
  <c r="EJ733" i="1"/>
  <c r="EI733" i="1"/>
  <c r="EH733" i="1"/>
  <c r="EF733" i="1"/>
  <c r="ED733" i="1"/>
  <c r="EC733" i="1"/>
  <c r="EB733" i="1"/>
  <c r="EA733" i="1"/>
  <c r="DZ733" i="1"/>
  <c r="DY733" i="1"/>
  <c r="DX733" i="1"/>
  <c r="DW733" i="1"/>
  <c r="DV733" i="1"/>
  <c r="DU733" i="1"/>
  <c r="DT733" i="1"/>
  <c r="DS733" i="1"/>
  <c r="DR733" i="1"/>
  <c r="DQ733" i="1"/>
  <c r="DP733" i="1"/>
  <c r="DO733" i="1"/>
  <c r="DN733" i="1"/>
  <c r="DM733" i="1"/>
  <c r="DL733" i="1"/>
  <c r="DK733" i="1"/>
  <c r="DJ733" i="1"/>
  <c r="DI733" i="1"/>
  <c r="DH733" i="1"/>
  <c r="DG733" i="1"/>
  <c r="DF733" i="1"/>
  <c r="DE733" i="1"/>
  <c r="DD733" i="1"/>
  <c r="DC733" i="1"/>
  <c r="DB733" i="1"/>
  <c r="DA733" i="1"/>
  <c r="CZ733" i="1"/>
  <c r="CX733" i="1"/>
  <c r="CW733" i="1"/>
  <c r="CV733" i="1"/>
  <c r="CU733" i="1"/>
  <c r="CT733" i="1"/>
  <c r="CS733" i="1"/>
  <c r="CR733" i="1"/>
  <c r="CQ733" i="1"/>
  <c r="CP733" i="1"/>
  <c r="CO733" i="1"/>
  <c r="CN733" i="1"/>
  <c r="CM733" i="1"/>
  <c r="CL733" i="1"/>
  <c r="CK733" i="1"/>
  <c r="CJ733" i="1"/>
  <c r="CI733" i="1"/>
  <c r="CH733" i="1"/>
  <c r="CG733" i="1"/>
  <c r="CF733" i="1"/>
  <c r="CE733" i="1"/>
  <c r="CD733" i="1"/>
  <c r="CC733" i="1"/>
  <c r="CA733" i="1"/>
  <c r="BZ733" i="1"/>
  <c r="BY733" i="1"/>
  <c r="BX733" i="1"/>
  <c r="BW733" i="1"/>
  <c r="BV733" i="1"/>
  <c r="BU733" i="1"/>
  <c r="BT733" i="1"/>
  <c r="BS733" i="1"/>
  <c r="BR733" i="1"/>
  <c r="BP733" i="1"/>
  <c r="BO733" i="1"/>
  <c r="BN733" i="1"/>
  <c r="BM733" i="1"/>
  <c r="BL733" i="1"/>
  <c r="BK733" i="1"/>
  <c r="BJ733" i="1"/>
  <c r="BI733" i="1"/>
  <c r="BH733" i="1"/>
  <c r="BG733" i="1"/>
  <c r="BF733" i="1"/>
  <c r="BE733" i="1"/>
  <c r="BD733" i="1"/>
  <c r="BC733" i="1"/>
  <c r="BB733" i="1"/>
  <c r="BA733" i="1"/>
  <c r="AZ733" i="1"/>
  <c r="AY733" i="1"/>
  <c r="AX733" i="1"/>
  <c r="AW733" i="1"/>
  <c r="AV733" i="1"/>
  <c r="AU733" i="1"/>
  <c r="AT733" i="1"/>
  <c r="AS733" i="1"/>
  <c r="AR733" i="1"/>
  <c r="AQ733" i="1"/>
  <c r="AP733" i="1"/>
  <c r="AO733" i="1"/>
  <c r="AN733" i="1"/>
  <c r="AM733" i="1"/>
  <c r="AL733" i="1"/>
  <c r="AK733" i="1"/>
  <c r="AJ733" i="1"/>
  <c r="AI733" i="1"/>
  <c r="AH733" i="1"/>
  <c r="AG733" i="1"/>
  <c r="AF733" i="1"/>
  <c r="AE733" i="1"/>
  <c r="AC733" i="1"/>
  <c r="AB733" i="1"/>
  <c r="AA733" i="1"/>
  <c r="Z733" i="1"/>
  <c r="Y733" i="1"/>
  <c r="X733" i="1"/>
  <c r="W733" i="1"/>
  <c r="V733" i="1"/>
  <c r="U733" i="1"/>
  <c r="T733" i="1"/>
  <c r="S733" i="1"/>
  <c r="R733" i="1"/>
  <c r="Q733" i="1"/>
  <c r="P733" i="1"/>
  <c r="O733" i="1"/>
  <c r="N733" i="1"/>
  <c r="M733" i="1"/>
  <c r="L733" i="1"/>
  <c r="K733" i="1"/>
  <c r="J733" i="1"/>
  <c r="EK732" i="1"/>
  <c r="EI732" i="1"/>
  <c r="EE732" i="1"/>
  <c r="EC732" i="1"/>
  <c r="EB732" i="1"/>
  <c r="DX732" i="1"/>
  <c r="DW732" i="1"/>
  <c r="DV732" i="1"/>
  <c r="DU732" i="1"/>
  <c r="DT732" i="1"/>
  <c r="DS732" i="1"/>
  <c r="DR732" i="1"/>
  <c r="DQ732" i="1"/>
  <c r="DN732" i="1"/>
  <c r="DM732" i="1"/>
  <c r="DL732" i="1"/>
  <c r="DJ732" i="1"/>
  <c r="DD732" i="1"/>
  <c r="DC732" i="1"/>
  <c r="DB732" i="1"/>
  <c r="CV732" i="1"/>
  <c r="CU732" i="1"/>
  <c r="CT732" i="1"/>
  <c r="CS732" i="1"/>
  <c r="CR732" i="1"/>
  <c r="CP732" i="1"/>
  <c r="CN732" i="1"/>
  <c r="CM732" i="1"/>
  <c r="CK732" i="1"/>
  <c r="CJ732" i="1"/>
  <c r="CI732" i="1"/>
  <c r="CH732" i="1"/>
  <c r="CF732" i="1"/>
  <c r="CE732" i="1"/>
  <c r="CD732" i="1"/>
  <c r="CA732" i="1"/>
  <c r="BZ732" i="1"/>
  <c r="BY732" i="1"/>
  <c r="BX732" i="1"/>
  <c r="BU732" i="1"/>
  <c r="BR732" i="1"/>
  <c r="BQ732" i="1"/>
  <c r="BP732" i="1"/>
  <c r="BN732" i="1"/>
  <c r="BM732" i="1"/>
  <c r="BL732" i="1"/>
  <c r="BK732" i="1"/>
  <c r="BJ732" i="1"/>
  <c r="BH732" i="1"/>
  <c r="BG732" i="1"/>
  <c r="BF732" i="1"/>
  <c r="BE732" i="1"/>
  <c r="BD732" i="1"/>
  <c r="BA732" i="1"/>
  <c r="AY732" i="1"/>
  <c r="AX732" i="1"/>
  <c r="AW732" i="1"/>
  <c r="AV732" i="1"/>
  <c r="AU732" i="1"/>
  <c r="AT732" i="1"/>
  <c r="AS732" i="1"/>
  <c r="AR732" i="1"/>
  <c r="AQ732" i="1"/>
  <c r="AP732" i="1"/>
  <c r="AO732" i="1"/>
  <c r="AN732" i="1"/>
  <c r="AM732" i="1"/>
  <c r="AL732" i="1"/>
  <c r="AI732" i="1"/>
  <c r="AH732" i="1"/>
  <c r="AE732" i="1"/>
  <c r="AD732" i="1"/>
  <c r="AB732" i="1"/>
  <c r="AA732" i="1"/>
  <c r="Z732" i="1"/>
  <c r="Y732" i="1"/>
  <c r="X732" i="1"/>
  <c r="W732" i="1"/>
  <c r="V732" i="1"/>
  <c r="U732" i="1"/>
  <c r="R732" i="1"/>
  <c r="Q732" i="1"/>
  <c r="P732" i="1"/>
  <c r="O732" i="1"/>
  <c r="M732" i="1"/>
  <c r="L732" i="1"/>
  <c r="K732" i="1"/>
  <c r="J732" i="1"/>
  <c r="EK731" i="1"/>
  <c r="EJ731" i="1"/>
  <c r="EI731" i="1"/>
  <c r="EH731" i="1"/>
  <c r="EG731" i="1"/>
  <c r="EF731" i="1"/>
  <c r="EE731" i="1"/>
  <c r="EC731" i="1"/>
  <c r="EB731" i="1"/>
  <c r="EA731" i="1"/>
  <c r="DZ731" i="1"/>
  <c r="DY731" i="1"/>
  <c r="DX731" i="1"/>
  <c r="DW731" i="1"/>
  <c r="DV731" i="1"/>
  <c r="DU731" i="1"/>
  <c r="DT731" i="1"/>
  <c r="DS731" i="1"/>
  <c r="DR731" i="1"/>
  <c r="DQ731" i="1"/>
  <c r="DP731" i="1"/>
  <c r="DO731" i="1"/>
  <c r="DN731" i="1"/>
  <c r="DM731" i="1"/>
  <c r="DL731" i="1"/>
  <c r="DK731" i="1"/>
  <c r="DJ731" i="1"/>
  <c r="DI731" i="1"/>
  <c r="DH731" i="1"/>
  <c r="DG731" i="1"/>
  <c r="DF731" i="1"/>
  <c r="DE731" i="1"/>
  <c r="DD731" i="1"/>
  <c r="DC731" i="1"/>
  <c r="DB731" i="1"/>
  <c r="DA731" i="1"/>
  <c r="CX731" i="1"/>
  <c r="CW731" i="1"/>
  <c r="CV731" i="1"/>
  <c r="CU731" i="1"/>
  <c r="CT731" i="1"/>
  <c r="CS731" i="1"/>
  <c r="CR731" i="1"/>
  <c r="CQ731" i="1"/>
  <c r="CP731" i="1"/>
  <c r="CO731" i="1"/>
  <c r="CN731" i="1"/>
  <c r="CM731" i="1"/>
  <c r="CL731" i="1"/>
  <c r="CK731" i="1"/>
  <c r="CJ731" i="1"/>
  <c r="CI731" i="1"/>
  <c r="CH731" i="1"/>
  <c r="CG731" i="1"/>
  <c r="CF731" i="1"/>
  <c r="CE731" i="1"/>
  <c r="CD731" i="1"/>
  <c r="CC731" i="1"/>
  <c r="CB731" i="1"/>
  <c r="CA731" i="1"/>
  <c r="BZ731" i="1"/>
  <c r="BY731" i="1"/>
  <c r="BX731" i="1"/>
  <c r="BW731" i="1"/>
  <c r="BV731" i="1"/>
  <c r="BU731" i="1"/>
  <c r="BT731" i="1"/>
  <c r="BS731" i="1"/>
  <c r="BR731" i="1"/>
  <c r="BQ731" i="1"/>
  <c r="BP731" i="1"/>
  <c r="BO731" i="1"/>
  <c r="BN731" i="1"/>
  <c r="BM731" i="1"/>
  <c r="BL731" i="1"/>
  <c r="BK731" i="1"/>
  <c r="BJ731" i="1"/>
  <c r="BI731" i="1"/>
  <c r="BH731" i="1"/>
  <c r="BG731" i="1"/>
  <c r="BF731" i="1"/>
  <c r="BE731" i="1"/>
  <c r="BD731" i="1"/>
  <c r="BC731" i="1"/>
  <c r="BB731" i="1"/>
  <c r="BA731" i="1"/>
  <c r="AZ731" i="1"/>
  <c r="AY731" i="1"/>
  <c r="AX731" i="1"/>
  <c r="AW731" i="1"/>
  <c r="AV731" i="1"/>
  <c r="AU731" i="1"/>
  <c r="AT731" i="1"/>
  <c r="AS731" i="1"/>
  <c r="AR731" i="1"/>
  <c r="AQ731" i="1"/>
  <c r="AP731" i="1"/>
  <c r="AO731" i="1"/>
  <c r="AN731" i="1"/>
  <c r="AM731" i="1"/>
  <c r="AL731" i="1"/>
  <c r="AK731" i="1"/>
  <c r="AJ731" i="1"/>
  <c r="AI731" i="1"/>
  <c r="AH731" i="1"/>
  <c r="AG731" i="1"/>
  <c r="AF731" i="1"/>
  <c r="AE731" i="1"/>
  <c r="AD731" i="1"/>
  <c r="AC731" i="1"/>
  <c r="AB731" i="1"/>
  <c r="AA731" i="1"/>
  <c r="Z731" i="1"/>
  <c r="Y731" i="1"/>
  <c r="X731" i="1"/>
  <c r="W731" i="1"/>
  <c r="V731" i="1"/>
  <c r="U731" i="1"/>
  <c r="T731" i="1"/>
  <c r="S731" i="1"/>
  <c r="R731" i="1"/>
  <c r="Q731" i="1"/>
  <c r="P731" i="1"/>
  <c r="O731" i="1"/>
  <c r="N731" i="1"/>
  <c r="M731" i="1"/>
  <c r="L731" i="1"/>
  <c r="K731" i="1"/>
  <c r="J731" i="1"/>
  <c r="EK730" i="1"/>
  <c r="EJ730" i="1"/>
  <c r="EI730" i="1"/>
  <c r="EH730" i="1"/>
  <c r="EG730" i="1"/>
  <c r="EF730" i="1"/>
  <c r="EE730" i="1"/>
  <c r="ED730" i="1"/>
  <c r="EC730" i="1"/>
  <c r="EB730" i="1"/>
  <c r="EA730" i="1"/>
  <c r="DZ730" i="1"/>
  <c r="DY730" i="1"/>
  <c r="DX730" i="1"/>
  <c r="DW730" i="1"/>
  <c r="DV730" i="1"/>
  <c r="DU730" i="1"/>
  <c r="DT730" i="1"/>
  <c r="DS730" i="1"/>
  <c r="DR730" i="1"/>
  <c r="DQ730" i="1"/>
  <c r="DP730" i="1"/>
  <c r="DO730" i="1"/>
  <c r="DN730" i="1"/>
  <c r="DM730" i="1"/>
  <c r="DL730" i="1"/>
  <c r="DK730" i="1"/>
  <c r="DJ730" i="1"/>
  <c r="DI730" i="1"/>
  <c r="DH730" i="1"/>
  <c r="DG730" i="1"/>
  <c r="DF730" i="1"/>
  <c r="DE730" i="1"/>
  <c r="DD730" i="1"/>
  <c r="DC730" i="1"/>
  <c r="DB730" i="1"/>
  <c r="DA730" i="1"/>
  <c r="CZ730" i="1"/>
  <c r="CY730" i="1"/>
  <c r="CX730" i="1"/>
  <c r="CW730" i="1"/>
  <c r="CV730" i="1"/>
  <c r="CU730" i="1"/>
  <c r="CT730" i="1"/>
  <c r="CS730" i="1"/>
  <c r="CR730" i="1"/>
  <c r="CQ730" i="1"/>
  <c r="CP730" i="1"/>
  <c r="CO730" i="1"/>
  <c r="CN730" i="1"/>
  <c r="CM730" i="1"/>
  <c r="CL730" i="1"/>
  <c r="CK730" i="1"/>
  <c r="CJ730" i="1"/>
  <c r="CI730" i="1"/>
  <c r="CH730" i="1"/>
  <c r="CG730" i="1"/>
  <c r="CF730" i="1"/>
  <c r="CE730" i="1"/>
  <c r="CD730" i="1"/>
  <c r="CC730" i="1"/>
  <c r="CB730" i="1"/>
  <c r="CA730" i="1"/>
  <c r="BZ730" i="1"/>
  <c r="BY730" i="1"/>
  <c r="BX730" i="1"/>
  <c r="BW730" i="1"/>
  <c r="BV730" i="1"/>
  <c r="BU730" i="1"/>
  <c r="BT730" i="1"/>
  <c r="BS730" i="1"/>
  <c r="BR730" i="1"/>
  <c r="BQ730" i="1"/>
  <c r="BP730" i="1"/>
  <c r="BO730" i="1"/>
  <c r="BN730" i="1"/>
  <c r="BM730" i="1"/>
  <c r="BL730" i="1"/>
  <c r="BK730" i="1"/>
  <c r="BJ730" i="1"/>
  <c r="BI730" i="1"/>
  <c r="BH730" i="1"/>
  <c r="BG730" i="1"/>
  <c r="BF730" i="1"/>
  <c r="BE730" i="1"/>
  <c r="BD730" i="1"/>
  <c r="BC730" i="1"/>
  <c r="BB730" i="1"/>
  <c r="BA730" i="1"/>
  <c r="AZ730" i="1"/>
  <c r="AY730" i="1"/>
  <c r="AX730" i="1"/>
  <c r="AW730" i="1"/>
  <c r="AV730" i="1"/>
  <c r="AU730" i="1"/>
  <c r="AT730" i="1"/>
  <c r="AS730" i="1"/>
  <c r="AR730" i="1"/>
  <c r="AQ730" i="1"/>
  <c r="AP730" i="1"/>
  <c r="AO730" i="1"/>
  <c r="AN730" i="1"/>
  <c r="AM730" i="1"/>
  <c r="AL730" i="1"/>
  <c r="AK730" i="1"/>
  <c r="AJ730" i="1"/>
  <c r="AI730" i="1"/>
  <c r="AH730" i="1"/>
  <c r="AG730" i="1"/>
  <c r="AF730" i="1"/>
  <c r="AE730" i="1"/>
  <c r="AD730" i="1"/>
  <c r="AC730" i="1"/>
  <c r="AB730" i="1"/>
  <c r="AA730" i="1"/>
  <c r="Z730" i="1"/>
  <c r="Y730" i="1"/>
  <c r="X730" i="1"/>
  <c r="W730" i="1"/>
  <c r="V730" i="1"/>
  <c r="U730" i="1"/>
  <c r="T730" i="1"/>
  <c r="S730" i="1"/>
  <c r="R730" i="1"/>
  <c r="Q730" i="1"/>
  <c r="P730" i="1"/>
  <c r="O730" i="1"/>
  <c r="N730" i="1"/>
  <c r="M730" i="1"/>
  <c r="L730" i="1"/>
  <c r="K730" i="1"/>
  <c r="J730" i="1"/>
  <c r="EK729" i="1"/>
  <c r="EJ729" i="1"/>
  <c r="EI729" i="1"/>
  <c r="EH729" i="1"/>
  <c r="EG729" i="1"/>
  <c r="EF729" i="1"/>
  <c r="EE729" i="1"/>
  <c r="ED729" i="1"/>
  <c r="EC729" i="1"/>
  <c r="EB729" i="1"/>
  <c r="EA729" i="1"/>
  <c r="DZ729" i="1"/>
  <c r="DY729" i="1"/>
  <c r="DX729" i="1"/>
  <c r="DW729" i="1"/>
  <c r="DV729" i="1"/>
  <c r="DU729" i="1"/>
  <c r="DT729" i="1"/>
  <c r="DS729" i="1"/>
  <c r="DR729" i="1"/>
  <c r="DQ729" i="1"/>
  <c r="DP729" i="1"/>
  <c r="DO729" i="1"/>
  <c r="DN729" i="1"/>
  <c r="DM729" i="1"/>
  <c r="DL729" i="1"/>
  <c r="DK729" i="1"/>
  <c r="DJ729" i="1"/>
  <c r="DI729" i="1"/>
  <c r="DH729" i="1"/>
  <c r="DG729" i="1"/>
  <c r="DF729" i="1"/>
  <c r="DE729" i="1"/>
  <c r="DD729" i="1"/>
  <c r="DC729" i="1"/>
  <c r="DB729" i="1"/>
  <c r="DA729" i="1"/>
  <c r="CZ729" i="1"/>
  <c r="CY729" i="1"/>
  <c r="CX729" i="1"/>
  <c r="CW729" i="1"/>
  <c r="CV729" i="1"/>
  <c r="CU729" i="1"/>
  <c r="CT729" i="1"/>
  <c r="CS729" i="1"/>
  <c r="CR729" i="1"/>
  <c r="CQ729" i="1"/>
  <c r="CP729" i="1"/>
  <c r="CO729" i="1"/>
  <c r="CN729" i="1"/>
  <c r="CM729" i="1"/>
  <c r="CL729" i="1"/>
  <c r="CK729" i="1"/>
  <c r="CJ729" i="1"/>
  <c r="CI729" i="1"/>
  <c r="CH729" i="1"/>
  <c r="CG729" i="1"/>
  <c r="CF729" i="1"/>
  <c r="CE729" i="1"/>
  <c r="CD729" i="1"/>
  <c r="CC729" i="1"/>
  <c r="CB729" i="1"/>
  <c r="CA729" i="1"/>
  <c r="BZ729" i="1"/>
  <c r="BY729" i="1"/>
  <c r="BX729" i="1"/>
  <c r="BW729" i="1"/>
  <c r="BV729" i="1"/>
  <c r="BU729" i="1"/>
  <c r="BT729" i="1"/>
  <c r="BS729" i="1"/>
  <c r="BR729" i="1"/>
  <c r="BQ729" i="1"/>
  <c r="BP729" i="1"/>
  <c r="BO729" i="1"/>
  <c r="BN729" i="1"/>
  <c r="BM729" i="1"/>
  <c r="BL729" i="1"/>
  <c r="BK729" i="1"/>
  <c r="BJ729" i="1"/>
  <c r="BI729" i="1"/>
  <c r="BH729" i="1"/>
  <c r="BG729" i="1"/>
  <c r="BF729" i="1"/>
  <c r="BE729" i="1"/>
  <c r="BD729" i="1"/>
  <c r="BC729" i="1"/>
  <c r="BB729" i="1"/>
  <c r="BA729" i="1"/>
  <c r="AZ729" i="1"/>
  <c r="AY729" i="1"/>
  <c r="AX729" i="1"/>
  <c r="AW729" i="1"/>
  <c r="AV729" i="1"/>
  <c r="AU729" i="1"/>
  <c r="AT729" i="1"/>
  <c r="AS729" i="1"/>
  <c r="AR729" i="1"/>
  <c r="AQ729" i="1"/>
  <c r="AP729" i="1"/>
  <c r="AO729" i="1"/>
  <c r="AN729" i="1"/>
  <c r="AM729" i="1"/>
  <c r="AL729" i="1"/>
  <c r="AK729" i="1"/>
  <c r="AJ729" i="1"/>
  <c r="AI729" i="1"/>
  <c r="AH729" i="1"/>
  <c r="AG729" i="1"/>
  <c r="AF729" i="1"/>
  <c r="AE729" i="1"/>
  <c r="AD729" i="1"/>
  <c r="AC729" i="1"/>
  <c r="AB729" i="1"/>
  <c r="AA729" i="1"/>
  <c r="Z729" i="1"/>
  <c r="Y729" i="1"/>
  <c r="X729" i="1"/>
  <c r="W729" i="1"/>
  <c r="V729" i="1"/>
  <c r="U729" i="1"/>
  <c r="T729" i="1"/>
  <c r="S729" i="1"/>
  <c r="R729" i="1"/>
  <c r="Q729" i="1"/>
  <c r="P729" i="1"/>
  <c r="O729" i="1"/>
  <c r="N729" i="1"/>
  <c r="M729" i="1"/>
  <c r="L729" i="1"/>
  <c r="K729" i="1"/>
  <c r="J729" i="1"/>
  <c r="EK728" i="1"/>
  <c r="EJ728" i="1"/>
  <c r="EI728" i="1"/>
  <c r="EH728" i="1"/>
  <c r="EG728" i="1"/>
  <c r="EF728" i="1"/>
  <c r="EE728" i="1"/>
  <c r="ED728" i="1"/>
  <c r="EC728" i="1"/>
  <c r="EB728" i="1"/>
  <c r="EA728" i="1"/>
  <c r="DZ728" i="1"/>
  <c r="DY728" i="1"/>
  <c r="DX728" i="1"/>
  <c r="DW728" i="1"/>
  <c r="DV728" i="1"/>
  <c r="DU728" i="1"/>
  <c r="DT728" i="1"/>
  <c r="DS728" i="1"/>
  <c r="DR728" i="1"/>
  <c r="DQ728" i="1"/>
  <c r="DP728" i="1"/>
  <c r="DO728" i="1"/>
  <c r="DN728" i="1"/>
  <c r="DM728" i="1"/>
  <c r="DL728" i="1"/>
  <c r="DK728" i="1"/>
  <c r="DJ728" i="1"/>
  <c r="DI728" i="1"/>
  <c r="DH728" i="1"/>
  <c r="DG728" i="1"/>
  <c r="DF728" i="1"/>
  <c r="DE728" i="1"/>
  <c r="DD728" i="1"/>
  <c r="DC728" i="1"/>
  <c r="DB728" i="1"/>
  <c r="DA728" i="1"/>
  <c r="CZ728" i="1"/>
  <c r="CY728" i="1"/>
  <c r="CX728" i="1"/>
  <c r="CW728" i="1"/>
  <c r="CV728" i="1"/>
  <c r="CU728" i="1"/>
  <c r="CT728" i="1"/>
  <c r="CS728" i="1"/>
  <c r="CR728" i="1"/>
  <c r="CQ728" i="1"/>
  <c r="CP728" i="1"/>
  <c r="CO728" i="1"/>
  <c r="CN728" i="1"/>
  <c r="CM728" i="1"/>
  <c r="CL728" i="1"/>
  <c r="CK728" i="1"/>
  <c r="CJ728" i="1"/>
  <c r="CI728" i="1"/>
  <c r="CH728" i="1"/>
  <c r="CG728" i="1"/>
  <c r="CF728" i="1"/>
  <c r="CE728" i="1"/>
  <c r="CD728" i="1"/>
  <c r="CC728" i="1"/>
  <c r="CB728" i="1"/>
  <c r="CA728" i="1"/>
  <c r="BZ728" i="1"/>
  <c r="BY728" i="1"/>
  <c r="BX728" i="1"/>
  <c r="BW728" i="1"/>
  <c r="BV728" i="1"/>
  <c r="BU728" i="1"/>
  <c r="BT728" i="1"/>
  <c r="BS728" i="1"/>
  <c r="BR728" i="1"/>
  <c r="BQ728" i="1"/>
  <c r="BP728" i="1"/>
  <c r="BO728" i="1"/>
  <c r="BN728" i="1"/>
  <c r="BM728" i="1"/>
  <c r="BL728" i="1"/>
  <c r="BK728" i="1"/>
  <c r="BJ728" i="1"/>
  <c r="BI728" i="1"/>
  <c r="BH728" i="1"/>
  <c r="BG728" i="1"/>
  <c r="BF728" i="1"/>
  <c r="BE728" i="1"/>
  <c r="BD728" i="1"/>
  <c r="BC728" i="1"/>
  <c r="BB728" i="1"/>
  <c r="BA728" i="1"/>
  <c r="AZ728" i="1"/>
  <c r="AY728" i="1"/>
  <c r="AX728" i="1"/>
  <c r="AW728" i="1"/>
  <c r="AV728" i="1"/>
  <c r="AU728" i="1"/>
  <c r="AT728" i="1"/>
  <c r="AS728" i="1"/>
  <c r="AR728" i="1"/>
  <c r="AQ728" i="1"/>
  <c r="AP728" i="1"/>
  <c r="AO728" i="1"/>
  <c r="AN728" i="1"/>
  <c r="AM728" i="1"/>
  <c r="AL728" i="1"/>
  <c r="AK728" i="1"/>
  <c r="AJ728" i="1"/>
  <c r="AI728" i="1"/>
  <c r="AH728" i="1"/>
  <c r="AG728" i="1"/>
  <c r="AF728" i="1"/>
  <c r="AE728" i="1"/>
  <c r="AD728" i="1"/>
  <c r="AC728" i="1"/>
  <c r="AB728" i="1"/>
  <c r="AA728" i="1"/>
  <c r="Z728" i="1"/>
  <c r="Y728" i="1"/>
  <c r="X728" i="1"/>
  <c r="W728" i="1"/>
  <c r="V728" i="1"/>
  <c r="U728" i="1"/>
  <c r="T728" i="1"/>
  <c r="S728" i="1"/>
  <c r="R728" i="1"/>
  <c r="Q728" i="1"/>
  <c r="P728" i="1"/>
  <c r="O728" i="1"/>
  <c r="N728" i="1"/>
  <c r="M728" i="1"/>
  <c r="L728" i="1"/>
  <c r="K728" i="1"/>
  <c r="J728" i="1"/>
  <c r="EK727" i="1"/>
  <c r="EJ727" i="1"/>
  <c r="EI727" i="1"/>
  <c r="EH727" i="1"/>
  <c r="EG727" i="1"/>
  <c r="EF727" i="1"/>
  <c r="EE727" i="1"/>
  <c r="ED727" i="1"/>
  <c r="EC727" i="1"/>
  <c r="EB727" i="1"/>
  <c r="EA727" i="1"/>
  <c r="DZ727" i="1"/>
  <c r="DY727" i="1"/>
  <c r="DX727" i="1"/>
  <c r="DW727" i="1"/>
  <c r="DV727" i="1"/>
  <c r="DU727" i="1"/>
  <c r="DT727" i="1"/>
  <c r="DS727" i="1"/>
  <c r="DR727" i="1"/>
  <c r="DQ727" i="1"/>
  <c r="DP727" i="1"/>
  <c r="DO727" i="1"/>
  <c r="DN727" i="1"/>
  <c r="DM727" i="1"/>
  <c r="DL727" i="1"/>
  <c r="DK727" i="1"/>
  <c r="DJ727" i="1"/>
  <c r="DI727" i="1"/>
  <c r="DH727" i="1"/>
  <c r="DG727" i="1"/>
  <c r="DF727" i="1"/>
  <c r="DE727" i="1"/>
  <c r="DD727" i="1"/>
  <c r="DC727" i="1"/>
  <c r="DB727" i="1"/>
  <c r="DA727" i="1"/>
  <c r="CZ727" i="1"/>
  <c r="CY727" i="1"/>
  <c r="CX727" i="1"/>
  <c r="CW727" i="1"/>
  <c r="CV727" i="1"/>
  <c r="CU727" i="1"/>
  <c r="CT727" i="1"/>
  <c r="CS727" i="1"/>
  <c r="CR727" i="1"/>
  <c r="CQ727" i="1"/>
  <c r="CP727" i="1"/>
  <c r="CO727" i="1"/>
  <c r="CN727" i="1"/>
  <c r="CM727" i="1"/>
  <c r="CL727" i="1"/>
  <c r="CK727" i="1"/>
  <c r="CJ727" i="1"/>
  <c r="CI727" i="1"/>
  <c r="CH727" i="1"/>
  <c r="CG727" i="1"/>
  <c r="CF727" i="1"/>
  <c r="CE727" i="1"/>
  <c r="CD727" i="1"/>
  <c r="CC727" i="1"/>
  <c r="CB727" i="1"/>
  <c r="CA727" i="1"/>
  <c r="BZ727" i="1"/>
  <c r="BY727" i="1"/>
  <c r="BX727" i="1"/>
  <c r="BW727" i="1"/>
  <c r="BV727" i="1"/>
  <c r="BU727" i="1"/>
  <c r="BT727" i="1"/>
  <c r="BS727" i="1"/>
  <c r="BR727" i="1"/>
  <c r="BQ727" i="1"/>
  <c r="BP727" i="1"/>
  <c r="BO727" i="1"/>
  <c r="BN727" i="1"/>
  <c r="BM727" i="1"/>
  <c r="BL727" i="1"/>
  <c r="BK727" i="1"/>
  <c r="BJ727" i="1"/>
  <c r="BI727" i="1"/>
  <c r="BH727" i="1"/>
  <c r="BG727" i="1"/>
  <c r="BF727" i="1"/>
  <c r="BE727" i="1"/>
  <c r="BD727" i="1"/>
  <c r="BC727" i="1"/>
  <c r="BB727" i="1"/>
  <c r="BA727" i="1"/>
  <c r="AZ727" i="1"/>
  <c r="AY727" i="1"/>
  <c r="AX727" i="1"/>
  <c r="AW727" i="1"/>
  <c r="AV727" i="1"/>
  <c r="AU727" i="1"/>
  <c r="AT727" i="1"/>
  <c r="AS727" i="1"/>
  <c r="AR727" i="1"/>
  <c r="AQ727" i="1"/>
  <c r="AP727" i="1"/>
  <c r="AO727" i="1"/>
  <c r="AN727" i="1"/>
  <c r="AM727" i="1"/>
  <c r="AL727" i="1"/>
  <c r="AK727" i="1"/>
  <c r="AJ727" i="1"/>
  <c r="AI727" i="1"/>
  <c r="AH727" i="1"/>
  <c r="AG727" i="1"/>
  <c r="AF727" i="1"/>
  <c r="AE727" i="1"/>
  <c r="AD727" i="1"/>
  <c r="AC727" i="1"/>
  <c r="AB727" i="1"/>
  <c r="AA727" i="1"/>
  <c r="Z727" i="1"/>
  <c r="Y727" i="1"/>
  <c r="X727" i="1"/>
  <c r="W727" i="1"/>
  <c r="V727" i="1"/>
  <c r="U727" i="1"/>
  <c r="T727" i="1"/>
  <c r="S727" i="1"/>
  <c r="R727" i="1"/>
  <c r="Q727" i="1"/>
  <c r="P727" i="1"/>
  <c r="O727" i="1"/>
  <c r="N727" i="1"/>
  <c r="M727" i="1"/>
  <c r="L727" i="1"/>
  <c r="K727" i="1"/>
  <c r="J727" i="1"/>
  <c r="EK726" i="1"/>
  <c r="EJ726" i="1"/>
  <c r="EI726" i="1"/>
  <c r="EH726" i="1"/>
  <c r="EG726" i="1"/>
  <c r="EF726" i="1"/>
  <c r="EE726" i="1"/>
  <c r="ED726" i="1"/>
  <c r="EC726" i="1"/>
  <c r="EB726" i="1"/>
  <c r="EA726" i="1"/>
  <c r="DZ726" i="1"/>
  <c r="DY726" i="1"/>
  <c r="DX726" i="1"/>
  <c r="DW726" i="1"/>
  <c r="DV726" i="1"/>
  <c r="DU726" i="1"/>
  <c r="DT726" i="1"/>
  <c r="DS726" i="1"/>
  <c r="DR726" i="1"/>
  <c r="DQ726" i="1"/>
  <c r="DP726" i="1"/>
  <c r="DO726" i="1"/>
  <c r="DN726" i="1"/>
  <c r="DM726" i="1"/>
  <c r="DL726" i="1"/>
  <c r="DK726" i="1"/>
  <c r="DJ726" i="1"/>
  <c r="DI726" i="1"/>
  <c r="DH726" i="1"/>
  <c r="DG726" i="1"/>
  <c r="DF726" i="1"/>
  <c r="DE726" i="1"/>
  <c r="DD726" i="1"/>
  <c r="DC726" i="1"/>
  <c r="DB726" i="1"/>
  <c r="DA726" i="1"/>
  <c r="CZ726" i="1"/>
  <c r="CY726" i="1"/>
  <c r="CX726" i="1"/>
  <c r="CW726" i="1"/>
  <c r="CV726" i="1"/>
  <c r="CU726" i="1"/>
  <c r="CT726" i="1"/>
  <c r="CS726" i="1"/>
  <c r="CR726" i="1"/>
  <c r="CQ726" i="1"/>
  <c r="CP726" i="1"/>
  <c r="CO726" i="1"/>
  <c r="CN726" i="1"/>
  <c r="CM726" i="1"/>
  <c r="CL726" i="1"/>
  <c r="CK726" i="1"/>
  <c r="CJ726" i="1"/>
  <c r="CI726" i="1"/>
  <c r="CH726" i="1"/>
  <c r="CG726" i="1"/>
  <c r="CF726" i="1"/>
  <c r="CE726" i="1"/>
  <c r="CD726" i="1"/>
  <c r="CC726" i="1"/>
  <c r="CB726" i="1"/>
  <c r="CA726" i="1"/>
  <c r="BZ726" i="1"/>
  <c r="BY726" i="1"/>
  <c r="BX726" i="1"/>
  <c r="BW726" i="1"/>
  <c r="BV726" i="1"/>
  <c r="BU726" i="1"/>
  <c r="BT726" i="1"/>
  <c r="BS726" i="1"/>
  <c r="BR726" i="1"/>
  <c r="BQ726" i="1"/>
  <c r="BP726" i="1"/>
  <c r="BO726" i="1"/>
  <c r="BN726" i="1"/>
  <c r="BM726" i="1"/>
  <c r="BL726" i="1"/>
  <c r="BK726" i="1"/>
  <c r="BJ726" i="1"/>
  <c r="BI726" i="1"/>
  <c r="BH726" i="1"/>
  <c r="BG726" i="1"/>
  <c r="BF726" i="1"/>
  <c r="BE726" i="1"/>
  <c r="BD726" i="1"/>
  <c r="BC726" i="1"/>
  <c r="BB726" i="1"/>
  <c r="BA726" i="1"/>
  <c r="AZ726" i="1"/>
  <c r="AY726" i="1"/>
  <c r="AX726" i="1"/>
  <c r="AW726" i="1"/>
  <c r="AV726" i="1"/>
  <c r="AU726" i="1"/>
  <c r="AT726" i="1"/>
  <c r="AS726" i="1"/>
  <c r="AR726" i="1"/>
  <c r="AQ726" i="1"/>
  <c r="AP726" i="1"/>
  <c r="AO726" i="1"/>
  <c r="AN726" i="1"/>
  <c r="AM726" i="1"/>
  <c r="AL726" i="1"/>
  <c r="AK726" i="1"/>
  <c r="AJ726" i="1"/>
  <c r="AI726" i="1"/>
  <c r="AH726" i="1"/>
  <c r="AG726" i="1"/>
  <c r="AF726" i="1"/>
  <c r="AE726" i="1"/>
  <c r="AD726" i="1"/>
  <c r="AC726" i="1"/>
  <c r="AB726" i="1"/>
  <c r="AA726" i="1"/>
  <c r="Z726" i="1"/>
  <c r="Y726" i="1"/>
  <c r="X726" i="1"/>
  <c r="W726" i="1"/>
  <c r="V726" i="1"/>
  <c r="U726" i="1"/>
  <c r="T726" i="1"/>
  <c r="S726" i="1"/>
  <c r="R726" i="1"/>
  <c r="Q726" i="1"/>
  <c r="P726" i="1"/>
  <c r="O726" i="1"/>
  <c r="N726" i="1"/>
  <c r="M726" i="1"/>
  <c r="L726" i="1"/>
  <c r="K726" i="1"/>
  <c r="J726" i="1"/>
  <c r="EK725" i="1"/>
  <c r="EJ725" i="1"/>
  <c r="EI725" i="1"/>
  <c r="EH725" i="1"/>
  <c r="EG725" i="1"/>
  <c r="EF725" i="1"/>
  <c r="EE725" i="1"/>
  <c r="ED725" i="1"/>
  <c r="EC725" i="1"/>
  <c r="EB725" i="1"/>
  <c r="EA725" i="1"/>
  <c r="DZ725" i="1"/>
  <c r="DY725" i="1"/>
  <c r="DX725" i="1"/>
  <c r="DW725" i="1"/>
  <c r="DV725" i="1"/>
  <c r="DU725" i="1"/>
  <c r="DT725" i="1"/>
  <c r="DS725" i="1"/>
  <c r="DR725" i="1"/>
  <c r="DQ725" i="1"/>
  <c r="DP725" i="1"/>
  <c r="DO725" i="1"/>
  <c r="DN725" i="1"/>
  <c r="DM725" i="1"/>
  <c r="DL725" i="1"/>
  <c r="DK725" i="1"/>
  <c r="DJ725" i="1"/>
  <c r="DI725" i="1"/>
  <c r="DH725" i="1"/>
  <c r="DG725" i="1"/>
  <c r="DF725" i="1"/>
  <c r="DE725" i="1"/>
  <c r="DD725" i="1"/>
  <c r="DC725" i="1"/>
  <c r="DB725" i="1"/>
  <c r="DA725" i="1"/>
  <c r="CZ725" i="1"/>
  <c r="CY725" i="1"/>
  <c r="CX725" i="1"/>
  <c r="CW725" i="1"/>
  <c r="CV725" i="1"/>
  <c r="CU725" i="1"/>
  <c r="CT725" i="1"/>
  <c r="CS725" i="1"/>
  <c r="CR725" i="1"/>
  <c r="CQ725" i="1"/>
  <c r="CP725" i="1"/>
  <c r="CO725" i="1"/>
  <c r="CN725" i="1"/>
  <c r="CM725" i="1"/>
  <c r="CL725" i="1"/>
  <c r="CK725" i="1"/>
  <c r="CJ725" i="1"/>
  <c r="CI725" i="1"/>
  <c r="CH725" i="1"/>
  <c r="CG725" i="1"/>
  <c r="CF725" i="1"/>
  <c r="CE725" i="1"/>
  <c r="CD725" i="1"/>
  <c r="CC725" i="1"/>
  <c r="CB725" i="1"/>
  <c r="CA725" i="1"/>
  <c r="BZ725" i="1"/>
  <c r="BY725" i="1"/>
  <c r="BX725" i="1"/>
  <c r="BW725" i="1"/>
  <c r="BV725" i="1"/>
  <c r="BU725" i="1"/>
  <c r="BT725" i="1"/>
  <c r="BS725" i="1"/>
  <c r="BR725" i="1"/>
  <c r="BQ725" i="1"/>
  <c r="BP725" i="1"/>
  <c r="BO725" i="1"/>
  <c r="BN725" i="1"/>
  <c r="BM725" i="1"/>
  <c r="BL725" i="1"/>
  <c r="BK725" i="1"/>
  <c r="BJ725" i="1"/>
  <c r="BI725" i="1"/>
  <c r="BH725" i="1"/>
  <c r="BG725" i="1"/>
  <c r="BF725" i="1"/>
  <c r="BE725" i="1"/>
  <c r="BD725" i="1"/>
  <c r="BC725" i="1"/>
  <c r="BB725" i="1"/>
  <c r="BA725" i="1"/>
  <c r="AZ725" i="1"/>
  <c r="AY725" i="1"/>
  <c r="AX725" i="1"/>
  <c r="AW725" i="1"/>
  <c r="AV725" i="1"/>
  <c r="AU725" i="1"/>
  <c r="AT725" i="1"/>
  <c r="AS725" i="1"/>
  <c r="AR725" i="1"/>
  <c r="AQ725" i="1"/>
  <c r="AP725" i="1"/>
  <c r="AO725" i="1"/>
  <c r="AN725" i="1"/>
  <c r="AM725" i="1"/>
  <c r="AL725" i="1"/>
  <c r="AK725" i="1"/>
  <c r="AJ725" i="1"/>
  <c r="AI725" i="1"/>
  <c r="AH725" i="1"/>
  <c r="AG725" i="1"/>
  <c r="AF725" i="1"/>
  <c r="AE725" i="1"/>
  <c r="AD725" i="1"/>
  <c r="AC725" i="1"/>
  <c r="AB725" i="1"/>
  <c r="AA725" i="1"/>
  <c r="Z725" i="1"/>
  <c r="Y725" i="1"/>
  <c r="X725" i="1"/>
  <c r="W725" i="1"/>
  <c r="V725" i="1"/>
  <c r="U725" i="1"/>
  <c r="T725" i="1"/>
  <c r="S725" i="1"/>
  <c r="R725" i="1"/>
  <c r="Q725" i="1"/>
  <c r="P725" i="1"/>
  <c r="O725" i="1"/>
  <c r="N725" i="1"/>
  <c r="M725" i="1"/>
  <c r="L725" i="1"/>
  <c r="K725" i="1"/>
  <c r="J725" i="1"/>
  <c r="EK724" i="1"/>
  <c r="EJ724" i="1"/>
  <c r="EI724" i="1"/>
  <c r="EH724" i="1"/>
  <c r="EG724" i="1"/>
  <c r="EF724" i="1"/>
  <c r="EE724" i="1"/>
  <c r="ED724" i="1"/>
  <c r="EC724" i="1"/>
  <c r="EB724" i="1"/>
  <c r="EA724" i="1"/>
  <c r="DZ724" i="1"/>
  <c r="DY724" i="1"/>
  <c r="DX724" i="1"/>
  <c r="DW724" i="1"/>
  <c r="DV724" i="1"/>
  <c r="DU724" i="1"/>
  <c r="DT724" i="1"/>
  <c r="DS724" i="1"/>
  <c r="DR724" i="1"/>
  <c r="DQ724" i="1"/>
  <c r="DP724" i="1"/>
  <c r="DO724" i="1"/>
  <c r="DN724" i="1"/>
  <c r="DM724" i="1"/>
  <c r="DL724" i="1"/>
  <c r="DK724" i="1"/>
  <c r="DJ724" i="1"/>
  <c r="DI724" i="1"/>
  <c r="DH724" i="1"/>
  <c r="DG724" i="1"/>
  <c r="DF724" i="1"/>
  <c r="DE724" i="1"/>
  <c r="DD724" i="1"/>
  <c r="DC724" i="1"/>
  <c r="DB724" i="1"/>
  <c r="DA724" i="1"/>
  <c r="CZ724" i="1"/>
  <c r="CY724" i="1"/>
  <c r="CX724" i="1"/>
  <c r="CW724" i="1"/>
  <c r="CV724" i="1"/>
  <c r="CU724" i="1"/>
  <c r="CT724" i="1"/>
  <c r="CS724" i="1"/>
  <c r="CR724" i="1"/>
  <c r="CQ724" i="1"/>
  <c r="CP724" i="1"/>
  <c r="CO724" i="1"/>
  <c r="CN724" i="1"/>
  <c r="CM724" i="1"/>
  <c r="CL724" i="1"/>
  <c r="CK724" i="1"/>
  <c r="CJ724" i="1"/>
  <c r="CI724" i="1"/>
  <c r="CH724" i="1"/>
  <c r="CG724" i="1"/>
  <c r="CF724" i="1"/>
  <c r="CE724" i="1"/>
  <c r="CD724" i="1"/>
  <c r="CC724" i="1"/>
  <c r="CB724" i="1"/>
  <c r="CA724" i="1"/>
  <c r="BZ724" i="1"/>
  <c r="BY724" i="1"/>
  <c r="BX724" i="1"/>
  <c r="BW724" i="1"/>
  <c r="BV724" i="1"/>
  <c r="BU724" i="1"/>
  <c r="BT724" i="1"/>
  <c r="BS724" i="1"/>
  <c r="BR724" i="1"/>
  <c r="BQ724" i="1"/>
  <c r="BP724" i="1"/>
  <c r="BO724" i="1"/>
  <c r="BN724" i="1"/>
  <c r="BM724" i="1"/>
  <c r="BL724" i="1"/>
  <c r="BK724" i="1"/>
  <c r="BJ724" i="1"/>
  <c r="BI724" i="1"/>
  <c r="BH724" i="1"/>
  <c r="BG724" i="1"/>
  <c r="BF724" i="1"/>
  <c r="BE724" i="1"/>
  <c r="BD724" i="1"/>
  <c r="BC724" i="1"/>
  <c r="BB724" i="1"/>
  <c r="BA724" i="1"/>
  <c r="AZ724" i="1"/>
  <c r="AY724" i="1"/>
  <c r="AX724" i="1"/>
  <c r="AW724" i="1"/>
  <c r="AV724" i="1"/>
  <c r="AU724" i="1"/>
  <c r="AT724" i="1"/>
  <c r="AS724" i="1"/>
  <c r="AR724" i="1"/>
  <c r="AQ724" i="1"/>
  <c r="AP724" i="1"/>
  <c r="AO724" i="1"/>
  <c r="AN724" i="1"/>
  <c r="AM724" i="1"/>
  <c r="AL724" i="1"/>
  <c r="AK724" i="1"/>
  <c r="AJ724" i="1"/>
  <c r="AI724" i="1"/>
  <c r="AH724" i="1"/>
  <c r="AG724" i="1"/>
  <c r="AF724" i="1"/>
  <c r="AE724" i="1"/>
  <c r="AD724" i="1"/>
  <c r="AC724" i="1"/>
  <c r="AB724" i="1"/>
  <c r="AA724" i="1"/>
  <c r="Z724" i="1"/>
  <c r="Y724" i="1"/>
  <c r="X724" i="1"/>
  <c r="W724" i="1"/>
  <c r="V724" i="1"/>
  <c r="U724" i="1"/>
  <c r="T724" i="1"/>
  <c r="S724" i="1"/>
  <c r="R724" i="1"/>
  <c r="Q724" i="1"/>
  <c r="P724" i="1"/>
  <c r="O724" i="1"/>
  <c r="N724" i="1"/>
  <c r="M724" i="1"/>
  <c r="L724" i="1"/>
  <c r="K724" i="1"/>
  <c r="J724" i="1"/>
  <c r="EK723" i="1"/>
  <c r="EJ723" i="1"/>
  <c r="EI723" i="1"/>
  <c r="EH723" i="1"/>
  <c r="EG723" i="1"/>
  <c r="EF723" i="1"/>
  <c r="EE723" i="1"/>
  <c r="ED723" i="1"/>
  <c r="EC723" i="1"/>
  <c r="EB723" i="1"/>
  <c r="EA723" i="1"/>
  <c r="DZ723" i="1"/>
  <c r="DY723" i="1"/>
  <c r="DX723" i="1"/>
  <c r="DW723" i="1"/>
  <c r="DV723" i="1"/>
  <c r="DU723" i="1"/>
  <c r="DT723" i="1"/>
  <c r="DS723" i="1"/>
  <c r="DR723" i="1"/>
  <c r="DQ723" i="1"/>
  <c r="DP723" i="1"/>
  <c r="DO723" i="1"/>
  <c r="DN723" i="1"/>
  <c r="DM723" i="1"/>
  <c r="DL723" i="1"/>
  <c r="DK723" i="1"/>
  <c r="DJ723" i="1"/>
  <c r="DI723" i="1"/>
  <c r="DH723" i="1"/>
  <c r="DG723" i="1"/>
  <c r="DF723" i="1"/>
  <c r="DE723" i="1"/>
  <c r="DD723" i="1"/>
  <c r="DC723" i="1"/>
  <c r="DB723" i="1"/>
  <c r="DA723" i="1"/>
  <c r="CZ723" i="1"/>
  <c r="CY723" i="1"/>
  <c r="CX723" i="1"/>
  <c r="CW723" i="1"/>
  <c r="CV723" i="1"/>
  <c r="CU723" i="1"/>
  <c r="CT723" i="1"/>
  <c r="CS723" i="1"/>
  <c r="CR723" i="1"/>
  <c r="CQ723" i="1"/>
  <c r="CP723" i="1"/>
  <c r="CO723" i="1"/>
  <c r="CN723" i="1"/>
  <c r="CM723" i="1"/>
  <c r="CL723" i="1"/>
  <c r="CK723" i="1"/>
  <c r="CJ723" i="1"/>
  <c r="CI723" i="1"/>
  <c r="CH723" i="1"/>
  <c r="CG723" i="1"/>
  <c r="CF723" i="1"/>
  <c r="CE723" i="1"/>
  <c r="CD723" i="1"/>
  <c r="CC723" i="1"/>
  <c r="CB723" i="1"/>
  <c r="CA723" i="1"/>
  <c r="BZ723" i="1"/>
  <c r="BY723" i="1"/>
  <c r="BX723" i="1"/>
  <c r="BW723" i="1"/>
  <c r="BV723" i="1"/>
  <c r="BU723" i="1"/>
  <c r="BT723" i="1"/>
  <c r="BS723" i="1"/>
  <c r="BR723" i="1"/>
  <c r="BQ723" i="1"/>
  <c r="BP723" i="1"/>
  <c r="BO723" i="1"/>
  <c r="BN723" i="1"/>
  <c r="BM723" i="1"/>
  <c r="BL723" i="1"/>
  <c r="BK723" i="1"/>
  <c r="BJ723" i="1"/>
  <c r="BI723" i="1"/>
  <c r="BH723" i="1"/>
  <c r="BG723" i="1"/>
  <c r="BF723" i="1"/>
  <c r="BE723" i="1"/>
  <c r="BD723" i="1"/>
  <c r="BC723" i="1"/>
  <c r="BB723" i="1"/>
  <c r="BA723" i="1"/>
  <c r="AZ723" i="1"/>
  <c r="AY723" i="1"/>
  <c r="AX723" i="1"/>
  <c r="AW723" i="1"/>
  <c r="AV723" i="1"/>
  <c r="AU723" i="1"/>
  <c r="AT723" i="1"/>
  <c r="AS723" i="1"/>
  <c r="AR723" i="1"/>
  <c r="AQ723" i="1"/>
  <c r="AP723" i="1"/>
  <c r="AO723" i="1"/>
  <c r="AN723" i="1"/>
  <c r="AM723" i="1"/>
  <c r="AL723" i="1"/>
  <c r="AK723" i="1"/>
  <c r="AJ723" i="1"/>
  <c r="AI723" i="1"/>
  <c r="AH723" i="1"/>
  <c r="AG723" i="1"/>
  <c r="AF723" i="1"/>
  <c r="AE723" i="1"/>
  <c r="AD723" i="1"/>
  <c r="AC723" i="1"/>
  <c r="AB723" i="1"/>
  <c r="AA723" i="1"/>
  <c r="Z723" i="1"/>
  <c r="Y723" i="1"/>
  <c r="X723" i="1"/>
  <c r="W723" i="1"/>
  <c r="V723" i="1"/>
  <c r="U723" i="1"/>
  <c r="T723" i="1"/>
  <c r="S723" i="1"/>
  <c r="R723" i="1"/>
  <c r="Q723" i="1"/>
  <c r="P723" i="1"/>
  <c r="O723" i="1"/>
  <c r="N723" i="1"/>
  <c r="M723" i="1"/>
  <c r="L723" i="1"/>
  <c r="K723" i="1"/>
  <c r="J723" i="1"/>
  <c r="EK722" i="1"/>
  <c r="EJ722" i="1"/>
  <c r="EI722" i="1"/>
  <c r="EH722" i="1"/>
  <c r="EG722" i="1"/>
  <c r="EF722" i="1"/>
  <c r="EE722" i="1"/>
  <c r="ED722" i="1"/>
  <c r="EC722" i="1"/>
  <c r="EB722" i="1"/>
  <c r="EA722" i="1"/>
  <c r="DZ722" i="1"/>
  <c r="DY722" i="1"/>
  <c r="DX722" i="1"/>
  <c r="DW722" i="1"/>
  <c r="DV722" i="1"/>
  <c r="DU722" i="1"/>
  <c r="DT722" i="1"/>
  <c r="DS722" i="1"/>
  <c r="DR722" i="1"/>
  <c r="DQ722" i="1"/>
  <c r="DP722" i="1"/>
  <c r="DO722" i="1"/>
  <c r="DN722" i="1"/>
  <c r="DM722" i="1"/>
  <c r="DL722" i="1"/>
  <c r="DK722" i="1"/>
  <c r="DJ722" i="1"/>
  <c r="DI722" i="1"/>
  <c r="DH722" i="1"/>
  <c r="DG722" i="1"/>
  <c r="DF722" i="1"/>
  <c r="DE722" i="1"/>
  <c r="DD722" i="1"/>
  <c r="DC722" i="1"/>
  <c r="DB722" i="1"/>
  <c r="DA722" i="1"/>
  <c r="CZ722" i="1"/>
  <c r="CY722" i="1"/>
  <c r="CX722" i="1"/>
  <c r="CW722" i="1"/>
  <c r="CV722" i="1"/>
  <c r="CU722" i="1"/>
  <c r="CT722" i="1"/>
  <c r="CS722" i="1"/>
  <c r="CR722" i="1"/>
  <c r="CQ722" i="1"/>
  <c r="CP722" i="1"/>
  <c r="CO722" i="1"/>
  <c r="CN722" i="1"/>
  <c r="CM722" i="1"/>
  <c r="CL722" i="1"/>
  <c r="CK722" i="1"/>
  <c r="CJ722" i="1"/>
  <c r="CI722" i="1"/>
  <c r="CH722" i="1"/>
  <c r="CG722" i="1"/>
  <c r="CF722" i="1"/>
  <c r="CE722" i="1"/>
  <c r="CD722" i="1"/>
  <c r="CC722" i="1"/>
  <c r="CB722" i="1"/>
  <c r="CA722" i="1"/>
  <c r="BZ722" i="1"/>
  <c r="BY722" i="1"/>
  <c r="BX722" i="1"/>
  <c r="BW722" i="1"/>
  <c r="BV722" i="1"/>
  <c r="BU722" i="1"/>
  <c r="BT722" i="1"/>
  <c r="BS722" i="1"/>
  <c r="BR722" i="1"/>
  <c r="BQ722" i="1"/>
  <c r="BP722" i="1"/>
  <c r="BO722" i="1"/>
  <c r="BN722" i="1"/>
  <c r="BM722" i="1"/>
  <c r="BL722" i="1"/>
  <c r="BK722" i="1"/>
  <c r="BJ722" i="1"/>
  <c r="BH722" i="1"/>
  <c r="BG722" i="1"/>
  <c r="BF722" i="1"/>
  <c r="BE722" i="1"/>
  <c r="BD722" i="1"/>
  <c r="BC722" i="1"/>
  <c r="BB722" i="1"/>
  <c r="BA722" i="1"/>
  <c r="AZ722" i="1"/>
  <c r="AY722" i="1"/>
  <c r="AX722" i="1"/>
  <c r="AW722" i="1"/>
  <c r="AV722" i="1"/>
  <c r="AU722" i="1"/>
  <c r="AT722" i="1"/>
  <c r="AS722" i="1"/>
  <c r="AR722" i="1"/>
  <c r="AQ722" i="1"/>
  <c r="AP722" i="1"/>
  <c r="AO722" i="1"/>
  <c r="AN722" i="1"/>
  <c r="AM722" i="1"/>
  <c r="AL722" i="1"/>
  <c r="AK722" i="1"/>
  <c r="AJ722" i="1"/>
  <c r="AI722" i="1"/>
  <c r="AH722" i="1"/>
  <c r="AG722" i="1"/>
  <c r="AF722" i="1"/>
  <c r="AE722" i="1"/>
  <c r="AD722" i="1"/>
  <c r="AC722" i="1"/>
  <c r="AB722" i="1"/>
  <c r="AA722" i="1"/>
  <c r="Z722" i="1"/>
  <c r="Y722" i="1"/>
  <c r="X722" i="1"/>
  <c r="W722" i="1"/>
  <c r="V722" i="1"/>
  <c r="U722" i="1"/>
  <c r="T722" i="1"/>
  <c r="S722" i="1"/>
  <c r="R722" i="1"/>
  <c r="Q722" i="1"/>
  <c r="P722" i="1"/>
  <c r="O722" i="1"/>
  <c r="N722" i="1"/>
  <c r="M722" i="1"/>
  <c r="L722" i="1"/>
  <c r="K722" i="1"/>
  <c r="J722" i="1"/>
  <c r="EK721" i="1"/>
  <c r="EJ721" i="1"/>
  <c r="EI721" i="1"/>
  <c r="EH721" i="1"/>
  <c r="EG721" i="1"/>
  <c r="EF721" i="1"/>
  <c r="EE721" i="1"/>
  <c r="ED721" i="1"/>
  <c r="EC721" i="1"/>
  <c r="EB721" i="1"/>
  <c r="EA721" i="1"/>
  <c r="DZ721" i="1"/>
  <c r="DY721" i="1"/>
  <c r="DX721" i="1"/>
  <c r="DW721" i="1"/>
  <c r="DV721" i="1"/>
  <c r="DU721" i="1"/>
  <c r="DT721" i="1"/>
  <c r="DS721" i="1"/>
  <c r="DR721" i="1"/>
  <c r="DQ721" i="1"/>
  <c r="DP721" i="1"/>
  <c r="DO721" i="1"/>
  <c r="DN721" i="1"/>
  <c r="DM721" i="1"/>
  <c r="DL721" i="1"/>
  <c r="DK721" i="1"/>
  <c r="DJ721" i="1"/>
  <c r="DI721" i="1"/>
  <c r="DH721" i="1"/>
  <c r="DG721" i="1"/>
  <c r="DF721" i="1"/>
  <c r="DE721" i="1"/>
  <c r="DD721" i="1"/>
  <c r="DC721" i="1"/>
  <c r="DB721" i="1"/>
  <c r="DA721" i="1"/>
  <c r="CZ721" i="1"/>
  <c r="CY721" i="1"/>
  <c r="CX721" i="1"/>
  <c r="CW721" i="1"/>
  <c r="CV721" i="1"/>
  <c r="CU721" i="1"/>
  <c r="CT721" i="1"/>
  <c r="CS721" i="1"/>
  <c r="CR721" i="1"/>
  <c r="CQ721" i="1"/>
  <c r="CP721" i="1"/>
  <c r="CO721" i="1"/>
  <c r="CN721" i="1"/>
  <c r="CM721" i="1"/>
  <c r="CL721" i="1"/>
  <c r="CK721" i="1"/>
  <c r="CJ721" i="1"/>
  <c r="CI721" i="1"/>
  <c r="CH721" i="1"/>
  <c r="CG721" i="1"/>
  <c r="CF721" i="1"/>
  <c r="CE721" i="1"/>
  <c r="CD721" i="1"/>
  <c r="CC721" i="1"/>
  <c r="CB721" i="1"/>
  <c r="CA721" i="1"/>
  <c r="BZ721" i="1"/>
  <c r="BY721" i="1"/>
  <c r="BX721" i="1"/>
  <c r="BW721" i="1"/>
  <c r="BV721" i="1"/>
  <c r="BU721" i="1"/>
  <c r="BT721" i="1"/>
  <c r="BS721" i="1"/>
  <c r="BR721" i="1"/>
  <c r="BQ721" i="1"/>
  <c r="BP721" i="1"/>
  <c r="BO721" i="1"/>
  <c r="BN721" i="1"/>
  <c r="BM721" i="1"/>
  <c r="BL721" i="1"/>
  <c r="BK721" i="1"/>
  <c r="BJ721" i="1"/>
  <c r="BI721" i="1"/>
  <c r="BH721" i="1"/>
  <c r="BG721" i="1"/>
  <c r="BF721" i="1"/>
  <c r="BE721" i="1"/>
  <c r="BD721" i="1"/>
  <c r="BC721" i="1"/>
  <c r="BB721" i="1"/>
  <c r="BA721" i="1"/>
  <c r="AZ721" i="1"/>
  <c r="AY721" i="1"/>
  <c r="AX721" i="1"/>
  <c r="AW721" i="1"/>
  <c r="AV721" i="1"/>
  <c r="AU721" i="1"/>
  <c r="AT721" i="1"/>
  <c r="AS721" i="1"/>
  <c r="AR721" i="1"/>
  <c r="AQ721" i="1"/>
  <c r="AP721" i="1"/>
  <c r="AO721" i="1"/>
  <c r="AN721" i="1"/>
  <c r="AM721" i="1"/>
  <c r="AL721" i="1"/>
  <c r="AK721" i="1"/>
  <c r="AJ721" i="1"/>
  <c r="AI721" i="1"/>
  <c r="AH721" i="1"/>
  <c r="AG721" i="1"/>
  <c r="AF721" i="1"/>
  <c r="AE721" i="1"/>
  <c r="AD721" i="1"/>
  <c r="AC721" i="1"/>
  <c r="AB721" i="1"/>
  <c r="AA721" i="1"/>
  <c r="Z721" i="1"/>
  <c r="Y721" i="1"/>
  <c r="X721" i="1"/>
  <c r="W721" i="1"/>
  <c r="V721" i="1"/>
  <c r="U721" i="1"/>
  <c r="T721" i="1"/>
  <c r="S721" i="1"/>
  <c r="R721" i="1"/>
  <c r="Q721" i="1"/>
  <c r="P721" i="1"/>
  <c r="O721" i="1"/>
  <c r="N721" i="1"/>
  <c r="M721" i="1"/>
  <c r="L721" i="1"/>
  <c r="K721" i="1"/>
  <c r="J721" i="1"/>
  <c r="EK720" i="1"/>
  <c r="EJ720" i="1"/>
  <c r="EI720" i="1"/>
  <c r="EH720" i="1"/>
  <c r="EG720" i="1"/>
  <c r="EF720" i="1"/>
  <c r="EE720" i="1"/>
  <c r="ED720" i="1"/>
  <c r="EC720" i="1"/>
  <c r="EB720" i="1"/>
  <c r="EA720" i="1"/>
  <c r="DZ720" i="1"/>
  <c r="DY720" i="1"/>
  <c r="DX720" i="1"/>
  <c r="DW720" i="1"/>
  <c r="DV720" i="1"/>
  <c r="DU720" i="1"/>
  <c r="DT720" i="1"/>
  <c r="DS720" i="1"/>
  <c r="DR720" i="1"/>
  <c r="DQ720" i="1"/>
  <c r="DP720" i="1"/>
  <c r="DN720" i="1"/>
  <c r="DM720" i="1"/>
  <c r="DL720" i="1"/>
  <c r="DK720" i="1"/>
  <c r="DJ720" i="1"/>
  <c r="DI720" i="1"/>
  <c r="DH720" i="1"/>
  <c r="DG720" i="1"/>
  <c r="DF720" i="1"/>
  <c r="DE720" i="1"/>
  <c r="DD720" i="1"/>
  <c r="DC720" i="1"/>
  <c r="DA720" i="1"/>
  <c r="CZ720" i="1"/>
  <c r="CY720" i="1"/>
  <c r="CX720" i="1"/>
  <c r="CW720" i="1"/>
  <c r="CV720" i="1"/>
  <c r="CU720" i="1"/>
  <c r="CT720" i="1"/>
  <c r="CS720" i="1"/>
  <c r="CR720" i="1"/>
  <c r="CQ720" i="1"/>
  <c r="CP720" i="1"/>
  <c r="CO720" i="1"/>
  <c r="CN720" i="1"/>
  <c r="CM720" i="1"/>
  <c r="CL720" i="1"/>
  <c r="CK720" i="1"/>
  <c r="CJ720" i="1"/>
  <c r="CI720" i="1"/>
  <c r="CH720" i="1"/>
  <c r="CG720" i="1"/>
  <c r="CF720" i="1"/>
  <c r="CE720" i="1"/>
  <c r="CD720" i="1"/>
  <c r="CC720" i="1"/>
  <c r="CB720" i="1"/>
  <c r="CA720" i="1"/>
  <c r="BZ720" i="1"/>
  <c r="BY720" i="1"/>
  <c r="BX720" i="1"/>
  <c r="BW720" i="1"/>
  <c r="BV720" i="1"/>
  <c r="BT720" i="1"/>
  <c r="BS720" i="1"/>
  <c r="BR720" i="1"/>
  <c r="BQ720" i="1"/>
  <c r="BP720" i="1"/>
  <c r="BO720" i="1"/>
  <c r="BN720" i="1"/>
  <c r="BM720" i="1"/>
  <c r="BL720" i="1"/>
  <c r="BK720" i="1"/>
  <c r="BJ720" i="1"/>
  <c r="BI720" i="1"/>
  <c r="BH720" i="1"/>
  <c r="BG720" i="1"/>
  <c r="BF720" i="1"/>
  <c r="BE720" i="1"/>
  <c r="BD720" i="1"/>
  <c r="BC720" i="1"/>
  <c r="BB720" i="1"/>
  <c r="BA720" i="1"/>
  <c r="AZ720" i="1"/>
  <c r="AY720" i="1"/>
  <c r="AX720" i="1"/>
  <c r="AW720" i="1"/>
  <c r="AV720" i="1"/>
  <c r="AU720" i="1"/>
  <c r="AT720" i="1"/>
  <c r="AS720" i="1"/>
  <c r="AR720" i="1"/>
  <c r="AQ720" i="1"/>
  <c r="AP720" i="1"/>
  <c r="AO720" i="1"/>
  <c r="AN720" i="1"/>
  <c r="AM720" i="1"/>
  <c r="AL720" i="1"/>
  <c r="AK720" i="1"/>
  <c r="AJ720" i="1"/>
  <c r="AI720" i="1"/>
  <c r="AH720" i="1"/>
  <c r="AG720" i="1"/>
  <c r="AF720" i="1"/>
  <c r="AE720" i="1"/>
  <c r="AD720" i="1"/>
  <c r="AC720" i="1"/>
  <c r="AB720" i="1"/>
  <c r="AA720" i="1"/>
  <c r="Z720" i="1"/>
  <c r="Y720" i="1"/>
  <c r="X720" i="1"/>
  <c r="W720" i="1"/>
  <c r="V720" i="1"/>
  <c r="U720" i="1"/>
  <c r="T720" i="1"/>
  <c r="S720" i="1"/>
  <c r="R720" i="1"/>
  <c r="Q720" i="1"/>
  <c r="P720" i="1"/>
  <c r="O720" i="1"/>
  <c r="N720" i="1"/>
  <c r="M720" i="1"/>
  <c r="L720" i="1"/>
  <c r="K720" i="1"/>
  <c r="J720" i="1"/>
  <c r="EK719" i="1"/>
  <c r="EJ719" i="1"/>
  <c r="EI719" i="1"/>
  <c r="EH719" i="1"/>
  <c r="EG719" i="1"/>
  <c r="EF719" i="1"/>
  <c r="EE719" i="1"/>
  <c r="ED719" i="1"/>
  <c r="EC719" i="1"/>
  <c r="EB719" i="1"/>
  <c r="EA719" i="1"/>
  <c r="DZ719" i="1"/>
  <c r="DY719" i="1"/>
  <c r="DX719" i="1"/>
  <c r="DW719" i="1"/>
  <c r="DV719" i="1"/>
  <c r="DU719" i="1"/>
  <c r="DT719" i="1"/>
  <c r="DS719" i="1"/>
  <c r="DR719" i="1"/>
  <c r="DQ719" i="1"/>
  <c r="DP719" i="1"/>
  <c r="DO719" i="1"/>
  <c r="DN719" i="1"/>
  <c r="DM719" i="1"/>
  <c r="DL719" i="1"/>
  <c r="DK719" i="1"/>
  <c r="DJ719" i="1"/>
  <c r="DI719" i="1"/>
  <c r="DH719" i="1"/>
  <c r="DG719" i="1"/>
  <c r="DF719" i="1"/>
  <c r="DE719" i="1"/>
  <c r="DD719" i="1"/>
  <c r="DC719" i="1"/>
  <c r="DB719" i="1"/>
  <c r="DA719" i="1"/>
  <c r="CZ719" i="1"/>
  <c r="CY719" i="1"/>
  <c r="CX719" i="1"/>
  <c r="CW719" i="1"/>
  <c r="CV719" i="1"/>
  <c r="CU719" i="1"/>
  <c r="CT719" i="1"/>
  <c r="CS719" i="1"/>
  <c r="CR719" i="1"/>
  <c r="CQ719" i="1"/>
  <c r="CP719" i="1"/>
  <c r="CO719" i="1"/>
  <c r="CN719" i="1"/>
  <c r="CM719" i="1"/>
  <c r="CL719" i="1"/>
  <c r="CK719" i="1"/>
  <c r="CJ719" i="1"/>
  <c r="CI719" i="1"/>
  <c r="CH719" i="1"/>
  <c r="CG719" i="1"/>
  <c r="CF719" i="1"/>
  <c r="CE719" i="1"/>
  <c r="CD719" i="1"/>
  <c r="CC719" i="1"/>
  <c r="CB719" i="1"/>
  <c r="CA719" i="1"/>
  <c r="BZ719" i="1"/>
  <c r="BY719" i="1"/>
  <c r="BX719" i="1"/>
  <c r="BW719" i="1"/>
  <c r="BV719" i="1"/>
  <c r="BT719" i="1"/>
  <c r="BS719" i="1"/>
  <c r="BR719" i="1"/>
  <c r="BQ719" i="1"/>
  <c r="BP719" i="1"/>
  <c r="BO719" i="1"/>
  <c r="BN719" i="1"/>
  <c r="BM719" i="1"/>
  <c r="BL719" i="1"/>
  <c r="BK719" i="1"/>
  <c r="BJ719" i="1"/>
  <c r="BI719" i="1"/>
  <c r="BH719" i="1"/>
  <c r="BG719" i="1"/>
  <c r="BF719" i="1"/>
  <c r="BE719" i="1"/>
  <c r="BD719" i="1"/>
  <c r="BC719" i="1"/>
  <c r="BB719" i="1"/>
  <c r="BA719" i="1"/>
  <c r="AZ719" i="1"/>
  <c r="AY719" i="1"/>
  <c r="AX719" i="1"/>
  <c r="AW719" i="1"/>
  <c r="AV719" i="1"/>
  <c r="AU719" i="1"/>
  <c r="AT719" i="1"/>
  <c r="AS719" i="1"/>
  <c r="AR719" i="1"/>
  <c r="AQ719" i="1"/>
  <c r="AP719" i="1"/>
  <c r="AO719" i="1"/>
  <c r="AN719" i="1"/>
  <c r="AM719" i="1"/>
  <c r="AL719" i="1"/>
  <c r="AK719" i="1"/>
  <c r="AJ719" i="1"/>
  <c r="AI719" i="1"/>
  <c r="AH719" i="1"/>
  <c r="AG719" i="1"/>
  <c r="AF719" i="1"/>
  <c r="AE719" i="1"/>
  <c r="AD719" i="1"/>
  <c r="AC719" i="1"/>
  <c r="AB719" i="1"/>
  <c r="AA719" i="1"/>
  <c r="Z719" i="1"/>
  <c r="Y719" i="1"/>
  <c r="X719" i="1"/>
  <c r="W719" i="1"/>
  <c r="V719" i="1"/>
  <c r="U719" i="1"/>
  <c r="T719" i="1"/>
  <c r="S719" i="1"/>
  <c r="R719" i="1"/>
  <c r="Q719" i="1"/>
  <c r="P719" i="1"/>
  <c r="O719" i="1"/>
  <c r="N719" i="1"/>
  <c r="M719" i="1"/>
  <c r="L719" i="1"/>
  <c r="K719" i="1"/>
  <c r="J719" i="1"/>
  <c r="CO717" i="1"/>
  <c r="AC717" i="1"/>
  <c r="CV716" i="1"/>
  <c r="CS716" i="1"/>
  <c r="BM716" i="1"/>
  <c r="AG716" i="1"/>
  <c r="EK715" i="1"/>
  <c r="EJ715" i="1"/>
  <c r="EI715" i="1"/>
  <c r="EH715" i="1"/>
  <c r="EG715" i="1"/>
  <c r="EF715" i="1"/>
  <c r="EE715" i="1"/>
  <c r="ED715" i="1"/>
  <c r="EC715" i="1"/>
  <c r="EB715" i="1"/>
  <c r="EA715" i="1"/>
  <c r="DZ715" i="1"/>
  <c r="DY715" i="1"/>
  <c r="DX715" i="1"/>
  <c r="DW715" i="1"/>
  <c r="DV715" i="1"/>
  <c r="DU715" i="1"/>
  <c r="DT715" i="1"/>
  <c r="DS715" i="1"/>
  <c r="DR715" i="1"/>
  <c r="DQ715" i="1"/>
  <c r="DP715" i="1"/>
  <c r="DO715" i="1"/>
  <c r="DN715" i="1"/>
  <c r="DM715" i="1"/>
  <c r="DL715" i="1"/>
  <c r="DK715" i="1"/>
  <c r="DJ715" i="1"/>
  <c r="DI715" i="1"/>
  <c r="DH715" i="1"/>
  <c r="DG715" i="1"/>
  <c r="DF715" i="1"/>
  <c r="DE715" i="1"/>
  <c r="DD715" i="1"/>
  <c r="DC715" i="1"/>
  <c r="DB715" i="1"/>
  <c r="DA715" i="1"/>
  <c r="CZ715" i="1"/>
  <c r="CY715" i="1"/>
  <c r="CX715" i="1"/>
  <c r="CW715" i="1"/>
  <c r="CV715" i="1"/>
  <c r="CU715" i="1"/>
  <c r="CT715" i="1"/>
  <c r="CS715" i="1"/>
  <c r="CR715" i="1"/>
  <c r="CQ715" i="1"/>
  <c r="CP715" i="1"/>
  <c r="CO715" i="1"/>
  <c r="CN715" i="1"/>
  <c r="CM715" i="1"/>
  <c r="CL715" i="1"/>
  <c r="CK715" i="1"/>
  <c r="CJ715" i="1"/>
  <c r="CI715" i="1"/>
  <c r="CH715" i="1"/>
  <c r="CG715" i="1"/>
  <c r="CF715" i="1"/>
  <c r="CE715" i="1"/>
  <c r="CD715" i="1"/>
  <c r="CC715" i="1"/>
  <c r="CB715" i="1"/>
  <c r="CA715" i="1"/>
  <c r="BZ715" i="1"/>
  <c r="BY715" i="1"/>
  <c r="BX715" i="1"/>
  <c r="BW715" i="1"/>
  <c r="BV715" i="1"/>
  <c r="BU715" i="1"/>
  <c r="BT715" i="1"/>
  <c r="BS715" i="1"/>
  <c r="BR715" i="1"/>
  <c r="BQ715" i="1"/>
  <c r="BP715" i="1"/>
  <c r="BO715" i="1"/>
  <c r="BN715" i="1"/>
  <c r="BM715" i="1"/>
  <c r="BL715" i="1"/>
  <c r="BK715" i="1"/>
  <c r="BJ715" i="1"/>
  <c r="BI715" i="1"/>
  <c r="BH715" i="1"/>
  <c r="BG715" i="1"/>
  <c r="BF715" i="1"/>
  <c r="BE715" i="1"/>
  <c r="BD715" i="1"/>
  <c r="BC715" i="1"/>
  <c r="BB715" i="1"/>
  <c r="BA715" i="1"/>
  <c r="AZ715" i="1"/>
  <c r="AY715" i="1"/>
  <c r="AX715" i="1"/>
  <c r="AW715" i="1"/>
  <c r="AV715" i="1"/>
  <c r="AU715" i="1"/>
  <c r="AT715" i="1"/>
  <c r="AS715" i="1"/>
  <c r="AR715" i="1"/>
  <c r="AQ715" i="1"/>
  <c r="AP715" i="1"/>
  <c r="AO715" i="1"/>
  <c r="AN715" i="1"/>
  <c r="AM715" i="1"/>
  <c r="AL715" i="1"/>
  <c r="AK715" i="1"/>
  <c r="AJ715" i="1"/>
  <c r="AI715" i="1"/>
  <c r="AH715" i="1"/>
  <c r="AG715" i="1"/>
  <c r="AF715" i="1"/>
  <c r="AE715" i="1"/>
  <c r="AD715" i="1"/>
  <c r="AC715" i="1"/>
  <c r="AB715" i="1"/>
  <c r="AA715" i="1"/>
  <c r="Z715" i="1"/>
  <c r="Y715" i="1"/>
  <c r="X715" i="1"/>
  <c r="W715" i="1"/>
  <c r="V715" i="1"/>
  <c r="U715" i="1"/>
  <c r="T715" i="1"/>
  <c r="S715" i="1"/>
  <c r="R715" i="1"/>
  <c r="Q715" i="1"/>
  <c r="P715" i="1"/>
  <c r="O715" i="1"/>
  <c r="N715" i="1"/>
  <c r="M715" i="1"/>
  <c r="L715" i="1"/>
  <c r="K715" i="1"/>
  <c r="J715" i="1"/>
  <c r="EK714" i="1"/>
  <c r="EK717" i="1" s="1"/>
  <c r="EJ714" i="1"/>
  <c r="EJ717" i="1" s="1"/>
  <c r="EI714" i="1"/>
  <c r="EI717" i="1" s="1"/>
  <c r="EH714" i="1"/>
  <c r="EH717" i="1" s="1"/>
  <c r="EG714" i="1"/>
  <c r="EG717" i="1" s="1"/>
  <c r="EF714" i="1"/>
  <c r="EF717" i="1" s="1"/>
  <c r="EE714" i="1"/>
  <c r="EE717" i="1" s="1"/>
  <c r="ED714" i="1"/>
  <c r="ED717" i="1" s="1"/>
  <c r="EC714" i="1"/>
  <c r="EC717" i="1" s="1"/>
  <c r="EB714" i="1"/>
  <c r="EB717" i="1" s="1"/>
  <c r="EA714" i="1"/>
  <c r="EA717" i="1" s="1"/>
  <c r="DZ714" i="1"/>
  <c r="DZ717" i="1" s="1"/>
  <c r="DY714" i="1"/>
  <c r="DY717" i="1" s="1"/>
  <c r="DX714" i="1"/>
  <c r="DX717" i="1" s="1"/>
  <c r="DW714" i="1"/>
  <c r="DW717" i="1" s="1"/>
  <c r="DV714" i="1"/>
  <c r="DV717" i="1" s="1"/>
  <c r="DU714" i="1"/>
  <c r="DU717" i="1" s="1"/>
  <c r="DT714" i="1"/>
  <c r="DT717" i="1" s="1"/>
  <c r="DS714" i="1"/>
  <c r="DS717" i="1" s="1"/>
  <c r="DR714" i="1"/>
  <c r="DR717" i="1" s="1"/>
  <c r="DQ714" i="1"/>
  <c r="DQ717" i="1" s="1"/>
  <c r="DP714" i="1"/>
  <c r="DP717" i="1" s="1"/>
  <c r="DO714" i="1"/>
  <c r="DO717" i="1" s="1"/>
  <c r="DN714" i="1"/>
  <c r="DN717" i="1" s="1"/>
  <c r="DM714" i="1"/>
  <c r="DM717" i="1" s="1"/>
  <c r="DL714" i="1"/>
  <c r="DL717" i="1" s="1"/>
  <c r="DK714" i="1"/>
  <c r="DK717" i="1" s="1"/>
  <c r="DJ714" i="1"/>
  <c r="DJ717" i="1" s="1"/>
  <c r="DI714" i="1"/>
  <c r="DI717" i="1" s="1"/>
  <c r="DH714" i="1"/>
  <c r="DH717" i="1" s="1"/>
  <c r="DG714" i="1"/>
  <c r="DG717" i="1" s="1"/>
  <c r="DF714" i="1"/>
  <c r="DF717" i="1" s="1"/>
  <c r="DE714" i="1"/>
  <c r="DE717" i="1" s="1"/>
  <c r="DD714" i="1"/>
  <c r="DD717" i="1" s="1"/>
  <c r="DC714" i="1"/>
  <c r="DC717" i="1" s="1"/>
  <c r="DB714" i="1"/>
  <c r="DB717" i="1" s="1"/>
  <c r="DA714" i="1"/>
  <c r="DA717" i="1" s="1"/>
  <c r="CZ714" i="1"/>
  <c r="CZ717" i="1" s="1"/>
  <c r="CY714" i="1"/>
  <c r="CY717" i="1" s="1"/>
  <c r="CX714" i="1"/>
  <c r="CX717" i="1" s="1"/>
  <c r="CW714" i="1"/>
  <c r="CW717" i="1" s="1"/>
  <c r="CV714" i="1"/>
  <c r="CV717" i="1" s="1"/>
  <c r="CU714" i="1"/>
  <c r="CU717" i="1" s="1"/>
  <c r="CT714" i="1"/>
  <c r="CT717" i="1" s="1"/>
  <c r="CS714" i="1"/>
  <c r="CS717" i="1" s="1"/>
  <c r="CR714" i="1"/>
  <c r="CR717" i="1" s="1"/>
  <c r="CQ714" i="1"/>
  <c r="CQ717" i="1" s="1"/>
  <c r="CP714" i="1"/>
  <c r="CP717" i="1" s="1"/>
  <c r="CO714" i="1"/>
  <c r="CN714" i="1"/>
  <c r="CN717" i="1" s="1"/>
  <c r="CM714" i="1"/>
  <c r="CM717" i="1" s="1"/>
  <c r="CL714" i="1"/>
  <c r="CL717" i="1" s="1"/>
  <c r="CK714" i="1"/>
  <c r="CK717" i="1" s="1"/>
  <c r="CJ714" i="1"/>
  <c r="CJ717" i="1" s="1"/>
  <c r="CI714" i="1"/>
  <c r="CI717" i="1" s="1"/>
  <c r="CH714" i="1"/>
  <c r="CH717" i="1" s="1"/>
  <c r="CG714" i="1"/>
  <c r="CG717" i="1" s="1"/>
  <c r="CF714" i="1"/>
  <c r="CF717" i="1" s="1"/>
  <c r="CE714" i="1"/>
  <c r="CE717" i="1" s="1"/>
  <c r="CD714" i="1"/>
  <c r="CD717" i="1" s="1"/>
  <c r="CC714" i="1"/>
  <c r="CC717" i="1" s="1"/>
  <c r="CB714" i="1"/>
  <c r="CB717" i="1" s="1"/>
  <c r="CA714" i="1"/>
  <c r="CA717" i="1" s="1"/>
  <c r="BZ714" i="1"/>
  <c r="BZ717" i="1" s="1"/>
  <c r="BY714" i="1"/>
  <c r="BY717" i="1" s="1"/>
  <c r="BX714" i="1"/>
  <c r="BX717" i="1" s="1"/>
  <c r="BW714" i="1"/>
  <c r="BW717" i="1" s="1"/>
  <c r="BV714" i="1"/>
  <c r="BV717" i="1" s="1"/>
  <c r="BU714" i="1"/>
  <c r="BU717" i="1" s="1"/>
  <c r="BT714" i="1"/>
  <c r="BT717" i="1" s="1"/>
  <c r="BS714" i="1"/>
  <c r="BS717" i="1" s="1"/>
  <c r="BR714" i="1"/>
  <c r="BR717" i="1" s="1"/>
  <c r="BQ714" i="1"/>
  <c r="BQ717" i="1" s="1"/>
  <c r="BP714" i="1"/>
  <c r="BP717" i="1" s="1"/>
  <c r="BO714" i="1"/>
  <c r="BO717" i="1" s="1"/>
  <c r="BN714" i="1"/>
  <c r="BN717" i="1" s="1"/>
  <c r="BM714" i="1"/>
  <c r="BM717" i="1" s="1"/>
  <c r="BL714" i="1"/>
  <c r="BL717" i="1" s="1"/>
  <c r="BK714" i="1"/>
  <c r="BK717" i="1" s="1"/>
  <c r="BJ714" i="1"/>
  <c r="BJ717" i="1" s="1"/>
  <c r="BI714" i="1"/>
  <c r="BI717" i="1" s="1"/>
  <c r="BH714" i="1"/>
  <c r="BH717" i="1" s="1"/>
  <c r="BG714" i="1"/>
  <c r="BG717" i="1" s="1"/>
  <c r="BF714" i="1"/>
  <c r="BF717" i="1" s="1"/>
  <c r="BE714" i="1"/>
  <c r="BE717" i="1" s="1"/>
  <c r="BD714" i="1"/>
  <c r="BD717" i="1" s="1"/>
  <c r="BC714" i="1"/>
  <c r="BC717" i="1" s="1"/>
  <c r="BB714" i="1"/>
  <c r="BB717" i="1" s="1"/>
  <c r="BA714" i="1"/>
  <c r="BA717" i="1" s="1"/>
  <c r="AZ714" i="1"/>
  <c r="AZ717" i="1" s="1"/>
  <c r="AY714" i="1"/>
  <c r="AY717" i="1" s="1"/>
  <c r="AX714" i="1"/>
  <c r="AX717" i="1" s="1"/>
  <c r="AW714" i="1"/>
  <c r="AW717" i="1" s="1"/>
  <c r="AV714" i="1"/>
  <c r="AV717" i="1" s="1"/>
  <c r="AU714" i="1"/>
  <c r="AU717" i="1" s="1"/>
  <c r="AT714" i="1"/>
  <c r="AT717" i="1" s="1"/>
  <c r="AS714" i="1"/>
  <c r="AS717" i="1" s="1"/>
  <c r="AR714" i="1"/>
  <c r="AR717" i="1" s="1"/>
  <c r="AQ714" i="1"/>
  <c r="AQ717" i="1" s="1"/>
  <c r="AP714" i="1"/>
  <c r="AP717" i="1" s="1"/>
  <c r="AO714" i="1"/>
  <c r="AO717" i="1" s="1"/>
  <c r="AN714" i="1"/>
  <c r="AN717" i="1" s="1"/>
  <c r="AM714" i="1"/>
  <c r="AM717" i="1" s="1"/>
  <c r="AL714" i="1"/>
  <c r="AL717" i="1" s="1"/>
  <c r="AK714" i="1"/>
  <c r="AK717" i="1" s="1"/>
  <c r="AJ714" i="1"/>
  <c r="AJ717" i="1" s="1"/>
  <c r="AI714" i="1"/>
  <c r="AI717" i="1" s="1"/>
  <c r="AH714" i="1"/>
  <c r="AH717" i="1" s="1"/>
  <c r="AG714" i="1"/>
  <c r="AG717" i="1" s="1"/>
  <c r="AF714" i="1"/>
  <c r="AF717" i="1" s="1"/>
  <c r="AE714" i="1"/>
  <c r="AE717" i="1" s="1"/>
  <c r="AD714" i="1"/>
  <c r="AC714" i="1"/>
  <c r="AB714" i="1"/>
  <c r="AB717" i="1" s="1"/>
  <c r="AA714" i="1"/>
  <c r="AA717" i="1" s="1"/>
  <c r="Z714" i="1"/>
  <c r="Z717" i="1" s="1"/>
  <c r="Y714" i="1"/>
  <c r="Y717" i="1" s="1"/>
  <c r="X714" i="1"/>
  <c r="X717" i="1" s="1"/>
  <c r="W714" i="1"/>
  <c r="W717" i="1" s="1"/>
  <c r="V714" i="1"/>
  <c r="U714" i="1"/>
  <c r="U717" i="1" s="1"/>
  <c r="T714" i="1"/>
  <c r="T717" i="1" s="1"/>
  <c r="S714" i="1"/>
  <c r="S717" i="1" s="1"/>
  <c r="R714" i="1"/>
  <c r="R717" i="1" s="1"/>
  <c r="Q714" i="1"/>
  <c r="Q717" i="1" s="1"/>
  <c r="P714" i="1"/>
  <c r="P717" i="1" s="1"/>
  <c r="O714" i="1"/>
  <c r="O717" i="1" s="1"/>
  <c r="N714" i="1"/>
  <c r="N717" i="1" s="1"/>
  <c r="M714" i="1"/>
  <c r="M717" i="1" s="1"/>
  <c r="L714" i="1"/>
  <c r="L717" i="1" s="1"/>
  <c r="K714" i="1"/>
  <c r="J714" i="1"/>
  <c r="EK713" i="1"/>
  <c r="EK716" i="1" s="1"/>
  <c r="EJ713" i="1"/>
  <c r="EJ716" i="1" s="1"/>
  <c r="EI713" i="1"/>
  <c r="EI716" i="1" s="1"/>
  <c r="EH713" i="1"/>
  <c r="EH716" i="1" s="1"/>
  <c r="EG713" i="1"/>
  <c r="EG716" i="1" s="1"/>
  <c r="EF713" i="1"/>
  <c r="EF716" i="1" s="1"/>
  <c r="EE713" i="1"/>
  <c r="EE716" i="1" s="1"/>
  <c r="ED713" i="1"/>
  <c r="ED716" i="1" s="1"/>
  <c r="EC713" i="1"/>
  <c r="EC716" i="1" s="1"/>
  <c r="EB713" i="1"/>
  <c r="EB716" i="1" s="1"/>
  <c r="EA713" i="1"/>
  <c r="EA716" i="1" s="1"/>
  <c r="DZ713" i="1"/>
  <c r="DZ716" i="1" s="1"/>
  <c r="DY713" i="1"/>
  <c r="DY716" i="1" s="1"/>
  <c r="DX713" i="1"/>
  <c r="DX716" i="1" s="1"/>
  <c r="DW713" i="1"/>
  <c r="DW716" i="1" s="1"/>
  <c r="DV713" i="1"/>
  <c r="DV716" i="1" s="1"/>
  <c r="DU713" i="1"/>
  <c r="DU716" i="1" s="1"/>
  <c r="DT713" i="1"/>
  <c r="DT716" i="1" s="1"/>
  <c r="DS713" i="1"/>
  <c r="DS716" i="1" s="1"/>
  <c r="DR713" i="1"/>
  <c r="DR716" i="1" s="1"/>
  <c r="DQ713" i="1"/>
  <c r="DQ716" i="1" s="1"/>
  <c r="DP713" i="1"/>
  <c r="DP716" i="1" s="1"/>
  <c r="DO713" i="1"/>
  <c r="DO716" i="1" s="1"/>
  <c r="DN713" i="1"/>
  <c r="DN716" i="1" s="1"/>
  <c r="DM713" i="1"/>
  <c r="DM716" i="1" s="1"/>
  <c r="DL713" i="1"/>
  <c r="DL716" i="1" s="1"/>
  <c r="DK713" i="1"/>
  <c r="DK716" i="1" s="1"/>
  <c r="DJ713" i="1"/>
  <c r="DJ716" i="1" s="1"/>
  <c r="DI713" i="1"/>
  <c r="DI716" i="1" s="1"/>
  <c r="DH713" i="1"/>
  <c r="DH716" i="1" s="1"/>
  <c r="DG713" i="1"/>
  <c r="DG716" i="1" s="1"/>
  <c r="DF713" i="1"/>
  <c r="DF716" i="1" s="1"/>
  <c r="DE713" i="1"/>
  <c r="DE716" i="1" s="1"/>
  <c r="DD713" i="1"/>
  <c r="DC713" i="1"/>
  <c r="DC716" i="1" s="1"/>
  <c r="DB713" i="1"/>
  <c r="DB716" i="1" s="1"/>
  <c r="DA713" i="1"/>
  <c r="DA716" i="1" s="1"/>
  <c r="CZ713" i="1"/>
  <c r="CZ716" i="1" s="1"/>
  <c r="CY713" i="1"/>
  <c r="CY716" i="1" s="1"/>
  <c r="CX713" i="1"/>
  <c r="CX716" i="1" s="1"/>
  <c r="CW713" i="1"/>
  <c r="CW716" i="1" s="1"/>
  <c r="CV713" i="1"/>
  <c r="CU713" i="1"/>
  <c r="CU716" i="1" s="1"/>
  <c r="CT713" i="1"/>
  <c r="CT716" i="1" s="1"/>
  <c r="CS713" i="1"/>
  <c r="CR713" i="1"/>
  <c r="CR716" i="1" s="1"/>
  <c r="CQ713" i="1"/>
  <c r="CQ716" i="1" s="1"/>
  <c r="CP713" i="1"/>
  <c r="CP716" i="1" s="1"/>
  <c r="CO713" i="1"/>
  <c r="CO716" i="1" s="1"/>
  <c r="CN713" i="1"/>
  <c r="CN716" i="1" s="1"/>
  <c r="CM713" i="1"/>
  <c r="CM716" i="1" s="1"/>
  <c r="CL713" i="1"/>
  <c r="CL716" i="1" s="1"/>
  <c r="CK713" i="1"/>
  <c r="CK716" i="1" s="1"/>
  <c r="CJ713" i="1"/>
  <c r="CJ716" i="1" s="1"/>
  <c r="CI713" i="1"/>
  <c r="CI716" i="1" s="1"/>
  <c r="CH713" i="1"/>
  <c r="CH716" i="1" s="1"/>
  <c r="CG713" i="1"/>
  <c r="CG716" i="1" s="1"/>
  <c r="CF713" i="1"/>
  <c r="CF716" i="1" s="1"/>
  <c r="CE713" i="1"/>
  <c r="CE716" i="1" s="1"/>
  <c r="CD713" i="1"/>
  <c r="CD716" i="1" s="1"/>
  <c r="CC713" i="1"/>
  <c r="CC716" i="1" s="1"/>
  <c r="CB713" i="1"/>
  <c r="CB716" i="1" s="1"/>
  <c r="CA713" i="1"/>
  <c r="CA716" i="1" s="1"/>
  <c r="BZ713" i="1"/>
  <c r="BZ716" i="1" s="1"/>
  <c r="BY713" i="1"/>
  <c r="BY716" i="1" s="1"/>
  <c r="BX713" i="1"/>
  <c r="BX716" i="1" s="1"/>
  <c r="BW713" i="1"/>
  <c r="BW716" i="1" s="1"/>
  <c r="BV713" i="1"/>
  <c r="BV716" i="1" s="1"/>
  <c r="BU713" i="1"/>
  <c r="BU716" i="1" s="1"/>
  <c r="BT713" i="1"/>
  <c r="BT716" i="1" s="1"/>
  <c r="BS713" i="1"/>
  <c r="BS716" i="1" s="1"/>
  <c r="BR713" i="1"/>
  <c r="BR716" i="1" s="1"/>
  <c r="BQ713" i="1"/>
  <c r="BQ716" i="1" s="1"/>
  <c r="BP713" i="1"/>
  <c r="BP716" i="1" s="1"/>
  <c r="BO713" i="1"/>
  <c r="BO716" i="1" s="1"/>
  <c r="BN713" i="1"/>
  <c r="BN716" i="1" s="1"/>
  <c r="BM713" i="1"/>
  <c r="BL713" i="1"/>
  <c r="BL716" i="1" s="1"/>
  <c r="BK713" i="1"/>
  <c r="BK716" i="1" s="1"/>
  <c r="BJ713" i="1"/>
  <c r="BJ716" i="1" s="1"/>
  <c r="BI713" i="1"/>
  <c r="BI716" i="1" s="1"/>
  <c r="BH713" i="1"/>
  <c r="BH716" i="1" s="1"/>
  <c r="BG713" i="1"/>
  <c r="BG716" i="1" s="1"/>
  <c r="BF713" i="1"/>
  <c r="BF716" i="1" s="1"/>
  <c r="BE713" i="1"/>
  <c r="BE716" i="1" s="1"/>
  <c r="BD713" i="1"/>
  <c r="BD716" i="1" s="1"/>
  <c r="BC713" i="1"/>
  <c r="BC716" i="1" s="1"/>
  <c r="BB713" i="1"/>
  <c r="BB716" i="1" s="1"/>
  <c r="BA713" i="1"/>
  <c r="BA716" i="1" s="1"/>
  <c r="AZ713" i="1"/>
  <c r="AZ716" i="1" s="1"/>
  <c r="AY713" i="1"/>
  <c r="AY716" i="1" s="1"/>
  <c r="AX713" i="1"/>
  <c r="AX716" i="1" s="1"/>
  <c r="AW713" i="1"/>
  <c r="AW716" i="1" s="1"/>
  <c r="AV713" i="1"/>
  <c r="AV716" i="1" s="1"/>
  <c r="AU713" i="1"/>
  <c r="AU716" i="1" s="1"/>
  <c r="AT713" i="1"/>
  <c r="AT716" i="1" s="1"/>
  <c r="AS713" i="1"/>
  <c r="AS716" i="1" s="1"/>
  <c r="AR713" i="1"/>
  <c r="AR716" i="1" s="1"/>
  <c r="AQ713" i="1"/>
  <c r="AQ716" i="1" s="1"/>
  <c r="AP713" i="1"/>
  <c r="AP716" i="1" s="1"/>
  <c r="AO713" i="1"/>
  <c r="AO716" i="1" s="1"/>
  <c r="AN713" i="1"/>
  <c r="AN716" i="1" s="1"/>
  <c r="AM713" i="1"/>
  <c r="AM716" i="1" s="1"/>
  <c r="AL713" i="1"/>
  <c r="AL716" i="1" s="1"/>
  <c r="AK713" i="1"/>
  <c r="AK716" i="1" s="1"/>
  <c r="AJ713" i="1"/>
  <c r="AJ716" i="1" s="1"/>
  <c r="AI713" i="1"/>
  <c r="AI716" i="1" s="1"/>
  <c r="AH713" i="1"/>
  <c r="AG713" i="1"/>
  <c r="AF713" i="1"/>
  <c r="AF716" i="1" s="1"/>
  <c r="AE713" i="1"/>
  <c r="AE716" i="1" s="1"/>
  <c r="AD713" i="1"/>
  <c r="AD716" i="1" s="1"/>
  <c r="AC713" i="1"/>
  <c r="AC716" i="1" s="1"/>
  <c r="AB713" i="1"/>
  <c r="AB716" i="1" s="1"/>
  <c r="AA713" i="1"/>
  <c r="AA716" i="1" s="1"/>
  <c r="Z713" i="1"/>
  <c r="Z716" i="1" s="1"/>
  <c r="Y713" i="1"/>
  <c r="Y716" i="1" s="1"/>
  <c r="X713" i="1"/>
  <c r="X716" i="1" s="1"/>
  <c r="W713" i="1"/>
  <c r="W716" i="1" s="1"/>
  <c r="V713" i="1"/>
  <c r="V716" i="1" s="1"/>
  <c r="U713" i="1"/>
  <c r="U716" i="1" s="1"/>
  <c r="T713" i="1"/>
  <c r="T716" i="1" s="1"/>
  <c r="S713" i="1"/>
  <c r="S716" i="1" s="1"/>
  <c r="R713" i="1"/>
  <c r="R716" i="1" s="1"/>
  <c r="Q713" i="1"/>
  <c r="Q716" i="1" s="1"/>
  <c r="P713" i="1"/>
  <c r="P716" i="1" s="1"/>
  <c r="O713" i="1"/>
  <c r="O716" i="1" s="1"/>
  <c r="N713" i="1"/>
  <c r="N716" i="1" s="1"/>
  <c r="M713" i="1"/>
  <c r="M716" i="1" s="1"/>
  <c r="L713" i="1"/>
  <c r="K713" i="1"/>
  <c r="K716" i="1" s="1"/>
  <c r="J713" i="1"/>
  <c r="EK712" i="1"/>
  <c r="EI712" i="1"/>
  <c r="EG712" i="1"/>
  <c r="ED712" i="1"/>
  <c r="DZ712" i="1"/>
  <c r="DV712" i="1"/>
  <c r="DU712" i="1"/>
  <c r="DR712" i="1"/>
  <c r="DQ712" i="1"/>
  <c r="DO712" i="1"/>
  <c r="DM712" i="1"/>
  <c r="DK712" i="1"/>
  <c r="DF712" i="1"/>
  <c r="DC712" i="1"/>
  <c r="DB712" i="1"/>
  <c r="CZ712" i="1"/>
  <c r="CX712" i="1"/>
  <c r="CV712" i="1"/>
  <c r="CT712" i="1"/>
  <c r="CP712" i="1"/>
  <c r="CM712" i="1"/>
  <c r="CI712" i="1"/>
  <c r="CF712" i="1"/>
  <c r="CE712" i="1"/>
  <c r="CD712" i="1"/>
  <c r="BY712" i="1"/>
  <c r="BW712" i="1"/>
  <c r="BU712" i="1"/>
  <c r="BR712" i="1"/>
  <c r="BP712" i="1"/>
  <c r="BM712" i="1"/>
  <c r="BK712" i="1"/>
  <c r="BH712" i="1"/>
  <c r="BF712" i="1"/>
  <c r="BE712" i="1"/>
  <c r="AY712" i="1"/>
  <c r="AX712" i="1"/>
  <c r="AW712" i="1"/>
  <c r="AV712" i="1"/>
  <c r="AS712" i="1"/>
  <c r="AQ712" i="1"/>
  <c r="AO712" i="1"/>
  <c r="AK712" i="1"/>
  <c r="AI712" i="1"/>
  <c r="AE712" i="1"/>
  <c r="AB712" i="1"/>
  <c r="Z712" i="1"/>
  <c r="X712" i="1"/>
  <c r="T712" i="1"/>
  <c r="R712" i="1"/>
  <c r="P712" i="1"/>
  <c r="N712" i="1"/>
  <c r="L712" i="1"/>
  <c r="EK711" i="1"/>
  <c r="EJ711" i="1"/>
  <c r="EI711" i="1"/>
  <c r="EH711" i="1"/>
  <c r="EG711" i="1"/>
  <c r="EF711" i="1"/>
  <c r="EE711" i="1"/>
  <c r="ED711" i="1"/>
  <c r="EC711" i="1"/>
  <c r="EB711" i="1"/>
  <c r="EA711" i="1"/>
  <c r="DZ711" i="1"/>
  <c r="DY711" i="1"/>
  <c r="DX711" i="1"/>
  <c r="DW711" i="1"/>
  <c r="DV711" i="1"/>
  <c r="DU711" i="1"/>
  <c r="DT711" i="1"/>
  <c r="DS711" i="1"/>
  <c r="DR711" i="1"/>
  <c r="DQ711" i="1"/>
  <c r="DP711" i="1"/>
  <c r="DO711" i="1"/>
  <c r="DN711" i="1"/>
  <c r="DM711" i="1"/>
  <c r="DL711" i="1"/>
  <c r="DK711" i="1"/>
  <c r="DJ711" i="1"/>
  <c r="DI711" i="1"/>
  <c r="DH711" i="1"/>
  <c r="DG711" i="1"/>
  <c r="DF711" i="1"/>
  <c r="DE711" i="1"/>
  <c r="DD711" i="1"/>
  <c r="DC711" i="1"/>
  <c r="DB711" i="1"/>
  <c r="DA711" i="1"/>
  <c r="CZ711" i="1"/>
  <c r="CY711" i="1"/>
  <c r="CX711" i="1"/>
  <c r="CW711" i="1"/>
  <c r="CV711" i="1"/>
  <c r="CU711" i="1"/>
  <c r="CT711" i="1"/>
  <c r="CS711" i="1"/>
  <c r="CR711" i="1"/>
  <c r="CQ711" i="1"/>
  <c r="CP711" i="1"/>
  <c r="CO711" i="1"/>
  <c r="CN711" i="1"/>
  <c r="CM711" i="1"/>
  <c r="CL711" i="1"/>
  <c r="CK711" i="1"/>
  <c r="CJ711" i="1"/>
  <c r="CI711" i="1"/>
  <c r="CH711" i="1"/>
  <c r="CG711" i="1"/>
  <c r="CF711" i="1"/>
  <c r="CE711" i="1"/>
  <c r="CD711" i="1"/>
  <c r="CC711" i="1"/>
  <c r="CB711" i="1"/>
  <c r="CA711" i="1"/>
  <c r="BZ711" i="1"/>
  <c r="BY711" i="1"/>
  <c r="BX711" i="1"/>
  <c r="BW711" i="1"/>
  <c r="BV711" i="1"/>
  <c r="BU711" i="1"/>
  <c r="BT711" i="1"/>
  <c r="BS711" i="1"/>
  <c r="BR711" i="1"/>
  <c r="BQ711" i="1"/>
  <c r="BP711" i="1"/>
  <c r="BO711" i="1"/>
  <c r="BN711" i="1"/>
  <c r="BM711" i="1"/>
  <c r="BL711" i="1"/>
  <c r="BK711" i="1"/>
  <c r="BJ711" i="1"/>
  <c r="BI711" i="1"/>
  <c r="BH711" i="1"/>
  <c r="BG711" i="1"/>
  <c r="BF711" i="1"/>
  <c r="BE711" i="1"/>
  <c r="BD711" i="1"/>
  <c r="BC711" i="1"/>
  <c r="BB711" i="1"/>
  <c r="BA711" i="1"/>
  <c r="AZ711" i="1"/>
  <c r="AY711" i="1"/>
  <c r="AX711" i="1"/>
  <c r="AW711" i="1"/>
  <c r="AV711" i="1"/>
  <c r="AU711" i="1"/>
  <c r="AT711" i="1"/>
  <c r="AS711" i="1"/>
  <c r="AR711" i="1"/>
  <c r="AQ711" i="1"/>
  <c r="AP711" i="1"/>
  <c r="AO711" i="1"/>
  <c r="AN711" i="1"/>
  <c r="AM711" i="1"/>
  <c r="AL711" i="1"/>
  <c r="AK711" i="1"/>
  <c r="AJ711" i="1"/>
  <c r="AI711" i="1"/>
  <c r="AH711" i="1"/>
  <c r="AG711" i="1"/>
  <c r="AF711" i="1"/>
  <c r="AE711" i="1"/>
  <c r="AD711" i="1"/>
  <c r="AC711" i="1"/>
  <c r="AB711" i="1"/>
  <c r="AA711" i="1"/>
  <c r="Z711" i="1"/>
  <c r="Y711" i="1"/>
  <c r="X711" i="1"/>
  <c r="W711" i="1"/>
  <c r="V711" i="1"/>
  <c r="U711" i="1"/>
  <c r="T711" i="1"/>
  <c r="S711" i="1"/>
  <c r="R711" i="1"/>
  <c r="Q711" i="1"/>
  <c r="P711" i="1"/>
  <c r="O711" i="1"/>
  <c r="N711" i="1"/>
  <c r="M711" i="1"/>
  <c r="L711" i="1"/>
  <c r="K711" i="1"/>
  <c r="J711" i="1"/>
  <c r="EK709" i="1"/>
  <c r="EI709" i="1"/>
  <c r="EG709" i="1"/>
  <c r="ED709" i="1"/>
  <c r="DZ709" i="1"/>
  <c r="DV709" i="1"/>
  <c r="DU709" i="1"/>
  <c r="DR709" i="1"/>
  <c r="DQ709" i="1"/>
  <c r="DO709" i="1"/>
  <c r="DM709" i="1"/>
  <c r="DK709" i="1"/>
  <c r="DF709" i="1"/>
  <c r="DC709" i="1"/>
  <c r="DB709" i="1"/>
  <c r="CZ709" i="1"/>
  <c r="CX709" i="1"/>
  <c r="CV709" i="1"/>
  <c r="CT709" i="1"/>
  <c r="CP709" i="1"/>
  <c r="CM709" i="1"/>
  <c r="CI709" i="1"/>
  <c r="CF709" i="1"/>
  <c r="CE709" i="1"/>
  <c r="CD709" i="1"/>
  <c r="BY709" i="1"/>
  <c r="BW709" i="1"/>
  <c r="BU709" i="1"/>
  <c r="BR709" i="1"/>
  <c r="BP709" i="1"/>
  <c r="BM709" i="1"/>
  <c r="BK709" i="1"/>
  <c r="BH709" i="1"/>
  <c r="BF709" i="1"/>
  <c r="BE709" i="1"/>
  <c r="AY709" i="1"/>
  <c r="AX709" i="1"/>
  <c r="AW709" i="1"/>
  <c r="AV709" i="1"/>
  <c r="AS709" i="1"/>
  <c r="AQ709" i="1"/>
  <c r="AO709" i="1"/>
  <c r="AK709" i="1"/>
  <c r="AI709" i="1"/>
  <c r="AE709" i="1"/>
  <c r="AB709" i="1"/>
  <c r="Z709" i="1"/>
  <c r="X709" i="1"/>
  <c r="T709" i="1"/>
  <c r="R709" i="1"/>
  <c r="P709" i="1"/>
  <c r="N709" i="1"/>
  <c r="L709" i="1"/>
  <c r="EK708" i="1"/>
  <c r="EI708" i="1"/>
  <c r="EG708" i="1"/>
  <c r="ED708" i="1"/>
  <c r="DZ708" i="1"/>
  <c r="DV708" i="1"/>
  <c r="DU708" i="1"/>
  <c r="DR708" i="1"/>
  <c r="DQ708" i="1"/>
  <c r="DO708" i="1"/>
  <c r="DM708" i="1"/>
  <c r="DK708" i="1"/>
  <c r="DF708" i="1"/>
  <c r="DC708" i="1"/>
  <c r="DB708" i="1"/>
  <c r="CZ708" i="1"/>
  <c r="CX708" i="1"/>
  <c r="CV708" i="1"/>
  <c r="CT708" i="1"/>
  <c r="CP708" i="1"/>
  <c r="CM708" i="1"/>
  <c r="CI708" i="1"/>
  <c r="CF708" i="1"/>
  <c r="CE708" i="1"/>
  <c r="CD708" i="1"/>
  <c r="BY708" i="1"/>
  <c r="BW708" i="1"/>
  <c r="BU708" i="1"/>
  <c r="BR708" i="1"/>
  <c r="BP708" i="1"/>
  <c r="BM708" i="1"/>
  <c r="BK708" i="1"/>
  <c r="BH708" i="1"/>
  <c r="BF708" i="1"/>
  <c r="BE708" i="1"/>
  <c r="AY708" i="1"/>
  <c r="AX708" i="1"/>
  <c r="AW708" i="1"/>
  <c r="AV708" i="1"/>
  <c r="AS708" i="1"/>
  <c r="AQ708" i="1"/>
  <c r="AO708" i="1"/>
  <c r="AK708" i="1"/>
  <c r="AI708" i="1"/>
  <c r="AE708" i="1"/>
  <c r="AB708" i="1"/>
  <c r="Z708" i="1"/>
  <c r="X708" i="1"/>
  <c r="T708" i="1"/>
  <c r="R708" i="1"/>
  <c r="P708" i="1"/>
  <c r="N708" i="1"/>
  <c r="L708" i="1"/>
  <c r="EK707" i="1"/>
  <c r="EI707" i="1"/>
  <c r="EG707" i="1"/>
  <c r="ED707" i="1"/>
  <c r="DZ707" i="1"/>
  <c r="DV707" i="1"/>
  <c r="DU707" i="1"/>
  <c r="DR707" i="1"/>
  <c r="DQ707" i="1"/>
  <c r="DO707" i="1"/>
  <c r="DM707" i="1"/>
  <c r="DK707" i="1"/>
  <c r="DF707" i="1"/>
  <c r="DC707" i="1"/>
  <c r="DB707" i="1"/>
  <c r="CZ707" i="1"/>
  <c r="CX707" i="1"/>
  <c r="CV707" i="1"/>
  <c r="CT707" i="1"/>
  <c r="CP707" i="1"/>
  <c r="CM707" i="1"/>
  <c r="CI707" i="1"/>
  <c r="CF707" i="1"/>
  <c r="CE707" i="1"/>
  <c r="CD707" i="1"/>
  <c r="BY707" i="1"/>
  <c r="BW707" i="1"/>
  <c r="BU707" i="1"/>
  <c r="BR707" i="1"/>
  <c r="BP707" i="1"/>
  <c r="BM707" i="1"/>
  <c r="BK707" i="1"/>
  <c r="BH707" i="1"/>
  <c r="BF707" i="1"/>
  <c r="BE707" i="1"/>
  <c r="AY707" i="1"/>
  <c r="AX707" i="1"/>
  <c r="AW707" i="1"/>
  <c r="AV707" i="1"/>
  <c r="AS707" i="1"/>
  <c r="AQ707" i="1"/>
  <c r="AO707" i="1"/>
  <c r="AK707" i="1"/>
  <c r="AI707" i="1"/>
  <c r="AE707" i="1"/>
  <c r="AB707" i="1"/>
  <c r="Z707" i="1"/>
  <c r="X707" i="1"/>
  <c r="T707" i="1"/>
  <c r="R707" i="1"/>
  <c r="P707" i="1"/>
  <c r="N707" i="1"/>
  <c r="L707" i="1"/>
  <c r="EK706" i="1"/>
  <c r="EI706" i="1"/>
  <c r="EG706" i="1"/>
  <c r="ED706" i="1"/>
  <c r="DZ706" i="1"/>
  <c r="DV706" i="1"/>
  <c r="DU706" i="1"/>
  <c r="DR706" i="1"/>
  <c r="DQ706" i="1"/>
  <c r="DO706" i="1"/>
  <c r="DM706" i="1"/>
  <c r="DK706" i="1"/>
  <c r="DF706" i="1"/>
  <c r="DC706" i="1"/>
  <c r="DB706" i="1"/>
  <c r="CZ706" i="1"/>
  <c r="CX706" i="1"/>
  <c r="CV706" i="1"/>
  <c r="CT706" i="1"/>
  <c r="CP706" i="1"/>
  <c r="CM706" i="1"/>
  <c r="CI706" i="1"/>
  <c r="CF706" i="1"/>
  <c r="CE706" i="1"/>
  <c r="CD706" i="1"/>
  <c r="BY706" i="1"/>
  <c r="BW706" i="1"/>
  <c r="BU706" i="1"/>
  <c r="BR706" i="1"/>
  <c r="BP706" i="1"/>
  <c r="BM706" i="1"/>
  <c r="BK706" i="1"/>
  <c r="BH706" i="1"/>
  <c r="BF706" i="1"/>
  <c r="BE706" i="1"/>
  <c r="AY706" i="1"/>
  <c r="AX706" i="1"/>
  <c r="AW706" i="1"/>
  <c r="AV706" i="1"/>
  <c r="AS706" i="1"/>
  <c r="AQ706" i="1"/>
  <c r="AO706" i="1"/>
  <c r="AK706" i="1"/>
  <c r="AI706" i="1"/>
  <c r="AE706" i="1"/>
  <c r="AB706" i="1"/>
  <c r="Z706" i="1"/>
  <c r="X706" i="1"/>
  <c r="T706" i="1"/>
  <c r="R706" i="1"/>
  <c r="P706" i="1"/>
  <c r="N706" i="1"/>
  <c r="L706" i="1"/>
  <c r="EK705" i="1"/>
  <c r="EI705" i="1"/>
  <c r="EG705" i="1"/>
  <c r="ED705" i="1"/>
  <c r="DZ705" i="1"/>
  <c r="DV705" i="1"/>
  <c r="DU705" i="1"/>
  <c r="DR705" i="1"/>
  <c r="DQ705" i="1"/>
  <c r="DO705" i="1"/>
  <c r="DM705" i="1"/>
  <c r="DK705" i="1"/>
  <c r="DF705" i="1"/>
  <c r="DC705" i="1"/>
  <c r="DB705" i="1"/>
  <c r="CZ705" i="1"/>
  <c r="CX705" i="1"/>
  <c r="CV705" i="1"/>
  <c r="CT705" i="1"/>
  <c r="CP705" i="1"/>
  <c r="CM705" i="1"/>
  <c r="CI705" i="1"/>
  <c r="CF705" i="1"/>
  <c r="CE705" i="1"/>
  <c r="CD705" i="1"/>
  <c r="BY705" i="1"/>
  <c r="BW705" i="1"/>
  <c r="BU705" i="1"/>
  <c r="BR705" i="1"/>
  <c r="BP705" i="1"/>
  <c r="BM705" i="1"/>
  <c r="BK705" i="1"/>
  <c r="BH705" i="1"/>
  <c r="BF705" i="1"/>
  <c r="BE705" i="1"/>
  <c r="AY705" i="1"/>
  <c r="AX705" i="1"/>
  <c r="AW705" i="1"/>
  <c r="AV705" i="1"/>
  <c r="AS705" i="1"/>
  <c r="AQ705" i="1"/>
  <c r="AO705" i="1"/>
  <c r="AK705" i="1"/>
  <c r="AI705" i="1"/>
  <c r="AE705" i="1"/>
  <c r="AB705" i="1"/>
  <c r="Z705" i="1"/>
  <c r="X705" i="1"/>
  <c r="T705" i="1"/>
  <c r="R705" i="1"/>
  <c r="P705" i="1"/>
  <c r="N705" i="1"/>
  <c r="L705" i="1"/>
  <c r="EK704" i="1"/>
  <c r="EI704" i="1"/>
  <c r="EG704" i="1"/>
  <c r="ED704" i="1"/>
  <c r="DZ704" i="1"/>
  <c r="DV704" i="1"/>
  <c r="DU704" i="1"/>
  <c r="DR704" i="1"/>
  <c r="DQ704" i="1"/>
  <c r="DO704" i="1"/>
  <c r="DM704" i="1"/>
  <c r="DK704" i="1"/>
  <c r="DF704" i="1"/>
  <c r="DC704" i="1"/>
  <c r="DB704" i="1"/>
  <c r="CZ704" i="1"/>
  <c r="CX704" i="1"/>
  <c r="CV704" i="1"/>
  <c r="CT704" i="1"/>
  <c r="CP704" i="1"/>
  <c r="CM704" i="1"/>
  <c r="CI704" i="1"/>
  <c r="CF704" i="1"/>
  <c r="CE704" i="1"/>
  <c r="CD704" i="1"/>
  <c r="BY704" i="1"/>
  <c r="BW704" i="1"/>
  <c r="BU704" i="1"/>
  <c r="BR704" i="1"/>
  <c r="BP704" i="1"/>
  <c r="BM704" i="1"/>
  <c r="BK704" i="1"/>
  <c r="BH704" i="1"/>
  <c r="BF704" i="1"/>
  <c r="BE704" i="1"/>
  <c r="AY704" i="1"/>
  <c r="AX704" i="1"/>
  <c r="AW704" i="1"/>
  <c r="AV704" i="1"/>
  <c r="AS704" i="1"/>
  <c r="AQ704" i="1"/>
  <c r="AO704" i="1"/>
  <c r="AK704" i="1"/>
  <c r="AI704" i="1"/>
  <c r="AE704" i="1"/>
  <c r="AB704" i="1"/>
  <c r="Z704" i="1"/>
  <c r="X704" i="1"/>
  <c r="T704" i="1"/>
  <c r="R704" i="1"/>
  <c r="P704" i="1"/>
  <c r="N704" i="1"/>
  <c r="L704" i="1"/>
  <c r="EK703" i="1"/>
  <c r="EI703" i="1"/>
  <c r="EG703" i="1"/>
  <c r="ED703" i="1"/>
  <c r="DZ703" i="1"/>
  <c r="DV703" i="1"/>
  <c r="DU703" i="1"/>
  <c r="DR703" i="1"/>
  <c r="DQ703" i="1"/>
  <c r="DO703" i="1"/>
  <c r="DM703" i="1"/>
  <c r="DK703" i="1"/>
  <c r="DF703" i="1"/>
  <c r="DC703" i="1"/>
  <c r="DB703" i="1"/>
  <c r="CZ703" i="1"/>
  <c r="CX703" i="1"/>
  <c r="CV703" i="1"/>
  <c r="CT703" i="1"/>
  <c r="CP703" i="1"/>
  <c r="CM703" i="1"/>
  <c r="CI703" i="1"/>
  <c r="CF703" i="1"/>
  <c r="CE703" i="1"/>
  <c r="CD703" i="1"/>
  <c r="BY703" i="1"/>
  <c r="BW703" i="1"/>
  <c r="BU703" i="1"/>
  <c r="BR703" i="1"/>
  <c r="BP703" i="1"/>
  <c r="BM703" i="1"/>
  <c r="BK703" i="1"/>
  <c r="BH703" i="1"/>
  <c r="BF703" i="1"/>
  <c r="BE703" i="1"/>
  <c r="AY703" i="1"/>
  <c r="AX703" i="1"/>
  <c r="AW703" i="1"/>
  <c r="AV703" i="1"/>
  <c r="AS703" i="1"/>
  <c r="AQ703" i="1"/>
  <c r="AO703" i="1"/>
  <c r="AK703" i="1"/>
  <c r="AI703" i="1"/>
  <c r="AE703" i="1"/>
  <c r="AB703" i="1"/>
  <c r="Z703" i="1"/>
  <c r="X703" i="1"/>
  <c r="T703" i="1"/>
  <c r="R703" i="1"/>
  <c r="P703" i="1"/>
  <c r="N703" i="1"/>
  <c r="L703" i="1"/>
  <c r="EK701" i="1"/>
  <c r="EK702" i="1" s="1"/>
  <c r="EI701" i="1"/>
  <c r="EI702" i="1" s="1"/>
  <c r="EG701" i="1"/>
  <c r="EG702" i="1" s="1"/>
  <c r="ED701" i="1"/>
  <c r="ED702" i="1" s="1"/>
  <c r="DZ701" i="1"/>
  <c r="DZ702" i="1" s="1"/>
  <c r="DV701" i="1"/>
  <c r="DV702" i="1" s="1"/>
  <c r="DU701" i="1"/>
  <c r="DU702" i="1" s="1"/>
  <c r="DR701" i="1"/>
  <c r="DR702" i="1" s="1"/>
  <c r="DQ701" i="1"/>
  <c r="DQ702" i="1" s="1"/>
  <c r="DO701" i="1"/>
  <c r="DO702" i="1" s="1"/>
  <c r="DM701" i="1"/>
  <c r="DM702" i="1" s="1"/>
  <c r="DK701" i="1"/>
  <c r="DK702" i="1" s="1"/>
  <c r="DF701" i="1"/>
  <c r="DF702" i="1" s="1"/>
  <c r="DC701" i="1"/>
  <c r="DC702" i="1" s="1"/>
  <c r="DB701" i="1"/>
  <c r="DB702" i="1" s="1"/>
  <c r="CZ701" i="1"/>
  <c r="CZ702" i="1" s="1"/>
  <c r="CX701" i="1"/>
  <c r="CX702" i="1" s="1"/>
  <c r="CV701" i="1"/>
  <c r="CV702" i="1" s="1"/>
  <c r="CT701" i="1"/>
  <c r="CT702" i="1" s="1"/>
  <c r="CP701" i="1"/>
  <c r="CP702" i="1" s="1"/>
  <c r="CM701" i="1"/>
  <c r="CM702" i="1" s="1"/>
  <c r="CI701" i="1"/>
  <c r="CI702" i="1" s="1"/>
  <c r="CF701" i="1"/>
  <c r="CF702" i="1" s="1"/>
  <c r="CE701" i="1"/>
  <c r="CE702" i="1" s="1"/>
  <c r="CD701" i="1"/>
  <c r="CD702" i="1" s="1"/>
  <c r="BY701" i="1"/>
  <c r="BY702" i="1" s="1"/>
  <c r="BW701" i="1"/>
  <c r="BW702" i="1" s="1"/>
  <c r="BU701" i="1"/>
  <c r="BU702" i="1" s="1"/>
  <c r="BR701" i="1"/>
  <c r="BR702" i="1" s="1"/>
  <c r="BP701" i="1"/>
  <c r="BP702" i="1" s="1"/>
  <c r="BM701" i="1"/>
  <c r="BM702" i="1" s="1"/>
  <c r="BK701" i="1"/>
  <c r="BK702" i="1" s="1"/>
  <c r="BH701" i="1"/>
  <c r="BH702" i="1" s="1"/>
  <c r="BF701" i="1"/>
  <c r="BF702" i="1" s="1"/>
  <c r="BE701" i="1"/>
  <c r="BE702" i="1" s="1"/>
  <c r="AY701" i="1"/>
  <c r="AY702" i="1" s="1"/>
  <c r="AX701" i="1"/>
  <c r="AX702" i="1" s="1"/>
  <c r="AW701" i="1"/>
  <c r="AW702" i="1" s="1"/>
  <c r="AV701" i="1"/>
  <c r="AV702" i="1" s="1"/>
  <c r="AS701" i="1"/>
  <c r="AS702" i="1" s="1"/>
  <c r="AQ701" i="1"/>
  <c r="AQ702" i="1" s="1"/>
  <c r="AO701" i="1"/>
  <c r="AO702" i="1" s="1"/>
  <c r="AK701" i="1"/>
  <c r="AK702" i="1" s="1"/>
  <c r="AI701" i="1"/>
  <c r="AI702" i="1" s="1"/>
  <c r="AE701" i="1"/>
  <c r="AE702" i="1" s="1"/>
  <c r="AB701" i="1"/>
  <c r="AB702" i="1" s="1"/>
  <c r="Z701" i="1"/>
  <c r="Z702" i="1" s="1"/>
  <c r="X701" i="1"/>
  <c r="X702" i="1" s="1"/>
  <c r="T701" i="1"/>
  <c r="T702" i="1" s="1"/>
  <c r="R701" i="1"/>
  <c r="R702" i="1" s="1"/>
  <c r="P701" i="1"/>
  <c r="P702" i="1" s="1"/>
  <c r="N701" i="1"/>
  <c r="N702" i="1" s="1"/>
  <c r="L701" i="1"/>
  <c r="L702" i="1" s="1"/>
  <c r="EK699" i="1"/>
  <c r="EK700" i="1" s="1"/>
  <c r="EI699" i="1"/>
  <c r="EI700" i="1" s="1"/>
  <c r="EG699" i="1"/>
  <c r="EG700" i="1" s="1"/>
  <c r="ED699" i="1"/>
  <c r="ED700" i="1" s="1"/>
  <c r="DZ699" i="1"/>
  <c r="DZ700" i="1" s="1"/>
  <c r="DV699" i="1"/>
  <c r="DV700" i="1" s="1"/>
  <c r="DU699" i="1"/>
  <c r="DU700" i="1" s="1"/>
  <c r="DR699" i="1"/>
  <c r="DR700" i="1" s="1"/>
  <c r="DQ699" i="1"/>
  <c r="DQ700" i="1" s="1"/>
  <c r="DO699" i="1"/>
  <c r="DO700" i="1" s="1"/>
  <c r="DM699" i="1"/>
  <c r="DM700" i="1" s="1"/>
  <c r="DK699" i="1"/>
  <c r="DK700" i="1" s="1"/>
  <c r="DF699" i="1"/>
  <c r="DF700" i="1" s="1"/>
  <c r="DC699" i="1"/>
  <c r="DC700" i="1" s="1"/>
  <c r="DB699" i="1"/>
  <c r="DB700" i="1" s="1"/>
  <c r="CZ699" i="1"/>
  <c r="CZ700" i="1" s="1"/>
  <c r="CX699" i="1"/>
  <c r="CX700" i="1" s="1"/>
  <c r="CV699" i="1"/>
  <c r="CV700" i="1" s="1"/>
  <c r="CT699" i="1"/>
  <c r="CT700" i="1" s="1"/>
  <c r="CP699" i="1"/>
  <c r="CP700" i="1" s="1"/>
  <c r="CM699" i="1"/>
  <c r="CM700" i="1" s="1"/>
  <c r="CI699" i="1"/>
  <c r="CI700" i="1" s="1"/>
  <c r="CF699" i="1"/>
  <c r="CF700" i="1" s="1"/>
  <c r="CE699" i="1"/>
  <c r="CE700" i="1" s="1"/>
  <c r="CD699" i="1"/>
  <c r="CD700" i="1" s="1"/>
  <c r="BY699" i="1"/>
  <c r="BY700" i="1" s="1"/>
  <c r="BW699" i="1"/>
  <c r="BW700" i="1" s="1"/>
  <c r="BU699" i="1"/>
  <c r="BU700" i="1" s="1"/>
  <c r="BR699" i="1"/>
  <c r="BR700" i="1" s="1"/>
  <c r="BP699" i="1"/>
  <c r="BP700" i="1" s="1"/>
  <c r="BM699" i="1"/>
  <c r="BM700" i="1" s="1"/>
  <c r="BK699" i="1"/>
  <c r="BK700" i="1" s="1"/>
  <c r="BH699" i="1"/>
  <c r="BH700" i="1" s="1"/>
  <c r="BF699" i="1"/>
  <c r="BF700" i="1" s="1"/>
  <c r="BE699" i="1"/>
  <c r="BE700" i="1" s="1"/>
  <c r="AY699" i="1"/>
  <c r="AY700" i="1" s="1"/>
  <c r="AX699" i="1"/>
  <c r="AX700" i="1" s="1"/>
  <c r="AW699" i="1"/>
  <c r="AW700" i="1" s="1"/>
  <c r="AV699" i="1"/>
  <c r="AV700" i="1" s="1"/>
  <c r="AS699" i="1"/>
  <c r="AS700" i="1" s="1"/>
  <c r="AQ699" i="1"/>
  <c r="AQ700" i="1" s="1"/>
  <c r="AO699" i="1"/>
  <c r="AO700" i="1" s="1"/>
  <c r="AK699" i="1"/>
  <c r="AK700" i="1" s="1"/>
  <c r="AI699" i="1"/>
  <c r="AI700" i="1" s="1"/>
  <c r="AE699" i="1"/>
  <c r="AE700" i="1" s="1"/>
  <c r="AB699" i="1"/>
  <c r="AB700" i="1" s="1"/>
  <c r="Z699" i="1"/>
  <c r="Z700" i="1" s="1"/>
  <c r="X699" i="1"/>
  <c r="X700" i="1" s="1"/>
  <c r="T699" i="1"/>
  <c r="T700" i="1" s="1"/>
  <c r="R699" i="1"/>
  <c r="R700" i="1" s="1"/>
  <c r="P699" i="1"/>
  <c r="P700" i="1" s="1"/>
  <c r="N699" i="1"/>
  <c r="N700" i="1" s="1"/>
  <c r="L699" i="1"/>
  <c r="L700" i="1" s="1"/>
  <c r="EK697" i="1"/>
  <c r="EK698" i="1" s="1"/>
  <c r="EI697" i="1"/>
  <c r="EI698" i="1" s="1"/>
  <c r="EG697" i="1"/>
  <c r="EG698" i="1" s="1"/>
  <c r="ED697" i="1"/>
  <c r="ED698" i="1" s="1"/>
  <c r="DZ697" i="1"/>
  <c r="DZ698" i="1" s="1"/>
  <c r="DV697" i="1"/>
  <c r="DV698" i="1" s="1"/>
  <c r="DU697" i="1"/>
  <c r="DU698" i="1" s="1"/>
  <c r="DR697" i="1"/>
  <c r="DR698" i="1" s="1"/>
  <c r="DQ697" i="1"/>
  <c r="DQ698" i="1" s="1"/>
  <c r="DO697" i="1"/>
  <c r="DO698" i="1" s="1"/>
  <c r="DM697" i="1"/>
  <c r="DM698" i="1" s="1"/>
  <c r="DK697" i="1"/>
  <c r="DK698" i="1" s="1"/>
  <c r="DH697" i="1"/>
  <c r="DH698" i="1" s="1"/>
  <c r="DF697" i="1"/>
  <c r="DF698" i="1" s="1"/>
  <c r="DC697" i="1"/>
  <c r="DC698" i="1" s="1"/>
  <c r="DB697" i="1"/>
  <c r="DB698" i="1" s="1"/>
  <c r="CZ697" i="1"/>
  <c r="CZ698" i="1" s="1"/>
  <c r="CX697" i="1"/>
  <c r="CX698" i="1" s="1"/>
  <c r="CV697" i="1"/>
  <c r="CV698" i="1" s="1"/>
  <c r="CT697" i="1"/>
  <c r="CT698" i="1" s="1"/>
  <c r="CP697" i="1"/>
  <c r="CP698" i="1" s="1"/>
  <c r="CN697" i="1"/>
  <c r="CN698" i="1" s="1"/>
  <c r="CM697" i="1"/>
  <c r="CM698" i="1" s="1"/>
  <c r="CI697" i="1"/>
  <c r="CI698" i="1" s="1"/>
  <c r="CF697" i="1"/>
  <c r="CF698" i="1" s="1"/>
  <c r="CE697" i="1"/>
  <c r="CE698" i="1" s="1"/>
  <c r="CD697" i="1"/>
  <c r="CD698" i="1" s="1"/>
  <c r="BY697" i="1"/>
  <c r="BY698" i="1" s="1"/>
  <c r="BW697" i="1"/>
  <c r="BW698" i="1" s="1"/>
  <c r="BU697" i="1"/>
  <c r="BU698" i="1" s="1"/>
  <c r="BR697" i="1"/>
  <c r="BR698" i="1" s="1"/>
  <c r="BP697" i="1"/>
  <c r="BP698" i="1" s="1"/>
  <c r="BM697" i="1"/>
  <c r="BM698" i="1" s="1"/>
  <c r="BK697" i="1"/>
  <c r="BK698" i="1" s="1"/>
  <c r="BH697" i="1"/>
  <c r="BH698" i="1" s="1"/>
  <c r="BF697" i="1"/>
  <c r="BF698" i="1" s="1"/>
  <c r="BE697" i="1"/>
  <c r="BE698" i="1" s="1"/>
  <c r="AY697" i="1"/>
  <c r="AY698" i="1" s="1"/>
  <c r="AX697" i="1"/>
  <c r="AX698" i="1" s="1"/>
  <c r="AW697" i="1"/>
  <c r="AW698" i="1" s="1"/>
  <c r="AV697" i="1"/>
  <c r="AV698" i="1" s="1"/>
  <c r="AS697" i="1"/>
  <c r="AS698" i="1" s="1"/>
  <c r="AQ697" i="1"/>
  <c r="AQ698" i="1" s="1"/>
  <c r="AO697" i="1"/>
  <c r="AO698" i="1" s="1"/>
  <c r="AK697" i="1"/>
  <c r="AK698" i="1" s="1"/>
  <c r="AI697" i="1"/>
  <c r="AI698" i="1" s="1"/>
  <c r="AE697" i="1"/>
  <c r="AE698" i="1" s="1"/>
  <c r="AB697" i="1"/>
  <c r="AB698" i="1" s="1"/>
  <c r="Z697" i="1"/>
  <c r="Z698" i="1" s="1"/>
  <c r="X697" i="1"/>
  <c r="X698" i="1" s="1"/>
  <c r="T697" i="1"/>
  <c r="T698" i="1" s="1"/>
  <c r="R697" i="1"/>
  <c r="R698" i="1" s="1"/>
  <c r="P697" i="1"/>
  <c r="P698" i="1" s="1"/>
  <c r="N697" i="1"/>
  <c r="N698" i="1" s="1"/>
  <c r="L697" i="1"/>
  <c r="L698" i="1" s="1"/>
  <c r="EK696" i="1"/>
  <c r="EI696" i="1"/>
  <c r="EG696" i="1"/>
  <c r="ED696" i="1"/>
  <c r="DZ696" i="1"/>
  <c r="DV696" i="1"/>
  <c r="DU696" i="1"/>
  <c r="DR696" i="1"/>
  <c r="DQ696" i="1"/>
  <c r="DO696" i="1"/>
  <c r="DM696" i="1"/>
  <c r="DK696" i="1"/>
  <c r="DF696" i="1"/>
  <c r="DC696" i="1"/>
  <c r="DB696" i="1"/>
  <c r="CZ696" i="1"/>
  <c r="CX696" i="1"/>
  <c r="CV696" i="1"/>
  <c r="CT696" i="1"/>
  <c r="CP696" i="1"/>
  <c r="CM696" i="1"/>
  <c r="CI696" i="1"/>
  <c r="CF696" i="1"/>
  <c r="CE696" i="1"/>
  <c r="CD696" i="1"/>
  <c r="BY696" i="1"/>
  <c r="BW696" i="1"/>
  <c r="BU696" i="1"/>
  <c r="BR696" i="1"/>
  <c r="BP696" i="1"/>
  <c r="BM696" i="1"/>
  <c r="BK696" i="1"/>
  <c r="BH696" i="1"/>
  <c r="BF696" i="1"/>
  <c r="BE696" i="1"/>
  <c r="AY696" i="1"/>
  <c r="AX696" i="1"/>
  <c r="AW696" i="1"/>
  <c r="AV696" i="1"/>
  <c r="AS696" i="1"/>
  <c r="AQ696" i="1"/>
  <c r="AO696" i="1"/>
  <c r="AK696" i="1"/>
  <c r="AI696" i="1"/>
  <c r="AE696" i="1"/>
  <c r="AB696" i="1"/>
  <c r="Z696" i="1"/>
  <c r="X696" i="1"/>
  <c r="T696" i="1"/>
  <c r="R696" i="1"/>
  <c r="P696" i="1"/>
  <c r="N696" i="1"/>
  <c r="L696" i="1"/>
  <c r="EK695" i="1"/>
  <c r="EI695" i="1"/>
  <c r="EG695" i="1"/>
  <c r="ED695" i="1"/>
  <c r="DZ695" i="1"/>
  <c r="DV695" i="1"/>
  <c r="DU695" i="1"/>
  <c r="DR695" i="1"/>
  <c r="DQ695" i="1"/>
  <c r="DO695" i="1"/>
  <c r="DM695" i="1"/>
  <c r="DK695" i="1"/>
  <c r="DF695" i="1"/>
  <c r="DC695" i="1"/>
  <c r="DB695" i="1"/>
  <c r="CZ695" i="1"/>
  <c r="CX695" i="1"/>
  <c r="CV695" i="1"/>
  <c r="CT695" i="1"/>
  <c r="CP695" i="1"/>
  <c r="CM695" i="1"/>
  <c r="CI695" i="1"/>
  <c r="CF695" i="1"/>
  <c r="CE695" i="1"/>
  <c r="CD695" i="1"/>
  <c r="BY695" i="1"/>
  <c r="BW695" i="1"/>
  <c r="BU695" i="1"/>
  <c r="BR695" i="1"/>
  <c r="BP695" i="1"/>
  <c r="BM695" i="1"/>
  <c r="BK695" i="1"/>
  <c r="BH695" i="1"/>
  <c r="BF695" i="1"/>
  <c r="BE695" i="1"/>
  <c r="AY695" i="1"/>
  <c r="AX695" i="1"/>
  <c r="AW695" i="1"/>
  <c r="AV695" i="1"/>
  <c r="AS695" i="1"/>
  <c r="AQ695" i="1"/>
  <c r="AO695" i="1"/>
  <c r="AK695" i="1"/>
  <c r="AI695" i="1"/>
  <c r="AE695" i="1"/>
  <c r="AB695" i="1"/>
  <c r="Z695" i="1"/>
  <c r="X695" i="1"/>
  <c r="T695" i="1"/>
  <c r="R695" i="1"/>
  <c r="P695" i="1"/>
  <c r="N695" i="1"/>
  <c r="L695" i="1"/>
  <c r="EK691" i="1"/>
  <c r="EK694" i="1" s="1"/>
  <c r="EI691" i="1"/>
  <c r="EI693" i="1" s="1"/>
  <c r="EG691" i="1"/>
  <c r="EG694" i="1" s="1"/>
  <c r="EE691" i="1"/>
  <c r="ED691" i="1"/>
  <c r="ED693" i="1" s="1"/>
  <c r="EB691" i="1"/>
  <c r="EA691" i="1"/>
  <c r="EA692" i="1" s="1"/>
  <c r="DZ691" i="1"/>
  <c r="DX691" i="1"/>
  <c r="DX693" i="1" s="1"/>
  <c r="DW691" i="1"/>
  <c r="DW693" i="1" s="1"/>
  <c r="DV691" i="1"/>
  <c r="DV693" i="1" s="1"/>
  <c r="DU691" i="1"/>
  <c r="DU694" i="1" s="1"/>
  <c r="DS691" i="1"/>
  <c r="DS694" i="1" s="1"/>
  <c r="DR691" i="1"/>
  <c r="DR694" i="1" s="1"/>
  <c r="DQ691" i="1"/>
  <c r="DQ694" i="1" s="1"/>
  <c r="DP691" i="1"/>
  <c r="DP693" i="1" s="1"/>
  <c r="DO691" i="1"/>
  <c r="DO693" i="1" s="1"/>
  <c r="DM691" i="1"/>
  <c r="DM694" i="1" s="1"/>
  <c r="DL691" i="1"/>
  <c r="DL694" i="1" s="1"/>
  <c r="DK691" i="1"/>
  <c r="DK693" i="1" s="1"/>
  <c r="DI691" i="1"/>
  <c r="DH691" i="1"/>
  <c r="DH693" i="1" s="1"/>
  <c r="DG691" i="1"/>
  <c r="DF691" i="1"/>
  <c r="DF693" i="1" s="1"/>
  <c r="DD691" i="1"/>
  <c r="DD693" i="1" s="1"/>
  <c r="DC691" i="1"/>
  <c r="DC693" i="1" s="1"/>
  <c r="DB691" i="1"/>
  <c r="CZ691" i="1"/>
  <c r="CZ693" i="1" s="1"/>
  <c r="CX691" i="1"/>
  <c r="CV691" i="1"/>
  <c r="CT691" i="1"/>
  <c r="CR691" i="1"/>
  <c r="CR693" i="1" s="1"/>
  <c r="CQ691" i="1"/>
  <c r="CQ693" i="1" s="1"/>
  <c r="CP691" i="1"/>
  <c r="CP693" i="1" s="1"/>
  <c r="CN691" i="1"/>
  <c r="CM691" i="1"/>
  <c r="CM693" i="1" s="1"/>
  <c r="CK691" i="1"/>
  <c r="CJ691" i="1"/>
  <c r="CI691" i="1"/>
  <c r="CI694" i="1" s="1"/>
  <c r="CG691" i="1"/>
  <c r="CF691" i="1"/>
  <c r="CE691" i="1"/>
  <c r="CE693" i="1" s="1"/>
  <c r="CD691" i="1"/>
  <c r="CD693" i="1" s="1"/>
  <c r="CB691" i="1"/>
  <c r="CB693" i="1" s="1"/>
  <c r="CA691" i="1"/>
  <c r="BZ691" i="1"/>
  <c r="BZ693" i="1" s="1"/>
  <c r="BY691" i="1"/>
  <c r="BY694" i="1" s="1"/>
  <c r="BW691" i="1"/>
  <c r="BW693" i="1" s="1"/>
  <c r="BU691" i="1"/>
  <c r="BU694" i="1" s="1"/>
  <c r="BS691" i="1"/>
  <c r="BR691" i="1"/>
  <c r="BP691" i="1"/>
  <c r="BN691" i="1"/>
  <c r="BM691" i="1"/>
  <c r="BM694" i="1" s="1"/>
  <c r="BK691" i="1"/>
  <c r="BK694" i="1" s="1"/>
  <c r="BI691" i="1"/>
  <c r="BH691" i="1"/>
  <c r="BG691" i="1"/>
  <c r="BG693" i="1" s="1"/>
  <c r="BF691" i="1"/>
  <c r="BE691" i="1"/>
  <c r="BE694" i="1" s="1"/>
  <c r="BD691" i="1"/>
  <c r="BD694" i="1" s="1"/>
  <c r="BC691" i="1"/>
  <c r="BC694" i="1" s="1"/>
  <c r="BB691" i="1"/>
  <c r="BA691" i="1"/>
  <c r="AZ691" i="1"/>
  <c r="AY691" i="1"/>
  <c r="AY693" i="1" s="1"/>
  <c r="AX691" i="1"/>
  <c r="AW691" i="1"/>
  <c r="AW694" i="1" s="1"/>
  <c r="AV691" i="1"/>
  <c r="AV693" i="1" s="1"/>
  <c r="AU691" i="1"/>
  <c r="AT691" i="1"/>
  <c r="AS691" i="1"/>
  <c r="AS694" i="1" s="1"/>
  <c r="AQ691" i="1"/>
  <c r="AQ692" i="1" s="1"/>
  <c r="AP691" i="1"/>
  <c r="AO691" i="1"/>
  <c r="AO694" i="1" s="1"/>
  <c r="AM691" i="1"/>
  <c r="AM694" i="1" s="1"/>
  <c r="AL691" i="1"/>
  <c r="AK691" i="1"/>
  <c r="AK694" i="1" s="1"/>
  <c r="AI691" i="1"/>
  <c r="AI693" i="1" s="1"/>
  <c r="AG691" i="1"/>
  <c r="AF691" i="1"/>
  <c r="AF694" i="1" s="1"/>
  <c r="AE691" i="1"/>
  <c r="AE694" i="1" s="1"/>
  <c r="AC691" i="1"/>
  <c r="AB691" i="1"/>
  <c r="AB693" i="1" s="1"/>
  <c r="Z691" i="1"/>
  <c r="Z693" i="1" s="1"/>
  <c r="X691" i="1"/>
  <c r="X693" i="1" s="1"/>
  <c r="V691" i="1"/>
  <c r="U691" i="1"/>
  <c r="T691" i="1"/>
  <c r="T692" i="1" s="1"/>
  <c r="R691" i="1"/>
  <c r="R692" i="1" s="1"/>
  <c r="P691" i="1"/>
  <c r="P693" i="1" s="1"/>
  <c r="N691" i="1"/>
  <c r="N693" i="1" s="1"/>
  <c r="L691" i="1"/>
  <c r="L692" i="1" s="1"/>
  <c r="J691" i="1"/>
  <c r="O689" i="1"/>
  <c r="EK688" i="1"/>
  <c r="EI688" i="1"/>
  <c r="EG688" i="1"/>
  <c r="ED688" i="1"/>
  <c r="DZ688" i="1"/>
  <c r="DV688" i="1"/>
  <c r="DU688" i="1"/>
  <c r="DR688" i="1"/>
  <c r="DQ688" i="1"/>
  <c r="DO688" i="1"/>
  <c r="DM688" i="1"/>
  <c r="DK688" i="1"/>
  <c r="DF688" i="1"/>
  <c r="DC688" i="1"/>
  <c r="DB688" i="1"/>
  <c r="CZ688" i="1"/>
  <c r="CX688" i="1"/>
  <c r="CV688" i="1"/>
  <c r="CT688" i="1"/>
  <c r="CP688" i="1"/>
  <c r="CM688" i="1"/>
  <c r="CI688" i="1"/>
  <c r="CF688" i="1"/>
  <c r="CE688" i="1"/>
  <c r="CD688" i="1"/>
  <c r="BY688" i="1"/>
  <c r="BW688" i="1"/>
  <c r="BU688" i="1"/>
  <c r="BR688" i="1"/>
  <c r="BP688" i="1"/>
  <c r="BM688" i="1"/>
  <c r="BK688" i="1"/>
  <c r="BH688" i="1"/>
  <c r="BF688" i="1"/>
  <c r="BE688" i="1"/>
  <c r="AY688" i="1"/>
  <c r="AX688" i="1"/>
  <c r="AW688" i="1"/>
  <c r="AV688" i="1"/>
  <c r="AS688" i="1"/>
  <c r="AQ688" i="1"/>
  <c r="AO688" i="1"/>
  <c r="AK688" i="1"/>
  <c r="AI688" i="1"/>
  <c r="AE688" i="1"/>
  <c r="AB688" i="1"/>
  <c r="Z688" i="1"/>
  <c r="X688" i="1"/>
  <c r="T688" i="1"/>
  <c r="R688" i="1"/>
  <c r="P688" i="1"/>
  <c r="N688" i="1"/>
  <c r="L688" i="1"/>
  <c r="EK687" i="1"/>
  <c r="EJ687" i="1"/>
  <c r="EI687" i="1"/>
  <c r="EH687" i="1"/>
  <c r="EG687" i="1"/>
  <c r="EF687" i="1"/>
  <c r="EE687" i="1"/>
  <c r="ED687" i="1"/>
  <c r="EC687" i="1"/>
  <c r="EB687" i="1"/>
  <c r="EA687" i="1"/>
  <c r="DZ687" i="1"/>
  <c r="DY687" i="1"/>
  <c r="DX687" i="1"/>
  <c r="DW687" i="1"/>
  <c r="DV687" i="1"/>
  <c r="DU687" i="1"/>
  <c r="DT687" i="1"/>
  <c r="DS687" i="1"/>
  <c r="DR687" i="1"/>
  <c r="DQ687" i="1"/>
  <c r="DP687" i="1"/>
  <c r="DO687" i="1"/>
  <c r="DN687" i="1"/>
  <c r="DM687" i="1"/>
  <c r="DL687" i="1"/>
  <c r="DK687" i="1"/>
  <c r="DJ687" i="1"/>
  <c r="DI687" i="1"/>
  <c r="DH687" i="1"/>
  <c r="DG687" i="1"/>
  <c r="DF687" i="1"/>
  <c r="DE687" i="1"/>
  <c r="DD687" i="1"/>
  <c r="DC687" i="1"/>
  <c r="DB687" i="1"/>
  <c r="DA687" i="1"/>
  <c r="CZ687" i="1"/>
  <c r="CY687" i="1"/>
  <c r="CX687" i="1"/>
  <c r="CW687" i="1"/>
  <c r="CV687" i="1"/>
  <c r="CU687" i="1"/>
  <c r="CT687" i="1"/>
  <c r="CS687" i="1"/>
  <c r="CR687" i="1"/>
  <c r="CQ687" i="1"/>
  <c r="CP687" i="1"/>
  <c r="CO687" i="1"/>
  <c r="CN687" i="1"/>
  <c r="CM687" i="1"/>
  <c r="CL687" i="1"/>
  <c r="CK687" i="1"/>
  <c r="CJ687" i="1"/>
  <c r="CI687" i="1"/>
  <c r="CH687" i="1"/>
  <c r="CG687" i="1"/>
  <c r="CF687" i="1"/>
  <c r="CE687" i="1"/>
  <c r="CD687" i="1"/>
  <c r="CC687" i="1"/>
  <c r="CB687" i="1"/>
  <c r="CA687" i="1"/>
  <c r="BZ687" i="1"/>
  <c r="BY687" i="1"/>
  <c r="BX687" i="1"/>
  <c r="BW687" i="1"/>
  <c r="BV687" i="1"/>
  <c r="BU687" i="1"/>
  <c r="BT687" i="1"/>
  <c r="BS687" i="1"/>
  <c r="BR687" i="1"/>
  <c r="BQ687" i="1"/>
  <c r="BP687" i="1"/>
  <c r="BO687" i="1"/>
  <c r="BN687" i="1"/>
  <c r="BM687" i="1"/>
  <c r="BL687" i="1"/>
  <c r="BK687" i="1"/>
  <c r="BJ687" i="1"/>
  <c r="BI687" i="1"/>
  <c r="BH687" i="1"/>
  <c r="BG687" i="1"/>
  <c r="BF687" i="1"/>
  <c r="BE687" i="1"/>
  <c r="BD687" i="1"/>
  <c r="BC687" i="1"/>
  <c r="BB687" i="1"/>
  <c r="BA687" i="1"/>
  <c r="AZ687" i="1"/>
  <c r="AY687" i="1"/>
  <c r="AX687" i="1"/>
  <c r="AW687" i="1"/>
  <c r="AV687" i="1"/>
  <c r="AU687" i="1"/>
  <c r="AT687" i="1"/>
  <c r="AS687" i="1"/>
  <c r="AR687" i="1"/>
  <c r="AQ687" i="1"/>
  <c r="AP687" i="1"/>
  <c r="AO687" i="1"/>
  <c r="AN687" i="1"/>
  <c r="AM687" i="1"/>
  <c r="AL687" i="1"/>
  <c r="AK687" i="1"/>
  <c r="AJ687" i="1"/>
  <c r="AI687" i="1"/>
  <c r="AH687" i="1"/>
  <c r="AG687" i="1"/>
  <c r="AF687" i="1"/>
  <c r="AE687" i="1"/>
  <c r="AD687" i="1"/>
  <c r="AC687" i="1"/>
  <c r="AB687" i="1"/>
  <c r="AA687" i="1"/>
  <c r="Z687" i="1"/>
  <c r="Y687" i="1"/>
  <c r="X687" i="1"/>
  <c r="W687" i="1"/>
  <c r="V687" i="1"/>
  <c r="U687" i="1"/>
  <c r="T687" i="1"/>
  <c r="S687" i="1"/>
  <c r="R687" i="1"/>
  <c r="Q687" i="1"/>
  <c r="P687" i="1"/>
  <c r="O687" i="1"/>
  <c r="N687" i="1"/>
  <c r="M687" i="1"/>
  <c r="L687" i="1"/>
  <c r="K687" i="1"/>
  <c r="J687" i="1"/>
  <c r="EF686" i="1"/>
  <c r="DH686" i="1"/>
  <c r="CZ686" i="1"/>
  <c r="CY686" i="1"/>
  <c r="CN686" i="1"/>
  <c r="Y686" i="1"/>
  <c r="O686" i="1"/>
  <c r="EK685" i="1"/>
  <c r="EJ685" i="1"/>
  <c r="EI685" i="1"/>
  <c r="EH685" i="1"/>
  <c r="EG685" i="1"/>
  <c r="EF685" i="1"/>
  <c r="EE685" i="1"/>
  <c r="ED685" i="1"/>
  <c r="EC685" i="1"/>
  <c r="EB685" i="1"/>
  <c r="EA685" i="1"/>
  <c r="DZ685" i="1"/>
  <c r="DY685" i="1"/>
  <c r="DX685" i="1"/>
  <c r="DW685" i="1"/>
  <c r="DV685" i="1"/>
  <c r="DU685" i="1"/>
  <c r="DT685" i="1"/>
  <c r="DS685" i="1"/>
  <c r="DR685" i="1"/>
  <c r="DQ685" i="1"/>
  <c r="DP685" i="1"/>
  <c r="DO685" i="1"/>
  <c r="DN685" i="1"/>
  <c r="DM685" i="1"/>
  <c r="DL685" i="1"/>
  <c r="DK685" i="1"/>
  <c r="DJ685" i="1"/>
  <c r="DI685" i="1"/>
  <c r="DH685" i="1"/>
  <c r="DG685" i="1"/>
  <c r="DF685" i="1"/>
  <c r="DE685" i="1"/>
  <c r="DD685" i="1"/>
  <c r="DC685" i="1"/>
  <c r="DB685" i="1"/>
  <c r="DA685" i="1"/>
  <c r="CZ685" i="1"/>
  <c r="CY685" i="1"/>
  <c r="CX685" i="1"/>
  <c r="CW685" i="1"/>
  <c r="CV685" i="1"/>
  <c r="CU685" i="1"/>
  <c r="CT685" i="1"/>
  <c r="CS685" i="1"/>
  <c r="CR685" i="1"/>
  <c r="CQ685" i="1"/>
  <c r="CP685" i="1"/>
  <c r="CO685" i="1"/>
  <c r="CN685" i="1"/>
  <c r="CM685" i="1"/>
  <c r="CL685" i="1"/>
  <c r="CK685" i="1"/>
  <c r="CJ685" i="1"/>
  <c r="CI685" i="1"/>
  <c r="CH685" i="1"/>
  <c r="CG685" i="1"/>
  <c r="CF685" i="1"/>
  <c r="CE685" i="1"/>
  <c r="CD685" i="1"/>
  <c r="CC685" i="1"/>
  <c r="CB685" i="1"/>
  <c r="CA685" i="1"/>
  <c r="BZ685" i="1"/>
  <c r="BY685" i="1"/>
  <c r="BX685" i="1"/>
  <c r="BW685" i="1"/>
  <c r="BV685" i="1"/>
  <c r="BU685" i="1"/>
  <c r="BT685" i="1"/>
  <c r="BS685" i="1"/>
  <c r="BR685" i="1"/>
  <c r="BQ685" i="1"/>
  <c r="BP685" i="1"/>
  <c r="BO685" i="1"/>
  <c r="BN685" i="1"/>
  <c r="BM685" i="1"/>
  <c r="BL685" i="1"/>
  <c r="BK685" i="1"/>
  <c r="BJ685" i="1"/>
  <c r="BI685" i="1"/>
  <c r="BH685" i="1"/>
  <c r="BG685" i="1"/>
  <c r="BF685" i="1"/>
  <c r="BE685" i="1"/>
  <c r="BD685" i="1"/>
  <c r="BC685" i="1"/>
  <c r="BB685" i="1"/>
  <c r="BA685" i="1"/>
  <c r="AZ685" i="1"/>
  <c r="AY685" i="1"/>
  <c r="AX685" i="1"/>
  <c r="AW685" i="1"/>
  <c r="AV685" i="1"/>
  <c r="AU685" i="1"/>
  <c r="AT685" i="1"/>
  <c r="AS685" i="1"/>
  <c r="AR685" i="1"/>
  <c r="AQ685" i="1"/>
  <c r="AP685" i="1"/>
  <c r="AO685" i="1"/>
  <c r="AN685" i="1"/>
  <c r="AM685" i="1"/>
  <c r="AL685" i="1"/>
  <c r="AK685" i="1"/>
  <c r="AJ685" i="1"/>
  <c r="AI685" i="1"/>
  <c r="AH685" i="1"/>
  <c r="AG685" i="1"/>
  <c r="AF685" i="1"/>
  <c r="AE685" i="1"/>
  <c r="AD685" i="1"/>
  <c r="AC685" i="1"/>
  <c r="AB685" i="1"/>
  <c r="AA685" i="1"/>
  <c r="Z685" i="1"/>
  <c r="Y685" i="1"/>
  <c r="X685" i="1"/>
  <c r="W685" i="1"/>
  <c r="V685" i="1"/>
  <c r="U685" i="1"/>
  <c r="T685" i="1"/>
  <c r="S685" i="1"/>
  <c r="R685" i="1"/>
  <c r="Q685" i="1"/>
  <c r="P685" i="1"/>
  <c r="O685" i="1"/>
  <c r="N685" i="1"/>
  <c r="M685" i="1"/>
  <c r="L685" i="1"/>
  <c r="K685" i="1"/>
  <c r="J685" i="1"/>
  <c r="EK684" i="1"/>
  <c r="EJ684" i="1"/>
  <c r="EI684" i="1"/>
  <c r="EH684" i="1"/>
  <c r="EG684" i="1"/>
  <c r="EF684" i="1"/>
  <c r="EE684" i="1"/>
  <c r="ED684" i="1"/>
  <c r="EC684" i="1"/>
  <c r="EB684" i="1"/>
  <c r="EA684" i="1"/>
  <c r="DZ684" i="1"/>
  <c r="DY684" i="1"/>
  <c r="DX684" i="1"/>
  <c r="DW684" i="1"/>
  <c r="DV684" i="1"/>
  <c r="DU684" i="1"/>
  <c r="DT684" i="1"/>
  <c r="DS684" i="1"/>
  <c r="DR684" i="1"/>
  <c r="DQ684" i="1"/>
  <c r="DP684" i="1"/>
  <c r="DO684" i="1"/>
  <c r="DN684" i="1"/>
  <c r="DM684" i="1"/>
  <c r="DL684" i="1"/>
  <c r="DK684" i="1"/>
  <c r="DJ684" i="1"/>
  <c r="DI684" i="1"/>
  <c r="DH684" i="1"/>
  <c r="DG684" i="1"/>
  <c r="DF684" i="1"/>
  <c r="DE684" i="1"/>
  <c r="DD684" i="1"/>
  <c r="DC684" i="1"/>
  <c r="DB684" i="1"/>
  <c r="DA684" i="1"/>
  <c r="CZ684" i="1"/>
  <c r="CY684" i="1"/>
  <c r="CX684" i="1"/>
  <c r="CW684" i="1"/>
  <c r="CV684" i="1"/>
  <c r="CU684" i="1"/>
  <c r="CT684" i="1"/>
  <c r="CS684" i="1"/>
  <c r="CR684" i="1"/>
  <c r="CQ684" i="1"/>
  <c r="CP684" i="1"/>
  <c r="CO684" i="1"/>
  <c r="CN684" i="1"/>
  <c r="CM684" i="1"/>
  <c r="CL684" i="1"/>
  <c r="CK684" i="1"/>
  <c r="CJ684" i="1"/>
  <c r="CI684" i="1"/>
  <c r="CH684" i="1"/>
  <c r="CG684" i="1"/>
  <c r="CF684" i="1"/>
  <c r="CE684" i="1"/>
  <c r="CD684" i="1"/>
  <c r="CC684" i="1"/>
  <c r="CB684" i="1"/>
  <c r="CA684" i="1"/>
  <c r="BZ684" i="1"/>
  <c r="BY684" i="1"/>
  <c r="BX684" i="1"/>
  <c r="BW684" i="1"/>
  <c r="BV684" i="1"/>
  <c r="BU684" i="1"/>
  <c r="BT684" i="1"/>
  <c r="BS684" i="1"/>
  <c r="BR684" i="1"/>
  <c r="BQ684" i="1"/>
  <c r="BP684" i="1"/>
  <c r="BO684" i="1"/>
  <c r="BN684" i="1"/>
  <c r="BM684" i="1"/>
  <c r="BL684" i="1"/>
  <c r="BK684" i="1"/>
  <c r="BJ684" i="1"/>
  <c r="BI684" i="1"/>
  <c r="BH684" i="1"/>
  <c r="BG684" i="1"/>
  <c r="BF684" i="1"/>
  <c r="BE684" i="1"/>
  <c r="BD684" i="1"/>
  <c r="BC684" i="1"/>
  <c r="BB684" i="1"/>
  <c r="BA684" i="1"/>
  <c r="AZ684" i="1"/>
  <c r="AY684" i="1"/>
  <c r="AX684" i="1"/>
  <c r="AW684" i="1"/>
  <c r="AV684" i="1"/>
  <c r="AU684" i="1"/>
  <c r="AT684" i="1"/>
  <c r="AS684" i="1"/>
  <c r="AR684" i="1"/>
  <c r="AQ684" i="1"/>
  <c r="AP684" i="1"/>
  <c r="AO684" i="1"/>
  <c r="AN684" i="1"/>
  <c r="AM684" i="1"/>
  <c r="AL684" i="1"/>
  <c r="AK684" i="1"/>
  <c r="AJ684" i="1"/>
  <c r="AI684" i="1"/>
  <c r="AH684" i="1"/>
  <c r="AG684" i="1"/>
  <c r="AF684" i="1"/>
  <c r="AE684" i="1"/>
  <c r="AD684" i="1"/>
  <c r="AC684" i="1"/>
  <c r="AB684" i="1"/>
  <c r="AA684" i="1"/>
  <c r="Z684" i="1"/>
  <c r="Y684" i="1"/>
  <c r="X684" i="1"/>
  <c r="W684" i="1"/>
  <c r="V684" i="1"/>
  <c r="U684" i="1"/>
  <c r="T684" i="1"/>
  <c r="S684" i="1"/>
  <c r="R684" i="1"/>
  <c r="Q684" i="1"/>
  <c r="P684" i="1"/>
  <c r="O684" i="1"/>
  <c r="N684" i="1"/>
  <c r="M684" i="1"/>
  <c r="L684" i="1"/>
  <c r="K684" i="1"/>
  <c r="J684" i="1"/>
  <c r="EK683" i="1"/>
  <c r="EJ683" i="1"/>
  <c r="EI683" i="1"/>
  <c r="EH683" i="1"/>
  <c r="EG683" i="1"/>
  <c r="EF683" i="1"/>
  <c r="EE683" i="1"/>
  <c r="ED683" i="1"/>
  <c r="EC683" i="1"/>
  <c r="EB683" i="1"/>
  <c r="EA683" i="1"/>
  <c r="DZ683" i="1"/>
  <c r="DY683" i="1"/>
  <c r="DX683" i="1"/>
  <c r="DW683" i="1"/>
  <c r="DV683" i="1"/>
  <c r="DU683" i="1"/>
  <c r="DT683" i="1"/>
  <c r="DS683" i="1"/>
  <c r="DR683" i="1"/>
  <c r="DQ683" i="1"/>
  <c r="DP683" i="1"/>
  <c r="DO683" i="1"/>
  <c r="DN683" i="1"/>
  <c r="DM683" i="1"/>
  <c r="DL683" i="1"/>
  <c r="DK683" i="1"/>
  <c r="DJ683" i="1"/>
  <c r="DI683" i="1"/>
  <c r="DH683" i="1"/>
  <c r="DG683" i="1"/>
  <c r="DF683" i="1"/>
  <c r="DE683" i="1"/>
  <c r="DD683" i="1"/>
  <c r="DC683" i="1"/>
  <c r="DB683" i="1"/>
  <c r="DA683" i="1"/>
  <c r="CZ683" i="1"/>
  <c r="CY683" i="1"/>
  <c r="CX683" i="1"/>
  <c r="CW683" i="1"/>
  <c r="CV683" i="1"/>
  <c r="CU683" i="1"/>
  <c r="CT683" i="1"/>
  <c r="CS683" i="1"/>
  <c r="CR683" i="1"/>
  <c r="CQ683" i="1"/>
  <c r="CP683" i="1"/>
  <c r="CO683" i="1"/>
  <c r="CN683" i="1"/>
  <c r="CM683" i="1"/>
  <c r="CL683" i="1"/>
  <c r="CK683" i="1"/>
  <c r="CJ683" i="1"/>
  <c r="CI683" i="1"/>
  <c r="CH683" i="1"/>
  <c r="CG683" i="1"/>
  <c r="CF683" i="1"/>
  <c r="CE683" i="1"/>
  <c r="CD683" i="1"/>
  <c r="CC683" i="1"/>
  <c r="CB683" i="1"/>
  <c r="CA683" i="1"/>
  <c r="BZ683" i="1"/>
  <c r="BY683" i="1"/>
  <c r="BX683" i="1"/>
  <c r="BW683" i="1"/>
  <c r="BV683" i="1"/>
  <c r="BU683" i="1"/>
  <c r="BT683" i="1"/>
  <c r="BS683" i="1"/>
  <c r="BR683" i="1"/>
  <c r="BQ683" i="1"/>
  <c r="BP683" i="1"/>
  <c r="BO683" i="1"/>
  <c r="BN683" i="1"/>
  <c r="BM683" i="1"/>
  <c r="BL683" i="1"/>
  <c r="BK683" i="1"/>
  <c r="BJ683" i="1"/>
  <c r="BI683" i="1"/>
  <c r="BH683" i="1"/>
  <c r="BG683" i="1"/>
  <c r="BF683" i="1"/>
  <c r="BE683" i="1"/>
  <c r="BD683" i="1"/>
  <c r="BC683" i="1"/>
  <c r="BB683" i="1"/>
  <c r="BA683" i="1"/>
  <c r="AZ683" i="1"/>
  <c r="AY683" i="1"/>
  <c r="AX683" i="1"/>
  <c r="AW683" i="1"/>
  <c r="AV683" i="1"/>
  <c r="AU683" i="1"/>
  <c r="AT683" i="1"/>
  <c r="AS683" i="1"/>
  <c r="AR683" i="1"/>
  <c r="AQ683" i="1"/>
  <c r="AP683" i="1"/>
  <c r="AO683" i="1"/>
  <c r="AN683" i="1"/>
  <c r="AM683" i="1"/>
  <c r="AL683" i="1"/>
  <c r="AK683" i="1"/>
  <c r="AJ683" i="1"/>
  <c r="AI683" i="1"/>
  <c r="AH683" i="1"/>
  <c r="AG683" i="1"/>
  <c r="AF683" i="1"/>
  <c r="AE683" i="1"/>
  <c r="AD683" i="1"/>
  <c r="AC683" i="1"/>
  <c r="AB683" i="1"/>
  <c r="AA683" i="1"/>
  <c r="Z683" i="1"/>
  <c r="Y683" i="1"/>
  <c r="X683" i="1"/>
  <c r="W683" i="1"/>
  <c r="V683" i="1"/>
  <c r="U683" i="1"/>
  <c r="T683" i="1"/>
  <c r="S683" i="1"/>
  <c r="R683" i="1"/>
  <c r="Q683" i="1"/>
  <c r="P683" i="1"/>
  <c r="O683" i="1"/>
  <c r="N683" i="1"/>
  <c r="M683" i="1"/>
  <c r="L683" i="1"/>
  <c r="K683" i="1"/>
  <c r="J683" i="1"/>
  <c r="EK682" i="1"/>
  <c r="EJ682" i="1"/>
  <c r="EI682" i="1"/>
  <c r="EH682" i="1"/>
  <c r="EG682" i="1"/>
  <c r="EF682" i="1"/>
  <c r="EE682" i="1"/>
  <c r="ED682" i="1"/>
  <c r="EC682" i="1"/>
  <c r="EB682" i="1"/>
  <c r="EA682" i="1"/>
  <c r="DZ682" i="1"/>
  <c r="DY682" i="1"/>
  <c r="DX682" i="1"/>
  <c r="DW682" i="1"/>
  <c r="DV682" i="1"/>
  <c r="DU682" i="1"/>
  <c r="DT682" i="1"/>
  <c r="DS682" i="1"/>
  <c r="DR682" i="1"/>
  <c r="DQ682" i="1"/>
  <c r="DP682" i="1"/>
  <c r="DO682" i="1"/>
  <c r="DN682" i="1"/>
  <c r="DM682" i="1"/>
  <c r="DL682" i="1"/>
  <c r="DK682" i="1"/>
  <c r="DJ682" i="1"/>
  <c r="DI682" i="1"/>
  <c r="DH682" i="1"/>
  <c r="DG682" i="1"/>
  <c r="DF682" i="1"/>
  <c r="DE682" i="1"/>
  <c r="DD682" i="1"/>
  <c r="DC682" i="1"/>
  <c r="DB682" i="1"/>
  <c r="DA682" i="1"/>
  <c r="CZ682" i="1"/>
  <c r="CY682" i="1"/>
  <c r="CX682" i="1"/>
  <c r="CW682" i="1"/>
  <c r="CV682" i="1"/>
  <c r="CU682" i="1"/>
  <c r="CT682" i="1"/>
  <c r="CS682" i="1"/>
  <c r="CR682" i="1"/>
  <c r="CQ682" i="1"/>
  <c r="CP682" i="1"/>
  <c r="CO682" i="1"/>
  <c r="CN682" i="1"/>
  <c r="CM682" i="1"/>
  <c r="CL682" i="1"/>
  <c r="CK682" i="1"/>
  <c r="CJ682" i="1"/>
  <c r="CI682" i="1"/>
  <c r="CH682" i="1"/>
  <c r="CG682" i="1"/>
  <c r="CF682" i="1"/>
  <c r="CE682" i="1"/>
  <c r="CD682" i="1"/>
  <c r="CC682" i="1"/>
  <c r="CB682" i="1"/>
  <c r="CA682" i="1"/>
  <c r="BZ682" i="1"/>
  <c r="BY682" i="1"/>
  <c r="BX682" i="1"/>
  <c r="BW682" i="1"/>
  <c r="BV682" i="1"/>
  <c r="BU682" i="1"/>
  <c r="BT682" i="1"/>
  <c r="BS682" i="1"/>
  <c r="BR682" i="1"/>
  <c r="BQ682" i="1"/>
  <c r="BP682" i="1"/>
  <c r="BO682" i="1"/>
  <c r="BN682" i="1"/>
  <c r="BM682" i="1"/>
  <c r="BL682" i="1"/>
  <c r="BK682" i="1"/>
  <c r="BJ682" i="1"/>
  <c r="BI682" i="1"/>
  <c r="BH682" i="1"/>
  <c r="BG682" i="1"/>
  <c r="BF682" i="1"/>
  <c r="BE682" i="1"/>
  <c r="BD682" i="1"/>
  <c r="BC682" i="1"/>
  <c r="BB682" i="1"/>
  <c r="BA682" i="1"/>
  <c r="AZ682" i="1"/>
  <c r="AY682" i="1"/>
  <c r="AX682" i="1"/>
  <c r="AW682" i="1"/>
  <c r="AV682" i="1"/>
  <c r="AU682" i="1"/>
  <c r="AT682" i="1"/>
  <c r="AS682" i="1"/>
  <c r="AR682" i="1"/>
  <c r="AQ682" i="1"/>
  <c r="AP682" i="1"/>
  <c r="AO682" i="1"/>
  <c r="AN682" i="1"/>
  <c r="AM682" i="1"/>
  <c r="AL682" i="1"/>
  <c r="AK682" i="1"/>
  <c r="AJ682" i="1"/>
  <c r="AI682" i="1"/>
  <c r="AH682" i="1"/>
  <c r="AG682" i="1"/>
  <c r="AF682" i="1"/>
  <c r="AE682" i="1"/>
  <c r="AD682" i="1"/>
  <c r="AC682" i="1"/>
  <c r="AB682" i="1"/>
  <c r="AA682" i="1"/>
  <c r="Z682" i="1"/>
  <c r="Y682" i="1"/>
  <c r="X682" i="1"/>
  <c r="W682" i="1"/>
  <c r="V682" i="1"/>
  <c r="U682" i="1"/>
  <c r="T682" i="1"/>
  <c r="S682" i="1"/>
  <c r="R682" i="1"/>
  <c r="Q682" i="1"/>
  <c r="P682" i="1"/>
  <c r="O682" i="1"/>
  <c r="N682" i="1"/>
  <c r="M682" i="1"/>
  <c r="L682" i="1"/>
  <c r="K682" i="1"/>
  <c r="J682" i="1"/>
  <c r="EK681" i="1"/>
  <c r="EJ681" i="1"/>
  <c r="EI681" i="1"/>
  <c r="EH681" i="1"/>
  <c r="EG681" i="1"/>
  <c r="EF681" i="1"/>
  <c r="EE681" i="1"/>
  <c r="ED681" i="1"/>
  <c r="EC681" i="1"/>
  <c r="EB681" i="1"/>
  <c r="EA681" i="1"/>
  <c r="DZ681" i="1"/>
  <c r="DY681" i="1"/>
  <c r="DX681" i="1"/>
  <c r="DW681" i="1"/>
  <c r="DV681" i="1"/>
  <c r="DU681" i="1"/>
  <c r="DT681" i="1"/>
  <c r="DS681" i="1"/>
  <c r="DR681" i="1"/>
  <c r="DQ681" i="1"/>
  <c r="DP681" i="1"/>
  <c r="DO681" i="1"/>
  <c r="DN681" i="1"/>
  <c r="DM681" i="1"/>
  <c r="DL681" i="1"/>
  <c r="DK681" i="1"/>
  <c r="DJ681" i="1"/>
  <c r="DI681" i="1"/>
  <c r="DH681" i="1"/>
  <c r="DG681" i="1"/>
  <c r="DF681" i="1"/>
  <c r="DE681" i="1"/>
  <c r="DD681" i="1"/>
  <c r="DC681" i="1"/>
  <c r="DB681" i="1"/>
  <c r="DA681" i="1"/>
  <c r="CZ681" i="1"/>
  <c r="CY681" i="1"/>
  <c r="CX681" i="1"/>
  <c r="CW681" i="1"/>
  <c r="CV681" i="1"/>
  <c r="CU681" i="1"/>
  <c r="CT681" i="1"/>
  <c r="CS681" i="1"/>
  <c r="CR681" i="1"/>
  <c r="CQ681" i="1"/>
  <c r="CP681" i="1"/>
  <c r="CO681" i="1"/>
  <c r="CN681" i="1"/>
  <c r="CM681" i="1"/>
  <c r="CL681" i="1"/>
  <c r="CK681" i="1"/>
  <c r="CJ681" i="1"/>
  <c r="CI681" i="1"/>
  <c r="CH681" i="1"/>
  <c r="CG681" i="1"/>
  <c r="CF681" i="1"/>
  <c r="CE681" i="1"/>
  <c r="CD681" i="1"/>
  <c r="CC681" i="1"/>
  <c r="CB681" i="1"/>
  <c r="CA681" i="1"/>
  <c r="BZ681" i="1"/>
  <c r="BY681" i="1"/>
  <c r="BX681" i="1"/>
  <c r="BW681" i="1"/>
  <c r="BV681" i="1"/>
  <c r="BU681" i="1"/>
  <c r="BT681" i="1"/>
  <c r="BS681" i="1"/>
  <c r="BR681" i="1"/>
  <c r="BQ681" i="1"/>
  <c r="BP681" i="1"/>
  <c r="BO681" i="1"/>
  <c r="BN681" i="1"/>
  <c r="BM681" i="1"/>
  <c r="BL681" i="1"/>
  <c r="BK681" i="1"/>
  <c r="BJ681" i="1"/>
  <c r="BI681" i="1"/>
  <c r="BH681" i="1"/>
  <c r="BG681" i="1"/>
  <c r="BF681" i="1"/>
  <c r="BE681" i="1"/>
  <c r="BD681" i="1"/>
  <c r="BC681" i="1"/>
  <c r="BB681" i="1"/>
  <c r="BA681" i="1"/>
  <c r="AZ681" i="1"/>
  <c r="AY681" i="1"/>
  <c r="AX681" i="1"/>
  <c r="AW681" i="1"/>
  <c r="AV681" i="1"/>
  <c r="AU681" i="1"/>
  <c r="AT681" i="1"/>
  <c r="AS681" i="1"/>
  <c r="AR681" i="1"/>
  <c r="AQ681" i="1"/>
  <c r="AP681" i="1"/>
  <c r="AO681" i="1"/>
  <c r="AN681" i="1"/>
  <c r="AM681" i="1"/>
  <c r="AL681" i="1"/>
  <c r="AK681" i="1"/>
  <c r="AJ681" i="1"/>
  <c r="AI681" i="1"/>
  <c r="AH681" i="1"/>
  <c r="AG681" i="1"/>
  <c r="AF681" i="1"/>
  <c r="AE681" i="1"/>
  <c r="AD681" i="1"/>
  <c r="AC681" i="1"/>
  <c r="AB681" i="1"/>
  <c r="AA681" i="1"/>
  <c r="Z681" i="1"/>
  <c r="Y681" i="1"/>
  <c r="X681" i="1"/>
  <c r="W681" i="1"/>
  <c r="V681" i="1"/>
  <c r="U681" i="1"/>
  <c r="T681" i="1"/>
  <c r="S681" i="1"/>
  <c r="R681" i="1"/>
  <c r="Q681" i="1"/>
  <c r="P681" i="1"/>
  <c r="O681" i="1"/>
  <c r="N681" i="1"/>
  <c r="M681" i="1"/>
  <c r="L681" i="1"/>
  <c r="K681" i="1"/>
  <c r="J681" i="1"/>
  <c r="EK680" i="1"/>
  <c r="EI680" i="1"/>
  <c r="EG680" i="1"/>
  <c r="ED680" i="1"/>
  <c r="DZ680" i="1"/>
  <c r="DV680" i="1"/>
  <c r="DU680" i="1"/>
  <c r="DR680" i="1"/>
  <c r="DQ680" i="1"/>
  <c r="DO680" i="1"/>
  <c r="DM680" i="1"/>
  <c r="DK680" i="1"/>
  <c r="DF680" i="1"/>
  <c r="DC680" i="1"/>
  <c r="DB680" i="1"/>
  <c r="CZ680" i="1"/>
  <c r="CX680" i="1"/>
  <c r="CV680" i="1"/>
  <c r="CT680" i="1"/>
  <c r="CP680" i="1"/>
  <c r="CM680" i="1"/>
  <c r="CI680" i="1"/>
  <c r="CF680" i="1"/>
  <c r="CE680" i="1"/>
  <c r="CD680" i="1"/>
  <c r="BY680" i="1"/>
  <c r="BW680" i="1"/>
  <c r="BU680" i="1"/>
  <c r="BR680" i="1"/>
  <c r="BP680" i="1"/>
  <c r="BM680" i="1"/>
  <c r="BK680" i="1"/>
  <c r="BH680" i="1"/>
  <c r="BF680" i="1"/>
  <c r="BE680" i="1"/>
  <c r="AY680" i="1"/>
  <c r="AX680" i="1"/>
  <c r="AW680" i="1"/>
  <c r="AV680" i="1"/>
  <c r="AS680" i="1"/>
  <c r="AQ680" i="1"/>
  <c r="AO680" i="1"/>
  <c r="AK680" i="1"/>
  <c r="AI680" i="1"/>
  <c r="AE680" i="1"/>
  <c r="AB680" i="1"/>
  <c r="Z680" i="1"/>
  <c r="X680" i="1"/>
  <c r="T680" i="1"/>
  <c r="R680" i="1"/>
  <c r="P680" i="1"/>
  <c r="N680" i="1"/>
  <c r="L680" i="1"/>
  <c r="EK679" i="1"/>
  <c r="EI679" i="1"/>
  <c r="EG679" i="1"/>
  <c r="ED679" i="1"/>
  <c r="DZ679" i="1"/>
  <c r="DV679" i="1"/>
  <c r="DU679" i="1"/>
  <c r="DR679" i="1"/>
  <c r="DQ679" i="1"/>
  <c r="DO679" i="1"/>
  <c r="DM679" i="1"/>
  <c r="DK679" i="1"/>
  <c r="DF679" i="1"/>
  <c r="DC679" i="1"/>
  <c r="DB679" i="1"/>
  <c r="CZ679" i="1"/>
  <c r="CX679" i="1"/>
  <c r="CV679" i="1"/>
  <c r="CT679" i="1"/>
  <c r="CP679" i="1"/>
  <c r="CM679" i="1"/>
  <c r="CI679" i="1"/>
  <c r="CF679" i="1"/>
  <c r="CE679" i="1"/>
  <c r="CD679" i="1"/>
  <c r="BY679" i="1"/>
  <c r="BW679" i="1"/>
  <c r="BU679" i="1"/>
  <c r="BR679" i="1"/>
  <c r="BP679" i="1"/>
  <c r="BM679" i="1"/>
  <c r="BK679" i="1"/>
  <c r="BH679" i="1"/>
  <c r="BF679" i="1"/>
  <c r="BE679" i="1"/>
  <c r="AY679" i="1"/>
  <c r="AX679" i="1"/>
  <c r="AW679" i="1"/>
  <c r="AV679" i="1"/>
  <c r="AS679" i="1"/>
  <c r="AQ679" i="1"/>
  <c r="AO679" i="1"/>
  <c r="AK679" i="1"/>
  <c r="AI679" i="1"/>
  <c r="AE679" i="1"/>
  <c r="AB679" i="1"/>
  <c r="Z679" i="1"/>
  <c r="X679" i="1"/>
  <c r="T679" i="1"/>
  <c r="R679" i="1"/>
  <c r="P679" i="1"/>
  <c r="N679" i="1"/>
  <c r="L679" i="1"/>
  <c r="EK678" i="1"/>
  <c r="EI678" i="1"/>
  <c r="EG678" i="1"/>
  <c r="ED678" i="1"/>
  <c r="DZ678" i="1"/>
  <c r="DV678" i="1"/>
  <c r="DU678" i="1"/>
  <c r="DR678" i="1"/>
  <c r="DQ678" i="1"/>
  <c r="DO678" i="1"/>
  <c r="DM678" i="1"/>
  <c r="DK678" i="1"/>
  <c r="DF678" i="1"/>
  <c r="DC678" i="1"/>
  <c r="DB678" i="1"/>
  <c r="CZ678" i="1"/>
  <c r="CX678" i="1"/>
  <c r="CV678" i="1"/>
  <c r="CT678" i="1"/>
  <c r="CP678" i="1"/>
  <c r="CM678" i="1"/>
  <c r="CI678" i="1"/>
  <c r="CF678" i="1"/>
  <c r="CE678" i="1"/>
  <c r="CD678" i="1"/>
  <c r="BY678" i="1"/>
  <c r="BW678" i="1"/>
  <c r="BU678" i="1"/>
  <c r="BR678" i="1"/>
  <c r="BP678" i="1"/>
  <c r="BM678" i="1"/>
  <c r="BK678" i="1"/>
  <c r="BH678" i="1"/>
  <c r="BF678" i="1"/>
  <c r="BE678" i="1"/>
  <c r="AY678" i="1"/>
  <c r="AX678" i="1"/>
  <c r="AW678" i="1"/>
  <c r="AV678" i="1"/>
  <c r="AS678" i="1"/>
  <c r="AQ678" i="1"/>
  <c r="AO678" i="1"/>
  <c r="AK678" i="1"/>
  <c r="AI678" i="1"/>
  <c r="AE678" i="1"/>
  <c r="AB678" i="1"/>
  <c r="Z678" i="1"/>
  <c r="X678" i="1"/>
  <c r="T678" i="1"/>
  <c r="R678" i="1"/>
  <c r="P678" i="1"/>
  <c r="N678" i="1"/>
  <c r="L678" i="1"/>
  <c r="EK677" i="1"/>
  <c r="EI677" i="1"/>
  <c r="EG677" i="1"/>
  <c r="ED677" i="1"/>
  <c r="DZ677" i="1"/>
  <c r="DV677" i="1"/>
  <c r="DU677" i="1"/>
  <c r="DR677" i="1"/>
  <c r="DQ677" i="1"/>
  <c r="DO677" i="1"/>
  <c r="DM677" i="1"/>
  <c r="DK677" i="1"/>
  <c r="DF677" i="1"/>
  <c r="DC677" i="1"/>
  <c r="DB677" i="1"/>
  <c r="CZ677" i="1"/>
  <c r="CX677" i="1"/>
  <c r="CV677" i="1"/>
  <c r="CT677" i="1"/>
  <c r="CP677" i="1"/>
  <c r="CM677" i="1"/>
  <c r="CI677" i="1"/>
  <c r="CF677" i="1"/>
  <c r="CE677" i="1"/>
  <c r="CD677" i="1"/>
  <c r="BY677" i="1"/>
  <c r="BW677" i="1"/>
  <c r="BU677" i="1"/>
  <c r="BR677" i="1"/>
  <c r="BP677" i="1"/>
  <c r="BM677" i="1"/>
  <c r="BK677" i="1"/>
  <c r="BH677" i="1"/>
  <c r="BF677" i="1"/>
  <c r="BE677" i="1"/>
  <c r="AY677" i="1"/>
  <c r="AX677" i="1"/>
  <c r="AW677" i="1"/>
  <c r="AV677" i="1"/>
  <c r="AS677" i="1"/>
  <c r="AQ677" i="1"/>
  <c r="AO677" i="1"/>
  <c r="AK677" i="1"/>
  <c r="AI677" i="1"/>
  <c r="AE677" i="1"/>
  <c r="AB677" i="1"/>
  <c r="Z677" i="1"/>
  <c r="X677" i="1"/>
  <c r="T677" i="1"/>
  <c r="R677" i="1"/>
  <c r="P677" i="1"/>
  <c r="N677" i="1"/>
  <c r="L677" i="1"/>
  <c r="EK676" i="1"/>
  <c r="EI676" i="1"/>
  <c r="EG676" i="1"/>
  <c r="ED676" i="1"/>
  <c r="DZ676" i="1"/>
  <c r="DV676" i="1"/>
  <c r="DU676" i="1"/>
  <c r="DR676" i="1"/>
  <c r="DQ676" i="1"/>
  <c r="DO676" i="1"/>
  <c r="DM676" i="1"/>
  <c r="DK676" i="1"/>
  <c r="DF676" i="1"/>
  <c r="DC676" i="1"/>
  <c r="DB676" i="1"/>
  <c r="CZ676" i="1"/>
  <c r="CX676" i="1"/>
  <c r="CV676" i="1"/>
  <c r="CT676" i="1"/>
  <c r="CP676" i="1"/>
  <c r="CM676" i="1"/>
  <c r="CI676" i="1"/>
  <c r="CF676" i="1"/>
  <c r="CE676" i="1"/>
  <c r="CD676" i="1"/>
  <c r="BY676" i="1"/>
  <c r="BW676" i="1"/>
  <c r="BU676" i="1"/>
  <c r="BR676" i="1"/>
  <c r="BP676" i="1"/>
  <c r="BM676" i="1"/>
  <c r="BK676" i="1"/>
  <c r="BH676" i="1"/>
  <c r="BF676" i="1"/>
  <c r="BE676" i="1"/>
  <c r="AY676" i="1"/>
  <c r="AX676" i="1"/>
  <c r="AW676" i="1"/>
  <c r="AV676" i="1"/>
  <c r="AS676" i="1"/>
  <c r="AQ676" i="1"/>
  <c r="AO676" i="1"/>
  <c r="AK676" i="1"/>
  <c r="AI676" i="1"/>
  <c r="AE676" i="1"/>
  <c r="AB676" i="1"/>
  <c r="Z676" i="1"/>
  <c r="X676" i="1"/>
  <c r="T676" i="1"/>
  <c r="R676" i="1"/>
  <c r="P676" i="1"/>
  <c r="N676" i="1"/>
  <c r="L676" i="1"/>
  <c r="EK675" i="1"/>
  <c r="EI675" i="1"/>
  <c r="EG675" i="1"/>
  <c r="ED675" i="1"/>
  <c r="DZ675" i="1"/>
  <c r="DV675" i="1"/>
  <c r="DU675" i="1"/>
  <c r="DR675" i="1"/>
  <c r="DQ675" i="1"/>
  <c r="DO675" i="1"/>
  <c r="DM675" i="1"/>
  <c r="DK675" i="1"/>
  <c r="DF675" i="1"/>
  <c r="DC675" i="1"/>
  <c r="DB675" i="1"/>
  <c r="CZ675" i="1"/>
  <c r="CX675" i="1"/>
  <c r="CV675" i="1"/>
  <c r="CT675" i="1"/>
  <c r="CP675" i="1"/>
  <c r="CM675" i="1"/>
  <c r="CI675" i="1"/>
  <c r="CF675" i="1"/>
  <c r="CE675" i="1"/>
  <c r="CD675" i="1"/>
  <c r="BY675" i="1"/>
  <c r="BW675" i="1"/>
  <c r="BU675" i="1"/>
  <c r="BR675" i="1"/>
  <c r="BP675" i="1"/>
  <c r="BM675" i="1"/>
  <c r="BK675" i="1"/>
  <c r="BH675" i="1"/>
  <c r="BF675" i="1"/>
  <c r="BE675" i="1"/>
  <c r="AY675" i="1"/>
  <c r="AX675" i="1"/>
  <c r="AW675" i="1"/>
  <c r="AV675" i="1"/>
  <c r="AS675" i="1"/>
  <c r="AQ675" i="1"/>
  <c r="AO675" i="1"/>
  <c r="AK675" i="1"/>
  <c r="AI675" i="1"/>
  <c r="AE675" i="1"/>
  <c r="AB675" i="1"/>
  <c r="Z675" i="1"/>
  <c r="X675" i="1"/>
  <c r="T675" i="1"/>
  <c r="R675" i="1"/>
  <c r="P675" i="1"/>
  <c r="N675" i="1"/>
  <c r="L675" i="1"/>
  <c r="EK674" i="1"/>
  <c r="EI674" i="1"/>
  <c r="EG674" i="1"/>
  <c r="ED674" i="1"/>
  <c r="DZ674" i="1"/>
  <c r="DV674" i="1"/>
  <c r="DU674" i="1"/>
  <c r="DR674" i="1"/>
  <c r="DQ674" i="1"/>
  <c r="DO674" i="1"/>
  <c r="DM674" i="1"/>
  <c r="DK674" i="1"/>
  <c r="DF674" i="1"/>
  <c r="DC674" i="1"/>
  <c r="DB674" i="1"/>
  <c r="CZ674" i="1"/>
  <c r="CX674" i="1"/>
  <c r="CV674" i="1"/>
  <c r="CT674" i="1"/>
  <c r="CP674" i="1"/>
  <c r="CM674" i="1"/>
  <c r="CI674" i="1"/>
  <c r="CF674" i="1"/>
  <c r="CE674" i="1"/>
  <c r="CD674" i="1"/>
  <c r="BY674" i="1"/>
  <c r="BW674" i="1"/>
  <c r="BU674" i="1"/>
  <c r="BR674" i="1"/>
  <c r="BP674" i="1"/>
  <c r="BM674" i="1"/>
  <c r="BK674" i="1"/>
  <c r="BH674" i="1"/>
  <c r="BF674" i="1"/>
  <c r="BE674" i="1"/>
  <c r="AY674" i="1"/>
  <c r="AX674" i="1"/>
  <c r="AW674" i="1"/>
  <c r="AV674" i="1"/>
  <c r="AS674" i="1"/>
  <c r="AQ674" i="1"/>
  <c r="AO674" i="1"/>
  <c r="AK674" i="1"/>
  <c r="AI674" i="1"/>
  <c r="AE674" i="1"/>
  <c r="AB674" i="1"/>
  <c r="Z674" i="1"/>
  <c r="X674" i="1"/>
  <c r="T674" i="1"/>
  <c r="R674" i="1"/>
  <c r="P674" i="1"/>
  <c r="N674" i="1"/>
  <c r="L674" i="1"/>
  <c r="EK673" i="1"/>
  <c r="EI673" i="1"/>
  <c r="EG673" i="1"/>
  <c r="ED673" i="1"/>
  <c r="DZ673" i="1"/>
  <c r="DV673" i="1"/>
  <c r="DU673" i="1"/>
  <c r="DR673" i="1"/>
  <c r="DQ673" i="1"/>
  <c r="DO673" i="1"/>
  <c r="DM673" i="1"/>
  <c r="DK673" i="1"/>
  <c r="DF673" i="1"/>
  <c r="DC673" i="1"/>
  <c r="DB673" i="1"/>
  <c r="CZ673" i="1"/>
  <c r="CX673" i="1"/>
  <c r="CV673" i="1"/>
  <c r="CT673" i="1"/>
  <c r="CP673" i="1"/>
  <c r="CM673" i="1"/>
  <c r="CI673" i="1"/>
  <c r="CF673" i="1"/>
  <c r="CE673" i="1"/>
  <c r="CD673" i="1"/>
  <c r="BY673" i="1"/>
  <c r="BW673" i="1"/>
  <c r="BU673" i="1"/>
  <c r="BR673" i="1"/>
  <c r="BP673" i="1"/>
  <c r="BM673" i="1"/>
  <c r="BK673" i="1"/>
  <c r="BH673" i="1"/>
  <c r="BF673" i="1"/>
  <c r="BE673" i="1"/>
  <c r="AY673" i="1"/>
  <c r="AX673" i="1"/>
  <c r="AW673" i="1"/>
  <c r="AV673" i="1"/>
  <c r="AS673" i="1"/>
  <c r="AQ673" i="1"/>
  <c r="AO673" i="1"/>
  <c r="AK673" i="1"/>
  <c r="AI673" i="1"/>
  <c r="AE673" i="1"/>
  <c r="AB673" i="1"/>
  <c r="Z673" i="1"/>
  <c r="X673" i="1"/>
  <c r="T673" i="1"/>
  <c r="R673" i="1"/>
  <c r="P673" i="1"/>
  <c r="N673" i="1"/>
  <c r="L673" i="1"/>
  <c r="EK672" i="1"/>
  <c r="EI672" i="1"/>
  <c r="EG672" i="1"/>
  <c r="ED672" i="1"/>
  <c r="DZ672" i="1"/>
  <c r="DV672" i="1"/>
  <c r="DU672" i="1"/>
  <c r="DR672" i="1"/>
  <c r="DQ672" i="1"/>
  <c r="DO672" i="1"/>
  <c r="DM672" i="1"/>
  <c r="DK672" i="1"/>
  <c r="DF672" i="1"/>
  <c r="DC672" i="1"/>
  <c r="DB672" i="1"/>
  <c r="CZ672" i="1"/>
  <c r="CX672" i="1"/>
  <c r="CV672" i="1"/>
  <c r="CT672" i="1"/>
  <c r="CP672" i="1"/>
  <c r="CM672" i="1"/>
  <c r="CI672" i="1"/>
  <c r="CF672" i="1"/>
  <c r="CE672" i="1"/>
  <c r="CD672" i="1"/>
  <c r="BY672" i="1"/>
  <c r="BW672" i="1"/>
  <c r="BU672" i="1"/>
  <c r="BR672" i="1"/>
  <c r="BP672" i="1"/>
  <c r="BM672" i="1"/>
  <c r="BK672" i="1"/>
  <c r="BH672" i="1"/>
  <c r="BF672" i="1"/>
  <c r="BE672" i="1"/>
  <c r="AY672" i="1"/>
  <c r="AX672" i="1"/>
  <c r="AW672" i="1"/>
  <c r="AV672" i="1"/>
  <c r="AS672" i="1"/>
  <c r="AQ672" i="1"/>
  <c r="AO672" i="1"/>
  <c r="AK672" i="1"/>
  <c r="AI672" i="1"/>
  <c r="AE672" i="1"/>
  <c r="AB672" i="1"/>
  <c r="Z672" i="1"/>
  <c r="X672" i="1"/>
  <c r="T672" i="1"/>
  <c r="R672" i="1"/>
  <c r="P672" i="1"/>
  <c r="N672" i="1"/>
  <c r="L672" i="1"/>
  <c r="EK671" i="1"/>
  <c r="EI671" i="1"/>
  <c r="EG671" i="1"/>
  <c r="ED671" i="1"/>
  <c r="DZ671" i="1"/>
  <c r="DV671" i="1"/>
  <c r="DU671" i="1"/>
  <c r="DR671" i="1"/>
  <c r="DQ671" i="1"/>
  <c r="DO671" i="1"/>
  <c r="DM671" i="1"/>
  <c r="DK671" i="1"/>
  <c r="DF671" i="1"/>
  <c r="DC671" i="1"/>
  <c r="DB671" i="1"/>
  <c r="CZ671" i="1"/>
  <c r="CX671" i="1"/>
  <c r="CV671" i="1"/>
  <c r="CT671" i="1"/>
  <c r="CP671" i="1"/>
  <c r="CM671" i="1"/>
  <c r="CI671" i="1"/>
  <c r="CF671" i="1"/>
  <c r="CE671" i="1"/>
  <c r="CD671" i="1"/>
  <c r="BY671" i="1"/>
  <c r="BW671" i="1"/>
  <c r="BU671" i="1"/>
  <c r="BR671" i="1"/>
  <c r="BP671" i="1"/>
  <c r="BM671" i="1"/>
  <c r="BK671" i="1"/>
  <c r="BH671" i="1"/>
  <c r="BF671" i="1"/>
  <c r="BE671" i="1"/>
  <c r="AY671" i="1"/>
  <c r="AX671" i="1"/>
  <c r="AW671" i="1"/>
  <c r="AV671" i="1"/>
  <c r="AS671" i="1"/>
  <c r="AQ671" i="1"/>
  <c r="AO671" i="1"/>
  <c r="AK671" i="1"/>
  <c r="AI671" i="1"/>
  <c r="AE671" i="1"/>
  <c r="AB671" i="1"/>
  <c r="Z671" i="1"/>
  <c r="X671" i="1"/>
  <c r="T671" i="1"/>
  <c r="R671" i="1"/>
  <c r="P671" i="1"/>
  <c r="N671" i="1"/>
  <c r="L671" i="1"/>
  <c r="EK670" i="1"/>
  <c r="EI670" i="1"/>
  <c r="EG670" i="1"/>
  <c r="ED670" i="1"/>
  <c r="DZ670" i="1"/>
  <c r="DV670" i="1"/>
  <c r="DU670" i="1"/>
  <c r="DR670" i="1"/>
  <c r="DQ670" i="1"/>
  <c r="DO670" i="1"/>
  <c r="DM670" i="1"/>
  <c r="DK670" i="1"/>
  <c r="DF670" i="1"/>
  <c r="DC670" i="1"/>
  <c r="DB670" i="1"/>
  <c r="CZ670" i="1"/>
  <c r="CX670" i="1"/>
  <c r="CV670" i="1"/>
  <c r="CT670" i="1"/>
  <c r="CP670" i="1"/>
  <c r="CM670" i="1"/>
  <c r="CI670" i="1"/>
  <c r="CF670" i="1"/>
  <c r="CE670" i="1"/>
  <c r="CD670" i="1"/>
  <c r="BY670" i="1"/>
  <c r="BW670" i="1"/>
  <c r="BU670" i="1"/>
  <c r="BR670" i="1"/>
  <c r="BP670" i="1"/>
  <c r="BM670" i="1"/>
  <c r="BK670" i="1"/>
  <c r="BH670" i="1"/>
  <c r="BF670" i="1"/>
  <c r="BE670" i="1"/>
  <c r="AY670" i="1"/>
  <c r="AX670" i="1"/>
  <c r="AW670" i="1"/>
  <c r="AV670" i="1"/>
  <c r="AS670" i="1"/>
  <c r="AQ670" i="1"/>
  <c r="AO670" i="1"/>
  <c r="AK670" i="1"/>
  <c r="AI670" i="1"/>
  <c r="AE670" i="1"/>
  <c r="AB670" i="1"/>
  <c r="Z670" i="1"/>
  <c r="X670" i="1"/>
  <c r="T670" i="1"/>
  <c r="R670" i="1"/>
  <c r="P670" i="1"/>
  <c r="N670" i="1"/>
  <c r="L670" i="1"/>
  <c r="EK669" i="1"/>
  <c r="EI669" i="1"/>
  <c r="EG669" i="1"/>
  <c r="ED669" i="1"/>
  <c r="DZ669" i="1"/>
  <c r="DV669" i="1"/>
  <c r="DU669" i="1"/>
  <c r="DR669" i="1"/>
  <c r="DQ669" i="1"/>
  <c r="DO669" i="1"/>
  <c r="DM669" i="1"/>
  <c r="DK669" i="1"/>
  <c r="DF669" i="1"/>
  <c r="DC669" i="1"/>
  <c r="DB669" i="1"/>
  <c r="CZ669" i="1"/>
  <c r="CX669" i="1"/>
  <c r="CV669" i="1"/>
  <c r="CT669" i="1"/>
  <c r="CP669" i="1"/>
  <c r="CM669" i="1"/>
  <c r="CI669" i="1"/>
  <c r="CF669" i="1"/>
  <c r="CE669" i="1"/>
  <c r="CD669" i="1"/>
  <c r="BY669" i="1"/>
  <c r="BW669" i="1"/>
  <c r="BU669" i="1"/>
  <c r="BR669" i="1"/>
  <c r="BP669" i="1"/>
  <c r="BM669" i="1"/>
  <c r="BK669" i="1"/>
  <c r="BH669" i="1"/>
  <c r="BF669" i="1"/>
  <c r="BE669" i="1"/>
  <c r="AY669" i="1"/>
  <c r="AX669" i="1"/>
  <c r="AW669" i="1"/>
  <c r="AV669" i="1"/>
  <c r="AS669" i="1"/>
  <c r="AQ669" i="1"/>
  <c r="AO669" i="1"/>
  <c r="AK669" i="1"/>
  <c r="AI669" i="1"/>
  <c r="AE669" i="1"/>
  <c r="AB669" i="1"/>
  <c r="Z669" i="1"/>
  <c r="X669" i="1"/>
  <c r="T669" i="1"/>
  <c r="R669" i="1"/>
  <c r="P669" i="1"/>
  <c r="N669" i="1"/>
  <c r="L669" i="1"/>
  <c r="DV667" i="1"/>
  <c r="DR667" i="1"/>
  <c r="DQ667" i="1"/>
  <c r="DM667" i="1"/>
  <c r="DC667" i="1"/>
  <c r="CF667" i="1"/>
  <c r="CE667" i="1"/>
  <c r="BH667" i="1"/>
  <c r="BF667" i="1"/>
  <c r="BE667" i="1"/>
  <c r="AY667" i="1"/>
  <c r="AX667" i="1"/>
  <c r="AW667" i="1"/>
  <c r="AV667" i="1"/>
  <c r="AQ667" i="1"/>
  <c r="DV666" i="1"/>
  <c r="DR666" i="1"/>
  <c r="DQ666" i="1"/>
  <c r="DM666" i="1"/>
  <c r="DC666" i="1"/>
  <c r="CF666" i="1"/>
  <c r="CE666" i="1"/>
  <c r="BH666" i="1"/>
  <c r="BF666" i="1"/>
  <c r="BE666" i="1"/>
  <c r="AY666" i="1"/>
  <c r="AX666" i="1"/>
  <c r="AW666" i="1"/>
  <c r="AV666" i="1"/>
  <c r="AQ666" i="1"/>
  <c r="DV665" i="1"/>
  <c r="DR665" i="1"/>
  <c r="DQ665" i="1"/>
  <c r="DM665" i="1"/>
  <c r="DC665" i="1"/>
  <c r="CF665" i="1"/>
  <c r="CE665" i="1"/>
  <c r="BH665" i="1"/>
  <c r="BF665" i="1"/>
  <c r="BE665" i="1"/>
  <c r="AY665" i="1"/>
  <c r="AX665" i="1"/>
  <c r="AW665" i="1"/>
  <c r="AV665" i="1"/>
  <c r="AQ665" i="1"/>
  <c r="DV664" i="1"/>
  <c r="DR664" i="1"/>
  <c r="DQ664" i="1"/>
  <c r="DM664" i="1"/>
  <c r="DC664" i="1"/>
  <c r="CF664" i="1"/>
  <c r="CE664" i="1"/>
  <c r="BH664" i="1"/>
  <c r="BF664" i="1"/>
  <c r="BE664" i="1"/>
  <c r="AY664" i="1"/>
  <c r="AX664" i="1"/>
  <c r="AW664" i="1"/>
  <c r="AV664" i="1"/>
  <c r="AQ664" i="1"/>
  <c r="DV663" i="1"/>
  <c r="DR663" i="1"/>
  <c r="DQ663" i="1"/>
  <c r="DM663" i="1"/>
  <c r="DC663" i="1"/>
  <c r="CF663" i="1"/>
  <c r="CE663" i="1"/>
  <c r="BH663" i="1"/>
  <c r="BF663" i="1"/>
  <c r="BE663" i="1"/>
  <c r="AY663" i="1"/>
  <c r="AX663" i="1"/>
  <c r="AW663" i="1"/>
  <c r="AV663" i="1"/>
  <c r="AQ663" i="1"/>
  <c r="DV662" i="1"/>
  <c r="DR662" i="1"/>
  <c r="DQ662" i="1"/>
  <c r="DM662" i="1"/>
  <c r="DC662" i="1"/>
  <c r="CF662" i="1"/>
  <c r="CE662" i="1"/>
  <c r="BH662" i="1"/>
  <c r="BF662" i="1"/>
  <c r="BE662" i="1"/>
  <c r="AY662" i="1"/>
  <c r="AX662" i="1"/>
  <c r="AW662" i="1"/>
  <c r="AV662" i="1"/>
  <c r="AQ662" i="1"/>
  <c r="DV661" i="1"/>
  <c r="DR661" i="1"/>
  <c r="DQ661" i="1"/>
  <c r="DM661" i="1"/>
  <c r="DC661" i="1"/>
  <c r="CF661" i="1"/>
  <c r="CE661" i="1"/>
  <c r="BH661" i="1"/>
  <c r="BF661" i="1"/>
  <c r="BE661" i="1"/>
  <c r="AY661" i="1"/>
  <c r="AX661" i="1"/>
  <c r="AW661" i="1"/>
  <c r="AV661" i="1"/>
  <c r="AQ661" i="1"/>
  <c r="DV660" i="1"/>
  <c r="DR660" i="1"/>
  <c r="DQ660" i="1"/>
  <c r="DM660" i="1"/>
  <c r="DC660" i="1"/>
  <c r="CF660" i="1"/>
  <c r="CE660" i="1"/>
  <c r="BH660" i="1"/>
  <c r="BF660" i="1"/>
  <c r="BE660" i="1"/>
  <c r="AY660" i="1"/>
  <c r="AX660" i="1"/>
  <c r="AW660" i="1"/>
  <c r="AV660" i="1"/>
  <c r="AQ660" i="1"/>
  <c r="DV659" i="1"/>
  <c r="DR659" i="1"/>
  <c r="DQ659" i="1"/>
  <c r="DM659" i="1"/>
  <c r="DC659" i="1"/>
  <c r="CF659" i="1"/>
  <c r="CE659" i="1"/>
  <c r="BH659" i="1"/>
  <c r="BF659" i="1"/>
  <c r="BE659" i="1"/>
  <c r="AY659" i="1"/>
  <c r="AX659" i="1"/>
  <c r="AW659" i="1"/>
  <c r="AV659" i="1"/>
  <c r="AQ659" i="1"/>
  <c r="DV658" i="1"/>
  <c r="DR658" i="1"/>
  <c r="DQ658" i="1"/>
  <c r="DM658" i="1"/>
  <c r="DC658" i="1"/>
  <c r="CF658" i="1"/>
  <c r="CE658" i="1"/>
  <c r="BH658" i="1"/>
  <c r="BF658" i="1"/>
  <c r="BE658" i="1"/>
  <c r="AY658" i="1"/>
  <c r="AX658" i="1"/>
  <c r="AW658" i="1"/>
  <c r="AV658" i="1"/>
  <c r="AQ658" i="1"/>
  <c r="DV657" i="1"/>
  <c r="DR657" i="1"/>
  <c r="DQ657" i="1"/>
  <c r="DM657" i="1"/>
  <c r="DC657" i="1"/>
  <c r="CF657" i="1"/>
  <c r="CE657" i="1"/>
  <c r="BH657" i="1"/>
  <c r="BF657" i="1"/>
  <c r="BE657" i="1"/>
  <c r="AY657" i="1"/>
  <c r="AX657" i="1"/>
  <c r="AW657" i="1"/>
  <c r="AV657" i="1"/>
  <c r="AQ657" i="1"/>
  <c r="DV656" i="1"/>
  <c r="DR656" i="1"/>
  <c r="DQ656" i="1"/>
  <c r="DM656" i="1"/>
  <c r="DC656" i="1"/>
  <c r="CF656" i="1"/>
  <c r="CE656" i="1"/>
  <c r="BH656" i="1"/>
  <c r="BF656" i="1"/>
  <c r="BE656" i="1"/>
  <c r="AY656" i="1"/>
  <c r="AX656" i="1"/>
  <c r="AW656" i="1"/>
  <c r="AV656" i="1"/>
  <c r="AQ656" i="1"/>
  <c r="DV655" i="1"/>
  <c r="DR655" i="1"/>
  <c r="DQ655" i="1"/>
  <c r="DM655" i="1"/>
  <c r="DC655" i="1"/>
  <c r="CF655" i="1"/>
  <c r="CE655" i="1"/>
  <c r="BH655" i="1"/>
  <c r="BF655" i="1"/>
  <c r="BE655" i="1"/>
  <c r="AY655" i="1"/>
  <c r="AX655" i="1"/>
  <c r="AW655" i="1"/>
  <c r="AV655" i="1"/>
  <c r="AQ655" i="1"/>
  <c r="DV654" i="1"/>
  <c r="DR654" i="1"/>
  <c r="DQ654" i="1"/>
  <c r="DM654" i="1"/>
  <c r="DC654" i="1"/>
  <c r="CF654" i="1"/>
  <c r="CE654" i="1"/>
  <c r="BH654" i="1"/>
  <c r="BF654" i="1"/>
  <c r="BE654" i="1"/>
  <c r="AY654" i="1"/>
  <c r="AX654" i="1"/>
  <c r="AW654" i="1"/>
  <c r="AV654" i="1"/>
  <c r="AQ654" i="1"/>
  <c r="DV653" i="1"/>
  <c r="DR653" i="1"/>
  <c r="DQ653" i="1"/>
  <c r="DM653" i="1"/>
  <c r="DC653" i="1"/>
  <c r="CF653" i="1"/>
  <c r="CE653" i="1"/>
  <c r="BH653" i="1"/>
  <c r="BF653" i="1"/>
  <c r="BE653" i="1"/>
  <c r="AY653" i="1"/>
  <c r="AX653" i="1"/>
  <c r="AW653" i="1"/>
  <c r="AV653" i="1"/>
  <c r="AQ653" i="1"/>
  <c r="DV652" i="1"/>
  <c r="DR652" i="1"/>
  <c r="DQ652" i="1"/>
  <c r="DM652" i="1"/>
  <c r="DC652" i="1"/>
  <c r="CF652" i="1"/>
  <c r="CE652" i="1"/>
  <c r="BH652" i="1"/>
  <c r="BF652" i="1"/>
  <c r="BE652" i="1"/>
  <c r="AY652" i="1"/>
  <c r="AX652" i="1"/>
  <c r="AW652" i="1"/>
  <c r="AV652" i="1"/>
  <c r="AQ652" i="1"/>
  <c r="DV651" i="1"/>
  <c r="DR651" i="1"/>
  <c r="DQ651" i="1"/>
  <c r="DM651" i="1"/>
  <c r="DC651" i="1"/>
  <c r="CF651" i="1"/>
  <c r="CE651" i="1"/>
  <c r="BH651" i="1"/>
  <c r="BF651" i="1"/>
  <c r="BE651" i="1"/>
  <c r="AY651" i="1"/>
  <c r="AX651" i="1"/>
  <c r="AW651" i="1"/>
  <c r="AV651" i="1"/>
  <c r="AQ651" i="1"/>
  <c r="DV650" i="1"/>
  <c r="DR650" i="1"/>
  <c r="DQ650" i="1"/>
  <c r="DM650" i="1"/>
  <c r="DC650" i="1"/>
  <c r="CF650" i="1"/>
  <c r="CE650" i="1"/>
  <c r="BH650" i="1"/>
  <c r="BF650" i="1"/>
  <c r="BE650" i="1"/>
  <c r="AY650" i="1"/>
  <c r="AX650" i="1"/>
  <c r="AW650" i="1"/>
  <c r="AV650" i="1"/>
  <c r="AQ650" i="1"/>
  <c r="DV649" i="1"/>
  <c r="DR649" i="1"/>
  <c r="DQ649" i="1"/>
  <c r="DM649" i="1"/>
  <c r="DC649" i="1"/>
  <c r="CF649" i="1"/>
  <c r="CE649" i="1"/>
  <c r="BH649" i="1"/>
  <c r="BF649" i="1"/>
  <c r="BE649" i="1"/>
  <c r="AY649" i="1"/>
  <c r="AX649" i="1"/>
  <c r="AW649" i="1"/>
  <c r="AV649" i="1"/>
  <c r="AQ649" i="1"/>
  <c r="DV648" i="1"/>
  <c r="DR648" i="1"/>
  <c r="DQ648" i="1"/>
  <c r="DM648" i="1"/>
  <c r="DC648" i="1"/>
  <c r="CF648" i="1"/>
  <c r="CE648" i="1"/>
  <c r="BH648" i="1"/>
  <c r="BF648" i="1"/>
  <c r="BE648" i="1"/>
  <c r="AY648" i="1"/>
  <c r="AX648" i="1"/>
  <c r="AW648" i="1"/>
  <c r="AV648" i="1"/>
  <c r="AQ648" i="1"/>
  <c r="DV647" i="1"/>
  <c r="DR647" i="1"/>
  <c r="DQ647" i="1"/>
  <c r="DM647" i="1"/>
  <c r="DC647" i="1"/>
  <c r="CF647" i="1"/>
  <c r="CE647" i="1"/>
  <c r="BH647" i="1"/>
  <c r="BF647" i="1"/>
  <c r="BE647" i="1"/>
  <c r="AY647" i="1"/>
  <c r="AX647" i="1"/>
  <c r="AW647" i="1"/>
  <c r="AV647" i="1"/>
  <c r="AQ647" i="1"/>
  <c r="DV646" i="1"/>
  <c r="DR646" i="1"/>
  <c r="DQ646" i="1"/>
  <c r="DM646" i="1"/>
  <c r="DC646" i="1"/>
  <c r="CF646" i="1"/>
  <c r="CE646" i="1"/>
  <c r="BH646" i="1"/>
  <c r="BF646" i="1"/>
  <c r="BE646" i="1"/>
  <c r="AY646" i="1"/>
  <c r="AX646" i="1"/>
  <c r="AW646" i="1"/>
  <c r="AV646" i="1"/>
  <c r="AQ646" i="1"/>
  <c r="DV645" i="1"/>
  <c r="DR645" i="1"/>
  <c r="DQ645" i="1"/>
  <c r="DM645" i="1"/>
  <c r="DC645" i="1"/>
  <c r="CF645" i="1"/>
  <c r="CE645" i="1"/>
  <c r="BH645" i="1"/>
  <c r="BF645" i="1"/>
  <c r="BE645" i="1"/>
  <c r="AY645" i="1"/>
  <c r="AX645" i="1"/>
  <c r="AW645" i="1"/>
  <c r="AV645" i="1"/>
  <c r="AQ645" i="1"/>
  <c r="DV644" i="1"/>
  <c r="DR644" i="1"/>
  <c r="DQ644" i="1"/>
  <c r="DM644" i="1"/>
  <c r="DC644" i="1"/>
  <c r="CF644" i="1"/>
  <c r="CE644" i="1"/>
  <c r="BH644" i="1"/>
  <c r="BF644" i="1"/>
  <c r="BE644" i="1"/>
  <c r="AY644" i="1"/>
  <c r="AX644" i="1"/>
  <c r="AW644" i="1"/>
  <c r="AV644" i="1"/>
  <c r="AQ644" i="1"/>
  <c r="DV643" i="1"/>
  <c r="DR643" i="1"/>
  <c r="DQ643" i="1"/>
  <c r="DM643" i="1"/>
  <c r="DC643" i="1"/>
  <c r="CF643" i="1"/>
  <c r="CE643" i="1"/>
  <c r="BH643" i="1"/>
  <c r="BF643" i="1"/>
  <c r="BE643" i="1"/>
  <c r="AY643" i="1"/>
  <c r="AX643" i="1"/>
  <c r="AW643" i="1"/>
  <c r="AV643" i="1"/>
  <c r="AQ643" i="1"/>
  <c r="DV642" i="1"/>
  <c r="DR642" i="1"/>
  <c r="DQ642" i="1"/>
  <c r="DM642" i="1"/>
  <c r="DC642" i="1"/>
  <c r="CF642" i="1"/>
  <c r="CE642" i="1"/>
  <c r="BH642" i="1"/>
  <c r="BF642" i="1"/>
  <c r="BE642" i="1"/>
  <c r="AY642" i="1"/>
  <c r="AX642" i="1"/>
  <c r="AW642" i="1"/>
  <c r="AV642" i="1"/>
  <c r="AQ642" i="1"/>
  <c r="DV641" i="1"/>
  <c r="DR641" i="1"/>
  <c r="DQ641" i="1"/>
  <c r="DM641" i="1"/>
  <c r="DC641" i="1"/>
  <c r="CF641" i="1"/>
  <c r="CE641" i="1"/>
  <c r="BH641" i="1"/>
  <c r="BF641" i="1"/>
  <c r="BE641" i="1"/>
  <c r="AY641" i="1"/>
  <c r="AX641" i="1"/>
  <c r="AW641" i="1"/>
  <c r="AV641" i="1"/>
  <c r="AQ641" i="1"/>
  <c r="DV640" i="1"/>
  <c r="DR640" i="1"/>
  <c r="DQ640" i="1"/>
  <c r="DM640" i="1"/>
  <c r="DC640" i="1"/>
  <c r="CF640" i="1"/>
  <c r="CE640" i="1"/>
  <c r="BH640" i="1"/>
  <c r="BF640" i="1"/>
  <c r="BE640" i="1"/>
  <c r="AY640" i="1"/>
  <c r="AX640" i="1"/>
  <c r="AW640" i="1"/>
  <c r="AV640" i="1"/>
  <c r="AQ640" i="1"/>
  <c r="DV639" i="1"/>
  <c r="DR639" i="1"/>
  <c r="DQ639" i="1"/>
  <c r="DM639" i="1"/>
  <c r="DC639" i="1"/>
  <c r="CF639" i="1"/>
  <c r="CE639" i="1"/>
  <c r="BH639" i="1"/>
  <c r="BF639" i="1"/>
  <c r="BE639" i="1"/>
  <c r="AY639" i="1"/>
  <c r="AX639" i="1"/>
  <c r="AW639" i="1"/>
  <c r="AV639" i="1"/>
  <c r="AQ639" i="1"/>
  <c r="DV638" i="1"/>
  <c r="DR638" i="1"/>
  <c r="DQ638" i="1"/>
  <c r="DM638" i="1"/>
  <c r="DC638" i="1"/>
  <c r="CF638" i="1"/>
  <c r="CE638" i="1"/>
  <c r="BH638" i="1"/>
  <c r="BF638" i="1"/>
  <c r="BE638" i="1"/>
  <c r="AY638" i="1"/>
  <c r="AX638" i="1"/>
  <c r="AW638" i="1"/>
  <c r="AV638" i="1"/>
  <c r="AQ638" i="1"/>
  <c r="DV637" i="1"/>
  <c r="DR637" i="1"/>
  <c r="DQ637" i="1"/>
  <c r="DM637" i="1"/>
  <c r="DC637" i="1"/>
  <c r="CF637" i="1"/>
  <c r="CE637" i="1"/>
  <c r="BH637" i="1"/>
  <c r="BF637" i="1"/>
  <c r="BE637" i="1"/>
  <c r="AY637" i="1"/>
  <c r="AX637" i="1"/>
  <c r="AW637" i="1"/>
  <c r="AV637" i="1"/>
  <c r="AQ637" i="1"/>
  <c r="DV636" i="1"/>
  <c r="DR636" i="1"/>
  <c r="DQ636" i="1"/>
  <c r="DM636" i="1"/>
  <c r="DC636" i="1"/>
  <c r="CF636" i="1"/>
  <c r="CE636" i="1"/>
  <c r="BH636" i="1"/>
  <c r="BF636" i="1"/>
  <c r="BE636" i="1"/>
  <c r="AY636" i="1"/>
  <c r="AX636" i="1"/>
  <c r="AW636" i="1"/>
  <c r="AV636" i="1"/>
  <c r="AQ636" i="1"/>
  <c r="DV635" i="1"/>
  <c r="DR635" i="1"/>
  <c r="DQ635" i="1"/>
  <c r="DM635" i="1"/>
  <c r="DC635" i="1"/>
  <c r="CF635" i="1"/>
  <c r="CE635" i="1"/>
  <c r="BH635" i="1"/>
  <c r="BF635" i="1"/>
  <c r="BE635" i="1"/>
  <c r="AY635" i="1"/>
  <c r="AX635" i="1"/>
  <c r="AW635" i="1"/>
  <c r="AV635" i="1"/>
  <c r="AQ635" i="1"/>
  <c r="DV634" i="1"/>
  <c r="DR634" i="1"/>
  <c r="DQ634" i="1"/>
  <c r="DM634" i="1"/>
  <c r="DC634" i="1"/>
  <c r="CF634" i="1"/>
  <c r="CE634" i="1"/>
  <c r="BH634" i="1"/>
  <c r="BF634" i="1"/>
  <c r="BE634" i="1"/>
  <c r="AY634" i="1"/>
  <c r="AX634" i="1"/>
  <c r="AW634" i="1"/>
  <c r="AV634" i="1"/>
  <c r="AQ634" i="1"/>
  <c r="DV633" i="1"/>
  <c r="DR633" i="1"/>
  <c r="DQ633" i="1"/>
  <c r="DM633" i="1"/>
  <c r="DC633" i="1"/>
  <c r="CF633" i="1"/>
  <c r="CE633" i="1"/>
  <c r="BH633" i="1"/>
  <c r="BF633" i="1"/>
  <c r="BE633" i="1"/>
  <c r="AY633" i="1"/>
  <c r="AX633" i="1"/>
  <c r="AW633" i="1"/>
  <c r="AV633" i="1"/>
  <c r="AQ633" i="1"/>
  <c r="DV632" i="1"/>
  <c r="DR632" i="1"/>
  <c r="DQ632" i="1"/>
  <c r="DM632" i="1"/>
  <c r="DC632" i="1"/>
  <c r="CF632" i="1"/>
  <c r="CE632" i="1"/>
  <c r="BH632" i="1"/>
  <c r="BF632" i="1"/>
  <c r="BE632" i="1"/>
  <c r="AY632" i="1"/>
  <c r="AX632" i="1"/>
  <c r="AW632" i="1"/>
  <c r="AV632" i="1"/>
  <c r="AQ632" i="1"/>
  <c r="DV631" i="1"/>
  <c r="DR631" i="1"/>
  <c r="DQ631" i="1"/>
  <c r="DM631" i="1"/>
  <c r="DC631" i="1"/>
  <c r="CF631" i="1"/>
  <c r="CE631" i="1"/>
  <c r="BH631" i="1"/>
  <c r="BF631" i="1"/>
  <c r="BE631" i="1"/>
  <c r="AY631" i="1"/>
  <c r="AX631" i="1"/>
  <c r="AW631" i="1"/>
  <c r="AV631" i="1"/>
  <c r="AQ631" i="1"/>
  <c r="DV630" i="1"/>
  <c r="DR630" i="1"/>
  <c r="DQ630" i="1"/>
  <c r="DM630" i="1"/>
  <c r="DC630" i="1"/>
  <c r="CF630" i="1"/>
  <c r="CE630" i="1"/>
  <c r="BH630" i="1"/>
  <c r="BF630" i="1"/>
  <c r="BE630" i="1"/>
  <c r="AY630" i="1"/>
  <c r="AX630" i="1"/>
  <c r="AW630" i="1"/>
  <c r="AV630" i="1"/>
  <c r="AQ630" i="1"/>
  <c r="DV629" i="1"/>
  <c r="DR629" i="1"/>
  <c r="DQ629" i="1"/>
  <c r="DM629" i="1"/>
  <c r="DC629" i="1"/>
  <c r="CF629" i="1"/>
  <c r="CE629" i="1"/>
  <c r="BH629" i="1"/>
  <c r="BF629" i="1"/>
  <c r="BE629" i="1"/>
  <c r="AY629" i="1"/>
  <c r="AX629" i="1"/>
  <c r="AW629" i="1"/>
  <c r="AV629" i="1"/>
  <c r="AQ629" i="1"/>
  <c r="DV628" i="1"/>
  <c r="DR628" i="1"/>
  <c r="DQ628" i="1"/>
  <c r="DM628" i="1"/>
  <c r="DC628" i="1"/>
  <c r="CF628" i="1"/>
  <c r="CE628" i="1"/>
  <c r="BH628" i="1"/>
  <c r="BF628" i="1"/>
  <c r="BE628" i="1"/>
  <c r="AY628" i="1"/>
  <c r="AX628" i="1"/>
  <c r="AW628" i="1"/>
  <c r="AV628" i="1"/>
  <c r="AQ628" i="1"/>
  <c r="DV627" i="1"/>
  <c r="DR627" i="1"/>
  <c r="DQ627" i="1"/>
  <c r="DM627" i="1"/>
  <c r="DC627" i="1"/>
  <c r="CF627" i="1"/>
  <c r="CE627" i="1"/>
  <c r="BH627" i="1"/>
  <c r="BF627" i="1"/>
  <c r="BE627" i="1"/>
  <c r="AY627" i="1"/>
  <c r="AX627" i="1"/>
  <c r="AW627" i="1"/>
  <c r="AV627" i="1"/>
  <c r="AQ627" i="1"/>
  <c r="DV626" i="1"/>
  <c r="DR626" i="1"/>
  <c r="DQ626" i="1"/>
  <c r="DM626" i="1"/>
  <c r="DC626" i="1"/>
  <c r="CF626" i="1"/>
  <c r="CE626" i="1"/>
  <c r="BH626" i="1"/>
  <c r="BF626" i="1"/>
  <c r="BE626" i="1"/>
  <c r="AY626" i="1"/>
  <c r="AX626" i="1"/>
  <c r="AW626" i="1"/>
  <c r="AV626" i="1"/>
  <c r="AQ626" i="1"/>
  <c r="EK624" i="1"/>
  <c r="EI624" i="1"/>
  <c r="EG624" i="1"/>
  <c r="ED624" i="1"/>
  <c r="DZ624" i="1"/>
  <c r="DV624" i="1"/>
  <c r="DU624" i="1"/>
  <c r="DR624" i="1"/>
  <c r="DQ624" i="1"/>
  <c r="DO624" i="1"/>
  <c r="DM624" i="1"/>
  <c r="DK624" i="1"/>
  <c r="DF624" i="1"/>
  <c r="DC624" i="1"/>
  <c r="DB624" i="1"/>
  <c r="CZ624" i="1"/>
  <c r="CX624" i="1"/>
  <c r="CV624" i="1"/>
  <c r="CT624" i="1"/>
  <c r="CP624" i="1"/>
  <c r="CM624" i="1"/>
  <c r="CI624" i="1"/>
  <c r="CF624" i="1"/>
  <c r="CE624" i="1"/>
  <c r="CD624" i="1"/>
  <c r="BY624" i="1"/>
  <c r="BW624" i="1"/>
  <c r="BU624" i="1"/>
  <c r="BR624" i="1"/>
  <c r="BP624" i="1"/>
  <c r="BM624" i="1"/>
  <c r="BK624" i="1"/>
  <c r="BH624" i="1"/>
  <c r="BF624" i="1"/>
  <c r="BE624" i="1"/>
  <c r="AY624" i="1"/>
  <c r="AX624" i="1"/>
  <c r="AW624" i="1"/>
  <c r="AV624" i="1"/>
  <c r="AS624" i="1"/>
  <c r="AQ624" i="1"/>
  <c r="AO624" i="1"/>
  <c r="AK624" i="1"/>
  <c r="AI624" i="1"/>
  <c r="AE624" i="1"/>
  <c r="AB624" i="1"/>
  <c r="Z624" i="1"/>
  <c r="X624" i="1"/>
  <c r="T624" i="1"/>
  <c r="R624" i="1"/>
  <c r="P624" i="1"/>
  <c r="N624" i="1"/>
  <c r="L624" i="1"/>
  <c r="EK622" i="1"/>
  <c r="EI622" i="1"/>
  <c r="EG622" i="1"/>
  <c r="ED622" i="1"/>
  <c r="DZ622" i="1"/>
  <c r="DV622" i="1"/>
  <c r="DU622" i="1"/>
  <c r="DR622" i="1"/>
  <c r="DQ622" i="1"/>
  <c r="DO622" i="1"/>
  <c r="DM622" i="1"/>
  <c r="DK622" i="1"/>
  <c r="DF622" i="1"/>
  <c r="DC622" i="1"/>
  <c r="DB622" i="1"/>
  <c r="CZ622" i="1"/>
  <c r="CX622" i="1"/>
  <c r="CV622" i="1"/>
  <c r="CT622" i="1"/>
  <c r="CP622" i="1"/>
  <c r="CM622" i="1"/>
  <c r="CI622" i="1"/>
  <c r="CF622" i="1"/>
  <c r="CE622" i="1"/>
  <c r="CD622" i="1"/>
  <c r="BY622" i="1"/>
  <c r="BW622" i="1"/>
  <c r="BU622" i="1"/>
  <c r="BR622" i="1"/>
  <c r="BP622" i="1"/>
  <c r="BM622" i="1"/>
  <c r="BK622" i="1"/>
  <c r="BH622" i="1"/>
  <c r="BF622" i="1"/>
  <c r="BE622" i="1"/>
  <c r="AY622" i="1"/>
  <c r="AX622" i="1"/>
  <c r="AW622" i="1"/>
  <c r="AV622" i="1"/>
  <c r="AS622" i="1"/>
  <c r="AQ622" i="1"/>
  <c r="AO622" i="1"/>
  <c r="AK622" i="1"/>
  <c r="AI622" i="1"/>
  <c r="AE622" i="1"/>
  <c r="AB622" i="1"/>
  <c r="Z622" i="1"/>
  <c r="X622" i="1"/>
  <c r="T622" i="1"/>
  <c r="R622" i="1"/>
  <c r="P622" i="1"/>
  <c r="N622" i="1"/>
  <c r="L622" i="1"/>
  <c r="EK621" i="1"/>
  <c r="EI621" i="1"/>
  <c r="EG621" i="1"/>
  <c r="ED621" i="1"/>
  <c r="DZ621" i="1"/>
  <c r="DV621" i="1"/>
  <c r="DU621" i="1"/>
  <c r="DR621" i="1"/>
  <c r="DQ621" i="1"/>
  <c r="DO621" i="1"/>
  <c r="DM621" i="1"/>
  <c r="DK621" i="1"/>
  <c r="DF621" i="1"/>
  <c r="DC621" i="1"/>
  <c r="DB621" i="1"/>
  <c r="CZ621" i="1"/>
  <c r="CX621" i="1"/>
  <c r="CV621" i="1"/>
  <c r="CT621" i="1"/>
  <c r="CP621" i="1"/>
  <c r="CM621" i="1"/>
  <c r="CI621" i="1"/>
  <c r="CF621" i="1"/>
  <c r="CE621" i="1"/>
  <c r="CD621" i="1"/>
  <c r="BY621" i="1"/>
  <c r="BW621" i="1"/>
  <c r="BU621" i="1"/>
  <c r="BR621" i="1"/>
  <c r="BP621" i="1"/>
  <c r="BM621" i="1"/>
  <c r="BK621" i="1"/>
  <c r="BH621" i="1"/>
  <c r="BF621" i="1"/>
  <c r="BE621" i="1"/>
  <c r="AY621" i="1"/>
  <c r="AX621" i="1"/>
  <c r="AW621" i="1"/>
  <c r="AV621" i="1"/>
  <c r="AS621" i="1"/>
  <c r="AQ621" i="1"/>
  <c r="AO621" i="1"/>
  <c r="AK621" i="1"/>
  <c r="AI621" i="1"/>
  <c r="AE621" i="1"/>
  <c r="AB621" i="1"/>
  <c r="Z621" i="1"/>
  <c r="X621" i="1"/>
  <c r="T621" i="1"/>
  <c r="R621" i="1"/>
  <c r="P621" i="1"/>
  <c r="N621" i="1"/>
  <c r="L621" i="1"/>
  <c r="EK620" i="1"/>
  <c r="EI620" i="1"/>
  <c r="EG620" i="1"/>
  <c r="ED620" i="1"/>
  <c r="DZ620" i="1"/>
  <c r="DV620" i="1"/>
  <c r="DU620" i="1"/>
  <c r="DR620" i="1"/>
  <c r="DQ620" i="1"/>
  <c r="DO620" i="1"/>
  <c r="DM620" i="1"/>
  <c r="DK620" i="1"/>
  <c r="DF620" i="1"/>
  <c r="DC620" i="1"/>
  <c r="DB620" i="1"/>
  <c r="CZ620" i="1"/>
  <c r="CX620" i="1"/>
  <c r="CV620" i="1"/>
  <c r="CT620" i="1"/>
  <c r="CP620" i="1"/>
  <c r="CM620" i="1"/>
  <c r="CI620" i="1"/>
  <c r="CF620" i="1"/>
  <c r="CE620" i="1"/>
  <c r="CD620" i="1"/>
  <c r="BY620" i="1"/>
  <c r="BW620" i="1"/>
  <c r="BU620" i="1"/>
  <c r="BR620" i="1"/>
  <c r="BP620" i="1"/>
  <c r="BM620" i="1"/>
  <c r="BK620" i="1"/>
  <c r="BH620" i="1"/>
  <c r="BF620" i="1"/>
  <c r="BE620" i="1"/>
  <c r="AY620" i="1"/>
  <c r="AX620" i="1"/>
  <c r="AW620" i="1"/>
  <c r="AV620" i="1"/>
  <c r="AS620" i="1"/>
  <c r="AQ620" i="1"/>
  <c r="AO620" i="1"/>
  <c r="AK620" i="1"/>
  <c r="AI620" i="1"/>
  <c r="AE620" i="1"/>
  <c r="AB620" i="1"/>
  <c r="Z620" i="1"/>
  <c r="X620" i="1"/>
  <c r="T620" i="1"/>
  <c r="R620" i="1"/>
  <c r="P620" i="1"/>
  <c r="N620" i="1"/>
  <c r="L620" i="1"/>
  <c r="EK619" i="1"/>
  <c r="EI619" i="1"/>
  <c r="EG619" i="1"/>
  <c r="ED619" i="1"/>
  <c r="DZ619" i="1"/>
  <c r="DV619" i="1"/>
  <c r="DU619" i="1"/>
  <c r="DR619" i="1"/>
  <c r="DQ619" i="1"/>
  <c r="DO619" i="1"/>
  <c r="DM619" i="1"/>
  <c r="DK619" i="1"/>
  <c r="DF619" i="1"/>
  <c r="DC619" i="1"/>
  <c r="DB619" i="1"/>
  <c r="CZ619" i="1"/>
  <c r="CX619" i="1"/>
  <c r="CV619" i="1"/>
  <c r="CT619" i="1"/>
  <c r="CP619" i="1"/>
  <c r="CM619" i="1"/>
  <c r="CI619" i="1"/>
  <c r="CF619" i="1"/>
  <c r="CE619" i="1"/>
  <c r="CD619" i="1"/>
  <c r="BY619" i="1"/>
  <c r="BW619" i="1"/>
  <c r="BU619" i="1"/>
  <c r="BR619" i="1"/>
  <c r="BP619" i="1"/>
  <c r="BM619" i="1"/>
  <c r="BK619" i="1"/>
  <c r="BH619" i="1"/>
  <c r="BF619" i="1"/>
  <c r="BE619" i="1"/>
  <c r="AY619" i="1"/>
  <c r="AX619" i="1"/>
  <c r="AW619" i="1"/>
  <c r="AV619" i="1"/>
  <c r="AS619" i="1"/>
  <c r="AQ619" i="1"/>
  <c r="AO619" i="1"/>
  <c r="AK619" i="1"/>
  <c r="AI619" i="1"/>
  <c r="AE619" i="1"/>
  <c r="AB619" i="1"/>
  <c r="Z619" i="1"/>
  <c r="X619" i="1"/>
  <c r="T619" i="1"/>
  <c r="R619" i="1"/>
  <c r="P619" i="1"/>
  <c r="N619" i="1"/>
  <c r="L619" i="1"/>
  <c r="EK618" i="1"/>
  <c r="EI618" i="1"/>
  <c r="EG618" i="1"/>
  <c r="ED618" i="1"/>
  <c r="DZ618" i="1"/>
  <c r="DV618" i="1"/>
  <c r="DU618" i="1"/>
  <c r="DR618" i="1"/>
  <c r="DQ618" i="1"/>
  <c r="DO618" i="1"/>
  <c r="DM618" i="1"/>
  <c r="DK618" i="1"/>
  <c r="DF618" i="1"/>
  <c r="DC618" i="1"/>
  <c r="DB618" i="1"/>
  <c r="CZ618" i="1"/>
  <c r="CX618" i="1"/>
  <c r="CV618" i="1"/>
  <c r="CT618" i="1"/>
  <c r="CP618" i="1"/>
  <c r="CM618" i="1"/>
  <c r="CI618" i="1"/>
  <c r="CF618" i="1"/>
  <c r="CE618" i="1"/>
  <c r="CD618" i="1"/>
  <c r="BY618" i="1"/>
  <c r="BW618" i="1"/>
  <c r="BU618" i="1"/>
  <c r="BR618" i="1"/>
  <c r="BP618" i="1"/>
  <c r="BM618" i="1"/>
  <c r="BK618" i="1"/>
  <c r="BH618" i="1"/>
  <c r="BF618" i="1"/>
  <c r="BE618" i="1"/>
  <c r="AY618" i="1"/>
  <c r="AX618" i="1"/>
  <c r="AW618" i="1"/>
  <c r="AV618" i="1"/>
  <c r="AS618" i="1"/>
  <c r="AQ618" i="1"/>
  <c r="AO618" i="1"/>
  <c r="AK618" i="1"/>
  <c r="AI618" i="1"/>
  <c r="AE618" i="1"/>
  <c r="AB618" i="1"/>
  <c r="Z618" i="1"/>
  <c r="X618" i="1"/>
  <c r="T618" i="1"/>
  <c r="R618" i="1"/>
  <c r="P618" i="1"/>
  <c r="N618" i="1"/>
  <c r="L618" i="1"/>
  <c r="EK617" i="1"/>
  <c r="EI617" i="1"/>
  <c r="EG617" i="1"/>
  <c r="ED617" i="1"/>
  <c r="DZ617" i="1"/>
  <c r="DV617" i="1"/>
  <c r="DU617" i="1"/>
  <c r="DR617" i="1"/>
  <c r="DQ617" i="1"/>
  <c r="DO617" i="1"/>
  <c r="DM617" i="1"/>
  <c r="DK617" i="1"/>
  <c r="DF617" i="1"/>
  <c r="DC617" i="1"/>
  <c r="DB617" i="1"/>
  <c r="CZ617" i="1"/>
  <c r="CX617" i="1"/>
  <c r="CV617" i="1"/>
  <c r="CT617" i="1"/>
  <c r="CP617" i="1"/>
  <c r="CM617" i="1"/>
  <c r="CI617" i="1"/>
  <c r="CF617" i="1"/>
  <c r="CE617" i="1"/>
  <c r="CD617" i="1"/>
  <c r="BY617" i="1"/>
  <c r="BW617" i="1"/>
  <c r="BU617" i="1"/>
  <c r="BR617" i="1"/>
  <c r="BP617" i="1"/>
  <c r="BM617" i="1"/>
  <c r="BK617" i="1"/>
  <c r="BH617" i="1"/>
  <c r="BF617" i="1"/>
  <c r="BE617" i="1"/>
  <c r="AY617" i="1"/>
  <c r="AX617" i="1"/>
  <c r="AW617" i="1"/>
  <c r="AV617" i="1"/>
  <c r="AS617" i="1"/>
  <c r="AQ617" i="1"/>
  <c r="AO617" i="1"/>
  <c r="AK617" i="1"/>
  <c r="AI617" i="1"/>
  <c r="AE617" i="1"/>
  <c r="AB617" i="1"/>
  <c r="Z617" i="1"/>
  <c r="X617" i="1"/>
  <c r="T617" i="1"/>
  <c r="R617" i="1"/>
  <c r="P617" i="1"/>
  <c r="N617" i="1"/>
  <c r="L617" i="1"/>
  <c r="EK616" i="1"/>
  <c r="EI616" i="1"/>
  <c r="EG616" i="1"/>
  <c r="ED616" i="1"/>
  <c r="DZ616" i="1"/>
  <c r="DV616" i="1"/>
  <c r="DU616" i="1"/>
  <c r="DR616" i="1"/>
  <c r="DQ616" i="1"/>
  <c r="DO616" i="1"/>
  <c r="DM616" i="1"/>
  <c r="DK616" i="1"/>
  <c r="DF616" i="1"/>
  <c r="DC616" i="1"/>
  <c r="DB616" i="1"/>
  <c r="CZ616" i="1"/>
  <c r="CX616" i="1"/>
  <c r="CV616" i="1"/>
  <c r="CT616" i="1"/>
  <c r="CP616" i="1"/>
  <c r="CM616" i="1"/>
  <c r="CI616" i="1"/>
  <c r="CF616" i="1"/>
  <c r="CE616" i="1"/>
  <c r="CD616" i="1"/>
  <c r="BY616" i="1"/>
  <c r="BW616" i="1"/>
  <c r="BU616" i="1"/>
  <c r="BR616" i="1"/>
  <c r="BP616" i="1"/>
  <c r="BM616" i="1"/>
  <c r="BK616" i="1"/>
  <c r="BH616" i="1"/>
  <c r="BF616" i="1"/>
  <c r="BE616" i="1"/>
  <c r="AY616" i="1"/>
  <c r="AX616" i="1"/>
  <c r="AW616" i="1"/>
  <c r="AV616" i="1"/>
  <c r="AS616" i="1"/>
  <c r="AQ616" i="1"/>
  <c r="AO616" i="1"/>
  <c r="AK616" i="1"/>
  <c r="AI616" i="1"/>
  <c r="AE616" i="1"/>
  <c r="AB616" i="1"/>
  <c r="Z616" i="1"/>
  <c r="X616" i="1"/>
  <c r="T616" i="1"/>
  <c r="R616" i="1"/>
  <c r="P616" i="1"/>
  <c r="N616" i="1"/>
  <c r="L616" i="1"/>
  <c r="EK615" i="1"/>
  <c r="EI615" i="1"/>
  <c r="EG615" i="1"/>
  <c r="ED615" i="1"/>
  <c r="DZ615" i="1"/>
  <c r="DV615" i="1"/>
  <c r="DU615" i="1"/>
  <c r="DR615" i="1"/>
  <c r="DQ615" i="1"/>
  <c r="DO615" i="1"/>
  <c r="DM615" i="1"/>
  <c r="DK615" i="1"/>
  <c r="DF615" i="1"/>
  <c r="DC615" i="1"/>
  <c r="DB615" i="1"/>
  <c r="CZ615" i="1"/>
  <c r="CX615" i="1"/>
  <c r="CV615" i="1"/>
  <c r="CT615" i="1"/>
  <c r="CP615" i="1"/>
  <c r="CM615" i="1"/>
  <c r="CI615" i="1"/>
  <c r="CF615" i="1"/>
  <c r="CE615" i="1"/>
  <c r="CD615" i="1"/>
  <c r="BY615" i="1"/>
  <c r="BW615" i="1"/>
  <c r="BU615" i="1"/>
  <c r="BR615" i="1"/>
  <c r="BP615" i="1"/>
  <c r="BM615" i="1"/>
  <c r="BK615" i="1"/>
  <c r="BH615" i="1"/>
  <c r="BF615" i="1"/>
  <c r="BE615" i="1"/>
  <c r="AY615" i="1"/>
  <c r="AX615" i="1"/>
  <c r="AW615" i="1"/>
  <c r="AV615" i="1"/>
  <c r="AS615" i="1"/>
  <c r="AQ615" i="1"/>
  <c r="AO615" i="1"/>
  <c r="AK615" i="1"/>
  <c r="AI615" i="1"/>
  <c r="AE615" i="1"/>
  <c r="AB615" i="1"/>
  <c r="Z615" i="1"/>
  <c r="X615" i="1"/>
  <c r="T615" i="1"/>
  <c r="R615" i="1"/>
  <c r="P615" i="1"/>
  <c r="N615" i="1"/>
  <c r="L615" i="1"/>
  <c r="EK613" i="1"/>
  <c r="EJ613" i="1"/>
  <c r="EI613" i="1"/>
  <c r="EH613" i="1"/>
  <c r="EG613" i="1"/>
  <c r="EF613" i="1"/>
  <c r="EE613" i="1"/>
  <c r="ED613" i="1"/>
  <c r="EC613" i="1"/>
  <c r="EB613" i="1"/>
  <c r="EA613" i="1"/>
  <c r="DZ613" i="1"/>
  <c r="DY613" i="1"/>
  <c r="DX613" i="1"/>
  <c r="DW613" i="1"/>
  <c r="DV613" i="1"/>
  <c r="DU613" i="1"/>
  <c r="DT613" i="1"/>
  <c r="DS613" i="1"/>
  <c r="DR613" i="1"/>
  <c r="DQ613" i="1"/>
  <c r="DP613" i="1"/>
  <c r="DO613" i="1"/>
  <c r="DN613" i="1"/>
  <c r="DM613" i="1"/>
  <c r="DL613" i="1"/>
  <c r="DK613" i="1"/>
  <c r="DJ613" i="1"/>
  <c r="DI613" i="1"/>
  <c r="DH613" i="1"/>
  <c r="DG613" i="1"/>
  <c r="DF613" i="1"/>
  <c r="DE613" i="1"/>
  <c r="DD613" i="1"/>
  <c r="DC613" i="1"/>
  <c r="DB613" i="1"/>
  <c r="DA613" i="1"/>
  <c r="CZ613" i="1"/>
  <c r="CY613" i="1"/>
  <c r="CX613" i="1"/>
  <c r="CW613" i="1"/>
  <c r="CV613" i="1"/>
  <c r="CU613" i="1"/>
  <c r="CT613" i="1"/>
  <c r="CS613" i="1"/>
  <c r="CR613" i="1"/>
  <c r="CQ613" i="1"/>
  <c r="CP613" i="1"/>
  <c r="CO613" i="1"/>
  <c r="CN613" i="1"/>
  <c r="CM613" i="1"/>
  <c r="CL613" i="1"/>
  <c r="CK613" i="1"/>
  <c r="CJ613" i="1"/>
  <c r="CI613" i="1"/>
  <c r="CH613" i="1"/>
  <c r="CG613" i="1"/>
  <c r="CF613" i="1"/>
  <c r="CE613" i="1"/>
  <c r="CD613" i="1"/>
  <c r="CC613" i="1"/>
  <c r="CB613" i="1"/>
  <c r="CA613" i="1"/>
  <c r="BZ613" i="1"/>
  <c r="BY613" i="1"/>
  <c r="BX613" i="1"/>
  <c r="BW613" i="1"/>
  <c r="BV613" i="1"/>
  <c r="BU613" i="1"/>
  <c r="BT613" i="1"/>
  <c r="BS613" i="1"/>
  <c r="BR613" i="1"/>
  <c r="BQ613" i="1"/>
  <c r="BP613" i="1"/>
  <c r="BO613" i="1"/>
  <c r="BN613" i="1"/>
  <c r="BM613" i="1"/>
  <c r="BL613" i="1"/>
  <c r="BK613" i="1"/>
  <c r="BJ613" i="1"/>
  <c r="BI613" i="1"/>
  <c r="BH613" i="1"/>
  <c r="BG613" i="1"/>
  <c r="BF613" i="1"/>
  <c r="BE613" i="1"/>
  <c r="BD613" i="1"/>
  <c r="BC613" i="1"/>
  <c r="BB613" i="1"/>
  <c r="BA613" i="1"/>
  <c r="AZ613" i="1"/>
  <c r="AY613" i="1"/>
  <c r="AX613" i="1"/>
  <c r="AW613" i="1"/>
  <c r="AV613" i="1"/>
  <c r="AU613" i="1"/>
  <c r="AT613" i="1"/>
  <c r="AS613" i="1"/>
  <c r="AR613" i="1"/>
  <c r="AQ613" i="1"/>
  <c r="AP613" i="1"/>
  <c r="AO613" i="1"/>
  <c r="AN613" i="1"/>
  <c r="AM613" i="1"/>
  <c r="AL613" i="1"/>
  <c r="AK613" i="1"/>
  <c r="AJ613" i="1"/>
  <c r="AI613" i="1"/>
  <c r="AH613" i="1"/>
  <c r="AG613" i="1"/>
  <c r="AF613" i="1"/>
  <c r="AE613" i="1"/>
  <c r="AD613" i="1"/>
  <c r="AC613" i="1"/>
  <c r="AB613" i="1"/>
  <c r="AA613" i="1"/>
  <c r="Z613" i="1"/>
  <c r="Y613" i="1"/>
  <c r="X613" i="1"/>
  <c r="W613" i="1"/>
  <c r="V613" i="1"/>
  <c r="U613" i="1"/>
  <c r="T613" i="1"/>
  <c r="S613" i="1"/>
  <c r="R613" i="1"/>
  <c r="Q613" i="1"/>
  <c r="P613" i="1"/>
  <c r="O613" i="1"/>
  <c r="N613" i="1"/>
  <c r="M613" i="1"/>
  <c r="L613" i="1"/>
  <c r="K613" i="1"/>
  <c r="J613" i="1"/>
  <c r="EK612" i="1"/>
  <c r="EJ612" i="1"/>
  <c r="EI612" i="1"/>
  <c r="EH612" i="1"/>
  <c r="EG612" i="1"/>
  <c r="EF612" i="1"/>
  <c r="EE612" i="1"/>
  <c r="ED612" i="1"/>
  <c r="EC612" i="1"/>
  <c r="EB612" i="1"/>
  <c r="EA612" i="1"/>
  <c r="DZ612" i="1"/>
  <c r="DY612" i="1"/>
  <c r="DX612" i="1"/>
  <c r="DW612" i="1"/>
  <c r="DV612" i="1"/>
  <c r="DU612" i="1"/>
  <c r="DT612" i="1"/>
  <c r="DS612" i="1"/>
  <c r="DR612" i="1"/>
  <c r="DQ612" i="1"/>
  <c r="DP612" i="1"/>
  <c r="DO612" i="1"/>
  <c r="DN612" i="1"/>
  <c r="DM612" i="1"/>
  <c r="DL612" i="1"/>
  <c r="DK612" i="1"/>
  <c r="DJ612" i="1"/>
  <c r="DI612" i="1"/>
  <c r="DH612" i="1"/>
  <c r="DG612" i="1"/>
  <c r="DF612" i="1"/>
  <c r="DE612" i="1"/>
  <c r="DD612" i="1"/>
  <c r="DC612" i="1"/>
  <c r="DB612" i="1"/>
  <c r="DA612" i="1"/>
  <c r="CZ612" i="1"/>
  <c r="CY612" i="1"/>
  <c r="CX612" i="1"/>
  <c r="CW612" i="1"/>
  <c r="CV612" i="1"/>
  <c r="CU612" i="1"/>
  <c r="CT612" i="1"/>
  <c r="CS612" i="1"/>
  <c r="CR612" i="1"/>
  <c r="CQ612" i="1"/>
  <c r="CP612" i="1"/>
  <c r="CO612" i="1"/>
  <c r="CN612" i="1"/>
  <c r="CM612" i="1"/>
  <c r="CL612" i="1"/>
  <c r="CK612" i="1"/>
  <c r="CJ612" i="1"/>
  <c r="CI612" i="1"/>
  <c r="CH612" i="1"/>
  <c r="CG612" i="1"/>
  <c r="CF612" i="1"/>
  <c r="CE612" i="1"/>
  <c r="CD612" i="1"/>
  <c r="CC612" i="1"/>
  <c r="CB612" i="1"/>
  <c r="CA612" i="1"/>
  <c r="BZ612" i="1"/>
  <c r="BY612" i="1"/>
  <c r="BX612" i="1"/>
  <c r="BW612" i="1"/>
  <c r="BV612" i="1"/>
  <c r="BU612" i="1"/>
  <c r="BT612" i="1"/>
  <c r="BS612" i="1"/>
  <c r="BR612" i="1"/>
  <c r="BQ612" i="1"/>
  <c r="BP612" i="1"/>
  <c r="BO612" i="1"/>
  <c r="BN612" i="1"/>
  <c r="BM612" i="1"/>
  <c r="BL612" i="1"/>
  <c r="BK612" i="1"/>
  <c r="BJ612" i="1"/>
  <c r="BI612" i="1"/>
  <c r="BH612" i="1"/>
  <c r="BG612" i="1"/>
  <c r="BF612" i="1"/>
  <c r="BE612" i="1"/>
  <c r="BD612" i="1"/>
  <c r="BC612" i="1"/>
  <c r="BB612" i="1"/>
  <c r="BA612" i="1"/>
  <c r="AZ612" i="1"/>
  <c r="AY612" i="1"/>
  <c r="AX612" i="1"/>
  <c r="AW612" i="1"/>
  <c r="AV612" i="1"/>
  <c r="AU612" i="1"/>
  <c r="AT612" i="1"/>
  <c r="AS612" i="1"/>
  <c r="AR612" i="1"/>
  <c r="AQ612" i="1"/>
  <c r="AP612" i="1"/>
  <c r="AO612" i="1"/>
  <c r="AN612" i="1"/>
  <c r="AM612" i="1"/>
  <c r="AL612" i="1"/>
  <c r="AK612" i="1"/>
  <c r="AJ612" i="1"/>
  <c r="AI612" i="1"/>
  <c r="AH612" i="1"/>
  <c r="AG612" i="1"/>
  <c r="AF612" i="1"/>
  <c r="AE612" i="1"/>
  <c r="AD612" i="1"/>
  <c r="AC612" i="1"/>
  <c r="AB612" i="1"/>
  <c r="AA612" i="1"/>
  <c r="Z612" i="1"/>
  <c r="Y612" i="1"/>
  <c r="X612" i="1"/>
  <c r="W612" i="1"/>
  <c r="V612" i="1"/>
  <c r="U612" i="1"/>
  <c r="T612" i="1"/>
  <c r="S612" i="1"/>
  <c r="R612" i="1"/>
  <c r="Q612" i="1"/>
  <c r="P612" i="1"/>
  <c r="O612" i="1"/>
  <c r="N612" i="1"/>
  <c r="M612" i="1"/>
  <c r="L612" i="1"/>
  <c r="K612" i="1"/>
  <c r="J612" i="1"/>
  <c r="EK611" i="1"/>
  <c r="EJ611" i="1"/>
  <c r="EI611" i="1"/>
  <c r="EH611" i="1"/>
  <c r="EG611" i="1"/>
  <c r="EF611" i="1"/>
  <c r="EE611" i="1"/>
  <c r="ED611" i="1"/>
  <c r="EC611" i="1"/>
  <c r="EB611" i="1"/>
  <c r="EA611" i="1"/>
  <c r="DZ611" i="1"/>
  <c r="DY611" i="1"/>
  <c r="DX611" i="1"/>
  <c r="DW611" i="1"/>
  <c r="DV611" i="1"/>
  <c r="DU611" i="1"/>
  <c r="DT611" i="1"/>
  <c r="DS611" i="1"/>
  <c r="DR611" i="1"/>
  <c r="DQ611" i="1"/>
  <c r="DP611" i="1"/>
  <c r="DO611" i="1"/>
  <c r="DN611" i="1"/>
  <c r="DM611" i="1"/>
  <c r="DL611" i="1"/>
  <c r="DK611" i="1"/>
  <c r="DJ611" i="1"/>
  <c r="DI611" i="1"/>
  <c r="DH611" i="1"/>
  <c r="DG611" i="1"/>
  <c r="DF611" i="1"/>
  <c r="DE611" i="1"/>
  <c r="DD611" i="1"/>
  <c r="DC611" i="1"/>
  <c r="DB611" i="1"/>
  <c r="DA611" i="1"/>
  <c r="CZ611" i="1"/>
  <c r="CY611" i="1"/>
  <c r="CX611" i="1"/>
  <c r="CW611" i="1"/>
  <c r="CV611" i="1"/>
  <c r="CU611" i="1"/>
  <c r="CT611" i="1"/>
  <c r="CS611" i="1"/>
  <c r="CR611" i="1"/>
  <c r="CQ611" i="1"/>
  <c r="CP611" i="1"/>
  <c r="CO611" i="1"/>
  <c r="CN611" i="1"/>
  <c r="CM611" i="1"/>
  <c r="CL611" i="1"/>
  <c r="CK611" i="1"/>
  <c r="CJ611" i="1"/>
  <c r="CI611" i="1"/>
  <c r="CH611" i="1"/>
  <c r="CG611" i="1"/>
  <c r="CF611" i="1"/>
  <c r="CE611" i="1"/>
  <c r="CD611" i="1"/>
  <c r="CC611" i="1"/>
  <c r="CB611" i="1"/>
  <c r="CA611" i="1"/>
  <c r="BZ611" i="1"/>
  <c r="BY611" i="1"/>
  <c r="BX611" i="1"/>
  <c r="BW611" i="1"/>
  <c r="BV611" i="1"/>
  <c r="BU611" i="1"/>
  <c r="BT611" i="1"/>
  <c r="BS611" i="1"/>
  <c r="BR611" i="1"/>
  <c r="BQ611" i="1"/>
  <c r="BP611" i="1"/>
  <c r="BO611" i="1"/>
  <c r="BN611" i="1"/>
  <c r="BM611" i="1"/>
  <c r="BL611" i="1"/>
  <c r="BK611" i="1"/>
  <c r="BJ611" i="1"/>
  <c r="BI611" i="1"/>
  <c r="BH611" i="1"/>
  <c r="BG611" i="1"/>
  <c r="BF611" i="1"/>
  <c r="BE611" i="1"/>
  <c r="BD611" i="1"/>
  <c r="BC611" i="1"/>
  <c r="BB611" i="1"/>
  <c r="BA611" i="1"/>
  <c r="AZ611" i="1"/>
  <c r="AY611" i="1"/>
  <c r="AX611" i="1"/>
  <c r="AW611" i="1"/>
  <c r="AV611" i="1"/>
  <c r="AU611" i="1"/>
  <c r="AT611" i="1"/>
  <c r="AS611" i="1"/>
  <c r="AR611" i="1"/>
  <c r="AQ611" i="1"/>
  <c r="AP611" i="1"/>
  <c r="AO611" i="1"/>
  <c r="AN611" i="1"/>
  <c r="AM611" i="1"/>
  <c r="AL611" i="1"/>
  <c r="AK611" i="1"/>
  <c r="AJ611" i="1"/>
  <c r="AI611" i="1"/>
  <c r="AH611" i="1"/>
  <c r="AG611" i="1"/>
  <c r="AF611" i="1"/>
  <c r="AE611" i="1"/>
  <c r="AD611" i="1"/>
  <c r="AC611" i="1"/>
  <c r="AB611" i="1"/>
  <c r="AA611" i="1"/>
  <c r="Z611" i="1"/>
  <c r="Y611" i="1"/>
  <c r="X611" i="1"/>
  <c r="W611" i="1"/>
  <c r="V611" i="1"/>
  <c r="U611" i="1"/>
  <c r="T611" i="1"/>
  <c r="S611" i="1"/>
  <c r="R611" i="1"/>
  <c r="Q611" i="1"/>
  <c r="P611" i="1"/>
  <c r="O611" i="1"/>
  <c r="N611" i="1"/>
  <c r="M611" i="1"/>
  <c r="L611" i="1"/>
  <c r="K611" i="1"/>
  <c r="J611" i="1"/>
  <c r="EK610" i="1"/>
  <c r="EJ610" i="1"/>
  <c r="EI610" i="1"/>
  <c r="EH610" i="1"/>
  <c r="EG610" i="1"/>
  <c r="EF610" i="1"/>
  <c r="EE610" i="1"/>
  <c r="ED610" i="1"/>
  <c r="EC610" i="1"/>
  <c r="EB610" i="1"/>
  <c r="EA610" i="1"/>
  <c r="DZ610" i="1"/>
  <c r="DY610" i="1"/>
  <c r="DX610" i="1"/>
  <c r="DW610" i="1"/>
  <c r="DV610" i="1"/>
  <c r="DU610" i="1"/>
  <c r="DT610" i="1"/>
  <c r="DS610" i="1"/>
  <c r="DR610" i="1"/>
  <c r="DQ610" i="1"/>
  <c r="DP610" i="1"/>
  <c r="DO610" i="1"/>
  <c r="DN610" i="1"/>
  <c r="DM610" i="1"/>
  <c r="DL610" i="1"/>
  <c r="DK610" i="1"/>
  <c r="DJ610" i="1"/>
  <c r="DI610" i="1"/>
  <c r="DH610" i="1"/>
  <c r="DG610" i="1"/>
  <c r="DF610" i="1"/>
  <c r="DE610" i="1"/>
  <c r="DD610" i="1"/>
  <c r="DC610" i="1"/>
  <c r="DB610" i="1"/>
  <c r="DA610" i="1"/>
  <c r="CZ610" i="1"/>
  <c r="CY610" i="1"/>
  <c r="CX610" i="1"/>
  <c r="CW610" i="1"/>
  <c r="CV610" i="1"/>
  <c r="CU610" i="1"/>
  <c r="CT610" i="1"/>
  <c r="CS610" i="1"/>
  <c r="CR610" i="1"/>
  <c r="CQ610" i="1"/>
  <c r="CP610" i="1"/>
  <c r="CO610" i="1"/>
  <c r="CN610" i="1"/>
  <c r="CM610" i="1"/>
  <c r="CL610" i="1"/>
  <c r="CK610" i="1"/>
  <c r="CJ610" i="1"/>
  <c r="CI610" i="1"/>
  <c r="CH610" i="1"/>
  <c r="CG610" i="1"/>
  <c r="CF610" i="1"/>
  <c r="CE610" i="1"/>
  <c r="CD610" i="1"/>
  <c r="CC610" i="1"/>
  <c r="CB610" i="1"/>
  <c r="CA610" i="1"/>
  <c r="BZ610" i="1"/>
  <c r="BY610" i="1"/>
  <c r="BX610" i="1"/>
  <c r="BW610" i="1"/>
  <c r="BV610" i="1"/>
  <c r="BU610" i="1"/>
  <c r="BT610" i="1"/>
  <c r="BS610" i="1"/>
  <c r="BR610" i="1"/>
  <c r="BQ610" i="1"/>
  <c r="BP610" i="1"/>
  <c r="BO610" i="1"/>
  <c r="BN610" i="1"/>
  <c r="BM610" i="1"/>
  <c r="BL610" i="1"/>
  <c r="BK610" i="1"/>
  <c r="BJ610" i="1"/>
  <c r="BI610" i="1"/>
  <c r="BH610" i="1"/>
  <c r="BG610" i="1"/>
  <c r="BF610" i="1"/>
  <c r="BE610" i="1"/>
  <c r="BD610" i="1"/>
  <c r="BC610" i="1"/>
  <c r="BB610" i="1"/>
  <c r="BA610" i="1"/>
  <c r="AZ610" i="1"/>
  <c r="AY610" i="1"/>
  <c r="AX610" i="1"/>
  <c r="AW610" i="1"/>
  <c r="AV610" i="1"/>
  <c r="AU610" i="1"/>
  <c r="AT610" i="1"/>
  <c r="AS610" i="1"/>
  <c r="AR610" i="1"/>
  <c r="AQ610" i="1"/>
  <c r="AP610" i="1"/>
  <c r="AO610" i="1"/>
  <c r="AN610" i="1"/>
  <c r="AM610" i="1"/>
  <c r="AL610" i="1"/>
  <c r="AK610" i="1"/>
  <c r="AJ610" i="1"/>
  <c r="AI610" i="1"/>
  <c r="AH610" i="1"/>
  <c r="AG610" i="1"/>
  <c r="AF610" i="1"/>
  <c r="AE610" i="1"/>
  <c r="AD610" i="1"/>
  <c r="AC610" i="1"/>
  <c r="AB610" i="1"/>
  <c r="AA610" i="1"/>
  <c r="Z610" i="1"/>
  <c r="Y610" i="1"/>
  <c r="X610" i="1"/>
  <c r="W610" i="1"/>
  <c r="V610" i="1"/>
  <c r="U610" i="1"/>
  <c r="T610" i="1"/>
  <c r="S610" i="1"/>
  <c r="R610" i="1"/>
  <c r="Q610" i="1"/>
  <c r="P610" i="1"/>
  <c r="O610" i="1"/>
  <c r="N610" i="1"/>
  <c r="M610" i="1"/>
  <c r="L610" i="1"/>
  <c r="K610" i="1"/>
  <c r="J610" i="1"/>
  <c r="EK609" i="1"/>
  <c r="EJ609" i="1"/>
  <c r="EI609" i="1"/>
  <c r="EH609" i="1"/>
  <c r="EG609" i="1"/>
  <c r="EF609" i="1"/>
  <c r="EE609" i="1"/>
  <c r="ED609" i="1"/>
  <c r="EC609" i="1"/>
  <c r="EB609" i="1"/>
  <c r="EA609" i="1"/>
  <c r="DZ609" i="1"/>
  <c r="DY609" i="1"/>
  <c r="DX609" i="1"/>
  <c r="DW609" i="1"/>
  <c r="DV609" i="1"/>
  <c r="DU609" i="1"/>
  <c r="DT609" i="1"/>
  <c r="DS609" i="1"/>
  <c r="DR609" i="1"/>
  <c r="DQ609" i="1"/>
  <c r="DP609" i="1"/>
  <c r="DO609" i="1"/>
  <c r="DN609" i="1"/>
  <c r="DM609" i="1"/>
  <c r="DL609" i="1"/>
  <c r="DK609" i="1"/>
  <c r="DJ609" i="1"/>
  <c r="DI609" i="1"/>
  <c r="DH609" i="1"/>
  <c r="DG609" i="1"/>
  <c r="DF609" i="1"/>
  <c r="DE609" i="1"/>
  <c r="DD609" i="1"/>
  <c r="DC609" i="1"/>
  <c r="DB609" i="1"/>
  <c r="DA609" i="1"/>
  <c r="CZ609" i="1"/>
  <c r="CY609" i="1"/>
  <c r="CX609" i="1"/>
  <c r="CW609" i="1"/>
  <c r="CV609" i="1"/>
  <c r="CU609" i="1"/>
  <c r="CT609" i="1"/>
  <c r="CS609" i="1"/>
  <c r="CR609" i="1"/>
  <c r="CQ609" i="1"/>
  <c r="CP609" i="1"/>
  <c r="CO609" i="1"/>
  <c r="CN609" i="1"/>
  <c r="CM609" i="1"/>
  <c r="CL609" i="1"/>
  <c r="CK609" i="1"/>
  <c r="CJ609" i="1"/>
  <c r="CI609" i="1"/>
  <c r="CH609" i="1"/>
  <c r="CG609" i="1"/>
  <c r="CF609" i="1"/>
  <c r="CE609" i="1"/>
  <c r="CD609" i="1"/>
  <c r="CC609" i="1"/>
  <c r="CB609" i="1"/>
  <c r="CA609" i="1"/>
  <c r="BZ609" i="1"/>
  <c r="BY609" i="1"/>
  <c r="BX609" i="1"/>
  <c r="BW609" i="1"/>
  <c r="BV609" i="1"/>
  <c r="BU609" i="1"/>
  <c r="BT609" i="1"/>
  <c r="BS609" i="1"/>
  <c r="BR609" i="1"/>
  <c r="BQ609" i="1"/>
  <c r="BP609" i="1"/>
  <c r="BO609" i="1"/>
  <c r="BN609" i="1"/>
  <c r="BM609" i="1"/>
  <c r="BL609" i="1"/>
  <c r="BK609" i="1"/>
  <c r="BJ609" i="1"/>
  <c r="BI609" i="1"/>
  <c r="BH609" i="1"/>
  <c r="BG609" i="1"/>
  <c r="BF609" i="1"/>
  <c r="BE609" i="1"/>
  <c r="BD609" i="1"/>
  <c r="BC609" i="1"/>
  <c r="BB609" i="1"/>
  <c r="BA609" i="1"/>
  <c r="AZ609" i="1"/>
  <c r="AY609" i="1"/>
  <c r="AX609" i="1"/>
  <c r="AW609" i="1"/>
  <c r="AV609" i="1"/>
  <c r="AU609" i="1"/>
  <c r="AT609" i="1"/>
  <c r="AS609" i="1"/>
  <c r="AR609" i="1"/>
  <c r="AQ609" i="1"/>
  <c r="AP609" i="1"/>
  <c r="AO609" i="1"/>
  <c r="AN609" i="1"/>
  <c r="AM609" i="1"/>
  <c r="AL609" i="1"/>
  <c r="AK609" i="1"/>
  <c r="AJ609" i="1"/>
  <c r="AI609" i="1"/>
  <c r="AH609" i="1"/>
  <c r="AG609" i="1"/>
  <c r="AF609" i="1"/>
  <c r="AE609" i="1"/>
  <c r="AD609" i="1"/>
  <c r="AC609" i="1"/>
  <c r="AB609" i="1"/>
  <c r="AA609" i="1"/>
  <c r="Z609" i="1"/>
  <c r="Y609" i="1"/>
  <c r="X609" i="1"/>
  <c r="W609" i="1"/>
  <c r="V609" i="1"/>
  <c r="U609" i="1"/>
  <c r="T609" i="1"/>
  <c r="S609" i="1"/>
  <c r="R609" i="1"/>
  <c r="Q609" i="1"/>
  <c r="P609" i="1"/>
  <c r="O609" i="1"/>
  <c r="N609" i="1"/>
  <c r="M609" i="1"/>
  <c r="L609" i="1"/>
  <c r="K609" i="1"/>
  <c r="J609" i="1"/>
  <c r="EK608" i="1"/>
  <c r="EJ608" i="1"/>
  <c r="EI608" i="1"/>
  <c r="EH608" i="1"/>
  <c r="EG608" i="1"/>
  <c r="EF608" i="1"/>
  <c r="EE608" i="1"/>
  <c r="ED608" i="1"/>
  <c r="EC608" i="1"/>
  <c r="EB608" i="1"/>
  <c r="EA608" i="1"/>
  <c r="DZ608" i="1"/>
  <c r="DY608" i="1"/>
  <c r="DX608" i="1"/>
  <c r="DW608" i="1"/>
  <c r="DV608" i="1"/>
  <c r="DU608" i="1"/>
  <c r="DT608" i="1"/>
  <c r="DS608" i="1"/>
  <c r="DR608" i="1"/>
  <c r="DQ608" i="1"/>
  <c r="DP608" i="1"/>
  <c r="DO608" i="1"/>
  <c r="DN608" i="1"/>
  <c r="DM608" i="1"/>
  <c r="DL608" i="1"/>
  <c r="DK608" i="1"/>
  <c r="DJ608" i="1"/>
  <c r="DI608" i="1"/>
  <c r="DH608" i="1"/>
  <c r="DG608" i="1"/>
  <c r="DF608" i="1"/>
  <c r="DE608" i="1"/>
  <c r="DD608" i="1"/>
  <c r="DC608" i="1"/>
  <c r="DB608" i="1"/>
  <c r="DA608" i="1"/>
  <c r="CZ608" i="1"/>
  <c r="CY608" i="1"/>
  <c r="CX608" i="1"/>
  <c r="CW608" i="1"/>
  <c r="CV608" i="1"/>
  <c r="CU608" i="1"/>
  <c r="CT608" i="1"/>
  <c r="CS608" i="1"/>
  <c r="CR608" i="1"/>
  <c r="CQ608" i="1"/>
  <c r="CP608" i="1"/>
  <c r="CO608" i="1"/>
  <c r="CN608" i="1"/>
  <c r="CM608" i="1"/>
  <c r="CL608" i="1"/>
  <c r="CK608" i="1"/>
  <c r="CJ608" i="1"/>
  <c r="CI608" i="1"/>
  <c r="CH608" i="1"/>
  <c r="CG608" i="1"/>
  <c r="CF608" i="1"/>
  <c r="CE608" i="1"/>
  <c r="CD608" i="1"/>
  <c r="CC608" i="1"/>
  <c r="CB608" i="1"/>
  <c r="CA608" i="1"/>
  <c r="BZ608" i="1"/>
  <c r="BY608" i="1"/>
  <c r="BX608" i="1"/>
  <c r="BW608" i="1"/>
  <c r="BV608" i="1"/>
  <c r="BU608" i="1"/>
  <c r="BT608" i="1"/>
  <c r="BS608" i="1"/>
  <c r="BR608" i="1"/>
  <c r="BQ608" i="1"/>
  <c r="BP608" i="1"/>
  <c r="BO608" i="1"/>
  <c r="BN608" i="1"/>
  <c r="BM608" i="1"/>
  <c r="BL608" i="1"/>
  <c r="BK608" i="1"/>
  <c r="BJ608" i="1"/>
  <c r="BI608" i="1"/>
  <c r="BH608" i="1"/>
  <c r="BG608" i="1"/>
  <c r="BF608" i="1"/>
  <c r="BE608" i="1"/>
  <c r="BD608" i="1"/>
  <c r="BC608" i="1"/>
  <c r="BB608" i="1"/>
  <c r="BA608" i="1"/>
  <c r="AZ608" i="1"/>
  <c r="AY608" i="1"/>
  <c r="AX608" i="1"/>
  <c r="AW608" i="1"/>
  <c r="AV608" i="1"/>
  <c r="AU608" i="1"/>
  <c r="AT608" i="1"/>
  <c r="AS608" i="1"/>
  <c r="AR608" i="1"/>
  <c r="AQ608" i="1"/>
  <c r="AP608" i="1"/>
  <c r="AO608" i="1"/>
  <c r="AN608" i="1"/>
  <c r="AM608" i="1"/>
  <c r="AL608" i="1"/>
  <c r="AK608" i="1"/>
  <c r="AJ608" i="1"/>
  <c r="AI608" i="1"/>
  <c r="AH608" i="1"/>
  <c r="AG608" i="1"/>
  <c r="AF608" i="1"/>
  <c r="AE608" i="1"/>
  <c r="AD608" i="1"/>
  <c r="AC608" i="1"/>
  <c r="AB608" i="1"/>
  <c r="AA608" i="1"/>
  <c r="Z608" i="1"/>
  <c r="Y608" i="1"/>
  <c r="X608" i="1"/>
  <c r="W608" i="1"/>
  <c r="V608" i="1"/>
  <c r="U608" i="1"/>
  <c r="T608" i="1"/>
  <c r="S608" i="1"/>
  <c r="R608" i="1"/>
  <c r="Q608" i="1"/>
  <c r="P608" i="1"/>
  <c r="O608" i="1"/>
  <c r="N608" i="1"/>
  <c r="M608" i="1"/>
  <c r="L608" i="1"/>
  <c r="K608" i="1"/>
  <c r="J608" i="1"/>
  <c r="EK607" i="1"/>
  <c r="EJ607" i="1"/>
  <c r="EI607" i="1"/>
  <c r="EH607" i="1"/>
  <c r="EG607" i="1"/>
  <c r="EF607" i="1"/>
  <c r="EE607" i="1"/>
  <c r="ED607" i="1"/>
  <c r="EC607" i="1"/>
  <c r="EB607" i="1"/>
  <c r="EA607" i="1"/>
  <c r="DZ607" i="1"/>
  <c r="DY607" i="1"/>
  <c r="DX607" i="1"/>
  <c r="DW607" i="1"/>
  <c r="DV607" i="1"/>
  <c r="DU607" i="1"/>
  <c r="DT607" i="1"/>
  <c r="DS607" i="1"/>
  <c r="DR607" i="1"/>
  <c r="DQ607" i="1"/>
  <c r="DP607" i="1"/>
  <c r="DO607" i="1"/>
  <c r="DN607" i="1"/>
  <c r="DM607" i="1"/>
  <c r="DL607" i="1"/>
  <c r="DK607" i="1"/>
  <c r="DJ607" i="1"/>
  <c r="DI607" i="1"/>
  <c r="DH607" i="1"/>
  <c r="DG607" i="1"/>
  <c r="DF607" i="1"/>
  <c r="DE607" i="1"/>
  <c r="DD607" i="1"/>
  <c r="DC607" i="1"/>
  <c r="DB607" i="1"/>
  <c r="DA607" i="1"/>
  <c r="CZ607" i="1"/>
  <c r="CY607" i="1"/>
  <c r="CX607" i="1"/>
  <c r="CW607" i="1"/>
  <c r="CV607" i="1"/>
  <c r="CU607" i="1"/>
  <c r="CT607" i="1"/>
  <c r="CS607" i="1"/>
  <c r="CR607" i="1"/>
  <c r="CQ607" i="1"/>
  <c r="CP607" i="1"/>
  <c r="CO607" i="1"/>
  <c r="CN607" i="1"/>
  <c r="CM607" i="1"/>
  <c r="CL607" i="1"/>
  <c r="CK607" i="1"/>
  <c r="CJ607" i="1"/>
  <c r="CI607" i="1"/>
  <c r="CH607" i="1"/>
  <c r="CG607" i="1"/>
  <c r="CF607" i="1"/>
  <c r="CE607" i="1"/>
  <c r="CD607" i="1"/>
  <c r="CC607" i="1"/>
  <c r="CB607" i="1"/>
  <c r="CA607" i="1"/>
  <c r="BZ607" i="1"/>
  <c r="BY607" i="1"/>
  <c r="BX607" i="1"/>
  <c r="BW607" i="1"/>
  <c r="BV607" i="1"/>
  <c r="BU607" i="1"/>
  <c r="BT607" i="1"/>
  <c r="BS607" i="1"/>
  <c r="BR607" i="1"/>
  <c r="BQ607" i="1"/>
  <c r="BP607" i="1"/>
  <c r="BO607" i="1"/>
  <c r="BN607" i="1"/>
  <c r="BM607" i="1"/>
  <c r="BL607" i="1"/>
  <c r="BK607" i="1"/>
  <c r="BJ607" i="1"/>
  <c r="BI607" i="1"/>
  <c r="BH607" i="1"/>
  <c r="BG607" i="1"/>
  <c r="BF607" i="1"/>
  <c r="BE607" i="1"/>
  <c r="BD607" i="1"/>
  <c r="BC607" i="1"/>
  <c r="BB607" i="1"/>
  <c r="BA607" i="1"/>
  <c r="AZ607" i="1"/>
  <c r="AY607" i="1"/>
  <c r="AX607" i="1"/>
  <c r="AW607" i="1"/>
  <c r="AV607" i="1"/>
  <c r="AU607" i="1"/>
  <c r="AT607" i="1"/>
  <c r="AS607" i="1"/>
  <c r="AR607" i="1"/>
  <c r="AQ607" i="1"/>
  <c r="AP607" i="1"/>
  <c r="AO607" i="1"/>
  <c r="AN607" i="1"/>
  <c r="AM607" i="1"/>
  <c r="AL607" i="1"/>
  <c r="AK607" i="1"/>
  <c r="AJ607" i="1"/>
  <c r="AI607" i="1"/>
  <c r="AH607" i="1"/>
  <c r="AG607" i="1"/>
  <c r="AF607" i="1"/>
  <c r="AE607" i="1"/>
  <c r="AD607" i="1"/>
  <c r="AC607" i="1"/>
  <c r="AB607" i="1"/>
  <c r="AA607" i="1"/>
  <c r="Z607" i="1"/>
  <c r="Y607" i="1"/>
  <c r="X607" i="1"/>
  <c r="W607" i="1"/>
  <c r="V607" i="1"/>
  <c r="U607" i="1"/>
  <c r="T607" i="1"/>
  <c r="S607" i="1"/>
  <c r="R607" i="1"/>
  <c r="Q607" i="1"/>
  <c r="P607" i="1"/>
  <c r="O607" i="1"/>
  <c r="N607" i="1"/>
  <c r="M607" i="1"/>
  <c r="L607" i="1"/>
  <c r="K607" i="1"/>
  <c r="J607" i="1"/>
  <c r="EK606" i="1"/>
  <c r="EJ606" i="1"/>
  <c r="EI606" i="1"/>
  <c r="EH606" i="1"/>
  <c r="EG606" i="1"/>
  <c r="EF606" i="1"/>
  <c r="EE606" i="1"/>
  <c r="ED606" i="1"/>
  <c r="EC606" i="1"/>
  <c r="EB606" i="1"/>
  <c r="EA606" i="1"/>
  <c r="DZ606" i="1"/>
  <c r="DY606" i="1"/>
  <c r="DX606" i="1"/>
  <c r="DW606" i="1"/>
  <c r="DV606" i="1"/>
  <c r="DU606" i="1"/>
  <c r="DT606" i="1"/>
  <c r="DS606" i="1"/>
  <c r="DR606" i="1"/>
  <c r="DQ606" i="1"/>
  <c r="DP606" i="1"/>
  <c r="DO606" i="1"/>
  <c r="DN606" i="1"/>
  <c r="DM606" i="1"/>
  <c r="DL606" i="1"/>
  <c r="DK606" i="1"/>
  <c r="DJ606" i="1"/>
  <c r="DI606" i="1"/>
  <c r="DH606" i="1"/>
  <c r="DG606" i="1"/>
  <c r="DF606" i="1"/>
  <c r="DE606" i="1"/>
  <c r="DD606" i="1"/>
  <c r="DC606" i="1"/>
  <c r="DB606" i="1"/>
  <c r="DA606" i="1"/>
  <c r="CZ606" i="1"/>
  <c r="CY606" i="1"/>
  <c r="CX606" i="1"/>
  <c r="CW606" i="1"/>
  <c r="CV606" i="1"/>
  <c r="CU606" i="1"/>
  <c r="CT606" i="1"/>
  <c r="CS606" i="1"/>
  <c r="CR606" i="1"/>
  <c r="CQ606" i="1"/>
  <c r="CP606" i="1"/>
  <c r="CO606" i="1"/>
  <c r="CN606" i="1"/>
  <c r="CM606" i="1"/>
  <c r="CL606" i="1"/>
  <c r="CK606" i="1"/>
  <c r="CJ606" i="1"/>
  <c r="CI606" i="1"/>
  <c r="CH606" i="1"/>
  <c r="CG606" i="1"/>
  <c r="CF606" i="1"/>
  <c r="CE606" i="1"/>
  <c r="CD606" i="1"/>
  <c r="CC606" i="1"/>
  <c r="CB606" i="1"/>
  <c r="CA606" i="1"/>
  <c r="BZ606" i="1"/>
  <c r="BY606" i="1"/>
  <c r="BX606" i="1"/>
  <c r="BW606" i="1"/>
  <c r="BV606" i="1"/>
  <c r="BU606" i="1"/>
  <c r="BT606" i="1"/>
  <c r="BS606" i="1"/>
  <c r="BR606" i="1"/>
  <c r="BQ606" i="1"/>
  <c r="BP606" i="1"/>
  <c r="BO606" i="1"/>
  <c r="BN606" i="1"/>
  <c r="BM606" i="1"/>
  <c r="BL606" i="1"/>
  <c r="BK606" i="1"/>
  <c r="BJ606" i="1"/>
  <c r="BI606" i="1"/>
  <c r="BH606" i="1"/>
  <c r="BG606" i="1"/>
  <c r="BF606" i="1"/>
  <c r="BE606" i="1"/>
  <c r="BD606" i="1"/>
  <c r="BC606" i="1"/>
  <c r="BB606" i="1"/>
  <c r="BA606" i="1"/>
  <c r="AZ606" i="1"/>
  <c r="AY606" i="1"/>
  <c r="AX606" i="1"/>
  <c r="AW606" i="1"/>
  <c r="AV606" i="1"/>
  <c r="AU606" i="1"/>
  <c r="AT606" i="1"/>
  <c r="AS606" i="1"/>
  <c r="AR606" i="1"/>
  <c r="AQ606" i="1"/>
  <c r="AP606" i="1"/>
  <c r="AO606" i="1"/>
  <c r="AN606" i="1"/>
  <c r="AM606" i="1"/>
  <c r="AL606" i="1"/>
  <c r="AK606" i="1"/>
  <c r="AJ606" i="1"/>
  <c r="AI606" i="1"/>
  <c r="AH606" i="1"/>
  <c r="AG606" i="1"/>
  <c r="AF606" i="1"/>
  <c r="AE606" i="1"/>
  <c r="AD606" i="1"/>
  <c r="AC606" i="1"/>
  <c r="AB606" i="1"/>
  <c r="AA606" i="1"/>
  <c r="Z606" i="1"/>
  <c r="Y606" i="1"/>
  <c r="X606" i="1"/>
  <c r="W606" i="1"/>
  <c r="V606" i="1"/>
  <c r="U606" i="1"/>
  <c r="T606" i="1"/>
  <c r="S606" i="1"/>
  <c r="R606" i="1"/>
  <c r="Q606" i="1"/>
  <c r="P606" i="1"/>
  <c r="O606" i="1"/>
  <c r="N606" i="1"/>
  <c r="M606" i="1"/>
  <c r="L606" i="1"/>
  <c r="K606" i="1"/>
  <c r="J606" i="1"/>
  <c r="EK605" i="1"/>
  <c r="EJ605" i="1"/>
  <c r="EI605" i="1"/>
  <c r="EH605" i="1"/>
  <c r="EG605" i="1"/>
  <c r="EF605" i="1"/>
  <c r="EE605" i="1"/>
  <c r="ED605" i="1"/>
  <c r="EC605" i="1"/>
  <c r="EB605" i="1"/>
  <c r="EA605" i="1"/>
  <c r="DZ605" i="1"/>
  <c r="DY605" i="1"/>
  <c r="DX605" i="1"/>
  <c r="DW605" i="1"/>
  <c r="DV605" i="1"/>
  <c r="DU605" i="1"/>
  <c r="DT605" i="1"/>
  <c r="DS605" i="1"/>
  <c r="DR605" i="1"/>
  <c r="DQ605" i="1"/>
  <c r="DP605" i="1"/>
  <c r="DO605" i="1"/>
  <c r="DN605" i="1"/>
  <c r="DM605" i="1"/>
  <c r="DL605" i="1"/>
  <c r="DK605" i="1"/>
  <c r="DJ605" i="1"/>
  <c r="DI605" i="1"/>
  <c r="DH605" i="1"/>
  <c r="DG605" i="1"/>
  <c r="DF605" i="1"/>
  <c r="DE605" i="1"/>
  <c r="DD605" i="1"/>
  <c r="DC605" i="1"/>
  <c r="DB605" i="1"/>
  <c r="DA605" i="1"/>
  <c r="CZ605" i="1"/>
  <c r="CY605" i="1"/>
  <c r="CX605" i="1"/>
  <c r="CW605" i="1"/>
  <c r="CV605" i="1"/>
  <c r="CU605" i="1"/>
  <c r="CT605" i="1"/>
  <c r="CS605" i="1"/>
  <c r="CR605" i="1"/>
  <c r="CQ605" i="1"/>
  <c r="CP605" i="1"/>
  <c r="CO605" i="1"/>
  <c r="CN605" i="1"/>
  <c r="CM605" i="1"/>
  <c r="CL605" i="1"/>
  <c r="CK605" i="1"/>
  <c r="CJ605" i="1"/>
  <c r="CI605" i="1"/>
  <c r="CH605" i="1"/>
  <c r="CG605" i="1"/>
  <c r="CF605" i="1"/>
  <c r="CE605" i="1"/>
  <c r="CD605" i="1"/>
  <c r="CC605" i="1"/>
  <c r="CB605" i="1"/>
  <c r="CA605" i="1"/>
  <c r="BZ605" i="1"/>
  <c r="BY605" i="1"/>
  <c r="BX605" i="1"/>
  <c r="BW605" i="1"/>
  <c r="BV605" i="1"/>
  <c r="BU605" i="1"/>
  <c r="BT605" i="1"/>
  <c r="BS605" i="1"/>
  <c r="BR605" i="1"/>
  <c r="BQ605" i="1"/>
  <c r="BP605" i="1"/>
  <c r="BO605" i="1"/>
  <c r="BN605" i="1"/>
  <c r="BM605" i="1"/>
  <c r="BL605" i="1"/>
  <c r="BK605" i="1"/>
  <c r="BJ605" i="1"/>
  <c r="BI605" i="1"/>
  <c r="BH605" i="1"/>
  <c r="BG605" i="1"/>
  <c r="BF605" i="1"/>
  <c r="BE605" i="1"/>
  <c r="BD605" i="1"/>
  <c r="BC605" i="1"/>
  <c r="BB605" i="1"/>
  <c r="BA605" i="1"/>
  <c r="AZ605" i="1"/>
  <c r="AY605" i="1"/>
  <c r="AX605" i="1"/>
  <c r="AW605" i="1"/>
  <c r="AV605" i="1"/>
  <c r="AU605" i="1"/>
  <c r="AT605" i="1"/>
  <c r="AS605" i="1"/>
  <c r="AR605" i="1"/>
  <c r="AQ605" i="1"/>
  <c r="AP605" i="1"/>
  <c r="AO605" i="1"/>
  <c r="AN605" i="1"/>
  <c r="AM605" i="1"/>
  <c r="AL605" i="1"/>
  <c r="AK605" i="1"/>
  <c r="AJ605" i="1"/>
  <c r="AI605" i="1"/>
  <c r="AH605" i="1"/>
  <c r="AG605" i="1"/>
  <c r="AF605" i="1"/>
  <c r="AE605" i="1"/>
  <c r="AD605" i="1"/>
  <c r="AC605" i="1"/>
  <c r="AB605" i="1"/>
  <c r="AA605" i="1"/>
  <c r="Z605" i="1"/>
  <c r="Y605" i="1"/>
  <c r="X605" i="1"/>
  <c r="W605" i="1"/>
  <c r="V605" i="1"/>
  <c r="U605" i="1"/>
  <c r="T605" i="1"/>
  <c r="S605" i="1"/>
  <c r="R605" i="1"/>
  <c r="Q605" i="1"/>
  <c r="P605" i="1"/>
  <c r="O605" i="1"/>
  <c r="N605" i="1"/>
  <c r="M605" i="1"/>
  <c r="L605" i="1"/>
  <c r="K605" i="1"/>
  <c r="J605" i="1"/>
  <c r="EK604" i="1"/>
  <c r="EJ604" i="1"/>
  <c r="EI604" i="1"/>
  <c r="EH604" i="1"/>
  <c r="EG604" i="1"/>
  <c r="EF604" i="1"/>
  <c r="EE604" i="1"/>
  <c r="ED604" i="1"/>
  <c r="EC604" i="1"/>
  <c r="EB604" i="1"/>
  <c r="EA604" i="1"/>
  <c r="DZ604" i="1"/>
  <c r="DY604" i="1"/>
  <c r="DX604" i="1"/>
  <c r="DW604" i="1"/>
  <c r="DV604" i="1"/>
  <c r="DU604" i="1"/>
  <c r="DT604" i="1"/>
  <c r="DS604" i="1"/>
  <c r="DR604" i="1"/>
  <c r="DQ604" i="1"/>
  <c r="DP604" i="1"/>
  <c r="DO604" i="1"/>
  <c r="DN604" i="1"/>
  <c r="DM604" i="1"/>
  <c r="DL604" i="1"/>
  <c r="DK604" i="1"/>
  <c r="DJ604" i="1"/>
  <c r="DI604" i="1"/>
  <c r="DH604" i="1"/>
  <c r="DG604" i="1"/>
  <c r="DF604" i="1"/>
  <c r="DE604" i="1"/>
  <c r="DD604" i="1"/>
  <c r="DC604" i="1"/>
  <c r="DB604" i="1"/>
  <c r="DA604" i="1"/>
  <c r="CZ604" i="1"/>
  <c r="CY604" i="1"/>
  <c r="CX604" i="1"/>
  <c r="CW604" i="1"/>
  <c r="CV604" i="1"/>
  <c r="CU604" i="1"/>
  <c r="CT604" i="1"/>
  <c r="CS604" i="1"/>
  <c r="CR604" i="1"/>
  <c r="CQ604" i="1"/>
  <c r="CP604" i="1"/>
  <c r="CO604" i="1"/>
  <c r="CN604" i="1"/>
  <c r="CM604" i="1"/>
  <c r="CL604" i="1"/>
  <c r="CK604" i="1"/>
  <c r="CJ604" i="1"/>
  <c r="CI604" i="1"/>
  <c r="CH604" i="1"/>
  <c r="CG604" i="1"/>
  <c r="CF604" i="1"/>
  <c r="CE604" i="1"/>
  <c r="CD604" i="1"/>
  <c r="CC604" i="1"/>
  <c r="CB604" i="1"/>
  <c r="CA604" i="1"/>
  <c r="BZ604" i="1"/>
  <c r="BY604" i="1"/>
  <c r="BX604" i="1"/>
  <c r="BW604" i="1"/>
  <c r="BV604" i="1"/>
  <c r="BU604" i="1"/>
  <c r="BT604" i="1"/>
  <c r="BS604" i="1"/>
  <c r="BR604" i="1"/>
  <c r="BQ604" i="1"/>
  <c r="BP604" i="1"/>
  <c r="BO604" i="1"/>
  <c r="BN604" i="1"/>
  <c r="BM604" i="1"/>
  <c r="BL604" i="1"/>
  <c r="BK604" i="1"/>
  <c r="BJ604" i="1"/>
  <c r="BI604" i="1"/>
  <c r="BH604" i="1"/>
  <c r="BG604" i="1"/>
  <c r="BF604" i="1"/>
  <c r="BE604" i="1"/>
  <c r="BD604" i="1"/>
  <c r="BC604" i="1"/>
  <c r="BB604" i="1"/>
  <c r="BA604" i="1"/>
  <c r="AZ604" i="1"/>
  <c r="AY604" i="1"/>
  <c r="AX604" i="1"/>
  <c r="AW604" i="1"/>
  <c r="AV604" i="1"/>
  <c r="AU604" i="1"/>
  <c r="AT604" i="1"/>
  <c r="AS604" i="1"/>
  <c r="AR604" i="1"/>
  <c r="AQ604" i="1"/>
  <c r="AP604" i="1"/>
  <c r="AO604" i="1"/>
  <c r="AN604" i="1"/>
  <c r="AM604" i="1"/>
  <c r="AL604" i="1"/>
  <c r="AK604" i="1"/>
  <c r="AJ604" i="1"/>
  <c r="AI604" i="1"/>
  <c r="AH604" i="1"/>
  <c r="AG604" i="1"/>
  <c r="AF604" i="1"/>
  <c r="AE604" i="1"/>
  <c r="AD604" i="1"/>
  <c r="AC604" i="1"/>
  <c r="AB604" i="1"/>
  <c r="AA604" i="1"/>
  <c r="Z604" i="1"/>
  <c r="Y604" i="1"/>
  <c r="X604" i="1"/>
  <c r="W604" i="1"/>
  <c r="V604" i="1"/>
  <c r="U604" i="1"/>
  <c r="T604" i="1"/>
  <c r="S604" i="1"/>
  <c r="R604" i="1"/>
  <c r="Q604" i="1"/>
  <c r="P604" i="1"/>
  <c r="O604" i="1"/>
  <c r="N604" i="1"/>
  <c r="M604" i="1"/>
  <c r="L604" i="1"/>
  <c r="K604" i="1"/>
  <c r="J604" i="1"/>
  <c r="EK603" i="1"/>
  <c r="EJ603" i="1"/>
  <c r="EI603" i="1"/>
  <c r="EH603" i="1"/>
  <c r="EG603" i="1"/>
  <c r="EF603" i="1"/>
  <c r="EE603" i="1"/>
  <c r="ED603" i="1"/>
  <c r="EC603" i="1"/>
  <c r="EB603" i="1"/>
  <c r="EA603" i="1"/>
  <c r="DZ603" i="1"/>
  <c r="DY603" i="1"/>
  <c r="DX603" i="1"/>
  <c r="DW603" i="1"/>
  <c r="DV603" i="1"/>
  <c r="DU603" i="1"/>
  <c r="DT603" i="1"/>
  <c r="DS603" i="1"/>
  <c r="DR603" i="1"/>
  <c r="DQ603" i="1"/>
  <c r="DP603" i="1"/>
  <c r="DO603" i="1"/>
  <c r="DN603" i="1"/>
  <c r="DM603" i="1"/>
  <c r="DL603" i="1"/>
  <c r="DK603" i="1"/>
  <c r="DJ603" i="1"/>
  <c r="DI603" i="1"/>
  <c r="DH603" i="1"/>
  <c r="DG603" i="1"/>
  <c r="DF603" i="1"/>
  <c r="DE603" i="1"/>
  <c r="DD603" i="1"/>
  <c r="DC603" i="1"/>
  <c r="DB603" i="1"/>
  <c r="DA603" i="1"/>
  <c r="CZ603" i="1"/>
  <c r="CY603" i="1"/>
  <c r="CX603" i="1"/>
  <c r="CW603" i="1"/>
  <c r="CV603" i="1"/>
  <c r="CU603" i="1"/>
  <c r="CT603" i="1"/>
  <c r="CS603" i="1"/>
  <c r="CR603" i="1"/>
  <c r="CQ603" i="1"/>
  <c r="CP603" i="1"/>
  <c r="CO603" i="1"/>
  <c r="CN603" i="1"/>
  <c r="CM603" i="1"/>
  <c r="CL603" i="1"/>
  <c r="CK603" i="1"/>
  <c r="CJ603" i="1"/>
  <c r="CI603" i="1"/>
  <c r="CH603" i="1"/>
  <c r="CG603" i="1"/>
  <c r="CF603" i="1"/>
  <c r="CE603" i="1"/>
  <c r="CD603" i="1"/>
  <c r="CC603" i="1"/>
  <c r="CB603" i="1"/>
  <c r="CA603" i="1"/>
  <c r="BZ603" i="1"/>
  <c r="BY603" i="1"/>
  <c r="BX603" i="1"/>
  <c r="BW603" i="1"/>
  <c r="BV603" i="1"/>
  <c r="BU603" i="1"/>
  <c r="BT603" i="1"/>
  <c r="BS603" i="1"/>
  <c r="BR603" i="1"/>
  <c r="BQ603" i="1"/>
  <c r="BP603" i="1"/>
  <c r="BO603" i="1"/>
  <c r="BN603" i="1"/>
  <c r="BM603" i="1"/>
  <c r="BL603" i="1"/>
  <c r="BK603" i="1"/>
  <c r="BJ603" i="1"/>
  <c r="BI603" i="1"/>
  <c r="BH603" i="1"/>
  <c r="BG603" i="1"/>
  <c r="BF603" i="1"/>
  <c r="BE603" i="1"/>
  <c r="BD603" i="1"/>
  <c r="BC603" i="1"/>
  <c r="BB603" i="1"/>
  <c r="BA603" i="1"/>
  <c r="AZ603" i="1"/>
  <c r="AY603" i="1"/>
  <c r="AX603" i="1"/>
  <c r="AW603" i="1"/>
  <c r="AV603" i="1"/>
  <c r="AU603" i="1"/>
  <c r="AT603" i="1"/>
  <c r="AS603" i="1"/>
  <c r="AR603" i="1"/>
  <c r="AQ603" i="1"/>
  <c r="AP603" i="1"/>
  <c r="AO603" i="1"/>
  <c r="AN603" i="1"/>
  <c r="AM603" i="1"/>
  <c r="AL603" i="1"/>
  <c r="AK603" i="1"/>
  <c r="AJ603" i="1"/>
  <c r="AI603" i="1"/>
  <c r="AH603" i="1"/>
  <c r="AG603" i="1"/>
  <c r="AF603" i="1"/>
  <c r="AE603" i="1"/>
  <c r="AD603" i="1"/>
  <c r="AC603" i="1"/>
  <c r="AB603" i="1"/>
  <c r="AA603" i="1"/>
  <c r="Z603" i="1"/>
  <c r="Y603" i="1"/>
  <c r="X603" i="1"/>
  <c r="W603" i="1"/>
  <c r="V603" i="1"/>
  <c r="U603" i="1"/>
  <c r="T603" i="1"/>
  <c r="S603" i="1"/>
  <c r="R603" i="1"/>
  <c r="Q603" i="1"/>
  <c r="P603" i="1"/>
  <c r="O603" i="1"/>
  <c r="N603" i="1"/>
  <c r="M603" i="1"/>
  <c r="L603" i="1"/>
  <c r="K603" i="1"/>
  <c r="J603" i="1"/>
  <c r="EK602" i="1"/>
  <c r="EJ602" i="1"/>
  <c r="EI602" i="1"/>
  <c r="EH602" i="1"/>
  <c r="EG602" i="1"/>
  <c r="EF602" i="1"/>
  <c r="EE602" i="1"/>
  <c r="ED602" i="1"/>
  <c r="EC602" i="1"/>
  <c r="EB602" i="1"/>
  <c r="EA602" i="1"/>
  <c r="DZ602" i="1"/>
  <c r="DY602" i="1"/>
  <c r="DX602" i="1"/>
  <c r="DW602" i="1"/>
  <c r="DV602" i="1"/>
  <c r="DU602" i="1"/>
  <c r="DT602" i="1"/>
  <c r="DS602" i="1"/>
  <c r="DR602" i="1"/>
  <c r="DQ602" i="1"/>
  <c r="DP602" i="1"/>
  <c r="DO602" i="1"/>
  <c r="DN602" i="1"/>
  <c r="DM602" i="1"/>
  <c r="DL602" i="1"/>
  <c r="DK602" i="1"/>
  <c r="DJ602" i="1"/>
  <c r="DI602" i="1"/>
  <c r="DH602" i="1"/>
  <c r="DG602" i="1"/>
  <c r="DF602" i="1"/>
  <c r="DE602" i="1"/>
  <c r="DD602" i="1"/>
  <c r="DC602" i="1"/>
  <c r="DB602" i="1"/>
  <c r="DA602" i="1"/>
  <c r="CZ602" i="1"/>
  <c r="CY602" i="1"/>
  <c r="CX602" i="1"/>
  <c r="CW602" i="1"/>
  <c r="CV602" i="1"/>
  <c r="CU602" i="1"/>
  <c r="CT602" i="1"/>
  <c r="CS602" i="1"/>
  <c r="CR602" i="1"/>
  <c r="CQ602" i="1"/>
  <c r="CP602" i="1"/>
  <c r="CO602" i="1"/>
  <c r="CN602" i="1"/>
  <c r="CM602" i="1"/>
  <c r="CL602" i="1"/>
  <c r="CK602" i="1"/>
  <c r="CJ602" i="1"/>
  <c r="CI602" i="1"/>
  <c r="CH602" i="1"/>
  <c r="CG602" i="1"/>
  <c r="CF602" i="1"/>
  <c r="CE602" i="1"/>
  <c r="CD602" i="1"/>
  <c r="CC602" i="1"/>
  <c r="CB602" i="1"/>
  <c r="CA602" i="1"/>
  <c r="BZ602" i="1"/>
  <c r="BY602" i="1"/>
  <c r="BX602" i="1"/>
  <c r="BW602" i="1"/>
  <c r="BV602" i="1"/>
  <c r="BU602" i="1"/>
  <c r="BT602" i="1"/>
  <c r="BS602" i="1"/>
  <c r="BR602" i="1"/>
  <c r="BQ602" i="1"/>
  <c r="BP602" i="1"/>
  <c r="BO602" i="1"/>
  <c r="BN602" i="1"/>
  <c r="BM602" i="1"/>
  <c r="BL602" i="1"/>
  <c r="BK602" i="1"/>
  <c r="BJ602" i="1"/>
  <c r="BI602" i="1"/>
  <c r="BH602" i="1"/>
  <c r="BG602" i="1"/>
  <c r="BF602" i="1"/>
  <c r="BE602" i="1"/>
  <c r="BD602" i="1"/>
  <c r="BC602" i="1"/>
  <c r="BB602" i="1"/>
  <c r="BA602" i="1"/>
  <c r="AZ602" i="1"/>
  <c r="AY602" i="1"/>
  <c r="AX602" i="1"/>
  <c r="AW602" i="1"/>
  <c r="AV602" i="1"/>
  <c r="AU602" i="1"/>
  <c r="AT602" i="1"/>
  <c r="AS602" i="1"/>
  <c r="AR602" i="1"/>
  <c r="AQ602" i="1"/>
  <c r="AP602" i="1"/>
  <c r="AO602" i="1"/>
  <c r="AN602" i="1"/>
  <c r="AM602" i="1"/>
  <c r="AL602" i="1"/>
  <c r="AK602" i="1"/>
  <c r="AJ602" i="1"/>
  <c r="AI602" i="1"/>
  <c r="AH602" i="1"/>
  <c r="AG602" i="1"/>
  <c r="AF602" i="1"/>
  <c r="AE602" i="1"/>
  <c r="AD602" i="1"/>
  <c r="AC602" i="1"/>
  <c r="AB602" i="1"/>
  <c r="AA602" i="1"/>
  <c r="Z602" i="1"/>
  <c r="Y602" i="1"/>
  <c r="X602" i="1"/>
  <c r="W602" i="1"/>
  <c r="V602" i="1"/>
  <c r="U602" i="1"/>
  <c r="T602" i="1"/>
  <c r="S602" i="1"/>
  <c r="R602" i="1"/>
  <c r="Q602" i="1"/>
  <c r="P602" i="1"/>
  <c r="O602" i="1"/>
  <c r="N602" i="1"/>
  <c r="M602" i="1"/>
  <c r="L602" i="1"/>
  <c r="K602" i="1"/>
  <c r="J602" i="1"/>
  <c r="EK601" i="1"/>
  <c r="EJ601" i="1"/>
  <c r="EI601" i="1"/>
  <c r="EH601" i="1"/>
  <c r="EG601" i="1"/>
  <c r="EF601" i="1"/>
  <c r="EE601" i="1"/>
  <c r="ED601" i="1"/>
  <c r="EC601" i="1"/>
  <c r="EB601" i="1"/>
  <c r="EA601" i="1"/>
  <c r="DZ601" i="1"/>
  <c r="DY601" i="1"/>
  <c r="DX601" i="1"/>
  <c r="DW601" i="1"/>
  <c r="DV601" i="1"/>
  <c r="DU601" i="1"/>
  <c r="DT601" i="1"/>
  <c r="DS601" i="1"/>
  <c r="DR601" i="1"/>
  <c r="DQ601" i="1"/>
  <c r="DP601" i="1"/>
  <c r="DO601" i="1"/>
  <c r="DN601" i="1"/>
  <c r="DM601" i="1"/>
  <c r="DL601" i="1"/>
  <c r="DK601" i="1"/>
  <c r="DJ601" i="1"/>
  <c r="DI601" i="1"/>
  <c r="DH601" i="1"/>
  <c r="DG601" i="1"/>
  <c r="DF601" i="1"/>
  <c r="DE601" i="1"/>
  <c r="DD601" i="1"/>
  <c r="DC601" i="1"/>
  <c r="DB601" i="1"/>
  <c r="DA601" i="1"/>
  <c r="CZ601" i="1"/>
  <c r="CY601" i="1"/>
  <c r="CX601" i="1"/>
  <c r="CW601" i="1"/>
  <c r="CV601" i="1"/>
  <c r="CU601" i="1"/>
  <c r="CT601" i="1"/>
  <c r="CS601" i="1"/>
  <c r="CR601" i="1"/>
  <c r="CQ601" i="1"/>
  <c r="CP601" i="1"/>
  <c r="CO601" i="1"/>
  <c r="CN601" i="1"/>
  <c r="CM601" i="1"/>
  <c r="CL601" i="1"/>
  <c r="CK601" i="1"/>
  <c r="CJ601" i="1"/>
  <c r="CI601" i="1"/>
  <c r="CH601" i="1"/>
  <c r="CG601" i="1"/>
  <c r="CF601" i="1"/>
  <c r="CE601" i="1"/>
  <c r="CD601" i="1"/>
  <c r="CC601" i="1"/>
  <c r="CB601" i="1"/>
  <c r="CA601" i="1"/>
  <c r="BZ601" i="1"/>
  <c r="BY601" i="1"/>
  <c r="BX601" i="1"/>
  <c r="BW601" i="1"/>
  <c r="BV601" i="1"/>
  <c r="BU601" i="1"/>
  <c r="BT601" i="1"/>
  <c r="BS601" i="1"/>
  <c r="BR601" i="1"/>
  <c r="BQ601" i="1"/>
  <c r="BP601" i="1"/>
  <c r="BO601" i="1"/>
  <c r="BN601" i="1"/>
  <c r="BM601" i="1"/>
  <c r="BL601" i="1"/>
  <c r="BK601" i="1"/>
  <c r="BJ601" i="1"/>
  <c r="BI601" i="1"/>
  <c r="BH601" i="1"/>
  <c r="BG601" i="1"/>
  <c r="BF601" i="1"/>
  <c r="BE601" i="1"/>
  <c r="BD601" i="1"/>
  <c r="BC601" i="1"/>
  <c r="BB601" i="1"/>
  <c r="BA601" i="1"/>
  <c r="AZ601" i="1"/>
  <c r="AY601" i="1"/>
  <c r="AX601" i="1"/>
  <c r="AW601" i="1"/>
  <c r="AV601" i="1"/>
  <c r="AU601" i="1"/>
  <c r="AT601" i="1"/>
  <c r="AS601" i="1"/>
  <c r="AR601" i="1"/>
  <c r="AQ601" i="1"/>
  <c r="AP601" i="1"/>
  <c r="AO601" i="1"/>
  <c r="AN601" i="1"/>
  <c r="AM601" i="1"/>
  <c r="AL601" i="1"/>
  <c r="AK601" i="1"/>
  <c r="AJ601" i="1"/>
  <c r="AI601" i="1"/>
  <c r="AH601" i="1"/>
  <c r="AG601" i="1"/>
  <c r="AF601" i="1"/>
  <c r="AE601" i="1"/>
  <c r="AD601" i="1"/>
  <c r="AC601" i="1"/>
  <c r="AB601" i="1"/>
  <c r="AA601" i="1"/>
  <c r="Z601" i="1"/>
  <c r="Y601" i="1"/>
  <c r="X601" i="1"/>
  <c r="W601" i="1"/>
  <c r="V601" i="1"/>
  <c r="U601" i="1"/>
  <c r="T601" i="1"/>
  <c r="S601" i="1"/>
  <c r="R601" i="1"/>
  <c r="Q601" i="1"/>
  <c r="P601" i="1"/>
  <c r="O601" i="1"/>
  <c r="N601" i="1"/>
  <c r="M601" i="1"/>
  <c r="L601" i="1"/>
  <c r="K601" i="1"/>
  <c r="J601" i="1"/>
  <c r="EK600" i="1"/>
  <c r="EJ600" i="1"/>
  <c r="EI600" i="1"/>
  <c r="EH600" i="1"/>
  <c r="EG600" i="1"/>
  <c r="EF600" i="1"/>
  <c r="EE600" i="1"/>
  <c r="ED600" i="1"/>
  <c r="EC600" i="1"/>
  <c r="EB600" i="1"/>
  <c r="EA600" i="1"/>
  <c r="DZ600" i="1"/>
  <c r="DY600" i="1"/>
  <c r="DX600" i="1"/>
  <c r="DW600" i="1"/>
  <c r="DV600" i="1"/>
  <c r="DU600" i="1"/>
  <c r="DT600" i="1"/>
  <c r="DS600" i="1"/>
  <c r="DR600" i="1"/>
  <c r="DQ600" i="1"/>
  <c r="DP600" i="1"/>
  <c r="DO600" i="1"/>
  <c r="DN600" i="1"/>
  <c r="DM600" i="1"/>
  <c r="DL600" i="1"/>
  <c r="DK600" i="1"/>
  <c r="DJ600" i="1"/>
  <c r="DI600" i="1"/>
  <c r="DH600" i="1"/>
  <c r="DG600" i="1"/>
  <c r="DF600" i="1"/>
  <c r="DE600" i="1"/>
  <c r="DD600" i="1"/>
  <c r="DC600" i="1"/>
  <c r="DB600" i="1"/>
  <c r="DA600" i="1"/>
  <c r="CZ600" i="1"/>
  <c r="CY600" i="1"/>
  <c r="CX600" i="1"/>
  <c r="CW600" i="1"/>
  <c r="CV600" i="1"/>
  <c r="CU600" i="1"/>
  <c r="CT600" i="1"/>
  <c r="CS600" i="1"/>
  <c r="CR600" i="1"/>
  <c r="CQ600" i="1"/>
  <c r="CP600" i="1"/>
  <c r="CO600" i="1"/>
  <c r="CN600" i="1"/>
  <c r="CM600" i="1"/>
  <c r="CL600" i="1"/>
  <c r="CK600" i="1"/>
  <c r="CJ600" i="1"/>
  <c r="CI600" i="1"/>
  <c r="CH600" i="1"/>
  <c r="CG600" i="1"/>
  <c r="CF600" i="1"/>
  <c r="CE600" i="1"/>
  <c r="CD600" i="1"/>
  <c r="CC600" i="1"/>
  <c r="CB600" i="1"/>
  <c r="CA600" i="1"/>
  <c r="BZ600" i="1"/>
  <c r="BY600" i="1"/>
  <c r="BX600" i="1"/>
  <c r="BW600" i="1"/>
  <c r="BV600" i="1"/>
  <c r="BU600" i="1"/>
  <c r="BT600" i="1"/>
  <c r="BS600" i="1"/>
  <c r="BR600" i="1"/>
  <c r="BQ600" i="1"/>
  <c r="BP600" i="1"/>
  <c r="BO600" i="1"/>
  <c r="BN600" i="1"/>
  <c r="BM600" i="1"/>
  <c r="BL600" i="1"/>
  <c r="BK600" i="1"/>
  <c r="BJ600" i="1"/>
  <c r="BI600" i="1"/>
  <c r="BH600" i="1"/>
  <c r="BG600" i="1"/>
  <c r="BF600" i="1"/>
  <c r="BE600" i="1"/>
  <c r="BD600" i="1"/>
  <c r="BC600" i="1"/>
  <c r="BB600" i="1"/>
  <c r="BA600" i="1"/>
  <c r="AZ600" i="1"/>
  <c r="AY600" i="1"/>
  <c r="AX600" i="1"/>
  <c r="AW600" i="1"/>
  <c r="AV600" i="1"/>
  <c r="AU600" i="1"/>
  <c r="AT600" i="1"/>
  <c r="AS600" i="1"/>
  <c r="AR600" i="1"/>
  <c r="AQ600" i="1"/>
  <c r="AP600" i="1"/>
  <c r="AO600" i="1"/>
  <c r="AN600" i="1"/>
  <c r="AM600" i="1"/>
  <c r="AL600" i="1"/>
  <c r="AK600" i="1"/>
  <c r="AJ600" i="1"/>
  <c r="AI600" i="1"/>
  <c r="AH600" i="1"/>
  <c r="AG600" i="1"/>
  <c r="AF600" i="1"/>
  <c r="AE600" i="1"/>
  <c r="AD600" i="1"/>
  <c r="AC600" i="1"/>
  <c r="AB600" i="1"/>
  <c r="AA600" i="1"/>
  <c r="Z600" i="1"/>
  <c r="Y600" i="1"/>
  <c r="X600" i="1"/>
  <c r="W600" i="1"/>
  <c r="V600" i="1"/>
  <c r="U600" i="1"/>
  <c r="T600" i="1"/>
  <c r="S600" i="1"/>
  <c r="R600" i="1"/>
  <c r="Q600" i="1"/>
  <c r="P600" i="1"/>
  <c r="O600" i="1"/>
  <c r="N600" i="1"/>
  <c r="M600" i="1"/>
  <c r="L600" i="1"/>
  <c r="K600" i="1"/>
  <c r="J600" i="1"/>
  <c r="EK599" i="1"/>
  <c r="EJ599" i="1"/>
  <c r="EI599" i="1"/>
  <c r="EH599" i="1"/>
  <c r="EG599" i="1"/>
  <c r="EF599" i="1"/>
  <c r="EE599" i="1"/>
  <c r="ED599" i="1"/>
  <c r="EC599" i="1"/>
  <c r="EB599" i="1"/>
  <c r="EA599" i="1"/>
  <c r="DZ599" i="1"/>
  <c r="DY599" i="1"/>
  <c r="DX599" i="1"/>
  <c r="DW599" i="1"/>
  <c r="DV599" i="1"/>
  <c r="DU599" i="1"/>
  <c r="DT599" i="1"/>
  <c r="DS599" i="1"/>
  <c r="DR599" i="1"/>
  <c r="DQ599" i="1"/>
  <c r="DP599" i="1"/>
  <c r="DO599" i="1"/>
  <c r="DN599" i="1"/>
  <c r="DM599" i="1"/>
  <c r="DL599" i="1"/>
  <c r="DK599" i="1"/>
  <c r="DJ599" i="1"/>
  <c r="DI599" i="1"/>
  <c r="DH599" i="1"/>
  <c r="DG599" i="1"/>
  <c r="DF599" i="1"/>
  <c r="DE599" i="1"/>
  <c r="DD599" i="1"/>
  <c r="DC599" i="1"/>
  <c r="DB599" i="1"/>
  <c r="DA599" i="1"/>
  <c r="CZ599" i="1"/>
  <c r="CY599" i="1"/>
  <c r="CX599" i="1"/>
  <c r="CW599" i="1"/>
  <c r="CV599" i="1"/>
  <c r="CU599" i="1"/>
  <c r="CT599" i="1"/>
  <c r="CS599" i="1"/>
  <c r="CR599" i="1"/>
  <c r="CQ599" i="1"/>
  <c r="CP599" i="1"/>
  <c r="CO599" i="1"/>
  <c r="CN599" i="1"/>
  <c r="CM599" i="1"/>
  <c r="CL599" i="1"/>
  <c r="CK599" i="1"/>
  <c r="CJ599" i="1"/>
  <c r="CI599" i="1"/>
  <c r="CH599" i="1"/>
  <c r="CG599" i="1"/>
  <c r="CF599" i="1"/>
  <c r="CE599" i="1"/>
  <c r="CD599" i="1"/>
  <c r="CC599" i="1"/>
  <c r="CB599" i="1"/>
  <c r="CA599" i="1"/>
  <c r="BZ599" i="1"/>
  <c r="BY599" i="1"/>
  <c r="BX599" i="1"/>
  <c r="BW599" i="1"/>
  <c r="BV599" i="1"/>
  <c r="BU599" i="1"/>
  <c r="BT599" i="1"/>
  <c r="BS599" i="1"/>
  <c r="BR599" i="1"/>
  <c r="BQ599" i="1"/>
  <c r="BP599" i="1"/>
  <c r="BO599" i="1"/>
  <c r="BN599" i="1"/>
  <c r="BM599" i="1"/>
  <c r="BL599" i="1"/>
  <c r="BK599" i="1"/>
  <c r="BJ599" i="1"/>
  <c r="BI599" i="1"/>
  <c r="BH599" i="1"/>
  <c r="BG599" i="1"/>
  <c r="BF599" i="1"/>
  <c r="BE599" i="1"/>
  <c r="BD599" i="1"/>
  <c r="BC599" i="1"/>
  <c r="BB599" i="1"/>
  <c r="BA599" i="1"/>
  <c r="AZ599" i="1"/>
  <c r="AY599" i="1"/>
  <c r="AX599" i="1"/>
  <c r="AW599" i="1"/>
  <c r="AV599" i="1"/>
  <c r="AU599" i="1"/>
  <c r="AT599" i="1"/>
  <c r="AS599" i="1"/>
  <c r="AR599" i="1"/>
  <c r="AQ599" i="1"/>
  <c r="AP599" i="1"/>
  <c r="AO599" i="1"/>
  <c r="AN599" i="1"/>
  <c r="AM599" i="1"/>
  <c r="AL599" i="1"/>
  <c r="AK599" i="1"/>
  <c r="AJ599" i="1"/>
  <c r="AI599" i="1"/>
  <c r="AH599" i="1"/>
  <c r="AG599" i="1"/>
  <c r="AF599" i="1"/>
  <c r="AE599" i="1"/>
  <c r="AD599" i="1"/>
  <c r="AC599" i="1"/>
  <c r="AB599" i="1"/>
  <c r="AA599" i="1"/>
  <c r="Z599" i="1"/>
  <c r="Y599" i="1"/>
  <c r="X599" i="1"/>
  <c r="W599" i="1"/>
  <c r="V599" i="1"/>
  <c r="U599" i="1"/>
  <c r="T599" i="1"/>
  <c r="S599" i="1"/>
  <c r="R599" i="1"/>
  <c r="Q599" i="1"/>
  <c r="P599" i="1"/>
  <c r="O599" i="1"/>
  <c r="N599" i="1"/>
  <c r="M599" i="1"/>
  <c r="L599" i="1"/>
  <c r="K599" i="1"/>
  <c r="J599" i="1"/>
  <c r="EK598" i="1"/>
  <c r="EJ598" i="1"/>
  <c r="EI598" i="1"/>
  <c r="EH598" i="1"/>
  <c r="EG598" i="1"/>
  <c r="EF598" i="1"/>
  <c r="EE598" i="1"/>
  <c r="ED598" i="1"/>
  <c r="EC598" i="1"/>
  <c r="EB598" i="1"/>
  <c r="EA598" i="1"/>
  <c r="DZ598" i="1"/>
  <c r="DY598" i="1"/>
  <c r="DX598" i="1"/>
  <c r="DW598" i="1"/>
  <c r="DV598" i="1"/>
  <c r="DU598" i="1"/>
  <c r="DT598" i="1"/>
  <c r="DS598" i="1"/>
  <c r="DR598" i="1"/>
  <c r="DQ598" i="1"/>
  <c r="DP598" i="1"/>
  <c r="DO598" i="1"/>
  <c r="DN598" i="1"/>
  <c r="DM598" i="1"/>
  <c r="DL598" i="1"/>
  <c r="DK598" i="1"/>
  <c r="DJ598" i="1"/>
  <c r="DI598" i="1"/>
  <c r="DH598" i="1"/>
  <c r="DG598" i="1"/>
  <c r="DF598" i="1"/>
  <c r="DE598" i="1"/>
  <c r="DD598" i="1"/>
  <c r="DC598" i="1"/>
  <c r="DB598" i="1"/>
  <c r="DA598" i="1"/>
  <c r="CZ598" i="1"/>
  <c r="CY598" i="1"/>
  <c r="CX598" i="1"/>
  <c r="CW598" i="1"/>
  <c r="CV598" i="1"/>
  <c r="CU598" i="1"/>
  <c r="CT598" i="1"/>
  <c r="CS598" i="1"/>
  <c r="CR598" i="1"/>
  <c r="CQ598" i="1"/>
  <c r="CP598" i="1"/>
  <c r="CO598" i="1"/>
  <c r="CN598" i="1"/>
  <c r="CM598" i="1"/>
  <c r="CL598" i="1"/>
  <c r="CK598" i="1"/>
  <c r="CJ598" i="1"/>
  <c r="CI598" i="1"/>
  <c r="CH598" i="1"/>
  <c r="CG598" i="1"/>
  <c r="CF598" i="1"/>
  <c r="CE598" i="1"/>
  <c r="CD598" i="1"/>
  <c r="CC598" i="1"/>
  <c r="CB598" i="1"/>
  <c r="CA598" i="1"/>
  <c r="BZ598" i="1"/>
  <c r="BY598" i="1"/>
  <c r="BX598" i="1"/>
  <c r="BW598" i="1"/>
  <c r="BV598" i="1"/>
  <c r="BU598" i="1"/>
  <c r="BT598" i="1"/>
  <c r="BS598" i="1"/>
  <c r="BR598" i="1"/>
  <c r="BQ598" i="1"/>
  <c r="BP598" i="1"/>
  <c r="BO598" i="1"/>
  <c r="BN598" i="1"/>
  <c r="BM598" i="1"/>
  <c r="BL598" i="1"/>
  <c r="BK598" i="1"/>
  <c r="BJ598" i="1"/>
  <c r="BI598" i="1"/>
  <c r="BH598" i="1"/>
  <c r="BG598" i="1"/>
  <c r="BF598" i="1"/>
  <c r="BE598" i="1"/>
  <c r="BD598" i="1"/>
  <c r="BC598" i="1"/>
  <c r="BB598" i="1"/>
  <c r="BA598" i="1"/>
  <c r="AZ598" i="1"/>
  <c r="AY598" i="1"/>
  <c r="AX598" i="1"/>
  <c r="AW598" i="1"/>
  <c r="AV598" i="1"/>
  <c r="AU598" i="1"/>
  <c r="AT598" i="1"/>
  <c r="AS598" i="1"/>
  <c r="AR598" i="1"/>
  <c r="AQ598" i="1"/>
  <c r="AP598" i="1"/>
  <c r="AO598" i="1"/>
  <c r="AN598" i="1"/>
  <c r="AM598" i="1"/>
  <c r="AL598" i="1"/>
  <c r="AK598" i="1"/>
  <c r="AJ598" i="1"/>
  <c r="AI598" i="1"/>
  <c r="AH598" i="1"/>
  <c r="AG598" i="1"/>
  <c r="AF598" i="1"/>
  <c r="AE598" i="1"/>
  <c r="AD598" i="1"/>
  <c r="AC598" i="1"/>
  <c r="AB598" i="1"/>
  <c r="AA598" i="1"/>
  <c r="Z598" i="1"/>
  <c r="Y598" i="1"/>
  <c r="X598" i="1"/>
  <c r="W598" i="1"/>
  <c r="V598" i="1"/>
  <c r="U598" i="1"/>
  <c r="T598" i="1"/>
  <c r="S598" i="1"/>
  <c r="R598" i="1"/>
  <c r="Q598" i="1"/>
  <c r="P598" i="1"/>
  <c r="O598" i="1"/>
  <c r="N598" i="1"/>
  <c r="M598" i="1"/>
  <c r="L598" i="1"/>
  <c r="K598" i="1"/>
  <c r="J598" i="1"/>
  <c r="EK597" i="1"/>
  <c r="EJ597" i="1"/>
  <c r="EI597" i="1"/>
  <c r="EH597" i="1"/>
  <c r="EG597" i="1"/>
  <c r="EF597" i="1"/>
  <c r="EE597" i="1"/>
  <c r="ED597" i="1"/>
  <c r="EC597" i="1"/>
  <c r="EB597" i="1"/>
  <c r="EA597" i="1"/>
  <c r="DZ597" i="1"/>
  <c r="DY597" i="1"/>
  <c r="DX597" i="1"/>
  <c r="DW597" i="1"/>
  <c r="DV597" i="1"/>
  <c r="DU597" i="1"/>
  <c r="DT597" i="1"/>
  <c r="DS597" i="1"/>
  <c r="DR597" i="1"/>
  <c r="DQ597" i="1"/>
  <c r="DP597" i="1"/>
  <c r="DO597" i="1"/>
  <c r="DN597" i="1"/>
  <c r="DM597" i="1"/>
  <c r="DL597" i="1"/>
  <c r="DK597" i="1"/>
  <c r="DJ597" i="1"/>
  <c r="DI597" i="1"/>
  <c r="DH597" i="1"/>
  <c r="DG597" i="1"/>
  <c r="DF597" i="1"/>
  <c r="DE597" i="1"/>
  <c r="DD597" i="1"/>
  <c r="DC597" i="1"/>
  <c r="DB597" i="1"/>
  <c r="DA597" i="1"/>
  <c r="CZ597" i="1"/>
  <c r="CY597" i="1"/>
  <c r="CX597" i="1"/>
  <c r="CW597" i="1"/>
  <c r="CV597" i="1"/>
  <c r="CU597" i="1"/>
  <c r="CT597" i="1"/>
  <c r="CS597" i="1"/>
  <c r="CR597" i="1"/>
  <c r="CQ597" i="1"/>
  <c r="CP597" i="1"/>
  <c r="CO597" i="1"/>
  <c r="CN597" i="1"/>
  <c r="CM597" i="1"/>
  <c r="CL597" i="1"/>
  <c r="CK597" i="1"/>
  <c r="CJ597" i="1"/>
  <c r="CI597" i="1"/>
  <c r="CH597" i="1"/>
  <c r="CG597" i="1"/>
  <c r="CF597" i="1"/>
  <c r="CE597" i="1"/>
  <c r="CD597" i="1"/>
  <c r="CC597" i="1"/>
  <c r="CB597" i="1"/>
  <c r="CA597" i="1"/>
  <c r="BZ597" i="1"/>
  <c r="BY597" i="1"/>
  <c r="BX597" i="1"/>
  <c r="BW597" i="1"/>
  <c r="BV597" i="1"/>
  <c r="BU597" i="1"/>
  <c r="BT597" i="1"/>
  <c r="BS597" i="1"/>
  <c r="BR597" i="1"/>
  <c r="BQ597" i="1"/>
  <c r="BP597" i="1"/>
  <c r="BO597" i="1"/>
  <c r="BN597" i="1"/>
  <c r="BM597" i="1"/>
  <c r="BL597" i="1"/>
  <c r="BK597" i="1"/>
  <c r="BJ597" i="1"/>
  <c r="BI597" i="1"/>
  <c r="BH597" i="1"/>
  <c r="BG597" i="1"/>
  <c r="BF597" i="1"/>
  <c r="BE597" i="1"/>
  <c r="BD597" i="1"/>
  <c r="BC597" i="1"/>
  <c r="BB597" i="1"/>
  <c r="BA597" i="1"/>
  <c r="AZ597" i="1"/>
  <c r="AY597" i="1"/>
  <c r="AX597" i="1"/>
  <c r="AW597" i="1"/>
  <c r="AV597" i="1"/>
  <c r="AU597" i="1"/>
  <c r="AT597" i="1"/>
  <c r="AS597" i="1"/>
  <c r="AR597" i="1"/>
  <c r="AQ597" i="1"/>
  <c r="AP597" i="1"/>
  <c r="AO597" i="1"/>
  <c r="AN597" i="1"/>
  <c r="AM597" i="1"/>
  <c r="AL597" i="1"/>
  <c r="AK597" i="1"/>
  <c r="AJ597" i="1"/>
  <c r="AI597" i="1"/>
  <c r="AH597" i="1"/>
  <c r="AG597" i="1"/>
  <c r="AF597" i="1"/>
  <c r="AE597" i="1"/>
  <c r="AD597" i="1"/>
  <c r="AC597" i="1"/>
  <c r="AB597" i="1"/>
  <c r="AA597" i="1"/>
  <c r="Z597" i="1"/>
  <c r="Y597" i="1"/>
  <c r="X597" i="1"/>
  <c r="W597" i="1"/>
  <c r="V597" i="1"/>
  <c r="U597" i="1"/>
  <c r="T597" i="1"/>
  <c r="S597" i="1"/>
  <c r="R597" i="1"/>
  <c r="Q597" i="1"/>
  <c r="P597" i="1"/>
  <c r="O597" i="1"/>
  <c r="N597" i="1"/>
  <c r="M597" i="1"/>
  <c r="L597" i="1"/>
  <c r="K597" i="1"/>
  <c r="J597" i="1"/>
  <c r="EK596" i="1"/>
  <c r="EJ596" i="1"/>
  <c r="EI596" i="1"/>
  <c r="EH596" i="1"/>
  <c r="EG596" i="1"/>
  <c r="EF596" i="1"/>
  <c r="EE596" i="1"/>
  <c r="ED596" i="1"/>
  <c r="EC596" i="1"/>
  <c r="EB596" i="1"/>
  <c r="EA596" i="1"/>
  <c r="DZ596" i="1"/>
  <c r="DY596" i="1"/>
  <c r="DX596" i="1"/>
  <c r="DW596" i="1"/>
  <c r="DV596" i="1"/>
  <c r="DU596" i="1"/>
  <c r="DT596" i="1"/>
  <c r="DS596" i="1"/>
  <c r="DR596" i="1"/>
  <c r="DQ596" i="1"/>
  <c r="DP596" i="1"/>
  <c r="DO596" i="1"/>
  <c r="DN596" i="1"/>
  <c r="DM596" i="1"/>
  <c r="DL596" i="1"/>
  <c r="DK596" i="1"/>
  <c r="DJ596" i="1"/>
  <c r="DI596" i="1"/>
  <c r="DH596" i="1"/>
  <c r="DG596" i="1"/>
  <c r="DF596" i="1"/>
  <c r="DE596" i="1"/>
  <c r="DD596" i="1"/>
  <c r="DC596" i="1"/>
  <c r="DB596" i="1"/>
  <c r="DA596" i="1"/>
  <c r="CZ596" i="1"/>
  <c r="CY596" i="1"/>
  <c r="CX596" i="1"/>
  <c r="CW596" i="1"/>
  <c r="CV596" i="1"/>
  <c r="CU596" i="1"/>
  <c r="CT596" i="1"/>
  <c r="CS596" i="1"/>
  <c r="CR596" i="1"/>
  <c r="CQ596" i="1"/>
  <c r="CP596" i="1"/>
  <c r="CO596" i="1"/>
  <c r="CN596" i="1"/>
  <c r="CM596" i="1"/>
  <c r="CL596" i="1"/>
  <c r="CK596" i="1"/>
  <c r="CJ596" i="1"/>
  <c r="CI596" i="1"/>
  <c r="CH596" i="1"/>
  <c r="CG596" i="1"/>
  <c r="CF596" i="1"/>
  <c r="CE596" i="1"/>
  <c r="CD596" i="1"/>
  <c r="CC596" i="1"/>
  <c r="CB596" i="1"/>
  <c r="CA596" i="1"/>
  <c r="BZ596" i="1"/>
  <c r="BY596" i="1"/>
  <c r="BX596" i="1"/>
  <c r="BW596" i="1"/>
  <c r="BV596" i="1"/>
  <c r="BU596" i="1"/>
  <c r="BT596" i="1"/>
  <c r="BS596" i="1"/>
  <c r="BR596" i="1"/>
  <c r="BQ596" i="1"/>
  <c r="BP596" i="1"/>
  <c r="BO596" i="1"/>
  <c r="BN596" i="1"/>
  <c r="BM596" i="1"/>
  <c r="BL596" i="1"/>
  <c r="BK596" i="1"/>
  <c r="BJ596" i="1"/>
  <c r="BI596" i="1"/>
  <c r="BH596" i="1"/>
  <c r="BG596" i="1"/>
  <c r="BF596" i="1"/>
  <c r="BE596" i="1"/>
  <c r="BD596" i="1"/>
  <c r="BC596" i="1"/>
  <c r="BB596" i="1"/>
  <c r="BA596" i="1"/>
  <c r="AZ596" i="1"/>
  <c r="AY596" i="1"/>
  <c r="AX596" i="1"/>
  <c r="AW596" i="1"/>
  <c r="AV596" i="1"/>
  <c r="AU596" i="1"/>
  <c r="AT596" i="1"/>
  <c r="AS596" i="1"/>
  <c r="AR596" i="1"/>
  <c r="AQ596" i="1"/>
  <c r="AP596" i="1"/>
  <c r="AO596" i="1"/>
  <c r="AN596" i="1"/>
  <c r="AM596" i="1"/>
  <c r="AL596" i="1"/>
  <c r="AK596" i="1"/>
  <c r="AJ596" i="1"/>
  <c r="AI596" i="1"/>
  <c r="AH596" i="1"/>
  <c r="AG596" i="1"/>
  <c r="AF596" i="1"/>
  <c r="AE596" i="1"/>
  <c r="AD596" i="1"/>
  <c r="AC596" i="1"/>
  <c r="AB596" i="1"/>
  <c r="AA596" i="1"/>
  <c r="Z596" i="1"/>
  <c r="Y596" i="1"/>
  <c r="X596" i="1"/>
  <c r="W596" i="1"/>
  <c r="V596" i="1"/>
  <c r="U596" i="1"/>
  <c r="T596" i="1"/>
  <c r="S596" i="1"/>
  <c r="R596" i="1"/>
  <c r="Q596" i="1"/>
  <c r="P596" i="1"/>
  <c r="O596" i="1"/>
  <c r="N596" i="1"/>
  <c r="M596" i="1"/>
  <c r="L596" i="1"/>
  <c r="K596" i="1"/>
  <c r="J596" i="1"/>
  <c r="EK595" i="1"/>
  <c r="EJ595" i="1"/>
  <c r="EI595" i="1"/>
  <c r="EH595" i="1"/>
  <c r="EG595" i="1"/>
  <c r="EF595" i="1"/>
  <c r="EE595" i="1"/>
  <c r="ED595" i="1"/>
  <c r="EC595" i="1"/>
  <c r="EB595" i="1"/>
  <c r="EA595" i="1"/>
  <c r="DZ595" i="1"/>
  <c r="DY595" i="1"/>
  <c r="DX595" i="1"/>
  <c r="DW595" i="1"/>
  <c r="DV595" i="1"/>
  <c r="DU595" i="1"/>
  <c r="DT595" i="1"/>
  <c r="DS595" i="1"/>
  <c r="DR595" i="1"/>
  <c r="DQ595" i="1"/>
  <c r="DP595" i="1"/>
  <c r="DO595" i="1"/>
  <c r="DN595" i="1"/>
  <c r="DM595" i="1"/>
  <c r="DL595" i="1"/>
  <c r="DK595" i="1"/>
  <c r="DJ595" i="1"/>
  <c r="DI595" i="1"/>
  <c r="DH595" i="1"/>
  <c r="DG595" i="1"/>
  <c r="DF595" i="1"/>
  <c r="DE595" i="1"/>
  <c r="DD595" i="1"/>
  <c r="DC595" i="1"/>
  <c r="DB595" i="1"/>
  <c r="DA595" i="1"/>
  <c r="CZ595" i="1"/>
  <c r="CY595" i="1"/>
  <c r="CX595" i="1"/>
  <c r="CW595" i="1"/>
  <c r="CV595" i="1"/>
  <c r="CU595" i="1"/>
  <c r="CT595" i="1"/>
  <c r="CS595" i="1"/>
  <c r="CR595" i="1"/>
  <c r="CQ595" i="1"/>
  <c r="CP595" i="1"/>
  <c r="CO595" i="1"/>
  <c r="CN595" i="1"/>
  <c r="CM595" i="1"/>
  <c r="CL595" i="1"/>
  <c r="CK595" i="1"/>
  <c r="CJ595" i="1"/>
  <c r="CI595" i="1"/>
  <c r="CH595" i="1"/>
  <c r="CG595" i="1"/>
  <c r="CF595" i="1"/>
  <c r="CE595" i="1"/>
  <c r="CD595" i="1"/>
  <c r="CC595" i="1"/>
  <c r="CB595" i="1"/>
  <c r="CA595" i="1"/>
  <c r="BZ595" i="1"/>
  <c r="BY595" i="1"/>
  <c r="BX595" i="1"/>
  <c r="BW595" i="1"/>
  <c r="BV595" i="1"/>
  <c r="BU595" i="1"/>
  <c r="BT595" i="1"/>
  <c r="BS595" i="1"/>
  <c r="BR595" i="1"/>
  <c r="BQ595" i="1"/>
  <c r="BP595" i="1"/>
  <c r="BO595" i="1"/>
  <c r="BN595" i="1"/>
  <c r="BM595" i="1"/>
  <c r="BL595" i="1"/>
  <c r="BK595" i="1"/>
  <c r="BJ595" i="1"/>
  <c r="BI595" i="1"/>
  <c r="BH595" i="1"/>
  <c r="BG595" i="1"/>
  <c r="BF595" i="1"/>
  <c r="BE595" i="1"/>
  <c r="BD595" i="1"/>
  <c r="BC595" i="1"/>
  <c r="BB595" i="1"/>
  <c r="BA595" i="1"/>
  <c r="AZ595" i="1"/>
  <c r="AY595" i="1"/>
  <c r="AX595" i="1"/>
  <c r="AW595" i="1"/>
  <c r="AV595" i="1"/>
  <c r="AU595" i="1"/>
  <c r="AT595" i="1"/>
  <c r="AS595" i="1"/>
  <c r="AR595" i="1"/>
  <c r="AQ595" i="1"/>
  <c r="AP595" i="1"/>
  <c r="AO595" i="1"/>
  <c r="AN595" i="1"/>
  <c r="AM595" i="1"/>
  <c r="AL595" i="1"/>
  <c r="AK595" i="1"/>
  <c r="AJ595" i="1"/>
  <c r="AI595" i="1"/>
  <c r="AH595" i="1"/>
  <c r="AG595" i="1"/>
  <c r="AF595" i="1"/>
  <c r="AE595" i="1"/>
  <c r="AD595" i="1"/>
  <c r="AC595" i="1"/>
  <c r="AB595" i="1"/>
  <c r="AA595" i="1"/>
  <c r="Z595" i="1"/>
  <c r="Y595" i="1"/>
  <c r="X595" i="1"/>
  <c r="W595" i="1"/>
  <c r="V595" i="1"/>
  <c r="U595" i="1"/>
  <c r="T595" i="1"/>
  <c r="S595" i="1"/>
  <c r="R595" i="1"/>
  <c r="Q595" i="1"/>
  <c r="P595" i="1"/>
  <c r="O595" i="1"/>
  <c r="N595" i="1"/>
  <c r="M595" i="1"/>
  <c r="L595" i="1"/>
  <c r="K595" i="1"/>
  <c r="J595" i="1"/>
  <c r="EK594" i="1"/>
  <c r="EJ594" i="1"/>
  <c r="EI594" i="1"/>
  <c r="EH594" i="1"/>
  <c r="EG594" i="1"/>
  <c r="EF594" i="1"/>
  <c r="EE594" i="1"/>
  <c r="ED594" i="1"/>
  <c r="EC594" i="1"/>
  <c r="EB594" i="1"/>
  <c r="EA594" i="1"/>
  <c r="DZ594" i="1"/>
  <c r="DY594" i="1"/>
  <c r="DX594" i="1"/>
  <c r="DW594" i="1"/>
  <c r="DV594" i="1"/>
  <c r="DU594" i="1"/>
  <c r="DT594" i="1"/>
  <c r="DS594" i="1"/>
  <c r="DR594" i="1"/>
  <c r="DQ594" i="1"/>
  <c r="DP594" i="1"/>
  <c r="DO594" i="1"/>
  <c r="DN594" i="1"/>
  <c r="DM594" i="1"/>
  <c r="DL594" i="1"/>
  <c r="DK594" i="1"/>
  <c r="DJ594" i="1"/>
  <c r="DI594" i="1"/>
  <c r="DH594" i="1"/>
  <c r="DG594" i="1"/>
  <c r="DF594" i="1"/>
  <c r="DE594" i="1"/>
  <c r="DD594" i="1"/>
  <c r="DC594" i="1"/>
  <c r="DB594" i="1"/>
  <c r="DA594" i="1"/>
  <c r="CZ594" i="1"/>
  <c r="CY594" i="1"/>
  <c r="CX594" i="1"/>
  <c r="CW594" i="1"/>
  <c r="CV594" i="1"/>
  <c r="CU594" i="1"/>
  <c r="CT594" i="1"/>
  <c r="CS594" i="1"/>
  <c r="CR594" i="1"/>
  <c r="CQ594" i="1"/>
  <c r="CP594" i="1"/>
  <c r="CO594" i="1"/>
  <c r="CN594" i="1"/>
  <c r="CM594" i="1"/>
  <c r="CL594" i="1"/>
  <c r="CK594" i="1"/>
  <c r="CJ594" i="1"/>
  <c r="CI594" i="1"/>
  <c r="CH594" i="1"/>
  <c r="CG594" i="1"/>
  <c r="CF594" i="1"/>
  <c r="CE594" i="1"/>
  <c r="CD594" i="1"/>
  <c r="CC594" i="1"/>
  <c r="CB594" i="1"/>
  <c r="CA594" i="1"/>
  <c r="BZ594" i="1"/>
  <c r="BY594" i="1"/>
  <c r="BX594" i="1"/>
  <c r="BW594" i="1"/>
  <c r="BV594" i="1"/>
  <c r="BU594" i="1"/>
  <c r="BT594" i="1"/>
  <c r="BS594" i="1"/>
  <c r="BR594" i="1"/>
  <c r="BQ594" i="1"/>
  <c r="BP594" i="1"/>
  <c r="BO594" i="1"/>
  <c r="BN594" i="1"/>
  <c r="BM594" i="1"/>
  <c r="BL594" i="1"/>
  <c r="BK594" i="1"/>
  <c r="BJ594" i="1"/>
  <c r="BI594" i="1"/>
  <c r="BH594" i="1"/>
  <c r="BG594" i="1"/>
  <c r="BF594" i="1"/>
  <c r="BE594" i="1"/>
  <c r="BD594" i="1"/>
  <c r="BC594" i="1"/>
  <c r="BB594" i="1"/>
  <c r="BA594" i="1"/>
  <c r="AZ594" i="1"/>
  <c r="AY594" i="1"/>
  <c r="AX594" i="1"/>
  <c r="AW594" i="1"/>
  <c r="AV594" i="1"/>
  <c r="AU594" i="1"/>
  <c r="AT594" i="1"/>
  <c r="AS594" i="1"/>
  <c r="AR594" i="1"/>
  <c r="AQ594" i="1"/>
  <c r="AP594" i="1"/>
  <c r="AO594" i="1"/>
  <c r="AN594" i="1"/>
  <c r="AM594" i="1"/>
  <c r="AL594" i="1"/>
  <c r="AK594" i="1"/>
  <c r="AJ594" i="1"/>
  <c r="AI594" i="1"/>
  <c r="AH594" i="1"/>
  <c r="AG594" i="1"/>
  <c r="AF594" i="1"/>
  <c r="AE594" i="1"/>
  <c r="AD594" i="1"/>
  <c r="AC594" i="1"/>
  <c r="AB594" i="1"/>
  <c r="AA594" i="1"/>
  <c r="Z594" i="1"/>
  <c r="Y594" i="1"/>
  <c r="X594" i="1"/>
  <c r="W594" i="1"/>
  <c r="V594" i="1"/>
  <c r="U594" i="1"/>
  <c r="T594" i="1"/>
  <c r="S594" i="1"/>
  <c r="R594" i="1"/>
  <c r="Q594" i="1"/>
  <c r="P594" i="1"/>
  <c r="O594" i="1"/>
  <c r="N594" i="1"/>
  <c r="M594" i="1"/>
  <c r="L594" i="1"/>
  <c r="K594" i="1"/>
  <c r="J594" i="1"/>
  <c r="EK593" i="1"/>
  <c r="EJ593" i="1"/>
  <c r="EI593" i="1"/>
  <c r="EH593" i="1"/>
  <c r="EG593" i="1"/>
  <c r="EF593" i="1"/>
  <c r="EE593" i="1"/>
  <c r="ED593" i="1"/>
  <c r="EC593" i="1"/>
  <c r="EB593" i="1"/>
  <c r="EA593" i="1"/>
  <c r="DZ593" i="1"/>
  <c r="DY593" i="1"/>
  <c r="DX593" i="1"/>
  <c r="DW593" i="1"/>
  <c r="DV593" i="1"/>
  <c r="DU593" i="1"/>
  <c r="DT593" i="1"/>
  <c r="DS593" i="1"/>
  <c r="DR593" i="1"/>
  <c r="DQ593" i="1"/>
  <c r="DP593" i="1"/>
  <c r="DO593" i="1"/>
  <c r="DN593" i="1"/>
  <c r="DM593" i="1"/>
  <c r="DL593" i="1"/>
  <c r="DK593" i="1"/>
  <c r="DJ593" i="1"/>
  <c r="DI593" i="1"/>
  <c r="DH593" i="1"/>
  <c r="DG593" i="1"/>
  <c r="DF593" i="1"/>
  <c r="DE593" i="1"/>
  <c r="DD593" i="1"/>
  <c r="DC593" i="1"/>
  <c r="DB593" i="1"/>
  <c r="DA593" i="1"/>
  <c r="CZ593" i="1"/>
  <c r="CY593" i="1"/>
  <c r="CX593" i="1"/>
  <c r="CW593" i="1"/>
  <c r="CV593" i="1"/>
  <c r="CU593" i="1"/>
  <c r="CT593" i="1"/>
  <c r="CS593" i="1"/>
  <c r="CR593" i="1"/>
  <c r="CQ593" i="1"/>
  <c r="CP593" i="1"/>
  <c r="CO593" i="1"/>
  <c r="CN593" i="1"/>
  <c r="CM593" i="1"/>
  <c r="CL593" i="1"/>
  <c r="CK593" i="1"/>
  <c r="CJ593" i="1"/>
  <c r="CI593" i="1"/>
  <c r="CH593" i="1"/>
  <c r="CG593" i="1"/>
  <c r="CF593" i="1"/>
  <c r="CE593" i="1"/>
  <c r="CD593" i="1"/>
  <c r="CC593" i="1"/>
  <c r="CB593" i="1"/>
  <c r="CA593" i="1"/>
  <c r="BZ593" i="1"/>
  <c r="BY593" i="1"/>
  <c r="BX593" i="1"/>
  <c r="BW593" i="1"/>
  <c r="BV593" i="1"/>
  <c r="BU593" i="1"/>
  <c r="BT593" i="1"/>
  <c r="BS593" i="1"/>
  <c r="BR593" i="1"/>
  <c r="BQ593" i="1"/>
  <c r="BP593" i="1"/>
  <c r="BO593" i="1"/>
  <c r="BN593" i="1"/>
  <c r="BM593" i="1"/>
  <c r="BL593" i="1"/>
  <c r="BK593" i="1"/>
  <c r="BJ593" i="1"/>
  <c r="BI593" i="1"/>
  <c r="BH593" i="1"/>
  <c r="BG593" i="1"/>
  <c r="BF593" i="1"/>
  <c r="BE593" i="1"/>
  <c r="BD593" i="1"/>
  <c r="BC593" i="1"/>
  <c r="BB593" i="1"/>
  <c r="BA593" i="1"/>
  <c r="AZ593" i="1"/>
  <c r="AY593" i="1"/>
  <c r="AX593" i="1"/>
  <c r="AW593" i="1"/>
  <c r="AV593" i="1"/>
  <c r="AU593" i="1"/>
  <c r="AT593" i="1"/>
  <c r="AS593" i="1"/>
  <c r="AR593" i="1"/>
  <c r="AQ593" i="1"/>
  <c r="AP593" i="1"/>
  <c r="AO593" i="1"/>
  <c r="AN593" i="1"/>
  <c r="AM593" i="1"/>
  <c r="AL593" i="1"/>
  <c r="AK593" i="1"/>
  <c r="AJ593" i="1"/>
  <c r="AI593" i="1"/>
  <c r="AH593" i="1"/>
  <c r="AG593" i="1"/>
  <c r="AF593" i="1"/>
  <c r="AE593" i="1"/>
  <c r="AD593" i="1"/>
  <c r="AC593" i="1"/>
  <c r="AB593" i="1"/>
  <c r="AA593" i="1"/>
  <c r="Z593" i="1"/>
  <c r="Y593" i="1"/>
  <c r="X593" i="1"/>
  <c r="W593" i="1"/>
  <c r="V593" i="1"/>
  <c r="U593" i="1"/>
  <c r="T593" i="1"/>
  <c r="S593" i="1"/>
  <c r="R593" i="1"/>
  <c r="Q593" i="1"/>
  <c r="P593" i="1"/>
  <c r="O593" i="1"/>
  <c r="N593" i="1"/>
  <c r="M593" i="1"/>
  <c r="L593" i="1"/>
  <c r="K593" i="1"/>
  <c r="J593" i="1"/>
  <c r="EK592" i="1"/>
  <c r="EJ592" i="1"/>
  <c r="EI592" i="1"/>
  <c r="EH592" i="1"/>
  <c r="EG592" i="1"/>
  <c r="EF592" i="1"/>
  <c r="EE592" i="1"/>
  <c r="ED592" i="1"/>
  <c r="EC592" i="1"/>
  <c r="EB592" i="1"/>
  <c r="EA592" i="1"/>
  <c r="DZ592" i="1"/>
  <c r="DY592" i="1"/>
  <c r="DX592" i="1"/>
  <c r="DW592" i="1"/>
  <c r="DV592" i="1"/>
  <c r="DU592" i="1"/>
  <c r="DT592" i="1"/>
  <c r="DS592" i="1"/>
  <c r="DR592" i="1"/>
  <c r="DQ592" i="1"/>
  <c r="DP592" i="1"/>
  <c r="DO592" i="1"/>
  <c r="DN592" i="1"/>
  <c r="DM592" i="1"/>
  <c r="DL592" i="1"/>
  <c r="DK592" i="1"/>
  <c r="DJ592" i="1"/>
  <c r="DI592" i="1"/>
  <c r="DH592" i="1"/>
  <c r="DG592" i="1"/>
  <c r="DF592" i="1"/>
  <c r="DE592" i="1"/>
  <c r="DD592" i="1"/>
  <c r="DC592" i="1"/>
  <c r="DB592" i="1"/>
  <c r="DA592" i="1"/>
  <c r="CZ592" i="1"/>
  <c r="CY592" i="1"/>
  <c r="CX592" i="1"/>
  <c r="CW592" i="1"/>
  <c r="CV592" i="1"/>
  <c r="CU592" i="1"/>
  <c r="CT592" i="1"/>
  <c r="CS592" i="1"/>
  <c r="CR592" i="1"/>
  <c r="CQ592" i="1"/>
  <c r="CP592" i="1"/>
  <c r="CO592" i="1"/>
  <c r="CN592" i="1"/>
  <c r="CM592" i="1"/>
  <c r="CL592" i="1"/>
  <c r="CK592" i="1"/>
  <c r="CJ592" i="1"/>
  <c r="CI592" i="1"/>
  <c r="CH592" i="1"/>
  <c r="CG592" i="1"/>
  <c r="CF592" i="1"/>
  <c r="CE592" i="1"/>
  <c r="CD592" i="1"/>
  <c r="CC592" i="1"/>
  <c r="CB592" i="1"/>
  <c r="CA592" i="1"/>
  <c r="BZ592" i="1"/>
  <c r="BY592" i="1"/>
  <c r="BX592" i="1"/>
  <c r="BW592" i="1"/>
  <c r="BV592" i="1"/>
  <c r="BU592" i="1"/>
  <c r="BT592" i="1"/>
  <c r="BS592" i="1"/>
  <c r="BR592" i="1"/>
  <c r="BQ592" i="1"/>
  <c r="BP592" i="1"/>
  <c r="BO592" i="1"/>
  <c r="BN592" i="1"/>
  <c r="BM592" i="1"/>
  <c r="BL592" i="1"/>
  <c r="BK592" i="1"/>
  <c r="BJ592" i="1"/>
  <c r="BI592" i="1"/>
  <c r="BH592" i="1"/>
  <c r="BG592" i="1"/>
  <c r="BF592" i="1"/>
  <c r="BE592" i="1"/>
  <c r="BD592" i="1"/>
  <c r="BC592" i="1"/>
  <c r="BB592" i="1"/>
  <c r="BA592" i="1"/>
  <c r="AZ592" i="1"/>
  <c r="AY592" i="1"/>
  <c r="AX592" i="1"/>
  <c r="AW592" i="1"/>
  <c r="AV592" i="1"/>
  <c r="AU592" i="1"/>
  <c r="AT592" i="1"/>
  <c r="AS592" i="1"/>
  <c r="AR592" i="1"/>
  <c r="AQ592" i="1"/>
  <c r="AP592" i="1"/>
  <c r="AO592" i="1"/>
  <c r="AN592" i="1"/>
  <c r="AM592" i="1"/>
  <c r="AL592" i="1"/>
  <c r="AK592" i="1"/>
  <c r="AJ592" i="1"/>
  <c r="AI592" i="1"/>
  <c r="AH592" i="1"/>
  <c r="AG592" i="1"/>
  <c r="AF592" i="1"/>
  <c r="AE592" i="1"/>
  <c r="AD592" i="1"/>
  <c r="AC592" i="1"/>
  <c r="AB592" i="1"/>
  <c r="AA592" i="1"/>
  <c r="Z592" i="1"/>
  <c r="Y592" i="1"/>
  <c r="X592" i="1"/>
  <c r="W592" i="1"/>
  <c r="V592" i="1"/>
  <c r="U592" i="1"/>
  <c r="T592" i="1"/>
  <c r="S592" i="1"/>
  <c r="R592" i="1"/>
  <c r="Q592" i="1"/>
  <c r="P592" i="1"/>
  <c r="O592" i="1"/>
  <c r="N592" i="1"/>
  <c r="M592" i="1"/>
  <c r="L592" i="1"/>
  <c r="K592" i="1"/>
  <c r="J592" i="1"/>
  <c r="EK591" i="1"/>
  <c r="EJ591" i="1"/>
  <c r="EI591" i="1"/>
  <c r="EH591" i="1"/>
  <c r="EG591" i="1"/>
  <c r="EF591" i="1"/>
  <c r="EE591" i="1"/>
  <c r="ED591" i="1"/>
  <c r="EC591" i="1"/>
  <c r="EB591" i="1"/>
  <c r="EA591" i="1"/>
  <c r="DZ591" i="1"/>
  <c r="DY591" i="1"/>
  <c r="DX591" i="1"/>
  <c r="DW591" i="1"/>
  <c r="DV591" i="1"/>
  <c r="DU591" i="1"/>
  <c r="DT591" i="1"/>
  <c r="DS591" i="1"/>
  <c r="DR591" i="1"/>
  <c r="DQ591" i="1"/>
  <c r="DP591" i="1"/>
  <c r="DO591" i="1"/>
  <c r="DN591" i="1"/>
  <c r="DM591" i="1"/>
  <c r="DL591" i="1"/>
  <c r="DK591" i="1"/>
  <c r="DJ591" i="1"/>
  <c r="DI591" i="1"/>
  <c r="DH591" i="1"/>
  <c r="DG591" i="1"/>
  <c r="DF591" i="1"/>
  <c r="DE591" i="1"/>
  <c r="DD591" i="1"/>
  <c r="DC591" i="1"/>
  <c r="DB591" i="1"/>
  <c r="DA591" i="1"/>
  <c r="CZ591" i="1"/>
  <c r="CY591" i="1"/>
  <c r="CX591" i="1"/>
  <c r="CW591" i="1"/>
  <c r="CV591" i="1"/>
  <c r="CU591" i="1"/>
  <c r="CT591" i="1"/>
  <c r="CS591" i="1"/>
  <c r="CR591" i="1"/>
  <c r="CQ591" i="1"/>
  <c r="CP591" i="1"/>
  <c r="CO591" i="1"/>
  <c r="CN591" i="1"/>
  <c r="CM591" i="1"/>
  <c r="CL591" i="1"/>
  <c r="CK591" i="1"/>
  <c r="CJ591" i="1"/>
  <c r="CI591" i="1"/>
  <c r="CH591" i="1"/>
  <c r="CG591" i="1"/>
  <c r="CF591" i="1"/>
  <c r="CE591" i="1"/>
  <c r="CD591" i="1"/>
  <c r="CC591" i="1"/>
  <c r="CB591" i="1"/>
  <c r="CA591" i="1"/>
  <c r="BZ591" i="1"/>
  <c r="BY591" i="1"/>
  <c r="BX591" i="1"/>
  <c r="BW591" i="1"/>
  <c r="BV591" i="1"/>
  <c r="BU591" i="1"/>
  <c r="BT591" i="1"/>
  <c r="BS591" i="1"/>
  <c r="BR591" i="1"/>
  <c r="BQ591" i="1"/>
  <c r="BP591" i="1"/>
  <c r="BO591" i="1"/>
  <c r="BN591" i="1"/>
  <c r="BM591" i="1"/>
  <c r="BL591" i="1"/>
  <c r="BK591" i="1"/>
  <c r="BJ591" i="1"/>
  <c r="BI591" i="1"/>
  <c r="BH591" i="1"/>
  <c r="BG591" i="1"/>
  <c r="BF591" i="1"/>
  <c r="BE591" i="1"/>
  <c r="BD591" i="1"/>
  <c r="BC591" i="1"/>
  <c r="BB591" i="1"/>
  <c r="BA591" i="1"/>
  <c r="AZ591" i="1"/>
  <c r="AY591" i="1"/>
  <c r="AX591" i="1"/>
  <c r="AW591" i="1"/>
  <c r="AV591" i="1"/>
  <c r="AU591" i="1"/>
  <c r="AT591" i="1"/>
  <c r="AS591" i="1"/>
  <c r="AR591" i="1"/>
  <c r="AQ591" i="1"/>
  <c r="AP591" i="1"/>
  <c r="AO591" i="1"/>
  <c r="AN591" i="1"/>
  <c r="AM591" i="1"/>
  <c r="AL591" i="1"/>
  <c r="AK591" i="1"/>
  <c r="AJ591" i="1"/>
  <c r="AI591" i="1"/>
  <c r="AH591" i="1"/>
  <c r="AG591" i="1"/>
  <c r="AF591" i="1"/>
  <c r="AE591" i="1"/>
  <c r="AD591" i="1"/>
  <c r="AC591" i="1"/>
  <c r="AB591" i="1"/>
  <c r="AA591" i="1"/>
  <c r="Z591" i="1"/>
  <c r="Y591" i="1"/>
  <c r="X591" i="1"/>
  <c r="W591" i="1"/>
  <c r="V591" i="1"/>
  <c r="U591" i="1"/>
  <c r="T591" i="1"/>
  <c r="S591" i="1"/>
  <c r="R591" i="1"/>
  <c r="Q591" i="1"/>
  <c r="P591" i="1"/>
  <c r="O591" i="1"/>
  <c r="N591" i="1"/>
  <c r="M591" i="1"/>
  <c r="L591" i="1"/>
  <c r="K591" i="1"/>
  <c r="J591" i="1"/>
  <c r="EK590" i="1"/>
  <c r="EJ590" i="1"/>
  <c r="EI590" i="1"/>
  <c r="EH590" i="1"/>
  <c r="EG590" i="1"/>
  <c r="EF590" i="1"/>
  <c r="EE590" i="1"/>
  <c r="ED590" i="1"/>
  <c r="EC590" i="1"/>
  <c r="EB590" i="1"/>
  <c r="EA590" i="1"/>
  <c r="DZ590" i="1"/>
  <c r="DY590" i="1"/>
  <c r="DX590" i="1"/>
  <c r="DW590" i="1"/>
  <c r="DV590" i="1"/>
  <c r="DU590" i="1"/>
  <c r="DT590" i="1"/>
  <c r="DS590" i="1"/>
  <c r="DR590" i="1"/>
  <c r="DQ590" i="1"/>
  <c r="DP590" i="1"/>
  <c r="DO590" i="1"/>
  <c r="DN590" i="1"/>
  <c r="DM590" i="1"/>
  <c r="DL590" i="1"/>
  <c r="DK590" i="1"/>
  <c r="DJ590" i="1"/>
  <c r="DI590" i="1"/>
  <c r="DH590" i="1"/>
  <c r="DG590" i="1"/>
  <c r="DF590" i="1"/>
  <c r="DE590" i="1"/>
  <c r="DD590" i="1"/>
  <c r="DC590" i="1"/>
  <c r="DB590" i="1"/>
  <c r="DA590" i="1"/>
  <c r="CZ590" i="1"/>
  <c r="CY590" i="1"/>
  <c r="CX590" i="1"/>
  <c r="CW590" i="1"/>
  <c r="CV590" i="1"/>
  <c r="CU590" i="1"/>
  <c r="CT590" i="1"/>
  <c r="CS590" i="1"/>
  <c r="CR590" i="1"/>
  <c r="CQ590" i="1"/>
  <c r="CP590" i="1"/>
  <c r="CO590" i="1"/>
  <c r="CN590" i="1"/>
  <c r="CM590" i="1"/>
  <c r="CL590" i="1"/>
  <c r="CK590" i="1"/>
  <c r="CJ590" i="1"/>
  <c r="CI590" i="1"/>
  <c r="CH590" i="1"/>
  <c r="CG590" i="1"/>
  <c r="CF590" i="1"/>
  <c r="CE590" i="1"/>
  <c r="CD590" i="1"/>
  <c r="CC590" i="1"/>
  <c r="CB590" i="1"/>
  <c r="CA590" i="1"/>
  <c r="BZ590" i="1"/>
  <c r="BY590" i="1"/>
  <c r="BX590" i="1"/>
  <c r="BW590" i="1"/>
  <c r="BV590" i="1"/>
  <c r="BU590" i="1"/>
  <c r="BT590" i="1"/>
  <c r="BS590" i="1"/>
  <c r="BR590" i="1"/>
  <c r="BQ590" i="1"/>
  <c r="BP590" i="1"/>
  <c r="BO590" i="1"/>
  <c r="BN590" i="1"/>
  <c r="BM590" i="1"/>
  <c r="BL590" i="1"/>
  <c r="BK590" i="1"/>
  <c r="BJ590" i="1"/>
  <c r="BI590" i="1"/>
  <c r="BH590" i="1"/>
  <c r="BG590" i="1"/>
  <c r="BF590" i="1"/>
  <c r="BE590" i="1"/>
  <c r="BD590" i="1"/>
  <c r="BC590" i="1"/>
  <c r="BB590" i="1"/>
  <c r="BA590" i="1"/>
  <c r="AZ590" i="1"/>
  <c r="AY590" i="1"/>
  <c r="AX590" i="1"/>
  <c r="AW590" i="1"/>
  <c r="AV590" i="1"/>
  <c r="AU590" i="1"/>
  <c r="AT590" i="1"/>
  <c r="AS590" i="1"/>
  <c r="AR590" i="1"/>
  <c r="AQ590" i="1"/>
  <c r="AP590" i="1"/>
  <c r="AO590" i="1"/>
  <c r="AN590" i="1"/>
  <c r="AM590" i="1"/>
  <c r="AL590" i="1"/>
  <c r="AK590" i="1"/>
  <c r="AJ590" i="1"/>
  <c r="AI590" i="1"/>
  <c r="AH590" i="1"/>
  <c r="AG590" i="1"/>
  <c r="AF590" i="1"/>
  <c r="AE590" i="1"/>
  <c r="AD590" i="1"/>
  <c r="AC590" i="1"/>
  <c r="AB590" i="1"/>
  <c r="AA590" i="1"/>
  <c r="Z590" i="1"/>
  <c r="Y590" i="1"/>
  <c r="X590" i="1"/>
  <c r="W590" i="1"/>
  <c r="V590" i="1"/>
  <c r="U590" i="1"/>
  <c r="T590" i="1"/>
  <c r="S590" i="1"/>
  <c r="R590" i="1"/>
  <c r="Q590" i="1"/>
  <c r="P590" i="1"/>
  <c r="O590" i="1"/>
  <c r="N590" i="1"/>
  <c r="M590" i="1"/>
  <c r="L590" i="1"/>
  <c r="K590" i="1"/>
  <c r="J590" i="1"/>
  <c r="EK589" i="1"/>
  <c r="EJ589" i="1"/>
  <c r="EI589" i="1"/>
  <c r="EH589" i="1"/>
  <c r="EG589" i="1"/>
  <c r="EF589" i="1"/>
  <c r="EE589" i="1"/>
  <c r="ED589" i="1"/>
  <c r="EC589" i="1"/>
  <c r="EB589" i="1"/>
  <c r="EA589" i="1"/>
  <c r="DZ589" i="1"/>
  <c r="DY589" i="1"/>
  <c r="DX589" i="1"/>
  <c r="DW589" i="1"/>
  <c r="DV589" i="1"/>
  <c r="DU589" i="1"/>
  <c r="DT589" i="1"/>
  <c r="DS589" i="1"/>
  <c r="DR589" i="1"/>
  <c r="DQ589" i="1"/>
  <c r="DP589" i="1"/>
  <c r="DO589" i="1"/>
  <c r="DN589" i="1"/>
  <c r="DM589" i="1"/>
  <c r="DL589" i="1"/>
  <c r="DK589" i="1"/>
  <c r="DJ589" i="1"/>
  <c r="DI589" i="1"/>
  <c r="DH589" i="1"/>
  <c r="DG589" i="1"/>
  <c r="DF589" i="1"/>
  <c r="DE589" i="1"/>
  <c r="DD589" i="1"/>
  <c r="DC589" i="1"/>
  <c r="DB589" i="1"/>
  <c r="DA589" i="1"/>
  <c r="CZ589" i="1"/>
  <c r="CY589" i="1"/>
  <c r="CX589" i="1"/>
  <c r="CW589" i="1"/>
  <c r="CV589" i="1"/>
  <c r="CU589" i="1"/>
  <c r="CT589" i="1"/>
  <c r="CS589" i="1"/>
  <c r="CR589" i="1"/>
  <c r="CQ589" i="1"/>
  <c r="CP589" i="1"/>
  <c r="CO589" i="1"/>
  <c r="CN589" i="1"/>
  <c r="CM589" i="1"/>
  <c r="CL589" i="1"/>
  <c r="CK589" i="1"/>
  <c r="CJ589" i="1"/>
  <c r="CI589" i="1"/>
  <c r="CH589" i="1"/>
  <c r="CG589" i="1"/>
  <c r="CF589" i="1"/>
  <c r="CE589" i="1"/>
  <c r="CD589" i="1"/>
  <c r="CC589" i="1"/>
  <c r="CB589" i="1"/>
  <c r="CA589" i="1"/>
  <c r="BZ589" i="1"/>
  <c r="BY589" i="1"/>
  <c r="BX589" i="1"/>
  <c r="BW589" i="1"/>
  <c r="BV589" i="1"/>
  <c r="BU589" i="1"/>
  <c r="BT589" i="1"/>
  <c r="BS589" i="1"/>
  <c r="BR589" i="1"/>
  <c r="BQ589" i="1"/>
  <c r="BP589" i="1"/>
  <c r="BO589" i="1"/>
  <c r="BN589" i="1"/>
  <c r="BM589" i="1"/>
  <c r="BL589" i="1"/>
  <c r="BK589" i="1"/>
  <c r="BJ589" i="1"/>
  <c r="BI589" i="1"/>
  <c r="BH589" i="1"/>
  <c r="BG589" i="1"/>
  <c r="BF589" i="1"/>
  <c r="BE589" i="1"/>
  <c r="BD589" i="1"/>
  <c r="BC589" i="1"/>
  <c r="BB589" i="1"/>
  <c r="BA589" i="1"/>
  <c r="AZ589" i="1"/>
  <c r="AY589" i="1"/>
  <c r="AX589" i="1"/>
  <c r="AW589" i="1"/>
  <c r="AV589" i="1"/>
  <c r="AU589" i="1"/>
  <c r="AT589" i="1"/>
  <c r="AS589" i="1"/>
  <c r="AR589" i="1"/>
  <c r="AQ589" i="1"/>
  <c r="AP589" i="1"/>
  <c r="AO589" i="1"/>
  <c r="AN589" i="1"/>
  <c r="AM589" i="1"/>
  <c r="AL589" i="1"/>
  <c r="AK589" i="1"/>
  <c r="AJ589" i="1"/>
  <c r="AI589" i="1"/>
  <c r="AH589" i="1"/>
  <c r="AG589" i="1"/>
  <c r="AF589" i="1"/>
  <c r="AE589" i="1"/>
  <c r="AD589" i="1"/>
  <c r="AC589" i="1"/>
  <c r="AB589" i="1"/>
  <c r="AA589" i="1"/>
  <c r="Z589" i="1"/>
  <c r="Y589" i="1"/>
  <c r="X589" i="1"/>
  <c r="W589" i="1"/>
  <c r="V589" i="1"/>
  <c r="U589" i="1"/>
  <c r="T589" i="1"/>
  <c r="S589" i="1"/>
  <c r="R589" i="1"/>
  <c r="Q589" i="1"/>
  <c r="P589" i="1"/>
  <c r="O589" i="1"/>
  <c r="N589" i="1"/>
  <c r="M589" i="1"/>
  <c r="L589" i="1"/>
  <c r="K589" i="1"/>
  <c r="J589" i="1"/>
  <c r="EK588" i="1"/>
  <c r="EJ588" i="1"/>
  <c r="EI588" i="1"/>
  <c r="EH588" i="1"/>
  <c r="EG588" i="1"/>
  <c r="EF588" i="1"/>
  <c r="EE588" i="1"/>
  <c r="ED588" i="1"/>
  <c r="EC588" i="1"/>
  <c r="EB588" i="1"/>
  <c r="EA588" i="1"/>
  <c r="DZ588" i="1"/>
  <c r="DY588" i="1"/>
  <c r="DX588" i="1"/>
  <c r="DW588" i="1"/>
  <c r="DV588" i="1"/>
  <c r="DU588" i="1"/>
  <c r="DT588" i="1"/>
  <c r="DS588" i="1"/>
  <c r="DR588" i="1"/>
  <c r="DQ588" i="1"/>
  <c r="DP588" i="1"/>
  <c r="DO588" i="1"/>
  <c r="DN588" i="1"/>
  <c r="DM588" i="1"/>
  <c r="DL588" i="1"/>
  <c r="DK588" i="1"/>
  <c r="DJ588" i="1"/>
  <c r="DI588" i="1"/>
  <c r="DH588" i="1"/>
  <c r="DG588" i="1"/>
  <c r="DF588" i="1"/>
  <c r="DE588" i="1"/>
  <c r="DD588" i="1"/>
  <c r="DC588" i="1"/>
  <c r="DB588" i="1"/>
  <c r="DA588" i="1"/>
  <c r="CZ588" i="1"/>
  <c r="CY588" i="1"/>
  <c r="CX588" i="1"/>
  <c r="CW588" i="1"/>
  <c r="CV588" i="1"/>
  <c r="CU588" i="1"/>
  <c r="CT588" i="1"/>
  <c r="CS588" i="1"/>
  <c r="CR588" i="1"/>
  <c r="CQ588" i="1"/>
  <c r="CP588" i="1"/>
  <c r="CO588" i="1"/>
  <c r="CN588" i="1"/>
  <c r="CM588" i="1"/>
  <c r="CL588" i="1"/>
  <c r="CK588" i="1"/>
  <c r="CJ588" i="1"/>
  <c r="CI588" i="1"/>
  <c r="CH588" i="1"/>
  <c r="CG588" i="1"/>
  <c r="CF588" i="1"/>
  <c r="CE588" i="1"/>
  <c r="CD588" i="1"/>
  <c r="CC588" i="1"/>
  <c r="CB588" i="1"/>
  <c r="CA588" i="1"/>
  <c r="BZ588" i="1"/>
  <c r="BY588" i="1"/>
  <c r="BX588" i="1"/>
  <c r="BW588" i="1"/>
  <c r="BV588" i="1"/>
  <c r="BU588" i="1"/>
  <c r="BT588" i="1"/>
  <c r="BS588" i="1"/>
  <c r="BR588" i="1"/>
  <c r="BQ588" i="1"/>
  <c r="BP588" i="1"/>
  <c r="BO588" i="1"/>
  <c r="BN588" i="1"/>
  <c r="BM588" i="1"/>
  <c r="BL588" i="1"/>
  <c r="BK588" i="1"/>
  <c r="BJ588" i="1"/>
  <c r="BI588" i="1"/>
  <c r="BH588" i="1"/>
  <c r="BG588" i="1"/>
  <c r="BF588" i="1"/>
  <c r="BE588" i="1"/>
  <c r="BD588" i="1"/>
  <c r="BC588" i="1"/>
  <c r="BB588" i="1"/>
  <c r="BA588" i="1"/>
  <c r="AZ588" i="1"/>
  <c r="AY588" i="1"/>
  <c r="AX588" i="1"/>
  <c r="AW588" i="1"/>
  <c r="AV588" i="1"/>
  <c r="AU588" i="1"/>
  <c r="AT588" i="1"/>
  <c r="AS588" i="1"/>
  <c r="AR588" i="1"/>
  <c r="AQ588" i="1"/>
  <c r="AP588" i="1"/>
  <c r="AO588" i="1"/>
  <c r="AN588" i="1"/>
  <c r="AM588" i="1"/>
  <c r="AL588" i="1"/>
  <c r="AK588" i="1"/>
  <c r="AJ588" i="1"/>
  <c r="AI588" i="1"/>
  <c r="AH588" i="1"/>
  <c r="AG588" i="1"/>
  <c r="AF588" i="1"/>
  <c r="AE588" i="1"/>
  <c r="AD588" i="1"/>
  <c r="AC588" i="1"/>
  <c r="AB588" i="1"/>
  <c r="AA588" i="1"/>
  <c r="Z588" i="1"/>
  <c r="Y588" i="1"/>
  <c r="X588" i="1"/>
  <c r="W588" i="1"/>
  <c r="V588" i="1"/>
  <c r="U588" i="1"/>
  <c r="T588" i="1"/>
  <c r="S588" i="1"/>
  <c r="R588" i="1"/>
  <c r="Q588" i="1"/>
  <c r="P588" i="1"/>
  <c r="O588" i="1"/>
  <c r="N588" i="1"/>
  <c r="M588" i="1"/>
  <c r="L588" i="1"/>
  <c r="K588" i="1"/>
  <c r="J588" i="1"/>
  <c r="EK587" i="1"/>
  <c r="EJ587" i="1"/>
  <c r="EI587" i="1"/>
  <c r="EH587" i="1"/>
  <c r="EG587" i="1"/>
  <c r="EF587" i="1"/>
  <c r="EE587" i="1"/>
  <c r="ED587" i="1"/>
  <c r="EC587" i="1"/>
  <c r="EB587" i="1"/>
  <c r="EA587" i="1"/>
  <c r="DZ587" i="1"/>
  <c r="DY587" i="1"/>
  <c r="DX587" i="1"/>
  <c r="DW587" i="1"/>
  <c r="DV587" i="1"/>
  <c r="DU587" i="1"/>
  <c r="DT587" i="1"/>
  <c r="DS587" i="1"/>
  <c r="DR587" i="1"/>
  <c r="DQ587" i="1"/>
  <c r="DP587" i="1"/>
  <c r="DO587" i="1"/>
  <c r="DN587" i="1"/>
  <c r="DM587" i="1"/>
  <c r="DL587" i="1"/>
  <c r="DK587" i="1"/>
  <c r="DJ587" i="1"/>
  <c r="DI587" i="1"/>
  <c r="DH587" i="1"/>
  <c r="DG587" i="1"/>
  <c r="DF587" i="1"/>
  <c r="DE587" i="1"/>
  <c r="DD587" i="1"/>
  <c r="DC587" i="1"/>
  <c r="DB587" i="1"/>
  <c r="DA587" i="1"/>
  <c r="CZ587" i="1"/>
  <c r="CY587" i="1"/>
  <c r="CX587" i="1"/>
  <c r="CW587" i="1"/>
  <c r="CV587" i="1"/>
  <c r="CU587" i="1"/>
  <c r="CT587" i="1"/>
  <c r="CS587" i="1"/>
  <c r="CR587" i="1"/>
  <c r="CQ587" i="1"/>
  <c r="CP587" i="1"/>
  <c r="CO587" i="1"/>
  <c r="CN587" i="1"/>
  <c r="CM587" i="1"/>
  <c r="CL587" i="1"/>
  <c r="CK587" i="1"/>
  <c r="CJ587" i="1"/>
  <c r="CI587" i="1"/>
  <c r="CH587" i="1"/>
  <c r="CG587" i="1"/>
  <c r="CF587" i="1"/>
  <c r="CE587" i="1"/>
  <c r="CD587" i="1"/>
  <c r="CC587" i="1"/>
  <c r="CB587" i="1"/>
  <c r="CA587" i="1"/>
  <c r="BZ587" i="1"/>
  <c r="BY587" i="1"/>
  <c r="BX587" i="1"/>
  <c r="BW587" i="1"/>
  <c r="BV587" i="1"/>
  <c r="BU587" i="1"/>
  <c r="BT587" i="1"/>
  <c r="BS587" i="1"/>
  <c r="BR587" i="1"/>
  <c r="BQ587" i="1"/>
  <c r="BP587" i="1"/>
  <c r="BO587" i="1"/>
  <c r="BN587" i="1"/>
  <c r="BM587" i="1"/>
  <c r="BL587" i="1"/>
  <c r="BK587" i="1"/>
  <c r="BJ587" i="1"/>
  <c r="BI587" i="1"/>
  <c r="BH587" i="1"/>
  <c r="BG587" i="1"/>
  <c r="BF587" i="1"/>
  <c r="BE587" i="1"/>
  <c r="BD587" i="1"/>
  <c r="BC587" i="1"/>
  <c r="BB587" i="1"/>
  <c r="BA587" i="1"/>
  <c r="AZ587" i="1"/>
  <c r="AY587" i="1"/>
  <c r="AX587" i="1"/>
  <c r="AW587" i="1"/>
  <c r="AV587" i="1"/>
  <c r="AU587" i="1"/>
  <c r="AT587" i="1"/>
  <c r="AS587" i="1"/>
  <c r="AR587" i="1"/>
  <c r="AQ587" i="1"/>
  <c r="AP587" i="1"/>
  <c r="AO587" i="1"/>
  <c r="AN587" i="1"/>
  <c r="AM587" i="1"/>
  <c r="AL587" i="1"/>
  <c r="AK587" i="1"/>
  <c r="AJ587" i="1"/>
  <c r="AI587" i="1"/>
  <c r="AH587" i="1"/>
  <c r="AG587" i="1"/>
  <c r="AF587" i="1"/>
  <c r="AE587" i="1"/>
  <c r="AD587" i="1"/>
  <c r="AC587" i="1"/>
  <c r="AB587" i="1"/>
  <c r="AA587" i="1"/>
  <c r="Z587" i="1"/>
  <c r="Y587" i="1"/>
  <c r="X587" i="1"/>
  <c r="W587" i="1"/>
  <c r="V587" i="1"/>
  <c r="U587" i="1"/>
  <c r="T587" i="1"/>
  <c r="S587" i="1"/>
  <c r="R587" i="1"/>
  <c r="Q587" i="1"/>
  <c r="P587" i="1"/>
  <c r="O587" i="1"/>
  <c r="N587" i="1"/>
  <c r="M587" i="1"/>
  <c r="L587" i="1"/>
  <c r="K587" i="1"/>
  <c r="J587" i="1"/>
  <c r="EK586" i="1"/>
  <c r="EJ586" i="1"/>
  <c r="EI586" i="1"/>
  <c r="EH586" i="1"/>
  <c r="EG586" i="1"/>
  <c r="EF586" i="1"/>
  <c r="EE586" i="1"/>
  <c r="ED586" i="1"/>
  <c r="EC586" i="1"/>
  <c r="EB586" i="1"/>
  <c r="EA586" i="1"/>
  <c r="DZ586" i="1"/>
  <c r="DY586" i="1"/>
  <c r="DX586" i="1"/>
  <c r="DW586" i="1"/>
  <c r="DV586" i="1"/>
  <c r="DU586" i="1"/>
  <c r="DT586" i="1"/>
  <c r="DS586" i="1"/>
  <c r="DR586" i="1"/>
  <c r="DQ586" i="1"/>
  <c r="DP586" i="1"/>
  <c r="DO586" i="1"/>
  <c r="DN586" i="1"/>
  <c r="DM586" i="1"/>
  <c r="DL586" i="1"/>
  <c r="DK586" i="1"/>
  <c r="DJ586" i="1"/>
  <c r="DI586" i="1"/>
  <c r="DH586" i="1"/>
  <c r="DG586" i="1"/>
  <c r="DF586" i="1"/>
  <c r="DE586" i="1"/>
  <c r="DD586" i="1"/>
  <c r="DC586" i="1"/>
  <c r="DB586" i="1"/>
  <c r="DA586" i="1"/>
  <c r="CZ586" i="1"/>
  <c r="CY586" i="1"/>
  <c r="CX586" i="1"/>
  <c r="CW586" i="1"/>
  <c r="CV586" i="1"/>
  <c r="CU586" i="1"/>
  <c r="CT586" i="1"/>
  <c r="CS586" i="1"/>
  <c r="CR586" i="1"/>
  <c r="CQ586" i="1"/>
  <c r="CP586" i="1"/>
  <c r="CO586" i="1"/>
  <c r="CN586" i="1"/>
  <c r="CM586" i="1"/>
  <c r="CL586" i="1"/>
  <c r="CK586" i="1"/>
  <c r="CJ586" i="1"/>
  <c r="CI586" i="1"/>
  <c r="CH586" i="1"/>
  <c r="CG586" i="1"/>
  <c r="CF586" i="1"/>
  <c r="CE586" i="1"/>
  <c r="CD586" i="1"/>
  <c r="CC586" i="1"/>
  <c r="CB586" i="1"/>
  <c r="CA586" i="1"/>
  <c r="BZ586" i="1"/>
  <c r="BY586" i="1"/>
  <c r="BX586" i="1"/>
  <c r="BW586" i="1"/>
  <c r="BV586" i="1"/>
  <c r="BU586" i="1"/>
  <c r="BT586" i="1"/>
  <c r="BS586" i="1"/>
  <c r="BR586" i="1"/>
  <c r="BQ586" i="1"/>
  <c r="BP586" i="1"/>
  <c r="BO586" i="1"/>
  <c r="BN586" i="1"/>
  <c r="BM586" i="1"/>
  <c r="BL586" i="1"/>
  <c r="BK586" i="1"/>
  <c r="BJ586" i="1"/>
  <c r="BI586" i="1"/>
  <c r="BH586" i="1"/>
  <c r="BG586" i="1"/>
  <c r="BF586" i="1"/>
  <c r="BE586" i="1"/>
  <c r="BD586" i="1"/>
  <c r="BC586" i="1"/>
  <c r="BB586" i="1"/>
  <c r="BA586" i="1"/>
  <c r="AZ586" i="1"/>
  <c r="AY586" i="1"/>
  <c r="AX586" i="1"/>
  <c r="AW586" i="1"/>
  <c r="AV586" i="1"/>
  <c r="AU586" i="1"/>
  <c r="AT586" i="1"/>
  <c r="AS586" i="1"/>
  <c r="AR586" i="1"/>
  <c r="AQ586" i="1"/>
  <c r="AP586" i="1"/>
  <c r="AO586" i="1"/>
  <c r="AN586" i="1"/>
  <c r="AM586" i="1"/>
  <c r="AL586" i="1"/>
  <c r="AK586" i="1"/>
  <c r="AJ586" i="1"/>
  <c r="AI586" i="1"/>
  <c r="AH586" i="1"/>
  <c r="AG586" i="1"/>
  <c r="AF586" i="1"/>
  <c r="AE586" i="1"/>
  <c r="AD586" i="1"/>
  <c r="AC586" i="1"/>
  <c r="AB586" i="1"/>
  <c r="AA586" i="1"/>
  <c r="Z586" i="1"/>
  <c r="Y586" i="1"/>
  <c r="X586" i="1"/>
  <c r="W586" i="1"/>
  <c r="V586" i="1"/>
  <c r="U586" i="1"/>
  <c r="T586" i="1"/>
  <c r="S586" i="1"/>
  <c r="R586" i="1"/>
  <c r="Q586" i="1"/>
  <c r="P586" i="1"/>
  <c r="O586" i="1"/>
  <c r="N586" i="1"/>
  <c r="M586" i="1"/>
  <c r="L586" i="1"/>
  <c r="K586" i="1"/>
  <c r="J586" i="1"/>
  <c r="EK585" i="1"/>
  <c r="EJ585" i="1"/>
  <c r="EI585" i="1"/>
  <c r="EH585" i="1"/>
  <c r="EG585" i="1"/>
  <c r="EF585" i="1"/>
  <c r="EE585" i="1"/>
  <c r="ED585" i="1"/>
  <c r="EC585" i="1"/>
  <c r="EB585" i="1"/>
  <c r="EA585" i="1"/>
  <c r="DZ585" i="1"/>
  <c r="DY585" i="1"/>
  <c r="DX585" i="1"/>
  <c r="DW585" i="1"/>
  <c r="DV585" i="1"/>
  <c r="DU585" i="1"/>
  <c r="DT585" i="1"/>
  <c r="DS585" i="1"/>
  <c r="DR585" i="1"/>
  <c r="DQ585" i="1"/>
  <c r="DP585" i="1"/>
  <c r="DO585" i="1"/>
  <c r="DN585" i="1"/>
  <c r="DM585" i="1"/>
  <c r="DL585" i="1"/>
  <c r="DK585" i="1"/>
  <c r="DJ585" i="1"/>
  <c r="DI585" i="1"/>
  <c r="DH585" i="1"/>
  <c r="DG585" i="1"/>
  <c r="DF585" i="1"/>
  <c r="DE585" i="1"/>
  <c r="DD585" i="1"/>
  <c r="DC585" i="1"/>
  <c r="DB585" i="1"/>
  <c r="DA585" i="1"/>
  <c r="CZ585" i="1"/>
  <c r="CY585" i="1"/>
  <c r="CX585" i="1"/>
  <c r="CW585" i="1"/>
  <c r="CV585" i="1"/>
  <c r="CU585" i="1"/>
  <c r="CT585" i="1"/>
  <c r="CS585" i="1"/>
  <c r="CR585" i="1"/>
  <c r="CQ585" i="1"/>
  <c r="CP585" i="1"/>
  <c r="CO585" i="1"/>
  <c r="CN585" i="1"/>
  <c r="CM585" i="1"/>
  <c r="CL585" i="1"/>
  <c r="CK585" i="1"/>
  <c r="CJ585" i="1"/>
  <c r="CI585" i="1"/>
  <c r="CH585" i="1"/>
  <c r="CG585" i="1"/>
  <c r="CF585" i="1"/>
  <c r="CE585" i="1"/>
  <c r="CD585" i="1"/>
  <c r="CC585" i="1"/>
  <c r="CB585" i="1"/>
  <c r="CA585" i="1"/>
  <c r="BZ585" i="1"/>
  <c r="BY585" i="1"/>
  <c r="BX585" i="1"/>
  <c r="BW585" i="1"/>
  <c r="BV585" i="1"/>
  <c r="BU585" i="1"/>
  <c r="BT585" i="1"/>
  <c r="BS585" i="1"/>
  <c r="BR585" i="1"/>
  <c r="BQ585" i="1"/>
  <c r="BP585" i="1"/>
  <c r="BO585" i="1"/>
  <c r="BN585" i="1"/>
  <c r="BM585" i="1"/>
  <c r="BL585" i="1"/>
  <c r="BK585" i="1"/>
  <c r="BJ585" i="1"/>
  <c r="BI585" i="1"/>
  <c r="BH585" i="1"/>
  <c r="BG585" i="1"/>
  <c r="BF585" i="1"/>
  <c r="BE585" i="1"/>
  <c r="BD585" i="1"/>
  <c r="BC585" i="1"/>
  <c r="BB585" i="1"/>
  <c r="BA585" i="1"/>
  <c r="AZ585" i="1"/>
  <c r="AY585" i="1"/>
  <c r="AX585" i="1"/>
  <c r="AW585" i="1"/>
  <c r="AV585" i="1"/>
  <c r="AU585" i="1"/>
  <c r="AT585" i="1"/>
  <c r="AS585" i="1"/>
  <c r="AR585" i="1"/>
  <c r="AQ585" i="1"/>
  <c r="AP585" i="1"/>
  <c r="AO585" i="1"/>
  <c r="AN585" i="1"/>
  <c r="AM585" i="1"/>
  <c r="AL585" i="1"/>
  <c r="AK585" i="1"/>
  <c r="AJ585" i="1"/>
  <c r="AI585" i="1"/>
  <c r="AH585" i="1"/>
  <c r="AG585" i="1"/>
  <c r="AF585" i="1"/>
  <c r="AE585" i="1"/>
  <c r="AD585" i="1"/>
  <c r="AC585" i="1"/>
  <c r="AB585" i="1"/>
  <c r="AA585" i="1"/>
  <c r="Z585" i="1"/>
  <c r="Y585" i="1"/>
  <c r="X585" i="1"/>
  <c r="W585" i="1"/>
  <c r="V585" i="1"/>
  <c r="U585" i="1"/>
  <c r="T585" i="1"/>
  <c r="S585" i="1"/>
  <c r="R585" i="1"/>
  <c r="Q585" i="1"/>
  <c r="P585" i="1"/>
  <c r="O585" i="1"/>
  <c r="N585" i="1"/>
  <c r="M585" i="1"/>
  <c r="L585" i="1"/>
  <c r="K585" i="1"/>
  <c r="J585" i="1"/>
  <c r="EK584" i="1"/>
  <c r="EJ584" i="1"/>
  <c r="EI584" i="1"/>
  <c r="EH584" i="1"/>
  <c r="EG584" i="1"/>
  <c r="EF584" i="1"/>
  <c r="EE584" i="1"/>
  <c r="ED584" i="1"/>
  <c r="EC584" i="1"/>
  <c r="EB584" i="1"/>
  <c r="EA584" i="1"/>
  <c r="DZ584" i="1"/>
  <c r="DY584" i="1"/>
  <c r="DX584" i="1"/>
  <c r="DW584" i="1"/>
  <c r="DV584" i="1"/>
  <c r="DU584" i="1"/>
  <c r="DT584" i="1"/>
  <c r="DS584" i="1"/>
  <c r="DR584" i="1"/>
  <c r="DQ584" i="1"/>
  <c r="DP584" i="1"/>
  <c r="DO584" i="1"/>
  <c r="DN584" i="1"/>
  <c r="DM584" i="1"/>
  <c r="DL584" i="1"/>
  <c r="DK584" i="1"/>
  <c r="DJ584" i="1"/>
  <c r="DI584" i="1"/>
  <c r="DH584" i="1"/>
  <c r="DG584" i="1"/>
  <c r="DF584" i="1"/>
  <c r="DE584" i="1"/>
  <c r="DD584" i="1"/>
  <c r="DC584" i="1"/>
  <c r="DB584" i="1"/>
  <c r="DA584" i="1"/>
  <c r="CZ584" i="1"/>
  <c r="CY584" i="1"/>
  <c r="CX584" i="1"/>
  <c r="CW584" i="1"/>
  <c r="CV584" i="1"/>
  <c r="CU584" i="1"/>
  <c r="CT584" i="1"/>
  <c r="CS584" i="1"/>
  <c r="CR584" i="1"/>
  <c r="CQ584" i="1"/>
  <c r="CP584" i="1"/>
  <c r="CO584" i="1"/>
  <c r="CN584" i="1"/>
  <c r="CM584" i="1"/>
  <c r="CL584" i="1"/>
  <c r="CK584" i="1"/>
  <c r="CJ584" i="1"/>
  <c r="CI584" i="1"/>
  <c r="CH584" i="1"/>
  <c r="CG584" i="1"/>
  <c r="CF584" i="1"/>
  <c r="CE584" i="1"/>
  <c r="CD584" i="1"/>
  <c r="CC584" i="1"/>
  <c r="CB584" i="1"/>
  <c r="CA584" i="1"/>
  <c r="BZ584" i="1"/>
  <c r="BY584" i="1"/>
  <c r="BX584" i="1"/>
  <c r="BW584" i="1"/>
  <c r="BV584" i="1"/>
  <c r="BU584" i="1"/>
  <c r="BT584" i="1"/>
  <c r="BS584" i="1"/>
  <c r="BR584" i="1"/>
  <c r="BQ584" i="1"/>
  <c r="BP584" i="1"/>
  <c r="BO584" i="1"/>
  <c r="BN584" i="1"/>
  <c r="BM584" i="1"/>
  <c r="BL584" i="1"/>
  <c r="BK584" i="1"/>
  <c r="BJ584" i="1"/>
  <c r="BI584" i="1"/>
  <c r="BH584" i="1"/>
  <c r="BG584" i="1"/>
  <c r="BF584" i="1"/>
  <c r="BE584" i="1"/>
  <c r="BD584" i="1"/>
  <c r="BC584" i="1"/>
  <c r="BB584" i="1"/>
  <c r="BA584" i="1"/>
  <c r="AZ584" i="1"/>
  <c r="AY584" i="1"/>
  <c r="AX584" i="1"/>
  <c r="AW584" i="1"/>
  <c r="AV584" i="1"/>
  <c r="AU584" i="1"/>
  <c r="AT584" i="1"/>
  <c r="AS584" i="1"/>
  <c r="AR584" i="1"/>
  <c r="AQ584" i="1"/>
  <c r="AP584" i="1"/>
  <c r="AO584" i="1"/>
  <c r="AN584" i="1"/>
  <c r="AM584" i="1"/>
  <c r="AL584" i="1"/>
  <c r="AK584" i="1"/>
  <c r="AJ584" i="1"/>
  <c r="AI584" i="1"/>
  <c r="AH584" i="1"/>
  <c r="AG584" i="1"/>
  <c r="AF584" i="1"/>
  <c r="AE584" i="1"/>
  <c r="AD584" i="1"/>
  <c r="AC584" i="1"/>
  <c r="AB584" i="1"/>
  <c r="AA584" i="1"/>
  <c r="Z584" i="1"/>
  <c r="Y584" i="1"/>
  <c r="X584" i="1"/>
  <c r="W584" i="1"/>
  <c r="V584" i="1"/>
  <c r="U584" i="1"/>
  <c r="T584" i="1"/>
  <c r="S584" i="1"/>
  <c r="R584" i="1"/>
  <c r="Q584" i="1"/>
  <c r="P584" i="1"/>
  <c r="O584" i="1"/>
  <c r="N584" i="1"/>
  <c r="M584" i="1"/>
  <c r="L584" i="1"/>
  <c r="K584" i="1"/>
  <c r="J584" i="1"/>
  <c r="EK583" i="1"/>
  <c r="EJ583" i="1"/>
  <c r="EI583" i="1"/>
  <c r="EH583" i="1"/>
  <c r="EG583" i="1"/>
  <c r="EF583" i="1"/>
  <c r="EE583" i="1"/>
  <c r="ED583" i="1"/>
  <c r="EC583" i="1"/>
  <c r="EB583" i="1"/>
  <c r="EA583" i="1"/>
  <c r="DZ583" i="1"/>
  <c r="DY583" i="1"/>
  <c r="DX583" i="1"/>
  <c r="DW583" i="1"/>
  <c r="DV583" i="1"/>
  <c r="DU583" i="1"/>
  <c r="DT583" i="1"/>
  <c r="DS583" i="1"/>
  <c r="DR583" i="1"/>
  <c r="DQ583" i="1"/>
  <c r="DP583" i="1"/>
  <c r="DO583" i="1"/>
  <c r="DN583" i="1"/>
  <c r="DM583" i="1"/>
  <c r="DL583" i="1"/>
  <c r="DK583" i="1"/>
  <c r="DJ583" i="1"/>
  <c r="DI583" i="1"/>
  <c r="DH583" i="1"/>
  <c r="DG583" i="1"/>
  <c r="DF583" i="1"/>
  <c r="DE583" i="1"/>
  <c r="DD583" i="1"/>
  <c r="DC583" i="1"/>
  <c r="DB583" i="1"/>
  <c r="DA583" i="1"/>
  <c r="CZ583" i="1"/>
  <c r="CY583" i="1"/>
  <c r="CX583" i="1"/>
  <c r="CW583" i="1"/>
  <c r="CV583" i="1"/>
  <c r="CU583" i="1"/>
  <c r="CT583" i="1"/>
  <c r="CS583" i="1"/>
  <c r="CR583" i="1"/>
  <c r="CQ583" i="1"/>
  <c r="CP583" i="1"/>
  <c r="CO583" i="1"/>
  <c r="CN583" i="1"/>
  <c r="CM583" i="1"/>
  <c r="CL583" i="1"/>
  <c r="CK583" i="1"/>
  <c r="CJ583" i="1"/>
  <c r="CI583" i="1"/>
  <c r="CH583" i="1"/>
  <c r="CG583" i="1"/>
  <c r="CF583" i="1"/>
  <c r="CE583" i="1"/>
  <c r="CD583" i="1"/>
  <c r="CC583" i="1"/>
  <c r="CB583" i="1"/>
  <c r="CA583" i="1"/>
  <c r="BZ583" i="1"/>
  <c r="BY583" i="1"/>
  <c r="BX583" i="1"/>
  <c r="BW583" i="1"/>
  <c r="BV583" i="1"/>
  <c r="BU583" i="1"/>
  <c r="BT583" i="1"/>
  <c r="BS583" i="1"/>
  <c r="BR583" i="1"/>
  <c r="BQ583" i="1"/>
  <c r="BP583" i="1"/>
  <c r="BO583" i="1"/>
  <c r="BN583" i="1"/>
  <c r="BM583" i="1"/>
  <c r="BL583" i="1"/>
  <c r="BK583" i="1"/>
  <c r="BJ583" i="1"/>
  <c r="BI583" i="1"/>
  <c r="BH583" i="1"/>
  <c r="BG583" i="1"/>
  <c r="BF583" i="1"/>
  <c r="BE583" i="1"/>
  <c r="BD583" i="1"/>
  <c r="BC583" i="1"/>
  <c r="BB583" i="1"/>
  <c r="BA583" i="1"/>
  <c r="AZ583" i="1"/>
  <c r="AY583" i="1"/>
  <c r="AX583" i="1"/>
  <c r="AW583" i="1"/>
  <c r="AV583" i="1"/>
  <c r="AU583" i="1"/>
  <c r="AT583" i="1"/>
  <c r="AS583" i="1"/>
  <c r="AR583" i="1"/>
  <c r="AQ583" i="1"/>
  <c r="AP583" i="1"/>
  <c r="AO583" i="1"/>
  <c r="AN583" i="1"/>
  <c r="AM583" i="1"/>
  <c r="AL583" i="1"/>
  <c r="AK583" i="1"/>
  <c r="AJ583" i="1"/>
  <c r="AI583" i="1"/>
  <c r="AH583" i="1"/>
  <c r="AG583" i="1"/>
  <c r="AF583" i="1"/>
  <c r="AE583" i="1"/>
  <c r="AD583" i="1"/>
  <c r="AC583" i="1"/>
  <c r="AB583" i="1"/>
  <c r="AA583" i="1"/>
  <c r="Z583" i="1"/>
  <c r="Y583" i="1"/>
  <c r="X583" i="1"/>
  <c r="W583" i="1"/>
  <c r="V583" i="1"/>
  <c r="U583" i="1"/>
  <c r="T583" i="1"/>
  <c r="S583" i="1"/>
  <c r="R583" i="1"/>
  <c r="Q583" i="1"/>
  <c r="P583" i="1"/>
  <c r="O583" i="1"/>
  <c r="N583" i="1"/>
  <c r="M583" i="1"/>
  <c r="L583" i="1"/>
  <c r="K583" i="1"/>
  <c r="J583" i="1"/>
  <c r="EK582" i="1"/>
  <c r="EJ582" i="1"/>
  <c r="EI582" i="1"/>
  <c r="EH582" i="1"/>
  <c r="EG582" i="1"/>
  <c r="EF582" i="1"/>
  <c r="EE582" i="1"/>
  <c r="ED582" i="1"/>
  <c r="EC582" i="1"/>
  <c r="EB582" i="1"/>
  <c r="EA582" i="1"/>
  <c r="DZ582" i="1"/>
  <c r="DY582" i="1"/>
  <c r="DX582" i="1"/>
  <c r="DW582" i="1"/>
  <c r="DV582" i="1"/>
  <c r="DU582" i="1"/>
  <c r="DT582" i="1"/>
  <c r="DS582" i="1"/>
  <c r="DR582" i="1"/>
  <c r="DQ582" i="1"/>
  <c r="DP582" i="1"/>
  <c r="DO582" i="1"/>
  <c r="DN582" i="1"/>
  <c r="DM582" i="1"/>
  <c r="DL582" i="1"/>
  <c r="DK582" i="1"/>
  <c r="DJ582" i="1"/>
  <c r="DI582" i="1"/>
  <c r="DH582" i="1"/>
  <c r="DG582" i="1"/>
  <c r="DF582" i="1"/>
  <c r="DE582" i="1"/>
  <c r="DD582" i="1"/>
  <c r="DC582" i="1"/>
  <c r="DB582" i="1"/>
  <c r="DA582" i="1"/>
  <c r="CZ582" i="1"/>
  <c r="CY582" i="1"/>
  <c r="CX582" i="1"/>
  <c r="CW582" i="1"/>
  <c r="CV582" i="1"/>
  <c r="CU582" i="1"/>
  <c r="CT582" i="1"/>
  <c r="CS582" i="1"/>
  <c r="CR582" i="1"/>
  <c r="CQ582" i="1"/>
  <c r="CP582" i="1"/>
  <c r="CO582" i="1"/>
  <c r="CN582" i="1"/>
  <c r="CM582" i="1"/>
  <c r="CL582" i="1"/>
  <c r="CK582" i="1"/>
  <c r="CJ582" i="1"/>
  <c r="CI582" i="1"/>
  <c r="CH582" i="1"/>
  <c r="CG582" i="1"/>
  <c r="CF582" i="1"/>
  <c r="CE582" i="1"/>
  <c r="CD582" i="1"/>
  <c r="CC582" i="1"/>
  <c r="CB582" i="1"/>
  <c r="CA582" i="1"/>
  <c r="BZ582" i="1"/>
  <c r="BY582" i="1"/>
  <c r="BX582" i="1"/>
  <c r="BW582" i="1"/>
  <c r="BV582" i="1"/>
  <c r="BU582" i="1"/>
  <c r="BT582" i="1"/>
  <c r="BS582" i="1"/>
  <c r="BR582" i="1"/>
  <c r="BQ582" i="1"/>
  <c r="BP582" i="1"/>
  <c r="BO582" i="1"/>
  <c r="BN582" i="1"/>
  <c r="BM582" i="1"/>
  <c r="BL582" i="1"/>
  <c r="BK582" i="1"/>
  <c r="BJ582" i="1"/>
  <c r="BI582" i="1"/>
  <c r="BH582" i="1"/>
  <c r="BG582" i="1"/>
  <c r="BF582" i="1"/>
  <c r="BE582" i="1"/>
  <c r="BD582" i="1"/>
  <c r="BC582" i="1"/>
  <c r="BB582" i="1"/>
  <c r="BA582" i="1"/>
  <c r="AZ582" i="1"/>
  <c r="AY582" i="1"/>
  <c r="AX582" i="1"/>
  <c r="AW582" i="1"/>
  <c r="AV582" i="1"/>
  <c r="AU582" i="1"/>
  <c r="AT582" i="1"/>
  <c r="AS582" i="1"/>
  <c r="AR582" i="1"/>
  <c r="AQ582" i="1"/>
  <c r="AP582" i="1"/>
  <c r="AO582" i="1"/>
  <c r="AN582" i="1"/>
  <c r="AM582" i="1"/>
  <c r="AL582" i="1"/>
  <c r="AK582" i="1"/>
  <c r="AJ582" i="1"/>
  <c r="AI582" i="1"/>
  <c r="AH582" i="1"/>
  <c r="AG582" i="1"/>
  <c r="AF582" i="1"/>
  <c r="AE582" i="1"/>
  <c r="AD582" i="1"/>
  <c r="AC582" i="1"/>
  <c r="AB582" i="1"/>
  <c r="AA582" i="1"/>
  <c r="Z582" i="1"/>
  <c r="Y582" i="1"/>
  <c r="X582" i="1"/>
  <c r="W582" i="1"/>
  <c r="V582" i="1"/>
  <c r="U582" i="1"/>
  <c r="T582" i="1"/>
  <c r="S582" i="1"/>
  <c r="R582" i="1"/>
  <c r="Q582" i="1"/>
  <c r="P582" i="1"/>
  <c r="O582" i="1"/>
  <c r="N582" i="1"/>
  <c r="M582" i="1"/>
  <c r="L582" i="1"/>
  <c r="K582" i="1"/>
  <c r="J582" i="1"/>
  <c r="EK581" i="1"/>
  <c r="EJ581" i="1"/>
  <c r="EI581" i="1"/>
  <c r="EH581" i="1"/>
  <c r="EG581" i="1"/>
  <c r="EF581" i="1"/>
  <c r="EE581" i="1"/>
  <c r="ED581" i="1"/>
  <c r="EC581" i="1"/>
  <c r="EB581" i="1"/>
  <c r="EA581" i="1"/>
  <c r="DZ581" i="1"/>
  <c r="DY581" i="1"/>
  <c r="DX581" i="1"/>
  <c r="DW581" i="1"/>
  <c r="DV581" i="1"/>
  <c r="DU581" i="1"/>
  <c r="DT581" i="1"/>
  <c r="DS581" i="1"/>
  <c r="DR581" i="1"/>
  <c r="DQ581" i="1"/>
  <c r="DP581" i="1"/>
  <c r="DO581" i="1"/>
  <c r="DN581" i="1"/>
  <c r="DM581" i="1"/>
  <c r="DL581" i="1"/>
  <c r="DK581" i="1"/>
  <c r="DJ581" i="1"/>
  <c r="DI581" i="1"/>
  <c r="DH581" i="1"/>
  <c r="DG581" i="1"/>
  <c r="DF581" i="1"/>
  <c r="DE581" i="1"/>
  <c r="DD581" i="1"/>
  <c r="DC581" i="1"/>
  <c r="DB581" i="1"/>
  <c r="DA581" i="1"/>
  <c r="CZ581" i="1"/>
  <c r="CY581" i="1"/>
  <c r="CX581" i="1"/>
  <c r="CW581" i="1"/>
  <c r="CV581" i="1"/>
  <c r="CU581" i="1"/>
  <c r="CT581" i="1"/>
  <c r="CS581" i="1"/>
  <c r="CR581" i="1"/>
  <c r="CQ581" i="1"/>
  <c r="CP581" i="1"/>
  <c r="CO581" i="1"/>
  <c r="CN581" i="1"/>
  <c r="CM581" i="1"/>
  <c r="CL581" i="1"/>
  <c r="CK581" i="1"/>
  <c r="CJ581" i="1"/>
  <c r="CI581" i="1"/>
  <c r="CH581" i="1"/>
  <c r="CG581" i="1"/>
  <c r="CF581" i="1"/>
  <c r="CE581" i="1"/>
  <c r="CD581" i="1"/>
  <c r="CC581" i="1"/>
  <c r="CB581" i="1"/>
  <c r="CA581" i="1"/>
  <c r="BZ581" i="1"/>
  <c r="BY581" i="1"/>
  <c r="BX581" i="1"/>
  <c r="BW581" i="1"/>
  <c r="BV581" i="1"/>
  <c r="BU581" i="1"/>
  <c r="BT581" i="1"/>
  <c r="BS581" i="1"/>
  <c r="BR581" i="1"/>
  <c r="BQ581" i="1"/>
  <c r="BP581" i="1"/>
  <c r="BO581" i="1"/>
  <c r="BN581" i="1"/>
  <c r="BM581" i="1"/>
  <c r="BL581" i="1"/>
  <c r="BK581" i="1"/>
  <c r="BJ581" i="1"/>
  <c r="BI581" i="1"/>
  <c r="BH581" i="1"/>
  <c r="BG581" i="1"/>
  <c r="BF581" i="1"/>
  <c r="BE581" i="1"/>
  <c r="BD581" i="1"/>
  <c r="BC581" i="1"/>
  <c r="BB581" i="1"/>
  <c r="BA581" i="1"/>
  <c r="AZ581" i="1"/>
  <c r="AY581" i="1"/>
  <c r="AX581" i="1"/>
  <c r="AW581" i="1"/>
  <c r="AV581" i="1"/>
  <c r="AU581" i="1"/>
  <c r="AT581" i="1"/>
  <c r="AS581" i="1"/>
  <c r="AR581" i="1"/>
  <c r="AQ581" i="1"/>
  <c r="AP581" i="1"/>
  <c r="AO581" i="1"/>
  <c r="AN581" i="1"/>
  <c r="AM581" i="1"/>
  <c r="AL581" i="1"/>
  <c r="AK581" i="1"/>
  <c r="AJ581" i="1"/>
  <c r="AI581" i="1"/>
  <c r="AH581" i="1"/>
  <c r="AG581" i="1"/>
  <c r="AF581" i="1"/>
  <c r="AE581" i="1"/>
  <c r="AD581" i="1"/>
  <c r="AC581" i="1"/>
  <c r="AB581" i="1"/>
  <c r="AA581" i="1"/>
  <c r="Z581" i="1"/>
  <c r="Y581" i="1"/>
  <c r="X581" i="1"/>
  <c r="W581" i="1"/>
  <c r="V581" i="1"/>
  <c r="U581" i="1"/>
  <c r="T581" i="1"/>
  <c r="S581" i="1"/>
  <c r="R581" i="1"/>
  <c r="Q581" i="1"/>
  <c r="P581" i="1"/>
  <c r="O581" i="1"/>
  <c r="N581" i="1"/>
  <c r="M581" i="1"/>
  <c r="L581" i="1"/>
  <c r="K581" i="1"/>
  <c r="J581" i="1"/>
  <c r="EK580" i="1"/>
  <c r="EJ580" i="1"/>
  <c r="EI580" i="1"/>
  <c r="EH580" i="1"/>
  <c r="EG580" i="1"/>
  <c r="EF580" i="1"/>
  <c r="EE580" i="1"/>
  <c r="ED580" i="1"/>
  <c r="EC580" i="1"/>
  <c r="EB580" i="1"/>
  <c r="EA580" i="1"/>
  <c r="DZ580" i="1"/>
  <c r="DY580" i="1"/>
  <c r="DX580" i="1"/>
  <c r="DW580" i="1"/>
  <c r="DV580" i="1"/>
  <c r="DU580" i="1"/>
  <c r="DT580" i="1"/>
  <c r="DS580" i="1"/>
  <c r="DR580" i="1"/>
  <c r="DQ580" i="1"/>
  <c r="DP580" i="1"/>
  <c r="DO580" i="1"/>
  <c r="DN580" i="1"/>
  <c r="DM580" i="1"/>
  <c r="DL580" i="1"/>
  <c r="DK580" i="1"/>
  <c r="DJ580" i="1"/>
  <c r="DI580" i="1"/>
  <c r="DH580" i="1"/>
  <c r="DG580" i="1"/>
  <c r="DF580" i="1"/>
  <c r="DE580" i="1"/>
  <c r="DD580" i="1"/>
  <c r="DC580" i="1"/>
  <c r="DB580" i="1"/>
  <c r="DA580" i="1"/>
  <c r="CZ580" i="1"/>
  <c r="CY580" i="1"/>
  <c r="CX580" i="1"/>
  <c r="CW580" i="1"/>
  <c r="CV580" i="1"/>
  <c r="CU580" i="1"/>
  <c r="CT580" i="1"/>
  <c r="CS580" i="1"/>
  <c r="CR580" i="1"/>
  <c r="CQ580" i="1"/>
  <c r="CP580" i="1"/>
  <c r="CO580" i="1"/>
  <c r="CN580" i="1"/>
  <c r="CM580" i="1"/>
  <c r="CL580" i="1"/>
  <c r="CK580" i="1"/>
  <c r="CJ580" i="1"/>
  <c r="CI580" i="1"/>
  <c r="CH580" i="1"/>
  <c r="CG580" i="1"/>
  <c r="CF580" i="1"/>
  <c r="CE580" i="1"/>
  <c r="CD580" i="1"/>
  <c r="CC580" i="1"/>
  <c r="CB580" i="1"/>
  <c r="CA580" i="1"/>
  <c r="BZ580" i="1"/>
  <c r="BY580" i="1"/>
  <c r="BX580" i="1"/>
  <c r="BW580" i="1"/>
  <c r="BV580" i="1"/>
  <c r="BU580" i="1"/>
  <c r="BT580" i="1"/>
  <c r="BS580" i="1"/>
  <c r="BR580" i="1"/>
  <c r="BQ580" i="1"/>
  <c r="BP580" i="1"/>
  <c r="BO580" i="1"/>
  <c r="BN580" i="1"/>
  <c r="BM580" i="1"/>
  <c r="BL580" i="1"/>
  <c r="BK580" i="1"/>
  <c r="BJ580" i="1"/>
  <c r="BI580" i="1"/>
  <c r="BH580" i="1"/>
  <c r="BG580" i="1"/>
  <c r="BF580" i="1"/>
  <c r="BE580" i="1"/>
  <c r="BD580" i="1"/>
  <c r="BC580" i="1"/>
  <c r="BB580" i="1"/>
  <c r="BA580" i="1"/>
  <c r="AZ580" i="1"/>
  <c r="AY580" i="1"/>
  <c r="AX580" i="1"/>
  <c r="AW580" i="1"/>
  <c r="AV580" i="1"/>
  <c r="AU580" i="1"/>
  <c r="AT580" i="1"/>
  <c r="AS580" i="1"/>
  <c r="AR580" i="1"/>
  <c r="AQ580" i="1"/>
  <c r="AP580" i="1"/>
  <c r="AO580" i="1"/>
  <c r="AN580" i="1"/>
  <c r="AM580" i="1"/>
  <c r="AL580" i="1"/>
  <c r="AK580" i="1"/>
  <c r="AJ580" i="1"/>
  <c r="AI580" i="1"/>
  <c r="AH580" i="1"/>
  <c r="AG580" i="1"/>
  <c r="AF580" i="1"/>
  <c r="AE580" i="1"/>
  <c r="AD580" i="1"/>
  <c r="AC580" i="1"/>
  <c r="AB580" i="1"/>
  <c r="AA580" i="1"/>
  <c r="Z580" i="1"/>
  <c r="Y580" i="1"/>
  <c r="X580" i="1"/>
  <c r="W580" i="1"/>
  <c r="V580" i="1"/>
  <c r="U580" i="1"/>
  <c r="T580" i="1"/>
  <c r="S580" i="1"/>
  <c r="R580" i="1"/>
  <c r="Q580" i="1"/>
  <c r="P580" i="1"/>
  <c r="O580" i="1"/>
  <c r="N580" i="1"/>
  <c r="M580" i="1"/>
  <c r="L580" i="1"/>
  <c r="K580" i="1"/>
  <c r="J580" i="1"/>
  <c r="EK579" i="1"/>
  <c r="EJ579" i="1"/>
  <c r="EI579" i="1"/>
  <c r="EH579" i="1"/>
  <c r="EG579" i="1"/>
  <c r="EF579" i="1"/>
  <c r="EE579" i="1"/>
  <c r="ED579" i="1"/>
  <c r="EC579" i="1"/>
  <c r="EB579" i="1"/>
  <c r="EA579" i="1"/>
  <c r="DZ579" i="1"/>
  <c r="DY579" i="1"/>
  <c r="DX579" i="1"/>
  <c r="DW579" i="1"/>
  <c r="DV579" i="1"/>
  <c r="DU579" i="1"/>
  <c r="DT579" i="1"/>
  <c r="DS579" i="1"/>
  <c r="DR579" i="1"/>
  <c r="DQ579" i="1"/>
  <c r="DP579" i="1"/>
  <c r="DO579" i="1"/>
  <c r="DN579" i="1"/>
  <c r="DM579" i="1"/>
  <c r="DL579" i="1"/>
  <c r="DK579" i="1"/>
  <c r="DJ579" i="1"/>
  <c r="DI579" i="1"/>
  <c r="DH579" i="1"/>
  <c r="DG579" i="1"/>
  <c r="DF579" i="1"/>
  <c r="DE579" i="1"/>
  <c r="DD579" i="1"/>
  <c r="DC579" i="1"/>
  <c r="DB579" i="1"/>
  <c r="DA579" i="1"/>
  <c r="CZ579" i="1"/>
  <c r="CY579" i="1"/>
  <c r="CX579" i="1"/>
  <c r="CW579" i="1"/>
  <c r="CV579" i="1"/>
  <c r="CU579" i="1"/>
  <c r="CT579" i="1"/>
  <c r="CS579" i="1"/>
  <c r="CR579" i="1"/>
  <c r="CQ579" i="1"/>
  <c r="CP579" i="1"/>
  <c r="CO579" i="1"/>
  <c r="CN579" i="1"/>
  <c r="CM579" i="1"/>
  <c r="CL579" i="1"/>
  <c r="CK579" i="1"/>
  <c r="CJ579" i="1"/>
  <c r="CI579" i="1"/>
  <c r="CH579" i="1"/>
  <c r="CG579" i="1"/>
  <c r="CF579" i="1"/>
  <c r="CE579" i="1"/>
  <c r="CD579" i="1"/>
  <c r="CC579" i="1"/>
  <c r="CB579" i="1"/>
  <c r="CA579" i="1"/>
  <c r="BZ579" i="1"/>
  <c r="BY579" i="1"/>
  <c r="BX579" i="1"/>
  <c r="BW579" i="1"/>
  <c r="BV579" i="1"/>
  <c r="BU579" i="1"/>
  <c r="BT579" i="1"/>
  <c r="BS579" i="1"/>
  <c r="BR579" i="1"/>
  <c r="BQ579" i="1"/>
  <c r="BP579" i="1"/>
  <c r="BO579" i="1"/>
  <c r="BN579" i="1"/>
  <c r="BM579" i="1"/>
  <c r="BL579" i="1"/>
  <c r="BK579" i="1"/>
  <c r="BJ579" i="1"/>
  <c r="BI579" i="1"/>
  <c r="BH579" i="1"/>
  <c r="BG579" i="1"/>
  <c r="BF579" i="1"/>
  <c r="BE579" i="1"/>
  <c r="BD579" i="1"/>
  <c r="BC579" i="1"/>
  <c r="BB579" i="1"/>
  <c r="BA579" i="1"/>
  <c r="AZ579" i="1"/>
  <c r="AY579" i="1"/>
  <c r="AX579" i="1"/>
  <c r="AW579" i="1"/>
  <c r="AV579" i="1"/>
  <c r="AU579" i="1"/>
  <c r="AT579" i="1"/>
  <c r="AS579" i="1"/>
  <c r="AR579" i="1"/>
  <c r="AQ579" i="1"/>
  <c r="AP579" i="1"/>
  <c r="AO579" i="1"/>
  <c r="AN579" i="1"/>
  <c r="AM579" i="1"/>
  <c r="AL579" i="1"/>
  <c r="AK579" i="1"/>
  <c r="AJ579" i="1"/>
  <c r="AI579" i="1"/>
  <c r="AH579" i="1"/>
  <c r="AG579" i="1"/>
  <c r="AF579" i="1"/>
  <c r="AE579" i="1"/>
  <c r="AD579" i="1"/>
  <c r="AC579" i="1"/>
  <c r="AB579" i="1"/>
  <c r="AA579" i="1"/>
  <c r="Z579" i="1"/>
  <c r="Y579" i="1"/>
  <c r="X579" i="1"/>
  <c r="W579" i="1"/>
  <c r="V579" i="1"/>
  <c r="U579" i="1"/>
  <c r="T579" i="1"/>
  <c r="S579" i="1"/>
  <c r="R579" i="1"/>
  <c r="Q579" i="1"/>
  <c r="P579" i="1"/>
  <c r="O579" i="1"/>
  <c r="N579" i="1"/>
  <c r="M579" i="1"/>
  <c r="L579" i="1"/>
  <c r="K579" i="1"/>
  <c r="J579" i="1"/>
  <c r="EK578" i="1"/>
  <c r="EJ578" i="1"/>
  <c r="EI578" i="1"/>
  <c r="EH578" i="1"/>
  <c r="EG578" i="1"/>
  <c r="EF578" i="1"/>
  <c r="EE578" i="1"/>
  <c r="ED578" i="1"/>
  <c r="EC578" i="1"/>
  <c r="EB578" i="1"/>
  <c r="EA578" i="1"/>
  <c r="DZ578" i="1"/>
  <c r="DY578" i="1"/>
  <c r="DX578" i="1"/>
  <c r="DW578" i="1"/>
  <c r="DV578" i="1"/>
  <c r="DU578" i="1"/>
  <c r="DT578" i="1"/>
  <c r="DS578" i="1"/>
  <c r="DR578" i="1"/>
  <c r="DQ578" i="1"/>
  <c r="DP578" i="1"/>
  <c r="DO578" i="1"/>
  <c r="DN578" i="1"/>
  <c r="DM578" i="1"/>
  <c r="DL578" i="1"/>
  <c r="DK578" i="1"/>
  <c r="DJ578" i="1"/>
  <c r="DI578" i="1"/>
  <c r="DH578" i="1"/>
  <c r="DG578" i="1"/>
  <c r="DF578" i="1"/>
  <c r="DE578" i="1"/>
  <c r="DD578" i="1"/>
  <c r="DC578" i="1"/>
  <c r="DB578" i="1"/>
  <c r="DA578" i="1"/>
  <c r="CZ578" i="1"/>
  <c r="CY578" i="1"/>
  <c r="CX578" i="1"/>
  <c r="CW578" i="1"/>
  <c r="CV578" i="1"/>
  <c r="CU578" i="1"/>
  <c r="CT578" i="1"/>
  <c r="CS578" i="1"/>
  <c r="CR578" i="1"/>
  <c r="CQ578" i="1"/>
  <c r="CP578" i="1"/>
  <c r="CO578" i="1"/>
  <c r="CN578" i="1"/>
  <c r="CM578" i="1"/>
  <c r="CL578" i="1"/>
  <c r="CK578" i="1"/>
  <c r="CJ578" i="1"/>
  <c r="CI578" i="1"/>
  <c r="CH578" i="1"/>
  <c r="CG578" i="1"/>
  <c r="CF578" i="1"/>
  <c r="CE578" i="1"/>
  <c r="CD578" i="1"/>
  <c r="CC578" i="1"/>
  <c r="CB578" i="1"/>
  <c r="CA578" i="1"/>
  <c r="BZ578" i="1"/>
  <c r="BY578" i="1"/>
  <c r="BX578" i="1"/>
  <c r="BW578" i="1"/>
  <c r="BV578" i="1"/>
  <c r="BU578" i="1"/>
  <c r="BT578" i="1"/>
  <c r="BS578" i="1"/>
  <c r="BR578" i="1"/>
  <c r="BQ578" i="1"/>
  <c r="BP578" i="1"/>
  <c r="BO578" i="1"/>
  <c r="BN578" i="1"/>
  <c r="BM578" i="1"/>
  <c r="BL578" i="1"/>
  <c r="BK578" i="1"/>
  <c r="BJ578" i="1"/>
  <c r="BI578" i="1"/>
  <c r="BH578" i="1"/>
  <c r="BG578" i="1"/>
  <c r="BF578" i="1"/>
  <c r="BE578" i="1"/>
  <c r="BD578" i="1"/>
  <c r="BC578" i="1"/>
  <c r="BB578" i="1"/>
  <c r="BA578" i="1"/>
  <c r="AZ578" i="1"/>
  <c r="AY578" i="1"/>
  <c r="AX578" i="1"/>
  <c r="AW578" i="1"/>
  <c r="AV578" i="1"/>
  <c r="AU578" i="1"/>
  <c r="AT578" i="1"/>
  <c r="AS578" i="1"/>
  <c r="AR578" i="1"/>
  <c r="AQ578" i="1"/>
  <c r="AP578" i="1"/>
  <c r="AO578" i="1"/>
  <c r="AN578" i="1"/>
  <c r="AM578" i="1"/>
  <c r="AL578" i="1"/>
  <c r="AK578" i="1"/>
  <c r="AJ578" i="1"/>
  <c r="AI578" i="1"/>
  <c r="AH578" i="1"/>
  <c r="AG578" i="1"/>
  <c r="AF578" i="1"/>
  <c r="AE578" i="1"/>
  <c r="AD578" i="1"/>
  <c r="AC578" i="1"/>
  <c r="AB578" i="1"/>
  <c r="AA578" i="1"/>
  <c r="Z578" i="1"/>
  <c r="Y578" i="1"/>
  <c r="X578" i="1"/>
  <c r="W578" i="1"/>
  <c r="V578" i="1"/>
  <c r="U578" i="1"/>
  <c r="T578" i="1"/>
  <c r="S578" i="1"/>
  <c r="R578" i="1"/>
  <c r="Q578" i="1"/>
  <c r="P578" i="1"/>
  <c r="O578" i="1"/>
  <c r="N578" i="1"/>
  <c r="M578" i="1"/>
  <c r="L578" i="1"/>
  <c r="K578" i="1"/>
  <c r="J578" i="1"/>
  <c r="EK577" i="1"/>
  <c r="EJ577" i="1"/>
  <c r="EI577" i="1"/>
  <c r="EH577" i="1"/>
  <c r="EG577" i="1"/>
  <c r="EF577" i="1"/>
  <c r="EE577" i="1"/>
  <c r="ED577" i="1"/>
  <c r="EC577" i="1"/>
  <c r="EB577" i="1"/>
  <c r="EA577" i="1"/>
  <c r="DZ577" i="1"/>
  <c r="DY577" i="1"/>
  <c r="DX577" i="1"/>
  <c r="DW577" i="1"/>
  <c r="DV577" i="1"/>
  <c r="DU577" i="1"/>
  <c r="DT577" i="1"/>
  <c r="DS577" i="1"/>
  <c r="DR577" i="1"/>
  <c r="DQ577" i="1"/>
  <c r="DP577" i="1"/>
  <c r="DO577" i="1"/>
  <c r="DN577" i="1"/>
  <c r="DM577" i="1"/>
  <c r="DL577" i="1"/>
  <c r="DK577" i="1"/>
  <c r="DJ577" i="1"/>
  <c r="DI577" i="1"/>
  <c r="DH577" i="1"/>
  <c r="DG577" i="1"/>
  <c r="DF577" i="1"/>
  <c r="DE577" i="1"/>
  <c r="DD577" i="1"/>
  <c r="DC577" i="1"/>
  <c r="DB577" i="1"/>
  <c r="DA577" i="1"/>
  <c r="CZ577" i="1"/>
  <c r="CY577" i="1"/>
  <c r="CX577" i="1"/>
  <c r="CW577" i="1"/>
  <c r="CV577" i="1"/>
  <c r="CU577" i="1"/>
  <c r="CT577" i="1"/>
  <c r="CS577" i="1"/>
  <c r="CR577" i="1"/>
  <c r="CQ577" i="1"/>
  <c r="CP577" i="1"/>
  <c r="CO577" i="1"/>
  <c r="CN577" i="1"/>
  <c r="CM577" i="1"/>
  <c r="CL577" i="1"/>
  <c r="CK577" i="1"/>
  <c r="CJ577" i="1"/>
  <c r="CI577" i="1"/>
  <c r="CH577" i="1"/>
  <c r="CG577" i="1"/>
  <c r="CF577" i="1"/>
  <c r="CE577" i="1"/>
  <c r="CD577" i="1"/>
  <c r="CC577" i="1"/>
  <c r="CB577" i="1"/>
  <c r="CA577" i="1"/>
  <c r="BZ577" i="1"/>
  <c r="BY577" i="1"/>
  <c r="BX577" i="1"/>
  <c r="BW577" i="1"/>
  <c r="BV577" i="1"/>
  <c r="BU577" i="1"/>
  <c r="BT577" i="1"/>
  <c r="BS577" i="1"/>
  <c r="BR577" i="1"/>
  <c r="BQ577" i="1"/>
  <c r="BP577" i="1"/>
  <c r="BO577" i="1"/>
  <c r="BN577" i="1"/>
  <c r="BM577" i="1"/>
  <c r="BL577" i="1"/>
  <c r="BK577" i="1"/>
  <c r="BJ577" i="1"/>
  <c r="BI577" i="1"/>
  <c r="BH577" i="1"/>
  <c r="BG577" i="1"/>
  <c r="BF577" i="1"/>
  <c r="BE577" i="1"/>
  <c r="BD577" i="1"/>
  <c r="BC577" i="1"/>
  <c r="BB577" i="1"/>
  <c r="BA577" i="1"/>
  <c r="AZ577" i="1"/>
  <c r="AY577" i="1"/>
  <c r="AX577" i="1"/>
  <c r="AW577" i="1"/>
  <c r="AV577" i="1"/>
  <c r="AU577" i="1"/>
  <c r="AT577" i="1"/>
  <c r="AS577" i="1"/>
  <c r="AR577" i="1"/>
  <c r="AQ577" i="1"/>
  <c r="AP577" i="1"/>
  <c r="AO577" i="1"/>
  <c r="AN577" i="1"/>
  <c r="AM577" i="1"/>
  <c r="AL577" i="1"/>
  <c r="AK577" i="1"/>
  <c r="AJ577" i="1"/>
  <c r="AI577" i="1"/>
  <c r="AH577" i="1"/>
  <c r="AG577" i="1"/>
  <c r="AF577" i="1"/>
  <c r="AE577" i="1"/>
  <c r="AD577" i="1"/>
  <c r="AC577" i="1"/>
  <c r="AB577" i="1"/>
  <c r="AA577" i="1"/>
  <c r="Z577" i="1"/>
  <c r="Y577" i="1"/>
  <c r="X577" i="1"/>
  <c r="W577" i="1"/>
  <c r="V577" i="1"/>
  <c r="U577" i="1"/>
  <c r="T577" i="1"/>
  <c r="S577" i="1"/>
  <c r="R577" i="1"/>
  <c r="Q577" i="1"/>
  <c r="P577" i="1"/>
  <c r="O577" i="1"/>
  <c r="N577" i="1"/>
  <c r="M577" i="1"/>
  <c r="L577" i="1"/>
  <c r="K577" i="1"/>
  <c r="J577" i="1"/>
  <c r="EK575" i="1"/>
  <c r="EI575" i="1"/>
  <c r="EG575" i="1"/>
  <c r="ED575" i="1"/>
  <c r="DZ575" i="1"/>
  <c r="DV575" i="1"/>
  <c r="DU575" i="1"/>
  <c r="DR575" i="1"/>
  <c r="DQ575" i="1"/>
  <c r="DO575" i="1"/>
  <c r="DM575" i="1"/>
  <c r="DK575" i="1"/>
  <c r="DF575" i="1"/>
  <c r="DC575" i="1"/>
  <c r="DB575" i="1"/>
  <c r="CZ575" i="1"/>
  <c r="CX575" i="1"/>
  <c r="CV575" i="1"/>
  <c r="CT575" i="1"/>
  <c r="CP575" i="1"/>
  <c r="CM575" i="1"/>
  <c r="CI575" i="1"/>
  <c r="CF575" i="1"/>
  <c r="CE575" i="1"/>
  <c r="CD575" i="1"/>
  <c r="BY575" i="1"/>
  <c r="BW575" i="1"/>
  <c r="BU575" i="1"/>
  <c r="BR575" i="1"/>
  <c r="BP575" i="1"/>
  <c r="BM575" i="1"/>
  <c r="BK575" i="1"/>
  <c r="BH575" i="1"/>
  <c r="BF575" i="1"/>
  <c r="BE575" i="1"/>
  <c r="AY575" i="1"/>
  <c r="AX575" i="1"/>
  <c r="AW575" i="1"/>
  <c r="AV575" i="1"/>
  <c r="AS575" i="1"/>
  <c r="AQ575" i="1"/>
  <c r="AO575" i="1"/>
  <c r="AK575" i="1"/>
  <c r="AI575" i="1"/>
  <c r="AE575" i="1"/>
  <c r="AB575" i="1"/>
  <c r="Z575" i="1"/>
  <c r="X575" i="1"/>
  <c r="T575" i="1"/>
  <c r="R575" i="1"/>
  <c r="P575" i="1"/>
  <c r="N575" i="1"/>
  <c r="L575" i="1"/>
  <c r="EK574" i="1"/>
  <c r="EI574" i="1"/>
  <c r="EG574" i="1"/>
  <c r="ED574" i="1"/>
  <c r="DZ574" i="1"/>
  <c r="DV574" i="1"/>
  <c r="DU574" i="1"/>
  <c r="DR574" i="1"/>
  <c r="DQ574" i="1"/>
  <c r="DO574" i="1"/>
  <c r="DM574" i="1"/>
  <c r="DK574" i="1"/>
  <c r="DF574" i="1"/>
  <c r="DC574" i="1"/>
  <c r="DB574" i="1"/>
  <c r="CZ574" i="1"/>
  <c r="CX574" i="1"/>
  <c r="CV574" i="1"/>
  <c r="CT574" i="1"/>
  <c r="CP574" i="1"/>
  <c r="CM574" i="1"/>
  <c r="CI574" i="1"/>
  <c r="CF574" i="1"/>
  <c r="CE574" i="1"/>
  <c r="CD574" i="1"/>
  <c r="BY574" i="1"/>
  <c r="BW574" i="1"/>
  <c r="BU574" i="1"/>
  <c r="BR574" i="1"/>
  <c r="BP574" i="1"/>
  <c r="BM574" i="1"/>
  <c r="BK574" i="1"/>
  <c r="BH574" i="1"/>
  <c r="BF574" i="1"/>
  <c r="BE574" i="1"/>
  <c r="AY574" i="1"/>
  <c r="AX574" i="1"/>
  <c r="AW574" i="1"/>
  <c r="AV574" i="1"/>
  <c r="AS574" i="1"/>
  <c r="AQ574" i="1"/>
  <c r="AO574" i="1"/>
  <c r="AK574" i="1"/>
  <c r="AI574" i="1"/>
  <c r="AE574" i="1"/>
  <c r="AB574" i="1"/>
  <c r="Z574" i="1"/>
  <c r="X574" i="1"/>
  <c r="T574" i="1"/>
  <c r="R574" i="1"/>
  <c r="P574" i="1"/>
  <c r="N574" i="1"/>
  <c r="L574" i="1"/>
  <c r="EK573" i="1"/>
  <c r="EI573" i="1"/>
  <c r="EG573" i="1"/>
  <c r="ED573" i="1"/>
  <c r="DZ573" i="1"/>
  <c r="DV573" i="1"/>
  <c r="DU573" i="1"/>
  <c r="DR573" i="1"/>
  <c r="DQ573" i="1"/>
  <c r="DO573" i="1"/>
  <c r="DM573" i="1"/>
  <c r="DK573" i="1"/>
  <c r="DF573" i="1"/>
  <c r="DC573" i="1"/>
  <c r="DB573" i="1"/>
  <c r="CZ573" i="1"/>
  <c r="CX573" i="1"/>
  <c r="CV573" i="1"/>
  <c r="CT573" i="1"/>
  <c r="CP573" i="1"/>
  <c r="CM573" i="1"/>
  <c r="CI573" i="1"/>
  <c r="CF573" i="1"/>
  <c r="CE573" i="1"/>
  <c r="CD573" i="1"/>
  <c r="BY573" i="1"/>
  <c r="BW573" i="1"/>
  <c r="BU573" i="1"/>
  <c r="BR573" i="1"/>
  <c r="BP573" i="1"/>
  <c r="BM573" i="1"/>
  <c r="BK573" i="1"/>
  <c r="BH573" i="1"/>
  <c r="BF573" i="1"/>
  <c r="BE573" i="1"/>
  <c r="AY573" i="1"/>
  <c r="AX573" i="1"/>
  <c r="AW573" i="1"/>
  <c r="AV573" i="1"/>
  <c r="AS573" i="1"/>
  <c r="AQ573" i="1"/>
  <c r="AO573" i="1"/>
  <c r="AK573" i="1"/>
  <c r="AI573" i="1"/>
  <c r="AE573" i="1"/>
  <c r="AB573" i="1"/>
  <c r="Z573" i="1"/>
  <c r="X573" i="1"/>
  <c r="T573" i="1"/>
  <c r="R573" i="1"/>
  <c r="P573" i="1"/>
  <c r="N573" i="1"/>
  <c r="L573" i="1"/>
  <c r="EK572" i="1"/>
  <c r="EI572" i="1"/>
  <c r="EG572" i="1"/>
  <c r="ED572" i="1"/>
  <c r="DZ572" i="1"/>
  <c r="DV572" i="1"/>
  <c r="DU572" i="1"/>
  <c r="DR572" i="1"/>
  <c r="DQ572" i="1"/>
  <c r="DO572" i="1"/>
  <c r="DM572" i="1"/>
  <c r="DK572" i="1"/>
  <c r="DF572" i="1"/>
  <c r="DC572" i="1"/>
  <c r="DB572" i="1"/>
  <c r="CZ572" i="1"/>
  <c r="CX572" i="1"/>
  <c r="CV572" i="1"/>
  <c r="CT572" i="1"/>
  <c r="CP572" i="1"/>
  <c r="CM572" i="1"/>
  <c r="CI572" i="1"/>
  <c r="CF572" i="1"/>
  <c r="CE572" i="1"/>
  <c r="CD572" i="1"/>
  <c r="BY572" i="1"/>
  <c r="BW572" i="1"/>
  <c r="BU572" i="1"/>
  <c r="BR572" i="1"/>
  <c r="BP572" i="1"/>
  <c r="BM572" i="1"/>
  <c r="BK572" i="1"/>
  <c r="BH572" i="1"/>
  <c r="BF572" i="1"/>
  <c r="BE572" i="1"/>
  <c r="AY572" i="1"/>
  <c r="AX572" i="1"/>
  <c r="AW572" i="1"/>
  <c r="AV572" i="1"/>
  <c r="AS572" i="1"/>
  <c r="AQ572" i="1"/>
  <c r="AO572" i="1"/>
  <c r="AK572" i="1"/>
  <c r="AI572" i="1"/>
  <c r="AE572" i="1"/>
  <c r="AB572" i="1"/>
  <c r="Z572" i="1"/>
  <c r="X572" i="1"/>
  <c r="T572" i="1"/>
  <c r="R572" i="1"/>
  <c r="P572" i="1"/>
  <c r="N572" i="1"/>
  <c r="L572" i="1"/>
  <c r="EK571" i="1"/>
  <c r="EI571" i="1"/>
  <c r="EG571" i="1"/>
  <c r="ED571" i="1"/>
  <c r="DZ571" i="1"/>
  <c r="DV571" i="1"/>
  <c r="DU571" i="1"/>
  <c r="DR571" i="1"/>
  <c r="DQ571" i="1"/>
  <c r="DO571" i="1"/>
  <c r="DM571" i="1"/>
  <c r="DK571" i="1"/>
  <c r="DF571" i="1"/>
  <c r="DC571" i="1"/>
  <c r="DB571" i="1"/>
  <c r="CZ571" i="1"/>
  <c r="CX571" i="1"/>
  <c r="CV571" i="1"/>
  <c r="CT571" i="1"/>
  <c r="CP571" i="1"/>
  <c r="CM571" i="1"/>
  <c r="CI571" i="1"/>
  <c r="CF571" i="1"/>
  <c r="CE571" i="1"/>
  <c r="CD571" i="1"/>
  <c r="BY571" i="1"/>
  <c r="BW571" i="1"/>
  <c r="BU571" i="1"/>
  <c r="BR571" i="1"/>
  <c r="BP571" i="1"/>
  <c r="BM571" i="1"/>
  <c r="BK571" i="1"/>
  <c r="BH571" i="1"/>
  <c r="BF571" i="1"/>
  <c r="BE571" i="1"/>
  <c r="AY571" i="1"/>
  <c r="AX571" i="1"/>
  <c r="AW571" i="1"/>
  <c r="AV571" i="1"/>
  <c r="AS571" i="1"/>
  <c r="AQ571" i="1"/>
  <c r="AO571" i="1"/>
  <c r="AK571" i="1"/>
  <c r="AI571" i="1"/>
  <c r="AE571" i="1"/>
  <c r="AB571" i="1"/>
  <c r="Z571" i="1"/>
  <c r="X571" i="1"/>
  <c r="T571" i="1"/>
  <c r="R571" i="1"/>
  <c r="P571" i="1"/>
  <c r="N571" i="1"/>
  <c r="L571" i="1"/>
  <c r="EK570" i="1"/>
  <c r="EI570" i="1"/>
  <c r="EG570" i="1"/>
  <c r="ED570" i="1"/>
  <c r="DZ570" i="1"/>
  <c r="DV570" i="1"/>
  <c r="DU570" i="1"/>
  <c r="DR570" i="1"/>
  <c r="DQ570" i="1"/>
  <c r="DO570" i="1"/>
  <c r="DM570" i="1"/>
  <c r="DK570" i="1"/>
  <c r="DF570" i="1"/>
  <c r="DC570" i="1"/>
  <c r="DB570" i="1"/>
  <c r="CZ570" i="1"/>
  <c r="CX570" i="1"/>
  <c r="CV570" i="1"/>
  <c r="CT570" i="1"/>
  <c r="CP570" i="1"/>
  <c r="CM570" i="1"/>
  <c r="CI570" i="1"/>
  <c r="CF570" i="1"/>
  <c r="CE570" i="1"/>
  <c r="CD570" i="1"/>
  <c r="BY570" i="1"/>
  <c r="BW570" i="1"/>
  <c r="BU570" i="1"/>
  <c r="BR570" i="1"/>
  <c r="BP570" i="1"/>
  <c r="BM570" i="1"/>
  <c r="BK570" i="1"/>
  <c r="BH570" i="1"/>
  <c r="BF570" i="1"/>
  <c r="BE570" i="1"/>
  <c r="AY570" i="1"/>
  <c r="AX570" i="1"/>
  <c r="AW570" i="1"/>
  <c r="AV570" i="1"/>
  <c r="AS570" i="1"/>
  <c r="AQ570" i="1"/>
  <c r="AO570" i="1"/>
  <c r="AK570" i="1"/>
  <c r="AI570" i="1"/>
  <c r="AE570" i="1"/>
  <c r="AB570" i="1"/>
  <c r="Z570" i="1"/>
  <c r="X570" i="1"/>
  <c r="T570" i="1"/>
  <c r="R570" i="1"/>
  <c r="P570" i="1"/>
  <c r="N570" i="1"/>
  <c r="L570" i="1"/>
  <c r="EK569" i="1"/>
  <c r="EI569" i="1"/>
  <c r="EG569" i="1"/>
  <c r="ED569" i="1"/>
  <c r="DZ569" i="1"/>
  <c r="DV569" i="1"/>
  <c r="DU569" i="1"/>
  <c r="DR569" i="1"/>
  <c r="DQ569" i="1"/>
  <c r="DO569" i="1"/>
  <c r="DM569" i="1"/>
  <c r="DK569" i="1"/>
  <c r="DF569" i="1"/>
  <c r="DC569" i="1"/>
  <c r="DB569" i="1"/>
  <c r="CZ569" i="1"/>
  <c r="CX569" i="1"/>
  <c r="CV569" i="1"/>
  <c r="CT569" i="1"/>
  <c r="CP569" i="1"/>
  <c r="CM569" i="1"/>
  <c r="CI569" i="1"/>
  <c r="CF569" i="1"/>
  <c r="CE569" i="1"/>
  <c r="CD569" i="1"/>
  <c r="BY569" i="1"/>
  <c r="BW569" i="1"/>
  <c r="BU569" i="1"/>
  <c r="BR569" i="1"/>
  <c r="BP569" i="1"/>
  <c r="BM569" i="1"/>
  <c r="BK569" i="1"/>
  <c r="BH569" i="1"/>
  <c r="BF569" i="1"/>
  <c r="BE569" i="1"/>
  <c r="AY569" i="1"/>
  <c r="AX569" i="1"/>
  <c r="AW569" i="1"/>
  <c r="AV569" i="1"/>
  <c r="AS569" i="1"/>
  <c r="AQ569" i="1"/>
  <c r="AO569" i="1"/>
  <c r="AK569" i="1"/>
  <c r="AI569" i="1"/>
  <c r="AE569" i="1"/>
  <c r="AB569" i="1"/>
  <c r="Z569" i="1"/>
  <c r="X569" i="1"/>
  <c r="T569" i="1"/>
  <c r="R569" i="1"/>
  <c r="P569" i="1"/>
  <c r="N569" i="1"/>
  <c r="L569" i="1"/>
  <c r="EK568" i="1"/>
  <c r="EI568" i="1"/>
  <c r="EG568" i="1"/>
  <c r="ED568" i="1"/>
  <c r="DZ568" i="1"/>
  <c r="DV568" i="1"/>
  <c r="DU568" i="1"/>
  <c r="DR568" i="1"/>
  <c r="DQ568" i="1"/>
  <c r="DO568" i="1"/>
  <c r="DM568" i="1"/>
  <c r="DK568" i="1"/>
  <c r="DF568" i="1"/>
  <c r="DC568" i="1"/>
  <c r="DB568" i="1"/>
  <c r="CZ568" i="1"/>
  <c r="CX568" i="1"/>
  <c r="CV568" i="1"/>
  <c r="CT568" i="1"/>
  <c r="CP568" i="1"/>
  <c r="CM568" i="1"/>
  <c r="CI568" i="1"/>
  <c r="CF568" i="1"/>
  <c r="CE568" i="1"/>
  <c r="CD568" i="1"/>
  <c r="BY568" i="1"/>
  <c r="BW568" i="1"/>
  <c r="BU568" i="1"/>
  <c r="BR568" i="1"/>
  <c r="BP568" i="1"/>
  <c r="BM568" i="1"/>
  <c r="BK568" i="1"/>
  <c r="BH568" i="1"/>
  <c r="BF568" i="1"/>
  <c r="BE568" i="1"/>
  <c r="AY568" i="1"/>
  <c r="AX568" i="1"/>
  <c r="AW568" i="1"/>
  <c r="AV568" i="1"/>
  <c r="AS568" i="1"/>
  <c r="AQ568" i="1"/>
  <c r="AO568" i="1"/>
  <c r="AK568" i="1"/>
  <c r="AI568" i="1"/>
  <c r="AE568" i="1"/>
  <c r="AB568" i="1"/>
  <c r="Z568" i="1"/>
  <c r="X568" i="1"/>
  <c r="T568" i="1"/>
  <c r="R568" i="1"/>
  <c r="P568" i="1"/>
  <c r="N568" i="1"/>
  <c r="L568" i="1"/>
  <c r="EK567" i="1"/>
  <c r="EI567" i="1"/>
  <c r="EG567" i="1"/>
  <c r="ED567" i="1"/>
  <c r="DZ567" i="1"/>
  <c r="DV567" i="1"/>
  <c r="DU567" i="1"/>
  <c r="DR567" i="1"/>
  <c r="DQ567" i="1"/>
  <c r="DO567" i="1"/>
  <c r="DM567" i="1"/>
  <c r="DK567" i="1"/>
  <c r="DF567" i="1"/>
  <c r="DC567" i="1"/>
  <c r="DB567" i="1"/>
  <c r="CZ567" i="1"/>
  <c r="CX567" i="1"/>
  <c r="CV567" i="1"/>
  <c r="CT567" i="1"/>
  <c r="CP567" i="1"/>
  <c r="CM567" i="1"/>
  <c r="CI567" i="1"/>
  <c r="CF567" i="1"/>
  <c r="CE567" i="1"/>
  <c r="CD567" i="1"/>
  <c r="BY567" i="1"/>
  <c r="BW567" i="1"/>
  <c r="BU567" i="1"/>
  <c r="BR567" i="1"/>
  <c r="BP567" i="1"/>
  <c r="BM567" i="1"/>
  <c r="BK567" i="1"/>
  <c r="BH567" i="1"/>
  <c r="BF567" i="1"/>
  <c r="BE567" i="1"/>
  <c r="AY567" i="1"/>
  <c r="AX567" i="1"/>
  <c r="AW567" i="1"/>
  <c r="AV567" i="1"/>
  <c r="AS567" i="1"/>
  <c r="AQ567" i="1"/>
  <c r="AO567" i="1"/>
  <c r="AK567" i="1"/>
  <c r="AI567" i="1"/>
  <c r="AE567" i="1"/>
  <c r="AB567" i="1"/>
  <c r="Z567" i="1"/>
  <c r="X567" i="1"/>
  <c r="T567" i="1"/>
  <c r="R567" i="1"/>
  <c r="P567" i="1"/>
  <c r="N567" i="1"/>
  <c r="L567" i="1"/>
  <c r="EK566" i="1"/>
  <c r="EI566" i="1"/>
  <c r="EG566" i="1"/>
  <c r="ED566" i="1"/>
  <c r="DZ566" i="1"/>
  <c r="DV566" i="1"/>
  <c r="DU566" i="1"/>
  <c r="DR566" i="1"/>
  <c r="DQ566" i="1"/>
  <c r="DO566" i="1"/>
  <c r="DM566" i="1"/>
  <c r="DK566" i="1"/>
  <c r="DF566" i="1"/>
  <c r="DC566" i="1"/>
  <c r="DB566" i="1"/>
  <c r="CZ566" i="1"/>
  <c r="CX566" i="1"/>
  <c r="CV566" i="1"/>
  <c r="CT566" i="1"/>
  <c r="CP566" i="1"/>
  <c r="CM566" i="1"/>
  <c r="CI566" i="1"/>
  <c r="CF566" i="1"/>
  <c r="CE566" i="1"/>
  <c r="CD566" i="1"/>
  <c r="BY566" i="1"/>
  <c r="BW566" i="1"/>
  <c r="BU566" i="1"/>
  <c r="BR566" i="1"/>
  <c r="BP566" i="1"/>
  <c r="BM566" i="1"/>
  <c r="BK566" i="1"/>
  <c r="BH566" i="1"/>
  <c r="BF566" i="1"/>
  <c r="BE566" i="1"/>
  <c r="AY566" i="1"/>
  <c r="AX566" i="1"/>
  <c r="AW566" i="1"/>
  <c r="AV566" i="1"/>
  <c r="AS566" i="1"/>
  <c r="AQ566" i="1"/>
  <c r="AO566" i="1"/>
  <c r="AK566" i="1"/>
  <c r="AI566" i="1"/>
  <c r="AE566" i="1"/>
  <c r="AB566" i="1"/>
  <c r="Z566" i="1"/>
  <c r="X566" i="1"/>
  <c r="T566" i="1"/>
  <c r="R566" i="1"/>
  <c r="P566" i="1"/>
  <c r="N566" i="1"/>
  <c r="L566" i="1"/>
  <c r="EK565" i="1"/>
  <c r="EI565" i="1"/>
  <c r="EG565" i="1"/>
  <c r="ED565" i="1"/>
  <c r="DZ565" i="1"/>
  <c r="DV565" i="1"/>
  <c r="DU565" i="1"/>
  <c r="DR565" i="1"/>
  <c r="DQ565" i="1"/>
  <c r="DO565" i="1"/>
  <c r="DM565" i="1"/>
  <c r="DK565" i="1"/>
  <c r="DF565" i="1"/>
  <c r="DC565" i="1"/>
  <c r="DB565" i="1"/>
  <c r="CZ565" i="1"/>
  <c r="CX565" i="1"/>
  <c r="CV565" i="1"/>
  <c r="CT565" i="1"/>
  <c r="CP565" i="1"/>
  <c r="CM565" i="1"/>
  <c r="CI565" i="1"/>
  <c r="CF565" i="1"/>
  <c r="CE565" i="1"/>
  <c r="CD565" i="1"/>
  <c r="BY565" i="1"/>
  <c r="BW565" i="1"/>
  <c r="BU565" i="1"/>
  <c r="BR565" i="1"/>
  <c r="BP565" i="1"/>
  <c r="BM565" i="1"/>
  <c r="BK565" i="1"/>
  <c r="BH565" i="1"/>
  <c r="BF565" i="1"/>
  <c r="BE565" i="1"/>
  <c r="AY565" i="1"/>
  <c r="AX565" i="1"/>
  <c r="AW565" i="1"/>
  <c r="AV565" i="1"/>
  <c r="AS565" i="1"/>
  <c r="AQ565" i="1"/>
  <c r="AO565" i="1"/>
  <c r="AK565" i="1"/>
  <c r="AI565" i="1"/>
  <c r="AE565" i="1"/>
  <c r="AB565" i="1"/>
  <c r="Z565" i="1"/>
  <c r="X565" i="1"/>
  <c r="T565" i="1"/>
  <c r="R565" i="1"/>
  <c r="P565" i="1"/>
  <c r="N565" i="1"/>
  <c r="L565" i="1"/>
  <c r="EK563" i="1"/>
  <c r="EI563" i="1"/>
  <c r="EG563" i="1"/>
  <c r="ED563" i="1"/>
  <c r="DZ563" i="1"/>
  <c r="DV563" i="1"/>
  <c r="DU563" i="1"/>
  <c r="DR563" i="1"/>
  <c r="DQ563" i="1"/>
  <c r="DO563" i="1"/>
  <c r="DM563" i="1"/>
  <c r="DK563" i="1"/>
  <c r="DF563" i="1"/>
  <c r="DC563" i="1"/>
  <c r="DB563" i="1"/>
  <c r="CZ563" i="1"/>
  <c r="CX563" i="1"/>
  <c r="CV563" i="1"/>
  <c r="CT563" i="1"/>
  <c r="CP563" i="1"/>
  <c r="CM563" i="1"/>
  <c r="CI563" i="1"/>
  <c r="CF563" i="1"/>
  <c r="CE563" i="1"/>
  <c r="CD563" i="1"/>
  <c r="BY563" i="1"/>
  <c r="BW563" i="1"/>
  <c r="BU563" i="1"/>
  <c r="BR563" i="1"/>
  <c r="BP563" i="1"/>
  <c r="BM563" i="1"/>
  <c r="BK563" i="1"/>
  <c r="BH563" i="1"/>
  <c r="BF563" i="1"/>
  <c r="BE563" i="1"/>
  <c r="AY563" i="1"/>
  <c r="AX563" i="1"/>
  <c r="AW563" i="1"/>
  <c r="AV563" i="1"/>
  <c r="AS563" i="1"/>
  <c r="AQ563" i="1"/>
  <c r="AO563" i="1"/>
  <c r="AK563" i="1"/>
  <c r="AI563" i="1"/>
  <c r="AE563" i="1"/>
  <c r="AB563" i="1"/>
  <c r="Z563" i="1"/>
  <c r="X563" i="1"/>
  <c r="T563" i="1"/>
  <c r="R563" i="1"/>
  <c r="P563" i="1"/>
  <c r="N563" i="1"/>
  <c r="L563" i="1"/>
  <c r="EK562" i="1"/>
  <c r="EI562" i="1"/>
  <c r="EG562" i="1"/>
  <c r="ED562" i="1"/>
  <c r="DZ562" i="1"/>
  <c r="DV562" i="1"/>
  <c r="DU562" i="1"/>
  <c r="DR562" i="1"/>
  <c r="DQ562" i="1"/>
  <c r="DO562" i="1"/>
  <c r="DM562" i="1"/>
  <c r="DK562" i="1"/>
  <c r="DF562" i="1"/>
  <c r="DC562" i="1"/>
  <c r="DB562" i="1"/>
  <c r="CZ562" i="1"/>
  <c r="CX562" i="1"/>
  <c r="CV562" i="1"/>
  <c r="CT562" i="1"/>
  <c r="CP562" i="1"/>
  <c r="CM562" i="1"/>
  <c r="CI562" i="1"/>
  <c r="CF562" i="1"/>
  <c r="CE562" i="1"/>
  <c r="CD562" i="1"/>
  <c r="BY562" i="1"/>
  <c r="BW562" i="1"/>
  <c r="BU562" i="1"/>
  <c r="BR562" i="1"/>
  <c r="BP562" i="1"/>
  <c r="BM562" i="1"/>
  <c r="BK562" i="1"/>
  <c r="BH562" i="1"/>
  <c r="BF562" i="1"/>
  <c r="BE562" i="1"/>
  <c r="AY562" i="1"/>
  <c r="AX562" i="1"/>
  <c r="AW562" i="1"/>
  <c r="AV562" i="1"/>
  <c r="AS562" i="1"/>
  <c r="AQ562" i="1"/>
  <c r="AO562" i="1"/>
  <c r="AK562" i="1"/>
  <c r="AI562" i="1"/>
  <c r="AE562" i="1"/>
  <c r="AB562" i="1"/>
  <c r="Z562" i="1"/>
  <c r="X562" i="1"/>
  <c r="T562" i="1"/>
  <c r="R562" i="1"/>
  <c r="P562" i="1"/>
  <c r="N562" i="1"/>
  <c r="L562" i="1"/>
  <c r="EK561" i="1"/>
  <c r="EJ561" i="1"/>
  <c r="EI561" i="1"/>
  <c r="EH561" i="1"/>
  <c r="EG561" i="1"/>
  <c r="EF561" i="1"/>
  <c r="EE561" i="1"/>
  <c r="ED561" i="1"/>
  <c r="EC561" i="1"/>
  <c r="EB561" i="1"/>
  <c r="EA561" i="1"/>
  <c r="DZ561" i="1"/>
  <c r="DY561" i="1"/>
  <c r="DX561" i="1"/>
  <c r="DW561" i="1"/>
  <c r="DV561" i="1"/>
  <c r="DU561" i="1"/>
  <c r="DT561" i="1"/>
  <c r="DS561" i="1"/>
  <c r="DR561" i="1"/>
  <c r="DQ561" i="1"/>
  <c r="DP561" i="1"/>
  <c r="DO561" i="1"/>
  <c r="DN561" i="1"/>
  <c r="DM561" i="1"/>
  <c r="DL561" i="1"/>
  <c r="DK561" i="1"/>
  <c r="DJ561" i="1"/>
  <c r="DI561" i="1"/>
  <c r="DH561" i="1"/>
  <c r="DG561" i="1"/>
  <c r="DF561" i="1"/>
  <c r="DE561" i="1"/>
  <c r="DD561" i="1"/>
  <c r="DC561" i="1"/>
  <c r="DB561" i="1"/>
  <c r="DA561" i="1"/>
  <c r="CZ561" i="1"/>
  <c r="CY561" i="1"/>
  <c r="CX561" i="1"/>
  <c r="CW561" i="1"/>
  <c r="CV561" i="1"/>
  <c r="CU561" i="1"/>
  <c r="CT561" i="1"/>
  <c r="CS561" i="1"/>
  <c r="CR561" i="1"/>
  <c r="CQ561" i="1"/>
  <c r="CP561" i="1"/>
  <c r="CO561" i="1"/>
  <c r="CN561" i="1"/>
  <c r="CM561" i="1"/>
  <c r="CL561" i="1"/>
  <c r="CK561" i="1"/>
  <c r="CJ561" i="1"/>
  <c r="CI561" i="1"/>
  <c r="CH561" i="1"/>
  <c r="CG561" i="1"/>
  <c r="CF561" i="1"/>
  <c r="CE561" i="1"/>
  <c r="CD561" i="1"/>
  <c r="CC561" i="1"/>
  <c r="CB561" i="1"/>
  <c r="CA561" i="1"/>
  <c r="BZ561" i="1"/>
  <c r="BY561" i="1"/>
  <c r="BX561" i="1"/>
  <c r="BW561" i="1"/>
  <c r="BV561" i="1"/>
  <c r="BU561" i="1"/>
  <c r="BT561" i="1"/>
  <c r="BS561" i="1"/>
  <c r="BR561" i="1"/>
  <c r="BQ561" i="1"/>
  <c r="BP561" i="1"/>
  <c r="BO561" i="1"/>
  <c r="BN561" i="1"/>
  <c r="BM561" i="1"/>
  <c r="BL561" i="1"/>
  <c r="BK561" i="1"/>
  <c r="BJ561" i="1"/>
  <c r="BI561" i="1"/>
  <c r="BH561" i="1"/>
  <c r="BG561" i="1"/>
  <c r="BF561" i="1"/>
  <c r="BE561" i="1"/>
  <c r="BD561" i="1"/>
  <c r="BC561" i="1"/>
  <c r="BB561" i="1"/>
  <c r="BA561" i="1"/>
  <c r="AZ561" i="1"/>
  <c r="AY561" i="1"/>
  <c r="AX561" i="1"/>
  <c r="AW561" i="1"/>
  <c r="AV561" i="1"/>
  <c r="AU561" i="1"/>
  <c r="AT561" i="1"/>
  <c r="AS561" i="1"/>
  <c r="AR561" i="1"/>
  <c r="AQ561" i="1"/>
  <c r="AP561" i="1"/>
  <c r="AO561" i="1"/>
  <c r="AN561" i="1"/>
  <c r="AM561" i="1"/>
  <c r="AL561" i="1"/>
  <c r="AK561" i="1"/>
  <c r="AJ561" i="1"/>
  <c r="AI561" i="1"/>
  <c r="AH561" i="1"/>
  <c r="AG561" i="1"/>
  <c r="AF561" i="1"/>
  <c r="AE561" i="1"/>
  <c r="AD561" i="1"/>
  <c r="V10" i="39" s="1"/>
  <c r="AC561" i="1"/>
  <c r="AB561" i="1"/>
  <c r="AA561" i="1"/>
  <c r="Z561" i="1"/>
  <c r="Y561" i="1"/>
  <c r="X561" i="1"/>
  <c r="W561" i="1"/>
  <c r="V561" i="1"/>
  <c r="U561" i="1"/>
  <c r="T561" i="1"/>
  <c r="S561" i="1"/>
  <c r="R561" i="1"/>
  <c r="Q561" i="1"/>
  <c r="P561" i="1"/>
  <c r="O561" i="1"/>
  <c r="N561" i="1"/>
  <c r="M561" i="1"/>
  <c r="L561" i="1"/>
  <c r="K561" i="1"/>
  <c r="J561" i="1"/>
  <c r="EK560" i="1"/>
  <c r="EJ560" i="1"/>
  <c r="EI560" i="1"/>
  <c r="EH560" i="1"/>
  <c r="EG560" i="1"/>
  <c r="EF560" i="1"/>
  <c r="EE560" i="1"/>
  <c r="ED560" i="1"/>
  <c r="EC560" i="1"/>
  <c r="EB560" i="1"/>
  <c r="EA560" i="1"/>
  <c r="DZ560" i="1"/>
  <c r="DY560" i="1"/>
  <c r="DX560" i="1"/>
  <c r="DW560" i="1"/>
  <c r="DV560" i="1"/>
  <c r="DU560" i="1"/>
  <c r="DT560" i="1"/>
  <c r="DS560" i="1"/>
  <c r="DR560" i="1"/>
  <c r="DQ560" i="1"/>
  <c r="DP560" i="1"/>
  <c r="DO560" i="1"/>
  <c r="DN560" i="1"/>
  <c r="DM560" i="1"/>
  <c r="DL560" i="1"/>
  <c r="DK560" i="1"/>
  <c r="DJ560" i="1"/>
  <c r="DI560" i="1"/>
  <c r="DH560" i="1"/>
  <c r="DG560" i="1"/>
  <c r="DF560" i="1"/>
  <c r="DE560" i="1"/>
  <c r="DD560" i="1"/>
  <c r="DC560" i="1"/>
  <c r="DB560" i="1"/>
  <c r="DA560" i="1"/>
  <c r="CZ560" i="1"/>
  <c r="CY560" i="1"/>
  <c r="CX560" i="1"/>
  <c r="CW560" i="1"/>
  <c r="CV560" i="1"/>
  <c r="CU560" i="1"/>
  <c r="CT560" i="1"/>
  <c r="CS560" i="1"/>
  <c r="CR560" i="1"/>
  <c r="CQ560" i="1"/>
  <c r="CP560" i="1"/>
  <c r="CO560" i="1"/>
  <c r="CN560" i="1"/>
  <c r="CM560" i="1"/>
  <c r="CL560" i="1"/>
  <c r="CK560" i="1"/>
  <c r="CJ560" i="1"/>
  <c r="CI560" i="1"/>
  <c r="CH560" i="1"/>
  <c r="CG560" i="1"/>
  <c r="CF560" i="1"/>
  <c r="CE560" i="1"/>
  <c r="CD560" i="1"/>
  <c r="CC560" i="1"/>
  <c r="CB560" i="1"/>
  <c r="CA560" i="1"/>
  <c r="BZ560" i="1"/>
  <c r="BY560" i="1"/>
  <c r="BX560" i="1"/>
  <c r="BW560" i="1"/>
  <c r="BV560" i="1"/>
  <c r="BU560" i="1"/>
  <c r="BT560" i="1"/>
  <c r="BS560" i="1"/>
  <c r="BR560" i="1"/>
  <c r="BQ560" i="1"/>
  <c r="BP560" i="1"/>
  <c r="BO560" i="1"/>
  <c r="BN560" i="1"/>
  <c r="BM560" i="1"/>
  <c r="BL560" i="1"/>
  <c r="BK560" i="1"/>
  <c r="BJ560" i="1"/>
  <c r="BI560" i="1"/>
  <c r="BH560" i="1"/>
  <c r="BG560" i="1"/>
  <c r="BF560" i="1"/>
  <c r="BE560" i="1"/>
  <c r="BD560" i="1"/>
  <c r="BC560" i="1"/>
  <c r="BB560" i="1"/>
  <c r="BA560" i="1"/>
  <c r="AZ560" i="1"/>
  <c r="AY560" i="1"/>
  <c r="AX560" i="1"/>
  <c r="AW560" i="1"/>
  <c r="AV560" i="1"/>
  <c r="AU560" i="1"/>
  <c r="AT560" i="1"/>
  <c r="AS560" i="1"/>
  <c r="AR560" i="1"/>
  <c r="AQ560" i="1"/>
  <c r="AP560" i="1"/>
  <c r="AO560" i="1"/>
  <c r="AN560" i="1"/>
  <c r="AM560" i="1"/>
  <c r="AL560" i="1"/>
  <c r="AK560" i="1"/>
  <c r="AJ560" i="1"/>
  <c r="AI560" i="1"/>
  <c r="AH560" i="1"/>
  <c r="AG560" i="1"/>
  <c r="AF560" i="1"/>
  <c r="AE560" i="1"/>
  <c r="AD560" i="1"/>
  <c r="AC560" i="1"/>
  <c r="AB560" i="1"/>
  <c r="AA560" i="1"/>
  <c r="Z560" i="1"/>
  <c r="Y560" i="1"/>
  <c r="X560" i="1"/>
  <c r="W560" i="1"/>
  <c r="V560" i="1"/>
  <c r="U560" i="1"/>
  <c r="T560" i="1"/>
  <c r="S560" i="1"/>
  <c r="R560" i="1"/>
  <c r="Q560" i="1"/>
  <c r="P560" i="1"/>
  <c r="O560" i="1"/>
  <c r="N560" i="1"/>
  <c r="M560" i="1"/>
  <c r="L560" i="1"/>
  <c r="K560" i="1"/>
  <c r="J560" i="1"/>
  <c r="T8" i="39" s="1"/>
  <c r="EK559" i="1"/>
  <c r="EI559" i="1"/>
  <c r="EG559" i="1"/>
  <c r="ED559" i="1"/>
  <c r="DZ559" i="1"/>
  <c r="DV559" i="1"/>
  <c r="DU559" i="1"/>
  <c r="DR559" i="1"/>
  <c r="DQ559" i="1"/>
  <c r="DO559" i="1"/>
  <c r="DM559" i="1"/>
  <c r="DK559" i="1"/>
  <c r="DF559" i="1"/>
  <c r="DC559" i="1"/>
  <c r="DB559" i="1"/>
  <c r="CZ559" i="1"/>
  <c r="CX559" i="1"/>
  <c r="CV559" i="1"/>
  <c r="CT559" i="1"/>
  <c r="CP559" i="1"/>
  <c r="CM559" i="1"/>
  <c r="CI559" i="1"/>
  <c r="CF559" i="1"/>
  <c r="CE559" i="1"/>
  <c r="CD559" i="1"/>
  <c r="BY559" i="1"/>
  <c r="BW559" i="1"/>
  <c r="BU559" i="1"/>
  <c r="BR559" i="1"/>
  <c r="BP559" i="1"/>
  <c r="BM559" i="1"/>
  <c r="BK559" i="1"/>
  <c r="BH559" i="1"/>
  <c r="BF559" i="1"/>
  <c r="BE559" i="1"/>
  <c r="AY559" i="1"/>
  <c r="AX559" i="1"/>
  <c r="AW559" i="1"/>
  <c r="AV559" i="1"/>
  <c r="AS559" i="1"/>
  <c r="AQ559" i="1"/>
  <c r="AO559" i="1"/>
  <c r="AK559" i="1"/>
  <c r="AI559" i="1"/>
  <c r="AE559" i="1"/>
  <c r="AB559" i="1"/>
  <c r="Z559" i="1"/>
  <c r="X559" i="1"/>
  <c r="T559" i="1"/>
  <c r="R559" i="1"/>
  <c r="P559" i="1"/>
  <c r="N559" i="1"/>
  <c r="L559" i="1"/>
  <c r="EK558" i="1"/>
  <c r="EI558" i="1"/>
  <c r="EG558" i="1"/>
  <c r="ED558" i="1"/>
  <c r="DZ558" i="1"/>
  <c r="DV558" i="1"/>
  <c r="DU558" i="1"/>
  <c r="DR558" i="1"/>
  <c r="DQ558" i="1"/>
  <c r="DO558" i="1"/>
  <c r="DM558" i="1"/>
  <c r="DK558" i="1"/>
  <c r="DF558" i="1"/>
  <c r="DC558" i="1"/>
  <c r="DB558" i="1"/>
  <c r="CZ558" i="1"/>
  <c r="CX558" i="1"/>
  <c r="CV558" i="1"/>
  <c r="CT558" i="1"/>
  <c r="CP558" i="1"/>
  <c r="CM558" i="1"/>
  <c r="CI558" i="1"/>
  <c r="CF558" i="1"/>
  <c r="CE558" i="1"/>
  <c r="CD558" i="1"/>
  <c r="BY558" i="1"/>
  <c r="BW558" i="1"/>
  <c r="BU558" i="1"/>
  <c r="BR558" i="1"/>
  <c r="BP558" i="1"/>
  <c r="BM558" i="1"/>
  <c r="BK558" i="1"/>
  <c r="BH558" i="1"/>
  <c r="BF558" i="1"/>
  <c r="BE558" i="1"/>
  <c r="AY558" i="1"/>
  <c r="AX558" i="1"/>
  <c r="AW558" i="1"/>
  <c r="AV558" i="1"/>
  <c r="AS558" i="1"/>
  <c r="AQ558" i="1"/>
  <c r="AO558" i="1"/>
  <c r="AK558" i="1"/>
  <c r="AI558" i="1"/>
  <c r="AE558" i="1"/>
  <c r="AB558" i="1"/>
  <c r="Z558" i="1"/>
  <c r="X558" i="1"/>
  <c r="T558" i="1"/>
  <c r="R558" i="1"/>
  <c r="P558" i="1"/>
  <c r="N558" i="1"/>
  <c r="L558" i="1"/>
  <c r="EK557" i="1"/>
  <c r="EI557" i="1"/>
  <c r="EG557" i="1"/>
  <c r="ED557" i="1"/>
  <c r="DZ557" i="1"/>
  <c r="DV557" i="1"/>
  <c r="DU557" i="1"/>
  <c r="DR557" i="1"/>
  <c r="DQ557" i="1"/>
  <c r="DO557" i="1"/>
  <c r="DM557" i="1"/>
  <c r="DK557" i="1"/>
  <c r="DF557" i="1"/>
  <c r="DC557" i="1"/>
  <c r="DB557" i="1"/>
  <c r="CZ557" i="1"/>
  <c r="CX557" i="1"/>
  <c r="CV557" i="1"/>
  <c r="CT557" i="1"/>
  <c r="CP557" i="1"/>
  <c r="CM557" i="1"/>
  <c r="CI557" i="1"/>
  <c r="CF557" i="1"/>
  <c r="CE557" i="1"/>
  <c r="CD557" i="1"/>
  <c r="BY557" i="1"/>
  <c r="BW557" i="1"/>
  <c r="BU557" i="1"/>
  <c r="BR557" i="1"/>
  <c r="BP557" i="1"/>
  <c r="BM557" i="1"/>
  <c r="BK557" i="1"/>
  <c r="BH557" i="1"/>
  <c r="BF557" i="1"/>
  <c r="BE557" i="1"/>
  <c r="AY557" i="1"/>
  <c r="AX557" i="1"/>
  <c r="AW557" i="1"/>
  <c r="AV557" i="1"/>
  <c r="AS557" i="1"/>
  <c r="AQ557" i="1"/>
  <c r="AO557" i="1"/>
  <c r="AK557" i="1"/>
  <c r="AI557" i="1"/>
  <c r="AE557" i="1"/>
  <c r="AB557" i="1"/>
  <c r="Z557" i="1"/>
  <c r="X557" i="1"/>
  <c r="T557" i="1"/>
  <c r="R557" i="1"/>
  <c r="P557" i="1"/>
  <c r="N557" i="1"/>
  <c r="L557" i="1"/>
  <c r="EK556" i="1"/>
  <c r="EI556" i="1"/>
  <c r="EG556" i="1"/>
  <c r="ED556" i="1"/>
  <c r="DZ556" i="1"/>
  <c r="DV556" i="1"/>
  <c r="DU556" i="1"/>
  <c r="DR556" i="1"/>
  <c r="DQ556" i="1"/>
  <c r="DO556" i="1"/>
  <c r="DM556" i="1"/>
  <c r="DK556" i="1"/>
  <c r="DF556" i="1"/>
  <c r="DC556" i="1"/>
  <c r="DB556" i="1"/>
  <c r="CZ556" i="1"/>
  <c r="CX556" i="1"/>
  <c r="CV556" i="1"/>
  <c r="CT556" i="1"/>
  <c r="CP556" i="1"/>
  <c r="CM556" i="1"/>
  <c r="CI556" i="1"/>
  <c r="CF556" i="1"/>
  <c r="CE556" i="1"/>
  <c r="CD556" i="1"/>
  <c r="BY556" i="1"/>
  <c r="BW556" i="1"/>
  <c r="BU556" i="1"/>
  <c r="BR556" i="1"/>
  <c r="BP556" i="1"/>
  <c r="BM556" i="1"/>
  <c r="BK556" i="1"/>
  <c r="BH556" i="1"/>
  <c r="BF556" i="1"/>
  <c r="BE556" i="1"/>
  <c r="AY556" i="1"/>
  <c r="AX556" i="1"/>
  <c r="AW556" i="1"/>
  <c r="AV556" i="1"/>
  <c r="AS556" i="1"/>
  <c r="AQ556" i="1"/>
  <c r="AO556" i="1"/>
  <c r="AK556" i="1"/>
  <c r="AI556" i="1"/>
  <c r="AE556" i="1"/>
  <c r="AB556" i="1"/>
  <c r="Z556" i="1"/>
  <c r="X556" i="1"/>
  <c r="T556" i="1"/>
  <c r="R556" i="1"/>
  <c r="P556" i="1"/>
  <c r="N556" i="1"/>
  <c r="L556" i="1"/>
  <c r="EK555" i="1"/>
  <c r="EI555" i="1"/>
  <c r="EG555" i="1"/>
  <c r="ED555" i="1"/>
  <c r="DZ555" i="1"/>
  <c r="DV555" i="1"/>
  <c r="DU555" i="1"/>
  <c r="DR555" i="1"/>
  <c r="DQ555" i="1"/>
  <c r="DO555" i="1"/>
  <c r="DM555" i="1"/>
  <c r="DK555" i="1"/>
  <c r="DF555" i="1"/>
  <c r="DC555" i="1"/>
  <c r="DB555" i="1"/>
  <c r="CZ555" i="1"/>
  <c r="CX555" i="1"/>
  <c r="CV555" i="1"/>
  <c r="CT555" i="1"/>
  <c r="CP555" i="1"/>
  <c r="CM555" i="1"/>
  <c r="CI555" i="1"/>
  <c r="CF555" i="1"/>
  <c r="CE555" i="1"/>
  <c r="CD555" i="1"/>
  <c r="BY555" i="1"/>
  <c r="BW555" i="1"/>
  <c r="BU555" i="1"/>
  <c r="BR555" i="1"/>
  <c r="BP555" i="1"/>
  <c r="BM555" i="1"/>
  <c r="BK555" i="1"/>
  <c r="BH555" i="1"/>
  <c r="BF555" i="1"/>
  <c r="BE555" i="1"/>
  <c r="AY555" i="1"/>
  <c r="AX555" i="1"/>
  <c r="AW555" i="1"/>
  <c r="AV555" i="1"/>
  <c r="AS555" i="1"/>
  <c r="AQ555" i="1"/>
  <c r="AO555" i="1"/>
  <c r="AK555" i="1"/>
  <c r="AI555" i="1"/>
  <c r="AE555" i="1"/>
  <c r="AB555" i="1"/>
  <c r="Z555" i="1"/>
  <c r="X555" i="1"/>
  <c r="T555" i="1"/>
  <c r="R555" i="1"/>
  <c r="P555" i="1"/>
  <c r="N555" i="1"/>
  <c r="L555" i="1"/>
  <c r="EK554" i="1"/>
  <c r="EI554" i="1"/>
  <c r="EG554" i="1"/>
  <c r="ED554" i="1"/>
  <c r="DZ554" i="1"/>
  <c r="DV554" i="1"/>
  <c r="DU554" i="1"/>
  <c r="DR554" i="1"/>
  <c r="DQ554" i="1"/>
  <c r="DO554" i="1"/>
  <c r="DM554" i="1"/>
  <c r="DK554" i="1"/>
  <c r="DF554" i="1"/>
  <c r="DC554" i="1"/>
  <c r="DB554" i="1"/>
  <c r="CZ554" i="1"/>
  <c r="CX554" i="1"/>
  <c r="CV554" i="1"/>
  <c r="CT554" i="1"/>
  <c r="CP554" i="1"/>
  <c r="CM554" i="1"/>
  <c r="CI554" i="1"/>
  <c r="CF554" i="1"/>
  <c r="CE554" i="1"/>
  <c r="CD554" i="1"/>
  <c r="BY554" i="1"/>
  <c r="BW554" i="1"/>
  <c r="BU554" i="1"/>
  <c r="BR554" i="1"/>
  <c r="BP554" i="1"/>
  <c r="BM554" i="1"/>
  <c r="BK554" i="1"/>
  <c r="BH554" i="1"/>
  <c r="BF554" i="1"/>
  <c r="BE554" i="1"/>
  <c r="AY554" i="1"/>
  <c r="AX554" i="1"/>
  <c r="AW554" i="1"/>
  <c r="AV554" i="1"/>
  <c r="AS554" i="1"/>
  <c r="AQ554" i="1"/>
  <c r="AO554" i="1"/>
  <c r="AK554" i="1"/>
  <c r="AI554" i="1"/>
  <c r="AE554" i="1"/>
  <c r="AB554" i="1"/>
  <c r="Z554" i="1"/>
  <c r="X554" i="1"/>
  <c r="T554" i="1"/>
  <c r="R554" i="1"/>
  <c r="P554" i="1"/>
  <c r="N554" i="1"/>
  <c r="L554" i="1"/>
  <c r="EK553" i="1"/>
  <c r="EI553" i="1"/>
  <c r="EG553" i="1"/>
  <c r="ED553" i="1"/>
  <c r="DZ553" i="1"/>
  <c r="DV553" i="1"/>
  <c r="DU553" i="1"/>
  <c r="DR553" i="1"/>
  <c r="DQ553" i="1"/>
  <c r="DO553" i="1"/>
  <c r="DM553" i="1"/>
  <c r="DK553" i="1"/>
  <c r="DF553" i="1"/>
  <c r="DC553" i="1"/>
  <c r="DB553" i="1"/>
  <c r="CZ553" i="1"/>
  <c r="CX553" i="1"/>
  <c r="CV553" i="1"/>
  <c r="CT553" i="1"/>
  <c r="CP553" i="1"/>
  <c r="CM553" i="1"/>
  <c r="CI553" i="1"/>
  <c r="CF553" i="1"/>
  <c r="CE553" i="1"/>
  <c r="CD553" i="1"/>
  <c r="BY553" i="1"/>
  <c r="BW553" i="1"/>
  <c r="BU553" i="1"/>
  <c r="BR553" i="1"/>
  <c r="BP553" i="1"/>
  <c r="BM553" i="1"/>
  <c r="BK553" i="1"/>
  <c r="BH553" i="1"/>
  <c r="BF553" i="1"/>
  <c r="BE553" i="1"/>
  <c r="AY553" i="1"/>
  <c r="AX553" i="1"/>
  <c r="AW553" i="1"/>
  <c r="AV553" i="1"/>
  <c r="AS553" i="1"/>
  <c r="AQ553" i="1"/>
  <c r="AO553" i="1"/>
  <c r="AK553" i="1"/>
  <c r="AI553" i="1"/>
  <c r="AE553" i="1"/>
  <c r="AB553" i="1"/>
  <c r="Z553" i="1"/>
  <c r="X553" i="1"/>
  <c r="T553" i="1"/>
  <c r="R553" i="1"/>
  <c r="P553" i="1"/>
  <c r="N553" i="1"/>
  <c r="L553" i="1"/>
  <c r="EK552" i="1"/>
  <c r="EI552" i="1"/>
  <c r="EG552" i="1"/>
  <c r="ED552" i="1"/>
  <c r="DZ552" i="1"/>
  <c r="DV552" i="1"/>
  <c r="DU552" i="1"/>
  <c r="DR552" i="1"/>
  <c r="DQ552" i="1"/>
  <c r="DO552" i="1"/>
  <c r="DM552" i="1"/>
  <c r="DK552" i="1"/>
  <c r="DF552" i="1"/>
  <c r="DC552" i="1"/>
  <c r="DB552" i="1"/>
  <c r="CZ552" i="1"/>
  <c r="CX552" i="1"/>
  <c r="CV552" i="1"/>
  <c r="CT552" i="1"/>
  <c r="CP552" i="1"/>
  <c r="CM552" i="1"/>
  <c r="CI552" i="1"/>
  <c r="CF552" i="1"/>
  <c r="CE552" i="1"/>
  <c r="CD552" i="1"/>
  <c r="BY552" i="1"/>
  <c r="BW552" i="1"/>
  <c r="BU552" i="1"/>
  <c r="BR552" i="1"/>
  <c r="BP552" i="1"/>
  <c r="BM552" i="1"/>
  <c r="BK552" i="1"/>
  <c r="BH552" i="1"/>
  <c r="BF552" i="1"/>
  <c r="BE552" i="1"/>
  <c r="AY552" i="1"/>
  <c r="AX552" i="1"/>
  <c r="AW552" i="1"/>
  <c r="AV552" i="1"/>
  <c r="AS552" i="1"/>
  <c r="AQ552" i="1"/>
  <c r="AO552" i="1"/>
  <c r="AK552" i="1"/>
  <c r="AI552" i="1"/>
  <c r="AE552" i="1"/>
  <c r="AB552" i="1"/>
  <c r="Z552" i="1"/>
  <c r="X552" i="1"/>
  <c r="T552" i="1"/>
  <c r="R552" i="1"/>
  <c r="P552" i="1"/>
  <c r="N552" i="1"/>
  <c r="L552" i="1"/>
  <c r="EK551" i="1"/>
  <c r="EI551" i="1"/>
  <c r="EG551" i="1"/>
  <c r="ED551" i="1"/>
  <c r="DZ551" i="1"/>
  <c r="DV551" i="1"/>
  <c r="DU551" i="1"/>
  <c r="DR551" i="1"/>
  <c r="DQ551" i="1"/>
  <c r="DO551" i="1"/>
  <c r="DM551" i="1"/>
  <c r="DK551" i="1"/>
  <c r="DF551" i="1"/>
  <c r="DC551" i="1"/>
  <c r="DB551" i="1"/>
  <c r="CZ551" i="1"/>
  <c r="CX551" i="1"/>
  <c r="CV551" i="1"/>
  <c r="CT551" i="1"/>
  <c r="CP551" i="1"/>
  <c r="CM551" i="1"/>
  <c r="CI551" i="1"/>
  <c r="CF551" i="1"/>
  <c r="CE551" i="1"/>
  <c r="CD551" i="1"/>
  <c r="BY551" i="1"/>
  <c r="BW551" i="1"/>
  <c r="BU551" i="1"/>
  <c r="BR551" i="1"/>
  <c r="BP551" i="1"/>
  <c r="BM551" i="1"/>
  <c r="BK551" i="1"/>
  <c r="BH551" i="1"/>
  <c r="BF551" i="1"/>
  <c r="BE551" i="1"/>
  <c r="AY551" i="1"/>
  <c r="AX551" i="1"/>
  <c r="AW551" i="1"/>
  <c r="AV551" i="1"/>
  <c r="AS551" i="1"/>
  <c r="AQ551" i="1"/>
  <c r="AO551" i="1"/>
  <c r="AK551" i="1"/>
  <c r="AI551" i="1"/>
  <c r="AE551" i="1"/>
  <c r="AB551" i="1"/>
  <c r="Z551" i="1"/>
  <c r="X551" i="1"/>
  <c r="T551" i="1"/>
  <c r="R551" i="1"/>
  <c r="P551" i="1"/>
  <c r="N551" i="1"/>
  <c r="L551" i="1"/>
  <c r="EK550" i="1"/>
  <c r="EI550" i="1"/>
  <c r="EG550" i="1"/>
  <c r="ED550" i="1"/>
  <c r="DZ550" i="1"/>
  <c r="DV550" i="1"/>
  <c r="DU550" i="1"/>
  <c r="DR550" i="1"/>
  <c r="DQ550" i="1"/>
  <c r="DO550" i="1"/>
  <c r="DM550" i="1"/>
  <c r="DK550" i="1"/>
  <c r="DF550" i="1"/>
  <c r="DC550" i="1"/>
  <c r="DB550" i="1"/>
  <c r="CZ550" i="1"/>
  <c r="CX550" i="1"/>
  <c r="CV550" i="1"/>
  <c r="CT550" i="1"/>
  <c r="CP550" i="1"/>
  <c r="CM550" i="1"/>
  <c r="CI550" i="1"/>
  <c r="CF550" i="1"/>
  <c r="CE550" i="1"/>
  <c r="CD550" i="1"/>
  <c r="BY550" i="1"/>
  <c r="BW550" i="1"/>
  <c r="BU550" i="1"/>
  <c r="BR550" i="1"/>
  <c r="BP550" i="1"/>
  <c r="BM550" i="1"/>
  <c r="BK550" i="1"/>
  <c r="BH550" i="1"/>
  <c r="BF550" i="1"/>
  <c r="BE550" i="1"/>
  <c r="AY550" i="1"/>
  <c r="AX550" i="1"/>
  <c r="AW550" i="1"/>
  <c r="AV550" i="1"/>
  <c r="AS550" i="1"/>
  <c r="AQ550" i="1"/>
  <c r="AO550" i="1"/>
  <c r="AK550" i="1"/>
  <c r="AI550" i="1"/>
  <c r="AE550" i="1"/>
  <c r="AB550" i="1"/>
  <c r="Z550" i="1"/>
  <c r="X550" i="1"/>
  <c r="T550" i="1"/>
  <c r="R550" i="1"/>
  <c r="P550" i="1"/>
  <c r="N550" i="1"/>
  <c r="L550" i="1"/>
  <c r="EK549" i="1"/>
  <c r="EI549" i="1"/>
  <c r="EG549" i="1"/>
  <c r="ED549" i="1"/>
  <c r="DZ549" i="1"/>
  <c r="DV549" i="1"/>
  <c r="DU549" i="1"/>
  <c r="DR549" i="1"/>
  <c r="DQ549" i="1"/>
  <c r="DO549" i="1"/>
  <c r="DM549" i="1"/>
  <c r="DK549" i="1"/>
  <c r="DF549" i="1"/>
  <c r="DC549" i="1"/>
  <c r="DB549" i="1"/>
  <c r="CZ549" i="1"/>
  <c r="CX549" i="1"/>
  <c r="CV549" i="1"/>
  <c r="CT549" i="1"/>
  <c r="CP549" i="1"/>
  <c r="CM549" i="1"/>
  <c r="CI549" i="1"/>
  <c r="CF549" i="1"/>
  <c r="CE549" i="1"/>
  <c r="CD549" i="1"/>
  <c r="BY549" i="1"/>
  <c r="BW549" i="1"/>
  <c r="BU549" i="1"/>
  <c r="BR549" i="1"/>
  <c r="BP549" i="1"/>
  <c r="BM549" i="1"/>
  <c r="BK549" i="1"/>
  <c r="BH549" i="1"/>
  <c r="BF549" i="1"/>
  <c r="BE549" i="1"/>
  <c r="AY549" i="1"/>
  <c r="AX549" i="1"/>
  <c r="AW549" i="1"/>
  <c r="AV549" i="1"/>
  <c r="AS549" i="1"/>
  <c r="AQ549" i="1"/>
  <c r="AO549" i="1"/>
  <c r="AK549" i="1"/>
  <c r="AI549" i="1"/>
  <c r="AE549" i="1"/>
  <c r="AB549" i="1"/>
  <c r="Z549" i="1"/>
  <c r="X549" i="1"/>
  <c r="T549" i="1"/>
  <c r="R549" i="1"/>
  <c r="P549" i="1"/>
  <c r="N549" i="1"/>
  <c r="L549" i="1"/>
  <c r="EK548" i="1"/>
  <c r="EI548" i="1"/>
  <c r="EG548" i="1"/>
  <c r="ED548" i="1"/>
  <c r="DZ548" i="1"/>
  <c r="DV548" i="1"/>
  <c r="DU548" i="1"/>
  <c r="DR548" i="1"/>
  <c r="DQ548" i="1"/>
  <c r="DO548" i="1"/>
  <c r="DM548" i="1"/>
  <c r="DK548" i="1"/>
  <c r="DF548" i="1"/>
  <c r="DC548" i="1"/>
  <c r="DB548" i="1"/>
  <c r="CZ548" i="1"/>
  <c r="CX548" i="1"/>
  <c r="CV548" i="1"/>
  <c r="CT548" i="1"/>
  <c r="CP548" i="1"/>
  <c r="CM548" i="1"/>
  <c r="CI548" i="1"/>
  <c r="CF548" i="1"/>
  <c r="CE548" i="1"/>
  <c r="CD548" i="1"/>
  <c r="BY548" i="1"/>
  <c r="BW548" i="1"/>
  <c r="BU548" i="1"/>
  <c r="BR548" i="1"/>
  <c r="BP548" i="1"/>
  <c r="BM548" i="1"/>
  <c r="BK548" i="1"/>
  <c r="BH548" i="1"/>
  <c r="BF548" i="1"/>
  <c r="BE548" i="1"/>
  <c r="AY548" i="1"/>
  <c r="AX548" i="1"/>
  <c r="AW548" i="1"/>
  <c r="AV548" i="1"/>
  <c r="AS548" i="1"/>
  <c r="AQ548" i="1"/>
  <c r="AO548" i="1"/>
  <c r="AK548" i="1"/>
  <c r="AI548" i="1"/>
  <c r="AE548" i="1"/>
  <c r="AB548" i="1"/>
  <c r="Z548" i="1"/>
  <c r="X548" i="1"/>
  <c r="T548" i="1"/>
  <c r="R548" i="1"/>
  <c r="P548" i="1"/>
  <c r="N548" i="1"/>
  <c r="L548" i="1"/>
  <c r="EK547" i="1"/>
  <c r="EI547" i="1"/>
  <c r="EG547" i="1"/>
  <c r="ED547" i="1"/>
  <c r="DZ547" i="1"/>
  <c r="DV547" i="1"/>
  <c r="DU547" i="1"/>
  <c r="DR547" i="1"/>
  <c r="DQ547" i="1"/>
  <c r="DO547" i="1"/>
  <c r="DM547" i="1"/>
  <c r="DK547" i="1"/>
  <c r="DF547" i="1"/>
  <c r="DC547" i="1"/>
  <c r="DB547" i="1"/>
  <c r="CZ547" i="1"/>
  <c r="CX547" i="1"/>
  <c r="CV547" i="1"/>
  <c r="CT547" i="1"/>
  <c r="CP547" i="1"/>
  <c r="CM547" i="1"/>
  <c r="CI547" i="1"/>
  <c r="CF547" i="1"/>
  <c r="CE547" i="1"/>
  <c r="CD547" i="1"/>
  <c r="BY547" i="1"/>
  <c r="BW547" i="1"/>
  <c r="BU547" i="1"/>
  <c r="BR547" i="1"/>
  <c r="BP547" i="1"/>
  <c r="BM547" i="1"/>
  <c r="BK547" i="1"/>
  <c r="BH547" i="1"/>
  <c r="BF547" i="1"/>
  <c r="BE547" i="1"/>
  <c r="AY547" i="1"/>
  <c r="AX547" i="1"/>
  <c r="AW547" i="1"/>
  <c r="AV547" i="1"/>
  <c r="AS547" i="1"/>
  <c r="AQ547" i="1"/>
  <c r="AO547" i="1"/>
  <c r="AK547" i="1"/>
  <c r="AI547" i="1"/>
  <c r="AE547" i="1"/>
  <c r="AB547" i="1"/>
  <c r="Z547" i="1"/>
  <c r="X547" i="1"/>
  <c r="T547" i="1"/>
  <c r="R547" i="1"/>
  <c r="P547" i="1"/>
  <c r="N547" i="1"/>
  <c r="L547" i="1"/>
  <c r="EK545" i="1"/>
  <c r="EI545" i="1"/>
  <c r="EG545" i="1"/>
  <c r="ED545" i="1"/>
  <c r="DZ545" i="1"/>
  <c r="DV545" i="1"/>
  <c r="DU545" i="1"/>
  <c r="DR545" i="1"/>
  <c r="DQ545" i="1"/>
  <c r="DO545" i="1"/>
  <c r="DM545" i="1"/>
  <c r="DK545" i="1"/>
  <c r="DF545" i="1"/>
  <c r="DC545" i="1"/>
  <c r="DB545" i="1"/>
  <c r="CZ545" i="1"/>
  <c r="CX545" i="1"/>
  <c r="CV545" i="1"/>
  <c r="CT545" i="1"/>
  <c r="CP545" i="1"/>
  <c r="CM545" i="1"/>
  <c r="CI545" i="1"/>
  <c r="CF545" i="1"/>
  <c r="CE545" i="1"/>
  <c r="CD545" i="1"/>
  <c r="BY545" i="1"/>
  <c r="BW545" i="1"/>
  <c r="BU545" i="1"/>
  <c r="BR545" i="1"/>
  <c r="BP545" i="1"/>
  <c r="BM545" i="1"/>
  <c r="BK545" i="1"/>
  <c r="BH545" i="1"/>
  <c r="BF545" i="1"/>
  <c r="BE545" i="1"/>
  <c r="AY545" i="1"/>
  <c r="AX545" i="1"/>
  <c r="AW545" i="1"/>
  <c r="AV545" i="1"/>
  <c r="AS545" i="1"/>
  <c r="AQ545" i="1"/>
  <c r="AO545" i="1"/>
  <c r="AK545" i="1"/>
  <c r="AI545" i="1"/>
  <c r="AE545" i="1"/>
  <c r="AB545" i="1"/>
  <c r="Z545" i="1"/>
  <c r="X545" i="1"/>
  <c r="T545" i="1"/>
  <c r="R545" i="1"/>
  <c r="P545" i="1"/>
  <c r="N545" i="1"/>
  <c r="L545" i="1"/>
  <c r="EK544" i="1"/>
  <c r="EI544" i="1"/>
  <c r="EG544" i="1"/>
  <c r="ED544" i="1"/>
  <c r="DZ544" i="1"/>
  <c r="DV544" i="1"/>
  <c r="DU544" i="1"/>
  <c r="DR544" i="1"/>
  <c r="DQ544" i="1"/>
  <c r="DO544" i="1"/>
  <c r="DM544" i="1"/>
  <c r="DK544" i="1"/>
  <c r="DF544" i="1"/>
  <c r="DC544" i="1"/>
  <c r="DB544" i="1"/>
  <c r="CZ544" i="1"/>
  <c r="CX544" i="1"/>
  <c r="CV544" i="1"/>
  <c r="CT544" i="1"/>
  <c r="CP544" i="1"/>
  <c r="CM544" i="1"/>
  <c r="CI544" i="1"/>
  <c r="CF544" i="1"/>
  <c r="CE544" i="1"/>
  <c r="CD544" i="1"/>
  <c r="BY544" i="1"/>
  <c r="BW544" i="1"/>
  <c r="BU544" i="1"/>
  <c r="BR544" i="1"/>
  <c r="BP544" i="1"/>
  <c r="BM544" i="1"/>
  <c r="BK544" i="1"/>
  <c r="BH544" i="1"/>
  <c r="BF544" i="1"/>
  <c r="BE544" i="1"/>
  <c r="AY544" i="1"/>
  <c r="AX544" i="1"/>
  <c r="AW544" i="1"/>
  <c r="AV544" i="1"/>
  <c r="AS544" i="1"/>
  <c r="AQ544" i="1"/>
  <c r="AO544" i="1"/>
  <c r="AK544" i="1"/>
  <c r="AI544" i="1"/>
  <c r="AE544" i="1"/>
  <c r="AB544" i="1"/>
  <c r="Z544" i="1"/>
  <c r="X544" i="1"/>
  <c r="T544" i="1"/>
  <c r="R544" i="1"/>
  <c r="P544" i="1"/>
  <c r="N544" i="1"/>
  <c r="L544" i="1"/>
  <c r="EK543" i="1"/>
  <c r="EI543" i="1"/>
  <c r="EG543" i="1"/>
  <c r="ED543" i="1"/>
  <c r="DZ543" i="1"/>
  <c r="DV543" i="1"/>
  <c r="DU543" i="1"/>
  <c r="DR543" i="1"/>
  <c r="DQ543" i="1"/>
  <c r="DO543" i="1"/>
  <c r="DM543" i="1"/>
  <c r="DK543" i="1"/>
  <c r="DF543" i="1"/>
  <c r="DC543" i="1"/>
  <c r="DB543" i="1"/>
  <c r="CZ543" i="1"/>
  <c r="CX543" i="1"/>
  <c r="CV543" i="1"/>
  <c r="CT543" i="1"/>
  <c r="CP543" i="1"/>
  <c r="CM543" i="1"/>
  <c r="CI543" i="1"/>
  <c r="CF543" i="1"/>
  <c r="CE543" i="1"/>
  <c r="CD543" i="1"/>
  <c r="BY543" i="1"/>
  <c r="BW543" i="1"/>
  <c r="BU543" i="1"/>
  <c r="BR543" i="1"/>
  <c r="BP543" i="1"/>
  <c r="BM543" i="1"/>
  <c r="BK543" i="1"/>
  <c r="BH543" i="1"/>
  <c r="BF543" i="1"/>
  <c r="BE543" i="1"/>
  <c r="AY543" i="1"/>
  <c r="AX543" i="1"/>
  <c r="AW543" i="1"/>
  <c r="AV543" i="1"/>
  <c r="AS543" i="1"/>
  <c r="AQ543" i="1"/>
  <c r="AO543" i="1"/>
  <c r="AK543" i="1"/>
  <c r="AI543" i="1"/>
  <c r="AE543" i="1"/>
  <c r="AB543" i="1"/>
  <c r="Z543" i="1"/>
  <c r="X543" i="1"/>
  <c r="T543" i="1"/>
  <c r="R543" i="1"/>
  <c r="P543" i="1"/>
  <c r="N543" i="1"/>
  <c r="L543" i="1"/>
  <c r="EK542" i="1"/>
  <c r="EI542" i="1"/>
  <c r="EG542" i="1"/>
  <c r="ED542" i="1"/>
  <c r="DZ542" i="1"/>
  <c r="DV542" i="1"/>
  <c r="DU542" i="1"/>
  <c r="DR542" i="1"/>
  <c r="DQ542" i="1"/>
  <c r="DO542" i="1"/>
  <c r="DM542" i="1"/>
  <c r="DK542" i="1"/>
  <c r="DF542" i="1"/>
  <c r="DC542" i="1"/>
  <c r="DB542" i="1"/>
  <c r="CZ542" i="1"/>
  <c r="CX542" i="1"/>
  <c r="CV542" i="1"/>
  <c r="CT542" i="1"/>
  <c r="CP542" i="1"/>
  <c r="CM542" i="1"/>
  <c r="CI542" i="1"/>
  <c r="CF542" i="1"/>
  <c r="CE542" i="1"/>
  <c r="CD542" i="1"/>
  <c r="BY542" i="1"/>
  <c r="BW542" i="1"/>
  <c r="BU542" i="1"/>
  <c r="BR542" i="1"/>
  <c r="BP542" i="1"/>
  <c r="BM542" i="1"/>
  <c r="BK542" i="1"/>
  <c r="BH542" i="1"/>
  <c r="BF542" i="1"/>
  <c r="BE542" i="1"/>
  <c r="AY542" i="1"/>
  <c r="AX542" i="1"/>
  <c r="AW542" i="1"/>
  <c r="AV542" i="1"/>
  <c r="AS542" i="1"/>
  <c r="AQ542" i="1"/>
  <c r="AO542" i="1"/>
  <c r="AK542" i="1"/>
  <c r="AI542" i="1"/>
  <c r="AE542" i="1"/>
  <c r="AB542" i="1"/>
  <c r="Z542" i="1"/>
  <c r="X542" i="1"/>
  <c r="T542" i="1"/>
  <c r="R542" i="1"/>
  <c r="P542" i="1"/>
  <c r="N542" i="1"/>
  <c r="L542" i="1"/>
  <c r="EK541" i="1"/>
  <c r="EI541" i="1"/>
  <c r="EG541" i="1"/>
  <c r="ED541" i="1"/>
  <c r="DZ541" i="1"/>
  <c r="DV541" i="1"/>
  <c r="DU541" i="1"/>
  <c r="DR541" i="1"/>
  <c r="DQ541" i="1"/>
  <c r="DO541" i="1"/>
  <c r="DM541" i="1"/>
  <c r="DK541" i="1"/>
  <c r="DF541" i="1"/>
  <c r="DC541" i="1"/>
  <c r="DB541" i="1"/>
  <c r="CZ541" i="1"/>
  <c r="CX541" i="1"/>
  <c r="CV541" i="1"/>
  <c r="CT541" i="1"/>
  <c r="CP541" i="1"/>
  <c r="CM541" i="1"/>
  <c r="CI541" i="1"/>
  <c r="CF541" i="1"/>
  <c r="CE541" i="1"/>
  <c r="CD541" i="1"/>
  <c r="BY541" i="1"/>
  <c r="BW541" i="1"/>
  <c r="BU541" i="1"/>
  <c r="BR541" i="1"/>
  <c r="BP541" i="1"/>
  <c r="BM541" i="1"/>
  <c r="BK541" i="1"/>
  <c r="BH541" i="1"/>
  <c r="BF541" i="1"/>
  <c r="BE541" i="1"/>
  <c r="AY541" i="1"/>
  <c r="AX541" i="1"/>
  <c r="AW541" i="1"/>
  <c r="AV541" i="1"/>
  <c r="AS541" i="1"/>
  <c r="AQ541" i="1"/>
  <c r="AO541" i="1"/>
  <c r="AK541" i="1"/>
  <c r="AI541" i="1"/>
  <c r="AE541" i="1"/>
  <c r="AB541" i="1"/>
  <c r="Z541" i="1"/>
  <c r="X541" i="1"/>
  <c r="T541" i="1"/>
  <c r="R541" i="1"/>
  <c r="P541" i="1"/>
  <c r="N541" i="1"/>
  <c r="L541" i="1"/>
  <c r="EK539" i="1"/>
  <c r="EI539" i="1"/>
  <c r="EG539" i="1"/>
  <c r="ED539" i="1"/>
  <c r="DZ539" i="1"/>
  <c r="DV539" i="1"/>
  <c r="DU539" i="1"/>
  <c r="DR539" i="1"/>
  <c r="DQ539" i="1"/>
  <c r="DO539" i="1"/>
  <c r="DM539" i="1"/>
  <c r="DK539" i="1"/>
  <c r="DF539" i="1"/>
  <c r="DC539" i="1"/>
  <c r="DB539" i="1"/>
  <c r="CZ539" i="1"/>
  <c r="CX539" i="1"/>
  <c r="CV539" i="1"/>
  <c r="CT539" i="1"/>
  <c r="CP539" i="1"/>
  <c r="CM539" i="1"/>
  <c r="CI539" i="1"/>
  <c r="CF539" i="1"/>
  <c r="CE539" i="1"/>
  <c r="CD539" i="1"/>
  <c r="BY539" i="1"/>
  <c r="BW539" i="1"/>
  <c r="BU539" i="1"/>
  <c r="BR539" i="1"/>
  <c r="BP539" i="1"/>
  <c r="BM539" i="1"/>
  <c r="BK539" i="1"/>
  <c r="BH539" i="1"/>
  <c r="BF539" i="1"/>
  <c r="BE539" i="1"/>
  <c r="AY539" i="1"/>
  <c r="AX539" i="1"/>
  <c r="AW539" i="1"/>
  <c r="AV539" i="1"/>
  <c r="AS539" i="1"/>
  <c r="AQ539" i="1"/>
  <c r="AO539" i="1"/>
  <c r="AK539" i="1"/>
  <c r="AI539" i="1"/>
  <c r="AE539" i="1"/>
  <c r="AB539" i="1"/>
  <c r="Z539" i="1"/>
  <c r="X539" i="1"/>
  <c r="T539" i="1"/>
  <c r="R539" i="1"/>
  <c r="P539" i="1"/>
  <c r="N539" i="1"/>
  <c r="L539" i="1"/>
  <c r="EK538" i="1"/>
  <c r="EI538" i="1"/>
  <c r="EG538" i="1"/>
  <c r="ED538" i="1"/>
  <c r="DZ538" i="1"/>
  <c r="DV538" i="1"/>
  <c r="DU538" i="1"/>
  <c r="DR538" i="1"/>
  <c r="DQ538" i="1"/>
  <c r="DO538" i="1"/>
  <c r="DM538" i="1"/>
  <c r="DK538" i="1"/>
  <c r="DF538" i="1"/>
  <c r="DC538" i="1"/>
  <c r="DB538" i="1"/>
  <c r="CZ538" i="1"/>
  <c r="CX538" i="1"/>
  <c r="CV538" i="1"/>
  <c r="CT538" i="1"/>
  <c r="CP538" i="1"/>
  <c r="CM538" i="1"/>
  <c r="CI538" i="1"/>
  <c r="CF538" i="1"/>
  <c r="CE538" i="1"/>
  <c r="CD538" i="1"/>
  <c r="BY538" i="1"/>
  <c r="BW538" i="1"/>
  <c r="BU538" i="1"/>
  <c r="BR538" i="1"/>
  <c r="BP538" i="1"/>
  <c r="BM538" i="1"/>
  <c r="BK538" i="1"/>
  <c r="BH538" i="1"/>
  <c r="BF538" i="1"/>
  <c r="BE538" i="1"/>
  <c r="AY538" i="1"/>
  <c r="AX538" i="1"/>
  <c r="AW538" i="1"/>
  <c r="AV538" i="1"/>
  <c r="AS538" i="1"/>
  <c r="AQ538" i="1"/>
  <c r="AO538" i="1"/>
  <c r="AK538" i="1"/>
  <c r="AI538" i="1"/>
  <c r="AE538" i="1"/>
  <c r="AB538" i="1"/>
  <c r="Z538" i="1"/>
  <c r="X538" i="1"/>
  <c r="T538" i="1"/>
  <c r="R538" i="1"/>
  <c r="P538" i="1"/>
  <c r="N538" i="1"/>
  <c r="L538" i="1"/>
  <c r="EK537" i="1"/>
  <c r="EI537" i="1"/>
  <c r="EG537" i="1"/>
  <c r="ED537" i="1"/>
  <c r="DZ537" i="1"/>
  <c r="DV537" i="1"/>
  <c r="DU537" i="1"/>
  <c r="DR537" i="1"/>
  <c r="DQ537" i="1"/>
  <c r="DO537" i="1"/>
  <c r="DM537" i="1"/>
  <c r="DK537" i="1"/>
  <c r="DF537" i="1"/>
  <c r="DC537" i="1"/>
  <c r="DB537" i="1"/>
  <c r="CZ537" i="1"/>
  <c r="CX537" i="1"/>
  <c r="CV537" i="1"/>
  <c r="CT537" i="1"/>
  <c r="CP537" i="1"/>
  <c r="CM537" i="1"/>
  <c r="CI537" i="1"/>
  <c r="CF537" i="1"/>
  <c r="CE537" i="1"/>
  <c r="CD537" i="1"/>
  <c r="BY537" i="1"/>
  <c r="BW537" i="1"/>
  <c r="BU537" i="1"/>
  <c r="BR537" i="1"/>
  <c r="BP537" i="1"/>
  <c r="BM537" i="1"/>
  <c r="BK537" i="1"/>
  <c r="BH537" i="1"/>
  <c r="BF537" i="1"/>
  <c r="BE537" i="1"/>
  <c r="AY537" i="1"/>
  <c r="AX537" i="1"/>
  <c r="AW537" i="1"/>
  <c r="AV537" i="1"/>
  <c r="AS537" i="1"/>
  <c r="AQ537" i="1"/>
  <c r="AO537" i="1"/>
  <c r="AK537" i="1"/>
  <c r="AI537" i="1"/>
  <c r="AE537" i="1"/>
  <c r="AB537" i="1"/>
  <c r="Z537" i="1"/>
  <c r="X537" i="1"/>
  <c r="T537" i="1"/>
  <c r="R537" i="1"/>
  <c r="P537" i="1"/>
  <c r="N537" i="1"/>
  <c r="L537" i="1"/>
  <c r="EK536" i="1"/>
  <c r="EI536" i="1"/>
  <c r="EG536" i="1"/>
  <c r="ED536" i="1"/>
  <c r="DZ536" i="1"/>
  <c r="DV536" i="1"/>
  <c r="DU536" i="1"/>
  <c r="DR536" i="1"/>
  <c r="DQ536" i="1"/>
  <c r="DO536" i="1"/>
  <c r="DM536" i="1"/>
  <c r="DK536" i="1"/>
  <c r="DF536" i="1"/>
  <c r="DC536" i="1"/>
  <c r="DB536" i="1"/>
  <c r="CZ536" i="1"/>
  <c r="CX536" i="1"/>
  <c r="CV536" i="1"/>
  <c r="CT536" i="1"/>
  <c r="CP536" i="1"/>
  <c r="CM536" i="1"/>
  <c r="CI536" i="1"/>
  <c r="CF536" i="1"/>
  <c r="CE536" i="1"/>
  <c r="CD536" i="1"/>
  <c r="BY536" i="1"/>
  <c r="BW536" i="1"/>
  <c r="BU536" i="1"/>
  <c r="BR536" i="1"/>
  <c r="BP536" i="1"/>
  <c r="BM536" i="1"/>
  <c r="BK536" i="1"/>
  <c r="BH536" i="1"/>
  <c r="BF536" i="1"/>
  <c r="BE536" i="1"/>
  <c r="AY536" i="1"/>
  <c r="AX536" i="1"/>
  <c r="AW536" i="1"/>
  <c r="AV536" i="1"/>
  <c r="AS536" i="1"/>
  <c r="AQ536" i="1"/>
  <c r="AO536" i="1"/>
  <c r="AK536" i="1"/>
  <c r="AI536" i="1"/>
  <c r="AE536" i="1"/>
  <c r="AB536" i="1"/>
  <c r="Z536" i="1"/>
  <c r="X536" i="1"/>
  <c r="T536" i="1"/>
  <c r="R536" i="1"/>
  <c r="P536" i="1"/>
  <c r="N536" i="1"/>
  <c r="L536" i="1"/>
  <c r="EK535" i="1"/>
  <c r="EI535" i="1"/>
  <c r="EG535" i="1"/>
  <c r="ED535" i="1"/>
  <c r="DZ535" i="1"/>
  <c r="DV535" i="1"/>
  <c r="DU535" i="1"/>
  <c r="DR535" i="1"/>
  <c r="DQ535" i="1"/>
  <c r="DO535" i="1"/>
  <c r="DM535" i="1"/>
  <c r="DK535" i="1"/>
  <c r="DF535" i="1"/>
  <c r="DC535" i="1"/>
  <c r="DB535" i="1"/>
  <c r="CZ535" i="1"/>
  <c r="CX535" i="1"/>
  <c r="CV535" i="1"/>
  <c r="CT535" i="1"/>
  <c r="CP535" i="1"/>
  <c r="CM535" i="1"/>
  <c r="CI535" i="1"/>
  <c r="CF535" i="1"/>
  <c r="CE535" i="1"/>
  <c r="CD535" i="1"/>
  <c r="BY535" i="1"/>
  <c r="BW535" i="1"/>
  <c r="BU535" i="1"/>
  <c r="BR535" i="1"/>
  <c r="BP535" i="1"/>
  <c r="BM535" i="1"/>
  <c r="BK535" i="1"/>
  <c r="BH535" i="1"/>
  <c r="BF535" i="1"/>
  <c r="BE535" i="1"/>
  <c r="AY535" i="1"/>
  <c r="AX535" i="1"/>
  <c r="AW535" i="1"/>
  <c r="AV535" i="1"/>
  <c r="AS535" i="1"/>
  <c r="AQ535" i="1"/>
  <c r="AO535" i="1"/>
  <c r="AK535" i="1"/>
  <c r="AI535" i="1"/>
  <c r="AE535" i="1"/>
  <c r="AB535" i="1"/>
  <c r="Z535" i="1"/>
  <c r="X535" i="1"/>
  <c r="T535" i="1"/>
  <c r="R535" i="1"/>
  <c r="P535" i="1"/>
  <c r="N535" i="1"/>
  <c r="L535" i="1"/>
  <c r="EK534" i="1"/>
  <c r="EI534" i="1"/>
  <c r="EG534" i="1"/>
  <c r="ED534" i="1"/>
  <c r="DZ534" i="1"/>
  <c r="DV534" i="1"/>
  <c r="DU534" i="1"/>
  <c r="DR534" i="1"/>
  <c r="DQ534" i="1"/>
  <c r="DO534" i="1"/>
  <c r="DM534" i="1"/>
  <c r="DK534" i="1"/>
  <c r="DF534" i="1"/>
  <c r="DC534" i="1"/>
  <c r="DB534" i="1"/>
  <c r="CZ534" i="1"/>
  <c r="CX534" i="1"/>
  <c r="CV534" i="1"/>
  <c r="CT534" i="1"/>
  <c r="CP534" i="1"/>
  <c r="CM534" i="1"/>
  <c r="CI534" i="1"/>
  <c r="CF534" i="1"/>
  <c r="CE534" i="1"/>
  <c r="CD534" i="1"/>
  <c r="BY534" i="1"/>
  <c r="BW534" i="1"/>
  <c r="BU534" i="1"/>
  <c r="BR534" i="1"/>
  <c r="BP534" i="1"/>
  <c r="BM534" i="1"/>
  <c r="BK534" i="1"/>
  <c r="BH534" i="1"/>
  <c r="BF534" i="1"/>
  <c r="BE534" i="1"/>
  <c r="AY534" i="1"/>
  <c r="AX534" i="1"/>
  <c r="AW534" i="1"/>
  <c r="AV534" i="1"/>
  <c r="AS534" i="1"/>
  <c r="AQ534" i="1"/>
  <c r="AO534" i="1"/>
  <c r="AK534" i="1"/>
  <c r="AI534" i="1"/>
  <c r="AE534" i="1"/>
  <c r="AB534" i="1"/>
  <c r="Z534" i="1"/>
  <c r="X534" i="1"/>
  <c r="T534" i="1"/>
  <c r="R534" i="1"/>
  <c r="P534" i="1"/>
  <c r="N534" i="1"/>
  <c r="L534" i="1"/>
  <c r="EK533" i="1"/>
  <c r="EI533" i="1"/>
  <c r="EG533" i="1"/>
  <c r="ED533" i="1"/>
  <c r="DZ533" i="1"/>
  <c r="DV533" i="1"/>
  <c r="DU533" i="1"/>
  <c r="DR533" i="1"/>
  <c r="DQ533" i="1"/>
  <c r="DO533" i="1"/>
  <c r="DM533" i="1"/>
  <c r="DK533" i="1"/>
  <c r="DF533" i="1"/>
  <c r="DC533" i="1"/>
  <c r="DB533" i="1"/>
  <c r="CZ533" i="1"/>
  <c r="CX533" i="1"/>
  <c r="CV533" i="1"/>
  <c r="CT533" i="1"/>
  <c r="CP533" i="1"/>
  <c r="CM533" i="1"/>
  <c r="CI533" i="1"/>
  <c r="CF533" i="1"/>
  <c r="CE533" i="1"/>
  <c r="CD533" i="1"/>
  <c r="BY533" i="1"/>
  <c r="BW533" i="1"/>
  <c r="BU533" i="1"/>
  <c r="BR533" i="1"/>
  <c r="BP533" i="1"/>
  <c r="BM533" i="1"/>
  <c r="BK533" i="1"/>
  <c r="BH533" i="1"/>
  <c r="BF533" i="1"/>
  <c r="BE533" i="1"/>
  <c r="AY533" i="1"/>
  <c r="AX533" i="1"/>
  <c r="AW533" i="1"/>
  <c r="AV533" i="1"/>
  <c r="AS533" i="1"/>
  <c r="AQ533" i="1"/>
  <c r="AO533" i="1"/>
  <c r="AK533" i="1"/>
  <c r="AI533" i="1"/>
  <c r="AE533" i="1"/>
  <c r="AB533" i="1"/>
  <c r="Z533" i="1"/>
  <c r="X533" i="1"/>
  <c r="T533" i="1"/>
  <c r="R533" i="1"/>
  <c r="P533" i="1"/>
  <c r="N533" i="1"/>
  <c r="L533" i="1"/>
  <c r="EK532" i="1"/>
  <c r="EI532" i="1"/>
  <c r="EG532" i="1"/>
  <c r="ED532" i="1"/>
  <c r="DZ532" i="1"/>
  <c r="DV532" i="1"/>
  <c r="DU532" i="1"/>
  <c r="DR532" i="1"/>
  <c r="DQ532" i="1"/>
  <c r="DO532" i="1"/>
  <c r="DM532" i="1"/>
  <c r="DK532" i="1"/>
  <c r="DF532" i="1"/>
  <c r="DC532" i="1"/>
  <c r="DB532" i="1"/>
  <c r="CZ532" i="1"/>
  <c r="CX532" i="1"/>
  <c r="CV532" i="1"/>
  <c r="CT532" i="1"/>
  <c r="CP532" i="1"/>
  <c r="CM532" i="1"/>
  <c r="CI532" i="1"/>
  <c r="CF532" i="1"/>
  <c r="CE532" i="1"/>
  <c r="CD532" i="1"/>
  <c r="BY532" i="1"/>
  <c r="BW532" i="1"/>
  <c r="BU532" i="1"/>
  <c r="BR532" i="1"/>
  <c r="BP532" i="1"/>
  <c r="BM532" i="1"/>
  <c r="BK532" i="1"/>
  <c r="BH532" i="1"/>
  <c r="BF532" i="1"/>
  <c r="BE532" i="1"/>
  <c r="AY532" i="1"/>
  <c r="AX532" i="1"/>
  <c r="AW532" i="1"/>
  <c r="AV532" i="1"/>
  <c r="AS532" i="1"/>
  <c r="AQ532" i="1"/>
  <c r="AO532" i="1"/>
  <c r="AK532" i="1"/>
  <c r="AI532" i="1"/>
  <c r="AE532" i="1"/>
  <c r="AB532" i="1"/>
  <c r="Z532" i="1"/>
  <c r="X532" i="1"/>
  <c r="T532" i="1"/>
  <c r="R532" i="1"/>
  <c r="P532" i="1"/>
  <c r="N532" i="1"/>
  <c r="L532" i="1"/>
  <c r="EK531" i="1"/>
  <c r="EI531" i="1"/>
  <c r="EG531" i="1"/>
  <c r="ED531" i="1"/>
  <c r="DZ531" i="1"/>
  <c r="DV531" i="1"/>
  <c r="DU531" i="1"/>
  <c r="DR531" i="1"/>
  <c r="DQ531" i="1"/>
  <c r="DO531" i="1"/>
  <c r="DM531" i="1"/>
  <c r="DK531" i="1"/>
  <c r="DF531" i="1"/>
  <c r="DC531" i="1"/>
  <c r="DB531" i="1"/>
  <c r="CZ531" i="1"/>
  <c r="CX531" i="1"/>
  <c r="CV531" i="1"/>
  <c r="CT531" i="1"/>
  <c r="CP531" i="1"/>
  <c r="CM531" i="1"/>
  <c r="CI531" i="1"/>
  <c r="CF531" i="1"/>
  <c r="CE531" i="1"/>
  <c r="CD531" i="1"/>
  <c r="BY531" i="1"/>
  <c r="BW531" i="1"/>
  <c r="BU531" i="1"/>
  <c r="BR531" i="1"/>
  <c r="BP531" i="1"/>
  <c r="BM531" i="1"/>
  <c r="BK531" i="1"/>
  <c r="BH531" i="1"/>
  <c r="BF531" i="1"/>
  <c r="BE531" i="1"/>
  <c r="AY531" i="1"/>
  <c r="AX531" i="1"/>
  <c r="AW531" i="1"/>
  <c r="AV531" i="1"/>
  <c r="AS531" i="1"/>
  <c r="AQ531" i="1"/>
  <c r="AO531" i="1"/>
  <c r="AK531" i="1"/>
  <c r="AI531" i="1"/>
  <c r="AE531" i="1"/>
  <c r="AB531" i="1"/>
  <c r="Z531" i="1"/>
  <c r="X531" i="1"/>
  <c r="T531" i="1"/>
  <c r="R531" i="1"/>
  <c r="P531" i="1"/>
  <c r="N531" i="1"/>
  <c r="L531" i="1"/>
  <c r="EK530" i="1"/>
  <c r="EI530" i="1"/>
  <c r="EG530" i="1"/>
  <c r="ED530" i="1"/>
  <c r="DZ530" i="1"/>
  <c r="DV530" i="1"/>
  <c r="DU530" i="1"/>
  <c r="DR530" i="1"/>
  <c r="DQ530" i="1"/>
  <c r="DO530" i="1"/>
  <c r="DM530" i="1"/>
  <c r="DK530" i="1"/>
  <c r="DF530" i="1"/>
  <c r="DC530" i="1"/>
  <c r="DB530" i="1"/>
  <c r="CZ530" i="1"/>
  <c r="CX530" i="1"/>
  <c r="CV530" i="1"/>
  <c r="CT530" i="1"/>
  <c r="CP530" i="1"/>
  <c r="CM530" i="1"/>
  <c r="CI530" i="1"/>
  <c r="CF530" i="1"/>
  <c r="CE530" i="1"/>
  <c r="CD530" i="1"/>
  <c r="BY530" i="1"/>
  <c r="BW530" i="1"/>
  <c r="BU530" i="1"/>
  <c r="BR530" i="1"/>
  <c r="BP530" i="1"/>
  <c r="BM530" i="1"/>
  <c r="BK530" i="1"/>
  <c r="BH530" i="1"/>
  <c r="BF530" i="1"/>
  <c r="BE530" i="1"/>
  <c r="AY530" i="1"/>
  <c r="AX530" i="1"/>
  <c r="AW530" i="1"/>
  <c r="AV530" i="1"/>
  <c r="AS530" i="1"/>
  <c r="AQ530" i="1"/>
  <c r="AO530" i="1"/>
  <c r="AK530" i="1"/>
  <c r="AI530" i="1"/>
  <c r="AE530" i="1"/>
  <c r="AB530" i="1"/>
  <c r="Z530" i="1"/>
  <c r="X530" i="1"/>
  <c r="T530" i="1"/>
  <c r="R530" i="1"/>
  <c r="P530" i="1"/>
  <c r="N530" i="1"/>
  <c r="L530" i="1"/>
  <c r="EK529" i="1"/>
  <c r="EI529" i="1"/>
  <c r="EG529" i="1"/>
  <c r="ED529" i="1"/>
  <c r="DZ529" i="1"/>
  <c r="DV529" i="1"/>
  <c r="DU529" i="1"/>
  <c r="DR529" i="1"/>
  <c r="DQ529" i="1"/>
  <c r="DO529" i="1"/>
  <c r="DM529" i="1"/>
  <c r="DK529" i="1"/>
  <c r="DF529" i="1"/>
  <c r="DC529" i="1"/>
  <c r="DB529" i="1"/>
  <c r="CZ529" i="1"/>
  <c r="CX529" i="1"/>
  <c r="CV529" i="1"/>
  <c r="CT529" i="1"/>
  <c r="CP529" i="1"/>
  <c r="CM529" i="1"/>
  <c r="CI529" i="1"/>
  <c r="CF529" i="1"/>
  <c r="CE529" i="1"/>
  <c r="CD529" i="1"/>
  <c r="BY529" i="1"/>
  <c r="BW529" i="1"/>
  <c r="BU529" i="1"/>
  <c r="BR529" i="1"/>
  <c r="BP529" i="1"/>
  <c r="BM529" i="1"/>
  <c r="BK529" i="1"/>
  <c r="BH529" i="1"/>
  <c r="BF529" i="1"/>
  <c r="BE529" i="1"/>
  <c r="AY529" i="1"/>
  <c r="AX529" i="1"/>
  <c r="AW529" i="1"/>
  <c r="AV529" i="1"/>
  <c r="AS529" i="1"/>
  <c r="AQ529" i="1"/>
  <c r="AO529" i="1"/>
  <c r="AK529" i="1"/>
  <c r="AI529" i="1"/>
  <c r="AE529" i="1"/>
  <c r="AB529" i="1"/>
  <c r="Z529" i="1"/>
  <c r="X529" i="1"/>
  <c r="T529" i="1"/>
  <c r="R529" i="1"/>
  <c r="P529" i="1"/>
  <c r="N529" i="1"/>
  <c r="L529" i="1"/>
  <c r="EK527" i="1"/>
  <c r="EK667" i="1" s="1"/>
  <c r="EJ527" i="1"/>
  <c r="EJ667" i="1" s="1"/>
  <c r="EI527" i="1"/>
  <c r="EI667" i="1" s="1"/>
  <c r="EH527" i="1"/>
  <c r="EH667" i="1" s="1"/>
  <c r="EG527" i="1"/>
  <c r="EG667" i="1" s="1"/>
  <c r="EF527" i="1"/>
  <c r="EF667" i="1" s="1"/>
  <c r="EE527" i="1"/>
  <c r="EE667" i="1" s="1"/>
  <c r="ED527" i="1"/>
  <c r="ED667" i="1" s="1"/>
  <c r="EC527" i="1"/>
  <c r="EC667" i="1" s="1"/>
  <c r="EB527" i="1"/>
  <c r="EB667" i="1" s="1"/>
  <c r="EA527" i="1"/>
  <c r="EA667" i="1" s="1"/>
  <c r="DZ527" i="1"/>
  <c r="DZ667" i="1" s="1"/>
  <c r="DY527" i="1"/>
  <c r="DY667" i="1" s="1"/>
  <c r="DX527" i="1"/>
  <c r="DX667" i="1" s="1"/>
  <c r="DW527" i="1"/>
  <c r="DW667" i="1" s="1"/>
  <c r="DV527" i="1"/>
  <c r="DU527" i="1"/>
  <c r="DU667" i="1" s="1"/>
  <c r="DT527" i="1"/>
  <c r="DT667" i="1" s="1"/>
  <c r="DS527" i="1"/>
  <c r="DS667" i="1" s="1"/>
  <c r="DR527" i="1"/>
  <c r="DQ527" i="1"/>
  <c r="DP527" i="1"/>
  <c r="DP667" i="1" s="1"/>
  <c r="DO527" i="1"/>
  <c r="DO667" i="1" s="1"/>
  <c r="DN527" i="1"/>
  <c r="DN667" i="1" s="1"/>
  <c r="DM527" i="1"/>
  <c r="DL527" i="1"/>
  <c r="DL667" i="1" s="1"/>
  <c r="DK527" i="1"/>
  <c r="DK667" i="1" s="1"/>
  <c r="DJ527" i="1"/>
  <c r="DJ667" i="1" s="1"/>
  <c r="DI527" i="1"/>
  <c r="DI667" i="1" s="1"/>
  <c r="DH527" i="1"/>
  <c r="DH667" i="1" s="1"/>
  <c r="DG527" i="1"/>
  <c r="DG667" i="1" s="1"/>
  <c r="DF527" i="1"/>
  <c r="DF667" i="1" s="1"/>
  <c r="DE527" i="1"/>
  <c r="DE667" i="1" s="1"/>
  <c r="DD527" i="1"/>
  <c r="DD667" i="1" s="1"/>
  <c r="DC527" i="1"/>
  <c r="DB527" i="1"/>
  <c r="DB667" i="1" s="1"/>
  <c r="DA527" i="1"/>
  <c r="DA667" i="1" s="1"/>
  <c r="CZ527" i="1"/>
  <c r="CZ667" i="1" s="1"/>
  <c r="CY527" i="1"/>
  <c r="CY667" i="1" s="1"/>
  <c r="CX527" i="1"/>
  <c r="CX667" i="1" s="1"/>
  <c r="CW527" i="1"/>
  <c r="CW667" i="1" s="1"/>
  <c r="CV527" i="1"/>
  <c r="CV667" i="1" s="1"/>
  <c r="CU527" i="1"/>
  <c r="CU667" i="1" s="1"/>
  <c r="CT527" i="1"/>
  <c r="CT667" i="1" s="1"/>
  <c r="CS527" i="1"/>
  <c r="CS667" i="1" s="1"/>
  <c r="CR527" i="1"/>
  <c r="CR667" i="1" s="1"/>
  <c r="CQ527" i="1"/>
  <c r="CQ667" i="1" s="1"/>
  <c r="CP527" i="1"/>
  <c r="CP667" i="1" s="1"/>
  <c r="CO527" i="1"/>
  <c r="CO667" i="1" s="1"/>
  <c r="CN527" i="1"/>
  <c r="CN667" i="1" s="1"/>
  <c r="CM527" i="1"/>
  <c r="CM667" i="1" s="1"/>
  <c r="CL527" i="1"/>
  <c r="CL667" i="1" s="1"/>
  <c r="CK527" i="1"/>
  <c r="CK667" i="1" s="1"/>
  <c r="CJ527" i="1"/>
  <c r="CJ667" i="1" s="1"/>
  <c r="CI527" i="1"/>
  <c r="CI667" i="1" s="1"/>
  <c r="CH527" i="1"/>
  <c r="CH667" i="1" s="1"/>
  <c r="CG527" i="1"/>
  <c r="CG667" i="1" s="1"/>
  <c r="CF527" i="1"/>
  <c r="CE527" i="1"/>
  <c r="CD527" i="1"/>
  <c r="CD667" i="1" s="1"/>
  <c r="CC527" i="1"/>
  <c r="CC667" i="1" s="1"/>
  <c r="CB527" i="1"/>
  <c r="CB667" i="1" s="1"/>
  <c r="CA527" i="1"/>
  <c r="CA667" i="1" s="1"/>
  <c r="BZ527" i="1"/>
  <c r="BZ667" i="1" s="1"/>
  <c r="BY527" i="1"/>
  <c r="BY667" i="1" s="1"/>
  <c r="BX527" i="1"/>
  <c r="BX667" i="1" s="1"/>
  <c r="BW527" i="1"/>
  <c r="BW667" i="1" s="1"/>
  <c r="BV527" i="1"/>
  <c r="BV667" i="1" s="1"/>
  <c r="BU527" i="1"/>
  <c r="BU667" i="1" s="1"/>
  <c r="BT527" i="1"/>
  <c r="BT667" i="1" s="1"/>
  <c r="BS527" i="1"/>
  <c r="BS667" i="1" s="1"/>
  <c r="BR527" i="1"/>
  <c r="BR667" i="1" s="1"/>
  <c r="BQ527" i="1"/>
  <c r="BQ667" i="1" s="1"/>
  <c r="BP527" i="1"/>
  <c r="BP667" i="1" s="1"/>
  <c r="BO527" i="1"/>
  <c r="BO667" i="1" s="1"/>
  <c r="BN527" i="1"/>
  <c r="BN667" i="1" s="1"/>
  <c r="BM527" i="1"/>
  <c r="BM667" i="1" s="1"/>
  <c r="BL527" i="1"/>
  <c r="BL667" i="1" s="1"/>
  <c r="BK527" i="1"/>
  <c r="BK667" i="1" s="1"/>
  <c r="BJ527" i="1"/>
  <c r="BJ667" i="1" s="1"/>
  <c r="BI527" i="1"/>
  <c r="BI667" i="1" s="1"/>
  <c r="BH527" i="1"/>
  <c r="BG527" i="1"/>
  <c r="BG667" i="1" s="1"/>
  <c r="BF527" i="1"/>
  <c r="BE527" i="1"/>
  <c r="BD527" i="1"/>
  <c r="BD667" i="1" s="1"/>
  <c r="BC527" i="1"/>
  <c r="BC667" i="1" s="1"/>
  <c r="BB527" i="1"/>
  <c r="BB667" i="1" s="1"/>
  <c r="BA527" i="1"/>
  <c r="BA667" i="1" s="1"/>
  <c r="AZ527" i="1"/>
  <c r="AZ667" i="1" s="1"/>
  <c r="AY527" i="1"/>
  <c r="AX527" i="1"/>
  <c r="AW527" i="1"/>
  <c r="AV527" i="1"/>
  <c r="AU527" i="1"/>
  <c r="AU667" i="1" s="1"/>
  <c r="AT527" i="1"/>
  <c r="AT667" i="1" s="1"/>
  <c r="AS527" i="1"/>
  <c r="AS667" i="1" s="1"/>
  <c r="AR527" i="1"/>
  <c r="AR667" i="1" s="1"/>
  <c r="AQ527" i="1"/>
  <c r="AP527" i="1"/>
  <c r="AP667" i="1" s="1"/>
  <c r="AO527" i="1"/>
  <c r="AO667" i="1" s="1"/>
  <c r="AN527" i="1"/>
  <c r="AN667" i="1" s="1"/>
  <c r="AM527" i="1"/>
  <c r="AM667" i="1" s="1"/>
  <c r="AL527" i="1"/>
  <c r="AL667" i="1" s="1"/>
  <c r="AK527" i="1"/>
  <c r="AK667" i="1" s="1"/>
  <c r="AJ527" i="1"/>
  <c r="AJ667" i="1" s="1"/>
  <c r="AI527" i="1"/>
  <c r="AI667" i="1" s="1"/>
  <c r="AH527" i="1"/>
  <c r="AH667" i="1" s="1"/>
  <c r="AG527" i="1"/>
  <c r="AG667" i="1" s="1"/>
  <c r="AF527" i="1"/>
  <c r="AF667" i="1" s="1"/>
  <c r="AE527" i="1"/>
  <c r="AE667" i="1" s="1"/>
  <c r="AD527" i="1"/>
  <c r="AD667" i="1" s="1"/>
  <c r="AC527" i="1"/>
  <c r="AC667" i="1" s="1"/>
  <c r="AB527" i="1"/>
  <c r="AB667" i="1" s="1"/>
  <c r="AA527" i="1"/>
  <c r="AA667" i="1" s="1"/>
  <c r="Z527" i="1"/>
  <c r="Z667" i="1" s="1"/>
  <c r="Y527" i="1"/>
  <c r="Y667" i="1" s="1"/>
  <c r="X527" i="1"/>
  <c r="X667" i="1" s="1"/>
  <c r="W527" i="1"/>
  <c r="W667" i="1" s="1"/>
  <c r="V527" i="1"/>
  <c r="V667" i="1" s="1"/>
  <c r="U527" i="1"/>
  <c r="U667" i="1" s="1"/>
  <c r="T527" i="1"/>
  <c r="T667" i="1" s="1"/>
  <c r="S527" i="1"/>
  <c r="S667" i="1" s="1"/>
  <c r="R527" i="1"/>
  <c r="R667" i="1" s="1"/>
  <c r="Q527" i="1"/>
  <c r="Q667" i="1" s="1"/>
  <c r="P527" i="1"/>
  <c r="P667" i="1" s="1"/>
  <c r="O527" i="1"/>
  <c r="O667" i="1" s="1"/>
  <c r="N527" i="1"/>
  <c r="N667" i="1" s="1"/>
  <c r="M527" i="1"/>
  <c r="M667" i="1" s="1"/>
  <c r="L527" i="1"/>
  <c r="L667" i="1" s="1"/>
  <c r="K527" i="1"/>
  <c r="K667" i="1" s="1"/>
  <c r="J527" i="1"/>
  <c r="J667" i="1" s="1"/>
  <c r="DW526" i="1"/>
  <c r="DW666" i="1" s="1"/>
  <c r="DV526" i="1"/>
  <c r="DS526" i="1"/>
  <c r="DS666" i="1" s="1"/>
  <c r="DR526" i="1"/>
  <c r="DQ526" i="1"/>
  <c r="DM526" i="1"/>
  <c r="DC526" i="1"/>
  <c r="CT526" i="1"/>
  <c r="CT666" i="1" s="1"/>
  <c r="CR526" i="1"/>
  <c r="CR666" i="1" s="1"/>
  <c r="CF526" i="1"/>
  <c r="CE526" i="1"/>
  <c r="CA526" i="1"/>
  <c r="CA666" i="1" s="1"/>
  <c r="BN526" i="1"/>
  <c r="BN666" i="1" s="1"/>
  <c r="BK526" i="1"/>
  <c r="BK666" i="1" s="1"/>
  <c r="BH526" i="1"/>
  <c r="BF526" i="1"/>
  <c r="BE526" i="1"/>
  <c r="BA526" i="1"/>
  <c r="BA666" i="1" s="1"/>
  <c r="AY526" i="1"/>
  <c r="AX526" i="1"/>
  <c r="AW526" i="1"/>
  <c r="AV526" i="1"/>
  <c r="AQ526" i="1"/>
  <c r="AP526" i="1"/>
  <c r="AP666" i="1" s="1"/>
  <c r="AM526" i="1"/>
  <c r="AM666" i="1" s="1"/>
  <c r="U526" i="1"/>
  <c r="U666" i="1" s="1"/>
  <c r="K526" i="1"/>
  <c r="K666" i="1" s="1"/>
  <c r="DW525" i="1"/>
  <c r="DW665" i="1" s="1"/>
  <c r="DV525" i="1"/>
  <c r="DS525" i="1"/>
  <c r="DS665" i="1" s="1"/>
  <c r="DR525" i="1"/>
  <c r="DQ525" i="1"/>
  <c r="DM525" i="1"/>
  <c r="DC525" i="1"/>
  <c r="CT525" i="1"/>
  <c r="CT665" i="1" s="1"/>
  <c r="CR525" i="1"/>
  <c r="CR665" i="1" s="1"/>
  <c r="CF525" i="1"/>
  <c r="CE525" i="1"/>
  <c r="CA525" i="1"/>
  <c r="CA665" i="1" s="1"/>
  <c r="BN525" i="1"/>
  <c r="BN665" i="1" s="1"/>
  <c r="BK525" i="1"/>
  <c r="BK665" i="1" s="1"/>
  <c r="BH525" i="1"/>
  <c r="BF525" i="1"/>
  <c r="BE525" i="1"/>
  <c r="BA525" i="1"/>
  <c r="BA665" i="1" s="1"/>
  <c r="AY525" i="1"/>
  <c r="AX525" i="1"/>
  <c r="AW525" i="1"/>
  <c r="AV525" i="1"/>
  <c r="AQ525" i="1"/>
  <c r="AP525" i="1"/>
  <c r="AP665" i="1" s="1"/>
  <c r="AM525" i="1"/>
  <c r="AM665" i="1" s="1"/>
  <c r="U525" i="1"/>
  <c r="U665" i="1" s="1"/>
  <c r="K525" i="1"/>
  <c r="K665" i="1" s="1"/>
  <c r="EE524" i="1"/>
  <c r="EE664" i="1" s="1"/>
  <c r="ED524" i="1"/>
  <c r="ED664" i="1" s="1"/>
  <c r="EB524" i="1"/>
  <c r="EB664" i="1" s="1"/>
  <c r="DX524" i="1"/>
  <c r="DX664" i="1" s="1"/>
  <c r="DW524" i="1"/>
  <c r="DW664" i="1" s="1"/>
  <c r="DV524" i="1"/>
  <c r="DU524" i="1"/>
  <c r="DU664" i="1" s="1"/>
  <c r="DT524" i="1"/>
  <c r="DT664" i="1" s="1"/>
  <c r="DS524" i="1"/>
  <c r="DS664" i="1" s="1"/>
  <c r="DR524" i="1"/>
  <c r="DQ524" i="1"/>
  <c r="DO524" i="1"/>
  <c r="DO664" i="1" s="1"/>
  <c r="DM524" i="1"/>
  <c r="DL524" i="1"/>
  <c r="DL664" i="1" s="1"/>
  <c r="DK524" i="1"/>
  <c r="DK664" i="1" s="1"/>
  <c r="DJ524" i="1"/>
  <c r="DJ664" i="1" s="1"/>
  <c r="DF524" i="1"/>
  <c r="DF664" i="1" s="1"/>
  <c r="DC524" i="1"/>
  <c r="CV524" i="1"/>
  <c r="CV664" i="1" s="1"/>
  <c r="CU524" i="1"/>
  <c r="CU664" i="1" s="1"/>
  <c r="CT524" i="1"/>
  <c r="CT664" i="1" s="1"/>
  <c r="CS524" i="1"/>
  <c r="CS664" i="1" s="1"/>
  <c r="CR524" i="1"/>
  <c r="CR664" i="1" s="1"/>
  <c r="CQ524" i="1"/>
  <c r="CQ664" i="1" s="1"/>
  <c r="CP524" i="1"/>
  <c r="CP664" i="1" s="1"/>
  <c r="CM524" i="1"/>
  <c r="CM664" i="1" s="1"/>
  <c r="CL524" i="1"/>
  <c r="CL664" i="1" s="1"/>
  <c r="CK524" i="1"/>
  <c r="CK664" i="1" s="1"/>
  <c r="CI524" i="1"/>
  <c r="CI664" i="1" s="1"/>
  <c r="CH524" i="1"/>
  <c r="CH664" i="1" s="1"/>
  <c r="CF524" i="1"/>
  <c r="CE524" i="1"/>
  <c r="CD524" i="1"/>
  <c r="CD664" i="1" s="1"/>
  <c r="CC524" i="1"/>
  <c r="CC664" i="1" s="1"/>
  <c r="CA524" i="1"/>
  <c r="CA664" i="1" s="1"/>
  <c r="BZ524" i="1"/>
  <c r="BZ664" i="1" s="1"/>
  <c r="BX524" i="1"/>
  <c r="BX664" i="1" s="1"/>
  <c r="BW524" i="1"/>
  <c r="BW664" i="1" s="1"/>
  <c r="BV524" i="1"/>
  <c r="BV664" i="1" s="1"/>
  <c r="BT524" i="1"/>
  <c r="BT664" i="1" s="1"/>
  <c r="BR524" i="1"/>
  <c r="BR664" i="1" s="1"/>
  <c r="BQ524" i="1"/>
  <c r="BQ664" i="1" s="1"/>
  <c r="BP524" i="1"/>
  <c r="BP664" i="1" s="1"/>
  <c r="BO524" i="1"/>
  <c r="BO664" i="1" s="1"/>
  <c r="BN524" i="1"/>
  <c r="BN664" i="1" s="1"/>
  <c r="BM524" i="1"/>
  <c r="BM664" i="1" s="1"/>
  <c r="BL524" i="1"/>
  <c r="BL664" i="1" s="1"/>
  <c r="BK524" i="1"/>
  <c r="BK664" i="1" s="1"/>
  <c r="BJ524" i="1"/>
  <c r="BJ664" i="1" s="1"/>
  <c r="BH524" i="1"/>
  <c r="BG524" i="1"/>
  <c r="BG664" i="1" s="1"/>
  <c r="BF524" i="1"/>
  <c r="BE524" i="1"/>
  <c r="BD524" i="1"/>
  <c r="BD664" i="1" s="1"/>
  <c r="BA524" i="1"/>
  <c r="BA664" i="1" s="1"/>
  <c r="AY524" i="1"/>
  <c r="AX524" i="1"/>
  <c r="AW524" i="1"/>
  <c r="AV524" i="1"/>
  <c r="AS524" i="1"/>
  <c r="AS664" i="1" s="1"/>
  <c r="AR524" i="1"/>
  <c r="AR664" i="1" s="1"/>
  <c r="AQ524" i="1"/>
  <c r="AP524" i="1"/>
  <c r="AP664" i="1" s="1"/>
  <c r="AM524" i="1"/>
  <c r="AM664" i="1" s="1"/>
  <c r="AK524" i="1"/>
  <c r="AK664" i="1" s="1"/>
  <c r="AI524" i="1"/>
  <c r="AI664" i="1" s="1"/>
  <c r="AH524" i="1"/>
  <c r="AH664" i="1" s="1"/>
  <c r="AE524" i="1"/>
  <c r="AE664" i="1" s="1"/>
  <c r="Z524" i="1"/>
  <c r="Z664" i="1" s="1"/>
  <c r="Y524" i="1"/>
  <c r="Y664" i="1" s="1"/>
  <c r="V524" i="1"/>
  <c r="V664" i="1" s="1"/>
  <c r="U524" i="1"/>
  <c r="U664" i="1" s="1"/>
  <c r="R524" i="1"/>
  <c r="R664" i="1" s="1"/>
  <c r="Q524" i="1"/>
  <c r="Q664" i="1" s="1"/>
  <c r="O524" i="1"/>
  <c r="O664" i="1" s="1"/>
  <c r="N524" i="1"/>
  <c r="N664" i="1" s="1"/>
  <c r="M524" i="1"/>
  <c r="M664" i="1" s="1"/>
  <c r="L524" i="1"/>
  <c r="L664" i="1" s="1"/>
  <c r="K524" i="1"/>
  <c r="K664" i="1" s="1"/>
  <c r="J524" i="1"/>
  <c r="J664" i="1" s="1"/>
  <c r="EK523" i="1"/>
  <c r="EK663" i="1" s="1"/>
  <c r="EJ523" i="1"/>
  <c r="EJ663" i="1" s="1"/>
  <c r="EI523" i="1"/>
  <c r="EI663" i="1" s="1"/>
  <c r="EH523" i="1"/>
  <c r="EH663" i="1" s="1"/>
  <c r="EF523" i="1"/>
  <c r="EF663" i="1" s="1"/>
  <c r="EE523" i="1"/>
  <c r="EE663" i="1" s="1"/>
  <c r="ED523" i="1"/>
  <c r="ED663" i="1" s="1"/>
  <c r="EC523" i="1"/>
  <c r="EC663" i="1" s="1"/>
  <c r="EB523" i="1"/>
  <c r="EB663" i="1" s="1"/>
  <c r="EA523" i="1"/>
  <c r="EA663" i="1" s="1"/>
  <c r="DY523" i="1"/>
  <c r="DY663" i="1" s="1"/>
  <c r="DX523" i="1"/>
  <c r="DX663" i="1" s="1"/>
  <c r="DW523" i="1"/>
  <c r="DW663" i="1" s="1"/>
  <c r="DV523" i="1"/>
  <c r="DU523" i="1"/>
  <c r="DU663" i="1" s="1"/>
  <c r="DT523" i="1"/>
  <c r="DT663" i="1" s="1"/>
  <c r="DS523" i="1"/>
  <c r="DS663" i="1" s="1"/>
  <c r="DR523" i="1"/>
  <c r="DQ523" i="1"/>
  <c r="DP523" i="1"/>
  <c r="DP663" i="1" s="1"/>
  <c r="DO523" i="1"/>
  <c r="DO663" i="1" s="1"/>
  <c r="DN523" i="1"/>
  <c r="DN663" i="1" s="1"/>
  <c r="DM523" i="1"/>
  <c r="DL523" i="1"/>
  <c r="DL663" i="1" s="1"/>
  <c r="DJ523" i="1"/>
  <c r="DJ663" i="1" s="1"/>
  <c r="DI523" i="1"/>
  <c r="DI663" i="1" s="1"/>
  <c r="DH523" i="1"/>
  <c r="DH663" i="1" s="1"/>
  <c r="DG523" i="1"/>
  <c r="DG663" i="1" s="1"/>
  <c r="DE523" i="1"/>
  <c r="DE663" i="1" s="1"/>
  <c r="DD523" i="1"/>
  <c r="DD663" i="1" s="1"/>
  <c r="DC523" i="1"/>
  <c r="DB523" i="1"/>
  <c r="DB663" i="1" s="1"/>
  <c r="DA523" i="1"/>
  <c r="DA663" i="1" s="1"/>
  <c r="CY523" i="1"/>
  <c r="CY663" i="1" s="1"/>
  <c r="CX523" i="1"/>
  <c r="CX663" i="1" s="1"/>
  <c r="CW523" i="1"/>
  <c r="CW663" i="1" s="1"/>
  <c r="CV523" i="1"/>
  <c r="CV663" i="1" s="1"/>
  <c r="CU523" i="1"/>
  <c r="CU663" i="1" s="1"/>
  <c r="CT523" i="1"/>
  <c r="CT663" i="1" s="1"/>
  <c r="CS523" i="1"/>
  <c r="CS663" i="1" s="1"/>
  <c r="CR523" i="1"/>
  <c r="CR663" i="1" s="1"/>
  <c r="CO523" i="1"/>
  <c r="CO663" i="1" s="1"/>
  <c r="CN523" i="1"/>
  <c r="CN663" i="1" s="1"/>
  <c r="CM523" i="1"/>
  <c r="CM663" i="1" s="1"/>
  <c r="CJ523" i="1"/>
  <c r="CJ663" i="1" s="1"/>
  <c r="CI523" i="1"/>
  <c r="CI663" i="1" s="1"/>
  <c r="CH523" i="1"/>
  <c r="CH663" i="1" s="1"/>
  <c r="CG523" i="1"/>
  <c r="CG663" i="1" s="1"/>
  <c r="CF523" i="1"/>
  <c r="CE523" i="1"/>
  <c r="CD523" i="1"/>
  <c r="CD663" i="1" s="1"/>
  <c r="CB523" i="1"/>
  <c r="CB663" i="1" s="1"/>
  <c r="CA523" i="1"/>
  <c r="CA663" i="1" s="1"/>
  <c r="BZ523" i="1"/>
  <c r="BZ663" i="1" s="1"/>
  <c r="BW523" i="1"/>
  <c r="BW663" i="1" s="1"/>
  <c r="BV523" i="1"/>
  <c r="BV663" i="1" s="1"/>
  <c r="BU523" i="1"/>
  <c r="BU663" i="1" s="1"/>
  <c r="BT523" i="1"/>
  <c r="BT663" i="1" s="1"/>
  <c r="BS523" i="1"/>
  <c r="BS663" i="1" s="1"/>
  <c r="BR523" i="1"/>
  <c r="BR663" i="1" s="1"/>
  <c r="BQ523" i="1"/>
  <c r="BQ663" i="1" s="1"/>
  <c r="BP523" i="1"/>
  <c r="BP663" i="1" s="1"/>
  <c r="BO523" i="1"/>
  <c r="BO663" i="1" s="1"/>
  <c r="BN523" i="1"/>
  <c r="BN663" i="1" s="1"/>
  <c r="BM523" i="1"/>
  <c r="BM663" i="1" s="1"/>
  <c r="BL523" i="1"/>
  <c r="BL663" i="1" s="1"/>
  <c r="BK523" i="1"/>
  <c r="BK663" i="1" s="1"/>
  <c r="BJ523" i="1"/>
  <c r="BJ663" i="1" s="1"/>
  <c r="BH523" i="1"/>
  <c r="BG523" i="1"/>
  <c r="BG663" i="1" s="1"/>
  <c r="BF523" i="1"/>
  <c r="BE523" i="1"/>
  <c r="BD523" i="1"/>
  <c r="BD663" i="1" s="1"/>
  <c r="BA523" i="1"/>
  <c r="BA663" i="1" s="1"/>
  <c r="AZ523" i="1"/>
  <c r="AZ663" i="1" s="1"/>
  <c r="AY523" i="1"/>
  <c r="AX523" i="1"/>
  <c r="AW523" i="1"/>
  <c r="AV523" i="1"/>
  <c r="AU523" i="1"/>
  <c r="AU663" i="1" s="1"/>
  <c r="AT523" i="1"/>
  <c r="AT663" i="1" s="1"/>
  <c r="AS523" i="1"/>
  <c r="AS663" i="1" s="1"/>
  <c r="AR523" i="1"/>
  <c r="AR663" i="1" s="1"/>
  <c r="AQ523" i="1"/>
  <c r="AP523" i="1"/>
  <c r="AP663" i="1" s="1"/>
  <c r="AO523" i="1"/>
  <c r="AO663" i="1" s="1"/>
  <c r="AN523" i="1"/>
  <c r="AN663" i="1" s="1"/>
  <c r="AM523" i="1"/>
  <c r="AM663" i="1" s="1"/>
  <c r="AL523" i="1"/>
  <c r="AL663" i="1" s="1"/>
  <c r="AJ523" i="1"/>
  <c r="AJ663" i="1" s="1"/>
  <c r="AI523" i="1"/>
  <c r="AI663" i="1" s="1"/>
  <c r="AH523" i="1"/>
  <c r="AH663" i="1" s="1"/>
  <c r="AG523" i="1"/>
  <c r="AG663" i="1" s="1"/>
  <c r="AE523" i="1"/>
  <c r="AE663" i="1" s="1"/>
  <c r="AD523" i="1"/>
  <c r="AD663" i="1" s="1"/>
  <c r="AB523" i="1"/>
  <c r="AB663" i="1" s="1"/>
  <c r="AA523" i="1"/>
  <c r="AA663" i="1" s="1"/>
  <c r="Z523" i="1"/>
  <c r="Z663" i="1" s="1"/>
  <c r="Y523" i="1"/>
  <c r="Y663" i="1" s="1"/>
  <c r="X523" i="1"/>
  <c r="X663" i="1" s="1"/>
  <c r="W523" i="1"/>
  <c r="W663" i="1" s="1"/>
  <c r="V523" i="1"/>
  <c r="V663" i="1" s="1"/>
  <c r="U523" i="1"/>
  <c r="U663" i="1" s="1"/>
  <c r="T523" i="1"/>
  <c r="T663" i="1" s="1"/>
  <c r="S523" i="1"/>
  <c r="S663" i="1" s="1"/>
  <c r="R523" i="1"/>
  <c r="R663" i="1" s="1"/>
  <c r="Q523" i="1"/>
  <c r="Q663" i="1" s="1"/>
  <c r="P523" i="1"/>
  <c r="P663" i="1" s="1"/>
  <c r="O523" i="1"/>
  <c r="O663" i="1" s="1"/>
  <c r="N523" i="1"/>
  <c r="N663" i="1" s="1"/>
  <c r="L523" i="1"/>
  <c r="L663" i="1" s="1"/>
  <c r="K523" i="1"/>
  <c r="K663" i="1" s="1"/>
  <c r="J523" i="1"/>
  <c r="J663" i="1" s="1"/>
  <c r="EK522" i="1"/>
  <c r="EK662" i="1" s="1"/>
  <c r="EI522" i="1"/>
  <c r="EI662" i="1" s="1"/>
  <c r="EE522" i="1"/>
  <c r="EE662" i="1" s="1"/>
  <c r="ED522" i="1"/>
  <c r="ED662" i="1" s="1"/>
  <c r="EB522" i="1"/>
  <c r="EB662" i="1" s="1"/>
  <c r="DX522" i="1"/>
  <c r="DX662" i="1" s="1"/>
  <c r="DW522" i="1"/>
  <c r="DW662" i="1" s="1"/>
  <c r="DV522" i="1"/>
  <c r="DU522" i="1"/>
  <c r="DU662" i="1" s="1"/>
  <c r="DS522" i="1"/>
  <c r="DS662" i="1" s="1"/>
  <c r="DR522" i="1"/>
  <c r="DQ522" i="1"/>
  <c r="DN522" i="1"/>
  <c r="DN662" i="1" s="1"/>
  <c r="DM522" i="1"/>
  <c r="DK522" i="1"/>
  <c r="DK662" i="1" s="1"/>
  <c r="DE522" i="1"/>
  <c r="DE662" i="1" s="1"/>
  <c r="DD522" i="1"/>
  <c r="DD662" i="1" s="1"/>
  <c r="DC522" i="1"/>
  <c r="DB522" i="1"/>
  <c r="DB662" i="1" s="1"/>
  <c r="CZ522" i="1"/>
  <c r="CZ662" i="1" s="1"/>
  <c r="CX522" i="1"/>
  <c r="CX662" i="1" s="1"/>
  <c r="CW522" i="1"/>
  <c r="CW662" i="1" s="1"/>
  <c r="CV522" i="1"/>
  <c r="CV662" i="1" s="1"/>
  <c r="CU522" i="1"/>
  <c r="CU662" i="1" s="1"/>
  <c r="CT522" i="1"/>
  <c r="CT662" i="1" s="1"/>
  <c r="CR522" i="1"/>
  <c r="CR662" i="1" s="1"/>
  <c r="CN522" i="1"/>
  <c r="CN662" i="1" s="1"/>
  <c r="CM522" i="1"/>
  <c r="CM662" i="1" s="1"/>
  <c r="CK522" i="1"/>
  <c r="CK662" i="1" s="1"/>
  <c r="CF522" i="1"/>
  <c r="CE522" i="1"/>
  <c r="CD522" i="1"/>
  <c r="CD662" i="1" s="1"/>
  <c r="CB522" i="1"/>
  <c r="CB662" i="1" s="1"/>
  <c r="CA522" i="1"/>
  <c r="CA662" i="1" s="1"/>
  <c r="BZ522" i="1"/>
  <c r="BZ662" i="1" s="1"/>
  <c r="BY522" i="1"/>
  <c r="BY662" i="1" s="1"/>
  <c r="BR522" i="1"/>
  <c r="BR662" i="1" s="1"/>
  <c r="BN522" i="1"/>
  <c r="BN662" i="1" s="1"/>
  <c r="BK522" i="1"/>
  <c r="BK662" i="1" s="1"/>
  <c r="BJ522" i="1"/>
  <c r="BJ662" i="1" s="1"/>
  <c r="BH522" i="1"/>
  <c r="BG522" i="1"/>
  <c r="BG662" i="1" s="1"/>
  <c r="BF522" i="1"/>
  <c r="BE522" i="1"/>
  <c r="BD522" i="1"/>
  <c r="BD662" i="1" s="1"/>
  <c r="BA522" i="1"/>
  <c r="BA662" i="1" s="1"/>
  <c r="AY522" i="1"/>
  <c r="AX522" i="1"/>
  <c r="AW522" i="1"/>
  <c r="AV522" i="1"/>
  <c r="AU522" i="1"/>
  <c r="AU662" i="1" s="1"/>
  <c r="AT522" i="1"/>
  <c r="AT662" i="1" s="1"/>
  <c r="AS522" i="1"/>
  <c r="AS662" i="1" s="1"/>
  <c r="AR522" i="1"/>
  <c r="AR662" i="1" s="1"/>
  <c r="AQ522" i="1"/>
  <c r="AP522" i="1"/>
  <c r="AP662" i="1" s="1"/>
  <c r="AO522" i="1"/>
  <c r="AO662" i="1" s="1"/>
  <c r="AM522" i="1"/>
  <c r="AM662" i="1" s="1"/>
  <c r="AL522" i="1"/>
  <c r="AL662" i="1" s="1"/>
  <c r="AK522" i="1"/>
  <c r="AK662" i="1" s="1"/>
  <c r="AI522" i="1"/>
  <c r="AI662" i="1" s="1"/>
  <c r="AH522" i="1"/>
  <c r="AH662" i="1" s="1"/>
  <c r="AD522" i="1"/>
  <c r="AD662" i="1" s="1"/>
  <c r="U522" i="1"/>
  <c r="U662" i="1" s="1"/>
  <c r="T522" i="1"/>
  <c r="T662" i="1" s="1"/>
  <c r="R522" i="1"/>
  <c r="R662" i="1" s="1"/>
  <c r="O522" i="1"/>
  <c r="O662" i="1" s="1"/>
  <c r="L522" i="1"/>
  <c r="L662" i="1" s="1"/>
  <c r="K522" i="1"/>
  <c r="K662" i="1" s="1"/>
  <c r="J522" i="1"/>
  <c r="J662" i="1" s="1"/>
  <c r="EJ521" i="1"/>
  <c r="EH521" i="1"/>
  <c r="EF521" i="1"/>
  <c r="EC521" i="1"/>
  <c r="EB521" i="1"/>
  <c r="DX521" i="1"/>
  <c r="DW521" i="1"/>
  <c r="DV521" i="1"/>
  <c r="DV780" i="1" s="1"/>
  <c r="DU521" i="1"/>
  <c r="DT521" i="1"/>
  <c r="DS521" i="1"/>
  <c r="DR521" i="1"/>
  <c r="DR780" i="1" s="1"/>
  <c r="DQ521" i="1"/>
  <c r="DQ780" i="1" s="1"/>
  <c r="DP521" i="1"/>
  <c r="DN521" i="1"/>
  <c r="DM521" i="1"/>
  <c r="DM780" i="1" s="1"/>
  <c r="DL521" i="1"/>
  <c r="DK521" i="1"/>
  <c r="DJ521" i="1"/>
  <c r="DH521" i="1"/>
  <c r="DF521" i="1"/>
  <c r="DE521" i="1"/>
  <c r="DD521" i="1"/>
  <c r="DC521" i="1"/>
  <c r="DC780" i="1" s="1"/>
  <c r="CV521" i="1"/>
  <c r="CU521" i="1"/>
  <c r="CT521" i="1"/>
  <c r="CS521" i="1"/>
  <c r="CR521" i="1"/>
  <c r="CQ521" i="1"/>
  <c r="CO521" i="1"/>
  <c r="CN521" i="1"/>
  <c r="CK521" i="1"/>
  <c r="CI521" i="1"/>
  <c r="CH521" i="1"/>
  <c r="CG521" i="1"/>
  <c r="CF521" i="1"/>
  <c r="CF780" i="1" s="1"/>
  <c r="CE521" i="1"/>
  <c r="CE780" i="1" s="1"/>
  <c r="CD521" i="1"/>
  <c r="CC521" i="1"/>
  <c r="CA521" i="1"/>
  <c r="BZ521" i="1"/>
  <c r="BY521" i="1"/>
  <c r="BX521" i="1"/>
  <c r="BW521" i="1"/>
  <c r="BV521" i="1"/>
  <c r="BT521" i="1"/>
  <c r="BS521" i="1"/>
  <c r="BR521" i="1"/>
  <c r="BQ521" i="1"/>
  <c r="BN521" i="1"/>
  <c r="BK521" i="1"/>
  <c r="BJ521" i="1"/>
  <c r="BI521" i="1"/>
  <c r="BH521" i="1"/>
  <c r="BH780" i="1" s="1"/>
  <c r="BG521" i="1"/>
  <c r="BF521" i="1"/>
  <c r="BF780" i="1" s="1"/>
  <c r="BE521" i="1"/>
  <c r="BE780" i="1" s="1"/>
  <c r="BD521" i="1"/>
  <c r="BC521" i="1"/>
  <c r="BB521" i="1"/>
  <c r="BA521" i="1"/>
  <c r="AZ521" i="1"/>
  <c r="AY521" i="1"/>
  <c r="AY780" i="1" s="1"/>
  <c r="AX521" i="1"/>
  <c r="AX780" i="1" s="1"/>
  <c r="AW521" i="1"/>
  <c r="AW780" i="1" s="1"/>
  <c r="AV521" i="1"/>
  <c r="AV780" i="1" s="1"/>
  <c r="AU521" i="1"/>
  <c r="AT521" i="1"/>
  <c r="AS521" i="1"/>
  <c r="AR521" i="1"/>
  <c r="AQ521" i="1"/>
  <c r="AQ780" i="1" s="1"/>
  <c r="AP521" i="1"/>
  <c r="AM521" i="1"/>
  <c r="AL521" i="1"/>
  <c r="AK521" i="1"/>
  <c r="AJ521" i="1"/>
  <c r="AI521" i="1"/>
  <c r="AH521" i="1"/>
  <c r="AG521" i="1"/>
  <c r="AF521" i="1"/>
  <c r="AE521" i="1"/>
  <c r="AD521" i="1"/>
  <c r="AC521" i="1"/>
  <c r="AB521" i="1"/>
  <c r="AA521" i="1"/>
  <c r="Z521" i="1"/>
  <c r="Y521" i="1"/>
  <c r="X521" i="1"/>
  <c r="W521" i="1"/>
  <c r="V521" i="1"/>
  <c r="U521" i="1"/>
  <c r="R521" i="1"/>
  <c r="Q521" i="1"/>
  <c r="P521" i="1"/>
  <c r="O521" i="1"/>
  <c r="L521" i="1"/>
  <c r="K521" i="1"/>
  <c r="J521" i="1"/>
  <c r="EK520" i="1"/>
  <c r="EK660" i="1" s="1"/>
  <c r="EJ520" i="1"/>
  <c r="EJ660" i="1" s="1"/>
  <c r="EI520" i="1"/>
  <c r="EI660" i="1" s="1"/>
  <c r="EH520" i="1"/>
  <c r="EH660" i="1" s="1"/>
  <c r="EG520" i="1"/>
  <c r="EG660" i="1" s="1"/>
  <c r="EF520" i="1"/>
  <c r="EF660" i="1" s="1"/>
  <c r="EE520" i="1"/>
  <c r="EE660" i="1" s="1"/>
  <c r="ED520" i="1"/>
  <c r="ED660" i="1" s="1"/>
  <c r="EC520" i="1"/>
  <c r="EC660" i="1" s="1"/>
  <c r="EB520" i="1"/>
  <c r="EB660" i="1" s="1"/>
  <c r="EA520" i="1"/>
  <c r="EA660" i="1" s="1"/>
  <c r="DZ520" i="1"/>
  <c r="DZ660" i="1" s="1"/>
  <c r="DY520" i="1"/>
  <c r="DY660" i="1" s="1"/>
  <c r="DX520" i="1"/>
  <c r="DX660" i="1" s="1"/>
  <c r="DW520" i="1"/>
  <c r="DW660" i="1" s="1"/>
  <c r="DV520" i="1"/>
  <c r="DU520" i="1"/>
  <c r="DU660" i="1" s="1"/>
  <c r="DT520" i="1"/>
  <c r="DT660" i="1" s="1"/>
  <c r="DS520" i="1"/>
  <c r="DS660" i="1" s="1"/>
  <c r="DR520" i="1"/>
  <c r="DQ520" i="1"/>
  <c r="DP520" i="1"/>
  <c r="DP660" i="1" s="1"/>
  <c r="DO520" i="1"/>
  <c r="DO660" i="1" s="1"/>
  <c r="DN520" i="1"/>
  <c r="DN660" i="1" s="1"/>
  <c r="DM520" i="1"/>
  <c r="DL520" i="1"/>
  <c r="DL660" i="1" s="1"/>
  <c r="DK520" i="1"/>
  <c r="DK660" i="1" s="1"/>
  <c r="DJ520" i="1"/>
  <c r="DJ660" i="1" s="1"/>
  <c r="DI520" i="1"/>
  <c r="DI660" i="1" s="1"/>
  <c r="DH520" i="1"/>
  <c r="DH660" i="1" s="1"/>
  <c r="DG520" i="1"/>
  <c r="DG660" i="1" s="1"/>
  <c r="DF520" i="1"/>
  <c r="DF660" i="1" s="1"/>
  <c r="DE520" i="1"/>
  <c r="DE660" i="1" s="1"/>
  <c r="DC520" i="1"/>
  <c r="DB520" i="1"/>
  <c r="DB660" i="1" s="1"/>
  <c r="DA520" i="1"/>
  <c r="DA660" i="1" s="1"/>
  <c r="CZ520" i="1"/>
  <c r="CZ660" i="1" s="1"/>
  <c r="CY520" i="1"/>
  <c r="CY660" i="1" s="1"/>
  <c r="CX520" i="1"/>
  <c r="CX660" i="1" s="1"/>
  <c r="CW520" i="1"/>
  <c r="CW660" i="1" s="1"/>
  <c r="CV520" i="1"/>
  <c r="CV660" i="1" s="1"/>
  <c r="CU520" i="1"/>
  <c r="CU660" i="1" s="1"/>
  <c r="CT520" i="1"/>
  <c r="CT660" i="1" s="1"/>
  <c r="CS520" i="1"/>
  <c r="CS660" i="1" s="1"/>
  <c r="CR520" i="1"/>
  <c r="CR660" i="1" s="1"/>
  <c r="CQ520" i="1"/>
  <c r="CQ660" i="1" s="1"/>
  <c r="CP520" i="1"/>
  <c r="CP660" i="1" s="1"/>
  <c r="CO520" i="1"/>
  <c r="CO660" i="1" s="1"/>
  <c r="CN520" i="1"/>
  <c r="CN660" i="1" s="1"/>
  <c r="CM520" i="1"/>
  <c r="CM660" i="1" s="1"/>
  <c r="CL520" i="1"/>
  <c r="CL660" i="1" s="1"/>
  <c r="CK520" i="1"/>
  <c r="CK660" i="1" s="1"/>
  <c r="CJ520" i="1"/>
  <c r="CJ660" i="1" s="1"/>
  <c r="CI520" i="1"/>
  <c r="CI660" i="1" s="1"/>
  <c r="CH520" i="1"/>
  <c r="CH660" i="1" s="1"/>
  <c r="CG520" i="1"/>
  <c r="CG660" i="1" s="1"/>
  <c r="CF520" i="1"/>
  <c r="CE520" i="1"/>
  <c r="CD520" i="1"/>
  <c r="CD660" i="1" s="1"/>
  <c r="CC520" i="1"/>
  <c r="CC660" i="1" s="1"/>
  <c r="CB520" i="1"/>
  <c r="CB660" i="1" s="1"/>
  <c r="CA520" i="1"/>
  <c r="CA660" i="1" s="1"/>
  <c r="BZ520" i="1"/>
  <c r="BZ660" i="1" s="1"/>
  <c r="BY520" i="1"/>
  <c r="BY660" i="1" s="1"/>
  <c r="BX520" i="1"/>
  <c r="BX660" i="1" s="1"/>
  <c r="BW520" i="1"/>
  <c r="BW660" i="1" s="1"/>
  <c r="BV520" i="1"/>
  <c r="BV660" i="1" s="1"/>
  <c r="BU520" i="1"/>
  <c r="BU660" i="1" s="1"/>
  <c r="BT520" i="1"/>
  <c r="BT660" i="1" s="1"/>
  <c r="BS520" i="1"/>
  <c r="BS660" i="1" s="1"/>
  <c r="BR520" i="1"/>
  <c r="BR660" i="1" s="1"/>
  <c r="BQ520" i="1"/>
  <c r="BQ660" i="1" s="1"/>
  <c r="BP520" i="1"/>
  <c r="BP660" i="1" s="1"/>
  <c r="BO520" i="1"/>
  <c r="BO660" i="1" s="1"/>
  <c r="BN520" i="1"/>
  <c r="BN660" i="1" s="1"/>
  <c r="BM520" i="1"/>
  <c r="BM660" i="1" s="1"/>
  <c r="BL520" i="1"/>
  <c r="BL660" i="1" s="1"/>
  <c r="BK520" i="1"/>
  <c r="BK660" i="1" s="1"/>
  <c r="BJ520" i="1"/>
  <c r="BJ660" i="1" s="1"/>
  <c r="BI520" i="1"/>
  <c r="BI660" i="1" s="1"/>
  <c r="BH520" i="1"/>
  <c r="BG520" i="1"/>
  <c r="BG660" i="1" s="1"/>
  <c r="BF520" i="1"/>
  <c r="BE520" i="1"/>
  <c r="BD520" i="1"/>
  <c r="BD660" i="1" s="1"/>
  <c r="BC520" i="1"/>
  <c r="BC660" i="1" s="1"/>
  <c r="BB520" i="1"/>
  <c r="BB660" i="1" s="1"/>
  <c r="BA520" i="1"/>
  <c r="BA660" i="1" s="1"/>
  <c r="AZ520" i="1"/>
  <c r="AZ660" i="1" s="1"/>
  <c r="AY520" i="1"/>
  <c r="AX520" i="1"/>
  <c r="AW520" i="1"/>
  <c r="AV520" i="1"/>
  <c r="AU520" i="1"/>
  <c r="AU660" i="1" s="1"/>
  <c r="AT520" i="1"/>
  <c r="AT660" i="1" s="1"/>
  <c r="AS520" i="1"/>
  <c r="AS660" i="1" s="1"/>
  <c r="AR520" i="1"/>
  <c r="AR660" i="1" s="1"/>
  <c r="AQ520" i="1"/>
  <c r="AP520" i="1"/>
  <c r="AP660" i="1" s="1"/>
  <c r="AO520" i="1"/>
  <c r="AO660" i="1" s="1"/>
  <c r="AN520" i="1"/>
  <c r="AN660" i="1" s="1"/>
  <c r="AM520" i="1"/>
  <c r="AM660" i="1" s="1"/>
  <c r="AL520" i="1"/>
  <c r="AL660" i="1" s="1"/>
  <c r="AK520" i="1"/>
  <c r="AK660" i="1" s="1"/>
  <c r="AJ520" i="1"/>
  <c r="AJ660" i="1" s="1"/>
  <c r="AI520" i="1"/>
  <c r="AI660" i="1" s="1"/>
  <c r="AH520" i="1"/>
  <c r="AH660" i="1" s="1"/>
  <c r="AG520" i="1"/>
  <c r="AG660" i="1" s="1"/>
  <c r="AF520" i="1"/>
  <c r="AF660" i="1" s="1"/>
  <c r="AE520" i="1"/>
  <c r="AE660" i="1" s="1"/>
  <c r="AD520" i="1"/>
  <c r="AD660" i="1" s="1"/>
  <c r="AC520" i="1"/>
  <c r="AC660" i="1" s="1"/>
  <c r="AB520" i="1"/>
  <c r="AB660" i="1" s="1"/>
  <c r="AA520" i="1"/>
  <c r="AA660" i="1" s="1"/>
  <c r="Z520" i="1"/>
  <c r="Z660" i="1" s="1"/>
  <c r="Y520" i="1"/>
  <c r="Y660" i="1" s="1"/>
  <c r="X520" i="1"/>
  <c r="X660" i="1" s="1"/>
  <c r="W520" i="1"/>
  <c r="W660" i="1" s="1"/>
  <c r="V520" i="1"/>
  <c r="V660" i="1" s="1"/>
  <c r="U520" i="1"/>
  <c r="U660" i="1" s="1"/>
  <c r="T520" i="1"/>
  <c r="T660" i="1" s="1"/>
  <c r="S520" i="1"/>
  <c r="S660" i="1" s="1"/>
  <c r="R520" i="1"/>
  <c r="R660" i="1" s="1"/>
  <c r="Q520" i="1"/>
  <c r="Q660" i="1" s="1"/>
  <c r="P520" i="1"/>
  <c r="P660" i="1" s="1"/>
  <c r="O520" i="1"/>
  <c r="O660" i="1" s="1"/>
  <c r="N520" i="1"/>
  <c r="N660" i="1" s="1"/>
  <c r="M520" i="1"/>
  <c r="M660" i="1" s="1"/>
  <c r="L520" i="1"/>
  <c r="L660" i="1" s="1"/>
  <c r="K520" i="1"/>
  <c r="K660" i="1" s="1"/>
  <c r="J520" i="1"/>
  <c r="J660" i="1" s="1"/>
  <c r="EK519" i="1"/>
  <c r="EK659" i="1" s="1"/>
  <c r="EJ519" i="1"/>
  <c r="EJ659" i="1" s="1"/>
  <c r="EI519" i="1"/>
  <c r="EI659" i="1" s="1"/>
  <c r="EH519" i="1"/>
  <c r="EH659" i="1" s="1"/>
  <c r="EG519" i="1"/>
  <c r="EG659" i="1" s="1"/>
  <c r="EF519" i="1"/>
  <c r="EF659" i="1" s="1"/>
  <c r="EE519" i="1"/>
  <c r="EE659" i="1" s="1"/>
  <c r="ED519" i="1"/>
  <c r="ED659" i="1" s="1"/>
  <c r="EC519" i="1"/>
  <c r="EC659" i="1" s="1"/>
  <c r="EB519" i="1"/>
  <c r="EB659" i="1" s="1"/>
  <c r="EA519" i="1"/>
  <c r="EA659" i="1" s="1"/>
  <c r="DZ519" i="1"/>
  <c r="DZ659" i="1" s="1"/>
  <c r="DY519" i="1"/>
  <c r="DY659" i="1" s="1"/>
  <c r="DX519" i="1"/>
  <c r="DX659" i="1" s="1"/>
  <c r="DW519" i="1"/>
  <c r="DW659" i="1" s="1"/>
  <c r="DV519" i="1"/>
  <c r="DU519" i="1"/>
  <c r="DU659" i="1" s="1"/>
  <c r="DT519" i="1"/>
  <c r="DT659" i="1" s="1"/>
  <c r="DS519" i="1"/>
  <c r="DS659" i="1" s="1"/>
  <c r="DR519" i="1"/>
  <c r="DQ519" i="1"/>
  <c r="DP519" i="1"/>
  <c r="DP659" i="1" s="1"/>
  <c r="DO519" i="1"/>
  <c r="DO659" i="1" s="1"/>
  <c r="DN519" i="1"/>
  <c r="DN659" i="1" s="1"/>
  <c r="DM519" i="1"/>
  <c r="DL519" i="1"/>
  <c r="DL659" i="1" s="1"/>
  <c r="DK519" i="1"/>
  <c r="DK659" i="1" s="1"/>
  <c r="DJ519" i="1"/>
  <c r="DJ659" i="1" s="1"/>
  <c r="DI519" i="1"/>
  <c r="DI659" i="1" s="1"/>
  <c r="DH519" i="1"/>
  <c r="DH659" i="1" s="1"/>
  <c r="DG519" i="1"/>
  <c r="DG659" i="1" s="1"/>
  <c r="DF519" i="1"/>
  <c r="DF659" i="1" s="1"/>
  <c r="DE519" i="1"/>
  <c r="DE659" i="1" s="1"/>
  <c r="DD519" i="1"/>
  <c r="DD659" i="1" s="1"/>
  <c r="DC519" i="1"/>
  <c r="DB519" i="1"/>
  <c r="DB659" i="1" s="1"/>
  <c r="DA519" i="1"/>
  <c r="DA659" i="1" s="1"/>
  <c r="CZ519" i="1"/>
  <c r="CZ659" i="1" s="1"/>
  <c r="CY519" i="1"/>
  <c r="CY659" i="1" s="1"/>
  <c r="CX519" i="1"/>
  <c r="CX659" i="1" s="1"/>
  <c r="CW519" i="1"/>
  <c r="CW659" i="1" s="1"/>
  <c r="CV519" i="1"/>
  <c r="CV659" i="1" s="1"/>
  <c r="CU519" i="1"/>
  <c r="CU659" i="1" s="1"/>
  <c r="CT519" i="1"/>
  <c r="CT659" i="1" s="1"/>
  <c r="CS519" i="1"/>
  <c r="CS659" i="1" s="1"/>
  <c r="CR519" i="1"/>
  <c r="CR659" i="1" s="1"/>
  <c r="CQ519" i="1"/>
  <c r="CQ659" i="1" s="1"/>
  <c r="CP519" i="1"/>
  <c r="CP659" i="1" s="1"/>
  <c r="CO519" i="1"/>
  <c r="CO659" i="1" s="1"/>
  <c r="CN519" i="1"/>
  <c r="CN659" i="1" s="1"/>
  <c r="CM519" i="1"/>
  <c r="CM659" i="1" s="1"/>
  <c r="CL519" i="1"/>
  <c r="CL659" i="1" s="1"/>
  <c r="CK519" i="1"/>
  <c r="CK659" i="1" s="1"/>
  <c r="CJ519" i="1"/>
  <c r="CJ659" i="1" s="1"/>
  <c r="CI519" i="1"/>
  <c r="CI659" i="1" s="1"/>
  <c r="CH519" i="1"/>
  <c r="CH659" i="1" s="1"/>
  <c r="CG519" i="1"/>
  <c r="CG659" i="1" s="1"/>
  <c r="CF519" i="1"/>
  <c r="CE519" i="1"/>
  <c r="CD519" i="1"/>
  <c r="CD659" i="1" s="1"/>
  <c r="CC519" i="1"/>
  <c r="CC659" i="1" s="1"/>
  <c r="CB519" i="1"/>
  <c r="CB659" i="1" s="1"/>
  <c r="CA519" i="1"/>
  <c r="CA659" i="1" s="1"/>
  <c r="BZ519" i="1"/>
  <c r="BZ659" i="1" s="1"/>
  <c r="BY519" i="1"/>
  <c r="BY659" i="1" s="1"/>
  <c r="BX519" i="1"/>
  <c r="BX659" i="1" s="1"/>
  <c r="BW519" i="1"/>
  <c r="BW659" i="1" s="1"/>
  <c r="BV519" i="1"/>
  <c r="BV659" i="1" s="1"/>
  <c r="BU519" i="1"/>
  <c r="BU659" i="1" s="1"/>
  <c r="BT519" i="1"/>
  <c r="BT659" i="1" s="1"/>
  <c r="BS519" i="1"/>
  <c r="BS659" i="1" s="1"/>
  <c r="BR519" i="1"/>
  <c r="BR659" i="1" s="1"/>
  <c r="BQ519" i="1"/>
  <c r="BQ659" i="1" s="1"/>
  <c r="BP519" i="1"/>
  <c r="BP659" i="1" s="1"/>
  <c r="BO519" i="1"/>
  <c r="BO659" i="1" s="1"/>
  <c r="BN519" i="1"/>
  <c r="BN659" i="1" s="1"/>
  <c r="BM519" i="1"/>
  <c r="BM659" i="1" s="1"/>
  <c r="BL519" i="1"/>
  <c r="BL659" i="1" s="1"/>
  <c r="BK519" i="1"/>
  <c r="BK659" i="1" s="1"/>
  <c r="BJ519" i="1"/>
  <c r="BJ659" i="1" s="1"/>
  <c r="BI519" i="1"/>
  <c r="BI659" i="1" s="1"/>
  <c r="BH519" i="1"/>
  <c r="BG519" i="1"/>
  <c r="BG659" i="1" s="1"/>
  <c r="BF519" i="1"/>
  <c r="BE519" i="1"/>
  <c r="BD519" i="1"/>
  <c r="BD659" i="1" s="1"/>
  <c r="BC519" i="1"/>
  <c r="BC659" i="1" s="1"/>
  <c r="BB519" i="1"/>
  <c r="BB659" i="1" s="1"/>
  <c r="BA519" i="1"/>
  <c r="BA659" i="1" s="1"/>
  <c r="AZ519" i="1"/>
  <c r="AZ659" i="1" s="1"/>
  <c r="AY519" i="1"/>
  <c r="AX519" i="1"/>
  <c r="AW519" i="1"/>
  <c r="AV519" i="1"/>
  <c r="AU519" i="1"/>
  <c r="AU659" i="1" s="1"/>
  <c r="AT519" i="1"/>
  <c r="AT659" i="1" s="1"/>
  <c r="AS519" i="1"/>
  <c r="AS659" i="1" s="1"/>
  <c r="AR519" i="1"/>
  <c r="AR659" i="1" s="1"/>
  <c r="AQ519" i="1"/>
  <c r="AP519" i="1"/>
  <c r="AP659" i="1" s="1"/>
  <c r="AO519" i="1"/>
  <c r="AO659" i="1" s="1"/>
  <c r="AN519" i="1"/>
  <c r="AN659" i="1" s="1"/>
  <c r="AM519" i="1"/>
  <c r="AM659" i="1" s="1"/>
  <c r="AL519" i="1"/>
  <c r="AL659" i="1" s="1"/>
  <c r="AK519" i="1"/>
  <c r="AK659" i="1" s="1"/>
  <c r="AJ519" i="1"/>
  <c r="AJ659" i="1" s="1"/>
  <c r="AI519" i="1"/>
  <c r="AI659" i="1" s="1"/>
  <c r="AH519" i="1"/>
  <c r="AH659" i="1" s="1"/>
  <c r="AG519" i="1"/>
  <c r="AG659" i="1" s="1"/>
  <c r="AF519" i="1"/>
  <c r="AF659" i="1" s="1"/>
  <c r="AE519" i="1"/>
  <c r="AE659" i="1" s="1"/>
  <c r="AD519" i="1"/>
  <c r="AD659" i="1" s="1"/>
  <c r="AC519" i="1"/>
  <c r="AC659" i="1" s="1"/>
  <c r="AB519" i="1"/>
  <c r="AB659" i="1" s="1"/>
  <c r="AA519" i="1"/>
  <c r="AA659" i="1" s="1"/>
  <c r="Z519" i="1"/>
  <c r="Z659" i="1" s="1"/>
  <c r="Y519" i="1"/>
  <c r="Y659" i="1" s="1"/>
  <c r="X519" i="1"/>
  <c r="X659" i="1" s="1"/>
  <c r="W519" i="1"/>
  <c r="W659" i="1" s="1"/>
  <c r="V519" i="1"/>
  <c r="V659" i="1" s="1"/>
  <c r="U519" i="1"/>
  <c r="U659" i="1" s="1"/>
  <c r="T519" i="1"/>
  <c r="T659" i="1" s="1"/>
  <c r="S519" i="1"/>
  <c r="S659" i="1" s="1"/>
  <c r="R519" i="1"/>
  <c r="R659" i="1" s="1"/>
  <c r="Q519" i="1"/>
  <c r="Q659" i="1" s="1"/>
  <c r="P519" i="1"/>
  <c r="P659" i="1" s="1"/>
  <c r="O519" i="1"/>
  <c r="O659" i="1" s="1"/>
  <c r="N519" i="1"/>
  <c r="N659" i="1" s="1"/>
  <c r="M519" i="1"/>
  <c r="M659" i="1" s="1"/>
  <c r="L519" i="1"/>
  <c r="L659" i="1" s="1"/>
  <c r="K519" i="1"/>
  <c r="K659" i="1" s="1"/>
  <c r="J519" i="1"/>
  <c r="J659" i="1" s="1"/>
  <c r="EK518" i="1"/>
  <c r="EK658" i="1" s="1"/>
  <c r="EJ518" i="1"/>
  <c r="EJ658" i="1" s="1"/>
  <c r="EI518" i="1"/>
  <c r="EI658" i="1" s="1"/>
  <c r="EH518" i="1"/>
  <c r="EH658" i="1" s="1"/>
  <c r="EG518" i="1"/>
  <c r="EG658" i="1" s="1"/>
  <c r="EF518" i="1"/>
  <c r="EF658" i="1" s="1"/>
  <c r="EE518" i="1"/>
  <c r="EE658" i="1" s="1"/>
  <c r="ED518" i="1"/>
  <c r="ED658" i="1" s="1"/>
  <c r="EC518" i="1"/>
  <c r="EC658" i="1" s="1"/>
  <c r="EB518" i="1"/>
  <c r="EB658" i="1" s="1"/>
  <c r="EA518" i="1"/>
  <c r="EA658" i="1" s="1"/>
  <c r="DZ518" i="1"/>
  <c r="DZ658" i="1" s="1"/>
  <c r="DY518" i="1"/>
  <c r="DY658" i="1" s="1"/>
  <c r="DX518" i="1"/>
  <c r="DX658" i="1" s="1"/>
  <c r="DW518" i="1"/>
  <c r="DW658" i="1" s="1"/>
  <c r="DV518" i="1"/>
  <c r="DU518" i="1"/>
  <c r="DU658" i="1" s="1"/>
  <c r="DT518" i="1"/>
  <c r="DT658" i="1" s="1"/>
  <c r="DS518" i="1"/>
  <c r="DS658" i="1" s="1"/>
  <c r="DR518" i="1"/>
  <c r="DQ518" i="1"/>
  <c r="DP518" i="1"/>
  <c r="DP658" i="1" s="1"/>
  <c r="DO518" i="1"/>
  <c r="DO658" i="1" s="1"/>
  <c r="DN518" i="1"/>
  <c r="DN658" i="1" s="1"/>
  <c r="DM518" i="1"/>
  <c r="DL518" i="1"/>
  <c r="DL658" i="1" s="1"/>
  <c r="DK518" i="1"/>
  <c r="DK658" i="1" s="1"/>
  <c r="DJ518" i="1"/>
  <c r="DJ658" i="1" s="1"/>
  <c r="DI518" i="1"/>
  <c r="DI658" i="1" s="1"/>
  <c r="DH518" i="1"/>
  <c r="DH658" i="1" s="1"/>
  <c r="DG518" i="1"/>
  <c r="DG658" i="1" s="1"/>
  <c r="DF518" i="1"/>
  <c r="DF658" i="1" s="1"/>
  <c r="DE518" i="1"/>
  <c r="DE658" i="1" s="1"/>
  <c r="DD518" i="1"/>
  <c r="DD658" i="1" s="1"/>
  <c r="DC518" i="1"/>
  <c r="DB518" i="1"/>
  <c r="DB658" i="1" s="1"/>
  <c r="DA518" i="1"/>
  <c r="DA658" i="1" s="1"/>
  <c r="CZ518" i="1"/>
  <c r="CZ658" i="1" s="1"/>
  <c r="CY518" i="1"/>
  <c r="CY658" i="1" s="1"/>
  <c r="CX518" i="1"/>
  <c r="CX658" i="1" s="1"/>
  <c r="CW518" i="1"/>
  <c r="CW658" i="1" s="1"/>
  <c r="CV518" i="1"/>
  <c r="CV658" i="1" s="1"/>
  <c r="CU518" i="1"/>
  <c r="CU658" i="1" s="1"/>
  <c r="CT518" i="1"/>
  <c r="CT658" i="1" s="1"/>
  <c r="CS518" i="1"/>
  <c r="CS658" i="1" s="1"/>
  <c r="CR518" i="1"/>
  <c r="CR658" i="1" s="1"/>
  <c r="CQ518" i="1"/>
  <c r="CQ658" i="1" s="1"/>
  <c r="CP518" i="1"/>
  <c r="CP658" i="1" s="1"/>
  <c r="CO518" i="1"/>
  <c r="CO658" i="1" s="1"/>
  <c r="CN518" i="1"/>
  <c r="CN658" i="1" s="1"/>
  <c r="CM518" i="1"/>
  <c r="CM658" i="1" s="1"/>
  <c r="CL518" i="1"/>
  <c r="CL658" i="1" s="1"/>
  <c r="CK518" i="1"/>
  <c r="CK658" i="1" s="1"/>
  <c r="CJ518" i="1"/>
  <c r="CJ658" i="1" s="1"/>
  <c r="CI518" i="1"/>
  <c r="CI658" i="1" s="1"/>
  <c r="CH518" i="1"/>
  <c r="CH658" i="1" s="1"/>
  <c r="CG518" i="1"/>
  <c r="CG658" i="1" s="1"/>
  <c r="CF518" i="1"/>
  <c r="CE518" i="1"/>
  <c r="CD518" i="1"/>
  <c r="CD658" i="1" s="1"/>
  <c r="CC518" i="1"/>
  <c r="CC658" i="1" s="1"/>
  <c r="CB518" i="1"/>
  <c r="CB658" i="1" s="1"/>
  <c r="CA518" i="1"/>
  <c r="CA658" i="1" s="1"/>
  <c r="BZ518" i="1"/>
  <c r="BZ658" i="1" s="1"/>
  <c r="BY518" i="1"/>
  <c r="BY658" i="1" s="1"/>
  <c r="BX518" i="1"/>
  <c r="BX658" i="1" s="1"/>
  <c r="BW518" i="1"/>
  <c r="BW658" i="1" s="1"/>
  <c r="BV518" i="1"/>
  <c r="BV658" i="1" s="1"/>
  <c r="BU518" i="1"/>
  <c r="BU658" i="1" s="1"/>
  <c r="BT518" i="1"/>
  <c r="BT658" i="1" s="1"/>
  <c r="BS518" i="1"/>
  <c r="BS658" i="1" s="1"/>
  <c r="BR518" i="1"/>
  <c r="BR658" i="1" s="1"/>
  <c r="BQ518" i="1"/>
  <c r="BQ658" i="1" s="1"/>
  <c r="BP518" i="1"/>
  <c r="BP658" i="1" s="1"/>
  <c r="BO518" i="1"/>
  <c r="BO658" i="1" s="1"/>
  <c r="BN518" i="1"/>
  <c r="BN658" i="1" s="1"/>
  <c r="BM518" i="1"/>
  <c r="BM658" i="1" s="1"/>
  <c r="BL518" i="1"/>
  <c r="BL658" i="1" s="1"/>
  <c r="BK518" i="1"/>
  <c r="BK658" i="1" s="1"/>
  <c r="BJ518" i="1"/>
  <c r="BJ658" i="1" s="1"/>
  <c r="BI518" i="1"/>
  <c r="BI658" i="1" s="1"/>
  <c r="BH518" i="1"/>
  <c r="BG518" i="1"/>
  <c r="BG658" i="1" s="1"/>
  <c r="BF518" i="1"/>
  <c r="BE518" i="1"/>
  <c r="BD518" i="1"/>
  <c r="BD658" i="1" s="1"/>
  <c r="BC518" i="1"/>
  <c r="BC658" i="1" s="1"/>
  <c r="BB518" i="1"/>
  <c r="BB658" i="1" s="1"/>
  <c r="BA518" i="1"/>
  <c r="BA658" i="1" s="1"/>
  <c r="AZ518" i="1"/>
  <c r="AZ658" i="1" s="1"/>
  <c r="AY518" i="1"/>
  <c r="AX518" i="1"/>
  <c r="AW518" i="1"/>
  <c r="AV518" i="1"/>
  <c r="AU518" i="1"/>
  <c r="AU658" i="1" s="1"/>
  <c r="AT518" i="1"/>
  <c r="AT658" i="1" s="1"/>
  <c r="AS518" i="1"/>
  <c r="AS658" i="1" s="1"/>
  <c r="AR518" i="1"/>
  <c r="AR658" i="1" s="1"/>
  <c r="AQ518" i="1"/>
  <c r="AP518" i="1"/>
  <c r="AP658" i="1" s="1"/>
  <c r="AO518" i="1"/>
  <c r="AO658" i="1" s="1"/>
  <c r="AN518" i="1"/>
  <c r="AN658" i="1" s="1"/>
  <c r="AM518" i="1"/>
  <c r="AM658" i="1" s="1"/>
  <c r="AL518" i="1"/>
  <c r="AL658" i="1" s="1"/>
  <c r="AK518" i="1"/>
  <c r="AK658" i="1" s="1"/>
  <c r="AJ518" i="1"/>
  <c r="AJ658" i="1" s="1"/>
  <c r="AI518" i="1"/>
  <c r="AI658" i="1" s="1"/>
  <c r="AH518" i="1"/>
  <c r="AH658" i="1" s="1"/>
  <c r="AG518" i="1"/>
  <c r="AG658" i="1" s="1"/>
  <c r="AF518" i="1"/>
  <c r="AF658" i="1" s="1"/>
  <c r="AE518" i="1"/>
  <c r="AE658" i="1" s="1"/>
  <c r="AD518" i="1"/>
  <c r="AD658" i="1" s="1"/>
  <c r="AC518" i="1"/>
  <c r="AC658" i="1" s="1"/>
  <c r="AB518" i="1"/>
  <c r="AB658" i="1" s="1"/>
  <c r="AA518" i="1"/>
  <c r="AA658" i="1" s="1"/>
  <c r="Z518" i="1"/>
  <c r="Z658" i="1" s="1"/>
  <c r="Y518" i="1"/>
  <c r="Y658" i="1" s="1"/>
  <c r="X518" i="1"/>
  <c r="X658" i="1" s="1"/>
  <c r="W518" i="1"/>
  <c r="W658" i="1" s="1"/>
  <c r="V518" i="1"/>
  <c r="V658" i="1" s="1"/>
  <c r="U518" i="1"/>
  <c r="U658" i="1" s="1"/>
  <c r="T518" i="1"/>
  <c r="T658" i="1" s="1"/>
  <c r="S518" i="1"/>
  <c r="S658" i="1" s="1"/>
  <c r="R518" i="1"/>
  <c r="R658" i="1" s="1"/>
  <c r="Q518" i="1"/>
  <c r="Q658" i="1" s="1"/>
  <c r="P518" i="1"/>
  <c r="P658" i="1" s="1"/>
  <c r="O518" i="1"/>
  <c r="O658" i="1" s="1"/>
  <c r="N518" i="1"/>
  <c r="N658" i="1" s="1"/>
  <c r="M518" i="1"/>
  <c r="M658" i="1" s="1"/>
  <c r="L518" i="1"/>
  <c r="L658" i="1" s="1"/>
  <c r="K518" i="1"/>
  <c r="K658" i="1" s="1"/>
  <c r="J518" i="1"/>
  <c r="J658" i="1" s="1"/>
  <c r="EK517" i="1"/>
  <c r="EK657" i="1" s="1"/>
  <c r="EJ517" i="1"/>
  <c r="EJ657" i="1" s="1"/>
  <c r="EI517" i="1"/>
  <c r="EI657" i="1" s="1"/>
  <c r="EH517" i="1"/>
  <c r="EH657" i="1" s="1"/>
  <c r="EG517" i="1"/>
  <c r="EG657" i="1" s="1"/>
  <c r="EF517" i="1"/>
  <c r="EF657" i="1" s="1"/>
  <c r="EE517" i="1"/>
  <c r="EE657" i="1" s="1"/>
  <c r="ED517" i="1"/>
  <c r="ED657" i="1" s="1"/>
  <c r="EC517" i="1"/>
  <c r="EC657" i="1" s="1"/>
  <c r="EB517" i="1"/>
  <c r="EB657" i="1" s="1"/>
  <c r="EA517" i="1"/>
  <c r="EA657" i="1" s="1"/>
  <c r="DZ517" i="1"/>
  <c r="DZ657" i="1" s="1"/>
  <c r="DY517" i="1"/>
  <c r="DY657" i="1" s="1"/>
  <c r="DX517" i="1"/>
  <c r="DX657" i="1" s="1"/>
  <c r="DW517" i="1"/>
  <c r="DW657" i="1" s="1"/>
  <c r="DV517" i="1"/>
  <c r="DU517" i="1"/>
  <c r="DU657" i="1" s="1"/>
  <c r="DT517" i="1"/>
  <c r="DT657" i="1" s="1"/>
  <c r="DS517" i="1"/>
  <c r="DS657" i="1" s="1"/>
  <c r="DR517" i="1"/>
  <c r="DQ517" i="1"/>
  <c r="DP517" i="1"/>
  <c r="DP657" i="1" s="1"/>
  <c r="DO517" i="1"/>
  <c r="DO657" i="1" s="1"/>
  <c r="DN517" i="1"/>
  <c r="DN657" i="1" s="1"/>
  <c r="DM517" i="1"/>
  <c r="DL517" i="1"/>
  <c r="DL657" i="1" s="1"/>
  <c r="DK517" i="1"/>
  <c r="DK657" i="1" s="1"/>
  <c r="DJ517" i="1"/>
  <c r="DJ657" i="1" s="1"/>
  <c r="DI517" i="1"/>
  <c r="DI657" i="1" s="1"/>
  <c r="DH517" i="1"/>
  <c r="DH657" i="1" s="1"/>
  <c r="DG517" i="1"/>
  <c r="DG657" i="1" s="1"/>
  <c r="DF517" i="1"/>
  <c r="DF657" i="1" s="1"/>
  <c r="DE517" i="1"/>
  <c r="DE657" i="1" s="1"/>
  <c r="DD517" i="1"/>
  <c r="DD657" i="1" s="1"/>
  <c r="DC517" i="1"/>
  <c r="DB517" i="1"/>
  <c r="DB657" i="1" s="1"/>
  <c r="DA517" i="1"/>
  <c r="DA657" i="1" s="1"/>
  <c r="CZ517" i="1"/>
  <c r="CZ657" i="1" s="1"/>
  <c r="CY517" i="1"/>
  <c r="CY657" i="1" s="1"/>
  <c r="CX517" i="1"/>
  <c r="CX657" i="1" s="1"/>
  <c r="CW517" i="1"/>
  <c r="CW657" i="1" s="1"/>
  <c r="CV517" i="1"/>
  <c r="CV657" i="1" s="1"/>
  <c r="CU517" i="1"/>
  <c r="CU657" i="1" s="1"/>
  <c r="CT517" i="1"/>
  <c r="CT657" i="1" s="1"/>
  <c r="CS517" i="1"/>
  <c r="CS657" i="1" s="1"/>
  <c r="CR517" i="1"/>
  <c r="CR657" i="1" s="1"/>
  <c r="CQ517" i="1"/>
  <c r="CQ657" i="1" s="1"/>
  <c r="CP517" i="1"/>
  <c r="CP657" i="1" s="1"/>
  <c r="CO517" i="1"/>
  <c r="CO657" i="1" s="1"/>
  <c r="CN517" i="1"/>
  <c r="CN657" i="1" s="1"/>
  <c r="CM517" i="1"/>
  <c r="CM657" i="1" s="1"/>
  <c r="CL517" i="1"/>
  <c r="CL657" i="1" s="1"/>
  <c r="CK517" i="1"/>
  <c r="CK657" i="1" s="1"/>
  <c r="CJ517" i="1"/>
  <c r="CJ657" i="1" s="1"/>
  <c r="CI517" i="1"/>
  <c r="CI657" i="1" s="1"/>
  <c r="CH517" i="1"/>
  <c r="CH657" i="1" s="1"/>
  <c r="CG517" i="1"/>
  <c r="CG657" i="1" s="1"/>
  <c r="CF517" i="1"/>
  <c r="CE517" i="1"/>
  <c r="CD517" i="1"/>
  <c r="CD657" i="1" s="1"/>
  <c r="CC517" i="1"/>
  <c r="CC657" i="1" s="1"/>
  <c r="CB517" i="1"/>
  <c r="CB657" i="1" s="1"/>
  <c r="CA517" i="1"/>
  <c r="CA657" i="1" s="1"/>
  <c r="BZ517" i="1"/>
  <c r="BZ657" i="1" s="1"/>
  <c r="BY517" i="1"/>
  <c r="BY657" i="1" s="1"/>
  <c r="BX517" i="1"/>
  <c r="BX657" i="1" s="1"/>
  <c r="BW517" i="1"/>
  <c r="BW657" i="1" s="1"/>
  <c r="BV517" i="1"/>
  <c r="BV657" i="1" s="1"/>
  <c r="BU517" i="1"/>
  <c r="BU657" i="1" s="1"/>
  <c r="BT517" i="1"/>
  <c r="BT657" i="1" s="1"/>
  <c r="BS517" i="1"/>
  <c r="BS657" i="1" s="1"/>
  <c r="BR517" i="1"/>
  <c r="BR657" i="1" s="1"/>
  <c r="BQ517" i="1"/>
  <c r="BQ657" i="1" s="1"/>
  <c r="BP517" i="1"/>
  <c r="BP657" i="1" s="1"/>
  <c r="BO517" i="1"/>
  <c r="BO657" i="1" s="1"/>
  <c r="BN517" i="1"/>
  <c r="BN657" i="1" s="1"/>
  <c r="BM517" i="1"/>
  <c r="BM657" i="1" s="1"/>
  <c r="BL517" i="1"/>
  <c r="BL657" i="1" s="1"/>
  <c r="BK517" i="1"/>
  <c r="BK657" i="1" s="1"/>
  <c r="BJ517" i="1"/>
  <c r="BJ657" i="1" s="1"/>
  <c r="BI517" i="1"/>
  <c r="BI657" i="1" s="1"/>
  <c r="BH517" i="1"/>
  <c r="BG517" i="1"/>
  <c r="BG657" i="1" s="1"/>
  <c r="BF517" i="1"/>
  <c r="BE517" i="1"/>
  <c r="BD517" i="1"/>
  <c r="BD657" i="1" s="1"/>
  <c r="BC517" i="1"/>
  <c r="BC657" i="1" s="1"/>
  <c r="BB517" i="1"/>
  <c r="BB657" i="1" s="1"/>
  <c r="BA517" i="1"/>
  <c r="BA657" i="1" s="1"/>
  <c r="AZ517" i="1"/>
  <c r="AZ657" i="1" s="1"/>
  <c r="AY517" i="1"/>
  <c r="AX517" i="1"/>
  <c r="AW517" i="1"/>
  <c r="AV517" i="1"/>
  <c r="AU517" i="1"/>
  <c r="AU657" i="1" s="1"/>
  <c r="AT517" i="1"/>
  <c r="AT657" i="1" s="1"/>
  <c r="AS517" i="1"/>
  <c r="AS657" i="1" s="1"/>
  <c r="AR517" i="1"/>
  <c r="AR657" i="1" s="1"/>
  <c r="AQ517" i="1"/>
  <c r="AP517" i="1"/>
  <c r="AP657" i="1" s="1"/>
  <c r="AO517" i="1"/>
  <c r="AO657" i="1" s="1"/>
  <c r="AN517" i="1"/>
  <c r="AN657" i="1" s="1"/>
  <c r="AM517" i="1"/>
  <c r="AM657" i="1" s="1"/>
  <c r="AL517" i="1"/>
  <c r="AL657" i="1" s="1"/>
  <c r="AK517" i="1"/>
  <c r="AK657" i="1" s="1"/>
  <c r="AJ517" i="1"/>
  <c r="AJ657" i="1" s="1"/>
  <c r="AI517" i="1"/>
  <c r="AI657" i="1" s="1"/>
  <c r="AH517" i="1"/>
  <c r="AH657" i="1" s="1"/>
  <c r="AG517" i="1"/>
  <c r="AG657" i="1" s="1"/>
  <c r="AF517" i="1"/>
  <c r="AF657" i="1" s="1"/>
  <c r="AE517" i="1"/>
  <c r="AE657" i="1" s="1"/>
  <c r="AD517" i="1"/>
  <c r="AD657" i="1" s="1"/>
  <c r="AC517" i="1"/>
  <c r="AC657" i="1" s="1"/>
  <c r="AB517" i="1"/>
  <c r="AB657" i="1" s="1"/>
  <c r="AA517" i="1"/>
  <c r="AA657" i="1" s="1"/>
  <c r="Z517" i="1"/>
  <c r="Z657" i="1" s="1"/>
  <c r="Y517" i="1"/>
  <c r="Y657" i="1" s="1"/>
  <c r="X517" i="1"/>
  <c r="X657" i="1" s="1"/>
  <c r="W517" i="1"/>
  <c r="W657" i="1" s="1"/>
  <c r="V517" i="1"/>
  <c r="V657" i="1" s="1"/>
  <c r="U517" i="1"/>
  <c r="U657" i="1" s="1"/>
  <c r="T517" i="1"/>
  <c r="T657" i="1" s="1"/>
  <c r="S517" i="1"/>
  <c r="S657" i="1" s="1"/>
  <c r="R517" i="1"/>
  <c r="R657" i="1" s="1"/>
  <c r="Q517" i="1"/>
  <c r="Q657" i="1" s="1"/>
  <c r="P517" i="1"/>
  <c r="P657" i="1" s="1"/>
  <c r="O517" i="1"/>
  <c r="O657" i="1" s="1"/>
  <c r="N517" i="1"/>
  <c r="N657" i="1" s="1"/>
  <c r="M517" i="1"/>
  <c r="M657" i="1" s="1"/>
  <c r="L517" i="1"/>
  <c r="L657" i="1" s="1"/>
  <c r="K517" i="1"/>
  <c r="K657" i="1" s="1"/>
  <c r="J517" i="1"/>
  <c r="J657" i="1" s="1"/>
  <c r="EK516" i="1"/>
  <c r="EJ516" i="1"/>
  <c r="EI516" i="1"/>
  <c r="EH516" i="1"/>
  <c r="EG516" i="1"/>
  <c r="EF516" i="1"/>
  <c r="EE516" i="1"/>
  <c r="ED516" i="1"/>
  <c r="EC516" i="1"/>
  <c r="EB516" i="1"/>
  <c r="EA516" i="1"/>
  <c r="DZ516" i="1"/>
  <c r="DY516" i="1"/>
  <c r="DX516" i="1"/>
  <c r="DW516" i="1"/>
  <c r="DV516" i="1"/>
  <c r="DU516" i="1"/>
  <c r="DT516" i="1"/>
  <c r="DS516" i="1"/>
  <c r="DR516" i="1"/>
  <c r="DQ516" i="1"/>
  <c r="DO516" i="1"/>
  <c r="DN516" i="1"/>
  <c r="DM516" i="1"/>
  <c r="DL516" i="1"/>
  <c r="DK516" i="1"/>
  <c r="DJ516" i="1"/>
  <c r="DI516" i="1"/>
  <c r="DH516" i="1"/>
  <c r="DG516" i="1"/>
  <c r="DF516" i="1"/>
  <c r="DE516" i="1"/>
  <c r="DC516" i="1"/>
  <c r="DB516" i="1"/>
  <c r="DA516" i="1"/>
  <c r="CZ516" i="1"/>
  <c r="CY516" i="1"/>
  <c r="CX516" i="1"/>
  <c r="CW516" i="1"/>
  <c r="CV516" i="1"/>
  <c r="CU516" i="1"/>
  <c r="CT516" i="1"/>
  <c r="CS516" i="1"/>
  <c r="CR516" i="1"/>
  <c r="CQ516" i="1"/>
  <c r="CP516" i="1"/>
  <c r="CO516" i="1"/>
  <c r="CN516" i="1"/>
  <c r="CM516" i="1"/>
  <c r="CL516" i="1"/>
  <c r="CK516" i="1"/>
  <c r="CJ516" i="1"/>
  <c r="CI516" i="1"/>
  <c r="CH516" i="1"/>
  <c r="CG516" i="1"/>
  <c r="CF516" i="1"/>
  <c r="CE516" i="1"/>
  <c r="CD516" i="1"/>
  <c r="CC516" i="1"/>
  <c r="CB516" i="1"/>
  <c r="CA516" i="1"/>
  <c r="BZ516" i="1"/>
  <c r="BY516" i="1"/>
  <c r="BX516" i="1"/>
  <c r="BW516" i="1"/>
  <c r="BV516" i="1"/>
  <c r="BU516" i="1"/>
  <c r="BT516" i="1"/>
  <c r="BS516" i="1"/>
  <c r="BR516" i="1"/>
  <c r="BQ516" i="1"/>
  <c r="BP516" i="1"/>
  <c r="BO516" i="1"/>
  <c r="BN516" i="1"/>
  <c r="BM516" i="1"/>
  <c r="BL516" i="1"/>
  <c r="BK516" i="1"/>
  <c r="BJ516" i="1"/>
  <c r="BI516" i="1"/>
  <c r="BH516" i="1"/>
  <c r="BG516" i="1"/>
  <c r="BF516" i="1"/>
  <c r="BE516" i="1"/>
  <c r="BD516" i="1"/>
  <c r="BC516" i="1"/>
  <c r="BB516" i="1"/>
  <c r="BA516" i="1"/>
  <c r="AZ516" i="1"/>
  <c r="AY516" i="1"/>
  <c r="AX516" i="1"/>
  <c r="AW516" i="1"/>
  <c r="AV516" i="1"/>
  <c r="AU516" i="1"/>
  <c r="AT516" i="1"/>
  <c r="AS516" i="1"/>
  <c r="AR516" i="1"/>
  <c r="AQ516" i="1"/>
  <c r="AP516" i="1"/>
  <c r="AO516" i="1"/>
  <c r="AN516" i="1"/>
  <c r="AM516" i="1"/>
  <c r="AL516" i="1"/>
  <c r="AK516" i="1"/>
  <c r="AJ516" i="1"/>
  <c r="AI516" i="1"/>
  <c r="AH516" i="1"/>
  <c r="AG516" i="1"/>
  <c r="AF516" i="1"/>
  <c r="AE516" i="1"/>
  <c r="AD516" i="1"/>
  <c r="AC516" i="1"/>
  <c r="AB516" i="1"/>
  <c r="AA516" i="1"/>
  <c r="Z516" i="1"/>
  <c r="Y516" i="1"/>
  <c r="X516" i="1"/>
  <c r="W516" i="1"/>
  <c r="V516" i="1"/>
  <c r="U516" i="1"/>
  <c r="T516" i="1"/>
  <c r="S516" i="1"/>
  <c r="R516" i="1"/>
  <c r="Q516" i="1"/>
  <c r="P516" i="1"/>
  <c r="O516" i="1"/>
  <c r="N516" i="1"/>
  <c r="M516" i="1"/>
  <c r="L516" i="1"/>
  <c r="K516" i="1"/>
  <c r="J516" i="1"/>
  <c r="EK515" i="1"/>
  <c r="EK655" i="1" s="1"/>
  <c r="EJ515" i="1"/>
  <c r="EJ655" i="1" s="1"/>
  <c r="EI515" i="1"/>
  <c r="EI655" i="1" s="1"/>
  <c r="EH515" i="1"/>
  <c r="EH655" i="1" s="1"/>
  <c r="EG515" i="1"/>
  <c r="EG655" i="1" s="1"/>
  <c r="EF515" i="1"/>
  <c r="EF655" i="1" s="1"/>
  <c r="EE515" i="1"/>
  <c r="EE655" i="1" s="1"/>
  <c r="ED515" i="1"/>
  <c r="ED655" i="1" s="1"/>
  <c r="EC515" i="1"/>
  <c r="EC655" i="1" s="1"/>
  <c r="EB515" i="1"/>
  <c r="EB655" i="1" s="1"/>
  <c r="EA515" i="1"/>
  <c r="EA655" i="1" s="1"/>
  <c r="DZ515" i="1"/>
  <c r="DZ655" i="1" s="1"/>
  <c r="DY515" i="1"/>
  <c r="DY655" i="1" s="1"/>
  <c r="DX515" i="1"/>
  <c r="DX655" i="1" s="1"/>
  <c r="DW515" i="1"/>
  <c r="DW655" i="1" s="1"/>
  <c r="DV515" i="1"/>
  <c r="DU515" i="1"/>
  <c r="DU655" i="1" s="1"/>
  <c r="DT515" i="1"/>
  <c r="DT655" i="1" s="1"/>
  <c r="DS515" i="1"/>
  <c r="DS655" i="1" s="1"/>
  <c r="DR515" i="1"/>
  <c r="DQ515" i="1"/>
  <c r="DP515" i="1"/>
  <c r="DP655" i="1" s="1"/>
  <c r="DO515" i="1"/>
  <c r="DO655" i="1" s="1"/>
  <c r="DN515" i="1"/>
  <c r="DN655" i="1" s="1"/>
  <c r="DM515" i="1"/>
  <c r="DL515" i="1"/>
  <c r="DL655" i="1" s="1"/>
  <c r="DK515" i="1"/>
  <c r="DK655" i="1" s="1"/>
  <c r="DJ515" i="1"/>
  <c r="DJ655" i="1" s="1"/>
  <c r="DI515" i="1"/>
  <c r="DI655" i="1" s="1"/>
  <c r="DH515" i="1"/>
  <c r="DH655" i="1" s="1"/>
  <c r="DG515" i="1"/>
  <c r="DG655" i="1" s="1"/>
  <c r="DF515" i="1"/>
  <c r="DF655" i="1" s="1"/>
  <c r="DE515" i="1"/>
  <c r="DE655" i="1" s="1"/>
  <c r="DD515" i="1"/>
  <c r="DD655" i="1" s="1"/>
  <c r="DC515" i="1"/>
  <c r="DB515" i="1"/>
  <c r="DB655" i="1" s="1"/>
  <c r="DA515" i="1"/>
  <c r="DA655" i="1" s="1"/>
  <c r="CZ515" i="1"/>
  <c r="CZ655" i="1" s="1"/>
  <c r="CY515" i="1"/>
  <c r="CY655" i="1" s="1"/>
  <c r="CX515" i="1"/>
  <c r="CX655" i="1" s="1"/>
  <c r="CW515" i="1"/>
  <c r="CW655" i="1" s="1"/>
  <c r="CV515" i="1"/>
  <c r="CV655" i="1" s="1"/>
  <c r="CU515" i="1"/>
  <c r="CU655" i="1" s="1"/>
  <c r="CT515" i="1"/>
  <c r="CT655" i="1" s="1"/>
  <c r="CS515" i="1"/>
  <c r="CS655" i="1" s="1"/>
  <c r="CR515" i="1"/>
  <c r="CR655" i="1" s="1"/>
  <c r="CQ515" i="1"/>
  <c r="CQ655" i="1" s="1"/>
  <c r="CP515" i="1"/>
  <c r="CP655" i="1" s="1"/>
  <c r="CO515" i="1"/>
  <c r="CO655" i="1" s="1"/>
  <c r="CN515" i="1"/>
  <c r="CN655" i="1" s="1"/>
  <c r="CM515" i="1"/>
  <c r="CM655" i="1" s="1"/>
  <c r="CL515" i="1"/>
  <c r="CL655" i="1" s="1"/>
  <c r="CK515" i="1"/>
  <c r="CK655" i="1" s="1"/>
  <c r="CJ515" i="1"/>
  <c r="CJ655" i="1" s="1"/>
  <c r="CI515" i="1"/>
  <c r="CI655" i="1" s="1"/>
  <c r="CH515" i="1"/>
  <c r="CH655" i="1" s="1"/>
  <c r="CG515" i="1"/>
  <c r="CG655" i="1" s="1"/>
  <c r="CF515" i="1"/>
  <c r="CE515" i="1"/>
  <c r="CD515" i="1"/>
  <c r="CD655" i="1" s="1"/>
  <c r="CC515" i="1"/>
  <c r="CC655" i="1" s="1"/>
  <c r="CB515" i="1"/>
  <c r="CB655" i="1" s="1"/>
  <c r="CA515" i="1"/>
  <c r="CA655" i="1" s="1"/>
  <c r="BZ515" i="1"/>
  <c r="BZ655" i="1" s="1"/>
  <c r="BY515" i="1"/>
  <c r="BY655" i="1" s="1"/>
  <c r="BX515" i="1"/>
  <c r="BX655" i="1" s="1"/>
  <c r="BW515" i="1"/>
  <c r="BW655" i="1" s="1"/>
  <c r="BV515" i="1"/>
  <c r="BV655" i="1" s="1"/>
  <c r="BU515" i="1"/>
  <c r="BU655" i="1" s="1"/>
  <c r="BT515" i="1"/>
  <c r="BT655" i="1" s="1"/>
  <c r="BS515" i="1"/>
  <c r="BS655" i="1" s="1"/>
  <c r="BR515" i="1"/>
  <c r="BR655" i="1" s="1"/>
  <c r="BQ515" i="1"/>
  <c r="BQ655" i="1" s="1"/>
  <c r="BP515" i="1"/>
  <c r="BP655" i="1" s="1"/>
  <c r="BO515" i="1"/>
  <c r="BO655" i="1" s="1"/>
  <c r="BN515" i="1"/>
  <c r="BN655" i="1" s="1"/>
  <c r="BM515" i="1"/>
  <c r="BM655" i="1" s="1"/>
  <c r="BL515" i="1"/>
  <c r="BL655" i="1" s="1"/>
  <c r="BK515" i="1"/>
  <c r="BK655" i="1" s="1"/>
  <c r="BJ515" i="1"/>
  <c r="BJ655" i="1" s="1"/>
  <c r="BI515" i="1"/>
  <c r="BI655" i="1" s="1"/>
  <c r="BH515" i="1"/>
  <c r="BG515" i="1"/>
  <c r="BG655" i="1" s="1"/>
  <c r="BF515" i="1"/>
  <c r="BE515" i="1"/>
  <c r="BD515" i="1"/>
  <c r="BD655" i="1" s="1"/>
  <c r="BC515" i="1"/>
  <c r="BC655" i="1" s="1"/>
  <c r="BB515" i="1"/>
  <c r="BB655" i="1" s="1"/>
  <c r="BA515" i="1"/>
  <c r="BA655" i="1" s="1"/>
  <c r="AZ515" i="1"/>
  <c r="AZ655" i="1" s="1"/>
  <c r="AY515" i="1"/>
  <c r="AX515" i="1"/>
  <c r="AW515" i="1"/>
  <c r="AV515" i="1"/>
  <c r="AU515" i="1"/>
  <c r="AU655" i="1" s="1"/>
  <c r="AT515" i="1"/>
  <c r="AT655" i="1" s="1"/>
  <c r="AS515" i="1"/>
  <c r="AS655" i="1" s="1"/>
  <c r="AR515" i="1"/>
  <c r="AR655" i="1" s="1"/>
  <c r="AQ515" i="1"/>
  <c r="AP515" i="1"/>
  <c r="AP655" i="1" s="1"/>
  <c r="AO515" i="1"/>
  <c r="AO655" i="1" s="1"/>
  <c r="AN515" i="1"/>
  <c r="AN655" i="1" s="1"/>
  <c r="AM515" i="1"/>
  <c r="AM655" i="1" s="1"/>
  <c r="AL515" i="1"/>
  <c r="AL655" i="1" s="1"/>
  <c r="AK515" i="1"/>
  <c r="AK655" i="1" s="1"/>
  <c r="AJ515" i="1"/>
  <c r="AJ655" i="1" s="1"/>
  <c r="AI515" i="1"/>
  <c r="AI655" i="1" s="1"/>
  <c r="AH515" i="1"/>
  <c r="AH655" i="1" s="1"/>
  <c r="AG515" i="1"/>
  <c r="AG655" i="1" s="1"/>
  <c r="AF515" i="1"/>
  <c r="AF655" i="1" s="1"/>
  <c r="AE515" i="1"/>
  <c r="AE655" i="1" s="1"/>
  <c r="AD515" i="1"/>
  <c r="AD655" i="1" s="1"/>
  <c r="AC515" i="1"/>
  <c r="AC655" i="1" s="1"/>
  <c r="AB515" i="1"/>
  <c r="AB655" i="1" s="1"/>
  <c r="AA515" i="1"/>
  <c r="AA655" i="1" s="1"/>
  <c r="Z515" i="1"/>
  <c r="Z655" i="1" s="1"/>
  <c r="Y515" i="1"/>
  <c r="Y655" i="1" s="1"/>
  <c r="X515" i="1"/>
  <c r="X655" i="1" s="1"/>
  <c r="W515" i="1"/>
  <c r="W655" i="1" s="1"/>
  <c r="V515" i="1"/>
  <c r="V655" i="1" s="1"/>
  <c r="U515" i="1"/>
  <c r="U655" i="1" s="1"/>
  <c r="T515" i="1"/>
  <c r="T655" i="1" s="1"/>
  <c r="S515" i="1"/>
  <c r="S655" i="1" s="1"/>
  <c r="R515" i="1"/>
  <c r="R655" i="1" s="1"/>
  <c r="Q515" i="1"/>
  <c r="Q655" i="1" s="1"/>
  <c r="P515" i="1"/>
  <c r="P655" i="1" s="1"/>
  <c r="O515" i="1"/>
  <c r="O655" i="1" s="1"/>
  <c r="N515" i="1"/>
  <c r="N655" i="1" s="1"/>
  <c r="M515" i="1"/>
  <c r="M655" i="1" s="1"/>
  <c r="L515" i="1"/>
  <c r="L655" i="1" s="1"/>
  <c r="K515" i="1"/>
  <c r="K655" i="1" s="1"/>
  <c r="J515" i="1"/>
  <c r="J655" i="1" s="1"/>
  <c r="EK514" i="1"/>
  <c r="EK654" i="1" s="1"/>
  <c r="EJ514" i="1"/>
  <c r="EJ654" i="1" s="1"/>
  <c r="EI514" i="1"/>
  <c r="EI654" i="1" s="1"/>
  <c r="EH514" i="1"/>
  <c r="EH654" i="1" s="1"/>
  <c r="EG514" i="1"/>
  <c r="EG654" i="1" s="1"/>
  <c r="EF514" i="1"/>
  <c r="EF654" i="1" s="1"/>
  <c r="EE514" i="1"/>
  <c r="EE654" i="1" s="1"/>
  <c r="ED514" i="1"/>
  <c r="ED654" i="1" s="1"/>
  <c r="EC514" i="1"/>
  <c r="EC654" i="1" s="1"/>
  <c r="EB514" i="1"/>
  <c r="EB654" i="1" s="1"/>
  <c r="EA514" i="1"/>
  <c r="EA654" i="1" s="1"/>
  <c r="DZ514" i="1"/>
  <c r="DZ654" i="1" s="1"/>
  <c r="DY514" i="1"/>
  <c r="DY654" i="1" s="1"/>
  <c r="DX514" i="1"/>
  <c r="DX654" i="1" s="1"/>
  <c r="DW514" i="1"/>
  <c r="DW654" i="1" s="1"/>
  <c r="DV514" i="1"/>
  <c r="DU514" i="1"/>
  <c r="DU654" i="1" s="1"/>
  <c r="DT514" i="1"/>
  <c r="DT654" i="1" s="1"/>
  <c r="DS514" i="1"/>
  <c r="DS654" i="1" s="1"/>
  <c r="DR514" i="1"/>
  <c r="DQ514" i="1"/>
  <c r="DP514" i="1"/>
  <c r="DP654" i="1" s="1"/>
  <c r="DO514" i="1"/>
  <c r="DO654" i="1" s="1"/>
  <c r="DN514" i="1"/>
  <c r="DN654" i="1" s="1"/>
  <c r="DM514" i="1"/>
  <c r="DL514" i="1"/>
  <c r="DL654" i="1" s="1"/>
  <c r="DK514" i="1"/>
  <c r="DK654" i="1" s="1"/>
  <c r="DJ514" i="1"/>
  <c r="DJ654" i="1" s="1"/>
  <c r="DI514" i="1"/>
  <c r="DI654" i="1" s="1"/>
  <c r="DH514" i="1"/>
  <c r="DH654" i="1" s="1"/>
  <c r="DG514" i="1"/>
  <c r="DG654" i="1" s="1"/>
  <c r="DF514" i="1"/>
  <c r="DF654" i="1" s="1"/>
  <c r="DE514" i="1"/>
  <c r="DE654" i="1" s="1"/>
  <c r="DD514" i="1"/>
  <c r="DD654" i="1" s="1"/>
  <c r="DC514" i="1"/>
  <c r="DB514" i="1"/>
  <c r="DB654" i="1" s="1"/>
  <c r="DA514" i="1"/>
  <c r="DA654" i="1" s="1"/>
  <c r="CZ514" i="1"/>
  <c r="CZ654" i="1" s="1"/>
  <c r="CY514" i="1"/>
  <c r="CY654" i="1" s="1"/>
  <c r="CX514" i="1"/>
  <c r="CX654" i="1" s="1"/>
  <c r="CW514" i="1"/>
  <c r="CW654" i="1" s="1"/>
  <c r="CV514" i="1"/>
  <c r="CV654" i="1" s="1"/>
  <c r="CU514" i="1"/>
  <c r="CU654" i="1" s="1"/>
  <c r="CT514" i="1"/>
  <c r="CT654" i="1" s="1"/>
  <c r="CS514" i="1"/>
  <c r="CS654" i="1" s="1"/>
  <c r="CR514" i="1"/>
  <c r="CR654" i="1" s="1"/>
  <c r="CQ514" i="1"/>
  <c r="CQ654" i="1" s="1"/>
  <c r="CP514" i="1"/>
  <c r="CP654" i="1" s="1"/>
  <c r="CO514" i="1"/>
  <c r="CO654" i="1" s="1"/>
  <c r="CN514" i="1"/>
  <c r="CN654" i="1" s="1"/>
  <c r="CM514" i="1"/>
  <c r="CM654" i="1" s="1"/>
  <c r="CL514" i="1"/>
  <c r="CL654" i="1" s="1"/>
  <c r="CK514" i="1"/>
  <c r="CK654" i="1" s="1"/>
  <c r="CJ514" i="1"/>
  <c r="CJ654" i="1" s="1"/>
  <c r="CI514" i="1"/>
  <c r="CI654" i="1" s="1"/>
  <c r="CH514" i="1"/>
  <c r="CH654" i="1" s="1"/>
  <c r="CG514" i="1"/>
  <c r="CG654" i="1" s="1"/>
  <c r="CF514" i="1"/>
  <c r="CE514" i="1"/>
  <c r="CD514" i="1"/>
  <c r="CD654" i="1" s="1"/>
  <c r="CC514" i="1"/>
  <c r="CC654" i="1" s="1"/>
  <c r="CB514" i="1"/>
  <c r="CB654" i="1" s="1"/>
  <c r="CA514" i="1"/>
  <c r="CA654" i="1" s="1"/>
  <c r="BZ514" i="1"/>
  <c r="BZ654" i="1" s="1"/>
  <c r="BY514" i="1"/>
  <c r="BY654" i="1" s="1"/>
  <c r="BX514" i="1"/>
  <c r="BX654" i="1" s="1"/>
  <c r="BW514" i="1"/>
  <c r="BW654" i="1" s="1"/>
  <c r="BV514" i="1"/>
  <c r="BV654" i="1" s="1"/>
  <c r="BU514" i="1"/>
  <c r="BU654" i="1" s="1"/>
  <c r="BT514" i="1"/>
  <c r="BT654" i="1" s="1"/>
  <c r="BS514" i="1"/>
  <c r="BS654" i="1" s="1"/>
  <c r="BR514" i="1"/>
  <c r="BR654" i="1" s="1"/>
  <c r="BQ514" i="1"/>
  <c r="BQ654" i="1" s="1"/>
  <c r="BP514" i="1"/>
  <c r="BP654" i="1" s="1"/>
  <c r="BO514" i="1"/>
  <c r="BO654" i="1" s="1"/>
  <c r="BN514" i="1"/>
  <c r="BN654" i="1" s="1"/>
  <c r="BM514" i="1"/>
  <c r="BM654" i="1" s="1"/>
  <c r="BL514" i="1"/>
  <c r="BL654" i="1" s="1"/>
  <c r="BK514" i="1"/>
  <c r="BK654" i="1" s="1"/>
  <c r="BJ514" i="1"/>
  <c r="BJ654" i="1" s="1"/>
  <c r="BI514" i="1"/>
  <c r="BI654" i="1" s="1"/>
  <c r="BH514" i="1"/>
  <c r="BG514" i="1"/>
  <c r="BG654" i="1" s="1"/>
  <c r="BF514" i="1"/>
  <c r="BE514" i="1"/>
  <c r="BD514" i="1"/>
  <c r="BD654" i="1" s="1"/>
  <c r="BC514" i="1"/>
  <c r="BC654" i="1" s="1"/>
  <c r="BB514" i="1"/>
  <c r="BB654" i="1" s="1"/>
  <c r="BA514" i="1"/>
  <c r="BA654" i="1" s="1"/>
  <c r="AZ514" i="1"/>
  <c r="AZ654" i="1" s="1"/>
  <c r="AY514" i="1"/>
  <c r="AX514" i="1"/>
  <c r="AW514" i="1"/>
  <c r="AV514" i="1"/>
  <c r="AU514" i="1"/>
  <c r="AU654" i="1" s="1"/>
  <c r="AT514" i="1"/>
  <c r="AT654" i="1" s="1"/>
  <c r="AS514" i="1"/>
  <c r="AS654" i="1" s="1"/>
  <c r="AR514" i="1"/>
  <c r="AR654" i="1" s="1"/>
  <c r="AQ514" i="1"/>
  <c r="AP514" i="1"/>
  <c r="AP654" i="1" s="1"/>
  <c r="AO514" i="1"/>
  <c r="AO654" i="1" s="1"/>
  <c r="AN514" i="1"/>
  <c r="AN654" i="1" s="1"/>
  <c r="AM514" i="1"/>
  <c r="AM654" i="1" s="1"/>
  <c r="AL514" i="1"/>
  <c r="AL654" i="1" s="1"/>
  <c r="AK514" i="1"/>
  <c r="AK654" i="1" s="1"/>
  <c r="AJ514" i="1"/>
  <c r="AJ654" i="1" s="1"/>
  <c r="AI514" i="1"/>
  <c r="AI654" i="1" s="1"/>
  <c r="AH514" i="1"/>
  <c r="AH654" i="1" s="1"/>
  <c r="AG514" i="1"/>
  <c r="AG654" i="1" s="1"/>
  <c r="AF514" i="1"/>
  <c r="AF654" i="1" s="1"/>
  <c r="AE514" i="1"/>
  <c r="AE654" i="1" s="1"/>
  <c r="AD514" i="1"/>
  <c r="AD654" i="1" s="1"/>
  <c r="AC514" i="1"/>
  <c r="AC654" i="1" s="1"/>
  <c r="AB514" i="1"/>
  <c r="AB654" i="1" s="1"/>
  <c r="AA514" i="1"/>
  <c r="AA654" i="1" s="1"/>
  <c r="Z514" i="1"/>
  <c r="Z654" i="1" s="1"/>
  <c r="Y514" i="1"/>
  <c r="Y654" i="1" s="1"/>
  <c r="X514" i="1"/>
  <c r="X654" i="1" s="1"/>
  <c r="W514" i="1"/>
  <c r="W654" i="1" s="1"/>
  <c r="V514" i="1"/>
  <c r="V654" i="1" s="1"/>
  <c r="U514" i="1"/>
  <c r="U654" i="1" s="1"/>
  <c r="T514" i="1"/>
  <c r="T654" i="1" s="1"/>
  <c r="S514" i="1"/>
  <c r="S654" i="1" s="1"/>
  <c r="R514" i="1"/>
  <c r="R654" i="1" s="1"/>
  <c r="Q514" i="1"/>
  <c r="Q654" i="1" s="1"/>
  <c r="P514" i="1"/>
  <c r="P654" i="1" s="1"/>
  <c r="O514" i="1"/>
  <c r="O654" i="1" s="1"/>
  <c r="N514" i="1"/>
  <c r="N654" i="1" s="1"/>
  <c r="M514" i="1"/>
  <c r="M654" i="1" s="1"/>
  <c r="L514" i="1"/>
  <c r="L654" i="1" s="1"/>
  <c r="K514" i="1"/>
  <c r="K654" i="1" s="1"/>
  <c r="J514" i="1"/>
  <c r="J654" i="1" s="1"/>
  <c r="EK513" i="1"/>
  <c r="EK653" i="1" s="1"/>
  <c r="EJ513" i="1"/>
  <c r="EJ653" i="1" s="1"/>
  <c r="EI513" i="1"/>
  <c r="EI653" i="1" s="1"/>
  <c r="EH513" i="1"/>
  <c r="EH653" i="1" s="1"/>
  <c r="EG513" i="1"/>
  <c r="EG653" i="1" s="1"/>
  <c r="EF513" i="1"/>
  <c r="EF653" i="1" s="1"/>
  <c r="EE513" i="1"/>
  <c r="EE653" i="1" s="1"/>
  <c r="ED513" i="1"/>
  <c r="ED653" i="1" s="1"/>
  <c r="EC513" i="1"/>
  <c r="EC653" i="1" s="1"/>
  <c r="EB513" i="1"/>
  <c r="EB653" i="1" s="1"/>
  <c r="EA513" i="1"/>
  <c r="EA653" i="1" s="1"/>
  <c r="DZ513" i="1"/>
  <c r="DZ653" i="1" s="1"/>
  <c r="DY513" i="1"/>
  <c r="DY653" i="1" s="1"/>
  <c r="DX513" i="1"/>
  <c r="DX653" i="1" s="1"/>
  <c r="DW513" i="1"/>
  <c r="DW653" i="1" s="1"/>
  <c r="DV513" i="1"/>
  <c r="DU513" i="1"/>
  <c r="DU653" i="1" s="1"/>
  <c r="DT513" i="1"/>
  <c r="DT653" i="1" s="1"/>
  <c r="DS513" i="1"/>
  <c r="DS653" i="1" s="1"/>
  <c r="DR513" i="1"/>
  <c r="DQ513" i="1"/>
  <c r="DP513" i="1"/>
  <c r="DP653" i="1" s="1"/>
  <c r="DO513" i="1"/>
  <c r="DO653" i="1" s="1"/>
  <c r="DN513" i="1"/>
  <c r="DN653" i="1" s="1"/>
  <c r="DM513" i="1"/>
  <c r="DL513" i="1"/>
  <c r="DL653" i="1" s="1"/>
  <c r="DK513" i="1"/>
  <c r="DK653" i="1" s="1"/>
  <c r="DJ513" i="1"/>
  <c r="DJ653" i="1" s="1"/>
  <c r="DH513" i="1"/>
  <c r="DH653" i="1" s="1"/>
  <c r="DG513" i="1"/>
  <c r="DG653" i="1" s="1"/>
  <c r="DF513" i="1"/>
  <c r="DF653" i="1" s="1"/>
  <c r="DE513" i="1"/>
  <c r="DE653" i="1" s="1"/>
  <c r="DD513" i="1"/>
  <c r="DD653" i="1" s="1"/>
  <c r="DC513" i="1"/>
  <c r="DB513" i="1"/>
  <c r="DB653" i="1" s="1"/>
  <c r="DA513" i="1"/>
  <c r="DA653" i="1" s="1"/>
  <c r="CZ513" i="1"/>
  <c r="CZ653" i="1" s="1"/>
  <c r="CY513" i="1"/>
  <c r="CY653" i="1" s="1"/>
  <c r="CX513" i="1"/>
  <c r="CX653" i="1" s="1"/>
  <c r="CW513" i="1"/>
  <c r="CW653" i="1" s="1"/>
  <c r="CV513" i="1"/>
  <c r="CV653" i="1" s="1"/>
  <c r="CU513" i="1"/>
  <c r="CU653" i="1" s="1"/>
  <c r="CT513" i="1"/>
  <c r="CT653" i="1" s="1"/>
  <c r="CS513" i="1"/>
  <c r="CS653" i="1" s="1"/>
  <c r="CR513" i="1"/>
  <c r="CR653" i="1" s="1"/>
  <c r="CQ513" i="1"/>
  <c r="CQ653" i="1" s="1"/>
  <c r="CP513" i="1"/>
  <c r="CP653" i="1" s="1"/>
  <c r="CO513" i="1"/>
  <c r="CO653" i="1" s="1"/>
  <c r="CN513" i="1"/>
  <c r="CN653" i="1" s="1"/>
  <c r="CM513" i="1"/>
  <c r="CM653" i="1" s="1"/>
  <c r="CL513" i="1"/>
  <c r="CL653" i="1" s="1"/>
  <c r="CJ513" i="1"/>
  <c r="CJ653" i="1" s="1"/>
  <c r="CI513" i="1"/>
  <c r="CI653" i="1" s="1"/>
  <c r="CH513" i="1"/>
  <c r="CH653" i="1" s="1"/>
  <c r="CG513" i="1"/>
  <c r="CG653" i="1" s="1"/>
  <c r="CF513" i="1"/>
  <c r="CE513" i="1"/>
  <c r="CD513" i="1"/>
  <c r="CD653" i="1" s="1"/>
  <c r="CC513" i="1"/>
  <c r="CC653" i="1" s="1"/>
  <c r="CB513" i="1"/>
  <c r="CB653" i="1" s="1"/>
  <c r="CA513" i="1"/>
  <c r="CA653" i="1" s="1"/>
  <c r="BZ513" i="1"/>
  <c r="BZ653" i="1" s="1"/>
  <c r="BY513" i="1"/>
  <c r="BY653" i="1" s="1"/>
  <c r="BX513" i="1"/>
  <c r="BX653" i="1" s="1"/>
  <c r="BW513" i="1"/>
  <c r="BW653" i="1" s="1"/>
  <c r="BV513" i="1"/>
  <c r="BV653" i="1" s="1"/>
  <c r="BU513" i="1"/>
  <c r="BU653" i="1" s="1"/>
  <c r="BT513" i="1"/>
  <c r="BT653" i="1" s="1"/>
  <c r="BS513" i="1"/>
  <c r="BS653" i="1" s="1"/>
  <c r="BR513" i="1"/>
  <c r="BR653" i="1" s="1"/>
  <c r="BQ513" i="1"/>
  <c r="BQ653" i="1" s="1"/>
  <c r="BP513" i="1"/>
  <c r="BP653" i="1" s="1"/>
  <c r="BO513" i="1"/>
  <c r="BO653" i="1" s="1"/>
  <c r="BN513" i="1"/>
  <c r="BN653" i="1" s="1"/>
  <c r="BM513" i="1"/>
  <c r="BM653" i="1" s="1"/>
  <c r="BL513" i="1"/>
  <c r="BL653" i="1" s="1"/>
  <c r="BK513" i="1"/>
  <c r="BK653" i="1" s="1"/>
  <c r="BJ513" i="1"/>
  <c r="BJ653" i="1" s="1"/>
  <c r="BI513" i="1"/>
  <c r="BI653" i="1" s="1"/>
  <c r="BH513" i="1"/>
  <c r="BG513" i="1"/>
  <c r="BG653" i="1" s="1"/>
  <c r="BF513" i="1"/>
  <c r="BE513" i="1"/>
  <c r="BD513" i="1"/>
  <c r="BD653" i="1" s="1"/>
  <c r="BC513" i="1"/>
  <c r="BC653" i="1" s="1"/>
  <c r="BB513" i="1"/>
  <c r="BB653" i="1" s="1"/>
  <c r="BA513" i="1"/>
  <c r="BA653" i="1" s="1"/>
  <c r="AZ513" i="1"/>
  <c r="AZ653" i="1" s="1"/>
  <c r="AY513" i="1"/>
  <c r="AX513" i="1"/>
  <c r="AW513" i="1"/>
  <c r="AV513" i="1"/>
  <c r="AU513" i="1"/>
  <c r="AU653" i="1" s="1"/>
  <c r="AT513" i="1"/>
  <c r="AT653" i="1" s="1"/>
  <c r="AS513" i="1"/>
  <c r="AS653" i="1" s="1"/>
  <c r="AR513" i="1"/>
  <c r="AR653" i="1" s="1"/>
  <c r="AQ513" i="1"/>
  <c r="AP513" i="1"/>
  <c r="AP653" i="1" s="1"/>
  <c r="AN513" i="1"/>
  <c r="AN653" i="1" s="1"/>
  <c r="AM513" i="1"/>
  <c r="AM653" i="1" s="1"/>
  <c r="AL513" i="1"/>
  <c r="AL653" i="1" s="1"/>
  <c r="AK513" i="1"/>
  <c r="AK653" i="1" s="1"/>
  <c r="AJ513" i="1"/>
  <c r="AJ653" i="1" s="1"/>
  <c r="AI513" i="1"/>
  <c r="AI653" i="1" s="1"/>
  <c r="AH513" i="1"/>
  <c r="AH653" i="1" s="1"/>
  <c r="AG513" i="1"/>
  <c r="AG653" i="1" s="1"/>
  <c r="AF513" i="1"/>
  <c r="AF653" i="1" s="1"/>
  <c r="AE513" i="1"/>
  <c r="AE653" i="1" s="1"/>
  <c r="AD513" i="1"/>
  <c r="AD653" i="1" s="1"/>
  <c r="AC513" i="1"/>
  <c r="AC653" i="1" s="1"/>
  <c r="AB513" i="1"/>
  <c r="AB653" i="1" s="1"/>
  <c r="AA513" i="1"/>
  <c r="AA653" i="1" s="1"/>
  <c r="Z513" i="1"/>
  <c r="Z653" i="1" s="1"/>
  <c r="Y513" i="1"/>
  <c r="Y653" i="1" s="1"/>
  <c r="X513" i="1"/>
  <c r="X653" i="1" s="1"/>
  <c r="W513" i="1"/>
  <c r="W653" i="1" s="1"/>
  <c r="V513" i="1"/>
  <c r="V653" i="1" s="1"/>
  <c r="U513" i="1"/>
  <c r="U653" i="1" s="1"/>
  <c r="T513" i="1"/>
  <c r="T653" i="1" s="1"/>
  <c r="S513" i="1"/>
  <c r="S653" i="1" s="1"/>
  <c r="R513" i="1"/>
  <c r="R653" i="1" s="1"/>
  <c r="Q513" i="1"/>
  <c r="Q653" i="1" s="1"/>
  <c r="P513" i="1"/>
  <c r="P653" i="1" s="1"/>
  <c r="O513" i="1"/>
  <c r="O653" i="1" s="1"/>
  <c r="N513" i="1"/>
  <c r="N653" i="1" s="1"/>
  <c r="M513" i="1"/>
  <c r="M653" i="1" s="1"/>
  <c r="L513" i="1"/>
  <c r="L653" i="1" s="1"/>
  <c r="K513" i="1"/>
  <c r="K653" i="1" s="1"/>
  <c r="J513" i="1"/>
  <c r="J653" i="1" s="1"/>
  <c r="EK512" i="1"/>
  <c r="EK652" i="1" s="1"/>
  <c r="EJ512" i="1"/>
  <c r="EJ652" i="1" s="1"/>
  <c r="EI512" i="1"/>
  <c r="EI652" i="1" s="1"/>
  <c r="EH512" i="1"/>
  <c r="EH652" i="1" s="1"/>
  <c r="EG512" i="1"/>
  <c r="EG652" i="1" s="1"/>
  <c r="EF512" i="1"/>
  <c r="EF652" i="1" s="1"/>
  <c r="EE512" i="1"/>
  <c r="EE652" i="1" s="1"/>
  <c r="ED512" i="1"/>
  <c r="ED652" i="1" s="1"/>
  <c r="EC512" i="1"/>
  <c r="EC652" i="1" s="1"/>
  <c r="EB512" i="1"/>
  <c r="EB652" i="1" s="1"/>
  <c r="EA512" i="1"/>
  <c r="EA652" i="1" s="1"/>
  <c r="DZ512" i="1"/>
  <c r="DZ652" i="1" s="1"/>
  <c r="DY512" i="1"/>
  <c r="DY652" i="1" s="1"/>
  <c r="DX512" i="1"/>
  <c r="DX652" i="1" s="1"/>
  <c r="DW512" i="1"/>
  <c r="DW652" i="1" s="1"/>
  <c r="DV512" i="1"/>
  <c r="DU512" i="1"/>
  <c r="DU652" i="1" s="1"/>
  <c r="DT512" i="1"/>
  <c r="DT652" i="1" s="1"/>
  <c r="DS512" i="1"/>
  <c r="DS652" i="1" s="1"/>
  <c r="DR512" i="1"/>
  <c r="DQ512" i="1"/>
  <c r="DP512" i="1"/>
  <c r="DP652" i="1" s="1"/>
  <c r="DO512" i="1"/>
  <c r="DO652" i="1" s="1"/>
  <c r="DN512" i="1"/>
  <c r="DN652" i="1" s="1"/>
  <c r="DM512" i="1"/>
  <c r="DL512" i="1"/>
  <c r="DL652" i="1" s="1"/>
  <c r="DK512" i="1"/>
  <c r="DK652" i="1" s="1"/>
  <c r="DJ512" i="1"/>
  <c r="DJ652" i="1" s="1"/>
  <c r="DI512" i="1"/>
  <c r="DI652" i="1" s="1"/>
  <c r="DH512" i="1"/>
  <c r="DH652" i="1" s="1"/>
  <c r="DG512" i="1"/>
  <c r="DG652" i="1" s="1"/>
  <c r="DF512" i="1"/>
  <c r="DF652" i="1" s="1"/>
  <c r="DE512" i="1"/>
  <c r="DE652" i="1" s="1"/>
  <c r="DD512" i="1"/>
  <c r="DD652" i="1" s="1"/>
  <c r="DC512" i="1"/>
  <c r="DB512" i="1"/>
  <c r="DB652" i="1" s="1"/>
  <c r="CZ512" i="1"/>
  <c r="CZ652" i="1" s="1"/>
  <c r="CY512" i="1"/>
  <c r="CY652" i="1" s="1"/>
  <c r="CX512" i="1"/>
  <c r="CX652" i="1" s="1"/>
  <c r="CW512" i="1"/>
  <c r="CW652" i="1" s="1"/>
  <c r="CV512" i="1"/>
  <c r="CV652" i="1" s="1"/>
  <c r="CU512" i="1"/>
  <c r="CU652" i="1" s="1"/>
  <c r="CT512" i="1"/>
  <c r="CT652" i="1" s="1"/>
  <c r="CS512" i="1"/>
  <c r="CS652" i="1" s="1"/>
  <c r="CR512" i="1"/>
  <c r="CR652" i="1" s="1"/>
  <c r="CQ512" i="1"/>
  <c r="CQ652" i="1" s="1"/>
  <c r="CP512" i="1"/>
  <c r="CP652" i="1" s="1"/>
  <c r="CO512" i="1"/>
  <c r="CO652" i="1" s="1"/>
  <c r="CN512" i="1"/>
  <c r="CN652" i="1" s="1"/>
  <c r="CM512" i="1"/>
  <c r="CM652" i="1" s="1"/>
  <c r="CL512" i="1"/>
  <c r="CL652" i="1" s="1"/>
  <c r="CK512" i="1"/>
  <c r="CK652" i="1" s="1"/>
  <c r="CJ512" i="1"/>
  <c r="CJ652" i="1" s="1"/>
  <c r="CI512" i="1"/>
  <c r="CI652" i="1" s="1"/>
  <c r="CH512" i="1"/>
  <c r="CH652" i="1" s="1"/>
  <c r="CG512" i="1"/>
  <c r="CG652" i="1" s="1"/>
  <c r="CF512" i="1"/>
  <c r="CE512" i="1"/>
  <c r="CD512" i="1"/>
  <c r="CD652" i="1" s="1"/>
  <c r="CC512" i="1"/>
  <c r="CC652" i="1" s="1"/>
  <c r="CB512" i="1"/>
  <c r="CB652" i="1" s="1"/>
  <c r="CA512" i="1"/>
  <c r="CA652" i="1" s="1"/>
  <c r="BZ512" i="1"/>
  <c r="BZ652" i="1" s="1"/>
  <c r="BY512" i="1"/>
  <c r="BY652" i="1" s="1"/>
  <c r="BX512" i="1"/>
  <c r="BX652" i="1" s="1"/>
  <c r="BW512" i="1"/>
  <c r="BW652" i="1" s="1"/>
  <c r="BV512" i="1"/>
  <c r="BV652" i="1" s="1"/>
  <c r="BU512" i="1"/>
  <c r="BU652" i="1" s="1"/>
  <c r="BT512" i="1"/>
  <c r="BT652" i="1" s="1"/>
  <c r="BS512" i="1"/>
  <c r="BS652" i="1" s="1"/>
  <c r="BR512" i="1"/>
  <c r="BR652" i="1" s="1"/>
  <c r="BQ512" i="1"/>
  <c r="BQ652" i="1" s="1"/>
  <c r="BP512" i="1"/>
  <c r="BP652" i="1" s="1"/>
  <c r="BO512" i="1"/>
  <c r="BO652" i="1" s="1"/>
  <c r="BN512" i="1"/>
  <c r="BN652" i="1" s="1"/>
  <c r="BM512" i="1"/>
  <c r="BM652" i="1" s="1"/>
  <c r="BL512" i="1"/>
  <c r="BL652" i="1" s="1"/>
  <c r="BK512" i="1"/>
  <c r="BK652" i="1" s="1"/>
  <c r="BJ512" i="1"/>
  <c r="BJ652" i="1" s="1"/>
  <c r="BI512" i="1"/>
  <c r="BI652" i="1" s="1"/>
  <c r="BH512" i="1"/>
  <c r="BG512" i="1"/>
  <c r="BG652" i="1" s="1"/>
  <c r="BF512" i="1"/>
  <c r="BE512" i="1"/>
  <c r="BD512" i="1"/>
  <c r="BD652" i="1" s="1"/>
  <c r="BC512" i="1"/>
  <c r="BC652" i="1" s="1"/>
  <c r="BB512" i="1"/>
  <c r="BB652" i="1" s="1"/>
  <c r="BA512" i="1"/>
  <c r="BA652" i="1" s="1"/>
  <c r="AZ512" i="1"/>
  <c r="AZ652" i="1" s="1"/>
  <c r="AY512" i="1"/>
  <c r="AX512" i="1"/>
  <c r="AW512" i="1"/>
  <c r="AV512" i="1"/>
  <c r="AU512" i="1"/>
  <c r="AU652" i="1" s="1"/>
  <c r="AT512" i="1"/>
  <c r="AT652" i="1" s="1"/>
  <c r="AS512" i="1"/>
  <c r="AS652" i="1" s="1"/>
  <c r="AR512" i="1"/>
  <c r="AR652" i="1" s="1"/>
  <c r="AQ512" i="1"/>
  <c r="AP512" i="1"/>
  <c r="AP652" i="1" s="1"/>
  <c r="AM512" i="1"/>
  <c r="AM652" i="1" s="1"/>
  <c r="AL512" i="1"/>
  <c r="AL652" i="1" s="1"/>
  <c r="AK512" i="1"/>
  <c r="AK652" i="1" s="1"/>
  <c r="AJ512" i="1"/>
  <c r="AJ652" i="1" s="1"/>
  <c r="AI512" i="1"/>
  <c r="AI652" i="1" s="1"/>
  <c r="AH512" i="1"/>
  <c r="AH652" i="1" s="1"/>
  <c r="AG512" i="1"/>
  <c r="AG652" i="1" s="1"/>
  <c r="AF512" i="1"/>
  <c r="AF652" i="1" s="1"/>
  <c r="AE512" i="1"/>
  <c r="AE652" i="1" s="1"/>
  <c r="AD512" i="1"/>
  <c r="AD652" i="1" s="1"/>
  <c r="AC512" i="1"/>
  <c r="AC652" i="1" s="1"/>
  <c r="AB512" i="1"/>
  <c r="AB652" i="1" s="1"/>
  <c r="AA512" i="1"/>
  <c r="AA652" i="1" s="1"/>
  <c r="Z512" i="1"/>
  <c r="Z652" i="1" s="1"/>
  <c r="Y512" i="1"/>
  <c r="Y652" i="1" s="1"/>
  <c r="X512" i="1"/>
  <c r="X652" i="1" s="1"/>
  <c r="W512" i="1"/>
  <c r="W652" i="1" s="1"/>
  <c r="V512" i="1"/>
  <c r="V652" i="1" s="1"/>
  <c r="U512" i="1"/>
  <c r="U652" i="1" s="1"/>
  <c r="T512" i="1"/>
  <c r="T652" i="1" s="1"/>
  <c r="S512" i="1"/>
  <c r="S652" i="1" s="1"/>
  <c r="R512" i="1"/>
  <c r="R652" i="1" s="1"/>
  <c r="Q512" i="1"/>
  <c r="Q652" i="1" s="1"/>
  <c r="P512" i="1"/>
  <c r="P652" i="1" s="1"/>
  <c r="O512" i="1"/>
  <c r="O652" i="1" s="1"/>
  <c r="N512" i="1"/>
  <c r="N652" i="1" s="1"/>
  <c r="M512" i="1"/>
  <c r="M652" i="1" s="1"/>
  <c r="L512" i="1"/>
  <c r="L652" i="1" s="1"/>
  <c r="K512" i="1"/>
  <c r="K652" i="1" s="1"/>
  <c r="J512" i="1"/>
  <c r="J652" i="1" s="1"/>
  <c r="EK511" i="1"/>
  <c r="EK651" i="1" s="1"/>
  <c r="EJ511" i="1"/>
  <c r="EJ651" i="1" s="1"/>
  <c r="EI511" i="1"/>
  <c r="EI651" i="1" s="1"/>
  <c r="EH511" i="1"/>
  <c r="EH651" i="1" s="1"/>
  <c r="EG511" i="1"/>
  <c r="EG651" i="1" s="1"/>
  <c r="EF511" i="1"/>
  <c r="EF651" i="1" s="1"/>
  <c r="EE511" i="1"/>
  <c r="EE651" i="1" s="1"/>
  <c r="ED511" i="1"/>
  <c r="ED651" i="1" s="1"/>
  <c r="EC511" i="1"/>
  <c r="EC651" i="1" s="1"/>
  <c r="EB511" i="1"/>
  <c r="EB651" i="1" s="1"/>
  <c r="EA511" i="1"/>
  <c r="EA651" i="1" s="1"/>
  <c r="DZ511" i="1"/>
  <c r="DZ651" i="1" s="1"/>
  <c r="DY511" i="1"/>
  <c r="DY651" i="1" s="1"/>
  <c r="DX511" i="1"/>
  <c r="DX651" i="1" s="1"/>
  <c r="DW511" i="1"/>
  <c r="DW651" i="1" s="1"/>
  <c r="DV511" i="1"/>
  <c r="DU511" i="1"/>
  <c r="DU651" i="1" s="1"/>
  <c r="DT511" i="1"/>
  <c r="DT651" i="1" s="1"/>
  <c r="DS511" i="1"/>
  <c r="DS651" i="1" s="1"/>
  <c r="DR511" i="1"/>
  <c r="DQ511" i="1"/>
  <c r="DP511" i="1"/>
  <c r="DP651" i="1" s="1"/>
  <c r="DO511" i="1"/>
  <c r="DO651" i="1" s="1"/>
  <c r="DN511" i="1"/>
  <c r="DN651" i="1" s="1"/>
  <c r="DM511" i="1"/>
  <c r="DL511" i="1"/>
  <c r="DL651" i="1" s="1"/>
  <c r="DK511" i="1"/>
  <c r="DK651" i="1" s="1"/>
  <c r="DJ511" i="1"/>
  <c r="DJ651" i="1" s="1"/>
  <c r="DI511" i="1"/>
  <c r="DI651" i="1" s="1"/>
  <c r="DH511" i="1"/>
  <c r="DH651" i="1" s="1"/>
  <c r="DG511" i="1"/>
  <c r="DG651" i="1" s="1"/>
  <c r="DF511" i="1"/>
  <c r="DF651" i="1" s="1"/>
  <c r="DE511" i="1"/>
  <c r="DE651" i="1" s="1"/>
  <c r="DD511" i="1"/>
  <c r="DD651" i="1" s="1"/>
  <c r="DC511" i="1"/>
  <c r="DB511" i="1"/>
  <c r="DB651" i="1" s="1"/>
  <c r="DA511" i="1"/>
  <c r="DA651" i="1" s="1"/>
  <c r="CZ511" i="1"/>
  <c r="CZ651" i="1" s="1"/>
  <c r="CY511" i="1"/>
  <c r="CY651" i="1" s="1"/>
  <c r="CX511" i="1"/>
  <c r="CX651" i="1" s="1"/>
  <c r="CW511" i="1"/>
  <c r="CW651" i="1" s="1"/>
  <c r="CV511" i="1"/>
  <c r="CV651" i="1" s="1"/>
  <c r="CU511" i="1"/>
  <c r="CU651" i="1" s="1"/>
  <c r="CT511" i="1"/>
  <c r="CT651" i="1" s="1"/>
  <c r="CS511" i="1"/>
  <c r="CS651" i="1" s="1"/>
  <c r="CR511" i="1"/>
  <c r="CR651" i="1" s="1"/>
  <c r="CQ511" i="1"/>
  <c r="CQ651" i="1" s="1"/>
  <c r="CP511" i="1"/>
  <c r="CP651" i="1" s="1"/>
  <c r="CO511" i="1"/>
  <c r="CO651" i="1" s="1"/>
  <c r="CN511" i="1"/>
  <c r="CN651" i="1" s="1"/>
  <c r="CM511" i="1"/>
  <c r="CM651" i="1" s="1"/>
  <c r="CL511" i="1"/>
  <c r="CL651" i="1" s="1"/>
  <c r="CK511" i="1"/>
  <c r="CK651" i="1" s="1"/>
  <c r="CJ511" i="1"/>
  <c r="CJ651" i="1" s="1"/>
  <c r="CI511" i="1"/>
  <c r="CI651" i="1" s="1"/>
  <c r="CH511" i="1"/>
  <c r="CH651" i="1" s="1"/>
  <c r="CG511" i="1"/>
  <c r="CG651" i="1" s="1"/>
  <c r="CF511" i="1"/>
  <c r="CE511" i="1"/>
  <c r="CD511" i="1"/>
  <c r="CD651" i="1" s="1"/>
  <c r="CC511" i="1"/>
  <c r="CC651" i="1" s="1"/>
  <c r="CB511" i="1"/>
  <c r="CB651" i="1" s="1"/>
  <c r="CA511" i="1"/>
  <c r="CA651" i="1" s="1"/>
  <c r="BZ511" i="1"/>
  <c r="BZ651" i="1" s="1"/>
  <c r="BY511" i="1"/>
  <c r="BY651" i="1" s="1"/>
  <c r="BX511" i="1"/>
  <c r="BX651" i="1" s="1"/>
  <c r="BW511" i="1"/>
  <c r="BW651" i="1" s="1"/>
  <c r="BV511" i="1"/>
  <c r="BV651" i="1" s="1"/>
  <c r="BU511" i="1"/>
  <c r="BU651" i="1" s="1"/>
  <c r="BT511" i="1"/>
  <c r="BT651" i="1" s="1"/>
  <c r="BS511" i="1"/>
  <c r="BS651" i="1" s="1"/>
  <c r="BR511" i="1"/>
  <c r="BR651" i="1" s="1"/>
  <c r="BQ511" i="1"/>
  <c r="BQ651" i="1" s="1"/>
  <c r="BP511" i="1"/>
  <c r="BP651" i="1" s="1"/>
  <c r="BO511" i="1"/>
  <c r="BO651" i="1" s="1"/>
  <c r="BN511" i="1"/>
  <c r="BN651" i="1" s="1"/>
  <c r="BM511" i="1"/>
  <c r="BM651" i="1" s="1"/>
  <c r="BL511" i="1"/>
  <c r="BL651" i="1" s="1"/>
  <c r="BK511" i="1"/>
  <c r="BK651" i="1" s="1"/>
  <c r="BJ511" i="1"/>
  <c r="BJ651" i="1" s="1"/>
  <c r="BI511" i="1"/>
  <c r="BI651" i="1" s="1"/>
  <c r="BH511" i="1"/>
  <c r="BG511" i="1"/>
  <c r="BG651" i="1" s="1"/>
  <c r="BF511" i="1"/>
  <c r="BE511" i="1"/>
  <c r="BD511" i="1"/>
  <c r="BD651" i="1" s="1"/>
  <c r="BC511" i="1"/>
  <c r="BC651" i="1" s="1"/>
  <c r="BB511" i="1"/>
  <c r="BB651" i="1" s="1"/>
  <c r="BA511" i="1"/>
  <c r="BA651" i="1" s="1"/>
  <c r="AZ511" i="1"/>
  <c r="AZ651" i="1" s="1"/>
  <c r="AY511" i="1"/>
  <c r="AX511" i="1"/>
  <c r="AW511" i="1"/>
  <c r="AV511" i="1"/>
  <c r="AU511" i="1"/>
  <c r="AU651" i="1" s="1"/>
  <c r="AT511" i="1"/>
  <c r="AT651" i="1" s="1"/>
  <c r="AS511" i="1"/>
  <c r="AS651" i="1" s="1"/>
  <c r="AR511" i="1"/>
  <c r="AR651" i="1" s="1"/>
  <c r="AQ511" i="1"/>
  <c r="AP511" i="1"/>
  <c r="AP651" i="1" s="1"/>
  <c r="AM511" i="1"/>
  <c r="AM651" i="1" s="1"/>
  <c r="AL511" i="1"/>
  <c r="AL651" i="1" s="1"/>
  <c r="AK511" i="1"/>
  <c r="AK651" i="1" s="1"/>
  <c r="AJ511" i="1"/>
  <c r="AJ651" i="1" s="1"/>
  <c r="AI511" i="1"/>
  <c r="AI651" i="1" s="1"/>
  <c r="AH511" i="1"/>
  <c r="AH651" i="1" s="1"/>
  <c r="AG511" i="1"/>
  <c r="AG651" i="1" s="1"/>
  <c r="AF511" i="1"/>
  <c r="AF651" i="1" s="1"/>
  <c r="AE511" i="1"/>
  <c r="AE651" i="1" s="1"/>
  <c r="AD511" i="1"/>
  <c r="AD651" i="1" s="1"/>
  <c r="AC511" i="1"/>
  <c r="AC651" i="1" s="1"/>
  <c r="AB511" i="1"/>
  <c r="AB651" i="1" s="1"/>
  <c r="AA511" i="1"/>
  <c r="AA651" i="1" s="1"/>
  <c r="Z511" i="1"/>
  <c r="Z651" i="1" s="1"/>
  <c r="Y511" i="1"/>
  <c r="Y651" i="1" s="1"/>
  <c r="X511" i="1"/>
  <c r="X651" i="1" s="1"/>
  <c r="W511" i="1"/>
  <c r="W651" i="1" s="1"/>
  <c r="V511" i="1"/>
  <c r="V651" i="1" s="1"/>
  <c r="U511" i="1"/>
  <c r="U651" i="1" s="1"/>
  <c r="T511" i="1"/>
  <c r="T651" i="1" s="1"/>
  <c r="S511" i="1"/>
  <c r="S651" i="1" s="1"/>
  <c r="R511" i="1"/>
  <c r="R651" i="1" s="1"/>
  <c r="Q511" i="1"/>
  <c r="Q651" i="1" s="1"/>
  <c r="P511" i="1"/>
  <c r="P651" i="1" s="1"/>
  <c r="O511" i="1"/>
  <c r="O651" i="1" s="1"/>
  <c r="N511" i="1"/>
  <c r="N651" i="1" s="1"/>
  <c r="M511" i="1"/>
  <c r="M651" i="1" s="1"/>
  <c r="L511" i="1"/>
  <c r="L651" i="1" s="1"/>
  <c r="K511" i="1"/>
  <c r="K651" i="1" s="1"/>
  <c r="J511" i="1"/>
  <c r="J651" i="1" s="1"/>
  <c r="EK510" i="1"/>
  <c r="EK650" i="1" s="1"/>
  <c r="EJ510" i="1"/>
  <c r="EJ650" i="1" s="1"/>
  <c r="EI510" i="1"/>
  <c r="EI650" i="1" s="1"/>
  <c r="EH510" i="1"/>
  <c r="EH650" i="1" s="1"/>
  <c r="EG510" i="1"/>
  <c r="EG650" i="1" s="1"/>
  <c r="EF510" i="1"/>
  <c r="EF650" i="1" s="1"/>
  <c r="EE510" i="1"/>
  <c r="EE650" i="1" s="1"/>
  <c r="ED510" i="1"/>
  <c r="ED650" i="1" s="1"/>
  <c r="EC510" i="1"/>
  <c r="EC650" i="1" s="1"/>
  <c r="EB510" i="1"/>
  <c r="EB650" i="1" s="1"/>
  <c r="EA510" i="1"/>
  <c r="EA650" i="1" s="1"/>
  <c r="DZ510" i="1"/>
  <c r="DZ650" i="1" s="1"/>
  <c r="DY510" i="1"/>
  <c r="DY650" i="1" s="1"/>
  <c r="DX510" i="1"/>
  <c r="DX650" i="1" s="1"/>
  <c r="DW510" i="1"/>
  <c r="DW650" i="1" s="1"/>
  <c r="DV510" i="1"/>
  <c r="DU510" i="1"/>
  <c r="DU650" i="1" s="1"/>
  <c r="DT510" i="1"/>
  <c r="DT650" i="1" s="1"/>
  <c r="DS510" i="1"/>
  <c r="DS650" i="1" s="1"/>
  <c r="DR510" i="1"/>
  <c r="DQ510" i="1"/>
  <c r="DP510" i="1"/>
  <c r="DP650" i="1" s="1"/>
  <c r="DO510" i="1"/>
  <c r="DO650" i="1" s="1"/>
  <c r="DN510" i="1"/>
  <c r="DN650" i="1" s="1"/>
  <c r="DM510" i="1"/>
  <c r="DL510" i="1"/>
  <c r="DL650" i="1" s="1"/>
  <c r="DK510" i="1"/>
  <c r="DK650" i="1" s="1"/>
  <c r="DJ510" i="1"/>
  <c r="DJ650" i="1" s="1"/>
  <c r="DI510" i="1"/>
  <c r="DI650" i="1" s="1"/>
  <c r="DH510" i="1"/>
  <c r="DH650" i="1" s="1"/>
  <c r="DG510" i="1"/>
  <c r="DG650" i="1" s="1"/>
  <c r="DF510" i="1"/>
  <c r="DF650" i="1" s="1"/>
  <c r="DE510" i="1"/>
  <c r="DE650" i="1" s="1"/>
  <c r="DD510" i="1"/>
  <c r="DD650" i="1" s="1"/>
  <c r="DC510" i="1"/>
  <c r="DB510" i="1"/>
  <c r="DB650" i="1" s="1"/>
  <c r="DA510" i="1"/>
  <c r="DA650" i="1" s="1"/>
  <c r="CZ510" i="1"/>
  <c r="CZ650" i="1" s="1"/>
  <c r="CY510" i="1"/>
  <c r="CY650" i="1" s="1"/>
  <c r="CX510" i="1"/>
  <c r="CX650" i="1" s="1"/>
  <c r="CW510" i="1"/>
  <c r="CW650" i="1" s="1"/>
  <c r="CV510" i="1"/>
  <c r="CV650" i="1" s="1"/>
  <c r="CU510" i="1"/>
  <c r="CU650" i="1" s="1"/>
  <c r="CT510" i="1"/>
  <c r="CT650" i="1" s="1"/>
  <c r="CS510" i="1"/>
  <c r="CS650" i="1" s="1"/>
  <c r="CR510" i="1"/>
  <c r="CR650" i="1" s="1"/>
  <c r="CQ510" i="1"/>
  <c r="CQ650" i="1" s="1"/>
  <c r="CP510" i="1"/>
  <c r="CP650" i="1" s="1"/>
  <c r="CO510" i="1"/>
  <c r="CO650" i="1" s="1"/>
  <c r="CN510" i="1"/>
  <c r="CN650" i="1" s="1"/>
  <c r="CM510" i="1"/>
  <c r="CM650" i="1" s="1"/>
  <c r="CL510" i="1"/>
  <c r="CL650" i="1" s="1"/>
  <c r="CK510" i="1"/>
  <c r="CK650" i="1" s="1"/>
  <c r="CJ510" i="1"/>
  <c r="CJ650" i="1" s="1"/>
  <c r="CI510" i="1"/>
  <c r="CI650" i="1" s="1"/>
  <c r="CH510" i="1"/>
  <c r="CH650" i="1" s="1"/>
  <c r="CG510" i="1"/>
  <c r="CG650" i="1" s="1"/>
  <c r="CF510" i="1"/>
  <c r="CE510" i="1"/>
  <c r="CD510" i="1"/>
  <c r="CD650" i="1" s="1"/>
  <c r="CC510" i="1"/>
  <c r="CC650" i="1" s="1"/>
  <c r="CB510" i="1"/>
  <c r="CB650" i="1" s="1"/>
  <c r="CA510" i="1"/>
  <c r="CA650" i="1" s="1"/>
  <c r="BZ510" i="1"/>
  <c r="BZ650" i="1" s="1"/>
  <c r="BY510" i="1"/>
  <c r="BY650" i="1" s="1"/>
  <c r="BX510" i="1"/>
  <c r="BX650" i="1" s="1"/>
  <c r="BW510" i="1"/>
  <c r="BW650" i="1" s="1"/>
  <c r="BV510" i="1"/>
  <c r="BV650" i="1" s="1"/>
  <c r="BU510" i="1"/>
  <c r="BU650" i="1" s="1"/>
  <c r="BT510" i="1"/>
  <c r="BT650" i="1" s="1"/>
  <c r="BS510" i="1"/>
  <c r="BS650" i="1" s="1"/>
  <c r="BR510" i="1"/>
  <c r="BR650" i="1" s="1"/>
  <c r="BQ510" i="1"/>
  <c r="BQ650" i="1" s="1"/>
  <c r="BP510" i="1"/>
  <c r="BP650" i="1" s="1"/>
  <c r="BO510" i="1"/>
  <c r="BO650" i="1" s="1"/>
  <c r="BN510" i="1"/>
  <c r="BN650" i="1" s="1"/>
  <c r="BM510" i="1"/>
  <c r="BM650" i="1" s="1"/>
  <c r="BL510" i="1"/>
  <c r="BL650" i="1" s="1"/>
  <c r="BK510" i="1"/>
  <c r="BK650" i="1" s="1"/>
  <c r="BJ510" i="1"/>
  <c r="BJ650" i="1" s="1"/>
  <c r="BI510" i="1"/>
  <c r="BI650" i="1" s="1"/>
  <c r="BH510" i="1"/>
  <c r="BG510" i="1"/>
  <c r="BG650" i="1" s="1"/>
  <c r="BF510" i="1"/>
  <c r="BE510" i="1"/>
  <c r="BD510" i="1"/>
  <c r="BD650" i="1" s="1"/>
  <c r="BC510" i="1"/>
  <c r="BC650" i="1" s="1"/>
  <c r="BB510" i="1"/>
  <c r="BB650" i="1" s="1"/>
  <c r="BA510" i="1"/>
  <c r="BA650" i="1" s="1"/>
  <c r="AZ510" i="1"/>
  <c r="AZ650" i="1" s="1"/>
  <c r="AY510" i="1"/>
  <c r="AX510" i="1"/>
  <c r="AW510" i="1"/>
  <c r="AV510" i="1"/>
  <c r="AU510" i="1"/>
  <c r="AU650" i="1" s="1"/>
  <c r="AT510" i="1"/>
  <c r="AT650" i="1" s="1"/>
  <c r="AS510" i="1"/>
  <c r="AS650" i="1" s="1"/>
  <c r="AR510" i="1"/>
  <c r="AR650" i="1" s="1"/>
  <c r="AQ510" i="1"/>
  <c r="AP510" i="1"/>
  <c r="AP650" i="1" s="1"/>
  <c r="AO510" i="1"/>
  <c r="AO650" i="1" s="1"/>
  <c r="AN510" i="1"/>
  <c r="AN650" i="1" s="1"/>
  <c r="AM510" i="1"/>
  <c r="AM650" i="1" s="1"/>
  <c r="AL510" i="1"/>
  <c r="AL650" i="1" s="1"/>
  <c r="AK510" i="1"/>
  <c r="AK650" i="1" s="1"/>
  <c r="AJ510" i="1"/>
  <c r="AJ650" i="1" s="1"/>
  <c r="AI510" i="1"/>
  <c r="AI650" i="1" s="1"/>
  <c r="AH510" i="1"/>
  <c r="AH650" i="1" s="1"/>
  <c r="AG510" i="1"/>
  <c r="AG650" i="1" s="1"/>
  <c r="AF510" i="1"/>
  <c r="AF650" i="1" s="1"/>
  <c r="AE510" i="1"/>
  <c r="AE650" i="1" s="1"/>
  <c r="AD510" i="1"/>
  <c r="AD650" i="1" s="1"/>
  <c r="AC510" i="1"/>
  <c r="AC650" i="1" s="1"/>
  <c r="AB510" i="1"/>
  <c r="AB650" i="1" s="1"/>
  <c r="AA510" i="1"/>
  <c r="AA650" i="1" s="1"/>
  <c r="Z510" i="1"/>
  <c r="Z650" i="1" s="1"/>
  <c r="Y510" i="1"/>
  <c r="Y650" i="1" s="1"/>
  <c r="X510" i="1"/>
  <c r="X650" i="1" s="1"/>
  <c r="W510" i="1"/>
  <c r="W650" i="1" s="1"/>
  <c r="V510" i="1"/>
  <c r="V650" i="1" s="1"/>
  <c r="U510" i="1"/>
  <c r="U650" i="1" s="1"/>
  <c r="T510" i="1"/>
  <c r="T650" i="1" s="1"/>
  <c r="S510" i="1"/>
  <c r="S650" i="1" s="1"/>
  <c r="R510" i="1"/>
  <c r="R650" i="1" s="1"/>
  <c r="Q510" i="1"/>
  <c r="Q650" i="1" s="1"/>
  <c r="P510" i="1"/>
  <c r="P650" i="1" s="1"/>
  <c r="O510" i="1"/>
  <c r="O650" i="1" s="1"/>
  <c r="N510" i="1"/>
  <c r="N650" i="1" s="1"/>
  <c r="M510" i="1"/>
  <c r="M650" i="1" s="1"/>
  <c r="L510" i="1"/>
  <c r="L650" i="1" s="1"/>
  <c r="K510" i="1"/>
  <c r="K650" i="1" s="1"/>
  <c r="J510" i="1"/>
  <c r="J650" i="1" s="1"/>
  <c r="EK509" i="1"/>
  <c r="EK649" i="1" s="1"/>
  <c r="EJ509" i="1"/>
  <c r="EJ649" i="1" s="1"/>
  <c r="EI509" i="1"/>
  <c r="EI649" i="1" s="1"/>
  <c r="EH509" i="1"/>
  <c r="EH649" i="1" s="1"/>
  <c r="EG509" i="1"/>
  <c r="EG649" i="1" s="1"/>
  <c r="EF509" i="1"/>
  <c r="EF649" i="1" s="1"/>
  <c r="EE509" i="1"/>
  <c r="EE649" i="1" s="1"/>
  <c r="ED509" i="1"/>
  <c r="ED649" i="1" s="1"/>
  <c r="EC509" i="1"/>
  <c r="EC649" i="1" s="1"/>
  <c r="EB509" i="1"/>
  <c r="EB649" i="1" s="1"/>
  <c r="EA509" i="1"/>
  <c r="EA649" i="1" s="1"/>
  <c r="DZ509" i="1"/>
  <c r="DZ649" i="1" s="1"/>
  <c r="DY509" i="1"/>
  <c r="DY649" i="1" s="1"/>
  <c r="DX509" i="1"/>
  <c r="DX649" i="1" s="1"/>
  <c r="DW509" i="1"/>
  <c r="DW649" i="1" s="1"/>
  <c r="DV509" i="1"/>
  <c r="DU509" i="1"/>
  <c r="DU649" i="1" s="1"/>
  <c r="DT509" i="1"/>
  <c r="DT649" i="1" s="1"/>
  <c r="DS509" i="1"/>
  <c r="DS649" i="1" s="1"/>
  <c r="DR509" i="1"/>
  <c r="DQ509" i="1"/>
  <c r="DP509" i="1"/>
  <c r="DP649" i="1" s="1"/>
  <c r="DO509" i="1"/>
  <c r="DO649" i="1" s="1"/>
  <c r="DN509" i="1"/>
  <c r="DN649" i="1" s="1"/>
  <c r="DM509" i="1"/>
  <c r="DL509" i="1"/>
  <c r="DL649" i="1" s="1"/>
  <c r="DK509" i="1"/>
  <c r="DK649" i="1" s="1"/>
  <c r="DJ509" i="1"/>
  <c r="DJ649" i="1" s="1"/>
  <c r="DI509" i="1"/>
  <c r="DI649" i="1" s="1"/>
  <c r="DH509" i="1"/>
  <c r="DH649" i="1" s="1"/>
  <c r="DG509" i="1"/>
  <c r="DG649" i="1" s="1"/>
  <c r="DF509" i="1"/>
  <c r="DF649" i="1" s="1"/>
  <c r="DE509" i="1"/>
  <c r="DE649" i="1" s="1"/>
  <c r="DD509" i="1"/>
  <c r="DD649" i="1" s="1"/>
  <c r="DC509" i="1"/>
  <c r="DB509" i="1"/>
  <c r="DB649" i="1" s="1"/>
  <c r="DA509" i="1"/>
  <c r="DA649" i="1" s="1"/>
  <c r="CZ509" i="1"/>
  <c r="CZ649" i="1" s="1"/>
  <c r="CY509" i="1"/>
  <c r="CY649" i="1" s="1"/>
  <c r="CX509" i="1"/>
  <c r="CX649" i="1" s="1"/>
  <c r="CW509" i="1"/>
  <c r="CW649" i="1" s="1"/>
  <c r="CV509" i="1"/>
  <c r="CV649" i="1" s="1"/>
  <c r="CU509" i="1"/>
  <c r="CU649" i="1" s="1"/>
  <c r="CT509" i="1"/>
  <c r="CT649" i="1" s="1"/>
  <c r="CS509" i="1"/>
  <c r="CS649" i="1" s="1"/>
  <c r="CR509" i="1"/>
  <c r="CR649" i="1" s="1"/>
  <c r="CQ509" i="1"/>
  <c r="CQ649" i="1" s="1"/>
  <c r="CP509" i="1"/>
  <c r="CP649" i="1" s="1"/>
  <c r="CO509" i="1"/>
  <c r="CO649" i="1" s="1"/>
  <c r="CN509" i="1"/>
  <c r="CN649" i="1" s="1"/>
  <c r="CM509" i="1"/>
  <c r="CM649" i="1" s="1"/>
  <c r="CK509" i="1"/>
  <c r="CK649" i="1" s="1"/>
  <c r="CJ509" i="1"/>
  <c r="CJ649" i="1" s="1"/>
  <c r="CI509" i="1"/>
  <c r="CI649" i="1" s="1"/>
  <c r="CH509" i="1"/>
  <c r="CH649" i="1" s="1"/>
  <c r="CG509" i="1"/>
  <c r="CG649" i="1" s="1"/>
  <c r="CF509" i="1"/>
  <c r="CE509" i="1"/>
  <c r="CD509" i="1"/>
  <c r="CD649" i="1" s="1"/>
  <c r="CC509" i="1"/>
  <c r="CC649" i="1" s="1"/>
  <c r="CB509" i="1"/>
  <c r="CB649" i="1" s="1"/>
  <c r="CA509" i="1"/>
  <c r="CA649" i="1" s="1"/>
  <c r="BZ509" i="1"/>
  <c r="BZ649" i="1" s="1"/>
  <c r="BY509" i="1"/>
  <c r="BY649" i="1" s="1"/>
  <c r="BX509" i="1"/>
  <c r="BX649" i="1" s="1"/>
  <c r="BW509" i="1"/>
  <c r="BW649" i="1" s="1"/>
  <c r="BV509" i="1"/>
  <c r="BV649" i="1" s="1"/>
  <c r="BU509" i="1"/>
  <c r="BU649" i="1" s="1"/>
  <c r="BT509" i="1"/>
  <c r="BT649" i="1" s="1"/>
  <c r="BS509" i="1"/>
  <c r="BS649" i="1" s="1"/>
  <c r="BR509" i="1"/>
  <c r="BR649" i="1" s="1"/>
  <c r="BQ509" i="1"/>
  <c r="BQ649" i="1" s="1"/>
  <c r="BP509" i="1"/>
  <c r="BP649" i="1" s="1"/>
  <c r="BO509" i="1"/>
  <c r="BO649" i="1" s="1"/>
  <c r="BN509" i="1"/>
  <c r="BN649" i="1" s="1"/>
  <c r="BM509" i="1"/>
  <c r="BM649" i="1" s="1"/>
  <c r="BL509" i="1"/>
  <c r="BL649" i="1" s="1"/>
  <c r="BK509" i="1"/>
  <c r="BK649" i="1" s="1"/>
  <c r="BJ509" i="1"/>
  <c r="BJ649" i="1" s="1"/>
  <c r="BI509" i="1"/>
  <c r="BI649" i="1" s="1"/>
  <c r="BH509" i="1"/>
  <c r="BG509" i="1"/>
  <c r="BG649" i="1" s="1"/>
  <c r="BF509" i="1"/>
  <c r="BE509" i="1"/>
  <c r="BD509" i="1"/>
  <c r="BD649" i="1" s="1"/>
  <c r="BC509" i="1"/>
  <c r="BC649" i="1" s="1"/>
  <c r="BB509" i="1"/>
  <c r="BB649" i="1" s="1"/>
  <c r="BA509" i="1"/>
  <c r="BA649" i="1" s="1"/>
  <c r="AZ509" i="1"/>
  <c r="AZ649" i="1" s="1"/>
  <c r="AY509" i="1"/>
  <c r="AX509" i="1"/>
  <c r="AW509" i="1"/>
  <c r="AV509" i="1"/>
  <c r="AU509" i="1"/>
  <c r="AU649" i="1" s="1"/>
  <c r="AT509" i="1"/>
  <c r="AT649" i="1" s="1"/>
  <c r="AS509" i="1"/>
  <c r="AS649" i="1" s="1"/>
  <c r="AR509" i="1"/>
  <c r="AR649" i="1" s="1"/>
  <c r="AQ509" i="1"/>
  <c r="AP509" i="1"/>
  <c r="AP649" i="1" s="1"/>
  <c r="AN509" i="1"/>
  <c r="AN649" i="1" s="1"/>
  <c r="AM509" i="1"/>
  <c r="AM649" i="1" s="1"/>
  <c r="AL509" i="1"/>
  <c r="AL649" i="1" s="1"/>
  <c r="AK509" i="1"/>
  <c r="AK649" i="1" s="1"/>
  <c r="AJ509" i="1"/>
  <c r="AJ649" i="1" s="1"/>
  <c r="AI509" i="1"/>
  <c r="AI649" i="1" s="1"/>
  <c r="AH509" i="1"/>
  <c r="AH649" i="1" s="1"/>
  <c r="AG509" i="1"/>
  <c r="AG649" i="1" s="1"/>
  <c r="AF509" i="1"/>
  <c r="AF649" i="1" s="1"/>
  <c r="AE509" i="1"/>
  <c r="AE649" i="1" s="1"/>
  <c r="AD509" i="1"/>
  <c r="AD649" i="1" s="1"/>
  <c r="AC509" i="1"/>
  <c r="AC649" i="1" s="1"/>
  <c r="AB509" i="1"/>
  <c r="AB649" i="1" s="1"/>
  <c r="AA509" i="1"/>
  <c r="AA649" i="1" s="1"/>
  <c r="Z509" i="1"/>
  <c r="Z649" i="1" s="1"/>
  <c r="Y509" i="1"/>
  <c r="Y649" i="1" s="1"/>
  <c r="X509" i="1"/>
  <c r="X649" i="1" s="1"/>
  <c r="W509" i="1"/>
  <c r="W649" i="1" s="1"/>
  <c r="V509" i="1"/>
  <c r="V649" i="1" s="1"/>
  <c r="U509" i="1"/>
  <c r="U649" i="1" s="1"/>
  <c r="T509" i="1"/>
  <c r="T649" i="1" s="1"/>
  <c r="S509" i="1"/>
  <c r="S649" i="1" s="1"/>
  <c r="R509" i="1"/>
  <c r="R649" i="1" s="1"/>
  <c r="Q509" i="1"/>
  <c r="Q649" i="1" s="1"/>
  <c r="P509" i="1"/>
  <c r="P649" i="1" s="1"/>
  <c r="O509" i="1"/>
  <c r="O649" i="1" s="1"/>
  <c r="N509" i="1"/>
  <c r="N649" i="1" s="1"/>
  <c r="M509" i="1"/>
  <c r="M649" i="1" s="1"/>
  <c r="L509" i="1"/>
  <c r="L649" i="1" s="1"/>
  <c r="K509" i="1"/>
  <c r="K649" i="1" s="1"/>
  <c r="J509" i="1"/>
  <c r="J649" i="1" s="1"/>
  <c r="EK508" i="1"/>
  <c r="EK648" i="1" s="1"/>
  <c r="EJ508" i="1"/>
  <c r="EJ648" i="1" s="1"/>
  <c r="EI508" i="1"/>
  <c r="EI648" i="1" s="1"/>
  <c r="EH508" i="1"/>
  <c r="EH648" i="1" s="1"/>
  <c r="EG508" i="1"/>
  <c r="EG648" i="1" s="1"/>
  <c r="EF508" i="1"/>
  <c r="EF648" i="1" s="1"/>
  <c r="EE508" i="1"/>
  <c r="EE648" i="1" s="1"/>
  <c r="ED508" i="1"/>
  <c r="ED648" i="1" s="1"/>
  <c r="EC508" i="1"/>
  <c r="EC648" i="1" s="1"/>
  <c r="EB508" i="1"/>
  <c r="EB648" i="1" s="1"/>
  <c r="DZ508" i="1"/>
  <c r="DZ648" i="1" s="1"/>
  <c r="DY508" i="1"/>
  <c r="DY648" i="1" s="1"/>
  <c r="DX508" i="1"/>
  <c r="DX648" i="1" s="1"/>
  <c r="DW508" i="1"/>
  <c r="DW648" i="1" s="1"/>
  <c r="DV508" i="1"/>
  <c r="DU508" i="1"/>
  <c r="DU648" i="1" s="1"/>
  <c r="DT508" i="1"/>
  <c r="DT648" i="1" s="1"/>
  <c r="DS508" i="1"/>
  <c r="DS648" i="1" s="1"/>
  <c r="DR508" i="1"/>
  <c r="DQ508" i="1"/>
  <c r="DP508" i="1"/>
  <c r="DP648" i="1" s="1"/>
  <c r="DO508" i="1"/>
  <c r="DO648" i="1" s="1"/>
  <c r="DN508" i="1"/>
  <c r="DN648" i="1" s="1"/>
  <c r="DM508" i="1"/>
  <c r="DL508" i="1"/>
  <c r="DL648" i="1" s="1"/>
  <c r="DK508" i="1"/>
  <c r="DK648" i="1" s="1"/>
  <c r="DJ508" i="1"/>
  <c r="DJ648" i="1" s="1"/>
  <c r="DI508" i="1"/>
  <c r="DI648" i="1" s="1"/>
  <c r="DH508" i="1"/>
  <c r="DH648" i="1" s="1"/>
  <c r="DG508" i="1"/>
  <c r="DG648" i="1" s="1"/>
  <c r="DF508" i="1"/>
  <c r="DF648" i="1" s="1"/>
  <c r="DE508" i="1"/>
  <c r="DE648" i="1" s="1"/>
  <c r="DD508" i="1"/>
  <c r="DD648" i="1" s="1"/>
  <c r="DC508" i="1"/>
  <c r="DB508" i="1"/>
  <c r="DB648" i="1" s="1"/>
  <c r="DA508" i="1"/>
  <c r="DA648" i="1" s="1"/>
  <c r="CZ508" i="1"/>
  <c r="CZ648" i="1" s="1"/>
  <c r="CY508" i="1"/>
  <c r="CY648" i="1" s="1"/>
  <c r="CX508" i="1"/>
  <c r="CX648" i="1" s="1"/>
  <c r="CW508" i="1"/>
  <c r="CW648" i="1" s="1"/>
  <c r="CV508" i="1"/>
  <c r="CV648" i="1" s="1"/>
  <c r="CU508" i="1"/>
  <c r="CU648" i="1" s="1"/>
  <c r="CT508" i="1"/>
  <c r="CT648" i="1" s="1"/>
  <c r="CS508" i="1"/>
  <c r="CS648" i="1" s="1"/>
  <c r="CR508" i="1"/>
  <c r="CR648" i="1" s="1"/>
  <c r="CQ508" i="1"/>
  <c r="CQ648" i="1" s="1"/>
  <c r="CP508" i="1"/>
  <c r="CP648" i="1" s="1"/>
  <c r="CO508" i="1"/>
  <c r="CO648" i="1" s="1"/>
  <c r="CN508" i="1"/>
  <c r="CN648" i="1" s="1"/>
  <c r="CM508" i="1"/>
  <c r="CM648" i="1" s="1"/>
  <c r="CL508" i="1"/>
  <c r="CL648" i="1" s="1"/>
  <c r="CK508" i="1"/>
  <c r="CK648" i="1" s="1"/>
  <c r="CI508" i="1"/>
  <c r="CI648" i="1" s="1"/>
  <c r="CH508" i="1"/>
  <c r="CH648" i="1" s="1"/>
  <c r="CG508" i="1"/>
  <c r="CG648" i="1" s="1"/>
  <c r="CF508" i="1"/>
  <c r="CE508" i="1"/>
  <c r="CD508" i="1"/>
  <c r="CD648" i="1" s="1"/>
  <c r="CC508" i="1"/>
  <c r="CC648" i="1" s="1"/>
  <c r="CB508" i="1"/>
  <c r="CB648" i="1" s="1"/>
  <c r="CA508" i="1"/>
  <c r="CA648" i="1" s="1"/>
  <c r="BZ508" i="1"/>
  <c r="BZ648" i="1" s="1"/>
  <c r="BX508" i="1"/>
  <c r="BX648" i="1" s="1"/>
  <c r="BW508" i="1"/>
  <c r="BW648" i="1" s="1"/>
  <c r="BV508" i="1"/>
  <c r="BV648" i="1" s="1"/>
  <c r="BU508" i="1"/>
  <c r="BU648" i="1" s="1"/>
  <c r="BT508" i="1"/>
  <c r="BT648" i="1" s="1"/>
  <c r="BS508" i="1"/>
  <c r="BS648" i="1" s="1"/>
  <c r="BR508" i="1"/>
  <c r="BR648" i="1" s="1"/>
  <c r="BQ508" i="1"/>
  <c r="BQ648" i="1" s="1"/>
  <c r="BP508" i="1"/>
  <c r="BP648" i="1" s="1"/>
  <c r="BO508" i="1"/>
  <c r="BO648" i="1" s="1"/>
  <c r="BN508" i="1"/>
  <c r="BN648" i="1" s="1"/>
  <c r="BM508" i="1"/>
  <c r="BM648" i="1" s="1"/>
  <c r="BL508" i="1"/>
  <c r="BL648" i="1" s="1"/>
  <c r="BK508" i="1"/>
  <c r="BK648" i="1" s="1"/>
  <c r="BJ508" i="1"/>
  <c r="BJ648" i="1" s="1"/>
  <c r="BI508" i="1"/>
  <c r="BI648" i="1" s="1"/>
  <c r="BH508" i="1"/>
  <c r="BG508" i="1"/>
  <c r="BG648" i="1" s="1"/>
  <c r="BF508" i="1"/>
  <c r="BE508" i="1"/>
  <c r="BD508" i="1"/>
  <c r="BD648" i="1" s="1"/>
  <c r="BC508" i="1"/>
  <c r="BC648" i="1" s="1"/>
  <c r="BB508" i="1"/>
  <c r="BB648" i="1" s="1"/>
  <c r="BA508" i="1"/>
  <c r="BA648" i="1" s="1"/>
  <c r="AZ508" i="1"/>
  <c r="AZ648" i="1" s="1"/>
  <c r="AY508" i="1"/>
  <c r="AX508" i="1"/>
  <c r="AW508" i="1"/>
  <c r="AV508" i="1"/>
  <c r="AU508" i="1"/>
  <c r="AU648" i="1" s="1"/>
  <c r="AT508" i="1"/>
  <c r="AT648" i="1" s="1"/>
  <c r="AS508" i="1"/>
  <c r="AS648" i="1" s="1"/>
  <c r="AR508" i="1"/>
  <c r="AR648" i="1" s="1"/>
  <c r="AQ508" i="1"/>
  <c r="AP508" i="1"/>
  <c r="AP648" i="1" s="1"/>
  <c r="AO508" i="1"/>
  <c r="AO648" i="1" s="1"/>
  <c r="AN508" i="1"/>
  <c r="AN648" i="1" s="1"/>
  <c r="AM508" i="1"/>
  <c r="AM648" i="1" s="1"/>
  <c r="AL508" i="1"/>
  <c r="AL648" i="1" s="1"/>
  <c r="AK508" i="1"/>
  <c r="AK648" i="1" s="1"/>
  <c r="AJ508" i="1"/>
  <c r="AJ648" i="1" s="1"/>
  <c r="AI508" i="1"/>
  <c r="AI648" i="1" s="1"/>
  <c r="AH508" i="1"/>
  <c r="AH648" i="1" s="1"/>
  <c r="AG508" i="1"/>
  <c r="AG648" i="1" s="1"/>
  <c r="AF508" i="1"/>
  <c r="AF648" i="1" s="1"/>
  <c r="AE508" i="1"/>
  <c r="AE648" i="1" s="1"/>
  <c r="AD508" i="1"/>
  <c r="AD648" i="1" s="1"/>
  <c r="AC508" i="1"/>
  <c r="AC648" i="1" s="1"/>
  <c r="AB508" i="1"/>
  <c r="AB648" i="1" s="1"/>
  <c r="AA508" i="1"/>
  <c r="AA648" i="1" s="1"/>
  <c r="Z508" i="1"/>
  <c r="Z648" i="1" s="1"/>
  <c r="Y508" i="1"/>
  <c r="Y648" i="1" s="1"/>
  <c r="X508" i="1"/>
  <c r="X648" i="1" s="1"/>
  <c r="W508" i="1"/>
  <c r="W648" i="1" s="1"/>
  <c r="V508" i="1"/>
  <c r="V648" i="1" s="1"/>
  <c r="U508" i="1"/>
  <c r="U648" i="1" s="1"/>
  <c r="R508" i="1"/>
  <c r="R648" i="1" s="1"/>
  <c r="Q508" i="1"/>
  <c r="Q648" i="1" s="1"/>
  <c r="P508" i="1"/>
  <c r="P648" i="1" s="1"/>
  <c r="O508" i="1"/>
  <c r="O648" i="1" s="1"/>
  <c r="N508" i="1"/>
  <c r="N648" i="1" s="1"/>
  <c r="M508" i="1"/>
  <c r="M648" i="1" s="1"/>
  <c r="L508" i="1"/>
  <c r="L648" i="1" s="1"/>
  <c r="K508" i="1"/>
  <c r="K648" i="1" s="1"/>
  <c r="J508" i="1"/>
  <c r="J648" i="1" s="1"/>
  <c r="EK507" i="1"/>
  <c r="EK647" i="1" s="1"/>
  <c r="EJ507" i="1"/>
  <c r="EJ647" i="1" s="1"/>
  <c r="EI507" i="1"/>
  <c r="EI647" i="1" s="1"/>
  <c r="EH507" i="1"/>
  <c r="EH647" i="1" s="1"/>
  <c r="EG507" i="1"/>
  <c r="EG647" i="1" s="1"/>
  <c r="EF507" i="1"/>
  <c r="EF647" i="1" s="1"/>
  <c r="EE507" i="1"/>
  <c r="EE647" i="1" s="1"/>
  <c r="ED507" i="1"/>
  <c r="ED647" i="1" s="1"/>
  <c r="EC507" i="1"/>
  <c r="EC647" i="1" s="1"/>
  <c r="EB507" i="1"/>
  <c r="EB647" i="1" s="1"/>
  <c r="EA507" i="1"/>
  <c r="EA647" i="1" s="1"/>
  <c r="DZ507" i="1"/>
  <c r="DZ647" i="1" s="1"/>
  <c r="DY507" i="1"/>
  <c r="DY647" i="1" s="1"/>
  <c r="DX507" i="1"/>
  <c r="DX647" i="1" s="1"/>
  <c r="DW507" i="1"/>
  <c r="DW647" i="1" s="1"/>
  <c r="DV507" i="1"/>
  <c r="DU507" i="1"/>
  <c r="DU647" i="1" s="1"/>
  <c r="DT507" i="1"/>
  <c r="DT647" i="1" s="1"/>
  <c r="DS507" i="1"/>
  <c r="DS647" i="1" s="1"/>
  <c r="DR507" i="1"/>
  <c r="DQ507" i="1"/>
  <c r="DP507" i="1"/>
  <c r="DP647" i="1" s="1"/>
  <c r="DO507" i="1"/>
  <c r="DO647" i="1" s="1"/>
  <c r="DN507" i="1"/>
  <c r="DN647" i="1" s="1"/>
  <c r="DM507" i="1"/>
  <c r="DL507" i="1"/>
  <c r="DL647" i="1" s="1"/>
  <c r="DK507" i="1"/>
  <c r="DK647" i="1" s="1"/>
  <c r="DJ507" i="1"/>
  <c r="DJ647" i="1" s="1"/>
  <c r="DI507" i="1"/>
  <c r="DI647" i="1" s="1"/>
  <c r="DH507" i="1"/>
  <c r="DH647" i="1" s="1"/>
  <c r="DG507" i="1"/>
  <c r="DG647" i="1" s="1"/>
  <c r="DF507" i="1"/>
  <c r="DF647" i="1" s="1"/>
  <c r="DE507" i="1"/>
  <c r="DE647" i="1" s="1"/>
  <c r="DD507" i="1"/>
  <c r="DD647" i="1" s="1"/>
  <c r="DC507" i="1"/>
  <c r="DB507" i="1"/>
  <c r="DB647" i="1" s="1"/>
  <c r="DA507" i="1"/>
  <c r="DA647" i="1" s="1"/>
  <c r="CZ507" i="1"/>
  <c r="CZ647" i="1" s="1"/>
  <c r="CY507" i="1"/>
  <c r="CY647" i="1" s="1"/>
  <c r="CX507" i="1"/>
  <c r="CX647" i="1" s="1"/>
  <c r="CW507" i="1"/>
  <c r="CW647" i="1" s="1"/>
  <c r="CV507" i="1"/>
  <c r="CV647" i="1" s="1"/>
  <c r="CU507" i="1"/>
  <c r="CU647" i="1" s="1"/>
  <c r="CT507" i="1"/>
  <c r="CT647" i="1" s="1"/>
  <c r="CS507" i="1"/>
  <c r="CS647" i="1" s="1"/>
  <c r="CR507" i="1"/>
  <c r="CR647" i="1" s="1"/>
  <c r="CQ507" i="1"/>
  <c r="CQ647" i="1" s="1"/>
  <c r="CP507" i="1"/>
  <c r="CP647" i="1" s="1"/>
  <c r="CO507" i="1"/>
  <c r="CO647" i="1" s="1"/>
  <c r="CN507" i="1"/>
  <c r="CN647" i="1" s="1"/>
  <c r="CM507" i="1"/>
  <c r="CM647" i="1" s="1"/>
  <c r="CL507" i="1"/>
  <c r="CL647" i="1" s="1"/>
  <c r="CK507" i="1"/>
  <c r="CK647" i="1" s="1"/>
  <c r="CJ507" i="1"/>
  <c r="CJ647" i="1" s="1"/>
  <c r="CI507" i="1"/>
  <c r="CI647" i="1" s="1"/>
  <c r="CH507" i="1"/>
  <c r="CH647" i="1" s="1"/>
  <c r="CG507" i="1"/>
  <c r="CG647" i="1" s="1"/>
  <c r="CF507" i="1"/>
  <c r="CE507" i="1"/>
  <c r="CD507" i="1"/>
  <c r="CD647" i="1" s="1"/>
  <c r="CC507" i="1"/>
  <c r="CC647" i="1" s="1"/>
  <c r="CB507" i="1"/>
  <c r="CB647" i="1" s="1"/>
  <c r="CA507" i="1"/>
  <c r="CA647" i="1" s="1"/>
  <c r="BZ507" i="1"/>
  <c r="BZ647" i="1" s="1"/>
  <c r="BY507" i="1"/>
  <c r="BY647" i="1" s="1"/>
  <c r="BX507" i="1"/>
  <c r="BX647" i="1" s="1"/>
  <c r="BW507" i="1"/>
  <c r="BW647" i="1" s="1"/>
  <c r="BV507" i="1"/>
  <c r="BV647" i="1" s="1"/>
  <c r="BU507" i="1"/>
  <c r="BU647" i="1" s="1"/>
  <c r="BT507" i="1"/>
  <c r="BT647" i="1" s="1"/>
  <c r="BS507" i="1"/>
  <c r="BS647" i="1" s="1"/>
  <c r="BR507" i="1"/>
  <c r="BR647" i="1" s="1"/>
  <c r="BQ507" i="1"/>
  <c r="BQ647" i="1" s="1"/>
  <c r="BP507" i="1"/>
  <c r="BP647" i="1" s="1"/>
  <c r="BO507" i="1"/>
  <c r="BO647" i="1" s="1"/>
  <c r="BN507" i="1"/>
  <c r="BN647" i="1" s="1"/>
  <c r="BM507" i="1"/>
  <c r="BM647" i="1" s="1"/>
  <c r="BL507" i="1"/>
  <c r="BL647" i="1" s="1"/>
  <c r="BK507" i="1"/>
  <c r="BK647" i="1" s="1"/>
  <c r="BJ507" i="1"/>
  <c r="BJ647" i="1" s="1"/>
  <c r="BI507" i="1"/>
  <c r="BI647" i="1" s="1"/>
  <c r="BH507" i="1"/>
  <c r="BG507" i="1"/>
  <c r="BG647" i="1" s="1"/>
  <c r="BF507" i="1"/>
  <c r="BE507" i="1"/>
  <c r="BD507" i="1"/>
  <c r="BD647" i="1" s="1"/>
  <c r="BC507" i="1"/>
  <c r="BC647" i="1" s="1"/>
  <c r="BB507" i="1"/>
  <c r="BB647" i="1" s="1"/>
  <c r="BA507" i="1"/>
  <c r="BA647" i="1" s="1"/>
  <c r="AZ507" i="1"/>
  <c r="AZ647" i="1" s="1"/>
  <c r="AY507" i="1"/>
  <c r="AX507" i="1"/>
  <c r="AW507" i="1"/>
  <c r="AV507" i="1"/>
  <c r="AU507" i="1"/>
  <c r="AU647" i="1" s="1"/>
  <c r="AT507" i="1"/>
  <c r="AT647" i="1" s="1"/>
  <c r="AS507" i="1"/>
  <c r="AS647" i="1" s="1"/>
  <c r="AR507" i="1"/>
  <c r="AR647" i="1" s="1"/>
  <c r="AQ507" i="1"/>
  <c r="AP507" i="1"/>
  <c r="AP647" i="1" s="1"/>
  <c r="AO507" i="1"/>
  <c r="AO647" i="1" s="1"/>
  <c r="AN507" i="1"/>
  <c r="AN647" i="1" s="1"/>
  <c r="AM507" i="1"/>
  <c r="AM647" i="1" s="1"/>
  <c r="AL507" i="1"/>
  <c r="AL647" i="1" s="1"/>
  <c r="AK507" i="1"/>
  <c r="AK647" i="1" s="1"/>
  <c r="AJ507" i="1"/>
  <c r="AJ647" i="1" s="1"/>
  <c r="AI507" i="1"/>
  <c r="AI647" i="1" s="1"/>
  <c r="AH507" i="1"/>
  <c r="AH647" i="1" s="1"/>
  <c r="AG507" i="1"/>
  <c r="AG647" i="1" s="1"/>
  <c r="AF507" i="1"/>
  <c r="AF647" i="1" s="1"/>
  <c r="AE507" i="1"/>
  <c r="AE647" i="1" s="1"/>
  <c r="AD507" i="1"/>
  <c r="AD647" i="1" s="1"/>
  <c r="AC507" i="1"/>
  <c r="AC647" i="1" s="1"/>
  <c r="AB507" i="1"/>
  <c r="AB647" i="1" s="1"/>
  <c r="AA507" i="1"/>
  <c r="AA647" i="1" s="1"/>
  <c r="Z507" i="1"/>
  <c r="Z647" i="1" s="1"/>
  <c r="Y507" i="1"/>
  <c r="Y647" i="1" s="1"/>
  <c r="X507" i="1"/>
  <c r="X647" i="1" s="1"/>
  <c r="W507" i="1"/>
  <c r="W647" i="1" s="1"/>
  <c r="U507" i="1"/>
  <c r="U647" i="1" s="1"/>
  <c r="T507" i="1"/>
  <c r="T647" i="1" s="1"/>
  <c r="S507" i="1"/>
  <c r="S647" i="1" s="1"/>
  <c r="R507" i="1"/>
  <c r="R647" i="1" s="1"/>
  <c r="Q507" i="1"/>
  <c r="Q647" i="1" s="1"/>
  <c r="P507" i="1"/>
  <c r="P647" i="1" s="1"/>
  <c r="O507" i="1"/>
  <c r="O647" i="1" s="1"/>
  <c r="N507" i="1"/>
  <c r="N647" i="1" s="1"/>
  <c r="M507" i="1"/>
  <c r="M647" i="1" s="1"/>
  <c r="L507" i="1"/>
  <c r="L647" i="1" s="1"/>
  <c r="K507" i="1"/>
  <c r="K647" i="1" s="1"/>
  <c r="J507" i="1"/>
  <c r="J647" i="1" s="1"/>
  <c r="EK506" i="1"/>
  <c r="EK646" i="1" s="1"/>
  <c r="EJ506" i="1"/>
  <c r="EJ646" i="1" s="1"/>
  <c r="EI506" i="1"/>
  <c r="EI646" i="1" s="1"/>
  <c r="EH506" i="1"/>
  <c r="EH646" i="1" s="1"/>
  <c r="EG506" i="1"/>
  <c r="EG646" i="1" s="1"/>
  <c r="EF506" i="1"/>
  <c r="EF646" i="1" s="1"/>
  <c r="EE506" i="1"/>
  <c r="EE646" i="1" s="1"/>
  <c r="ED506" i="1"/>
  <c r="ED646" i="1" s="1"/>
  <c r="EC506" i="1"/>
  <c r="EC646" i="1" s="1"/>
  <c r="EB506" i="1"/>
  <c r="EB646" i="1" s="1"/>
  <c r="EA506" i="1"/>
  <c r="EA646" i="1" s="1"/>
  <c r="DZ506" i="1"/>
  <c r="DZ646" i="1" s="1"/>
  <c r="DY506" i="1"/>
  <c r="DY646" i="1" s="1"/>
  <c r="DX506" i="1"/>
  <c r="DX646" i="1" s="1"/>
  <c r="DW506" i="1"/>
  <c r="DW646" i="1" s="1"/>
  <c r="DV506" i="1"/>
  <c r="DU506" i="1"/>
  <c r="DU646" i="1" s="1"/>
  <c r="DT506" i="1"/>
  <c r="DT646" i="1" s="1"/>
  <c r="DS506" i="1"/>
  <c r="DS646" i="1" s="1"/>
  <c r="DR506" i="1"/>
  <c r="DQ506" i="1"/>
  <c r="DP506" i="1"/>
  <c r="DP646" i="1" s="1"/>
  <c r="DO506" i="1"/>
  <c r="DO646" i="1" s="1"/>
  <c r="DN506" i="1"/>
  <c r="DN646" i="1" s="1"/>
  <c r="DM506" i="1"/>
  <c r="DL506" i="1"/>
  <c r="DL646" i="1" s="1"/>
  <c r="DK506" i="1"/>
  <c r="DK646" i="1" s="1"/>
  <c r="DJ506" i="1"/>
  <c r="DJ646" i="1" s="1"/>
  <c r="DI506" i="1"/>
  <c r="DI646" i="1" s="1"/>
  <c r="DH506" i="1"/>
  <c r="DH646" i="1" s="1"/>
  <c r="DG506" i="1"/>
  <c r="DG646" i="1" s="1"/>
  <c r="DF506" i="1"/>
  <c r="DF646" i="1" s="1"/>
  <c r="DE506" i="1"/>
  <c r="DE646" i="1" s="1"/>
  <c r="DD506" i="1"/>
  <c r="DD646" i="1" s="1"/>
  <c r="DC506" i="1"/>
  <c r="DB506" i="1"/>
  <c r="DB646" i="1" s="1"/>
  <c r="DA506" i="1"/>
  <c r="DA646" i="1" s="1"/>
  <c r="CZ506" i="1"/>
  <c r="CZ646" i="1" s="1"/>
  <c r="CY506" i="1"/>
  <c r="CY646" i="1" s="1"/>
  <c r="CX506" i="1"/>
  <c r="CX646" i="1" s="1"/>
  <c r="CW506" i="1"/>
  <c r="CW646" i="1" s="1"/>
  <c r="CV506" i="1"/>
  <c r="CV646" i="1" s="1"/>
  <c r="CU506" i="1"/>
  <c r="CU646" i="1" s="1"/>
  <c r="CT506" i="1"/>
  <c r="CT646" i="1" s="1"/>
  <c r="CS506" i="1"/>
  <c r="CS646" i="1" s="1"/>
  <c r="CR506" i="1"/>
  <c r="CR646" i="1" s="1"/>
  <c r="CQ506" i="1"/>
  <c r="CQ646" i="1" s="1"/>
  <c r="CP506" i="1"/>
  <c r="CP646" i="1" s="1"/>
  <c r="CO506" i="1"/>
  <c r="CO646" i="1" s="1"/>
  <c r="CN506" i="1"/>
  <c r="CN646" i="1" s="1"/>
  <c r="CM506" i="1"/>
  <c r="CM646" i="1" s="1"/>
  <c r="CL506" i="1"/>
  <c r="CL646" i="1" s="1"/>
  <c r="CK506" i="1"/>
  <c r="CK646" i="1" s="1"/>
  <c r="CJ506" i="1"/>
  <c r="CJ646" i="1" s="1"/>
  <c r="CI506" i="1"/>
  <c r="CI646" i="1" s="1"/>
  <c r="CH506" i="1"/>
  <c r="CH646" i="1" s="1"/>
  <c r="CG506" i="1"/>
  <c r="CG646" i="1" s="1"/>
  <c r="CF506" i="1"/>
  <c r="CE506" i="1"/>
  <c r="CD506" i="1"/>
  <c r="CD646" i="1" s="1"/>
  <c r="CC506" i="1"/>
  <c r="CC646" i="1" s="1"/>
  <c r="CB506" i="1"/>
  <c r="CB646" i="1" s="1"/>
  <c r="CA506" i="1"/>
  <c r="CA646" i="1" s="1"/>
  <c r="BZ506" i="1"/>
  <c r="BZ646" i="1" s="1"/>
  <c r="BY506" i="1"/>
  <c r="BY646" i="1" s="1"/>
  <c r="BX506" i="1"/>
  <c r="BX646" i="1" s="1"/>
  <c r="BW506" i="1"/>
  <c r="BW646" i="1" s="1"/>
  <c r="BV506" i="1"/>
  <c r="BV646" i="1" s="1"/>
  <c r="BU506" i="1"/>
  <c r="BU646" i="1" s="1"/>
  <c r="BT506" i="1"/>
  <c r="BT646" i="1" s="1"/>
  <c r="BS506" i="1"/>
  <c r="BS646" i="1" s="1"/>
  <c r="BR506" i="1"/>
  <c r="BR646" i="1" s="1"/>
  <c r="BQ506" i="1"/>
  <c r="BQ646" i="1" s="1"/>
  <c r="BP506" i="1"/>
  <c r="BP646" i="1" s="1"/>
  <c r="BO506" i="1"/>
  <c r="BO646" i="1" s="1"/>
  <c r="BN506" i="1"/>
  <c r="BN646" i="1" s="1"/>
  <c r="BM506" i="1"/>
  <c r="BM646" i="1" s="1"/>
  <c r="BL506" i="1"/>
  <c r="BL646" i="1" s="1"/>
  <c r="BK506" i="1"/>
  <c r="BK646" i="1" s="1"/>
  <c r="BJ506" i="1"/>
  <c r="BJ646" i="1" s="1"/>
  <c r="BI506" i="1"/>
  <c r="BI646" i="1" s="1"/>
  <c r="BH506" i="1"/>
  <c r="BG506" i="1"/>
  <c r="BG646" i="1" s="1"/>
  <c r="BF506" i="1"/>
  <c r="BE506" i="1"/>
  <c r="BD506" i="1"/>
  <c r="BD646" i="1" s="1"/>
  <c r="BC506" i="1"/>
  <c r="BC646" i="1" s="1"/>
  <c r="BB506" i="1"/>
  <c r="BB646" i="1" s="1"/>
  <c r="BA506" i="1"/>
  <c r="BA646" i="1" s="1"/>
  <c r="AZ506" i="1"/>
  <c r="AZ646" i="1" s="1"/>
  <c r="AY506" i="1"/>
  <c r="AX506" i="1"/>
  <c r="AW506" i="1"/>
  <c r="AV506" i="1"/>
  <c r="AU506" i="1"/>
  <c r="AU646" i="1" s="1"/>
  <c r="AT506" i="1"/>
  <c r="AT646" i="1" s="1"/>
  <c r="AS506" i="1"/>
  <c r="AS646" i="1" s="1"/>
  <c r="AR506" i="1"/>
  <c r="AR646" i="1" s="1"/>
  <c r="AQ506" i="1"/>
  <c r="AP506" i="1"/>
  <c r="AP646" i="1" s="1"/>
  <c r="AO506" i="1"/>
  <c r="AO646" i="1" s="1"/>
  <c r="AN506" i="1"/>
  <c r="AN646" i="1" s="1"/>
  <c r="AM506" i="1"/>
  <c r="AM646" i="1" s="1"/>
  <c r="AL506" i="1"/>
  <c r="AL646" i="1" s="1"/>
  <c r="AK506" i="1"/>
  <c r="AK646" i="1" s="1"/>
  <c r="AJ506" i="1"/>
  <c r="AJ646" i="1" s="1"/>
  <c r="AI506" i="1"/>
  <c r="AI646" i="1" s="1"/>
  <c r="AH506" i="1"/>
  <c r="AH646" i="1" s="1"/>
  <c r="AG506" i="1"/>
  <c r="AG646" i="1" s="1"/>
  <c r="AF506" i="1"/>
  <c r="AF646" i="1" s="1"/>
  <c r="AE506" i="1"/>
  <c r="AE646" i="1" s="1"/>
  <c r="AD506" i="1"/>
  <c r="AD646" i="1" s="1"/>
  <c r="AC506" i="1"/>
  <c r="AC646" i="1" s="1"/>
  <c r="AB506" i="1"/>
  <c r="AB646" i="1" s="1"/>
  <c r="AA506" i="1"/>
  <c r="AA646" i="1" s="1"/>
  <c r="Z506" i="1"/>
  <c r="Z646" i="1" s="1"/>
  <c r="Y506" i="1"/>
  <c r="Y646" i="1" s="1"/>
  <c r="X506" i="1"/>
  <c r="X646" i="1" s="1"/>
  <c r="W506" i="1"/>
  <c r="W646" i="1" s="1"/>
  <c r="V506" i="1"/>
  <c r="V646" i="1" s="1"/>
  <c r="U506" i="1"/>
  <c r="U646" i="1" s="1"/>
  <c r="T506" i="1"/>
  <c r="T646" i="1" s="1"/>
  <c r="S506" i="1"/>
  <c r="S646" i="1" s="1"/>
  <c r="R506" i="1"/>
  <c r="R646" i="1" s="1"/>
  <c r="Q506" i="1"/>
  <c r="Q646" i="1" s="1"/>
  <c r="P506" i="1"/>
  <c r="P646" i="1" s="1"/>
  <c r="O506" i="1"/>
  <c r="O646" i="1" s="1"/>
  <c r="N506" i="1"/>
  <c r="N646" i="1" s="1"/>
  <c r="M506" i="1"/>
  <c r="M646" i="1" s="1"/>
  <c r="L506" i="1"/>
  <c r="L646" i="1" s="1"/>
  <c r="K506" i="1"/>
  <c r="K646" i="1" s="1"/>
  <c r="J506" i="1"/>
  <c r="J646" i="1" s="1"/>
  <c r="EK505" i="1"/>
  <c r="EK645" i="1" s="1"/>
  <c r="EJ505" i="1"/>
  <c r="EJ645" i="1" s="1"/>
  <c r="EI505" i="1"/>
  <c r="EI645" i="1" s="1"/>
  <c r="EH505" i="1"/>
  <c r="EH645" i="1" s="1"/>
  <c r="EG505" i="1"/>
  <c r="EG645" i="1" s="1"/>
  <c r="EF505" i="1"/>
  <c r="EF645" i="1" s="1"/>
  <c r="EE505" i="1"/>
  <c r="EE645" i="1" s="1"/>
  <c r="ED505" i="1"/>
  <c r="ED645" i="1" s="1"/>
  <c r="EC505" i="1"/>
  <c r="EC645" i="1" s="1"/>
  <c r="EB505" i="1"/>
  <c r="EB645" i="1" s="1"/>
  <c r="EA505" i="1"/>
  <c r="EA645" i="1" s="1"/>
  <c r="DZ505" i="1"/>
  <c r="DZ645" i="1" s="1"/>
  <c r="DY505" i="1"/>
  <c r="DY645" i="1" s="1"/>
  <c r="DX505" i="1"/>
  <c r="DX645" i="1" s="1"/>
  <c r="DW505" i="1"/>
  <c r="DW645" i="1" s="1"/>
  <c r="DV505" i="1"/>
  <c r="DU505" i="1"/>
  <c r="DU645" i="1" s="1"/>
  <c r="DT505" i="1"/>
  <c r="DT645" i="1" s="1"/>
  <c r="DS505" i="1"/>
  <c r="DS645" i="1" s="1"/>
  <c r="DR505" i="1"/>
  <c r="DQ505" i="1"/>
  <c r="DP505" i="1"/>
  <c r="DP645" i="1" s="1"/>
  <c r="DO505" i="1"/>
  <c r="DO645" i="1" s="1"/>
  <c r="DN505" i="1"/>
  <c r="DN645" i="1" s="1"/>
  <c r="DM505" i="1"/>
  <c r="DL505" i="1"/>
  <c r="DL645" i="1" s="1"/>
  <c r="DK505" i="1"/>
  <c r="DK645" i="1" s="1"/>
  <c r="DJ505" i="1"/>
  <c r="DJ645" i="1" s="1"/>
  <c r="DI505" i="1"/>
  <c r="DI645" i="1" s="1"/>
  <c r="DH505" i="1"/>
  <c r="DH645" i="1" s="1"/>
  <c r="DG505" i="1"/>
  <c r="DG645" i="1" s="1"/>
  <c r="DF505" i="1"/>
  <c r="DF645" i="1" s="1"/>
  <c r="DE505" i="1"/>
  <c r="DE645" i="1" s="1"/>
  <c r="DD505" i="1"/>
  <c r="DD645" i="1" s="1"/>
  <c r="DC505" i="1"/>
  <c r="CZ505" i="1"/>
  <c r="CZ645" i="1" s="1"/>
  <c r="CY505" i="1"/>
  <c r="CY645" i="1" s="1"/>
  <c r="CX505" i="1"/>
  <c r="CX645" i="1" s="1"/>
  <c r="CW505" i="1"/>
  <c r="CW645" i="1" s="1"/>
  <c r="CV505" i="1"/>
  <c r="CV645" i="1" s="1"/>
  <c r="CU505" i="1"/>
  <c r="CU645" i="1" s="1"/>
  <c r="CT505" i="1"/>
  <c r="CT645" i="1" s="1"/>
  <c r="CS505" i="1"/>
  <c r="CS645" i="1" s="1"/>
  <c r="CR505" i="1"/>
  <c r="CR645" i="1" s="1"/>
  <c r="CQ505" i="1"/>
  <c r="CQ645" i="1" s="1"/>
  <c r="CP505" i="1"/>
  <c r="CP645" i="1" s="1"/>
  <c r="CO505" i="1"/>
  <c r="CO645" i="1" s="1"/>
  <c r="CN505" i="1"/>
  <c r="CN645" i="1" s="1"/>
  <c r="CM505" i="1"/>
  <c r="CM645" i="1" s="1"/>
  <c r="CL505" i="1"/>
  <c r="CL645" i="1" s="1"/>
  <c r="CK505" i="1"/>
  <c r="CK645" i="1" s="1"/>
  <c r="CJ505" i="1"/>
  <c r="CJ645" i="1" s="1"/>
  <c r="CI505" i="1"/>
  <c r="CI645" i="1" s="1"/>
  <c r="CH505" i="1"/>
  <c r="CH645" i="1" s="1"/>
  <c r="CG505" i="1"/>
  <c r="CG645" i="1" s="1"/>
  <c r="CF505" i="1"/>
  <c r="CE505" i="1"/>
  <c r="CD505" i="1"/>
  <c r="CD645" i="1" s="1"/>
  <c r="CC505" i="1"/>
  <c r="CC645" i="1" s="1"/>
  <c r="CB505" i="1"/>
  <c r="CB645" i="1" s="1"/>
  <c r="CA505" i="1"/>
  <c r="CA645" i="1" s="1"/>
  <c r="BZ505" i="1"/>
  <c r="BZ645" i="1" s="1"/>
  <c r="BY505" i="1"/>
  <c r="BY645" i="1" s="1"/>
  <c r="BX505" i="1"/>
  <c r="BX645" i="1" s="1"/>
  <c r="BW505" i="1"/>
  <c r="BW645" i="1" s="1"/>
  <c r="BV505" i="1"/>
  <c r="BV645" i="1" s="1"/>
  <c r="BU505" i="1"/>
  <c r="BU645" i="1" s="1"/>
  <c r="BT505" i="1"/>
  <c r="BT645" i="1" s="1"/>
  <c r="BS505" i="1"/>
  <c r="BS645" i="1" s="1"/>
  <c r="BR505" i="1"/>
  <c r="BR645" i="1" s="1"/>
  <c r="BQ505" i="1"/>
  <c r="BQ645" i="1" s="1"/>
  <c r="BP505" i="1"/>
  <c r="BP645" i="1" s="1"/>
  <c r="BO505" i="1"/>
  <c r="BO645" i="1" s="1"/>
  <c r="BN505" i="1"/>
  <c r="BN645" i="1" s="1"/>
  <c r="BM505" i="1"/>
  <c r="BM645" i="1" s="1"/>
  <c r="BL505" i="1"/>
  <c r="BL645" i="1" s="1"/>
  <c r="BK505" i="1"/>
  <c r="BK645" i="1" s="1"/>
  <c r="BJ505" i="1"/>
  <c r="BJ645" i="1" s="1"/>
  <c r="BI505" i="1"/>
  <c r="BI645" i="1" s="1"/>
  <c r="BH505" i="1"/>
  <c r="BG505" i="1"/>
  <c r="BG645" i="1" s="1"/>
  <c r="BF505" i="1"/>
  <c r="BE505" i="1"/>
  <c r="BD505" i="1"/>
  <c r="BD645" i="1" s="1"/>
  <c r="BC505" i="1"/>
  <c r="BC645" i="1" s="1"/>
  <c r="BB505" i="1"/>
  <c r="BB645" i="1" s="1"/>
  <c r="BA505" i="1"/>
  <c r="BA645" i="1" s="1"/>
  <c r="AZ505" i="1"/>
  <c r="AZ645" i="1" s="1"/>
  <c r="AY505" i="1"/>
  <c r="AX505" i="1"/>
  <c r="AW505" i="1"/>
  <c r="AV505" i="1"/>
  <c r="AU505" i="1"/>
  <c r="AU645" i="1" s="1"/>
  <c r="AT505" i="1"/>
  <c r="AT645" i="1" s="1"/>
  <c r="AS505" i="1"/>
  <c r="AS645" i="1" s="1"/>
  <c r="AR505" i="1"/>
  <c r="AR645" i="1" s="1"/>
  <c r="AQ505" i="1"/>
  <c r="AP505" i="1"/>
  <c r="AP645" i="1" s="1"/>
  <c r="AO505" i="1"/>
  <c r="AO645" i="1" s="1"/>
  <c r="AN505" i="1"/>
  <c r="AN645" i="1" s="1"/>
  <c r="AM505" i="1"/>
  <c r="AM645" i="1" s="1"/>
  <c r="AL505" i="1"/>
  <c r="AL645" i="1" s="1"/>
  <c r="AK505" i="1"/>
  <c r="AK645" i="1" s="1"/>
  <c r="AJ505" i="1"/>
  <c r="AJ645" i="1" s="1"/>
  <c r="AI505" i="1"/>
  <c r="AI645" i="1" s="1"/>
  <c r="AH505" i="1"/>
  <c r="AH645" i="1" s="1"/>
  <c r="AG505" i="1"/>
  <c r="AG645" i="1" s="1"/>
  <c r="AF505" i="1"/>
  <c r="AF645" i="1" s="1"/>
  <c r="AE505" i="1"/>
  <c r="AE645" i="1" s="1"/>
  <c r="AD505" i="1"/>
  <c r="AD645" i="1" s="1"/>
  <c r="AC505" i="1"/>
  <c r="AC645" i="1" s="1"/>
  <c r="AB505" i="1"/>
  <c r="AB645" i="1" s="1"/>
  <c r="AA505" i="1"/>
  <c r="AA645" i="1" s="1"/>
  <c r="Z505" i="1"/>
  <c r="Z645" i="1" s="1"/>
  <c r="Y505" i="1"/>
  <c r="Y645" i="1" s="1"/>
  <c r="X505" i="1"/>
  <c r="X645" i="1" s="1"/>
  <c r="W505" i="1"/>
  <c r="W645" i="1" s="1"/>
  <c r="V505" i="1"/>
  <c r="V645" i="1" s="1"/>
  <c r="U505" i="1"/>
  <c r="U645" i="1" s="1"/>
  <c r="T505" i="1"/>
  <c r="T645" i="1" s="1"/>
  <c r="S505" i="1"/>
  <c r="S645" i="1" s="1"/>
  <c r="R505" i="1"/>
  <c r="R645" i="1" s="1"/>
  <c r="Q505" i="1"/>
  <c r="Q645" i="1" s="1"/>
  <c r="P505" i="1"/>
  <c r="P645" i="1" s="1"/>
  <c r="O505" i="1"/>
  <c r="O645" i="1" s="1"/>
  <c r="N505" i="1"/>
  <c r="N645" i="1" s="1"/>
  <c r="M505" i="1"/>
  <c r="M645" i="1" s="1"/>
  <c r="L505" i="1"/>
  <c r="L645" i="1" s="1"/>
  <c r="K505" i="1"/>
  <c r="K645" i="1" s="1"/>
  <c r="J505" i="1"/>
  <c r="J645" i="1" s="1"/>
  <c r="EG504" i="1"/>
  <c r="EG644" i="1" s="1"/>
  <c r="EF504" i="1"/>
  <c r="EF644" i="1" s="1"/>
  <c r="EE504" i="1"/>
  <c r="EE644" i="1" s="1"/>
  <c r="ED504" i="1"/>
  <c r="ED644" i="1" s="1"/>
  <c r="EC504" i="1"/>
  <c r="EC644" i="1" s="1"/>
  <c r="EB504" i="1"/>
  <c r="EB644" i="1" s="1"/>
  <c r="DZ504" i="1"/>
  <c r="DZ644" i="1" s="1"/>
  <c r="DY504" i="1"/>
  <c r="DY644" i="1" s="1"/>
  <c r="DX504" i="1"/>
  <c r="DX644" i="1" s="1"/>
  <c r="DW504" i="1"/>
  <c r="DW644" i="1" s="1"/>
  <c r="DV504" i="1"/>
  <c r="DU504" i="1"/>
  <c r="DU644" i="1" s="1"/>
  <c r="DT504" i="1"/>
  <c r="DT644" i="1" s="1"/>
  <c r="DS504" i="1"/>
  <c r="DS644" i="1" s="1"/>
  <c r="DR504" i="1"/>
  <c r="DQ504" i="1"/>
  <c r="DP504" i="1"/>
  <c r="DP644" i="1" s="1"/>
  <c r="DO504" i="1"/>
  <c r="DO644" i="1" s="1"/>
  <c r="DN504" i="1"/>
  <c r="DN644" i="1" s="1"/>
  <c r="DM504" i="1"/>
  <c r="DL504" i="1"/>
  <c r="DL644" i="1" s="1"/>
  <c r="DK504" i="1"/>
  <c r="DK644" i="1" s="1"/>
  <c r="DJ504" i="1"/>
  <c r="DJ644" i="1" s="1"/>
  <c r="DI504" i="1"/>
  <c r="DI644" i="1" s="1"/>
  <c r="DH504" i="1"/>
  <c r="DH644" i="1" s="1"/>
  <c r="DG504" i="1"/>
  <c r="DG644" i="1" s="1"/>
  <c r="DF504" i="1"/>
  <c r="DF644" i="1" s="1"/>
  <c r="DE504" i="1"/>
  <c r="DE644" i="1" s="1"/>
  <c r="DC504" i="1"/>
  <c r="DB504" i="1"/>
  <c r="DB644" i="1" s="1"/>
  <c r="DA504" i="1"/>
  <c r="DA644" i="1" s="1"/>
  <c r="CZ504" i="1"/>
  <c r="CZ644" i="1" s="1"/>
  <c r="CY504" i="1"/>
  <c r="CY644" i="1" s="1"/>
  <c r="CX504" i="1"/>
  <c r="CX644" i="1" s="1"/>
  <c r="CW504" i="1"/>
  <c r="CW644" i="1" s="1"/>
  <c r="CV504" i="1"/>
  <c r="CV644" i="1" s="1"/>
  <c r="CU504" i="1"/>
  <c r="CU644" i="1" s="1"/>
  <c r="CT504" i="1"/>
  <c r="CT644" i="1" s="1"/>
  <c r="CS504" i="1"/>
  <c r="CS644" i="1" s="1"/>
  <c r="CR504" i="1"/>
  <c r="CR644" i="1" s="1"/>
  <c r="CQ504" i="1"/>
  <c r="CQ644" i="1" s="1"/>
  <c r="CN504" i="1"/>
  <c r="CN644" i="1" s="1"/>
  <c r="CM504" i="1"/>
  <c r="CM644" i="1" s="1"/>
  <c r="CL504" i="1"/>
  <c r="CL644" i="1" s="1"/>
  <c r="CK504" i="1"/>
  <c r="CK644" i="1" s="1"/>
  <c r="CJ504" i="1"/>
  <c r="CJ644" i="1" s="1"/>
  <c r="CI504" i="1"/>
  <c r="CI644" i="1" s="1"/>
  <c r="CH504" i="1"/>
  <c r="CH644" i="1" s="1"/>
  <c r="CG504" i="1"/>
  <c r="CG644" i="1" s="1"/>
  <c r="CF504" i="1"/>
  <c r="CE504" i="1"/>
  <c r="CD504" i="1"/>
  <c r="CD644" i="1" s="1"/>
  <c r="CC504" i="1"/>
  <c r="CC644" i="1" s="1"/>
  <c r="CB504" i="1"/>
  <c r="CB644" i="1" s="1"/>
  <c r="CA504" i="1"/>
  <c r="CA644" i="1" s="1"/>
  <c r="BZ504" i="1"/>
  <c r="BZ644" i="1" s="1"/>
  <c r="BW504" i="1"/>
  <c r="BW644" i="1" s="1"/>
  <c r="BV504" i="1"/>
  <c r="BV644" i="1" s="1"/>
  <c r="BU504" i="1"/>
  <c r="BU644" i="1" s="1"/>
  <c r="BT504" i="1"/>
  <c r="BT644" i="1" s="1"/>
  <c r="BS504" i="1"/>
  <c r="BS644" i="1" s="1"/>
  <c r="BR504" i="1"/>
  <c r="BR644" i="1" s="1"/>
  <c r="BQ504" i="1"/>
  <c r="BQ644" i="1" s="1"/>
  <c r="BP504" i="1"/>
  <c r="BP644" i="1" s="1"/>
  <c r="BO504" i="1"/>
  <c r="BO644" i="1" s="1"/>
  <c r="BN504" i="1"/>
  <c r="BN644" i="1" s="1"/>
  <c r="BM504" i="1"/>
  <c r="BM644" i="1" s="1"/>
  <c r="BL504" i="1"/>
  <c r="BL644" i="1" s="1"/>
  <c r="BK504" i="1"/>
  <c r="BK644" i="1" s="1"/>
  <c r="BJ504" i="1"/>
  <c r="BJ644" i="1" s="1"/>
  <c r="BH504" i="1"/>
  <c r="BG504" i="1"/>
  <c r="BG644" i="1" s="1"/>
  <c r="BF504" i="1"/>
  <c r="BE504" i="1"/>
  <c r="BC504" i="1"/>
  <c r="BC644" i="1" s="1"/>
  <c r="BB504" i="1"/>
  <c r="BB644" i="1" s="1"/>
  <c r="BA504" i="1"/>
  <c r="BA644" i="1" s="1"/>
  <c r="AZ504" i="1"/>
  <c r="AZ644" i="1" s="1"/>
  <c r="AY504" i="1"/>
  <c r="AX504" i="1"/>
  <c r="AW504" i="1"/>
  <c r="AV504" i="1"/>
  <c r="AT504" i="1"/>
  <c r="AT644" i="1" s="1"/>
  <c r="AS504" i="1"/>
  <c r="AS644" i="1" s="1"/>
  <c r="AR504" i="1"/>
  <c r="AR644" i="1" s="1"/>
  <c r="AQ504" i="1"/>
  <c r="AP504" i="1"/>
  <c r="AP644" i="1" s="1"/>
  <c r="AO504" i="1"/>
  <c r="AO644" i="1" s="1"/>
  <c r="AN504" i="1"/>
  <c r="AN644" i="1" s="1"/>
  <c r="AM504" i="1"/>
  <c r="AM644" i="1" s="1"/>
  <c r="AL504" i="1"/>
  <c r="AL644" i="1" s="1"/>
  <c r="AK504" i="1"/>
  <c r="AK644" i="1" s="1"/>
  <c r="AJ504" i="1"/>
  <c r="AJ644" i="1" s="1"/>
  <c r="AI504" i="1"/>
  <c r="AI644" i="1" s="1"/>
  <c r="AH504" i="1"/>
  <c r="AH644" i="1" s="1"/>
  <c r="AG504" i="1"/>
  <c r="AG644" i="1" s="1"/>
  <c r="AF504" i="1"/>
  <c r="AF644" i="1" s="1"/>
  <c r="AE504" i="1"/>
  <c r="AE644" i="1" s="1"/>
  <c r="AD504" i="1"/>
  <c r="AD644" i="1" s="1"/>
  <c r="AC504" i="1"/>
  <c r="AC644" i="1" s="1"/>
  <c r="AB504" i="1"/>
  <c r="AB644" i="1" s="1"/>
  <c r="AA504" i="1"/>
  <c r="AA644" i="1" s="1"/>
  <c r="Z504" i="1"/>
  <c r="Z644" i="1" s="1"/>
  <c r="Y504" i="1"/>
  <c r="Y644" i="1" s="1"/>
  <c r="X504" i="1"/>
  <c r="X644" i="1" s="1"/>
  <c r="W504" i="1"/>
  <c r="W644" i="1" s="1"/>
  <c r="U504" i="1"/>
  <c r="U644" i="1" s="1"/>
  <c r="R504" i="1"/>
  <c r="R644" i="1" s="1"/>
  <c r="Q504" i="1"/>
  <c r="Q644" i="1" s="1"/>
  <c r="P504" i="1"/>
  <c r="P644" i="1" s="1"/>
  <c r="O504" i="1"/>
  <c r="O644" i="1" s="1"/>
  <c r="N504" i="1"/>
  <c r="N644" i="1" s="1"/>
  <c r="M504" i="1"/>
  <c r="M644" i="1" s="1"/>
  <c r="L504" i="1"/>
  <c r="L644" i="1" s="1"/>
  <c r="K504" i="1"/>
  <c r="K644" i="1" s="1"/>
  <c r="J504" i="1"/>
  <c r="J644" i="1" s="1"/>
  <c r="EK503" i="1"/>
  <c r="EK643" i="1" s="1"/>
  <c r="EJ503" i="1"/>
  <c r="EJ643" i="1" s="1"/>
  <c r="EI503" i="1"/>
  <c r="EI643" i="1" s="1"/>
  <c r="EH503" i="1"/>
  <c r="EH643" i="1" s="1"/>
  <c r="EF503" i="1"/>
  <c r="EF643" i="1" s="1"/>
  <c r="EE503" i="1"/>
  <c r="EE643" i="1" s="1"/>
  <c r="ED503" i="1"/>
  <c r="ED643" i="1" s="1"/>
  <c r="EC503" i="1"/>
  <c r="EC643" i="1" s="1"/>
  <c r="EB503" i="1"/>
  <c r="EB643" i="1" s="1"/>
  <c r="EA503" i="1"/>
  <c r="EA643" i="1" s="1"/>
  <c r="DZ503" i="1"/>
  <c r="DZ643" i="1" s="1"/>
  <c r="DY503" i="1"/>
  <c r="DY643" i="1" s="1"/>
  <c r="DX503" i="1"/>
  <c r="DX643" i="1" s="1"/>
  <c r="DW503" i="1"/>
  <c r="DW643" i="1" s="1"/>
  <c r="DV503" i="1"/>
  <c r="DU503" i="1"/>
  <c r="DU643" i="1" s="1"/>
  <c r="DT503" i="1"/>
  <c r="DT643" i="1" s="1"/>
  <c r="DS503" i="1"/>
  <c r="DS643" i="1" s="1"/>
  <c r="DR503" i="1"/>
  <c r="DQ503" i="1"/>
  <c r="DO503" i="1"/>
  <c r="DO643" i="1" s="1"/>
  <c r="DN503" i="1"/>
  <c r="DN643" i="1" s="1"/>
  <c r="DM503" i="1"/>
  <c r="DL503" i="1"/>
  <c r="DL643" i="1" s="1"/>
  <c r="DK503" i="1"/>
  <c r="DK643" i="1" s="1"/>
  <c r="DJ503" i="1"/>
  <c r="DJ643" i="1" s="1"/>
  <c r="DI503" i="1"/>
  <c r="DI643" i="1" s="1"/>
  <c r="DH503" i="1"/>
  <c r="DH643" i="1" s="1"/>
  <c r="DG503" i="1"/>
  <c r="DG643" i="1" s="1"/>
  <c r="DF503" i="1"/>
  <c r="DF643" i="1" s="1"/>
  <c r="DE503" i="1"/>
  <c r="DE643" i="1" s="1"/>
  <c r="DD503" i="1"/>
  <c r="DD643" i="1" s="1"/>
  <c r="DC503" i="1"/>
  <c r="DB503" i="1"/>
  <c r="DB643" i="1" s="1"/>
  <c r="DA503" i="1"/>
  <c r="DA643" i="1" s="1"/>
  <c r="CZ503" i="1"/>
  <c r="CZ643" i="1" s="1"/>
  <c r="CY503" i="1"/>
  <c r="CY643" i="1" s="1"/>
  <c r="CX503" i="1"/>
  <c r="CX643" i="1" s="1"/>
  <c r="CW503" i="1"/>
  <c r="CW643" i="1" s="1"/>
  <c r="CV503" i="1"/>
  <c r="CV643" i="1" s="1"/>
  <c r="CU503" i="1"/>
  <c r="CU643" i="1" s="1"/>
  <c r="CT503" i="1"/>
  <c r="CT643" i="1" s="1"/>
  <c r="CS503" i="1"/>
  <c r="CS643" i="1" s="1"/>
  <c r="CR503" i="1"/>
  <c r="CR643" i="1" s="1"/>
  <c r="CQ503" i="1"/>
  <c r="CQ643" i="1" s="1"/>
  <c r="CN503" i="1"/>
  <c r="CN643" i="1" s="1"/>
  <c r="CM503" i="1"/>
  <c r="CM643" i="1" s="1"/>
  <c r="CL503" i="1"/>
  <c r="CL643" i="1" s="1"/>
  <c r="CK503" i="1"/>
  <c r="CK643" i="1" s="1"/>
  <c r="CJ503" i="1"/>
  <c r="CJ643" i="1" s="1"/>
  <c r="CI503" i="1"/>
  <c r="CI643" i="1" s="1"/>
  <c r="CH503" i="1"/>
  <c r="CH643" i="1" s="1"/>
  <c r="CG503" i="1"/>
  <c r="CG643" i="1" s="1"/>
  <c r="CF503" i="1"/>
  <c r="CE503" i="1"/>
  <c r="CD503" i="1"/>
  <c r="CD643" i="1" s="1"/>
  <c r="CC503" i="1"/>
  <c r="CC643" i="1" s="1"/>
  <c r="CB503" i="1"/>
  <c r="CB643" i="1" s="1"/>
  <c r="CA503" i="1"/>
  <c r="CA643" i="1" s="1"/>
  <c r="BZ503" i="1"/>
  <c r="BZ643" i="1" s="1"/>
  <c r="BW503" i="1"/>
  <c r="BW643" i="1" s="1"/>
  <c r="BV503" i="1"/>
  <c r="BV643" i="1" s="1"/>
  <c r="BU503" i="1"/>
  <c r="BU643" i="1" s="1"/>
  <c r="BT503" i="1"/>
  <c r="BT643" i="1" s="1"/>
  <c r="BS503" i="1"/>
  <c r="BS643" i="1" s="1"/>
  <c r="BR503" i="1"/>
  <c r="BR643" i="1" s="1"/>
  <c r="BQ503" i="1"/>
  <c r="BQ643" i="1" s="1"/>
  <c r="BP503" i="1"/>
  <c r="BP643" i="1" s="1"/>
  <c r="BO503" i="1"/>
  <c r="BO643" i="1" s="1"/>
  <c r="BN503" i="1"/>
  <c r="BN643" i="1" s="1"/>
  <c r="BM503" i="1"/>
  <c r="BM643" i="1" s="1"/>
  <c r="BL503" i="1"/>
  <c r="BL643" i="1" s="1"/>
  <c r="BK503" i="1"/>
  <c r="BK643" i="1" s="1"/>
  <c r="BJ503" i="1"/>
  <c r="BJ643" i="1" s="1"/>
  <c r="BI503" i="1"/>
  <c r="BI643" i="1" s="1"/>
  <c r="BH503" i="1"/>
  <c r="BG503" i="1"/>
  <c r="BG643" i="1" s="1"/>
  <c r="BF503" i="1"/>
  <c r="BE503" i="1"/>
  <c r="BD503" i="1"/>
  <c r="BD643" i="1" s="1"/>
  <c r="BC503" i="1"/>
  <c r="BC643" i="1" s="1"/>
  <c r="BB503" i="1"/>
  <c r="BB643" i="1" s="1"/>
  <c r="BA503" i="1"/>
  <c r="BA643" i="1" s="1"/>
  <c r="AZ503" i="1"/>
  <c r="AZ643" i="1" s="1"/>
  <c r="AY503" i="1"/>
  <c r="AX503" i="1"/>
  <c r="AW503" i="1"/>
  <c r="AV503" i="1"/>
  <c r="AT503" i="1"/>
  <c r="AT643" i="1" s="1"/>
  <c r="AS503" i="1"/>
  <c r="AS643" i="1" s="1"/>
  <c r="AR503" i="1"/>
  <c r="AR643" i="1" s="1"/>
  <c r="AQ503" i="1"/>
  <c r="AP503" i="1"/>
  <c r="AP643" i="1" s="1"/>
  <c r="AO503" i="1"/>
  <c r="AO643" i="1" s="1"/>
  <c r="AN503" i="1"/>
  <c r="AN643" i="1" s="1"/>
  <c r="AM503" i="1"/>
  <c r="AM643" i="1" s="1"/>
  <c r="AL503" i="1"/>
  <c r="AL643" i="1" s="1"/>
  <c r="AK503" i="1"/>
  <c r="AK643" i="1" s="1"/>
  <c r="AJ503" i="1"/>
  <c r="AJ643" i="1" s="1"/>
  <c r="AI503" i="1"/>
  <c r="AI643" i="1" s="1"/>
  <c r="AH503" i="1"/>
  <c r="AH643" i="1" s="1"/>
  <c r="AG503" i="1"/>
  <c r="AG643" i="1" s="1"/>
  <c r="AF503" i="1"/>
  <c r="AF643" i="1" s="1"/>
  <c r="AE503" i="1"/>
  <c r="AE643" i="1" s="1"/>
  <c r="AD503" i="1"/>
  <c r="AD643" i="1" s="1"/>
  <c r="AC503" i="1"/>
  <c r="AC643" i="1" s="1"/>
  <c r="AB503" i="1"/>
  <c r="AB643" i="1" s="1"/>
  <c r="AA503" i="1"/>
  <c r="AA643" i="1" s="1"/>
  <c r="Z503" i="1"/>
  <c r="Z643" i="1" s="1"/>
  <c r="Y503" i="1"/>
  <c r="Y643" i="1" s="1"/>
  <c r="X503" i="1"/>
  <c r="X643" i="1" s="1"/>
  <c r="W503" i="1"/>
  <c r="W643" i="1" s="1"/>
  <c r="U503" i="1"/>
  <c r="U643" i="1" s="1"/>
  <c r="T503" i="1"/>
  <c r="T643" i="1" s="1"/>
  <c r="R503" i="1"/>
  <c r="R643" i="1" s="1"/>
  <c r="Q503" i="1"/>
  <c r="Q643" i="1" s="1"/>
  <c r="P503" i="1"/>
  <c r="P643" i="1" s="1"/>
  <c r="O503" i="1"/>
  <c r="O643" i="1" s="1"/>
  <c r="N503" i="1"/>
  <c r="N643" i="1" s="1"/>
  <c r="M503" i="1"/>
  <c r="M643" i="1" s="1"/>
  <c r="L503" i="1"/>
  <c r="L643" i="1" s="1"/>
  <c r="K503" i="1"/>
  <c r="K643" i="1" s="1"/>
  <c r="J503" i="1"/>
  <c r="J643" i="1" s="1"/>
  <c r="EK502" i="1"/>
  <c r="EK642" i="1" s="1"/>
  <c r="EJ502" i="1"/>
  <c r="EJ642" i="1" s="1"/>
  <c r="EI502" i="1"/>
  <c r="EI642" i="1" s="1"/>
  <c r="EH502" i="1"/>
  <c r="EH642" i="1" s="1"/>
  <c r="EG502" i="1"/>
  <c r="EG642" i="1" s="1"/>
  <c r="EF502" i="1"/>
  <c r="EF642" i="1" s="1"/>
  <c r="EE502" i="1"/>
  <c r="EE642" i="1" s="1"/>
  <c r="ED502" i="1"/>
  <c r="ED642" i="1" s="1"/>
  <c r="EC502" i="1"/>
  <c r="EC642" i="1" s="1"/>
  <c r="EB502" i="1"/>
  <c r="EB642" i="1" s="1"/>
  <c r="EA502" i="1"/>
  <c r="EA642" i="1" s="1"/>
  <c r="DZ502" i="1"/>
  <c r="DZ642" i="1" s="1"/>
  <c r="DY502" i="1"/>
  <c r="DY642" i="1" s="1"/>
  <c r="DX502" i="1"/>
  <c r="DX642" i="1" s="1"/>
  <c r="DW502" i="1"/>
  <c r="DW642" i="1" s="1"/>
  <c r="DV502" i="1"/>
  <c r="DU502" i="1"/>
  <c r="DU642" i="1" s="1"/>
  <c r="DT502" i="1"/>
  <c r="DT642" i="1" s="1"/>
  <c r="DS502" i="1"/>
  <c r="DS642" i="1" s="1"/>
  <c r="DR502" i="1"/>
  <c r="DQ502" i="1"/>
  <c r="DP502" i="1"/>
  <c r="DP642" i="1" s="1"/>
  <c r="DO502" i="1"/>
  <c r="DO642" i="1" s="1"/>
  <c r="DN502" i="1"/>
  <c r="DN642" i="1" s="1"/>
  <c r="DM502" i="1"/>
  <c r="DL502" i="1"/>
  <c r="DL642" i="1" s="1"/>
  <c r="DK502" i="1"/>
  <c r="DK642" i="1" s="1"/>
  <c r="DJ502" i="1"/>
  <c r="DJ642" i="1" s="1"/>
  <c r="DI502" i="1"/>
  <c r="DI642" i="1" s="1"/>
  <c r="DH502" i="1"/>
  <c r="DH642" i="1" s="1"/>
  <c r="DG502" i="1"/>
  <c r="DG642" i="1" s="1"/>
  <c r="DF502" i="1"/>
  <c r="DF642" i="1" s="1"/>
  <c r="DE502" i="1"/>
  <c r="DE642" i="1" s="1"/>
  <c r="DD502" i="1"/>
  <c r="DD642" i="1" s="1"/>
  <c r="DC502" i="1"/>
  <c r="CZ502" i="1"/>
  <c r="CZ642" i="1" s="1"/>
  <c r="CY502" i="1"/>
  <c r="CY642" i="1" s="1"/>
  <c r="CX502" i="1"/>
  <c r="CX642" i="1" s="1"/>
  <c r="CW502" i="1"/>
  <c r="CW642" i="1" s="1"/>
  <c r="CV502" i="1"/>
  <c r="CV642" i="1" s="1"/>
  <c r="CU502" i="1"/>
  <c r="CU642" i="1" s="1"/>
  <c r="CT502" i="1"/>
  <c r="CT642" i="1" s="1"/>
  <c r="CS502" i="1"/>
  <c r="CS642" i="1" s="1"/>
  <c r="CR502" i="1"/>
  <c r="CR642" i="1" s="1"/>
  <c r="CQ502" i="1"/>
  <c r="CQ642" i="1" s="1"/>
  <c r="CN502" i="1"/>
  <c r="CN642" i="1" s="1"/>
  <c r="CM502" i="1"/>
  <c r="CM642" i="1" s="1"/>
  <c r="CL502" i="1"/>
  <c r="CL642" i="1" s="1"/>
  <c r="CK502" i="1"/>
  <c r="CK642" i="1" s="1"/>
  <c r="CJ502" i="1"/>
  <c r="CJ642" i="1" s="1"/>
  <c r="CI502" i="1"/>
  <c r="CI642" i="1" s="1"/>
  <c r="CH502" i="1"/>
  <c r="CH642" i="1" s="1"/>
  <c r="CG502" i="1"/>
  <c r="CG642" i="1" s="1"/>
  <c r="CF502" i="1"/>
  <c r="CE502" i="1"/>
  <c r="CD502" i="1"/>
  <c r="CD642" i="1" s="1"/>
  <c r="CC502" i="1"/>
  <c r="CC642" i="1" s="1"/>
  <c r="CB502" i="1"/>
  <c r="CB642" i="1" s="1"/>
  <c r="CA502" i="1"/>
  <c r="CA642" i="1" s="1"/>
  <c r="BZ502" i="1"/>
  <c r="BZ642" i="1" s="1"/>
  <c r="BY502" i="1"/>
  <c r="BY642" i="1" s="1"/>
  <c r="BX502" i="1"/>
  <c r="BX642" i="1" s="1"/>
  <c r="BW502" i="1"/>
  <c r="BW642" i="1" s="1"/>
  <c r="BV502" i="1"/>
  <c r="BV642" i="1" s="1"/>
  <c r="BU502" i="1"/>
  <c r="BU642" i="1" s="1"/>
  <c r="BT502" i="1"/>
  <c r="BT642" i="1" s="1"/>
  <c r="BS502" i="1"/>
  <c r="BS642" i="1" s="1"/>
  <c r="BR502" i="1"/>
  <c r="BR642" i="1" s="1"/>
  <c r="BQ502" i="1"/>
  <c r="BQ642" i="1" s="1"/>
  <c r="BP502" i="1"/>
  <c r="BP642" i="1" s="1"/>
  <c r="BO502" i="1"/>
  <c r="BO642" i="1" s="1"/>
  <c r="BN502" i="1"/>
  <c r="BN642" i="1" s="1"/>
  <c r="BM502" i="1"/>
  <c r="BM642" i="1" s="1"/>
  <c r="BL502" i="1"/>
  <c r="BL642" i="1" s="1"/>
  <c r="BK502" i="1"/>
  <c r="BK642" i="1" s="1"/>
  <c r="BJ502" i="1"/>
  <c r="BJ642" i="1" s="1"/>
  <c r="BI502" i="1"/>
  <c r="BI642" i="1" s="1"/>
  <c r="BH502" i="1"/>
  <c r="BG502" i="1"/>
  <c r="BG642" i="1" s="1"/>
  <c r="BF502" i="1"/>
  <c r="BE502" i="1"/>
  <c r="BD502" i="1"/>
  <c r="BD642" i="1" s="1"/>
  <c r="BC502" i="1"/>
  <c r="BC642" i="1" s="1"/>
  <c r="BB502" i="1"/>
  <c r="BB642" i="1" s="1"/>
  <c r="BA502" i="1"/>
  <c r="BA642" i="1" s="1"/>
  <c r="AZ502" i="1"/>
  <c r="AZ642" i="1" s="1"/>
  <c r="AY502" i="1"/>
  <c r="AX502" i="1"/>
  <c r="AW502" i="1"/>
  <c r="AV502" i="1"/>
  <c r="AU502" i="1"/>
  <c r="AU642" i="1" s="1"/>
  <c r="AT502" i="1"/>
  <c r="AT642" i="1" s="1"/>
  <c r="AS502" i="1"/>
  <c r="AS642" i="1" s="1"/>
  <c r="AR502" i="1"/>
  <c r="AR642" i="1" s="1"/>
  <c r="AQ502" i="1"/>
  <c r="AP502" i="1"/>
  <c r="AP642" i="1" s="1"/>
  <c r="AO502" i="1"/>
  <c r="AO642" i="1" s="1"/>
  <c r="AN502" i="1"/>
  <c r="AN642" i="1" s="1"/>
  <c r="AM502" i="1"/>
  <c r="AM642" i="1" s="1"/>
  <c r="AL502" i="1"/>
  <c r="AL642" i="1" s="1"/>
  <c r="AK502" i="1"/>
  <c r="AK642" i="1" s="1"/>
  <c r="AJ502" i="1"/>
  <c r="AJ642" i="1" s="1"/>
  <c r="AI502" i="1"/>
  <c r="AI642" i="1" s="1"/>
  <c r="AH502" i="1"/>
  <c r="AH642" i="1" s="1"/>
  <c r="AG502" i="1"/>
  <c r="AG642" i="1" s="1"/>
  <c r="AF502" i="1"/>
  <c r="AF642" i="1" s="1"/>
  <c r="AE502" i="1"/>
  <c r="AE642" i="1" s="1"/>
  <c r="AD502" i="1"/>
  <c r="AD642" i="1" s="1"/>
  <c r="AC502" i="1"/>
  <c r="AC642" i="1" s="1"/>
  <c r="AB502" i="1"/>
  <c r="AB642" i="1" s="1"/>
  <c r="AA502" i="1"/>
  <c r="AA642" i="1" s="1"/>
  <c r="Z502" i="1"/>
  <c r="Z642" i="1" s="1"/>
  <c r="Y502" i="1"/>
  <c r="Y642" i="1" s="1"/>
  <c r="X502" i="1"/>
  <c r="X642" i="1" s="1"/>
  <c r="W502" i="1"/>
  <c r="W642" i="1" s="1"/>
  <c r="V502" i="1"/>
  <c r="V642" i="1" s="1"/>
  <c r="U502" i="1"/>
  <c r="U642" i="1" s="1"/>
  <c r="T502" i="1"/>
  <c r="T642" i="1" s="1"/>
  <c r="S502" i="1"/>
  <c r="S642" i="1" s="1"/>
  <c r="R502" i="1"/>
  <c r="R642" i="1" s="1"/>
  <c r="Q502" i="1"/>
  <c r="Q642" i="1" s="1"/>
  <c r="P502" i="1"/>
  <c r="P642" i="1" s="1"/>
  <c r="O502" i="1"/>
  <c r="O642" i="1" s="1"/>
  <c r="N502" i="1"/>
  <c r="N642" i="1" s="1"/>
  <c r="M502" i="1"/>
  <c r="M642" i="1" s="1"/>
  <c r="L502" i="1"/>
  <c r="L642" i="1" s="1"/>
  <c r="K502" i="1"/>
  <c r="K642" i="1" s="1"/>
  <c r="J502" i="1"/>
  <c r="J642" i="1" s="1"/>
  <c r="EE501" i="1"/>
  <c r="EE641" i="1" s="1"/>
  <c r="ED501" i="1"/>
  <c r="ED641" i="1" s="1"/>
  <c r="EC501" i="1"/>
  <c r="EC641" i="1" s="1"/>
  <c r="EB501" i="1"/>
  <c r="EB641" i="1" s="1"/>
  <c r="DZ501" i="1"/>
  <c r="DZ641" i="1" s="1"/>
  <c r="DY501" i="1"/>
  <c r="DY641" i="1" s="1"/>
  <c r="DX501" i="1"/>
  <c r="DX641" i="1" s="1"/>
  <c r="DW501" i="1"/>
  <c r="DW641" i="1" s="1"/>
  <c r="DV501" i="1"/>
  <c r="DU501" i="1"/>
  <c r="DU641" i="1" s="1"/>
  <c r="DT501" i="1"/>
  <c r="DT641" i="1" s="1"/>
  <c r="DS501" i="1"/>
  <c r="DS641" i="1" s="1"/>
  <c r="DR501" i="1"/>
  <c r="DQ501" i="1"/>
  <c r="DP501" i="1"/>
  <c r="DP641" i="1" s="1"/>
  <c r="DN501" i="1"/>
  <c r="DN641" i="1" s="1"/>
  <c r="DM501" i="1"/>
  <c r="DL501" i="1"/>
  <c r="DL641" i="1" s="1"/>
  <c r="DK501" i="1"/>
  <c r="DK641" i="1" s="1"/>
  <c r="DJ501" i="1"/>
  <c r="DJ641" i="1" s="1"/>
  <c r="DI501" i="1"/>
  <c r="DI641" i="1" s="1"/>
  <c r="DH501" i="1"/>
  <c r="DH641" i="1" s="1"/>
  <c r="DG501" i="1"/>
  <c r="DG641" i="1" s="1"/>
  <c r="DF501" i="1"/>
  <c r="DF641" i="1" s="1"/>
  <c r="DE501" i="1"/>
  <c r="DE641" i="1" s="1"/>
  <c r="DC501" i="1"/>
  <c r="CZ501" i="1"/>
  <c r="CZ641" i="1" s="1"/>
  <c r="CY501" i="1"/>
  <c r="CY641" i="1" s="1"/>
  <c r="CX501" i="1"/>
  <c r="CX641" i="1" s="1"/>
  <c r="CW501" i="1"/>
  <c r="CW641" i="1" s="1"/>
  <c r="CV501" i="1"/>
  <c r="CV641" i="1" s="1"/>
  <c r="CU501" i="1"/>
  <c r="CU641" i="1" s="1"/>
  <c r="CT501" i="1"/>
  <c r="CT641" i="1" s="1"/>
  <c r="CS501" i="1"/>
  <c r="CS641" i="1" s="1"/>
  <c r="CR501" i="1"/>
  <c r="CR641" i="1" s="1"/>
  <c r="CQ501" i="1"/>
  <c r="CQ641" i="1" s="1"/>
  <c r="CN501" i="1"/>
  <c r="CN641" i="1" s="1"/>
  <c r="CM501" i="1"/>
  <c r="CM641" i="1" s="1"/>
  <c r="CL501" i="1"/>
  <c r="CL641" i="1" s="1"/>
  <c r="CK501" i="1"/>
  <c r="CK641" i="1" s="1"/>
  <c r="CJ501" i="1"/>
  <c r="CJ641" i="1" s="1"/>
  <c r="CI501" i="1"/>
  <c r="CI641" i="1" s="1"/>
  <c r="CH501" i="1"/>
  <c r="CH641" i="1" s="1"/>
  <c r="CG501" i="1"/>
  <c r="CG641" i="1" s="1"/>
  <c r="CF501" i="1"/>
  <c r="CE501" i="1"/>
  <c r="CD501" i="1"/>
  <c r="CD641" i="1" s="1"/>
  <c r="CC501" i="1"/>
  <c r="CC641" i="1" s="1"/>
  <c r="CB501" i="1"/>
  <c r="CB641" i="1" s="1"/>
  <c r="CA501" i="1"/>
  <c r="CA641" i="1" s="1"/>
  <c r="BZ501" i="1"/>
  <c r="BZ641" i="1" s="1"/>
  <c r="BY501" i="1"/>
  <c r="BY641" i="1" s="1"/>
  <c r="BX501" i="1"/>
  <c r="BX641" i="1" s="1"/>
  <c r="BW501" i="1"/>
  <c r="BW641" i="1" s="1"/>
  <c r="BV501" i="1"/>
  <c r="BV641" i="1" s="1"/>
  <c r="BT501" i="1"/>
  <c r="BT641" i="1" s="1"/>
  <c r="BS501" i="1"/>
  <c r="BS641" i="1" s="1"/>
  <c r="BR501" i="1"/>
  <c r="BR641" i="1" s="1"/>
  <c r="BQ501" i="1"/>
  <c r="BQ641" i="1" s="1"/>
  <c r="BP501" i="1"/>
  <c r="BP641" i="1" s="1"/>
  <c r="BO501" i="1"/>
  <c r="BO641" i="1" s="1"/>
  <c r="BN501" i="1"/>
  <c r="BN641" i="1" s="1"/>
  <c r="BL501" i="1"/>
  <c r="BL641" i="1" s="1"/>
  <c r="BI501" i="1"/>
  <c r="BI641" i="1" s="1"/>
  <c r="BH501" i="1"/>
  <c r="BG501" i="1"/>
  <c r="BG641" i="1" s="1"/>
  <c r="BF501" i="1"/>
  <c r="BE501" i="1"/>
  <c r="BC501" i="1"/>
  <c r="BC641" i="1" s="1"/>
  <c r="BB501" i="1"/>
  <c r="BB641" i="1" s="1"/>
  <c r="BA501" i="1"/>
  <c r="BA641" i="1" s="1"/>
  <c r="AZ501" i="1"/>
  <c r="AZ641" i="1" s="1"/>
  <c r="AY501" i="1"/>
  <c r="AX501" i="1"/>
  <c r="AW501" i="1"/>
  <c r="AV501" i="1"/>
  <c r="AT501" i="1"/>
  <c r="AT641" i="1" s="1"/>
  <c r="AS501" i="1"/>
  <c r="AS641" i="1" s="1"/>
  <c r="AR501" i="1"/>
  <c r="AR641" i="1" s="1"/>
  <c r="AQ501" i="1"/>
  <c r="AP501" i="1"/>
  <c r="AP641" i="1" s="1"/>
  <c r="AO501" i="1"/>
  <c r="AO641" i="1" s="1"/>
  <c r="AN501" i="1"/>
  <c r="AN641" i="1" s="1"/>
  <c r="AM501" i="1"/>
  <c r="AM641" i="1" s="1"/>
  <c r="AL501" i="1"/>
  <c r="AL641" i="1" s="1"/>
  <c r="AK501" i="1"/>
  <c r="AK641" i="1" s="1"/>
  <c r="AJ501" i="1"/>
  <c r="AJ641" i="1" s="1"/>
  <c r="AI501" i="1"/>
  <c r="AI641" i="1" s="1"/>
  <c r="AH501" i="1"/>
  <c r="AH641" i="1" s="1"/>
  <c r="AG501" i="1"/>
  <c r="AG641" i="1" s="1"/>
  <c r="AF501" i="1"/>
  <c r="AF641" i="1" s="1"/>
  <c r="AE501" i="1"/>
  <c r="AE641" i="1" s="1"/>
  <c r="AD501" i="1"/>
  <c r="AD641" i="1" s="1"/>
  <c r="AC501" i="1"/>
  <c r="AC641" i="1" s="1"/>
  <c r="Z501" i="1"/>
  <c r="Z641" i="1" s="1"/>
  <c r="X501" i="1"/>
  <c r="X641" i="1" s="1"/>
  <c r="W501" i="1"/>
  <c r="W641" i="1" s="1"/>
  <c r="U501" i="1"/>
  <c r="U641" i="1" s="1"/>
  <c r="R501" i="1"/>
  <c r="R641" i="1" s="1"/>
  <c r="Q501" i="1"/>
  <c r="Q641" i="1" s="1"/>
  <c r="P501" i="1"/>
  <c r="P641" i="1" s="1"/>
  <c r="O501" i="1"/>
  <c r="O641" i="1" s="1"/>
  <c r="N501" i="1"/>
  <c r="N641" i="1" s="1"/>
  <c r="M501" i="1"/>
  <c r="M641" i="1" s="1"/>
  <c r="L501" i="1"/>
  <c r="L641" i="1" s="1"/>
  <c r="K501" i="1"/>
  <c r="K641" i="1" s="1"/>
  <c r="J501" i="1"/>
  <c r="J641" i="1" s="1"/>
  <c r="EJ500" i="1"/>
  <c r="EI500" i="1"/>
  <c r="EH500" i="1"/>
  <c r="EF500" i="1"/>
  <c r="ED500" i="1"/>
  <c r="EC500" i="1"/>
  <c r="EB500" i="1"/>
  <c r="EA500" i="1"/>
  <c r="DZ500" i="1"/>
  <c r="DY500" i="1"/>
  <c r="DX500" i="1"/>
  <c r="DW500" i="1"/>
  <c r="DV500" i="1"/>
  <c r="DV777" i="1" s="1"/>
  <c r="DU500" i="1"/>
  <c r="DT500" i="1"/>
  <c r="DS500" i="1"/>
  <c r="DR500" i="1"/>
  <c r="DR777" i="1" s="1"/>
  <c r="DQ500" i="1"/>
  <c r="DQ777" i="1" s="1"/>
  <c r="DP500" i="1"/>
  <c r="DO500" i="1"/>
  <c r="DN500" i="1"/>
  <c r="DM500" i="1"/>
  <c r="DM777" i="1" s="1"/>
  <c r="DL500" i="1"/>
  <c r="DK500" i="1"/>
  <c r="DJ500" i="1"/>
  <c r="DI500" i="1"/>
  <c r="DH500" i="1"/>
  <c r="DG500" i="1"/>
  <c r="DF500" i="1"/>
  <c r="DE500" i="1"/>
  <c r="DD500" i="1"/>
  <c r="DC500" i="1"/>
  <c r="DC777" i="1" s="1"/>
  <c r="DB500" i="1"/>
  <c r="DA500" i="1"/>
  <c r="CZ500" i="1"/>
  <c r="CX500" i="1"/>
  <c r="CW500" i="1"/>
  <c r="CV500" i="1"/>
  <c r="CU500" i="1"/>
  <c r="CT500" i="1"/>
  <c r="CS500" i="1"/>
  <c r="CR500" i="1"/>
  <c r="CQ500" i="1"/>
  <c r="CP500" i="1"/>
  <c r="CO500" i="1"/>
  <c r="CN500" i="1"/>
  <c r="CM500" i="1"/>
  <c r="CL500" i="1"/>
  <c r="CK500" i="1"/>
  <c r="CJ500" i="1"/>
  <c r="CI500" i="1"/>
  <c r="CH500" i="1"/>
  <c r="CG500" i="1"/>
  <c r="CF500" i="1"/>
  <c r="CF777" i="1" s="1"/>
  <c r="CE500" i="1"/>
  <c r="CE777" i="1" s="1"/>
  <c r="CD500" i="1"/>
  <c r="CC500" i="1"/>
  <c r="CA500" i="1"/>
  <c r="BZ500" i="1"/>
  <c r="BY500" i="1"/>
  <c r="BX500" i="1"/>
  <c r="BW500" i="1"/>
  <c r="BV500" i="1"/>
  <c r="BU500" i="1"/>
  <c r="BT500" i="1"/>
  <c r="BS500" i="1"/>
  <c r="BR500" i="1"/>
  <c r="BP500" i="1"/>
  <c r="BO500" i="1"/>
  <c r="BN500" i="1"/>
  <c r="BM500" i="1"/>
  <c r="BL500" i="1"/>
  <c r="BK500" i="1"/>
  <c r="BJ500" i="1"/>
  <c r="BI500" i="1"/>
  <c r="BH500" i="1"/>
  <c r="BH777" i="1" s="1"/>
  <c r="BG500" i="1"/>
  <c r="BF500" i="1"/>
  <c r="BF777" i="1" s="1"/>
  <c r="BE500" i="1"/>
  <c r="BE777" i="1" s="1"/>
  <c r="BD500" i="1"/>
  <c r="BC500" i="1"/>
  <c r="BB500" i="1"/>
  <c r="BA500" i="1"/>
  <c r="AZ500" i="1"/>
  <c r="AY500" i="1"/>
  <c r="AY777" i="1" s="1"/>
  <c r="AX500" i="1"/>
  <c r="AX777" i="1" s="1"/>
  <c r="AW500" i="1"/>
  <c r="AW777" i="1" s="1"/>
  <c r="AV500" i="1"/>
  <c r="AV777" i="1" s="1"/>
  <c r="AU500" i="1"/>
  <c r="AS500" i="1"/>
  <c r="AR500" i="1"/>
  <c r="AQ500" i="1"/>
  <c r="AQ777" i="1" s="1"/>
  <c r="AP500" i="1"/>
  <c r="AO500" i="1"/>
  <c r="AN500" i="1"/>
  <c r="AM500" i="1"/>
  <c r="AL500" i="1"/>
  <c r="AK500" i="1"/>
  <c r="AJ500" i="1"/>
  <c r="AI500" i="1"/>
  <c r="AH500" i="1"/>
  <c r="AG500" i="1"/>
  <c r="AF500" i="1"/>
  <c r="AE500" i="1"/>
  <c r="AC500" i="1"/>
  <c r="AB500" i="1"/>
  <c r="AA500" i="1"/>
  <c r="Z500" i="1"/>
  <c r="Y500" i="1"/>
  <c r="X500" i="1"/>
  <c r="W500" i="1"/>
  <c r="U500" i="1"/>
  <c r="T500" i="1"/>
  <c r="S500" i="1"/>
  <c r="R500" i="1"/>
  <c r="Q500" i="1"/>
  <c r="P500" i="1"/>
  <c r="O500" i="1"/>
  <c r="N500" i="1"/>
  <c r="M500" i="1"/>
  <c r="L500" i="1"/>
  <c r="K500" i="1"/>
  <c r="J500" i="1"/>
  <c r="EK499" i="1"/>
  <c r="EK639" i="1" s="1"/>
  <c r="EI499" i="1"/>
  <c r="EI639" i="1" s="1"/>
  <c r="EE499" i="1"/>
  <c r="EE639" i="1" s="1"/>
  <c r="EC499" i="1"/>
  <c r="EC639" i="1" s="1"/>
  <c r="EB499" i="1"/>
  <c r="EB639" i="1" s="1"/>
  <c r="DX499" i="1"/>
  <c r="DX639" i="1" s="1"/>
  <c r="DW499" i="1"/>
  <c r="DW639" i="1" s="1"/>
  <c r="DV499" i="1"/>
  <c r="DU499" i="1"/>
  <c r="DU639" i="1" s="1"/>
  <c r="DT499" i="1"/>
  <c r="DT639" i="1" s="1"/>
  <c r="DS499" i="1"/>
  <c r="DS639" i="1" s="1"/>
  <c r="DR499" i="1"/>
  <c r="DQ499" i="1"/>
  <c r="DN499" i="1"/>
  <c r="DN639" i="1" s="1"/>
  <c r="DM499" i="1"/>
  <c r="DL499" i="1"/>
  <c r="DL639" i="1" s="1"/>
  <c r="DJ499" i="1"/>
  <c r="DJ639" i="1" s="1"/>
  <c r="DD499" i="1"/>
  <c r="DD639" i="1" s="1"/>
  <c r="DC499" i="1"/>
  <c r="DB499" i="1"/>
  <c r="DB639" i="1" s="1"/>
  <c r="CV499" i="1"/>
  <c r="CV639" i="1" s="1"/>
  <c r="CU499" i="1"/>
  <c r="CU639" i="1" s="1"/>
  <c r="CT499" i="1"/>
  <c r="CT639" i="1" s="1"/>
  <c r="CS499" i="1"/>
  <c r="CS639" i="1" s="1"/>
  <c r="CR499" i="1"/>
  <c r="CR639" i="1" s="1"/>
  <c r="CP499" i="1"/>
  <c r="CP639" i="1" s="1"/>
  <c r="CN499" i="1"/>
  <c r="CN639" i="1" s="1"/>
  <c r="CM499" i="1"/>
  <c r="CM639" i="1" s="1"/>
  <c r="CK499" i="1"/>
  <c r="CK639" i="1" s="1"/>
  <c r="CI499" i="1"/>
  <c r="CI639" i="1" s="1"/>
  <c r="CH499" i="1"/>
  <c r="CH639" i="1" s="1"/>
  <c r="CF499" i="1"/>
  <c r="CE499" i="1"/>
  <c r="CD499" i="1"/>
  <c r="CD639" i="1" s="1"/>
  <c r="CA499" i="1"/>
  <c r="CA639" i="1" s="1"/>
  <c r="BZ499" i="1"/>
  <c r="BZ639" i="1" s="1"/>
  <c r="BY499" i="1"/>
  <c r="BY639" i="1" s="1"/>
  <c r="BU499" i="1"/>
  <c r="BU639" i="1" s="1"/>
  <c r="BR499" i="1"/>
  <c r="BR639" i="1" s="1"/>
  <c r="BQ499" i="1"/>
  <c r="BQ639" i="1" s="1"/>
  <c r="BP499" i="1"/>
  <c r="BP639" i="1" s="1"/>
  <c r="BN499" i="1"/>
  <c r="BN639" i="1" s="1"/>
  <c r="BM499" i="1"/>
  <c r="BM639" i="1" s="1"/>
  <c r="BL499" i="1"/>
  <c r="BL639" i="1" s="1"/>
  <c r="BK499" i="1"/>
  <c r="BK639" i="1" s="1"/>
  <c r="BJ499" i="1"/>
  <c r="BJ639" i="1" s="1"/>
  <c r="BH499" i="1"/>
  <c r="BG499" i="1"/>
  <c r="BG639" i="1" s="1"/>
  <c r="BF499" i="1"/>
  <c r="BE499" i="1"/>
  <c r="BA499" i="1"/>
  <c r="BA639" i="1" s="1"/>
  <c r="AY499" i="1"/>
  <c r="AX499" i="1"/>
  <c r="AW499" i="1"/>
  <c r="AV499" i="1"/>
  <c r="AT499" i="1"/>
  <c r="AT639" i="1" s="1"/>
  <c r="AS499" i="1"/>
  <c r="AS639" i="1" s="1"/>
  <c r="AR499" i="1"/>
  <c r="AR639" i="1" s="1"/>
  <c r="AQ499" i="1"/>
  <c r="AP499" i="1"/>
  <c r="AP639" i="1" s="1"/>
  <c r="AM499" i="1"/>
  <c r="AM639" i="1" s="1"/>
  <c r="AL499" i="1"/>
  <c r="AL639" i="1" s="1"/>
  <c r="AI499" i="1"/>
  <c r="AI639" i="1" s="1"/>
  <c r="AH499" i="1"/>
  <c r="AH639" i="1" s="1"/>
  <c r="AE499" i="1"/>
  <c r="AE639" i="1" s="1"/>
  <c r="AD499" i="1"/>
  <c r="AD639" i="1" s="1"/>
  <c r="AB499" i="1"/>
  <c r="AB639" i="1" s="1"/>
  <c r="AA499" i="1"/>
  <c r="AA639" i="1" s="1"/>
  <c r="Z499" i="1"/>
  <c r="Z639" i="1" s="1"/>
  <c r="Y499" i="1"/>
  <c r="Y639" i="1" s="1"/>
  <c r="X499" i="1"/>
  <c r="X639" i="1" s="1"/>
  <c r="W499" i="1"/>
  <c r="W639" i="1" s="1"/>
  <c r="V499" i="1"/>
  <c r="V639" i="1" s="1"/>
  <c r="U499" i="1"/>
  <c r="U639" i="1" s="1"/>
  <c r="R499" i="1"/>
  <c r="R639" i="1" s="1"/>
  <c r="Q499" i="1"/>
  <c r="Q639" i="1" s="1"/>
  <c r="P499" i="1"/>
  <c r="P639" i="1" s="1"/>
  <c r="O499" i="1"/>
  <c r="O639" i="1" s="1"/>
  <c r="M499" i="1"/>
  <c r="M639" i="1" s="1"/>
  <c r="L499" i="1"/>
  <c r="L639" i="1" s="1"/>
  <c r="K499" i="1"/>
  <c r="K639" i="1" s="1"/>
  <c r="J499" i="1"/>
  <c r="J639" i="1" s="1"/>
  <c r="EK498" i="1"/>
  <c r="EK638" i="1" s="1"/>
  <c r="EJ498" i="1"/>
  <c r="EJ638" i="1" s="1"/>
  <c r="EI498" i="1"/>
  <c r="EI638" i="1" s="1"/>
  <c r="EH498" i="1"/>
  <c r="EH638" i="1" s="1"/>
  <c r="EG498" i="1"/>
  <c r="EG638" i="1" s="1"/>
  <c r="EF498" i="1"/>
  <c r="EF638" i="1" s="1"/>
  <c r="EE498" i="1"/>
  <c r="EE638" i="1" s="1"/>
  <c r="EC498" i="1"/>
  <c r="EC638" i="1" s="1"/>
  <c r="EB498" i="1"/>
  <c r="EB638" i="1" s="1"/>
  <c r="EA498" i="1"/>
  <c r="EA638" i="1" s="1"/>
  <c r="DZ498" i="1"/>
  <c r="DZ638" i="1" s="1"/>
  <c r="DY498" i="1"/>
  <c r="DY638" i="1" s="1"/>
  <c r="DX498" i="1"/>
  <c r="DX638" i="1" s="1"/>
  <c r="DW498" i="1"/>
  <c r="DW638" i="1" s="1"/>
  <c r="DV498" i="1"/>
  <c r="DU498" i="1"/>
  <c r="DU638" i="1" s="1"/>
  <c r="DT498" i="1"/>
  <c r="DT638" i="1" s="1"/>
  <c r="DS498" i="1"/>
  <c r="DS638" i="1" s="1"/>
  <c r="DR498" i="1"/>
  <c r="DQ498" i="1"/>
  <c r="DP498" i="1"/>
  <c r="DP638" i="1" s="1"/>
  <c r="DO498" i="1"/>
  <c r="DO638" i="1" s="1"/>
  <c r="DN498" i="1"/>
  <c r="DN638" i="1" s="1"/>
  <c r="DM498" i="1"/>
  <c r="DL498" i="1"/>
  <c r="DL638" i="1" s="1"/>
  <c r="DK498" i="1"/>
  <c r="DK638" i="1" s="1"/>
  <c r="DJ498" i="1"/>
  <c r="DJ638" i="1" s="1"/>
  <c r="DI498" i="1"/>
  <c r="DI638" i="1" s="1"/>
  <c r="DH498" i="1"/>
  <c r="DH638" i="1" s="1"/>
  <c r="DG498" i="1"/>
  <c r="DG638" i="1" s="1"/>
  <c r="DF498" i="1"/>
  <c r="DF638" i="1" s="1"/>
  <c r="DE498" i="1"/>
  <c r="DE638" i="1" s="1"/>
  <c r="DD498" i="1"/>
  <c r="DD638" i="1" s="1"/>
  <c r="DC498" i="1"/>
  <c r="CX498" i="1"/>
  <c r="CX638" i="1" s="1"/>
  <c r="CW498" i="1"/>
  <c r="CW638" i="1" s="1"/>
  <c r="CV498" i="1"/>
  <c r="CV638" i="1" s="1"/>
  <c r="CU498" i="1"/>
  <c r="CU638" i="1" s="1"/>
  <c r="CT498" i="1"/>
  <c r="CT638" i="1" s="1"/>
  <c r="CS498" i="1"/>
  <c r="CS638" i="1" s="1"/>
  <c r="CR498" i="1"/>
  <c r="CR638" i="1" s="1"/>
  <c r="CQ498" i="1"/>
  <c r="CQ638" i="1" s="1"/>
  <c r="CN498" i="1"/>
  <c r="CN638" i="1" s="1"/>
  <c r="CL498" i="1"/>
  <c r="CL638" i="1" s="1"/>
  <c r="CJ498" i="1"/>
  <c r="CJ638" i="1" s="1"/>
  <c r="CI498" i="1"/>
  <c r="CI638" i="1" s="1"/>
  <c r="CH498" i="1"/>
  <c r="CH638" i="1" s="1"/>
  <c r="CG498" i="1"/>
  <c r="CG638" i="1" s="1"/>
  <c r="CF498" i="1"/>
  <c r="CE498" i="1"/>
  <c r="CD498" i="1"/>
  <c r="CD638" i="1" s="1"/>
  <c r="CC498" i="1"/>
  <c r="CC638" i="1" s="1"/>
  <c r="CB498" i="1"/>
  <c r="CB638" i="1" s="1"/>
  <c r="CA498" i="1"/>
  <c r="CA638" i="1" s="1"/>
  <c r="BZ498" i="1"/>
  <c r="BZ638" i="1" s="1"/>
  <c r="BY498" i="1"/>
  <c r="BY638" i="1" s="1"/>
  <c r="BX498" i="1"/>
  <c r="BX638" i="1" s="1"/>
  <c r="BW498" i="1"/>
  <c r="BW638" i="1" s="1"/>
  <c r="BV498" i="1"/>
  <c r="BV638" i="1" s="1"/>
  <c r="BU498" i="1"/>
  <c r="BU638" i="1" s="1"/>
  <c r="BT498" i="1"/>
  <c r="BT638" i="1" s="1"/>
  <c r="BS498" i="1"/>
  <c r="BS638" i="1" s="1"/>
  <c r="BR498" i="1"/>
  <c r="BR638" i="1" s="1"/>
  <c r="BQ498" i="1"/>
  <c r="BQ638" i="1" s="1"/>
  <c r="BP498" i="1"/>
  <c r="BP638" i="1" s="1"/>
  <c r="BO498" i="1"/>
  <c r="BO638" i="1" s="1"/>
  <c r="BN498" i="1"/>
  <c r="BN638" i="1" s="1"/>
  <c r="BM498" i="1"/>
  <c r="BM638" i="1" s="1"/>
  <c r="BL498" i="1"/>
  <c r="BL638" i="1" s="1"/>
  <c r="BK498" i="1"/>
  <c r="BK638" i="1" s="1"/>
  <c r="BJ498" i="1"/>
  <c r="BJ638" i="1" s="1"/>
  <c r="BI498" i="1"/>
  <c r="BI638" i="1" s="1"/>
  <c r="BH498" i="1"/>
  <c r="BG498" i="1"/>
  <c r="BG638" i="1" s="1"/>
  <c r="BF498" i="1"/>
  <c r="BE498" i="1"/>
  <c r="BD498" i="1"/>
  <c r="BD638" i="1" s="1"/>
  <c r="BC498" i="1"/>
  <c r="BC638" i="1" s="1"/>
  <c r="BB498" i="1"/>
  <c r="BB638" i="1" s="1"/>
  <c r="BA498" i="1"/>
  <c r="BA638" i="1" s="1"/>
  <c r="AZ498" i="1"/>
  <c r="AZ638" i="1" s="1"/>
  <c r="AY498" i="1"/>
  <c r="AX498" i="1"/>
  <c r="AW498" i="1"/>
  <c r="AV498" i="1"/>
  <c r="AT498" i="1"/>
  <c r="AT638" i="1" s="1"/>
  <c r="AS498" i="1"/>
  <c r="AS638" i="1" s="1"/>
  <c r="AR498" i="1"/>
  <c r="AR638" i="1" s="1"/>
  <c r="AQ498" i="1"/>
  <c r="AP498" i="1"/>
  <c r="AP638" i="1" s="1"/>
  <c r="AO498" i="1"/>
  <c r="AO638" i="1" s="1"/>
  <c r="AN498" i="1"/>
  <c r="AN638" i="1" s="1"/>
  <c r="AM498" i="1"/>
  <c r="AM638" i="1" s="1"/>
  <c r="AL498" i="1"/>
  <c r="AL638" i="1" s="1"/>
  <c r="AK498" i="1"/>
  <c r="AK638" i="1" s="1"/>
  <c r="AJ498" i="1"/>
  <c r="AJ638" i="1" s="1"/>
  <c r="AI498" i="1"/>
  <c r="AI638" i="1" s="1"/>
  <c r="AH498" i="1"/>
  <c r="AH638" i="1" s="1"/>
  <c r="AG498" i="1"/>
  <c r="AG638" i="1" s="1"/>
  <c r="AF498" i="1"/>
  <c r="AF638" i="1" s="1"/>
  <c r="AE498" i="1"/>
  <c r="AE638" i="1" s="1"/>
  <c r="AD498" i="1"/>
  <c r="AD638" i="1" s="1"/>
  <c r="AC498" i="1"/>
  <c r="AC638" i="1" s="1"/>
  <c r="AB498" i="1"/>
  <c r="AB638" i="1" s="1"/>
  <c r="AA498" i="1"/>
  <c r="AA638" i="1" s="1"/>
  <c r="Z498" i="1"/>
  <c r="Z638" i="1" s="1"/>
  <c r="Y498" i="1"/>
  <c r="Y638" i="1" s="1"/>
  <c r="X498" i="1"/>
  <c r="X638" i="1" s="1"/>
  <c r="W498" i="1"/>
  <c r="W638" i="1" s="1"/>
  <c r="U498" i="1"/>
  <c r="U638" i="1" s="1"/>
  <c r="T498" i="1"/>
  <c r="T638" i="1" s="1"/>
  <c r="S498" i="1"/>
  <c r="S638" i="1" s="1"/>
  <c r="R498" i="1"/>
  <c r="R638" i="1" s="1"/>
  <c r="Q498" i="1"/>
  <c r="Q638" i="1" s="1"/>
  <c r="P498" i="1"/>
  <c r="P638" i="1" s="1"/>
  <c r="O498" i="1"/>
  <c r="O638" i="1" s="1"/>
  <c r="N498" i="1"/>
  <c r="N638" i="1" s="1"/>
  <c r="M498" i="1"/>
  <c r="M638" i="1" s="1"/>
  <c r="L498" i="1"/>
  <c r="L638" i="1" s="1"/>
  <c r="K498" i="1"/>
  <c r="K638" i="1" s="1"/>
  <c r="J498" i="1"/>
  <c r="J638" i="1" s="1"/>
  <c r="EK497" i="1"/>
  <c r="EJ497" i="1"/>
  <c r="EI497" i="1"/>
  <c r="EH497" i="1"/>
  <c r="EG497" i="1"/>
  <c r="EF497" i="1"/>
  <c r="EE497" i="1"/>
  <c r="ED497" i="1"/>
  <c r="EC497" i="1"/>
  <c r="EB497" i="1"/>
  <c r="EA497" i="1"/>
  <c r="DZ497" i="1"/>
  <c r="DY497" i="1"/>
  <c r="DX497" i="1"/>
  <c r="DW497" i="1"/>
  <c r="DV497" i="1"/>
  <c r="DU497" i="1"/>
  <c r="DT497" i="1"/>
  <c r="DS497" i="1"/>
  <c r="DR497" i="1"/>
  <c r="DQ497" i="1"/>
  <c r="DP497" i="1"/>
  <c r="DO497" i="1"/>
  <c r="DN497" i="1"/>
  <c r="DM497" i="1"/>
  <c r="DL497" i="1"/>
  <c r="DK497" i="1"/>
  <c r="DJ497" i="1"/>
  <c r="DI497" i="1"/>
  <c r="DH497" i="1"/>
  <c r="DG497" i="1"/>
  <c r="DF497" i="1"/>
  <c r="DE497" i="1"/>
  <c r="DD497" i="1"/>
  <c r="DC497" i="1"/>
  <c r="CZ497" i="1"/>
  <c r="CY497" i="1"/>
  <c r="CX497" i="1"/>
  <c r="CW497" i="1"/>
  <c r="CV497" i="1"/>
  <c r="CU497" i="1"/>
  <c r="CT497" i="1"/>
  <c r="CS497" i="1"/>
  <c r="CR497" i="1"/>
  <c r="CQ497" i="1"/>
  <c r="CN497" i="1"/>
  <c r="CM497" i="1"/>
  <c r="CL497" i="1"/>
  <c r="CK497" i="1"/>
  <c r="CJ497" i="1"/>
  <c r="CI497" i="1"/>
  <c r="CH497" i="1"/>
  <c r="CG497" i="1"/>
  <c r="CF497" i="1"/>
  <c r="CE497" i="1"/>
  <c r="CD497" i="1"/>
  <c r="CC497" i="1"/>
  <c r="CB497" i="1"/>
  <c r="CA497" i="1"/>
  <c r="BZ497" i="1"/>
  <c r="BY497" i="1"/>
  <c r="BX497" i="1"/>
  <c r="BW497" i="1"/>
  <c r="BV497" i="1"/>
  <c r="BU497" i="1"/>
  <c r="BT497" i="1"/>
  <c r="BS497" i="1"/>
  <c r="BR497" i="1"/>
  <c r="BQ497" i="1"/>
  <c r="BP497" i="1"/>
  <c r="BO497" i="1"/>
  <c r="BN497" i="1"/>
  <c r="BM497" i="1"/>
  <c r="BL497" i="1"/>
  <c r="BK497" i="1"/>
  <c r="BJ497" i="1"/>
  <c r="BI497" i="1"/>
  <c r="BH497" i="1"/>
  <c r="BG497" i="1"/>
  <c r="BF497" i="1"/>
  <c r="BE497" i="1"/>
  <c r="BD497" i="1"/>
  <c r="BC497" i="1"/>
  <c r="BB497" i="1"/>
  <c r="BA497" i="1"/>
  <c r="AZ497" i="1"/>
  <c r="AY497" i="1"/>
  <c r="AX497" i="1"/>
  <c r="AW497" i="1"/>
  <c r="AV497" i="1"/>
  <c r="AU497" i="1"/>
  <c r="AT497" i="1"/>
  <c r="AS497" i="1"/>
  <c r="AR497" i="1"/>
  <c r="AQ497" i="1"/>
  <c r="AP497" i="1"/>
  <c r="AO497" i="1"/>
  <c r="AN497" i="1"/>
  <c r="AM497" i="1"/>
  <c r="AL497" i="1"/>
  <c r="AK497" i="1"/>
  <c r="AJ497" i="1"/>
  <c r="AI497" i="1"/>
  <c r="AH497" i="1"/>
  <c r="AG497" i="1"/>
  <c r="AF497" i="1"/>
  <c r="AE497" i="1"/>
  <c r="AD497" i="1"/>
  <c r="AC497" i="1"/>
  <c r="AB497" i="1"/>
  <c r="AA497" i="1"/>
  <c r="Z497" i="1"/>
  <c r="Y497" i="1"/>
  <c r="X497" i="1"/>
  <c r="W497" i="1"/>
  <c r="V497" i="1"/>
  <c r="U497" i="1"/>
  <c r="T497" i="1"/>
  <c r="S497" i="1"/>
  <c r="R497" i="1"/>
  <c r="Q497" i="1"/>
  <c r="P497" i="1"/>
  <c r="O497" i="1"/>
  <c r="N497" i="1"/>
  <c r="M497" i="1"/>
  <c r="L497" i="1"/>
  <c r="K497" i="1"/>
  <c r="J497" i="1"/>
  <c r="EK496" i="1"/>
  <c r="EK636" i="1" s="1"/>
  <c r="EJ496" i="1"/>
  <c r="EJ636" i="1" s="1"/>
  <c r="EI496" i="1"/>
  <c r="EI636" i="1" s="1"/>
  <c r="EH496" i="1"/>
  <c r="EH636" i="1" s="1"/>
  <c r="EG496" i="1"/>
  <c r="EG636" i="1" s="1"/>
  <c r="EF496" i="1"/>
  <c r="EF636" i="1" s="1"/>
  <c r="EE496" i="1"/>
  <c r="EE636" i="1" s="1"/>
  <c r="ED496" i="1"/>
  <c r="ED636" i="1" s="1"/>
  <c r="EC496" i="1"/>
  <c r="EC636" i="1" s="1"/>
  <c r="EB496" i="1"/>
  <c r="EB636" i="1" s="1"/>
  <c r="EA496" i="1"/>
  <c r="EA636" i="1" s="1"/>
  <c r="DZ496" i="1"/>
  <c r="DZ636" i="1" s="1"/>
  <c r="DY496" i="1"/>
  <c r="DY636" i="1" s="1"/>
  <c r="DX496" i="1"/>
  <c r="DX636" i="1" s="1"/>
  <c r="DW496" i="1"/>
  <c r="DW636" i="1" s="1"/>
  <c r="DV496" i="1"/>
  <c r="DU496" i="1"/>
  <c r="DU636" i="1" s="1"/>
  <c r="DT496" i="1"/>
  <c r="DT636" i="1" s="1"/>
  <c r="DS496" i="1"/>
  <c r="DS636" i="1" s="1"/>
  <c r="DR496" i="1"/>
  <c r="DQ496" i="1"/>
  <c r="DP496" i="1"/>
  <c r="DP636" i="1" s="1"/>
  <c r="DO496" i="1"/>
  <c r="DO636" i="1" s="1"/>
  <c r="DN496" i="1"/>
  <c r="DN636" i="1" s="1"/>
  <c r="DM496" i="1"/>
  <c r="DL496" i="1"/>
  <c r="DL636" i="1" s="1"/>
  <c r="DK496" i="1"/>
  <c r="DK636" i="1" s="1"/>
  <c r="DJ496" i="1"/>
  <c r="DJ636" i="1" s="1"/>
  <c r="DI496" i="1"/>
  <c r="DI636" i="1" s="1"/>
  <c r="DH496" i="1"/>
  <c r="DH636" i="1" s="1"/>
  <c r="DG496" i="1"/>
  <c r="DG636" i="1" s="1"/>
  <c r="DF496" i="1"/>
  <c r="DF636" i="1" s="1"/>
  <c r="DE496" i="1"/>
  <c r="DE636" i="1" s="1"/>
  <c r="DD496" i="1"/>
  <c r="DD636" i="1" s="1"/>
  <c r="DC496" i="1"/>
  <c r="DB496" i="1"/>
  <c r="DB636" i="1" s="1"/>
  <c r="DA496" i="1"/>
  <c r="DA636" i="1" s="1"/>
  <c r="CZ496" i="1"/>
  <c r="CZ636" i="1" s="1"/>
  <c r="CY496" i="1"/>
  <c r="CY636" i="1" s="1"/>
  <c r="CX496" i="1"/>
  <c r="CX636" i="1" s="1"/>
  <c r="CW496" i="1"/>
  <c r="CW636" i="1" s="1"/>
  <c r="CV496" i="1"/>
  <c r="CV636" i="1" s="1"/>
  <c r="CU496" i="1"/>
  <c r="CU636" i="1" s="1"/>
  <c r="CT496" i="1"/>
  <c r="CT636" i="1" s="1"/>
  <c r="CS496" i="1"/>
  <c r="CS636" i="1" s="1"/>
  <c r="CR496" i="1"/>
  <c r="CR636" i="1" s="1"/>
  <c r="CQ496" i="1"/>
  <c r="CQ636" i="1" s="1"/>
  <c r="CP496" i="1"/>
  <c r="CP636" i="1" s="1"/>
  <c r="CO496" i="1"/>
  <c r="CO636" i="1" s="1"/>
  <c r="CN496" i="1"/>
  <c r="CN636" i="1" s="1"/>
  <c r="CM496" i="1"/>
  <c r="CM636" i="1" s="1"/>
  <c r="CL496" i="1"/>
  <c r="CL636" i="1" s="1"/>
  <c r="CK496" i="1"/>
  <c r="CK636" i="1" s="1"/>
  <c r="CJ496" i="1"/>
  <c r="CJ636" i="1" s="1"/>
  <c r="CI496" i="1"/>
  <c r="CI636" i="1" s="1"/>
  <c r="CH496" i="1"/>
  <c r="CH636" i="1" s="1"/>
  <c r="CG496" i="1"/>
  <c r="CG636" i="1" s="1"/>
  <c r="CF496" i="1"/>
  <c r="CE496" i="1"/>
  <c r="CD496" i="1"/>
  <c r="CD636" i="1" s="1"/>
  <c r="CC496" i="1"/>
  <c r="CC636" i="1" s="1"/>
  <c r="CB496" i="1"/>
  <c r="CB636" i="1" s="1"/>
  <c r="CA496" i="1"/>
  <c r="CA636" i="1" s="1"/>
  <c r="BZ496" i="1"/>
  <c r="BZ636" i="1" s="1"/>
  <c r="BY496" i="1"/>
  <c r="BY636" i="1" s="1"/>
  <c r="BX496" i="1"/>
  <c r="BX636" i="1" s="1"/>
  <c r="BW496" i="1"/>
  <c r="BW636" i="1" s="1"/>
  <c r="BV496" i="1"/>
  <c r="BV636" i="1" s="1"/>
  <c r="BU496" i="1"/>
  <c r="BU636" i="1" s="1"/>
  <c r="BT496" i="1"/>
  <c r="BT636" i="1" s="1"/>
  <c r="BS496" i="1"/>
  <c r="BS636" i="1" s="1"/>
  <c r="BR496" i="1"/>
  <c r="BR636" i="1" s="1"/>
  <c r="BQ496" i="1"/>
  <c r="BQ636" i="1" s="1"/>
  <c r="BP496" i="1"/>
  <c r="BP636" i="1" s="1"/>
  <c r="BO496" i="1"/>
  <c r="BO636" i="1" s="1"/>
  <c r="BN496" i="1"/>
  <c r="BN636" i="1" s="1"/>
  <c r="BM496" i="1"/>
  <c r="BM636" i="1" s="1"/>
  <c r="BL496" i="1"/>
  <c r="BL636" i="1" s="1"/>
  <c r="BK496" i="1"/>
  <c r="BK636" i="1" s="1"/>
  <c r="BJ496" i="1"/>
  <c r="BJ636" i="1" s="1"/>
  <c r="BI496" i="1"/>
  <c r="BI636" i="1" s="1"/>
  <c r="BH496" i="1"/>
  <c r="BG496" i="1"/>
  <c r="BG636" i="1" s="1"/>
  <c r="BF496" i="1"/>
  <c r="BE496" i="1"/>
  <c r="BD496" i="1"/>
  <c r="BD636" i="1" s="1"/>
  <c r="BC496" i="1"/>
  <c r="BC636" i="1" s="1"/>
  <c r="BB496" i="1"/>
  <c r="BB636" i="1" s="1"/>
  <c r="BA496" i="1"/>
  <c r="BA636" i="1" s="1"/>
  <c r="AZ496" i="1"/>
  <c r="AZ636" i="1" s="1"/>
  <c r="AY496" i="1"/>
  <c r="AX496" i="1"/>
  <c r="AW496" i="1"/>
  <c r="AV496" i="1"/>
  <c r="AU496" i="1"/>
  <c r="AU636" i="1" s="1"/>
  <c r="AT496" i="1"/>
  <c r="AT636" i="1" s="1"/>
  <c r="AS496" i="1"/>
  <c r="AS636" i="1" s="1"/>
  <c r="AR496" i="1"/>
  <c r="AR636" i="1" s="1"/>
  <c r="AQ496" i="1"/>
  <c r="AP496" i="1"/>
  <c r="AP636" i="1" s="1"/>
  <c r="AO496" i="1"/>
  <c r="AO636" i="1" s="1"/>
  <c r="AN496" i="1"/>
  <c r="AN636" i="1" s="1"/>
  <c r="AM496" i="1"/>
  <c r="AM636" i="1" s="1"/>
  <c r="AL496" i="1"/>
  <c r="AL636" i="1" s="1"/>
  <c r="AK496" i="1"/>
  <c r="AK636" i="1" s="1"/>
  <c r="AJ496" i="1"/>
  <c r="AJ636" i="1" s="1"/>
  <c r="AI496" i="1"/>
  <c r="AI636" i="1" s="1"/>
  <c r="AH496" i="1"/>
  <c r="AH636" i="1" s="1"/>
  <c r="AG496" i="1"/>
  <c r="AG636" i="1" s="1"/>
  <c r="AF496" i="1"/>
  <c r="AF636" i="1" s="1"/>
  <c r="AE496" i="1"/>
  <c r="AE636" i="1" s="1"/>
  <c r="AD496" i="1"/>
  <c r="AD636" i="1" s="1"/>
  <c r="AC496" i="1"/>
  <c r="AC636" i="1" s="1"/>
  <c r="AB496" i="1"/>
  <c r="AB636" i="1" s="1"/>
  <c r="AA496" i="1"/>
  <c r="AA636" i="1" s="1"/>
  <c r="Z496" i="1"/>
  <c r="Z636" i="1" s="1"/>
  <c r="Y496" i="1"/>
  <c r="Y636" i="1" s="1"/>
  <c r="X496" i="1"/>
  <c r="X636" i="1" s="1"/>
  <c r="W496" i="1"/>
  <c r="W636" i="1" s="1"/>
  <c r="V496" i="1"/>
  <c r="V636" i="1" s="1"/>
  <c r="U496" i="1"/>
  <c r="U636" i="1" s="1"/>
  <c r="T496" i="1"/>
  <c r="T636" i="1" s="1"/>
  <c r="S496" i="1"/>
  <c r="S636" i="1" s="1"/>
  <c r="R496" i="1"/>
  <c r="R636" i="1" s="1"/>
  <c r="Q496" i="1"/>
  <c r="Q636" i="1" s="1"/>
  <c r="P496" i="1"/>
  <c r="P636" i="1" s="1"/>
  <c r="O496" i="1"/>
  <c r="O636" i="1" s="1"/>
  <c r="N496" i="1"/>
  <c r="N636" i="1" s="1"/>
  <c r="M496" i="1"/>
  <c r="M636" i="1" s="1"/>
  <c r="L496" i="1"/>
  <c r="L636" i="1" s="1"/>
  <c r="K496" i="1"/>
  <c r="K636" i="1" s="1"/>
  <c r="J496" i="1"/>
  <c r="J636" i="1" s="1"/>
  <c r="EK495" i="1"/>
  <c r="EK635" i="1" s="1"/>
  <c r="EJ495" i="1"/>
  <c r="EJ635" i="1" s="1"/>
  <c r="EI495" i="1"/>
  <c r="EI635" i="1" s="1"/>
  <c r="EH495" i="1"/>
  <c r="EH635" i="1" s="1"/>
  <c r="EG495" i="1"/>
  <c r="EG635" i="1" s="1"/>
  <c r="EF495" i="1"/>
  <c r="EF635" i="1" s="1"/>
  <c r="EE495" i="1"/>
  <c r="EE635" i="1" s="1"/>
  <c r="ED495" i="1"/>
  <c r="ED635" i="1" s="1"/>
  <c r="EC495" i="1"/>
  <c r="EC635" i="1" s="1"/>
  <c r="EB495" i="1"/>
  <c r="EB635" i="1" s="1"/>
  <c r="EA495" i="1"/>
  <c r="EA635" i="1" s="1"/>
  <c r="DZ495" i="1"/>
  <c r="DZ635" i="1" s="1"/>
  <c r="DY495" i="1"/>
  <c r="DY635" i="1" s="1"/>
  <c r="DX495" i="1"/>
  <c r="DX635" i="1" s="1"/>
  <c r="DW495" i="1"/>
  <c r="DW635" i="1" s="1"/>
  <c r="DV495" i="1"/>
  <c r="DU495" i="1"/>
  <c r="DU635" i="1" s="1"/>
  <c r="DT495" i="1"/>
  <c r="DT635" i="1" s="1"/>
  <c r="DS495" i="1"/>
  <c r="DS635" i="1" s="1"/>
  <c r="DR495" i="1"/>
  <c r="DQ495" i="1"/>
  <c r="DP495" i="1"/>
  <c r="DP635" i="1" s="1"/>
  <c r="DO495" i="1"/>
  <c r="DO635" i="1" s="1"/>
  <c r="DN495" i="1"/>
  <c r="DN635" i="1" s="1"/>
  <c r="DM495" i="1"/>
  <c r="DL495" i="1"/>
  <c r="DL635" i="1" s="1"/>
  <c r="DK495" i="1"/>
  <c r="DK635" i="1" s="1"/>
  <c r="DJ495" i="1"/>
  <c r="DJ635" i="1" s="1"/>
  <c r="DH495" i="1"/>
  <c r="DH635" i="1" s="1"/>
  <c r="DG495" i="1"/>
  <c r="DG635" i="1" s="1"/>
  <c r="DF495" i="1"/>
  <c r="DF635" i="1" s="1"/>
  <c r="DE495" i="1"/>
  <c r="DE635" i="1" s="1"/>
  <c r="DC495" i="1"/>
  <c r="DB495" i="1"/>
  <c r="DB635" i="1" s="1"/>
  <c r="DA495" i="1"/>
  <c r="DA635" i="1" s="1"/>
  <c r="CZ495" i="1"/>
  <c r="CZ635" i="1" s="1"/>
  <c r="CY495" i="1"/>
  <c r="CY635" i="1" s="1"/>
  <c r="CX495" i="1"/>
  <c r="CX635" i="1" s="1"/>
  <c r="CW495" i="1"/>
  <c r="CW635" i="1" s="1"/>
  <c r="CV495" i="1"/>
  <c r="CV635" i="1" s="1"/>
  <c r="CU495" i="1"/>
  <c r="CU635" i="1" s="1"/>
  <c r="CT495" i="1"/>
  <c r="CT635" i="1" s="1"/>
  <c r="CS495" i="1"/>
  <c r="CS635" i="1" s="1"/>
  <c r="CR495" i="1"/>
  <c r="CR635" i="1" s="1"/>
  <c r="CQ495" i="1"/>
  <c r="CQ635" i="1" s="1"/>
  <c r="CP495" i="1"/>
  <c r="CP635" i="1" s="1"/>
  <c r="CO495" i="1"/>
  <c r="CO635" i="1" s="1"/>
  <c r="CN495" i="1"/>
  <c r="CN635" i="1" s="1"/>
  <c r="CM495" i="1"/>
  <c r="CM635" i="1" s="1"/>
  <c r="CL495" i="1"/>
  <c r="CL635" i="1" s="1"/>
  <c r="CK495" i="1"/>
  <c r="CK635" i="1" s="1"/>
  <c r="CJ495" i="1"/>
  <c r="CJ635" i="1" s="1"/>
  <c r="CI495" i="1"/>
  <c r="CI635" i="1" s="1"/>
  <c r="CH495" i="1"/>
  <c r="CH635" i="1" s="1"/>
  <c r="CG495" i="1"/>
  <c r="CG635" i="1" s="1"/>
  <c r="CF495" i="1"/>
  <c r="CE495" i="1"/>
  <c r="CD495" i="1"/>
  <c r="CD635" i="1" s="1"/>
  <c r="CC495" i="1"/>
  <c r="CC635" i="1" s="1"/>
  <c r="CB495" i="1"/>
  <c r="CB635" i="1" s="1"/>
  <c r="CA495" i="1"/>
  <c r="CA635" i="1" s="1"/>
  <c r="BZ495" i="1"/>
  <c r="BZ635" i="1" s="1"/>
  <c r="BY495" i="1"/>
  <c r="BY635" i="1" s="1"/>
  <c r="BX495" i="1"/>
  <c r="BX635" i="1" s="1"/>
  <c r="BW495" i="1"/>
  <c r="BW635" i="1" s="1"/>
  <c r="BV495" i="1"/>
  <c r="BV635" i="1" s="1"/>
  <c r="BU495" i="1"/>
  <c r="BU635" i="1" s="1"/>
  <c r="BT495" i="1"/>
  <c r="BT635" i="1" s="1"/>
  <c r="BS495" i="1"/>
  <c r="BS635" i="1" s="1"/>
  <c r="BR495" i="1"/>
  <c r="BR635" i="1" s="1"/>
  <c r="BQ495" i="1"/>
  <c r="BQ635" i="1" s="1"/>
  <c r="BP495" i="1"/>
  <c r="BP635" i="1" s="1"/>
  <c r="BO495" i="1"/>
  <c r="BO635" i="1" s="1"/>
  <c r="BN495" i="1"/>
  <c r="BN635" i="1" s="1"/>
  <c r="BM495" i="1"/>
  <c r="BM635" i="1" s="1"/>
  <c r="BL495" i="1"/>
  <c r="BL635" i="1" s="1"/>
  <c r="BK495" i="1"/>
  <c r="BK635" i="1" s="1"/>
  <c r="BJ495" i="1"/>
  <c r="BJ635" i="1" s="1"/>
  <c r="BI495" i="1"/>
  <c r="BI635" i="1" s="1"/>
  <c r="BH495" i="1"/>
  <c r="BG495" i="1"/>
  <c r="BG635" i="1" s="1"/>
  <c r="BF495" i="1"/>
  <c r="BE495" i="1"/>
  <c r="BD495" i="1"/>
  <c r="BD635" i="1" s="1"/>
  <c r="BC495" i="1"/>
  <c r="BC635" i="1" s="1"/>
  <c r="BB495" i="1"/>
  <c r="BB635" i="1" s="1"/>
  <c r="BA495" i="1"/>
  <c r="BA635" i="1" s="1"/>
  <c r="AZ495" i="1"/>
  <c r="AZ635" i="1" s="1"/>
  <c r="AY495" i="1"/>
  <c r="AX495" i="1"/>
  <c r="AW495" i="1"/>
  <c r="AV495" i="1"/>
  <c r="AU495" i="1"/>
  <c r="AU635" i="1" s="1"/>
  <c r="AT495" i="1"/>
  <c r="AT635" i="1" s="1"/>
  <c r="AS495" i="1"/>
  <c r="AS635" i="1" s="1"/>
  <c r="AR495" i="1"/>
  <c r="AR635" i="1" s="1"/>
  <c r="AQ495" i="1"/>
  <c r="AP495" i="1"/>
  <c r="AP635" i="1" s="1"/>
  <c r="AM495" i="1"/>
  <c r="AM635" i="1" s="1"/>
  <c r="AL495" i="1"/>
  <c r="AL635" i="1" s="1"/>
  <c r="AK495" i="1"/>
  <c r="AK635" i="1" s="1"/>
  <c r="AJ495" i="1"/>
  <c r="AJ635" i="1" s="1"/>
  <c r="AI495" i="1"/>
  <c r="AI635" i="1" s="1"/>
  <c r="AH495" i="1"/>
  <c r="AH635" i="1" s="1"/>
  <c r="AG495" i="1"/>
  <c r="AG635" i="1" s="1"/>
  <c r="AF495" i="1"/>
  <c r="AF635" i="1" s="1"/>
  <c r="AE495" i="1"/>
  <c r="AE635" i="1" s="1"/>
  <c r="AD495" i="1"/>
  <c r="AD635" i="1" s="1"/>
  <c r="AC495" i="1"/>
  <c r="AC635" i="1" s="1"/>
  <c r="AB495" i="1"/>
  <c r="AB635" i="1" s="1"/>
  <c r="AA495" i="1"/>
  <c r="AA635" i="1" s="1"/>
  <c r="Z495" i="1"/>
  <c r="Z635" i="1" s="1"/>
  <c r="Y495" i="1"/>
  <c r="Y635" i="1" s="1"/>
  <c r="X495" i="1"/>
  <c r="X635" i="1" s="1"/>
  <c r="W495" i="1"/>
  <c r="W635" i="1" s="1"/>
  <c r="U495" i="1"/>
  <c r="U635" i="1" s="1"/>
  <c r="T495" i="1"/>
  <c r="T635" i="1" s="1"/>
  <c r="S495" i="1"/>
  <c r="S635" i="1" s="1"/>
  <c r="R495" i="1"/>
  <c r="R635" i="1" s="1"/>
  <c r="Q495" i="1"/>
  <c r="Q635" i="1" s="1"/>
  <c r="P495" i="1"/>
  <c r="P635" i="1" s="1"/>
  <c r="O495" i="1"/>
  <c r="O635" i="1" s="1"/>
  <c r="N495" i="1"/>
  <c r="N635" i="1" s="1"/>
  <c r="M495" i="1"/>
  <c r="M635" i="1" s="1"/>
  <c r="L495" i="1"/>
  <c r="L635" i="1" s="1"/>
  <c r="K495" i="1"/>
  <c r="K635" i="1" s="1"/>
  <c r="J495" i="1"/>
  <c r="J635" i="1" s="1"/>
  <c r="EK494" i="1"/>
  <c r="EK634" i="1" s="1"/>
  <c r="EJ494" i="1"/>
  <c r="EJ634" i="1" s="1"/>
  <c r="EI494" i="1"/>
  <c r="EI634" i="1" s="1"/>
  <c r="EH494" i="1"/>
  <c r="EH634" i="1" s="1"/>
  <c r="EG494" i="1"/>
  <c r="EG634" i="1" s="1"/>
  <c r="EF494" i="1"/>
  <c r="EF634" i="1" s="1"/>
  <c r="EE494" i="1"/>
  <c r="EE634" i="1" s="1"/>
  <c r="ED494" i="1"/>
  <c r="ED634" i="1" s="1"/>
  <c r="EC494" i="1"/>
  <c r="EC634" i="1" s="1"/>
  <c r="EB494" i="1"/>
  <c r="EB634" i="1" s="1"/>
  <c r="EA494" i="1"/>
  <c r="EA634" i="1" s="1"/>
  <c r="DZ494" i="1"/>
  <c r="DZ634" i="1" s="1"/>
  <c r="DY494" i="1"/>
  <c r="DY634" i="1" s="1"/>
  <c r="DX494" i="1"/>
  <c r="DX634" i="1" s="1"/>
  <c r="DW494" i="1"/>
  <c r="DW634" i="1" s="1"/>
  <c r="DV494" i="1"/>
  <c r="DU494" i="1"/>
  <c r="DU634" i="1" s="1"/>
  <c r="DT494" i="1"/>
  <c r="DT634" i="1" s="1"/>
  <c r="DS494" i="1"/>
  <c r="DS634" i="1" s="1"/>
  <c r="DR494" i="1"/>
  <c r="DQ494" i="1"/>
  <c r="DP494" i="1"/>
  <c r="DP634" i="1" s="1"/>
  <c r="DO494" i="1"/>
  <c r="DO634" i="1" s="1"/>
  <c r="DN494" i="1"/>
  <c r="DN634" i="1" s="1"/>
  <c r="DM494" i="1"/>
  <c r="DL494" i="1"/>
  <c r="DL634" i="1" s="1"/>
  <c r="DK494" i="1"/>
  <c r="DK634" i="1" s="1"/>
  <c r="DJ494" i="1"/>
  <c r="DJ634" i="1" s="1"/>
  <c r="DI494" i="1"/>
  <c r="DI634" i="1" s="1"/>
  <c r="DH494" i="1"/>
  <c r="DH634" i="1" s="1"/>
  <c r="DG494" i="1"/>
  <c r="DG634" i="1" s="1"/>
  <c r="DF494" i="1"/>
  <c r="DF634" i="1" s="1"/>
  <c r="DE494" i="1"/>
  <c r="DE634" i="1" s="1"/>
  <c r="DD494" i="1"/>
  <c r="DD634" i="1" s="1"/>
  <c r="DC494" i="1"/>
  <c r="DB494" i="1"/>
  <c r="DB634" i="1" s="1"/>
  <c r="DA494" i="1"/>
  <c r="DA634" i="1" s="1"/>
  <c r="CZ494" i="1"/>
  <c r="CZ634" i="1" s="1"/>
  <c r="CY494" i="1"/>
  <c r="CY634" i="1" s="1"/>
  <c r="CX494" i="1"/>
  <c r="CX634" i="1" s="1"/>
  <c r="CW494" i="1"/>
  <c r="CW634" i="1" s="1"/>
  <c r="CV494" i="1"/>
  <c r="CV634" i="1" s="1"/>
  <c r="CU494" i="1"/>
  <c r="CU634" i="1" s="1"/>
  <c r="CT494" i="1"/>
  <c r="CT634" i="1" s="1"/>
  <c r="CS494" i="1"/>
  <c r="CS634" i="1" s="1"/>
  <c r="CR494" i="1"/>
  <c r="CR634" i="1" s="1"/>
  <c r="CQ494" i="1"/>
  <c r="CQ634" i="1" s="1"/>
  <c r="CP494" i="1"/>
  <c r="CP634" i="1" s="1"/>
  <c r="CO494" i="1"/>
  <c r="CO634" i="1" s="1"/>
  <c r="CN494" i="1"/>
  <c r="CN634" i="1" s="1"/>
  <c r="CM494" i="1"/>
  <c r="CM634" i="1" s="1"/>
  <c r="CL494" i="1"/>
  <c r="CL634" i="1" s="1"/>
  <c r="CK494" i="1"/>
  <c r="CK634" i="1" s="1"/>
  <c r="CJ494" i="1"/>
  <c r="CJ634" i="1" s="1"/>
  <c r="CI494" i="1"/>
  <c r="CI634" i="1" s="1"/>
  <c r="CH494" i="1"/>
  <c r="CH634" i="1" s="1"/>
  <c r="CG494" i="1"/>
  <c r="CG634" i="1" s="1"/>
  <c r="CF494" i="1"/>
  <c r="CE494" i="1"/>
  <c r="CD494" i="1"/>
  <c r="CD634" i="1" s="1"/>
  <c r="CC494" i="1"/>
  <c r="CC634" i="1" s="1"/>
  <c r="CB494" i="1"/>
  <c r="CB634" i="1" s="1"/>
  <c r="CA494" i="1"/>
  <c r="CA634" i="1" s="1"/>
  <c r="BZ494" i="1"/>
  <c r="BZ634" i="1" s="1"/>
  <c r="BY494" i="1"/>
  <c r="BY634" i="1" s="1"/>
  <c r="BX494" i="1"/>
  <c r="BX634" i="1" s="1"/>
  <c r="BW494" i="1"/>
  <c r="BW634" i="1" s="1"/>
  <c r="BV494" i="1"/>
  <c r="BV634" i="1" s="1"/>
  <c r="BU494" i="1"/>
  <c r="BU634" i="1" s="1"/>
  <c r="BT494" i="1"/>
  <c r="BT634" i="1" s="1"/>
  <c r="BS494" i="1"/>
  <c r="BS634" i="1" s="1"/>
  <c r="BR494" i="1"/>
  <c r="BR634" i="1" s="1"/>
  <c r="BQ494" i="1"/>
  <c r="BQ634" i="1" s="1"/>
  <c r="BP494" i="1"/>
  <c r="BP634" i="1" s="1"/>
  <c r="BO494" i="1"/>
  <c r="BO634" i="1" s="1"/>
  <c r="BN494" i="1"/>
  <c r="BN634" i="1" s="1"/>
  <c r="BM494" i="1"/>
  <c r="BM634" i="1" s="1"/>
  <c r="BL494" i="1"/>
  <c r="BL634" i="1" s="1"/>
  <c r="BK494" i="1"/>
  <c r="BK634" i="1" s="1"/>
  <c r="BJ494" i="1"/>
  <c r="BJ634" i="1" s="1"/>
  <c r="BI494" i="1"/>
  <c r="BI634" i="1" s="1"/>
  <c r="BH494" i="1"/>
  <c r="BG494" i="1"/>
  <c r="BG634" i="1" s="1"/>
  <c r="BF494" i="1"/>
  <c r="BE494" i="1"/>
  <c r="BD494" i="1"/>
  <c r="BD634" i="1" s="1"/>
  <c r="BC494" i="1"/>
  <c r="BC634" i="1" s="1"/>
  <c r="BB494" i="1"/>
  <c r="BB634" i="1" s="1"/>
  <c r="BA494" i="1"/>
  <c r="BA634" i="1" s="1"/>
  <c r="AZ494" i="1"/>
  <c r="AZ634" i="1" s="1"/>
  <c r="AY494" i="1"/>
  <c r="AX494" i="1"/>
  <c r="AW494" i="1"/>
  <c r="AV494" i="1"/>
  <c r="AU494" i="1"/>
  <c r="AU634" i="1" s="1"/>
  <c r="AT494" i="1"/>
  <c r="AT634" i="1" s="1"/>
  <c r="AS494" i="1"/>
  <c r="AS634" i="1" s="1"/>
  <c r="AR494" i="1"/>
  <c r="AR634" i="1" s="1"/>
  <c r="AQ494" i="1"/>
  <c r="AP494" i="1"/>
  <c r="AP634" i="1" s="1"/>
  <c r="AO494" i="1"/>
  <c r="AO634" i="1" s="1"/>
  <c r="AN494" i="1"/>
  <c r="AN634" i="1" s="1"/>
  <c r="AM494" i="1"/>
  <c r="AM634" i="1" s="1"/>
  <c r="AL494" i="1"/>
  <c r="AL634" i="1" s="1"/>
  <c r="AK494" i="1"/>
  <c r="AK634" i="1" s="1"/>
  <c r="AJ494" i="1"/>
  <c r="AJ634" i="1" s="1"/>
  <c r="AI494" i="1"/>
  <c r="AI634" i="1" s="1"/>
  <c r="AH494" i="1"/>
  <c r="AH634" i="1" s="1"/>
  <c r="AG494" i="1"/>
  <c r="AG634" i="1" s="1"/>
  <c r="AF494" i="1"/>
  <c r="AF634" i="1" s="1"/>
  <c r="AE494" i="1"/>
  <c r="AE634" i="1" s="1"/>
  <c r="AD494" i="1"/>
  <c r="AD634" i="1" s="1"/>
  <c r="AC494" i="1"/>
  <c r="AC634" i="1" s="1"/>
  <c r="AB494" i="1"/>
  <c r="AB634" i="1" s="1"/>
  <c r="AA494" i="1"/>
  <c r="AA634" i="1" s="1"/>
  <c r="Z494" i="1"/>
  <c r="Z634" i="1" s="1"/>
  <c r="Y494" i="1"/>
  <c r="Y634" i="1" s="1"/>
  <c r="X494" i="1"/>
  <c r="X634" i="1" s="1"/>
  <c r="W494" i="1"/>
  <c r="W634" i="1" s="1"/>
  <c r="V494" i="1"/>
  <c r="V634" i="1" s="1"/>
  <c r="U494" i="1"/>
  <c r="U634" i="1" s="1"/>
  <c r="T494" i="1"/>
  <c r="T634" i="1" s="1"/>
  <c r="S494" i="1"/>
  <c r="S634" i="1" s="1"/>
  <c r="R494" i="1"/>
  <c r="R634" i="1" s="1"/>
  <c r="Q494" i="1"/>
  <c r="Q634" i="1" s="1"/>
  <c r="P494" i="1"/>
  <c r="P634" i="1" s="1"/>
  <c r="O494" i="1"/>
  <c r="O634" i="1" s="1"/>
  <c r="N494" i="1"/>
  <c r="N634" i="1" s="1"/>
  <c r="M494" i="1"/>
  <c r="M634" i="1" s="1"/>
  <c r="L494" i="1"/>
  <c r="L634" i="1" s="1"/>
  <c r="K494" i="1"/>
  <c r="K634" i="1" s="1"/>
  <c r="J494" i="1"/>
  <c r="J634" i="1" s="1"/>
  <c r="EK493" i="1"/>
  <c r="EK633" i="1" s="1"/>
  <c r="EJ493" i="1"/>
  <c r="EJ633" i="1" s="1"/>
  <c r="EI493" i="1"/>
  <c r="EI633" i="1" s="1"/>
  <c r="EH493" i="1"/>
  <c r="EH633" i="1" s="1"/>
  <c r="EG493" i="1"/>
  <c r="EG633" i="1" s="1"/>
  <c r="EF493" i="1"/>
  <c r="EF633" i="1" s="1"/>
  <c r="EE493" i="1"/>
  <c r="EE633" i="1" s="1"/>
  <c r="ED493" i="1"/>
  <c r="ED633" i="1" s="1"/>
  <c r="EC493" i="1"/>
  <c r="EC633" i="1" s="1"/>
  <c r="EB493" i="1"/>
  <c r="EB633" i="1" s="1"/>
  <c r="EA493" i="1"/>
  <c r="EA633" i="1" s="1"/>
  <c r="DZ493" i="1"/>
  <c r="DZ633" i="1" s="1"/>
  <c r="DY493" i="1"/>
  <c r="DY633" i="1" s="1"/>
  <c r="DX493" i="1"/>
  <c r="DX633" i="1" s="1"/>
  <c r="DW493" i="1"/>
  <c r="DW633" i="1" s="1"/>
  <c r="DV493" i="1"/>
  <c r="DU493" i="1"/>
  <c r="DU633" i="1" s="1"/>
  <c r="DT493" i="1"/>
  <c r="DT633" i="1" s="1"/>
  <c r="DS493" i="1"/>
  <c r="DS633" i="1" s="1"/>
  <c r="DR493" i="1"/>
  <c r="DQ493" i="1"/>
  <c r="DP493" i="1"/>
  <c r="DP633" i="1" s="1"/>
  <c r="DO493" i="1"/>
  <c r="DO633" i="1" s="1"/>
  <c r="DN493" i="1"/>
  <c r="DN633" i="1" s="1"/>
  <c r="DM493" i="1"/>
  <c r="DL493" i="1"/>
  <c r="DL633" i="1" s="1"/>
  <c r="DK493" i="1"/>
  <c r="DK633" i="1" s="1"/>
  <c r="DJ493" i="1"/>
  <c r="DJ633" i="1" s="1"/>
  <c r="DI493" i="1"/>
  <c r="DI633" i="1" s="1"/>
  <c r="DH493" i="1"/>
  <c r="DH633" i="1" s="1"/>
  <c r="DG493" i="1"/>
  <c r="DG633" i="1" s="1"/>
  <c r="DF493" i="1"/>
  <c r="DF633" i="1" s="1"/>
  <c r="DE493" i="1"/>
  <c r="DE633" i="1" s="1"/>
  <c r="DD493" i="1"/>
  <c r="DD633" i="1" s="1"/>
  <c r="DC493" i="1"/>
  <c r="DB493" i="1"/>
  <c r="DB633" i="1" s="1"/>
  <c r="DA493" i="1"/>
  <c r="DA633" i="1" s="1"/>
  <c r="CZ493" i="1"/>
  <c r="CZ633" i="1" s="1"/>
  <c r="CY493" i="1"/>
  <c r="CY633" i="1" s="1"/>
  <c r="CX493" i="1"/>
  <c r="CX633" i="1" s="1"/>
  <c r="CW493" i="1"/>
  <c r="CW633" i="1" s="1"/>
  <c r="CV493" i="1"/>
  <c r="CV633" i="1" s="1"/>
  <c r="CU493" i="1"/>
  <c r="CU633" i="1" s="1"/>
  <c r="CT493" i="1"/>
  <c r="CT633" i="1" s="1"/>
  <c r="CS493" i="1"/>
  <c r="CS633" i="1" s="1"/>
  <c r="CR493" i="1"/>
  <c r="CR633" i="1" s="1"/>
  <c r="CQ493" i="1"/>
  <c r="CQ633" i="1" s="1"/>
  <c r="CP493" i="1"/>
  <c r="CP633" i="1" s="1"/>
  <c r="CO493" i="1"/>
  <c r="CO633" i="1" s="1"/>
  <c r="CN493" i="1"/>
  <c r="CN633" i="1" s="1"/>
  <c r="CM493" i="1"/>
  <c r="CM633" i="1" s="1"/>
  <c r="CL493" i="1"/>
  <c r="CL633" i="1" s="1"/>
  <c r="CK493" i="1"/>
  <c r="CK633" i="1" s="1"/>
  <c r="CJ493" i="1"/>
  <c r="CJ633" i="1" s="1"/>
  <c r="CI493" i="1"/>
  <c r="CI633" i="1" s="1"/>
  <c r="CH493" i="1"/>
  <c r="CH633" i="1" s="1"/>
  <c r="CG493" i="1"/>
  <c r="CG633" i="1" s="1"/>
  <c r="CF493" i="1"/>
  <c r="CE493" i="1"/>
  <c r="CD493" i="1"/>
  <c r="CD633" i="1" s="1"/>
  <c r="CC493" i="1"/>
  <c r="CC633" i="1" s="1"/>
  <c r="CB493" i="1"/>
  <c r="CB633" i="1" s="1"/>
  <c r="CA493" i="1"/>
  <c r="CA633" i="1" s="1"/>
  <c r="BZ493" i="1"/>
  <c r="BZ633" i="1" s="1"/>
  <c r="BY493" i="1"/>
  <c r="BY633" i="1" s="1"/>
  <c r="BX493" i="1"/>
  <c r="BX633" i="1" s="1"/>
  <c r="BW493" i="1"/>
  <c r="BW633" i="1" s="1"/>
  <c r="BV493" i="1"/>
  <c r="BV633" i="1" s="1"/>
  <c r="BU493" i="1"/>
  <c r="BU633" i="1" s="1"/>
  <c r="BT493" i="1"/>
  <c r="BT633" i="1" s="1"/>
  <c r="BS493" i="1"/>
  <c r="BS633" i="1" s="1"/>
  <c r="BR493" i="1"/>
  <c r="BR633" i="1" s="1"/>
  <c r="BQ493" i="1"/>
  <c r="BQ633" i="1" s="1"/>
  <c r="BP493" i="1"/>
  <c r="BP633" i="1" s="1"/>
  <c r="BO493" i="1"/>
  <c r="BO633" i="1" s="1"/>
  <c r="BN493" i="1"/>
  <c r="BN633" i="1" s="1"/>
  <c r="BM493" i="1"/>
  <c r="BM633" i="1" s="1"/>
  <c r="BL493" i="1"/>
  <c r="BL633" i="1" s="1"/>
  <c r="BK493" i="1"/>
  <c r="BK633" i="1" s="1"/>
  <c r="BJ493" i="1"/>
  <c r="BJ633" i="1" s="1"/>
  <c r="BI493" i="1"/>
  <c r="BI633" i="1" s="1"/>
  <c r="BH493" i="1"/>
  <c r="BG493" i="1"/>
  <c r="BG633" i="1" s="1"/>
  <c r="BF493" i="1"/>
  <c r="BE493" i="1"/>
  <c r="BD493" i="1"/>
  <c r="BD633" i="1" s="1"/>
  <c r="BC493" i="1"/>
  <c r="BC633" i="1" s="1"/>
  <c r="BB493" i="1"/>
  <c r="BB633" i="1" s="1"/>
  <c r="BA493" i="1"/>
  <c r="BA633" i="1" s="1"/>
  <c r="AZ493" i="1"/>
  <c r="AZ633" i="1" s="1"/>
  <c r="AY493" i="1"/>
  <c r="AX493" i="1"/>
  <c r="AW493" i="1"/>
  <c r="AV493" i="1"/>
  <c r="AU493" i="1"/>
  <c r="AU633" i="1" s="1"/>
  <c r="AT493" i="1"/>
  <c r="AT633" i="1" s="1"/>
  <c r="AS493" i="1"/>
  <c r="AS633" i="1" s="1"/>
  <c r="AR493" i="1"/>
  <c r="AR633" i="1" s="1"/>
  <c r="AQ493" i="1"/>
  <c r="AP493" i="1"/>
  <c r="AP633" i="1" s="1"/>
  <c r="AO493" i="1"/>
  <c r="AO633" i="1" s="1"/>
  <c r="AN493" i="1"/>
  <c r="AN633" i="1" s="1"/>
  <c r="AM493" i="1"/>
  <c r="AM633" i="1" s="1"/>
  <c r="AL493" i="1"/>
  <c r="AL633" i="1" s="1"/>
  <c r="AK493" i="1"/>
  <c r="AK633" i="1" s="1"/>
  <c r="AJ493" i="1"/>
  <c r="AJ633" i="1" s="1"/>
  <c r="AI493" i="1"/>
  <c r="AI633" i="1" s="1"/>
  <c r="AH493" i="1"/>
  <c r="AH633" i="1" s="1"/>
  <c r="AG493" i="1"/>
  <c r="AG633" i="1" s="1"/>
  <c r="AF493" i="1"/>
  <c r="AF633" i="1" s="1"/>
  <c r="AE493" i="1"/>
  <c r="AE633" i="1" s="1"/>
  <c r="AD493" i="1"/>
  <c r="AD633" i="1" s="1"/>
  <c r="AC493" i="1"/>
  <c r="AC633" i="1" s="1"/>
  <c r="AB493" i="1"/>
  <c r="AB633" i="1" s="1"/>
  <c r="AA493" i="1"/>
  <c r="AA633" i="1" s="1"/>
  <c r="Z493" i="1"/>
  <c r="Z633" i="1" s="1"/>
  <c r="Y493" i="1"/>
  <c r="Y633" i="1" s="1"/>
  <c r="X493" i="1"/>
  <c r="X633" i="1" s="1"/>
  <c r="W493" i="1"/>
  <c r="W633" i="1" s="1"/>
  <c r="V493" i="1"/>
  <c r="V633" i="1" s="1"/>
  <c r="U493" i="1"/>
  <c r="U633" i="1" s="1"/>
  <c r="T493" i="1"/>
  <c r="T633" i="1" s="1"/>
  <c r="S493" i="1"/>
  <c r="S633" i="1" s="1"/>
  <c r="R493" i="1"/>
  <c r="R633" i="1" s="1"/>
  <c r="Q493" i="1"/>
  <c r="Q633" i="1" s="1"/>
  <c r="P493" i="1"/>
  <c r="P633" i="1" s="1"/>
  <c r="O493" i="1"/>
  <c r="O633" i="1" s="1"/>
  <c r="N493" i="1"/>
  <c r="N633" i="1" s="1"/>
  <c r="M493" i="1"/>
  <c r="M633" i="1" s="1"/>
  <c r="L493" i="1"/>
  <c r="L633" i="1" s="1"/>
  <c r="K493" i="1"/>
  <c r="K633" i="1" s="1"/>
  <c r="J493" i="1"/>
  <c r="J633" i="1" s="1"/>
  <c r="EK492" i="1"/>
  <c r="EK632" i="1" s="1"/>
  <c r="EJ492" i="1"/>
  <c r="EJ632" i="1" s="1"/>
  <c r="EI492" i="1"/>
  <c r="EI632" i="1" s="1"/>
  <c r="EH492" i="1"/>
  <c r="EH632" i="1" s="1"/>
  <c r="EG492" i="1"/>
  <c r="EG632" i="1" s="1"/>
  <c r="EF492" i="1"/>
  <c r="EF632" i="1" s="1"/>
  <c r="EE492" i="1"/>
  <c r="EE632" i="1" s="1"/>
  <c r="ED492" i="1"/>
  <c r="ED632" i="1" s="1"/>
  <c r="EC492" i="1"/>
  <c r="EC632" i="1" s="1"/>
  <c r="EB492" i="1"/>
  <c r="EB632" i="1" s="1"/>
  <c r="EA492" i="1"/>
  <c r="EA632" i="1" s="1"/>
  <c r="DZ492" i="1"/>
  <c r="DZ632" i="1" s="1"/>
  <c r="DY492" i="1"/>
  <c r="DY632" i="1" s="1"/>
  <c r="DX492" i="1"/>
  <c r="DX632" i="1" s="1"/>
  <c r="DW492" i="1"/>
  <c r="DW632" i="1" s="1"/>
  <c r="DV492" i="1"/>
  <c r="DU492" i="1"/>
  <c r="DU632" i="1" s="1"/>
  <c r="DT492" i="1"/>
  <c r="DT632" i="1" s="1"/>
  <c r="DS492" i="1"/>
  <c r="DS632" i="1" s="1"/>
  <c r="DR492" i="1"/>
  <c r="DQ492" i="1"/>
  <c r="DP492" i="1"/>
  <c r="DP632" i="1" s="1"/>
  <c r="DO492" i="1"/>
  <c r="DO632" i="1" s="1"/>
  <c r="DN492" i="1"/>
  <c r="DN632" i="1" s="1"/>
  <c r="DM492" i="1"/>
  <c r="DL492" i="1"/>
  <c r="DL632" i="1" s="1"/>
  <c r="DK492" i="1"/>
  <c r="DK632" i="1" s="1"/>
  <c r="DJ492" i="1"/>
  <c r="DJ632" i="1" s="1"/>
  <c r="DI492" i="1"/>
  <c r="DI632" i="1" s="1"/>
  <c r="DH492" i="1"/>
  <c r="DH632" i="1" s="1"/>
  <c r="DG492" i="1"/>
  <c r="DG632" i="1" s="1"/>
  <c r="DF492" i="1"/>
  <c r="DF632" i="1" s="1"/>
  <c r="DE492" i="1"/>
  <c r="DE632" i="1" s="1"/>
  <c r="DD492" i="1"/>
  <c r="DD632" i="1" s="1"/>
  <c r="DC492" i="1"/>
  <c r="DB492" i="1"/>
  <c r="DB632" i="1" s="1"/>
  <c r="DA492" i="1"/>
  <c r="DA632" i="1" s="1"/>
  <c r="CZ492" i="1"/>
  <c r="CZ632" i="1" s="1"/>
  <c r="CY492" i="1"/>
  <c r="CY632" i="1" s="1"/>
  <c r="CX492" i="1"/>
  <c r="CX632" i="1" s="1"/>
  <c r="CW492" i="1"/>
  <c r="CW632" i="1" s="1"/>
  <c r="CV492" i="1"/>
  <c r="CV632" i="1" s="1"/>
  <c r="CU492" i="1"/>
  <c r="CU632" i="1" s="1"/>
  <c r="CT492" i="1"/>
  <c r="CT632" i="1" s="1"/>
  <c r="CS492" i="1"/>
  <c r="CS632" i="1" s="1"/>
  <c r="CR492" i="1"/>
  <c r="CR632" i="1" s="1"/>
  <c r="CQ492" i="1"/>
  <c r="CQ632" i="1" s="1"/>
  <c r="CP492" i="1"/>
  <c r="CP632" i="1" s="1"/>
  <c r="CO492" i="1"/>
  <c r="CO632" i="1" s="1"/>
  <c r="CN492" i="1"/>
  <c r="CN632" i="1" s="1"/>
  <c r="CM492" i="1"/>
  <c r="CM632" i="1" s="1"/>
  <c r="CL492" i="1"/>
  <c r="CL632" i="1" s="1"/>
  <c r="CK492" i="1"/>
  <c r="CK632" i="1" s="1"/>
  <c r="CJ492" i="1"/>
  <c r="CJ632" i="1" s="1"/>
  <c r="CI492" i="1"/>
  <c r="CI632" i="1" s="1"/>
  <c r="CH492" i="1"/>
  <c r="CH632" i="1" s="1"/>
  <c r="CG492" i="1"/>
  <c r="CG632" i="1" s="1"/>
  <c r="CF492" i="1"/>
  <c r="CE492" i="1"/>
  <c r="CD492" i="1"/>
  <c r="CD632" i="1" s="1"/>
  <c r="CC492" i="1"/>
  <c r="CC632" i="1" s="1"/>
  <c r="CB492" i="1"/>
  <c r="CB632" i="1" s="1"/>
  <c r="CA492" i="1"/>
  <c r="CA632" i="1" s="1"/>
  <c r="BZ492" i="1"/>
  <c r="BZ632" i="1" s="1"/>
  <c r="BY492" i="1"/>
  <c r="BY632" i="1" s="1"/>
  <c r="BX492" i="1"/>
  <c r="BX632" i="1" s="1"/>
  <c r="BW492" i="1"/>
  <c r="BW632" i="1" s="1"/>
  <c r="BV492" i="1"/>
  <c r="BV632" i="1" s="1"/>
  <c r="BU492" i="1"/>
  <c r="BU632" i="1" s="1"/>
  <c r="BT492" i="1"/>
  <c r="BT632" i="1" s="1"/>
  <c r="BS492" i="1"/>
  <c r="BS632" i="1" s="1"/>
  <c r="BR492" i="1"/>
  <c r="BR632" i="1" s="1"/>
  <c r="BQ492" i="1"/>
  <c r="BQ632" i="1" s="1"/>
  <c r="BP492" i="1"/>
  <c r="BP632" i="1" s="1"/>
  <c r="BO492" i="1"/>
  <c r="BO632" i="1" s="1"/>
  <c r="BN492" i="1"/>
  <c r="BN632" i="1" s="1"/>
  <c r="BM492" i="1"/>
  <c r="BM632" i="1" s="1"/>
  <c r="BL492" i="1"/>
  <c r="BL632" i="1" s="1"/>
  <c r="BK492" i="1"/>
  <c r="BK632" i="1" s="1"/>
  <c r="BJ492" i="1"/>
  <c r="BJ632" i="1" s="1"/>
  <c r="BI492" i="1"/>
  <c r="BI632" i="1" s="1"/>
  <c r="BH492" i="1"/>
  <c r="BG492" i="1"/>
  <c r="BG632" i="1" s="1"/>
  <c r="BF492" i="1"/>
  <c r="BE492" i="1"/>
  <c r="BD492" i="1"/>
  <c r="BD632" i="1" s="1"/>
  <c r="BC492" i="1"/>
  <c r="BC632" i="1" s="1"/>
  <c r="BB492" i="1"/>
  <c r="BB632" i="1" s="1"/>
  <c r="BA492" i="1"/>
  <c r="BA632" i="1" s="1"/>
  <c r="AZ492" i="1"/>
  <c r="AZ632" i="1" s="1"/>
  <c r="AY492" i="1"/>
  <c r="AX492" i="1"/>
  <c r="AW492" i="1"/>
  <c r="AV492" i="1"/>
  <c r="AU492" i="1"/>
  <c r="AU632" i="1" s="1"/>
  <c r="AT492" i="1"/>
  <c r="AT632" i="1" s="1"/>
  <c r="AS492" i="1"/>
  <c r="AS632" i="1" s="1"/>
  <c r="AR492" i="1"/>
  <c r="AR632" i="1" s="1"/>
  <c r="AQ492" i="1"/>
  <c r="AP492" i="1"/>
  <c r="AP632" i="1" s="1"/>
  <c r="AM492" i="1"/>
  <c r="AM632" i="1" s="1"/>
  <c r="AL492" i="1"/>
  <c r="AL632" i="1" s="1"/>
  <c r="AK492" i="1"/>
  <c r="AK632" i="1" s="1"/>
  <c r="AJ492" i="1"/>
  <c r="AJ632" i="1" s="1"/>
  <c r="AI492" i="1"/>
  <c r="AI632" i="1" s="1"/>
  <c r="AH492" i="1"/>
  <c r="AH632" i="1" s="1"/>
  <c r="AG492" i="1"/>
  <c r="AG632" i="1" s="1"/>
  <c r="AF492" i="1"/>
  <c r="AF632" i="1" s="1"/>
  <c r="AE492" i="1"/>
  <c r="AE632" i="1" s="1"/>
  <c r="AD492" i="1"/>
  <c r="AD632" i="1" s="1"/>
  <c r="AC492" i="1"/>
  <c r="AC632" i="1" s="1"/>
  <c r="AB492" i="1"/>
  <c r="AB632" i="1" s="1"/>
  <c r="AA492" i="1"/>
  <c r="AA632" i="1" s="1"/>
  <c r="Z492" i="1"/>
  <c r="Z632" i="1" s="1"/>
  <c r="Y492" i="1"/>
  <c r="Y632" i="1" s="1"/>
  <c r="X492" i="1"/>
  <c r="X632" i="1" s="1"/>
  <c r="W492" i="1"/>
  <c r="W632" i="1" s="1"/>
  <c r="V492" i="1"/>
  <c r="V632" i="1" s="1"/>
  <c r="U492" i="1"/>
  <c r="U632" i="1" s="1"/>
  <c r="T492" i="1"/>
  <c r="T632" i="1" s="1"/>
  <c r="S492" i="1"/>
  <c r="S632" i="1" s="1"/>
  <c r="R492" i="1"/>
  <c r="R632" i="1" s="1"/>
  <c r="Q492" i="1"/>
  <c r="Q632" i="1" s="1"/>
  <c r="P492" i="1"/>
  <c r="P632" i="1" s="1"/>
  <c r="O492" i="1"/>
  <c r="O632" i="1" s="1"/>
  <c r="N492" i="1"/>
  <c r="N632" i="1" s="1"/>
  <c r="M492" i="1"/>
  <c r="M632" i="1" s="1"/>
  <c r="L492" i="1"/>
  <c r="L632" i="1" s="1"/>
  <c r="K492" i="1"/>
  <c r="K632" i="1" s="1"/>
  <c r="J492" i="1"/>
  <c r="J632" i="1" s="1"/>
  <c r="EK491" i="1"/>
  <c r="EK631" i="1" s="1"/>
  <c r="EJ491" i="1"/>
  <c r="EJ631" i="1" s="1"/>
  <c r="EI491" i="1"/>
  <c r="EI631" i="1" s="1"/>
  <c r="EH491" i="1"/>
  <c r="EH631" i="1" s="1"/>
  <c r="EG491" i="1"/>
  <c r="EG631" i="1" s="1"/>
  <c r="EF491" i="1"/>
  <c r="EF631" i="1" s="1"/>
  <c r="EE491" i="1"/>
  <c r="EE631" i="1" s="1"/>
  <c r="ED491" i="1"/>
  <c r="ED631" i="1" s="1"/>
  <c r="EC491" i="1"/>
  <c r="EC631" i="1" s="1"/>
  <c r="EB491" i="1"/>
  <c r="EB631" i="1" s="1"/>
  <c r="EA491" i="1"/>
  <c r="EA631" i="1" s="1"/>
  <c r="DZ491" i="1"/>
  <c r="DZ631" i="1" s="1"/>
  <c r="DY491" i="1"/>
  <c r="DY631" i="1" s="1"/>
  <c r="DX491" i="1"/>
  <c r="DX631" i="1" s="1"/>
  <c r="DW491" i="1"/>
  <c r="DW631" i="1" s="1"/>
  <c r="DV491" i="1"/>
  <c r="DU491" i="1"/>
  <c r="DU631" i="1" s="1"/>
  <c r="DT491" i="1"/>
  <c r="DT631" i="1" s="1"/>
  <c r="DS491" i="1"/>
  <c r="DS631" i="1" s="1"/>
  <c r="DR491" i="1"/>
  <c r="DQ491" i="1"/>
  <c r="DP491" i="1"/>
  <c r="DP631" i="1" s="1"/>
  <c r="DO491" i="1"/>
  <c r="DO631" i="1" s="1"/>
  <c r="DN491" i="1"/>
  <c r="DN631" i="1" s="1"/>
  <c r="DM491" i="1"/>
  <c r="DL491" i="1"/>
  <c r="DL631" i="1" s="1"/>
  <c r="DK491" i="1"/>
  <c r="DK631" i="1" s="1"/>
  <c r="DJ491" i="1"/>
  <c r="DJ631" i="1" s="1"/>
  <c r="DI491" i="1"/>
  <c r="DI631" i="1" s="1"/>
  <c r="DH491" i="1"/>
  <c r="DH631" i="1" s="1"/>
  <c r="DG491" i="1"/>
  <c r="DG631" i="1" s="1"/>
  <c r="DF491" i="1"/>
  <c r="DF631" i="1" s="1"/>
  <c r="DE491" i="1"/>
  <c r="DE631" i="1" s="1"/>
  <c r="DD491" i="1"/>
  <c r="DD631" i="1" s="1"/>
  <c r="DC491" i="1"/>
  <c r="DB491" i="1"/>
  <c r="DB631" i="1" s="1"/>
  <c r="DA491" i="1"/>
  <c r="DA631" i="1" s="1"/>
  <c r="CZ491" i="1"/>
  <c r="CZ631" i="1" s="1"/>
  <c r="CY491" i="1"/>
  <c r="CY631" i="1" s="1"/>
  <c r="CX491" i="1"/>
  <c r="CX631" i="1" s="1"/>
  <c r="CW491" i="1"/>
  <c r="CW631" i="1" s="1"/>
  <c r="CV491" i="1"/>
  <c r="CV631" i="1" s="1"/>
  <c r="CU491" i="1"/>
  <c r="CU631" i="1" s="1"/>
  <c r="CT491" i="1"/>
  <c r="CT631" i="1" s="1"/>
  <c r="CS491" i="1"/>
  <c r="CS631" i="1" s="1"/>
  <c r="CR491" i="1"/>
  <c r="CR631" i="1" s="1"/>
  <c r="CQ491" i="1"/>
  <c r="CQ631" i="1" s="1"/>
  <c r="CN491" i="1"/>
  <c r="CN631" i="1" s="1"/>
  <c r="CM491" i="1"/>
  <c r="CM631" i="1" s="1"/>
  <c r="CL491" i="1"/>
  <c r="CL631" i="1" s="1"/>
  <c r="CK491" i="1"/>
  <c r="CK631" i="1" s="1"/>
  <c r="CJ491" i="1"/>
  <c r="CJ631" i="1" s="1"/>
  <c r="CI491" i="1"/>
  <c r="CI631" i="1" s="1"/>
  <c r="CH491" i="1"/>
  <c r="CH631" i="1" s="1"/>
  <c r="CG491" i="1"/>
  <c r="CG631" i="1" s="1"/>
  <c r="CF491" i="1"/>
  <c r="CE491" i="1"/>
  <c r="CD491" i="1"/>
  <c r="CD631" i="1" s="1"/>
  <c r="CC491" i="1"/>
  <c r="CC631" i="1" s="1"/>
  <c r="CB491" i="1"/>
  <c r="CB631" i="1" s="1"/>
  <c r="CA491" i="1"/>
  <c r="CA631" i="1" s="1"/>
  <c r="BZ491" i="1"/>
  <c r="BZ631" i="1" s="1"/>
  <c r="BY491" i="1"/>
  <c r="BY631" i="1" s="1"/>
  <c r="BX491" i="1"/>
  <c r="BX631" i="1" s="1"/>
  <c r="BW491" i="1"/>
  <c r="BW631" i="1" s="1"/>
  <c r="BV491" i="1"/>
  <c r="BV631" i="1" s="1"/>
  <c r="BU491" i="1"/>
  <c r="BU631" i="1" s="1"/>
  <c r="BT491" i="1"/>
  <c r="BT631" i="1" s="1"/>
  <c r="BS491" i="1"/>
  <c r="BS631" i="1" s="1"/>
  <c r="BR491" i="1"/>
  <c r="BR631" i="1" s="1"/>
  <c r="BQ491" i="1"/>
  <c r="BQ631" i="1" s="1"/>
  <c r="BP491" i="1"/>
  <c r="BP631" i="1" s="1"/>
  <c r="BO491" i="1"/>
  <c r="BO631" i="1" s="1"/>
  <c r="BN491" i="1"/>
  <c r="BN631" i="1" s="1"/>
  <c r="BM491" i="1"/>
  <c r="BM631" i="1" s="1"/>
  <c r="BL491" i="1"/>
  <c r="BL631" i="1" s="1"/>
  <c r="BK491" i="1"/>
  <c r="BK631" i="1" s="1"/>
  <c r="BJ491" i="1"/>
  <c r="BJ631" i="1" s="1"/>
  <c r="BI491" i="1"/>
  <c r="BI631" i="1" s="1"/>
  <c r="BH491" i="1"/>
  <c r="BG491" i="1"/>
  <c r="BG631" i="1" s="1"/>
  <c r="BF491" i="1"/>
  <c r="BE491" i="1"/>
  <c r="BD491" i="1"/>
  <c r="BD631" i="1" s="1"/>
  <c r="BC491" i="1"/>
  <c r="BC631" i="1" s="1"/>
  <c r="BB491" i="1"/>
  <c r="BB631" i="1" s="1"/>
  <c r="BA491" i="1"/>
  <c r="BA631" i="1" s="1"/>
  <c r="AZ491" i="1"/>
  <c r="AZ631" i="1" s="1"/>
  <c r="AY491" i="1"/>
  <c r="AX491" i="1"/>
  <c r="AW491" i="1"/>
  <c r="AV491" i="1"/>
  <c r="AU491" i="1"/>
  <c r="AU631" i="1" s="1"/>
  <c r="AT491" i="1"/>
  <c r="AT631" i="1" s="1"/>
  <c r="AS491" i="1"/>
  <c r="AS631" i="1" s="1"/>
  <c r="AR491" i="1"/>
  <c r="AR631" i="1" s="1"/>
  <c r="AQ491" i="1"/>
  <c r="AP491" i="1"/>
  <c r="AP631" i="1" s="1"/>
  <c r="AO491" i="1"/>
  <c r="AO631" i="1" s="1"/>
  <c r="AN491" i="1"/>
  <c r="AN631" i="1" s="1"/>
  <c r="AM491" i="1"/>
  <c r="AM631" i="1" s="1"/>
  <c r="AL491" i="1"/>
  <c r="AL631" i="1" s="1"/>
  <c r="AK491" i="1"/>
  <c r="AK631" i="1" s="1"/>
  <c r="AJ491" i="1"/>
  <c r="AJ631" i="1" s="1"/>
  <c r="AI491" i="1"/>
  <c r="AI631" i="1" s="1"/>
  <c r="AH491" i="1"/>
  <c r="AH631" i="1" s="1"/>
  <c r="AG491" i="1"/>
  <c r="AG631" i="1" s="1"/>
  <c r="AF491" i="1"/>
  <c r="AF631" i="1" s="1"/>
  <c r="AE491" i="1"/>
  <c r="AE631" i="1" s="1"/>
  <c r="AD491" i="1"/>
  <c r="AD631" i="1" s="1"/>
  <c r="AC491" i="1"/>
  <c r="AC631" i="1" s="1"/>
  <c r="AB491" i="1"/>
  <c r="AB631" i="1" s="1"/>
  <c r="AA491" i="1"/>
  <c r="AA631" i="1" s="1"/>
  <c r="Z491" i="1"/>
  <c r="Z631" i="1" s="1"/>
  <c r="Y491" i="1"/>
  <c r="Y631" i="1" s="1"/>
  <c r="X491" i="1"/>
  <c r="X631" i="1" s="1"/>
  <c r="W491" i="1"/>
  <c r="W631" i="1" s="1"/>
  <c r="V491" i="1"/>
  <c r="V631" i="1" s="1"/>
  <c r="U491" i="1"/>
  <c r="U631" i="1" s="1"/>
  <c r="T491" i="1"/>
  <c r="T631" i="1" s="1"/>
  <c r="S491" i="1"/>
  <c r="S631" i="1" s="1"/>
  <c r="R491" i="1"/>
  <c r="R631" i="1" s="1"/>
  <c r="Q491" i="1"/>
  <c r="Q631" i="1" s="1"/>
  <c r="P491" i="1"/>
  <c r="P631" i="1" s="1"/>
  <c r="O491" i="1"/>
  <c r="O631" i="1" s="1"/>
  <c r="N491" i="1"/>
  <c r="N631" i="1" s="1"/>
  <c r="M491" i="1"/>
  <c r="M631" i="1" s="1"/>
  <c r="L491" i="1"/>
  <c r="L631" i="1" s="1"/>
  <c r="K491" i="1"/>
  <c r="K631" i="1" s="1"/>
  <c r="J491" i="1"/>
  <c r="J631" i="1" s="1"/>
  <c r="EK490" i="1"/>
  <c r="EK630" i="1" s="1"/>
  <c r="EJ490" i="1"/>
  <c r="EJ630" i="1" s="1"/>
  <c r="EI490" i="1"/>
  <c r="EI630" i="1" s="1"/>
  <c r="EH490" i="1"/>
  <c r="EH630" i="1" s="1"/>
  <c r="EE490" i="1"/>
  <c r="EE630" i="1" s="1"/>
  <c r="ED490" i="1"/>
  <c r="ED630" i="1" s="1"/>
  <c r="EC490" i="1"/>
  <c r="EC630" i="1" s="1"/>
  <c r="EB490" i="1"/>
  <c r="EB630" i="1" s="1"/>
  <c r="DZ490" i="1"/>
  <c r="DZ630" i="1" s="1"/>
  <c r="DY490" i="1"/>
  <c r="DY630" i="1" s="1"/>
  <c r="DX490" i="1"/>
  <c r="DX630" i="1" s="1"/>
  <c r="DW490" i="1"/>
  <c r="DW630" i="1" s="1"/>
  <c r="DV490" i="1"/>
  <c r="DU490" i="1"/>
  <c r="DU630" i="1" s="1"/>
  <c r="DT490" i="1"/>
  <c r="DT630" i="1" s="1"/>
  <c r="DS490" i="1"/>
  <c r="DS630" i="1" s="1"/>
  <c r="DR490" i="1"/>
  <c r="DQ490" i="1"/>
  <c r="DP490" i="1"/>
  <c r="DP630" i="1" s="1"/>
  <c r="DO490" i="1"/>
  <c r="DO630" i="1" s="1"/>
  <c r="DN490" i="1"/>
  <c r="DN630" i="1" s="1"/>
  <c r="DM490" i="1"/>
  <c r="DL490" i="1"/>
  <c r="DL630" i="1" s="1"/>
  <c r="DK490" i="1"/>
  <c r="DK630" i="1" s="1"/>
  <c r="DJ490" i="1"/>
  <c r="DJ630" i="1" s="1"/>
  <c r="DH490" i="1"/>
  <c r="DH630" i="1" s="1"/>
  <c r="DG490" i="1"/>
  <c r="DG630" i="1" s="1"/>
  <c r="DF490" i="1"/>
  <c r="DF630" i="1" s="1"/>
  <c r="DE490" i="1"/>
  <c r="DE630" i="1" s="1"/>
  <c r="DD490" i="1"/>
  <c r="DD630" i="1" s="1"/>
  <c r="DC490" i="1"/>
  <c r="DB490" i="1"/>
  <c r="DB630" i="1" s="1"/>
  <c r="DA490" i="1"/>
  <c r="DA630" i="1" s="1"/>
  <c r="CZ490" i="1"/>
  <c r="CZ630" i="1" s="1"/>
  <c r="CY490" i="1"/>
  <c r="CY630" i="1" s="1"/>
  <c r="CX490" i="1"/>
  <c r="CX630" i="1" s="1"/>
  <c r="CW490" i="1"/>
  <c r="CW630" i="1" s="1"/>
  <c r="CV490" i="1"/>
  <c r="CV630" i="1" s="1"/>
  <c r="CU490" i="1"/>
  <c r="CU630" i="1" s="1"/>
  <c r="CT490" i="1"/>
  <c r="CT630" i="1" s="1"/>
  <c r="CS490" i="1"/>
  <c r="CS630" i="1" s="1"/>
  <c r="CR490" i="1"/>
  <c r="CR630" i="1" s="1"/>
  <c r="CQ490" i="1"/>
  <c r="CQ630" i="1" s="1"/>
  <c r="CN490" i="1"/>
  <c r="CN630" i="1" s="1"/>
  <c r="CL490" i="1"/>
  <c r="CL630" i="1" s="1"/>
  <c r="CI490" i="1"/>
  <c r="CI630" i="1" s="1"/>
  <c r="CH490" i="1"/>
  <c r="CH630" i="1" s="1"/>
  <c r="CG490" i="1"/>
  <c r="CG630" i="1" s="1"/>
  <c r="CF490" i="1"/>
  <c r="CE490" i="1"/>
  <c r="CD490" i="1"/>
  <c r="CD630" i="1" s="1"/>
  <c r="CC490" i="1"/>
  <c r="CC630" i="1" s="1"/>
  <c r="CB490" i="1"/>
  <c r="CB630" i="1" s="1"/>
  <c r="CA490" i="1"/>
  <c r="CA630" i="1" s="1"/>
  <c r="BZ490" i="1"/>
  <c r="BZ630" i="1" s="1"/>
  <c r="BY490" i="1"/>
  <c r="BY630" i="1" s="1"/>
  <c r="BX490" i="1"/>
  <c r="BX630" i="1" s="1"/>
  <c r="BW490" i="1"/>
  <c r="BW630" i="1" s="1"/>
  <c r="BV490" i="1"/>
  <c r="BV630" i="1" s="1"/>
  <c r="BU490" i="1"/>
  <c r="BU630" i="1" s="1"/>
  <c r="BT490" i="1"/>
  <c r="BT630" i="1" s="1"/>
  <c r="BS490" i="1"/>
  <c r="BS630" i="1" s="1"/>
  <c r="BR490" i="1"/>
  <c r="BR630" i="1" s="1"/>
  <c r="BQ490" i="1"/>
  <c r="BQ630" i="1" s="1"/>
  <c r="BP490" i="1"/>
  <c r="BP630" i="1" s="1"/>
  <c r="BO490" i="1"/>
  <c r="BO630" i="1" s="1"/>
  <c r="BN490" i="1"/>
  <c r="BN630" i="1" s="1"/>
  <c r="BK490" i="1"/>
  <c r="BK630" i="1" s="1"/>
  <c r="BJ490" i="1"/>
  <c r="BJ630" i="1" s="1"/>
  <c r="BI490" i="1"/>
  <c r="BI630" i="1" s="1"/>
  <c r="BH490" i="1"/>
  <c r="BG490" i="1"/>
  <c r="BG630" i="1" s="1"/>
  <c r="BF490" i="1"/>
  <c r="BE490" i="1"/>
  <c r="BD490" i="1"/>
  <c r="BD630" i="1" s="1"/>
  <c r="BC490" i="1"/>
  <c r="BC630" i="1" s="1"/>
  <c r="BB490" i="1"/>
  <c r="BB630" i="1" s="1"/>
  <c r="BA490" i="1"/>
  <c r="BA630" i="1" s="1"/>
  <c r="AZ490" i="1"/>
  <c r="AZ630" i="1" s="1"/>
  <c r="AY490" i="1"/>
  <c r="AX490" i="1"/>
  <c r="AW490" i="1"/>
  <c r="AV490" i="1"/>
  <c r="AT490" i="1"/>
  <c r="AT630" i="1" s="1"/>
  <c r="AS490" i="1"/>
  <c r="AS630" i="1" s="1"/>
  <c r="AR490" i="1"/>
  <c r="AR630" i="1" s="1"/>
  <c r="AQ490" i="1"/>
  <c r="AP490" i="1"/>
  <c r="AP630" i="1" s="1"/>
  <c r="AM490" i="1"/>
  <c r="AM630" i="1" s="1"/>
  <c r="AL490" i="1"/>
  <c r="AL630" i="1" s="1"/>
  <c r="AK490" i="1"/>
  <c r="AK630" i="1" s="1"/>
  <c r="AJ490" i="1"/>
  <c r="AJ630" i="1" s="1"/>
  <c r="AI490" i="1"/>
  <c r="AI630" i="1" s="1"/>
  <c r="AH490" i="1"/>
  <c r="AH630" i="1" s="1"/>
  <c r="AG490" i="1"/>
  <c r="AG630" i="1" s="1"/>
  <c r="AF490" i="1"/>
  <c r="AF630" i="1" s="1"/>
  <c r="AE490" i="1"/>
  <c r="AE630" i="1" s="1"/>
  <c r="AD490" i="1"/>
  <c r="AD630" i="1" s="1"/>
  <c r="AC490" i="1"/>
  <c r="AC630" i="1" s="1"/>
  <c r="AB490" i="1"/>
  <c r="AB630" i="1" s="1"/>
  <c r="AA490" i="1"/>
  <c r="AA630" i="1" s="1"/>
  <c r="Z490" i="1"/>
  <c r="Z630" i="1" s="1"/>
  <c r="Y490" i="1"/>
  <c r="Y630" i="1" s="1"/>
  <c r="V490" i="1"/>
  <c r="V630" i="1" s="1"/>
  <c r="U490" i="1"/>
  <c r="U630" i="1" s="1"/>
  <c r="R490" i="1"/>
  <c r="R630" i="1" s="1"/>
  <c r="Q490" i="1"/>
  <c r="Q630" i="1" s="1"/>
  <c r="P490" i="1"/>
  <c r="P630" i="1" s="1"/>
  <c r="O490" i="1"/>
  <c r="O630" i="1" s="1"/>
  <c r="N490" i="1"/>
  <c r="N630" i="1" s="1"/>
  <c r="M490" i="1"/>
  <c r="M630" i="1" s="1"/>
  <c r="L490" i="1"/>
  <c r="L630" i="1" s="1"/>
  <c r="K490" i="1"/>
  <c r="K630" i="1" s="1"/>
  <c r="J490" i="1"/>
  <c r="J630" i="1" s="1"/>
  <c r="EK489" i="1"/>
  <c r="EK629" i="1" s="1"/>
  <c r="EJ489" i="1"/>
  <c r="EJ629" i="1" s="1"/>
  <c r="EI489" i="1"/>
  <c r="EI629" i="1" s="1"/>
  <c r="EH489" i="1"/>
  <c r="EH629" i="1" s="1"/>
  <c r="EG489" i="1"/>
  <c r="EG629" i="1" s="1"/>
  <c r="EF489" i="1"/>
  <c r="EF629" i="1" s="1"/>
  <c r="EE489" i="1"/>
  <c r="EE629" i="1" s="1"/>
  <c r="ED489" i="1"/>
  <c r="ED629" i="1" s="1"/>
  <c r="EC489" i="1"/>
  <c r="EC629" i="1" s="1"/>
  <c r="EB489" i="1"/>
  <c r="EB629" i="1" s="1"/>
  <c r="DZ489" i="1"/>
  <c r="DZ629" i="1" s="1"/>
  <c r="DY489" i="1"/>
  <c r="DY629" i="1" s="1"/>
  <c r="DX489" i="1"/>
  <c r="DX629" i="1" s="1"/>
  <c r="DW489" i="1"/>
  <c r="DW629" i="1" s="1"/>
  <c r="DV489" i="1"/>
  <c r="DU489" i="1"/>
  <c r="DU629" i="1" s="1"/>
  <c r="DT489" i="1"/>
  <c r="DT629" i="1" s="1"/>
  <c r="DS489" i="1"/>
  <c r="DS629" i="1" s="1"/>
  <c r="DR489" i="1"/>
  <c r="DQ489" i="1"/>
  <c r="DP489" i="1"/>
  <c r="DP629" i="1" s="1"/>
  <c r="DO489" i="1"/>
  <c r="DO629" i="1" s="1"/>
  <c r="DN489" i="1"/>
  <c r="DN629" i="1" s="1"/>
  <c r="DM489" i="1"/>
  <c r="DL489" i="1"/>
  <c r="DL629" i="1" s="1"/>
  <c r="DK489" i="1"/>
  <c r="DK629" i="1" s="1"/>
  <c r="DJ489" i="1"/>
  <c r="DJ629" i="1" s="1"/>
  <c r="DI489" i="1"/>
  <c r="DI629" i="1" s="1"/>
  <c r="DH489" i="1"/>
  <c r="DH629" i="1" s="1"/>
  <c r="DG489" i="1"/>
  <c r="DG629" i="1" s="1"/>
  <c r="DF489" i="1"/>
  <c r="DF629" i="1" s="1"/>
  <c r="DE489" i="1"/>
  <c r="DE629" i="1" s="1"/>
  <c r="DD489" i="1"/>
  <c r="DD629" i="1" s="1"/>
  <c r="DC489" i="1"/>
  <c r="CZ489" i="1"/>
  <c r="CZ629" i="1" s="1"/>
  <c r="CY489" i="1"/>
  <c r="CY629" i="1" s="1"/>
  <c r="CX489" i="1"/>
  <c r="CX629" i="1" s="1"/>
  <c r="CW489" i="1"/>
  <c r="CW629" i="1" s="1"/>
  <c r="CV489" i="1"/>
  <c r="CV629" i="1" s="1"/>
  <c r="CU489" i="1"/>
  <c r="CU629" i="1" s="1"/>
  <c r="CT489" i="1"/>
  <c r="CT629" i="1" s="1"/>
  <c r="CS489" i="1"/>
  <c r="CS629" i="1" s="1"/>
  <c r="CR489" i="1"/>
  <c r="CR629" i="1" s="1"/>
  <c r="CQ489" i="1"/>
  <c r="CQ629" i="1" s="1"/>
  <c r="CN489" i="1"/>
  <c r="CN629" i="1" s="1"/>
  <c r="CK489" i="1"/>
  <c r="CK629" i="1" s="1"/>
  <c r="CJ489" i="1"/>
  <c r="CJ629" i="1" s="1"/>
  <c r="CI489" i="1"/>
  <c r="CI629" i="1" s="1"/>
  <c r="CH489" i="1"/>
  <c r="CH629" i="1" s="1"/>
  <c r="CG489" i="1"/>
  <c r="CG629" i="1" s="1"/>
  <c r="CF489" i="1"/>
  <c r="CE489" i="1"/>
  <c r="CD489" i="1"/>
  <c r="CD629" i="1" s="1"/>
  <c r="CC489" i="1"/>
  <c r="CC629" i="1" s="1"/>
  <c r="CB489" i="1"/>
  <c r="CB629" i="1" s="1"/>
  <c r="CA489" i="1"/>
  <c r="CA629" i="1" s="1"/>
  <c r="BZ489" i="1"/>
  <c r="BZ629" i="1" s="1"/>
  <c r="BY489" i="1"/>
  <c r="BY629" i="1" s="1"/>
  <c r="BX489" i="1"/>
  <c r="BX629" i="1" s="1"/>
  <c r="BW489" i="1"/>
  <c r="BW629" i="1" s="1"/>
  <c r="BV489" i="1"/>
  <c r="BV629" i="1" s="1"/>
  <c r="BU489" i="1"/>
  <c r="BU629" i="1" s="1"/>
  <c r="BT489" i="1"/>
  <c r="BT629" i="1" s="1"/>
  <c r="BS489" i="1"/>
  <c r="BS629" i="1" s="1"/>
  <c r="BR489" i="1"/>
  <c r="BR629" i="1" s="1"/>
  <c r="BQ489" i="1"/>
  <c r="BQ629" i="1" s="1"/>
  <c r="BP489" i="1"/>
  <c r="BP629" i="1" s="1"/>
  <c r="BO489" i="1"/>
  <c r="BO629" i="1" s="1"/>
  <c r="BN489" i="1"/>
  <c r="BN629" i="1" s="1"/>
  <c r="BM489" i="1"/>
  <c r="BM629" i="1" s="1"/>
  <c r="BL489" i="1"/>
  <c r="BL629" i="1" s="1"/>
  <c r="BK489" i="1"/>
  <c r="BK629" i="1" s="1"/>
  <c r="BJ489" i="1"/>
  <c r="BJ629" i="1" s="1"/>
  <c r="BH489" i="1"/>
  <c r="BG489" i="1"/>
  <c r="BG629" i="1" s="1"/>
  <c r="BF489" i="1"/>
  <c r="BE489" i="1"/>
  <c r="BD489" i="1"/>
  <c r="BD629" i="1" s="1"/>
  <c r="BC489" i="1"/>
  <c r="BC629" i="1" s="1"/>
  <c r="BB489" i="1"/>
  <c r="BB629" i="1" s="1"/>
  <c r="BA489" i="1"/>
  <c r="BA629" i="1" s="1"/>
  <c r="AZ489" i="1"/>
  <c r="AZ629" i="1" s="1"/>
  <c r="AY489" i="1"/>
  <c r="AX489" i="1"/>
  <c r="AW489" i="1"/>
  <c r="AV489" i="1"/>
  <c r="AT489" i="1"/>
  <c r="AT629" i="1" s="1"/>
  <c r="AS489" i="1"/>
  <c r="AS629" i="1" s="1"/>
  <c r="AR489" i="1"/>
  <c r="AR629" i="1" s="1"/>
  <c r="AQ489" i="1"/>
  <c r="AP489" i="1"/>
  <c r="AP629" i="1" s="1"/>
  <c r="AO489" i="1"/>
  <c r="AO629" i="1" s="1"/>
  <c r="AN489" i="1"/>
  <c r="AN629" i="1" s="1"/>
  <c r="AM489" i="1"/>
  <c r="AM629" i="1" s="1"/>
  <c r="AL489" i="1"/>
  <c r="AL629" i="1" s="1"/>
  <c r="AK489" i="1"/>
  <c r="AK629" i="1" s="1"/>
  <c r="AJ489" i="1"/>
  <c r="AJ629" i="1" s="1"/>
  <c r="AI489" i="1"/>
  <c r="AI629" i="1" s="1"/>
  <c r="AH489" i="1"/>
  <c r="AH629" i="1" s="1"/>
  <c r="AG489" i="1"/>
  <c r="AG629" i="1" s="1"/>
  <c r="AF489" i="1"/>
  <c r="AF629" i="1" s="1"/>
  <c r="AE489" i="1"/>
  <c r="AE629" i="1" s="1"/>
  <c r="AD489" i="1"/>
  <c r="AD629" i="1" s="1"/>
  <c r="AC489" i="1"/>
  <c r="AC629" i="1" s="1"/>
  <c r="AB489" i="1"/>
  <c r="AB629" i="1" s="1"/>
  <c r="AA489" i="1"/>
  <c r="AA629" i="1" s="1"/>
  <c r="Z489" i="1"/>
  <c r="Z629" i="1" s="1"/>
  <c r="Y489" i="1"/>
  <c r="Y629" i="1" s="1"/>
  <c r="X489" i="1"/>
  <c r="X629" i="1" s="1"/>
  <c r="W489" i="1"/>
  <c r="W629" i="1" s="1"/>
  <c r="V489" i="1"/>
  <c r="V629" i="1" s="1"/>
  <c r="U489" i="1"/>
  <c r="U629" i="1" s="1"/>
  <c r="T489" i="1"/>
  <c r="T629" i="1" s="1"/>
  <c r="S489" i="1"/>
  <c r="S629" i="1" s="1"/>
  <c r="R489" i="1"/>
  <c r="R629" i="1" s="1"/>
  <c r="Q489" i="1"/>
  <c r="Q629" i="1" s="1"/>
  <c r="P489" i="1"/>
  <c r="P629" i="1" s="1"/>
  <c r="O489" i="1"/>
  <c r="O629" i="1" s="1"/>
  <c r="N489" i="1"/>
  <c r="N629" i="1" s="1"/>
  <c r="M489" i="1"/>
  <c r="M629" i="1" s="1"/>
  <c r="L489" i="1"/>
  <c r="L629" i="1" s="1"/>
  <c r="K489" i="1"/>
  <c r="K629" i="1" s="1"/>
  <c r="J489" i="1"/>
  <c r="J629" i="1" s="1"/>
  <c r="EK488" i="1"/>
  <c r="EK628" i="1" s="1"/>
  <c r="EJ488" i="1"/>
  <c r="EJ628" i="1" s="1"/>
  <c r="EI488" i="1"/>
  <c r="EI628" i="1" s="1"/>
  <c r="EH488" i="1"/>
  <c r="EH628" i="1" s="1"/>
  <c r="EG488" i="1"/>
  <c r="EG628" i="1" s="1"/>
  <c r="EF488" i="1"/>
  <c r="EF628" i="1" s="1"/>
  <c r="EE488" i="1"/>
  <c r="EE628" i="1" s="1"/>
  <c r="ED488" i="1"/>
  <c r="ED628" i="1" s="1"/>
  <c r="EC488" i="1"/>
  <c r="EC628" i="1" s="1"/>
  <c r="EB488" i="1"/>
  <c r="EB628" i="1" s="1"/>
  <c r="EA488" i="1"/>
  <c r="EA628" i="1" s="1"/>
  <c r="DZ488" i="1"/>
  <c r="DZ628" i="1" s="1"/>
  <c r="DY488" i="1"/>
  <c r="DY628" i="1" s="1"/>
  <c r="DX488" i="1"/>
  <c r="DX628" i="1" s="1"/>
  <c r="DW488" i="1"/>
  <c r="DW628" i="1" s="1"/>
  <c r="DV488" i="1"/>
  <c r="DU488" i="1"/>
  <c r="DU628" i="1" s="1"/>
  <c r="DT488" i="1"/>
  <c r="DT628" i="1" s="1"/>
  <c r="DS488" i="1"/>
  <c r="DS628" i="1" s="1"/>
  <c r="DR488" i="1"/>
  <c r="DQ488" i="1"/>
  <c r="DP488" i="1"/>
  <c r="DP628" i="1" s="1"/>
  <c r="DO488" i="1"/>
  <c r="DO628" i="1" s="1"/>
  <c r="DN488" i="1"/>
  <c r="DN628" i="1" s="1"/>
  <c r="DM488" i="1"/>
  <c r="DL488" i="1"/>
  <c r="DL628" i="1" s="1"/>
  <c r="DK488" i="1"/>
  <c r="DK628" i="1" s="1"/>
  <c r="DJ488" i="1"/>
  <c r="DJ628" i="1" s="1"/>
  <c r="DH488" i="1"/>
  <c r="DH628" i="1" s="1"/>
  <c r="DG488" i="1"/>
  <c r="DG628" i="1" s="1"/>
  <c r="DF488" i="1"/>
  <c r="DF628" i="1" s="1"/>
  <c r="DE488" i="1"/>
  <c r="DE628" i="1" s="1"/>
  <c r="DD488" i="1"/>
  <c r="DD628" i="1" s="1"/>
  <c r="DC488" i="1"/>
  <c r="DB488" i="1"/>
  <c r="DB628" i="1" s="1"/>
  <c r="DA488" i="1"/>
  <c r="DA628" i="1" s="1"/>
  <c r="CZ488" i="1"/>
  <c r="CZ628" i="1" s="1"/>
  <c r="CY488" i="1"/>
  <c r="CY628" i="1" s="1"/>
  <c r="CX488" i="1"/>
  <c r="CX628" i="1" s="1"/>
  <c r="CW488" i="1"/>
  <c r="CW628" i="1" s="1"/>
  <c r="CV488" i="1"/>
  <c r="CV628" i="1" s="1"/>
  <c r="CU488" i="1"/>
  <c r="CU628" i="1" s="1"/>
  <c r="CT488" i="1"/>
  <c r="CT628" i="1" s="1"/>
  <c r="CS488" i="1"/>
  <c r="CS628" i="1" s="1"/>
  <c r="CR488" i="1"/>
  <c r="CR628" i="1" s="1"/>
  <c r="CQ488" i="1"/>
  <c r="CQ628" i="1" s="1"/>
  <c r="CP488" i="1"/>
  <c r="CP628" i="1" s="1"/>
  <c r="CO488" i="1"/>
  <c r="CO628" i="1" s="1"/>
  <c r="CN488" i="1"/>
  <c r="CN628" i="1" s="1"/>
  <c r="CM488" i="1"/>
  <c r="CM628" i="1" s="1"/>
  <c r="CL488" i="1"/>
  <c r="CL628" i="1" s="1"/>
  <c r="CK488" i="1"/>
  <c r="CK628" i="1" s="1"/>
  <c r="CI488" i="1"/>
  <c r="CI628" i="1" s="1"/>
  <c r="CH488" i="1"/>
  <c r="CH628" i="1" s="1"/>
  <c r="CG488" i="1"/>
  <c r="CG628" i="1" s="1"/>
  <c r="CF488" i="1"/>
  <c r="CE488" i="1"/>
  <c r="CD488" i="1"/>
  <c r="CD628" i="1" s="1"/>
  <c r="CC488" i="1"/>
  <c r="CC628" i="1" s="1"/>
  <c r="CB488" i="1"/>
  <c r="CB628" i="1" s="1"/>
  <c r="CA488" i="1"/>
  <c r="CA628" i="1" s="1"/>
  <c r="BZ488" i="1"/>
  <c r="BZ628" i="1" s="1"/>
  <c r="BY488" i="1"/>
  <c r="BY628" i="1" s="1"/>
  <c r="BX488" i="1"/>
  <c r="BX628" i="1" s="1"/>
  <c r="BW488" i="1"/>
  <c r="BW628" i="1" s="1"/>
  <c r="BV488" i="1"/>
  <c r="BV628" i="1" s="1"/>
  <c r="BU488" i="1"/>
  <c r="BU628" i="1" s="1"/>
  <c r="BT488" i="1"/>
  <c r="BT628" i="1" s="1"/>
  <c r="BS488" i="1"/>
  <c r="BS628" i="1" s="1"/>
  <c r="BR488" i="1"/>
  <c r="BR628" i="1" s="1"/>
  <c r="BQ488" i="1"/>
  <c r="BQ628" i="1" s="1"/>
  <c r="BP488" i="1"/>
  <c r="BP628" i="1" s="1"/>
  <c r="BO488" i="1"/>
  <c r="BO628" i="1" s="1"/>
  <c r="BN488" i="1"/>
  <c r="BN628" i="1" s="1"/>
  <c r="BK488" i="1"/>
  <c r="BK628" i="1" s="1"/>
  <c r="BJ488" i="1"/>
  <c r="BJ628" i="1" s="1"/>
  <c r="BI488" i="1"/>
  <c r="BI628" i="1" s="1"/>
  <c r="BH488" i="1"/>
  <c r="BG488" i="1"/>
  <c r="BG628" i="1" s="1"/>
  <c r="BF488" i="1"/>
  <c r="BE488" i="1"/>
  <c r="BD488" i="1"/>
  <c r="BD628" i="1" s="1"/>
  <c r="BC488" i="1"/>
  <c r="BC628" i="1" s="1"/>
  <c r="BB488" i="1"/>
  <c r="BB628" i="1" s="1"/>
  <c r="BA488" i="1"/>
  <c r="BA628" i="1" s="1"/>
  <c r="AZ488" i="1"/>
  <c r="AZ628" i="1" s="1"/>
  <c r="AY488" i="1"/>
  <c r="AX488" i="1"/>
  <c r="AW488" i="1"/>
  <c r="AV488" i="1"/>
  <c r="AU488" i="1"/>
  <c r="AU628" i="1" s="1"/>
  <c r="AT488" i="1"/>
  <c r="AT628" i="1" s="1"/>
  <c r="AS488" i="1"/>
  <c r="AS628" i="1" s="1"/>
  <c r="AR488" i="1"/>
  <c r="AR628" i="1" s="1"/>
  <c r="AQ488" i="1"/>
  <c r="AP488" i="1"/>
  <c r="AP628" i="1" s="1"/>
  <c r="AM488" i="1"/>
  <c r="AM628" i="1" s="1"/>
  <c r="AL488" i="1"/>
  <c r="AL628" i="1" s="1"/>
  <c r="AK488" i="1"/>
  <c r="AK628" i="1" s="1"/>
  <c r="AJ488" i="1"/>
  <c r="AJ628" i="1" s="1"/>
  <c r="AI488" i="1"/>
  <c r="AI628" i="1" s="1"/>
  <c r="AH488" i="1"/>
  <c r="AH628" i="1" s="1"/>
  <c r="AG488" i="1"/>
  <c r="AG628" i="1" s="1"/>
  <c r="AF488" i="1"/>
  <c r="AF628" i="1" s="1"/>
  <c r="AE488" i="1"/>
  <c r="AE628" i="1" s="1"/>
  <c r="AD488" i="1"/>
  <c r="AD628" i="1" s="1"/>
  <c r="AC488" i="1"/>
  <c r="AC628" i="1" s="1"/>
  <c r="AB488" i="1"/>
  <c r="AB628" i="1" s="1"/>
  <c r="AA488" i="1"/>
  <c r="AA628" i="1" s="1"/>
  <c r="Z488" i="1"/>
  <c r="Z628" i="1" s="1"/>
  <c r="Y488" i="1"/>
  <c r="Y628" i="1" s="1"/>
  <c r="V488" i="1"/>
  <c r="V628" i="1" s="1"/>
  <c r="U488" i="1"/>
  <c r="U628" i="1" s="1"/>
  <c r="R488" i="1"/>
  <c r="R628" i="1" s="1"/>
  <c r="Q488" i="1"/>
  <c r="Q628" i="1" s="1"/>
  <c r="P488" i="1"/>
  <c r="P628" i="1" s="1"/>
  <c r="O488" i="1"/>
  <c r="O628" i="1" s="1"/>
  <c r="N488" i="1"/>
  <c r="N628" i="1" s="1"/>
  <c r="M488" i="1"/>
  <c r="M628" i="1" s="1"/>
  <c r="L488" i="1"/>
  <c r="L628" i="1" s="1"/>
  <c r="K488" i="1"/>
  <c r="K628" i="1" s="1"/>
  <c r="J488" i="1"/>
  <c r="J628" i="1" s="1"/>
  <c r="EK487" i="1"/>
  <c r="EK627" i="1" s="1"/>
  <c r="EJ487" i="1"/>
  <c r="EJ627" i="1" s="1"/>
  <c r="EI487" i="1"/>
  <c r="EI627" i="1" s="1"/>
  <c r="EH487" i="1"/>
  <c r="EH627" i="1" s="1"/>
  <c r="EG487" i="1"/>
  <c r="EG627" i="1" s="1"/>
  <c r="EF487" i="1"/>
  <c r="EF627" i="1" s="1"/>
  <c r="EE487" i="1"/>
  <c r="EE627" i="1" s="1"/>
  <c r="ED487" i="1"/>
  <c r="ED627" i="1" s="1"/>
  <c r="EC487" i="1"/>
  <c r="EC627" i="1" s="1"/>
  <c r="EB487" i="1"/>
  <c r="EB627" i="1" s="1"/>
  <c r="DZ487" i="1"/>
  <c r="DZ627" i="1" s="1"/>
  <c r="DY487" i="1"/>
  <c r="DY627" i="1" s="1"/>
  <c r="DX487" i="1"/>
  <c r="DX627" i="1" s="1"/>
  <c r="DW487" i="1"/>
  <c r="DW627" i="1" s="1"/>
  <c r="DV487" i="1"/>
  <c r="DU487" i="1"/>
  <c r="DU627" i="1" s="1"/>
  <c r="DT487" i="1"/>
  <c r="DT627" i="1" s="1"/>
  <c r="DS487" i="1"/>
  <c r="DS627" i="1" s="1"/>
  <c r="DR487" i="1"/>
  <c r="DQ487" i="1"/>
  <c r="DP487" i="1"/>
  <c r="DP627" i="1" s="1"/>
  <c r="DN487" i="1"/>
  <c r="DN627" i="1" s="1"/>
  <c r="DM487" i="1"/>
  <c r="DL487" i="1"/>
  <c r="DL627" i="1" s="1"/>
  <c r="DK487" i="1"/>
  <c r="DK627" i="1" s="1"/>
  <c r="DJ487" i="1"/>
  <c r="DJ627" i="1" s="1"/>
  <c r="DI487" i="1"/>
  <c r="DI627" i="1" s="1"/>
  <c r="DH487" i="1"/>
  <c r="DH627" i="1" s="1"/>
  <c r="DG487" i="1"/>
  <c r="DG627" i="1" s="1"/>
  <c r="DF487" i="1"/>
  <c r="DF627" i="1" s="1"/>
  <c r="DE487" i="1"/>
  <c r="DE627" i="1" s="1"/>
  <c r="DC487" i="1"/>
  <c r="CZ487" i="1"/>
  <c r="CZ627" i="1" s="1"/>
  <c r="CY487" i="1"/>
  <c r="CY627" i="1" s="1"/>
  <c r="CX487" i="1"/>
  <c r="CX627" i="1" s="1"/>
  <c r="CW487" i="1"/>
  <c r="CW627" i="1" s="1"/>
  <c r="CV487" i="1"/>
  <c r="CV627" i="1" s="1"/>
  <c r="CU487" i="1"/>
  <c r="CU627" i="1" s="1"/>
  <c r="CT487" i="1"/>
  <c r="CT627" i="1" s="1"/>
  <c r="CS487" i="1"/>
  <c r="CS627" i="1" s="1"/>
  <c r="CR487" i="1"/>
  <c r="CR627" i="1" s="1"/>
  <c r="CQ487" i="1"/>
  <c r="CQ627" i="1" s="1"/>
  <c r="CN487" i="1"/>
  <c r="CN627" i="1" s="1"/>
  <c r="CM487" i="1"/>
  <c r="CM627" i="1" s="1"/>
  <c r="CL487" i="1"/>
  <c r="CL627" i="1" s="1"/>
  <c r="CK487" i="1"/>
  <c r="CK627" i="1" s="1"/>
  <c r="CJ487" i="1"/>
  <c r="CJ627" i="1" s="1"/>
  <c r="CI487" i="1"/>
  <c r="CI627" i="1" s="1"/>
  <c r="CH487" i="1"/>
  <c r="CH627" i="1" s="1"/>
  <c r="CG487" i="1"/>
  <c r="CG627" i="1" s="1"/>
  <c r="CF487" i="1"/>
  <c r="CE487" i="1"/>
  <c r="CD487" i="1"/>
  <c r="CD627" i="1" s="1"/>
  <c r="CC487" i="1"/>
  <c r="CC627" i="1" s="1"/>
  <c r="CB487" i="1"/>
  <c r="CB627" i="1" s="1"/>
  <c r="CA487" i="1"/>
  <c r="CA627" i="1" s="1"/>
  <c r="BZ487" i="1"/>
  <c r="BZ627" i="1" s="1"/>
  <c r="BY487" i="1"/>
  <c r="BY627" i="1" s="1"/>
  <c r="BX487" i="1"/>
  <c r="BX627" i="1" s="1"/>
  <c r="BW487" i="1"/>
  <c r="BW627" i="1" s="1"/>
  <c r="BV487" i="1"/>
  <c r="BV627" i="1" s="1"/>
  <c r="BT487" i="1"/>
  <c r="BT627" i="1" s="1"/>
  <c r="BS487" i="1"/>
  <c r="BS627" i="1" s="1"/>
  <c r="BR487" i="1"/>
  <c r="BR627" i="1" s="1"/>
  <c r="BQ487" i="1"/>
  <c r="BQ627" i="1" s="1"/>
  <c r="BP487" i="1"/>
  <c r="BP627" i="1" s="1"/>
  <c r="BO487" i="1"/>
  <c r="BO627" i="1" s="1"/>
  <c r="BN487" i="1"/>
  <c r="BN627" i="1" s="1"/>
  <c r="BM487" i="1"/>
  <c r="BM627" i="1" s="1"/>
  <c r="BL487" i="1"/>
  <c r="BL627" i="1" s="1"/>
  <c r="BI487" i="1"/>
  <c r="BI627" i="1" s="1"/>
  <c r="BH487" i="1"/>
  <c r="BG487" i="1"/>
  <c r="BG627" i="1" s="1"/>
  <c r="BF487" i="1"/>
  <c r="BE487" i="1"/>
  <c r="BC487" i="1"/>
  <c r="BC627" i="1" s="1"/>
  <c r="BB487" i="1"/>
  <c r="BB627" i="1" s="1"/>
  <c r="BA487" i="1"/>
  <c r="BA627" i="1" s="1"/>
  <c r="AZ487" i="1"/>
  <c r="AZ627" i="1" s="1"/>
  <c r="AY487" i="1"/>
  <c r="AX487" i="1"/>
  <c r="AW487" i="1"/>
  <c r="AV487" i="1"/>
  <c r="AT487" i="1"/>
  <c r="AT627" i="1" s="1"/>
  <c r="AS487" i="1"/>
  <c r="AS627" i="1" s="1"/>
  <c r="AR487" i="1"/>
  <c r="AR627" i="1" s="1"/>
  <c r="AQ487" i="1"/>
  <c r="AP487" i="1"/>
  <c r="AP627" i="1" s="1"/>
  <c r="AO487" i="1"/>
  <c r="AO627" i="1" s="1"/>
  <c r="AN487" i="1"/>
  <c r="AN627" i="1" s="1"/>
  <c r="AM487" i="1"/>
  <c r="AM627" i="1" s="1"/>
  <c r="AL487" i="1"/>
  <c r="AL627" i="1" s="1"/>
  <c r="AK487" i="1"/>
  <c r="AK627" i="1" s="1"/>
  <c r="AJ487" i="1"/>
  <c r="AJ627" i="1" s="1"/>
  <c r="AI487" i="1"/>
  <c r="AI627" i="1" s="1"/>
  <c r="AH487" i="1"/>
  <c r="AH627" i="1" s="1"/>
  <c r="AG487" i="1"/>
  <c r="AG627" i="1" s="1"/>
  <c r="AF487" i="1"/>
  <c r="AF627" i="1" s="1"/>
  <c r="AE487" i="1"/>
  <c r="AE627" i="1" s="1"/>
  <c r="AD487" i="1"/>
  <c r="AD627" i="1" s="1"/>
  <c r="AC487" i="1"/>
  <c r="AC627" i="1" s="1"/>
  <c r="AB487" i="1"/>
  <c r="AB627" i="1" s="1"/>
  <c r="AA487" i="1"/>
  <c r="AA627" i="1" s="1"/>
  <c r="Z487" i="1"/>
  <c r="Z627" i="1" s="1"/>
  <c r="Y487" i="1"/>
  <c r="Y627" i="1" s="1"/>
  <c r="X487" i="1"/>
  <c r="X627" i="1" s="1"/>
  <c r="W487" i="1"/>
  <c r="W627" i="1" s="1"/>
  <c r="U487" i="1"/>
  <c r="U627" i="1" s="1"/>
  <c r="T487" i="1"/>
  <c r="T627" i="1" s="1"/>
  <c r="S487" i="1"/>
  <c r="S627" i="1" s="1"/>
  <c r="R487" i="1"/>
  <c r="R627" i="1" s="1"/>
  <c r="Q487" i="1"/>
  <c r="Q627" i="1" s="1"/>
  <c r="P487" i="1"/>
  <c r="P627" i="1" s="1"/>
  <c r="O487" i="1"/>
  <c r="O627" i="1" s="1"/>
  <c r="N487" i="1"/>
  <c r="N627" i="1" s="1"/>
  <c r="M487" i="1"/>
  <c r="M627" i="1" s="1"/>
  <c r="L487" i="1"/>
  <c r="L627" i="1" s="1"/>
  <c r="K487" i="1"/>
  <c r="K627" i="1" s="1"/>
  <c r="J487" i="1"/>
  <c r="J627" i="1" s="1"/>
  <c r="EK486" i="1"/>
  <c r="EK626" i="1" s="1"/>
  <c r="EJ486" i="1"/>
  <c r="EJ626" i="1" s="1"/>
  <c r="EI486" i="1"/>
  <c r="EI626" i="1" s="1"/>
  <c r="EH486" i="1"/>
  <c r="EH626" i="1" s="1"/>
  <c r="EG486" i="1"/>
  <c r="EG626" i="1" s="1"/>
  <c r="EF486" i="1"/>
  <c r="EF626" i="1" s="1"/>
  <c r="EE486" i="1"/>
  <c r="EE626" i="1" s="1"/>
  <c r="ED486" i="1"/>
  <c r="ED626" i="1" s="1"/>
  <c r="EC486" i="1"/>
  <c r="EC626" i="1" s="1"/>
  <c r="EB486" i="1"/>
  <c r="EB626" i="1" s="1"/>
  <c r="DZ486" i="1"/>
  <c r="DZ626" i="1" s="1"/>
  <c r="DY486" i="1"/>
  <c r="DY626" i="1" s="1"/>
  <c r="DX486" i="1"/>
  <c r="DX626" i="1" s="1"/>
  <c r="DW486" i="1"/>
  <c r="DW626" i="1" s="1"/>
  <c r="DV486" i="1"/>
  <c r="DU486" i="1"/>
  <c r="DU626" i="1" s="1"/>
  <c r="DT486" i="1"/>
  <c r="DT626" i="1" s="1"/>
  <c r="DS486" i="1"/>
  <c r="DS626" i="1" s="1"/>
  <c r="DR486" i="1"/>
  <c r="DQ486" i="1"/>
  <c r="DP486" i="1"/>
  <c r="DP626" i="1" s="1"/>
  <c r="DO486" i="1"/>
  <c r="DO626" i="1" s="1"/>
  <c r="DN486" i="1"/>
  <c r="DN626" i="1" s="1"/>
  <c r="DM486" i="1"/>
  <c r="DL486" i="1"/>
  <c r="DL626" i="1" s="1"/>
  <c r="DK486" i="1"/>
  <c r="DK626" i="1" s="1"/>
  <c r="DJ486" i="1"/>
  <c r="DJ626" i="1" s="1"/>
  <c r="DI486" i="1"/>
  <c r="DI626" i="1" s="1"/>
  <c r="DH486" i="1"/>
  <c r="DH626" i="1" s="1"/>
  <c r="DG486" i="1"/>
  <c r="DG626" i="1" s="1"/>
  <c r="DF486" i="1"/>
  <c r="DF626" i="1" s="1"/>
  <c r="DE486" i="1"/>
  <c r="DE626" i="1" s="1"/>
  <c r="DD486" i="1"/>
  <c r="DD626" i="1" s="1"/>
  <c r="DC486" i="1"/>
  <c r="DB486" i="1"/>
  <c r="DB626" i="1" s="1"/>
  <c r="DA486" i="1"/>
  <c r="DA626" i="1" s="1"/>
  <c r="CZ486" i="1"/>
  <c r="CZ626" i="1" s="1"/>
  <c r="CY486" i="1"/>
  <c r="CY626" i="1" s="1"/>
  <c r="CX486" i="1"/>
  <c r="CX626" i="1" s="1"/>
  <c r="CW486" i="1"/>
  <c r="CW626" i="1" s="1"/>
  <c r="CV486" i="1"/>
  <c r="CV626" i="1" s="1"/>
  <c r="CU486" i="1"/>
  <c r="CU626" i="1" s="1"/>
  <c r="CT486" i="1"/>
  <c r="CT626" i="1" s="1"/>
  <c r="CS486" i="1"/>
  <c r="CS626" i="1" s="1"/>
  <c r="CR486" i="1"/>
  <c r="CR626" i="1" s="1"/>
  <c r="CQ486" i="1"/>
  <c r="CQ626" i="1" s="1"/>
  <c r="CP486" i="1"/>
  <c r="CP626" i="1" s="1"/>
  <c r="CO486" i="1"/>
  <c r="CO626" i="1" s="1"/>
  <c r="CN486" i="1"/>
  <c r="CN626" i="1" s="1"/>
  <c r="CM486" i="1"/>
  <c r="CM626" i="1" s="1"/>
  <c r="CL486" i="1"/>
  <c r="CL626" i="1" s="1"/>
  <c r="CK486" i="1"/>
  <c r="CK626" i="1" s="1"/>
  <c r="CJ486" i="1"/>
  <c r="CJ626" i="1" s="1"/>
  <c r="CI486" i="1"/>
  <c r="CI626" i="1" s="1"/>
  <c r="CH486" i="1"/>
  <c r="CH626" i="1" s="1"/>
  <c r="CG486" i="1"/>
  <c r="CG626" i="1" s="1"/>
  <c r="CF486" i="1"/>
  <c r="CE486" i="1"/>
  <c r="CD486" i="1"/>
  <c r="CD626" i="1" s="1"/>
  <c r="CC486" i="1"/>
  <c r="CC626" i="1" s="1"/>
  <c r="CB486" i="1"/>
  <c r="CB626" i="1" s="1"/>
  <c r="CA486" i="1"/>
  <c r="CA626" i="1" s="1"/>
  <c r="BZ486" i="1"/>
  <c r="BZ626" i="1" s="1"/>
  <c r="BY486" i="1"/>
  <c r="BY626" i="1" s="1"/>
  <c r="BX486" i="1"/>
  <c r="BX626" i="1" s="1"/>
  <c r="BW486" i="1"/>
  <c r="BW626" i="1" s="1"/>
  <c r="BV486" i="1"/>
  <c r="BV626" i="1" s="1"/>
  <c r="BT486" i="1"/>
  <c r="BT626" i="1" s="1"/>
  <c r="BS486" i="1"/>
  <c r="BS626" i="1" s="1"/>
  <c r="BR486" i="1"/>
  <c r="BR626" i="1" s="1"/>
  <c r="BQ486" i="1"/>
  <c r="BQ626" i="1" s="1"/>
  <c r="BP486" i="1"/>
  <c r="BP626" i="1" s="1"/>
  <c r="BO486" i="1"/>
  <c r="BO626" i="1" s="1"/>
  <c r="BN486" i="1"/>
  <c r="BN626" i="1" s="1"/>
  <c r="BM486" i="1"/>
  <c r="BM626" i="1" s="1"/>
  <c r="BL486" i="1"/>
  <c r="BL626" i="1" s="1"/>
  <c r="BK486" i="1"/>
  <c r="BK626" i="1" s="1"/>
  <c r="BJ486" i="1"/>
  <c r="BJ626" i="1" s="1"/>
  <c r="BI486" i="1"/>
  <c r="BI626" i="1" s="1"/>
  <c r="BH486" i="1"/>
  <c r="BG486" i="1"/>
  <c r="BG626" i="1" s="1"/>
  <c r="BF486" i="1"/>
  <c r="BE486" i="1"/>
  <c r="BD486" i="1"/>
  <c r="BD626" i="1" s="1"/>
  <c r="BC486" i="1"/>
  <c r="BC626" i="1" s="1"/>
  <c r="BB486" i="1"/>
  <c r="BB626" i="1" s="1"/>
  <c r="BA486" i="1"/>
  <c r="BA626" i="1" s="1"/>
  <c r="AZ486" i="1"/>
  <c r="AZ626" i="1" s="1"/>
  <c r="AY486" i="1"/>
  <c r="AX486" i="1"/>
  <c r="AW486" i="1"/>
  <c r="AV486" i="1"/>
  <c r="AU486" i="1"/>
  <c r="AU626" i="1" s="1"/>
  <c r="AT486" i="1"/>
  <c r="AT626" i="1" s="1"/>
  <c r="AS486" i="1"/>
  <c r="AS626" i="1" s="1"/>
  <c r="AR486" i="1"/>
  <c r="AR626" i="1" s="1"/>
  <c r="AQ486" i="1"/>
  <c r="AP486" i="1"/>
  <c r="AP626" i="1" s="1"/>
  <c r="AO486" i="1"/>
  <c r="AO626" i="1" s="1"/>
  <c r="AN486" i="1"/>
  <c r="AN626" i="1" s="1"/>
  <c r="AM486" i="1"/>
  <c r="AM626" i="1" s="1"/>
  <c r="AL486" i="1"/>
  <c r="AL626" i="1" s="1"/>
  <c r="AK486" i="1"/>
  <c r="AK626" i="1" s="1"/>
  <c r="AJ486" i="1"/>
  <c r="AJ626" i="1" s="1"/>
  <c r="AI486" i="1"/>
  <c r="AI626" i="1" s="1"/>
  <c r="AH486" i="1"/>
  <c r="AH626" i="1" s="1"/>
  <c r="AG486" i="1"/>
  <c r="AG626" i="1" s="1"/>
  <c r="AF486" i="1"/>
  <c r="AF626" i="1" s="1"/>
  <c r="AE486" i="1"/>
  <c r="AE626" i="1" s="1"/>
  <c r="AD486" i="1"/>
  <c r="AD626" i="1" s="1"/>
  <c r="AC486" i="1"/>
  <c r="AC626" i="1" s="1"/>
  <c r="AB486" i="1"/>
  <c r="AB626" i="1" s="1"/>
  <c r="AA486" i="1"/>
  <c r="AA626" i="1" s="1"/>
  <c r="Z486" i="1"/>
  <c r="Z626" i="1" s="1"/>
  <c r="Y486" i="1"/>
  <c r="Y626" i="1" s="1"/>
  <c r="X486" i="1"/>
  <c r="X626" i="1" s="1"/>
  <c r="W486" i="1"/>
  <c r="W626" i="1" s="1"/>
  <c r="V486" i="1"/>
  <c r="V626" i="1" s="1"/>
  <c r="U486" i="1"/>
  <c r="U626" i="1" s="1"/>
  <c r="R486" i="1"/>
  <c r="R626" i="1" s="1"/>
  <c r="Q486" i="1"/>
  <c r="Q626" i="1" s="1"/>
  <c r="P486" i="1"/>
  <c r="P626" i="1" s="1"/>
  <c r="O486" i="1"/>
  <c r="O626" i="1" s="1"/>
  <c r="N486" i="1"/>
  <c r="N626" i="1" s="1"/>
  <c r="M486" i="1"/>
  <c r="M626" i="1" s="1"/>
  <c r="L486" i="1"/>
  <c r="L626" i="1" s="1"/>
  <c r="K486" i="1"/>
  <c r="K626" i="1" s="1"/>
  <c r="J486" i="1"/>
  <c r="J626" i="1" s="1"/>
  <c r="EK411" i="1"/>
  <c r="EJ411" i="1"/>
  <c r="EI411" i="1"/>
  <c r="EH411" i="1"/>
  <c r="EG411" i="1"/>
  <c r="EF411" i="1"/>
  <c r="EE411" i="1"/>
  <c r="EE701" i="1" s="1"/>
  <c r="EE702" i="1" s="1"/>
  <c r="ED411" i="1"/>
  <c r="EC411" i="1"/>
  <c r="EB411" i="1"/>
  <c r="EB701" i="1" s="1"/>
  <c r="EB702" i="1" s="1"/>
  <c r="EA411" i="1"/>
  <c r="EA701" i="1" s="1"/>
  <c r="EA702" i="1" s="1"/>
  <c r="DZ411" i="1"/>
  <c r="DY411" i="1"/>
  <c r="DX411" i="1"/>
  <c r="DX701" i="1" s="1"/>
  <c r="DX702" i="1" s="1"/>
  <c r="DW411" i="1"/>
  <c r="DW701" i="1" s="1"/>
  <c r="DW702" i="1" s="1"/>
  <c r="DV411" i="1"/>
  <c r="DU411" i="1"/>
  <c r="DT411" i="1"/>
  <c r="DS411" i="1"/>
  <c r="DS701" i="1" s="1"/>
  <c r="DS702" i="1" s="1"/>
  <c r="DR411" i="1"/>
  <c r="DQ411" i="1"/>
  <c r="DP411" i="1"/>
  <c r="DP701" i="1" s="1"/>
  <c r="DP702" i="1" s="1"/>
  <c r="DO411" i="1"/>
  <c r="DN411" i="1"/>
  <c r="DM411" i="1"/>
  <c r="DL411" i="1"/>
  <c r="DL701" i="1" s="1"/>
  <c r="DL702" i="1" s="1"/>
  <c r="DK411" i="1"/>
  <c r="DJ411" i="1"/>
  <c r="DI411" i="1"/>
  <c r="DI701" i="1" s="1"/>
  <c r="DI702" i="1" s="1"/>
  <c r="DH411" i="1"/>
  <c r="DH701" i="1" s="1"/>
  <c r="DH702" i="1" s="1"/>
  <c r="DG411" i="1"/>
  <c r="DG701" i="1" s="1"/>
  <c r="DG702" i="1" s="1"/>
  <c r="DF411" i="1"/>
  <c r="DE411" i="1"/>
  <c r="DD411" i="1"/>
  <c r="DD701" i="1" s="1"/>
  <c r="DD702" i="1" s="1"/>
  <c r="DC411" i="1"/>
  <c r="DB411" i="1"/>
  <c r="DA411" i="1"/>
  <c r="CZ411" i="1"/>
  <c r="CY411" i="1"/>
  <c r="CX411" i="1"/>
  <c r="CW411" i="1"/>
  <c r="CV411" i="1"/>
  <c r="CU411" i="1"/>
  <c r="CT411" i="1"/>
  <c r="CS411" i="1"/>
  <c r="CR411" i="1"/>
  <c r="CR701" i="1" s="1"/>
  <c r="CR702" i="1" s="1"/>
  <c r="CQ411" i="1"/>
  <c r="CQ701" i="1" s="1"/>
  <c r="CQ702" i="1" s="1"/>
  <c r="CP411" i="1"/>
  <c r="CO411" i="1"/>
  <c r="CN411" i="1"/>
  <c r="CN701" i="1" s="1"/>
  <c r="CN702" i="1" s="1"/>
  <c r="CM411" i="1"/>
  <c r="CL411" i="1"/>
  <c r="CK411" i="1"/>
  <c r="CK701" i="1" s="1"/>
  <c r="CK702" i="1" s="1"/>
  <c r="CJ411" i="1"/>
  <c r="CJ701" i="1" s="1"/>
  <c r="CJ702" i="1" s="1"/>
  <c r="CI411" i="1"/>
  <c r="CH411" i="1"/>
  <c r="CG411" i="1"/>
  <c r="CG701" i="1" s="1"/>
  <c r="CG702" i="1" s="1"/>
  <c r="CF411" i="1"/>
  <c r="CE411" i="1"/>
  <c r="CD411" i="1"/>
  <c r="CC411" i="1"/>
  <c r="CB411" i="1"/>
  <c r="CB701" i="1" s="1"/>
  <c r="CB702" i="1" s="1"/>
  <c r="CA411" i="1"/>
  <c r="CA701" i="1" s="1"/>
  <c r="CA702" i="1" s="1"/>
  <c r="BZ411" i="1"/>
  <c r="BZ701" i="1" s="1"/>
  <c r="BZ702" i="1" s="1"/>
  <c r="BY411" i="1"/>
  <c r="BX411" i="1"/>
  <c r="BW411" i="1"/>
  <c r="BV411" i="1"/>
  <c r="BU411" i="1"/>
  <c r="BT411" i="1"/>
  <c r="BS411" i="1"/>
  <c r="BS701" i="1" s="1"/>
  <c r="BS702" i="1" s="1"/>
  <c r="BR411" i="1"/>
  <c r="BQ411" i="1"/>
  <c r="BP411" i="1"/>
  <c r="BO411" i="1"/>
  <c r="BN411" i="1"/>
  <c r="BN701" i="1" s="1"/>
  <c r="BN702" i="1" s="1"/>
  <c r="BM411" i="1"/>
  <c r="BL411" i="1"/>
  <c r="BK411" i="1"/>
  <c r="BJ411" i="1"/>
  <c r="BI411" i="1"/>
  <c r="BI701" i="1" s="1"/>
  <c r="BI702" i="1" s="1"/>
  <c r="BH411" i="1"/>
  <c r="BG411" i="1"/>
  <c r="BG701" i="1" s="1"/>
  <c r="BG702" i="1" s="1"/>
  <c r="BF411" i="1"/>
  <c r="BE411" i="1"/>
  <c r="BD411" i="1"/>
  <c r="BD701" i="1" s="1"/>
  <c r="BD702" i="1" s="1"/>
  <c r="BC411" i="1"/>
  <c r="BC701" i="1" s="1"/>
  <c r="BC702" i="1" s="1"/>
  <c r="BB411" i="1"/>
  <c r="BB701" i="1" s="1"/>
  <c r="BB702" i="1" s="1"/>
  <c r="BA411" i="1"/>
  <c r="BA701" i="1" s="1"/>
  <c r="BA702" i="1" s="1"/>
  <c r="AZ411" i="1"/>
  <c r="AZ701" i="1" s="1"/>
  <c r="AZ702" i="1" s="1"/>
  <c r="AY411" i="1"/>
  <c r="AX411" i="1"/>
  <c r="AW411" i="1"/>
  <c r="AV411" i="1"/>
  <c r="AU411" i="1"/>
  <c r="AU701" i="1" s="1"/>
  <c r="AU702" i="1" s="1"/>
  <c r="AT411" i="1"/>
  <c r="AT701" i="1" s="1"/>
  <c r="AT702" i="1" s="1"/>
  <c r="AS411" i="1"/>
  <c r="AR411" i="1"/>
  <c r="AQ411" i="1"/>
  <c r="AP411" i="1"/>
  <c r="AP701" i="1" s="1"/>
  <c r="AP702" i="1" s="1"/>
  <c r="AO411" i="1"/>
  <c r="AN411" i="1"/>
  <c r="AM411" i="1"/>
  <c r="AM701" i="1" s="1"/>
  <c r="AM702" i="1" s="1"/>
  <c r="AL411" i="1"/>
  <c r="AL701" i="1" s="1"/>
  <c r="AL702" i="1" s="1"/>
  <c r="AK411" i="1"/>
  <c r="AJ411" i="1"/>
  <c r="AI411" i="1"/>
  <c r="AH411" i="1"/>
  <c r="AG411" i="1"/>
  <c r="AG701" i="1" s="1"/>
  <c r="AG702" i="1" s="1"/>
  <c r="AF411" i="1"/>
  <c r="AF701" i="1" s="1"/>
  <c r="AF702" i="1" s="1"/>
  <c r="AE411" i="1"/>
  <c r="AD411" i="1"/>
  <c r="AC411" i="1"/>
  <c r="AC701" i="1" s="1"/>
  <c r="AC702" i="1" s="1"/>
  <c r="AB411" i="1"/>
  <c r="AA411" i="1"/>
  <c r="Z411" i="1"/>
  <c r="Y411" i="1"/>
  <c r="X411" i="1"/>
  <c r="W411" i="1"/>
  <c r="V411" i="1"/>
  <c r="V701" i="1" s="1"/>
  <c r="V702" i="1" s="1"/>
  <c r="U411" i="1"/>
  <c r="U701" i="1" s="1"/>
  <c r="U702" i="1" s="1"/>
  <c r="T411" i="1"/>
  <c r="S411" i="1"/>
  <c r="R411" i="1"/>
  <c r="Q411" i="1"/>
  <c r="P411" i="1"/>
  <c r="O411" i="1"/>
  <c r="N411" i="1"/>
  <c r="M411" i="1"/>
  <c r="L411" i="1"/>
  <c r="K411" i="1"/>
  <c r="J411" i="1"/>
  <c r="J701" i="1" s="1"/>
  <c r="EK410" i="1"/>
  <c r="EJ410" i="1"/>
  <c r="EG410" i="1"/>
  <c r="EF410" i="1"/>
  <c r="EE410" i="1"/>
  <c r="ED410" i="1"/>
  <c r="EB410" i="1"/>
  <c r="EA410" i="1"/>
  <c r="DZ410" i="1"/>
  <c r="DY410" i="1"/>
  <c r="DW410" i="1"/>
  <c r="DV410" i="1"/>
  <c r="DT410" i="1"/>
  <c r="DS410" i="1"/>
  <c r="DR410" i="1"/>
  <c r="DQ410" i="1"/>
  <c r="DO410" i="1"/>
  <c r="DM410" i="1"/>
  <c r="DL410" i="1"/>
  <c r="DJ410" i="1"/>
  <c r="DI410" i="1"/>
  <c r="DH410" i="1"/>
  <c r="DG410" i="1"/>
  <c r="DD410" i="1"/>
  <c r="DC410" i="1"/>
  <c r="CZ410" i="1"/>
  <c r="CY410" i="1"/>
  <c r="CW410" i="1"/>
  <c r="CS410" i="1"/>
  <c r="CR410" i="1"/>
  <c r="CQ410" i="1"/>
  <c r="CP410" i="1"/>
  <c r="CO410" i="1"/>
  <c r="CJ410" i="1"/>
  <c r="CI410" i="1"/>
  <c r="CH410" i="1"/>
  <c r="CG410" i="1"/>
  <c r="CF410" i="1"/>
  <c r="CE410" i="1"/>
  <c r="CC410" i="1"/>
  <c r="CB410" i="1"/>
  <c r="CA410" i="1"/>
  <c r="BY410" i="1"/>
  <c r="BX410" i="1"/>
  <c r="BV410" i="1"/>
  <c r="BT410" i="1"/>
  <c r="BQ410" i="1"/>
  <c r="BQ214" i="1" s="1"/>
  <c r="BO410" i="1"/>
  <c r="BN410" i="1"/>
  <c r="BM410" i="1"/>
  <c r="BL410" i="1"/>
  <c r="BL214" i="1" s="1"/>
  <c r="BI410" i="1"/>
  <c r="BH410" i="1"/>
  <c r="BF410" i="1"/>
  <c r="BE410" i="1"/>
  <c r="BE214" i="1" s="1"/>
  <c r="BD410" i="1"/>
  <c r="BC410" i="1"/>
  <c r="BB410" i="1"/>
  <c r="BA410" i="1"/>
  <c r="AZ410" i="1"/>
  <c r="AY410" i="1"/>
  <c r="AX410" i="1"/>
  <c r="AW410" i="1"/>
  <c r="AW214" i="1" s="1"/>
  <c r="AV410" i="1"/>
  <c r="AQ410" i="1"/>
  <c r="AP410" i="1"/>
  <c r="AO410" i="1"/>
  <c r="AM410" i="1"/>
  <c r="AL410" i="1"/>
  <c r="AF410" i="1"/>
  <c r="AC410" i="1"/>
  <c r="AC214" i="1" s="1"/>
  <c r="Y410" i="1"/>
  <c r="X410" i="1"/>
  <c r="W410" i="1"/>
  <c r="W214" i="1" s="1"/>
  <c r="U410" i="1"/>
  <c r="Q410" i="1"/>
  <c r="N410" i="1"/>
  <c r="M410" i="1"/>
  <c r="K410" i="1"/>
  <c r="K214" i="1" s="1"/>
  <c r="J410" i="1"/>
  <c r="EK353" i="1"/>
  <c r="EJ353" i="1"/>
  <c r="EI353" i="1"/>
  <c r="EH353" i="1"/>
  <c r="EG353" i="1"/>
  <c r="EF353" i="1"/>
  <c r="EE353" i="1"/>
  <c r="EE699" i="1" s="1"/>
  <c r="EE700" i="1" s="1"/>
  <c r="ED353" i="1"/>
  <c r="EC353" i="1"/>
  <c r="EB353" i="1"/>
  <c r="EB699" i="1" s="1"/>
  <c r="EB700" i="1" s="1"/>
  <c r="EA353" i="1"/>
  <c r="EA699" i="1" s="1"/>
  <c r="EA700" i="1" s="1"/>
  <c r="DZ353" i="1"/>
  <c r="DY353" i="1"/>
  <c r="DX353" i="1"/>
  <c r="DX699" i="1" s="1"/>
  <c r="DX700" i="1" s="1"/>
  <c r="DW353" i="1"/>
  <c r="DW699" i="1" s="1"/>
  <c r="DW700" i="1" s="1"/>
  <c r="DV353" i="1"/>
  <c r="DU353" i="1"/>
  <c r="DT353" i="1"/>
  <c r="DS353" i="1"/>
  <c r="DS699" i="1" s="1"/>
  <c r="DS700" i="1" s="1"/>
  <c r="DR353" i="1"/>
  <c r="DQ353" i="1"/>
  <c r="DP353" i="1"/>
  <c r="DP699" i="1" s="1"/>
  <c r="DP700" i="1" s="1"/>
  <c r="DO353" i="1"/>
  <c r="DO214" i="1" s="1"/>
  <c r="DN353" i="1"/>
  <c r="DM353" i="1"/>
  <c r="DL353" i="1"/>
  <c r="DL699" i="1" s="1"/>
  <c r="DL700" i="1" s="1"/>
  <c r="DK353" i="1"/>
  <c r="DJ353" i="1"/>
  <c r="DI353" i="1"/>
  <c r="DI699" i="1" s="1"/>
  <c r="DI700" i="1" s="1"/>
  <c r="DH353" i="1"/>
  <c r="DH214" i="1" s="1"/>
  <c r="DG353" i="1"/>
  <c r="DG699" i="1" s="1"/>
  <c r="DG700" i="1" s="1"/>
  <c r="DF353" i="1"/>
  <c r="DE353" i="1"/>
  <c r="DD353" i="1"/>
  <c r="DD699" i="1" s="1"/>
  <c r="DD700" i="1" s="1"/>
  <c r="DC353" i="1"/>
  <c r="DC214" i="1" s="1"/>
  <c r="DB353" i="1"/>
  <c r="DA353" i="1"/>
  <c r="CZ353" i="1"/>
  <c r="CY353" i="1"/>
  <c r="CY689" i="1" s="1"/>
  <c r="CX353" i="1"/>
  <c r="CW353" i="1"/>
  <c r="CV353" i="1"/>
  <c r="CU353" i="1"/>
  <c r="CT353" i="1"/>
  <c r="CS353" i="1"/>
  <c r="CR353" i="1"/>
  <c r="CR699" i="1" s="1"/>
  <c r="CR700" i="1" s="1"/>
  <c r="CQ353" i="1"/>
  <c r="CQ699" i="1" s="1"/>
  <c r="CQ700" i="1" s="1"/>
  <c r="CP353" i="1"/>
  <c r="CO353" i="1"/>
  <c r="CN353" i="1"/>
  <c r="CN214" i="1" s="1"/>
  <c r="CM353" i="1"/>
  <c r="CL353" i="1"/>
  <c r="CK353" i="1"/>
  <c r="CJ353" i="1"/>
  <c r="CJ699" i="1" s="1"/>
  <c r="CJ700" i="1" s="1"/>
  <c r="CI353" i="1"/>
  <c r="CI214" i="1" s="1"/>
  <c r="CH353" i="1"/>
  <c r="CG353" i="1"/>
  <c r="CG699" i="1" s="1"/>
  <c r="CG700" i="1" s="1"/>
  <c r="CF353" i="1"/>
  <c r="CE353" i="1"/>
  <c r="CD353" i="1"/>
  <c r="CC353" i="1"/>
  <c r="CB353" i="1"/>
  <c r="CA353" i="1"/>
  <c r="CA699" i="1" s="1"/>
  <c r="CA700" i="1" s="1"/>
  <c r="BZ353" i="1"/>
  <c r="BZ699" i="1" s="1"/>
  <c r="BZ700" i="1" s="1"/>
  <c r="BY353" i="1"/>
  <c r="BX353" i="1"/>
  <c r="BW353" i="1"/>
  <c r="BV353" i="1"/>
  <c r="BU353" i="1"/>
  <c r="BT353" i="1"/>
  <c r="BT214" i="1" s="1"/>
  <c r="BS353" i="1"/>
  <c r="BS699" i="1" s="1"/>
  <c r="BS700" i="1" s="1"/>
  <c r="BR353" i="1"/>
  <c r="BQ353" i="1"/>
  <c r="BP353" i="1"/>
  <c r="BO353" i="1"/>
  <c r="BN353" i="1"/>
  <c r="BN699" i="1" s="1"/>
  <c r="BN700" i="1" s="1"/>
  <c r="BM353" i="1"/>
  <c r="BL353" i="1"/>
  <c r="BK353" i="1"/>
  <c r="BK214" i="1" s="1"/>
  <c r="BJ353" i="1"/>
  <c r="BI353" i="1"/>
  <c r="BI699" i="1" s="1"/>
  <c r="BI700" i="1" s="1"/>
  <c r="BH353" i="1"/>
  <c r="BG353" i="1"/>
  <c r="BG699" i="1" s="1"/>
  <c r="BG700" i="1" s="1"/>
  <c r="BF353" i="1"/>
  <c r="BE353" i="1"/>
  <c r="BD353" i="1"/>
  <c r="BC353" i="1"/>
  <c r="BC699" i="1" s="1"/>
  <c r="BC700" i="1" s="1"/>
  <c r="BB353" i="1"/>
  <c r="BB699" i="1" s="1"/>
  <c r="BB700" i="1" s="1"/>
  <c r="BA353" i="1"/>
  <c r="BA699" i="1" s="1"/>
  <c r="BA700" i="1" s="1"/>
  <c r="AZ353" i="1"/>
  <c r="AZ699" i="1" s="1"/>
  <c r="AZ700" i="1" s="1"/>
  <c r="AY353" i="1"/>
  <c r="AX353" i="1"/>
  <c r="AW353" i="1"/>
  <c r="AV353" i="1"/>
  <c r="AV214" i="1" s="1"/>
  <c r="AU353" i="1"/>
  <c r="AU699" i="1" s="1"/>
  <c r="AU700" i="1" s="1"/>
  <c r="AT353" i="1"/>
  <c r="AT699" i="1" s="1"/>
  <c r="AT700" i="1" s="1"/>
  <c r="AS353" i="1"/>
  <c r="AR353" i="1"/>
  <c r="AQ353" i="1"/>
  <c r="AP353" i="1"/>
  <c r="AP699" i="1" s="1"/>
  <c r="AP700" i="1" s="1"/>
  <c r="AO353" i="1"/>
  <c r="AN353" i="1"/>
  <c r="AN214" i="1" s="1"/>
  <c r="AM353" i="1"/>
  <c r="AM699" i="1" s="1"/>
  <c r="AM700" i="1" s="1"/>
  <c r="AL353" i="1"/>
  <c r="AL699" i="1" s="1"/>
  <c r="AL700" i="1" s="1"/>
  <c r="AK353" i="1"/>
  <c r="AJ353" i="1"/>
  <c r="AI353" i="1"/>
  <c r="AH353" i="1"/>
  <c r="AG353" i="1"/>
  <c r="AG699" i="1" s="1"/>
  <c r="AG700" i="1" s="1"/>
  <c r="AF353" i="1"/>
  <c r="AE353" i="1"/>
  <c r="AE214" i="1" s="1"/>
  <c r="AD353" i="1"/>
  <c r="AC353" i="1"/>
  <c r="AC699" i="1" s="1"/>
  <c r="AC700" i="1" s="1"/>
  <c r="Z353" i="1"/>
  <c r="Y353" i="1"/>
  <c r="Y689" i="1" s="1"/>
  <c r="V353" i="1"/>
  <c r="V699" i="1" s="1"/>
  <c r="V700" i="1" s="1"/>
  <c r="U353" i="1"/>
  <c r="U699" i="1" s="1"/>
  <c r="T353" i="1"/>
  <c r="S353" i="1"/>
  <c r="S214" i="1" s="1"/>
  <c r="R353" i="1"/>
  <c r="Q353" i="1"/>
  <c r="P353" i="1"/>
  <c r="N353" i="1"/>
  <c r="M353" i="1"/>
  <c r="L353" i="1"/>
  <c r="K353" i="1"/>
  <c r="J353" i="1"/>
  <c r="J699" i="1" s="1"/>
  <c r="J293" i="1"/>
  <c r="EK290" i="1"/>
  <c r="EJ290" i="1"/>
  <c r="EI290" i="1"/>
  <c r="EI214" i="1" s="1"/>
  <c r="EH290" i="1"/>
  <c r="EH214" i="1" s="1"/>
  <c r="EG290" i="1"/>
  <c r="EE290" i="1"/>
  <c r="ED290" i="1"/>
  <c r="EC290" i="1"/>
  <c r="EB290" i="1"/>
  <c r="EA290" i="1"/>
  <c r="DZ290" i="1"/>
  <c r="DY290" i="1"/>
  <c r="DX290" i="1"/>
  <c r="DW290" i="1"/>
  <c r="DV290" i="1"/>
  <c r="DU290" i="1"/>
  <c r="DT290" i="1"/>
  <c r="DS290" i="1"/>
  <c r="DR290" i="1"/>
  <c r="DQ290" i="1"/>
  <c r="DP290" i="1"/>
  <c r="DO290" i="1"/>
  <c r="DN290" i="1"/>
  <c r="DM290" i="1"/>
  <c r="DL290" i="1"/>
  <c r="DK290" i="1"/>
  <c r="DJ290" i="1"/>
  <c r="DI290" i="1"/>
  <c r="DG290" i="1"/>
  <c r="DF290" i="1"/>
  <c r="DF214" i="1" s="1"/>
  <c r="DE290" i="1"/>
  <c r="DD290" i="1"/>
  <c r="DD214" i="1" s="1"/>
  <c r="DC290" i="1"/>
  <c r="DB290" i="1"/>
  <c r="DB214" i="1" s="1"/>
  <c r="DA290" i="1"/>
  <c r="CX290" i="1"/>
  <c r="CX214" i="1" s="1"/>
  <c r="CW290" i="1"/>
  <c r="CV290" i="1"/>
  <c r="CU290" i="1"/>
  <c r="CU214" i="1" s="1"/>
  <c r="CT290" i="1"/>
  <c r="CS290" i="1"/>
  <c r="CR290" i="1"/>
  <c r="CQ290" i="1"/>
  <c r="CP290" i="1"/>
  <c r="CP214" i="1" s="1"/>
  <c r="CO290" i="1"/>
  <c r="CO214" i="1" s="1"/>
  <c r="CM290" i="1"/>
  <c r="CL290" i="1"/>
  <c r="CK290" i="1"/>
  <c r="CJ290" i="1"/>
  <c r="CI290" i="1"/>
  <c r="CH290" i="1"/>
  <c r="CG290" i="1"/>
  <c r="CG214" i="1" s="1"/>
  <c r="CF290" i="1"/>
  <c r="CE290" i="1"/>
  <c r="CD290" i="1"/>
  <c r="CC290" i="1"/>
  <c r="CB290" i="1"/>
  <c r="CA290" i="1"/>
  <c r="BZ290" i="1"/>
  <c r="BY290" i="1"/>
  <c r="BX290" i="1"/>
  <c r="BW290" i="1"/>
  <c r="BV290" i="1"/>
  <c r="BU290" i="1"/>
  <c r="BT290" i="1"/>
  <c r="BS290" i="1"/>
  <c r="BR290" i="1"/>
  <c r="BQ290" i="1"/>
  <c r="BP290" i="1"/>
  <c r="BO290" i="1"/>
  <c r="BN290" i="1"/>
  <c r="BM290" i="1"/>
  <c r="BL290" i="1"/>
  <c r="BK290" i="1"/>
  <c r="BJ290" i="1"/>
  <c r="BI290" i="1"/>
  <c r="BH290" i="1"/>
  <c r="BG290" i="1"/>
  <c r="BF290" i="1"/>
  <c r="BE290" i="1"/>
  <c r="BD290" i="1"/>
  <c r="BC290" i="1"/>
  <c r="BB290" i="1"/>
  <c r="BA290" i="1"/>
  <c r="AZ290" i="1"/>
  <c r="AY290" i="1"/>
  <c r="AX290" i="1"/>
  <c r="AW290" i="1"/>
  <c r="AV290" i="1"/>
  <c r="AU290" i="1"/>
  <c r="AT290" i="1"/>
  <c r="AS290" i="1"/>
  <c r="AS214" i="1" s="1"/>
  <c r="AR290" i="1"/>
  <c r="AQ290" i="1"/>
  <c r="AP290" i="1"/>
  <c r="AO290" i="1"/>
  <c r="AN290" i="1"/>
  <c r="AM290" i="1"/>
  <c r="AL290" i="1"/>
  <c r="AK290" i="1"/>
  <c r="AJ290" i="1"/>
  <c r="AI290" i="1"/>
  <c r="AH290" i="1"/>
  <c r="AG290" i="1"/>
  <c r="AF290" i="1"/>
  <c r="AE290" i="1"/>
  <c r="AD290" i="1"/>
  <c r="AC290" i="1"/>
  <c r="AB290" i="1"/>
  <c r="AB214" i="1" s="1"/>
  <c r="AA290" i="1"/>
  <c r="AA214" i="1" s="1"/>
  <c r="Z290" i="1"/>
  <c r="X290" i="1"/>
  <c r="W290" i="1"/>
  <c r="V290" i="1"/>
  <c r="V214" i="1" s="1"/>
  <c r="U290" i="1"/>
  <c r="T290" i="1"/>
  <c r="S290" i="1"/>
  <c r="R290" i="1"/>
  <c r="R214" i="1" s="1"/>
  <c r="Q290" i="1"/>
  <c r="P290" i="1"/>
  <c r="N290" i="1"/>
  <c r="M290" i="1"/>
  <c r="L290" i="1"/>
  <c r="L214" i="1" s="1"/>
  <c r="K290" i="1"/>
  <c r="J290" i="1"/>
  <c r="EK214" i="1"/>
  <c r="EJ214" i="1"/>
  <c r="EC214" i="1"/>
  <c r="DU214" i="1"/>
  <c r="DM214" i="1"/>
  <c r="CV214" i="1"/>
  <c r="CR214" i="1"/>
  <c r="CC214" i="1"/>
  <c r="BI214" i="1"/>
  <c r="AK214" i="1"/>
  <c r="X214" i="1"/>
  <c r="P214" i="1"/>
  <c r="O214" i="1"/>
  <c r="EK135" i="1"/>
  <c r="EJ135" i="1"/>
  <c r="EI135" i="1"/>
  <c r="EH135" i="1"/>
  <c r="EG135" i="1"/>
  <c r="EF135" i="1"/>
  <c r="EE135" i="1"/>
  <c r="ED135" i="1"/>
  <c r="EC135" i="1"/>
  <c r="EB135" i="1"/>
  <c r="EA135" i="1"/>
  <c r="DZ135" i="1"/>
  <c r="DY135" i="1"/>
  <c r="DX135" i="1"/>
  <c r="DW135" i="1"/>
  <c r="DV135" i="1"/>
  <c r="DU135" i="1"/>
  <c r="DT135" i="1"/>
  <c r="DS135" i="1"/>
  <c r="DR135" i="1"/>
  <c r="DQ135" i="1"/>
  <c r="DP135" i="1"/>
  <c r="DO135" i="1"/>
  <c r="DN135" i="1"/>
  <c r="DM135" i="1"/>
  <c r="DL135" i="1"/>
  <c r="DK135" i="1"/>
  <c r="DJ135" i="1"/>
  <c r="DI135" i="1"/>
  <c r="DH135" i="1"/>
  <c r="DG135" i="1"/>
  <c r="DF135" i="1"/>
  <c r="DE135" i="1"/>
  <c r="DD135" i="1"/>
  <c r="DC135" i="1"/>
  <c r="DB135" i="1"/>
  <c r="DA135" i="1"/>
  <c r="CZ135" i="1"/>
  <c r="CY135" i="1"/>
  <c r="CX135" i="1"/>
  <c r="CW135" i="1"/>
  <c r="CV135" i="1"/>
  <c r="CU135" i="1"/>
  <c r="CT135" i="1"/>
  <c r="CS135" i="1"/>
  <c r="CR135" i="1"/>
  <c r="CQ135" i="1"/>
  <c r="CP135" i="1"/>
  <c r="CO135" i="1"/>
  <c r="CN135" i="1"/>
  <c r="CM135" i="1"/>
  <c r="CL135" i="1"/>
  <c r="CK135" i="1"/>
  <c r="CJ135" i="1"/>
  <c r="CI135" i="1"/>
  <c r="CH135" i="1"/>
  <c r="CG135" i="1"/>
  <c r="CF135" i="1"/>
  <c r="CE135" i="1"/>
  <c r="CD135" i="1"/>
  <c r="CC135" i="1"/>
  <c r="CB135" i="1"/>
  <c r="CA135" i="1"/>
  <c r="BZ135" i="1"/>
  <c r="BY135" i="1"/>
  <c r="BX135" i="1"/>
  <c r="BW135" i="1"/>
  <c r="BV135" i="1"/>
  <c r="BU135" i="1"/>
  <c r="BT135" i="1"/>
  <c r="BS135" i="1"/>
  <c r="BR135" i="1"/>
  <c r="BQ135" i="1"/>
  <c r="BP135" i="1"/>
  <c r="BO135" i="1"/>
  <c r="BN135" i="1"/>
  <c r="BM135" i="1"/>
  <c r="BL135" i="1"/>
  <c r="BK135" i="1"/>
  <c r="BJ135" i="1"/>
  <c r="BI135" i="1"/>
  <c r="BH135" i="1"/>
  <c r="BG135" i="1"/>
  <c r="BF135" i="1"/>
  <c r="BE135" i="1"/>
  <c r="BD135" i="1"/>
  <c r="BC135" i="1"/>
  <c r="BB135" i="1"/>
  <c r="BA135" i="1"/>
  <c r="AZ135" i="1"/>
  <c r="AY135" i="1"/>
  <c r="AX135" i="1"/>
  <c r="AW135" i="1"/>
  <c r="AV135" i="1"/>
  <c r="AU135" i="1"/>
  <c r="AT135" i="1"/>
  <c r="AS135" i="1"/>
  <c r="AR135" i="1"/>
  <c r="AQ135" i="1"/>
  <c r="AP135" i="1"/>
  <c r="AO135" i="1"/>
  <c r="AN135" i="1"/>
  <c r="AM135" i="1"/>
  <c r="AL135" i="1"/>
  <c r="AK135" i="1"/>
  <c r="AJ135" i="1"/>
  <c r="AI135" i="1"/>
  <c r="AH135" i="1"/>
  <c r="AG135" i="1"/>
  <c r="AF135" i="1"/>
  <c r="AE135" i="1"/>
  <c r="AD135" i="1"/>
  <c r="AC135" i="1"/>
  <c r="AB135" i="1"/>
  <c r="AA135" i="1"/>
  <c r="Z135" i="1"/>
  <c r="Y135" i="1"/>
  <c r="X135" i="1"/>
  <c r="W135" i="1"/>
  <c r="V135" i="1"/>
  <c r="U135" i="1"/>
  <c r="T135" i="1"/>
  <c r="S135" i="1"/>
  <c r="R135" i="1"/>
  <c r="Q135" i="1"/>
  <c r="P135" i="1"/>
  <c r="O135" i="1"/>
  <c r="N135" i="1"/>
  <c r="M135" i="1"/>
  <c r="L135" i="1"/>
  <c r="K135" i="1"/>
  <c r="J135" i="1"/>
  <c r="EK133" i="1"/>
  <c r="EJ133" i="1"/>
  <c r="EI133" i="1"/>
  <c r="EH133" i="1"/>
  <c r="EG133" i="1"/>
  <c r="EF133" i="1"/>
  <c r="EE133" i="1"/>
  <c r="ED133" i="1"/>
  <c r="EC133" i="1"/>
  <c r="EB133" i="1"/>
  <c r="EA133" i="1"/>
  <c r="DZ133" i="1"/>
  <c r="DY133" i="1"/>
  <c r="DX133" i="1"/>
  <c r="DW133" i="1"/>
  <c r="DV133" i="1"/>
  <c r="DU133" i="1"/>
  <c r="DT133" i="1"/>
  <c r="DS133" i="1"/>
  <c r="DR133" i="1"/>
  <c r="DQ133" i="1"/>
  <c r="DP133" i="1"/>
  <c r="DO133" i="1"/>
  <c r="DN133" i="1"/>
  <c r="DM133" i="1"/>
  <c r="DL133" i="1"/>
  <c r="DK133" i="1"/>
  <c r="DJ133" i="1"/>
  <c r="DI133" i="1"/>
  <c r="DH133" i="1"/>
  <c r="DG133" i="1"/>
  <c r="DF133" i="1"/>
  <c r="DE133" i="1"/>
  <c r="DD133" i="1"/>
  <c r="DC133" i="1"/>
  <c r="DB133" i="1"/>
  <c r="DA133" i="1"/>
  <c r="CZ133" i="1"/>
  <c r="CY133" i="1"/>
  <c r="CX133" i="1"/>
  <c r="CW133" i="1"/>
  <c r="CV133" i="1"/>
  <c r="CU133" i="1"/>
  <c r="CT133" i="1"/>
  <c r="CS133" i="1"/>
  <c r="CR133" i="1"/>
  <c r="CQ133" i="1"/>
  <c r="CP133" i="1"/>
  <c r="CO133" i="1"/>
  <c r="CN133" i="1"/>
  <c r="CM133" i="1"/>
  <c r="CL133" i="1"/>
  <c r="CK133" i="1"/>
  <c r="CJ133" i="1"/>
  <c r="CI133" i="1"/>
  <c r="CH133" i="1"/>
  <c r="CG133" i="1"/>
  <c r="CF133" i="1"/>
  <c r="CE133" i="1"/>
  <c r="CD133" i="1"/>
  <c r="CC133" i="1"/>
  <c r="CB133" i="1"/>
  <c r="CA133" i="1"/>
  <c r="BZ133" i="1"/>
  <c r="BY133" i="1"/>
  <c r="BX133" i="1"/>
  <c r="BW133" i="1"/>
  <c r="BV133" i="1"/>
  <c r="BU133" i="1"/>
  <c r="BT133" i="1"/>
  <c r="BS133" i="1"/>
  <c r="BR133" i="1"/>
  <c r="BQ133" i="1"/>
  <c r="BP133" i="1"/>
  <c r="BO133" i="1"/>
  <c r="BN133" i="1"/>
  <c r="BM133" i="1"/>
  <c r="BL133" i="1"/>
  <c r="BK133" i="1"/>
  <c r="BJ133" i="1"/>
  <c r="BI133" i="1"/>
  <c r="BH133" i="1"/>
  <c r="BG133" i="1"/>
  <c r="BF133" i="1"/>
  <c r="BE133" i="1"/>
  <c r="BD133" i="1"/>
  <c r="BC133" i="1"/>
  <c r="BB133" i="1"/>
  <c r="BA133" i="1"/>
  <c r="AZ133" i="1"/>
  <c r="AY133" i="1"/>
  <c r="AX133" i="1"/>
  <c r="AW133" i="1"/>
  <c r="AV133" i="1"/>
  <c r="AU133" i="1"/>
  <c r="AT133" i="1"/>
  <c r="AS133" i="1"/>
  <c r="AR133" i="1"/>
  <c r="AQ133" i="1"/>
  <c r="AP133" i="1"/>
  <c r="AO133" i="1"/>
  <c r="AN133" i="1"/>
  <c r="AM133" i="1"/>
  <c r="AL133" i="1"/>
  <c r="AK133" i="1"/>
  <c r="AJ133" i="1"/>
  <c r="AI133" i="1"/>
  <c r="AH133" i="1"/>
  <c r="AG133" i="1"/>
  <c r="AF133" i="1"/>
  <c r="AE133" i="1"/>
  <c r="AD133" i="1"/>
  <c r="AC133" i="1"/>
  <c r="AB133" i="1"/>
  <c r="AA133" i="1"/>
  <c r="Z133" i="1"/>
  <c r="Y133" i="1"/>
  <c r="X133" i="1"/>
  <c r="W133" i="1"/>
  <c r="V133" i="1"/>
  <c r="U133" i="1"/>
  <c r="T133" i="1"/>
  <c r="S133" i="1"/>
  <c r="R133" i="1"/>
  <c r="Q133" i="1"/>
  <c r="P133" i="1"/>
  <c r="O133" i="1"/>
  <c r="N133" i="1"/>
  <c r="M133" i="1"/>
  <c r="L133" i="1"/>
  <c r="K133" i="1"/>
  <c r="J133" i="1"/>
  <c r="EK1" i="1"/>
  <c r="EJ1" i="1"/>
  <c r="EI1" i="1"/>
  <c r="EH1" i="1"/>
  <c r="EG1" i="1"/>
  <c r="EF1" i="1"/>
  <c r="EE1" i="1"/>
  <c r="ED1" i="1"/>
  <c r="EC1" i="1"/>
  <c r="EB1" i="1"/>
  <c r="EA1" i="1"/>
  <c r="DZ1" i="1"/>
  <c r="DY1" i="1"/>
  <c r="DX1" i="1"/>
  <c r="DW1" i="1"/>
  <c r="DV1" i="1"/>
  <c r="DU1" i="1"/>
  <c r="DT1" i="1"/>
  <c r="DS1" i="1"/>
  <c r="DR1" i="1"/>
  <c r="DQ1" i="1"/>
  <c r="DP1" i="1"/>
  <c r="DO1" i="1"/>
  <c r="DN1" i="1"/>
  <c r="DM1" i="1"/>
  <c r="DL1" i="1"/>
  <c r="DK1" i="1"/>
  <c r="DJ1" i="1"/>
  <c r="DI1" i="1"/>
  <c r="DH1" i="1"/>
  <c r="DG1" i="1"/>
  <c r="DF1" i="1"/>
  <c r="DE1" i="1"/>
  <c r="DD1" i="1"/>
  <c r="DC1" i="1"/>
  <c r="DB1" i="1"/>
  <c r="DA1" i="1"/>
  <c r="CZ1" i="1"/>
  <c r="CY1" i="1"/>
  <c r="CX1" i="1"/>
  <c r="CW1" i="1"/>
  <c r="CV1" i="1"/>
  <c r="CU1" i="1"/>
  <c r="CT1" i="1"/>
  <c r="CS1" i="1"/>
  <c r="CR1" i="1"/>
  <c r="CQ1" i="1"/>
  <c r="CP1" i="1"/>
  <c r="CO1" i="1"/>
  <c r="CN1" i="1"/>
  <c r="CM1" i="1"/>
  <c r="CL1" i="1"/>
  <c r="CK1" i="1"/>
  <c r="CJ1" i="1"/>
  <c r="CI1" i="1"/>
  <c r="CH1" i="1"/>
  <c r="CG1" i="1"/>
  <c r="CF1" i="1"/>
  <c r="CE1" i="1"/>
  <c r="CD1" i="1"/>
  <c r="CC1" i="1"/>
  <c r="CB1" i="1"/>
  <c r="CA1" i="1"/>
  <c r="BZ1" i="1"/>
  <c r="BY1" i="1"/>
  <c r="BX1" i="1"/>
  <c r="BW1" i="1"/>
  <c r="BV1" i="1"/>
  <c r="BU1" i="1"/>
  <c r="BT1" i="1"/>
  <c r="BS1" i="1"/>
  <c r="BR1" i="1"/>
  <c r="BQ1" i="1"/>
  <c r="BP1" i="1"/>
  <c r="BO1" i="1"/>
  <c r="BN1" i="1"/>
  <c r="BM1" i="1"/>
  <c r="BL1" i="1"/>
  <c r="BK1" i="1"/>
  <c r="BJ1" i="1"/>
  <c r="BI1" i="1"/>
  <c r="BH1" i="1"/>
  <c r="BG1" i="1"/>
  <c r="BF1" i="1"/>
  <c r="BE1" i="1"/>
  <c r="BD1" i="1"/>
  <c r="BC1" i="1"/>
  <c r="BB1" i="1"/>
  <c r="BA1" i="1"/>
  <c r="AZ1" i="1"/>
  <c r="AY1" i="1"/>
  <c r="AX1" i="1"/>
  <c r="AW1" i="1"/>
  <c r="AV1" i="1"/>
  <c r="AU1" i="1"/>
  <c r="AT1" i="1"/>
  <c r="AS1" i="1"/>
  <c r="AR1" i="1"/>
  <c r="AQ1" i="1"/>
  <c r="AP1" i="1"/>
  <c r="AO1" i="1"/>
  <c r="AN1" i="1"/>
  <c r="AM1" i="1"/>
  <c r="AL1" i="1"/>
  <c r="AK1" i="1"/>
  <c r="AJ1" i="1"/>
  <c r="AI1" i="1"/>
  <c r="AH1" i="1"/>
  <c r="AG1" i="1"/>
  <c r="AF1" i="1"/>
  <c r="AE1" i="1"/>
  <c r="AD1" i="1"/>
  <c r="AC1" i="1"/>
  <c r="AB1" i="1"/>
  <c r="AA1" i="1"/>
  <c r="Z1" i="1"/>
  <c r="Y1" i="1"/>
  <c r="X1" i="1"/>
  <c r="W1" i="1"/>
  <c r="V1" i="1"/>
  <c r="U1" i="1"/>
  <c r="T1" i="1"/>
  <c r="S1" i="1"/>
  <c r="R1" i="1"/>
  <c r="Q1" i="1"/>
  <c r="P1" i="1"/>
  <c r="O1" i="1"/>
  <c r="N1" i="1"/>
  <c r="M1" i="1"/>
  <c r="L1" i="1"/>
  <c r="K1" i="1"/>
  <c r="J1" i="1"/>
  <c r="O58" i="28"/>
  <c r="M58" i="28"/>
  <c r="J58" i="28"/>
  <c r="F58" i="28"/>
  <c r="O57" i="28"/>
  <c r="M57" i="28"/>
  <c r="C57" i="28"/>
  <c r="O56" i="28"/>
  <c r="J56" i="28"/>
  <c r="O55" i="28"/>
  <c r="M55" i="28"/>
  <c r="J55" i="28"/>
  <c r="H55" i="28"/>
  <c r="F55" i="28"/>
  <c r="C55" i="28"/>
  <c r="O54" i="28"/>
  <c r="M54" i="28"/>
  <c r="C54" i="28"/>
  <c r="O52" i="28"/>
  <c r="M52" i="28"/>
  <c r="J52" i="28"/>
  <c r="O51" i="28"/>
  <c r="M51" i="28"/>
  <c r="J51" i="28"/>
  <c r="H51" i="28"/>
  <c r="F51" i="28"/>
  <c r="O50" i="28"/>
  <c r="M50" i="28"/>
  <c r="H50" i="28"/>
  <c r="F50" i="28"/>
  <c r="C50" i="28"/>
  <c r="O49" i="28"/>
  <c r="M49" i="28"/>
  <c r="C49" i="28"/>
  <c r="O48" i="28"/>
  <c r="M48" i="28"/>
  <c r="J48" i="28"/>
  <c r="O46" i="28"/>
  <c r="M46" i="28"/>
  <c r="J46" i="28"/>
  <c r="H46" i="28"/>
  <c r="F46" i="28"/>
  <c r="O45" i="28"/>
  <c r="M45" i="28"/>
  <c r="H45" i="28"/>
  <c r="F45" i="28"/>
  <c r="C45" i="28"/>
  <c r="O44" i="28"/>
  <c r="M44" i="28"/>
  <c r="C44" i="28"/>
  <c r="O43" i="28"/>
  <c r="M43" i="28"/>
  <c r="J43" i="28"/>
  <c r="O42" i="28"/>
  <c r="M42" i="28"/>
  <c r="J42" i="28"/>
  <c r="H42" i="28"/>
  <c r="F42" i="28"/>
  <c r="O41" i="28"/>
  <c r="M41" i="28"/>
  <c r="H41" i="28"/>
  <c r="F41" i="28"/>
  <c r="C41" i="28"/>
  <c r="O40" i="28"/>
  <c r="M40" i="28"/>
  <c r="C40" i="28"/>
  <c r="O39" i="28"/>
  <c r="M39" i="28"/>
  <c r="J39" i="28"/>
  <c r="O38" i="28"/>
  <c r="M38" i="28"/>
  <c r="J38" i="28"/>
  <c r="H38" i="28"/>
  <c r="F38" i="28"/>
  <c r="O37" i="28"/>
  <c r="M37" i="28"/>
  <c r="H37" i="28"/>
  <c r="F37" i="28"/>
  <c r="C37" i="28"/>
  <c r="O36" i="28"/>
  <c r="M36" i="28"/>
  <c r="C36" i="28"/>
  <c r="O35" i="28"/>
  <c r="M35" i="28"/>
  <c r="J35" i="28"/>
  <c r="O34" i="28"/>
  <c r="M34" i="28"/>
  <c r="J34" i="28"/>
  <c r="H34" i="28"/>
  <c r="F34" i="28"/>
  <c r="O33" i="28"/>
  <c r="M33" i="28"/>
  <c r="H33" i="28"/>
  <c r="F33" i="28"/>
  <c r="C33" i="28"/>
  <c r="O32" i="28"/>
  <c r="M32" i="28"/>
  <c r="C32" i="28"/>
  <c r="O31" i="28"/>
  <c r="M31" i="28"/>
  <c r="J31" i="28"/>
  <c r="O30" i="28"/>
  <c r="M30" i="28"/>
  <c r="J30" i="28"/>
  <c r="H30" i="28"/>
  <c r="F30" i="28"/>
  <c r="O29" i="28"/>
  <c r="M29" i="28"/>
  <c r="H29" i="28"/>
  <c r="F29" i="28"/>
  <c r="C29" i="28"/>
  <c r="O28" i="28"/>
  <c r="M28" i="28"/>
  <c r="C28" i="28"/>
  <c r="O27" i="28"/>
  <c r="M27" i="28"/>
  <c r="J27" i="28"/>
  <c r="O26" i="28"/>
  <c r="M26" i="28"/>
  <c r="J26" i="28"/>
  <c r="H26" i="28"/>
  <c r="F26" i="28"/>
  <c r="O25" i="28"/>
  <c r="M25" i="28"/>
  <c r="H25" i="28"/>
  <c r="F25" i="28"/>
  <c r="C25" i="28"/>
  <c r="O24" i="28"/>
  <c r="M24" i="28"/>
  <c r="C24" i="28"/>
  <c r="O23" i="28"/>
  <c r="M23" i="28"/>
  <c r="J23" i="28"/>
  <c r="O22" i="28"/>
  <c r="M22" i="28"/>
  <c r="J22" i="28"/>
  <c r="H22" i="28"/>
  <c r="F22" i="28"/>
  <c r="O21" i="28"/>
  <c r="M21" i="28"/>
  <c r="H21" i="28"/>
  <c r="F21" i="28"/>
  <c r="C21" i="28"/>
  <c r="O20" i="28"/>
  <c r="M20" i="28"/>
  <c r="C20" i="28"/>
  <c r="M18" i="28"/>
  <c r="J18" i="28"/>
  <c r="M17" i="28"/>
  <c r="J17" i="28"/>
  <c r="H17" i="28"/>
  <c r="F17" i="28"/>
  <c r="O15" i="28" a="1"/>
  <c r="O15" i="28" s="1"/>
  <c r="C15" i="28" a="1"/>
  <c r="C15" i="28" s="1"/>
  <c r="O14" i="28"/>
  <c r="M14" i="28"/>
  <c r="O13" i="28"/>
  <c r="M13" i="28"/>
  <c r="J13" i="28"/>
  <c r="H13" i="28"/>
  <c r="H11" i="28"/>
  <c r="F11" i="28"/>
  <c r="H10" i="28"/>
  <c r="F10" i="28"/>
  <c r="C10" i="28"/>
  <c r="O9" i="28"/>
  <c r="O4" i="28"/>
  <c r="M4" i="28"/>
  <c r="M6" i="28" s="1"/>
  <c r="AG18" i="39"/>
  <c r="AE18" i="39"/>
  <c r="D18" i="39"/>
  <c r="AG17" i="39"/>
  <c r="AE17" i="39"/>
  <c r="V17" i="39"/>
  <c r="K17" i="39"/>
  <c r="D17" i="39"/>
  <c r="AG13" i="39"/>
  <c r="AE13" i="39"/>
  <c r="V13" i="39"/>
  <c r="T13" i="39"/>
  <c r="AG9" i="39"/>
  <c r="AE9" i="39"/>
  <c r="V9" i="39"/>
  <c r="T9" i="39"/>
  <c r="AG4" i="39"/>
  <c r="AH18" i="39" s="1"/>
  <c r="AE4" i="39"/>
  <c r="AF18" i="39" s="1"/>
  <c r="V4" i="39"/>
  <c r="V6" i="39" s="1"/>
  <c r="T4" i="39"/>
  <c r="U18" i="39" s="1"/>
  <c r="O4" i="41"/>
  <c r="O6" i="41" s="1"/>
  <c r="M4" i="41"/>
  <c r="M6" i="41" s="1"/>
  <c r="J4" i="41"/>
  <c r="J6" i="41" s="1"/>
  <c r="C6" i="29"/>
  <c r="S4" i="29"/>
  <c r="S6" i="29" s="1"/>
  <c r="Q4" i="29"/>
  <c r="Q6" i="29" s="1"/>
  <c r="N4" i="29"/>
  <c r="N6" i="29" s="1"/>
  <c r="C22" i="37"/>
  <c r="C6" i="37"/>
  <c r="C4" i="37"/>
  <c r="C5" i="37" s="1"/>
  <c r="M56" i="28" l="1"/>
  <c r="AG214" i="1"/>
  <c r="J716" i="1"/>
  <c r="H52" i="28"/>
  <c r="H48" i="28"/>
  <c r="H43" i="28"/>
  <c r="H39" i="28"/>
  <c r="H35" i="28"/>
  <c r="H31" i="28"/>
  <c r="H27" i="28"/>
  <c r="H23" i="28"/>
  <c r="H18" i="28"/>
  <c r="C11" i="28"/>
  <c r="M9" i="28"/>
  <c r="H4" i="41"/>
  <c r="H6" i="41" s="1"/>
  <c r="H14" i="28"/>
  <c r="H4" i="28"/>
  <c r="H6" i="28" s="1"/>
  <c r="I13" i="39"/>
  <c r="I10" i="39"/>
  <c r="I9" i="39"/>
  <c r="I8" i="39"/>
  <c r="I4" i="39"/>
  <c r="H57" i="28"/>
  <c r="I57" i="28" s="1"/>
  <c r="M10" i="28"/>
  <c r="N10" i="28" s="1"/>
  <c r="H9" i="28"/>
  <c r="M11" i="28"/>
  <c r="H49" i="28"/>
  <c r="H44" i="28"/>
  <c r="H40" i="28"/>
  <c r="H36" i="28"/>
  <c r="I36" i="28" s="1"/>
  <c r="H32" i="28"/>
  <c r="I32" i="28" s="1"/>
  <c r="H28" i="28"/>
  <c r="I28" i="28" s="1"/>
  <c r="H24" i="28"/>
  <c r="H20" i="28"/>
  <c r="J15" i="28" a="1"/>
  <c r="J15" i="28" s="1"/>
  <c r="H15" i="28" a="1"/>
  <c r="H15" i="28" s="1"/>
  <c r="AH716" i="1"/>
  <c r="O11" i="28"/>
  <c r="P11" i="28" s="1"/>
  <c r="V717" i="1"/>
  <c r="F56" i="28"/>
  <c r="G56" i="28" s="1"/>
  <c r="J14" i="28"/>
  <c r="F13" i="28"/>
  <c r="J4" i="28"/>
  <c r="K4" i="39"/>
  <c r="J4" i="29"/>
  <c r="J6" i="29" s="1"/>
  <c r="J9" i="28"/>
  <c r="F4" i="41"/>
  <c r="F6" i="41" s="1"/>
  <c r="F14" i="28"/>
  <c r="G14" i="28" s="1"/>
  <c r="F4" i="28"/>
  <c r="G10" i="39"/>
  <c r="G4" i="39"/>
  <c r="H18" i="39" s="1"/>
  <c r="J10" i="28"/>
  <c r="K10" i="28" s="1"/>
  <c r="F9" i="28"/>
  <c r="J57" i="28"/>
  <c r="J44" i="28"/>
  <c r="K44" i="28" s="1"/>
  <c r="F43" i="28"/>
  <c r="G43" i="28" s="1"/>
  <c r="J40" i="28"/>
  <c r="F39" i="28"/>
  <c r="J36" i="28"/>
  <c r="F35" i="28"/>
  <c r="G35" i="28" s="1"/>
  <c r="J32" i="28"/>
  <c r="F31" i="28"/>
  <c r="J28" i="28"/>
  <c r="K28" i="28" s="1"/>
  <c r="F27" i="28"/>
  <c r="G27" i="28" s="1"/>
  <c r="J24" i="28"/>
  <c r="F23" i="28"/>
  <c r="J20" i="28"/>
  <c r="J54" i="28"/>
  <c r="F57" i="28"/>
  <c r="F54" i="28"/>
  <c r="G54" i="28" s="1"/>
  <c r="J45" i="28"/>
  <c r="F44" i="28"/>
  <c r="G44" i="28" s="1"/>
  <c r="J41" i="28"/>
  <c r="F40" i="28"/>
  <c r="J37" i="28"/>
  <c r="F36" i="28"/>
  <c r="G36" i="28" s="1"/>
  <c r="J33" i="28"/>
  <c r="F32" i="28"/>
  <c r="G32" i="28" s="1"/>
  <c r="J29" i="28"/>
  <c r="K29" i="28" s="1"/>
  <c r="F28" i="28"/>
  <c r="G28" i="28" s="1"/>
  <c r="J25" i="28"/>
  <c r="F24" i="28"/>
  <c r="J21" i="28"/>
  <c r="F20" i="28"/>
  <c r="G20" i="28" s="1"/>
  <c r="AD717" i="1"/>
  <c r="O10" i="28"/>
  <c r="P10" i="28" s="1"/>
  <c r="W9" i="39"/>
  <c r="AF9" i="39"/>
  <c r="C51" i="28"/>
  <c r="C52" i="28"/>
  <c r="C48" i="28"/>
  <c r="C17" i="28"/>
  <c r="C18" i="28"/>
  <c r="V693" i="1"/>
  <c r="V692" i="1"/>
  <c r="T10" i="39"/>
  <c r="U10" i="39" s="1"/>
  <c r="DI214" i="1"/>
  <c r="AF699" i="1"/>
  <c r="AF700" i="1" s="1"/>
  <c r="AF214" i="1"/>
  <c r="BD699" i="1"/>
  <c r="BD700" i="1" s="1"/>
  <c r="BD214" i="1"/>
  <c r="CB699" i="1"/>
  <c r="CB700" i="1" s="1"/>
  <c r="CB214" i="1"/>
  <c r="CZ689" i="1"/>
  <c r="CZ214" i="1"/>
  <c r="EF689" i="1"/>
  <c r="EF214" i="1"/>
  <c r="K13" i="39"/>
  <c r="L13" i="39" s="1"/>
  <c r="K9" i="39"/>
  <c r="K8" i="39"/>
  <c r="K10" i="39"/>
  <c r="L10" i="39" s="1"/>
  <c r="F52" i="28"/>
  <c r="G52" i="28" s="1"/>
  <c r="J49" i="28"/>
  <c r="F48" i="28"/>
  <c r="L716" i="1"/>
  <c r="J50" i="28"/>
  <c r="K50" i="28" s="1"/>
  <c r="F49" i="28"/>
  <c r="G10" i="28"/>
  <c r="P56" i="28"/>
  <c r="CK699" i="1"/>
  <c r="CK700" i="1" s="1"/>
  <c r="CK214" i="1"/>
  <c r="W13" i="39"/>
  <c r="D13" i="39"/>
  <c r="D9" i="39"/>
  <c r="D8" i="39"/>
  <c r="AE8" i="39"/>
  <c r="AF8" i="39" s="1"/>
  <c r="O6" i="28"/>
  <c r="T214" i="1"/>
  <c r="DQ214" i="1"/>
  <c r="G13" i="39"/>
  <c r="G9" i="39"/>
  <c r="H9" i="39" s="1"/>
  <c r="G8" i="39"/>
  <c r="H8" i="39" s="1"/>
  <c r="C46" i="28"/>
  <c r="C42" i="28"/>
  <c r="C38" i="28"/>
  <c r="C34" i="28"/>
  <c r="C30" i="28"/>
  <c r="C26" i="28"/>
  <c r="C22" i="28"/>
  <c r="C13" i="28"/>
  <c r="C4" i="41"/>
  <c r="C14" i="28"/>
  <c r="C4" i="28"/>
  <c r="D4" i="39"/>
  <c r="E17" i="39" s="1"/>
  <c r="C56" i="28"/>
  <c r="C43" i="28"/>
  <c r="C39" i="28"/>
  <c r="C35" i="28"/>
  <c r="C31" i="28"/>
  <c r="C27" i="28"/>
  <c r="C23" i="28"/>
  <c r="D23" i="28" s="1"/>
  <c r="F18" i="28"/>
  <c r="G18" i="28" s="1"/>
  <c r="O17" i="28"/>
  <c r="C20" i="37"/>
  <c r="C21" i="37" s="1"/>
  <c r="L4" i="29"/>
  <c r="L6" i="29" s="1"/>
  <c r="C9" i="28"/>
  <c r="J11" i="28"/>
  <c r="F15" i="28" a="1"/>
  <c r="F15" i="28" s="1"/>
  <c r="DL214" i="1"/>
  <c r="EB214" i="1"/>
  <c r="CQ214" i="1"/>
  <c r="N214" i="1"/>
  <c r="AI214" i="1"/>
  <c r="AQ214" i="1"/>
  <c r="AY214" i="1"/>
  <c r="BO214" i="1"/>
  <c r="BW214" i="1"/>
  <c r="CE214" i="1"/>
  <c r="CM214" i="1"/>
  <c r="DK214" i="1"/>
  <c r="AO214" i="1"/>
  <c r="BA214" i="1"/>
  <c r="BY214" i="1"/>
  <c r="EG214" i="1"/>
  <c r="DR779" i="1"/>
  <c r="D4" i="35"/>
  <c r="D10" i="39"/>
  <c r="DQ778" i="1"/>
  <c r="J16" i="29"/>
  <c r="BH779" i="1"/>
  <c r="CF779" i="1"/>
  <c r="DL693" i="1"/>
  <c r="DM779" i="1"/>
  <c r="AQ779" i="1"/>
  <c r="EA694" i="1"/>
  <c r="CE779" i="1"/>
  <c r="BH778" i="1"/>
  <c r="CF778" i="1"/>
  <c r="DV778" i="1"/>
  <c r="DV779" i="1"/>
  <c r="AY779" i="1"/>
  <c r="DC779" i="1"/>
  <c r="AW779" i="1"/>
  <c r="BE779" i="1"/>
  <c r="L540" i="1"/>
  <c r="AE540" i="1"/>
  <c r="AX540" i="1"/>
  <c r="BR540" i="1"/>
  <c r="CM540" i="1"/>
  <c r="DF540" i="1"/>
  <c r="DZ540" i="1"/>
  <c r="J694" i="1"/>
  <c r="L9" i="29"/>
  <c r="H9" i="41"/>
  <c r="I9" i="41" s="1"/>
  <c r="AU692" i="1"/>
  <c r="F9" i="41"/>
  <c r="J20" i="29"/>
  <c r="K20" i="29" s="1"/>
  <c r="U700" i="1"/>
  <c r="F11" i="41"/>
  <c r="AX778" i="1"/>
  <c r="BF778" i="1"/>
  <c r="CX693" i="1"/>
  <c r="CX692" i="1"/>
  <c r="BR693" i="1"/>
  <c r="BR694" i="1"/>
  <c r="J9" i="29"/>
  <c r="K9" i="29" s="1"/>
  <c r="J17" i="29"/>
  <c r="AX779" i="1"/>
  <c r="BF779" i="1"/>
  <c r="AV778" i="1"/>
  <c r="DR778" i="1"/>
  <c r="BK692" i="1"/>
  <c r="V694" i="1"/>
  <c r="DQ779" i="1"/>
  <c r="T540" i="1"/>
  <c r="AQ540" i="1"/>
  <c r="BH540" i="1"/>
  <c r="CD540" i="1"/>
  <c r="CX540" i="1"/>
  <c r="DQ540" i="1"/>
  <c r="EK540" i="1"/>
  <c r="T693" i="1"/>
  <c r="BK693" i="1"/>
  <c r="AV779" i="1"/>
  <c r="CI693" i="1"/>
  <c r="DM778" i="1"/>
  <c r="N540" i="1"/>
  <c r="X540" i="1"/>
  <c r="AI540" i="1"/>
  <c r="AS540" i="1"/>
  <c r="AY540" i="1"/>
  <c r="BK540" i="1"/>
  <c r="BU540" i="1"/>
  <c r="CE540" i="1"/>
  <c r="CP540" i="1"/>
  <c r="CZ540" i="1"/>
  <c r="DK540" i="1"/>
  <c r="DR540" i="1"/>
  <c r="ED540" i="1"/>
  <c r="AI692" i="1"/>
  <c r="DV692" i="1"/>
  <c r="L694" i="1"/>
  <c r="DV694" i="1"/>
  <c r="AW778" i="1"/>
  <c r="BE778" i="1"/>
  <c r="P540" i="1"/>
  <c r="Z540" i="1"/>
  <c r="AK540" i="1"/>
  <c r="AV540" i="1"/>
  <c r="BE540" i="1"/>
  <c r="BM540" i="1"/>
  <c r="BW540" i="1"/>
  <c r="CF540" i="1"/>
  <c r="CT540" i="1"/>
  <c r="DB540" i="1"/>
  <c r="DM540" i="1"/>
  <c r="DU540" i="1"/>
  <c r="EG540" i="1"/>
  <c r="R540" i="1"/>
  <c r="AB540" i="1"/>
  <c r="AO540" i="1"/>
  <c r="AW540" i="1"/>
  <c r="BF540" i="1"/>
  <c r="BP540" i="1"/>
  <c r="BY540" i="1"/>
  <c r="CI540" i="1"/>
  <c r="CV540" i="1"/>
  <c r="DC540" i="1"/>
  <c r="DO540" i="1"/>
  <c r="DV540" i="1"/>
  <c r="EI540" i="1"/>
  <c r="BR692" i="1"/>
  <c r="L693" i="1"/>
  <c r="AQ693" i="1"/>
  <c r="AI694" i="1"/>
  <c r="DF773" i="1"/>
  <c r="M637" i="1"/>
  <c r="Q637" i="1"/>
  <c r="Q779" i="1"/>
  <c r="U637" i="1"/>
  <c r="U779" i="1"/>
  <c r="Y637" i="1"/>
  <c r="Y779" i="1"/>
  <c r="AC637" i="1"/>
  <c r="AC779" i="1"/>
  <c r="AG637" i="1"/>
  <c r="AG779" i="1"/>
  <c r="AK637" i="1"/>
  <c r="AK779" i="1"/>
  <c r="AO637" i="1"/>
  <c r="AS637" i="1"/>
  <c r="AS779" i="1"/>
  <c r="BA637" i="1"/>
  <c r="BA779" i="1"/>
  <c r="BI637" i="1"/>
  <c r="BI779" i="1"/>
  <c r="BM637" i="1"/>
  <c r="BQ637" i="1"/>
  <c r="BQ779" i="1"/>
  <c r="BU637" i="1"/>
  <c r="BY637" i="1"/>
  <c r="BY779" i="1"/>
  <c r="CC637" i="1"/>
  <c r="CC779" i="1"/>
  <c r="CG637" i="1"/>
  <c r="CG779" i="1"/>
  <c r="CK637" i="1"/>
  <c r="CK779" i="1"/>
  <c r="CQ637" i="1"/>
  <c r="CQ779" i="1"/>
  <c r="CU637" i="1"/>
  <c r="CU779" i="1"/>
  <c r="CY637" i="1"/>
  <c r="DE637" i="1"/>
  <c r="DE779" i="1"/>
  <c r="DI637" i="1"/>
  <c r="DU637" i="1"/>
  <c r="DU779" i="1"/>
  <c r="DY637" i="1"/>
  <c r="EC637" i="1"/>
  <c r="EC779" i="1"/>
  <c r="EG637" i="1"/>
  <c r="EK637" i="1"/>
  <c r="J640" i="1"/>
  <c r="J777" i="1"/>
  <c r="N640" i="1"/>
  <c r="N777" i="1"/>
  <c r="R640" i="1"/>
  <c r="R777" i="1"/>
  <c r="W640" i="1"/>
  <c r="W777" i="1"/>
  <c r="AA640" i="1"/>
  <c r="AA777" i="1"/>
  <c r="AF640" i="1"/>
  <c r="AF777" i="1"/>
  <c r="AJ640" i="1"/>
  <c r="AJ777" i="1"/>
  <c r="AN640" i="1"/>
  <c r="AN777" i="1"/>
  <c r="AR640" i="1"/>
  <c r="AR777" i="1"/>
  <c r="BA640" i="1"/>
  <c r="BA777" i="1"/>
  <c r="BI640" i="1"/>
  <c r="BI777" i="1"/>
  <c r="BM640" i="1"/>
  <c r="BM777" i="1"/>
  <c r="BR640" i="1"/>
  <c r="BR777" i="1"/>
  <c r="BV640" i="1"/>
  <c r="BV777" i="1"/>
  <c r="BZ640" i="1"/>
  <c r="BZ777" i="1"/>
  <c r="CI640" i="1"/>
  <c r="CI777" i="1"/>
  <c r="CM640" i="1"/>
  <c r="CM777" i="1"/>
  <c r="CQ640" i="1"/>
  <c r="CQ777" i="1"/>
  <c r="CU640" i="1"/>
  <c r="CU777" i="1"/>
  <c r="CZ640" i="1"/>
  <c r="CZ777" i="1"/>
  <c r="DD640" i="1"/>
  <c r="DD777" i="1"/>
  <c r="DH640" i="1"/>
  <c r="DH777" i="1"/>
  <c r="DL640" i="1"/>
  <c r="DL777" i="1"/>
  <c r="DP640" i="1"/>
  <c r="DP777" i="1"/>
  <c r="DT640" i="1"/>
  <c r="DT777" i="1"/>
  <c r="DX640" i="1"/>
  <c r="DX777" i="1"/>
  <c r="EB640" i="1"/>
  <c r="EB777" i="1"/>
  <c r="EH640" i="1"/>
  <c r="EH777" i="1"/>
  <c r="K656" i="1"/>
  <c r="K778" i="1"/>
  <c r="O656" i="1"/>
  <c r="O778" i="1"/>
  <c r="S656" i="1"/>
  <c r="S778" i="1"/>
  <c r="W656" i="1"/>
  <c r="W778" i="1"/>
  <c r="AA656" i="1"/>
  <c r="AA778" i="1"/>
  <c r="AE656" i="1"/>
  <c r="AE778" i="1"/>
  <c r="AI656" i="1"/>
  <c r="AI778" i="1"/>
  <c r="AM656" i="1"/>
  <c r="AM778" i="1"/>
  <c r="AU656" i="1"/>
  <c r="AU778" i="1"/>
  <c r="BC656" i="1"/>
  <c r="BC778" i="1"/>
  <c r="BG656" i="1"/>
  <c r="BG778" i="1"/>
  <c r="BK656" i="1"/>
  <c r="BK778" i="1"/>
  <c r="BO656" i="1"/>
  <c r="BO778" i="1"/>
  <c r="BS656" i="1"/>
  <c r="BS778" i="1"/>
  <c r="BW656" i="1"/>
  <c r="BW778" i="1"/>
  <c r="CA656" i="1"/>
  <c r="CA778" i="1"/>
  <c r="CI656" i="1"/>
  <c r="CI778" i="1"/>
  <c r="CM656" i="1"/>
  <c r="CM778" i="1"/>
  <c r="CQ656" i="1"/>
  <c r="CQ778" i="1"/>
  <c r="CU656" i="1"/>
  <c r="CU778" i="1"/>
  <c r="CY656" i="1"/>
  <c r="CY778" i="1"/>
  <c r="DH656" i="1"/>
  <c r="DH778" i="1"/>
  <c r="DL656" i="1"/>
  <c r="DL778" i="1"/>
  <c r="DU656" i="1"/>
  <c r="DU778" i="1"/>
  <c r="DY656" i="1"/>
  <c r="DY778" i="1"/>
  <c r="EC656" i="1"/>
  <c r="EC778" i="1"/>
  <c r="EG656" i="1"/>
  <c r="EG778" i="1"/>
  <c r="EK656" i="1"/>
  <c r="EK778" i="1"/>
  <c r="J661" i="1"/>
  <c r="J780" i="1"/>
  <c r="P661" i="1"/>
  <c r="P780" i="1"/>
  <c r="V661" i="1"/>
  <c r="V780" i="1"/>
  <c r="Z661" i="1"/>
  <c r="Z780" i="1"/>
  <c r="AD661" i="1"/>
  <c r="AD780" i="1"/>
  <c r="AH661" i="1"/>
  <c r="AH780" i="1"/>
  <c r="AL661" i="1"/>
  <c r="AL780" i="1"/>
  <c r="AR661" i="1"/>
  <c r="AR780" i="1"/>
  <c r="AZ661" i="1"/>
  <c r="AZ780" i="1"/>
  <c r="BD661" i="1"/>
  <c r="BD780" i="1"/>
  <c r="BN661" i="1"/>
  <c r="BN780" i="1"/>
  <c r="BT661" i="1"/>
  <c r="BT780" i="1"/>
  <c r="BY661" i="1"/>
  <c r="BY780" i="1"/>
  <c r="CD661" i="1"/>
  <c r="CD780" i="1"/>
  <c r="CH661" i="1"/>
  <c r="CH780" i="1"/>
  <c r="CO661" i="1"/>
  <c r="CO780" i="1"/>
  <c r="CT661" i="1"/>
  <c r="CT780" i="1"/>
  <c r="DD661" i="1"/>
  <c r="DD780" i="1"/>
  <c r="DJ661" i="1"/>
  <c r="DJ780" i="1"/>
  <c r="DN661" i="1"/>
  <c r="DN780" i="1"/>
  <c r="DS661" i="1"/>
  <c r="DS780" i="1"/>
  <c r="DW661" i="1"/>
  <c r="DW780" i="1"/>
  <c r="EF661" i="1"/>
  <c r="EF780" i="1"/>
  <c r="AY692" i="1"/>
  <c r="BZ692" i="1"/>
  <c r="CP692" i="1"/>
  <c r="DC692" i="1"/>
  <c r="DR692" i="1"/>
  <c r="DR693" i="1"/>
  <c r="AQ694" i="1"/>
  <c r="CB694" i="1"/>
  <c r="CR694" i="1"/>
  <c r="DF694" i="1"/>
  <c r="J637" i="1"/>
  <c r="J779" i="1"/>
  <c r="N637" i="1"/>
  <c r="R637" i="1"/>
  <c r="R779" i="1"/>
  <c r="V637" i="1"/>
  <c r="V779" i="1"/>
  <c r="Z637" i="1"/>
  <c r="Z779" i="1"/>
  <c r="AD637" i="1"/>
  <c r="AD779" i="1"/>
  <c r="AH637" i="1"/>
  <c r="AH779" i="1"/>
  <c r="AL637" i="1"/>
  <c r="AL779" i="1"/>
  <c r="AP637" i="1"/>
  <c r="AP779" i="1"/>
  <c r="AT637" i="1"/>
  <c r="AT779" i="1"/>
  <c r="BB637" i="1"/>
  <c r="BB779" i="1"/>
  <c r="BJ637" i="1"/>
  <c r="BJ779" i="1"/>
  <c r="BN637" i="1"/>
  <c r="BN779" i="1"/>
  <c r="BR637" i="1"/>
  <c r="BR779" i="1"/>
  <c r="BV637" i="1"/>
  <c r="BV779" i="1"/>
  <c r="BZ637" i="1"/>
  <c r="BZ779" i="1"/>
  <c r="CD637" i="1"/>
  <c r="CD779" i="1"/>
  <c r="CH637" i="1"/>
  <c r="CH779" i="1"/>
  <c r="CL637" i="1"/>
  <c r="CR637" i="1"/>
  <c r="CR779" i="1"/>
  <c r="CV637" i="1"/>
  <c r="CV779" i="1"/>
  <c r="CZ637" i="1"/>
  <c r="DF637" i="1"/>
  <c r="DF779" i="1"/>
  <c r="DJ637" i="1"/>
  <c r="DJ779" i="1"/>
  <c r="DN637" i="1"/>
  <c r="DN779" i="1"/>
  <c r="DZ637" i="1"/>
  <c r="ED637" i="1"/>
  <c r="EH637" i="1"/>
  <c r="EH779" i="1"/>
  <c r="K640" i="1"/>
  <c r="K777" i="1"/>
  <c r="O640" i="1"/>
  <c r="O777" i="1"/>
  <c r="S640" i="1"/>
  <c r="S777" i="1"/>
  <c r="X640" i="1"/>
  <c r="X777" i="1"/>
  <c r="AB640" i="1"/>
  <c r="AB777" i="1"/>
  <c r="AG640" i="1"/>
  <c r="AG777" i="1"/>
  <c r="AK640" i="1"/>
  <c r="AK777" i="1"/>
  <c r="AO640" i="1"/>
  <c r="AO777" i="1"/>
  <c r="AS640" i="1"/>
  <c r="AS777" i="1"/>
  <c r="BB640" i="1"/>
  <c r="BB777" i="1"/>
  <c r="BJ640" i="1"/>
  <c r="BJ777" i="1"/>
  <c r="BN640" i="1"/>
  <c r="BN777" i="1"/>
  <c r="BS640" i="1"/>
  <c r="BS777" i="1"/>
  <c r="BW640" i="1"/>
  <c r="BW777" i="1"/>
  <c r="CA640" i="1"/>
  <c r="CA777" i="1"/>
  <c r="CJ640" i="1"/>
  <c r="CJ777" i="1"/>
  <c r="CN640" i="1"/>
  <c r="CN777" i="1"/>
  <c r="CR640" i="1"/>
  <c r="CR777" i="1"/>
  <c r="CV640" i="1"/>
  <c r="CV777" i="1"/>
  <c r="DA640" i="1"/>
  <c r="DA777" i="1"/>
  <c r="DE640" i="1"/>
  <c r="DE777" i="1"/>
  <c r="DI640" i="1"/>
  <c r="DI777" i="1"/>
  <c r="DU640" i="1"/>
  <c r="DU777" i="1"/>
  <c r="DY640" i="1"/>
  <c r="DY777" i="1"/>
  <c r="EC640" i="1"/>
  <c r="EC777" i="1"/>
  <c r="EI640" i="1"/>
  <c r="EI777" i="1"/>
  <c r="L656" i="1"/>
  <c r="L778" i="1"/>
  <c r="P656" i="1"/>
  <c r="P778" i="1"/>
  <c r="T656" i="1"/>
  <c r="T778" i="1"/>
  <c r="X656" i="1"/>
  <c r="X778" i="1"/>
  <c r="AB656" i="1"/>
  <c r="AB778" i="1"/>
  <c r="AF656" i="1"/>
  <c r="AF778" i="1"/>
  <c r="AJ656" i="1"/>
  <c r="AJ778" i="1"/>
  <c r="AN656" i="1"/>
  <c r="AN778" i="1"/>
  <c r="AR656" i="1"/>
  <c r="AR778" i="1"/>
  <c r="AZ656" i="1"/>
  <c r="AZ778" i="1"/>
  <c r="BD656" i="1"/>
  <c r="BD778" i="1"/>
  <c r="BL656" i="1"/>
  <c r="BL778" i="1"/>
  <c r="BP656" i="1"/>
  <c r="BP778" i="1"/>
  <c r="BT656" i="1"/>
  <c r="BT778" i="1"/>
  <c r="BX656" i="1"/>
  <c r="BX778" i="1"/>
  <c r="CB656" i="1"/>
  <c r="CB778" i="1"/>
  <c r="CJ656" i="1"/>
  <c r="CJ778" i="1"/>
  <c r="CN656" i="1"/>
  <c r="CN778" i="1"/>
  <c r="CR656" i="1"/>
  <c r="CR778" i="1"/>
  <c r="CV656" i="1"/>
  <c r="CV778" i="1"/>
  <c r="CZ656" i="1"/>
  <c r="CZ778" i="1"/>
  <c r="DE656" i="1"/>
  <c r="DE778" i="1"/>
  <c r="DI656" i="1"/>
  <c r="DI778" i="1"/>
  <c r="DZ656" i="1"/>
  <c r="DZ778" i="1"/>
  <c r="ED656" i="1"/>
  <c r="ED778" i="1"/>
  <c r="EH656" i="1"/>
  <c r="EH778" i="1"/>
  <c r="K661" i="1"/>
  <c r="K780" i="1"/>
  <c r="Q661" i="1"/>
  <c r="Q780" i="1"/>
  <c r="W661" i="1"/>
  <c r="W780" i="1"/>
  <c r="AA661" i="1"/>
  <c r="AA780" i="1"/>
  <c r="AE661" i="1"/>
  <c r="AE780" i="1"/>
  <c r="AI661" i="1"/>
  <c r="AI780" i="1"/>
  <c r="AM661" i="1"/>
  <c r="AM780" i="1"/>
  <c r="AS661" i="1"/>
  <c r="AS780" i="1"/>
  <c r="BA661" i="1"/>
  <c r="BA780" i="1"/>
  <c r="BI661" i="1"/>
  <c r="BI780" i="1"/>
  <c r="BQ661" i="1"/>
  <c r="BQ780" i="1"/>
  <c r="BV661" i="1"/>
  <c r="BV780" i="1"/>
  <c r="BZ661" i="1"/>
  <c r="BZ780" i="1"/>
  <c r="CI661" i="1"/>
  <c r="CI780" i="1"/>
  <c r="CQ661" i="1"/>
  <c r="CQ780" i="1"/>
  <c r="CU661" i="1"/>
  <c r="CU780" i="1"/>
  <c r="DE661" i="1"/>
  <c r="DE780" i="1"/>
  <c r="DK661" i="1"/>
  <c r="DK780" i="1"/>
  <c r="DP661" i="1"/>
  <c r="DP780" i="1"/>
  <c r="DT661" i="1"/>
  <c r="DT780" i="1"/>
  <c r="DX661" i="1"/>
  <c r="DX780" i="1"/>
  <c r="EH661" i="1"/>
  <c r="EH780" i="1"/>
  <c r="X692" i="1"/>
  <c r="BG692" i="1"/>
  <c r="CB692" i="1"/>
  <c r="CR692" i="1"/>
  <c r="DF692" i="1"/>
  <c r="DS692" i="1"/>
  <c r="ED692" i="1"/>
  <c r="R693" i="1"/>
  <c r="AU693" i="1"/>
  <c r="X694" i="1"/>
  <c r="AV694" i="1"/>
  <c r="BG694" i="1"/>
  <c r="CE694" i="1"/>
  <c r="CX694" i="1"/>
  <c r="DH694" i="1"/>
  <c r="DX694" i="1"/>
  <c r="P773" i="1"/>
  <c r="AV773" i="1"/>
  <c r="BE773" i="1"/>
  <c r="BM773" i="1"/>
  <c r="CF773" i="1"/>
  <c r="X773" i="1"/>
  <c r="AX773" i="1"/>
  <c r="DZ773" i="1"/>
  <c r="K637" i="1"/>
  <c r="K779" i="1"/>
  <c r="O637" i="1"/>
  <c r="O779" i="1"/>
  <c r="S637" i="1"/>
  <c r="W637" i="1"/>
  <c r="W779" i="1"/>
  <c r="AA637" i="1"/>
  <c r="AA779" i="1"/>
  <c r="AE637" i="1"/>
  <c r="AE779" i="1"/>
  <c r="AI637" i="1"/>
  <c r="AI779" i="1"/>
  <c r="AM637" i="1"/>
  <c r="AM779" i="1"/>
  <c r="AU637" i="1"/>
  <c r="AU779" i="1"/>
  <c r="BC637" i="1"/>
  <c r="BC779" i="1"/>
  <c r="BG637" i="1"/>
  <c r="BG779" i="1"/>
  <c r="BK637" i="1"/>
  <c r="BK779" i="1"/>
  <c r="BO637" i="1"/>
  <c r="BS637" i="1"/>
  <c r="BS779" i="1"/>
  <c r="BW637" i="1"/>
  <c r="BW779" i="1"/>
  <c r="CA637" i="1"/>
  <c r="CA779" i="1"/>
  <c r="CI637" i="1"/>
  <c r="CI779" i="1"/>
  <c r="CM637" i="1"/>
  <c r="CS637" i="1"/>
  <c r="CS779" i="1"/>
  <c r="CW637" i="1"/>
  <c r="DG637" i="1"/>
  <c r="DK637" i="1"/>
  <c r="DK779" i="1"/>
  <c r="DO637" i="1"/>
  <c r="DS637" i="1"/>
  <c r="DS779" i="1"/>
  <c r="DW637" i="1"/>
  <c r="DW779" i="1"/>
  <c r="EA637" i="1"/>
  <c r="EE637" i="1"/>
  <c r="EI637" i="1"/>
  <c r="L640" i="1"/>
  <c r="L777" i="1"/>
  <c r="P640" i="1"/>
  <c r="P777" i="1"/>
  <c r="T640" i="1"/>
  <c r="T777" i="1"/>
  <c r="Y640" i="1"/>
  <c r="Y777" i="1"/>
  <c r="AC640" i="1"/>
  <c r="AC777" i="1"/>
  <c r="AH640" i="1"/>
  <c r="AH777" i="1"/>
  <c r="AL640" i="1"/>
  <c r="AL777" i="1"/>
  <c r="AP640" i="1"/>
  <c r="AP777" i="1"/>
  <c r="AU640" i="1"/>
  <c r="AU777" i="1"/>
  <c r="BC640" i="1"/>
  <c r="BC777" i="1"/>
  <c r="BG640" i="1"/>
  <c r="BG777" i="1"/>
  <c r="BK640" i="1"/>
  <c r="BK777" i="1"/>
  <c r="BO640" i="1"/>
  <c r="BO777" i="1"/>
  <c r="BT640" i="1"/>
  <c r="BT777" i="1"/>
  <c r="BX640" i="1"/>
  <c r="BX777" i="1"/>
  <c r="CC640" i="1"/>
  <c r="CC777" i="1"/>
  <c r="CG640" i="1"/>
  <c r="CG777" i="1"/>
  <c r="CK640" i="1"/>
  <c r="CK777" i="1"/>
  <c r="CO640" i="1"/>
  <c r="CO777" i="1"/>
  <c r="CS640" i="1"/>
  <c r="CS777" i="1"/>
  <c r="CW640" i="1"/>
  <c r="CW777" i="1"/>
  <c r="DB640" i="1"/>
  <c r="DB777" i="1"/>
  <c r="DF640" i="1"/>
  <c r="DF777" i="1"/>
  <c r="DJ640" i="1"/>
  <c r="DJ777" i="1"/>
  <c r="DN640" i="1"/>
  <c r="DN777" i="1"/>
  <c r="DZ640" i="1"/>
  <c r="DZ777" i="1"/>
  <c r="ED640" i="1"/>
  <c r="ED777" i="1"/>
  <c r="EJ640" i="1"/>
  <c r="EJ777" i="1"/>
  <c r="M656" i="1"/>
  <c r="M778" i="1"/>
  <c r="Q656" i="1"/>
  <c r="Q778" i="1"/>
  <c r="U656" i="1"/>
  <c r="U778" i="1"/>
  <c r="Y656" i="1"/>
  <c r="Y778" i="1"/>
  <c r="AC656" i="1"/>
  <c r="AC778" i="1"/>
  <c r="AG656" i="1"/>
  <c r="AG778" i="1"/>
  <c r="AK656" i="1"/>
  <c r="AK778" i="1"/>
  <c r="AO656" i="1"/>
  <c r="AO778" i="1"/>
  <c r="AS656" i="1"/>
  <c r="AS778" i="1"/>
  <c r="BA656" i="1"/>
  <c r="BA778" i="1"/>
  <c r="BI656" i="1"/>
  <c r="BI778" i="1"/>
  <c r="BM656" i="1"/>
  <c r="BM778" i="1"/>
  <c r="BQ656" i="1"/>
  <c r="BQ778" i="1"/>
  <c r="BU656" i="1"/>
  <c r="BU778" i="1"/>
  <c r="BY656" i="1"/>
  <c r="BY778" i="1"/>
  <c r="CC656" i="1"/>
  <c r="CC778" i="1"/>
  <c r="CG656" i="1"/>
  <c r="CG778" i="1"/>
  <c r="CK656" i="1"/>
  <c r="CK778" i="1"/>
  <c r="CO656" i="1"/>
  <c r="CO778" i="1"/>
  <c r="CS656" i="1"/>
  <c r="CS778" i="1"/>
  <c r="CW656" i="1"/>
  <c r="CW778" i="1"/>
  <c r="DA656" i="1"/>
  <c r="DA778" i="1"/>
  <c r="DF656" i="1"/>
  <c r="DF778" i="1"/>
  <c r="DJ656" i="1"/>
  <c r="DJ778" i="1"/>
  <c r="DN656" i="1"/>
  <c r="DN778" i="1"/>
  <c r="DS656" i="1"/>
  <c r="DS778" i="1"/>
  <c r="DW656" i="1"/>
  <c r="DW778" i="1"/>
  <c r="EA656" i="1"/>
  <c r="EA778" i="1"/>
  <c r="EE656" i="1"/>
  <c r="EE778" i="1"/>
  <c r="EI656" i="1"/>
  <c r="EI778" i="1"/>
  <c r="L661" i="1"/>
  <c r="L780" i="1"/>
  <c r="R661" i="1"/>
  <c r="R780" i="1"/>
  <c r="X661" i="1"/>
  <c r="X780" i="1"/>
  <c r="AB661" i="1"/>
  <c r="AB780" i="1"/>
  <c r="AF661" i="1"/>
  <c r="AF780" i="1"/>
  <c r="AJ661" i="1"/>
  <c r="AJ780" i="1"/>
  <c r="AP661" i="1"/>
  <c r="AP780" i="1"/>
  <c r="AT661" i="1"/>
  <c r="AT780" i="1"/>
  <c r="BB661" i="1"/>
  <c r="BB780" i="1"/>
  <c r="BJ661" i="1"/>
  <c r="BJ780" i="1"/>
  <c r="BR661" i="1"/>
  <c r="BR780" i="1"/>
  <c r="BW661" i="1"/>
  <c r="BW780" i="1"/>
  <c r="CA661" i="1"/>
  <c r="CA780" i="1"/>
  <c r="CK661" i="1"/>
  <c r="CK780" i="1"/>
  <c r="CR661" i="1"/>
  <c r="CR780" i="1"/>
  <c r="CV661" i="1"/>
  <c r="CV780" i="1"/>
  <c r="DF661" i="1"/>
  <c r="DF780" i="1"/>
  <c r="DL661" i="1"/>
  <c r="DL780" i="1"/>
  <c r="DU661" i="1"/>
  <c r="DU780" i="1"/>
  <c r="EB661" i="1"/>
  <c r="EB780" i="1"/>
  <c r="EJ661" i="1"/>
  <c r="EJ780" i="1"/>
  <c r="AE692" i="1"/>
  <c r="CE692" i="1"/>
  <c r="DH692" i="1"/>
  <c r="EI692" i="1"/>
  <c r="AE693" i="1"/>
  <c r="BC693" i="1"/>
  <c r="AY694" i="1"/>
  <c r="CM694" i="1"/>
  <c r="CZ694" i="1"/>
  <c r="DP694" i="1"/>
  <c r="AB773" i="1"/>
  <c r="BP773" i="1"/>
  <c r="CV773" i="1"/>
  <c r="EI773" i="1"/>
  <c r="EG773" i="1"/>
  <c r="N773" i="1"/>
  <c r="L637" i="1"/>
  <c r="L779" i="1"/>
  <c r="P637" i="1"/>
  <c r="P779" i="1"/>
  <c r="T637" i="1"/>
  <c r="X637" i="1"/>
  <c r="X779" i="1"/>
  <c r="AB637" i="1"/>
  <c r="AB779" i="1"/>
  <c r="AF637" i="1"/>
  <c r="AF779" i="1"/>
  <c r="AJ637" i="1"/>
  <c r="AJ779" i="1"/>
  <c r="AN637" i="1"/>
  <c r="AR637" i="1"/>
  <c r="AR779" i="1"/>
  <c r="AZ637" i="1"/>
  <c r="AZ779" i="1"/>
  <c r="BD637" i="1"/>
  <c r="BD779" i="1"/>
  <c r="BL637" i="1"/>
  <c r="BP637" i="1"/>
  <c r="BT637" i="1"/>
  <c r="BT779" i="1"/>
  <c r="BX637" i="1"/>
  <c r="BX779" i="1"/>
  <c r="CB637" i="1"/>
  <c r="CJ637" i="1"/>
  <c r="CN637" i="1"/>
  <c r="CN779" i="1"/>
  <c r="CT637" i="1"/>
  <c r="CT779" i="1"/>
  <c r="CX637" i="1"/>
  <c r="DD637" i="1"/>
  <c r="DD779" i="1"/>
  <c r="DH637" i="1"/>
  <c r="DH779" i="1"/>
  <c r="DL637" i="1"/>
  <c r="DL779" i="1"/>
  <c r="DP637" i="1"/>
  <c r="DP779" i="1"/>
  <c r="DT637" i="1"/>
  <c r="DT779" i="1"/>
  <c r="DX637" i="1"/>
  <c r="DX779" i="1"/>
  <c r="EB637" i="1"/>
  <c r="EB779" i="1"/>
  <c r="EF637" i="1"/>
  <c r="EF779" i="1"/>
  <c r="EJ637" i="1"/>
  <c r="EJ779" i="1"/>
  <c r="M640" i="1"/>
  <c r="M777" i="1"/>
  <c r="Q640" i="1"/>
  <c r="Q777" i="1"/>
  <c r="U640" i="1"/>
  <c r="U777" i="1"/>
  <c r="Z640" i="1"/>
  <c r="Z777" i="1"/>
  <c r="AE640" i="1"/>
  <c r="AE777" i="1"/>
  <c r="AI640" i="1"/>
  <c r="AI777" i="1"/>
  <c r="AM640" i="1"/>
  <c r="AM777" i="1"/>
  <c r="AZ640" i="1"/>
  <c r="AZ777" i="1"/>
  <c r="BD640" i="1"/>
  <c r="BD777" i="1"/>
  <c r="BL640" i="1"/>
  <c r="BL777" i="1"/>
  <c r="BP640" i="1"/>
  <c r="BP777" i="1"/>
  <c r="BU640" i="1"/>
  <c r="BU777" i="1"/>
  <c r="BY640" i="1"/>
  <c r="BY777" i="1"/>
  <c r="CD640" i="1"/>
  <c r="CD777" i="1"/>
  <c r="CH640" i="1"/>
  <c r="CH777" i="1"/>
  <c r="CL640" i="1"/>
  <c r="CL777" i="1"/>
  <c r="CP640" i="1"/>
  <c r="CP777" i="1"/>
  <c r="CT640" i="1"/>
  <c r="CT777" i="1"/>
  <c r="CX640" i="1"/>
  <c r="CX777" i="1"/>
  <c r="DG640" i="1"/>
  <c r="DG777" i="1"/>
  <c r="DK640" i="1"/>
  <c r="DK777" i="1"/>
  <c r="DO640" i="1"/>
  <c r="DO777" i="1"/>
  <c r="DS640" i="1"/>
  <c r="DS777" i="1"/>
  <c r="DW640" i="1"/>
  <c r="DW777" i="1"/>
  <c r="EA640" i="1"/>
  <c r="EA777" i="1"/>
  <c r="EF640" i="1"/>
  <c r="EF777" i="1"/>
  <c r="J656" i="1"/>
  <c r="J778" i="1"/>
  <c r="N656" i="1"/>
  <c r="N778" i="1"/>
  <c r="R656" i="1"/>
  <c r="R778" i="1"/>
  <c r="V656" i="1"/>
  <c r="V778" i="1"/>
  <c r="Z656" i="1"/>
  <c r="Z778" i="1"/>
  <c r="AD656" i="1"/>
  <c r="AD778" i="1"/>
  <c r="AH656" i="1"/>
  <c r="AH778" i="1"/>
  <c r="AL656" i="1"/>
  <c r="AL778" i="1"/>
  <c r="AP656" i="1"/>
  <c r="AP778" i="1"/>
  <c r="AT656" i="1"/>
  <c r="AT778" i="1"/>
  <c r="BB656" i="1"/>
  <c r="BB778" i="1"/>
  <c r="BJ656" i="1"/>
  <c r="BJ778" i="1"/>
  <c r="BN656" i="1"/>
  <c r="BN778" i="1"/>
  <c r="BR656" i="1"/>
  <c r="BR778" i="1"/>
  <c r="BV656" i="1"/>
  <c r="BV778" i="1"/>
  <c r="BZ656" i="1"/>
  <c r="BZ778" i="1"/>
  <c r="CD656" i="1"/>
  <c r="CD778" i="1"/>
  <c r="CH656" i="1"/>
  <c r="CH778" i="1"/>
  <c r="CL656" i="1"/>
  <c r="CL778" i="1"/>
  <c r="CP656" i="1"/>
  <c r="CP778" i="1"/>
  <c r="CT656" i="1"/>
  <c r="CT778" i="1"/>
  <c r="CX656" i="1"/>
  <c r="CX778" i="1"/>
  <c r="DB656" i="1"/>
  <c r="DB778" i="1"/>
  <c r="DG656" i="1"/>
  <c r="DG778" i="1"/>
  <c r="DK656" i="1"/>
  <c r="DK778" i="1"/>
  <c r="DO656" i="1"/>
  <c r="DO778" i="1"/>
  <c r="DT656" i="1"/>
  <c r="DT778" i="1"/>
  <c r="DX656" i="1"/>
  <c r="DX778" i="1"/>
  <c r="EB656" i="1"/>
  <c r="EB778" i="1"/>
  <c r="EF656" i="1"/>
  <c r="EF778" i="1"/>
  <c r="EJ656" i="1"/>
  <c r="EJ778" i="1"/>
  <c r="O661" i="1"/>
  <c r="O780" i="1"/>
  <c r="U661" i="1"/>
  <c r="U780" i="1"/>
  <c r="Y661" i="1"/>
  <c r="Y780" i="1"/>
  <c r="AC661" i="1"/>
  <c r="AC780" i="1"/>
  <c r="AG661" i="1"/>
  <c r="AG780" i="1"/>
  <c r="AK661" i="1"/>
  <c r="AK780" i="1"/>
  <c r="AU661" i="1"/>
  <c r="AU780" i="1"/>
  <c r="BC661" i="1"/>
  <c r="BC780" i="1"/>
  <c r="BG661" i="1"/>
  <c r="BG780" i="1"/>
  <c r="BK661" i="1"/>
  <c r="BK780" i="1"/>
  <c r="BS661" i="1"/>
  <c r="BS780" i="1"/>
  <c r="BX661" i="1"/>
  <c r="BX780" i="1"/>
  <c r="CC661" i="1"/>
  <c r="CC780" i="1"/>
  <c r="CG661" i="1"/>
  <c r="CG780" i="1"/>
  <c r="CN661" i="1"/>
  <c r="CN780" i="1"/>
  <c r="CS661" i="1"/>
  <c r="CS780" i="1"/>
  <c r="DH661" i="1"/>
  <c r="DH780" i="1"/>
  <c r="EC661" i="1"/>
  <c r="EC780" i="1"/>
  <c r="AF692" i="1"/>
  <c r="AV692" i="1"/>
  <c r="CM692" i="1"/>
  <c r="CZ692" i="1"/>
  <c r="DP692" i="1"/>
  <c r="DX692" i="1"/>
  <c r="J693" i="1"/>
  <c r="AM693" i="1"/>
  <c r="R694" i="1"/>
  <c r="BZ694" i="1"/>
  <c r="CP694" i="1"/>
  <c r="DC694" i="1"/>
  <c r="ED694" i="1"/>
  <c r="DH712" i="1"/>
  <c r="L773" i="1"/>
  <c r="BH773" i="1"/>
  <c r="DU773" i="1"/>
  <c r="H54" i="28"/>
  <c r="H56" i="28"/>
  <c r="H58" i="28"/>
  <c r="I58" i="28" s="1"/>
  <c r="F4" i="43"/>
  <c r="D12" i="36"/>
  <c r="D9" i="36"/>
  <c r="D17" i="36"/>
  <c r="G9" i="28"/>
  <c r="F6" i="28"/>
  <c r="DD716" i="1"/>
  <c r="Q6" i="43"/>
  <c r="R25" i="43"/>
  <c r="R27" i="43"/>
  <c r="S6" i="43"/>
  <c r="T27" i="43"/>
  <c r="T25" i="43"/>
  <c r="N9" i="28"/>
  <c r="K17" i="28"/>
  <c r="K20" i="28"/>
  <c r="G21" i="28"/>
  <c r="P21" i="28"/>
  <c r="G23" i="28"/>
  <c r="P23" i="28"/>
  <c r="G25" i="28"/>
  <c r="P25" i="28"/>
  <c r="K26" i="28"/>
  <c r="P27" i="28"/>
  <c r="G29" i="28"/>
  <c r="P29" i="28"/>
  <c r="K30" i="28"/>
  <c r="G31" i="28"/>
  <c r="P31" i="28"/>
  <c r="G33" i="28"/>
  <c r="P33" i="28"/>
  <c r="K34" i="28"/>
  <c r="P35" i="28"/>
  <c r="K36" i="28"/>
  <c r="G37" i="28"/>
  <c r="P37" i="28"/>
  <c r="G39" i="28"/>
  <c r="P39" i="28"/>
  <c r="G41" i="28"/>
  <c r="P41" i="28"/>
  <c r="K42" i="28"/>
  <c r="P43" i="28"/>
  <c r="G45" i="28"/>
  <c r="P45" i="28"/>
  <c r="K46" i="28"/>
  <c r="G48" i="28"/>
  <c r="P48" i="28"/>
  <c r="G50" i="28"/>
  <c r="P50" i="28"/>
  <c r="K51" i="28"/>
  <c r="P52" i="28"/>
  <c r="K54" i="28"/>
  <c r="G55" i="28"/>
  <c r="P55" i="28"/>
  <c r="G57" i="28"/>
  <c r="P57" i="28"/>
  <c r="AM214" i="1"/>
  <c r="AU214" i="1"/>
  <c r="BC214" i="1"/>
  <c r="BG214" i="1"/>
  <c r="BS214" i="1"/>
  <c r="CA214" i="1"/>
  <c r="CY214" i="1"/>
  <c r="DG214" i="1"/>
  <c r="DS214" i="1"/>
  <c r="DW214" i="1"/>
  <c r="EA214" i="1"/>
  <c r="EE214" i="1"/>
  <c r="K689" i="1"/>
  <c r="K686" i="1"/>
  <c r="P689" i="1"/>
  <c r="P686" i="1"/>
  <c r="T689" i="1"/>
  <c r="T686" i="1"/>
  <c r="X689" i="1"/>
  <c r="X686" i="1"/>
  <c r="AC697" i="1"/>
  <c r="AC689" i="1"/>
  <c r="AC686" i="1"/>
  <c r="AG697" i="1"/>
  <c r="AG689" i="1"/>
  <c r="AG686" i="1"/>
  <c r="AK689" i="1"/>
  <c r="AK686" i="1"/>
  <c r="AO689" i="1"/>
  <c r="AO686" i="1"/>
  <c r="AS689" i="1"/>
  <c r="AS686" i="1"/>
  <c r="AW689" i="1"/>
  <c r="AW686" i="1"/>
  <c r="BA697" i="1"/>
  <c r="BA689" i="1"/>
  <c r="BA686" i="1"/>
  <c r="BE689" i="1"/>
  <c r="BE686" i="1"/>
  <c r="BI697" i="1"/>
  <c r="BI712" i="1" s="1"/>
  <c r="BI689" i="1"/>
  <c r="BI686" i="1"/>
  <c r="BM689" i="1"/>
  <c r="BM686" i="1"/>
  <c r="BQ689" i="1"/>
  <c r="BQ686" i="1"/>
  <c r="BU689" i="1"/>
  <c r="BU686" i="1"/>
  <c r="BY689" i="1"/>
  <c r="BY686" i="1"/>
  <c r="CC689" i="1"/>
  <c r="CC686" i="1"/>
  <c r="CG697" i="1"/>
  <c r="CG712" i="1" s="1"/>
  <c r="CG689" i="1"/>
  <c r="CG686" i="1"/>
  <c r="CK697" i="1"/>
  <c r="CK689" i="1"/>
  <c r="CK686" i="1"/>
  <c r="CP689" i="1"/>
  <c r="CP686" i="1"/>
  <c r="CT686" i="1"/>
  <c r="CT689" i="1"/>
  <c r="CX689" i="1"/>
  <c r="CX686" i="1"/>
  <c r="DD686" i="1"/>
  <c r="DD697" i="1"/>
  <c r="DD712" i="1" s="1"/>
  <c r="DD689" i="1"/>
  <c r="DI697" i="1"/>
  <c r="DI689" i="1"/>
  <c r="DI686" i="1"/>
  <c r="DM689" i="1"/>
  <c r="DM686" i="1"/>
  <c r="DQ689" i="1"/>
  <c r="DQ686" i="1"/>
  <c r="DU689" i="1"/>
  <c r="DU686" i="1"/>
  <c r="DY689" i="1"/>
  <c r="DY686" i="1"/>
  <c r="EC689" i="1"/>
  <c r="EC686" i="1"/>
  <c r="EH689" i="1"/>
  <c r="EH686" i="1"/>
  <c r="J702" i="1"/>
  <c r="O9" i="42"/>
  <c r="P9" i="42" s="1"/>
  <c r="O10" i="42"/>
  <c r="P10" i="42" s="1"/>
  <c r="O11" i="42"/>
  <c r="P11" i="42" s="1"/>
  <c r="O8" i="42"/>
  <c r="P8" i="42" s="1"/>
  <c r="L686" i="1"/>
  <c r="L689" i="1"/>
  <c r="Q689" i="1"/>
  <c r="Q686" i="1"/>
  <c r="U697" i="1"/>
  <c r="U689" i="1"/>
  <c r="U686" i="1"/>
  <c r="Z689" i="1"/>
  <c r="Z686" i="1"/>
  <c r="AD689" i="1"/>
  <c r="AD686" i="1"/>
  <c r="AH686" i="1"/>
  <c r="AH689" i="1"/>
  <c r="AL689" i="1"/>
  <c r="AL686" i="1"/>
  <c r="AL697" i="1"/>
  <c r="AL712" i="1" s="1"/>
  <c r="AP689" i="1"/>
  <c r="AP697" i="1"/>
  <c r="AP712" i="1" s="1"/>
  <c r="AP686" i="1"/>
  <c r="AT689" i="1"/>
  <c r="AT686" i="1"/>
  <c r="AT697" i="1"/>
  <c r="AT712" i="1" s="1"/>
  <c r="AX689" i="1"/>
  <c r="AX686" i="1"/>
  <c r="BB697" i="1"/>
  <c r="BB712" i="1" s="1"/>
  <c r="BB689" i="1"/>
  <c r="BB686" i="1"/>
  <c r="BF689" i="1"/>
  <c r="BF686" i="1"/>
  <c r="BJ689" i="1"/>
  <c r="BJ686" i="1"/>
  <c r="BN686" i="1"/>
  <c r="BN697" i="1"/>
  <c r="BN712" i="1" s="1"/>
  <c r="BN689" i="1"/>
  <c r="BR689" i="1"/>
  <c r="BR686" i="1"/>
  <c r="BV689" i="1"/>
  <c r="BV686" i="1"/>
  <c r="BZ697" i="1"/>
  <c r="BZ712" i="1" s="1"/>
  <c r="BZ689" i="1"/>
  <c r="BZ686" i="1"/>
  <c r="CD689" i="1"/>
  <c r="CD686" i="1"/>
  <c r="CH689" i="1"/>
  <c r="CH686" i="1"/>
  <c r="CL689" i="1"/>
  <c r="CL686" i="1"/>
  <c r="CQ686" i="1"/>
  <c r="CQ689" i="1"/>
  <c r="CQ697" i="1"/>
  <c r="CQ712" i="1" s="1"/>
  <c r="CU689" i="1"/>
  <c r="CU686" i="1"/>
  <c r="DA689" i="1"/>
  <c r="DA686" i="1"/>
  <c r="DE689" i="1"/>
  <c r="DE686" i="1"/>
  <c r="DJ689" i="1"/>
  <c r="DJ686" i="1"/>
  <c r="DN689" i="1"/>
  <c r="DN686" i="1"/>
  <c r="DR686" i="1"/>
  <c r="DR689" i="1"/>
  <c r="DV689" i="1"/>
  <c r="DV686" i="1"/>
  <c r="DZ686" i="1"/>
  <c r="DZ689" i="1"/>
  <c r="ED689" i="1"/>
  <c r="ED686" i="1"/>
  <c r="EI689" i="1"/>
  <c r="EI686" i="1"/>
  <c r="J700" i="1"/>
  <c r="U13" i="39"/>
  <c r="AF13" i="39"/>
  <c r="N14" i="28"/>
  <c r="AF17" i="39"/>
  <c r="I9" i="28"/>
  <c r="I10" i="28"/>
  <c r="I11" i="28"/>
  <c r="I13" i="28"/>
  <c r="G17" i="28"/>
  <c r="K18" i="28"/>
  <c r="P20" i="28"/>
  <c r="G22" i="28"/>
  <c r="P24" i="28"/>
  <c r="G26" i="28"/>
  <c r="P28" i="28"/>
  <c r="G30" i="28"/>
  <c r="K31" i="28"/>
  <c r="P32" i="28"/>
  <c r="G34" i="28"/>
  <c r="K35" i="28"/>
  <c r="P36" i="28"/>
  <c r="G38" i="28"/>
  <c r="K39" i="28"/>
  <c r="P40" i="28"/>
  <c r="G42" i="28"/>
  <c r="P44" i="28"/>
  <c r="G46" i="28"/>
  <c r="K48" i="28"/>
  <c r="P49" i="28"/>
  <c r="G51" i="28"/>
  <c r="K52" i="28"/>
  <c r="P54" i="28"/>
  <c r="P58" i="28"/>
  <c r="Q214" i="1"/>
  <c r="U214" i="1"/>
  <c r="Y214" i="1"/>
  <c r="DA214" i="1"/>
  <c r="DE214" i="1"/>
  <c r="M689" i="1"/>
  <c r="M686" i="1"/>
  <c r="R689" i="1"/>
  <c r="R686" i="1"/>
  <c r="V697" i="1"/>
  <c r="V712" i="1" s="1"/>
  <c r="V689" i="1"/>
  <c r="V686" i="1"/>
  <c r="AA689" i="1"/>
  <c r="AA686" i="1"/>
  <c r="AE686" i="1"/>
  <c r="AE689" i="1"/>
  <c r="AI689" i="1"/>
  <c r="AI686" i="1"/>
  <c r="AM697" i="1"/>
  <c r="AM686" i="1"/>
  <c r="AM689" i="1"/>
  <c r="AQ689" i="1"/>
  <c r="AQ686" i="1"/>
  <c r="AU697" i="1"/>
  <c r="AU686" i="1"/>
  <c r="AU689" i="1"/>
  <c r="AY689" i="1"/>
  <c r="AY686" i="1"/>
  <c r="BC686" i="1"/>
  <c r="BC697" i="1"/>
  <c r="BC712" i="1" s="1"/>
  <c r="BC689" i="1"/>
  <c r="BG689" i="1"/>
  <c r="BG686" i="1"/>
  <c r="BG697" i="1"/>
  <c r="BG712" i="1" s="1"/>
  <c r="BK686" i="1"/>
  <c r="BK689" i="1"/>
  <c r="BO689" i="1"/>
  <c r="BO686" i="1"/>
  <c r="BS686" i="1"/>
  <c r="BS697" i="1"/>
  <c r="BS712" i="1" s="1"/>
  <c r="BS689" i="1"/>
  <c r="BW689" i="1"/>
  <c r="BW686" i="1"/>
  <c r="CA686" i="1"/>
  <c r="CA697" i="1"/>
  <c r="CA712" i="1" s="1"/>
  <c r="CA689" i="1"/>
  <c r="CE689" i="1"/>
  <c r="CE686" i="1"/>
  <c r="CI686" i="1"/>
  <c r="CI689" i="1"/>
  <c r="CM689" i="1"/>
  <c r="CM686" i="1"/>
  <c r="CR697" i="1"/>
  <c r="CR712" i="1" s="1"/>
  <c r="CR689" i="1"/>
  <c r="CR686" i="1"/>
  <c r="CV686" i="1"/>
  <c r="CV689" i="1"/>
  <c r="DB689" i="1"/>
  <c r="DB686" i="1"/>
  <c r="DF689" i="1"/>
  <c r="DF686" i="1"/>
  <c r="DK689" i="1"/>
  <c r="DK686" i="1"/>
  <c r="DO686" i="1"/>
  <c r="DO689" i="1"/>
  <c r="DS697" i="1"/>
  <c r="DS689" i="1"/>
  <c r="DS686" i="1"/>
  <c r="DW697" i="1"/>
  <c r="DW712" i="1" s="1"/>
  <c r="DW686" i="1"/>
  <c r="DW689" i="1"/>
  <c r="EA689" i="1"/>
  <c r="EA686" i="1"/>
  <c r="EA697" i="1"/>
  <c r="EA712" i="1" s="1"/>
  <c r="EE697" i="1"/>
  <c r="EE712" i="1" s="1"/>
  <c r="EE686" i="1"/>
  <c r="EE689" i="1"/>
  <c r="EJ686" i="1"/>
  <c r="EJ689" i="1"/>
  <c r="CN699" i="1"/>
  <c r="CN689" i="1"/>
  <c r="DH689" i="1"/>
  <c r="DH699" i="1"/>
  <c r="J214" i="1"/>
  <c r="Z214" i="1"/>
  <c r="AD214" i="1"/>
  <c r="AH214" i="1"/>
  <c r="AL214" i="1"/>
  <c r="AP214" i="1"/>
  <c r="AT214" i="1"/>
  <c r="AX214" i="1"/>
  <c r="BB214" i="1"/>
  <c r="BF214" i="1"/>
  <c r="BJ214" i="1"/>
  <c r="BN214" i="1"/>
  <c r="BR214" i="1"/>
  <c r="BV214" i="1"/>
  <c r="BZ214" i="1"/>
  <c r="CD214" i="1"/>
  <c r="CH214" i="1"/>
  <c r="CL214" i="1"/>
  <c r="DJ214" i="1"/>
  <c r="DN214" i="1"/>
  <c r="DR214" i="1"/>
  <c r="DV214" i="1"/>
  <c r="DZ214" i="1"/>
  <c r="ED214" i="1"/>
  <c r="J689" i="1"/>
  <c r="J686" i="1"/>
  <c r="J697" i="1"/>
  <c r="J712" i="1" s="1"/>
  <c r="N689" i="1"/>
  <c r="N686" i="1"/>
  <c r="S689" i="1"/>
  <c r="S686" i="1"/>
  <c r="W686" i="1"/>
  <c r="W689" i="1"/>
  <c r="AB689" i="1"/>
  <c r="AB686" i="1"/>
  <c r="AF697" i="1"/>
  <c r="AF712" i="1" s="1"/>
  <c r="AF689" i="1"/>
  <c r="AF686" i="1"/>
  <c r="AJ686" i="1"/>
  <c r="AJ689" i="1"/>
  <c r="AN689" i="1"/>
  <c r="AN686" i="1"/>
  <c r="AR686" i="1"/>
  <c r="AR689" i="1"/>
  <c r="AV689" i="1"/>
  <c r="AV686" i="1"/>
  <c r="AZ689" i="1"/>
  <c r="AZ697" i="1"/>
  <c r="AZ712" i="1" s="1"/>
  <c r="AZ686" i="1"/>
  <c r="BD697" i="1"/>
  <c r="BD712" i="1" s="1"/>
  <c r="BD689" i="1"/>
  <c r="BD686" i="1"/>
  <c r="BH689" i="1"/>
  <c r="BH686" i="1"/>
  <c r="BL689" i="1"/>
  <c r="BL686" i="1"/>
  <c r="BP686" i="1"/>
  <c r="BP689" i="1"/>
  <c r="BT689" i="1"/>
  <c r="BT686" i="1"/>
  <c r="BX686" i="1"/>
  <c r="BX689" i="1"/>
  <c r="CB697" i="1"/>
  <c r="CB712" i="1" s="1"/>
  <c r="CB689" i="1"/>
  <c r="CB686" i="1"/>
  <c r="CF689" i="1"/>
  <c r="CF686" i="1"/>
  <c r="CJ697" i="1"/>
  <c r="CJ712" i="1" s="1"/>
  <c r="CJ689" i="1"/>
  <c r="CJ686" i="1"/>
  <c r="CO689" i="1"/>
  <c r="CO686" i="1"/>
  <c r="CS689" i="1"/>
  <c r="CS686" i="1"/>
  <c r="CW689" i="1"/>
  <c r="CW686" i="1"/>
  <c r="DC689" i="1"/>
  <c r="DC686" i="1"/>
  <c r="DG686" i="1"/>
  <c r="DG697" i="1"/>
  <c r="DG712" i="1" s="1"/>
  <c r="DG689" i="1"/>
  <c r="DL689" i="1"/>
  <c r="DL686" i="1"/>
  <c r="DL697" i="1"/>
  <c r="DL712" i="1" s="1"/>
  <c r="DP689" i="1"/>
  <c r="DP697" i="1"/>
  <c r="DP686" i="1"/>
  <c r="DT686" i="1"/>
  <c r="DT689" i="1"/>
  <c r="DX689" i="1"/>
  <c r="DX686" i="1"/>
  <c r="DX697" i="1"/>
  <c r="DX712" i="1" s="1"/>
  <c r="EB697" i="1"/>
  <c r="EB686" i="1"/>
  <c r="EB689" i="1"/>
  <c r="EG689" i="1"/>
  <c r="EG686" i="1"/>
  <c r="EK689" i="1"/>
  <c r="EK686" i="1"/>
  <c r="M8" i="42"/>
  <c r="M9" i="42"/>
  <c r="M10" i="42"/>
  <c r="M11" i="42"/>
  <c r="P36" i="35"/>
  <c r="Z13" i="36"/>
  <c r="AA13" i="36" s="1"/>
  <c r="Z12" i="36"/>
  <c r="AA12" i="36" s="1"/>
  <c r="P106" i="35"/>
  <c r="P109" i="35" s="1"/>
  <c r="Z4" i="35"/>
  <c r="Z11" i="36"/>
  <c r="AA11" i="36" s="1"/>
  <c r="Z10" i="36"/>
  <c r="AA10" i="36" s="1"/>
  <c r="P52" i="35"/>
  <c r="P55" i="35" s="1"/>
  <c r="Z9" i="36"/>
  <c r="AA9" i="36" s="1"/>
  <c r="Z8" i="36"/>
  <c r="AA8" i="36" s="1"/>
  <c r="M104" i="44"/>
  <c r="M102" i="44"/>
  <c r="M55" i="44"/>
  <c r="M107" i="44"/>
  <c r="N107" i="44" s="1"/>
  <c r="M106" i="44"/>
  <c r="M45" i="44"/>
  <c r="M105" i="44"/>
  <c r="M103" i="44"/>
  <c r="M25" i="44"/>
  <c r="M108" i="44"/>
  <c r="M4" i="44"/>
  <c r="M7" i="44" s="1"/>
  <c r="M20" i="44"/>
  <c r="AL693" i="1"/>
  <c r="AP692" i="1"/>
  <c r="AP694" i="1"/>
  <c r="AT693" i="1"/>
  <c r="AX694" i="1"/>
  <c r="AX692" i="1"/>
  <c r="BB693" i="1"/>
  <c r="BF692" i="1"/>
  <c r="BF694" i="1"/>
  <c r="BN694" i="1"/>
  <c r="BN692" i="1"/>
  <c r="CA692" i="1"/>
  <c r="CA694" i="1"/>
  <c r="CF692" i="1"/>
  <c r="CF694" i="1"/>
  <c r="CJ693" i="1"/>
  <c r="CN694" i="1"/>
  <c r="CN692" i="1"/>
  <c r="CT694" i="1"/>
  <c r="CT692" i="1"/>
  <c r="DZ694" i="1"/>
  <c r="DZ692" i="1"/>
  <c r="EE694" i="1"/>
  <c r="EE692" i="1"/>
  <c r="CJ692" i="1"/>
  <c r="CN693" i="1"/>
  <c r="EE693" i="1"/>
  <c r="CJ694" i="1"/>
  <c r="Z692" i="1"/>
  <c r="Z694" i="1"/>
  <c r="BP692" i="1"/>
  <c r="BP694" i="1"/>
  <c r="CV692" i="1"/>
  <c r="CV694" i="1"/>
  <c r="DB692" i="1"/>
  <c r="DB694" i="1"/>
  <c r="DG692" i="1"/>
  <c r="DG694" i="1"/>
  <c r="N692" i="1"/>
  <c r="BF693" i="1"/>
  <c r="BN693" i="1"/>
  <c r="CF693" i="1"/>
  <c r="DB693" i="1"/>
  <c r="N694" i="1"/>
  <c r="CN712" i="1"/>
  <c r="AB694" i="1"/>
  <c r="AB692" i="1"/>
  <c r="AF693" i="1"/>
  <c r="AZ692" i="1"/>
  <c r="AZ694" i="1"/>
  <c r="BD693" i="1"/>
  <c r="BH694" i="1"/>
  <c r="BH692" i="1"/>
  <c r="CD694" i="1"/>
  <c r="CD692" i="1"/>
  <c r="CQ692" i="1"/>
  <c r="CQ694" i="1"/>
  <c r="DW692" i="1"/>
  <c r="DW694" i="1"/>
  <c r="EB692" i="1"/>
  <c r="EB694" i="1"/>
  <c r="P692" i="1"/>
  <c r="AT692" i="1"/>
  <c r="BB692" i="1"/>
  <c r="DK692" i="1"/>
  <c r="AP693" i="1"/>
  <c r="AX693" i="1"/>
  <c r="BP693" i="1"/>
  <c r="CA693" i="1"/>
  <c r="CT693" i="1"/>
  <c r="DZ693" i="1"/>
  <c r="P694" i="1"/>
  <c r="BB694" i="1"/>
  <c r="DK694" i="1"/>
  <c r="C105" i="44"/>
  <c r="C11" i="42"/>
  <c r="C8" i="42"/>
  <c r="C9" i="42"/>
  <c r="C4" i="42"/>
  <c r="C104" i="44"/>
  <c r="C102" i="44"/>
  <c r="C55" i="44"/>
  <c r="C4" i="43"/>
  <c r="C103" i="44"/>
  <c r="C10" i="42"/>
  <c r="C108" i="44"/>
  <c r="D108" i="44" s="1"/>
  <c r="C25" i="44"/>
  <c r="D106" i="35"/>
  <c r="D109" i="35" s="1"/>
  <c r="D52" i="35"/>
  <c r="D55" i="35" s="1"/>
  <c r="D14" i="36"/>
  <c r="D10" i="36"/>
  <c r="D8" i="36"/>
  <c r="C4" i="44"/>
  <c r="C106" i="44"/>
  <c r="D106" i="44" s="1"/>
  <c r="C20" i="44"/>
  <c r="C45" i="44"/>
  <c r="D36" i="35"/>
  <c r="C107" i="44"/>
  <c r="D107" i="44" s="1"/>
  <c r="D13" i="36"/>
  <c r="D4" i="36"/>
  <c r="D6" i="36" s="1"/>
  <c r="D11" i="36"/>
  <c r="N106" i="35"/>
  <c r="N109" i="35" s="1"/>
  <c r="N52" i="35"/>
  <c r="X12" i="36"/>
  <c r="Y12" i="36" s="1"/>
  <c r="X10" i="36"/>
  <c r="Y10" i="36" s="1"/>
  <c r="X8" i="36"/>
  <c r="Y8" i="36" s="1"/>
  <c r="X4" i="35"/>
  <c r="X11" i="36"/>
  <c r="Y11" i="36" s="1"/>
  <c r="N36" i="35"/>
  <c r="N39" i="35" s="1"/>
  <c r="X13" i="36"/>
  <c r="Y13" i="36" s="1"/>
  <c r="X9" i="36"/>
  <c r="Y9" i="36" s="1"/>
  <c r="BS694" i="1"/>
  <c r="BS692" i="1"/>
  <c r="DD694" i="1"/>
  <c r="DD692" i="1"/>
  <c r="DO694" i="1"/>
  <c r="DO692" i="1"/>
  <c r="DS693" i="1"/>
  <c r="AL692" i="1"/>
  <c r="BD692" i="1"/>
  <c r="BW692" i="1"/>
  <c r="AZ693" i="1"/>
  <c r="BH693" i="1"/>
  <c r="BS693" i="1"/>
  <c r="CV693" i="1"/>
  <c r="DG693" i="1"/>
  <c r="EB693" i="1"/>
  <c r="AL694" i="1"/>
  <c r="AT694" i="1"/>
  <c r="BW694" i="1"/>
  <c r="EI694" i="1"/>
  <c r="O108" i="44"/>
  <c r="O106" i="44"/>
  <c r="O105" i="44"/>
  <c r="O104" i="44"/>
  <c r="O103" i="44"/>
  <c r="O102" i="44"/>
  <c r="O25" i="44"/>
  <c r="O20" i="44"/>
  <c r="O23" i="44" s="1"/>
  <c r="O4" i="44"/>
  <c r="O55" i="44"/>
  <c r="O107" i="44"/>
  <c r="P107" i="44" s="1"/>
  <c r="O45" i="44"/>
  <c r="AM692" i="1"/>
  <c r="BC692" i="1"/>
  <c r="CI692" i="1"/>
  <c r="EA693" i="1"/>
  <c r="T694" i="1"/>
  <c r="AU694" i="1"/>
  <c r="K717" i="1"/>
  <c r="J692" i="1"/>
  <c r="DL692" i="1"/>
  <c r="DS712" i="1"/>
  <c r="T773" i="1"/>
  <c r="AI773" i="1"/>
  <c r="AS773" i="1"/>
  <c r="CE773" i="1"/>
  <c r="CM773" i="1"/>
  <c r="DC773" i="1"/>
  <c r="DO773" i="1"/>
  <c r="CD773" i="1"/>
  <c r="CX773" i="1"/>
  <c r="AY773" i="1"/>
  <c r="BK773" i="1"/>
  <c r="BU773" i="1"/>
  <c r="DK773" i="1"/>
  <c r="U692" i="1"/>
  <c r="AC692" i="1"/>
  <c r="AG692" i="1"/>
  <c r="AK692" i="1"/>
  <c r="AO692" i="1"/>
  <c r="AS692" i="1"/>
  <c r="AW692" i="1"/>
  <c r="BA692" i="1"/>
  <c r="BE692" i="1"/>
  <c r="BI692" i="1"/>
  <c r="BM692" i="1"/>
  <c r="BU692" i="1"/>
  <c r="BY692" i="1"/>
  <c r="CG692" i="1"/>
  <c r="CK692" i="1"/>
  <c r="DI692" i="1"/>
  <c r="DM692" i="1"/>
  <c r="DQ692" i="1"/>
  <c r="DU692" i="1"/>
  <c r="EG692" i="1"/>
  <c r="EK692" i="1"/>
  <c r="U693" i="1"/>
  <c r="AC693" i="1"/>
  <c r="AG693" i="1"/>
  <c r="AK693" i="1"/>
  <c r="AO693" i="1"/>
  <c r="AS693" i="1"/>
  <c r="AW693" i="1"/>
  <c r="BA693" i="1"/>
  <c r="BE693" i="1"/>
  <c r="BI693" i="1"/>
  <c r="BM693" i="1"/>
  <c r="BU693" i="1"/>
  <c r="BY693" i="1"/>
  <c r="CG693" i="1"/>
  <c r="CK693" i="1"/>
  <c r="DI693" i="1"/>
  <c r="DM693" i="1"/>
  <c r="DQ693" i="1"/>
  <c r="DU693" i="1"/>
  <c r="EG693" i="1"/>
  <c r="EK693" i="1"/>
  <c r="U694" i="1"/>
  <c r="AC694" i="1"/>
  <c r="AG694" i="1"/>
  <c r="BA694" i="1"/>
  <c r="BI694" i="1"/>
  <c r="CG694" i="1"/>
  <c r="CK694" i="1"/>
  <c r="DI694" i="1"/>
  <c r="K106" i="35"/>
  <c r="R773" i="1"/>
  <c r="AE773" i="1"/>
  <c r="AQ773" i="1"/>
  <c r="BW773" i="1"/>
  <c r="CI773" i="1"/>
  <c r="CP773" i="1"/>
  <c r="CZ773" i="1"/>
  <c r="DQ773" i="1"/>
  <c r="AK773" i="1"/>
  <c r="AO773" i="1"/>
  <c r="AW773" i="1"/>
  <c r="BY773" i="1"/>
  <c r="DM773" i="1"/>
  <c r="EK773" i="1"/>
  <c r="U4" i="36"/>
  <c r="U6" i="36" s="1"/>
  <c r="H10" i="42"/>
  <c r="F9" i="42"/>
  <c r="F4" i="42"/>
  <c r="F6" i="42" s="1"/>
  <c r="N4" i="43"/>
  <c r="J11" i="42"/>
  <c r="J8" i="42"/>
  <c r="L4" i="43"/>
  <c r="H11" i="42"/>
  <c r="I11" i="42" s="1"/>
  <c r="F10" i="42"/>
  <c r="J9" i="42"/>
  <c r="H8" i="42"/>
  <c r="J4" i="42"/>
  <c r="J6" i="42" s="1"/>
  <c r="J4" i="43"/>
  <c r="F108" i="44"/>
  <c r="J107" i="44"/>
  <c r="F106" i="44"/>
  <c r="J105" i="44"/>
  <c r="H103" i="44"/>
  <c r="H45" i="44"/>
  <c r="J10" i="42"/>
  <c r="F8" i="42"/>
  <c r="H4" i="42"/>
  <c r="H6" i="42" s="1"/>
  <c r="J108" i="44"/>
  <c r="F102" i="44"/>
  <c r="J55" i="44"/>
  <c r="H25" i="44"/>
  <c r="J20" i="44"/>
  <c r="J4" i="44"/>
  <c r="H108" i="44"/>
  <c r="I108" i="44" s="1"/>
  <c r="H107" i="44"/>
  <c r="J106" i="44"/>
  <c r="J104" i="44"/>
  <c r="H55" i="44"/>
  <c r="I102" i="44" s="1"/>
  <c r="J45" i="44"/>
  <c r="F25" i="44"/>
  <c r="H20" i="44"/>
  <c r="H4" i="44"/>
  <c r="H7" i="44" s="1"/>
  <c r="H9" i="42"/>
  <c r="I9" i="42" s="1"/>
  <c r="F107" i="44"/>
  <c r="H106" i="44"/>
  <c r="H105" i="44"/>
  <c r="H104" i="44"/>
  <c r="J103" i="44"/>
  <c r="J102" i="44"/>
  <c r="F55" i="44"/>
  <c r="F45" i="44"/>
  <c r="F20" i="44"/>
  <c r="F4" i="44"/>
  <c r="F105" i="44"/>
  <c r="G105" i="44" s="1"/>
  <c r="J25" i="44"/>
  <c r="K36" i="35"/>
  <c r="Q14" i="35"/>
  <c r="S4" i="35"/>
  <c r="S13" i="36"/>
  <c r="S11" i="36"/>
  <c r="S9" i="36"/>
  <c r="S4" i="36"/>
  <c r="S6" i="36" s="1"/>
  <c r="F11" i="42"/>
  <c r="F104" i="44"/>
  <c r="G104" i="44" s="1"/>
  <c r="H102" i="44"/>
  <c r="G106" i="35"/>
  <c r="K52" i="35"/>
  <c r="Q13" i="35"/>
  <c r="S11" i="35"/>
  <c r="Q14" i="36"/>
  <c r="U10" i="36"/>
  <c r="U9" i="36"/>
  <c r="S8" i="36"/>
  <c r="T8" i="36" s="1"/>
  <c r="I52" i="35"/>
  <c r="Q11" i="35"/>
  <c r="U4" i="35"/>
  <c r="U12" i="36"/>
  <c r="U11" i="36"/>
  <c r="S10" i="36"/>
  <c r="T10" i="36" s="1"/>
  <c r="Q9" i="36"/>
  <c r="Q8" i="36"/>
  <c r="F103" i="44"/>
  <c r="I106" i="35"/>
  <c r="S14" i="35"/>
  <c r="U8" i="36"/>
  <c r="Q4" i="36"/>
  <c r="Q6" i="36" s="1"/>
  <c r="I36" i="35"/>
  <c r="Q4" i="35"/>
  <c r="Q7" i="35" s="1"/>
  <c r="U14" i="36"/>
  <c r="U13" i="36"/>
  <c r="S12" i="36"/>
  <c r="T12" i="36" s="1"/>
  <c r="Q11" i="36"/>
  <c r="Q10" i="36"/>
  <c r="G36" i="35"/>
  <c r="S14" i="36"/>
  <c r="T14" i="36" s="1"/>
  <c r="Q13" i="36"/>
  <c r="Q12" i="36"/>
  <c r="R12" i="36" s="1"/>
  <c r="G52" i="35"/>
  <c r="J717" i="1"/>
  <c r="Z773" i="1"/>
  <c r="BF773" i="1"/>
  <c r="BR773" i="1"/>
  <c r="CT773" i="1"/>
  <c r="DB773" i="1"/>
  <c r="DR773" i="1"/>
  <c r="DV773" i="1"/>
  <c r="ED773" i="1"/>
  <c r="AA14" i="36"/>
  <c r="Y14" i="36"/>
  <c r="T14" i="43"/>
  <c r="R14" i="43"/>
  <c r="R24" i="43"/>
  <c r="T16" i="43"/>
  <c r="R16" i="43"/>
  <c r="T24" i="43"/>
  <c r="C6" i="41"/>
  <c r="AG6" i="39"/>
  <c r="N11" i="28"/>
  <c r="N13" i="28"/>
  <c r="AH17" i="39"/>
  <c r="AH13" i="39"/>
  <c r="AH9" i="39"/>
  <c r="L9" i="39"/>
  <c r="K6" i="39"/>
  <c r="D10" i="28"/>
  <c r="D11" i="28"/>
  <c r="AE6" i="39"/>
  <c r="U17" i="39"/>
  <c r="W18" i="39"/>
  <c r="K11" i="28"/>
  <c r="K13" i="28"/>
  <c r="I20" i="28"/>
  <c r="N21" i="28"/>
  <c r="I24" i="28"/>
  <c r="N25" i="28"/>
  <c r="N29" i="28"/>
  <c r="D31" i="28"/>
  <c r="N33" i="28"/>
  <c r="N37" i="28"/>
  <c r="I40" i="28"/>
  <c r="N41" i="28"/>
  <c r="D43" i="28"/>
  <c r="I44" i="28"/>
  <c r="N45" i="28"/>
  <c r="I49" i="28"/>
  <c r="N50" i="28"/>
  <c r="I54" i="28"/>
  <c r="N55" i="28"/>
  <c r="N17" i="28"/>
  <c r="D20" i="28"/>
  <c r="I21" i="28"/>
  <c r="N22" i="28"/>
  <c r="I25" i="28"/>
  <c r="N26" i="28"/>
  <c r="I29" i="28"/>
  <c r="N30" i="28"/>
  <c r="D32" i="28"/>
  <c r="I33" i="28"/>
  <c r="N34" i="28"/>
  <c r="I37" i="28"/>
  <c r="N38" i="28"/>
  <c r="I41" i="28"/>
  <c r="N42" i="28"/>
  <c r="I45" i="28"/>
  <c r="N46" i="28"/>
  <c r="I50" i="28"/>
  <c r="N51" i="28"/>
  <c r="I55" i="28"/>
  <c r="N56" i="28"/>
  <c r="T6" i="39"/>
  <c r="W17" i="39"/>
  <c r="J6" i="28"/>
  <c r="P14" i="28"/>
  <c r="I17" i="28"/>
  <c r="N18" i="28"/>
  <c r="I22" i="28"/>
  <c r="N23" i="28"/>
  <c r="I26" i="28"/>
  <c r="N27" i="28"/>
  <c r="D29" i="28"/>
  <c r="I30" i="28"/>
  <c r="N31" i="28"/>
  <c r="I34" i="28"/>
  <c r="N35" i="28"/>
  <c r="I38" i="28"/>
  <c r="N39" i="28"/>
  <c r="D41" i="28"/>
  <c r="I42" i="28"/>
  <c r="N43" i="28"/>
  <c r="I46" i="28"/>
  <c r="N48" i="28"/>
  <c r="I51" i="28"/>
  <c r="N52" i="28"/>
  <c r="I56" i="28"/>
  <c r="N57" i="28"/>
  <c r="G6" i="39"/>
  <c r="J13" i="39"/>
  <c r="H17" i="39"/>
  <c r="D17" i="28"/>
  <c r="P17" i="28"/>
  <c r="I18" i="28"/>
  <c r="N20" i="28"/>
  <c r="K21" i="28"/>
  <c r="P22" i="28"/>
  <c r="I23" i="28"/>
  <c r="G24" i="28"/>
  <c r="N24" i="28"/>
  <c r="P26" i="28"/>
  <c r="I27" i="28"/>
  <c r="N28" i="28"/>
  <c r="P30" i="28"/>
  <c r="I31" i="28"/>
  <c r="N32" i="28"/>
  <c r="P34" i="28"/>
  <c r="N36" i="28"/>
  <c r="K37" i="28"/>
  <c r="D38" i="28"/>
  <c r="P38" i="28"/>
  <c r="G40" i="28"/>
  <c r="N40" i="28"/>
  <c r="P42" i="28"/>
  <c r="I43" i="28"/>
  <c r="N44" i="28"/>
  <c r="K45" i="28"/>
  <c r="P46" i="28"/>
  <c r="I48" i="28"/>
  <c r="G49" i="28"/>
  <c r="N49" i="28"/>
  <c r="P51" i="28"/>
  <c r="I52" i="28"/>
  <c r="N54" i="28"/>
  <c r="N58" i="28"/>
  <c r="S7" i="35"/>
  <c r="Z7" i="35"/>
  <c r="I105" i="44"/>
  <c r="H58" i="44"/>
  <c r="D104" i="44"/>
  <c r="D105" i="44"/>
  <c r="K45" i="44"/>
  <c r="N108" i="44"/>
  <c r="N106" i="44"/>
  <c r="N105" i="44"/>
  <c r="N10" i="42"/>
  <c r="N11" i="42"/>
  <c r="N8" i="42"/>
  <c r="I8" i="42"/>
  <c r="N9" i="42"/>
  <c r="M9" i="29"/>
  <c r="K17" i="29"/>
  <c r="K16" i="29"/>
  <c r="D34" i="28" l="1"/>
  <c r="E9" i="39"/>
  <c r="I106" i="44"/>
  <c r="K104" i="44"/>
  <c r="G106" i="44"/>
  <c r="G103" i="44"/>
  <c r="G107" i="44"/>
  <c r="K108" i="44"/>
  <c r="P105" i="44"/>
  <c r="D8" i="42"/>
  <c r="I104" i="44"/>
  <c r="I107" i="44"/>
  <c r="N104" i="44"/>
  <c r="I14" i="28"/>
  <c r="I35" i="28"/>
  <c r="I39" i="28"/>
  <c r="D27" i="28"/>
  <c r="L8" i="39"/>
  <c r="K57" i="28"/>
  <c r="K9" i="28"/>
  <c r="P9" i="28"/>
  <c r="U9" i="39"/>
  <c r="U8" i="39"/>
  <c r="V8" i="39"/>
  <c r="W8" i="39" s="1"/>
  <c r="AE10" i="39"/>
  <c r="AF10" i="39" s="1"/>
  <c r="W10" i="39"/>
  <c r="C58" i="28"/>
  <c r="D58" i="28" s="1"/>
  <c r="O18" i="28"/>
  <c r="P18" i="28" s="1"/>
  <c r="AG8" i="39"/>
  <c r="AH8" i="39" s="1"/>
  <c r="P13" i="28"/>
  <c r="CJ214" i="1"/>
  <c r="DX214" i="1"/>
  <c r="AJ214" i="1"/>
  <c r="AR214" i="1"/>
  <c r="AZ214" i="1"/>
  <c r="BH214" i="1"/>
  <c r="BP214" i="1"/>
  <c r="BX214" i="1"/>
  <c r="CF214" i="1"/>
  <c r="CW214" i="1"/>
  <c r="DP214" i="1"/>
  <c r="BM214" i="1"/>
  <c r="BU214" i="1"/>
  <c r="CS214" i="1"/>
  <c r="DT214" i="1"/>
  <c r="DY214" i="1"/>
  <c r="M214" i="1"/>
  <c r="CT214" i="1"/>
  <c r="AQ778" i="1"/>
  <c r="AY778" i="1"/>
  <c r="CE778" i="1"/>
  <c r="DC778" i="1"/>
  <c r="AG10" i="39"/>
  <c r="AH10" i="39" s="1"/>
  <c r="D9" i="42"/>
  <c r="C6" i="28"/>
  <c r="D28" i="28"/>
  <c r="D33" i="28"/>
  <c r="D40" i="28"/>
  <c r="D45" i="28"/>
  <c r="D26" i="28"/>
  <c r="D18" i="28"/>
  <c r="D52" i="28"/>
  <c r="D44" i="28"/>
  <c r="D50" i="28"/>
  <c r="D51" i="28"/>
  <c r="D55" i="28"/>
  <c r="K55" i="35"/>
  <c r="G9" i="41"/>
  <c r="D14" i="28"/>
  <c r="J10" i="39"/>
  <c r="J17" i="39"/>
  <c r="J8" i="39"/>
  <c r="C6" i="42"/>
  <c r="D11" i="42"/>
  <c r="D30" i="28"/>
  <c r="D57" i="28"/>
  <c r="P106" i="44"/>
  <c r="D10" i="42"/>
  <c r="P103" i="44"/>
  <c r="D22" i="28"/>
  <c r="E10" i="39"/>
  <c r="D54" i="28"/>
  <c r="V14" i="36"/>
  <c r="D9" i="28"/>
  <c r="M23" i="44"/>
  <c r="N45" i="44"/>
  <c r="E13" i="39"/>
  <c r="D48" i="28"/>
  <c r="K55" i="28"/>
  <c r="K32" i="28"/>
  <c r="K49" i="28"/>
  <c r="K43" i="28"/>
  <c r="K25" i="28"/>
  <c r="K41" i="28"/>
  <c r="K22" i="28"/>
  <c r="K38" i="28"/>
  <c r="K56" i="28"/>
  <c r="K23" i="28"/>
  <c r="K24" i="28"/>
  <c r="K40" i="28"/>
  <c r="K58" i="28"/>
  <c r="K27" i="28"/>
  <c r="K14" i="28"/>
  <c r="K33" i="28"/>
  <c r="X7" i="35"/>
  <c r="D7" i="35"/>
  <c r="P39" i="35"/>
  <c r="D42" i="28"/>
  <c r="I55" i="35"/>
  <c r="O7" i="44"/>
  <c r="J9" i="39"/>
  <c r="D37" i="28"/>
  <c r="D25" i="28"/>
  <c r="E18" i="39"/>
  <c r="D39" i="28"/>
  <c r="J18" i="39"/>
  <c r="D35" i="28"/>
  <c r="L17" i="39"/>
  <c r="L18" i="39"/>
  <c r="P102" i="44"/>
  <c r="D36" i="28"/>
  <c r="D24" i="28"/>
  <c r="H23" i="44"/>
  <c r="V13" i="36"/>
  <c r="G109" i="35"/>
  <c r="P108" i="44"/>
  <c r="D13" i="28"/>
  <c r="N55" i="35"/>
  <c r="C58" i="44"/>
  <c r="D103" i="44"/>
  <c r="D56" i="28"/>
  <c r="E8" i="39"/>
  <c r="D49" i="28"/>
  <c r="V10" i="36"/>
  <c r="D46" i="28"/>
  <c r="D21" i="28"/>
  <c r="D6" i="39"/>
  <c r="I6" i="39"/>
  <c r="V11" i="36"/>
  <c r="K39" i="35"/>
  <c r="J23" i="44"/>
  <c r="R13" i="36"/>
  <c r="R9" i="36"/>
  <c r="V9" i="36"/>
  <c r="R10" i="36"/>
  <c r="V8" i="36"/>
  <c r="V12" i="36"/>
  <c r="T11" i="35"/>
  <c r="T9" i="36"/>
  <c r="K25" i="44"/>
  <c r="I103" i="44"/>
  <c r="D102" i="44"/>
  <c r="H13" i="39"/>
  <c r="H10" i="39"/>
  <c r="G13" i="28"/>
  <c r="R11" i="36"/>
  <c r="T11" i="36"/>
  <c r="G10" i="42"/>
  <c r="D45" i="44"/>
  <c r="N102" i="44"/>
  <c r="G11" i="41"/>
  <c r="G58" i="28"/>
  <c r="G11" i="28"/>
  <c r="S13" i="35"/>
  <c r="T13" i="35" s="1"/>
  <c r="G108" i="44"/>
  <c r="G39" i="35"/>
  <c r="F7" i="44"/>
  <c r="F58" i="44"/>
  <c r="J58" i="44"/>
  <c r="D39" i="35"/>
  <c r="G102" i="44"/>
  <c r="K105" i="44"/>
  <c r="G55" i="35"/>
  <c r="I39" i="35"/>
  <c r="I109" i="35"/>
  <c r="R13" i="35"/>
  <c r="J7" i="44"/>
  <c r="G9" i="42"/>
  <c r="K109" i="35"/>
  <c r="C23" i="44"/>
  <c r="C7" i="44"/>
  <c r="F6" i="43"/>
  <c r="G11" i="42"/>
  <c r="T13" i="36"/>
  <c r="E17" i="36"/>
  <c r="G45" i="44"/>
  <c r="G8" i="42"/>
  <c r="K9" i="42"/>
  <c r="K11" i="42"/>
  <c r="J6" i="43"/>
  <c r="C6" i="43"/>
  <c r="N6" i="43"/>
  <c r="B32" i="43"/>
  <c r="L6" i="43"/>
  <c r="K103" i="44"/>
  <c r="I45" i="44"/>
  <c r="U7" i="35"/>
  <c r="G25" i="44"/>
  <c r="F23" i="44"/>
  <c r="L20" i="29"/>
  <c r="M20" i="29" s="1"/>
  <c r="L16" i="29"/>
  <c r="M16" i="29" s="1"/>
  <c r="L17" i="29"/>
  <c r="M17" i="29" s="1"/>
  <c r="P104" i="44"/>
  <c r="O58" i="44"/>
  <c r="L12" i="29"/>
  <c r="M12" i="29" s="1"/>
  <c r="L10" i="29"/>
  <c r="M10" i="29" s="1"/>
  <c r="L13" i="29"/>
  <c r="M13" i="29" s="1"/>
  <c r="L11" i="29"/>
  <c r="M11" i="29" s="1"/>
  <c r="E11" i="36"/>
  <c r="E14" i="36"/>
  <c r="D25" i="44"/>
  <c r="N25" i="44"/>
  <c r="DX698" i="1"/>
  <c r="DX695" i="1"/>
  <c r="DL695" i="1"/>
  <c r="DL698" i="1"/>
  <c r="DG698" i="1"/>
  <c r="DG695" i="1"/>
  <c r="CJ698" i="1"/>
  <c r="CJ695" i="1"/>
  <c r="AZ698" i="1"/>
  <c r="AZ695" i="1"/>
  <c r="AF698" i="1"/>
  <c r="AF695" i="1"/>
  <c r="CN700" i="1"/>
  <c r="CN695" i="1"/>
  <c r="H11" i="41"/>
  <c r="I11" i="41" s="1"/>
  <c r="BS698" i="1"/>
  <c r="BS695" i="1"/>
  <c r="AU695" i="1"/>
  <c r="AU712" i="1"/>
  <c r="AU698" i="1"/>
  <c r="AL698" i="1"/>
  <c r="AL695" i="1"/>
  <c r="BA698" i="1"/>
  <c r="BA695" i="1"/>
  <c r="BA712" i="1"/>
  <c r="K106" i="44"/>
  <c r="K107" i="44"/>
  <c r="I25" i="44"/>
  <c r="R11" i="35"/>
  <c r="K10" i="42"/>
  <c r="K8" i="42"/>
  <c r="I10" i="42"/>
  <c r="P45" i="44"/>
  <c r="E8" i="36"/>
  <c r="CB698" i="1"/>
  <c r="CB695" i="1"/>
  <c r="J698" i="1"/>
  <c r="J695" i="1"/>
  <c r="H10" i="41"/>
  <c r="I10" i="41" s="1"/>
  <c r="DH695" i="1"/>
  <c r="DH700" i="1"/>
  <c r="EE695" i="1"/>
  <c r="EE698" i="1"/>
  <c r="AM695" i="1"/>
  <c r="AM712" i="1"/>
  <c r="AM698" i="1"/>
  <c r="BZ698" i="1"/>
  <c r="BZ695" i="1"/>
  <c r="DD698" i="1"/>
  <c r="DD695" i="1"/>
  <c r="H12" i="41"/>
  <c r="I12" i="41" s="1"/>
  <c r="E13" i="36"/>
  <c r="E10" i="36"/>
  <c r="I16" i="39"/>
  <c r="J16" i="39" s="1"/>
  <c r="DP698" i="1"/>
  <c r="DP695" i="1"/>
  <c r="DP712" i="1"/>
  <c r="BD698" i="1"/>
  <c r="BD695" i="1"/>
  <c r="EA698" i="1"/>
  <c r="EA695" i="1"/>
  <c r="DS695" i="1"/>
  <c r="DS698" i="1"/>
  <c r="BG698" i="1"/>
  <c r="BG695" i="1"/>
  <c r="BC698" i="1"/>
  <c r="BC695" i="1"/>
  <c r="V698" i="1"/>
  <c r="V695" i="1"/>
  <c r="CQ698" i="1"/>
  <c r="CQ695" i="1"/>
  <c r="AT698" i="1"/>
  <c r="AT695" i="1"/>
  <c r="AP695" i="1"/>
  <c r="AP698" i="1"/>
  <c r="CG698" i="1"/>
  <c r="CG695" i="1"/>
  <c r="AC698" i="1"/>
  <c r="AC695" i="1"/>
  <c r="AC712" i="1"/>
  <c r="K102" i="44"/>
  <c r="R8" i="36"/>
  <c r="R14" i="36"/>
  <c r="T14" i="35"/>
  <c r="R14" i="35"/>
  <c r="F12" i="41"/>
  <c r="G12" i="41" s="1"/>
  <c r="P25" i="44"/>
  <c r="G16" i="39"/>
  <c r="H16" i="39" s="1"/>
  <c r="E9" i="36"/>
  <c r="E12" i="36"/>
  <c r="J12" i="29"/>
  <c r="K12" i="29" s="1"/>
  <c r="J10" i="29"/>
  <c r="K10" i="29" s="1"/>
  <c r="J13" i="29"/>
  <c r="K13" i="29" s="1"/>
  <c r="J11" i="29"/>
  <c r="K11" i="29" s="1"/>
  <c r="N103" i="44"/>
  <c r="M58" i="44"/>
  <c r="EB695" i="1"/>
  <c r="EB712" i="1"/>
  <c r="EB698" i="1"/>
  <c r="DW695" i="1"/>
  <c r="DW698" i="1"/>
  <c r="CR698" i="1"/>
  <c r="CR695" i="1"/>
  <c r="CA695" i="1"/>
  <c r="CA698" i="1"/>
  <c r="BN698" i="1"/>
  <c r="BN695" i="1"/>
  <c r="BB698" i="1"/>
  <c r="BB695" i="1"/>
  <c r="U698" i="1"/>
  <c r="U695" i="1"/>
  <c r="U712" i="1"/>
  <c r="F10" i="41"/>
  <c r="G10" i="41" s="1"/>
  <c r="DI698" i="1"/>
  <c r="DI695" i="1"/>
  <c r="DI712" i="1"/>
  <c r="CK698" i="1"/>
  <c r="CK695" i="1"/>
  <c r="CK712" i="1"/>
  <c r="BI698" i="1"/>
  <c r="BI695" i="1"/>
  <c r="AG698" i="1"/>
  <c r="AG695" i="1"/>
  <c r="AG712" i="1"/>
  <c r="J24" i="43"/>
  <c r="DS772" i="1"/>
  <c r="O770" i="1"/>
  <c r="AP771" i="1"/>
  <c r="CP758" i="1"/>
  <c r="AT765" i="1"/>
  <c r="BT769" i="1"/>
  <c r="CO691" i="1"/>
  <c r="BA771" i="1"/>
  <c r="AJ769" i="1"/>
  <c r="AP769" i="1"/>
  <c r="DZ757" i="1"/>
  <c r="AT763" i="1"/>
  <c r="CH765" i="1"/>
  <c r="EF768" i="1"/>
  <c r="DI770" i="1"/>
  <c r="J769" i="1"/>
  <c r="EE768" i="1"/>
  <c r="DB757" i="1"/>
  <c r="U763" i="1"/>
  <c r="BS765" i="1"/>
  <c r="O14" i="39"/>
  <c r="Y770" i="1"/>
  <c r="N15" i="39"/>
  <c r="BQ766" i="1"/>
  <c r="AU769" i="1"/>
  <c r="BV732" i="1"/>
  <c r="AC755" i="1"/>
  <c r="AJ17" i="39"/>
  <c r="EC767" i="1"/>
  <c r="AR763" i="1"/>
  <c r="DF755" i="1"/>
  <c r="AG758" i="1"/>
  <c r="M697" i="1"/>
  <c r="DI769" i="1"/>
  <c r="EB765" i="1"/>
  <c r="DN758" i="1"/>
  <c r="CS759" i="1"/>
  <c r="BI737" i="1"/>
  <c r="AA772" i="1"/>
  <c r="DT768" i="1"/>
  <c r="DH768" i="1"/>
  <c r="AT757" i="1"/>
  <c r="CK762" i="1"/>
  <c r="AM765" i="1"/>
  <c r="Z8" i="39"/>
  <c r="CJ765" i="1"/>
  <c r="AT769" i="1"/>
  <c r="AB734" i="1"/>
  <c r="CI759" i="1"/>
  <c r="AM762" i="1"/>
  <c r="CY697" i="1"/>
  <c r="AJ677" i="1"/>
  <c r="U767" i="1"/>
  <c r="BN762" i="1"/>
  <c r="AG757" i="1"/>
  <c r="EI758" i="1"/>
  <c r="BS767" i="1"/>
  <c r="CH764" i="1"/>
  <c r="EE759" i="1"/>
  <c r="DD771" i="1"/>
  <c r="CY768" i="1"/>
  <c r="AH673" i="1"/>
  <c r="Y14" i="39"/>
  <c r="CN763" i="1"/>
  <c r="AS758" i="1"/>
  <c r="CY754" i="1"/>
  <c r="BP754" i="1"/>
  <c r="CH699" i="1"/>
  <c r="BG672" i="1"/>
  <c r="CG675" i="1"/>
  <c r="F27" i="43"/>
  <c r="Q764" i="1"/>
  <c r="AT764" i="1"/>
  <c r="AF759" i="1"/>
  <c r="AA734" i="1"/>
  <c r="AT677" i="1"/>
  <c r="BT673" i="1"/>
  <c r="CJ764" i="1"/>
  <c r="DH767" i="1"/>
  <c r="CB769" i="1"/>
  <c r="EH672" i="1"/>
  <c r="EE672" i="1"/>
  <c r="CH622" i="1"/>
  <c r="EJ618" i="1"/>
  <c r="DD573" i="1"/>
  <c r="Z18" i="39"/>
  <c r="CQ769" i="1"/>
  <c r="AT759" i="1"/>
  <c r="BU757" i="1"/>
  <c r="Y8" i="39"/>
  <c r="DP767" i="1"/>
  <c r="AL758" i="1"/>
  <c r="CZ759" i="1"/>
  <c r="CA771" i="1"/>
  <c r="DX763" i="1"/>
  <c r="CB768" i="1"/>
  <c r="AN758" i="1"/>
  <c r="CW769" i="1"/>
  <c r="AF765" i="1"/>
  <c r="BR758" i="1"/>
  <c r="AK759" i="1"/>
  <c r="CW699" i="1"/>
  <c r="AN767" i="1"/>
  <c r="CS764" i="1"/>
  <c r="BT759" i="1"/>
  <c r="AA701" i="1"/>
  <c r="BX699" i="1"/>
  <c r="AK18" i="39"/>
  <c r="CW772" i="1"/>
  <c r="AC758" i="1"/>
  <c r="AJ12" i="39"/>
  <c r="BV758" i="1"/>
  <c r="DS764" i="1"/>
  <c r="AN699" i="1"/>
  <c r="J677" i="1"/>
  <c r="AU677" i="1"/>
  <c r="AH762" i="1"/>
  <c r="AC767" i="1"/>
  <c r="AT758" i="1"/>
  <c r="EJ758" i="1"/>
  <c r="J770" i="1"/>
  <c r="ED754" i="1"/>
  <c r="DA701" i="1"/>
  <c r="BS769" i="1"/>
  <c r="ED731" i="1"/>
  <c r="AJ14" i="39"/>
  <c r="DE766" i="1"/>
  <c r="DD767" i="1"/>
  <c r="BD771" i="1"/>
  <c r="CO755" i="1"/>
  <c r="AK14" i="39"/>
  <c r="CK767" i="1"/>
  <c r="CR763" i="1"/>
  <c r="AD733" i="1"/>
  <c r="DI757" i="1"/>
  <c r="DA697" i="1"/>
  <c r="Q769" i="1"/>
  <c r="CN765" i="1"/>
  <c r="AD759" i="1"/>
  <c r="M759" i="1"/>
  <c r="BT732" i="1"/>
  <c r="EA772" i="1"/>
  <c r="F20" i="43"/>
  <c r="EH766" i="1"/>
  <c r="EH757" i="1"/>
  <c r="CW765" i="1"/>
  <c r="L14" i="43"/>
  <c r="EJ765" i="1"/>
  <c r="AL770" i="1"/>
  <c r="S763" i="1"/>
  <c r="L25" i="43"/>
  <c r="CJ772" i="1"/>
  <c r="AA770" i="1"/>
  <c r="CU762" i="1"/>
  <c r="BA769" i="1"/>
  <c r="BX765" i="1"/>
  <c r="N759" i="1"/>
  <c r="EC758" i="1"/>
  <c r="BQ701" i="1"/>
  <c r="EH768" i="1"/>
  <c r="Q763" i="1"/>
  <c r="BX755" i="1"/>
  <c r="BV691" i="1"/>
  <c r="AD677" i="1"/>
  <c r="C24" i="43"/>
  <c r="BC768" i="1"/>
  <c r="DL762" i="1"/>
  <c r="AM772" i="1"/>
  <c r="N754" i="1"/>
  <c r="EF770" i="1"/>
  <c r="EG732" i="1"/>
  <c r="EJ674" i="1"/>
  <c r="F14" i="43"/>
  <c r="BB756" i="1"/>
  <c r="W764" i="1"/>
  <c r="BG763" i="1"/>
  <c r="BJ677" i="1"/>
  <c r="BN678" i="1"/>
  <c r="DA767" i="1"/>
  <c r="DN765" i="1"/>
  <c r="Y765" i="1"/>
  <c r="BT691" i="1"/>
  <c r="AU672" i="1"/>
  <c r="AG767" i="1"/>
  <c r="CH767" i="1"/>
  <c r="AJ691" i="1"/>
  <c r="EC674" i="1"/>
  <c r="DG620" i="1"/>
  <c r="CU615" i="1"/>
  <c r="N14" i="43"/>
  <c r="AF766" i="1"/>
  <c r="CU768" i="1"/>
  <c r="Q697" i="1"/>
  <c r="DT764" i="1"/>
  <c r="DI758" i="1"/>
  <c r="C16" i="43"/>
  <c r="BX766" i="1"/>
  <c r="BU758" i="1"/>
  <c r="F25" i="43"/>
  <c r="BC770" i="1"/>
  <c r="AL768" i="1"/>
  <c r="BS758" i="1"/>
  <c r="BX770" i="1"/>
  <c r="AZ759" i="1"/>
  <c r="AK732" i="1"/>
  <c r="CY675" i="1"/>
  <c r="DY767" i="1"/>
  <c r="CU765" i="1"/>
  <c r="AG769" i="1"/>
  <c r="AG755" i="1"/>
  <c r="AG732" i="1"/>
  <c r="CO673" i="1"/>
  <c r="EH770" i="1"/>
  <c r="K772" i="1"/>
  <c r="CR769" i="1"/>
  <c r="F11" i="43"/>
  <c r="ED759" i="1"/>
  <c r="Y18" i="39"/>
  <c r="AM768" i="1"/>
  <c r="DY699" i="1"/>
  <c r="AZ769" i="1"/>
  <c r="BR759" i="1"/>
  <c r="EG757" i="1"/>
  <c r="DE769" i="1"/>
  <c r="DJ767" i="1"/>
  <c r="BN772" i="1"/>
  <c r="AA691" i="1"/>
  <c r="AL675" i="1"/>
  <c r="CL765" i="1"/>
  <c r="CU769" i="1"/>
  <c r="K765" i="1"/>
  <c r="EE754" i="1"/>
  <c r="AJ732" i="1"/>
  <c r="BZ678" i="1"/>
  <c r="EH732" i="1"/>
  <c r="DK758" i="1"/>
  <c r="AH769" i="1"/>
  <c r="EE675" i="1"/>
  <c r="AM677" i="1"/>
  <c r="DI768" i="1"/>
  <c r="CK763" i="1"/>
  <c r="DS767" i="1"/>
  <c r="N16" i="43"/>
  <c r="BT768" i="1"/>
  <c r="DH759" i="1"/>
  <c r="BD765" i="1"/>
  <c r="M756" i="1"/>
  <c r="EB772" i="1"/>
  <c r="EG759" i="1"/>
  <c r="DY768" i="1"/>
  <c r="DB759" i="1"/>
  <c r="AJ9" i="39"/>
  <c r="AZ768" i="1"/>
  <c r="AP765" i="1"/>
  <c r="AA768" i="1"/>
  <c r="AM763" i="1"/>
  <c r="AK11" i="39"/>
  <c r="BJ771" i="1"/>
  <c r="AC766" i="1"/>
  <c r="CJ769" i="1"/>
  <c r="Y755" i="1"/>
  <c r="AJ18" i="39"/>
  <c r="CC767" i="1"/>
  <c r="CJ763" i="1"/>
  <c r="ED732" i="1"/>
  <c r="DA757" i="1"/>
  <c r="CS697" i="1"/>
  <c r="CG768" i="1"/>
  <c r="J772" i="1"/>
  <c r="AR764" i="1"/>
  <c r="BD767" i="1"/>
  <c r="BG758" i="1"/>
  <c r="EC769" i="1"/>
  <c r="CY767" i="1"/>
  <c r="CY765" i="1"/>
  <c r="CZ754" i="1"/>
  <c r="DI767" i="1"/>
  <c r="BV767" i="1"/>
  <c r="CK765" i="1"/>
  <c r="DY691" i="1"/>
  <c r="BA767" i="1"/>
  <c r="BL763" i="1"/>
  <c r="CX732" i="1"/>
  <c r="CG757" i="1"/>
  <c r="CW691" i="1"/>
  <c r="DS768" i="1"/>
  <c r="CW757" i="1"/>
  <c r="AH767" i="1"/>
  <c r="AH699" i="1"/>
  <c r="CC674" i="1"/>
  <c r="BI770" i="1"/>
  <c r="DF756" i="1"/>
  <c r="EC699" i="1"/>
  <c r="M767" i="1"/>
  <c r="EG756" i="1"/>
  <c r="V764" i="1"/>
  <c r="CW732" i="1"/>
  <c r="AZ677" i="1"/>
  <c r="Q768" i="1"/>
  <c r="BB766" i="1"/>
  <c r="EC765" i="1"/>
  <c r="DK756" i="1"/>
  <c r="CN674" i="1"/>
  <c r="EH673" i="1"/>
  <c r="AN768" i="1"/>
  <c r="M758" i="1"/>
  <c r="DO720" i="1"/>
  <c r="AN697" i="1"/>
  <c r="BV675" i="1"/>
  <c r="BZ759" i="1"/>
  <c r="DO758" i="1"/>
  <c r="V677" i="1"/>
  <c r="CS672" i="1"/>
  <c r="L623" i="1"/>
  <c r="AJ575" i="1"/>
  <c r="N12" i="39"/>
  <c r="AZ763" i="1"/>
  <c r="DE759" i="1"/>
  <c r="CU772" i="1"/>
  <c r="BG768" i="1"/>
  <c r="CG755" i="1"/>
  <c r="AG768" i="1"/>
  <c r="DN759" i="1"/>
  <c r="AF769" i="1"/>
  <c r="DY766" i="1"/>
  <c r="BC766" i="1"/>
  <c r="BJ764" i="1"/>
  <c r="N18" i="39"/>
  <c r="DJ759" i="1"/>
  <c r="DE691" i="1"/>
  <c r="AL767" i="1"/>
  <c r="CH673" i="1"/>
  <c r="DL767" i="1"/>
  <c r="DL758" i="1"/>
  <c r="N27" i="43"/>
  <c r="Q770" i="1"/>
  <c r="CA766" i="1"/>
  <c r="EH759" i="1"/>
  <c r="BY759" i="1"/>
  <c r="BS757" i="1"/>
  <c r="F10" i="43"/>
  <c r="BJ767" i="1"/>
  <c r="AU763" i="1"/>
  <c r="BL766" i="1"/>
  <c r="EB758" i="1"/>
  <c r="O9" i="39"/>
  <c r="DX770" i="1"/>
  <c r="U766" i="1"/>
  <c r="BD769" i="1"/>
  <c r="M755" i="1"/>
  <c r="Z9" i="39"/>
  <c r="J14" i="43"/>
  <c r="DE768" i="1"/>
  <c r="DE765" i="1"/>
  <c r="U762" i="1"/>
  <c r="CO699" i="1"/>
  <c r="BS770" i="1"/>
  <c r="AM764" i="1"/>
  <c r="DA759" i="1"/>
  <c r="AJ16" i="39"/>
  <c r="BJ770" i="1"/>
  <c r="Y764" i="1"/>
  <c r="Y758" i="1"/>
  <c r="Y16" i="39"/>
  <c r="DL770" i="1"/>
  <c r="EE765" i="1"/>
  <c r="S769" i="1"/>
  <c r="BU754" i="1"/>
  <c r="DE770" i="1"/>
  <c r="AH763" i="1"/>
  <c r="AU766" i="1"/>
  <c r="DO754" i="1"/>
  <c r="BZ763" i="1"/>
  <c r="CA672" i="1"/>
  <c r="CQ768" i="1"/>
  <c r="CH768" i="1"/>
  <c r="BC767" i="1"/>
  <c r="BG770" i="1"/>
  <c r="DO759" i="1"/>
  <c r="DH758" i="1"/>
  <c r="DJ701" i="1"/>
  <c r="K674" i="1"/>
  <c r="BS768" i="1"/>
  <c r="BA765" i="1"/>
  <c r="AR759" i="1"/>
  <c r="CU691" i="1"/>
  <c r="CS675" i="1"/>
  <c r="BD678" i="1"/>
  <c r="BD763" i="1"/>
  <c r="DY697" i="1"/>
  <c r="DI732" i="1"/>
  <c r="O701" i="1"/>
  <c r="AT678" i="1"/>
  <c r="DY765" i="1"/>
  <c r="AJ757" i="1"/>
  <c r="DJ674" i="1"/>
  <c r="CB678" i="1"/>
  <c r="J621" i="1"/>
  <c r="AR572" i="1"/>
  <c r="CC770" i="1"/>
  <c r="AH766" i="1"/>
  <c r="BX767" i="1"/>
  <c r="DA768" i="1"/>
  <c r="BZ762" i="1"/>
  <c r="M701" i="1"/>
  <c r="DX769" i="1"/>
  <c r="CP756" i="1"/>
  <c r="Y699" i="1"/>
  <c r="DL769" i="1"/>
  <c r="V762" i="1"/>
  <c r="BI756" i="1"/>
  <c r="AU772" i="1"/>
  <c r="DZ732" i="1"/>
  <c r="EJ769" i="1"/>
  <c r="EJ691" i="1"/>
  <c r="CB677" i="1"/>
  <c r="AH764" i="1"/>
  <c r="BQ691" i="1"/>
  <c r="AH768" i="1"/>
  <c r="BV768" i="1"/>
  <c r="DJ691" i="1"/>
  <c r="AJ673" i="1"/>
  <c r="J25" i="43"/>
  <c r="DD763" i="1"/>
  <c r="CR772" i="1"/>
  <c r="BS766" i="1"/>
  <c r="CC758" i="1"/>
  <c r="CS768" i="1"/>
  <c r="J765" i="1"/>
  <c r="AR772" i="1"/>
  <c r="CR771" i="1"/>
  <c r="CJ767" i="1"/>
  <c r="DP732" i="1"/>
  <c r="CB763" i="1"/>
  <c r="AF758" i="1"/>
  <c r="AD770" i="1"/>
  <c r="BV677" i="1"/>
  <c r="BA766" i="1"/>
  <c r="BQ759" i="1"/>
  <c r="AG770" i="1"/>
  <c r="S770" i="1"/>
  <c r="DT759" i="1"/>
  <c r="Y674" i="1"/>
  <c r="DG769" i="1"/>
  <c r="CN769" i="1"/>
  <c r="CZ758" i="1"/>
  <c r="J764" i="1"/>
  <c r="AR677" i="1"/>
  <c r="AU675" i="1"/>
  <c r="BZ767" i="1"/>
  <c r="CW701" i="1"/>
  <c r="CJ770" i="1"/>
  <c r="M768" i="1"/>
  <c r="CB766" i="1"/>
  <c r="DW771" i="1"/>
  <c r="DZ756" i="1"/>
  <c r="AJ11" i="39"/>
  <c r="S765" i="1"/>
  <c r="CS701" i="1"/>
  <c r="DP765" i="1"/>
  <c r="BQ765" i="1"/>
  <c r="BQ768" i="1"/>
  <c r="Q701" i="1"/>
  <c r="Y759" i="1"/>
  <c r="AL763" i="1"/>
  <c r="J27" i="43"/>
  <c r="Z10" i="39"/>
  <c r="AK9" i="39"/>
  <c r="O13" i="39"/>
  <c r="L758" i="1"/>
  <c r="BT758" i="1"/>
  <c r="EK759" i="1"/>
  <c r="CH701" i="1"/>
  <c r="BQ699" i="1"/>
  <c r="O17" i="39"/>
  <c r="BQ674" i="1"/>
  <c r="BJ678" i="1"/>
  <c r="CO767" i="1"/>
  <c r="AD765" i="1"/>
  <c r="N16" i="39"/>
  <c r="CO766" i="1"/>
  <c r="L16" i="43"/>
  <c r="CH766" i="1"/>
  <c r="EF701" i="1"/>
  <c r="AK8" i="39"/>
  <c r="Y17" i="39"/>
  <c r="K767" i="1"/>
  <c r="AC757" i="1"/>
  <c r="BI765" i="1"/>
  <c r="Z16" i="39"/>
  <c r="AT766" i="1"/>
  <c r="AL673" i="1"/>
  <c r="BZ765" i="1"/>
  <c r="BX769" i="1"/>
  <c r="AP675" i="1"/>
  <c r="CS691" i="1"/>
  <c r="CL701" i="1"/>
  <c r="AJ8" i="39"/>
  <c r="CB759" i="1"/>
  <c r="BN767" i="1"/>
  <c r="DA766" i="1"/>
  <c r="BA770" i="1"/>
  <c r="O12" i="39"/>
  <c r="BI758" i="1"/>
  <c r="O768" i="1"/>
  <c r="Q699" i="1"/>
  <c r="AD701" i="1"/>
  <c r="DS771" i="1"/>
  <c r="CC755" i="1"/>
  <c r="AM766" i="1"/>
  <c r="CY757" i="1"/>
  <c r="CA678" i="1"/>
  <c r="BB758" i="1"/>
  <c r="K764" i="1"/>
  <c r="AR701" i="1"/>
  <c r="DN677" i="1"/>
  <c r="DT765" i="1"/>
  <c r="AU768" i="1"/>
  <c r="BL767" i="1"/>
  <c r="DX674" i="1"/>
  <c r="F30" i="43"/>
  <c r="CC701" i="1"/>
  <c r="CY699" i="1"/>
  <c r="BG677" i="1"/>
  <c r="BY623" i="1"/>
  <c r="DI617" i="1"/>
  <c r="BT570" i="1"/>
  <c r="CN556" i="1"/>
  <c r="DL549" i="1"/>
  <c r="DS534" i="1"/>
  <c r="BS522" i="1"/>
  <c r="EJ616" i="1"/>
  <c r="EH570" i="1"/>
  <c r="BB555" i="1"/>
  <c r="EH769" i="1"/>
  <c r="M699" i="1"/>
  <c r="T732" i="1"/>
  <c r="BJ675" i="1"/>
  <c r="M677" i="1"/>
  <c r="AB623" i="1"/>
  <c r="DP575" i="1"/>
  <c r="AN568" i="1"/>
  <c r="DX764" i="1"/>
  <c r="Y769" i="1"/>
  <c r="CG732" i="1"/>
  <c r="AL766" i="1"/>
  <c r="AN769" i="1"/>
  <c r="AR768" i="1"/>
  <c r="AJ768" i="1"/>
  <c r="O767" i="1"/>
  <c r="BQ767" i="1"/>
  <c r="BL697" i="1"/>
  <c r="O16" i="39"/>
  <c r="DY677" i="1"/>
  <c r="AC732" i="1"/>
  <c r="CP755" i="1"/>
  <c r="AJ10" i="39"/>
  <c r="DH677" i="1"/>
  <c r="N755" i="1"/>
  <c r="AJ15" i="39"/>
  <c r="CA767" i="1"/>
  <c r="DY755" i="1"/>
  <c r="DZ754" i="1"/>
  <c r="S732" i="1"/>
  <c r="CW675" i="1"/>
  <c r="DT767" i="1"/>
  <c r="CK769" i="1"/>
  <c r="F9" i="43"/>
  <c r="Z12" i="39"/>
  <c r="BB755" i="1"/>
  <c r="DT769" i="1"/>
  <c r="T759" i="1"/>
  <c r="F33" i="43"/>
  <c r="CZ756" i="1"/>
  <c r="BC759" i="1"/>
  <c r="C27" i="43"/>
  <c r="AM767" i="1"/>
  <c r="BZ673" i="1"/>
  <c r="J767" i="1"/>
  <c r="CV759" i="1"/>
  <c r="EH758" i="1"/>
  <c r="CQ765" i="1"/>
  <c r="DD764" i="1"/>
  <c r="AN770" i="1"/>
  <c r="DX759" i="1"/>
  <c r="Q766" i="1"/>
  <c r="CZ757" i="1"/>
  <c r="DT697" i="1"/>
  <c r="CA769" i="1"/>
  <c r="CW697" i="1"/>
  <c r="EC759" i="1"/>
  <c r="O691" i="1"/>
  <c r="DL672" i="1"/>
  <c r="Q759" i="1"/>
  <c r="DG754" i="1"/>
  <c r="DE677" i="1"/>
  <c r="AU673" i="1"/>
  <c r="DZ759" i="1"/>
  <c r="AP770" i="1"/>
  <c r="BO697" i="1"/>
  <c r="AM678" i="1"/>
  <c r="BJ768" i="1"/>
  <c r="CY755" i="1"/>
  <c r="W701" i="1"/>
  <c r="AD674" i="1"/>
  <c r="W621" i="1"/>
  <c r="AR615" i="1"/>
  <c r="EB567" i="1"/>
  <c r="AJ555" i="1"/>
  <c r="BD548" i="1"/>
  <c r="W532" i="1"/>
  <c r="DP622" i="1"/>
  <c r="BV615" i="1"/>
  <c r="V568" i="1"/>
  <c r="BN553" i="1"/>
  <c r="EB767" i="1"/>
  <c r="CI755" i="1"/>
  <c r="V769" i="1"/>
  <c r="M672" i="1"/>
  <c r="BQ673" i="1"/>
  <c r="DX620" i="1"/>
  <c r="AN574" i="1"/>
  <c r="CJ566" i="1"/>
  <c r="EB764" i="1"/>
  <c r="DD762" i="1"/>
  <c r="K697" i="1"/>
  <c r="AZ673" i="1"/>
  <c r="DP677" i="1"/>
  <c r="DS621" i="1"/>
  <c r="DT574" i="1"/>
  <c r="AN567" i="1"/>
  <c r="CJ553" i="1"/>
  <c r="O537" i="1"/>
  <c r="AE525" i="1"/>
  <c r="BD617" i="1"/>
  <c r="AL570" i="1"/>
  <c r="BZ553" i="1"/>
  <c r="CY616" i="1"/>
  <c r="DJ758" i="1"/>
  <c r="L24" i="43"/>
  <c r="N25" i="43"/>
  <c r="DB734" i="1"/>
  <c r="Y767" i="1"/>
  <c r="BL769" i="1"/>
  <c r="EB769" i="1"/>
  <c r="O15" i="39"/>
  <c r="DB758" i="1"/>
  <c r="Y10" i="39"/>
  <c r="CO701" i="1"/>
  <c r="DX678" i="1"/>
  <c r="DZ758" i="1"/>
  <c r="DH763" i="1"/>
  <c r="CW763" i="1"/>
  <c r="EC766" i="1"/>
  <c r="BO768" i="1"/>
  <c r="CY677" i="1"/>
  <c r="BJ769" i="1"/>
  <c r="V767" i="1"/>
  <c r="BO699" i="1"/>
  <c r="N17" i="39"/>
  <c r="BJ765" i="1"/>
  <c r="K672" i="1"/>
  <c r="DZ623" i="1"/>
  <c r="DT575" i="1"/>
  <c r="DL565" i="1"/>
  <c r="AJ550" i="1"/>
  <c r="AM531" i="1"/>
  <c r="DG619" i="1"/>
  <c r="BB571" i="1"/>
  <c r="V553" i="1"/>
  <c r="CU763" i="1"/>
  <c r="AF767" i="1"/>
  <c r="BO677" i="1"/>
  <c r="AP622" i="1"/>
  <c r="AZ615" i="1"/>
  <c r="AF566" i="1"/>
  <c r="V770" i="1"/>
  <c r="AD697" i="1"/>
  <c r="BQ672" i="1"/>
  <c r="DY622" i="1"/>
  <c r="K616" i="1"/>
  <c r="DL566" i="1"/>
  <c r="EJ549" i="1"/>
  <c r="CA529" i="1"/>
  <c r="DX616" i="1"/>
  <c r="J566" i="1"/>
  <c r="DY618" i="1"/>
  <c r="CX754" i="1"/>
  <c r="DG755" i="1"/>
  <c r="Q672" i="1"/>
  <c r="BZ622" i="1"/>
  <c r="BT615" i="1"/>
  <c r="CN566" i="1"/>
  <c r="CJ550" i="1"/>
  <c r="CQ532" i="1"/>
  <c r="DL620" i="1"/>
  <c r="BN572" i="1"/>
  <c r="BZ554" i="1"/>
  <c r="CB616" i="1"/>
  <c r="DI570" i="1"/>
  <c r="CC556" i="1"/>
  <c r="BO575" i="1"/>
  <c r="O548" i="1"/>
  <c r="CG525" i="1"/>
  <c r="CB618" i="1"/>
  <c r="DI548" i="1"/>
  <c r="AS526" i="1"/>
  <c r="Y621" i="1"/>
  <c r="EC548" i="1"/>
  <c r="CG530" i="1"/>
  <c r="S490" i="1"/>
  <c r="EE552" i="1"/>
  <c r="CB532" i="1"/>
  <c r="L33" i="43"/>
  <c r="DJ755" i="1"/>
  <c r="DD765" i="1"/>
  <c r="F18" i="43"/>
  <c r="CV758" i="1"/>
  <c r="CP759" i="1"/>
  <c r="ED758" i="1"/>
  <c r="CL755" i="1"/>
  <c r="V763" i="1"/>
  <c r="CX757" i="1"/>
  <c r="AK16" i="39"/>
  <c r="AP762" i="1"/>
  <c r="BA672" i="1"/>
  <c r="BV701" i="1"/>
  <c r="DX762" i="1"/>
  <c r="AH765" i="1"/>
  <c r="BV617" i="1"/>
  <c r="S755" i="1"/>
  <c r="DP766" i="1"/>
  <c r="CL754" i="1"/>
  <c r="BD762" i="1"/>
  <c r="K762" i="1"/>
  <c r="EJ759" i="1"/>
  <c r="W772" i="1"/>
  <c r="BG764" i="1"/>
  <c r="W770" i="1"/>
  <c r="AR765" i="1"/>
  <c r="CW767" i="1"/>
  <c r="DU759" i="1"/>
  <c r="Z759" i="1"/>
  <c r="BU720" i="1"/>
  <c r="EF765" i="1"/>
  <c r="AR766" i="1"/>
  <c r="AM769" i="1"/>
  <c r="W768" i="1"/>
  <c r="AA769" i="1"/>
  <c r="AF673" i="1"/>
  <c r="R758" i="1"/>
  <c r="BV697" i="1"/>
  <c r="DY757" i="1"/>
  <c r="DY763" i="1"/>
  <c r="DB754" i="1"/>
  <c r="K768" i="1"/>
  <c r="EC697" i="1"/>
  <c r="CN770" i="1"/>
  <c r="BO758" i="1"/>
  <c r="DT674" i="1"/>
  <c r="DH766" i="1"/>
  <c r="Z15" i="39"/>
  <c r="T758" i="1"/>
  <c r="CH697" i="1"/>
  <c r="AC770" i="1"/>
  <c r="DH757" i="1"/>
  <c r="O699" i="1"/>
  <c r="AD673" i="1"/>
  <c r="AH672" i="1"/>
  <c r="EF767" i="1"/>
  <c r="AZ758" i="1"/>
  <c r="CU699" i="1"/>
  <c r="AU674" i="1"/>
  <c r="U764" i="1"/>
  <c r="BW755" i="1"/>
  <c r="CG674" i="1"/>
  <c r="K675" i="1"/>
  <c r="CN622" i="1"/>
  <c r="BT574" i="1"/>
  <c r="CB566" i="1"/>
  <c r="DD553" i="1"/>
  <c r="CA539" i="1"/>
  <c r="EA526" i="1"/>
  <c r="CS620" i="1"/>
  <c r="CH574" i="1"/>
  <c r="AH566" i="1"/>
  <c r="AY623" i="1"/>
  <c r="AT772" i="1"/>
  <c r="AH691" i="1"/>
  <c r="DE674" i="1"/>
  <c r="AS623" i="1"/>
  <c r="DH618" i="1"/>
  <c r="CB572" i="1"/>
  <c r="DT557" i="1"/>
  <c r="DF758" i="1"/>
  <c r="BO763" i="1"/>
  <c r="DN701" i="1"/>
  <c r="DH675" i="1"/>
  <c r="U673" i="1"/>
  <c r="BL619" i="1"/>
  <c r="AN573" i="1"/>
  <c r="CJ565" i="1"/>
  <c r="DX550" i="1"/>
  <c r="W535" i="1"/>
  <c r="CY521" i="1"/>
  <c r="CH615" i="1"/>
  <c r="V567" i="1"/>
  <c r="N623" i="1"/>
  <c r="U615" i="1"/>
  <c r="Q758" i="1"/>
  <c r="CA770" i="1"/>
  <c r="CO769" i="1"/>
  <c r="DU758" i="1"/>
  <c r="EJ763" i="1"/>
  <c r="CC691" i="1"/>
  <c r="AD758" i="1"/>
  <c r="U768" i="1"/>
  <c r="EA769" i="1"/>
  <c r="DT770" i="1"/>
  <c r="AD768" i="1"/>
  <c r="W672" i="1"/>
  <c r="DE758" i="1"/>
  <c r="AG759" i="1"/>
  <c r="CL691" i="1"/>
  <c r="AH759" i="1"/>
  <c r="BZ768" i="1"/>
  <c r="AG672" i="1"/>
  <c r="J759" i="1"/>
  <c r="EF732" i="1"/>
  <c r="BL675" i="1"/>
  <c r="CL766" i="1"/>
  <c r="DS769" i="1"/>
  <c r="CC672" i="1"/>
  <c r="BD620" i="1"/>
  <c r="BD573" i="1"/>
  <c r="EB556" i="1"/>
  <c r="EB547" i="1"/>
  <c r="AE526" i="1"/>
  <c r="BT617" i="1"/>
  <c r="BV567" i="1"/>
  <c r="AA622" i="1"/>
  <c r="BS755" i="1"/>
  <c r="CY691" i="1"/>
  <c r="CA673" i="1"/>
  <c r="DH619" i="1"/>
  <c r="DL573" i="1"/>
  <c r="EJ556" i="1"/>
  <c r="CU767" i="1"/>
  <c r="AA766" i="1"/>
  <c r="CO674" i="1"/>
  <c r="BT620" i="1"/>
  <c r="BX574" i="1"/>
  <c r="DH557" i="1"/>
  <c r="EF547" i="1"/>
  <c r="BC524" i="1"/>
  <c r="BV575" i="1"/>
  <c r="AP556" i="1"/>
  <c r="AZ616" i="1"/>
  <c r="EF759" i="1"/>
  <c r="O763" i="1"/>
  <c r="AL674" i="1"/>
  <c r="DT619" i="1"/>
  <c r="AR574" i="1"/>
  <c r="BL557" i="1"/>
  <c r="CN548" i="1"/>
  <c r="DO526" i="1"/>
  <c r="AA618" i="1"/>
  <c r="V570" i="1"/>
  <c r="AL552" i="1"/>
  <c r="DA575" i="1"/>
  <c r="AG568" i="1"/>
  <c r="DI554" i="1"/>
  <c r="BS568" i="1"/>
  <c r="CW536" i="1"/>
  <c r="DA522" i="1"/>
  <c r="BC573" i="1"/>
  <c r="BA538" i="1"/>
  <c r="DN524" i="1"/>
  <c r="BO573" i="1"/>
  <c r="DD539" i="1"/>
  <c r="AR526" i="1"/>
  <c r="EE618" i="1"/>
  <c r="CS548" i="1"/>
  <c r="DH525" i="1"/>
  <c r="L20" i="43"/>
  <c r="CL767" i="1"/>
  <c r="CR766" i="1"/>
  <c r="AF675" i="1"/>
  <c r="CA675" i="1"/>
  <c r="M620" i="1"/>
  <c r="BL571" i="1"/>
  <c r="DH554" i="1"/>
  <c r="BG537" i="1"/>
  <c r="DK523" i="1"/>
  <c r="AR758" i="1"/>
  <c r="DD768" i="1"/>
  <c r="CH674" i="1"/>
  <c r="AR620" i="1"/>
  <c r="CJ574" i="1"/>
  <c r="CR557" i="1"/>
  <c r="DX548" i="1"/>
  <c r="BG529" i="1"/>
  <c r="CA618" i="1"/>
  <c r="BB570" i="1"/>
  <c r="BZ552" i="1"/>
  <c r="M615" i="1"/>
  <c r="CG568" i="1"/>
  <c r="U555" i="1"/>
  <c r="DW570" i="1"/>
  <c r="AJ537" i="1"/>
  <c r="BI523" i="1"/>
  <c r="AM574" i="1"/>
  <c r="DX537" i="1"/>
  <c r="CN524" i="1"/>
  <c r="AM573" i="1"/>
  <c r="BN538" i="1"/>
  <c r="EG523" i="1"/>
  <c r="CU572" i="1"/>
  <c r="BD537" i="1"/>
  <c r="DP524" i="1"/>
  <c r="N10" i="43"/>
  <c r="Y9" i="39"/>
  <c r="K701" i="1"/>
  <c r="CR673" i="1"/>
  <c r="CJ575" i="1"/>
  <c r="DL553" i="1"/>
  <c r="BW526" i="1"/>
  <c r="AK17" i="39"/>
  <c r="AK758" i="1"/>
  <c r="AL759" i="1"/>
  <c r="AR767" i="1"/>
  <c r="C14" i="43"/>
  <c r="CG758" i="1"/>
  <c r="EB770" i="1"/>
  <c r="CR770" i="1"/>
  <c r="DS765" i="1"/>
  <c r="CA762" i="1"/>
  <c r="AZ765" i="1"/>
  <c r="DA691" i="1"/>
  <c r="BZ764" i="1"/>
  <c r="CB673" i="1"/>
  <c r="EA759" i="1"/>
  <c r="BX691" i="1"/>
  <c r="DL570" i="1"/>
  <c r="BI766" i="1"/>
  <c r="DI763" i="1"/>
  <c r="EE767" i="1"/>
  <c r="AJ701" i="1"/>
  <c r="CA768" i="1"/>
  <c r="CA764" i="1"/>
  <c r="AJ765" i="1"/>
  <c r="AC759" i="1"/>
  <c r="AT767" i="1"/>
  <c r="CD759" i="1"/>
  <c r="AN766" i="1"/>
  <c r="O766" i="1"/>
  <c r="BQ758" i="1"/>
  <c r="K691" i="1"/>
  <c r="N732" i="1"/>
  <c r="BL768" i="1"/>
  <c r="AD691" i="1"/>
  <c r="DY759" i="1"/>
  <c r="BS732" i="1"/>
  <c r="BB674" i="1"/>
  <c r="M754" i="1"/>
  <c r="F34" i="43"/>
  <c r="Y13" i="39"/>
  <c r="AN757" i="1"/>
  <c r="AN762" i="1" s="1"/>
  <c r="BU755" i="1"/>
  <c r="AL772" i="1"/>
  <c r="F22" i="43"/>
  <c r="DY754" i="1"/>
  <c r="AJ699" i="1"/>
  <c r="CH675" i="1"/>
  <c r="AF770" i="1"/>
  <c r="V772" i="1"/>
  <c r="CB757" i="1"/>
  <c r="BN677" i="1"/>
  <c r="AJ766" i="1"/>
  <c r="DG759" i="1"/>
  <c r="EJ699" i="1"/>
  <c r="BG674" i="1"/>
  <c r="DY769" i="1"/>
  <c r="BD768" i="1"/>
  <c r="DG758" i="1"/>
  <c r="CR678" i="1"/>
  <c r="Y672" i="1"/>
  <c r="CS762" i="1"/>
  <c r="S697" i="1"/>
  <c r="BZ675" i="1"/>
  <c r="Q677" i="1"/>
  <c r="Q620" i="1"/>
  <c r="CN572" i="1"/>
  <c r="EJ557" i="1"/>
  <c r="AR552" i="1"/>
  <c r="BS536" i="1"/>
  <c r="BW525" i="1"/>
  <c r="DN618" i="1"/>
  <c r="DJ572" i="1"/>
  <c r="AP557" i="1"/>
  <c r="F16" i="43"/>
  <c r="CO757" i="1"/>
  <c r="K766" i="1"/>
  <c r="M674" i="1"/>
  <c r="BT672" i="1"/>
  <c r="O621" i="1"/>
  <c r="DN616" i="1"/>
  <c r="DT570" i="1"/>
  <c r="N14" i="39"/>
  <c r="BA762" i="1"/>
  <c r="M772" i="1"/>
  <c r="BT675" i="1"/>
  <c r="BC673" i="1"/>
  <c r="V622" i="1"/>
  <c r="CO617" i="1"/>
  <c r="CJ571" i="1"/>
  <c r="DT556" i="1"/>
  <c r="AR549" i="1"/>
  <c r="AM532" i="1"/>
  <c r="CU621" i="1"/>
  <c r="BN574" i="1"/>
  <c r="EH557" i="1"/>
  <c r="BV620" i="1"/>
  <c r="AK10" i="39"/>
  <c r="BD770" i="1"/>
  <c r="AH770" i="1"/>
  <c r="DL768" i="1"/>
  <c r="CY732" i="1"/>
  <c r="CL759" i="1"/>
  <c r="BG772" i="1"/>
  <c r="BM759" i="1"/>
  <c r="EH767" i="1"/>
  <c r="CO758" i="1"/>
  <c r="O765" i="1"/>
  <c r="CK772" i="1"/>
  <c r="N10" i="39"/>
  <c r="DW765" i="1"/>
  <c r="BV766" i="1"/>
  <c r="BO672" i="1"/>
  <c r="CC756" i="1"/>
  <c r="BP759" i="1"/>
  <c r="DW672" i="1"/>
  <c r="DY758" i="1"/>
  <c r="CZ732" i="1"/>
  <c r="CQ677" i="1"/>
  <c r="CP754" i="1"/>
  <c r="DK732" i="1"/>
  <c r="BG673" i="1"/>
  <c r="CW621" i="1"/>
  <c r="AJ571" i="1"/>
  <c r="DL554" i="1"/>
  <c r="BC537" i="1"/>
  <c r="BC523" i="1"/>
  <c r="AD615" i="1"/>
  <c r="BA768" i="1"/>
  <c r="DX673" i="1"/>
  <c r="AR555" i="1"/>
  <c r="BB572" i="1"/>
  <c r="J16" i="43"/>
  <c r="V768" i="1"/>
  <c r="AB759" i="1"/>
  <c r="F29" i="43"/>
  <c r="BX675" i="1"/>
  <c r="EF672" i="1"/>
  <c r="AG618" i="1"/>
  <c r="AG622" i="1"/>
  <c r="DI766" i="1"/>
  <c r="DG675" i="1"/>
  <c r="AH620" i="1"/>
  <c r="U770" i="1"/>
  <c r="BA678" i="1"/>
  <c r="AR621" i="1"/>
  <c r="CR555" i="1"/>
  <c r="DX622" i="1"/>
  <c r="AD553" i="1"/>
  <c r="AU770" i="1"/>
  <c r="AG673" i="1"/>
  <c r="EF571" i="1"/>
  <c r="K539" i="1"/>
  <c r="Y616" i="1"/>
  <c r="Q621" i="1"/>
  <c r="CS566" i="1"/>
  <c r="DW555" i="1"/>
  <c r="CO501" i="1"/>
  <c r="CL535" i="1"/>
  <c r="BO565" i="1"/>
  <c r="AJ524" i="1"/>
  <c r="CS537" i="1"/>
  <c r="S31" i="43"/>
  <c r="EC757" i="1"/>
  <c r="BV699" i="1"/>
  <c r="EC672" i="1"/>
  <c r="DL575" i="1"/>
  <c r="DH556" i="1"/>
  <c r="AA535" i="1"/>
  <c r="AP767" i="1"/>
  <c r="EB768" i="1"/>
  <c r="W675" i="1"/>
  <c r="CC618" i="1"/>
  <c r="DX566" i="1"/>
  <c r="DW539" i="1"/>
  <c r="BO521" i="1"/>
  <c r="DN572" i="1"/>
  <c r="BQ621" i="1"/>
  <c r="CW572" i="1"/>
  <c r="CW556" i="1"/>
  <c r="AU556" i="1"/>
  <c r="DT529" i="1"/>
  <c r="DN619" i="1"/>
  <c r="AR535" i="1"/>
  <c r="T499" i="1"/>
  <c r="CO548" i="1"/>
  <c r="S503" i="1"/>
  <c r="EA550" i="1"/>
  <c r="CC526" i="1"/>
  <c r="Q18" i="43"/>
  <c r="BQ755" i="1"/>
  <c r="DP675" i="1"/>
  <c r="EJ571" i="1"/>
  <c r="AU539" i="1"/>
  <c r="BL617" i="1"/>
  <c r="DJ557" i="1"/>
  <c r="BT616" i="1"/>
  <c r="CO567" i="1"/>
  <c r="U552" i="1"/>
  <c r="EH547" i="1"/>
  <c r="AO513" i="1"/>
  <c r="EE554" i="1"/>
  <c r="AT525" i="1"/>
  <c r="CY555" i="1"/>
  <c r="AR769" i="1"/>
  <c r="AF732" i="1"/>
  <c r="BB770" i="1"/>
  <c r="DN766" i="1"/>
  <c r="CS766" i="1"/>
  <c r="F12" i="43"/>
  <c r="CA763" i="1"/>
  <c r="AG766" i="1"/>
  <c r="DI677" i="1"/>
  <c r="P757" i="1"/>
  <c r="BZ766" i="1"/>
  <c r="AZ767" i="1"/>
  <c r="BL701" i="1"/>
  <c r="CW674" i="1"/>
  <c r="S766" i="1"/>
  <c r="CW677" i="1"/>
  <c r="J758" i="1"/>
  <c r="CS677" i="1"/>
  <c r="AL622" i="1"/>
  <c r="CB571" i="1"/>
  <c r="CN552" i="1"/>
  <c r="DS529" i="1"/>
  <c r="DI615" i="1"/>
  <c r="EH554" i="1"/>
  <c r="AM771" i="1"/>
  <c r="CH677" i="1"/>
  <c r="AP672" i="1"/>
  <c r="EF574" i="1"/>
  <c r="L27" i="43"/>
  <c r="DO734" i="1"/>
  <c r="S677" i="1"/>
  <c r="AU622" i="1"/>
  <c r="BX568" i="1"/>
  <c r="DP548" i="1"/>
  <c r="CV623" i="1"/>
  <c r="AH568" i="1"/>
  <c r="BS617" i="1"/>
  <c r="EF757" i="1"/>
  <c r="BN675" i="1"/>
  <c r="S621" i="1"/>
  <c r="CJ572" i="1"/>
  <c r="DX552" i="1"/>
  <c r="DS530" i="1"/>
  <c r="DH616" i="1"/>
  <c r="BN556" i="1"/>
  <c r="DD615" i="1"/>
  <c r="Q567" i="1"/>
  <c r="AA619" i="1"/>
  <c r="M547" i="1"/>
  <c r="EG503" i="1"/>
  <c r="CU550" i="1"/>
  <c r="AJ759" i="1"/>
  <c r="EF619" i="1"/>
  <c r="CJ547" i="1"/>
  <c r="CL555" i="1"/>
  <c r="AD757" i="1"/>
  <c r="CL768" i="1"/>
  <c r="CO759" i="1"/>
  <c r="K763" i="1"/>
  <c r="F19" i="43"/>
  <c r="BL758" i="1"/>
  <c r="CN567" i="1"/>
  <c r="CL573" i="1"/>
  <c r="W765" i="1"/>
  <c r="BL677" i="1"/>
  <c r="DA617" i="1"/>
  <c r="DD769" i="1"/>
  <c r="DJ672" i="1"/>
  <c r="CG618" i="1"/>
  <c r="AJ553" i="1"/>
  <c r="K620" i="1"/>
  <c r="DT621" i="1"/>
  <c r="AF755" i="1"/>
  <c r="DP673" i="1"/>
  <c r="DL568" i="1"/>
  <c r="DS535" i="1"/>
  <c r="EH574" i="1"/>
  <c r="CO618" i="1"/>
  <c r="Q565" i="1"/>
  <c r="S550" i="1"/>
  <c r="CO490" i="1"/>
  <c r="CH531" i="1"/>
  <c r="EH550" i="1"/>
  <c r="AU504" i="1"/>
  <c r="CB535" i="1"/>
  <c r="C18" i="43"/>
  <c r="DJ768" i="1"/>
  <c r="BB675" i="1"/>
  <c r="DN621" i="1"/>
  <c r="CJ573" i="1"/>
  <c r="DT552" i="1"/>
  <c r="DW531" i="1"/>
  <c r="CA765" i="1"/>
  <c r="U678" i="1"/>
  <c r="S675" i="1"/>
  <c r="DW615" i="1"/>
  <c r="CN555" i="1"/>
  <c r="AA536" i="1"/>
  <c r="AP621" i="1"/>
  <c r="EH566" i="1"/>
  <c r="DI618" i="1"/>
  <c r="U571" i="1"/>
  <c r="CG553" i="1"/>
  <c r="BI550" i="1"/>
  <c r="DL525" i="1"/>
  <c r="DG566" i="1"/>
  <c r="U531" i="1"/>
  <c r="DY619" i="1"/>
  <c r="DI535" i="1"/>
  <c r="AU489" i="1"/>
  <c r="BO548" i="1"/>
  <c r="CP504" i="1"/>
  <c r="H89" i="44"/>
  <c r="BD772" i="1"/>
  <c r="CT623" i="1"/>
  <c r="BT567" i="1"/>
  <c r="BO534" i="1"/>
  <c r="CH575" i="1"/>
  <c r="BN554" i="1"/>
  <c r="M575" i="1"/>
  <c r="CG565" i="1"/>
  <c r="AU575" i="1"/>
  <c r="CR535" i="1"/>
  <c r="CK498" i="1"/>
  <c r="CU548" i="1"/>
  <c r="DD516" i="1"/>
  <c r="BI549" i="1"/>
  <c r="AD769" i="1"/>
  <c r="DS675" i="1"/>
  <c r="V771" i="1"/>
  <c r="CN768" i="1"/>
  <c r="CG765" i="1"/>
  <c r="AP772" i="1"/>
  <c r="DW769" i="1"/>
  <c r="AP768" i="1"/>
  <c r="BS674" i="1"/>
  <c r="C25" i="43"/>
  <c r="BC757" i="1"/>
  <c r="BB768" i="1"/>
  <c r="CR768" i="1"/>
  <c r="BA772" i="1"/>
  <c r="DS762" i="1"/>
  <c r="J673" i="1"/>
  <c r="EC691" i="1"/>
  <c r="DS673" i="1"/>
  <c r="EJ621" i="1"/>
  <c r="AR567" i="1"/>
  <c r="EJ548" i="1"/>
  <c r="BS524" i="1"/>
  <c r="AP573" i="1"/>
  <c r="AD552" i="1"/>
  <c r="AA759" i="1"/>
  <c r="AM674" i="1"/>
  <c r="CQ620" i="1"/>
  <c r="AF572" i="1"/>
  <c r="BG766" i="1"/>
  <c r="AI758" i="1"/>
  <c r="AJ672" i="1"/>
  <c r="Q618" i="1"/>
  <c r="EB565" i="1"/>
  <c r="CQ537" i="1"/>
  <c r="J619" i="1"/>
  <c r="BB557" i="1"/>
  <c r="CW575" i="1"/>
  <c r="BV770" i="1"/>
  <c r="CN675" i="1"/>
  <c r="DE621" i="1"/>
  <c r="AR568" i="1"/>
  <c r="CJ549" i="1"/>
  <c r="BS525" i="1"/>
  <c r="AT574" i="1"/>
  <c r="BB553" i="1"/>
  <c r="CC574" i="1"/>
  <c r="CS557" i="1"/>
  <c r="AA572" i="1"/>
  <c r="DT534" i="1"/>
  <c r="BM488" i="1"/>
  <c r="CH547" i="1"/>
  <c r="M522" i="1"/>
  <c r="AM550" i="1"/>
  <c r="BN529" i="1"/>
  <c r="BC575" i="1"/>
  <c r="CW526" i="1"/>
  <c r="L12" i="43"/>
  <c r="DD770" i="1"/>
  <c r="CU759" i="1"/>
  <c r="CB615" i="1"/>
  <c r="DG526" i="1"/>
  <c r="BZ618" i="1"/>
  <c r="DS766" i="1"/>
  <c r="BO759" i="1"/>
  <c r="CO732" i="1"/>
  <c r="EH677" i="1"/>
  <c r="M691" i="1"/>
  <c r="BJ691" i="1"/>
  <c r="EB552" i="1"/>
  <c r="AL565" i="1"/>
  <c r="DH769" i="1"/>
  <c r="AT672" i="1"/>
  <c r="DD571" i="1"/>
  <c r="AE758" i="1"/>
  <c r="BO675" i="1"/>
  <c r="BL572" i="1"/>
  <c r="CQ536" i="1"/>
  <c r="EH572" i="1"/>
  <c r="BA575" i="1"/>
  <c r="BB677" i="1"/>
  <c r="EC620" i="1"/>
  <c r="BD555" i="1"/>
  <c r="O525" i="1"/>
  <c r="BV566" i="1"/>
  <c r="Q574" i="1"/>
  <c r="AG553" i="1"/>
  <c r="AJ534" i="1"/>
  <c r="AM566" i="1"/>
  <c r="DD520" i="1"/>
  <c r="CC536" i="1"/>
  <c r="AA573" i="1"/>
  <c r="DT522" i="1"/>
  <c r="O18" i="39"/>
  <c r="AT770" i="1"/>
  <c r="O677" i="1"/>
  <c r="R623" i="1"/>
  <c r="AJ568" i="1"/>
  <c r="EB549" i="1"/>
  <c r="BC526" i="1"/>
  <c r="BL755" i="1"/>
  <c r="AM672" i="1"/>
  <c r="DI622" i="1"/>
  <c r="BD572" i="1"/>
  <c r="DH553" i="1"/>
  <c r="EE532" i="1"/>
  <c r="CG616" i="1"/>
  <c r="BN557" i="1"/>
  <c r="DW616" i="1"/>
  <c r="DY566" i="1"/>
  <c r="EE622" i="1"/>
  <c r="AU548" i="1"/>
  <c r="DA502" i="1"/>
  <c r="CQ553" i="1"/>
  <c r="AF526" i="1"/>
  <c r="AM565" i="1"/>
  <c r="BJ532" i="1"/>
  <c r="BD618" i="1"/>
  <c r="AT535" i="1"/>
  <c r="DB489" i="1"/>
  <c r="M70" i="44"/>
  <c r="AR697" i="1"/>
  <c r="CD623" i="1"/>
  <c r="DX556" i="1"/>
  <c r="EA521" i="1"/>
  <c r="AP572" i="1"/>
  <c r="CU622" i="1"/>
  <c r="DY572" i="1"/>
  <c r="BI556" i="1"/>
  <c r="BC566" i="1"/>
  <c r="BZ530" i="1"/>
  <c r="AF618" i="1"/>
  <c r="U536" i="1"/>
  <c r="T490" i="1"/>
  <c r="EB537" i="1"/>
  <c r="EJ767" i="1"/>
  <c r="AK13" i="39"/>
  <c r="Z14" i="39"/>
  <c r="CK764" i="1"/>
  <c r="EA767" i="1"/>
  <c r="DL763" i="1"/>
  <c r="F31" i="43"/>
  <c r="AA764" i="1"/>
  <c r="BN770" i="1"/>
  <c r="BB759" i="1"/>
  <c r="CB675" i="1"/>
  <c r="BI722" i="1"/>
  <c r="EF674" i="1"/>
  <c r="CY769" i="1"/>
  <c r="DW767" i="1"/>
  <c r="CN672" i="1"/>
  <c r="CQ759" i="1"/>
  <c r="BZ674" i="1"/>
  <c r="AD617" i="1"/>
  <c r="DD557" i="1"/>
  <c r="AM538" i="1"/>
  <c r="CY621" i="1"/>
  <c r="J570" i="1"/>
  <c r="EC768" i="1"/>
  <c r="CY701" i="1"/>
  <c r="BA675" i="1"/>
  <c r="CO621" i="1"/>
  <c r="DL567" i="1"/>
  <c r="CK758" i="1"/>
  <c r="K699" i="1"/>
  <c r="AC673" i="1"/>
  <c r="DD575" i="1"/>
  <c r="EJ555" i="1"/>
  <c r="CY532" i="1"/>
  <c r="M616" i="1"/>
  <c r="AH554" i="1"/>
  <c r="BT765" i="1"/>
  <c r="CZ731" i="1"/>
  <c r="DN675" i="1"/>
  <c r="BZ617" i="1"/>
  <c r="BX565" i="1"/>
  <c r="AN547" i="1"/>
  <c r="DT622" i="1"/>
  <c r="AL571" i="1"/>
  <c r="DP621" i="1"/>
  <c r="Q572" i="1"/>
  <c r="CS555" i="1"/>
  <c r="CU556" i="1"/>
  <c r="CP526" i="1"/>
  <c r="EA575" i="1"/>
  <c r="J536" i="1"/>
  <c r="EF490" i="1"/>
  <c r="DE547" i="1"/>
  <c r="Z525" i="1"/>
  <c r="AU557" i="1"/>
  <c r="P524" i="1"/>
  <c r="Q20" i="43"/>
  <c r="DG757" i="1"/>
  <c r="CU677" i="1"/>
  <c r="EA677" i="1"/>
  <c r="DT568" i="1"/>
  <c r="BN619" i="1"/>
  <c r="DX767" i="1"/>
  <c r="O8" i="39"/>
  <c r="BZ769" i="1"/>
  <c r="DT766" i="1"/>
  <c r="K769" i="1"/>
  <c r="EA766" i="1"/>
  <c r="O675" i="1"/>
  <c r="AM535" i="1"/>
  <c r="DN555" i="1"/>
  <c r="DH755" i="1"/>
  <c r="CB674" i="1"/>
  <c r="DP770" i="1"/>
  <c r="DQ623" i="1"/>
  <c r="EC526" i="1"/>
  <c r="CA565" i="1"/>
  <c r="W673" i="1"/>
  <c r="CG767" i="1"/>
  <c r="AJ570" i="1"/>
  <c r="V555" i="1"/>
  <c r="BZ534" i="1"/>
  <c r="DG550" i="1"/>
  <c r="N18" i="43"/>
  <c r="DH549" i="1"/>
  <c r="DA570" i="1"/>
  <c r="BG570" i="1"/>
  <c r="DP757" i="1"/>
  <c r="DJ766" i="1"/>
  <c r="AH758" i="1"/>
  <c r="EE673" i="1"/>
  <c r="BX759" i="1"/>
  <c r="BG534" i="1"/>
  <c r="BO732" i="1"/>
  <c r="W767" i="1"/>
  <c r="DH552" i="1"/>
  <c r="AG763" i="1"/>
  <c r="DL555" i="1"/>
  <c r="AL618" i="1"/>
  <c r="CG524" i="1"/>
  <c r="BB616" i="1"/>
  <c r="AU501" i="1"/>
  <c r="BB499" i="1"/>
  <c r="EA732" i="1"/>
  <c r="BG675" i="1"/>
  <c r="M618" i="1"/>
  <c r="BL565" i="1"/>
  <c r="AF547" i="1"/>
  <c r="DA769" i="1"/>
  <c r="DA732" i="1"/>
  <c r="EJ675" i="1"/>
  <c r="Q622" i="1"/>
  <c r="CJ568" i="1"/>
  <c r="DT549" i="1"/>
  <c r="DG525" i="1"/>
  <c r="CL574" i="1"/>
  <c r="DJ553" i="1"/>
  <c r="CW574" i="1"/>
  <c r="DY557" i="1"/>
  <c r="S573" i="1"/>
  <c r="AJ535" i="1"/>
  <c r="AO490" i="1"/>
  <c r="J548" i="1"/>
  <c r="DI521" i="1"/>
  <c r="Y550" i="1"/>
  <c r="BB525" i="1"/>
  <c r="DS566" i="1"/>
  <c r="CN531" i="1"/>
  <c r="S30" i="43"/>
  <c r="DX765" i="1"/>
  <c r="DE675" i="1"/>
  <c r="BC616" i="1"/>
  <c r="CN550" i="1"/>
  <c r="DW619" i="1"/>
  <c r="AD556" i="1"/>
  <c r="BQ573" i="1"/>
  <c r="CW553" i="1"/>
  <c r="BZ537" i="1"/>
  <c r="AH621" i="1"/>
  <c r="DI526" i="1"/>
  <c r="DW550" i="1"/>
  <c r="BO754" i="1"/>
  <c r="BN674" i="1"/>
  <c r="BJ617" i="1"/>
  <c r="DX555" i="1"/>
  <c r="BC532" i="1"/>
  <c r="CN616" i="1"/>
  <c r="CH556" i="1"/>
  <c r="DH615" i="1"/>
  <c r="EC566" i="1"/>
  <c r="CU619" i="1"/>
  <c r="Q547" i="1"/>
  <c r="BY503" i="1"/>
  <c r="DN550" i="1"/>
  <c r="CP525" i="1"/>
  <c r="CA566" i="1"/>
  <c r="BN766" i="1"/>
  <c r="K678" i="1"/>
  <c r="V617" i="1"/>
  <c r="CR550" i="1"/>
  <c r="AU620" i="1"/>
  <c r="BJ556" i="1"/>
  <c r="CC573" i="1"/>
  <c r="M554" i="1"/>
  <c r="CR538" i="1"/>
  <c r="BN765" i="1"/>
  <c r="AA674" i="1"/>
  <c r="BD615" i="1"/>
  <c r="BD549" i="1"/>
  <c r="AL619" i="1"/>
  <c r="AH555" i="1"/>
  <c r="CO572" i="1"/>
  <c r="BA553" i="1"/>
  <c r="BQ536" i="1"/>
  <c r="O11" i="39"/>
  <c r="F24" i="43"/>
  <c r="BC758" i="1"/>
  <c r="S767" i="1"/>
  <c r="EJ766" i="1"/>
  <c r="M769" i="1"/>
  <c r="AF757" i="1"/>
  <c r="EB763" i="1"/>
  <c r="CL756" i="1"/>
  <c r="CR674" i="1"/>
  <c r="BO766" i="1"/>
  <c r="U674" i="1"/>
  <c r="DJ765" i="1"/>
  <c r="DK759" i="1"/>
  <c r="CA677" i="1"/>
  <c r="CY731" i="1"/>
  <c r="BD672" i="1"/>
  <c r="BO616" i="1"/>
  <c r="BD557" i="1"/>
  <c r="EA536" i="1"/>
  <c r="AG621" i="1"/>
  <c r="BN568" i="1"/>
  <c r="CQ767" i="1"/>
  <c r="AN755" i="1"/>
  <c r="AT674" i="1"/>
  <c r="CQ619" i="1"/>
  <c r="BL567" i="1"/>
  <c r="CS755" i="1"/>
  <c r="AP677" i="1"/>
  <c r="BL674" i="1"/>
  <c r="AZ575" i="1"/>
  <c r="DP554" i="1"/>
  <c r="BG531" i="1"/>
  <c r="AH615" i="1"/>
  <c r="BN552" i="1"/>
  <c r="EJ768" i="1"/>
  <c r="DN691" i="1"/>
  <c r="Y677" i="1"/>
  <c r="EH616" i="1"/>
  <c r="DX557" i="1"/>
  <c r="BS537" i="1"/>
  <c r="O622" i="1"/>
  <c r="BZ570" i="1"/>
  <c r="AT620" i="1"/>
  <c r="CS571" i="1"/>
  <c r="AG555" i="1"/>
  <c r="BS553" i="1"/>
  <c r="AT526" i="1"/>
  <c r="BO574" i="1"/>
  <c r="BA529" i="1"/>
  <c r="EA574" i="1"/>
  <c r="AD536" i="1"/>
  <c r="DG499" i="1"/>
  <c r="BC549" i="1"/>
  <c r="Y522" i="1"/>
  <c r="J12" i="43"/>
  <c r="BC769" i="1"/>
  <c r="EA673" i="1"/>
  <c r="BL620" i="1"/>
  <c r="DX571" i="1"/>
  <c r="BT552" i="1"/>
  <c r="DW529" i="1"/>
  <c r="EF766" i="1"/>
  <c r="EA675" i="1"/>
  <c r="DS674" i="1"/>
  <c r="AF575" i="1"/>
  <c r="AF555" i="1"/>
  <c r="K535" i="1"/>
  <c r="BB619" i="1"/>
  <c r="AT566" i="1"/>
  <c r="J618" i="1"/>
  <c r="DY568" i="1"/>
  <c r="U553" i="1"/>
  <c r="AM549" i="1"/>
  <c r="AT524" i="1"/>
  <c r="EE565" i="1"/>
  <c r="J529" i="1"/>
  <c r="BS574" i="1"/>
  <c r="BN535" i="1"/>
  <c r="DD621" i="1"/>
  <c r="CB539" i="1"/>
  <c r="CP501" i="1"/>
  <c r="M78" i="44"/>
  <c r="BO701" i="1"/>
  <c r="CO622" i="1"/>
  <c r="CR565" i="1"/>
  <c r="CU529" i="1"/>
  <c r="BN571" i="1"/>
  <c r="DN617" i="1"/>
  <c r="M566" i="1"/>
  <c r="DG556" i="1"/>
  <c r="DF523" i="1"/>
  <c r="BS549" i="1"/>
  <c r="BS620" i="1"/>
  <c r="F8" i="43"/>
  <c r="DJ697" i="1"/>
  <c r="AA621" i="1"/>
  <c r="EB568" i="1"/>
  <c r="EJ547" i="1"/>
  <c r="S622" i="1"/>
  <c r="BN570" i="1"/>
  <c r="CA620" i="1"/>
  <c r="CW571" i="1"/>
  <c r="Y555" i="1"/>
  <c r="EA553" i="1"/>
  <c r="BD526" i="1"/>
  <c r="AU574" i="1"/>
  <c r="U535" i="1"/>
  <c r="BL488" i="1"/>
  <c r="W547" i="1"/>
  <c r="CU701" i="1"/>
  <c r="BE623" i="1"/>
  <c r="EJ565" i="1"/>
  <c r="O530" i="1"/>
  <c r="V572" i="1"/>
  <c r="AD618" i="1"/>
  <c r="Q566" i="1"/>
  <c r="EA557" i="1"/>
  <c r="AL524" i="1"/>
  <c r="DT691" i="1"/>
  <c r="DJ621" i="1"/>
  <c r="CN557" i="1"/>
  <c r="W526" i="1"/>
  <c r="BQ763" i="1"/>
  <c r="BJ766" i="1"/>
  <c r="DA755" i="1"/>
  <c r="Q674" i="1"/>
  <c r="CH769" i="1"/>
  <c r="AU764" i="1"/>
  <c r="DO755" i="1"/>
  <c r="CW758" i="1"/>
  <c r="DT673" i="1"/>
  <c r="AZ570" i="1"/>
  <c r="DS677" i="1"/>
  <c r="AD557" i="1"/>
  <c r="BS552" i="1"/>
  <c r="V500" i="1"/>
  <c r="BN617" i="1"/>
  <c r="AB758" i="1"/>
  <c r="DL550" i="1"/>
  <c r="BA574" i="1"/>
  <c r="AO495" i="1"/>
  <c r="AD526" i="1"/>
  <c r="BX768" i="1"/>
  <c r="CN620" i="1"/>
  <c r="AC554" i="1"/>
  <c r="J530" i="1"/>
  <c r="DH765" i="1"/>
  <c r="N758" i="1"/>
  <c r="BG765" i="1"/>
  <c r="CW759" i="1"/>
  <c r="CC673" i="1"/>
  <c r="AM618" i="1"/>
  <c r="DW674" i="1"/>
  <c r="EC675" i="1"/>
  <c r="EI525" i="1"/>
  <c r="AJ697" i="1"/>
  <c r="AU535" i="1"/>
  <c r="Q570" i="1"/>
  <c r="BS567" i="1"/>
  <c r="EA566" i="1"/>
  <c r="BC622" i="1"/>
  <c r="L21" i="43"/>
  <c r="BJ701" i="1"/>
  <c r="BI673" i="1"/>
  <c r="AR575" i="1"/>
  <c r="DH555" i="1"/>
  <c r="DG535" i="1"/>
  <c r="J763" i="1"/>
  <c r="BO755" i="1"/>
  <c r="AF672" i="1"/>
  <c r="DY617" i="1"/>
  <c r="DP565" i="1"/>
  <c r="BX547" i="1"/>
  <c r="BF623" i="1"/>
  <c r="BZ571" i="1"/>
  <c r="AF622" i="1"/>
  <c r="BA572" i="1"/>
  <c r="DY555" i="1"/>
  <c r="CA557" i="1"/>
  <c r="DP526" i="1"/>
  <c r="DA616" i="1"/>
  <c r="DX535" i="1"/>
  <c r="AN490" i="1"/>
  <c r="CG547" i="1"/>
  <c r="T521" i="1"/>
  <c r="BA550" i="1"/>
  <c r="CN525" i="1"/>
  <c r="C12" i="43"/>
  <c r="CI758" i="1"/>
  <c r="BO673" i="1"/>
  <c r="DP572" i="1"/>
  <c r="W537" i="1"/>
  <c r="Q616" i="1"/>
  <c r="V552" i="1"/>
  <c r="AC570" i="1"/>
  <c r="EJ617" i="1"/>
  <c r="AJ532" i="1"/>
  <c r="CA567" i="1"/>
  <c r="DZ522" i="1"/>
  <c r="AU547" i="1"/>
  <c r="DN769" i="1"/>
  <c r="DD673" i="1"/>
  <c r="BL574" i="1"/>
  <c r="DP552" i="1"/>
  <c r="CQ525" i="1"/>
  <c r="BV574" i="1"/>
  <c r="BJ553" i="1"/>
  <c r="BI574" i="1"/>
  <c r="DE557" i="1"/>
  <c r="BS572" i="1"/>
  <c r="CR534" i="1"/>
  <c r="CO489" i="1"/>
  <c r="CS547" i="1"/>
  <c r="DZ521" i="1"/>
  <c r="BZ550" i="1"/>
  <c r="EA768" i="1"/>
  <c r="J674" i="1"/>
  <c r="EF572" i="1"/>
  <c r="DS537" i="1"/>
  <c r="BA616" i="1"/>
  <c r="AH552" i="1"/>
  <c r="CK570" i="1"/>
  <c r="O619" i="1"/>
  <c r="BB532" i="1"/>
  <c r="CC697" i="1"/>
  <c r="DW678" i="1"/>
  <c r="CN571" i="1"/>
  <c r="BO536" i="1"/>
  <c r="AT615" i="1"/>
  <c r="AZ622" i="1"/>
  <c r="DE568" i="1"/>
  <c r="AL616" i="1"/>
  <c r="BZ529" i="1"/>
  <c r="BL765" i="1"/>
  <c r="DG768" i="1"/>
  <c r="F23" i="43"/>
  <c r="DT755" i="1"/>
  <c r="EH755" i="1"/>
  <c r="AU767" i="1"/>
  <c r="BD766" i="1"/>
  <c r="AD767" i="1"/>
  <c r="CS699" i="1"/>
  <c r="AJ13" i="39"/>
  <c r="EB759" i="1"/>
  <c r="DH672" i="1"/>
  <c r="EG755" i="1"/>
  <c r="EJ757" i="1"/>
  <c r="AR770" i="1"/>
  <c r="AC765" i="1"/>
  <c r="CN673" i="1"/>
  <c r="EJ573" i="1"/>
  <c r="BT554" i="1"/>
  <c r="K534" i="1"/>
  <c r="DW617" i="1"/>
  <c r="CL557" i="1"/>
  <c r="BB757" i="1"/>
  <c r="W699" i="1"/>
  <c r="DL673" i="1"/>
  <c r="AA616" i="1"/>
  <c r="BX557" i="1"/>
  <c r="CJ768" i="1"/>
  <c r="AD675" i="1"/>
  <c r="EA620" i="1"/>
  <c r="EB571" i="1"/>
  <c r="BD552" i="1"/>
  <c r="CM525" i="1"/>
  <c r="DJ571" i="1"/>
  <c r="DA619" i="1"/>
  <c r="AJ675" i="1"/>
  <c r="DV623" i="1"/>
  <c r="DH574" i="1"/>
  <c r="DT554" i="1"/>
  <c r="CY534" i="1"/>
  <c r="V619" i="1"/>
  <c r="EH565" i="1"/>
  <c r="BO617" i="1"/>
  <c r="CS568" i="1"/>
  <c r="DI552" i="1"/>
  <c r="Q549" i="1"/>
  <c r="CK523" i="1"/>
  <c r="S557" i="1"/>
  <c r="AL525" i="1"/>
  <c r="BC557" i="1"/>
  <c r="Y532" i="1"/>
  <c r="CH620" i="1"/>
  <c r="EJ536" i="1"/>
  <c r="V495" i="1"/>
  <c r="AZ770" i="1"/>
  <c r="Y734" i="1"/>
  <c r="DA674" i="1"/>
  <c r="DN620" i="1"/>
  <c r="CJ567" i="1"/>
  <c r="EF548" i="1"/>
  <c r="EI524" i="1"/>
  <c r="AT768" i="1"/>
  <c r="EH674" i="1"/>
  <c r="DW620" i="1"/>
  <c r="DL571" i="1"/>
  <c r="DL552" i="1"/>
  <c r="CA530" i="1"/>
  <c r="EC615" i="1"/>
  <c r="AL556" i="1"/>
  <c r="CC615" i="1"/>
  <c r="CG566" i="1"/>
  <c r="CU618" i="1"/>
  <c r="BZ539" i="1"/>
  <c r="Y501" i="1"/>
  <c r="BV550" i="1"/>
  <c r="V525" i="1"/>
  <c r="S556" i="1"/>
  <c r="Y529" i="1"/>
  <c r="S574" i="1"/>
  <c r="DL534" i="1"/>
  <c r="J30" i="43"/>
  <c r="M62" i="44"/>
  <c r="AD699" i="1"/>
  <c r="EH620" i="1"/>
  <c r="CJ554" i="1"/>
  <c r="BP623" i="1"/>
  <c r="BB566" i="1"/>
  <c r="CO575" i="1"/>
  <c r="DE555" i="1"/>
  <c r="AC549" i="1"/>
  <c r="CO499" i="1"/>
  <c r="BA535" i="1"/>
  <c r="S567" i="1"/>
  <c r="CH758" i="1"/>
  <c r="BD673" i="1"/>
  <c r="BG620" i="1"/>
  <c r="CB565" i="1"/>
  <c r="K536" i="1"/>
  <c r="DJ618" i="1"/>
  <c r="AL566" i="1"/>
  <c r="CA617" i="1"/>
  <c r="CK568" i="1"/>
  <c r="M553" i="1"/>
  <c r="U549" i="1"/>
  <c r="BY523" i="1"/>
  <c r="BC565" i="1"/>
  <c r="CH529" i="1"/>
  <c r="CA574" i="1"/>
  <c r="AZ536" i="1"/>
  <c r="AH697" i="1"/>
  <c r="BA621" i="1"/>
  <c r="CN554" i="1"/>
  <c r="S521" i="1"/>
  <c r="CL566" i="1"/>
  <c r="CS575" i="1"/>
  <c r="Y556" i="1"/>
  <c r="BG549" i="1"/>
  <c r="EE772" i="1"/>
  <c r="DA677" i="1"/>
  <c r="BX619" i="1"/>
  <c r="BX553" i="1"/>
  <c r="DG622" i="1"/>
  <c r="BQ770" i="1"/>
  <c r="DA758" i="1"/>
  <c r="AC768" i="1"/>
  <c r="K770" i="1"/>
  <c r="DG677" i="1"/>
  <c r="BG678" i="1"/>
  <c r="BC732" i="1"/>
  <c r="AZ732" i="1"/>
  <c r="O616" i="1"/>
  <c r="S536" i="1"/>
  <c r="AD567" i="1"/>
  <c r="BJ699" i="1"/>
  <c r="AJ619" i="1"/>
  <c r="DH732" i="1"/>
  <c r="CP623" i="1"/>
  <c r="BL554" i="1"/>
  <c r="V575" i="1"/>
  <c r="AU765" i="1"/>
  <c r="CG673" i="1"/>
  <c r="DL556" i="1"/>
  <c r="BI621" i="1"/>
  <c r="CG619" i="1"/>
  <c r="CC554" i="1"/>
  <c r="ED525" i="1"/>
  <c r="AR534" i="1"/>
  <c r="AH539" i="1"/>
  <c r="DG553" i="1"/>
  <c r="J20" i="43"/>
  <c r="DY673" i="1"/>
  <c r="CN568" i="1"/>
  <c r="AA534" i="1"/>
  <c r="U618" i="1"/>
  <c r="CC572" i="1"/>
  <c r="AN499" i="1"/>
  <c r="CX758" i="1"/>
  <c r="DX565" i="1"/>
  <c r="CR672" i="1"/>
  <c r="BC525" i="1"/>
  <c r="BA565" i="1"/>
  <c r="AL549" i="1"/>
  <c r="O565" i="1"/>
  <c r="BC672" i="1"/>
  <c r="J568" i="1"/>
  <c r="CL550" i="1"/>
  <c r="AU573" i="1"/>
  <c r="CL769" i="1"/>
  <c r="CR764" i="1"/>
  <c r="CQ673" i="1"/>
  <c r="BS763" i="1"/>
  <c r="DL574" i="1"/>
  <c r="CH565" i="1"/>
  <c r="BB617" i="1"/>
  <c r="BC621" i="1"/>
  <c r="BJ573" i="1"/>
  <c r="BT674" i="1"/>
  <c r="BZ619" i="1"/>
  <c r="CS553" i="1"/>
  <c r="CH530" i="1"/>
  <c r="AH537" i="1"/>
  <c r="DN549" i="1"/>
  <c r="DE767" i="1"/>
  <c r="DD678" i="1"/>
  <c r="K621" i="1"/>
  <c r="BX572" i="1"/>
  <c r="BL553" i="1"/>
  <c r="DG530" i="1"/>
  <c r="AK756" i="1"/>
  <c r="BT699" i="1"/>
  <c r="Q673" i="1"/>
  <c r="CR575" i="1"/>
  <c r="AF556" i="1"/>
  <c r="CA535" i="1"/>
  <c r="EH619" i="1"/>
  <c r="BN567" i="1"/>
  <c r="BN618" i="1"/>
  <c r="BA570" i="1"/>
  <c r="DY553" i="1"/>
  <c r="EH549" i="1"/>
  <c r="EK524" i="1"/>
  <c r="CQ568" i="1"/>
  <c r="AN530" i="1"/>
  <c r="DJ615" i="1"/>
  <c r="BN536" i="1"/>
  <c r="S486" i="1"/>
  <c r="AT547" i="1"/>
  <c r="CJ521" i="1"/>
  <c r="C84" i="44"/>
  <c r="BW758" i="1"/>
  <c r="BC675" i="1"/>
  <c r="CR566" i="1"/>
  <c r="K531" i="1"/>
  <c r="AH573" i="1"/>
  <c r="BV618" i="1"/>
  <c r="CK566" i="1"/>
  <c r="O568" i="1"/>
  <c r="DB524" i="1"/>
  <c r="BC550" i="1"/>
  <c r="AF499" i="1"/>
  <c r="BT534" i="1"/>
  <c r="AA699" i="1"/>
  <c r="AT622" i="1"/>
  <c r="EB570" i="1"/>
  <c r="DL548" i="1"/>
  <c r="Z623" i="1"/>
  <c r="AT571" i="1"/>
  <c r="BV621" i="1"/>
  <c r="AC572" i="1"/>
  <c r="CW555" i="1"/>
  <c r="BG556" i="1"/>
  <c r="DE526" i="1"/>
  <c r="S615" i="1"/>
  <c r="EC535" i="1"/>
  <c r="DD495" i="1"/>
  <c r="DJ547" i="1"/>
  <c r="BL759" i="1"/>
  <c r="DT677" i="1"/>
  <c r="AJ567" i="1"/>
  <c r="O532" i="1"/>
  <c r="AL573" i="1"/>
  <c r="DE618" i="1"/>
  <c r="DA566" i="1"/>
  <c r="AA568" i="1"/>
  <c r="AH525" i="1"/>
  <c r="W771" i="1"/>
  <c r="AK623" i="1"/>
  <c r="DT565" i="1"/>
  <c r="AM529" i="1"/>
  <c r="J572" i="1"/>
  <c r="V618" i="1"/>
  <c r="EC565" i="1"/>
  <c r="CY557" i="1"/>
  <c r="AD524" i="1"/>
  <c r="DI765" i="1"/>
  <c r="AA765" i="1"/>
  <c r="DG767" i="1"/>
  <c r="F35" i="43"/>
  <c r="CG759" i="1"/>
  <c r="CG771" i="1" s="1"/>
  <c r="EK758" i="1"/>
  <c r="AZ675" i="1"/>
  <c r="CC732" i="1"/>
  <c r="P755" i="1"/>
  <c r="AM770" i="1"/>
  <c r="DY732" i="1"/>
  <c r="BL672" i="1"/>
  <c r="BX758" i="1"/>
  <c r="DW675" i="1"/>
  <c r="BO769" i="1"/>
  <c r="AR675" i="1"/>
  <c r="CA621" i="1"/>
  <c r="EJ568" i="1"/>
  <c r="DT550" i="1"/>
  <c r="CI526" i="1"/>
  <c r="BZ575" i="1"/>
  <c r="BJ554" i="1"/>
  <c r="CO763" i="1"/>
  <c r="DP674" i="1"/>
  <c r="DB623" i="1"/>
  <c r="CN574" i="1"/>
  <c r="DD772" i="1"/>
  <c r="AN763" i="1"/>
  <c r="Y675" i="1"/>
  <c r="DE620" i="1"/>
  <c r="EJ567" i="1"/>
  <c r="BT548" i="1"/>
  <c r="AM622" i="1"/>
  <c r="BZ567" i="1"/>
  <c r="S617" i="1"/>
  <c r="DD766" i="1"/>
  <c r="W674" i="1"/>
  <c r="BX620" i="1"/>
  <c r="BT571" i="1"/>
  <c r="BX552" i="1"/>
  <c r="K530" i="1"/>
  <c r="CS615" i="1"/>
  <c r="EH555" i="1"/>
  <c r="AC615" i="1"/>
  <c r="AG566" i="1"/>
  <c r="CG617" i="1"/>
  <c r="BV537" i="1"/>
  <c r="DY499" i="1"/>
  <c r="V550" i="1"/>
  <c r="DD504" i="1"/>
  <c r="DJ549" i="1"/>
  <c r="CX526" i="1"/>
  <c r="W572" i="1"/>
  <c r="CB534" i="1"/>
  <c r="N35" i="43"/>
  <c r="DF732" i="1"/>
  <c r="BO691" i="1"/>
  <c r="BV672" i="1"/>
  <c r="DJ616" i="1"/>
  <c r="DP557" i="1"/>
  <c r="DW538" i="1"/>
  <c r="BN769" i="1"/>
  <c r="BN764" i="1"/>
  <c r="AG675" i="1"/>
  <c r="DA620" i="1"/>
  <c r="EF567" i="1"/>
  <c r="BL549" i="1"/>
  <c r="DG524" i="1"/>
  <c r="AD574" i="1"/>
  <c r="AL553" i="1"/>
  <c r="DY573" i="1"/>
  <c r="CG557" i="1"/>
  <c r="CU571" i="1"/>
  <c r="Q534" i="1"/>
  <c r="CO487" i="1"/>
  <c r="BJ547" i="1"/>
  <c r="T504" i="1"/>
  <c r="CL549" i="1"/>
  <c r="DY524" i="1"/>
  <c r="K557" i="1"/>
  <c r="CN529" i="1"/>
  <c r="Q19" i="43"/>
  <c r="CX759" i="1"/>
  <c r="CU673" i="1"/>
  <c r="BX615" i="1"/>
  <c r="EB548" i="1"/>
  <c r="AD619" i="1"/>
  <c r="AT555" i="1"/>
  <c r="BI572" i="1"/>
  <c r="Y553" i="1"/>
  <c r="BZ536" i="1"/>
  <c r="AD616" i="1"/>
  <c r="AK526" i="1"/>
  <c r="Q550" i="1"/>
  <c r="CN758" i="1"/>
  <c r="S673" i="1"/>
  <c r="AM616" i="1"/>
  <c r="EJ554" i="1"/>
  <c r="DW530" i="1"/>
  <c r="DE615" i="1"/>
  <c r="J556" i="1"/>
  <c r="Q615" i="1"/>
  <c r="BQ566" i="1"/>
  <c r="DD617" i="1"/>
  <c r="BB537" i="1"/>
  <c r="EG500" i="1"/>
  <c r="AD550" i="1"/>
  <c r="AB525" i="1"/>
  <c r="K565" i="1"/>
  <c r="CC765" i="1"/>
  <c r="BC674" i="1"/>
  <c r="CQ615" i="1"/>
  <c r="BX549" i="1"/>
  <c r="AP619" i="1"/>
  <c r="BJ555" i="1"/>
  <c r="CS572" i="1"/>
  <c r="BI553" i="1"/>
  <c r="CR536" i="1"/>
  <c r="Z755" i="1"/>
  <c r="AP678" i="1"/>
  <c r="EJ574" i="1"/>
  <c r="BL548" i="1"/>
  <c r="K618" i="1"/>
  <c r="CL758" i="1"/>
  <c r="CK770" i="1"/>
  <c r="BZ770" i="1"/>
  <c r="EC763" i="1"/>
  <c r="Y766" i="1"/>
  <c r="EF673" i="1"/>
  <c r="EC673" i="1"/>
  <c r="CW673" i="1"/>
  <c r="DD568" i="1"/>
  <c r="DO525" i="1"/>
  <c r="J554" i="1"/>
  <c r="AP673" i="1"/>
  <c r="BL573" i="1"/>
  <c r="CB732" i="1"/>
  <c r="U620" i="1"/>
  <c r="AJ547" i="1"/>
  <c r="BN566" i="1"/>
  <c r="DW762" i="1"/>
  <c r="AX623" i="1"/>
  <c r="EF550" i="1"/>
  <c r="AL615" i="1"/>
  <c r="AG575" i="1"/>
  <c r="BZ616" i="1"/>
  <c r="BI499" i="1"/>
  <c r="AG524" i="1"/>
  <c r="BJ531" i="1"/>
  <c r="CB536" i="1"/>
  <c r="BD764" i="1"/>
  <c r="V674" i="1"/>
  <c r="AJ758" i="1"/>
  <c r="CH568" i="1"/>
  <c r="BT553" i="1"/>
  <c r="CO620" i="1"/>
  <c r="CC534" i="1"/>
  <c r="S759" i="1"/>
  <c r="AF548" i="1"/>
  <c r="CH621" i="1"/>
  <c r="AT575" i="1"/>
  <c r="BS615" i="1"/>
  <c r="AN512" i="1"/>
  <c r="AT532" i="1"/>
  <c r="CN618" i="1"/>
  <c r="U619" i="1"/>
  <c r="BY525" i="1"/>
  <c r="AH535" i="1"/>
  <c r="N11" i="39"/>
  <c r="EF755" i="1"/>
  <c r="EB762" i="1"/>
  <c r="CO768" i="1"/>
  <c r="CB555" i="1"/>
  <c r="BV759" i="1"/>
  <c r="AZ565" i="1"/>
  <c r="DL572" i="1"/>
  <c r="AF621" i="1"/>
  <c r="BD575" i="1"/>
  <c r="AL567" i="1"/>
  <c r="BZ549" i="1"/>
  <c r="CK525" i="1"/>
  <c r="AD534" i="1"/>
  <c r="EJ534" i="1"/>
  <c r="CG763" i="1"/>
  <c r="CC675" i="1"/>
  <c r="DA621" i="1"/>
  <c r="DH568" i="1"/>
  <c r="CB549" i="1"/>
  <c r="BO525" i="1"/>
  <c r="CY759" i="1"/>
  <c r="BD677" i="1"/>
  <c r="BO621" i="1"/>
  <c r="DT572" i="1"/>
  <c r="AR553" i="1"/>
  <c r="CU531" i="1"/>
  <c r="EF616" i="1"/>
  <c r="EH556" i="1"/>
  <c r="EB615" i="1"/>
  <c r="BA567" i="1"/>
  <c r="AL620" i="1"/>
  <c r="AH547" i="1"/>
  <c r="DA505" i="1"/>
  <c r="DY550" i="1"/>
  <c r="BR525" i="1"/>
  <c r="BS566" i="1"/>
  <c r="Y531" i="1"/>
  <c r="AM615" i="1"/>
  <c r="DL535" i="1"/>
  <c r="L35" i="43"/>
  <c r="H65" i="44"/>
  <c r="BG769" i="1"/>
  <c r="M622" i="1"/>
  <c r="BL555" i="1"/>
  <c r="CY522" i="1"/>
  <c r="AP567" i="1"/>
  <c r="AG615" i="1"/>
  <c r="DY556" i="1"/>
  <c r="K550" i="1"/>
  <c r="BM501" i="1"/>
  <c r="EC536" i="1"/>
  <c r="CY570" i="1"/>
  <c r="M766" i="1"/>
  <c r="AT675" i="1"/>
  <c r="DW621" i="1"/>
  <c r="AZ566" i="1"/>
  <c r="EE536" i="1"/>
  <c r="CH619" i="1"/>
  <c r="J567" i="1"/>
  <c r="BB618" i="1"/>
  <c r="U570" i="1"/>
  <c r="CK553" i="1"/>
  <c r="DW549" i="1"/>
  <c r="CO524" i="1"/>
  <c r="O567" i="1"/>
  <c r="DX530" i="1"/>
  <c r="BJ616" i="1"/>
  <c r="Y537" i="1"/>
  <c r="EF691" i="1"/>
  <c r="DN622" i="1"/>
  <c r="CJ555" i="1"/>
  <c r="DG522" i="1"/>
  <c r="CL567" i="1"/>
  <c r="BQ615" i="1"/>
  <c r="EC556" i="1"/>
  <c r="AU550" i="1"/>
  <c r="EG501" i="1"/>
  <c r="AN691" i="1"/>
  <c r="AN621" i="1"/>
  <c r="CB554" i="1"/>
  <c r="U556" i="1"/>
  <c r="Q762" i="1"/>
  <c r="AG765" i="1"/>
  <c r="BA764" i="1"/>
  <c r="AF677" i="1"/>
  <c r="DT566" i="1"/>
  <c r="CG622" i="1"/>
  <c r="AZ571" i="1"/>
  <c r="AL617" i="1"/>
  <c r="DN556" i="1"/>
  <c r="Y620" i="1"/>
  <c r="CH573" i="1"/>
  <c r="W571" i="1"/>
  <c r="AN488" i="1"/>
  <c r="AH526" i="1"/>
  <c r="DR623" i="1"/>
  <c r="Z758" i="1"/>
  <c r="AR565" i="1"/>
  <c r="CW620" i="1"/>
  <c r="BX526" i="1"/>
  <c r="S547" i="1"/>
  <c r="N11" i="43"/>
  <c r="AM536" i="1"/>
  <c r="CH616" i="1"/>
  <c r="AL537" i="1"/>
  <c r="AF552" i="1"/>
  <c r="DE573" i="1"/>
  <c r="DM623" i="1"/>
  <c r="DA699" i="1"/>
  <c r="BJ615" i="1"/>
  <c r="CR529" i="1"/>
  <c r="BC535" i="1"/>
  <c r="EG733" i="1"/>
  <c r="W677" i="1"/>
  <c r="CB550" i="1"/>
  <c r="EE769" i="1"/>
  <c r="O769" i="1"/>
  <c r="CR567" i="1"/>
  <c r="DX615" i="1"/>
  <c r="DX570" i="1"/>
  <c r="AP555" i="1"/>
  <c r="AF536" i="1"/>
  <c r="AA555" i="1"/>
  <c r="BJ487" i="1"/>
  <c r="AR619" i="1"/>
  <c r="CJ548" i="1"/>
  <c r="CU764" i="1"/>
  <c r="DD619" i="1"/>
  <c r="AZ552" i="1"/>
  <c r="BN615" i="1"/>
  <c r="CK575" i="1"/>
  <c r="M617" i="1"/>
  <c r="DA499" i="1"/>
  <c r="DZ523" i="1"/>
  <c r="CH526" i="1"/>
  <c r="AT534" i="1"/>
  <c r="CS769" i="1"/>
  <c r="CB619" i="1"/>
  <c r="BA622" i="1"/>
  <c r="CG574" i="1"/>
  <c r="CG548" i="1"/>
  <c r="DJ532" i="1"/>
  <c r="BI759" i="1"/>
  <c r="BD619" i="1"/>
  <c r="O535" i="1"/>
  <c r="BB565" i="1"/>
  <c r="M568" i="1"/>
  <c r="BI548" i="1"/>
  <c r="DG555" i="1"/>
  <c r="K573" i="1"/>
  <c r="EC677" i="1"/>
  <c r="CB553" i="1"/>
  <c r="BZ565" i="1"/>
  <c r="CC555" i="1"/>
  <c r="CK766" i="1"/>
  <c r="Y618" i="1"/>
  <c r="BD621" i="1"/>
  <c r="V621" i="1"/>
  <c r="CK557" i="1"/>
  <c r="DT537" i="1"/>
  <c r="DS568" i="1"/>
  <c r="EJ501" i="1"/>
  <c r="CC537" i="1"/>
  <c r="S501" i="1"/>
  <c r="CA549" i="1"/>
  <c r="CD525" i="1"/>
  <c r="S8" i="43"/>
  <c r="O78" i="44"/>
  <c r="K114" i="35"/>
  <c r="D94" i="35"/>
  <c r="K117" i="35"/>
  <c r="I85" i="35"/>
  <c r="DJ769" i="1"/>
  <c r="BS677" i="1"/>
  <c r="DX574" i="1"/>
  <c r="AN548" i="1"/>
  <c r="DG617" i="1"/>
  <c r="DN553" i="1"/>
  <c r="DA571" i="1"/>
  <c r="BI552" i="1"/>
  <c r="V535" i="1"/>
  <c r="BG574" i="1"/>
  <c r="DP525" i="1"/>
  <c r="M550" i="1"/>
  <c r="AU503" i="1"/>
  <c r="BL522" i="1"/>
  <c r="O88" i="44"/>
  <c r="H86" i="44"/>
  <c r="EJ697" i="1"/>
  <c r="DX567" i="1"/>
  <c r="BV619" i="1"/>
  <c r="CU616" i="1"/>
  <c r="BS619" i="1"/>
  <c r="AC499" i="1"/>
  <c r="AO526" i="1"/>
  <c r="CG537" i="1"/>
  <c r="AG620" i="1"/>
  <c r="EF532" i="1"/>
  <c r="J18" i="43"/>
  <c r="F69" i="44"/>
  <c r="I156" i="35"/>
  <c r="K677" i="1"/>
  <c r="BT555" i="1"/>
  <c r="CL575" i="1"/>
  <c r="DA573" i="1"/>
  <c r="DS565" i="1"/>
  <c r="V616" i="1"/>
  <c r="CL521" i="1"/>
  <c r="AD532" i="1"/>
  <c r="BO568" i="1"/>
  <c r="CS525" i="1"/>
  <c r="J75" i="44"/>
  <c r="F67" i="44"/>
  <c r="N149" i="35"/>
  <c r="AL765" i="1"/>
  <c r="CH617" i="1"/>
  <c r="EI526" i="1"/>
  <c r="AT553" i="1"/>
  <c r="CK556" i="1"/>
  <c r="CV526" i="1"/>
  <c r="AR537" i="1"/>
  <c r="AU554" i="1"/>
  <c r="CR762" i="1"/>
  <c r="EB575" i="1"/>
  <c r="BG525" i="1"/>
  <c r="EB622" i="1"/>
  <c r="BI555" i="1"/>
  <c r="CC525" i="1"/>
  <c r="DJ535" i="1"/>
  <c r="U550" i="1"/>
  <c r="AT616" i="1"/>
  <c r="Q34" i="43"/>
  <c r="C89" i="44"/>
  <c r="AJ767" i="1"/>
  <c r="AZ547" i="1"/>
  <c r="DE567" i="1"/>
  <c r="AA552" i="1"/>
  <c r="CY499" i="1"/>
  <c r="AD525" i="1"/>
  <c r="H87" i="44"/>
  <c r="I116" i="35"/>
  <c r="K143" i="35"/>
  <c r="I131" i="35"/>
  <c r="BA543" i="1"/>
  <c r="EE543" i="1"/>
  <c r="Q9" i="35"/>
  <c r="AH549" i="1"/>
  <c r="EH499" i="1"/>
  <c r="CH544" i="1"/>
  <c r="BT573" i="1"/>
  <c r="BC620" i="1"/>
  <c r="EF522" i="1"/>
  <c r="DS547" i="1"/>
  <c r="S12" i="43"/>
  <c r="K150" i="35"/>
  <c r="N68" i="35"/>
  <c r="N87" i="35"/>
  <c r="D76" i="35"/>
  <c r="DI762" i="1"/>
  <c r="BV674" i="1"/>
  <c r="DE524" i="1"/>
  <c r="P59" i="35"/>
  <c r="Q573" i="1"/>
  <c r="BI535" i="1"/>
  <c r="Z17" i="39"/>
  <c r="DX549" i="1"/>
  <c r="DE570" i="1"/>
  <c r="W566" i="1"/>
  <c r="EI501" i="1"/>
  <c r="EF525" i="1"/>
  <c r="F73" i="44"/>
  <c r="N127" i="35"/>
  <c r="K153" i="35"/>
  <c r="N122" i="35"/>
  <c r="O545" i="1"/>
  <c r="U25" i="35"/>
  <c r="AN571" i="1"/>
  <c r="CO502" i="1"/>
  <c r="BJ548" i="1"/>
  <c r="P87" i="35"/>
  <c r="N95" i="35"/>
  <c r="DW545" i="1"/>
  <c r="Z30" i="35"/>
  <c r="DA489" i="1"/>
  <c r="CU672" i="1"/>
  <c r="W552" i="1"/>
  <c r="CS536" i="1"/>
  <c r="G59" i="35"/>
  <c r="CK619" i="1"/>
  <c r="Q28" i="35"/>
  <c r="AP532" i="1"/>
  <c r="CN575" i="1"/>
  <c r="R525" i="1"/>
  <c r="CS550" i="1"/>
  <c r="K65" i="35"/>
  <c r="I127" i="35"/>
  <c r="AZ545" i="1"/>
  <c r="BV572" i="1"/>
  <c r="AC756" i="1"/>
  <c r="DH770" i="1"/>
  <c r="BI755" i="1"/>
  <c r="EE677" i="1"/>
  <c r="AJ755" i="1"/>
  <c r="BX697" i="1"/>
  <c r="EA763" i="1"/>
  <c r="BY757" i="1"/>
  <c r="U677" i="1"/>
  <c r="BT549" i="1"/>
  <c r="AL574" i="1"/>
  <c r="CO765" i="1"/>
  <c r="BS621" i="1"/>
  <c r="DL766" i="1"/>
  <c r="DG672" i="1"/>
  <c r="BL566" i="1"/>
  <c r="CC620" i="1"/>
  <c r="CG615" i="1"/>
  <c r="AA677" i="1"/>
  <c r="BD570" i="1"/>
  <c r="EE525" i="1"/>
  <c r="V554" i="1"/>
  <c r="CC565" i="1"/>
  <c r="BQ535" i="1"/>
  <c r="AT548" i="1"/>
  <c r="W554" i="1"/>
  <c r="BO615" i="1"/>
  <c r="N33" i="43"/>
  <c r="BU734" i="1"/>
  <c r="CR618" i="1"/>
  <c r="CR547" i="1"/>
  <c r="O762" i="1"/>
  <c r="EA622" i="1"/>
  <c r="BJ672" i="1"/>
  <c r="BB549" i="1"/>
  <c r="BJ762" i="1"/>
  <c r="AK12" i="39"/>
  <c r="CH691" i="1"/>
  <c r="BJ763" i="1"/>
  <c r="DD548" i="1"/>
  <c r="AA767" i="1"/>
  <c r="AD763" i="1"/>
  <c r="AJ565" i="1"/>
  <c r="Y15" i="39"/>
  <c r="DD567" i="1"/>
  <c r="DJ552" i="1"/>
  <c r="BZ532" i="1"/>
  <c r="AP547" i="1"/>
  <c r="Q12" i="43"/>
  <c r="DD574" i="1"/>
  <c r="DJ699" i="1"/>
  <c r="CA538" i="1"/>
  <c r="DY571" i="1"/>
  <c r="BS575" i="1"/>
  <c r="EE500" i="1"/>
  <c r="DT772" i="1"/>
  <c r="BB615" i="1"/>
  <c r="DT526" i="1"/>
  <c r="CL699" i="1"/>
  <c r="CY524" i="1"/>
  <c r="BA557" i="1"/>
  <c r="DA539" i="1"/>
  <c r="AR672" i="1"/>
  <c r="BI622" i="1"/>
  <c r="DT758" i="1"/>
  <c r="AC769" i="1"/>
  <c r="CH770" i="1"/>
  <c r="DX677" i="1"/>
  <c r="AA620" i="1"/>
  <c r="O673" i="1"/>
  <c r="DD674" i="1"/>
  <c r="BO530" i="1"/>
  <c r="S691" i="1"/>
  <c r="DW536" i="1"/>
  <c r="AG571" i="1"/>
  <c r="AA571" i="1"/>
  <c r="AJ522" i="1"/>
  <c r="DE699" i="1"/>
  <c r="AJ574" i="1"/>
  <c r="S534" i="1"/>
  <c r="AE755" i="1"/>
  <c r="BG616" i="1"/>
  <c r="AM537" i="1"/>
  <c r="DJ568" i="1"/>
  <c r="CG571" i="1"/>
  <c r="DG552" i="1"/>
  <c r="S572" i="1"/>
  <c r="Y622" i="1"/>
  <c r="BW499" i="1"/>
  <c r="AK523" i="1"/>
  <c r="AI759" i="1"/>
  <c r="AN570" i="1"/>
  <c r="DJ574" i="1"/>
  <c r="Y568" i="1"/>
  <c r="BM526" i="1"/>
  <c r="BX503" i="1"/>
  <c r="BB769" i="1"/>
  <c r="DD572" i="1"/>
  <c r="CI522" i="1"/>
  <c r="DK623" i="1"/>
  <c r="DA556" i="1"/>
  <c r="Q532" i="1"/>
  <c r="DJ537" i="1"/>
  <c r="AA549" i="1"/>
  <c r="DL677" i="1"/>
  <c r="BO535" i="1"/>
  <c r="AJ621" i="1"/>
  <c r="EE574" i="1"/>
  <c r="BG767" i="1"/>
  <c r="AZ568" i="1"/>
  <c r="AL575" i="1"/>
  <c r="AJ616" i="1"/>
  <c r="EC553" i="1"/>
  <c r="CB526" i="1"/>
  <c r="CA550" i="1"/>
  <c r="BT618" i="1"/>
  <c r="AL534" i="1"/>
  <c r="CC621" i="1"/>
  <c r="AP539" i="1"/>
  <c r="CL509" i="1"/>
  <c r="F78" i="44"/>
  <c r="C93" i="44"/>
  <c r="I76" i="35"/>
  <c r="N72" i="35"/>
  <c r="P89" i="35"/>
  <c r="I61" i="35"/>
  <c r="EJ755" i="1"/>
  <c r="BS675" i="1"/>
  <c r="AF570" i="1"/>
  <c r="EA534" i="1"/>
  <c r="J575" i="1"/>
  <c r="CR620" i="1"/>
  <c r="DY567" i="1"/>
  <c r="CQ573" i="1"/>
  <c r="BI526" i="1"/>
  <c r="BG555" i="1"/>
  <c r="AN511" i="1"/>
  <c r="AL539" i="1"/>
  <c r="DW575" i="1"/>
  <c r="CS535" i="1"/>
  <c r="CP490" i="1"/>
  <c r="C63" i="44"/>
  <c r="O63" i="44"/>
  <c r="AP674" i="1"/>
  <c r="EF553" i="1"/>
  <c r="V574" i="1"/>
  <c r="EC572" i="1"/>
  <c r="CY553" i="1"/>
  <c r="EE573" i="1"/>
  <c r="DP503" i="1"/>
  <c r="AH532" i="1"/>
  <c r="CU568" i="1"/>
  <c r="CX525" i="1"/>
  <c r="H85" i="44"/>
  <c r="P137" i="35"/>
  <c r="Y12" i="39"/>
  <c r="BU623" i="1"/>
  <c r="DP547" i="1"/>
  <c r="BJ567" i="1"/>
  <c r="BI568" i="1"/>
  <c r="AC547" i="1"/>
  <c r="BC554" i="1"/>
  <c r="AR618" i="1"/>
  <c r="J526" i="1"/>
  <c r="AL550" i="1"/>
  <c r="BJ501" i="1"/>
  <c r="O99" i="44"/>
  <c r="G143" i="35"/>
  <c r="D125" i="35"/>
  <c r="AR762" i="1"/>
  <c r="CN570" i="1"/>
  <c r="DP620" i="1"/>
  <c r="EH617" i="1"/>
  <c r="Y552" i="1"/>
  <c r="BQ500" i="1"/>
  <c r="EG526" i="1"/>
  <c r="CK539" i="1"/>
  <c r="CO677" i="1"/>
  <c r="CB567" i="1"/>
  <c r="BS618" i="1"/>
  <c r="BD616" i="1"/>
  <c r="Y617" i="1"/>
  <c r="CO497" i="1"/>
  <c r="DT525" i="1"/>
  <c r="AD537" i="1"/>
  <c r="CU557" i="1"/>
  <c r="BZ525" i="1"/>
  <c r="F90" i="44"/>
  <c r="P147" i="35"/>
  <c r="EJ732" i="1"/>
  <c r="BN620" i="1"/>
  <c r="BT621" i="1"/>
  <c r="DN526" i="1"/>
  <c r="BC571" i="1"/>
  <c r="Q22" i="43"/>
  <c r="F83" i="44"/>
  <c r="I75" i="35"/>
  <c r="K119" i="35"/>
  <c r="P100" i="35"/>
  <c r="BA544" i="1"/>
  <c r="AA763" i="1"/>
  <c r="DY672" i="1"/>
  <c r="BL526" i="1"/>
  <c r="F96" i="44"/>
  <c r="G87" i="35"/>
  <c r="AR550" i="1"/>
  <c r="EC570" i="1"/>
  <c r="DS550" i="1"/>
  <c r="DZ526" i="1"/>
  <c r="AG534" i="1"/>
  <c r="H67" i="44"/>
  <c r="P95" i="35"/>
  <c r="AL544" i="1"/>
  <c r="N154" i="35"/>
  <c r="DT545" i="1"/>
  <c r="U26" i="35"/>
  <c r="AF550" i="1"/>
  <c r="S508" i="1"/>
  <c r="G154" i="35"/>
  <c r="DJ522" i="1"/>
  <c r="H72" i="44"/>
  <c r="CN767" i="1"/>
  <c r="CF623" i="1"/>
  <c r="CO553" i="1"/>
  <c r="T488" i="1"/>
  <c r="CY573" i="1"/>
  <c r="V487" i="1"/>
  <c r="F63" i="44"/>
  <c r="K93" i="35"/>
  <c r="K123" i="35"/>
  <c r="P92" i="35"/>
  <c r="DL545" i="1"/>
  <c r="X28" i="35"/>
  <c r="DG621" i="1"/>
  <c r="U530" i="1"/>
  <c r="AN525" i="1"/>
  <c r="D117" i="35"/>
  <c r="D140" i="35"/>
  <c r="Y543" i="1"/>
  <c r="Q19" i="35"/>
  <c r="O69" i="44"/>
  <c r="AF553" i="1"/>
  <c r="O571" i="1"/>
  <c r="DF499" i="1"/>
  <c r="N103" i="35"/>
  <c r="DS545" i="1"/>
  <c r="Z26" i="35"/>
  <c r="CL615" i="1"/>
  <c r="AU524" i="1"/>
  <c r="CH535" i="1"/>
  <c r="DL526" i="1"/>
  <c r="V545" i="1"/>
  <c r="K83" i="35"/>
  <c r="EC764" i="1"/>
  <c r="CW524" i="1"/>
  <c r="BI768" i="1"/>
  <c r="EC755" i="1"/>
  <c r="AZ766" i="1"/>
  <c r="CH759" i="1"/>
  <c r="BO674" i="1"/>
  <c r="AH675" i="1"/>
  <c r="DN699" i="1"/>
  <c r="BX762" i="1"/>
  <c r="CB575" i="1"/>
  <c r="CU535" i="1"/>
  <c r="BZ566" i="1"/>
  <c r="BG762" i="1"/>
  <c r="AC618" i="1"/>
  <c r="Y697" i="1"/>
  <c r="BV622" i="1"/>
  <c r="EB553" i="1"/>
  <c r="J574" i="1"/>
  <c r="AF768" i="1"/>
  <c r="BQ677" i="1"/>
  <c r="AZ556" i="1"/>
  <c r="W620" i="1"/>
  <c r="Q619" i="1"/>
  <c r="Q554" i="1"/>
  <c r="X525" i="1"/>
  <c r="DE532" i="1"/>
  <c r="CK537" i="1"/>
  <c r="BS550" i="1"/>
  <c r="L31" i="43"/>
  <c r="BS672" i="1"/>
  <c r="EJ572" i="1"/>
  <c r="BS532" i="1"/>
  <c r="EH697" i="1"/>
  <c r="AN615" i="1"/>
  <c r="CY536" i="1"/>
  <c r="CH566" i="1"/>
  <c r="CG499" i="1"/>
  <c r="BN768" i="1"/>
  <c r="Y768" i="1"/>
  <c r="CW766" i="1"/>
  <c r="AR673" i="1"/>
  <c r="EE521" i="1"/>
  <c r="BX673" i="1"/>
  <c r="DT701" i="1"/>
  <c r="W536" i="1"/>
  <c r="AZ755" i="1"/>
  <c r="AF549" i="1"/>
  <c r="CS573" i="1"/>
  <c r="BR623" i="1"/>
  <c r="DL522" i="1"/>
  <c r="CQ758" i="1"/>
  <c r="AZ555" i="1"/>
  <c r="J672" i="1"/>
  <c r="CQ622" i="1"/>
  <c r="CG555" i="1"/>
  <c r="DJ534" i="1"/>
  <c r="CU549" i="1"/>
  <c r="EE678" i="1"/>
  <c r="DX621" i="1"/>
  <c r="K566" i="1"/>
  <c r="AN674" i="1"/>
  <c r="DJ573" i="1"/>
  <c r="EE570" i="1"/>
  <c r="CJ508" i="1"/>
  <c r="CR571" i="1"/>
  <c r="DI568" i="1"/>
  <c r="CG677" i="1"/>
  <c r="CC699" i="1"/>
  <c r="AZ757" i="1"/>
  <c r="EB619" i="1"/>
  <c r="AH575" i="1"/>
  <c r="CS622" i="1"/>
  <c r="AH674" i="1"/>
  <c r="M621" i="1"/>
  <c r="EB672" i="1"/>
  <c r="BO526" i="1"/>
  <c r="DI565" i="1"/>
  <c r="BO549" i="1"/>
  <c r="AG617" i="1"/>
  <c r="EH691" i="1"/>
  <c r="EJ566" i="1"/>
  <c r="Z11" i="39"/>
  <c r="CY673" i="1"/>
  <c r="AR571" i="1"/>
  <c r="CU526" i="1"/>
  <c r="BZ555" i="1"/>
  <c r="U566" i="1"/>
  <c r="BV536" i="1"/>
  <c r="DA549" i="1"/>
  <c r="CU554" i="1"/>
  <c r="DW571" i="1"/>
  <c r="C30" i="43"/>
  <c r="BZ677" i="1"/>
  <c r="EJ552" i="1"/>
  <c r="BV565" i="1"/>
  <c r="BA555" i="1"/>
  <c r="BM490" i="1"/>
  <c r="AU565" i="1"/>
  <c r="J678" i="1"/>
  <c r="CJ557" i="1"/>
  <c r="EE617" i="1"/>
  <c r="EA616" i="1"/>
  <c r="CG552" i="1"/>
  <c r="AC522" i="1"/>
  <c r="CO526" i="1"/>
  <c r="F21" i="43"/>
  <c r="DE619" i="1"/>
  <c r="DL622" i="1"/>
  <c r="DE574" i="1"/>
  <c r="CL548" i="1"/>
  <c r="BA674" i="1"/>
  <c r="CB552" i="1"/>
  <c r="CL568" i="1"/>
  <c r="BI573" i="1"/>
  <c r="DW574" i="1"/>
  <c r="BY508" i="1"/>
  <c r="U532" i="1"/>
  <c r="CU565" i="1"/>
  <c r="EF526" i="1"/>
  <c r="BS573" i="1"/>
  <c r="AG535" i="1"/>
  <c r="C35" i="43"/>
  <c r="M63" i="44"/>
  <c r="J66" i="44"/>
  <c r="N147" i="35"/>
  <c r="BJ544" i="1"/>
  <c r="K68" i="35"/>
  <c r="W543" i="1"/>
  <c r="Q765" i="1"/>
  <c r="AM621" i="1"/>
  <c r="BT557" i="1"/>
  <c r="O526" i="1"/>
  <c r="BV570" i="1"/>
  <c r="DG616" i="1"/>
  <c r="U565" i="1"/>
  <c r="S554" i="1"/>
  <c r="N522" i="1"/>
  <c r="V548" i="1"/>
  <c r="BJ621" i="1"/>
  <c r="CO534" i="1"/>
  <c r="AA565" i="1"/>
  <c r="M532" i="1"/>
  <c r="N20" i="43"/>
  <c r="O75" i="44"/>
  <c r="BV769" i="1"/>
  <c r="EE620" i="1"/>
  <c r="DS538" i="1"/>
  <c r="V566" i="1"/>
  <c r="AG567" i="1"/>
  <c r="DY536" i="1"/>
  <c r="CK550" i="1"/>
  <c r="AA574" i="1"/>
  <c r="N526" i="1"/>
  <c r="BO550" i="1"/>
  <c r="EH501" i="1"/>
  <c r="H100" i="44"/>
  <c r="G113" i="35"/>
  <c r="J766" i="1"/>
  <c r="CW617" i="1"/>
  <c r="W530" i="1"/>
  <c r="BV553" i="1"/>
  <c r="CS556" i="1"/>
  <c r="DA526" i="1"/>
  <c r="DE537" i="1"/>
  <c r="BG554" i="1"/>
  <c r="S504" i="1"/>
  <c r="BI537" i="1"/>
  <c r="N31" i="43"/>
  <c r="J85" i="44"/>
  <c r="K118" i="35"/>
  <c r="K89" i="35"/>
  <c r="EF675" i="1"/>
  <c r="EF554" i="1"/>
  <c r="BJ575" i="1"/>
  <c r="CW573" i="1"/>
  <c r="BS557" i="1"/>
  <c r="CY575" i="1"/>
  <c r="BM521" i="1"/>
  <c r="EB532" i="1"/>
  <c r="CY672" i="1"/>
  <c r="AZ553" i="1"/>
  <c r="BB573" i="1"/>
  <c r="BQ572" i="1"/>
  <c r="O553" i="1"/>
  <c r="CA571" i="1"/>
  <c r="EJ499" i="1"/>
  <c r="EH524" i="1"/>
  <c r="EA548" i="1"/>
  <c r="AD500" i="1"/>
  <c r="C65" i="44"/>
  <c r="G117" i="35"/>
  <c r="BJ622" i="1"/>
  <c r="DN566" i="1"/>
  <c r="CR539" i="1"/>
  <c r="AP616" i="1"/>
  <c r="BA548" i="1"/>
  <c r="L19" i="43"/>
  <c r="I96" i="35"/>
  <c r="CL674" i="1"/>
  <c r="I82" i="35"/>
  <c r="P76" i="35"/>
  <c r="AR545" i="1"/>
  <c r="D30" i="35"/>
  <c r="BB672" i="1"/>
  <c r="AZ530" i="1"/>
  <c r="N93" i="35"/>
  <c r="CQ732" i="1"/>
  <c r="DG521" i="1"/>
  <c r="DI553" i="1"/>
  <c r="BV526" i="1"/>
  <c r="BS499" i="1"/>
  <c r="Y525" i="1"/>
  <c r="O74" i="44"/>
  <c r="N153" i="35"/>
  <c r="P142" i="35"/>
  <c r="N130" i="35"/>
  <c r="CK617" i="1"/>
  <c r="Z9" i="35"/>
  <c r="CS567" i="1"/>
  <c r="CL489" i="1"/>
  <c r="DT699" i="1"/>
  <c r="AA566" i="1"/>
  <c r="I114" i="35"/>
  <c r="CH672" i="1"/>
  <c r="DJ570" i="1"/>
  <c r="M549" i="1"/>
  <c r="AC548" i="1"/>
  <c r="BV549" i="1"/>
  <c r="C96" i="44"/>
  <c r="G147" i="35"/>
  <c r="P66" i="35"/>
  <c r="K92" i="35"/>
  <c r="D68" i="35"/>
  <c r="DS543" i="1"/>
  <c r="S19" i="35"/>
  <c r="BJ618" i="1"/>
  <c r="K547" i="1"/>
  <c r="C88" i="44"/>
  <c r="CL675" i="1"/>
  <c r="P84" i="35"/>
  <c r="BQ529" i="1"/>
  <c r="CJ537" i="1"/>
  <c r="D154" i="35"/>
  <c r="AT573" i="1"/>
  <c r="EF499" i="1"/>
  <c r="H88" i="44"/>
  <c r="N138" i="35"/>
  <c r="AG545" i="1"/>
  <c r="EB621" i="1"/>
  <c r="D126" i="35"/>
  <c r="CC622" i="1"/>
  <c r="CQ549" i="1"/>
  <c r="C21" i="43"/>
  <c r="G134" i="35"/>
  <c r="CG575" i="1"/>
  <c r="U765" i="1"/>
  <c r="CQ755" i="1"/>
  <c r="S701" i="1"/>
  <c r="BC756" i="1"/>
  <c r="BZ620" i="1"/>
  <c r="AT572" i="1"/>
  <c r="AJ620" i="1"/>
  <c r="EJ677" i="1"/>
  <c r="AU618" i="1"/>
  <c r="DI674" i="1"/>
  <c r="S524" i="1"/>
  <c r="AG557" i="1"/>
  <c r="EC534" i="1"/>
  <c r="CQ555" i="1"/>
  <c r="AL677" i="1"/>
  <c r="CQ534" i="1"/>
  <c r="AT617" i="1"/>
  <c r="V571" i="1"/>
  <c r="CQ554" i="1"/>
  <c r="DD487" i="1"/>
  <c r="AJ525" i="1"/>
  <c r="EJ570" i="1"/>
  <c r="CW568" i="1"/>
  <c r="Q522" i="1"/>
  <c r="CB573" i="1"/>
  <c r="CH552" i="1"/>
  <c r="DT532" i="1"/>
  <c r="EE549" i="1"/>
  <c r="CA536" i="1"/>
  <c r="CW616" i="1"/>
  <c r="CB570" i="1"/>
  <c r="DW764" i="1"/>
  <c r="CL732" i="1"/>
  <c r="AR556" i="1"/>
  <c r="CR765" i="1"/>
  <c r="EB566" i="1"/>
  <c r="EF573" i="1"/>
  <c r="J552" i="1"/>
  <c r="S616" i="1"/>
  <c r="BB568" i="1"/>
  <c r="AM552" i="1"/>
  <c r="DH622" i="1"/>
  <c r="BP525" i="1"/>
  <c r="AO623" i="1"/>
  <c r="AZ554" i="1"/>
  <c r="CJ771" i="1"/>
  <c r="DG674" i="1"/>
  <c r="AJ557" i="1"/>
  <c r="DY621" i="1"/>
  <c r="J620" i="1"/>
  <c r="CW554" i="1"/>
  <c r="AB526" i="1"/>
  <c r="EH532" i="1"/>
  <c r="BX537" i="1"/>
  <c r="V549" i="1"/>
  <c r="C100" i="44"/>
  <c r="AZ674" i="1"/>
  <c r="BG535" i="1"/>
  <c r="DT620" i="1"/>
  <c r="CY572" i="1"/>
  <c r="AA556" i="1"/>
  <c r="BT536" i="1"/>
  <c r="DS678" i="1"/>
  <c r="AZ550" i="1"/>
  <c r="J573" i="1"/>
  <c r="BA573" i="1"/>
  <c r="BO567" i="1"/>
  <c r="DS619" i="1"/>
  <c r="EF501" i="1"/>
  <c r="W762" i="1"/>
  <c r="CJ570" i="1"/>
  <c r="AP575" i="1"/>
  <c r="AC568" i="1"/>
  <c r="CK526" i="1"/>
  <c r="EB677" i="1"/>
  <c r="O534" i="1"/>
  <c r="BB556" i="1"/>
  <c r="Q568" i="1"/>
  <c r="BG552" i="1"/>
  <c r="BO620" i="1"/>
  <c r="BI525" i="1"/>
  <c r="AP549" i="1"/>
  <c r="AN524" i="1"/>
  <c r="W557" i="1"/>
  <c r="AP531" i="1"/>
  <c r="C11" i="43"/>
  <c r="F100" i="44"/>
  <c r="G141" i="35"/>
  <c r="I126" i="35"/>
  <c r="K149" i="35"/>
  <c r="I123" i="35"/>
  <c r="CA772" i="1"/>
  <c r="AH677" i="1"/>
  <c r="EF618" i="1"/>
  <c r="AN553" i="1"/>
  <c r="AR622" i="1"/>
  <c r="AH565" i="1"/>
  <c r="CO574" i="1"/>
  <c r="AC555" i="1"/>
  <c r="AA548" i="1"/>
  <c r="DI490" i="1"/>
  <c r="J534" i="1"/>
  <c r="DS567" i="1"/>
  <c r="AF525" i="1"/>
  <c r="AG550" i="1"/>
  <c r="EK525" i="1"/>
  <c r="N9" i="43"/>
  <c r="O72" i="44"/>
  <c r="EB766" i="1"/>
  <c r="DS615" i="1"/>
  <c r="DK525" i="1"/>
  <c r="AP552" i="1"/>
  <c r="DA555" i="1"/>
  <c r="DF525" i="1"/>
  <c r="AR536" i="1"/>
  <c r="BG550" i="1"/>
  <c r="EI504" i="1"/>
  <c r="CN537" i="1"/>
  <c r="Q23" i="43"/>
  <c r="M100" i="44"/>
  <c r="D83" i="35"/>
  <c r="DG732" i="1"/>
  <c r="DH570" i="1"/>
  <c r="EF620" i="1"/>
  <c r="AP618" i="1"/>
  <c r="AC552" i="1"/>
  <c r="BU501" i="1"/>
  <c r="U529" i="1"/>
  <c r="BN537" i="1"/>
  <c r="BO619" i="1"/>
  <c r="DH532" i="1"/>
  <c r="J13" i="43"/>
  <c r="O97" i="44"/>
  <c r="I88" i="35"/>
  <c r="DP768" i="1"/>
  <c r="DE622" i="1"/>
  <c r="DL547" i="1"/>
  <c r="AT567" i="1"/>
  <c r="BA568" i="1"/>
  <c r="U547" i="1"/>
  <c r="S553" i="1"/>
  <c r="U617" i="1"/>
  <c r="DF759" i="1"/>
  <c r="CU620" i="1"/>
  <c r="K537" i="1"/>
  <c r="AP565" i="1"/>
  <c r="DI566" i="1"/>
  <c r="Q536" i="1"/>
  <c r="EA549" i="1"/>
  <c r="CU573" i="1"/>
  <c r="CQ499" i="1"/>
  <c r="AG537" i="1"/>
  <c r="S19" i="43"/>
  <c r="O83" i="44"/>
  <c r="K86" i="35"/>
  <c r="DX568" i="1"/>
  <c r="BC617" i="1"/>
  <c r="DI499" i="1"/>
  <c r="EK526" i="1"/>
  <c r="AP534" i="1"/>
  <c r="M67" i="44"/>
  <c r="I146" i="35"/>
  <c r="AP544" i="1"/>
  <c r="D156" i="35"/>
  <c r="D58" i="35"/>
  <c r="CJ617" i="1"/>
  <c r="Q15" i="35"/>
  <c r="AA617" i="1"/>
  <c r="CK549" i="1"/>
  <c r="N80" i="35"/>
  <c r="EJ673" i="1"/>
  <c r="AH571" i="1"/>
  <c r="CO549" i="1"/>
  <c r="EH615" i="1"/>
  <c r="CQ570" i="1"/>
  <c r="J22" i="43"/>
  <c r="O62" i="44"/>
  <c r="D115" i="35"/>
  <c r="P118" i="35"/>
  <c r="D100" i="35"/>
  <c r="CJ677" i="1"/>
  <c r="S27" i="35"/>
  <c r="CW499" i="1"/>
  <c r="C74" i="44"/>
  <c r="EC619" i="1"/>
  <c r="AJ618" i="1"/>
  <c r="AD543" i="1"/>
  <c r="AR573" i="1"/>
  <c r="V620" i="1"/>
  <c r="X522" i="1"/>
  <c r="AL530" i="1"/>
  <c r="AP535" i="1"/>
  <c r="F101" i="44"/>
  <c r="K102" i="35"/>
  <c r="BZ544" i="1"/>
  <c r="I153" i="35"/>
  <c r="AG543" i="1"/>
  <c r="S537" i="1"/>
  <c r="BT697" i="1"/>
  <c r="BQ552" i="1"/>
  <c r="CY500" i="1"/>
  <c r="F95" i="44"/>
  <c r="P150" i="35"/>
  <c r="CK675" i="1"/>
  <c r="Z25" i="35"/>
  <c r="DO623" i="1"/>
  <c r="CG543" i="1"/>
  <c r="AG572" i="1"/>
  <c r="CS616" i="1"/>
  <c r="I112" i="35"/>
  <c r="D84" i="35"/>
  <c r="BI545" i="1"/>
  <c r="BX525" i="1"/>
  <c r="AN759" i="1"/>
  <c r="M555" i="1"/>
  <c r="AN522" i="1"/>
  <c r="D141" i="35"/>
  <c r="D69" i="35"/>
  <c r="K545" i="1"/>
  <c r="D10" i="35"/>
  <c r="O543" i="1"/>
  <c r="BB732" i="1"/>
  <c r="DW763" i="1"/>
  <c r="BL770" i="1"/>
  <c r="BN673" i="1"/>
  <c r="BD568" i="1"/>
  <c r="BV552" i="1"/>
  <c r="DX572" i="1"/>
  <c r="EB618" i="1"/>
  <c r="BJ565" i="1"/>
  <c r="BD622" i="1"/>
  <c r="BN575" i="1"/>
  <c r="BC574" i="1"/>
  <c r="CL522" i="1"/>
  <c r="EJ535" i="1"/>
  <c r="AZ672" i="1"/>
  <c r="F13" i="43"/>
  <c r="CR570" i="1"/>
  <c r="CG620" i="1"/>
  <c r="BI619" i="1"/>
  <c r="BA554" i="1"/>
  <c r="BT525" i="1"/>
  <c r="BA532" i="1"/>
  <c r="EB536" i="1"/>
  <c r="DI547" i="1"/>
  <c r="M94" i="44"/>
  <c r="BA677" i="1"/>
  <c r="CU532" i="1"/>
  <c r="CW619" i="1"/>
  <c r="AM571" i="1"/>
  <c r="O552" i="1"/>
  <c r="CO535" i="1"/>
  <c r="BM623" i="1"/>
  <c r="CN549" i="1"/>
  <c r="AD572" i="1"/>
  <c r="DA572" i="1"/>
  <c r="CQ565" i="1"/>
  <c r="CN617" i="1"/>
  <c r="CJ499" i="1"/>
  <c r="CB767" i="1"/>
  <c r="BT568" i="1"/>
  <c r="AP574" i="1"/>
  <c r="BQ567" i="1"/>
  <c r="L526" i="1"/>
  <c r="EH675" i="1"/>
  <c r="DS531" i="1"/>
  <c r="AD554" i="1"/>
  <c r="BI567" i="1"/>
  <c r="AP550" i="1"/>
  <c r="BI617" i="1"/>
  <c r="AR530" i="1"/>
  <c r="CA555" i="1"/>
  <c r="BP526" i="1"/>
  <c r="EE571" i="1"/>
  <c r="CJ534" i="1"/>
  <c r="J21" i="43"/>
  <c r="F93" i="44"/>
  <c r="K130" i="35"/>
  <c r="D121" i="35"/>
  <c r="J544" i="1"/>
  <c r="D150" i="35"/>
  <c r="EJ545" i="1"/>
  <c r="M765" i="1"/>
  <c r="CY674" i="1"/>
  <c r="DT567" i="1"/>
  <c r="DS532" i="1"/>
  <c r="DN573" i="1"/>
  <c r="BQ619" i="1"/>
  <c r="AC567" i="1"/>
  <c r="K571" i="1"/>
  <c r="DB525" i="1"/>
  <c r="CA552" i="1"/>
  <c r="AB501" i="1"/>
  <c r="BJ537" i="1"/>
  <c r="EA499" i="1"/>
  <c r="BQ549" i="1"/>
  <c r="BU525" i="1"/>
  <c r="Q31" i="43"/>
  <c r="F70" i="44"/>
  <c r="DE732" i="1"/>
  <c r="DP574" i="1"/>
  <c r="CQ523" i="1"/>
  <c r="BZ621" i="1"/>
  <c r="CK554" i="1"/>
  <c r="BY524" i="1"/>
  <c r="DX534" i="1"/>
  <c r="BN549" i="1"/>
  <c r="DO499" i="1"/>
  <c r="CN536" i="1"/>
  <c r="L10" i="43"/>
  <c r="C86" i="44"/>
  <c r="G77" i="35"/>
  <c r="BJ697" i="1"/>
  <c r="DP567" i="1"/>
  <c r="BJ619" i="1"/>
  <c r="CQ616" i="1"/>
  <c r="AZ618" i="1"/>
  <c r="DA498" i="1"/>
  <c r="Z526" i="1"/>
  <c r="AH536" i="1"/>
  <c r="CR617" i="1"/>
  <c r="CS531" i="1"/>
  <c r="N13" i="43"/>
  <c r="H90" i="44"/>
  <c r="N143" i="35"/>
  <c r="CS763" i="1"/>
  <c r="EJ575" i="1"/>
  <c r="CI525" i="1"/>
  <c r="X623" i="1"/>
  <c r="CK555" i="1"/>
  <c r="CL525" i="1"/>
  <c r="DN535" i="1"/>
  <c r="AH550" i="1"/>
  <c r="CN759" i="1"/>
  <c r="AZ574" i="1"/>
  <c r="S522" i="1"/>
  <c r="DY620" i="1"/>
  <c r="AG554" i="1"/>
  <c r="AF523" i="1"/>
  <c r="U534" i="1"/>
  <c r="EH548" i="1"/>
  <c r="CQ574" i="1"/>
  <c r="CX524" i="1"/>
  <c r="H81" i="44"/>
  <c r="O81" i="44"/>
  <c r="I80" i="35"/>
  <c r="AN565" i="1"/>
  <c r="DI575" i="1"/>
  <c r="AV623" i="1"/>
  <c r="DD535" i="1"/>
  <c r="BD539" i="1"/>
  <c r="J29" i="43"/>
  <c r="K140" i="35"/>
  <c r="K69" i="35"/>
  <c r="K113" i="35"/>
  <c r="N94" i="35"/>
  <c r="DL543" i="1"/>
  <c r="DN763" i="1"/>
  <c r="U32" i="35"/>
  <c r="V526" i="1"/>
  <c r="L13" i="43"/>
  <c r="BZ543" i="1"/>
  <c r="DP568" i="1"/>
  <c r="AM617" i="1"/>
  <c r="DE499" i="1"/>
  <c r="CG535" i="1"/>
  <c r="AT539" i="1"/>
  <c r="H80" i="44"/>
  <c r="G85" i="35"/>
  <c r="CL622" i="1"/>
  <c r="N148" i="35"/>
  <c r="M545" i="1"/>
  <c r="EH764" i="1"/>
  <c r="CL532" i="1"/>
  <c r="AD622" i="1"/>
  <c r="X488" i="1"/>
  <c r="I84" i="35"/>
  <c r="BJ574" i="1"/>
  <c r="EA573" i="1"/>
  <c r="I87" i="35"/>
  <c r="BG621" i="1"/>
  <c r="AD566" i="1"/>
  <c r="Q537" i="1"/>
  <c r="CQ575" i="1"/>
  <c r="AU568" i="1"/>
  <c r="C13" i="43"/>
  <c r="P83" i="35"/>
  <c r="CL619" i="1"/>
  <c r="I86" i="35"/>
  <c r="D63" i="35"/>
  <c r="CG544" i="1"/>
  <c r="CQ764" i="1"/>
  <c r="D32" i="35"/>
  <c r="AC574" i="1"/>
  <c r="BJ534" i="1"/>
  <c r="H68" i="44"/>
  <c r="G84" i="35"/>
  <c r="D130" i="35"/>
  <c r="CJ621" i="1"/>
  <c r="X27" i="35"/>
  <c r="X17" i="35"/>
  <c r="K78" i="35"/>
  <c r="EJ619" i="1"/>
  <c r="DY535" i="1"/>
  <c r="DW567" i="1"/>
  <c r="G127" i="35"/>
  <c r="N79" i="35"/>
  <c r="BS544" i="1"/>
  <c r="AJ539" i="1"/>
  <c r="DY554" i="1"/>
  <c r="K79" i="35"/>
  <c r="DT615" i="1"/>
  <c r="DD536" i="1"/>
  <c r="C80" i="44"/>
  <c r="P58" i="35"/>
  <c r="I117" i="35"/>
  <c r="U544" i="1"/>
  <c r="CC549" i="1"/>
  <c r="BN763" i="1"/>
  <c r="CC769" i="1"/>
  <c r="CB770" i="1"/>
  <c r="CY758" i="1"/>
  <c r="DP758" i="1"/>
  <c r="CN757" i="1"/>
  <c r="P759" i="1"/>
  <c r="DS770" i="1"/>
  <c r="DJ675" i="1"/>
  <c r="EJ553" i="1"/>
  <c r="DD616" i="1"/>
  <c r="CR767" i="1"/>
  <c r="BZ672" i="1"/>
  <c r="CR556" i="1"/>
  <c r="O674" i="1"/>
  <c r="AF571" i="1"/>
  <c r="DO522" i="1"/>
  <c r="BA619" i="1"/>
  <c r="AC674" i="1"/>
  <c r="CR573" i="1"/>
  <c r="W534" i="1"/>
  <c r="AT565" i="1"/>
  <c r="DI567" i="1"/>
  <c r="CC548" i="1"/>
  <c r="CU555" i="1"/>
  <c r="BC572" i="1"/>
  <c r="S499" i="1"/>
  <c r="V507" i="1"/>
  <c r="DH762" i="1"/>
  <c r="DP619" i="1"/>
  <c r="EB550" i="1"/>
  <c r="CO697" i="1"/>
  <c r="CN766" i="1"/>
  <c r="DL755" i="1"/>
  <c r="AG616" i="1"/>
  <c r="AL678" i="1"/>
  <c r="DN672" i="1"/>
  <c r="CC567" i="1"/>
  <c r="BK487" i="1"/>
  <c r="BT550" i="1"/>
  <c r="BX567" i="1"/>
  <c r="EK623" i="1"/>
  <c r="BL532" i="1"/>
  <c r="W549" i="1"/>
  <c r="C22" i="43"/>
  <c r="AR548" i="1"/>
  <c r="CO552" i="1"/>
  <c r="DG548" i="1"/>
  <c r="BX554" i="1"/>
  <c r="CC575" i="1"/>
  <c r="CC499" i="1"/>
  <c r="DZ755" i="1"/>
  <c r="W618" i="1"/>
  <c r="BL535" i="1"/>
  <c r="BL547" i="1"/>
  <c r="AC571" i="1"/>
  <c r="CO491" i="1"/>
  <c r="X16" i="35"/>
  <c r="BJ772" i="1"/>
  <c r="EE758" i="1"/>
  <c r="DJ770" i="1"/>
  <c r="CS770" i="1"/>
  <c r="DT555" i="1"/>
  <c r="BZ772" i="1"/>
  <c r="DD565" i="1"/>
  <c r="CN573" i="1"/>
  <c r="BO622" i="1"/>
  <c r="DX575" i="1"/>
  <c r="DJ567" i="1"/>
  <c r="CG550" i="1"/>
  <c r="BL618" i="1"/>
  <c r="J525" i="1"/>
  <c r="BN622" i="1"/>
  <c r="CC759" i="1"/>
  <c r="CJ556" i="1"/>
  <c r="EH575" i="1"/>
  <c r="U575" i="1"/>
  <c r="AM575" i="1"/>
  <c r="AG499" i="1"/>
  <c r="BT522" i="1"/>
  <c r="DI525" i="1"/>
  <c r="DL532" i="1"/>
  <c r="CN772" i="1"/>
  <c r="CS617" i="1"/>
  <c r="CB621" i="1"/>
  <c r="EC573" i="1"/>
  <c r="Y547" i="1"/>
  <c r="AR531" i="1"/>
  <c r="CW754" i="1"/>
  <c r="BI618" i="1"/>
  <c r="AU534" i="1"/>
  <c r="BV557" i="1"/>
  <c r="CG567" i="1"/>
  <c r="DG547" i="1"/>
  <c r="DS553" i="1"/>
  <c r="BS570" i="1"/>
  <c r="DH674" i="1"/>
  <c r="CJ552" i="1"/>
  <c r="BJ557" i="1"/>
  <c r="DE554" i="1"/>
  <c r="DL765" i="1"/>
  <c r="J617" i="1"/>
  <c r="AP620" i="1"/>
  <c r="CS619" i="1"/>
  <c r="DE556" i="1"/>
  <c r="BB535" i="1"/>
  <c r="AU566" i="1"/>
  <c r="CJ524" i="1"/>
  <c r="AM548" i="1"/>
  <c r="CO522" i="1"/>
  <c r="BS554" i="1"/>
  <c r="CB530" i="1"/>
  <c r="J23" i="43"/>
  <c r="O94" i="44"/>
  <c r="D103" i="35"/>
  <c r="N88" i="35"/>
  <c r="P138" i="35"/>
  <c r="D118" i="35"/>
  <c r="DD545" i="1"/>
  <c r="DO732" i="1"/>
  <c r="DX619" i="1"/>
  <c r="BD556" i="1"/>
  <c r="EA524" i="1"/>
  <c r="BJ568" i="1"/>
  <c r="EF615" i="1"/>
  <c r="BI557" i="1"/>
  <c r="K552" i="1"/>
  <c r="CO504" i="1"/>
  <c r="CH537" i="1"/>
  <c r="DT617" i="1"/>
  <c r="Y534" i="1"/>
  <c r="AD621" i="1"/>
  <c r="DP537" i="1"/>
  <c r="EH504" i="1"/>
  <c r="C72" i="44"/>
  <c r="C81" i="44"/>
  <c r="DE673" i="1"/>
  <c r="AR566" i="1"/>
  <c r="CU617" i="1"/>
  <c r="CN615" i="1"/>
  <c r="CU575" i="1"/>
  <c r="BI489" i="1"/>
  <c r="BM525" i="1"/>
  <c r="AL536" i="1"/>
  <c r="DX617" i="1"/>
  <c r="DL531" i="1"/>
  <c r="J10" i="43"/>
  <c r="F99" i="44"/>
  <c r="I150" i="35"/>
  <c r="BS673" i="1"/>
  <c r="DX553" i="1"/>
  <c r="BZ573" i="1"/>
  <c r="DE572" i="1"/>
  <c r="CA553" i="1"/>
  <c r="DW573" i="1"/>
  <c r="BD501" i="1"/>
  <c r="DI530" i="1"/>
  <c r="BS565" i="1"/>
  <c r="EG524" i="1"/>
  <c r="H70" i="44"/>
  <c r="G137" i="35"/>
  <c r="D119" i="35"/>
  <c r="CN678" i="1"/>
  <c r="DH567" i="1"/>
  <c r="AH619" i="1"/>
  <c r="BX616" i="1"/>
  <c r="CC617" i="1"/>
  <c r="CO498" i="1"/>
  <c r="EH525" i="1"/>
  <c r="AZ537" i="1"/>
  <c r="V673" i="1"/>
  <c r="BD565" i="1"/>
  <c r="AZ617" i="1"/>
  <c r="DY575" i="1"/>
  <c r="DS573" i="1"/>
  <c r="BU487" i="1"/>
  <c r="L525" i="1"/>
  <c r="EB535" i="1"/>
  <c r="EA554" i="1"/>
  <c r="V498" i="1"/>
  <c r="H61" i="44"/>
  <c r="F47" i="44"/>
  <c r="EG758" i="1"/>
  <c r="DW534" i="1"/>
  <c r="CO565" i="1"/>
  <c r="BQ548" i="1"/>
  <c r="CO525" i="1"/>
  <c r="AC532" i="1"/>
  <c r="C61" i="44"/>
  <c r="N85" i="35"/>
  <c r="EH545" i="1"/>
  <c r="K76" i="35"/>
  <c r="N70" i="35"/>
  <c r="DG544" i="1"/>
  <c r="BS539" i="1"/>
  <c r="AZ573" i="1"/>
  <c r="BC615" i="1"/>
  <c r="O101" i="44"/>
  <c r="DT763" i="1"/>
  <c r="DS539" i="1"/>
  <c r="DA567" i="1"/>
  <c r="AD548" i="1"/>
  <c r="CJ525" i="1"/>
  <c r="BQ522" i="1"/>
  <c r="J68" i="44"/>
  <c r="I136" i="35"/>
  <c r="CH543" i="1"/>
  <c r="N124" i="35"/>
  <c r="AR544" i="1"/>
  <c r="DY762" i="1"/>
  <c r="D28" i="35"/>
  <c r="BS526" i="1"/>
  <c r="W553" i="1"/>
  <c r="CL620" i="1"/>
  <c r="BQ565" i="1"/>
  <c r="CS529" i="1"/>
  <c r="G142" i="35"/>
  <c r="CB568" i="1"/>
  <c r="DS616" i="1"/>
  <c r="AO499" i="1"/>
  <c r="DI537" i="1"/>
  <c r="CA547" i="1"/>
  <c r="F89" i="44"/>
  <c r="I120" i="35"/>
  <c r="AD544" i="1"/>
  <c r="I147" i="35"/>
  <c r="EE544" i="1"/>
  <c r="BS545" i="1"/>
  <c r="DJ677" i="1"/>
  <c r="K567" i="1"/>
  <c r="AU619" i="1"/>
  <c r="O66" i="44"/>
  <c r="BJ545" i="1"/>
  <c r="K75" i="35"/>
  <c r="BS531" i="1"/>
  <c r="V536" i="1"/>
  <c r="BT566" i="1"/>
  <c r="DJ543" i="1"/>
  <c r="DG536" i="1"/>
  <c r="CW549" i="1"/>
  <c r="CN532" i="1"/>
  <c r="N92" i="35"/>
  <c r="D120" i="35"/>
  <c r="AP10" i="39"/>
  <c r="D25" i="35"/>
  <c r="BX536" i="1"/>
  <c r="CQ675" i="1"/>
  <c r="DI616" i="1"/>
  <c r="AU490" i="1"/>
  <c r="F71" i="44"/>
  <c r="EH543" i="1"/>
  <c r="P72" i="35"/>
  <c r="BI763" i="1"/>
  <c r="H77" i="44"/>
  <c r="DE701" i="1"/>
  <c r="CD758" i="1"/>
  <c r="EC701" i="1"/>
  <c r="CG769" i="1"/>
  <c r="BT701" i="1"/>
  <c r="DN697" i="1"/>
  <c r="BB765" i="1"/>
  <c r="EA758" i="1"/>
  <c r="BT619" i="1"/>
  <c r="CN547" i="1"/>
  <c r="DN571" i="1"/>
  <c r="CC764" i="1"/>
  <c r="CY622" i="1"/>
  <c r="BV755" i="1"/>
  <c r="AA675" i="1"/>
  <c r="AZ557" i="1"/>
  <c r="DS617" i="1"/>
  <c r="DX772" i="1"/>
  <c r="AA673" i="1"/>
  <c r="AF567" i="1"/>
  <c r="BW522" i="1"/>
  <c r="AI623" i="1"/>
  <c r="DI556" i="1"/>
  <c r="DT531" i="1"/>
  <c r="BA537" i="1"/>
  <c r="AU549" i="1"/>
  <c r="DG568" i="1"/>
  <c r="J11" i="43"/>
  <c r="CJ762" i="1"/>
  <c r="EE615" i="1"/>
  <c r="DS536" i="1"/>
  <c r="BI732" i="1"/>
  <c r="BX701" i="1"/>
  <c r="EE766" i="1"/>
  <c r="AS759" i="1"/>
  <c r="DD570" i="1"/>
  <c r="AF573" i="1"/>
  <c r="BG547" i="1"/>
  <c r="CP502" i="1"/>
  <c r="CJ766" i="1"/>
  <c r="BX548" i="1"/>
  <c r="CG573" i="1"/>
  <c r="CA622" i="1"/>
  <c r="BX522" i="1"/>
  <c r="DW770" i="1"/>
  <c r="S618" i="1"/>
  <c r="DY534" i="1"/>
  <c r="DN767" i="1"/>
  <c r="K529" i="1"/>
  <c r="DY565" i="1"/>
  <c r="BA549" i="1"/>
  <c r="AC672" i="1"/>
  <c r="AL554" i="1"/>
  <c r="CK759" i="1"/>
  <c r="AF617" i="1"/>
  <c r="BQ555" i="1"/>
  <c r="O556" i="1"/>
  <c r="BN547" i="1"/>
  <c r="K553" i="1"/>
  <c r="L22" i="43"/>
  <c r="CG766" i="1"/>
  <c r="BP758" i="1"/>
  <c r="AK15" i="39"/>
  <c r="BT677" i="1"/>
  <c r="AA525" i="1"/>
  <c r="O672" i="1"/>
  <c r="BT767" i="1"/>
  <c r="AM539" i="1"/>
  <c r="L759" i="1"/>
  <c r="EF549" i="1"/>
  <c r="DI574" i="1"/>
  <c r="DA497" i="1"/>
  <c r="AD530" i="1"/>
  <c r="DN768" i="1"/>
  <c r="BX566" i="1"/>
  <c r="AH678" i="1"/>
  <c r="BD550" i="1"/>
  <c r="AL568" i="1"/>
  <c r="CW570" i="1"/>
  <c r="EE550" i="1"/>
  <c r="CU570" i="1"/>
  <c r="DH617" i="1"/>
  <c r="AU498" i="1"/>
  <c r="CS522" i="1"/>
  <c r="EH763" i="1"/>
  <c r="BL568" i="1"/>
  <c r="EH573" i="1"/>
  <c r="U567" i="1"/>
  <c r="EJ525" i="1"/>
  <c r="DP499" i="1"/>
  <c r="EH765" i="1"/>
  <c r="DH571" i="1"/>
  <c r="CM521" i="1"/>
  <c r="BX622" i="1"/>
  <c r="AC556" i="1"/>
  <c r="Q530" i="1"/>
  <c r="DN536" i="1"/>
  <c r="BG548" i="1"/>
  <c r="AL672" i="1"/>
  <c r="AM534" i="1"/>
  <c r="EA619" i="1"/>
  <c r="BO571" i="1"/>
  <c r="BG759" i="1"/>
  <c r="EF566" i="1"/>
  <c r="AH574" i="1"/>
  <c r="BI615" i="1"/>
  <c r="CK552" i="1"/>
  <c r="DY525" i="1"/>
  <c r="BJ549" i="1"/>
  <c r="BT499" i="1"/>
  <c r="CG536" i="1"/>
  <c r="BO499" i="1"/>
  <c r="CW548" i="1"/>
  <c r="N525" i="1"/>
  <c r="O96" i="44"/>
  <c r="J73" i="44"/>
  <c r="D71" i="35"/>
  <c r="I67" i="35"/>
  <c r="G112" i="35"/>
  <c r="D80" i="35"/>
  <c r="AJ770" i="1"/>
  <c r="BJ673" i="1"/>
  <c r="DE617" i="1"/>
  <c r="AJ552" i="1"/>
  <c r="EJ620" i="1"/>
  <c r="AH557" i="1"/>
  <c r="DI573" i="1"/>
  <c r="CG554" i="1"/>
  <c r="AM547" i="1"/>
  <c r="EI623" i="1"/>
  <c r="DX531" i="1"/>
  <c r="W565" i="1"/>
  <c r="DH526" i="1"/>
  <c r="DG572" i="1"/>
  <c r="M535" i="1"/>
  <c r="Q35" i="43"/>
  <c r="F97" i="44"/>
  <c r="F66" i="44"/>
  <c r="BD674" i="1"/>
  <c r="BL552" i="1"/>
  <c r="BJ572" i="1"/>
  <c r="CO571" i="1"/>
  <c r="CC550" i="1"/>
  <c r="K570" i="1"/>
  <c r="AJ499" i="1"/>
  <c r="EB530" i="1"/>
  <c r="EA565" i="1"/>
  <c r="T525" i="1"/>
  <c r="C71" i="44"/>
  <c r="O64" i="44"/>
  <c r="DX768" i="1"/>
  <c r="DS620" i="1"/>
  <c r="CA537" i="1"/>
  <c r="DN565" i="1"/>
  <c r="Y567" i="1"/>
  <c r="DT536" i="1"/>
  <c r="BQ550" i="1"/>
  <c r="O574" i="1"/>
  <c r="AK525" i="1"/>
  <c r="AD549" i="1"/>
  <c r="ED498" i="1"/>
  <c r="F85" i="44"/>
  <c r="K112" i="35"/>
  <c r="P82" i="35"/>
  <c r="DS672" i="1"/>
  <c r="CR553" i="1"/>
  <c r="BV573" i="1"/>
  <c r="CK572" i="1"/>
  <c r="AA553" i="1"/>
  <c r="DS572" i="1"/>
  <c r="CB500" i="1"/>
  <c r="EB531" i="1"/>
  <c r="CC677" i="1"/>
  <c r="DH550" i="1"/>
  <c r="BV571" i="1"/>
  <c r="BQ571" i="1"/>
  <c r="EC549" i="1"/>
  <c r="AA567" i="1"/>
  <c r="AN492" i="1"/>
  <c r="DY522" i="1"/>
  <c r="CY547" i="1"/>
  <c r="Q29" i="43"/>
  <c r="J97" i="44"/>
  <c r="P141" i="35"/>
  <c r="AA672" i="1"/>
  <c r="EB616" i="1"/>
  <c r="EA572" i="1"/>
  <c r="EJ524" i="1"/>
  <c r="EA487" i="1"/>
  <c r="CJ522" i="1"/>
  <c r="H75" i="44"/>
  <c r="D139" i="35"/>
  <c r="AL543" i="1"/>
  <c r="I149" i="35"/>
  <c r="EB545" i="1"/>
  <c r="CG545" i="1"/>
  <c r="X9" i="35"/>
  <c r="CR616" i="1"/>
  <c r="DH522" i="1"/>
  <c r="G65" i="35"/>
  <c r="W691" i="1"/>
  <c r="S620" i="1"/>
  <c r="BJ620" i="1"/>
  <c r="DZ524" i="1"/>
  <c r="DO487" i="1"/>
  <c r="S21" i="43"/>
  <c r="J62" i="44"/>
  <c r="P102" i="35"/>
  <c r="P136" i="35"/>
  <c r="G94" i="35"/>
  <c r="AM545" i="1"/>
  <c r="BC538" i="1"/>
  <c r="S17" i="35"/>
  <c r="DA553" i="1"/>
  <c r="H97" i="44"/>
  <c r="G136" i="35"/>
  <c r="BG566" i="1"/>
  <c r="M89" i="44"/>
  <c r="AU771" i="1"/>
  <c r="BG539" i="1"/>
  <c r="CK567" i="1"/>
  <c r="CY550" i="1"/>
  <c r="BU526" i="1"/>
  <c r="M534" i="1"/>
  <c r="C101" i="44"/>
  <c r="P86" i="35"/>
  <c r="K147" i="35"/>
  <c r="N116" i="35"/>
  <c r="EE545" i="1"/>
  <c r="CA543" i="1"/>
  <c r="S28" i="35"/>
  <c r="DP555" i="1"/>
  <c r="AC617" i="1"/>
  <c r="DH537" i="1"/>
  <c r="K152" i="35"/>
  <c r="G138" i="35"/>
  <c r="AU545" i="1"/>
  <c r="BO531" i="1"/>
  <c r="EF762" i="1"/>
  <c r="CQ571" i="1"/>
  <c r="I115" i="35"/>
  <c r="V565" i="1"/>
  <c r="BG573" i="1"/>
  <c r="S23" i="43"/>
  <c r="CL618" i="1"/>
  <c r="I73" i="35"/>
  <c r="BT763" i="1"/>
  <c r="V538" i="1"/>
  <c r="DB497" i="1"/>
  <c r="DP566" i="1"/>
  <c r="EG490" i="1"/>
  <c r="BC547" i="1"/>
  <c r="K126" i="35"/>
  <c r="K121" i="35"/>
  <c r="CJ618" i="1"/>
  <c r="EE674" i="1"/>
  <c r="G58" i="35"/>
  <c r="DX766" i="1"/>
  <c r="Y691" i="1"/>
  <c r="BZ758" i="1"/>
  <c r="DS763" i="1"/>
  <c r="Y11" i="39"/>
  <c r="EB675" i="1"/>
  <c r="AR691" i="1"/>
  <c r="AF756" i="1"/>
  <c r="EB572" i="1"/>
  <c r="CA532" i="1"/>
  <c r="DJ556" i="1"/>
  <c r="BL691" i="1"/>
  <c r="DG615" i="1"/>
  <c r="CY766" i="1"/>
  <c r="AR674" i="1"/>
  <c r="BX550" i="1"/>
  <c r="AP571" i="1"/>
  <c r="Y701" i="1"/>
  <c r="AW623" i="1"/>
  <c r="BD554" i="1"/>
  <c r="CY617" i="1"/>
  <c r="K617" i="1"/>
  <c r="CC552" i="1"/>
  <c r="EG521" i="1"/>
  <c r="DD526" i="1"/>
  <c r="CC535" i="1"/>
  <c r="DY547" i="1"/>
  <c r="N19" i="43"/>
  <c r="DX672" i="1"/>
  <c r="DP570" i="1"/>
  <c r="DK526" i="1"/>
  <c r="CH762" i="1"/>
  <c r="BB767" i="1"/>
  <c r="EC622" i="1"/>
  <c r="AC677" i="1"/>
  <c r="AE522" i="1"/>
  <c r="K532" i="1"/>
  <c r="DW554" i="1"/>
  <c r="DX758" i="1"/>
  <c r="DN673" i="1"/>
  <c r="EA522" i="1"/>
  <c r="U557" i="1"/>
  <c r="J537" i="1"/>
  <c r="CY554" i="1"/>
  <c r="U672" i="1"/>
  <c r="CH553" i="1"/>
  <c r="CU574" i="1"/>
  <c r="EF677" i="1"/>
  <c r="AP615" i="1"/>
  <c r="CA615" i="1"/>
  <c r="CB524" i="1"/>
  <c r="AN575" i="1"/>
  <c r="M572" i="1"/>
  <c r="AC675" i="1"/>
  <c r="BN565" i="1"/>
  <c r="CU567" i="1"/>
  <c r="DA535" i="1"/>
  <c r="BN771" i="1"/>
  <c r="EE763" i="1"/>
  <c r="BM758" i="1"/>
  <c r="EF769" i="1"/>
  <c r="DD677" i="1"/>
  <c r="AT619" i="1"/>
  <c r="CR677" i="1"/>
  <c r="CS673" i="1"/>
  <c r="BG526" i="1"/>
  <c r="S699" i="1"/>
  <c r="BC536" i="1"/>
  <c r="CC570" i="1"/>
  <c r="W570" i="1"/>
  <c r="BU521" i="1"/>
  <c r="AU762" i="1"/>
  <c r="DP553" i="1"/>
  <c r="CW672" i="1"/>
  <c r="AI526" i="1"/>
  <c r="BB554" i="1"/>
  <c r="CW565" i="1"/>
  <c r="DT535" i="1"/>
  <c r="CK548" i="1"/>
  <c r="DW553" i="1"/>
  <c r="BG568" i="1"/>
  <c r="C9" i="43"/>
  <c r="BI674" i="1"/>
  <c r="AN552" i="1"/>
  <c r="J557" i="1"/>
  <c r="DA554" i="1"/>
  <c r="BU486" i="1"/>
  <c r="AM554" i="1"/>
  <c r="CR675" i="1"/>
  <c r="DD556" i="1"/>
  <c r="AR617" i="1"/>
  <c r="AR616" i="1"/>
  <c r="BW623" i="1"/>
  <c r="AO512" i="1"/>
  <c r="P526" i="1"/>
  <c r="BI767" i="1"/>
  <c r="BA618" i="1"/>
  <c r="CQ621" i="1"/>
  <c r="Y574" i="1"/>
  <c r="CO547" i="1"/>
  <c r="DW677" i="1"/>
  <c r="BL550" i="1"/>
  <c r="CH567" i="1"/>
  <c r="EC571" i="1"/>
  <c r="BG571" i="1"/>
  <c r="DA501" i="1"/>
  <c r="DA536" i="1"/>
  <c r="DS575" i="1"/>
  <c r="BN532" i="1"/>
  <c r="K619" i="1"/>
  <c r="AP537" i="1"/>
  <c r="DB501" i="1"/>
  <c r="M72" i="44"/>
  <c r="M87" i="44"/>
  <c r="I142" i="35"/>
  <c r="CL621" i="1"/>
  <c r="K84" i="35"/>
  <c r="N58" i="35"/>
  <c r="CS758" i="1"/>
  <c r="M675" i="1"/>
  <c r="DH573" i="1"/>
  <c r="EE539" i="1"/>
  <c r="DT616" i="1"/>
  <c r="CL552" i="1"/>
  <c r="M571" i="1"/>
  <c r="DD620" i="1"/>
  <c r="DY532" i="1"/>
  <c r="BS571" i="1"/>
  <c r="AG525" i="1"/>
  <c r="O549" i="1"/>
  <c r="AB524" i="1"/>
  <c r="DW556" i="1"/>
  <c r="AT530" i="1"/>
  <c r="J9" i="43"/>
  <c r="J93" i="44"/>
  <c r="DW768" i="1"/>
  <c r="BH623" i="1"/>
  <c r="DW535" i="1"/>
  <c r="AL557" i="1"/>
  <c r="AC566" i="1"/>
  <c r="Q535" i="1"/>
  <c r="DS548" i="1"/>
  <c r="EA570" i="1"/>
  <c r="AS525" i="1"/>
  <c r="AT549" i="1"/>
  <c r="N499" i="1"/>
  <c r="M93" i="44"/>
  <c r="P131" i="35"/>
  <c r="DA765" i="1"/>
  <c r="CY615" i="1"/>
  <c r="CU525" i="1"/>
  <c r="CZ623" i="1"/>
  <c r="CO555" i="1"/>
  <c r="CW525" i="1"/>
  <c r="EH535" i="1"/>
  <c r="BB550" i="1"/>
  <c r="DK499" i="1"/>
  <c r="BI536" i="1"/>
  <c r="C23" i="43"/>
  <c r="C78" i="44"/>
  <c r="K82" i="35"/>
  <c r="AP763" i="1"/>
  <c r="CY620" i="1"/>
  <c r="AA537" i="1"/>
  <c r="DJ565" i="1"/>
  <c r="M567" i="1"/>
  <c r="BB536" i="1"/>
  <c r="J550" i="1"/>
  <c r="DG573" i="1"/>
  <c r="BC765" i="1"/>
  <c r="EA621" i="1"/>
  <c r="EE534" i="1"/>
  <c r="BZ556" i="1"/>
  <c r="CS565" i="1"/>
  <c r="BQ534" i="1"/>
  <c r="CA548" i="1"/>
  <c r="BC568" i="1"/>
  <c r="EA489" i="1"/>
  <c r="AG536" i="1"/>
  <c r="S22" i="43"/>
  <c r="J71" i="44"/>
  <c r="G111" i="35"/>
  <c r="DI621" i="1"/>
  <c r="BV556" i="1"/>
  <c r="AF534" i="1"/>
  <c r="CQ567" i="1"/>
  <c r="DG557" i="1"/>
  <c r="N30" i="43"/>
  <c r="J65" i="44"/>
  <c r="I103" i="35"/>
  <c r="K137" i="35"/>
  <c r="I125" i="35"/>
  <c r="CJ619" i="1"/>
  <c r="CS543" i="1"/>
  <c r="X18" i="35"/>
  <c r="DY570" i="1"/>
  <c r="AC539" i="1"/>
  <c r="P62" i="35"/>
  <c r="AH622" i="1"/>
  <c r="DJ566" i="1"/>
  <c r="CR537" i="1"/>
  <c r="CY566" i="1"/>
  <c r="BO557" i="1"/>
  <c r="S18" i="43"/>
  <c r="P139" i="35"/>
  <c r="K63" i="35"/>
  <c r="EE531" i="1"/>
  <c r="U621" i="1"/>
  <c r="CO619" i="1"/>
  <c r="BI524" i="1"/>
  <c r="N86" i="35"/>
  <c r="DN575" i="1"/>
  <c r="G83" i="35"/>
  <c r="DP522" i="1"/>
  <c r="C94" i="44"/>
  <c r="Z17" i="35"/>
  <c r="CP523" i="1"/>
  <c r="BZ557" i="1"/>
  <c r="CU758" i="1"/>
  <c r="J675" i="1"/>
  <c r="N9" i="39"/>
  <c r="BS616" i="1"/>
  <c r="AZ619" i="1"/>
  <c r="AM567" i="1"/>
  <c r="EJ532" i="1"/>
  <c r="DG766" i="1"/>
  <c r="N13" i="39"/>
  <c r="AJ622" i="1"/>
  <c r="T501" i="1"/>
  <c r="DA525" i="1"/>
  <c r="BS555" i="1"/>
  <c r="DA618" i="1"/>
  <c r="CK530" i="1"/>
  <c r="DB526" i="1"/>
  <c r="J89" i="44"/>
  <c r="N115" i="35"/>
  <c r="I139" i="35"/>
  <c r="P758" i="1"/>
  <c r="DH566" i="1"/>
  <c r="CH572" i="1"/>
  <c r="CC566" i="1"/>
  <c r="M525" i="1"/>
  <c r="AZ499" i="1"/>
  <c r="AU499" i="1"/>
  <c r="EC524" i="1"/>
  <c r="J67" i="44"/>
  <c r="AJ573" i="1"/>
  <c r="CC619" i="1"/>
  <c r="DA521" i="1"/>
  <c r="Q548" i="1"/>
  <c r="CN535" i="1"/>
  <c r="H79" i="44"/>
  <c r="CG764" i="1"/>
  <c r="BO522" i="1"/>
  <c r="BQ554" i="1"/>
  <c r="DN534" i="1"/>
  <c r="CM490" i="1"/>
  <c r="N8" i="43"/>
  <c r="N137" i="35"/>
  <c r="BD574" i="1"/>
  <c r="BB621" i="1"/>
  <c r="T524" i="1"/>
  <c r="K549" i="1"/>
  <c r="AN572" i="1"/>
  <c r="Y619" i="1"/>
  <c r="DA512" i="1"/>
  <c r="CU770" i="1"/>
  <c r="EB678" i="1"/>
  <c r="AR547" i="1"/>
  <c r="CU766" i="1"/>
  <c r="CC768" i="1"/>
  <c r="BS622" i="1"/>
  <c r="AH548" i="1"/>
  <c r="BL615" i="1"/>
  <c r="AF619" i="1"/>
  <c r="AL572" i="1"/>
  <c r="EE566" i="1"/>
  <c r="CB499" i="1"/>
  <c r="R526" i="1"/>
  <c r="DP573" i="1"/>
  <c r="BA571" i="1"/>
  <c r="DA524" i="1"/>
  <c r="BL575" i="1"/>
  <c r="AP554" i="1"/>
  <c r="BV535" i="1"/>
  <c r="EE553" i="1"/>
  <c r="CB547" i="1"/>
  <c r="BG622" i="1"/>
  <c r="DH572" i="1"/>
  <c r="EE616" i="1"/>
  <c r="AF532" i="1"/>
  <c r="AO521" i="1"/>
  <c r="K615" i="1"/>
  <c r="CP497" i="1"/>
  <c r="F64" i="44"/>
  <c r="K60" i="35"/>
  <c r="D64" i="35"/>
  <c r="BL673" i="1"/>
  <c r="AN549" i="1"/>
  <c r="DN554" i="1"/>
  <c r="Q553" i="1"/>
  <c r="Q617" i="1"/>
  <c r="S552" i="1"/>
  <c r="K568" i="1"/>
  <c r="C19" i="43"/>
  <c r="CC766" i="1"/>
  <c r="DT547" i="1"/>
  <c r="BQ568" i="1"/>
  <c r="K555" i="1"/>
  <c r="CS526" i="1"/>
  <c r="CB521" i="1"/>
  <c r="P143" i="35"/>
  <c r="AF674" i="1"/>
  <c r="AP570" i="1"/>
  <c r="DE548" i="1"/>
  <c r="T486" i="1"/>
  <c r="AM553" i="1"/>
  <c r="C62" i="44"/>
  <c r="D131" i="35"/>
  <c r="AZ572" i="1"/>
  <c r="AC619" i="1"/>
  <c r="CK513" i="1"/>
  <c r="CQ547" i="1"/>
  <c r="BL570" i="1"/>
  <c r="BG617" i="1"/>
  <c r="EG499" i="1"/>
  <c r="EJ770" i="1"/>
  <c r="U769" i="1"/>
  <c r="DT571" i="1"/>
  <c r="BT575" i="1"/>
  <c r="CL570" i="1"/>
  <c r="AN617" i="1"/>
  <c r="DX525" i="1"/>
  <c r="CW678" i="1"/>
  <c r="CX623" i="1"/>
  <c r="O618" i="1"/>
  <c r="CW552" i="1"/>
  <c r="CJ526" i="1"/>
  <c r="DZ499" i="1"/>
  <c r="DL557" i="1"/>
  <c r="EC557" i="1"/>
  <c r="EC616" i="1"/>
  <c r="AF568" i="1"/>
  <c r="CN619" i="1"/>
  <c r="DU525" i="1"/>
  <c r="BN539" i="1"/>
  <c r="AA526" i="1"/>
  <c r="K556" i="1"/>
  <c r="BT556" i="1"/>
  <c r="DA574" i="1"/>
  <c r="AC525" i="1"/>
  <c r="BL490" i="1"/>
  <c r="W490" i="1"/>
  <c r="CL523" i="1"/>
  <c r="O70" i="44"/>
  <c r="I83" i="35"/>
  <c r="N112" i="35"/>
  <c r="CH763" i="1"/>
  <c r="AN555" i="1"/>
  <c r="BB567" i="1"/>
  <c r="CO556" i="1"/>
  <c r="EK500" i="1"/>
  <c r="CY574" i="1"/>
  <c r="BX618" i="1"/>
  <c r="V501" i="1"/>
  <c r="M75" i="44"/>
  <c r="AN557" i="1"/>
  <c r="Y575" i="1"/>
  <c r="BX621" i="1"/>
  <c r="AZ535" i="1"/>
  <c r="DH530" i="1"/>
  <c r="J84" i="44"/>
  <c r="BB673" i="1"/>
  <c r="CQ617" i="1"/>
  <c r="BG575" i="1"/>
  <c r="BD525" i="1"/>
  <c r="EE575" i="1"/>
  <c r="J99" i="44"/>
  <c r="P75" i="35"/>
  <c r="U622" i="1"/>
  <c r="CL556" i="1"/>
  <c r="BV534" i="1"/>
  <c r="O570" i="1"/>
  <c r="AN619" i="1"/>
  <c r="DJ554" i="1"/>
  <c r="CW530" i="1"/>
  <c r="DW557" i="1"/>
  <c r="CN539" i="1"/>
  <c r="M97" i="44"/>
  <c r="BC755" i="1"/>
  <c r="CR532" i="1"/>
  <c r="CH536" i="1"/>
  <c r="Q557" i="1"/>
  <c r="BD567" i="1"/>
  <c r="G146" i="35"/>
  <c r="BI757" i="1"/>
  <c r="CH554" i="1"/>
  <c r="BB622" i="1"/>
  <c r="AT536" i="1"/>
  <c r="EJ622" i="1"/>
  <c r="CB556" i="1"/>
  <c r="BZ547" i="1"/>
  <c r="F77" i="44"/>
  <c r="BD571" i="1"/>
  <c r="AB522" i="1"/>
  <c r="EC617" i="1"/>
  <c r="AD547" i="1"/>
  <c r="DI557" i="1"/>
  <c r="K124" i="35"/>
  <c r="BX523" i="1"/>
  <c r="DP516" i="1"/>
  <c r="BI534" i="1"/>
  <c r="P153" i="35"/>
  <c r="EH552" i="1"/>
  <c r="BC553" i="1"/>
  <c r="S11" i="43"/>
  <c r="N96" i="35"/>
  <c r="I119" i="35"/>
  <c r="AN543" i="1"/>
  <c r="AH772" i="1"/>
  <c r="F86" i="44"/>
  <c r="AF565" i="1"/>
  <c r="DG574" i="1"/>
  <c r="EF536" i="1"/>
  <c r="P129" i="35"/>
  <c r="N99" i="35"/>
  <c r="X15" i="35"/>
  <c r="DP536" i="1"/>
  <c r="O572" i="1"/>
  <c r="G118" i="35"/>
  <c r="AC575" i="1"/>
  <c r="BJ535" i="1"/>
  <c r="M71" i="44"/>
  <c r="G80" i="35"/>
  <c r="D60" i="35"/>
  <c r="ED623" i="1"/>
  <c r="K572" i="1"/>
  <c r="P112" i="35"/>
  <c r="X32" i="35"/>
  <c r="BB548" i="1"/>
  <c r="CA619" i="1"/>
  <c r="K138" i="35"/>
  <c r="CU543" i="1"/>
  <c r="EK521" i="1"/>
  <c r="AC545" i="1"/>
  <c r="R759" i="1"/>
  <c r="P146" i="35"/>
  <c r="P156" i="35"/>
  <c r="N125" i="35"/>
  <c r="N134" i="35"/>
  <c r="DP769" i="1"/>
  <c r="DX675" i="1"/>
  <c r="DP672" i="1"/>
  <c r="CQ535" i="1"/>
  <c r="AJ548" i="1"/>
  <c r="EB620" i="1"/>
  <c r="BO767" i="1"/>
  <c r="Q767" i="1"/>
  <c r="AH618" i="1"/>
  <c r="DJ619" i="1"/>
  <c r="DY526" i="1"/>
  <c r="AJ615" i="1"/>
  <c r="CB548" i="1"/>
  <c r="BB534" i="1"/>
  <c r="DY521" i="1"/>
  <c r="CX499" i="1"/>
  <c r="C77" i="44"/>
  <c r="G63" i="35"/>
  <c r="I69" i="35"/>
  <c r="AN677" i="1"/>
  <c r="AN550" i="1"/>
  <c r="V556" i="1"/>
  <c r="DE553" i="1"/>
  <c r="S619" i="1"/>
  <c r="DG554" i="1"/>
  <c r="DS570" i="1"/>
  <c r="Q30" i="43"/>
  <c r="O10" i="39"/>
  <c r="DP549" i="1"/>
  <c r="CS570" i="1"/>
  <c r="DS557" i="1"/>
  <c r="Y530" i="1"/>
  <c r="EG522" i="1"/>
  <c r="P149" i="35"/>
  <c r="AJ674" i="1"/>
  <c r="AH572" i="1"/>
  <c r="AA550" i="1"/>
  <c r="CZ498" i="1"/>
  <c r="DS555" i="1"/>
  <c r="H66" i="44"/>
  <c r="N76" i="35"/>
  <c r="DP550" i="1"/>
  <c r="CC571" i="1"/>
  <c r="CY567" i="1"/>
  <c r="DW772" i="1"/>
  <c r="AJ549" i="1"/>
  <c r="Y570" i="1"/>
  <c r="CY556" i="1"/>
  <c r="BQ697" i="1"/>
  <c r="EH699" i="1"/>
  <c r="BJ570" i="1"/>
  <c r="Y673" i="1"/>
  <c r="CB672" i="1"/>
  <c r="Q556" i="1"/>
  <c r="EE567" i="1"/>
  <c r="AU536" i="1"/>
  <c r="BD566" i="1"/>
  <c r="DW622" i="1"/>
  <c r="Q531" i="1"/>
  <c r="U548" i="1"/>
  <c r="J8" i="43"/>
  <c r="BT547" i="1"/>
  <c r="BA620" i="1"/>
  <c r="M548" i="1"/>
  <c r="CN553" i="1"/>
  <c r="DY574" i="1"/>
  <c r="DI495" i="1"/>
  <c r="V765" i="1"/>
  <c r="AJ617" i="1"/>
  <c r="BL534" i="1"/>
  <c r="CU537" i="1"/>
  <c r="CG570" i="1"/>
  <c r="DA487" i="1"/>
  <c r="EE568" i="1"/>
  <c r="BJ550" i="1"/>
  <c r="N22" i="43"/>
  <c r="P119" i="35"/>
  <c r="P154" i="35"/>
  <c r="BC545" i="1"/>
  <c r="DA622" i="1"/>
  <c r="EE526" i="1"/>
  <c r="DJ617" i="1"/>
  <c r="AA557" i="1"/>
  <c r="DY548" i="1"/>
  <c r="BX535" i="1"/>
  <c r="CU547" i="1"/>
  <c r="J95" i="44"/>
  <c r="AA697" i="1"/>
  <c r="AC621" i="1"/>
  <c r="AG552" i="1"/>
  <c r="AR529" i="1"/>
  <c r="AU487" i="1"/>
  <c r="Q13" i="43"/>
  <c r="G89" i="35"/>
  <c r="CR572" i="1"/>
  <c r="AG619" i="1"/>
  <c r="M521" i="1"/>
  <c r="EE547" i="1"/>
  <c r="CS534" i="1"/>
  <c r="O68" i="44"/>
  <c r="N8" i="39"/>
  <c r="AZ549" i="1"/>
  <c r="AG570" i="1"/>
  <c r="EA556" i="1"/>
  <c r="J768" i="1"/>
  <c r="DH547" i="1"/>
  <c r="EC567" i="1"/>
  <c r="CY552" i="1"/>
  <c r="EA770" i="1"/>
  <c r="U675" i="1"/>
  <c r="BS530" i="1"/>
  <c r="BS759" i="1"/>
  <c r="DT762" i="1"/>
  <c r="AF616" i="1"/>
  <c r="AD535" i="1"/>
  <c r="AR570" i="1"/>
  <c r="EB573" i="1"/>
  <c r="CL565" i="1"/>
  <c r="DJ548" i="1"/>
  <c r="S571" i="1"/>
  <c r="H73" i="44"/>
  <c r="CY525" i="1"/>
  <c r="DS554" i="1"/>
  <c r="BI769" i="1"/>
  <c r="BD547" i="1"/>
  <c r="Y571" i="1"/>
  <c r="CY571" i="1"/>
  <c r="AR699" i="1"/>
  <c r="J571" i="1"/>
  <c r="CH522" i="1"/>
  <c r="AI525" i="1"/>
  <c r="CW566" i="1"/>
  <c r="O575" i="1"/>
  <c r="DS552" i="1"/>
  <c r="AM568" i="1"/>
  <c r="S9" i="43"/>
  <c r="G157" i="35"/>
  <c r="DN545" i="1"/>
  <c r="DX545" i="1"/>
  <c r="AM673" i="1"/>
  <c r="AU537" i="1"/>
  <c r="CE623" i="1"/>
  <c r="DL617" i="1"/>
  <c r="EA567" i="1"/>
  <c r="Y548" i="1"/>
  <c r="O554" i="1"/>
  <c r="C20" i="43"/>
  <c r="BM755" i="1"/>
  <c r="DW532" i="1"/>
  <c r="M565" i="1"/>
  <c r="BS547" i="1"/>
  <c r="CZ523" i="1"/>
  <c r="DB487" i="1"/>
  <c r="P125" i="35"/>
  <c r="DD622" i="1"/>
  <c r="V557" i="1"/>
  <c r="CW534" i="1"/>
  <c r="CA570" i="1"/>
  <c r="AG548" i="1"/>
  <c r="J78" i="44"/>
  <c r="D113" i="35"/>
  <c r="DH565" i="1"/>
  <c r="EC575" i="1"/>
  <c r="AO488" i="1"/>
  <c r="Y536" i="1"/>
  <c r="DP556" i="1"/>
  <c r="CS574" i="1"/>
  <c r="CY618" i="1"/>
  <c r="DD534" i="1"/>
  <c r="ED526" i="1"/>
  <c r="O67" i="44"/>
  <c r="AH617" i="1"/>
  <c r="G99" i="35"/>
  <c r="BM522" i="1"/>
  <c r="J101" i="44"/>
  <c r="H64" i="44"/>
  <c r="CR552" i="1"/>
  <c r="BW759" i="1"/>
  <c r="EH571" i="1"/>
  <c r="CB617" i="1"/>
  <c r="AZ620" i="1"/>
  <c r="DN567" i="1"/>
  <c r="CO557" i="1"/>
  <c r="EC525" i="1"/>
  <c r="N131" i="35"/>
  <c r="J615" i="1"/>
  <c r="CP521" i="1"/>
  <c r="CL553" i="1"/>
  <c r="C79" i="44"/>
  <c r="BO547" i="1"/>
  <c r="DG673" i="1"/>
  <c r="DL675" i="1"/>
  <c r="BJ539" i="1"/>
  <c r="N23" i="43"/>
  <c r="I68" i="35"/>
  <c r="BQ556" i="1"/>
  <c r="AF524" i="1"/>
  <c r="J94" i="44"/>
  <c r="AT545" i="1"/>
  <c r="P64" i="35"/>
  <c r="EE538" i="1"/>
  <c r="AD571" i="1"/>
  <c r="N121" i="35"/>
  <c r="DP616" i="1"/>
  <c r="EJ504" i="1"/>
  <c r="AT500" i="1"/>
  <c r="D129" i="35"/>
  <c r="N142" i="35"/>
  <c r="DA764" i="1"/>
  <c r="DE757" i="1"/>
  <c r="BT532" i="1"/>
  <c r="DA675" i="1"/>
  <c r="DG571" i="1"/>
  <c r="AN622" i="1"/>
  <c r="O89" i="44"/>
  <c r="CH545" i="1"/>
  <c r="AU543" i="1"/>
  <c r="DJ531" i="1"/>
  <c r="AD568" i="1"/>
  <c r="L29" i="43"/>
  <c r="N71" i="35"/>
  <c r="EA539" i="1"/>
  <c r="W524" i="1"/>
  <c r="W525" i="1"/>
  <c r="DU526" i="1"/>
  <c r="G71" i="35"/>
  <c r="N123" i="35"/>
  <c r="DG570" i="1"/>
  <c r="P99" i="35"/>
  <c r="EJ544" i="1"/>
  <c r="DI571" i="1"/>
  <c r="BX575" i="1"/>
  <c r="EF524" i="1"/>
  <c r="CH550" i="1"/>
  <c r="F48" i="44"/>
  <c r="J545" i="1"/>
  <c r="I58" i="35"/>
  <c r="CJ543" i="1"/>
  <c r="EB525" i="1"/>
  <c r="BL699" i="1"/>
  <c r="F94" i="44"/>
  <c r="CK622" i="1"/>
  <c r="Z18" i="35"/>
  <c r="CA531" i="1"/>
  <c r="AN618" i="1"/>
  <c r="AP568" i="1"/>
  <c r="BL543" i="1"/>
  <c r="I121" i="35"/>
  <c r="Q529" i="1"/>
  <c r="D86" i="35"/>
  <c r="U18" i="35"/>
  <c r="BX571" i="1"/>
  <c r="Z10" i="35"/>
  <c r="DX618" i="1"/>
  <c r="CR548" i="1"/>
  <c r="L11" i="43"/>
  <c r="K538" i="1"/>
  <c r="BA539" i="1"/>
  <c r="DP762" i="1"/>
  <c r="AT568" i="1"/>
  <c r="AF531" i="1"/>
  <c r="DJ529" i="1"/>
  <c r="BG543" i="1"/>
  <c r="J47" i="44"/>
  <c r="CW531" i="1"/>
  <c r="AN765" i="1"/>
  <c r="DD547" i="1"/>
  <c r="BG532" i="1"/>
  <c r="CY733" i="1"/>
  <c r="BI620" i="1"/>
  <c r="AN616" i="1"/>
  <c r="AL547" i="1"/>
  <c r="D87" i="35"/>
  <c r="EG623" i="1"/>
  <c r="BN531" i="1"/>
  <c r="DJ575" i="1"/>
  <c r="O100" i="44"/>
  <c r="AH534" i="1"/>
  <c r="BA547" i="1"/>
  <c r="CL547" i="1"/>
  <c r="Q571" i="1"/>
  <c r="D123" i="35"/>
  <c r="D17" i="35"/>
  <c r="EA508" i="1"/>
  <c r="O65" i="44"/>
  <c r="J543" i="1"/>
  <c r="J539" i="1"/>
  <c r="AF763" i="1"/>
  <c r="CK618" i="1"/>
  <c r="EE572" i="1"/>
  <c r="AL757" i="1"/>
  <c r="BK623" i="1"/>
  <c r="BV525" i="1"/>
  <c r="EC547" i="1"/>
  <c r="BQ557" i="1"/>
  <c r="AZ525" i="1"/>
  <c r="BX555" i="1"/>
  <c r="EA486" i="1"/>
  <c r="D96" i="35"/>
  <c r="EC555" i="1"/>
  <c r="BV499" i="1"/>
  <c r="CO616" i="1"/>
  <c r="CA674" i="1"/>
  <c r="BG572" i="1"/>
  <c r="J555" i="1"/>
  <c r="AP553" i="1"/>
  <c r="P623" i="1"/>
  <c r="H69" i="44"/>
  <c r="DT573" i="1"/>
  <c r="EJ522" i="1"/>
  <c r="DI549" i="1"/>
  <c r="F65" i="44"/>
  <c r="K125" i="35"/>
  <c r="BG545" i="1"/>
  <c r="CS538" i="1"/>
  <c r="EA547" i="1"/>
  <c r="G130" i="35"/>
  <c r="AC573" i="1"/>
  <c r="BN530" i="1"/>
  <c r="C73" i="44"/>
  <c r="G57" i="35"/>
  <c r="G82" i="35"/>
  <c r="CQ529" i="1"/>
  <c r="BQ575" i="1"/>
  <c r="AH544" i="1"/>
  <c r="S13" i="43"/>
  <c r="AF554" i="1"/>
  <c r="K574" i="1"/>
  <c r="DH536" i="1"/>
  <c r="P157" i="35"/>
  <c r="K129" i="35"/>
  <c r="Y545" i="1"/>
  <c r="DY530" i="1"/>
  <c r="BQ618" i="1"/>
  <c r="AA554" i="1"/>
  <c r="N150" i="35"/>
  <c r="EA537" i="1"/>
  <c r="DH538" i="1"/>
  <c r="CU675" i="1"/>
  <c r="CM498" i="1"/>
  <c r="V544" i="1"/>
  <c r="BI762" i="1"/>
  <c r="EE535" i="1"/>
  <c r="CU536" i="1"/>
  <c r="BI532" i="1"/>
  <c r="I78" i="35"/>
  <c r="CY539" i="1"/>
  <c r="DL615" i="1"/>
  <c r="CK536" i="1"/>
  <c r="S33" i="43"/>
  <c r="I124" i="35"/>
  <c r="D136" i="35"/>
  <c r="CK621" i="1"/>
  <c r="DB720" i="1"/>
  <c r="BA530" i="1"/>
  <c r="G140" i="35"/>
  <c r="EH531" i="1"/>
  <c r="CQ545" i="1"/>
  <c r="D85" i="35"/>
  <c r="I71" i="35"/>
  <c r="C99" i="44"/>
  <c r="EB555" i="1"/>
  <c r="DT672" i="1"/>
  <c r="H93" i="44"/>
  <c r="BL545" i="1"/>
  <c r="DW543" i="1"/>
  <c r="P152" i="35"/>
  <c r="DD524" i="1"/>
  <c r="BQ574" i="1"/>
  <c r="DL537" i="1"/>
  <c r="EK504" i="1"/>
  <c r="G50" i="35"/>
  <c r="BC762" i="1"/>
  <c r="DP571" i="1"/>
  <c r="O73" i="44"/>
  <c r="S548" i="1"/>
  <c r="EF529" i="1"/>
  <c r="BQ617" i="1"/>
  <c r="W568" i="1"/>
  <c r="CU566" i="1"/>
  <c r="K88" i="35"/>
  <c r="G70" i="35"/>
  <c r="W574" i="1"/>
  <c r="G139" i="35"/>
  <c r="BB526" i="1"/>
  <c r="K62" i="35"/>
  <c r="CW764" i="1"/>
  <c r="V503" i="1"/>
  <c r="V532" i="1"/>
  <c r="DE566" i="1"/>
  <c r="AJ545" i="1"/>
  <c r="BG618" i="1"/>
  <c r="I157" i="35"/>
  <c r="BU759" i="1"/>
  <c r="Q755" i="1"/>
  <c r="AJ566" i="1"/>
  <c r="BX570" i="1"/>
  <c r="AL555" i="1"/>
  <c r="AD573" i="1"/>
  <c r="DD501" i="1"/>
  <c r="DD529" i="1" s="1"/>
  <c r="M673" i="1"/>
  <c r="DP759" i="1"/>
  <c r="CH557" i="1"/>
  <c r="BN573" i="1"/>
  <c r="CR574" i="1"/>
  <c r="AD555" i="1"/>
  <c r="CS552" i="1"/>
  <c r="CC522" i="1"/>
  <c r="BV616" i="1"/>
  <c r="L9" i="43"/>
  <c r="G125" i="35"/>
  <c r="BN543" i="1"/>
  <c r="CW545" i="1"/>
  <c r="AR678" i="1"/>
  <c r="EE530" i="1"/>
  <c r="CS618" i="1"/>
  <c r="AU567" i="1"/>
  <c r="AT550" i="1"/>
  <c r="BJ536" i="1"/>
  <c r="BS548" i="1"/>
  <c r="H101" i="44"/>
  <c r="AP764" i="1"/>
  <c r="AE623" i="1"/>
  <c r="CC553" i="1"/>
  <c r="AR532" i="1"/>
  <c r="EA490" i="1"/>
  <c r="S35" i="43"/>
  <c r="D95" i="35"/>
  <c r="CB574" i="1"/>
  <c r="BL621" i="1"/>
  <c r="BU524" i="1"/>
  <c r="S549" i="1"/>
  <c r="CJ535" i="1"/>
  <c r="F72" i="44"/>
  <c r="BA763" i="1"/>
  <c r="W522" i="1"/>
  <c r="BI554" i="1"/>
  <c r="DE534" i="1"/>
  <c r="EA765" i="1"/>
  <c r="BT622" i="1"/>
  <c r="EC552" i="1"/>
  <c r="J531" i="1"/>
  <c r="CW768" i="1"/>
  <c r="BB763" i="1"/>
  <c r="EF758" i="1"/>
  <c r="BX556" i="1"/>
  <c r="EF565" i="1"/>
  <c r="BV530" i="1"/>
  <c r="N21" i="43"/>
  <c r="BU719" i="1"/>
  <c r="DX547" i="1"/>
  <c r="U573" i="1"/>
  <c r="EB617" i="1"/>
  <c r="P522" i="1"/>
  <c r="BV763" i="1"/>
  <c r="DL616" i="1"/>
  <c r="V534" i="1"/>
  <c r="W763" i="1"/>
  <c r="AU526" i="1"/>
  <c r="BI565" i="1"/>
  <c r="BV548" i="1"/>
  <c r="BI675" i="1"/>
  <c r="AH553" i="1"/>
  <c r="AP766" i="1"/>
  <c r="AC616" i="1"/>
  <c r="CS554" i="1"/>
  <c r="EA552" i="1"/>
  <c r="EB529" i="1"/>
  <c r="DP535" i="1"/>
  <c r="M66" i="44"/>
  <c r="D153" i="35"/>
  <c r="G95" i="35"/>
  <c r="J762" i="1"/>
  <c r="EF575" i="1"/>
  <c r="EH618" i="1"/>
  <c r="CG572" i="1"/>
  <c r="AJ536" i="1"/>
  <c r="BQ526" i="1"/>
  <c r="CZ525" i="1"/>
  <c r="CS532" i="1"/>
  <c r="F81" i="44"/>
  <c r="DF623" i="1"/>
  <c r="EH567" i="1"/>
  <c r="BB547" i="1"/>
  <c r="CQ618" i="1"/>
  <c r="AU553" i="1"/>
  <c r="H62" i="44"/>
  <c r="I132" i="35"/>
  <c r="DD549" i="1"/>
  <c r="BQ570" i="1"/>
  <c r="CQ557" i="1"/>
  <c r="CN526" i="1"/>
  <c r="BP521" i="1"/>
  <c r="BO537" i="1" s="1"/>
  <c r="G149" i="35"/>
  <c r="V766" i="1"/>
  <c r="EH622" i="1"/>
  <c r="O44" i="44" s="1"/>
  <c r="AC553" i="1"/>
  <c r="BA531" i="1"/>
  <c r="BQ733" i="1"/>
  <c r="DH620" i="1"/>
  <c r="M552" i="1"/>
  <c r="EB526" i="1"/>
  <c r="CH755" i="1"/>
  <c r="CL697" i="1"/>
  <c r="AT556" i="1"/>
  <c r="EF622" i="1"/>
  <c r="EH621" i="1"/>
  <c r="Q552" i="1"/>
  <c r="BV547" i="1"/>
  <c r="EA525" i="1"/>
  <c r="CR554" i="1"/>
  <c r="AU617" i="1"/>
  <c r="BP522" i="1"/>
  <c r="BG619" i="1"/>
  <c r="AE759" i="1"/>
  <c r="CH570" i="1"/>
  <c r="BU522" i="1"/>
  <c r="AG674" i="1"/>
  <c r="AT621" i="1"/>
  <c r="CO554" i="1"/>
  <c r="BA534" i="1"/>
  <c r="J622" i="1"/>
  <c r="W617" i="1"/>
  <c r="CB758" i="1"/>
  <c r="V573" i="1"/>
  <c r="CN621" i="1"/>
  <c r="BC548" i="1"/>
  <c r="CK535" i="1"/>
  <c r="DN547" i="1"/>
  <c r="M90" i="44"/>
  <c r="I92" i="35"/>
  <c r="K133" i="35"/>
  <c r="CU544" i="1"/>
  <c r="CB622" i="1"/>
  <c r="BC522" i="1"/>
  <c r="Y615" i="1"/>
  <c r="W550" i="1"/>
  <c r="BA536" i="1"/>
  <c r="AL532" i="1"/>
  <c r="AC537" i="1"/>
  <c r="C69" i="44"/>
  <c r="DN674" i="1"/>
  <c r="BI616" i="1"/>
  <c r="AU571" i="1"/>
  <c r="G90" i="35" s="1"/>
  <c r="AC524" i="1"/>
  <c r="W615" i="1"/>
  <c r="Q10" i="43"/>
  <c r="K70" i="35"/>
  <c r="AN566" i="1"/>
  <c r="BA615" i="1"/>
  <c r="DI488" i="1"/>
  <c r="AL535" i="1"/>
  <c r="CS530" i="1"/>
  <c r="M83" i="44"/>
  <c r="BV765" i="1"/>
  <c r="BS535" i="1"/>
  <c r="DE565" i="1"/>
  <c r="CY548" i="1"/>
  <c r="DP755" i="1"/>
  <c r="AU532" i="1"/>
  <c r="CW557" i="1"/>
  <c r="AG547" i="1"/>
  <c r="CX521" i="1"/>
  <c r="Q33" i="43"/>
  <c r="J64" i="44"/>
  <c r="G150" i="35"/>
  <c r="W769" i="1"/>
  <c r="N100" i="35"/>
  <c r="DE543" i="1"/>
  <c r="AM543" i="1"/>
  <c r="G132" i="35"/>
  <c r="BT565" i="1"/>
  <c r="DH499" i="1"/>
  <c r="BA552" i="1"/>
  <c r="DP615" i="1"/>
  <c r="BN550" i="1"/>
  <c r="DJ622" i="1"/>
  <c r="AO525" i="1"/>
  <c r="P73" i="35"/>
  <c r="CO568" i="1"/>
  <c r="CG526" i="1"/>
  <c r="DJ526" i="1"/>
  <c r="DW766" i="1"/>
  <c r="Z522" i="1"/>
  <c r="DA615" i="1"/>
  <c r="AD575" i="1"/>
  <c r="EA501" i="1"/>
  <c r="F74" i="44"/>
  <c r="CU674" i="1"/>
  <c r="AL526" i="1"/>
  <c r="CU553" i="1"/>
  <c r="F42" i="44"/>
  <c r="K131" i="35"/>
  <c r="DE545" i="1"/>
  <c r="EE529" i="1"/>
  <c r="BL622" i="1"/>
  <c r="G148" i="35"/>
  <c r="DE575" i="1"/>
  <c r="CC532" i="1"/>
  <c r="M86" i="44"/>
  <c r="G60" i="35"/>
  <c r="D88" i="35"/>
  <c r="DG529" i="1"/>
  <c r="BJ566" i="1"/>
  <c r="AL545" i="1"/>
  <c r="DB521" i="1"/>
  <c r="CB557" i="1"/>
  <c r="DH621" i="1"/>
  <c r="BI538" i="1"/>
  <c r="F10" i="44"/>
  <c r="K141" i="35"/>
  <c r="AP13" i="39"/>
  <c r="EC530" i="1"/>
  <c r="DW547" i="1"/>
  <c r="O43" i="44"/>
  <c r="G66" i="35"/>
  <c r="Z27" i="35"/>
  <c r="L18" i="43"/>
  <c r="Q555" i="1"/>
  <c r="O71" i="44"/>
  <c r="I65" i="35"/>
  <c r="S26" i="35"/>
  <c r="CJ675" i="1"/>
  <c r="BT531" i="1"/>
  <c r="P46" i="35"/>
  <c r="U543" i="1"/>
  <c r="AA524" i="1"/>
  <c r="J535" i="1"/>
  <c r="DF526" i="1"/>
  <c r="P123" i="35"/>
  <c r="I102" i="35"/>
  <c r="BG544" i="1"/>
  <c r="AJ762" i="1"/>
  <c r="C83" i="44"/>
  <c r="BV554" i="1"/>
  <c r="AG764" i="1"/>
  <c r="D27" i="35"/>
  <c r="CA573" i="1"/>
  <c r="P115" i="35"/>
  <c r="AU572" i="1"/>
  <c r="D31" i="35"/>
  <c r="EJ762" i="1"/>
  <c r="AC622" i="1"/>
  <c r="N140" i="35"/>
  <c r="N119" i="35"/>
  <c r="DI524" i="1"/>
  <c r="U539" i="1"/>
  <c r="K622" i="1"/>
  <c r="BX534" i="1"/>
  <c r="BG567" i="1"/>
  <c r="K85" i="35"/>
  <c r="Z15" i="35"/>
  <c r="DP530" i="1"/>
  <c r="U30" i="35"/>
  <c r="CJ530" i="1"/>
  <c r="K548" i="1"/>
  <c r="AG574" i="1"/>
  <c r="EC538" i="1"/>
  <c r="F29" i="44"/>
  <c r="AU544" i="1"/>
  <c r="BQ675" i="1"/>
  <c r="BA617" i="1"/>
  <c r="CW567" i="1"/>
  <c r="DN568" i="1"/>
  <c r="U554" i="1"/>
  <c r="S768" i="1"/>
  <c r="EB534" i="1"/>
  <c r="P122" i="35"/>
  <c r="BI575" i="1"/>
  <c r="BD536" i="1"/>
  <c r="DW566" i="1"/>
  <c r="AF557" i="1"/>
  <c r="BT526" i="1"/>
  <c r="S758" i="1"/>
  <c r="DD525" i="1"/>
  <c r="DD530" i="1"/>
  <c r="I137" i="35"/>
  <c r="K120" i="35"/>
  <c r="O86" i="44"/>
  <c r="S526" i="1"/>
  <c r="G74" i="35"/>
  <c r="AP530" i="1"/>
  <c r="S488" i="1"/>
  <c r="C34" i="43"/>
  <c r="BZ535" i="1"/>
  <c r="AN701" i="1"/>
  <c r="AN556" i="1"/>
  <c r="DW568" i="1"/>
  <c r="S575" i="1"/>
  <c r="DD537" i="1"/>
  <c r="U574" i="1"/>
  <c r="BV522" i="1"/>
  <c r="AH701" i="1"/>
  <c r="AK499" i="1"/>
  <c r="J61" i="44"/>
  <c r="AZ534" i="1"/>
  <c r="U616" i="1"/>
  <c r="J83" i="44"/>
  <c r="DT530" i="1"/>
  <c r="BR526" i="1"/>
  <c r="DS549" i="1"/>
  <c r="M95" i="44"/>
  <c r="EI521" i="1"/>
  <c r="EC532" i="1"/>
  <c r="BJ526" i="1"/>
  <c r="D67" i="35"/>
  <c r="K64" i="35"/>
  <c r="CK678" i="1"/>
  <c r="D18" i="35"/>
  <c r="S570" i="1"/>
  <c r="DY674" i="1"/>
  <c r="AM556" i="1"/>
  <c r="DS574" i="1"/>
  <c r="J80" i="44"/>
  <c r="P148" i="35"/>
  <c r="CK616" i="1"/>
  <c r="EF539" i="1"/>
  <c r="DE536" i="1"/>
  <c r="CU539" i="1"/>
  <c r="N73" i="35"/>
  <c r="BB574" i="1"/>
  <c r="BD504" i="1"/>
  <c r="ED499" i="1"/>
  <c r="D143" i="35"/>
  <c r="N67" i="35"/>
  <c r="CJ673" i="1"/>
  <c r="CW538" i="1"/>
  <c r="EH553" i="1"/>
  <c r="N29" i="43"/>
  <c r="N59" i="35"/>
  <c r="DP531" i="1"/>
  <c r="BA566" i="1"/>
  <c r="BO618" i="1"/>
  <c r="AZ524" i="1"/>
  <c r="D148" i="35"/>
  <c r="BQ531" i="1"/>
  <c r="DY549" i="1"/>
  <c r="CO566" i="1"/>
  <c r="C87" i="44"/>
  <c r="D92" i="35"/>
  <c r="D9" i="35"/>
  <c r="BD675" i="1"/>
  <c r="AA615" i="1"/>
  <c r="W488" i="1"/>
  <c r="C90" i="44"/>
  <c r="K58" i="35"/>
  <c r="DG545" i="1"/>
  <c r="AU570" i="1"/>
  <c r="EF545" i="1"/>
  <c r="S555" i="1"/>
  <c r="G86" i="35"/>
  <c r="Q31" i="35"/>
  <c r="Z16" i="35"/>
  <c r="DT543" i="1"/>
  <c r="CJ615" i="1"/>
  <c r="P70" i="35"/>
  <c r="EE556" i="1"/>
  <c r="AT554" i="1"/>
  <c r="K136" i="35"/>
  <c r="M544" i="1"/>
  <c r="BX545" i="1"/>
  <c r="P96" i="35"/>
  <c r="DZ525" i="1"/>
  <c r="S539" i="1"/>
  <c r="AL529" i="1"/>
  <c r="K96" i="35"/>
  <c r="CC557" i="1"/>
  <c r="DX543" i="1"/>
  <c r="D132" i="35"/>
  <c r="F32" i="44"/>
  <c r="EC545" i="1"/>
  <c r="M79" i="44"/>
  <c r="O697" i="1"/>
  <c r="CY498" i="1"/>
  <c r="P116" i="35"/>
  <c r="X10" i="35"/>
  <c r="P67" i="35"/>
  <c r="D16" i="35"/>
  <c r="AN526" i="1"/>
  <c r="DG539" i="1"/>
  <c r="CV525" i="1"/>
  <c r="BO544" i="1"/>
  <c r="CQ766" i="1"/>
  <c r="CQ770" i="1"/>
  <c r="DE672" i="1"/>
  <c r="AA758" i="1"/>
  <c r="CU697" i="1"/>
  <c r="AG573" i="1"/>
  <c r="EG525" i="1"/>
  <c r="AR557" i="1"/>
  <c r="BD553" i="1"/>
  <c r="AA570" i="1"/>
  <c r="DG567" i="1"/>
  <c r="DE571" i="1"/>
  <c r="BL536" i="1"/>
  <c r="DX573" i="1"/>
  <c r="W573" i="1"/>
  <c r="CJ536" i="1"/>
  <c r="M69" i="44"/>
  <c r="N65" i="35"/>
  <c r="K100" i="35"/>
  <c r="BX763" i="1"/>
  <c r="AU616" i="1"/>
  <c r="O620" i="1"/>
  <c r="Y573" i="1"/>
  <c r="BQ537" i="1"/>
  <c r="DX529" i="1"/>
  <c r="AJ526" i="1"/>
  <c r="BD534" i="1"/>
  <c r="J86" i="44"/>
  <c r="CN677" i="1"/>
  <c r="AT570" i="1"/>
  <c r="EE548" i="1"/>
  <c r="BD487" i="1"/>
  <c r="BC556" i="1"/>
  <c r="C67" i="44"/>
  <c r="I138" i="35"/>
  <c r="EJ550" i="1"/>
  <c r="CK571" i="1"/>
  <c r="S568" i="1"/>
  <c r="CG529" i="1"/>
  <c r="EC522" i="1"/>
  <c r="I100" i="35"/>
  <c r="BN672" i="1"/>
  <c r="CL571" i="1"/>
  <c r="O550" i="1"/>
  <c r="AN495" i="1"/>
  <c r="BA673" i="1"/>
  <c r="AD570" i="1"/>
  <c r="AP548" i="1"/>
  <c r="DE697" i="1"/>
  <c r="EF697" i="1"/>
  <c r="DD618" i="1"/>
  <c r="EE621" i="1"/>
  <c r="CC616" i="1"/>
  <c r="DO521" i="1"/>
  <c r="DJ536" i="1"/>
  <c r="W697" i="1"/>
  <c r="K673" i="1"/>
  <c r="AA522" i="1"/>
  <c r="BA556" i="1"/>
  <c r="CL536" i="1"/>
  <c r="BG553" i="1"/>
  <c r="O14" i="44" s="1"/>
  <c r="CS674" i="1"/>
  <c r="DN552" i="1"/>
  <c r="CQ572" i="1"/>
  <c r="CU678" i="1"/>
  <c r="BB575" i="1"/>
  <c r="K575" i="1"/>
  <c r="CP522" i="1"/>
  <c r="AF574" i="1"/>
  <c r="BI571" i="1"/>
  <c r="DJ673" i="1"/>
  <c r="AT557" i="1"/>
  <c r="EE555" i="1"/>
  <c r="CH534" i="1"/>
  <c r="EA504" i="1"/>
  <c r="X526" i="1"/>
  <c r="F84" i="44"/>
  <c r="I99" i="35"/>
  <c r="D134" i="35"/>
  <c r="EI759" i="1"/>
  <c r="CN565" i="1"/>
  <c r="CH571" i="1"/>
  <c r="DA565" i="1"/>
  <c r="CC523" i="1"/>
  <c r="CJ488" i="1"/>
  <c r="CM489" i="1"/>
  <c r="M523" i="1"/>
  <c r="C97" i="44"/>
  <c r="EF570" i="1"/>
  <c r="AT618" i="1"/>
  <c r="F40" i="44" s="1"/>
  <c r="EK501" i="1"/>
  <c r="EB539" i="1"/>
  <c r="DH534" i="1"/>
  <c r="J72" i="44"/>
  <c r="BW732" i="1"/>
  <c r="T623" i="1"/>
  <c r="BQ553" i="1"/>
  <c r="J532" i="1"/>
  <c r="DC623" i="1"/>
  <c r="C33" i="43"/>
  <c r="K94" i="35"/>
  <c r="EB673" i="1"/>
  <c r="AH570" i="1"/>
  <c r="CQ548" i="1"/>
  <c r="AQ623" i="1"/>
  <c r="CW622" i="1"/>
  <c r="AH567" i="1"/>
  <c r="CW539" i="1"/>
  <c r="DE616" i="1"/>
  <c r="AL769" i="1"/>
  <c r="EH701" i="1"/>
  <c r="EJ701" i="1"/>
  <c r="CR549" i="1"/>
  <c r="DT553" i="1"/>
  <c r="AO511" i="1"/>
  <c r="U771" i="1"/>
  <c r="DL674" i="1"/>
  <c r="BS534" i="1"/>
  <c r="U568" i="1"/>
  <c r="CA556" i="1"/>
  <c r="DL536" i="1"/>
  <c r="AU621" i="1"/>
  <c r="O617" i="1"/>
  <c r="DA547" i="1"/>
  <c r="AF620" i="1"/>
  <c r="BZ568" i="1"/>
  <c r="AU552" i="1"/>
  <c r="BQ622" i="1"/>
  <c r="EB557" i="1"/>
  <c r="AG565" i="1"/>
  <c r="AN620" i="1"/>
  <c r="J553" i="1"/>
  <c r="BN548" i="1"/>
  <c r="CZ526" i="1"/>
  <c r="DN525" i="1"/>
  <c r="DP532" i="1"/>
  <c r="O87" i="44"/>
  <c r="D137" i="35"/>
  <c r="G79" i="35"/>
  <c r="DG763" i="1"/>
  <c r="BT572" i="1"/>
  <c r="DY615" i="1"/>
  <c r="BI570" i="1"/>
  <c r="BZ531" i="1"/>
  <c r="AO524" i="1"/>
  <c r="BI522" i="1"/>
  <c r="AP529" i="1"/>
  <c r="F88" i="44"/>
  <c r="AM620" i="1"/>
  <c r="BV555" i="1"/>
  <c r="BQ532" i="1"/>
  <c r="DG565" i="1"/>
  <c r="AL548" i="1"/>
  <c r="M85" i="44"/>
  <c r="BT766" i="1"/>
  <c r="CY535" i="1"/>
  <c r="Y566" i="1"/>
  <c r="DN548" i="1"/>
  <c r="BB523" i="1"/>
  <c r="CP487" i="1"/>
  <c r="G131" i="35"/>
  <c r="AT673" i="1"/>
  <c r="BX617" i="1"/>
  <c r="W575" i="1"/>
  <c r="Q525" i="1"/>
  <c r="EJ672" i="1"/>
  <c r="CW615" i="1"/>
  <c r="CY568" i="1"/>
  <c r="DI522" i="1"/>
  <c r="AM572" i="1"/>
  <c r="Q8" i="43"/>
  <c r="D99" i="35"/>
  <c r="W545" i="1"/>
  <c r="AT552" i="1"/>
  <c r="Y544" i="1"/>
  <c r="Q16" i="35"/>
  <c r="I66" i="35"/>
  <c r="T526" i="1"/>
  <c r="EF568" i="1"/>
  <c r="BI677" i="1"/>
  <c r="DJ525" i="1"/>
  <c r="DX539" i="1"/>
  <c r="DS618" i="1"/>
  <c r="DU623" i="1"/>
  <c r="AG532" i="1"/>
  <c r="CG772" i="1"/>
  <c r="EH526" i="1"/>
  <c r="J77" i="44"/>
  <c r="BO554" i="1"/>
  <c r="DG532" i="1"/>
  <c r="N34" i="43"/>
  <c r="EA568" i="1"/>
  <c r="O557" i="1"/>
  <c r="DW552" i="1"/>
  <c r="H83" i="44"/>
  <c r="CQ526" i="1"/>
  <c r="EH536" i="1"/>
  <c r="AG530" i="1"/>
  <c r="N77" i="35"/>
  <c r="I70" i="35"/>
  <c r="CK543" i="1"/>
  <c r="X19" i="35"/>
  <c r="BC499" i="1"/>
  <c r="BX677" i="1"/>
  <c r="CA572" i="1"/>
  <c r="DW618" i="1"/>
  <c r="O93" i="44"/>
  <c r="AH543" i="1"/>
  <c r="AR543" i="1"/>
  <c r="CN538" i="1"/>
  <c r="DI550" i="1"/>
  <c r="EF557" i="1"/>
  <c r="P103" i="35"/>
  <c r="BQ616" i="1"/>
  <c r="BB524" i="1"/>
  <c r="CW521" i="1"/>
  <c r="G73" i="35"/>
  <c r="K80" i="35"/>
  <c r="DG764" i="1"/>
  <c r="U9" i="35"/>
  <c r="BC619" i="1"/>
  <c r="D147" i="35"/>
  <c r="K544" i="1"/>
  <c r="S31" i="35"/>
  <c r="P144" i="35"/>
  <c r="DE535" i="1"/>
  <c r="N141" i="35"/>
  <c r="DY543" i="1"/>
  <c r="BP755" i="1"/>
  <c r="EF552" i="1"/>
  <c r="AP536" i="1"/>
  <c r="G103" i="35"/>
  <c r="BS762" i="1"/>
  <c r="D77" i="35"/>
  <c r="W622" i="1"/>
  <c r="CG549" i="1"/>
  <c r="S29" i="43"/>
  <c r="I140" i="35"/>
  <c r="D146" i="35"/>
  <c r="CQ543" i="1"/>
  <c r="S9" i="35"/>
  <c r="G76" i="35"/>
  <c r="BS556" i="1"/>
  <c r="AT544" i="1"/>
  <c r="AZ522" i="1"/>
  <c r="Y572" i="1"/>
  <c r="CQ756" i="1"/>
  <c r="CQ762" i="1" s="1"/>
  <c r="N64" i="35"/>
  <c r="I62" i="35"/>
  <c r="EE537" i="1"/>
  <c r="CK620" i="1"/>
  <c r="G115" i="35"/>
  <c r="BQ769" i="1"/>
  <c r="DH543" i="1"/>
  <c r="G72" i="35"/>
  <c r="EF537" i="1"/>
  <c r="CC547" i="1"/>
  <c r="BI672" i="1"/>
  <c r="CH548" i="1"/>
  <c r="D149" i="35"/>
  <c r="S762" i="1"/>
  <c r="DI531" i="1"/>
  <c r="DI759" i="1"/>
  <c r="BI504" i="1"/>
  <c r="DN570" i="1"/>
  <c r="Z13" i="39"/>
  <c r="C66" i="44"/>
  <c r="Q575" i="1"/>
  <c r="CG556" i="1"/>
  <c r="EF535" i="1"/>
  <c r="BJ552" i="1"/>
  <c r="S10" i="35"/>
  <c r="AA539" i="1"/>
  <c r="AO492" i="1"/>
  <c r="D138" i="35"/>
  <c r="BO765" i="1"/>
  <c r="DB498" i="1"/>
  <c r="AU525" i="1"/>
  <c r="F68" i="44"/>
  <c r="DW572" i="1"/>
  <c r="BY526" i="1"/>
  <c r="N69" i="35"/>
  <c r="CR621" i="1"/>
  <c r="G129" i="35"/>
  <c r="DW548" i="1"/>
  <c r="D82" i="35"/>
  <c r="EH762" i="1"/>
  <c r="M101" i="44"/>
  <c r="BO566" i="1"/>
  <c r="G121" i="35"/>
  <c r="CB543" i="1"/>
  <c r="DH524" i="1"/>
  <c r="D93" i="35"/>
  <c r="AZ532" i="1"/>
  <c r="K73" i="35"/>
  <c r="J42" i="44"/>
  <c r="DX526" i="1"/>
  <c r="BA545" i="1"/>
  <c r="M61" i="44"/>
  <c r="J88" i="44"/>
  <c r="BV764" i="1"/>
  <c r="CS549" i="1"/>
  <c r="BL544" i="1"/>
  <c r="DD566" i="1"/>
  <c r="DH539" i="1"/>
  <c r="K157" i="35"/>
  <c r="AP8" i="39"/>
  <c r="DT618" i="1"/>
  <c r="BQ545" i="1"/>
  <c r="M53" i="44"/>
  <c r="S30" i="35"/>
  <c r="N66" i="35"/>
  <c r="BO555" i="1"/>
  <c r="U28" i="35"/>
  <c r="BL530" i="1"/>
  <c r="V504" i="1"/>
  <c r="O531" i="1"/>
  <c r="S529" i="1"/>
  <c r="G116" i="35"/>
  <c r="V531" i="1"/>
  <c r="AL764" i="1"/>
  <c r="F39" i="44"/>
  <c r="AU529" i="1"/>
  <c r="G81" i="35"/>
  <c r="DB505" i="1"/>
  <c r="CP491" i="1"/>
  <c r="CO531" i="1"/>
  <c r="BZ548" i="1"/>
  <c r="P124" i="35"/>
  <c r="AD620" i="1"/>
  <c r="DA550" i="1"/>
  <c r="Z28" i="35"/>
  <c r="AC544" i="1"/>
  <c r="I93" i="35"/>
  <c r="D19" i="35"/>
  <c r="W766" i="1"/>
  <c r="DL618" i="1"/>
  <c r="AN554" i="1"/>
  <c r="C68" i="44"/>
  <c r="DW537" i="1"/>
  <c r="EH568" i="1"/>
  <c r="EA571" i="1"/>
  <c r="K146" i="35"/>
  <c r="O536" i="1"/>
  <c r="AA547" i="1"/>
  <c r="AM530" i="1"/>
  <c r="S34" i="43"/>
  <c r="CR531" i="1"/>
  <c r="I95" i="35"/>
  <c r="Y535" i="1"/>
  <c r="K554" i="1"/>
  <c r="DF522" i="1"/>
  <c r="G123" i="35"/>
  <c r="CK573" i="1"/>
  <c r="CG532" i="1"/>
  <c r="J87" i="44"/>
  <c r="P63" i="35"/>
  <c r="P88" i="35"/>
  <c r="DI764" i="1"/>
  <c r="AR554" i="1"/>
  <c r="K148" i="35"/>
  <c r="DG534" i="1"/>
  <c r="DX536" i="1"/>
  <c r="DL529" i="1"/>
  <c r="D75" i="35"/>
  <c r="N75" i="35"/>
  <c r="CC545" i="1"/>
  <c r="U17" i="35"/>
  <c r="M65" i="44"/>
  <c r="DN532" i="1"/>
  <c r="DI755" i="1"/>
  <c r="Y565" i="1"/>
  <c r="BL525" i="1"/>
  <c r="M77" i="44"/>
  <c r="K59" i="35"/>
  <c r="P80" i="35"/>
  <c r="CC763" i="1"/>
  <c r="U27" i="35"/>
  <c r="W555" i="1"/>
  <c r="G133" i="35"/>
  <c r="BO545" i="1"/>
  <c r="AU530" i="1"/>
  <c r="N139" i="35"/>
  <c r="BJ525" i="1"/>
  <c r="O31" i="44"/>
  <c r="CA544" i="1"/>
  <c r="DI538" i="1"/>
  <c r="G120" i="35"/>
  <c r="CZ499" i="1"/>
  <c r="G92" i="35"/>
  <c r="CY543" i="1"/>
  <c r="BL521" i="1"/>
  <c r="DD552" i="1"/>
  <c r="BO570" i="1"/>
  <c r="AC536" i="1"/>
  <c r="P132" i="35"/>
  <c r="CK615" i="1"/>
  <c r="CW762" i="1"/>
  <c r="EH534" i="1"/>
  <c r="CJ545" i="1"/>
  <c r="AC535" i="1"/>
  <c r="N61" i="35"/>
  <c r="AD538" i="1"/>
  <c r="P525" i="1"/>
  <c r="Z32" i="35"/>
  <c r="Q691" i="1"/>
  <c r="U16" i="35"/>
  <c r="EA545" i="1"/>
  <c r="G43" i="35"/>
  <c r="EC568" i="1"/>
  <c r="N89" i="35"/>
  <c r="M763" i="1"/>
  <c r="BB762" i="1"/>
  <c r="I97" i="35"/>
  <c r="M80" i="44"/>
  <c r="DP617" i="1"/>
  <c r="DE552" i="1"/>
  <c r="CG672" i="1"/>
  <c r="N12" i="43"/>
  <c r="D65" i="35"/>
  <c r="DY531" i="1"/>
  <c r="W567" i="1"/>
  <c r="BT545" i="1"/>
  <c r="F51" i="44"/>
  <c r="F80" i="44"/>
  <c r="Z31" i="35"/>
  <c r="Y763" i="1"/>
  <c r="N74" i="35"/>
  <c r="M47" i="44"/>
  <c r="P111" i="35"/>
  <c r="DA763" i="1"/>
  <c r="CL530" i="1"/>
  <c r="J63" i="44"/>
  <c r="DD550" i="1"/>
  <c r="P60" i="35"/>
  <c r="BT535" i="1"/>
  <c r="AG556" i="1"/>
  <c r="D112" i="35"/>
  <c r="BX504" i="1"/>
  <c r="O33" i="44"/>
  <c r="BG530" i="1"/>
  <c r="AT529" i="1"/>
  <c r="W538" i="1"/>
  <c r="BC567" i="1"/>
  <c r="BG536" i="1"/>
  <c r="O85" i="44"/>
  <c r="CR615" i="1"/>
  <c r="BS529" i="1"/>
  <c r="D152" i="35"/>
  <c r="N521" i="1"/>
  <c r="EH530" i="1"/>
  <c r="AG522" i="1"/>
  <c r="DA548" i="1"/>
  <c r="I89" i="35"/>
  <c r="P43" i="35"/>
  <c r="EA544" i="1"/>
  <c r="AR525" i="1"/>
  <c r="AD672" i="1"/>
  <c r="H96" i="44"/>
  <c r="DP545" i="1"/>
  <c r="D15" i="35"/>
  <c r="CB733" i="1"/>
  <c r="BC539" i="1"/>
  <c r="P57" i="35"/>
  <c r="K128" i="35"/>
  <c r="J19" i="43"/>
  <c r="DG538" i="1"/>
  <c r="CC544" i="1"/>
  <c r="CK574" i="1"/>
  <c r="CA568" i="1"/>
  <c r="CB545" i="1"/>
  <c r="AJ572" i="1"/>
  <c r="V615" i="1"/>
  <c r="EE733" i="1"/>
  <c r="O41" i="44"/>
  <c r="CL543" i="1"/>
  <c r="H29" i="44"/>
  <c r="H63" i="44"/>
  <c r="EC539" i="1"/>
  <c r="J44" i="44"/>
  <c r="M68" i="44"/>
  <c r="EA555" i="1"/>
  <c r="CL762" i="1"/>
  <c r="DA568" i="1"/>
  <c r="BY504" i="1"/>
  <c r="F13" i="44"/>
  <c r="DE529" i="1"/>
  <c r="CQ763" i="1"/>
  <c r="BX764" i="1"/>
  <c r="BO671" i="1"/>
  <c r="BS772" i="1"/>
  <c r="BL771" i="1"/>
  <c r="CL772" i="1"/>
  <c r="BC676" i="1"/>
  <c r="DN771" i="1"/>
  <c r="DS670" i="1"/>
  <c r="BS670" i="1"/>
  <c r="AC676" i="1"/>
  <c r="J670" i="1"/>
  <c r="BD676" i="1"/>
  <c r="BV669" i="1"/>
  <c r="O670" i="1"/>
  <c r="DJ772" i="1"/>
  <c r="CQ671" i="1"/>
  <c r="F17" i="43"/>
  <c r="DS676" i="1"/>
  <c r="DG772" i="1"/>
  <c r="EB676" i="1"/>
  <c r="DX623" i="1"/>
  <c r="M764" i="1"/>
  <c r="CU676" i="1"/>
  <c r="BD623" i="1"/>
  <c r="DW623" i="1"/>
  <c r="BG671" i="1"/>
  <c r="BN676" i="1"/>
  <c r="CY772" i="1"/>
  <c r="DT671" i="1"/>
  <c r="EB669" i="1"/>
  <c r="DT676" i="1"/>
  <c r="EA771" i="1"/>
  <c r="AD771" i="1"/>
  <c r="EF771" i="1"/>
  <c r="CR669" i="1"/>
  <c r="CR670" i="1"/>
  <c r="CH772" i="1"/>
  <c r="EC771" i="1"/>
  <c r="DW671" i="1"/>
  <c r="EJ771" i="1"/>
  <c r="CC671" i="1"/>
  <c r="AH771" i="1"/>
  <c r="CH671" i="1"/>
  <c r="AF676" i="1"/>
  <c r="DS671" i="1"/>
  <c r="AJ772" i="1"/>
  <c r="O676" i="1"/>
  <c r="DP676" i="1"/>
  <c r="BG771" i="1"/>
  <c r="BO771" i="1"/>
  <c r="AZ771" i="1"/>
  <c r="BB772" i="1"/>
  <c r="DL669" i="1"/>
  <c r="AH671" i="1"/>
  <c r="DX669" i="1"/>
  <c r="DE676" i="1"/>
  <c r="BI676" i="1"/>
  <c r="BO770" i="1"/>
  <c r="DH670" i="1"/>
  <c r="CG762" i="1"/>
  <c r="AZ676" i="1"/>
  <c r="BT770" i="1"/>
  <c r="DD676" i="1"/>
  <c r="DH676" i="1"/>
  <c r="BZ671" i="1"/>
  <c r="BB676" i="1"/>
  <c r="DT669" i="1"/>
  <c r="Y676" i="1"/>
  <c r="BX772" i="1"/>
  <c r="AG670" i="1"/>
  <c r="DG770" i="1"/>
  <c r="CN670" i="1"/>
  <c r="BO623" i="1"/>
  <c r="DX676" i="1"/>
  <c r="AM676" i="1"/>
  <c r="CW670" i="1"/>
  <c r="DH772" i="1"/>
  <c r="AJ676" i="1"/>
  <c r="K669" i="1"/>
  <c r="CN762" i="1"/>
  <c r="EA543" i="1"/>
  <c r="M530" i="1"/>
  <c r="BL529" i="1"/>
  <c r="G49" i="35"/>
  <c r="I90" i="35"/>
  <c r="CO536" i="1"/>
  <c r="I151" i="35"/>
  <c r="C10" i="37"/>
  <c r="BX543" i="1"/>
  <c r="D74" i="35"/>
  <c r="I43" i="35"/>
  <c r="P44" i="35"/>
  <c r="CL763" i="1"/>
  <c r="AD545" i="1"/>
  <c r="C64" i="44"/>
  <c r="EC554" i="1"/>
  <c r="G102" i="35"/>
  <c r="AA501" i="1"/>
  <c r="BO529" i="1"/>
  <c r="AJ530" i="1"/>
  <c r="D122" i="35"/>
  <c r="CO615" i="1"/>
  <c r="CY545" i="1"/>
  <c r="DJ762" i="1"/>
  <c r="DG531" i="1"/>
  <c r="DP534" i="1"/>
  <c r="CW618" i="1"/>
  <c r="P126" i="35"/>
  <c r="DS544" i="1"/>
  <c r="AG531" i="1"/>
  <c r="N24" i="43"/>
  <c r="BV673" i="1"/>
  <c r="AU678" i="1"/>
  <c r="DG618" i="1"/>
  <c r="DG623" i="1" s="1"/>
  <c r="DJ620" i="1"/>
  <c r="DJ623" i="1" s="1"/>
  <c r="BC677" i="1"/>
  <c r="CY619" i="1"/>
  <c r="U537" i="1"/>
  <c r="M74" i="44"/>
  <c r="DX532" i="1"/>
  <c r="D102" i="35"/>
  <c r="AD766" i="1"/>
  <c r="G122" i="35"/>
  <c r="AP9" i="39"/>
  <c r="DI572" i="1"/>
  <c r="EF555" i="1"/>
  <c r="CU552" i="1"/>
  <c r="D78" i="35"/>
  <c r="AH616" i="1"/>
  <c r="O77" i="44"/>
  <c r="EE619" i="1"/>
  <c r="DD532" i="1"/>
  <c r="I154" i="35"/>
  <c r="AN521" i="1"/>
  <c r="AN537" i="1" s="1"/>
  <c r="DJ544" i="1"/>
  <c r="BG538" i="1"/>
  <c r="P94" i="35"/>
  <c r="X490" i="1"/>
  <c r="I122" i="35"/>
  <c r="AC764" i="1"/>
  <c r="F61" i="44"/>
  <c r="BJ674" i="1"/>
  <c r="EF617" i="1"/>
  <c r="AH545" i="1"/>
  <c r="EJ764" i="1"/>
  <c r="O555" i="1"/>
  <c r="CC762" i="1"/>
  <c r="D89" i="35"/>
  <c r="D127" i="35"/>
  <c r="Q25" i="35"/>
  <c r="Y526" i="1"/>
  <c r="DY545" i="1"/>
  <c r="BC618" i="1"/>
  <c r="AC523" i="1"/>
  <c r="P77" i="35"/>
  <c r="EF764" i="1"/>
  <c r="M570" i="1"/>
  <c r="DP544" i="1"/>
  <c r="P85" i="35"/>
  <c r="CK534" i="1"/>
  <c r="W539" i="1"/>
  <c r="CA554" i="1"/>
  <c r="BZ545" i="1"/>
  <c r="DH673" i="1"/>
  <c r="EC621" i="1"/>
  <c r="K134" i="35"/>
  <c r="Q27" i="35"/>
  <c r="DY701" i="1"/>
  <c r="CO762" i="1"/>
  <c r="P98" i="35"/>
  <c r="EJ529" i="1"/>
  <c r="O39" i="44"/>
  <c r="DA762" i="1"/>
  <c r="CW544" i="1"/>
  <c r="AC543" i="1"/>
  <c r="I64" i="35"/>
  <c r="F44" i="44"/>
  <c r="P121" i="35"/>
  <c r="DI619" i="1"/>
  <c r="CY549" i="1"/>
  <c r="N60" i="35"/>
  <c r="CK547" i="1"/>
  <c r="H95" i="44"/>
  <c r="P113" i="35"/>
  <c r="EJ615" i="1"/>
  <c r="M88" i="44"/>
  <c r="CR619" i="1"/>
  <c r="O50" i="44" s="1"/>
  <c r="DW673" i="1"/>
  <c r="S565" i="1"/>
  <c r="BL616" i="1"/>
  <c r="S525" i="1"/>
  <c r="CO570" i="1"/>
  <c r="AO509" i="1"/>
  <c r="AC550" i="1"/>
  <c r="BB545" i="1"/>
  <c r="EF621" i="1"/>
  <c r="BC552" i="1"/>
  <c r="M557" i="1"/>
  <c r="G119" i="35"/>
  <c r="BG565" i="1"/>
  <c r="EF556" i="1"/>
  <c r="EB554" i="1"/>
  <c r="BZ526" i="1"/>
  <c r="C10" i="43"/>
  <c r="BT755" i="1"/>
  <c r="BO556" i="1"/>
  <c r="W619" i="1"/>
  <c r="J69" i="44"/>
  <c r="G156" i="35"/>
  <c r="Q545" i="1"/>
  <c r="DJ538" i="1"/>
  <c r="M556" i="1"/>
  <c r="P41" i="35"/>
  <c r="AH556" i="1"/>
  <c r="CQ552" i="1"/>
  <c r="L8" i="43"/>
  <c r="G96" i="35"/>
  <c r="N118" i="35"/>
  <c r="AA762" i="1"/>
  <c r="W616" i="1"/>
  <c r="I152" i="35"/>
  <c r="BG557" i="1"/>
  <c r="F18" i="44" s="1"/>
  <c r="BB620" i="1"/>
  <c r="BV532" i="1"/>
  <c r="AM557" i="1"/>
  <c r="J52" i="44"/>
  <c r="BV543" i="1"/>
  <c r="CO544" i="1"/>
  <c r="BC530" i="1"/>
  <c r="CS767" i="1"/>
  <c r="AH529" i="1"/>
  <c r="D70" i="35"/>
  <c r="DJ763" i="1"/>
  <c r="AJ531" i="1"/>
  <c r="K71" i="35"/>
  <c r="DE549" i="1"/>
  <c r="I79" i="35"/>
  <c r="AJ543" i="1"/>
  <c r="DD538" i="1"/>
  <c r="CQ672" i="1"/>
  <c r="J616" i="1"/>
  <c r="G158" i="35"/>
  <c r="CW543" i="1"/>
  <c r="DN544" i="1"/>
  <c r="BZ572" i="1"/>
  <c r="BX499" i="1"/>
  <c r="CP498" i="1"/>
  <c r="D79" i="35"/>
  <c r="G67" i="35"/>
  <c r="CS545" i="1"/>
  <c r="BS764" i="1"/>
  <c r="CL526" i="1"/>
  <c r="DT548" i="1"/>
  <c r="M99" i="44"/>
  <c r="AZ543" i="1"/>
  <c r="CJ539" i="1"/>
  <c r="P133" i="35"/>
  <c r="AR539" i="1"/>
  <c r="AP538" i="1"/>
  <c r="DJ530" i="1"/>
  <c r="BB530" i="1"/>
  <c r="CA545" i="1"/>
  <c r="CG522" i="1"/>
  <c r="K139" i="35"/>
  <c r="CG538" i="1"/>
  <c r="BD545" i="1"/>
  <c r="K156" i="35"/>
  <c r="J100" i="44"/>
  <c r="M619" i="1"/>
  <c r="J74" i="44"/>
  <c r="CL534" i="1"/>
  <c r="BN621" i="1"/>
  <c r="DI529" i="1"/>
  <c r="CQ530" i="1"/>
  <c r="D124" i="35"/>
  <c r="K115" i="35"/>
  <c r="BK501" i="1"/>
  <c r="CS539" i="1"/>
  <c r="F38" i="44"/>
  <c r="BC531" i="1"/>
  <c r="G151" i="35"/>
  <c r="N81" i="35"/>
  <c r="AN544" i="1"/>
  <c r="CW529" i="1"/>
  <c r="N45" i="35"/>
  <c r="DE531" i="1"/>
  <c r="BX531" i="1"/>
  <c r="DD531" i="1"/>
  <c r="BD535" i="1"/>
  <c r="DG549" i="1"/>
  <c r="N82" i="35"/>
  <c r="CL545" i="1"/>
  <c r="AG526" i="1"/>
  <c r="CY763" i="1"/>
  <c r="EA615" i="1"/>
  <c r="I98" i="35"/>
  <c r="CZ524" i="1"/>
  <c r="P90" i="35"/>
  <c r="AZ531" i="1"/>
  <c r="O48" i="44"/>
  <c r="BI566" i="1"/>
  <c r="CL616" i="1"/>
  <c r="K99" i="35"/>
  <c r="O529" i="1"/>
  <c r="J50" i="44"/>
  <c r="I60" i="35"/>
  <c r="D133" i="35"/>
  <c r="BD532" i="1"/>
  <c r="M762" i="1"/>
  <c r="BO538" i="1"/>
  <c r="DH548" i="1"/>
  <c r="K116" i="35"/>
  <c r="H71" i="44"/>
  <c r="N128" i="35"/>
  <c r="V543" i="1"/>
  <c r="N157" i="35"/>
  <c r="J31" i="43"/>
  <c r="M531" i="1"/>
  <c r="AJ556" i="1"/>
  <c r="N133" i="35"/>
  <c r="F14" i="44"/>
  <c r="L34" i="43"/>
  <c r="G98" i="35"/>
  <c r="EH538" i="1"/>
  <c r="I74" i="35"/>
  <c r="AA529" i="1"/>
  <c r="K77" i="35"/>
  <c r="D157" i="35"/>
  <c r="DG762" i="1"/>
  <c r="DI620" i="1"/>
  <c r="DI623" i="1" s="1"/>
  <c r="P65" i="35"/>
  <c r="O544" i="1"/>
  <c r="H78" i="44"/>
  <c r="EF699" i="1"/>
  <c r="F49" i="44"/>
  <c r="W623" i="1"/>
  <c r="DE771" i="1"/>
  <c r="DE623" i="1"/>
  <c r="O772" i="1"/>
  <c r="BL772" i="1"/>
  <c r="AN670" i="1"/>
  <c r="CK623" i="1"/>
  <c r="J771" i="1"/>
  <c r="BV772" i="1"/>
  <c r="AG771" i="1"/>
  <c r="Q676" i="1"/>
  <c r="S623" i="1"/>
  <c r="AN772" i="1"/>
  <c r="CU671" i="1"/>
  <c r="DL670" i="1"/>
  <c r="BQ676" i="1"/>
  <c r="DL671" i="1"/>
  <c r="DA772" i="1"/>
  <c r="BX623" i="1"/>
  <c r="DG670" i="1"/>
  <c r="BO670" i="1"/>
  <c r="CA669" i="1"/>
  <c r="EF623" i="1"/>
  <c r="DG771" i="1"/>
  <c r="J676" i="1"/>
  <c r="CW770" i="1"/>
  <c r="DE772" i="1"/>
  <c r="CO770" i="1"/>
  <c r="BZ676" i="1"/>
  <c r="K771" i="1"/>
  <c r="DD623" i="1"/>
  <c r="M770" i="1"/>
  <c r="BG669" i="1"/>
  <c r="EJ623" i="1"/>
  <c r="BV676" i="1"/>
  <c r="BV670" i="1"/>
  <c r="AP676" i="1"/>
  <c r="CJ670" i="1"/>
  <c r="AC763" i="1"/>
  <c r="CK771" i="1"/>
  <c r="BT772" i="1"/>
  <c r="BC772" i="1"/>
  <c r="DA771" i="1"/>
  <c r="CC623" i="1"/>
  <c r="M671" i="1"/>
  <c r="CS676" i="1"/>
  <c r="AH623" i="1"/>
  <c r="CU670" i="1"/>
  <c r="AP671" i="1"/>
  <c r="Q670" i="1"/>
  <c r="DJ771" i="1"/>
  <c r="AH670" i="1"/>
  <c r="CA670" i="1"/>
  <c r="BD671" i="1"/>
  <c r="BN671" i="1"/>
  <c r="BC763" i="1"/>
  <c r="AR671" i="1"/>
  <c r="EA764" i="1"/>
  <c r="AL670" i="1"/>
  <c r="AR623" i="1"/>
  <c r="BG670" i="1"/>
  <c r="CR671" i="1"/>
  <c r="AR669" i="1"/>
  <c r="AT623" i="1"/>
  <c r="BA676" i="1"/>
  <c r="AL676" i="1"/>
  <c r="Q771" i="1"/>
  <c r="Q669" i="1"/>
  <c r="Y623" i="1"/>
  <c r="AT670" i="1"/>
  <c r="AR670" i="1"/>
  <c r="BV671" i="1"/>
  <c r="EC772" i="1"/>
  <c r="K623" i="1"/>
  <c r="U676" i="1"/>
  <c r="CG670" i="1"/>
  <c r="DP772" i="1"/>
  <c r="U671" i="1"/>
  <c r="K670" i="1"/>
  <c r="EJ772" i="1"/>
  <c r="CU669" i="1"/>
  <c r="BA623" i="1"/>
  <c r="BA670" i="1"/>
  <c r="F11" i="44"/>
  <c r="DA532" i="1"/>
  <c r="CC530" i="1"/>
  <c r="H39" i="44"/>
  <c r="DH529" i="1"/>
  <c r="O30" i="44"/>
  <c r="I144" i="35"/>
  <c r="AN545" i="1"/>
  <c r="I47" i="35"/>
  <c r="D43" i="35"/>
  <c r="BX530" i="1"/>
  <c r="I128" i="35"/>
  <c r="AF529" i="1"/>
  <c r="EC762" i="1"/>
  <c r="N102" i="35"/>
  <c r="ED521" i="1"/>
  <c r="Q543" i="1"/>
  <c r="N114" i="35"/>
  <c r="AT543" i="1"/>
  <c r="K67" i="35"/>
  <c r="DS556" i="1"/>
  <c r="C29" i="43"/>
  <c r="CN545" i="1"/>
  <c r="N83" i="35"/>
  <c r="P140" i="35"/>
  <c r="CN544" i="1"/>
  <c r="P71" i="35"/>
  <c r="BN545" i="1"/>
  <c r="K154" i="35"/>
  <c r="O34" i="44"/>
  <c r="DT675" i="1"/>
  <c r="AU555" i="1"/>
  <c r="CH532" i="1"/>
  <c r="V547" i="1"/>
  <c r="Y549" i="1"/>
  <c r="CZ521" i="1"/>
  <c r="BL762" i="1"/>
  <c r="F98" i="44"/>
  <c r="CJ620" i="1"/>
  <c r="AP545" i="1"/>
  <c r="EJ526" i="1"/>
  <c r="G61" i="35"/>
  <c r="AG549" i="1"/>
  <c r="BL764" i="1"/>
  <c r="BX573" i="1"/>
  <c r="AZ567" i="1"/>
  <c r="BB522" i="1"/>
  <c r="AJ554" i="1"/>
  <c r="DD555" i="1"/>
  <c r="BC570" i="1"/>
  <c r="EE557" i="1"/>
  <c r="AZ526" i="1"/>
  <c r="BQ620" i="1"/>
  <c r="S20" i="43"/>
  <c r="I113" i="35"/>
  <c r="BI772" i="1"/>
  <c r="DD554" i="1"/>
  <c r="DH535" i="1"/>
  <c r="P93" i="35"/>
  <c r="S15" i="35"/>
  <c r="AF537" i="1"/>
  <c r="M573" i="1"/>
  <c r="M64" i="44"/>
  <c r="N98" i="35"/>
  <c r="U19" i="35"/>
  <c r="I130" i="35"/>
  <c r="U10" i="35"/>
  <c r="DY616" i="1"/>
  <c r="DY623" i="1" s="1"/>
  <c r="I59" i="35"/>
  <c r="G64" i="35"/>
  <c r="P79" i="35"/>
  <c r="DG575" i="1"/>
  <c r="CK490" i="1"/>
  <c r="F28" i="44"/>
  <c r="I42" i="35"/>
  <c r="S566" i="1"/>
  <c r="O95" i="44"/>
  <c r="DP529" i="1"/>
  <c r="AC557" i="1"/>
  <c r="DP539" i="1"/>
  <c r="I148" i="35"/>
  <c r="K61" i="35"/>
  <c r="BV568" i="1"/>
  <c r="AJ764" i="1"/>
  <c r="CK768" i="1"/>
  <c r="G78" i="35"/>
  <c r="BI547" i="1"/>
  <c r="DP764" i="1"/>
  <c r="DO501" i="1"/>
  <c r="DE544" i="1"/>
  <c r="F91" i="44"/>
  <c r="F43" i="44"/>
  <c r="P151" i="35"/>
  <c r="O40" i="44"/>
  <c r="V530" i="1"/>
  <c r="DA557" i="1"/>
  <c r="BJ571" i="1"/>
  <c r="DA544" i="1"/>
  <c r="M526" i="1"/>
  <c r="S10" i="43"/>
  <c r="CR568" i="1"/>
  <c r="DI555" i="1"/>
  <c r="I129" i="35"/>
  <c r="K95" i="35"/>
  <c r="BQ547" i="1"/>
  <c r="P78" i="35"/>
  <c r="DN557" i="1"/>
  <c r="U772" i="1"/>
  <c r="CN530" i="1"/>
  <c r="DI513" i="1"/>
  <c r="BO552" i="1"/>
  <c r="AM570" i="1"/>
  <c r="CQ522" i="1"/>
  <c r="CY565" i="1"/>
  <c r="U545" i="1"/>
  <c r="O615" i="1"/>
  <c r="C31" i="43"/>
  <c r="U538" i="1"/>
  <c r="AC620" i="1"/>
  <c r="J547" i="1"/>
  <c r="EC574" i="1"/>
  <c r="CO573" i="1"/>
  <c r="AM619" i="1"/>
  <c r="J90" i="44"/>
  <c r="DX554" i="1"/>
  <c r="AA575" i="1"/>
  <c r="AT537" i="1"/>
  <c r="K132" i="35"/>
  <c r="I94" i="35"/>
  <c r="BO543" i="1"/>
  <c r="BV529" i="1"/>
  <c r="EC550" i="1"/>
  <c r="BY758" i="1"/>
  <c r="CK565" i="1"/>
  <c r="EH522" i="1"/>
  <c r="M96" i="44"/>
  <c r="DJ545" i="1"/>
  <c r="N63" i="35"/>
  <c r="AN534" i="1"/>
  <c r="W556" i="1"/>
  <c r="G124" i="35"/>
  <c r="M84" i="44"/>
  <c r="BC534" i="1"/>
  <c r="CW547" i="1"/>
  <c r="AC531" i="1"/>
  <c r="P127" i="35"/>
  <c r="K104" i="35"/>
  <c r="AF543" i="1"/>
  <c r="AJ529" i="1"/>
  <c r="AZ548" i="1"/>
  <c r="CN534" i="1"/>
  <c r="G126" i="35"/>
  <c r="Q539" i="1"/>
  <c r="S18" i="35"/>
  <c r="DH575" i="1"/>
  <c r="CW550" i="1"/>
  <c r="P134" i="35"/>
  <c r="BQ764" i="1"/>
  <c r="AF535" i="1"/>
  <c r="CL572" i="1"/>
  <c r="CL499" i="1"/>
  <c r="N146" i="35"/>
  <c r="CW537" i="1"/>
  <c r="DW544" i="1"/>
  <c r="U572" i="1"/>
  <c r="AL531" i="1"/>
  <c r="J79" i="44"/>
  <c r="I91" i="35"/>
  <c r="N126" i="35"/>
  <c r="EC544" i="1"/>
  <c r="DY537" i="1"/>
  <c r="K142" i="35"/>
  <c r="DA552" i="1"/>
  <c r="D98" i="35"/>
  <c r="BC543" i="1"/>
  <c r="Q17" i="35"/>
  <c r="N132" i="35"/>
  <c r="J81" i="44"/>
  <c r="G152" i="35"/>
  <c r="F30" i="44"/>
  <c r="CL554" i="1"/>
  <c r="EC531" i="1"/>
  <c r="EF534" i="1"/>
  <c r="N78" i="35"/>
  <c r="V522" i="1"/>
  <c r="W548" i="1"/>
  <c r="EA532" i="1"/>
  <c r="EA529" i="1"/>
  <c r="DL544" i="1"/>
  <c r="CM623" i="1"/>
  <c r="AM555" i="1"/>
  <c r="I72" i="35"/>
  <c r="EB543" i="1"/>
  <c r="Q32" i="35"/>
  <c r="Q11" i="43"/>
  <c r="CH618" i="1"/>
  <c r="S32" i="35"/>
  <c r="BO762" i="1"/>
  <c r="DX544" i="1"/>
  <c r="BN544" i="1"/>
  <c r="EA762" i="1"/>
  <c r="O17" i="44"/>
  <c r="F92" i="44"/>
  <c r="J43" i="44"/>
  <c r="N158" i="35"/>
  <c r="J31" i="44"/>
  <c r="O90" i="44"/>
  <c r="CJ490" i="1"/>
  <c r="DA531" i="1"/>
  <c r="CB772" i="1"/>
  <c r="AC526" i="1"/>
  <c r="Q30" i="35"/>
  <c r="Q526" i="1"/>
  <c r="DH545" i="1"/>
  <c r="G114" i="35"/>
  <c r="DI536" i="1"/>
  <c r="DL619" i="1"/>
  <c r="M31" i="44" s="1"/>
  <c r="D59" i="35"/>
  <c r="CH549" i="1"/>
  <c r="N62" i="35"/>
  <c r="AH530" i="1"/>
  <c r="CL539" i="1"/>
  <c r="CR530" i="1"/>
  <c r="F75" i="44"/>
  <c r="CO764" i="1"/>
  <c r="CU545" i="1"/>
  <c r="V539" i="1"/>
  <c r="D26" i="35"/>
  <c r="BC544" i="1"/>
  <c r="F15" i="44"/>
  <c r="K81" i="35"/>
  <c r="K144" i="35"/>
  <c r="BD499" i="1"/>
  <c r="AZ539" i="1"/>
  <c r="BQ543" i="1"/>
  <c r="J96" i="44"/>
  <c r="Y557" i="1"/>
  <c r="C18" i="44" s="1"/>
  <c r="J549" i="1"/>
  <c r="CO503" i="1"/>
  <c r="P114" i="35"/>
  <c r="O92" i="44"/>
  <c r="H10" i="44"/>
  <c r="AU531" i="1"/>
  <c r="N156" i="35"/>
  <c r="DL621" i="1"/>
  <c r="N84" i="35"/>
  <c r="CK674" i="1"/>
  <c r="CU538" i="1"/>
  <c r="CG534" i="1"/>
  <c r="I133" i="35"/>
  <c r="BV545" i="1"/>
  <c r="CQ544" i="1"/>
  <c r="H46" i="44"/>
  <c r="BD531" i="1"/>
  <c r="K91" i="35"/>
  <c r="D116" i="35"/>
  <c r="BQ530" i="1"/>
  <c r="DE539" i="1"/>
  <c r="CB537" i="1"/>
  <c r="G100" i="35"/>
  <c r="CR543" i="1"/>
  <c r="DI543" i="1"/>
  <c r="CY531" i="1"/>
  <c r="O11" i="44"/>
  <c r="O18" i="44"/>
  <c r="AF764" i="1"/>
  <c r="EC770" i="1"/>
  <c r="U623" i="1"/>
  <c r="DA770" i="1"/>
  <c r="DJ764" i="1"/>
  <c r="AU676" i="1"/>
  <c r="CO623" i="1"/>
  <c r="CY771" i="1"/>
  <c r="AN764" i="1"/>
  <c r="AD670" i="1"/>
  <c r="J671" i="1"/>
  <c r="CQ771" i="1"/>
  <c r="AT762" i="1"/>
  <c r="DS669" i="1"/>
  <c r="BA671" i="1"/>
  <c r="BO772" i="1"/>
  <c r="DW670" i="1"/>
  <c r="CG676" i="1"/>
  <c r="BT771" i="1"/>
  <c r="AD772" i="1"/>
  <c r="BZ669" i="1"/>
  <c r="CH669" i="1"/>
  <c r="DT623" i="1"/>
  <c r="CH771" i="1"/>
  <c r="CA676" i="1"/>
  <c r="CH623" i="1"/>
  <c r="CQ623" i="1"/>
  <c r="DE763" i="1"/>
  <c r="AJ623" i="1"/>
  <c r="AF771" i="1"/>
  <c r="DN772" i="1"/>
  <c r="AH676" i="1"/>
  <c r="AP670" i="1"/>
  <c r="DH623" i="1"/>
  <c r="S764" i="1"/>
  <c r="BJ671" i="1"/>
  <c r="DW676" i="1"/>
  <c r="AM669" i="1"/>
  <c r="EB670" i="1"/>
  <c r="DW669" i="1"/>
  <c r="AZ670" i="1"/>
  <c r="CB670" i="1"/>
  <c r="AP669" i="1"/>
  <c r="BV623" i="1"/>
  <c r="DH764" i="1"/>
  <c r="CN771" i="1"/>
  <c r="BZ771" i="1"/>
  <c r="AR676" i="1"/>
  <c r="EE771" i="1"/>
  <c r="EE670" i="1"/>
  <c r="CB771" i="1"/>
  <c r="DX670" i="1"/>
  <c r="AG676" i="1"/>
  <c r="CS669" i="1"/>
  <c r="K671" i="1"/>
  <c r="DI772" i="1"/>
  <c r="BT623" i="1"/>
  <c r="CK676" i="1"/>
  <c r="DE762" i="1"/>
  <c r="BG676" i="1"/>
  <c r="AR771" i="1"/>
  <c r="BT764" i="1"/>
  <c r="J623" i="1"/>
  <c r="BJ623" i="1"/>
  <c r="EH771" i="1"/>
  <c r="CN676" i="1"/>
  <c r="CN623" i="1"/>
  <c r="U670" i="1"/>
  <c r="AD676" i="1"/>
  <c r="BZ670" i="1"/>
  <c r="CR676" i="1"/>
  <c r="AJ771" i="1"/>
  <c r="Q623" i="1"/>
  <c r="AF772" i="1"/>
  <c r="EE770" i="1"/>
  <c r="CH670" i="1"/>
  <c r="EB771" i="1"/>
  <c r="DI670" i="1"/>
  <c r="J669" i="1"/>
  <c r="U669" i="1"/>
  <c r="AD623" i="1"/>
  <c r="AT676" i="1"/>
  <c r="F76" i="44"/>
  <c r="DA545" i="1"/>
  <c r="CC529" i="1"/>
  <c r="P45" i="35"/>
  <c r="O29" i="44"/>
  <c r="G155" i="35"/>
  <c r="H91" i="44"/>
  <c r="DH544" i="1"/>
  <c r="D135" i="35"/>
  <c r="N46" i="35"/>
  <c r="CO532" i="1"/>
  <c r="DI545" i="1"/>
  <c r="C14" i="37"/>
  <c r="O32" i="44"/>
  <c r="O10" i="44"/>
  <c r="P91" i="35"/>
  <c r="C15" i="37"/>
  <c r="J10" i="44"/>
  <c r="J41" i="44"/>
  <c r="K43" i="35"/>
  <c r="H41" i="44"/>
  <c r="P74" i="35"/>
  <c r="BD544" i="1"/>
  <c r="H76" i="44"/>
  <c r="CB762" i="1"/>
  <c r="M43" i="44"/>
  <c r="I44" i="35"/>
  <c r="K145" i="35"/>
  <c r="M42" i="44"/>
  <c r="DL759" i="1"/>
  <c r="DL771" i="1" s="1"/>
  <c r="BG615" i="1"/>
  <c r="AD529" i="1"/>
  <c r="H84" i="44"/>
  <c r="CQ550" i="1"/>
  <c r="CS544" i="1"/>
  <c r="AM544" i="1"/>
  <c r="AF538" i="1"/>
  <c r="J48" i="44"/>
  <c r="O61" i="44"/>
  <c r="AF530" i="1"/>
  <c r="EF544" i="1"/>
  <c r="Z19" i="35"/>
  <c r="AZ762" i="1"/>
  <c r="CN543" i="1"/>
  <c r="M543" i="1"/>
  <c r="K87" i="35"/>
  <c r="F41" i="44"/>
  <c r="CU534" i="1"/>
  <c r="BN616" i="1"/>
  <c r="CB620" i="1"/>
  <c r="O84" i="44"/>
  <c r="AN535" i="1"/>
  <c r="BO572" i="1"/>
  <c r="BO532" i="1"/>
  <c r="G93" i="35"/>
  <c r="DY764" i="1"/>
  <c r="P69" i="35"/>
  <c r="P117" i="35"/>
  <c r="BT543" i="1"/>
  <c r="J565" i="1"/>
  <c r="DL764" i="1"/>
  <c r="AD565" i="1"/>
  <c r="EC618" i="1"/>
  <c r="J30" i="44" s="1"/>
  <c r="CR622" i="1"/>
  <c r="AP566" i="1"/>
  <c r="M574" i="1"/>
  <c r="X524" i="1"/>
  <c r="AP617" i="1"/>
  <c r="Q9" i="43"/>
  <c r="Y554" i="1"/>
  <c r="M81" i="44"/>
  <c r="D61" i="35"/>
  <c r="BB552" i="1"/>
  <c r="BZ574" i="1"/>
  <c r="CP489" i="1"/>
  <c r="N136" i="35"/>
  <c r="DY675" i="1"/>
  <c r="BQ525" i="1"/>
  <c r="BC555" i="1"/>
  <c r="F79" i="44"/>
  <c r="CJ622" i="1"/>
  <c r="X26" i="35"/>
  <c r="AP543" i="1"/>
  <c r="Q26" i="35"/>
  <c r="DE525" i="1"/>
  <c r="CK677" i="1"/>
  <c r="DN757" i="1"/>
  <c r="DN764" i="1" s="1"/>
  <c r="CL617" i="1"/>
  <c r="K122" i="35"/>
  <c r="CB525" i="1"/>
  <c r="K98" i="35"/>
  <c r="K543" i="1"/>
  <c r="C85" i="44"/>
  <c r="I134" i="35"/>
  <c r="X31" i="35"/>
  <c r="DL530" i="1"/>
  <c r="DY552" i="1"/>
  <c r="D62" i="35"/>
  <c r="D114" i="35"/>
  <c r="C70" i="44"/>
  <c r="AD531" i="1"/>
  <c r="BZ615" i="1"/>
  <c r="CR545" i="1"/>
  <c r="CP503" i="1"/>
  <c r="U15" i="35"/>
  <c r="Y762" i="1"/>
  <c r="AG762" i="1"/>
  <c r="H14" i="44"/>
  <c r="BD530" i="1"/>
  <c r="AN529" i="1"/>
  <c r="AZ544" i="1"/>
  <c r="DN530" i="1"/>
  <c r="CY526" i="1"/>
  <c r="AU615" i="1"/>
  <c r="F37" i="44" s="1"/>
  <c r="CB544" i="1"/>
  <c r="CM526" i="1"/>
  <c r="K66" i="35"/>
  <c r="CD526" i="1"/>
  <c r="CO550" i="1"/>
  <c r="AZ764" i="1"/>
  <c r="EB674" i="1"/>
  <c r="D66" i="35"/>
  <c r="CI623" i="1"/>
  <c r="DS571" i="1"/>
  <c r="AF615" i="1"/>
  <c r="DP763" i="1"/>
  <c r="BN534" i="1"/>
  <c r="CB765" i="1"/>
  <c r="CS765" i="1"/>
  <c r="AC565" i="1"/>
  <c r="L23" i="43"/>
  <c r="AM675" i="1"/>
  <c r="DW565" i="1"/>
  <c r="DG765" i="1"/>
  <c r="AF522" i="1"/>
  <c r="BN555" i="1"/>
  <c r="H99" i="44"/>
  <c r="EA618" i="1"/>
  <c r="CA575" i="1"/>
  <c r="BD538" i="1"/>
  <c r="H74" i="44"/>
  <c r="DN574" i="1"/>
  <c r="T508" i="1"/>
  <c r="DB502" i="1"/>
  <c r="DA530" i="1" s="1"/>
  <c r="N129" i="35"/>
  <c r="I143" i="35"/>
  <c r="AA545" i="1"/>
  <c r="X25" i="35"/>
  <c r="AC534" i="1"/>
  <c r="CS621" i="1"/>
  <c r="CS623" i="1" s="1"/>
  <c r="CW532" i="1"/>
  <c r="BO553" i="1"/>
  <c r="F62" i="44"/>
  <c r="P130" i="35"/>
  <c r="DG543" i="1"/>
  <c r="BV531" i="1"/>
  <c r="AL538" i="1"/>
  <c r="DJ555" i="1"/>
  <c r="G68" i="35"/>
  <c r="CH555" i="1"/>
  <c r="O566" i="1"/>
  <c r="L30" i="43"/>
  <c r="N113" i="35"/>
  <c r="I141" i="35"/>
  <c r="EB544" i="1"/>
  <c r="DT539" i="1"/>
  <c r="CC568" i="1"/>
  <c r="D44" i="35" s="1"/>
  <c r="C95" i="44"/>
  <c r="N120" i="35"/>
  <c r="Q10" i="35"/>
  <c r="AH531" i="1"/>
  <c r="DS622" i="1"/>
  <c r="DS623" i="1" s="1"/>
  <c r="O80" i="44"/>
  <c r="K103" i="35"/>
  <c r="CY530" i="1"/>
  <c r="Q21" i="43"/>
  <c r="DJ550" i="1"/>
  <c r="F87" i="44"/>
  <c r="I63" i="35"/>
  <c r="EB574" i="1"/>
  <c r="AG677" i="1"/>
  <c r="DE550" i="1"/>
  <c r="DN615" i="1"/>
  <c r="J70" i="44"/>
  <c r="G46" i="35"/>
  <c r="D72" i="35"/>
  <c r="AF545" i="1"/>
  <c r="EA617" i="1"/>
  <c r="I145" i="35"/>
  <c r="CQ556" i="1"/>
  <c r="K72" i="35"/>
  <c r="AF762" i="1"/>
  <c r="BT537" i="1"/>
  <c r="BS538" i="1"/>
  <c r="N152" i="35"/>
  <c r="DY544" i="1"/>
  <c r="BV544" i="1"/>
  <c r="CH525" i="1"/>
  <c r="DP618" i="1"/>
  <c r="C75" i="44"/>
  <c r="CJ616" i="1"/>
  <c r="I77" i="35"/>
  <c r="J14" i="44"/>
  <c r="CU530" i="1"/>
  <c r="X30" i="35"/>
  <c r="EC529" i="1"/>
  <c r="CQ531" i="1"/>
  <c r="CG621" i="1"/>
  <c r="CG623" i="1" s="1"/>
  <c r="CL677" i="1"/>
  <c r="CQ538" i="1"/>
  <c r="AA532" i="1"/>
  <c r="K127" i="35"/>
  <c r="I118" i="35"/>
  <c r="AL621" i="1"/>
  <c r="S16" i="35"/>
  <c r="BO764" i="1"/>
  <c r="BS543" i="1"/>
  <c r="EJ531" i="1"/>
  <c r="C50" i="44"/>
  <c r="C15" i="44"/>
  <c r="F33" i="44"/>
  <c r="K74" i="35"/>
  <c r="CK529" i="1"/>
  <c r="O15" i="44"/>
  <c r="I104" i="35"/>
  <c r="G135" i="35"/>
  <c r="BJ529" i="1"/>
  <c r="AA531" i="1"/>
  <c r="P48" i="35"/>
  <c r="V529" i="1"/>
  <c r="G44" i="35"/>
  <c r="Q675" i="1"/>
  <c r="H94" i="44"/>
  <c r="CA534" i="1"/>
  <c r="CA616" i="1"/>
  <c r="G88" i="35"/>
  <c r="O79" i="44"/>
  <c r="C8" i="43"/>
  <c r="BX539" i="1"/>
  <c r="J538" i="1"/>
  <c r="F27" i="44"/>
  <c r="CW535" i="1"/>
  <c r="M536" i="1"/>
  <c r="CQ566" i="1"/>
  <c r="Q544" i="1"/>
  <c r="D142" i="35"/>
  <c r="P68" i="35"/>
  <c r="S25" i="35"/>
  <c r="AZ621" i="1"/>
  <c r="J34" i="44"/>
  <c r="Q18" i="35"/>
  <c r="I46" i="35"/>
  <c r="P135" i="35"/>
  <c r="O98" i="44"/>
  <c r="N42" i="35"/>
  <c r="AC530" i="1"/>
  <c r="P120" i="35"/>
  <c r="CG770" i="1"/>
  <c r="M73" i="44"/>
  <c r="G75" i="35"/>
  <c r="EF543" i="1"/>
  <c r="CQ674" i="1"/>
  <c r="BB543" i="1"/>
  <c r="BL556" i="1"/>
  <c r="AG529" i="1"/>
  <c r="K101" i="35"/>
  <c r="DH531" i="1"/>
  <c r="CY529" i="1"/>
  <c r="C52" i="44"/>
  <c r="C30" i="44"/>
  <c r="CR544" i="1"/>
  <c r="G153" i="35"/>
  <c r="O547" i="1"/>
  <c r="D73" i="35"/>
  <c r="BC764" i="1"/>
  <c r="DE530" i="1"/>
  <c r="W531" i="1"/>
  <c r="O573" i="1"/>
  <c r="D50" i="35"/>
  <c r="F52" i="44"/>
  <c r="M52" i="44"/>
  <c r="J33" i="44"/>
  <c r="EE764" i="1"/>
  <c r="N43" i="35"/>
  <c r="AA544" i="1"/>
  <c r="P61" i="35"/>
  <c r="G69" i="35"/>
  <c r="DT544" i="1"/>
  <c r="U31" i="35"/>
  <c r="G62" i="35"/>
  <c r="BL537" i="1"/>
  <c r="N117" i="35"/>
  <c r="N144" i="35"/>
  <c r="V623" i="1"/>
  <c r="C11" i="44"/>
  <c r="K135" i="35"/>
  <c r="D144" i="35"/>
  <c r="EE623" i="1"/>
  <c r="CS671" i="1"/>
  <c r="BI764" i="1"/>
  <c r="CY623" i="1"/>
  <c r="DH771" i="1"/>
  <c r="CA671" i="1"/>
  <c r="BS623" i="1"/>
  <c r="S772" i="1"/>
  <c r="BQ623" i="1"/>
  <c r="K676" i="1"/>
  <c r="AM671" i="1"/>
  <c r="DI771" i="1"/>
  <c r="AG623" i="1"/>
  <c r="Q671" i="1"/>
  <c r="BX676" i="1"/>
  <c r="BL623" i="1"/>
  <c r="BV771" i="1"/>
  <c r="BA669" i="1"/>
  <c r="AM670" i="1"/>
  <c r="CU623" i="1"/>
  <c r="DX671" i="1"/>
  <c r="AA676" i="1"/>
  <c r="BQ772" i="1"/>
  <c r="W670" i="1"/>
  <c r="AN771" i="1"/>
  <c r="CW771" i="1"/>
  <c r="EC623" i="1"/>
  <c r="CL771" i="1"/>
  <c r="DL623" i="1"/>
  <c r="BQ771" i="1"/>
  <c r="EH623" i="1"/>
  <c r="CC676" i="1"/>
  <c r="DJ671" i="1"/>
  <c r="M771" i="1"/>
  <c r="CO772" i="1"/>
  <c r="BN670" i="1"/>
  <c r="EB671" i="1"/>
  <c r="AL762" i="1"/>
  <c r="BN669" i="1"/>
  <c r="BJ676" i="1"/>
  <c r="F28" i="43"/>
  <c r="CH676" i="1"/>
  <c r="DJ676" i="1"/>
  <c r="CW623" i="1"/>
  <c r="BS771" i="1"/>
  <c r="CL770" i="1"/>
  <c r="S771" i="1"/>
  <c r="AA771" i="1"/>
  <c r="BQ670" i="1"/>
  <c r="AD762" i="1"/>
  <c r="DN770" i="1"/>
  <c r="AC772" i="1"/>
  <c r="DY771" i="1"/>
  <c r="BI623" i="1"/>
  <c r="AH669" i="1"/>
  <c r="CY770" i="1"/>
  <c r="DA623" i="1"/>
  <c r="AN623" i="1"/>
  <c r="BN623" i="1"/>
  <c r="CS772" i="1"/>
  <c r="AG772" i="1"/>
  <c r="EF763" i="1"/>
  <c r="DT670" i="1"/>
  <c r="DL676" i="1"/>
  <c r="Y671" i="1"/>
  <c r="CQ676" i="1"/>
  <c r="DT771" i="1"/>
  <c r="EB623" i="1"/>
  <c r="DP771" i="1"/>
  <c r="BX771" i="1"/>
  <c r="CQ772" i="1"/>
  <c r="O771" i="1"/>
  <c r="BS676" i="1"/>
  <c r="AF623" i="1"/>
  <c r="BO669" i="1"/>
  <c r="EH772" i="1"/>
  <c r="Y771" i="1"/>
  <c r="BI771" i="1"/>
  <c r="AZ772" i="1"/>
  <c r="DY770" i="1"/>
  <c r="M623" i="1"/>
  <c r="DX771" i="1"/>
  <c r="W676" i="1"/>
  <c r="AC771" i="1"/>
  <c r="DP623" i="1"/>
  <c r="EF772" i="1"/>
  <c r="CU771" i="1"/>
  <c r="AU623" i="1"/>
  <c r="CS670" i="1"/>
  <c r="CN764" i="1"/>
  <c r="P158" i="35"/>
  <c r="EA530" i="1"/>
  <c r="M529" i="1"/>
  <c r="BL531" i="1"/>
  <c r="C29" i="44"/>
  <c r="C8" i="37"/>
  <c r="G101" i="35"/>
  <c r="C92" i="44"/>
  <c r="K151" i="35"/>
  <c r="P155" i="35"/>
  <c r="C34" i="44"/>
  <c r="N135" i="35"/>
  <c r="D90" i="35"/>
  <c r="CO545" i="1"/>
  <c r="M82" i="44"/>
  <c r="K45" i="35"/>
  <c r="C27" i="44"/>
  <c r="M18" i="44"/>
  <c r="O51" i="44"/>
  <c r="H49" i="44"/>
  <c r="I48" i="35"/>
  <c r="S545" i="1"/>
  <c r="J91" i="44"/>
  <c r="H42" i="44"/>
  <c r="N57" i="35"/>
  <c r="M16" i="44"/>
  <c r="M28" i="44"/>
  <c r="P47" i="35"/>
  <c r="G47" i="35"/>
  <c r="C10" i="44"/>
  <c r="M41" i="44"/>
  <c r="D128" i="35"/>
  <c r="CJ544" i="1"/>
  <c r="H38" i="44"/>
  <c r="H17" i="44"/>
  <c r="C41" i="44"/>
  <c r="P128" i="35"/>
  <c r="H52" i="44"/>
  <c r="M60" i="44"/>
  <c r="M76" i="44"/>
  <c r="CB764" i="1"/>
  <c r="C33" i="44"/>
  <c r="C43" i="44"/>
  <c r="I155" i="35"/>
  <c r="C11" i="37"/>
  <c r="D47" i="35"/>
  <c r="K47" i="35"/>
  <c r="H37" i="44"/>
  <c r="N48" i="35"/>
  <c r="M32" i="44"/>
  <c r="H98" i="44"/>
  <c r="CG539" i="1"/>
  <c r="DN762" i="1"/>
  <c r="CK532" i="1"/>
  <c r="EJ537" i="1"/>
  <c r="G48" i="35"/>
  <c r="EF530" i="1"/>
  <c r="BD705" i="1"/>
  <c r="DI696" i="1"/>
  <c r="EA696" i="1"/>
  <c r="DD705" i="1"/>
  <c r="V696" i="1"/>
  <c r="BC705" i="1"/>
  <c r="AZ705" i="1"/>
  <c r="M9" i="44"/>
  <c r="EA535" i="1"/>
  <c r="EB538" i="1"/>
  <c r="DA534" i="1"/>
  <c r="S543" i="1"/>
  <c r="AG696" i="1"/>
  <c r="V705" i="1"/>
  <c r="AP696" i="1"/>
  <c r="AU696" i="1"/>
  <c r="K44" i="35"/>
  <c r="C48" i="44"/>
  <c r="AA623" i="1"/>
  <c r="S531" i="1"/>
  <c r="G144" i="35"/>
  <c r="BT530" i="1"/>
  <c r="BQ544" i="1"/>
  <c r="BS696" i="1"/>
  <c r="CJ705" i="1"/>
  <c r="AC705" i="1"/>
  <c r="BN696" i="1"/>
  <c r="CB705" i="1"/>
  <c r="AM705" i="1"/>
  <c r="AL623" i="1"/>
  <c r="P145" i="35"/>
  <c r="DN543" i="1"/>
  <c r="I57" i="35"/>
  <c r="O53" i="44"/>
  <c r="S538" i="1"/>
  <c r="O9" i="44"/>
  <c r="CJ538" i="1"/>
  <c r="G128" i="35"/>
  <c r="CO771" i="1"/>
  <c r="AP705" i="1"/>
  <c r="AF696" i="1"/>
  <c r="DS705" i="1"/>
  <c r="CJ696" i="1"/>
  <c r="BI696" i="1"/>
  <c r="DS696" i="1"/>
  <c r="BA696" i="1"/>
  <c r="O538" i="1"/>
  <c r="M33" i="44"/>
  <c r="AJ763" i="1"/>
  <c r="BA705" i="1"/>
  <c r="AG539" i="1"/>
  <c r="DY538" i="1"/>
  <c r="EJ538" i="1"/>
  <c r="CC539" i="1"/>
  <c r="CB529" i="1"/>
  <c r="EH544" i="1"/>
  <c r="BG705" i="1"/>
  <c r="DH696" i="1"/>
  <c r="BB705" i="1"/>
  <c r="BN705" i="1"/>
  <c r="EJ530" i="1"/>
  <c r="CY764" i="1"/>
  <c r="DE538" i="1"/>
  <c r="BT544" i="1"/>
  <c r="DP538" i="1"/>
  <c r="CB696" i="1"/>
  <c r="AT696" i="1"/>
  <c r="CR696" i="1"/>
  <c r="J17" i="44"/>
  <c r="O12" i="44"/>
  <c r="Y538" i="1"/>
  <c r="AA543" i="1"/>
  <c r="CC543" i="1"/>
  <c r="DL538" i="1"/>
  <c r="G41" i="35"/>
  <c r="DX696" i="1"/>
  <c r="DG696" i="1"/>
  <c r="CG705" i="1"/>
  <c r="DP696" i="1"/>
  <c r="BC696" i="1"/>
  <c r="AT705" i="1"/>
  <c r="AL705" i="1"/>
  <c r="U705" i="1"/>
  <c r="DL696" i="1"/>
  <c r="DX705" i="1"/>
  <c r="C31" i="44"/>
  <c r="CL544" i="1"/>
  <c r="J60" i="44"/>
  <c r="EJ539" i="1"/>
  <c r="C12" i="44"/>
  <c r="F34" i="44"/>
  <c r="BI544" i="1"/>
  <c r="EC543" i="1"/>
  <c r="Y772" i="1"/>
  <c r="BB771" i="1"/>
  <c r="CN696" i="1"/>
  <c r="M537" i="1"/>
  <c r="P97" i="35"/>
  <c r="BX532" i="1"/>
  <c r="BS705" i="1"/>
  <c r="J696" i="1"/>
  <c r="U696" i="1"/>
  <c r="DT538" i="1"/>
  <c r="BI530" i="1"/>
  <c r="CL764" i="1"/>
  <c r="J705" i="1"/>
  <c r="CK705" i="1"/>
  <c r="CK696" i="1"/>
  <c r="CN705" i="1"/>
  <c r="J18" i="44"/>
  <c r="DE764" i="1"/>
  <c r="DI532" i="1"/>
  <c r="DL705" i="1"/>
  <c r="CQ705" i="1"/>
  <c r="EB696" i="1"/>
  <c r="AL696" i="1"/>
  <c r="DP705" i="1"/>
  <c r="BJ538" i="1"/>
  <c r="I41" i="35"/>
  <c r="CC772" i="1"/>
  <c r="EA705" i="1"/>
  <c r="W544" i="1"/>
  <c r="DA543" i="1"/>
  <c r="CC771" i="1"/>
  <c r="DG705" i="1"/>
  <c r="BQ538" i="1"/>
  <c r="C49" i="44"/>
  <c r="AG705" i="1"/>
  <c r="J38" i="44"/>
  <c r="P42" i="35"/>
  <c r="BV538" i="1"/>
  <c r="BI705" i="1"/>
  <c r="EE696" i="1"/>
  <c r="CR705" i="1"/>
  <c r="CH539" i="1"/>
  <c r="CJ529" i="1"/>
  <c r="CK544" i="1"/>
  <c r="DP543" i="1"/>
  <c r="AN538" i="1"/>
  <c r="AN539" i="1"/>
  <c r="EB705" i="1"/>
  <c r="AM696" i="1"/>
  <c r="BZ696" i="1"/>
  <c r="BB696" i="1"/>
  <c r="CQ696" i="1"/>
  <c r="DW705" i="1"/>
  <c r="CA705" i="1"/>
  <c r="H31" i="44"/>
  <c r="EH537" i="1"/>
  <c r="J27" i="44"/>
  <c r="BB529" i="1"/>
  <c r="CS771" i="1"/>
  <c r="CG531" i="1"/>
  <c r="BG696" i="1"/>
  <c r="AC696" i="1"/>
  <c r="BD696" i="1"/>
  <c r="AG538" i="1"/>
  <c r="CB538" i="1"/>
  <c r="K155" i="35"/>
  <c r="DI539" i="1"/>
  <c r="DY772" i="1"/>
  <c r="DG537" i="1"/>
  <c r="O764" i="1"/>
  <c r="BZ705" i="1"/>
  <c r="EE705" i="1"/>
  <c r="CG696" i="1"/>
  <c r="AZ696" i="1"/>
  <c r="AU705" i="1"/>
  <c r="DI705" i="1"/>
  <c r="DD696" i="1"/>
  <c r="DW696" i="1"/>
  <c r="BJ543" i="1"/>
  <c r="CL538" i="1"/>
  <c r="EH539" i="1"/>
  <c r="D111" i="35"/>
  <c r="H30" i="44"/>
  <c r="EF531" i="1"/>
  <c r="Q772" i="1"/>
  <c r="J53" i="44"/>
  <c r="DJ539" i="1"/>
  <c r="AT538" i="1"/>
  <c r="CA696" i="1"/>
  <c r="DH705" i="1"/>
  <c r="EC537" i="1"/>
  <c r="BT538" i="1"/>
  <c r="EH529" i="1"/>
  <c r="AF705" i="1"/>
  <c r="CJ532" i="1"/>
  <c r="M539" i="1"/>
  <c r="CK538" i="1"/>
  <c r="BI531" i="1"/>
  <c r="AF544" i="1"/>
  <c r="BB538" i="1"/>
  <c r="DI544" i="1"/>
  <c r="P49" i="35"/>
  <c r="P101" i="35"/>
  <c r="AJ538" i="1"/>
  <c r="G45" i="35"/>
  <c r="CO539" i="1"/>
  <c r="BB531" i="1"/>
  <c r="BB544" i="1"/>
  <c r="BI529" i="1"/>
  <c r="BI543" i="1"/>
  <c r="DX538" i="1"/>
  <c r="AA530" i="1"/>
  <c r="O49" i="44"/>
  <c r="J49" i="44"/>
  <c r="H40" i="44"/>
  <c r="BC623" i="1"/>
  <c r="D45" i="35"/>
  <c r="AN532" i="1"/>
  <c r="O42" i="44"/>
  <c r="BB623" i="1"/>
  <c r="C28" i="44"/>
  <c r="M38" i="44"/>
  <c r="C32" i="44"/>
  <c r="C42" i="44"/>
  <c r="H32" i="44"/>
  <c r="D81" i="35"/>
  <c r="P81" i="35"/>
  <c r="I135" i="35"/>
  <c r="I45" i="35"/>
  <c r="I81" i="35"/>
  <c r="D48" i="35"/>
  <c r="C16" i="37"/>
  <c r="D97" i="35"/>
  <c r="K48" i="35"/>
  <c r="D151" i="35"/>
  <c r="N151" i="35"/>
  <c r="CK531" i="1"/>
  <c r="DN529" i="1"/>
  <c r="K90" i="35"/>
  <c r="D46" i="35"/>
  <c r="K46" i="35"/>
  <c r="N90" i="35"/>
  <c r="C13" i="37"/>
  <c r="DI534" i="1"/>
  <c r="J13" i="44"/>
  <c r="M13" i="44"/>
  <c r="M27" i="44"/>
  <c r="O623" i="1"/>
  <c r="J37" i="44"/>
  <c r="M37" i="44"/>
  <c r="H51" i="44"/>
  <c r="AC623" i="1"/>
  <c r="H9" i="44"/>
  <c r="C9" i="44"/>
  <c r="H50" i="44"/>
  <c r="AM623" i="1"/>
  <c r="H92" i="44"/>
  <c r="K50" i="35"/>
  <c r="N104" i="35"/>
  <c r="C17" i="37"/>
  <c r="N50" i="35"/>
  <c r="D158" i="35"/>
  <c r="K158" i="35"/>
  <c r="H60" i="44"/>
  <c r="O60" i="44"/>
  <c r="CL531" i="1"/>
  <c r="CL529" i="1"/>
  <c r="N145" i="35"/>
  <c r="G91" i="35"/>
  <c r="N91" i="35"/>
  <c r="D145" i="35"/>
  <c r="N47" i="35"/>
  <c r="D91" i="35"/>
  <c r="G145" i="35"/>
  <c r="M10" i="44"/>
  <c r="C60" i="44"/>
  <c r="M98" i="44"/>
  <c r="C98" i="44"/>
  <c r="H16" i="44"/>
  <c r="C40" i="44"/>
  <c r="J40" i="44"/>
  <c r="M40" i="44"/>
  <c r="M30" i="44"/>
  <c r="CJ531" i="1"/>
  <c r="J11" i="44"/>
  <c r="BD529" i="1"/>
  <c r="H11" i="44"/>
  <c r="C76" i="44"/>
  <c r="M11" i="44"/>
  <c r="CO543" i="1"/>
  <c r="CO529" i="1"/>
  <c r="H33" i="44"/>
  <c r="H43" i="44"/>
  <c r="O46" i="44"/>
  <c r="C46" i="44"/>
  <c r="BG623" i="1"/>
  <c r="F46" i="44"/>
  <c r="H47" i="44"/>
  <c r="C47" i="44"/>
  <c r="O47" i="44"/>
  <c r="C51" i="44"/>
  <c r="CB623" i="1"/>
  <c r="M51" i="44"/>
  <c r="N41" i="35"/>
  <c r="D41" i="35"/>
  <c r="H53" i="44"/>
  <c r="CR623" i="1"/>
  <c r="C53" i="44"/>
  <c r="D155" i="35"/>
  <c r="C18" i="37"/>
  <c r="N49" i="35"/>
  <c r="N155" i="35"/>
  <c r="K49" i="35"/>
  <c r="D101" i="35"/>
  <c r="N101" i="35"/>
  <c r="D49" i="35"/>
  <c r="AP623" i="1"/>
  <c r="M48" i="44"/>
  <c r="M15" i="44"/>
  <c r="J92" i="44"/>
  <c r="J15" i="44"/>
  <c r="O13" i="44"/>
  <c r="C82" i="44"/>
  <c r="H82" i="44"/>
  <c r="O82" i="44"/>
  <c r="H13" i="44"/>
  <c r="C13" i="44"/>
  <c r="I49" i="35"/>
  <c r="I101" i="35"/>
  <c r="C16" i="44"/>
  <c r="O16" i="44"/>
  <c r="H34" i="44"/>
  <c r="CJ623" i="1"/>
  <c r="H44" i="44"/>
  <c r="M34" i="44"/>
  <c r="M44" i="44"/>
  <c r="C44" i="44"/>
  <c r="J29" i="44"/>
  <c r="M39" i="44"/>
  <c r="M29" i="44"/>
  <c r="CL623" i="1"/>
  <c r="C39" i="44"/>
  <c r="J39" i="44"/>
  <c r="J82" i="44"/>
  <c r="BZ623" i="1"/>
  <c r="O27" i="44"/>
  <c r="CO530" i="1"/>
  <c r="M12" i="44"/>
  <c r="J12" i="44"/>
  <c r="H27" i="44"/>
  <c r="C37" i="44"/>
  <c r="M49" i="44"/>
  <c r="EA623" i="1"/>
  <c r="D104" i="35"/>
  <c r="P104" i="35"/>
  <c r="I50" i="35"/>
  <c r="I158" i="35"/>
  <c r="P50" i="35"/>
  <c r="S535" i="1"/>
  <c r="S532" i="1"/>
  <c r="C14" i="44"/>
  <c r="M14" i="44"/>
  <c r="M91" i="44"/>
  <c r="C91" i="44"/>
  <c r="J16" i="44"/>
  <c r="J98" i="44"/>
  <c r="N111" i="35"/>
  <c r="D57" i="35"/>
  <c r="D42" i="35"/>
  <c r="K57" i="35"/>
  <c r="K42" i="35"/>
  <c r="C9" i="37"/>
  <c r="K111" i="35"/>
  <c r="DN623" i="1"/>
  <c r="J46" i="44"/>
  <c r="CH538" i="1"/>
  <c r="H28" i="44"/>
  <c r="CA623" i="1"/>
  <c r="C38" i="44"/>
  <c r="O28" i="44"/>
  <c r="O38" i="44"/>
  <c r="AZ623" i="1"/>
  <c r="O52" i="44"/>
  <c r="C17" i="44"/>
  <c r="M17" i="44"/>
  <c r="N97" i="35"/>
  <c r="K97" i="35"/>
  <c r="L97" i="35" l="1"/>
  <c r="O97" i="35"/>
  <c r="N17" i="44"/>
  <c r="D17" i="44"/>
  <c r="P52" i="44"/>
  <c r="AZ624" i="1"/>
  <c r="P38" i="44"/>
  <c r="P28" i="44"/>
  <c r="D38" i="44"/>
  <c r="CA624" i="1"/>
  <c r="I28" i="44"/>
  <c r="K46" i="44"/>
  <c r="DN624" i="1"/>
  <c r="L111" i="35"/>
  <c r="D9" i="37"/>
  <c r="L42" i="35"/>
  <c r="L57" i="35"/>
  <c r="E42" i="35"/>
  <c r="E57" i="35"/>
  <c r="O111" i="35"/>
  <c r="K98" i="44"/>
  <c r="K16" i="44"/>
  <c r="D91" i="44"/>
  <c r="N91" i="44"/>
  <c r="N14" i="44"/>
  <c r="D14" i="44"/>
  <c r="Q50" i="35"/>
  <c r="J158" i="35"/>
  <c r="J50" i="35"/>
  <c r="Q104" i="35"/>
  <c r="E104" i="35"/>
  <c r="EA624" i="1"/>
  <c r="N49" i="44"/>
  <c r="D37" i="44"/>
  <c r="I27" i="44"/>
  <c r="K12" i="44"/>
  <c r="N12" i="44"/>
  <c r="P27" i="44"/>
  <c r="BZ624" i="1"/>
  <c r="K82" i="44"/>
  <c r="K39" i="44"/>
  <c r="D39" i="44"/>
  <c r="CL624" i="1"/>
  <c r="N29" i="44"/>
  <c r="N39" i="44"/>
  <c r="K29" i="44"/>
  <c r="D44" i="44"/>
  <c r="N44" i="44"/>
  <c r="N34" i="44"/>
  <c r="I44" i="44"/>
  <c r="CJ624" i="1"/>
  <c r="I34" i="44"/>
  <c r="P16" i="44"/>
  <c r="D16" i="44"/>
  <c r="J101" i="35"/>
  <c r="J49" i="35"/>
  <c r="D13" i="44"/>
  <c r="I13" i="44"/>
  <c r="P82" i="44"/>
  <c r="I82" i="44"/>
  <c r="D82" i="44"/>
  <c r="P13" i="44"/>
  <c r="K15" i="44"/>
  <c r="K92" i="44"/>
  <c r="N15" i="44"/>
  <c r="N48" i="44"/>
  <c r="AP624" i="1"/>
  <c r="E49" i="35"/>
  <c r="O101" i="35"/>
  <c r="E101" i="35"/>
  <c r="L49" i="35"/>
  <c r="O155" i="35"/>
  <c r="O49" i="35"/>
  <c r="D18" i="37"/>
  <c r="E155" i="35"/>
  <c r="D53" i="44"/>
  <c r="CR624" i="1"/>
  <c r="I53" i="44"/>
  <c r="E41" i="35"/>
  <c r="O41" i="35"/>
  <c r="N51" i="44"/>
  <c r="CB624" i="1"/>
  <c r="D51" i="44"/>
  <c r="P47" i="44"/>
  <c r="D47" i="44"/>
  <c r="I47" i="44"/>
  <c r="G46" i="44"/>
  <c r="BG624" i="1"/>
  <c r="D46" i="44"/>
  <c r="P46" i="44"/>
  <c r="I43" i="44"/>
  <c r="I33" i="44"/>
  <c r="CO542" i="1"/>
  <c r="N11" i="44"/>
  <c r="D76" i="44"/>
  <c r="I11" i="44"/>
  <c r="BD542" i="1"/>
  <c r="K11" i="44"/>
  <c r="N30" i="44"/>
  <c r="N40" i="44"/>
  <c r="K40" i="44"/>
  <c r="D40" i="44"/>
  <c r="I16" i="44"/>
  <c r="D98" i="44"/>
  <c r="N98" i="44"/>
  <c r="D60" i="44"/>
  <c r="N10" i="44"/>
  <c r="H145" i="35"/>
  <c r="E91" i="35"/>
  <c r="O47" i="35"/>
  <c r="E145" i="35"/>
  <c r="O91" i="35"/>
  <c r="H91" i="35"/>
  <c r="O145" i="35"/>
  <c r="CL542" i="1"/>
  <c r="P60" i="44"/>
  <c r="I60" i="44"/>
  <c r="L158" i="35"/>
  <c r="E158" i="35"/>
  <c r="O50" i="35"/>
  <c r="D17" i="37"/>
  <c r="O104" i="35"/>
  <c r="L50" i="35"/>
  <c r="I92" i="44"/>
  <c r="AM624" i="1"/>
  <c r="I50" i="44"/>
  <c r="D9" i="44"/>
  <c r="I9" i="44"/>
  <c r="AC624" i="1"/>
  <c r="I51" i="44"/>
  <c r="N37" i="44"/>
  <c r="K37" i="44"/>
  <c r="O624" i="1"/>
  <c r="N27" i="44"/>
  <c r="N13" i="44"/>
  <c r="K13" i="44"/>
  <c r="DI533" i="1"/>
  <c r="D13" i="37"/>
  <c r="O90" i="35"/>
  <c r="L46" i="35"/>
  <c r="E46" i="35"/>
  <c r="L90" i="35"/>
  <c r="DN542" i="1"/>
  <c r="O151" i="35"/>
  <c r="E151" i="35"/>
  <c r="L48" i="35"/>
  <c r="E97" i="35"/>
  <c r="D16" i="37"/>
  <c r="E48" i="35"/>
  <c r="J81" i="35"/>
  <c r="J45" i="35"/>
  <c r="J135" i="35"/>
  <c r="Q81" i="35"/>
  <c r="E81" i="35"/>
  <c r="I32" i="44"/>
  <c r="D42" i="44"/>
  <c r="D32" i="44"/>
  <c r="N38" i="44"/>
  <c r="D28" i="44"/>
  <c r="BB624" i="1"/>
  <c r="P42" i="44"/>
  <c r="E45" i="35"/>
  <c r="BC624" i="1"/>
  <c r="I40" i="44"/>
  <c r="K49" i="44"/>
  <c r="P49" i="44"/>
  <c r="BI542" i="1"/>
  <c r="H45" i="35"/>
  <c r="Q101" i="35"/>
  <c r="Q49" i="35"/>
  <c r="I98" i="44"/>
  <c r="N32" i="44"/>
  <c r="O48" i="35"/>
  <c r="I37" i="44"/>
  <c r="L47" i="35"/>
  <c r="E47" i="35"/>
  <c r="D11" i="37"/>
  <c r="J155" i="35"/>
  <c r="D43" i="44"/>
  <c r="D33" i="44"/>
  <c r="N76" i="44"/>
  <c r="N60" i="44"/>
  <c r="I52" i="44"/>
  <c r="Q128" i="35"/>
  <c r="D41" i="44"/>
  <c r="I17" i="44"/>
  <c r="I38" i="44"/>
  <c r="E128" i="35"/>
  <c r="N41" i="44"/>
  <c r="D10" i="44"/>
  <c r="H47" i="35"/>
  <c r="Q47" i="35"/>
  <c r="N28" i="44"/>
  <c r="N16" i="44"/>
  <c r="O57" i="35"/>
  <c r="I42" i="44"/>
  <c r="K91" i="44"/>
  <c r="J48" i="35"/>
  <c r="I49" i="44"/>
  <c r="P51" i="44"/>
  <c r="N18" i="44"/>
  <c r="D27" i="44"/>
  <c r="L45" i="35"/>
  <c r="N82" i="44"/>
  <c r="E90" i="35"/>
  <c r="O135" i="35"/>
  <c r="D34" i="44"/>
  <c r="Q155" i="35"/>
  <c r="L151" i="35"/>
  <c r="D92" i="44"/>
  <c r="H101" i="35"/>
  <c r="D8" i="37"/>
  <c r="D29" i="44"/>
  <c r="M542" i="1"/>
  <c r="Q158" i="35"/>
  <c r="AU624" i="1"/>
  <c r="DP624" i="1"/>
  <c r="M624" i="1"/>
  <c r="AF624" i="1"/>
  <c r="EB624" i="1"/>
  <c r="EF774" i="1"/>
  <c r="BN624" i="1"/>
  <c r="AN624" i="1"/>
  <c r="DA624" i="1"/>
  <c r="BI624" i="1"/>
  <c r="CW624" i="1"/>
  <c r="G28" i="43"/>
  <c r="EH624" i="1"/>
  <c r="DL624" i="1"/>
  <c r="EC624" i="1"/>
  <c r="CU624" i="1"/>
  <c r="BL624" i="1"/>
  <c r="AG624" i="1"/>
  <c r="BQ624" i="1"/>
  <c r="BS624" i="1"/>
  <c r="CY624" i="1"/>
  <c r="EE624" i="1"/>
  <c r="E144" i="35"/>
  <c r="L135" i="35"/>
  <c r="D11" i="44"/>
  <c r="V624" i="1"/>
  <c r="O144" i="35"/>
  <c r="O117" i="35"/>
  <c r="H62" i="35"/>
  <c r="V31" i="35"/>
  <c r="H69" i="35"/>
  <c r="Q61" i="35"/>
  <c r="O43" i="35"/>
  <c r="K33" i="44"/>
  <c r="N52" i="44"/>
  <c r="G52" i="44"/>
  <c r="E50" i="35"/>
  <c r="E73" i="35"/>
  <c r="H153" i="35"/>
  <c r="D30" i="44"/>
  <c r="D52" i="44"/>
  <c r="CY542" i="1"/>
  <c r="L101" i="35"/>
  <c r="AG542" i="1"/>
  <c r="H75" i="35"/>
  <c r="N73" i="44"/>
  <c r="Q120" i="35"/>
  <c r="O42" i="35"/>
  <c r="P98" i="44"/>
  <c r="Q135" i="35"/>
  <c r="J46" i="35"/>
  <c r="R18" i="35"/>
  <c r="K34" i="44"/>
  <c r="T25" i="35"/>
  <c r="Q68" i="35"/>
  <c r="E142" i="35"/>
  <c r="G27" i="44"/>
  <c r="D8" i="43"/>
  <c r="P79" i="44"/>
  <c r="H88" i="35"/>
  <c r="CA533" i="1"/>
  <c r="CA540" i="1" s="1"/>
  <c r="I94" i="44"/>
  <c r="H44" i="35"/>
  <c r="V542" i="1"/>
  <c r="Q48" i="35"/>
  <c r="BJ542" i="1"/>
  <c r="H135" i="35"/>
  <c r="J104" i="35"/>
  <c r="P15" i="44"/>
  <c r="L74" i="35"/>
  <c r="G33" i="44"/>
  <c r="D15" i="44"/>
  <c r="D50" i="44"/>
  <c r="T16" i="35"/>
  <c r="J118" i="35"/>
  <c r="L127" i="35"/>
  <c r="CG624" i="1"/>
  <c r="EC542" i="1"/>
  <c r="Y30" i="35"/>
  <c r="K14" i="44"/>
  <c r="J77" i="35"/>
  <c r="D75" i="44"/>
  <c r="CH665" i="1"/>
  <c r="O152" i="35"/>
  <c r="L72" i="35"/>
  <c r="J145" i="35"/>
  <c r="E72" i="35"/>
  <c r="H46" i="35"/>
  <c r="K70" i="44"/>
  <c r="J63" i="35"/>
  <c r="G87" i="44"/>
  <c r="R21" i="43"/>
  <c r="L103" i="35"/>
  <c r="P80" i="44"/>
  <c r="DS624" i="1"/>
  <c r="R10" i="35"/>
  <c r="O120" i="35"/>
  <c r="D95" i="44"/>
  <c r="E44" i="35"/>
  <c r="J141" i="35"/>
  <c r="O113" i="35"/>
  <c r="M30" i="43"/>
  <c r="H68" i="35"/>
  <c r="Q130" i="35"/>
  <c r="G62" i="44"/>
  <c r="CS624" i="1"/>
  <c r="AC533" i="1"/>
  <c r="Y25" i="35"/>
  <c r="J143" i="35"/>
  <c r="O129" i="35"/>
  <c r="T648" i="1"/>
  <c r="I74" i="44"/>
  <c r="I99" i="44"/>
  <c r="M23" i="43"/>
  <c r="BN533" i="1"/>
  <c r="BN540" i="1" s="1"/>
  <c r="DP774" i="1"/>
  <c r="E66" i="35"/>
  <c r="L66" i="35"/>
  <c r="CM666" i="1"/>
  <c r="G37" i="44"/>
  <c r="AN542" i="1"/>
  <c r="I14" i="44"/>
  <c r="Y775" i="1"/>
  <c r="V15" i="35"/>
  <c r="CP643" i="1"/>
  <c r="D70" i="44"/>
  <c r="E114" i="35"/>
  <c r="E62" i="35"/>
  <c r="DY551" i="1"/>
  <c r="DY558" i="1" s="1"/>
  <c r="DY562" i="1" s="1"/>
  <c r="Y31" i="35"/>
  <c r="J134" i="35"/>
  <c r="D85" i="44"/>
  <c r="L98" i="35"/>
  <c r="CB665" i="1"/>
  <c r="L122" i="35"/>
  <c r="DE665" i="1"/>
  <c r="R26" i="35"/>
  <c r="Y26" i="35"/>
  <c r="G79" i="44"/>
  <c r="BQ665" i="1"/>
  <c r="O136" i="35"/>
  <c r="CP629" i="1"/>
  <c r="BB551" i="1"/>
  <c r="BB558" i="1" s="1"/>
  <c r="BB562" i="1" s="1"/>
  <c r="E61" i="35"/>
  <c r="N81" i="44"/>
  <c r="R9" i="43"/>
  <c r="X664" i="1"/>
  <c r="K30" i="44"/>
  <c r="Q117" i="35"/>
  <c r="Q69" i="35"/>
  <c r="H93" i="35"/>
  <c r="P84" i="44"/>
  <c r="CU533" i="1"/>
  <c r="CU540" i="1" s="1"/>
  <c r="G41" i="44"/>
  <c r="L87" i="35"/>
  <c r="AA19" i="35"/>
  <c r="P61" i="44"/>
  <c r="K48" i="44"/>
  <c r="I84" i="44"/>
  <c r="AD542" i="1"/>
  <c r="N42" i="44"/>
  <c r="L145" i="35"/>
  <c r="J44" i="35"/>
  <c r="N43" i="44"/>
  <c r="I76" i="44"/>
  <c r="Q74" i="35"/>
  <c r="I41" i="44"/>
  <c r="L43" i="35"/>
  <c r="K41" i="44"/>
  <c r="K10" i="44"/>
  <c r="D15" i="37"/>
  <c r="Q91" i="35"/>
  <c r="P10" i="44"/>
  <c r="P32" i="44"/>
  <c r="D14" i="37"/>
  <c r="O46" i="35"/>
  <c r="E135" i="35"/>
  <c r="I91" i="44"/>
  <c r="H155" i="35"/>
  <c r="P29" i="44"/>
  <c r="Q45" i="35"/>
  <c r="CC542" i="1"/>
  <c r="G76" i="44"/>
  <c r="AD624" i="1"/>
  <c r="Q624" i="1"/>
  <c r="CN624" i="1"/>
  <c r="BJ624" i="1"/>
  <c r="DE775" i="1"/>
  <c r="BT624" i="1"/>
  <c r="BV624" i="1"/>
  <c r="DH624" i="1"/>
  <c r="AJ624" i="1"/>
  <c r="DE774" i="1"/>
  <c r="CQ624" i="1"/>
  <c r="CH624" i="1"/>
  <c r="DT624" i="1"/>
  <c r="CO624" i="1"/>
  <c r="P18" i="44"/>
  <c r="P11" i="44"/>
  <c r="H100" i="35"/>
  <c r="E116" i="35"/>
  <c r="L91" i="35"/>
  <c r="I46" i="44"/>
  <c r="J133" i="35"/>
  <c r="CG533" i="1"/>
  <c r="O84" i="35"/>
  <c r="O156" i="35"/>
  <c r="I10" i="44"/>
  <c r="P92" i="44"/>
  <c r="Q114" i="35"/>
  <c r="CO643" i="1"/>
  <c r="D18" i="44"/>
  <c r="K96" i="44"/>
  <c r="BD639" i="1"/>
  <c r="L144" i="35"/>
  <c r="L81" i="35"/>
  <c r="G15" i="44"/>
  <c r="E26" i="35"/>
  <c r="G75" i="44"/>
  <c r="O62" i="35"/>
  <c r="E59" i="35"/>
  <c r="N31" i="44"/>
  <c r="H114" i="35"/>
  <c r="R30" i="35"/>
  <c r="CJ630" i="1"/>
  <c r="P90" i="44"/>
  <c r="K31" i="44"/>
  <c r="O158" i="35"/>
  <c r="K43" i="44"/>
  <c r="G92" i="44"/>
  <c r="P17" i="44"/>
  <c r="T32" i="35"/>
  <c r="R11" i="43"/>
  <c r="R32" i="35"/>
  <c r="J72" i="35"/>
  <c r="EA542" i="1"/>
  <c r="W559" i="1"/>
  <c r="W563" i="1" s="1"/>
  <c r="V662" i="1"/>
  <c r="O78" i="35"/>
  <c r="EF533" i="1"/>
  <c r="G30" i="44"/>
  <c r="H152" i="35"/>
  <c r="K81" i="44"/>
  <c r="O132" i="35"/>
  <c r="R17" i="35"/>
  <c r="E98" i="35"/>
  <c r="DA551" i="1"/>
  <c r="DA558" i="1" s="1"/>
  <c r="DA562" i="1" s="1"/>
  <c r="L142" i="35"/>
  <c r="O126" i="35"/>
  <c r="J91" i="35"/>
  <c r="K79" i="44"/>
  <c r="O146" i="35"/>
  <c r="CL639" i="1"/>
  <c r="Q134" i="35"/>
  <c r="T18" i="35"/>
  <c r="H126" i="35"/>
  <c r="CN533" i="1"/>
  <c r="CN540" i="1" s="1"/>
  <c r="AZ559" i="1"/>
  <c r="AZ563" i="1" s="1"/>
  <c r="AJ542" i="1"/>
  <c r="L104" i="35"/>
  <c r="Q127" i="35"/>
  <c r="BC533" i="1"/>
  <c r="N84" i="44"/>
  <c r="H124" i="35"/>
  <c r="AN533" i="1"/>
  <c r="O63" i="35"/>
  <c r="N96" i="44"/>
  <c r="EH662" i="1"/>
  <c r="BV542" i="1"/>
  <c r="J94" i="35"/>
  <c r="L132" i="35"/>
  <c r="K90" i="44"/>
  <c r="D31" i="43"/>
  <c r="AM569" i="1"/>
  <c r="BO551" i="1"/>
  <c r="BO558" i="1" s="1"/>
  <c r="BO562" i="1" s="1"/>
  <c r="DI653" i="1"/>
  <c r="Q78" i="35"/>
  <c r="L95" i="35"/>
  <c r="J129" i="35"/>
  <c r="T10" i="43"/>
  <c r="P40" i="44"/>
  <c r="Q151" i="35"/>
  <c r="G43" i="44"/>
  <c r="G91" i="44"/>
  <c r="DO641" i="1"/>
  <c r="H78" i="35"/>
  <c r="L61" i="35"/>
  <c r="J148" i="35"/>
  <c r="DP542" i="1"/>
  <c r="P95" i="44"/>
  <c r="J42" i="35"/>
  <c r="G28" i="44"/>
  <c r="CK630" i="1"/>
  <c r="Q79" i="35"/>
  <c r="H64" i="35"/>
  <c r="J59" i="35"/>
  <c r="DY624" i="1"/>
  <c r="V10" i="35"/>
  <c r="J130" i="35"/>
  <c r="V19" i="35"/>
  <c r="O98" i="35"/>
  <c r="N64" i="44"/>
  <c r="T15" i="35"/>
  <c r="Q93" i="35"/>
  <c r="J113" i="35"/>
  <c r="T20" i="43"/>
  <c r="BC569" i="1"/>
  <c r="H61" i="35"/>
  <c r="EJ666" i="1"/>
  <c r="G98" i="44"/>
  <c r="P34" i="44"/>
  <c r="L154" i="35"/>
  <c r="Q71" i="35"/>
  <c r="Q140" i="35"/>
  <c r="O83" i="35"/>
  <c r="D29" i="43"/>
  <c r="L67" i="35"/>
  <c r="O114" i="35"/>
  <c r="O102" i="35"/>
  <c r="AF542" i="1"/>
  <c r="J128" i="35"/>
  <c r="E43" i="35"/>
  <c r="J47" i="35"/>
  <c r="J144" i="35"/>
  <c r="P30" i="44"/>
  <c r="DH542" i="1"/>
  <c r="I39" i="44"/>
  <c r="G11" i="44"/>
  <c r="BA624" i="1"/>
  <c r="K624" i="1"/>
  <c r="Y624" i="1"/>
  <c r="AT624" i="1"/>
  <c r="AR624" i="1"/>
  <c r="BC774" i="1"/>
  <c r="CC624" i="1"/>
  <c r="AC774" i="1"/>
  <c r="EJ624" i="1"/>
  <c r="DD624" i="1"/>
  <c r="EF624" i="1"/>
  <c r="BX624" i="1"/>
  <c r="S624" i="1"/>
  <c r="CK624" i="1"/>
  <c r="DE624" i="1"/>
  <c r="W624" i="1"/>
  <c r="G49" i="44"/>
  <c r="I78" i="44"/>
  <c r="Q65" i="35"/>
  <c r="DI624" i="1"/>
  <c r="E157" i="35"/>
  <c r="L77" i="35"/>
  <c r="AA542" i="1"/>
  <c r="J74" i="35"/>
  <c r="H98" i="35"/>
  <c r="M34" i="43"/>
  <c r="G14" i="44"/>
  <c r="O133" i="35"/>
  <c r="K31" i="43"/>
  <c r="O157" i="35"/>
  <c r="O128" i="35"/>
  <c r="I71" i="44"/>
  <c r="L116" i="35"/>
  <c r="DH559" i="1"/>
  <c r="DH563" i="1" s="1"/>
  <c r="E133" i="35"/>
  <c r="J60" i="35"/>
  <c r="K50" i="44"/>
  <c r="O542" i="1"/>
  <c r="L99" i="35"/>
  <c r="P48" i="44"/>
  <c r="Q90" i="35"/>
  <c r="J98" i="35"/>
  <c r="CY774" i="1"/>
  <c r="AG666" i="1"/>
  <c r="O82" i="35"/>
  <c r="O45" i="35"/>
  <c r="CW542" i="1"/>
  <c r="O81" i="35"/>
  <c r="H151" i="35"/>
  <c r="G38" i="44"/>
  <c r="L115" i="35"/>
  <c r="E124" i="35"/>
  <c r="CL533" i="1"/>
  <c r="K74" i="44"/>
  <c r="K100" i="44"/>
  <c r="L156" i="35"/>
  <c r="L139" i="35"/>
  <c r="CG662" i="1"/>
  <c r="Q133" i="35"/>
  <c r="N99" i="44"/>
  <c r="DT559" i="1"/>
  <c r="DT563" i="1" s="1"/>
  <c r="CL666" i="1"/>
  <c r="H67" i="35"/>
  <c r="E79" i="35"/>
  <c r="CP638" i="1"/>
  <c r="H158" i="35"/>
  <c r="J79" i="35"/>
  <c r="L71" i="35"/>
  <c r="DJ774" i="1"/>
  <c r="E70" i="35"/>
  <c r="AH542" i="1"/>
  <c r="K52" i="44"/>
  <c r="G18" i="44"/>
  <c r="J152" i="35"/>
  <c r="O118" i="35"/>
  <c r="H96" i="35"/>
  <c r="M8" i="43"/>
  <c r="CQ551" i="1"/>
  <c r="CQ558" i="1" s="1"/>
  <c r="CQ562" i="1" s="1"/>
  <c r="Q41" i="35"/>
  <c r="H156" i="35"/>
  <c r="K69" i="44"/>
  <c r="D10" i="43"/>
  <c r="H119" i="35"/>
  <c r="BC551" i="1"/>
  <c r="BC558" i="1" s="1"/>
  <c r="BC562" i="1" s="1"/>
  <c r="AO649" i="1"/>
  <c r="CO569" i="1"/>
  <c r="S665" i="1"/>
  <c r="P50" i="44"/>
  <c r="N88" i="44"/>
  <c r="Q113" i="35"/>
  <c r="I95" i="44"/>
  <c r="O60" i="35"/>
  <c r="Q121" i="35"/>
  <c r="G44" i="44"/>
  <c r="J64" i="35"/>
  <c r="P39" i="44"/>
  <c r="EJ542" i="1"/>
  <c r="Q98" i="35"/>
  <c r="CO775" i="1"/>
  <c r="R27" i="35"/>
  <c r="L134" i="35"/>
  <c r="CK533" i="1"/>
  <c r="Q85" i="35"/>
  <c r="M569" i="1"/>
  <c r="Q77" i="35"/>
  <c r="Y666" i="1"/>
  <c r="R25" i="35"/>
  <c r="E127" i="35"/>
  <c r="E89" i="35"/>
  <c r="CC775" i="1"/>
  <c r="G61" i="44"/>
  <c r="J122" i="35"/>
  <c r="X630" i="1"/>
  <c r="Q94" i="35"/>
  <c r="J154" i="35"/>
  <c r="P77" i="44"/>
  <c r="E78" i="35"/>
  <c r="CU551" i="1"/>
  <c r="CU558" i="1" s="1"/>
  <c r="CU562" i="1" s="1"/>
  <c r="H122" i="35"/>
  <c r="E102" i="35"/>
  <c r="N74" i="44"/>
  <c r="DJ624" i="1"/>
  <c r="DG624" i="1"/>
  <c r="O24" i="43"/>
  <c r="Q126" i="35"/>
  <c r="DP533" i="1"/>
  <c r="E122" i="35"/>
  <c r="BO542" i="1"/>
  <c r="AA641" i="1"/>
  <c r="H102" i="35"/>
  <c r="D64" i="44"/>
  <c r="CL774" i="1"/>
  <c r="Q44" i="35"/>
  <c r="J43" i="35"/>
  <c r="E74" i="35"/>
  <c r="D10" i="37"/>
  <c r="J151" i="35"/>
  <c r="J90" i="35"/>
  <c r="H49" i="35"/>
  <c r="BL542" i="1"/>
  <c r="M541" i="1"/>
  <c r="M704" i="1" s="1"/>
  <c r="BO624" i="1"/>
  <c r="DW624" i="1"/>
  <c r="BD624" i="1"/>
  <c r="DX624" i="1"/>
  <c r="G17" i="43"/>
  <c r="CQ774" i="1"/>
  <c r="DE542" i="1"/>
  <c r="G13" i="44"/>
  <c r="CL775" i="1"/>
  <c r="N68" i="44"/>
  <c r="K44" i="44"/>
  <c r="I63" i="44"/>
  <c r="I29" i="44"/>
  <c r="P41" i="44"/>
  <c r="K19" i="43"/>
  <c r="L128" i="35"/>
  <c r="Q57" i="35"/>
  <c r="E15" i="35"/>
  <c r="I96" i="44"/>
  <c r="Q43" i="35"/>
  <c r="J89" i="35"/>
  <c r="DA559" i="1"/>
  <c r="DA563" i="1" s="1"/>
  <c r="AG662" i="1"/>
  <c r="EH541" i="1"/>
  <c r="EH704" i="1" s="1"/>
  <c r="E152" i="35"/>
  <c r="BS542" i="1"/>
  <c r="P85" i="44"/>
  <c r="AT542" i="1"/>
  <c r="P33" i="44"/>
  <c r="BX644" i="1"/>
  <c r="E112" i="35"/>
  <c r="Q60" i="35"/>
  <c r="K63" i="44"/>
  <c r="DA774" i="1"/>
  <c r="Q111" i="35"/>
  <c r="N47" i="44"/>
  <c r="O74" i="35"/>
  <c r="Y774" i="1"/>
  <c r="AA31" i="35"/>
  <c r="G80" i="44"/>
  <c r="G51" i="44"/>
  <c r="E65" i="35"/>
  <c r="O12" i="43"/>
  <c r="DE551" i="1"/>
  <c r="DE558" i="1" s="1"/>
  <c r="DE562" i="1" s="1"/>
  <c r="N80" i="44"/>
  <c r="J97" i="35"/>
  <c r="BB775" i="1"/>
  <c r="M774" i="1"/>
  <c r="O89" i="35"/>
  <c r="H43" i="35"/>
  <c r="V16" i="35"/>
  <c r="AA32" i="35"/>
  <c r="P665" i="1"/>
  <c r="O61" i="35"/>
  <c r="EH533" i="1"/>
  <c r="Q132" i="35"/>
  <c r="BO569" i="1"/>
  <c r="DD551" i="1"/>
  <c r="DD558" i="1" s="1"/>
  <c r="DD562" i="1" s="1"/>
  <c r="H92" i="35"/>
  <c r="CZ639" i="1"/>
  <c r="H120" i="35"/>
  <c r="P31" i="44"/>
  <c r="BJ665" i="1"/>
  <c r="O139" i="35"/>
  <c r="H133" i="35"/>
  <c r="V27" i="35"/>
  <c r="CC774" i="1"/>
  <c r="Q80" i="35"/>
  <c r="L59" i="35"/>
  <c r="N77" i="44"/>
  <c r="N65" i="44"/>
  <c r="V17" i="35"/>
  <c r="O75" i="35"/>
  <c r="E75" i="35"/>
  <c r="DL542" i="1"/>
  <c r="DG533" i="1"/>
  <c r="L148" i="35"/>
  <c r="Q88" i="35"/>
  <c r="Q63" i="35"/>
  <c r="K87" i="44"/>
  <c r="H123" i="35"/>
  <c r="DF662" i="1"/>
  <c r="J95" i="35"/>
  <c r="T34" i="43"/>
  <c r="L146" i="35"/>
  <c r="D68" i="44"/>
  <c r="E19" i="35"/>
  <c r="J93" i="35"/>
  <c r="AA28" i="35"/>
  <c r="Q124" i="35"/>
  <c r="BZ559" i="1"/>
  <c r="BZ563" i="1" s="1"/>
  <c r="CP631" i="1"/>
  <c r="DB645" i="1"/>
  <c r="H81" i="35"/>
  <c r="AU542" i="1"/>
  <c r="G39" i="44"/>
  <c r="H116" i="35"/>
  <c r="S542" i="1"/>
  <c r="V644" i="1"/>
  <c r="V28" i="35"/>
  <c r="O66" i="35"/>
  <c r="T30" i="35"/>
  <c r="N53" i="44"/>
  <c r="L157" i="35"/>
  <c r="K88" i="44"/>
  <c r="N61" i="44"/>
  <c r="DX666" i="1"/>
  <c r="K42" i="44"/>
  <c r="L73" i="35"/>
  <c r="E93" i="35"/>
  <c r="DH664" i="1"/>
  <c r="H121" i="35"/>
  <c r="N101" i="44"/>
  <c r="E82" i="35"/>
  <c r="DW559" i="1"/>
  <c r="DW563" i="1" s="1"/>
  <c r="H129" i="35"/>
  <c r="O69" i="35"/>
  <c r="G68" i="44"/>
  <c r="DB638" i="1"/>
  <c r="E138" i="35"/>
  <c r="T10" i="35"/>
  <c r="BJ551" i="1"/>
  <c r="BJ558" i="1" s="1"/>
  <c r="BJ562" i="1" s="1"/>
  <c r="D66" i="44"/>
  <c r="AC13" i="39"/>
  <c r="DN569" i="1"/>
  <c r="BI644" i="1"/>
  <c r="E149" i="35"/>
  <c r="CH559" i="1"/>
  <c r="CH563" i="1" s="1"/>
  <c r="H72" i="35"/>
  <c r="H115" i="35"/>
  <c r="J62" i="35"/>
  <c r="O64" i="35"/>
  <c r="AZ662" i="1"/>
  <c r="H76" i="35"/>
  <c r="T9" i="35"/>
  <c r="E146" i="35"/>
  <c r="J140" i="35"/>
  <c r="T29" i="43"/>
  <c r="E77" i="35"/>
  <c r="H103" i="35"/>
  <c r="EF551" i="1"/>
  <c r="EF558" i="1" s="1"/>
  <c r="EF562" i="1" s="1"/>
  <c r="G11" i="35" s="1"/>
  <c r="O141" i="35"/>
  <c r="Q144" i="35"/>
  <c r="T31" i="35"/>
  <c r="E147" i="35"/>
  <c r="V9" i="35"/>
  <c r="L80" i="35"/>
  <c r="H73" i="35"/>
  <c r="BB664" i="1"/>
  <c r="Q103" i="35"/>
  <c r="P93" i="44"/>
  <c r="Y19" i="35"/>
  <c r="J70" i="35"/>
  <c r="O77" i="35"/>
  <c r="CQ666" i="1"/>
  <c r="I83" i="44"/>
  <c r="DW551" i="1"/>
  <c r="DW558" i="1" s="1"/>
  <c r="DW562" i="1" s="1"/>
  <c r="O34" i="43"/>
  <c r="K77" i="44"/>
  <c r="EH666" i="1"/>
  <c r="DJ665" i="1"/>
  <c r="T666" i="1"/>
  <c r="J66" i="35"/>
  <c r="R16" i="35"/>
  <c r="E99" i="35"/>
  <c r="R8" i="43"/>
  <c r="DI662" i="1"/>
  <c r="Q665" i="1"/>
  <c r="H131" i="35"/>
  <c r="CP627" i="1"/>
  <c r="BB663" i="1"/>
  <c r="DN559" i="1"/>
  <c r="DN563" i="1" s="1"/>
  <c r="N85" i="44"/>
  <c r="AL559" i="1"/>
  <c r="AL563" i="1" s="1"/>
  <c r="G88" i="44"/>
  <c r="AP542" i="1"/>
  <c r="AO664" i="1"/>
  <c r="BI569" i="1"/>
  <c r="DG774" i="1"/>
  <c r="H79" i="35"/>
  <c r="E137" i="35"/>
  <c r="P87" i="44"/>
  <c r="CZ666" i="1"/>
  <c r="BN559" i="1"/>
  <c r="BN563" i="1" s="1"/>
  <c r="AU551" i="1"/>
  <c r="AU558" i="1" s="1"/>
  <c r="AU562" i="1" s="1"/>
  <c r="BS533" i="1"/>
  <c r="BS540" i="1" s="1"/>
  <c r="AO651" i="1"/>
  <c r="CQ559" i="1"/>
  <c r="CQ563" i="1" s="1"/>
  <c r="AH569" i="1"/>
  <c r="L94" i="35"/>
  <c r="D33" i="43"/>
  <c r="K72" i="44"/>
  <c r="DH533" i="1"/>
  <c r="DH540" i="1" s="1"/>
  <c r="EK641" i="1"/>
  <c r="G40" i="44"/>
  <c r="EF569" i="1"/>
  <c r="D97" i="44"/>
  <c r="M663" i="1"/>
  <c r="CM629" i="1"/>
  <c r="CJ628" i="1"/>
  <c r="CC663" i="1"/>
  <c r="E134" i="35"/>
  <c r="J99" i="35"/>
  <c r="G84" i="44"/>
  <c r="X666" i="1"/>
  <c r="EA644" i="1"/>
  <c r="CH533" i="1"/>
  <c r="CP662" i="1"/>
  <c r="DN551" i="1"/>
  <c r="DN558" i="1" s="1"/>
  <c r="DN562" i="1" s="1"/>
  <c r="P14" i="44"/>
  <c r="AA662" i="1"/>
  <c r="AP559" i="1"/>
  <c r="AP563" i="1" s="1"/>
  <c r="AD569" i="1"/>
  <c r="AN635" i="1"/>
  <c r="J100" i="35"/>
  <c r="EC662" i="1"/>
  <c r="CG542" i="1"/>
  <c r="J138" i="35"/>
  <c r="D67" i="44"/>
  <c r="BD627" i="1"/>
  <c r="EE559" i="1"/>
  <c r="EE563" i="1" s="1"/>
  <c r="AT569" i="1"/>
  <c r="K86" i="44"/>
  <c r="BD533" i="1"/>
  <c r="BD540" i="1" s="1"/>
  <c r="AJ666" i="1"/>
  <c r="DX542" i="1"/>
  <c r="BX774" i="1"/>
  <c r="L100" i="35"/>
  <c r="O65" i="35"/>
  <c r="N69" i="44"/>
  <c r="AA569" i="1"/>
  <c r="CV665" i="1"/>
  <c r="AN666" i="1"/>
  <c r="E16" i="35"/>
  <c r="Q67" i="35"/>
  <c r="Y10" i="35"/>
  <c r="Q116" i="35"/>
  <c r="CY638" i="1"/>
  <c r="N79" i="44"/>
  <c r="G32" i="44"/>
  <c r="E132" i="35"/>
  <c r="L96" i="35"/>
  <c r="AL542" i="1"/>
  <c r="DZ665" i="1"/>
  <c r="Q96" i="35"/>
  <c r="L136" i="35"/>
  <c r="Q70" i="35"/>
  <c r="AA16" i="35"/>
  <c r="R31" i="35"/>
  <c r="H86" i="35"/>
  <c r="AU569" i="1"/>
  <c r="L58" i="35"/>
  <c r="D90" i="44"/>
  <c r="E9" i="35"/>
  <c r="E92" i="35"/>
  <c r="D87" i="44"/>
  <c r="E148" i="35"/>
  <c r="O59" i="35"/>
  <c r="O29" i="43"/>
  <c r="O67" i="35"/>
  <c r="E143" i="35"/>
  <c r="ED639" i="1"/>
  <c r="O73" i="35"/>
  <c r="Q148" i="35"/>
  <c r="K80" i="44"/>
  <c r="S569" i="1"/>
  <c r="E18" i="35"/>
  <c r="L64" i="35"/>
  <c r="E67" i="35"/>
  <c r="BJ666" i="1"/>
  <c r="N95" i="44"/>
  <c r="BR666" i="1"/>
  <c r="K83" i="44"/>
  <c r="AZ533" i="1"/>
  <c r="K61" i="44"/>
  <c r="D34" i="43"/>
  <c r="H74" i="35"/>
  <c r="S666" i="1"/>
  <c r="P86" i="44"/>
  <c r="L120" i="35"/>
  <c r="J137" i="35"/>
  <c r="DD665" i="1"/>
  <c r="BT666" i="1"/>
  <c r="Q122" i="35"/>
  <c r="EB533" i="1"/>
  <c r="G29" i="44"/>
  <c r="K559" i="1"/>
  <c r="K563" i="1" s="1"/>
  <c r="V30" i="35"/>
  <c r="AA15" i="35"/>
  <c r="L85" i="35"/>
  <c r="BX533" i="1"/>
  <c r="DI664" i="1"/>
  <c r="O119" i="35"/>
  <c r="O140" i="35"/>
  <c r="E31" i="35"/>
  <c r="Q115" i="35"/>
  <c r="E27" i="35"/>
  <c r="D83" i="44"/>
  <c r="AJ775" i="1"/>
  <c r="J102" i="35"/>
  <c r="Q123" i="35"/>
  <c r="DF666" i="1"/>
  <c r="AA664" i="1"/>
  <c r="Q46" i="35"/>
  <c r="T26" i="35"/>
  <c r="J65" i="35"/>
  <c r="P71" i="44"/>
  <c r="M18" i="43"/>
  <c r="AA27" i="35"/>
  <c r="H66" i="35"/>
  <c r="P43" i="44"/>
  <c r="EC541" i="1"/>
  <c r="EC704" i="1" s="1"/>
  <c r="L141" i="35"/>
  <c r="G10" i="44"/>
  <c r="DG542" i="1"/>
  <c r="E88" i="35"/>
  <c r="H60" i="35"/>
  <c r="N86" i="44"/>
  <c r="H148" i="35"/>
  <c r="EE542" i="1"/>
  <c r="L131" i="35"/>
  <c r="G42" i="44"/>
  <c r="AL666" i="1"/>
  <c r="G74" i="44"/>
  <c r="EA641" i="1"/>
  <c r="DJ666" i="1"/>
  <c r="CG666" i="1"/>
  <c r="Q73" i="35"/>
  <c r="AO665" i="1"/>
  <c r="BA551" i="1"/>
  <c r="BA558" i="1" s="1"/>
  <c r="BA562" i="1" s="1"/>
  <c r="DH639" i="1"/>
  <c r="H132" i="35"/>
  <c r="O100" i="35"/>
  <c r="H150" i="35"/>
  <c r="K64" i="44"/>
  <c r="R33" i="43"/>
  <c r="CY559" i="1"/>
  <c r="CY563" i="1" s="1"/>
  <c r="N83" i="44"/>
  <c r="DI628" i="1"/>
  <c r="L70" i="35"/>
  <c r="R10" i="43"/>
  <c r="AC664" i="1"/>
  <c r="H90" i="35"/>
  <c r="D69" i="44"/>
  <c r="BC662" i="1"/>
  <c r="L133" i="35"/>
  <c r="J92" i="35"/>
  <c r="N90" i="44"/>
  <c r="BC559" i="1"/>
  <c r="BC563" i="1" s="1"/>
  <c r="BA533" i="1"/>
  <c r="BA540" i="1" s="1"/>
  <c r="CH569" i="1"/>
  <c r="Q551" i="1"/>
  <c r="Q558" i="1" s="1"/>
  <c r="Q562" i="1" s="1"/>
  <c r="EB666" i="1"/>
  <c r="M551" i="1"/>
  <c r="M558" i="1" s="1"/>
  <c r="M562" i="1" s="1"/>
  <c r="P44" i="44"/>
  <c r="H149" i="35"/>
  <c r="CN666" i="1"/>
  <c r="BQ569" i="1"/>
  <c r="J132" i="35"/>
  <c r="I62" i="44"/>
  <c r="G81" i="44"/>
  <c r="CZ665" i="1"/>
  <c r="BQ666" i="1"/>
  <c r="H95" i="35"/>
  <c r="E153" i="35"/>
  <c r="N66" i="44"/>
  <c r="EB542" i="1"/>
  <c r="EA551" i="1"/>
  <c r="EA558" i="1" s="1"/>
  <c r="EA562" i="1" s="1"/>
  <c r="BV559" i="1"/>
  <c r="BV563" i="1" s="1"/>
  <c r="AU666" i="1"/>
  <c r="W774" i="1"/>
  <c r="V533" i="1"/>
  <c r="BV774" i="1"/>
  <c r="O21" i="43"/>
  <c r="BB774" i="1"/>
  <c r="EC551" i="1"/>
  <c r="EC558" i="1" s="1"/>
  <c r="EC562" i="1" s="1"/>
  <c r="DE533" i="1"/>
  <c r="W662" i="1"/>
  <c r="BA774" i="1"/>
  <c r="G72" i="44"/>
  <c r="E95" i="35"/>
  <c r="T35" i="43"/>
  <c r="EA630" i="1"/>
  <c r="I101" i="44"/>
  <c r="BS559" i="1"/>
  <c r="BS563" i="1" s="1"/>
  <c r="H125" i="35"/>
  <c r="M9" i="43"/>
  <c r="CC662" i="1"/>
  <c r="CS551" i="1"/>
  <c r="CS558" i="1" s="1"/>
  <c r="CS562" i="1" s="1"/>
  <c r="DD542" i="1"/>
  <c r="BX569" i="1"/>
  <c r="J157" i="35"/>
  <c r="V643" i="1"/>
  <c r="L62" i="35"/>
  <c r="BB666" i="1"/>
  <c r="H139" i="35"/>
  <c r="H70" i="35"/>
  <c r="L88" i="35"/>
  <c r="EF542" i="1"/>
  <c r="S559" i="1"/>
  <c r="S563" i="1" s="1"/>
  <c r="P73" i="44"/>
  <c r="H50" i="35"/>
  <c r="Q152" i="35"/>
  <c r="I93" i="44"/>
  <c r="D99" i="44"/>
  <c r="J71" i="35"/>
  <c r="E85" i="35"/>
  <c r="H140" i="35"/>
  <c r="E136" i="35"/>
  <c r="J124" i="35"/>
  <c r="T33" i="43"/>
  <c r="J78" i="35"/>
  <c r="CM638" i="1"/>
  <c r="O150" i="35"/>
  <c r="L129" i="35"/>
  <c r="Q157" i="35"/>
  <c r="T13" i="43"/>
  <c r="CQ542" i="1"/>
  <c r="H82" i="35"/>
  <c r="H57" i="35"/>
  <c r="D73" i="44"/>
  <c r="H130" i="35"/>
  <c r="L125" i="35"/>
  <c r="G65" i="44"/>
  <c r="EJ662" i="1"/>
  <c r="I69" i="44"/>
  <c r="BV639" i="1"/>
  <c r="E96" i="35"/>
  <c r="AZ665" i="1"/>
  <c r="BV665" i="1"/>
  <c r="AF774" i="1"/>
  <c r="P65" i="44"/>
  <c r="EA648" i="1"/>
  <c r="E17" i="35"/>
  <c r="E123" i="35"/>
  <c r="AH533" i="1"/>
  <c r="P100" i="44"/>
  <c r="E87" i="35"/>
  <c r="K47" i="44"/>
  <c r="DJ542" i="1"/>
  <c r="M11" i="43"/>
  <c r="CR559" i="1"/>
  <c r="CR563" i="1" s="1"/>
  <c r="AA10" i="35"/>
  <c r="V18" i="35"/>
  <c r="E86" i="35"/>
  <c r="Q542" i="1"/>
  <c r="J121" i="35"/>
  <c r="AA18" i="35"/>
  <c r="G94" i="44"/>
  <c r="EB665" i="1"/>
  <c r="J58" i="35"/>
  <c r="G48" i="44"/>
  <c r="EF664" i="1"/>
  <c r="Q99" i="35"/>
  <c r="DG569" i="1"/>
  <c r="O123" i="35"/>
  <c r="H71" i="35"/>
  <c r="DU666" i="1"/>
  <c r="W665" i="1"/>
  <c r="W664" i="1"/>
  <c r="O71" i="35"/>
  <c r="M29" i="43"/>
  <c r="P89" i="44"/>
  <c r="O142" i="35"/>
  <c r="E129" i="35"/>
  <c r="EJ644" i="1"/>
  <c r="O121" i="35"/>
  <c r="Q64" i="35"/>
  <c r="K94" i="44"/>
  <c r="AF664" i="1"/>
  <c r="J68" i="35"/>
  <c r="O23" i="43"/>
  <c r="D79" i="44"/>
  <c r="O131" i="35"/>
  <c r="EC665" i="1"/>
  <c r="CR551" i="1"/>
  <c r="CR558" i="1" s="1"/>
  <c r="CR562" i="1" s="1"/>
  <c r="I64" i="44"/>
  <c r="K101" i="44"/>
  <c r="H99" i="35"/>
  <c r="P67" i="44"/>
  <c r="ED666" i="1"/>
  <c r="DD533" i="1"/>
  <c r="DD540" i="1" s="1"/>
  <c r="E113" i="35"/>
  <c r="K78" i="44"/>
  <c r="AG559" i="1"/>
  <c r="AG563" i="1" s="1"/>
  <c r="CA569" i="1"/>
  <c r="CW533" i="1"/>
  <c r="CW540" i="1" s="1"/>
  <c r="Q125" i="35"/>
  <c r="DB627" i="1"/>
  <c r="CZ663" i="1"/>
  <c r="D20" i="43"/>
  <c r="Y559" i="1"/>
  <c r="Y563" i="1" s="1"/>
  <c r="H157" i="35"/>
  <c r="T9" i="43"/>
  <c r="DS551" i="1"/>
  <c r="DS558" i="1" s="1"/>
  <c r="DS562" i="1" s="1"/>
  <c r="CH662" i="1"/>
  <c r="AR700" i="1"/>
  <c r="CY665" i="1"/>
  <c r="I73" i="44"/>
  <c r="DJ559" i="1"/>
  <c r="DJ563" i="1" s="1"/>
  <c r="AR569" i="1"/>
  <c r="CY551" i="1"/>
  <c r="CY558" i="1" s="1"/>
  <c r="CY562" i="1" s="1"/>
  <c r="AG569" i="1"/>
  <c r="P68" i="44"/>
  <c r="CS533" i="1"/>
  <c r="CS540" i="1" s="1"/>
  <c r="H89" i="35"/>
  <c r="R13" i="43"/>
  <c r="AU627" i="1"/>
  <c r="AR542" i="1"/>
  <c r="AG551" i="1"/>
  <c r="AG558" i="1" s="1"/>
  <c r="AG562" i="1" s="1"/>
  <c r="K95" i="44"/>
  <c r="DY559" i="1"/>
  <c r="DY563" i="1" s="1"/>
  <c r="EE666" i="1"/>
  <c r="Q154" i="35"/>
  <c r="Q119" i="35"/>
  <c r="O22" i="43"/>
  <c r="DA627" i="1"/>
  <c r="CG569" i="1"/>
  <c r="BL533" i="1"/>
  <c r="DI635" i="1"/>
  <c r="M559" i="1"/>
  <c r="M563" i="1" s="1"/>
  <c r="K8" i="43"/>
  <c r="BJ569" i="1"/>
  <c r="Y569" i="1"/>
  <c r="O76" i="35"/>
  <c r="I66" i="44"/>
  <c r="CZ638" i="1"/>
  <c r="Q149" i="35"/>
  <c r="EG662" i="1"/>
  <c r="CS569" i="1"/>
  <c r="R10" i="39"/>
  <c r="R30" i="43"/>
  <c r="DS569" i="1"/>
  <c r="J69" i="35"/>
  <c r="H63" i="35"/>
  <c r="D77" i="44"/>
  <c r="CX639" i="1"/>
  <c r="BB533" i="1"/>
  <c r="CB559" i="1"/>
  <c r="CB563" i="1" s="1"/>
  <c r="DY666" i="1"/>
  <c r="AJ559" i="1"/>
  <c r="AJ563" i="1" s="1"/>
  <c r="O134" i="35"/>
  <c r="O125" i="35"/>
  <c r="Q156" i="35"/>
  <c r="Q146" i="35"/>
  <c r="L138" i="35"/>
  <c r="BB559" i="1"/>
  <c r="BB563" i="1" s="1"/>
  <c r="Y32" i="35"/>
  <c r="Q112" i="35"/>
  <c r="E60" i="35"/>
  <c r="H80" i="35"/>
  <c r="N71" i="44"/>
  <c r="H118" i="35"/>
  <c r="Y15" i="35"/>
  <c r="O99" i="35"/>
  <c r="Q129" i="35"/>
  <c r="G86" i="44"/>
  <c r="J119" i="35"/>
  <c r="O96" i="35"/>
  <c r="T11" i="43"/>
  <c r="EH551" i="1"/>
  <c r="EH558" i="1" s="1"/>
  <c r="EH562" i="1" s="1"/>
  <c r="Q153" i="35"/>
  <c r="BI533" i="1"/>
  <c r="BX663" i="1"/>
  <c r="L124" i="35"/>
  <c r="AB662" i="1"/>
  <c r="G77" i="44"/>
  <c r="H146" i="35"/>
  <c r="N97" i="44"/>
  <c r="O569" i="1"/>
  <c r="BV533" i="1"/>
  <c r="Q75" i="35"/>
  <c r="K99" i="44"/>
  <c r="BD665" i="1"/>
  <c r="K84" i="44"/>
  <c r="N75" i="44"/>
  <c r="V641" i="1"/>
  <c r="CH774" i="1"/>
  <c r="O112" i="35"/>
  <c r="J83" i="35"/>
  <c r="P70" i="44"/>
  <c r="CL663" i="1"/>
  <c r="W630" i="1"/>
  <c r="BL630" i="1"/>
  <c r="AC665" i="1"/>
  <c r="DU665" i="1"/>
  <c r="CJ666" i="1"/>
  <c r="CW551" i="1"/>
  <c r="CW558" i="1" s="1"/>
  <c r="CW562" i="1" s="1"/>
  <c r="DX665" i="1"/>
  <c r="CL569" i="1"/>
  <c r="EG639" i="1"/>
  <c r="BL569" i="1"/>
  <c r="E131" i="35"/>
  <c r="D62" i="44"/>
  <c r="T626" i="1"/>
  <c r="DE559" i="1"/>
  <c r="DE563" i="1" s="1"/>
  <c r="AP569" i="1"/>
  <c r="Q143" i="35"/>
  <c r="CS666" i="1"/>
  <c r="D19" i="43"/>
  <c r="S551" i="1"/>
  <c r="S558" i="1" s="1"/>
  <c r="S562" i="1" s="1"/>
  <c r="E64" i="35"/>
  <c r="L60" i="35"/>
  <c r="G64" i="44"/>
  <c r="DA664" i="1"/>
  <c r="R666" i="1"/>
  <c r="AH559" i="1"/>
  <c r="AH563" i="1" s="1"/>
  <c r="DA652" i="1"/>
  <c r="T664" i="1"/>
  <c r="O137" i="35"/>
  <c r="O8" i="43"/>
  <c r="CM630" i="1"/>
  <c r="DN533" i="1"/>
  <c r="BO662" i="1"/>
  <c r="I79" i="44"/>
  <c r="Q559" i="1"/>
  <c r="Q563" i="1" s="1"/>
  <c r="K67" i="44"/>
  <c r="EC664" i="1"/>
  <c r="AU639" i="1"/>
  <c r="AZ639" i="1"/>
  <c r="M665" i="1"/>
  <c r="J139" i="35"/>
  <c r="O115" i="35"/>
  <c r="K89" i="44"/>
  <c r="DA665" i="1"/>
  <c r="CP663" i="1"/>
  <c r="AA17" i="35"/>
  <c r="D94" i="44"/>
  <c r="DP662" i="1"/>
  <c r="H83" i="35"/>
  <c r="O86" i="35"/>
  <c r="BI664" i="1"/>
  <c r="L63" i="35"/>
  <c r="Q139" i="35"/>
  <c r="T18" i="43"/>
  <c r="Q62" i="35"/>
  <c r="DY569" i="1"/>
  <c r="Y18" i="35"/>
  <c r="J125" i="35"/>
  <c r="L137" i="35"/>
  <c r="J103" i="35"/>
  <c r="K65" i="44"/>
  <c r="O30" i="43"/>
  <c r="AF533" i="1"/>
  <c r="H111" i="35"/>
  <c r="K71" i="44"/>
  <c r="T22" i="43"/>
  <c r="EA629" i="1"/>
  <c r="CA559" i="1"/>
  <c r="CA563" i="1" s="1"/>
  <c r="BQ533" i="1"/>
  <c r="EE533" i="1"/>
  <c r="EE540" i="1" s="1"/>
  <c r="AP774" i="1"/>
  <c r="L82" i="35"/>
  <c r="D78" i="44"/>
  <c r="D23" i="43"/>
  <c r="DK639" i="1"/>
  <c r="CW665" i="1"/>
  <c r="CU665" i="1"/>
  <c r="Q131" i="35"/>
  <c r="N93" i="44"/>
  <c r="N639" i="1"/>
  <c r="AS665" i="1"/>
  <c r="EA569" i="1"/>
  <c r="DS559" i="1"/>
  <c r="DS563" i="1" s="1"/>
  <c r="K93" i="44"/>
  <c r="K9" i="43"/>
  <c r="AB664" i="1"/>
  <c r="AG665" i="1"/>
  <c r="CL551" i="1"/>
  <c r="CL558" i="1" s="1"/>
  <c r="CL562" i="1" s="1"/>
  <c r="O58" i="35"/>
  <c r="L84" i="35"/>
  <c r="J142" i="35"/>
  <c r="N87" i="44"/>
  <c r="N72" i="44"/>
  <c r="DB641" i="1"/>
  <c r="DA641" i="1"/>
  <c r="P666" i="1"/>
  <c r="AO652" i="1"/>
  <c r="BU626" i="1"/>
  <c r="AN551" i="1"/>
  <c r="AN558" i="1" s="1"/>
  <c r="AN562" i="1" s="1"/>
  <c r="D9" i="43"/>
  <c r="CK559" i="1"/>
  <c r="CK563" i="1" s="1"/>
  <c r="AI666" i="1"/>
  <c r="W569" i="1"/>
  <c r="CC569" i="1"/>
  <c r="BG666" i="1"/>
  <c r="EE774" i="1"/>
  <c r="CB664" i="1"/>
  <c r="EA662" i="1"/>
  <c r="DK666" i="1"/>
  <c r="DP569" i="1"/>
  <c r="O19" i="43"/>
  <c r="DD666" i="1"/>
  <c r="CC551" i="1"/>
  <c r="CC558" i="1" s="1"/>
  <c r="CC562" i="1" s="1"/>
  <c r="DS774" i="1"/>
  <c r="H58" i="35"/>
  <c r="L121" i="35"/>
  <c r="L126" i="35"/>
  <c r="EG630" i="1"/>
  <c r="BT774" i="1"/>
  <c r="J73" i="35"/>
  <c r="T23" i="43"/>
  <c r="J115" i="35"/>
  <c r="H138" i="35"/>
  <c r="L152" i="35"/>
  <c r="T28" i="35"/>
  <c r="O116" i="35"/>
  <c r="L147" i="35"/>
  <c r="Q86" i="35"/>
  <c r="D101" i="44"/>
  <c r="M533" i="1"/>
  <c r="BU666" i="1"/>
  <c r="N89" i="44"/>
  <c r="H136" i="35"/>
  <c r="I97" i="44"/>
  <c r="T17" i="35"/>
  <c r="H94" i="35"/>
  <c r="Q136" i="35"/>
  <c r="Q102" i="35"/>
  <c r="K62" i="44"/>
  <c r="T21" i="43"/>
  <c r="DO627" i="1"/>
  <c r="DZ664" i="1"/>
  <c r="H65" i="35"/>
  <c r="DH662" i="1"/>
  <c r="Y9" i="35"/>
  <c r="J149" i="35"/>
  <c r="E139" i="35"/>
  <c r="I75" i="44"/>
  <c r="CJ662" i="1"/>
  <c r="EA627" i="1"/>
  <c r="EJ664" i="1"/>
  <c r="Q141" i="35"/>
  <c r="K97" i="44"/>
  <c r="R29" i="43"/>
  <c r="AN632" i="1"/>
  <c r="Q82" i="35"/>
  <c r="L112" i="35"/>
  <c r="G85" i="44"/>
  <c r="ED638" i="1"/>
  <c r="AK665" i="1"/>
  <c r="P64" i="44"/>
  <c r="D71" i="44"/>
  <c r="T665" i="1"/>
  <c r="AJ639" i="1"/>
  <c r="K569" i="1"/>
  <c r="BL551" i="1"/>
  <c r="BL558" i="1" s="1"/>
  <c r="BL562" i="1" s="1"/>
  <c r="G66" i="44"/>
  <c r="G97" i="44"/>
  <c r="R35" i="43"/>
  <c r="DH666" i="1"/>
  <c r="AJ551" i="1"/>
  <c r="AJ558" i="1" s="1"/>
  <c r="AJ562" i="1" s="1"/>
  <c r="E80" i="35"/>
  <c r="H112" i="35"/>
  <c r="J67" i="35"/>
  <c r="E71" i="35"/>
  <c r="K73" i="44"/>
  <c r="P96" i="44"/>
  <c r="N665" i="1"/>
  <c r="CW559" i="1"/>
  <c r="CW563" i="1" s="1"/>
  <c r="BO639" i="1"/>
  <c r="BT639" i="1"/>
  <c r="DY665" i="1"/>
  <c r="CK551" i="1"/>
  <c r="CK558" i="1" s="1"/>
  <c r="CK562" i="1" s="1"/>
  <c r="AM533" i="1"/>
  <c r="AM540" i="1" s="1"/>
  <c r="BG559" i="1"/>
  <c r="BG563" i="1" s="1"/>
  <c r="DP639" i="1"/>
  <c r="EJ665" i="1"/>
  <c r="EH774" i="1"/>
  <c r="CS662" i="1"/>
  <c r="AU638" i="1"/>
  <c r="CU569" i="1"/>
  <c r="CW569" i="1"/>
  <c r="AA665" i="1"/>
  <c r="AN15" i="39"/>
  <c r="M22" i="43"/>
  <c r="K542" i="1"/>
  <c r="DY533" i="1"/>
  <c r="BX662" i="1"/>
  <c r="BX559" i="1"/>
  <c r="BX563" i="1" s="1"/>
  <c r="CP642" i="1"/>
  <c r="DD569" i="1"/>
  <c r="K11" i="43"/>
  <c r="BW662" i="1"/>
  <c r="I77" i="44"/>
  <c r="BI774" i="1"/>
  <c r="Q72" i="35"/>
  <c r="G71" i="44"/>
  <c r="AU630" i="1"/>
  <c r="E25" i="35"/>
  <c r="E120" i="35"/>
  <c r="O92" i="35"/>
  <c r="L75" i="35"/>
  <c r="P66" i="44"/>
  <c r="J147" i="35"/>
  <c r="J120" i="35"/>
  <c r="G89" i="44"/>
  <c r="AO639" i="1"/>
  <c r="H142" i="35"/>
  <c r="CS542" i="1"/>
  <c r="BS666" i="1"/>
  <c r="E28" i="35"/>
  <c r="DY775" i="1"/>
  <c r="O124" i="35"/>
  <c r="J136" i="35"/>
  <c r="K68" i="44"/>
  <c r="CJ665" i="1"/>
  <c r="AD559" i="1"/>
  <c r="AD563" i="1" s="1"/>
  <c r="DT774" i="1"/>
  <c r="P101" i="44"/>
  <c r="O70" i="35"/>
  <c r="L76" i="35"/>
  <c r="O85" i="35"/>
  <c r="D61" i="44"/>
  <c r="BQ559" i="1"/>
  <c r="BQ563" i="1" s="1"/>
  <c r="DW533" i="1"/>
  <c r="DW540" i="1" s="1"/>
  <c r="G47" i="44"/>
  <c r="I61" i="44"/>
  <c r="V638" i="1"/>
  <c r="L665" i="1"/>
  <c r="BU627" i="1"/>
  <c r="EH665" i="1"/>
  <c r="CO638" i="1"/>
  <c r="E119" i="35"/>
  <c r="H137" i="35"/>
  <c r="I70" i="44"/>
  <c r="EG664" i="1"/>
  <c r="BD641" i="1"/>
  <c r="J150" i="35"/>
  <c r="G99" i="44"/>
  <c r="K10" i="43"/>
  <c r="BM665" i="1"/>
  <c r="BI629" i="1"/>
  <c r="D81" i="44"/>
  <c r="D72" i="44"/>
  <c r="EH644" i="1"/>
  <c r="Y533" i="1"/>
  <c r="CO644" i="1"/>
  <c r="K551" i="1"/>
  <c r="EA664" i="1"/>
  <c r="E118" i="35"/>
  <c r="Q138" i="35"/>
  <c r="O88" i="35"/>
  <c r="E103" i="35"/>
  <c r="P94" i="44"/>
  <c r="K23" i="43"/>
  <c r="CO662" i="1"/>
  <c r="AM559" i="1"/>
  <c r="AM563" i="1" s="1"/>
  <c r="CJ664" i="1"/>
  <c r="CJ551" i="1"/>
  <c r="CJ558" i="1" s="1"/>
  <c r="CJ562" i="1" s="1"/>
  <c r="BS569" i="1"/>
  <c r="AU533" i="1"/>
  <c r="DI665" i="1"/>
  <c r="BT662" i="1"/>
  <c r="J665" i="1"/>
  <c r="Y16" i="35"/>
  <c r="CO631" i="1"/>
  <c r="DG559" i="1"/>
  <c r="DG563" i="1" s="1"/>
  <c r="CO551" i="1"/>
  <c r="CO558" i="1" s="1"/>
  <c r="CO562" i="1" s="1"/>
  <c r="AR559" i="1"/>
  <c r="AR563" i="1" s="1"/>
  <c r="D22" i="43"/>
  <c r="BK627" i="1"/>
  <c r="S639" i="1"/>
  <c r="CC559" i="1"/>
  <c r="CC563" i="1" s="1"/>
  <c r="W533" i="1"/>
  <c r="BN774" i="1"/>
  <c r="J117" i="35"/>
  <c r="Q58" i="35"/>
  <c r="D80" i="44"/>
  <c r="L79" i="35"/>
  <c r="O79" i="35"/>
  <c r="H127" i="35"/>
  <c r="L78" i="35"/>
  <c r="Y17" i="35"/>
  <c r="Y27" i="35"/>
  <c r="E130" i="35"/>
  <c r="H84" i="35"/>
  <c r="I68" i="44"/>
  <c r="BJ533" i="1"/>
  <c r="E32" i="35"/>
  <c r="E63" i="35"/>
  <c r="J86" i="35"/>
  <c r="Q83" i="35"/>
  <c r="D13" i="43"/>
  <c r="J87" i="35"/>
  <c r="J84" i="35"/>
  <c r="X628" i="1"/>
  <c r="O148" i="35"/>
  <c r="H85" i="35"/>
  <c r="I80" i="44"/>
  <c r="DE639" i="1"/>
  <c r="M13" i="43"/>
  <c r="V666" i="1"/>
  <c r="V32" i="35"/>
  <c r="DN774" i="1"/>
  <c r="O94" i="35"/>
  <c r="L113" i="35"/>
  <c r="L69" i="35"/>
  <c r="L140" i="35"/>
  <c r="K29" i="43"/>
  <c r="J80" i="35"/>
  <c r="P81" i="44"/>
  <c r="I81" i="44"/>
  <c r="CX664" i="1"/>
  <c r="EH559" i="1"/>
  <c r="EH563" i="1" s="1"/>
  <c r="U533" i="1"/>
  <c r="U540" i="1" s="1"/>
  <c r="AF663" i="1"/>
  <c r="S662" i="1"/>
  <c r="CL665" i="1"/>
  <c r="CI665" i="1"/>
  <c r="CS774" i="1"/>
  <c r="O143" i="35"/>
  <c r="I90" i="44"/>
  <c r="O13" i="43"/>
  <c r="Z666" i="1"/>
  <c r="DA638" i="1"/>
  <c r="H77" i="35"/>
  <c r="D86" i="44"/>
  <c r="M10" i="43"/>
  <c r="DX533" i="1"/>
  <c r="DX540" i="1" s="1"/>
  <c r="BY664" i="1"/>
  <c r="CQ663" i="1"/>
  <c r="G70" i="44"/>
  <c r="R31" i="43"/>
  <c r="BU665" i="1"/>
  <c r="EA639" i="1"/>
  <c r="AB641" i="1"/>
  <c r="CA551" i="1"/>
  <c r="CA558" i="1" s="1"/>
  <c r="CA562" i="1" s="1"/>
  <c r="DB665" i="1"/>
  <c r="E150" i="35"/>
  <c r="E121" i="35"/>
  <c r="L130" i="35"/>
  <c r="G93" i="44"/>
  <c r="K21" i="43"/>
  <c r="CJ533" i="1"/>
  <c r="BP666" i="1"/>
  <c r="L666" i="1"/>
  <c r="CJ639" i="1"/>
  <c r="O551" i="1"/>
  <c r="O558" i="1" s="1"/>
  <c r="O562" i="1" s="1"/>
  <c r="N94" i="44"/>
  <c r="BT665" i="1"/>
  <c r="CR569" i="1"/>
  <c r="G13" i="43"/>
  <c r="CL662" i="1"/>
  <c r="BV551" i="1"/>
  <c r="BV558" i="1" s="1"/>
  <c r="BV562" i="1" s="1"/>
  <c r="DW774" i="1"/>
  <c r="E10" i="35"/>
  <c r="E69" i="35"/>
  <c r="E141" i="35"/>
  <c r="AN662" i="1"/>
  <c r="BX665" i="1"/>
  <c r="E84" i="35"/>
  <c r="J112" i="35"/>
  <c r="AA25" i="35"/>
  <c r="Q150" i="35"/>
  <c r="G95" i="44"/>
  <c r="BQ551" i="1"/>
  <c r="BQ558" i="1" s="1"/>
  <c r="BQ562" i="1" s="1"/>
  <c r="J153" i="35"/>
  <c r="L102" i="35"/>
  <c r="G101" i="44"/>
  <c r="X662" i="1"/>
  <c r="D74" i="44"/>
  <c r="CW639" i="1"/>
  <c r="T27" i="35"/>
  <c r="E100" i="35"/>
  <c r="Q118" i="35"/>
  <c r="E115" i="35"/>
  <c r="P62" i="44"/>
  <c r="K22" i="43"/>
  <c r="CQ569" i="1"/>
  <c r="O80" i="35"/>
  <c r="R15" i="35"/>
  <c r="E58" i="35"/>
  <c r="E156" i="35"/>
  <c r="J146" i="35"/>
  <c r="N67" i="44"/>
  <c r="AP533" i="1"/>
  <c r="AP540" i="1" s="1"/>
  <c r="EK666" i="1"/>
  <c r="DI639" i="1"/>
  <c r="L86" i="35"/>
  <c r="P83" i="44"/>
  <c r="T19" i="43"/>
  <c r="CQ639" i="1"/>
  <c r="J88" i="35"/>
  <c r="P97" i="44"/>
  <c r="K13" i="43"/>
  <c r="U542" i="1"/>
  <c r="BU641" i="1"/>
  <c r="AC551" i="1"/>
  <c r="AC558" i="1" s="1"/>
  <c r="AC562" i="1" s="1"/>
  <c r="DH569" i="1"/>
  <c r="E83" i="35"/>
  <c r="N100" i="44"/>
  <c r="R23" i="43"/>
  <c r="EI644" i="1"/>
  <c r="DF665" i="1"/>
  <c r="AP551" i="1"/>
  <c r="AP558" i="1" s="1"/>
  <c r="AP562" i="1" s="1"/>
  <c r="DK665" i="1"/>
  <c r="P72" i="44"/>
  <c r="O9" i="43"/>
  <c r="EK665" i="1"/>
  <c r="AF665" i="1"/>
  <c r="J533" i="1"/>
  <c r="J540" i="1" s="1"/>
  <c r="DI630" i="1"/>
  <c r="AA559" i="1"/>
  <c r="AA563" i="1" s="1"/>
  <c r="J123" i="35"/>
  <c r="L149" i="35"/>
  <c r="J126" i="35"/>
  <c r="H141" i="35"/>
  <c r="G100" i="44"/>
  <c r="D11" i="43"/>
  <c r="AN664" i="1"/>
  <c r="BI665" i="1"/>
  <c r="BG551" i="1"/>
  <c r="BG558" i="1" s="1"/>
  <c r="BG562" i="1" s="1"/>
  <c r="O533" i="1"/>
  <c r="CK666" i="1"/>
  <c r="CJ569" i="1"/>
  <c r="EF641" i="1"/>
  <c r="D100" i="44"/>
  <c r="AB666" i="1"/>
  <c r="BP665" i="1"/>
  <c r="AM551" i="1"/>
  <c r="AM558" i="1" s="1"/>
  <c r="AM562" i="1" s="1"/>
  <c r="J551" i="1"/>
  <c r="J558" i="1" s="1"/>
  <c r="J562" i="1" s="1"/>
  <c r="CB569" i="1"/>
  <c r="CH551" i="1"/>
  <c r="CH558" i="1" s="1"/>
  <c r="CH562" i="1" s="1"/>
  <c r="Q662" i="1"/>
  <c r="EJ569" i="1"/>
  <c r="AJ665" i="1"/>
  <c r="DD627" i="1"/>
  <c r="CQ533" i="1"/>
  <c r="EC533" i="1"/>
  <c r="S664" i="1"/>
  <c r="S702" i="1"/>
  <c r="H134" i="35"/>
  <c r="D21" i="43"/>
  <c r="E126" i="35"/>
  <c r="O138" i="35"/>
  <c r="I88" i="44"/>
  <c r="EF639" i="1"/>
  <c r="E154" i="35"/>
  <c r="BQ542" i="1"/>
  <c r="Q84" i="35"/>
  <c r="D88" i="44"/>
  <c r="K558" i="1"/>
  <c r="K562" i="1" s="1"/>
  <c r="T19" i="35"/>
  <c r="E68" i="35"/>
  <c r="L92" i="35"/>
  <c r="Q66" i="35"/>
  <c r="H147" i="35"/>
  <c r="D96" i="44"/>
  <c r="AC559" i="1"/>
  <c r="AC563" i="1" s="1"/>
  <c r="DJ569" i="1"/>
  <c r="J114" i="35"/>
  <c r="DT700" i="1"/>
  <c r="CL629" i="1"/>
  <c r="AA9" i="35"/>
  <c r="O130" i="35"/>
  <c r="Q142" i="35"/>
  <c r="O153" i="35"/>
  <c r="P74" i="44"/>
  <c r="Y665" i="1"/>
  <c r="BS639" i="1"/>
  <c r="BV666" i="1"/>
  <c r="O93" i="35"/>
  <c r="E30" i="35"/>
  <c r="Q76" i="35"/>
  <c r="J82" i="35"/>
  <c r="J96" i="35"/>
  <c r="M19" i="43"/>
  <c r="BA559" i="1"/>
  <c r="BA563" i="1" s="1"/>
  <c r="H117" i="35"/>
  <c r="D65" i="44"/>
  <c r="EA559" i="1"/>
  <c r="EA563" i="1" s="1"/>
  <c r="EH664" i="1"/>
  <c r="EJ639" i="1"/>
  <c r="L89" i="35"/>
  <c r="L118" i="35"/>
  <c r="K85" i="44"/>
  <c r="O31" i="43"/>
  <c r="S644" i="1"/>
  <c r="DA666" i="1"/>
  <c r="H113" i="35"/>
  <c r="I100" i="44"/>
  <c r="EH641" i="1"/>
  <c r="N666" i="1"/>
  <c r="P75" i="44"/>
  <c r="O20" i="43"/>
  <c r="CO533" i="1"/>
  <c r="V559" i="1"/>
  <c r="V563" i="1" s="1"/>
  <c r="N662" i="1"/>
  <c r="BV569" i="1"/>
  <c r="O666" i="1"/>
  <c r="L68" i="35"/>
  <c r="O147" i="35"/>
  <c r="K66" i="44"/>
  <c r="N63" i="44"/>
  <c r="D35" i="43"/>
  <c r="EF666" i="1"/>
  <c r="BY648" i="1"/>
  <c r="CB551" i="1"/>
  <c r="CB558" i="1" s="1"/>
  <c r="CB562" i="1" s="1"/>
  <c r="CL559" i="1"/>
  <c r="CL563" i="1" s="1"/>
  <c r="G21" i="43"/>
  <c r="CO666" i="1"/>
  <c r="AC662" i="1"/>
  <c r="CG551" i="1"/>
  <c r="CG558" i="1" s="1"/>
  <c r="CG562" i="1" s="1"/>
  <c r="BM630" i="1"/>
  <c r="EJ551" i="1"/>
  <c r="EJ558" i="1" s="1"/>
  <c r="EJ562" i="1" s="1"/>
  <c r="D30" i="43"/>
  <c r="CU666" i="1"/>
  <c r="AC11" i="39"/>
  <c r="BO666" i="1"/>
  <c r="CJ648" i="1"/>
  <c r="EE569" i="1"/>
  <c r="DJ533" i="1"/>
  <c r="CG639" i="1"/>
  <c r="M31" i="43"/>
  <c r="X665" i="1"/>
  <c r="CW664" i="1"/>
  <c r="L83" i="35"/>
  <c r="DL666" i="1"/>
  <c r="AU664" i="1"/>
  <c r="AA26" i="35"/>
  <c r="O103" i="35"/>
  <c r="DF639" i="1"/>
  <c r="P69" i="44"/>
  <c r="R19" i="35"/>
  <c r="E140" i="35"/>
  <c r="E117" i="35"/>
  <c r="AN665" i="1"/>
  <c r="Y28" i="35"/>
  <c r="Q92" i="35"/>
  <c r="L123" i="35"/>
  <c r="L93" i="35"/>
  <c r="G63" i="44"/>
  <c r="V627" i="1"/>
  <c r="T628" i="1"/>
  <c r="I72" i="44"/>
  <c r="DJ662" i="1"/>
  <c r="H154" i="35"/>
  <c r="S648" i="1"/>
  <c r="V26" i="35"/>
  <c r="O154" i="35"/>
  <c r="Q95" i="35"/>
  <c r="I67" i="44"/>
  <c r="AG533" i="1"/>
  <c r="DZ666" i="1"/>
  <c r="EC569" i="1"/>
  <c r="H87" i="35"/>
  <c r="G96" i="44"/>
  <c r="BL666" i="1"/>
  <c r="AA774" i="1"/>
  <c r="Q100" i="35"/>
  <c r="L119" i="35"/>
  <c r="J75" i="35"/>
  <c r="G83" i="44"/>
  <c r="R22" i="43"/>
  <c r="DN666" i="1"/>
  <c r="Q147" i="35"/>
  <c r="G90" i="44"/>
  <c r="BZ665" i="1"/>
  <c r="DT665" i="1"/>
  <c r="EG666" i="1"/>
  <c r="Y551" i="1"/>
  <c r="Y558" i="1" s="1"/>
  <c r="Y562" i="1" s="1"/>
  <c r="CN569" i="1"/>
  <c r="E125" i="35"/>
  <c r="H143" i="35"/>
  <c r="P99" i="44"/>
  <c r="BJ641" i="1"/>
  <c r="J666" i="1"/>
  <c r="Q137" i="35"/>
  <c r="I85" i="44"/>
  <c r="CX665" i="1"/>
  <c r="DP643" i="1"/>
  <c r="P63" i="44"/>
  <c r="D63" i="44"/>
  <c r="CP630" i="1"/>
  <c r="AN651" i="1"/>
  <c r="BI666" i="1"/>
  <c r="AF569" i="1"/>
  <c r="J61" i="35"/>
  <c r="Q89" i="35"/>
  <c r="O72" i="35"/>
  <c r="J76" i="35"/>
  <c r="D93" i="44"/>
  <c r="G78" i="44"/>
  <c r="CL649" i="1"/>
  <c r="AL533" i="1"/>
  <c r="AL540" i="1" s="1"/>
  <c r="CB666" i="1"/>
  <c r="CI662" i="1"/>
  <c r="BX643" i="1"/>
  <c r="BM666" i="1"/>
  <c r="AN569" i="1"/>
  <c r="AK663" i="1"/>
  <c r="BW639" i="1"/>
  <c r="DG551" i="1"/>
  <c r="DG558" i="1" s="1"/>
  <c r="DG562" i="1" s="1"/>
  <c r="S533" i="1"/>
  <c r="AJ662" i="1"/>
  <c r="CY664" i="1"/>
  <c r="DT666" i="1"/>
  <c r="R12" i="43"/>
  <c r="DJ551" i="1"/>
  <c r="DJ558" i="1" s="1"/>
  <c r="DJ562" i="1" s="1"/>
  <c r="AD774" i="1"/>
  <c r="DD559" i="1"/>
  <c r="DD563" i="1" s="1"/>
  <c r="BJ774" i="1"/>
  <c r="AN12" i="39"/>
  <c r="O775" i="1"/>
  <c r="O33" i="43"/>
  <c r="AT559" i="1"/>
  <c r="AT563" i="1" s="1"/>
  <c r="EE665" i="1"/>
  <c r="BD569" i="1"/>
  <c r="EA774" i="1"/>
  <c r="J127" i="35"/>
  <c r="L65" i="35"/>
  <c r="R665" i="1"/>
  <c r="R28" i="35"/>
  <c r="H59" i="35"/>
  <c r="W551" i="1"/>
  <c r="W558" i="1" s="1"/>
  <c r="W562" i="1" s="1"/>
  <c r="DA629" i="1"/>
  <c r="AA30" i="35"/>
  <c r="O95" i="35"/>
  <c r="Q87" i="35"/>
  <c r="BJ559" i="1"/>
  <c r="BJ563" i="1" s="1"/>
  <c r="CO642" i="1"/>
  <c r="V25" i="35"/>
  <c r="O122" i="35"/>
  <c r="L153" i="35"/>
  <c r="O127" i="35"/>
  <c r="G73" i="44"/>
  <c r="EF665" i="1"/>
  <c r="EI641" i="1"/>
  <c r="DE569" i="1"/>
  <c r="AC17" i="39"/>
  <c r="Q59" i="35"/>
  <c r="DE664" i="1"/>
  <c r="E76" i="35"/>
  <c r="O87" i="35"/>
  <c r="O68" i="35"/>
  <c r="L150" i="35"/>
  <c r="T12" i="43"/>
  <c r="EF662" i="1"/>
  <c r="EH639" i="1"/>
  <c r="R9" i="35"/>
  <c r="J131" i="35"/>
  <c r="L143" i="35"/>
  <c r="J116" i="35"/>
  <c r="I87" i="44"/>
  <c r="AD665" i="1"/>
  <c r="CY639" i="1"/>
  <c r="AA551" i="1"/>
  <c r="AA558" i="1" s="1"/>
  <c r="AA562" i="1" s="1"/>
  <c r="D89" i="44"/>
  <c r="R34" i="43"/>
  <c r="CC665" i="1"/>
  <c r="BG665" i="1"/>
  <c r="CV666" i="1"/>
  <c r="EI666" i="1"/>
  <c r="O149" i="35"/>
  <c r="G67" i="44"/>
  <c r="K75" i="44"/>
  <c r="CS665" i="1"/>
  <c r="J156" i="35"/>
  <c r="G69" i="44"/>
  <c r="K18" i="43"/>
  <c r="AO666" i="1"/>
  <c r="AC639" i="1"/>
  <c r="I86" i="44"/>
  <c r="P88" i="44"/>
  <c r="BL662" i="1"/>
  <c r="AU643" i="1"/>
  <c r="DP665" i="1"/>
  <c r="BI551" i="1"/>
  <c r="BI558" i="1" s="1"/>
  <c r="BI562" i="1" s="1"/>
  <c r="AN559" i="1"/>
  <c r="AN563" i="1" s="1"/>
  <c r="J85" i="35"/>
  <c r="L117" i="35"/>
  <c r="E94" i="35"/>
  <c r="L114" i="35"/>
  <c r="P78" i="44"/>
  <c r="T8" i="43"/>
  <c r="CD665" i="1"/>
  <c r="S641" i="1"/>
  <c r="EJ641" i="1"/>
  <c r="BI559" i="1"/>
  <c r="BI563" i="1" s="1"/>
  <c r="CG559" i="1"/>
  <c r="CG563" i="1" s="1"/>
  <c r="AT533" i="1"/>
  <c r="CH666" i="1"/>
  <c r="DZ663" i="1"/>
  <c r="DA639" i="1"/>
  <c r="AZ551" i="1"/>
  <c r="AZ558" i="1" s="1"/>
  <c r="AZ562" i="1" s="1"/>
  <c r="CJ559" i="1"/>
  <c r="CJ563" i="1" s="1"/>
  <c r="BJ627" i="1"/>
  <c r="DX569" i="1"/>
  <c r="CR542" i="1"/>
  <c r="AF551" i="1"/>
  <c r="AF558" i="1" s="1"/>
  <c r="AF562" i="1" s="1"/>
  <c r="O11" i="43"/>
  <c r="BX666" i="1"/>
  <c r="AH666" i="1"/>
  <c r="AN628" i="1"/>
  <c r="Q775" i="1"/>
  <c r="EG641" i="1"/>
  <c r="DG662" i="1"/>
  <c r="CO664" i="1"/>
  <c r="U569" i="1"/>
  <c r="CY569" i="1"/>
  <c r="BM641" i="1"/>
  <c r="CY662" i="1"/>
  <c r="I65" i="44"/>
  <c r="M35" i="43"/>
  <c r="BR665" i="1"/>
  <c r="DA645" i="1"/>
  <c r="BO665" i="1"/>
  <c r="CG774" i="1"/>
  <c r="EJ533" i="1"/>
  <c r="AD533" i="1"/>
  <c r="CK665" i="1"/>
  <c r="BY665" i="1"/>
  <c r="AN652" i="1"/>
  <c r="AF559" i="1"/>
  <c r="AF563" i="1" s="1"/>
  <c r="I14" i="35" s="1"/>
  <c r="CC533" i="1"/>
  <c r="AG664" i="1"/>
  <c r="BI639" i="1"/>
  <c r="DO665" i="1"/>
  <c r="EC774" i="1"/>
  <c r="BL559" i="1"/>
  <c r="BL563" i="1" s="1"/>
  <c r="AB665" i="1"/>
  <c r="AK666" i="1"/>
  <c r="EB559" i="1"/>
  <c r="EB563" i="1" s="1"/>
  <c r="R19" i="43"/>
  <c r="CN542" i="1"/>
  <c r="DY664" i="1"/>
  <c r="T644" i="1"/>
  <c r="CO627" i="1"/>
  <c r="Q533" i="1"/>
  <c r="DG664" i="1"/>
  <c r="O35" i="43"/>
  <c r="CB533" i="1"/>
  <c r="CX666" i="1"/>
  <c r="DD644" i="1"/>
  <c r="DY639" i="1"/>
  <c r="BX551" i="1"/>
  <c r="BX558" i="1" s="1"/>
  <c r="BX562" i="1" s="1"/>
  <c r="BT559" i="1"/>
  <c r="BT563" i="1" s="1"/>
  <c r="AN774" i="1"/>
  <c r="CO774" i="1"/>
  <c r="CI666" i="1"/>
  <c r="G35" i="43"/>
  <c r="AD664" i="1"/>
  <c r="AM542" i="1"/>
  <c r="AH665" i="1"/>
  <c r="DD635" i="1"/>
  <c r="DE666" i="1"/>
  <c r="DL559" i="1"/>
  <c r="DL563" i="1" s="1"/>
  <c r="EB569" i="1"/>
  <c r="AA700" i="1"/>
  <c r="BT533" i="1"/>
  <c r="AF639" i="1"/>
  <c r="DB664" i="1"/>
  <c r="D84" i="44"/>
  <c r="S626" i="1"/>
  <c r="EK664" i="1"/>
  <c r="BA569" i="1"/>
  <c r="DG541" i="1"/>
  <c r="DG704" i="1" s="1"/>
  <c r="DG709" i="1" s="1"/>
  <c r="BS774" i="1"/>
  <c r="BC665" i="1"/>
  <c r="AN639" i="1"/>
  <c r="AA533" i="1"/>
  <c r="K20" i="43"/>
  <c r="AR533" i="1"/>
  <c r="ED665" i="1"/>
  <c r="BJ700" i="1"/>
  <c r="CH542" i="1"/>
  <c r="BY663" i="1"/>
  <c r="CO639" i="1"/>
  <c r="N62" i="44"/>
  <c r="K30" i="43"/>
  <c r="DL533" i="1"/>
  <c r="Y542" i="1"/>
  <c r="V665" i="1"/>
  <c r="Y641" i="1"/>
  <c r="DL551" i="1"/>
  <c r="DL558" i="1" s="1"/>
  <c r="DL562" i="1" s="1"/>
  <c r="EI664" i="1"/>
  <c r="EF559" i="1"/>
  <c r="EF563" i="1" s="1"/>
  <c r="V635" i="1"/>
  <c r="AL665" i="1"/>
  <c r="CK663" i="1"/>
  <c r="DI551" i="1"/>
  <c r="DI558" i="1" s="1"/>
  <c r="DI562" i="1" s="1"/>
  <c r="CY533" i="1"/>
  <c r="CM665" i="1"/>
  <c r="BD551" i="1"/>
  <c r="BD558" i="1" s="1"/>
  <c r="BD562" i="1" s="1"/>
  <c r="W700" i="1"/>
  <c r="K533" i="1"/>
  <c r="K540" i="1" s="1"/>
  <c r="CS700" i="1"/>
  <c r="G23" i="43"/>
  <c r="BZ542" i="1"/>
  <c r="CK569" i="1"/>
  <c r="AH551" i="1"/>
  <c r="AH558" i="1" s="1"/>
  <c r="AH562" i="1" s="1"/>
  <c r="CO629" i="1"/>
  <c r="CR533" i="1"/>
  <c r="CR540" i="1" s="1"/>
  <c r="CQ665" i="1"/>
  <c r="DP551" i="1"/>
  <c r="DP558" i="1" s="1"/>
  <c r="DP562" i="1" s="1"/>
  <c r="DZ662" i="1"/>
  <c r="AC569" i="1"/>
  <c r="V551" i="1"/>
  <c r="V558" i="1" s="1"/>
  <c r="V562" i="1" s="1"/>
  <c r="D12" i="43"/>
  <c r="CN665" i="1"/>
  <c r="AN630" i="1"/>
  <c r="DP666" i="1"/>
  <c r="J774" i="1"/>
  <c r="BJ702" i="1"/>
  <c r="M21" i="43"/>
  <c r="Q569" i="1"/>
  <c r="EI665" i="1"/>
  <c r="AD666" i="1"/>
  <c r="AO635" i="1"/>
  <c r="BS551" i="1"/>
  <c r="BS558" i="1" s="1"/>
  <c r="BS562" i="1" s="1"/>
  <c r="AZ569" i="1"/>
  <c r="BQ774" i="1"/>
  <c r="W666" i="1"/>
  <c r="AL664" i="1"/>
  <c r="BL628" i="1"/>
  <c r="BD666" i="1"/>
  <c r="BN569" i="1"/>
  <c r="G8" i="43"/>
  <c r="DF663" i="1"/>
  <c r="CU542" i="1"/>
  <c r="N78" i="44"/>
  <c r="CP641" i="1"/>
  <c r="J542" i="1"/>
  <c r="AT664" i="1"/>
  <c r="DW542" i="1"/>
  <c r="BT551" i="1"/>
  <c r="BT558" i="1" s="1"/>
  <c r="BT562" i="1" s="1"/>
  <c r="K12" i="43"/>
  <c r="Y662" i="1"/>
  <c r="DG639" i="1"/>
  <c r="BA542" i="1"/>
  <c r="AT666" i="1"/>
  <c r="BZ569" i="1"/>
  <c r="BN551" i="1"/>
  <c r="BN558" i="1" s="1"/>
  <c r="BN562" i="1" s="1"/>
  <c r="EB774" i="1"/>
  <c r="G24" i="43"/>
  <c r="R11" i="39"/>
  <c r="CP665" i="1"/>
  <c r="BY643" i="1"/>
  <c r="DI666" i="1"/>
  <c r="T30" i="43"/>
  <c r="BB665" i="1"/>
  <c r="J559" i="1"/>
  <c r="J563" i="1" s="1"/>
  <c r="AO630" i="1"/>
  <c r="DG665" i="1"/>
  <c r="BB639" i="1"/>
  <c r="AU641" i="1"/>
  <c r="CG664" i="1"/>
  <c r="AG774" i="1"/>
  <c r="DH551" i="1"/>
  <c r="DH558" i="1" s="1"/>
  <c r="DH562" i="1" s="1"/>
  <c r="BG533" i="1"/>
  <c r="BG540" i="1" s="1"/>
  <c r="BG569" i="1"/>
  <c r="DA569" i="1"/>
  <c r="O18" i="43"/>
  <c r="BZ533" i="1"/>
  <c r="AJ569" i="1"/>
  <c r="EC666" i="1"/>
  <c r="R8" i="39"/>
  <c r="R20" i="43"/>
  <c r="P664" i="1"/>
  <c r="Z665" i="1"/>
  <c r="EF630" i="1"/>
  <c r="CP666" i="1"/>
  <c r="J569" i="1"/>
  <c r="G31" i="43"/>
  <c r="DL774" i="1"/>
  <c r="AC14" i="39"/>
  <c r="AN13" i="39"/>
  <c r="T630" i="1"/>
  <c r="N70" i="44"/>
  <c r="DB629" i="1"/>
  <c r="AF666" i="1"/>
  <c r="DA642" i="1"/>
  <c r="AU559" i="1"/>
  <c r="AU563" i="1" s="1"/>
  <c r="BC666" i="1"/>
  <c r="R18" i="39"/>
  <c r="DT662" i="1"/>
  <c r="DD660" i="1"/>
  <c r="AJ533" i="1"/>
  <c r="AJ540" i="1" s="1"/>
  <c r="O665" i="1"/>
  <c r="EB551" i="1"/>
  <c r="EB558" i="1" s="1"/>
  <c r="EB562" i="1" s="1"/>
  <c r="DG666" i="1"/>
  <c r="M12" i="43"/>
  <c r="CW666" i="1"/>
  <c r="BN542" i="1"/>
  <c r="M662" i="1"/>
  <c r="BM628" i="1"/>
  <c r="DT533" i="1"/>
  <c r="BS665" i="1"/>
  <c r="AD551" i="1"/>
  <c r="AD558" i="1" s="1"/>
  <c r="AD562" i="1" s="1"/>
  <c r="BS664" i="1"/>
  <c r="EJ559" i="1"/>
  <c r="EJ563" i="1" s="1"/>
  <c r="D25" i="43"/>
  <c r="CU559" i="1"/>
  <c r="CU563" i="1" s="1"/>
  <c r="CK638" i="1"/>
  <c r="BO533" i="1"/>
  <c r="I89" i="44"/>
  <c r="CP644" i="1"/>
  <c r="BO559" i="1"/>
  <c r="BO563" i="1" s="1"/>
  <c r="AU629" i="1"/>
  <c r="DL665" i="1"/>
  <c r="DT551" i="1"/>
  <c r="DT558" i="1" s="1"/>
  <c r="DT562" i="1" s="1"/>
  <c r="D18" i="43"/>
  <c r="AU644" i="1"/>
  <c r="CO630" i="1"/>
  <c r="G19" i="43"/>
  <c r="K774" i="1"/>
  <c r="EG643" i="1"/>
  <c r="DX551" i="1"/>
  <c r="DX558" i="1" s="1"/>
  <c r="DX562" i="1" s="1"/>
  <c r="DP559" i="1"/>
  <c r="DP563" i="1" s="1"/>
  <c r="M27" i="43"/>
  <c r="DS542" i="1"/>
  <c r="CN551" i="1"/>
  <c r="CN558" i="1" s="1"/>
  <c r="CN562" i="1" s="1"/>
  <c r="CA774" i="1"/>
  <c r="G12" i="43"/>
  <c r="AT665" i="1"/>
  <c r="AO653" i="1"/>
  <c r="U551" i="1"/>
  <c r="U558" i="1" s="1"/>
  <c r="U562" i="1" s="1"/>
  <c r="R18" i="43"/>
  <c r="CC666" i="1"/>
  <c r="S643" i="1"/>
  <c r="CO559" i="1"/>
  <c r="CO563" i="1" s="1"/>
  <c r="T639" i="1"/>
  <c r="DT542" i="1"/>
  <c r="T31" i="43"/>
  <c r="AJ664" i="1"/>
  <c r="CO641" i="1"/>
  <c r="G29" i="43"/>
  <c r="K16" i="43"/>
  <c r="BC663" i="1"/>
  <c r="AN10" i="39"/>
  <c r="DT569" i="1"/>
  <c r="G16" i="43"/>
  <c r="BW665" i="1"/>
  <c r="AR551" i="1"/>
  <c r="AR558" i="1" s="1"/>
  <c r="AR562" i="1" s="1"/>
  <c r="CS775" i="1"/>
  <c r="G22" i="43"/>
  <c r="G34" i="43"/>
  <c r="DI774" i="1"/>
  <c r="DL569" i="1"/>
  <c r="D14" i="43"/>
  <c r="AN17" i="39"/>
  <c r="BW666" i="1"/>
  <c r="O10" i="43"/>
  <c r="DP664" i="1"/>
  <c r="EG663" i="1"/>
  <c r="CN664" i="1"/>
  <c r="BI663" i="1"/>
  <c r="DW569" i="1"/>
  <c r="BZ551" i="1"/>
  <c r="BZ558" i="1" s="1"/>
  <c r="BZ562" i="1" s="1"/>
  <c r="BB569" i="1"/>
  <c r="BG542" i="1"/>
  <c r="DX559" i="1"/>
  <c r="DX563" i="1" s="1"/>
  <c r="DK663" i="1"/>
  <c r="M20" i="43"/>
  <c r="DH665" i="1"/>
  <c r="CS559" i="1"/>
  <c r="CS563" i="1" s="1"/>
  <c r="AR666" i="1"/>
  <c r="DN664" i="1"/>
  <c r="DA662" i="1"/>
  <c r="AL551" i="1"/>
  <c r="AL558" i="1" s="1"/>
  <c r="AL562" i="1" s="1"/>
  <c r="V569" i="1"/>
  <c r="DO666" i="1"/>
  <c r="CN559" i="1"/>
  <c r="CN563" i="1" s="1"/>
  <c r="O774" i="1"/>
  <c r="BC664" i="1"/>
  <c r="AE666" i="1"/>
  <c r="EJ774" i="1"/>
  <c r="BO774" i="1"/>
  <c r="EA666" i="1"/>
  <c r="CU700" i="1"/>
  <c r="AC15" i="39"/>
  <c r="DY774" i="1"/>
  <c r="AN16" i="39"/>
  <c r="V774" i="1"/>
  <c r="G18" i="43"/>
  <c r="M33" i="43"/>
  <c r="EE551" i="1"/>
  <c r="EE558" i="1" s="1"/>
  <c r="EE562" i="1" s="1"/>
  <c r="S630" i="1"/>
  <c r="CG541" i="1"/>
  <c r="CG704" i="1" s="1"/>
  <c r="CG709" i="1" s="1"/>
  <c r="EC559" i="1"/>
  <c r="EC563" i="1" s="1"/>
  <c r="AS666" i="1"/>
  <c r="DI559" i="1"/>
  <c r="DI563" i="1" s="1"/>
  <c r="CG665" i="1"/>
  <c r="O559" i="1"/>
  <c r="O563" i="1" s="1"/>
  <c r="DI569" i="1"/>
  <c r="CA542" i="1"/>
  <c r="CU774" i="1"/>
  <c r="CW774" i="1"/>
  <c r="DH774" i="1"/>
  <c r="R15" i="39"/>
  <c r="O25" i="43"/>
  <c r="M24" i="43"/>
  <c r="AL569" i="1"/>
  <c r="AE665" i="1"/>
  <c r="BD559" i="1"/>
  <c r="BD563" i="1" s="1"/>
  <c r="W702" i="1"/>
  <c r="D27" i="43"/>
  <c r="G33" i="43"/>
  <c r="AC12" i="39"/>
  <c r="G9" i="43"/>
  <c r="R16" i="39"/>
  <c r="EH569" i="1"/>
  <c r="BS662" i="1"/>
  <c r="DS533" i="1"/>
  <c r="DS540" i="1" s="1"/>
  <c r="BT569" i="1"/>
  <c r="G30" i="43"/>
  <c r="R12" i="39"/>
  <c r="CL702" i="1"/>
  <c r="AC16" i="39"/>
  <c r="AN8" i="39"/>
  <c r="M16" i="43"/>
  <c r="R17" i="39"/>
  <c r="R13" i="39"/>
  <c r="AN9" i="39"/>
  <c r="AC10" i="39"/>
  <c r="K27" i="43"/>
  <c r="AL774" i="1"/>
  <c r="CB774" i="1"/>
  <c r="DD774" i="1"/>
  <c r="K25" i="43"/>
  <c r="Y700" i="1"/>
  <c r="BD774" i="1"/>
  <c r="BZ774" i="1"/>
  <c r="AH774" i="1"/>
  <c r="K14" i="43"/>
  <c r="AC9" i="39"/>
  <c r="R9" i="39"/>
  <c r="AU774" i="1"/>
  <c r="G10" i="43"/>
  <c r="O27" i="43"/>
  <c r="AZ774" i="1"/>
  <c r="AH700" i="1"/>
  <c r="BL774" i="1"/>
  <c r="CJ774" i="1"/>
  <c r="AN11" i="39"/>
  <c r="AM774" i="1"/>
  <c r="O16" i="43"/>
  <c r="CK774" i="1"/>
  <c r="G11" i="43"/>
  <c r="G25" i="43"/>
  <c r="D16" i="43"/>
  <c r="O14" i="43"/>
  <c r="BG774" i="1"/>
  <c r="G14" i="43"/>
  <c r="D24" i="43"/>
  <c r="Q774" i="1"/>
  <c r="M25" i="43"/>
  <c r="S774" i="1"/>
  <c r="M14" i="43"/>
  <c r="G20" i="43"/>
  <c r="CR774" i="1"/>
  <c r="AN14" i="39"/>
  <c r="DA702" i="1"/>
  <c r="AN18" i="39"/>
  <c r="DX774" i="1"/>
  <c r="AC18" i="39"/>
  <c r="G27" i="43"/>
  <c r="CN774" i="1"/>
  <c r="AC8" i="39"/>
  <c r="AR774" i="1"/>
  <c r="R14" i="39"/>
  <c r="U774" i="1"/>
  <c r="EA541" i="1"/>
  <c r="EA704" i="1" s="1"/>
  <c r="EA709" i="1" s="1"/>
  <c r="AD775" i="1"/>
  <c r="AL775" i="1"/>
  <c r="DE541" i="1"/>
  <c r="DE704" i="1" s="1"/>
  <c r="DE709" i="1" s="1"/>
  <c r="DE688" i="1"/>
  <c r="AC541" i="1"/>
  <c r="AC704" i="1" s="1"/>
  <c r="AC709" i="1" s="1"/>
  <c r="AC688" i="1"/>
  <c r="CU541" i="1"/>
  <c r="CU704" i="1" s="1"/>
  <c r="CU709" i="1" s="1"/>
  <c r="CU688" i="1"/>
  <c r="AF775" i="1"/>
  <c r="AF773" i="1"/>
  <c r="CY541" i="1"/>
  <c r="CY704" i="1" s="1"/>
  <c r="DB642" i="1"/>
  <c r="AF662" i="1"/>
  <c r="CD666" i="1"/>
  <c r="CY666" i="1"/>
  <c r="DN541" i="1"/>
  <c r="DN704" i="1" s="1"/>
  <c r="DN709" i="1" s="1"/>
  <c r="BD688" i="1"/>
  <c r="BD541" i="1"/>
  <c r="BD704" i="1" s="1"/>
  <c r="BD709" i="1" s="1"/>
  <c r="AG775" i="1"/>
  <c r="AG773" i="1"/>
  <c r="DL541" i="1"/>
  <c r="DL704" i="1" s="1"/>
  <c r="DL709" i="1" s="1"/>
  <c r="DL688" i="1"/>
  <c r="AZ775" i="1"/>
  <c r="AZ773" i="1"/>
  <c r="AF688" i="1"/>
  <c r="AF541" i="1"/>
  <c r="AF704" i="1" s="1"/>
  <c r="CO541" i="1"/>
  <c r="CO704" i="1" s="1"/>
  <c r="CO709" i="1" s="1"/>
  <c r="CB775" i="1"/>
  <c r="CB773" i="1"/>
  <c r="H26" i="44"/>
  <c r="I26" i="44" s="1"/>
  <c r="H36" i="44"/>
  <c r="I36" i="44" s="1"/>
  <c r="J624" i="1"/>
  <c r="AT775" i="1"/>
  <c r="F26" i="44"/>
  <c r="G26" i="44" s="1"/>
  <c r="U624" i="1"/>
  <c r="F36" i="44"/>
  <c r="G36" i="44" s="1"/>
  <c r="BQ541" i="1"/>
  <c r="BQ704" i="1" s="1"/>
  <c r="BQ688" i="1"/>
  <c r="CR688" i="1"/>
  <c r="CR541" i="1"/>
  <c r="CR704" i="1" s="1"/>
  <c r="AH688" i="1"/>
  <c r="AH541" i="1"/>
  <c r="AH704" i="1" s="1"/>
  <c r="Q666" i="1"/>
  <c r="AC666" i="1"/>
  <c r="EA775" i="1"/>
  <c r="EA773" i="1"/>
  <c r="BO775" i="1"/>
  <c r="BO773" i="1"/>
  <c r="CQ662" i="1"/>
  <c r="CN688" i="1"/>
  <c r="CN541" i="1"/>
  <c r="CN704" i="1" s="1"/>
  <c r="CN709" i="1" s="1"/>
  <c r="M666" i="1"/>
  <c r="V541" i="1"/>
  <c r="V704" i="1" s="1"/>
  <c r="V709" i="1" s="1"/>
  <c r="AZ666" i="1"/>
  <c r="BB662" i="1"/>
  <c r="BL775" i="1"/>
  <c r="BL773" i="1"/>
  <c r="CZ780" i="1"/>
  <c r="CZ779" i="1"/>
  <c r="CZ661" i="1"/>
  <c r="ED780" i="1"/>
  <c r="ED779" i="1"/>
  <c r="ED661" i="1"/>
  <c r="EC775" i="1"/>
  <c r="EC773" i="1"/>
  <c r="CC541" i="1"/>
  <c r="CC704" i="1" s="1"/>
  <c r="CC709" i="1" s="1"/>
  <c r="O36" i="44"/>
  <c r="P36" i="44" s="1"/>
  <c r="AH624" i="1"/>
  <c r="O26" i="44"/>
  <c r="P26" i="44" s="1"/>
  <c r="DG775" i="1"/>
  <c r="DG773" i="1"/>
  <c r="M775" i="1"/>
  <c r="M773" i="1"/>
  <c r="CZ664" i="1"/>
  <c r="BK641" i="1"/>
  <c r="CQ688" i="1"/>
  <c r="CQ541" i="1"/>
  <c r="CQ704" i="1" s="1"/>
  <c r="CQ709" i="1" s="1"/>
  <c r="DA541" i="1"/>
  <c r="DA704" i="1" s="1"/>
  <c r="DA709" i="1" s="1"/>
  <c r="BB688" i="1"/>
  <c r="BB541" i="1"/>
  <c r="BB704" i="1" s="1"/>
  <c r="BB709" i="1" s="1"/>
  <c r="DJ541" i="1"/>
  <c r="DJ704" i="1" s="1"/>
  <c r="DJ709" i="1" s="1"/>
  <c r="DJ688" i="1"/>
  <c r="BX639" i="1"/>
  <c r="BC541" i="1"/>
  <c r="BC704" i="1" s="1"/>
  <c r="BC688" i="1"/>
  <c r="AA775" i="1"/>
  <c r="AA773" i="1"/>
  <c r="BZ666" i="1"/>
  <c r="DA775" i="1"/>
  <c r="DA773" i="1"/>
  <c r="AC663" i="1"/>
  <c r="AN779" i="1"/>
  <c r="AN780" i="1"/>
  <c r="AN661" i="1"/>
  <c r="DJ775" i="1"/>
  <c r="DJ773" i="1"/>
  <c r="AJ541" i="1"/>
  <c r="AJ704" i="1" s="1"/>
  <c r="AJ709" i="1" s="1"/>
  <c r="AJ688" i="1"/>
  <c r="CN775" i="1"/>
  <c r="CN773" i="1"/>
  <c r="CG775" i="1"/>
  <c r="CG773" i="1"/>
  <c r="BY644" i="1"/>
  <c r="AR665" i="1"/>
  <c r="N780" i="1"/>
  <c r="N661" i="1"/>
  <c r="N779" i="1"/>
  <c r="BG541" i="1"/>
  <c r="BG704" i="1" s="1"/>
  <c r="BG688" i="1"/>
  <c r="CL541" i="1"/>
  <c r="CL704" i="1" s="1"/>
  <c r="CL709" i="1" s="1"/>
  <c r="Q694" i="1"/>
  <c r="Q692" i="1"/>
  <c r="Q693" i="1"/>
  <c r="Q706" i="1"/>
  <c r="CW775" i="1"/>
  <c r="CW773" i="1"/>
  <c r="BL661" i="1"/>
  <c r="BL780" i="1"/>
  <c r="BL779" i="1"/>
  <c r="AU688" i="1"/>
  <c r="AU541" i="1"/>
  <c r="AU704" i="1" s="1"/>
  <c r="AU709" i="1" s="1"/>
  <c r="BL665" i="1"/>
  <c r="AM688" i="1"/>
  <c r="AM541" i="1"/>
  <c r="AM704" i="1" s="1"/>
  <c r="AM709" i="1" s="1"/>
  <c r="BL688" i="1"/>
  <c r="BL541" i="1"/>
  <c r="BL704" i="1" s="1"/>
  <c r="BL709" i="1" s="1"/>
  <c r="EH775" i="1"/>
  <c r="EH773" i="1"/>
  <c r="BY666" i="1"/>
  <c r="AU665" i="1"/>
  <c r="AO632" i="1"/>
  <c r="S775" i="1"/>
  <c r="S773" i="1"/>
  <c r="BS775" i="1"/>
  <c r="BS773" i="1"/>
  <c r="CW661" i="1"/>
  <c r="CW779" i="1"/>
  <c r="CW780" i="1"/>
  <c r="BC639" i="1"/>
  <c r="AG541" i="1"/>
  <c r="AG704" i="1" s="1"/>
  <c r="AG688" i="1"/>
  <c r="AT551" i="1"/>
  <c r="AT558" i="1" s="1"/>
  <c r="AT562" i="1" s="1"/>
  <c r="BI662" i="1"/>
  <c r="DN665" i="1"/>
  <c r="W695" i="1"/>
  <c r="W698" i="1"/>
  <c r="W712" i="1"/>
  <c r="DO780" i="1"/>
  <c r="DO661" i="1"/>
  <c r="DO779" i="1"/>
  <c r="EF712" i="1"/>
  <c r="EF695" i="1"/>
  <c r="DE695" i="1"/>
  <c r="DE703" i="1" s="1"/>
  <c r="DE712" i="1"/>
  <c r="DE698" i="1"/>
  <c r="EG665" i="1"/>
  <c r="CU712" i="1"/>
  <c r="CU698" i="1"/>
  <c r="CU695" i="1"/>
  <c r="CU706" i="1" s="1"/>
  <c r="O698" i="1"/>
  <c r="O695" i="1"/>
  <c r="O712" i="1"/>
  <c r="W628" i="1"/>
  <c r="AZ664" i="1"/>
  <c r="BD644" i="1"/>
  <c r="EI780" i="1"/>
  <c r="EI661" i="1"/>
  <c r="EI779" i="1"/>
  <c r="DT541" i="1"/>
  <c r="DT704" i="1" s="1"/>
  <c r="DT709" i="1" s="1"/>
  <c r="DT688" i="1"/>
  <c r="AK639" i="1"/>
  <c r="BV662" i="1"/>
  <c r="S628" i="1"/>
  <c r="AP688" i="1"/>
  <c r="AP541" i="1"/>
  <c r="AP704" i="1" s="1"/>
  <c r="AP709" i="1" s="1"/>
  <c r="DD688" i="1"/>
  <c r="DD541" i="1"/>
  <c r="DD704" i="1" s="1"/>
  <c r="DD709" i="1" s="1"/>
  <c r="CJ541" i="1"/>
  <c r="CJ704" i="1" s="1"/>
  <c r="CJ709" i="1" s="1"/>
  <c r="CJ688" i="1"/>
  <c r="DP541" i="1"/>
  <c r="DP704" i="1" s="1"/>
  <c r="DP709" i="1" s="1"/>
  <c r="DP688" i="1"/>
  <c r="EJ775" i="1"/>
  <c r="EJ773" i="1"/>
  <c r="DB780" i="1"/>
  <c r="DB661" i="1"/>
  <c r="Z662" i="1"/>
  <c r="CX780" i="1"/>
  <c r="CX661" i="1"/>
  <c r="CX779" i="1"/>
  <c r="CS541" i="1"/>
  <c r="CS704" i="1" s="1"/>
  <c r="CS709" i="1" s="1"/>
  <c r="CS688" i="1"/>
  <c r="BU662" i="1"/>
  <c r="BP662" i="1"/>
  <c r="EA665" i="1"/>
  <c r="CL698" i="1"/>
  <c r="CL695" i="1"/>
  <c r="CL712" i="1"/>
  <c r="BP661" i="1"/>
  <c r="BP780" i="1"/>
  <c r="BP779" i="1"/>
  <c r="J775" i="1"/>
  <c r="J773" i="1"/>
  <c r="P662" i="1"/>
  <c r="BV541" i="1"/>
  <c r="BV704" i="1" s="1"/>
  <c r="BV709" i="1" s="1"/>
  <c r="BV688" i="1"/>
  <c r="BU664" i="1"/>
  <c r="EE688" i="1"/>
  <c r="EE541" i="1"/>
  <c r="EE704" i="1" s="1"/>
  <c r="EE709" i="1" s="1"/>
  <c r="DD641" i="1"/>
  <c r="BC775" i="1"/>
  <c r="EK644" i="1"/>
  <c r="DD664" i="1"/>
  <c r="CQ775" i="1"/>
  <c r="CQ773" i="1"/>
  <c r="BA541" i="1"/>
  <c r="BA704" i="1" s="1"/>
  <c r="BA709" i="1" s="1"/>
  <c r="BA688" i="1"/>
  <c r="BI775" i="1"/>
  <c r="BI773" i="1"/>
  <c r="DY541" i="1"/>
  <c r="DY704" i="1" s="1"/>
  <c r="DY709" i="1" s="1"/>
  <c r="DY688" i="1"/>
  <c r="BN541" i="1"/>
  <c r="BN704" i="1" s="1"/>
  <c r="BN709" i="1" s="1"/>
  <c r="BN688" i="1"/>
  <c r="EA626" i="1"/>
  <c r="DP775" i="1"/>
  <c r="DP773" i="1"/>
  <c r="AA688" i="1"/>
  <c r="AA541" i="1"/>
  <c r="AA704" i="1" s="1"/>
  <c r="AA709" i="1" s="1"/>
  <c r="AT640" i="1"/>
  <c r="AT777" i="1"/>
  <c r="CP661" i="1"/>
  <c r="CP780" i="1"/>
  <c r="BM662" i="1"/>
  <c r="AO628" i="1"/>
  <c r="AI665" i="1"/>
  <c r="DT775" i="1"/>
  <c r="DT773" i="1"/>
  <c r="BS541" i="1"/>
  <c r="BS704" i="1" s="1"/>
  <c r="BS709" i="1" s="1"/>
  <c r="BS688" i="1"/>
  <c r="M780" i="1"/>
  <c r="M661" i="1"/>
  <c r="M779" i="1"/>
  <c r="AA712" i="1"/>
  <c r="AA695" i="1"/>
  <c r="AA703" i="1" s="1"/>
  <c r="U559" i="1"/>
  <c r="U563" i="1" s="1"/>
  <c r="BQ695" i="1"/>
  <c r="BQ703" i="1" s="1"/>
  <c r="BQ712" i="1"/>
  <c r="BQ698" i="1"/>
  <c r="Y688" i="1"/>
  <c r="Y541" i="1"/>
  <c r="Y704" i="1" s="1"/>
  <c r="Y709" i="1" s="1"/>
  <c r="DY780" i="1"/>
  <c r="DY779" i="1"/>
  <c r="DY661" i="1"/>
  <c r="EK779" i="1"/>
  <c r="EK661" i="1"/>
  <c r="EK780" i="1"/>
  <c r="DP656" i="1"/>
  <c r="DP778" i="1"/>
  <c r="CW688" i="1"/>
  <c r="CW541" i="1"/>
  <c r="CW704" i="1" s="1"/>
  <c r="CW709" i="1" s="1"/>
  <c r="DH541" i="1"/>
  <c r="DH704" i="1" s="1"/>
  <c r="DH709" i="1" s="1"/>
  <c r="DH688" i="1"/>
  <c r="EK777" i="1"/>
  <c r="EK640" i="1"/>
  <c r="AA666" i="1"/>
  <c r="DZ639" i="1"/>
  <c r="CK653" i="1"/>
  <c r="CB780" i="1"/>
  <c r="CB779" i="1"/>
  <c r="CB661" i="1"/>
  <c r="CP779" i="1"/>
  <c r="CP637" i="1"/>
  <c r="AO780" i="1"/>
  <c r="AO779" i="1"/>
  <c r="AO661" i="1"/>
  <c r="CB639" i="1"/>
  <c r="DA780" i="1"/>
  <c r="DA661" i="1"/>
  <c r="DB666" i="1"/>
  <c r="T641" i="1"/>
  <c r="AT541" i="1"/>
  <c r="AT704" i="1" s="1"/>
  <c r="AT709" i="1" s="1"/>
  <c r="AU773" i="1"/>
  <c r="AU775" i="1"/>
  <c r="BU779" i="1"/>
  <c r="BU780" i="1"/>
  <c r="BU661" i="1"/>
  <c r="AE662" i="1"/>
  <c r="CH775" i="1"/>
  <c r="CH773" i="1"/>
  <c r="EG661" i="1"/>
  <c r="EG779" i="1"/>
  <c r="EG780" i="1"/>
  <c r="BL694" i="1"/>
  <c r="AR692" i="1"/>
  <c r="AR693" i="1"/>
  <c r="AR694" i="1"/>
  <c r="Y692" i="1"/>
  <c r="Y693" i="1"/>
  <c r="Y694" i="1"/>
  <c r="Y703" i="1"/>
  <c r="DB637" i="1"/>
  <c r="DB779" i="1"/>
  <c r="EF775" i="1"/>
  <c r="EF773" i="1"/>
  <c r="W694" i="1"/>
  <c r="W706" i="1"/>
  <c r="W703" i="1"/>
  <c r="W708" i="1" s="1"/>
  <c r="DY662" i="1"/>
  <c r="CB777" i="1"/>
  <c r="CB640" i="1"/>
  <c r="EB541" i="1"/>
  <c r="EB704" i="1" s="1"/>
  <c r="EB709" i="1" s="1"/>
  <c r="EB688" i="1"/>
  <c r="Q688" i="1"/>
  <c r="Q541" i="1"/>
  <c r="Q704" i="1" s="1"/>
  <c r="Q709" i="1" s="1"/>
  <c r="CM780" i="1"/>
  <c r="CM779" i="1"/>
  <c r="CM661" i="1"/>
  <c r="AD688" i="1"/>
  <c r="AD541" i="1"/>
  <c r="AD704" i="1" s="1"/>
  <c r="AD709" i="1" s="1"/>
  <c r="DA637" i="1"/>
  <c r="DA779" i="1"/>
  <c r="CJ773" i="1"/>
  <c r="CJ775" i="1"/>
  <c r="DN712" i="1"/>
  <c r="DN698" i="1"/>
  <c r="DN695" i="1"/>
  <c r="DN706" i="1" s="1"/>
  <c r="BQ662" i="1"/>
  <c r="CO665" i="1"/>
  <c r="CB541" i="1"/>
  <c r="CB704" i="1" s="1"/>
  <c r="CB709" i="1" s="1"/>
  <c r="AG639" i="1"/>
  <c r="CC639" i="1"/>
  <c r="CO712" i="1"/>
  <c r="CO698" i="1"/>
  <c r="CO695" i="1"/>
  <c r="CO706" i="1" s="1"/>
  <c r="DH775" i="1"/>
  <c r="DH773" i="1"/>
  <c r="V647" i="1"/>
  <c r="DO662" i="1"/>
  <c r="BJ698" i="1"/>
  <c r="BJ712" i="1"/>
  <c r="BJ695" i="1"/>
  <c r="BJ706" i="1" s="1"/>
  <c r="DO639" i="1"/>
  <c r="AR541" i="1"/>
  <c r="AR704" i="1" s="1"/>
  <c r="AR709" i="1" s="1"/>
  <c r="AR688" i="1"/>
  <c r="CY777" i="1"/>
  <c r="CY640" i="1"/>
  <c r="BT712" i="1"/>
  <c r="BT695" i="1"/>
  <c r="C18" i="29" s="1"/>
  <c r="AL688" i="1"/>
  <c r="AL541" i="1"/>
  <c r="AL704" i="1" s="1"/>
  <c r="AL709" i="1" s="1"/>
  <c r="W775" i="1"/>
  <c r="W773" i="1"/>
  <c r="DG779" i="1"/>
  <c r="DG661" i="1"/>
  <c r="DG780" i="1"/>
  <c r="AZ688" i="1"/>
  <c r="AZ541" i="1"/>
  <c r="AZ704" i="1" s="1"/>
  <c r="AD777" i="1"/>
  <c r="AD640" i="1"/>
  <c r="BM661" i="1"/>
  <c r="BM779" i="1"/>
  <c r="BM780" i="1"/>
  <c r="W541" i="1"/>
  <c r="W704" i="1" s="1"/>
  <c r="W709" i="1" s="1"/>
  <c r="W688" i="1"/>
  <c r="EH694" i="1"/>
  <c r="EH703" i="1"/>
  <c r="EH707" i="1" s="1"/>
  <c r="DL662" i="1"/>
  <c r="EE661" i="1"/>
  <c r="EE780" i="1"/>
  <c r="EE779" i="1"/>
  <c r="EH698" i="1"/>
  <c r="EH695" i="1"/>
  <c r="EH706" i="1" s="1"/>
  <c r="EH712" i="1"/>
  <c r="Y712" i="1"/>
  <c r="Y695" i="1"/>
  <c r="Y706" i="1" s="1"/>
  <c r="BG775" i="1"/>
  <c r="BG773" i="1"/>
  <c r="BX775" i="1"/>
  <c r="BX773" i="1"/>
  <c r="U541" i="1"/>
  <c r="U704" i="1" s="1"/>
  <c r="U688" i="1"/>
  <c r="CO779" i="1"/>
  <c r="CO637" i="1"/>
  <c r="BQ777" i="1"/>
  <c r="BQ640" i="1"/>
  <c r="AR775" i="1"/>
  <c r="AR773" i="1"/>
  <c r="S694" i="1"/>
  <c r="BO541" i="1"/>
  <c r="BO704" i="1" s="1"/>
  <c r="BO709" i="1" s="1"/>
  <c r="BO688" i="1"/>
  <c r="EE640" i="1"/>
  <c r="EE777" i="1"/>
  <c r="CH694" i="1"/>
  <c r="CH693" i="1"/>
  <c r="CH692" i="1"/>
  <c r="BJ775" i="1"/>
  <c r="BJ773" i="1"/>
  <c r="BX698" i="1"/>
  <c r="BX712" i="1"/>
  <c r="BX695" i="1"/>
  <c r="BX703" i="1" s="1"/>
  <c r="DI775" i="1"/>
  <c r="DI773" i="1"/>
  <c r="CR773" i="1"/>
  <c r="CR775" i="1"/>
  <c r="CL661" i="1"/>
  <c r="CL779" i="1"/>
  <c r="CL780" i="1"/>
  <c r="EJ698" i="1"/>
  <c r="EJ695" i="1"/>
  <c r="EJ706" i="1" s="1"/>
  <c r="EJ712" i="1"/>
  <c r="AN694" i="1"/>
  <c r="EF694" i="1"/>
  <c r="EF706" i="1"/>
  <c r="EF703" i="1"/>
  <c r="DX688" i="1"/>
  <c r="DX541" i="1"/>
  <c r="DX704" i="1" s="1"/>
  <c r="DX709" i="1" s="1"/>
  <c r="EB775" i="1"/>
  <c r="EB773" i="1"/>
  <c r="DW775" i="1"/>
  <c r="DW773" i="1"/>
  <c r="EG777" i="1"/>
  <c r="EG640" i="1"/>
  <c r="DW541" i="1"/>
  <c r="DW704" i="1" s="1"/>
  <c r="DW709" i="1" s="1"/>
  <c r="DW688" i="1"/>
  <c r="BO692" i="1"/>
  <c r="BO693" i="1"/>
  <c r="BO694" i="1"/>
  <c r="K688" i="1"/>
  <c r="K541" i="1"/>
  <c r="K704" i="1" s="1"/>
  <c r="K709" i="1" s="1"/>
  <c r="CJ780" i="1"/>
  <c r="CJ779" i="1"/>
  <c r="CJ661" i="1"/>
  <c r="AN541" i="1"/>
  <c r="AN704" i="1" s="1"/>
  <c r="AN709" i="1" s="1"/>
  <c r="CH688" i="1"/>
  <c r="CH541" i="1"/>
  <c r="CH704" i="1" s="1"/>
  <c r="CH709" i="1" s="1"/>
  <c r="S779" i="1"/>
  <c r="S661" i="1"/>
  <c r="S780" i="1"/>
  <c r="AH712" i="1"/>
  <c r="AH695" i="1"/>
  <c r="AH706" i="1" s="1"/>
  <c r="AH698" i="1"/>
  <c r="CA688" i="1"/>
  <c r="CA541" i="1"/>
  <c r="CA704" i="1" s="1"/>
  <c r="CA709" i="1" s="1"/>
  <c r="CC712" i="1"/>
  <c r="CC698" i="1"/>
  <c r="CC695" i="1"/>
  <c r="CC706" i="1" s="1"/>
  <c r="DZ780" i="1"/>
  <c r="DZ779" i="1"/>
  <c r="DZ661" i="1"/>
  <c r="T780" i="1"/>
  <c r="T779" i="1"/>
  <c r="T661" i="1"/>
  <c r="AJ695" i="1"/>
  <c r="AJ706" i="1" s="1"/>
  <c r="AJ712" i="1"/>
  <c r="AJ698" i="1"/>
  <c r="J541" i="1"/>
  <c r="J704" i="1" s="1"/>
  <c r="J709" i="1" s="1"/>
  <c r="J688" i="1"/>
  <c r="V777" i="1"/>
  <c r="V640" i="1"/>
  <c r="DT692" i="1"/>
  <c r="DT693" i="1"/>
  <c r="DT694" i="1"/>
  <c r="O688" i="1"/>
  <c r="O541" i="1"/>
  <c r="O704" i="1" s="1"/>
  <c r="DJ712" i="1"/>
  <c r="DJ695" i="1"/>
  <c r="DJ703" i="1" s="1"/>
  <c r="DN692" i="1"/>
  <c r="DN693" i="1"/>
  <c r="DN694" i="1"/>
  <c r="DN703" i="1"/>
  <c r="DI661" i="1"/>
  <c r="DI779" i="1"/>
  <c r="DI780" i="1"/>
  <c r="J11" i="41"/>
  <c r="K11" i="41" s="1"/>
  <c r="Z13" i="35"/>
  <c r="AA13" i="35" s="1"/>
  <c r="D13" i="35"/>
  <c r="E13" i="35" s="1"/>
  <c r="O11" i="41"/>
  <c r="P11" i="41" s="1"/>
  <c r="K700" i="1"/>
  <c r="U13" i="35"/>
  <c r="V13" i="35" s="1"/>
  <c r="I13" i="35"/>
  <c r="C11" i="41"/>
  <c r="D11" i="41" s="1"/>
  <c r="BZ688" i="1"/>
  <c r="BZ541" i="1"/>
  <c r="BZ704" i="1" s="1"/>
  <c r="BZ709" i="1" s="1"/>
  <c r="EA780" i="1"/>
  <c r="EA779" i="1"/>
  <c r="EA661" i="1"/>
  <c r="AR712" i="1"/>
  <c r="AR698" i="1"/>
  <c r="AR695" i="1"/>
  <c r="AR706" i="1" s="1"/>
  <c r="BJ694" i="1"/>
  <c r="BJ703" i="1"/>
  <c r="Q9" i="29"/>
  <c r="R9" i="29" s="1"/>
  <c r="M694" i="1"/>
  <c r="M9" i="41"/>
  <c r="N9" i="41" s="1"/>
  <c r="X11" i="35"/>
  <c r="Y11" i="35" s="1"/>
  <c r="EC693" i="1"/>
  <c r="EC692" i="1"/>
  <c r="EC694" i="1"/>
  <c r="DS775" i="1"/>
  <c r="DS773" i="1"/>
  <c r="DD656" i="1"/>
  <c r="DD778" i="1"/>
  <c r="DS541" i="1"/>
  <c r="DS704" i="1" s="1"/>
  <c r="DS709" i="1" s="1"/>
  <c r="DS688" i="1"/>
  <c r="BO780" i="1"/>
  <c r="BO779" i="1"/>
  <c r="BO661" i="1"/>
  <c r="BA773" i="1"/>
  <c r="BA775" i="1"/>
  <c r="S695" i="1"/>
  <c r="S706" i="1" s="1"/>
  <c r="S698" i="1"/>
  <c r="S712" i="1"/>
  <c r="AD692" i="1"/>
  <c r="AD694" i="1"/>
  <c r="AD693" i="1"/>
  <c r="AD703" i="1"/>
  <c r="AD707" i="1" s="1"/>
  <c r="Z11" i="35"/>
  <c r="AA11" i="35" s="1"/>
  <c r="C9" i="29"/>
  <c r="D9" i="29" s="1"/>
  <c r="K692" i="1"/>
  <c r="J9" i="41"/>
  <c r="K9" i="41" s="1"/>
  <c r="U11" i="35"/>
  <c r="V11" i="35" s="1"/>
  <c r="S9" i="29"/>
  <c r="T9" i="29" s="1"/>
  <c r="O9" i="41"/>
  <c r="P9" i="41" s="1"/>
  <c r="K694" i="1"/>
  <c r="N9" i="29"/>
  <c r="O9" i="29" s="1"/>
  <c r="I11" i="35"/>
  <c r="K693" i="1"/>
  <c r="C9" i="41"/>
  <c r="D9" i="41" s="1"/>
  <c r="D11" i="35"/>
  <c r="E11" i="35" s="1"/>
  <c r="K703" i="1"/>
  <c r="BX694" i="1"/>
  <c r="AG16" i="39" s="1"/>
  <c r="AH16" i="39" s="1"/>
  <c r="BX706" i="1"/>
  <c r="DA694" i="1"/>
  <c r="CA775" i="1"/>
  <c r="CA773" i="1"/>
  <c r="Z14" i="35"/>
  <c r="AA14" i="35" s="1"/>
  <c r="O12" i="41"/>
  <c r="P12" i="41" s="1"/>
  <c r="U14" i="35"/>
  <c r="V14" i="35" s="1"/>
  <c r="D14" i="35"/>
  <c r="E14" i="35" s="1"/>
  <c r="CY694" i="1"/>
  <c r="CY692" i="1"/>
  <c r="CY706" i="1"/>
  <c r="CY693" i="1"/>
  <c r="CL694" i="1"/>
  <c r="CL706" i="1"/>
  <c r="CL703" i="1"/>
  <c r="CC692" i="1"/>
  <c r="CC694" i="1"/>
  <c r="CC693" i="1"/>
  <c r="CC703" i="1"/>
  <c r="CC708" i="1" s="1"/>
  <c r="CY780" i="1"/>
  <c r="CY779" i="1"/>
  <c r="CY661" i="1"/>
  <c r="AH693" i="1"/>
  <c r="AH694" i="1"/>
  <c r="AH692" i="1"/>
  <c r="AH703" i="1"/>
  <c r="AN775" i="1"/>
  <c r="AN773" i="1"/>
  <c r="CH698" i="1"/>
  <c r="CH712" i="1"/>
  <c r="CH695" i="1"/>
  <c r="EC695" i="1"/>
  <c r="EC703" i="1" s="1"/>
  <c r="EC698" i="1"/>
  <c r="EC712" i="1"/>
  <c r="BV695" i="1"/>
  <c r="BV712" i="1"/>
  <c r="BV698" i="1"/>
  <c r="K775" i="1"/>
  <c r="K773" i="1"/>
  <c r="BD775" i="1"/>
  <c r="BD773" i="1"/>
  <c r="DX773" i="1"/>
  <c r="DX775" i="1"/>
  <c r="AP775" i="1"/>
  <c r="AP773" i="1"/>
  <c r="AD712" i="1"/>
  <c r="AD698" i="1"/>
  <c r="AD695" i="1"/>
  <c r="AD706" i="1" s="1"/>
  <c r="J10" i="41"/>
  <c r="K10" i="41" s="1"/>
  <c r="K695" i="1"/>
  <c r="K698" i="1"/>
  <c r="K712" i="1"/>
  <c r="O10" i="41"/>
  <c r="P10" i="41" s="1"/>
  <c r="C10" i="41"/>
  <c r="D10" i="41" s="1"/>
  <c r="DD773" i="1"/>
  <c r="DD775" i="1"/>
  <c r="BO712" i="1"/>
  <c r="BO698" i="1"/>
  <c r="BO695" i="1"/>
  <c r="O694" i="1"/>
  <c r="CW712" i="1"/>
  <c r="CW695" i="1"/>
  <c r="CW703" i="1" s="1"/>
  <c r="DT712" i="1"/>
  <c r="DT695" i="1"/>
  <c r="DT706" i="1" s="1"/>
  <c r="DT698" i="1"/>
  <c r="BL712" i="1"/>
  <c r="BL698" i="1"/>
  <c r="BL695" i="1"/>
  <c r="X13" i="35"/>
  <c r="Y13" i="35" s="1"/>
  <c r="M11" i="41"/>
  <c r="N11" i="41" s="1"/>
  <c r="CS694" i="1"/>
  <c r="CS693" i="1"/>
  <c r="CS692" i="1"/>
  <c r="CS706" i="1"/>
  <c r="DJ694" i="1"/>
  <c r="DJ692" i="1"/>
  <c r="DJ706" i="1"/>
  <c r="DJ693" i="1"/>
  <c r="BQ694" i="1"/>
  <c r="BQ693" i="1"/>
  <c r="BQ692" i="1"/>
  <c r="BQ706" i="1"/>
  <c r="EJ694" i="1"/>
  <c r="V16" i="39" s="1"/>
  <c r="W16" i="39" s="1"/>
  <c r="EJ703" i="1"/>
  <c r="EJ708" i="1" s="1"/>
  <c r="V775" i="1"/>
  <c r="V773" i="1"/>
  <c r="M12" i="41"/>
  <c r="N12" i="41" s="1"/>
  <c r="X14" i="35"/>
  <c r="Y14" i="35" s="1"/>
  <c r="BZ775" i="1"/>
  <c r="BZ773" i="1"/>
  <c r="DY695" i="1"/>
  <c r="DY712" i="1"/>
  <c r="CU692" i="1"/>
  <c r="CU693" i="1"/>
  <c r="CU694" i="1"/>
  <c r="CU703" i="1"/>
  <c r="U775" i="1"/>
  <c r="U773" i="1"/>
  <c r="DE694" i="1"/>
  <c r="DE693" i="1"/>
  <c r="DE692" i="1"/>
  <c r="DE706" i="1"/>
  <c r="AN698" i="1"/>
  <c r="AN695" i="1"/>
  <c r="AN712" i="1"/>
  <c r="CW694" i="1"/>
  <c r="CW693" i="1"/>
  <c r="CW692" i="1"/>
  <c r="DY692" i="1"/>
  <c r="DY694" i="1"/>
  <c r="DY693" i="1"/>
  <c r="CS695" i="1"/>
  <c r="CS712" i="1"/>
  <c r="CS698" i="1"/>
  <c r="AA694" i="1"/>
  <c r="AA706" i="1"/>
  <c r="Q695" i="1"/>
  <c r="Q703" i="1" s="1"/>
  <c r="Q712" i="1"/>
  <c r="Q698" i="1"/>
  <c r="AJ694" i="1"/>
  <c r="AJ692" i="1"/>
  <c r="AJ693" i="1"/>
  <c r="AJ703" i="1"/>
  <c r="BT694" i="1"/>
  <c r="BT692" i="1"/>
  <c r="BT693" i="1"/>
  <c r="DL775" i="1"/>
  <c r="BV694" i="1"/>
  <c r="BV693" i="1"/>
  <c r="BV692" i="1"/>
  <c r="CU775" i="1"/>
  <c r="CU773" i="1"/>
  <c r="DA698" i="1"/>
  <c r="DA695" i="1"/>
  <c r="DA703" i="1" s="1"/>
  <c r="DA712" i="1"/>
  <c r="AH775" i="1"/>
  <c r="AH773" i="1"/>
  <c r="BN775" i="1"/>
  <c r="BN773" i="1"/>
  <c r="CY695" i="1"/>
  <c r="CY703" i="1" s="1"/>
  <c r="CY712" i="1"/>
  <c r="AM775" i="1"/>
  <c r="AM773" i="1"/>
  <c r="CK773" i="1"/>
  <c r="CK775" i="1"/>
  <c r="M712" i="1"/>
  <c r="M698" i="1"/>
  <c r="M695" i="1"/>
  <c r="M706" i="1" s="1"/>
  <c r="M10" i="41"/>
  <c r="N10" i="41" s="1"/>
  <c r="AT774" i="1"/>
  <c r="CO694" i="1"/>
  <c r="CO703" i="1"/>
  <c r="CO708" i="1" s="1"/>
  <c r="K24" i="43"/>
  <c r="CO773" i="1"/>
  <c r="AJ774" i="1"/>
  <c r="AJ773" i="1"/>
  <c r="Y773" i="1"/>
  <c r="H128" i="35"/>
  <c r="EH542" i="1"/>
  <c r="K53" i="44"/>
  <c r="P9" i="44"/>
  <c r="Q773" i="1"/>
  <c r="G34" i="44"/>
  <c r="EC688" i="1"/>
  <c r="D12" i="44"/>
  <c r="P53" i="44"/>
  <c r="I30" i="44"/>
  <c r="J41" i="35"/>
  <c r="J57" i="35"/>
  <c r="E111" i="35"/>
  <c r="N33" i="44"/>
  <c r="K60" i="44"/>
  <c r="Q145" i="35"/>
  <c r="D31" i="44"/>
  <c r="AL624" i="1"/>
  <c r="O773" i="1"/>
  <c r="H41" i="35"/>
  <c r="DG688" i="1"/>
  <c r="BT688" i="1"/>
  <c r="BT541" i="1"/>
  <c r="BT704" i="1" s="1"/>
  <c r="DY773" i="1"/>
  <c r="DI688" i="1"/>
  <c r="DI541" i="1"/>
  <c r="DI704" i="1" s="1"/>
  <c r="DI542" i="1"/>
  <c r="H144" i="35"/>
  <c r="DE773" i="1"/>
  <c r="L155" i="35"/>
  <c r="Q42" i="35"/>
  <c r="AA624" i="1"/>
  <c r="J35" i="44" s="1"/>
  <c r="K35" i="44" s="1"/>
  <c r="J26" i="44"/>
  <c r="K26" i="44" s="1"/>
  <c r="M36" i="44"/>
  <c r="N36" i="44" s="1"/>
  <c r="J36" i="44"/>
  <c r="K36" i="44" s="1"/>
  <c r="C36" i="44"/>
  <c r="D36" i="44" s="1"/>
  <c r="M26" i="44"/>
  <c r="N26" i="44" s="1"/>
  <c r="C26" i="44"/>
  <c r="D26" i="44" s="1"/>
  <c r="K18" i="44"/>
  <c r="P12" i="44"/>
  <c r="D48" i="44"/>
  <c r="K38" i="44"/>
  <c r="K17" i="44"/>
  <c r="L44" i="35"/>
  <c r="CG688" i="1"/>
  <c r="CL773" i="1"/>
  <c r="CS773" i="1"/>
  <c r="BI541" i="1"/>
  <c r="BI704" i="1" s="1"/>
  <c r="BI709" i="1" s="1"/>
  <c r="BI688" i="1"/>
  <c r="DA533" i="1"/>
  <c r="BB542" i="1"/>
  <c r="K27" i="44"/>
  <c r="D49" i="44"/>
  <c r="EA533" i="1"/>
  <c r="EH688" i="1"/>
  <c r="EJ688" i="1"/>
  <c r="EJ541" i="1"/>
  <c r="EJ704" i="1" s="1"/>
  <c r="EJ709" i="1" s="1"/>
  <c r="N9" i="44"/>
  <c r="I31" i="44"/>
  <c r="EF541" i="1"/>
  <c r="EF704" i="1" s="1"/>
  <c r="EF709" i="1" s="1"/>
  <c r="EF688" i="1"/>
  <c r="BX688" i="1"/>
  <c r="BX541" i="1"/>
  <c r="BX704" i="1" s="1"/>
  <c r="BX709" i="1" s="1"/>
  <c r="H48" i="35"/>
  <c r="CC773" i="1"/>
  <c r="CB542" i="1"/>
  <c r="CK542" i="1"/>
  <c r="CK688" i="1"/>
  <c r="CK541" i="1"/>
  <c r="CK704" i="1" s="1"/>
  <c r="Q97" i="35"/>
  <c r="DN775" i="1"/>
  <c r="DN773" i="1"/>
  <c r="CJ542" i="1"/>
  <c r="M688" i="1"/>
  <c r="EC540" i="1"/>
  <c r="CJ540" i="1"/>
  <c r="CH540" i="1"/>
  <c r="DI540" i="1"/>
  <c r="EJ540" i="1"/>
  <c r="O709" i="1"/>
  <c r="AG540" i="1"/>
  <c r="DP540" i="1"/>
  <c r="EB540" i="1"/>
  <c r="CK540" i="1"/>
  <c r="DG540" i="1"/>
  <c r="CG540" i="1"/>
  <c r="EH540" i="1"/>
  <c r="BG709" i="1"/>
  <c r="DT540" i="1"/>
  <c r="DJ540" i="1"/>
  <c r="DE540" i="1"/>
  <c r="CO707" i="1"/>
  <c r="EJ707" i="1"/>
  <c r="EH708" i="1"/>
  <c r="W707" i="1"/>
  <c r="F35" i="44"/>
  <c r="G35" i="44" s="1"/>
  <c r="G4" i="36"/>
  <c r="G6" i="36" s="1"/>
  <c r="S15" i="29"/>
  <c r="T15" i="29" s="1"/>
  <c r="BC706" i="1"/>
  <c r="BC703" i="1"/>
  <c r="AM703" i="1"/>
  <c r="AM706" i="1"/>
  <c r="DH706" i="1"/>
  <c r="DH703" i="1"/>
  <c r="CK706" i="1"/>
  <c r="CK703" i="1"/>
  <c r="J18" i="29"/>
  <c r="K18" i="29" s="1"/>
  <c r="J14" i="29"/>
  <c r="K14" i="29" s="1"/>
  <c r="J19" i="29"/>
  <c r="K19" i="29" s="1"/>
  <c r="J15" i="29"/>
  <c r="K15" i="29" s="1"/>
  <c r="U706" i="1"/>
  <c r="U703" i="1"/>
  <c r="BN706" i="1"/>
  <c r="BN703" i="1"/>
  <c r="CA706" i="1"/>
  <c r="CA703" i="1"/>
  <c r="DW706" i="1"/>
  <c r="DW703" i="1"/>
  <c r="CG706" i="1"/>
  <c r="CG703" i="1"/>
  <c r="AT706" i="1"/>
  <c r="AT703" i="1"/>
  <c r="DS703" i="1"/>
  <c r="DS706" i="1"/>
  <c r="BS706" i="1"/>
  <c r="BS703" i="1"/>
  <c r="DL703" i="1"/>
  <c r="DL706" i="1"/>
  <c r="AG703" i="1"/>
  <c r="AG706" i="1"/>
  <c r="DI706" i="1"/>
  <c r="DI703" i="1"/>
  <c r="Q12" i="35"/>
  <c r="R12" i="35" s="1"/>
  <c r="EB703" i="1"/>
  <c r="EB706" i="1"/>
  <c r="CC707" i="1"/>
  <c r="AP703" i="1"/>
  <c r="AP706" i="1"/>
  <c r="BD706" i="1"/>
  <c r="BD703" i="1"/>
  <c r="BJ708" i="1"/>
  <c r="BJ707" i="1"/>
  <c r="DD703" i="1"/>
  <c r="DD706" i="1"/>
  <c r="BA706" i="1"/>
  <c r="BA703" i="1"/>
  <c r="AF706" i="1"/>
  <c r="AF703" i="1"/>
  <c r="CJ706" i="1"/>
  <c r="CJ703" i="1"/>
  <c r="BI706" i="1"/>
  <c r="BI703" i="1"/>
  <c r="S14" i="29"/>
  <c r="T14" i="29" s="1"/>
  <c r="V706" i="1"/>
  <c r="V703" i="1"/>
  <c r="BG706" i="1"/>
  <c r="BG703" i="1"/>
  <c r="EA706" i="1"/>
  <c r="EA703" i="1"/>
  <c r="G8" i="36"/>
  <c r="G11" i="36"/>
  <c r="G10" i="36"/>
  <c r="G13" i="36"/>
  <c r="E4" i="37"/>
  <c r="E6" i="37" s="1"/>
  <c r="AD708" i="1"/>
  <c r="BZ703" i="1"/>
  <c r="BZ706" i="1"/>
  <c r="EE706" i="1"/>
  <c r="EE703" i="1"/>
  <c r="CB706" i="1"/>
  <c r="CB703" i="1"/>
  <c r="CU708" i="1"/>
  <c r="CU707" i="1"/>
  <c r="AL706" i="1"/>
  <c r="AL703" i="1"/>
  <c r="CN703" i="1"/>
  <c r="CN706" i="1"/>
  <c r="AZ703" i="1"/>
  <c r="AZ706" i="1"/>
  <c r="DG706" i="1"/>
  <c r="DG703" i="1"/>
  <c r="DX706" i="1"/>
  <c r="DX703" i="1"/>
  <c r="K708" i="1"/>
  <c r="AU706" i="1"/>
  <c r="AU703" i="1"/>
  <c r="CR703" i="1"/>
  <c r="CR706" i="1"/>
  <c r="BB706" i="1"/>
  <c r="BB703" i="1"/>
  <c r="S18" i="29"/>
  <c r="T18" i="29" s="1"/>
  <c r="AC706" i="1"/>
  <c r="AC703" i="1"/>
  <c r="CQ706" i="1"/>
  <c r="CQ703" i="1"/>
  <c r="DP703" i="1"/>
  <c r="DP706" i="1"/>
  <c r="AH708" i="1"/>
  <c r="AH707" i="1"/>
  <c r="Z12" i="35"/>
  <c r="AA12" i="35" s="1"/>
  <c r="J706" i="1"/>
  <c r="J703" i="1"/>
  <c r="L19" i="29"/>
  <c r="M19" i="29" s="1"/>
  <c r="L15" i="29"/>
  <c r="M15" i="29" s="1"/>
  <c r="C14" i="29"/>
  <c r="L18" i="29"/>
  <c r="M18" i="29" s="1"/>
  <c r="L14" i="29"/>
  <c r="M14" i="29" s="1"/>
  <c r="S12" i="35"/>
  <c r="T12" i="35" s="1"/>
  <c r="Y708" i="1"/>
  <c r="Y707" i="1"/>
  <c r="J76" i="44"/>
  <c r="DI672" i="1"/>
  <c r="DI673" i="1"/>
  <c r="CA679" i="1"/>
  <c r="AA670" i="1"/>
  <c r="CR679" i="1"/>
  <c r="EE762" i="1"/>
  <c r="V670" i="1"/>
  <c r="V669" i="1"/>
  <c r="EH702" i="1"/>
  <c r="M669" i="1"/>
  <c r="M670" i="1"/>
  <c r="EA670" i="1"/>
  <c r="AN675" i="1"/>
  <c r="CY670" i="1"/>
  <c r="AH702" i="1"/>
  <c r="AH696" i="1" s="1"/>
  <c r="AC669" i="1"/>
  <c r="AC671" i="1"/>
  <c r="F17" i="44"/>
  <c r="BT762" i="1"/>
  <c r="CC678" i="1"/>
  <c r="EJ670" i="1"/>
  <c r="AF671" i="1"/>
  <c r="AF669" i="1"/>
  <c r="F53" i="44"/>
  <c r="DA672" i="1"/>
  <c r="DA673" i="1"/>
  <c r="CL671" i="1"/>
  <c r="BI671" i="1"/>
  <c r="BI669" i="1"/>
  <c r="Y702" i="1"/>
  <c r="CJ678" i="1"/>
  <c r="CS678" i="1"/>
  <c r="F9" i="44"/>
  <c r="EH670" i="1"/>
  <c r="EA669" i="1"/>
  <c r="EA671" i="1"/>
  <c r="G104" i="35"/>
  <c r="BX671" i="1"/>
  <c r="BT670" i="1"/>
  <c r="CJ672" i="1"/>
  <c r="CJ674" i="1"/>
  <c r="CW669" i="1"/>
  <c r="CW671" i="1"/>
  <c r="DJ678" i="1"/>
  <c r="CL672" i="1"/>
  <c r="CL673" i="1"/>
  <c r="AJ678" i="1"/>
  <c r="DJ700" i="1"/>
  <c r="DE671" i="1"/>
  <c r="DE669" i="1"/>
  <c r="BC771" i="1"/>
  <c r="I17" i="35"/>
  <c r="I16" i="35"/>
  <c r="I15" i="35"/>
  <c r="I26" i="35"/>
  <c r="I19" i="35"/>
  <c r="I18" i="35"/>
  <c r="I27" i="35"/>
  <c r="I28" i="35"/>
  <c r="I25" i="35"/>
  <c r="I32" i="35"/>
  <c r="I9" i="35"/>
  <c r="I30" i="35"/>
  <c r="I31" i="35"/>
  <c r="I10" i="35"/>
  <c r="DD670" i="1"/>
  <c r="M678" i="1"/>
  <c r="BI670" i="1"/>
  <c r="DA678" i="1"/>
  <c r="BV702" i="1"/>
  <c r="BO700" i="1"/>
  <c r="CY700" i="1"/>
  <c r="AD702" i="1"/>
  <c r="Q702" i="1"/>
  <c r="CO700" i="1"/>
  <c r="EC700" i="1"/>
  <c r="DY700" i="1"/>
  <c r="BX700" i="1"/>
  <c r="AL771" i="1"/>
  <c r="AF678" i="1"/>
  <c r="CQ678" i="1"/>
  <c r="BC529" i="1"/>
  <c r="F82" i="44"/>
  <c r="DN538" i="1"/>
  <c r="AZ669" i="1"/>
  <c r="AZ671" i="1"/>
  <c r="EH676" i="1"/>
  <c r="AJ544" i="1"/>
  <c r="S544" i="1"/>
  <c r="DA537" i="1"/>
  <c r="BO539" i="1"/>
  <c r="BT529" i="1"/>
  <c r="DD543" i="1"/>
  <c r="EJ543" i="1"/>
  <c r="AT531" i="1"/>
  <c r="CO676" i="1"/>
  <c r="AN531" i="1"/>
  <c r="CK673" i="1"/>
  <c r="CK672" i="1"/>
  <c r="DA676" i="1"/>
  <c r="AD539" i="1"/>
  <c r="EF676" i="1"/>
  <c r="W692" i="1"/>
  <c r="CO538" i="1"/>
  <c r="AG544" i="1"/>
  <c r="DN678" i="1"/>
  <c r="DN531" i="1"/>
  <c r="BT698" i="1"/>
  <c r="EE676" i="1"/>
  <c r="Y698" i="1"/>
  <c r="S693" i="1"/>
  <c r="CL676" i="1"/>
  <c r="AH679" i="1"/>
  <c r="BN679" i="1"/>
  <c r="J9" i="44"/>
  <c r="U679" i="1"/>
  <c r="AP679" i="1"/>
  <c r="M92" i="44"/>
  <c r="EH678" i="1"/>
  <c r="H15" i="44"/>
  <c r="DN670" i="1"/>
  <c r="CK671" i="1"/>
  <c r="BG679" i="1"/>
  <c r="H18" i="44"/>
  <c r="K679" i="1"/>
  <c r="EB679" i="1"/>
  <c r="N44" i="35"/>
  <c r="AG678" i="1"/>
  <c r="DH671" i="1"/>
  <c r="DH669" i="1"/>
  <c r="DI678" i="1"/>
  <c r="BB670" i="1"/>
  <c r="BV762" i="1"/>
  <c r="AA678" i="1"/>
  <c r="AN702" i="1"/>
  <c r="AA671" i="1"/>
  <c r="AA669" i="1"/>
  <c r="W678" i="1"/>
  <c r="F12" i="44"/>
  <c r="EJ678" i="1"/>
  <c r="EA674" i="1"/>
  <c r="EA672" i="1"/>
  <c r="CL669" i="1"/>
  <c r="CL670" i="1"/>
  <c r="DA671" i="1"/>
  <c r="DA669" i="1"/>
  <c r="DP678" i="1"/>
  <c r="CB669" i="1"/>
  <c r="CB671" i="1"/>
  <c r="BX678" i="1"/>
  <c r="BT702" i="1"/>
  <c r="CJ669" i="1"/>
  <c r="CJ671" i="1"/>
  <c r="DL772" i="1"/>
  <c r="CQ669" i="1"/>
  <c r="CQ670" i="1"/>
  <c r="EF670" i="1"/>
  <c r="Q678" i="1"/>
  <c r="EH671" i="1"/>
  <c r="EH669" i="1"/>
  <c r="CY669" i="1"/>
  <c r="CY671" i="1"/>
  <c r="AC762" i="1"/>
  <c r="BL678" i="1"/>
  <c r="G14" i="39"/>
  <c r="AG669" i="1"/>
  <c r="AG671" i="1"/>
  <c r="Y670" i="1"/>
  <c r="Y669" i="1"/>
  <c r="V675" i="1"/>
  <c r="V672" i="1"/>
  <c r="AL671" i="1"/>
  <c r="AL669" i="1"/>
  <c r="BO702" i="1"/>
  <c r="BO696" i="1" s="1"/>
  <c r="AT669" i="1"/>
  <c r="AT671" i="1"/>
  <c r="Y678" i="1"/>
  <c r="CG669" i="1"/>
  <c r="CG671" i="1"/>
  <c r="O669" i="1"/>
  <c r="O671" i="1"/>
  <c r="CY702" i="1"/>
  <c r="BS669" i="1"/>
  <c r="BS671" i="1"/>
  <c r="BL702" i="1"/>
  <c r="BV700" i="1"/>
  <c r="DP669" i="1"/>
  <c r="DP671" i="1"/>
  <c r="DN702" i="1"/>
  <c r="O700" i="1"/>
  <c r="BS678" i="1"/>
  <c r="CC702" i="1"/>
  <c r="Q700" i="1"/>
  <c r="BQ700" i="1"/>
  <c r="CS702" i="1"/>
  <c r="DJ702" i="1"/>
  <c r="BQ702" i="1"/>
  <c r="BQ696" i="1" s="1"/>
  <c r="AT771" i="1"/>
  <c r="AA702" i="1"/>
  <c r="DA529" i="1"/>
  <c r="CC538" i="1"/>
  <c r="AC538" i="1"/>
  <c r="BB539" i="1"/>
  <c r="CY537" i="1"/>
  <c r="BJ530" i="1"/>
  <c r="BZ538" i="1"/>
  <c r="AC529" i="1"/>
  <c r="AN676" i="1"/>
  <c r="AU538" i="1"/>
  <c r="CW676" i="1"/>
  <c r="DN676" i="1"/>
  <c r="EF698" i="1"/>
  <c r="EF538" i="1"/>
  <c r="W529" i="1"/>
  <c r="BD543" i="1"/>
  <c r="BT671" i="1"/>
  <c r="BT669" i="1"/>
  <c r="M676" i="1"/>
  <c r="AA698" i="1"/>
  <c r="AA696" i="1" s="1"/>
  <c r="EJ676" i="1"/>
  <c r="DY529" i="1"/>
  <c r="CB531" i="1"/>
  <c r="DA538" i="1"/>
  <c r="AD678" i="1"/>
  <c r="BL693" i="1"/>
  <c r="Y705" i="1"/>
  <c r="F26" i="43"/>
  <c r="DY539" i="1"/>
  <c r="CL537" i="1"/>
  <c r="V537" i="1"/>
  <c r="EH692" i="1"/>
  <c r="AN693" i="1"/>
  <c r="EF693" i="1"/>
  <c r="CJ676" i="1"/>
  <c r="V671" i="1"/>
  <c r="BA679" i="1"/>
  <c r="H48" i="44"/>
  <c r="J679" i="1"/>
  <c r="DW679" i="1"/>
  <c r="BZ679" i="1"/>
  <c r="V678" i="1"/>
  <c r="J28" i="44"/>
  <c r="M46" i="44"/>
  <c r="CG678" i="1"/>
  <c r="DY702" i="1"/>
  <c r="K41" i="35"/>
  <c r="DE678" i="1"/>
  <c r="J51" i="44"/>
  <c r="I111" i="35"/>
  <c r="EC678" i="1"/>
  <c r="O91" i="44"/>
  <c r="DI669" i="1"/>
  <c r="DI671" i="1"/>
  <c r="F50" i="44"/>
  <c r="W669" i="1"/>
  <c r="W671" i="1"/>
  <c r="CH678" i="1"/>
  <c r="DI675" i="1"/>
  <c r="EH700" i="1"/>
  <c r="EH696" i="1" s="1"/>
  <c r="BO678" i="1"/>
  <c r="EC669" i="1"/>
  <c r="EC671" i="1"/>
  <c r="S700" i="1"/>
  <c r="EA678" i="1"/>
  <c r="EJ669" i="1"/>
  <c r="EJ671" i="1"/>
  <c r="EC670" i="1"/>
  <c r="BX702" i="1"/>
  <c r="BX696" i="1" s="1"/>
  <c r="EC702" i="1"/>
  <c r="EC696" i="1" s="1"/>
  <c r="F31" i="44"/>
  <c r="CO670" i="1"/>
  <c r="G42" i="35"/>
  <c r="AF670" i="1"/>
  <c r="BB764" i="1"/>
  <c r="AN678" i="1"/>
  <c r="BX674" i="1"/>
  <c r="BX672" i="1"/>
  <c r="S674" i="1"/>
  <c r="S672" i="1"/>
  <c r="BJ669" i="1"/>
  <c r="BJ670" i="1"/>
  <c r="CL700" i="1"/>
  <c r="EF678" i="1"/>
  <c r="DA700" i="1"/>
  <c r="DA696" i="1" s="1"/>
  <c r="DG678" i="1"/>
  <c r="BL670" i="1"/>
  <c r="AN672" i="1"/>
  <c r="AN673" i="1"/>
  <c r="DD675" i="1"/>
  <c r="DD672" i="1"/>
  <c r="BT700" i="1"/>
  <c r="CU702" i="1"/>
  <c r="CU696" i="1" s="1"/>
  <c r="C12" i="37"/>
  <c r="AU670" i="1"/>
  <c r="AD764" i="1"/>
  <c r="EJ700" i="1"/>
  <c r="AJ702" i="1"/>
  <c r="DJ669" i="1"/>
  <c r="DJ670" i="1"/>
  <c r="BC671" i="1"/>
  <c r="BC669" i="1"/>
  <c r="W696" i="1"/>
  <c r="EF702" i="1"/>
  <c r="CH702" i="1"/>
  <c r="CW702" i="1"/>
  <c r="AN700" i="1"/>
  <c r="CW700" i="1"/>
  <c r="BB678" i="1"/>
  <c r="AC670" i="1"/>
  <c r="BX529" i="1"/>
  <c r="AR538" i="1"/>
  <c r="BL676" i="1"/>
  <c r="BI539" i="1"/>
  <c r="BD670" i="1"/>
  <c r="BD669" i="1"/>
  <c r="BV539" i="1"/>
  <c r="BT539" i="1"/>
  <c r="EA538" i="1"/>
  <c r="O539" i="1"/>
  <c r="DD544" i="1"/>
  <c r="EA531" i="1"/>
  <c r="F15" i="43"/>
  <c r="BL539" i="1"/>
  <c r="AH538" i="1"/>
  <c r="F60" i="44"/>
  <c r="C26" i="43"/>
  <c r="BL692" i="1"/>
  <c r="O37" i="44"/>
  <c r="O76" i="44"/>
  <c r="BQ762" i="1"/>
  <c r="G97" i="35"/>
  <c r="BT678" i="1"/>
  <c r="G9" i="35"/>
  <c r="G19" i="35"/>
  <c r="G26" i="35"/>
  <c r="G31" i="35"/>
  <c r="G15" i="35"/>
  <c r="G28" i="35"/>
  <c r="G18" i="35"/>
  <c r="G17" i="35"/>
  <c r="G25" i="35"/>
  <c r="G27" i="35"/>
  <c r="G30" i="35"/>
  <c r="G32" i="35"/>
  <c r="G16" i="35"/>
  <c r="G10" i="35"/>
  <c r="AD700" i="1"/>
  <c r="CK670" i="1"/>
  <c r="CK669" i="1"/>
  <c r="BJ696" i="1"/>
  <c r="DT678" i="1"/>
  <c r="AJ700" i="1"/>
  <c r="AJ696" i="1" s="1"/>
  <c r="AZ538" i="1"/>
  <c r="O678" i="1"/>
  <c r="CO537" i="1"/>
  <c r="S530" i="1"/>
  <c r="CC531" i="1"/>
  <c r="DN539" i="1"/>
  <c r="DL678" i="1"/>
  <c r="DJ698" i="1"/>
  <c r="DJ696" i="1" s="1"/>
  <c r="M692" i="1"/>
  <c r="CL693" i="1"/>
  <c r="C28" i="43"/>
  <c r="AP16" i="39"/>
  <c r="M702" i="1"/>
  <c r="DS679" i="1"/>
  <c r="F16" i="44"/>
  <c r="CU679" i="1"/>
  <c r="AR679" i="1"/>
  <c r="CC669" i="1"/>
  <c r="CC670" i="1"/>
  <c r="BX670" i="1"/>
  <c r="BX669" i="1"/>
  <c r="BL671" i="1"/>
  <c r="BL669" i="1"/>
  <c r="CO678" i="1"/>
  <c r="AN671" i="1"/>
  <c r="AN669" i="1"/>
  <c r="S669" i="1"/>
  <c r="S671" i="1"/>
  <c r="S670" i="1"/>
  <c r="AC678" i="1"/>
  <c r="CC700" i="1"/>
  <c r="CC696" i="1" s="1"/>
  <c r="DT702" i="1"/>
  <c r="DN700" i="1"/>
  <c r="DN696" i="1" s="1"/>
  <c r="AU671" i="1"/>
  <c r="AU669" i="1"/>
  <c r="AJ670" i="1"/>
  <c r="DE700" i="1"/>
  <c r="CO669" i="1"/>
  <c r="CO671" i="1"/>
  <c r="CY678" i="1"/>
  <c r="DA670" i="1"/>
  <c r="DY671" i="1"/>
  <c r="DY669" i="1"/>
  <c r="DG671" i="1"/>
  <c r="DG669" i="1"/>
  <c r="AD671" i="1"/>
  <c r="AD669" i="1"/>
  <c r="AJ669" i="1"/>
  <c r="AJ671" i="1"/>
  <c r="BC670" i="1"/>
  <c r="AR702" i="1"/>
  <c r="O702" i="1"/>
  <c r="O696" i="1" s="1"/>
  <c r="CY538" i="1"/>
  <c r="CQ539" i="1"/>
  <c r="M538" i="1"/>
  <c r="CY544" i="1"/>
  <c r="DN537" i="1"/>
  <c r="Y539" i="1"/>
  <c r="DG676" i="1"/>
  <c r="AN692" i="1"/>
  <c r="EF692" i="1"/>
  <c r="BO705" i="1"/>
  <c r="S676" i="1"/>
  <c r="DI676" i="1"/>
  <c r="BJ692" i="1"/>
  <c r="C17" i="43"/>
  <c r="BX692" i="1"/>
  <c r="DA693" i="1"/>
  <c r="DA705" i="1" s="1"/>
  <c r="CL692" i="1"/>
  <c r="M700" i="1"/>
  <c r="CS705" i="1"/>
  <c r="BQ705" i="1"/>
  <c r="DY698" i="1"/>
  <c r="AA692" i="1"/>
  <c r="AM679" i="1"/>
  <c r="M50" i="44"/>
  <c r="DX679" i="1"/>
  <c r="H12" i="44"/>
  <c r="BC678" i="1"/>
  <c r="CY762" i="1"/>
  <c r="BL700" i="1"/>
  <c r="EF671" i="1"/>
  <c r="EF669" i="1"/>
  <c r="DH678" i="1"/>
  <c r="DE702" i="1"/>
  <c r="DE696" i="1" s="1"/>
  <c r="S678" i="1"/>
  <c r="CL678" i="1"/>
  <c r="DY670" i="1"/>
  <c r="CH700" i="1"/>
  <c r="AF539" i="1"/>
  <c r="Q538" i="1"/>
  <c r="EC676" i="1"/>
  <c r="AN536" i="1"/>
  <c r="AZ529" i="1"/>
  <c r="DD669" i="1"/>
  <c r="DD671" i="1"/>
  <c r="CK545" i="1"/>
  <c r="CB676" i="1"/>
  <c r="W693" i="1"/>
  <c r="W705" i="1" s="1"/>
  <c r="BQ539" i="1"/>
  <c r="EH693" i="1"/>
  <c r="EH705" i="1" s="1"/>
  <c r="BQ671" i="1"/>
  <c r="BQ669" i="1"/>
  <c r="EE671" i="1"/>
  <c r="EE669" i="1"/>
  <c r="C15" i="43"/>
  <c r="DN705" i="1"/>
  <c r="EA676" i="1"/>
  <c r="EC705" i="1"/>
  <c r="BO676" i="1"/>
  <c r="AD705" i="1"/>
  <c r="BX693" i="1"/>
  <c r="BX705" i="1" s="1"/>
  <c r="K702" i="1"/>
  <c r="CC705" i="1"/>
  <c r="CY676" i="1"/>
  <c r="V14" i="39"/>
  <c r="O692" i="1"/>
  <c r="CW698" i="1"/>
  <c r="EJ693" i="1"/>
  <c r="DY705" i="1"/>
  <c r="CY698" i="1"/>
  <c r="CO692" i="1"/>
  <c r="EF700" i="1"/>
  <c r="EF696" i="1" s="1"/>
  <c r="CL696" i="1"/>
  <c r="V676" i="1"/>
  <c r="M693" i="1"/>
  <c r="DA692" i="1"/>
  <c r="EJ692" i="1"/>
  <c r="AA693" i="1"/>
  <c r="AA705" i="1" s="1"/>
  <c r="K14" i="39"/>
  <c r="AP14" i="39"/>
  <c r="H108" i="41"/>
  <c r="F110" i="41"/>
  <c r="H100" i="41"/>
  <c r="F108" i="41"/>
  <c r="F124" i="41"/>
  <c r="F134" i="41"/>
  <c r="H106" i="41"/>
  <c r="H47" i="41"/>
  <c r="H116" i="41"/>
  <c r="H72" i="41"/>
  <c r="F80" i="41"/>
  <c r="H49" i="41"/>
  <c r="F102" i="41"/>
  <c r="I11" i="39"/>
  <c r="H89" i="41"/>
  <c r="H129" i="41"/>
  <c r="H109" i="41"/>
  <c r="H97" i="41"/>
  <c r="H117" i="41"/>
  <c r="AZ678" i="1"/>
  <c r="BB671" i="1"/>
  <c r="BB669" i="1"/>
  <c r="J32" i="44"/>
  <c r="EJ702" i="1"/>
  <c r="CN671" i="1"/>
  <c r="CN669" i="1"/>
  <c r="DN669" i="1"/>
  <c r="DN671" i="1"/>
  <c r="CO702" i="1"/>
  <c r="CO696" i="1" s="1"/>
  <c r="BT676" i="1"/>
  <c r="S692" i="1"/>
  <c r="AH705" i="1"/>
  <c r="DJ705" i="1"/>
  <c r="DE670" i="1"/>
  <c r="BI678" i="1"/>
  <c r="H61" i="41" s="1"/>
  <c r="BQ678" i="1"/>
  <c r="DL539" i="1"/>
  <c r="BJ693" i="1"/>
  <c r="BJ705" i="1" s="1"/>
  <c r="CU705" i="1"/>
  <c r="CO693" i="1"/>
  <c r="CO705" i="1" s="1"/>
  <c r="AE14" i="39"/>
  <c r="AG14" i="39"/>
  <c r="F56" i="41"/>
  <c r="F77" i="41"/>
  <c r="F104" i="41"/>
  <c r="H40" i="41"/>
  <c r="H124" i="41"/>
  <c r="H43" i="41"/>
  <c r="H120" i="41"/>
  <c r="H102" i="41"/>
  <c r="F131" i="41"/>
  <c r="F119" i="41"/>
  <c r="F94" i="41"/>
  <c r="F96" i="41"/>
  <c r="F58" i="41"/>
  <c r="CO675" i="1"/>
  <c r="CO672" i="1"/>
  <c r="I14" i="39"/>
  <c r="H95" i="41"/>
  <c r="H59" i="41"/>
  <c r="H79" i="41"/>
  <c r="F72" i="41"/>
  <c r="H107" i="41"/>
  <c r="F49" i="41"/>
  <c r="H93" i="41"/>
  <c r="F106" i="41"/>
  <c r="F97" i="41"/>
  <c r="F120" i="41"/>
  <c r="F40" i="41"/>
  <c r="F53" i="41"/>
  <c r="F52" i="41"/>
  <c r="H111" i="41"/>
  <c r="H74" i="41"/>
  <c r="G11" i="39"/>
  <c r="F91" i="41"/>
  <c r="F61" i="41"/>
  <c r="F118" i="41"/>
  <c r="F99" i="41"/>
  <c r="F101" i="41"/>
  <c r="H118" i="41"/>
  <c r="F89" i="41"/>
  <c r="F81" i="41"/>
  <c r="F73" i="41"/>
  <c r="H52" i="41"/>
  <c r="F45" i="41"/>
  <c r="H45" i="41"/>
  <c r="G12" i="39"/>
  <c r="H54" i="41"/>
  <c r="H57" i="41"/>
  <c r="F93" i="41"/>
  <c r="F43" i="41"/>
  <c r="H123" i="41"/>
  <c r="F107" i="41"/>
  <c r="DP670" i="1"/>
  <c r="H41" i="41" s="1"/>
  <c r="H78" i="41"/>
  <c r="F126" i="41"/>
  <c r="F90" i="41"/>
  <c r="F100" i="41"/>
  <c r="F113" i="41"/>
  <c r="H96" i="41"/>
  <c r="F130" i="41"/>
  <c r="I12" i="39"/>
  <c r="H101" i="41"/>
  <c r="F95" i="41"/>
  <c r="H92" i="41"/>
  <c r="O693" i="1"/>
  <c r="O705" i="1" s="1"/>
  <c r="AJ705" i="1"/>
  <c r="BT705" i="1"/>
  <c r="F55" i="41"/>
  <c r="F48" i="41"/>
  <c r="F74" i="41"/>
  <c r="H104" i="41"/>
  <c r="F44" i="41"/>
  <c r="H90" i="41"/>
  <c r="H46" i="41"/>
  <c r="F76" i="41"/>
  <c r="F92" i="41"/>
  <c r="H131" i="41"/>
  <c r="H115" i="41"/>
  <c r="F114" i="41"/>
  <c r="F127" i="41"/>
  <c r="H119" i="41"/>
  <c r="H55" i="41"/>
  <c r="H133" i="41"/>
  <c r="F78" i="41"/>
  <c r="F41" i="41"/>
  <c r="H56" i="41"/>
  <c r="H77" i="41"/>
  <c r="H60" i="41"/>
  <c r="F111" i="41"/>
  <c r="F60" i="41"/>
  <c r="F47" i="41"/>
  <c r="BL538" i="1"/>
  <c r="BV678" i="1"/>
  <c r="H99" i="41"/>
  <c r="BX544" i="1"/>
  <c r="BX538" i="1"/>
  <c r="DY676" i="1"/>
  <c r="AA538" i="1"/>
  <c r="DY678" i="1"/>
  <c r="D14" i="39"/>
  <c r="F117" i="41"/>
  <c r="F54" i="41"/>
  <c r="F109" i="41"/>
  <c r="H75" i="41"/>
  <c r="H58" i="41"/>
  <c r="H44" i="41"/>
  <c r="H127" i="41"/>
  <c r="H114" i="41"/>
  <c r="F98" i="41"/>
  <c r="H134" i="41"/>
  <c r="F75" i="41"/>
  <c r="H48" i="41"/>
  <c r="H125" i="41"/>
  <c r="H73" i="41"/>
  <c r="H130" i="41"/>
  <c r="H103" i="41"/>
  <c r="H81" i="41"/>
  <c r="H94" i="41"/>
  <c r="F129" i="41"/>
  <c r="H53" i="41"/>
  <c r="F115" i="41"/>
  <c r="H126" i="41"/>
  <c r="F123" i="41"/>
  <c r="F46" i="41"/>
  <c r="H42" i="41"/>
  <c r="H98" i="41"/>
  <c r="F133" i="41"/>
  <c r="F42" i="41"/>
  <c r="T14" i="39"/>
  <c r="H76" i="41"/>
  <c r="H91" i="41"/>
  <c r="F79" i="41"/>
  <c r="F57" i="41"/>
  <c r="H113" i="41"/>
  <c r="F59" i="41"/>
  <c r="H80" i="41"/>
  <c r="H110" i="41"/>
  <c r="F125" i="41"/>
  <c r="F116" i="41"/>
  <c r="F103" i="41"/>
  <c r="BV696" i="1"/>
  <c r="Y696" i="1"/>
  <c r="Q696" i="1"/>
  <c r="S705" i="1"/>
  <c r="S696" i="1"/>
  <c r="AN705" i="1"/>
  <c r="AN696" i="1"/>
  <c r="CW696" i="1"/>
  <c r="DT696" i="1"/>
  <c r="AR696" i="1"/>
  <c r="M696" i="1"/>
  <c r="BL705" i="1"/>
  <c r="BL696" i="1"/>
  <c r="CH696" i="1"/>
  <c r="K696" i="1"/>
  <c r="CY705" i="1"/>
  <c r="CY696" i="1"/>
  <c r="M705" i="1"/>
  <c r="DL540" i="1" l="1"/>
  <c r="J12" i="41"/>
  <c r="K12" i="41" s="1"/>
  <c r="C12" i="41"/>
  <c r="D12" i="41" s="1"/>
  <c r="K32" i="44"/>
  <c r="F10" i="29"/>
  <c r="F9" i="29"/>
  <c r="F11" i="29"/>
  <c r="F13" i="29"/>
  <c r="F12" i="29"/>
  <c r="Q16" i="29"/>
  <c r="R16" i="29" s="1"/>
  <c r="Q17" i="29"/>
  <c r="R17" i="29" s="1"/>
  <c r="Q20" i="29"/>
  <c r="R20" i="29" s="1"/>
  <c r="W14" i="39"/>
  <c r="F15" i="29"/>
  <c r="D15" i="43"/>
  <c r="BQ540" i="1"/>
  <c r="AZ542" i="1"/>
  <c r="CY775" i="1"/>
  <c r="CY773" i="1"/>
  <c r="I12" i="44"/>
  <c r="DX680" i="1"/>
  <c r="N50" i="44"/>
  <c r="AM680" i="1"/>
  <c r="F19" i="29"/>
  <c r="C20" i="29"/>
  <c r="D20" i="29" s="1"/>
  <c r="N16" i="29"/>
  <c r="O16" i="29" s="1"/>
  <c r="C17" i="29"/>
  <c r="D17" i="29" s="1"/>
  <c r="F20" i="29"/>
  <c r="C16" i="29"/>
  <c r="D16" i="29" s="1"/>
  <c r="S20" i="29"/>
  <c r="T20" i="29" s="1"/>
  <c r="N20" i="29"/>
  <c r="O20" i="29" s="1"/>
  <c r="F17" i="29"/>
  <c r="S17" i="29"/>
  <c r="T17" i="29" s="1"/>
  <c r="S16" i="29"/>
  <c r="T16" i="29" s="1"/>
  <c r="N17" i="29"/>
  <c r="O17" i="29" s="1"/>
  <c r="F16" i="29"/>
  <c r="D17" i="43"/>
  <c r="Y540" i="1"/>
  <c r="M540" i="1"/>
  <c r="AR680" i="1"/>
  <c r="CU680" i="1"/>
  <c r="G16" i="44"/>
  <c r="DS680" i="1"/>
  <c r="D28" i="43"/>
  <c r="N10" i="29"/>
  <c r="O10" i="29" s="1"/>
  <c r="Q11" i="29"/>
  <c r="R11" i="29" s="1"/>
  <c r="C12" i="29"/>
  <c r="D12" i="29" s="1"/>
  <c r="C13" i="29"/>
  <c r="D13" i="29" s="1"/>
  <c r="Q10" i="29"/>
  <c r="R10" i="29" s="1"/>
  <c r="Q13" i="29"/>
  <c r="R13" i="29" s="1"/>
  <c r="N13" i="29"/>
  <c r="O13" i="29" s="1"/>
  <c r="N11" i="29"/>
  <c r="O11" i="29" s="1"/>
  <c r="C11" i="29"/>
  <c r="D11" i="29" s="1"/>
  <c r="C10" i="29"/>
  <c r="D10" i="29" s="1"/>
  <c r="Q12" i="29"/>
  <c r="R12" i="29" s="1"/>
  <c r="N12" i="29"/>
  <c r="O12" i="29" s="1"/>
  <c r="CC688" i="1"/>
  <c r="CC540" i="1"/>
  <c r="S541" i="1"/>
  <c r="S704" i="1" s="1"/>
  <c r="S688" i="1"/>
  <c r="S540" i="1"/>
  <c r="CO688" i="1"/>
  <c r="H97" i="35"/>
  <c r="BQ773" i="1"/>
  <c r="BQ775" i="1"/>
  <c r="P76" i="44"/>
  <c r="P37" i="44"/>
  <c r="D26" i="43"/>
  <c r="G60" i="44"/>
  <c r="G15" i="43"/>
  <c r="EA688" i="1"/>
  <c r="O540" i="1"/>
  <c r="BV540" i="1"/>
  <c r="BI540" i="1"/>
  <c r="BX542" i="1"/>
  <c r="BX540" i="1"/>
  <c r="AD773" i="1"/>
  <c r="D12" i="37"/>
  <c r="BB773" i="1"/>
  <c r="H42" i="35"/>
  <c r="G31" i="44"/>
  <c r="G50" i="44"/>
  <c r="P91" i="44"/>
  <c r="J111" i="35"/>
  <c r="K51" i="44"/>
  <c r="L41" i="35"/>
  <c r="N46" i="44"/>
  <c r="K28" i="44"/>
  <c r="BZ680" i="1"/>
  <c r="DW680" i="1"/>
  <c r="J680" i="1"/>
  <c r="I48" i="44"/>
  <c r="BA680" i="1"/>
  <c r="S10" i="29"/>
  <c r="T10" i="29" s="1"/>
  <c r="S13" i="29"/>
  <c r="T13" i="29" s="1"/>
  <c r="S12" i="29"/>
  <c r="T12" i="29" s="1"/>
  <c r="S11" i="29"/>
  <c r="T11" i="29" s="1"/>
  <c r="V688" i="1"/>
  <c r="CL688" i="1"/>
  <c r="CL540" i="1"/>
  <c r="G26" i="43"/>
  <c r="CB688" i="1"/>
  <c r="CB540" i="1"/>
  <c r="DY542" i="1"/>
  <c r="DY540" i="1"/>
  <c r="W542" i="1"/>
  <c r="EF540" i="1"/>
  <c r="AC542" i="1"/>
  <c r="BJ540" i="1"/>
  <c r="CY688" i="1"/>
  <c r="BB540" i="1"/>
  <c r="DA542" i="1"/>
  <c r="AT773" i="1"/>
  <c r="H14" i="39"/>
  <c r="AC775" i="1"/>
  <c r="AC773" i="1"/>
  <c r="DL773" i="1"/>
  <c r="G12" i="44"/>
  <c r="BV773" i="1"/>
  <c r="BV775" i="1"/>
  <c r="O44" i="35"/>
  <c r="EB680" i="1"/>
  <c r="K680" i="1"/>
  <c r="I18" i="44"/>
  <c r="BG680" i="1"/>
  <c r="I15" i="44"/>
  <c r="N92" i="44"/>
  <c r="AP680" i="1"/>
  <c r="U680" i="1"/>
  <c r="K9" i="44"/>
  <c r="BN680" i="1"/>
  <c r="AH680" i="1"/>
  <c r="F18" i="29"/>
  <c r="DN688" i="1"/>
  <c r="AN540" i="1"/>
  <c r="AN688" i="1"/>
  <c r="AT688" i="1"/>
  <c r="AT540" i="1"/>
  <c r="BT542" i="1"/>
  <c r="BT540" i="1"/>
  <c r="DA688" i="1"/>
  <c r="G82" i="44"/>
  <c r="BC542" i="1"/>
  <c r="AL773" i="1"/>
  <c r="BC773" i="1"/>
  <c r="H104" i="35"/>
  <c r="G9" i="44"/>
  <c r="G53" i="44"/>
  <c r="BT775" i="1"/>
  <c r="BT773" i="1"/>
  <c r="G17" i="44"/>
  <c r="EE775" i="1"/>
  <c r="EE773" i="1"/>
  <c r="CR680" i="1"/>
  <c r="CA680" i="1"/>
  <c r="K76" i="44"/>
  <c r="O35" i="44"/>
  <c r="P35" i="44" s="1"/>
  <c r="H35" i="44"/>
  <c r="I35" i="44" s="1"/>
  <c r="N12" i="35"/>
  <c r="L12" i="35"/>
  <c r="X12" i="35"/>
  <c r="Y12" i="35" s="1"/>
  <c r="I12" i="35"/>
  <c r="D12" i="35"/>
  <c r="E12" i="35" s="1"/>
  <c r="G12" i="35"/>
  <c r="K707" i="1"/>
  <c r="DY706" i="1"/>
  <c r="DY703" i="1"/>
  <c r="BT703" i="1"/>
  <c r="BT706" i="1"/>
  <c r="Q14" i="29"/>
  <c r="R14" i="29" s="1"/>
  <c r="Q15" i="29"/>
  <c r="R15" i="29" s="1"/>
  <c r="C19" i="29"/>
  <c r="I4" i="36"/>
  <c r="I6" i="36" s="1"/>
  <c r="I8" i="36"/>
  <c r="J8" i="36" s="1"/>
  <c r="I4" i="35"/>
  <c r="J30" i="35" s="1"/>
  <c r="I17" i="36"/>
  <c r="J17" i="36" s="1"/>
  <c r="I14" i="36"/>
  <c r="J14" i="36" s="1"/>
  <c r="I12" i="36"/>
  <c r="J12" i="36" s="1"/>
  <c r="I9" i="36"/>
  <c r="J9" i="36" s="1"/>
  <c r="I10" i="36"/>
  <c r="J10" i="36" s="1"/>
  <c r="BO703" i="1"/>
  <c r="BO706" i="1"/>
  <c r="BV703" i="1"/>
  <c r="BV706" i="1"/>
  <c r="CH706" i="1"/>
  <c r="CH703" i="1"/>
  <c r="T16" i="39"/>
  <c r="U16" i="39" s="1"/>
  <c r="K16" i="39"/>
  <c r="L16" i="39" s="1"/>
  <c r="AE16" i="39"/>
  <c r="AF16" i="39" s="1"/>
  <c r="J14" i="35"/>
  <c r="CS703" i="1"/>
  <c r="S19" i="29"/>
  <c r="T19" i="29" s="1"/>
  <c r="D16" i="39"/>
  <c r="E16" i="39" s="1"/>
  <c r="O703" i="1"/>
  <c r="Q18" i="29"/>
  <c r="R18" i="29" s="1"/>
  <c r="Q19" i="29"/>
  <c r="R19" i="29" s="1"/>
  <c r="C15" i="29"/>
  <c r="O706" i="1"/>
  <c r="M35" i="44"/>
  <c r="N35" i="44" s="1"/>
  <c r="C35" i="44"/>
  <c r="D35" i="44" s="1"/>
  <c r="G4" i="35"/>
  <c r="H19" i="35" s="1"/>
  <c r="G9" i="36"/>
  <c r="G14" i="36"/>
  <c r="G13" i="35"/>
  <c r="H13" i="35" s="1"/>
  <c r="G17" i="36"/>
  <c r="G14" i="35"/>
  <c r="G12" i="36"/>
  <c r="BC540" i="1"/>
  <c r="CW706" i="1"/>
  <c r="DA706" i="1"/>
  <c r="DT703" i="1"/>
  <c r="S703" i="1"/>
  <c r="AR703" i="1"/>
  <c r="I13" i="36"/>
  <c r="J13" i="36" s="1"/>
  <c r="I11" i="36"/>
  <c r="J11" i="36" s="1"/>
  <c r="AC540" i="1"/>
  <c r="AN706" i="1"/>
  <c r="AN703" i="1"/>
  <c r="EC706" i="1"/>
  <c r="M703" i="1"/>
  <c r="AD540" i="1"/>
  <c r="CO540" i="1"/>
  <c r="E20" i="37"/>
  <c r="E22" i="37" s="1"/>
  <c r="BL703" i="1"/>
  <c r="BL707" i="1" s="1"/>
  <c r="BL706" i="1"/>
  <c r="U12" i="35"/>
  <c r="V12" i="35" s="1"/>
  <c r="K706" i="1"/>
  <c r="AA540" i="1"/>
  <c r="AG709" i="1"/>
  <c r="AH709" i="1"/>
  <c r="BO540" i="1"/>
  <c r="Q540" i="1"/>
  <c r="EC709" i="1"/>
  <c r="AZ540" i="1"/>
  <c r="EH709" i="1"/>
  <c r="U709" i="1"/>
  <c r="AZ709" i="1"/>
  <c r="BC709" i="1"/>
  <c r="BQ709" i="1"/>
  <c r="CY540" i="1"/>
  <c r="AR540" i="1"/>
  <c r="CQ540" i="1"/>
  <c r="AU540" i="1"/>
  <c r="DN540" i="1"/>
  <c r="BL540" i="1"/>
  <c r="V540" i="1"/>
  <c r="CR709" i="1"/>
  <c r="AF709" i="1"/>
  <c r="CY709" i="1"/>
  <c r="BZ540" i="1"/>
  <c r="W540" i="1"/>
  <c r="AF540" i="1"/>
  <c r="AH540" i="1"/>
  <c r="M709" i="1"/>
  <c r="CY708" i="1"/>
  <c r="CY707" i="1"/>
  <c r="DA708" i="1"/>
  <c r="DA707" i="1"/>
  <c r="AJ707" i="1"/>
  <c r="AJ708" i="1"/>
  <c r="Q707" i="1"/>
  <c r="Q708" i="1"/>
  <c r="CS708" i="1"/>
  <c r="CS707" i="1"/>
  <c r="CW708" i="1"/>
  <c r="CW707" i="1"/>
  <c r="BO707" i="1"/>
  <c r="BO708" i="1"/>
  <c r="N14" i="29"/>
  <c r="O14" i="29" s="1"/>
  <c r="N19" i="29"/>
  <c r="O19" i="29" s="1"/>
  <c r="N15" i="29"/>
  <c r="O15" i="29" s="1"/>
  <c r="N18" i="29"/>
  <c r="O18" i="29" s="1"/>
  <c r="BV707" i="1"/>
  <c r="BV708" i="1"/>
  <c r="EC707" i="1"/>
  <c r="EC708" i="1"/>
  <c r="CL708" i="1"/>
  <c r="CL707" i="1"/>
  <c r="DN707" i="1"/>
  <c r="DN708" i="1"/>
  <c r="DJ708" i="1"/>
  <c r="DJ707" i="1"/>
  <c r="DT707" i="1"/>
  <c r="DT708" i="1"/>
  <c r="EF707" i="1"/>
  <c r="EF708" i="1"/>
  <c r="BX707" i="1"/>
  <c r="BX708" i="1"/>
  <c r="BT707" i="1"/>
  <c r="BT708" i="1"/>
  <c r="BQ708" i="1"/>
  <c r="BQ707" i="1"/>
  <c r="AA708" i="1"/>
  <c r="AA707" i="1"/>
  <c r="O707" i="1"/>
  <c r="O708" i="1"/>
  <c r="DE708" i="1"/>
  <c r="DE707" i="1"/>
  <c r="BJ688" i="1"/>
  <c r="BJ541" i="1"/>
  <c r="BJ704" i="1" s="1"/>
  <c r="BJ709" i="1" s="1"/>
  <c r="AH14" i="39"/>
  <c r="J14" i="39"/>
  <c r="L14" i="39"/>
  <c r="U14" i="39"/>
  <c r="AF14" i="39"/>
  <c r="E14" i="39"/>
  <c r="N9" i="36"/>
  <c r="EA540" i="1"/>
  <c r="DA540" i="1"/>
  <c r="N4" i="36"/>
  <c r="N6" i="36" s="1"/>
  <c r="N4" i="35"/>
  <c r="O12" i="35" s="1"/>
  <c r="BT709" i="1"/>
  <c r="N13" i="35"/>
  <c r="O13" i="35" s="1"/>
  <c r="DI709" i="1"/>
  <c r="N8" i="36"/>
  <c r="CK709" i="1"/>
  <c r="N11" i="35"/>
  <c r="O11" i="35" s="1"/>
  <c r="N14" i="35"/>
  <c r="O14" i="35" s="1"/>
  <c r="L11" i="35"/>
  <c r="G7" i="35"/>
  <c r="H10" i="35"/>
  <c r="H28" i="35"/>
  <c r="H9" i="35"/>
  <c r="H18" i="35"/>
  <c r="H16" i="35"/>
  <c r="H30" i="35"/>
  <c r="H15" i="35"/>
  <c r="H11" i="35"/>
  <c r="H17" i="35"/>
  <c r="H31" i="35"/>
  <c r="H32" i="35"/>
  <c r="H26" i="35"/>
  <c r="H27" i="35"/>
  <c r="H25" i="35"/>
  <c r="L14" i="35"/>
  <c r="H12" i="35"/>
  <c r="H14" i="35"/>
  <c r="L4" i="35"/>
  <c r="L7" i="35" s="1"/>
  <c r="H17" i="36"/>
  <c r="L17" i="36"/>
  <c r="H12" i="39"/>
  <c r="H11" i="39"/>
  <c r="J12" i="39"/>
  <c r="J11" i="39"/>
  <c r="D15" i="29"/>
  <c r="AC708" i="1"/>
  <c r="AC707" i="1"/>
  <c r="AG15" i="39"/>
  <c r="AH15" i="39" s="1"/>
  <c r="G20" i="37"/>
  <c r="G22" i="37" s="1"/>
  <c r="O68" i="41"/>
  <c r="O83" i="41"/>
  <c r="O86" i="41" s="1"/>
  <c r="O69" i="41"/>
  <c r="V15" i="39"/>
  <c r="W15" i="39" s="1"/>
  <c r="O51" i="41"/>
  <c r="O15" i="41"/>
  <c r="O18" i="41" s="1"/>
  <c r="BZ708" i="1"/>
  <c r="BZ707" i="1"/>
  <c r="H14" i="36"/>
  <c r="CJ708" i="1"/>
  <c r="CJ707" i="1"/>
  <c r="BA707" i="1"/>
  <c r="BA708" i="1"/>
  <c r="DS708" i="1"/>
  <c r="DS707" i="1"/>
  <c r="D19" i="29"/>
  <c r="CQ708" i="1"/>
  <c r="CQ707" i="1"/>
  <c r="BB708" i="1"/>
  <c r="BB707" i="1"/>
  <c r="AU707" i="1"/>
  <c r="AU708" i="1"/>
  <c r="O70" i="41"/>
  <c r="O13" i="41"/>
  <c r="P13" i="41" s="1"/>
  <c r="EE708" i="1"/>
  <c r="EE707" i="1"/>
  <c r="H13" i="36"/>
  <c r="H10" i="36"/>
  <c r="BI708" i="1"/>
  <c r="BI707" i="1"/>
  <c r="AP708" i="1"/>
  <c r="AP707" i="1"/>
  <c r="EB707" i="1"/>
  <c r="EB708" i="1"/>
  <c r="DI708" i="1"/>
  <c r="DI707" i="1"/>
  <c r="DL708" i="1"/>
  <c r="DL707" i="1"/>
  <c r="AT708" i="1"/>
  <c r="AT707" i="1"/>
  <c r="DH707" i="1"/>
  <c r="DH708" i="1"/>
  <c r="G15" i="29"/>
  <c r="H15" i="29"/>
  <c r="DG708" i="1"/>
  <c r="DG707" i="1"/>
  <c r="DP707" i="1"/>
  <c r="DP708" i="1"/>
  <c r="CR707" i="1"/>
  <c r="CR708" i="1"/>
  <c r="S21" i="29"/>
  <c r="T21" i="29" s="1"/>
  <c r="CN707" i="1"/>
  <c r="CN708" i="1"/>
  <c r="H9" i="36"/>
  <c r="BG708" i="1"/>
  <c r="BG707" i="1"/>
  <c r="AG707" i="1"/>
  <c r="AG708" i="1"/>
  <c r="CA708" i="1"/>
  <c r="CA707" i="1"/>
  <c r="U707" i="1"/>
  <c r="U708" i="1"/>
  <c r="J21" i="29"/>
  <c r="K21" i="29" s="1"/>
  <c r="F36" i="41"/>
  <c r="F71" i="41"/>
  <c r="J8" i="29"/>
  <c r="K8" i="29" s="1"/>
  <c r="F69" i="41"/>
  <c r="F51" i="41"/>
  <c r="F13" i="41"/>
  <c r="G13" i="41" s="1"/>
  <c r="F8" i="41"/>
  <c r="G8" i="41" s="1"/>
  <c r="F83" i="41"/>
  <c r="F86" i="41" s="1"/>
  <c r="F70" i="41"/>
  <c r="F68" i="41"/>
  <c r="F63" i="41"/>
  <c r="F66" i="41" s="1"/>
  <c r="F15" i="41"/>
  <c r="F18" i="41" s="1"/>
  <c r="G15" i="39"/>
  <c r="H15" i="39" s="1"/>
  <c r="F31" i="41"/>
  <c r="F34" i="41" s="1"/>
  <c r="AM707" i="1"/>
  <c r="AM708" i="1"/>
  <c r="D18" i="29"/>
  <c r="S8" i="29"/>
  <c r="T8" i="29" s="1"/>
  <c r="O71" i="41"/>
  <c r="O8" i="41"/>
  <c r="P8" i="41" s="1"/>
  <c r="DX707" i="1"/>
  <c r="DX708" i="1"/>
  <c r="AL708" i="1"/>
  <c r="AL707" i="1"/>
  <c r="D14" i="29"/>
  <c r="H19" i="29"/>
  <c r="G19" i="29"/>
  <c r="G18" i="29"/>
  <c r="H18" i="29"/>
  <c r="L11" i="36"/>
  <c r="L14" i="36"/>
  <c r="L13" i="36"/>
  <c r="L4" i="36"/>
  <c r="L6" i="36" s="1"/>
  <c r="L8" i="36"/>
  <c r="L10" i="36"/>
  <c r="L9" i="36"/>
  <c r="J708" i="1"/>
  <c r="J707" i="1"/>
  <c r="D15" i="39"/>
  <c r="E15" i="39" s="1"/>
  <c r="C8" i="29"/>
  <c r="E15" i="29" s="1"/>
  <c r="I15" i="39"/>
  <c r="J15" i="39" s="1"/>
  <c r="M83" i="41"/>
  <c r="M86" i="41" s="1"/>
  <c r="C83" i="41"/>
  <c r="C86" i="41" s="1"/>
  <c r="H71" i="41"/>
  <c r="M70" i="41"/>
  <c r="C70" i="41"/>
  <c r="H69" i="41"/>
  <c r="M68" i="41"/>
  <c r="C68" i="41"/>
  <c r="M63" i="41"/>
  <c r="M66" i="41" s="1"/>
  <c r="C63" i="41"/>
  <c r="C66" i="41" s="1"/>
  <c r="H51" i="41"/>
  <c r="M15" i="41"/>
  <c r="M18" i="41" s="1"/>
  <c r="C15" i="41"/>
  <c r="C18" i="41" s="1"/>
  <c r="H13" i="41"/>
  <c r="I13" i="41" s="1"/>
  <c r="H8" i="41"/>
  <c r="I8" i="41" s="1"/>
  <c r="Q21" i="29"/>
  <c r="R21" i="29" s="1"/>
  <c r="C21" i="29"/>
  <c r="D21" i="29" s="1"/>
  <c r="L8" i="29"/>
  <c r="M8" i="29" s="1"/>
  <c r="G4" i="37"/>
  <c r="G6" i="37" s="1"/>
  <c r="T15" i="39"/>
  <c r="U15" i="39" s="1"/>
  <c r="M31" i="41"/>
  <c r="M34" i="41" s="1"/>
  <c r="M36" i="41"/>
  <c r="H31" i="41"/>
  <c r="I59" i="41" s="1"/>
  <c r="H36" i="41"/>
  <c r="C31" i="41"/>
  <c r="C34" i="41" s="1"/>
  <c r="AE15" i="39"/>
  <c r="AF15" i="39" s="1"/>
  <c r="H83" i="41"/>
  <c r="H86" i="41" s="1"/>
  <c r="M71" i="41"/>
  <c r="N71" i="41" s="1"/>
  <c r="C71" i="41"/>
  <c r="D71" i="41" s="1"/>
  <c r="H70" i="41"/>
  <c r="M69" i="41"/>
  <c r="C69" i="41"/>
  <c r="H68" i="41"/>
  <c r="H63" i="41"/>
  <c r="H66" i="41" s="1"/>
  <c r="M51" i="41"/>
  <c r="C51" i="41"/>
  <c r="C36" i="41"/>
  <c r="H15" i="41"/>
  <c r="H18" i="41" s="1"/>
  <c r="M13" i="41"/>
  <c r="N13" i="41" s="1"/>
  <c r="C13" i="41"/>
  <c r="D13" i="41" s="1"/>
  <c r="M8" i="41"/>
  <c r="N8" i="41" s="1"/>
  <c r="C8" i="41"/>
  <c r="D8" i="41" s="1"/>
  <c r="L21" i="29"/>
  <c r="M21" i="29" s="1"/>
  <c r="Q8" i="29"/>
  <c r="R8" i="29" s="1"/>
  <c r="O31" i="41"/>
  <c r="O34" i="41" s="1"/>
  <c r="O36" i="41"/>
  <c r="O63" i="41"/>
  <c r="O66" i="41" s="1"/>
  <c r="AZ708" i="1"/>
  <c r="AZ707" i="1"/>
  <c r="H12" i="36"/>
  <c r="H11" i="36"/>
  <c r="EA708" i="1"/>
  <c r="EA707" i="1"/>
  <c r="V708" i="1"/>
  <c r="V707" i="1"/>
  <c r="AF708" i="1"/>
  <c r="AF707" i="1"/>
  <c r="BD707" i="1"/>
  <c r="BD708" i="1"/>
  <c r="BS708" i="1"/>
  <c r="BS707" i="1"/>
  <c r="DW708" i="1"/>
  <c r="DW707" i="1"/>
  <c r="BN708" i="1"/>
  <c r="BN707" i="1"/>
  <c r="CK707" i="1"/>
  <c r="CK708" i="1"/>
  <c r="BC708" i="1"/>
  <c r="BC707" i="1"/>
  <c r="CB707" i="1"/>
  <c r="CB708" i="1"/>
  <c r="H8" i="36"/>
  <c r="DD707" i="1"/>
  <c r="DD708" i="1"/>
  <c r="CG708" i="1"/>
  <c r="CG707" i="1"/>
  <c r="K705" i="1"/>
  <c r="EE679" i="1"/>
  <c r="AD679" i="1"/>
  <c r="DE705" i="1"/>
  <c r="AN679" i="1"/>
  <c r="N32" i="35"/>
  <c r="N27" i="35"/>
  <c r="N18" i="35"/>
  <c r="N17" i="35"/>
  <c r="N26" i="35"/>
  <c r="N31" i="35"/>
  <c r="N25" i="35"/>
  <c r="N15" i="35"/>
  <c r="N30" i="35"/>
  <c r="N9" i="35"/>
  <c r="N16" i="35"/>
  <c r="N10" i="35"/>
  <c r="N19" i="35"/>
  <c r="N28" i="35"/>
  <c r="DT679" i="1"/>
  <c r="EC679" i="1"/>
  <c r="DI679" i="1"/>
  <c r="BT679" i="1"/>
  <c r="DP679" i="1"/>
  <c r="AT679" i="1"/>
  <c r="EH679" i="1"/>
  <c r="CJ679" i="1"/>
  <c r="DH679" i="1"/>
  <c r="BV705" i="1"/>
  <c r="DE679" i="1"/>
  <c r="AF679" i="1"/>
  <c r="AC679" i="1"/>
  <c r="G25" i="37"/>
  <c r="AG12" i="39"/>
  <c r="G30" i="37"/>
  <c r="E28" i="37"/>
  <c r="I26" i="37"/>
  <c r="G28" i="37"/>
  <c r="I31" i="37"/>
  <c r="E31" i="37"/>
  <c r="I25" i="37"/>
  <c r="E32" i="37"/>
  <c r="G32" i="37"/>
  <c r="G27" i="37"/>
  <c r="I29" i="37"/>
  <c r="G24" i="37"/>
  <c r="E29" i="37"/>
  <c r="E26" i="37"/>
  <c r="AG11" i="39"/>
  <c r="E25" i="37"/>
  <c r="I33" i="37"/>
  <c r="I28" i="37"/>
  <c r="G33" i="37"/>
  <c r="G31" i="37"/>
  <c r="E30" i="37"/>
  <c r="G26" i="37"/>
  <c r="I34" i="37"/>
  <c r="G34" i="37"/>
  <c r="G29" i="37"/>
  <c r="I30" i="37"/>
  <c r="E33" i="37"/>
  <c r="I27" i="37"/>
  <c r="E24" i="37"/>
  <c r="E27" i="37"/>
  <c r="I32" i="37"/>
  <c r="I24" i="37"/>
  <c r="BV679" i="1"/>
  <c r="DN679" i="1"/>
  <c r="BB679" i="1"/>
  <c r="BQ679" i="1"/>
  <c r="CH705" i="1"/>
  <c r="DY696" i="1"/>
  <c r="DG679" i="1"/>
  <c r="AU679" i="1"/>
  <c r="BL679" i="1"/>
  <c r="DL679" i="1"/>
  <c r="CK679" i="1"/>
  <c r="BD679" i="1"/>
  <c r="CW705" i="1"/>
  <c r="CH679" i="1"/>
  <c r="BS679" i="1"/>
  <c r="AL679" i="1"/>
  <c r="Q679" i="1"/>
  <c r="CB679" i="1"/>
  <c r="AA679" i="1"/>
  <c r="CW679" i="1"/>
  <c r="CS679" i="1"/>
  <c r="M679" i="1"/>
  <c r="CN679" i="1"/>
  <c r="EJ705" i="1"/>
  <c r="BO679" i="1"/>
  <c r="EF679" i="1"/>
  <c r="AR705" i="1"/>
  <c r="DY679" i="1"/>
  <c r="DT705" i="1"/>
  <c r="BX679" i="1"/>
  <c r="BC679" i="1"/>
  <c r="CL705" i="1"/>
  <c r="W679" i="1"/>
  <c r="CS696" i="1"/>
  <c r="O679" i="1"/>
  <c r="Y679" i="1"/>
  <c r="CQ679" i="1"/>
  <c r="DA679" i="1"/>
  <c r="BT696" i="1"/>
  <c r="BI679" i="1"/>
  <c r="V679" i="1"/>
  <c r="AP11" i="39"/>
  <c r="AP12" i="39"/>
  <c r="AP21" i="39"/>
  <c r="O95" i="41"/>
  <c r="O118" i="41"/>
  <c r="O125" i="41"/>
  <c r="O94" i="41"/>
  <c r="O131" i="41"/>
  <c r="O115" i="41"/>
  <c r="O91" i="41"/>
  <c r="O74" i="41"/>
  <c r="V11" i="39"/>
  <c r="O43" i="41"/>
  <c r="O96" i="41"/>
  <c r="O93" i="41"/>
  <c r="O116" i="41"/>
  <c r="O44" i="41"/>
  <c r="O58" i="41"/>
  <c r="O89" i="41"/>
  <c r="O110" i="41"/>
  <c r="O46" i="41"/>
  <c r="O76" i="41"/>
  <c r="O80" i="41"/>
  <c r="O104" i="41"/>
  <c r="O54" i="41"/>
  <c r="O55" i="41"/>
  <c r="O99" i="41"/>
  <c r="O114" i="41"/>
  <c r="O102" i="41"/>
  <c r="O120" i="41"/>
  <c r="O53" i="41"/>
  <c r="O61" i="41"/>
  <c r="O52" i="41"/>
  <c r="O123" i="41"/>
  <c r="O100" i="41"/>
  <c r="O47" i="41"/>
  <c r="O59" i="41"/>
  <c r="O81" i="41"/>
  <c r="O117" i="41"/>
  <c r="O101" i="41"/>
  <c r="O75" i="41"/>
  <c r="O90" i="41"/>
  <c r="O56" i="41"/>
  <c r="O57" i="41"/>
  <c r="O49" i="41"/>
  <c r="O119" i="41"/>
  <c r="O77" i="41"/>
  <c r="O111" i="41"/>
  <c r="O92" i="41"/>
  <c r="O72" i="41"/>
  <c r="O78" i="41"/>
  <c r="O109" i="41"/>
  <c r="O45" i="41"/>
  <c r="O113" i="41"/>
  <c r="O103" i="41"/>
  <c r="O108" i="41"/>
  <c r="O40" i="41"/>
  <c r="O97" i="41"/>
  <c r="O124" i="41"/>
  <c r="O133" i="41"/>
  <c r="O73" i="41"/>
  <c r="O127" i="41"/>
  <c r="O106" i="41"/>
  <c r="O129" i="41"/>
  <c r="O98" i="41"/>
  <c r="O42" i="41"/>
  <c r="O107" i="41"/>
  <c r="O41" i="41"/>
  <c r="O79" i="41"/>
  <c r="O48" i="41"/>
  <c r="O126" i="41"/>
  <c r="V12" i="39"/>
  <c r="O134" i="41"/>
  <c r="O130" i="41"/>
  <c r="O60" i="41"/>
  <c r="EJ696" i="1"/>
  <c r="DD679" i="1"/>
  <c r="AJ679" i="1"/>
  <c r="CO679" i="1"/>
  <c r="S679" i="1"/>
  <c r="CC679" i="1"/>
  <c r="DJ679" i="1"/>
  <c r="BJ679" i="1"/>
  <c r="EJ679" i="1"/>
  <c r="EF705" i="1"/>
  <c r="Q705" i="1"/>
  <c r="CG679" i="1"/>
  <c r="AG679" i="1"/>
  <c r="CY679" i="1"/>
  <c r="CL679" i="1"/>
  <c r="AZ679" i="1"/>
  <c r="AD696" i="1"/>
  <c r="EA679" i="1"/>
  <c r="M47" i="41"/>
  <c r="N24" i="35"/>
  <c r="D22" i="35"/>
  <c r="C127" i="41"/>
  <c r="M115" i="41"/>
  <c r="C106" i="41"/>
  <c r="F23" i="41"/>
  <c r="M24" i="41"/>
  <c r="M75" i="41"/>
  <c r="M72" i="41"/>
  <c r="I13" i="37"/>
  <c r="C72" i="41"/>
  <c r="D29" i="35"/>
  <c r="Z29" i="35"/>
  <c r="O121" i="41"/>
  <c r="M110" i="41"/>
  <c r="M117" i="41"/>
  <c r="E14" i="37"/>
  <c r="J23" i="41"/>
  <c r="M131" i="41"/>
  <c r="H22" i="41"/>
  <c r="C124" i="41"/>
  <c r="U20" i="35"/>
  <c r="O22" i="41"/>
  <c r="S29" i="35"/>
  <c r="C110" i="41"/>
  <c r="C60" i="41"/>
  <c r="G15" i="37"/>
  <c r="M101" i="41"/>
  <c r="M45" i="41"/>
  <c r="Q20" i="35"/>
  <c r="M125" i="41"/>
  <c r="C119" i="41"/>
  <c r="C128" i="41"/>
  <c r="L30" i="35"/>
  <c r="M76" i="41"/>
  <c r="L24" i="35"/>
  <c r="F20" i="41"/>
  <c r="M57" i="41"/>
  <c r="X20" i="35"/>
  <c r="M111" i="41"/>
  <c r="M123" i="41"/>
  <c r="C26" i="41"/>
  <c r="J20" i="41"/>
  <c r="C116" i="41"/>
  <c r="M44" i="41"/>
  <c r="L10" i="35"/>
  <c r="O25" i="41"/>
  <c r="C111" i="41"/>
  <c r="C104" i="41"/>
  <c r="Z22" i="35"/>
  <c r="G22" i="35"/>
  <c r="Z24" i="35"/>
  <c r="S24" i="35"/>
  <c r="E9" i="37"/>
  <c r="M124" i="41"/>
  <c r="I24" i="35"/>
  <c r="C100" i="41"/>
  <c r="M27" i="41"/>
  <c r="H132" i="41"/>
  <c r="M122" i="41"/>
  <c r="L22" i="35"/>
  <c r="C52" i="41"/>
  <c r="C90" i="41"/>
  <c r="M55" i="41"/>
  <c r="C22" i="41"/>
  <c r="C91" i="41"/>
  <c r="F88" i="41"/>
  <c r="C29" i="41"/>
  <c r="G17" i="37"/>
  <c r="C78" i="41"/>
  <c r="G16" i="37"/>
  <c r="M60" i="41"/>
  <c r="X22" i="35"/>
  <c r="H88" i="41"/>
  <c r="G13" i="37"/>
  <c r="M89" i="41"/>
  <c r="H21" i="41"/>
  <c r="I22" i="35"/>
  <c r="O28" i="41"/>
  <c r="M22" i="41"/>
  <c r="C130" i="41"/>
  <c r="M120" i="41"/>
  <c r="M43" i="41"/>
  <c r="M119" i="41"/>
  <c r="E12" i="37"/>
  <c r="O29" i="41"/>
  <c r="G11" i="37"/>
  <c r="C96" i="41"/>
  <c r="L26" i="35"/>
  <c r="G14" i="37"/>
  <c r="C88" i="41"/>
  <c r="O88" i="41"/>
  <c r="E8" i="37"/>
  <c r="J27" i="41"/>
  <c r="C46" i="41"/>
  <c r="C44" i="41"/>
  <c r="C57" i="41"/>
  <c r="J28" i="41"/>
  <c r="L31" i="35"/>
  <c r="X21" i="35"/>
  <c r="J122" i="41"/>
  <c r="X29" i="35"/>
  <c r="C126" i="41"/>
  <c r="M108" i="41"/>
  <c r="M104" i="41"/>
  <c r="Q29" i="35"/>
  <c r="H25" i="41"/>
  <c r="C58" i="41"/>
  <c r="F22" i="41"/>
  <c r="C73" i="41"/>
  <c r="H27" i="41"/>
  <c r="I29" i="35"/>
  <c r="M74" i="41"/>
  <c r="U22" i="35"/>
  <c r="C94" i="41"/>
  <c r="C40" i="41"/>
  <c r="M92" i="41"/>
  <c r="M97" i="41"/>
  <c r="C118" i="41"/>
  <c r="M95" i="41"/>
  <c r="U24" i="35"/>
  <c r="H105" i="41"/>
  <c r="F121" i="41"/>
  <c r="O27" i="41"/>
  <c r="L29" i="35"/>
  <c r="U23" i="35"/>
  <c r="M20" i="41"/>
  <c r="C45" i="41"/>
  <c r="S22" i="35"/>
  <c r="C95" i="41"/>
  <c r="M28" i="41"/>
  <c r="C107" i="41"/>
  <c r="I8" i="37"/>
  <c r="G20" i="35"/>
  <c r="C23" i="41"/>
  <c r="C76" i="41"/>
  <c r="H20" i="41"/>
  <c r="O105" i="41"/>
  <c r="O132" i="41"/>
  <c r="J117" i="41"/>
  <c r="J78" i="41"/>
  <c r="J100" i="41"/>
  <c r="J134" i="41"/>
  <c r="J55" i="41"/>
  <c r="J76" i="41"/>
  <c r="J124" i="41"/>
  <c r="J126" i="41"/>
  <c r="J114" i="41"/>
  <c r="J49" i="41"/>
  <c r="J111" i="41"/>
  <c r="J130" i="41"/>
  <c r="J58" i="41"/>
  <c r="J59" i="41"/>
  <c r="J47" i="41"/>
  <c r="J110" i="41"/>
  <c r="J103" i="41"/>
  <c r="J109" i="41"/>
  <c r="J89" i="41"/>
  <c r="J104" i="41"/>
  <c r="J97" i="41"/>
  <c r="J106" i="41"/>
  <c r="J56" i="41"/>
  <c r="J95" i="41"/>
  <c r="J96" i="41"/>
  <c r="J107" i="41"/>
  <c r="J115" i="41"/>
  <c r="J60" i="41"/>
  <c r="J91" i="41"/>
  <c r="J54" i="41"/>
  <c r="J125" i="41"/>
  <c r="J45" i="41"/>
  <c r="J75" i="41"/>
  <c r="J99" i="41"/>
  <c r="J43" i="41"/>
  <c r="J131" i="41"/>
  <c r="J127" i="41"/>
  <c r="K12" i="39"/>
  <c r="J90" i="41"/>
  <c r="J77" i="41"/>
  <c r="J92" i="41"/>
  <c r="J101" i="41"/>
  <c r="J108" i="41"/>
  <c r="J44" i="41"/>
  <c r="K11" i="39"/>
  <c r="J129" i="41"/>
  <c r="J98" i="41"/>
  <c r="J116" i="41"/>
  <c r="J41" i="41"/>
  <c r="J118" i="41"/>
  <c r="J40" i="41"/>
  <c r="J94" i="41"/>
  <c r="J102" i="41"/>
  <c r="J120" i="41"/>
  <c r="J42" i="41"/>
  <c r="J123" i="41"/>
  <c r="J61" i="41"/>
  <c r="J113" i="41"/>
  <c r="J119" i="41"/>
  <c r="J57" i="41"/>
  <c r="J52" i="41"/>
  <c r="J133" i="41"/>
  <c r="J93" i="41"/>
  <c r="J46" i="41"/>
  <c r="J80" i="41"/>
  <c r="J48" i="41"/>
  <c r="J53" i="41"/>
  <c r="L9" i="35"/>
  <c r="J112" i="41"/>
  <c r="D21" i="35"/>
  <c r="M113" i="41"/>
  <c r="M116" i="41"/>
  <c r="H23" i="41"/>
  <c r="F21" i="41"/>
  <c r="L25" i="35"/>
  <c r="H135" i="41"/>
  <c r="O135" i="41"/>
  <c r="I11" i="37"/>
  <c r="M46" i="41"/>
  <c r="U21" i="35"/>
  <c r="O122" i="41"/>
  <c r="C132" i="41"/>
  <c r="D21" i="39"/>
  <c r="M105" i="41"/>
  <c r="F112" i="41"/>
  <c r="C117" i="41"/>
  <c r="D11" i="39"/>
  <c r="M107" i="41"/>
  <c r="E16" i="37"/>
  <c r="N29" i="35"/>
  <c r="M59" i="41"/>
  <c r="Q24" i="35"/>
  <c r="F24" i="41"/>
  <c r="C74" i="41"/>
  <c r="O20" i="41"/>
  <c r="L15" i="35"/>
  <c r="X24" i="35"/>
  <c r="S21" i="35"/>
  <c r="D20" i="35"/>
  <c r="M81" i="41"/>
  <c r="E11" i="37"/>
  <c r="L19" i="35"/>
  <c r="M94" i="41"/>
  <c r="F27" i="41"/>
  <c r="Z20" i="35"/>
  <c r="N21" i="35"/>
  <c r="C125" i="41"/>
  <c r="M80" i="41"/>
  <c r="C53" i="41"/>
  <c r="M21" i="41"/>
  <c r="H122" i="41"/>
  <c r="L32" i="35"/>
  <c r="C77" i="41"/>
  <c r="H24" i="41"/>
  <c r="G8" i="37"/>
  <c r="J121" i="41"/>
  <c r="M61" i="41"/>
  <c r="I17" i="37"/>
  <c r="S23" i="35"/>
  <c r="Q21" i="35"/>
  <c r="M98" i="41"/>
  <c r="M114" i="41"/>
  <c r="M132" i="41"/>
  <c r="E15" i="37"/>
  <c r="C113" i="41"/>
  <c r="L18" i="35"/>
  <c r="C28" i="41"/>
  <c r="N22" i="35"/>
  <c r="C24" i="41"/>
  <c r="C135" i="41"/>
  <c r="M102" i="41"/>
  <c r="G23" i="35"/>
  <c r="L21" i="35"/>
  <c r="C121" i="41"/>
  <c r="C20" i="41"/>
  <c r="J25" i="41"/>
  <c r="AE11" i="39"/>
  <c r="H28" i="41"/>
  <c r="G9" i="37"/>
  <c r="C102" i="41"/>
  <c r="C123" i="41"/>
  <c r="F28" i="41"/>
  <c r="I18" i="37"/>
  <c r="C101" i="41"/>
  <c r="L23" i="35"/>
  <c r="L17" i="35"/>
  <c r="G24" i="35"/>
  <c r="C103" i="41"/>
  <c r="C89" i="41"/>
  <c r="G12" i="37"/>
  <c r="M88" i="41"/>
  <c r="M49" i="41"/>
  <c r="E17" i="37"/>
  <c r="T11" i="39"/>
  <c r="C99" i="41"/>
  <c r="I12" i="37"/>
  <c r="H26" i="41"/>
  <c r="J135" i="41"/>
  <c r="F26" i="41"/>
  <c r="M25" i="41"/>
  <c r="M91" i="41"/>
  <c r="M96" i="41"/>
  <c r="E10" i="37"/>
  <c r="F132" i="41"/>
  <c r="G10" i="37"/>
  <c r="O128" i="41"/>
  <c r="M135" i="41"/>
  <c r="O23" i="41"/>
  <c r="M40" i="41"/>
  <c r="C109" i="41"/>
  <c r="C80" i="41"/>
  <c r="M121" i="41"/>
  <c r="C134" i="41"/>
  <c r="H112" i="41"/>
  <c r="M90" i="41"/>
  <c r="L28" i="35"/>
  <c r="Q22" i="35"/>
  <c r="U29" i="35"/>
  <c r="G18" i="37"/>
  <c r="M99" i="41"/>
  <c r="I14" i="37"/>
  <c r="M23" i="41"/>
  <c r="M100" i="41"/>
  <c r="F128" i="41"/>
  <c r="C27" i="41"/>
  <c r="M127" i="41"/>
  <c r="J29" i="41"/>
  <c r="M52" i="41"/>
  <c r="C49" i="41"/>
  <c r="M29" i="41"/>
  <c r="T12" i="39"/>
  <c r="C108" i="41"/>
  <c r="C112" i="41"/>
  <c r="I20" i="35"/>
  <c r="N21" i="36"/>
  <c r="L16" i="35"/>
  <c r="C120" i="41"/>
  <c r="F122" i="41"/>
  <c r="D23" i="35"/>
  <c r="M103" i="41"/>
  <c r="H121" i="41"/>
  <c r="C115" i="41"/>
  <c r="AE12" i="39"/>
  <c r="C47" i="41"/>
  <c r="H29" i="41"/>
  <c r="S20" i="35"/>
  <c r="C75" i="41"/>
  <c r="C54" i="41"/>
  <c r="C98" i="41"/>
  <c r="C59" i="41"/>
  <c r="C122" i="41"/>
  <c r="M54" i="41"/>
  <c r="M53" i="41"/>
  <c r="M128" i="41"/>
  <c r="I9" i="37"/>
  <c r="M78" i="41"/>
  <c r="M106" i="41"/>
  <c r="M26" i="41"/>
  <c r="J26" i="41"/>
  <c r="G29" i="35"/>
  <c r="C61" i="41"/>
  <c r="M129" i="41"/>
  <c r="J24" i="41"/>
  <c r="C129" i="41"/>
  <c r="C41" i="41"/>
  <c r="C43" i="41"/>
  <c r="I21" i="35"/>
  <c r="I10" i="37"/>
  <c r="C48" i="41"/>
  <c r="X23" i="35"/>
  <c r="M58" i="41"/>
  <c r="C93" i="41"/>
  <c r="C42" i="41"/>
  <c r="M41" i="41"/>
  <c r="M73" i="41"/>
  <c r="C56" i="41"/>
  <c r="C55" i="41"/>
  <c r="L20" i="35"/>
  <c r="C92" i="41"/>
  <c r="C21" i="41"/>
  <c r="F105" i="41"/>
  <c r="F29" i="41"/>
  <c r="J128" i="41"/>
  <c r="M77" i="41"/>
  <c r="O26" i="41"/>
  <c r="M112" i="41"/>
  <c r="M133" i="41"/>
  <c r="J105" i="41"/>
  <c r="I15" i="37"/>
  <c r="L27" i="35"/>
  <c r="G21" i="35"/>
  <c r="C105" i="41"/>
  <c r="M109" i="41"/>
  <c r="C131" i="41"/>
  <c r="C81" i="41"/>
  <c r="Z21" i="35"/>
  <c r="M93" i="41"/>
  <c r="F25" i="41"/>
  <c r="F135" i="41"/>
  <c r="M79" i="41"/>
  <c r="M118" i="41"/>
  <c r="Z23" i="35"/>
  <c r="I16" i="37"/>
  <c r="C114" i="41"/>
  <c r="O112" i="41"/>
  <c r="E13" i="37"/>
  <c r="J21" i="41"/>
  <c r="J22" i="41"/>
  <c r="C79" i="41"/>
  <c r="H128" i="41"/>
  <c r="C25" i="41"/>
  <c r="N23" i="35"/>
  <c r="O24" i="41"/>
  <c r="D24" i="35"/>
  <c r="M56" i="41"/>
  <c r="D12" i="39"/>
  <c r="M48" i="41"/>
  <c r="C133" i="41"/>
  <c r="N20" i="35"/>
  <c r="I23" i="35"/>
  <c r="M134" i="41"/>
  <c r="M130" i="41"/>
  <c r="Q23" i="35"/>
  <c r="J88" i="41"/>
  <c r="O21" i="41"/>
  <c r="M126" i="41"/>
  <c r="J132" i="41"/>
  <c r="M42" i="41"/>
  <c r="C97" i="41"/>
  <c r="J79" i="41"/>
  <c r="J73" i="41"/>
  <c r="J72" i="41"/>
  <c r="J74" i="41"/>
  <c r="J81" i="41"/>
  <c r="K73" i="41" l="1"/>
  <c r="R23" i="35"/>
  <c r="J23" i="35"/>
  <c r="O20" i="35"/>
  <c r="E12" i="39"/>
  <c r="E24" i="35"/>
  <c r="O23" i="35"/>
  <c r="F13" i="37"/>
  <c r="J16" i="37"/>
  <c r="AA23" i="35"/>
  <c r="AA21" i="35"/>
  <c r="H21" i="35"/>
  <c r="J15" i="37"/>
  <c r="Y23" i="35"/>
  <c r="J10" i="37"/>
  <c r="J21" i="35"/>
  <c r="H29" i="35"/>
  <c r="J9" i="37"/>
  <c r="T20" i="35"/>
  <c r="AF12" i="39"/>
  <c r="E23" i="35"/>
  <c r="J20" i="35"/>
  <c r="U12" i="39"/>
  <c r="K29" i="41"/>
  <c r="J14" i="37"/>
  <c r="V29" i="35"/>
  <c r="R22" i="35"/>
  <c r="F10" i="37"/>
  <c r="J12" i="37"/>
  <c r="U11" i="39"/>
  <c r="F17" i="37"/>
  <c r="H24" i="35"/>
  <c r="J18" i="37"/>
  <c r="AF11" i="39"/>
  <c r="K25" i="41"/>
  <c r="H23" i="35"/>
  <c r="O22" i="35"/>
  <c r="F15" i="37"/>
  <c r="R21" i="35"/>
  <c r="T23" i="35"/>
  <c r="J17" i="37"/>
  <c r="O21" i="35"/>
  <c r="AA20" i="35"/>
  <c r="F11" i="37"/>
  <c r="E20" i="35"/>
  <c r="T21" i="35"/>
  <c r="Y24" i="35"/>
  <c r="R24" i="35"/>
  <c r="F16" i="37"/>
  <c r="E11" i="39"/>
  <c r="V21" i="35"/>
  <c r="J11" i="37"/>
  <c r="E21" i="35"/>
  <c r="K46" i="41"/>
  <c r="K57" i="41"/>
  <c r="L11" i="39"/>
  <c r="K44" i="41"/>
  <c r="K77" i="41"/>
  <c r="L12" i="39"/>
  <c r="K45" i="41"/>
  <c r="K60" i="41"/>
  <c r="H20" i="35"/>
  <c r="J8" i="37"/>
  <c r="T22" i="35"/>
  <c r="V23" i="35"/>
  <c r="V24" i="35"/>
  <c r="V22" i="35"/>
  <c r="J29" i="35"/>
  <c r="R29" i="35"/>
  <c r="Y29" i="35"/>
  <c r="Y21" i="35"/>
  <c r="K27" i="41"/>
  <c r="F8" i="37"/>
  <c r="F12" i="37"/>
  <c r="J22" i="35"/>
  <c r="Y22" i="35"/>
  <c r="J24" i="35"/>
  <c r="F9" i="37"/>
  <c r="T24" i="35"/>
  <c r="AA24" i="35"/>
  <c r="H22" i="35"/>
  <c r="AA22" i="35"/>
  <c r="Y20" i="35"/>
  <c r="R20" i="35"/>
  <c r="T29" i="35"/>
  <c r="V20" i="35"/>
  <c r="K23" i="41"/>
  <c r="F14" i="37"/>
  <c r="AA29" i="35"/>
  <c r="E29" i="35"/>
  <c r="J13" i="37"/>
  <c r="E22" i="35"/>
  <c r="EA680" i="1"/>
  <c r="F14" i="29"/>
  <c r="AZ680" i="1"/>
  <c r="CL680" i="1"/>
  <c r="CY680" i="1"/>
  <c r="AG680" i="1"/>
  <c r="CG680" i="1"/>
  <c r="EJ680" i="1"/>
  <c r="BJ680" i="1"/>
  <c r="DJ680" i="1"/>
  <c r="CC680" i="1"/>
  <c r="S680" i="1"/>
  <c r="CO680" i="1"/>
  <c r="AJ680" i="1"/>
  <c r="DD680" i="1"/>
  <c r="W12" i="39"/>
  <c r="W11" i="39"/>
  <c r="H37" i="41"/>
  <c r="V680" i="1"/>
  <c r="H39" i="41"/>
  <c r="H50" i="41"/>
  <c r="BI680" i="1"/>
  <c r="DA680" i="1"/>
  <c r="CQ680" i="1"/>
  <c r="Y680" i="1"/>
  <c r="O680" i="1"/>
  <c r="W680" i="1"/>
  <c r="BC680" i="1"/>
  <c r="BX680" i="1"/>
  <c r="DY680" i="1"/>
  <c r="EF680" i="1"/>
  <c r="BO680" i="1"/>
  <c r="CN680" i="1"/>
  <c r="C39" i="41"/>
  <c r="D39" i="41" s="1"/>
  <c r="M50" i="41"/>
  <c r="C50" i="41"/>
  <c r="D50" i="41" s="1"/>
  <c r="C37" i="41"/>
  <c r="M39" i="41"/>
  <c r="J50" i="41"/>
  <c r="K50" i="41" s="1"/>
  <c r="M37" i="41"/>
  <c r="M680" i="1"/>
  <c r="CS680" i="1"/>
  <c r="CW680" i="1"/>
  <c r="AA680" i="1"/>
  <c r="CB680" i="1"/>
  <c r="Q680" i="1"/>
  <c r="AL680" i="1"/>
  <c r="BS680" i="1"/>
  <c r="CH680" i="1"/>
  <c r="BD680" i="1"/>
  <c r="CK680" i="1"/>
  <c r="DL680" i="1"/>
  <c r="BL680" i="1"/>
  <c r="AU680" i="1"/>
  <c r="DG680" i="1"/>
  <c r="BQ680" i="1"/>
  <c r="O50" i="41"/>
  <c r="O39" i="41"/>
  <c r="O37" i="41"/>
  <c r="P37" i="41" s="1"/>
  <c r="BB680" i="1"/>
  <c r="O38" i="41" s="1"/>
  <c r="DN680" i="1"/>
  <c r="BV680" i="1"/>
  <c r="J24" i="37"/>
  <c r="J32" i="37"/>
  <c r="F27" i="37"/>
  <c r="F24" i="37"/>
  <c r="J27" i="37"/>
  <c r="F33" i="37"/>
  <c r="J34" i="37"/>
  <c r="F30" i="37"/>
  <c r="J28" i="37"/>
  <c r="J33" i="37"/>
  <c r="F25" i="37"/>
  <c r="AH11" i="39"/>
  <c r="F26" i="37"/>
  <c r="F29" i="37"/>
  <c r="J29" i="37"/>
  <c r="F32" i="37"/>
  <c r="J25" i="37"/>
  <c r="F31" i="37"/>
  <c r="J26" i="37"/>
  <c r="F28" i="37"/>
  <c r="AH12" i="39"/>
  <c r="AC680" i="1"/>
  <c r="AF680" i="1"/>
  <c r="DE680" i="1"/>
  <c r="DH680" i="1"/>
  <c r="CJ680" i="1"/>
  <c r="EH680" i="1"/>
  <c r="F39" i="41"/>
  <c r="AT680" i="1"/>
  <c r="F38" i="41" s="1"/>
  <c r="F50" i="41"/>
  <c r="F37" i="41"/>
  <c r="DP680" i="1"/>
  <c r="BT680" i="1"/>
  <c r="DI680" i="1"/>
  <c r="EC680" i="1"/>
  <c r="DT680" i="1"/>
  <c r="AN680" i="1"/>
  <c r="AD680" i="1"/>
  <c r="EE680" i="1"/>
  <c r="F8" i="29"/>
  <c r="M707" i="1"/>
  <c r="J63" i="41"/>
  <c r="J66" i="41" s="1"/>
  <c r="J8" i="41"/>
  <c r="K8" i="41" s="1"/>
  <c r="J51" i="41"/>
  <c r="M708" i="1"/>
  <c r="J15" i="41"/>
  <c r="J18" i="41" s="1"/>
  <c r="S707" i="1"/>
  <c r="S708" i="1"/>
  <c r="K15" i="39"/>
  <c r="L15" i="39" s="1"/>
  <c r="N8" i="29"/>
  <c r="O8" i="29" s="1"/>
  <c r="J26" i="35"/>
  <c r="J28" i="35"/>
  <c r="G9" i="29"/>
  <c r="H9" i="29"/>
  <c r="I7" i="35"/>
  <c r="J11" i="35"/>
  <c r="DY708" i="1"/>
  <c r="DY707" i="1"/>
  <c r="N21" i="29"/>
  <c r="O21" i="29" s="1"/>
  <c r="J31" i="41"/>
  <c r="J34" i="41" s="1"/>
  <c r="J12" i="35"/>
  <c r="J17" i="35"/>
  <c r="J19" i="35"/>
  <c r="J25" i="35"/>
  <c r="J31" i="35"/>
  <c r="H16" i="29"/>
  <c r="G16" i="29"/>
  <c r="G17" i="29"/>
  <c r="H17" i="29"/>
  <c r="G20" i="29"/>
  <c r="H20" i="29"/>
  <c r="G12" i="29"/>
  <c r="H12" i="29"/>
  <c r="H10" i="29"/>
  <c r="G10" i="29"/>
  <c r="L12" i="36"/>
  <c r="J38" i="41"/>
  <c r="K38" i="41" s="1"/>
  <c r="L13" i="35"/>
  <c r="J39" i="41"/>
  <c r="BL708" i="1"/>
  <c r="AN708" i="1"/>
  <c r="AN707" i="1"/>
  <c r="CH707" i="1"/>
  <c r="CH708" i="1"/>
  <c r="J83" i="41"/>
  <c r="J86" i="41" s="1"/>
  <c r="J16" i="35"/>
  <c r="J18" i="35"/>
  <c r="J32" i="35"/>
  <c r="J10" i="35"/>
  <c r="H13" i="29"/>
  <c r="G13" i="29"/>
  <c r="O8" i="36"/>
  <c r="J37" i="41"/>
  <c r="K37" i="41" s="1"/>
  <c r="AR707" i="1"/>
  <c r="AR708" i="1"/>
  <c r="J13" i="41"/>
  <c r="K13" i="41" s="1"/>
  <c r="J36" i="41"/>
  <c r="K36" i="41" s="1"/>
  <c r="J13" i="35"/>
  <c r="J15" i="35"/>
  <c r="J27" i="35"/>
  <c r="J9" i="35"/>
  <c r="S709" i="1"/>
  <c r="N12" i="36"/>
  <c r="O12" i="36" s="1"/>
  <c r="N11" i="36"/>
  <c r="O11" i="36" s="1"/>
  <c r="N17" i="36"/>
  <c r="O17" i="36" s="1"/>
  <c r="N10" i="36"/>
  <c r="N14" i="36"/>
  <c r="N13" i="36"/>
  <c r="O13" i="36" s="1"/>
  <c r="G11" i="29"/>
  <c r="H11" i="29"/>
  <c r="O9" i="36"/>
  <c r="O14" i="36"/>
  <c r="O10" i="36"/>
  <c r="O24" i="35"/>
  <c r="O29" i="35"/>
  <c r="J71" i="41"/>
  <c r="K71" i="41" s="1"/>
  <c r="J70" i="41"/>
  <c r="K70" i="41" s="1"/>
  <c r="J68" i="41"/>
  <c r="K68" i="41" s="1"/>
  <c r="J69" i="41"/>
  <c r="K69" i="41" s="1"/>
  <c r="O10" i="35"/>
  <c r="O19" i="35"/>
  <c r="O28" i="35"/>
  <c r="O15" i="35"/>
  <c r="O30" i="35"/>
  <c r="N7" i="35"/>
  <c r="O32" i="35"/>
  <c r="O18" i="35"/>
  <c r="O25" i="35"/>
  <c r="O17" i="35"/>
  <c r="O16" i="35"/>
  <c r="O27" i="35"/>
  <c r="O31" i="35"/>
  <c r="O9" i="35"/>
  <c r="O26" i="35"/>
  <c r="N51" i="41"/>
  <c r="N37" i="41"/>
  <c r="M10" i="35"/>
  <c r="M28" i="35"/>
  <c r="M18" i="35"/>
  <c r="M24" i="35"/>
  <c r="M32" i="35"/>
  <c r="N39" i="41"/>
  <c r="D37" i="41"/>
  <c r="M11" i="35"/>
  <c r="M21" i="35"/>
  <c r="M15" i="35"/>
  <c r="M29" i="35"/>
  <c r="M19" i="35"/>
  <c r="M22" i="35"/>
  <c r="M14" i="35"/>
  <c r="M27" i="35"/>
  <c r="N36" i="41"/>
  <c r="M12" i="35"/>
  <c r="M16" i="35"/>
  <c r="M26" i="35"/>
  <c r="M9" i="35"/>
  <c r="M31" i="35"/>
  <c r="M20" i="35"/>
  <c r="M17" i="35"/>
  <c r="M23" i="35"/>
  <c r="D69" i="41"/>
  <c r="M13" i="35"/>
  <c r="M25" i="35"/>
  <c r="M30" i="35"/>
  <c r="N50" i="41"/>
  <c r="E14" i="29"/>
  <c r="E18" i="29"/>
  <c r="G51" i="41"/>
  <c r="G38" i="41"/>
  <c r="N40" i="41"/>
  <c r="I20" i="41"/>
  <c r="I28" i="41"/>
  <c r="D72" i="41"/>
  <c r="N22" i="41"/>
  <c r="N58" i="41"/>
  <c r="H11" i="37"/>
  <c r="G23" i="41"/>
  <c r="N55" i="41"/>
  <c r="D98" i="41"/>
  <c r="G46" i="41"/>
  <c r="H33" i="37"/>
  <c r="N24" i="41"/>
  <c r="N41" i="41"/>
  <c r="D89" i="41"/>
  <c r="H15" i="37"/>
  <c r="N60" i="41"/>
  <c r="D114" i="41"/>
  <c r="G92" i="41"/>
  <c r="G99" i="41"/>
  <c r="H24" i="37"/>
  <c r="M17" i="36"/>
  <c r="N25" i="41"/>
  <c r="N53" i="41"/>
  <c r="D105" i="41"/>
  <c r="I76" i="41"/>
  <c r="D130" i="41"/>
  <c r="G108" i="41"/>
  <c r="G117" i="41"/>
  <c r="D59" i="41"/>
  <c r="D121" i="41"/>
  <c r="N46" i="41"/>
  <c r="H18" i="37"/>
  <c r="N47" i="41"/>
  <c r="D79" i="41"/>
  <c r="G130" i="41"/>
  <c r="G43" i="41"/>
  <c r="I41" i="41"/>
  <c r="I42" i="41"/>
  <c r="I37" i="41"/>
  <c r="I39" i="41"/>
  <c r="I36" i="41"/>
  <c r="G37" i="41"/>
  <c r="I27" i="41"/>
  <c r="D54" i="41"/>
  <c r="D47" i="41"/>
  <c r="I77" i="41"/>
  <c r="D97" i="41"/>
  <c r="D113" i="41"/>
  <c r="D129" i="41"/>
  <c r="I25" i="41"/>
  <c r="I53" i="41"/>
  <c r="G121" i="41"/>
  <c r="G27" i="41"/>
  <c r="D90" i="41"/>
  <c r="D106" i="41"/>
  <c r="D122" i="41"/>
  <c r="G48" i="41"/>
  <c r="G100" i="41"/>
  <c r="G118" i="41"/>
  <c r="G49" i="41"/>
  <c r="G91" i="41"/>
  <c r="G109" i="41"/>
  <c r="G127" i="41"/>
  <c r="I50" i="41"/>
  <c r="D46" i="41"/>
  <c r="G112" i="41"/>
  <c r="I94" i="41"/>
  <c r="I110" i="41"/>
  <c r="I126" i="41"/>
  <c r="I103" i="41"/>
  <c r="I119" i="41"/>
  <c r="I135" i="41"/>
  <c r="G40" i="41"/>
  <c r="G96" i="41"/>
  <c r="G114" i="41"/>
  <c r="G41" i="41"/>
  <c r="G58" i="41"/>
  <c r="G103" i="41"/>
  <c r="G123" i="41"/>
  <c r="G55" i="41"/>
  <c r="D51" i="41"/>
  <c r="D70" i="41"/>
  <c r="D80" i="41"/>
  <c r="I102" i="41"/>
  <c r="I118" i="41"/>
  <c r="I134" i="41"/>
  <c r="I95" i="41"/>
  <c r="I111" i="41"/>
  <c r="I127" i="41"/>
  <c r="G56" i="41"/>
  <c r="G104" i="41"/>
  <c r="G124" i="41"/>
  <c r="G57" i="41"/>
  <c r="G95" i="41"/>
  <c r="G113" i="41"/>
  <c r="G131" i="41"/>
  <c r="M12" i="36"/>
  <c r="P50" i="41"/>
  <c r="P70" i="41"/>
  <c r="D22" i="41"/>
  <c r="P122" i="41"/>
  <c r="P132" i="41"/>
  <c r="D23" i="41"/>
  <c r="N74" i="41"/>
  <c r="N91" i="41"/>
  <c r="N99" i="41"/>
  <c r="N107" i="41"/>
  <c r="N115" i="41"/>
  <c r="N123" i="41"/>
  <c r="N131" i="41"/>
  <c r="D20" i="41"/>
  <c r="D28" i="41"/>
  <c r="P105" i="41"/>
  <c r="P135" i="41"/>
  <c r="P25" i="41"/>
  <c r="N73" i="41"/>
  <c r="N81" i="41"/>
  <c r="N92" i="41"/>
  <c r="N100" i="41"/>
  <c r="N108" i="41"/>
  <c r="N116" i="41"/>
  <c r="N124" i="41"/>
  <c r="N132" i="41"/>
  <c r="G77" i="41"/>
  <c r="G72" i="41"/>
  <c r="G80" i="41"/>
  <c r="P49" i="41"/>
  <c r="P131" i="41"/>
  <c r="P123" i="41"/>
  <c r="P113" i="41"/>
  <c r="P103" i="41"/>
  <c r="P95" i="41"/>
  <c r="P80" i="41"/>
  <c r="P72" i="41"/>
  <c r="P48" i="41"/>
  <c r="P55" i="41"/>
  <c r="P130" i="41"/>
  <c r="P118" i="41"/>
  <c r="P108" i="41"/>
  <c r="P100" i="41"/>
  <c r="P92" i="41"/>
  <c r="P77" i="41"/>
  <c r="P58" i="41"/>
  <c r="P36" i="41"/>
  <c r="N69" i="41"/>
  <c r="I51" i="41"/>
  <c r="H34" i="41"/>
  <c r="D68" i="41"/>
  <c r="N70" i="41"/>
  <c r="M9" i="36"/>
  <c r="M13" i="36"/>
  <c r="G39" i="41"/>
  <c r="G68" i="41"/>
  <c r="G36" i="41"/>
  <c r="P69" i="41"/>
  <c r="P68" i="41"/>
  <c r="G20" i="41"/>
  <c r="P22" i="41"/>
  <c r="G28" i="41"/>
  <c r="D42" i="41"/>
  <c r="I47" i="41"/>
  <c r="I55" i="41"/>
  <c r="G88" i="41"/>
  <c r="P112" i="41"/>
  <c r="G128" i="41"/>
  <c r="G21" i="41"/>
  <c r="P23" i="41"/>
  <c r="G29" i="41"/>
  <c r="D43" i="41"/>
  <c r="I48" i="41"/>
  <c r="D55" i="41"/>
  <c r="I60" i="41"/>
  <c r="N72" i="41"/>
  <c r="I75" i="41"/>
  <c r="D78" i="41"/>
  <c r="N80" i="41"/>
  <c r="N89" i="41"/>
  <c r="I92" i="41"/>
  <c r="D95" i="41"/>
  <c r="N97" i="41"/>
  <c r="I100" i="41"/>
  <c r="D103" i="41"/>
  <c r="N105" i="41"/>
  <c r="I108" i="41"/>
  <c r="D111" i="41"/>
  <c r="N113" i="41"/>
  <c r="I116" i="41"/>
  <c r="D119" i="41"/>
  <c r="N121" i="41"/>
  <c r="I124" i="41"/>
  <c r="D127" i="41"/>
  <c r="N129" i="41"/>
  <c r="I132" i="41"/>
  <c r="D135" i="41"/>
  <c r="P20" i="41"/>
  <c r="G26" i="41"/>
  <c r="P28" i="41"/>
  <c r="N42" i="41"/>
  <c r="D48" i="41"/>
  <c r="N54" i="41"/>
  <c r="D60" i="41"/>
  <c r="H8" i="37"/>
  <c r="H12" i="37"/>
  <c r="H16" i="37"/>
  <c r="D21" i="41"/>
  <c r="N23" i="41"/>
  <c r="I26" i="41"/>
  <c r="D29" i="41"/>
  <c r="N43" i="41"/>
  <c r="D49" i="41"/>
  <c r="D57" i="41"/>
  <c r="I61" i="41"/>
  <c r="I74" i="41"/>
  <c r="D77" i="41"/>
  <c r="N79" i="41"/>
  <c r="D88" i="41"/>
  <c r="N90" i="41"/>
  <c r="I93" i="41"/>
  <c r="D96" i="41"/>
  <c r="N98" i="41"/>
  <c r="I101" i="41"/>
  <c r="D104" i="41"/>
  <c r="N106" i="41"/>
  <c r="I109" i="41"/>
  <c r="D112" i="41"/>
  <c r="N114" i="41"/>
  <c r="I117" i="41"/>
  <c r="D120" i="41"/>
  <c r="N122" i="41"/>
  <c r="I125" i="41"/>
  <c r="D128" i="41"/>
  <c r="N130" i="41"/>
  <c r="I133" i="41"/>
  <c r="G44" i="41"/>
  <c r="G60" i="41"/>
  <c r="G79" i="41"/>
  <c r="G94" i="41"/>
  <c r="G102" i="41"/>
  <c r="G110" i="41"/>
  <c r="G120" i="41"/>
  <c r="G134" i="41"/>
  <c r="G53" i="41"/>
  <c r="G54" i="41"/>
  <c r="G74" i="41"/>
  <c r="G89" i="41"/>
  <c r="G97" i="41"/>
  <c r="G107" i="41"/>
  <c r="G115" i="41"/>
  <c r="G125" i="41"/>
  <c r="G133" i="41"/>
  <c r="G59" i="41"/>
  <c r="P45" i="41"/>
  <c r="P129" i="41"/>
  <c r="P119" i="41"/>
  <c r="P111" i="41"/>
  <c r="P101" i="41"/>
  <c r="P93" i="41"/>
  <c r="P78" i="41"/>
  <c r="P61" i="41"/>
  <c r="P44" i="41"/>
  <c r="P47" i="41"/>
  <c r="P126" i="41"/>
  <c r="P116" i="41"/>
  <c r="P106" i="41"/>
  <c r="P98" i="41"/>
  <c r="P90" i="41"/>
  <c r="P75" i="41"/>
  <c r="P54" i="41"/>
  <c r="H26" i="37"/>
  <c r="H32" i="37"/>
  <c r="H25" i="37"/>
  <c r="I70" i="41"/>
  <c r="N68" i="41"/>
  <c r="I71" i="41"/>
  <c r="M10" i="36"/>
  <c r="M14" i="36"/>
  <c r="P71" i="41"/>
  <c r="G70" i="41"/>
  <c r="P51" i="41"/>
  <c r="P38" i="41"/>
  <c r="N20" i="41"/>
  <c r="I23" i="41"/>
  <c r="D26" i="41"/>
  <c r="N28" i="41"/>
  <c r="I43" i="41"/>
  <c r="N48" i="41"/>
  <c r="N56" i="41"/>
  <c r="P88" i="41"/>
  <c r="P128" i="41"/>
  <c r="N21" i="41"/>
  <c r="I24" i="41"/>
  <c r="D27" i="41"/>
  <c r="N29" i="41"/>
  <c r="I44" i="41"/>
  <c r="N49" i="41"/>
  <c r="I56" i="41"/>
  <c r="D61" i="41"/>
  <c r="I73" i="41"/>
  <c r="D76" i="41"/>
  <c r="N78" i="41"/>
  <c r="I81" i="41"/>
  <c r="I90" i="41"/>
  <c r="D93" i="41"/>
  <c r="N95" i="41"/>
  <c r="I98" i="41"/>
  <c r="D101" i="41"/>
  <c r="N103" i="41"/>
  <c r="I106" i="41"/>
  <c r="D109" i="41"/>
  <c r="N111" i="41"/>
  <c r="I114" i="41"/>
  <c r="D117" i="41"/>
  <c r="N119" i="41"/>
  <c r="I122" i="41"/>
  <c r="D125" i="41"/>
  <c r="N127" i="41"/>
  <c r="I130" i="41"/>
  <c r="D133" i="41"/>
  <c r="N135" i="41"/>
  <c r="I21" i="41"/>
  <c r="D24" i="41"/>
  <c r="N26" i="41"/>
  <c r="I29" i="41"/>
  <c r="D44" i="41"/>
  <c r="I49" i="41"/>
  <c r="D56" i="41"/>
  <c r="H9" i="37"/>
  <c r="H13" i="37"/>
  <c r="H17" i="37"/>
  <c r="P21" i="41"/>
  <c r="P29" i="41"/>
  <c r="D45" i="41"/>
  <c r="D53" i="41"/>
  <c r="I58" i="41"/>
  <c r="I72" i="41"/>
  <c r="D75" i="41"/>
  <c r="N77" i="41"/>
  <c r="I80" i="41"/>
  <c r="N88" i="41"/>
  <c r="I91" i="41"/>
  <c r="D94" i="41"/>
  <c r="N96" i="41"/>
  <c r="I99" i="41"/>
  <c r="D102" i="41"/>
  <c r="N104" i="41"/>
  <c r="I107" i="41"/>
  <c r="D110" i="41"/>
  <c r="N112" i="41"/>
  <c r="I115" i="41"/>
  <c r="D118" i="41"/>
  <c r="N120" i="41"/>
  <c r="I123" i="41"/>
  <c r="D126" i="41"/>
  <c r="N128" i="41"/>
  <c r="I131" i="41"/>
  <c r="D134" i="41"/>
  <c r="G73" i="41"/>
  <c r="G81" i="41"/>
  <c r="G76" i="41"/>
  <c r="P57" i="41"/>
  <c r="P41" i="41"/>
  <c r="P127" i="41"/>
  <c r="P117" i="41"/>
  <c r="P109" i="41"/>
  <c r="P99" i="41"/>
  <c r="P91" i="41"/>
  <c r="P76" i="41"/>
  <c r="P56" i="41"/>
  <c r="P40" i="41"/>
  <c r="P43" i="41"/>
  <c r="P124" i="41"/>
  <c r="P114" i="41"/>
  <c r="P104" i="41"/>
  <c r="P96" i="41"/>
  <c r="P81" i="41"/>
  <c r="P73" i="41"/>
  <c r="P46" i="41"/>
  <c r="H31" i="37"/>
  <c r="H28" i="37"/>
  <c r="H27" i="37"/>
  <c r="G8" i="29"/>
  <c r="H8" i="29"/>
  <c r="D36" i="41"/>
  <c r="I68" i="41"/>
  <c r="I69" i="41"/>
  <c r="D8" i="29"/>
  <c r="E9" i="29"/>
  <c r="E11" i="29"/>
  <c r="E16" i="29"/>
  <c r="E13" i="29"/>
  <c r="E10" i="29"/>
  <c r="E17" i="29"/>
  <c r="E20" i="29"/>
  <c r="E12" i="29"/>
  <c r="M8" i="36"/>
  <c r="M11" i="36"/>
  <c r="G69" i="41"/>
  <c r="G71" i="41"/>
  <c r="G50" i="41"/>
  <c r="E19" i="29"/>
  <c r="P39" i="41"/>
  <c r="G24" i="41"/>
  <c r="P26" i="41"/>
  <c r="N44" i="41"/>
  <c r="N52" i="41"/>
  <c r="D58" i="41"/>
  <c r="G122" i="41"/>
  <c r="G132" i="41"/>
  <c r="G25" i="41"/>
  <c r="P27" i="41"/>
  <c r="I40" i="41"/>
  <c r="N45" i="41"/>
  <c r="I52" i="41"/>
  <c r="N57" i="41"/>
  <c r="N61" i="41"/>
  <c r="D74" i="41"/>
  <c r="N76" i="41"/>
  <c r="I79" i="41"/>
  <c r="I88" i="41"/>
  <c r="D91" i="41"/>
  <c r="N93" i="41"/>
  <c r="I96" i="41"/>
  <c r="D99" i="41"/>
  <c r="N101" i="41"/>
  <c r="I104" i="41"/>
  <c r="D107" i="41"/>
  <c r="N109" i="41"/>
  <c r="I112" i="41"/>
  <c r="D115" i="41"/>
  <c r="N117" i="41"/>
  <c r="I120" i="41"/>
  <c r="D123" i="41"/>
  <c r="N125" i="41"/>
  <c r="I128" i="41"/>
  <c r="D131" i="41"/>
  <c r="N133" i="41"/>
  <c r="G22" i="41"/>
  <c r="P24" i="41"/>
  <c r="D40" i="41"/>
  <c r="I45" i="41"/>
  <c r="D52" i="41"/>
  <c r="I57" i="41"/>
  <c r="G105" i="41"/>
  <c r="P121" i="41"/>
  <c r="G135" i="41"/>
  <c r="H10" i="37"/>
  <c r="H14" i="37"/>
  <c r="I22" i="41"/>
  <c r="D25" i="41"/>
  <c r="N27" i="41"/>
  <c r="D41" i="41"/>
  <c r="I46" i="41"/>
  <c r="I54" i="41"/>
  <c r="N59" i="41"/>
  <c r="D73" i="41"/>
  <c r="N75" i="41"/>
  <c r="I78" i="41"/>
  <c r="D81" i="41"/>
  <c r="I89" i="41"/>
  <c r="D92" i="41"/>
  <c r="N94" i="41"/>
  <c r="I97" i="41"/>
  <c r="D100" i="41"/>
  <c r="N102" i="41"/>
  <c r="I105" i="41"/>
  <c r="D108" i="41"/>
  <c r="N110" i="41"/>
  <c r="I113" i="41"/>
  <c r="D116" i="41"/>
  <c r="N118" i="41"/>
  <c r="I121" i="41"/>
  <c r="D124" i="41"/>
  <c r="N126" i="41"/>
  <c r="I129" i="41"/>
  <c r="D132" i="41"/>
  <c r="N134" i="41"/>
  <c r="G52" i="41"/>
  <c r="G75" i="41"/>
  <c r="G90" i="41"/>
  <c r="G98" i="41"/>
  <c r="G106" i="41"/>
  <c r="G116" i="41"/>
  <c r="G126" i="41"/>
  <c r="G45" i="41"/>
  <c r="G42" i="41"/>
  <c r="G61" i="41"/>
  <c r="G78" i="41"/>
  <c r="G93" i="41"/>
  <c r="G101" i="41"/>
  <c r="G111" i="41"/>
  <c r="G119" i="41"/>
  <c r="G129" i="41"/>
  <c r="G47" i="41"/>
  <c r="P53" i="41"/>
  <c r="P133" i="41"/>
  <c r="P125" i="41"/>
  <c r="P115" i="41"/>
  <c r="P107" i="41"/>
  <c r="P97" i="41"/>
  <c r="P89" i="41"/>
  <c r="P74" i="41"/>
  <c r="P52" i="41"/>
  <c r="P59" i="41"/>
  <c r="P134" i="41"/>
  <c r="P120" i="41"/>
  <c r="P110" i="41"/>
  <c r="P102" i="41"/>
  <c r="P94" i="41"/>
  <c r="P79" i="41"/>
  <c r="P60" i="41"/>
  <c r="P42" i="41"/>
  <c r="H34" i="37"/>
  <c r="H30" i="37"/>
  <c r="H29" i="37"/>
  <c r="AL11" i="39"/>
  <c r="AL10" i="39" s="1"/>
  <c r="AA11" i="39"/>
  <c r="P11" i="39"/>
  <c r="AA8" i="39"/>
  <c r="AM11" i="39"/>
  <c r="AB11" i="39"/>
  <c r="AB8" i="39"/>
  <c r="AM10" i="39"/>
  <c r="Q11" i="39"/>
  <c r="H38" i="41" l="1"/>
  <c r="I38" i="41" s="1"/>
  <c r="K126" i="41"/>
  <c r="K110" i="41"/>
  <c r="K95" i="41"/>
  <c r="K131" i="41"/>
  <c r="K94" i="41"/>
  <c r="K123" i="41"/>
  <c r="K112" i="41"/>
  <c r="K51" i="41"/>
  <c r="G14" i="29"/>
  <c r="H14" i="29"/>
  <c r="K20" i="41"/>
  <c r="K28" i="41"/>
  <c r="K117" i="41"/>
  <c r="K55" i="41"/>
  <c r="K114" i="41"/>
  <c r="K58" i="41"/>
  <c r="K103" i="41"/>
  <c r="K97" i="41"/>
  <c r="K96" i="41"/>
  <c r="K91" i="41"/>
  <c r="K75" i="41"/>
  <c r="K127" i="41"/>
  <c r="K92" i="41"/>
  <c r="K41" i="41"/>
  <c r="K102" i="41"/>
  <c r="K61" i="41"/>
  <c r="K52" i="41"/>
  <c r="K80" i="41"/>
  <c r="K121" i="41"/>
  <c r="K24" i="41"/>
  <c r="K128" i="41"/>
  <c r="K21" i="41"/>
  <c r="K88" i="41"/>
  <c r="K72" i="41"/>
  <c r="K39" i="41"/>
  <c r="M38" i="41"/>
  <c r="N38" i="41" s="1"/>
  <c r="C38" i="41"/>
  <c r="D38" i="41" s="1"/>
  <c r="K78" i="41"/>
  <c r="K76" i="41"/>
  <c r="K49" i="41"/>
  <c r="K59" i="41"/>
  <c r="K109" i="41"/>
  <c r="K106" i="41"/>
  <c r="K107" i="41"/>
  <c r="K54" i="41"/>
  <c r="K99" i="41"/>
  <c r="K101" i="41"/>
  <c r="K129" i="41"/>
  <c r="K118" i="41"/>
  <c r="K120" i="41"/>
  <c r="K113" i="41"/>
  <c r="K133" i="41"/>
  <c r="K48" i="41"/>
  <c r="K105" i="41"/>
  <c r="K22" i="41"/>
  <c r="K132" i="41"/>
  <c r="K74" i="41"/>
  <c r="K134" i="41"/>
  <c r="K130" i="41"/>
  <c r="K104" i="41"/>
  <c r="K116" i="41"/>
  <c r="K122" i="41"/>
  <c r="K100" i="41"/>
  <c r="K124" i="41"/>
  <c r="K111" i="41"/>
  <c r="K47" i="41"/>
  <c r="K89" i="41"/>
  <c r="K56" i="41"/>
  <c r="K115" i="41"/>
  <c r="K125" i="41"/>
  <c r="K43" i="41"/>
  <c r="K90" i="41"/>
  <c r="K108" i="41"/>
  <c r="K98" i="41"/>
  <c r="K40" i="41"/>
  <c r="K42" i="41"/>
  <c r="K119" i="41"/>
  <c r="K93" i="41"/>
  <c r="K53" i="41"/>
  <c r="K135" i="41"/>
  <c r="K26" i="41"/>
  <c r="K79" i="41"/>
  <c r="K81" i="41"/>
  <c r="AA16" i="39"/>
  <c r="P8" i="39"/>
  <c r="AB16" i="39"/>
  <c r="Q8" i="39"/>
  <c r="P9" i="39" l="1"/>
  <c r="AA9" i="39"/>
  <c r="Q9" i="39"/>
  <c r="AB9" i="39"/>
  <c r="AA17" i="39" l="1"/>
  <c r="AA18" i="39" s="1"/>
  <c r="P15" i="39"/>
  <c r="AL16" i="39"/>
  <c r="AL9" i="39" s="1"/>
  <c r="AL8" i="39" s="1"/>
  <c r="Q15" i="39"/>
  <c r="AM8" i="39"/>
  <c r="AA14" i="39" l="1"/>
  <c r="AA15" i="39" s="1"/>
  <c r="AL18" i="39"/>
  <c r="P10" i="39"/>
  <c r="AB14" i="39"/>
  <c r="AB18" i="39"/>
  <c r="AM16" i="39"/>
  <c r="AM18" i="39"/>
  <c r="AB17" i="39"/>
  <c r="AM9" i="39"/>
  <c r="Q10" i="39"/>
  <c r="AB15" i="39"/>
  <c r="P14" i="39" l="1"/>
  <c r="AL14" i="39"/>
  <c r="AA10" i="39"/>
  <c r="AB10" i="39"/>
  <c r="Q14" i="39"/>
  <c r="P16" i="39" l="1"/>
  <c r="AA13" i="39"/>
  <c r="AB13" i="39" s="1"/>
  <c r="AM14" i="39"/>
  <c r="AL12" i="39"/>
  <c r="AL15" i="39"/>
  <c r="AM15" i="39" s="1"/>
  <c r="Q16" i="39"/>
  <c r="P13" i="39" l="1"/>
  <c r="AA12" i="39"/>
  <c r="AB12" i="39" s="1"/>
  <c r="AM12" i="39"/>
  <c r="AL17" i="39"/>
  <c r="AM17" i="39" s="1"/>
  <c r="AL13" i="39" l="1"/>
  <c r="AM13" i="39" s="1"/>
  <c r="Q13" i="39"/>
  <c r="P12" i="39"/>
  <c r="Q12" i="39" l="1"/>
  <c r="P18" i="39"/>
  <c r="Q18" i="39" s="1"/>
  <c r="P17" i="39"/>
  <c r="Q17" i="39" s="1"/>
</calcChain>
</file>

<file path=xl/comments1.xml><?xml version="1.0" encoding="utf-8"?>
<comments xmlns="http://schemas.openxmlformats.org/spreadsheetml/2006/main">
  <authors>
    <author>Kit Huckvale</author>
  </authors>
  <commentList>
    <comment ref="BM285" authorId="0">
      <text>
        <r>
          <rPr>
            <b/>
            <sz val="9"/>
            <color indexed="81"/>
            <rFont val="Tahoma"/>
            <family val="2"/>
          </rPr>
          <t>Kit Huckvale:</t>
        </r>
        <r>
          <rPr>
            <sz val="9"/>
            <color indexed="81"/>
            <rFont val="Tahoma"/>
            <family val="2"/>
          </rPr>
          <t xml:space="preserve">
Confirmed as being sent on Android device, not a mistake
</t>
        </r>
      </text>
    </comment>
  </commentList>
</comments>
</file>

<file path=xl/comments2.xml><?xml version="1.0" encoding="utf-8"?>
<comments xmlns="http://schemas.openxmlformats.org/spreadsheetml/2006/main">
  <authors>
    <author>Author</author>
  </authors>
  <commentList>
    <comment ref="M7" authorId="0">
      <text>
        <r>
          <rPr>
            <b/>
            <sz val="9"/>
            <color indexed="81"/>
            <rFont val="Tahoma"/>
            <family val="2"/>
          </rPr>
          <t>Author:</t>
        </r>
        <r>
          <rPr>
            <sz val="9"/>
            <color indexed="81"/>
            <rFont val="Tahoma"/>
            <family val="2"/>
          </rPr>
          <t xml:space="preserve">
Raw P-Value from Fisher's Exact Test</t>
        </r>
      </text>
    </comment>
    <comment ref="N7" authorId="0">
      <text>
        <r>
          <rPr>
            <b/>
            <sz val="9"/>
            <color indexed="81"/>
            <rFont val="Tahoma"/>
            <family val="2"/>
          </rPr>
          <t>Author:</t>
        </r>
        <r>
          <rPr>
            <sz val="9"/>
            <color indexed="81"/>
            <rFont val="Tahoma"/>
            <family val="2"/>
          </rPr>
          <t xml:space="preserve">
Holm-Bonferroni Correction
</t>
        </r>
      </text>
    </comment>
    <comment ref="X7" authorId="0">
      <text>
        <r>
          <rPr>
            <b/>
            <sz val="9"/>
            <color indexed="81"/>
            <rFont val="Tahoma"/>
            <family val="2"/>
          </rPr>
          <t>Author:</t>
        </r>
        <r>
          <rPr>
            <sz val="9"/>
            <color indexed="81"/>
            <rFont val="Tahoma"/>
            <family val="2"/>
          </rPr>
          <t xml:space="preserve">
Raw P-Value from Fisher's Exact Test</t>
        </r>
      </text>
    </comment>
    <comment ref="Y7" authorId="0">
      <text>
        <r>
          <rPr>
            <b/>
            <sz val="9"/>
            <color indexed="81"/>
            <rFont val="Tahoma"/>
            <family val="2"/>
          </rPr>
          <t>Author:</t>
        </r>
        <r>
          <rPr>
            <sz val="9"/>
            <color indexed="81"/>
            <rFont val="Tahoma"/>
            <family val="2"/>
          </rPr>
          <t xml:space="preserve">
Holm-Bonferroni Correction
</t>
        </r>
      </text>
    </comment>
    <comment ref="AI7" authorId="0">
      <text>
        <r>
          <rPr>
            <b/>
            <sz val="9"/>
            <color indexed="81"/>
            <rFont val="Tahoma"/>
            <family val="2"/>
          </rPr>
          <t>Author:</t>
        </r>
        <r>
          <rPr>
            <sz val="9"/>
            <color indexed="81"/>
            <rFont val="Tahoma"/>
            <family val="2"/>
          </rPr>
          <t xml:space="preserve">
Raw P-Value from Fisher's Exact Test</t>
        </r>
      </text>
    </comment>
    <comment ref="AJ7" authorId="0">
      <text>
        <r>
          <rPr>
            <b/>
            <sz val="9"/>
            <color indexed="81"/>
            <rFont val="Tahoma"/>
            <family val="2"/>
          </rPr>
          <t>Author:</t>
        </r>
        <r>
          <rPr>
            <sz val="9"/>
            <color indexed="81"/>
            <rFont val="Tahoma"/>
            <family val="2"/>
          </rPr>
          <t xml:space="preserve">
Holm-Bonferroni Correction
</t>
        </r>
      </text>
    </comment>
  </commentList>
</comments>
</file>

<file path=xl/sharedStrings.xml><?xml version="1.0" encoding="utf-8"?>
<sst xmlns="http://schemas.openxmlformats.org/spreadsheetml/2006/main" count="56783" uniqueCount="4524">
  <si>
    <t>#</t>
  </si>
  <si>
    <t>Basic details</t>
  </si>
  <si>
    <t>Text</t>
  </si>
  <si>
    <t>Link</t>
  </si>
  <si>
    <t>£ or 'Free'</t>
  </si>
  <si>
    <t>Yes/No</t>
  </si>
  <si>
    <t>Date of review</t>
  </si>
  <si>
    <t>Date</t>
  </si>
  <si>
    <t>Platform</t>
  </si>
  <si>
    <t>No</t>
  </si>
  <si>
    <t>Yes</t>
  </si>
  <si>
    <t>Reviewer</t>
  </si>
  <si>
    <t>Notes</t>
  </si>
  <si>
    <t>Number</t>
  </si>
  <si>
    <t>iPhone</t>
  </si>
  <si>
    <t>1.2</t>
  </si>
  <si>
    <t>iPad</t>
  </si>
  <si>
    <t>Downloaded</t>
  </si>
  <si>
    <t>App ID</t>
  </si>
  <si>
    <t>Linked IDs</t>
  </si>
  <si>
    <t>Autonumber</t>
  </si>
  <si>
    <t>Field</t>
  </si>
  <si>
    <t>Version</t>
  </si>
  <si>
    <t>Cost</t>
  </si>
  <si>
    <t>Publisher</t>
  </si>
  <si>
    <t>1.8a</t>
  </si>
  <si>
    <t>1.8b</t>
  </si>
  <si>
    <t>Functionality</t>
  </si>
  <si>
    <t>Include or Exclude?</t>
  </si>
  <si>
    <t>App name</t>
  </si>
  <si>
    <t>Number of downloads</t>
  </si>
  <si>
    <t>Number or Number Range</t>
  </si>
  <si>
    <t>Download count census date</t>
  </si>
  <si>
    <t>3.1</t>
  </si>
  <si>
    <t>4.1b</t>
  </si>
  <si>
    <t>4.1a</t>
  </si>
  <si>
    <t>4.2b</t>
  </si>
  <si>
    <t>4.2a</t>
  </si>
  <si>
    <t>Brief description</t>
  </si>
  <si>
    <t>7.2a</t>
  </si>
  <si>
    <t>7.2b</t>
  </si>
  <si>
    <t>8.2a</t>
  </si>
  <si>
    <t>9.2a</t>
  </si>
  <si>
    <t>9.3b</t>
  </si>
  <si>
    <t>Does the app offer a local help system?</t>
  </si>
  <si>
    <t>Does the app offer online help system?</t>
  </si>
  <si>
    <t>Is there a support contact?</t>
  </si>
  <si>
    <t>8.3a</t>
  </si>
  <si>
    <t>Were any software errors encountered during test use?</t>
  </si>
  <si>
    <t>8.3b</t>
  </si>
  <si>
    <t>*</t>
  </si>
  <si>
    <t>Binary</t>
  </si>
  <si>
    <t>Free</t>
  </si>
  <si>
    <t>Target</t>
  </si>
  <si>
    <t>Clinician</t>
  </si>
  <si>
    <t>Patient</t>
  </si>
  <si>
    <t>Other</t>
  </si>
  <si>
    <t>Parent</t>
  </si>
  <si>
    <t>0.2</t>
  </si>
  <si>
    <t>0.3</t>
  </si>
  <si>
    <t>0.4</t>
  </si>
  <si>
    <t>0.1b</t>
  </si>
  <si>
    <t>0.1a</t>
  </si>
  <si>
    <t>0.6a</t>
  </si>
  <si>
    <t>If EXCLUDE, provide reason</t>
  </si>
  <si>
    <t>Include</t>
  </si>
  <si>
    <t>Unsure</t>
  </si>
  <si>
    <t>Comma-separated numbers</t>
  </si>
  <si>
    <t>Countries</t>
  </si>
  <si>
    <t>United Kingdom</t>
  </si>
  <si>
    <t>Ireland</t>
  </si>
  <si>
    <t>Germany</t>
  </si>
  <si>
    <t>Denmark</t>
  </si>
  <si>
    <t>USA</t>
  </si>
  <si>
    <t>Australia</t>
  </si>
  <si>
    <t>New Zealand</t>
  </si>
  <si>
    <t>China</t>
  </si>
  <si>
    <t>Japan</t>
  </si>
  <si>
    <t>Norway</t>
  </si>
  <si>
    <t>Switzerland</t>
  </si>
  <si>
    <t>Spain</t>
  </si>
  <si>
    <t>France</t>
  </si>
  <si>
    <t>South Korea</t>
  </si>
  <si>
    <t>Italy</t>
  </si>
  <si>
    <t>Russia</t>
  </si>
  <si>
    <t>Unknown</t>
  </si>
  <si>
    <t>Format</t>
  </si>
  <si>
    <t>Pollen Alert</t>
  </si>
  <si>
    <t>1.0.0</t>
  </si>
  <si>
    <t>1.0.3</t>
  </si>
  <si>
    <t>1.1.0</t>
  </si>
  <si>
    <t>1.0</t>
  </si>
  <si>
    <t>1.0.2</t>
  </si>
  <si>
    <t>1.0.1</t>
  </si>
  <si>
    <t>2.0</t>
  </si>
  <si>
    <t>1</t>
  </si>
  <si>
    <t>1.3</t>
  </si>
  <si>
    <t>1.1</t>
  </si>
  <si>
    <t>2.1</t>
  </si>
  <si>
    <t>2.2.0</t>
  </si>
  <si>
    <t>1.4</t>
  </si>
  <si>
    <t>11.1</t>
  </si>
  <si>
    <t>Devices</t>
  </si>
  <si>
    <t>Instructions</t>
  </si>
  <si>
    <t xml:space="preserve">Add a comma-separated list of the IDs of any apps that are either the same across platforms or versions (e.g. Lite and Pro) </t>
  </si>
  <si>
    <t>Write the date on which you reviewed the app.</t>
  </si>
  <si>
    <t>Reviewers</t>
  </si>
  <si>
    <t>KH</t>
  </si>
  <si>
    <t>Pick your initials from the dropdown list.</t>
  </si>
  <si>
    <t>Write your decision whether to include or exclude the app (see inclusion/exclusion criteria sheet)</t>
  </si>
  <si>
    <t>Language</t>
  </si>
  <si>
    <t>English</t>
  </si>
  <si>
    <t>German</t>
  </si>
  <si>
    <t>Danish</t>
  </si>
  <si>
    <t>Japanese</t>
  </si>
  <si>
    <t>Spanish</t>
  </si>
  <si>
    <t>Chinese</t>
  </si>
  <si>
    <t>Contains no content relating to asthma (even if the product description indicates that it does)</t>
  </si>
  <si>
    <r>
      <t xml:space="preserve">We will </t>
    </r>
    <r>
      <rPr>
        <b/>
        <sz val="11"/>
        <color theme="1"/>
        <rFont val="Calibri"/>
        <family val="2"/>
        <scheme val="minor"/>
      </rPr>
      <t>include</t>
    </r>
    <r>
      <rPr>
        <sz val="11"/>
        <color theme="1"/>
        <rFont val="Calibri"/>
        <family val="2"/>
        <scheme val="minor"/>
      </rPr>
      <t xml:space="preserve"> any app that…</t>
    </r>
  </si>
  <si>
    <t>Is available through the marketplace on any of the selected platforms (Windows Phone 7, iPhone, iPad, Android and Blackberry)</t>
  </si>
  <si>
    <t>Contains any information relating to the medical or social management of asthma OR tools designed to support the same OR both</t>
  </si>
  <si>
    <r>
      <t xml:space="preserve">We will </t>
    </r>
    <r>
      <rPr>
        <b/>
        <i/>
        <sz val="11"/>
        <color theme="1"/>
        <rFont val="Calibri"/>
        <family val="2"/>
        <scheme val="minor"/>
      </rPr>
      <t xml:space="preserve">not </t>
    </r>
    <r>
      <rPr>
        <i/>
        <sz val="11"/>
        <color theme="1"/>
        <rFont val="Calibri"/>
        <family val="2"/>
        <scheme val="minor"/>
      </rPr>
      <t>restrict choices by...</t>
    </r>
  </si>
  <si>
    <t>Compliance with particular national guidelines for asthma</t>
  </si>
  <si>
    <t>Cost of the app</t>
  </si>
  <si>
    <r>
      <t xml:space="preserve">We will </t>
    </r>
    <r>
      <rPr>
        <b/>
        <sz val="11"/>
        <color theme="1"/>
        <rFont val="Calibri"/>
        <family val="2"/>
        <scheme val="minor"/>
      </rPr>
      <t>exclude</t>
    </r>
    <r>
      <rPr>
        <sz val="11"/>
        <color theme="1"/>
        <rFont val="Calibri"/>
        <family val="2"/>
        <scheme val="minor"/>
      </rPr>
      <t xml:space="preserve"> any app that…</t>
    </r>
  </si>
  <si>
    <t>Use free text to explain your reasoning to exclude a particular app.</t>
  </si>
  <si>
    <t>Write the name of the app as stated in the marketplace.</t>
  </si>
  <si>
    <t>Write the version of the app as reported in the marketplace.</t>
  </si>
  <si>
    <t>Write the cost of the app, in £, as reported in the marketplace at the time of download.</t>
  </si>
  <si>
    <t>Write the name of the publisher of the app.</t>
  </si>
  <si>
    <t>Write the date on which the download statistics were generated (if not stated by the marketplace, use the date of review)</t>
  </si>
  <si>
    <t>Write the download statistics as reported by the marketplace.</t>
  </si>
  <si>
    <t>Pick Yes or No depending on whether the app has been downloaded successfully.</t>
  </si>
  <si>
    <t>Binary Diary</t>
  </si>
  <si>
    <t>Yes (Form)</t>
  </si>
  <si>
    <t>Yes (Unstructured Text)</t>
  </si>
  <si>
    <t>Pick Yes if a password or passcode mechanism exists to secure the app</t>
  </si>
  <si>
    <t>Backup</t>
  </si>
  <si>
    <t>Yes (Backup)</t>
  </si>
  <si>
    <t>Yes (Backup &amp; Restore)</t>
  </si>
  <si>
    <t>If there is a way to backup information pick 'Yes (Backup)'. If there is also a way to restore information pick 'Yes (Backup &amp; Restore)'. Otherwise pick 'No'</t>
  </si>
  <si>
    <t>Use free text to briefly describe the backup mechanism (e.g. to SD card)</t>
  </si>
  <si>
    <t>Use free text to summarise the errors.</t>
  </si>
  <si>
    <t>Does the app offer paid-for enhancements?</t>
  </si>
  <si>
    <t>Use free text to make any notes of any issues that you think are important.</t>
  </si>
  <si>
    <t>Use free text to make any notes of any errors not captured above.</t>
  </si>
  <si>
    <t>Pick Yes if the app offers a startup guide, wizard, help screen or FAQs list inside the product.</t>
  </si>
  <si>
    <t>Pick Yes if there is online help, tutorials or videos available on the web.</t>
  </si>
  <si>
    <t>Pick Yes if a support contact email or feedback form is available either through the app or on the web.</t>
  </si>
  <si>
    <t>Pick Yes if you identified any spelling or grammar or formatting errors in the app.</t>
  </si>
  <si>
    <t>Use free text to quote any representative examples of textual errors.</t>
  </si>
  <si>
    <t>The target audience for the app (on the basis that app content is freely accessible to all users)</t>
  </si>
  <si>
    <t>8.1a</t>
  </si>
  <si>
    <t>8.1b</t>
  </si>
  <si>
    <t>8.4b</t>
  </si>
  <si>
    <t>8.4c</t>
  </si>
  <si>
    <t>10.1a</t>
  </si>
  <si>
    <t>10.1b</t>
  </si>
  <si>
    <t>10.3a</t>
  </si>
  <si>
    <t>10.4a</t>
  </si>
  <si>
    <t>10.4b</t>
  </si>
  <si>
    <t>10.4c</t>
  </si>
  <si>
    <t>10.4d</t>
  </si>
  <si>
    <t>10.5a</t>
  </si>
  <si>
    <t>10.5b</t>
  </si>
  <si>
    <t>Both</t>
  </si>
  <si>
    <t>Storage</t>
  </si>
  <si>
    <t>50 - 100</t>
  </si>
  <si>
    <t>100 - 500</t>
  </si>
  <si>
    <t>5,000 - 10,000</t>
  </si>
  <si>
    <t>10 - 50</t>
  </si>
  <si>
    <t>1 - 5</t>
  </si>
  <si>
    <t>3.0</t>
  </si>
  <si>
    <t>1.7</t>
  </si>
  <si>
    <t>Triggers</t>
  </si>
  <si>
    <t>Yes (Predefined List)</t>
  </si>
  <si>
    <t>Yes (Tags)</t>
  </si>
  <si>
    <t>Yes (Custom List)</t>
  </si>
  <si>
    <t>Adverts</t>
  </si>
  <si>
    <t>Yes (Health products)</t>
  </si>
  <si>
    <t>Yes (Advertorial)</t>
  </si>
  <si>
    <t>Yes (Other products)</t>
  </si>
  <si>
    <t>Yes (Mailing list)</t>
  </si>
  <si>
    <t>Taxonomy</t>
  </si>
  <si>
    <t>Exclude (Irrelevant)</t>
  </si>
  <si>
    <t>Exclude (Would Not Start)</t>
  </si>
  <si>
    <t>Exclude (Unavailable)</t>
  </si>
  <si>
    <t>Exclude (Language or Locale)</t>
  </si>
  <si>
    <t>Is not in English</t>
  </si>
  <si>
    <t>Is not available through an approved device marketplace</t>
  </si>
  <si>
    <t>Completeness</t>
  </si>
  <si>
    <t>Partially</t>
  </si>
  <si>
    <t>Recommendations</t>
  </si>
  <si>
    <t>0.6b</t>
  </si>
  <si>
    <t>0.7</t>
  </si>
  <si>
    <t>Write a brief description to help us remember this app (e.g. the diary app with the big data entry bug)</t>
  </si>
  <si>
    <t>4.3a</t>
  </si>
  <si>
    <t>4.3b</t>
  </si>
  <si>
    <t>Doesn't Address</t>
  </si>
  <si>
    <t>Pick from list</t>
  </si>
  <si>
    <t>Does the app offer password or PIN protection?</t>
  </si>
  <si>
    <t>Quality Assurance</t>
  </si>
  <si>
    <t>Were any textual/grammatical errors found in the user interface?</t>
  </si>
  <si>
    <t>Pick Yes if you identified any spelling or grammar or formatting errors in the app UI.</t>
  </si>
  <si>
    <t>Were any textual/grammatical errors found in written or multimedia informational content?</t>
  </si>
  <si>
    <t>Does the app include or link to a privacy policy or confidentiality policy?</t>
  </si>
  <si>
    <t>Were any network/resource errors encountered during use?</t>
  </si>
  <si>
    <t>Pick Yes if you encountered any errors (e.g. crashes, unresponsiveness, unexpected behaviour) during testing the app. Note separate questions above for content errors.</t>
  </si>
  <si>
    <t>Pick Yes if you encountered any network functions did not work as expected or if any online resources used by the app are no longer available.</t>
  </si>
  <si>
    <t>Pick the country in which the publisher is based. Add countries to the list in List Sources as necessary.</t>
  </si>
  <si>
    <t>Recommends As Effective</t>
  </si>
  <si>
    <t>Recommends As Possibly Effective</t>
  </si>
  <si>
    <t>States Not Effective</t>
  </si>
  <si>
    <t>States No Evidence</t>
  </si>
  <si>
    <t>Summarise the add-ons that can be purchased for the app.</t>
  </si>
  <si>
    <t>Pick Yes if the app has substantive features even if enhancements are not purchased. Pick No if the app is just a container with no functions unless enhancements are purchased.</t>
  </si>
  <si>
    <t>Write (and verify) the web address of the publisher. Type an asterisk if not available.</t>
  </si>
  <si>
    <t>1.1a</t>
  </si>
  <si>
    <t>Type the store URL</t>
  </si>
  <si>
    <t>iOS</t>
  </si>
  <si>
    <t>Android Tab</t>
  </si>
  <si>
    <t>Android Phone</t>
  </si>
  <si>
    <t>1.5a</t>
  </si>
  <si>
    <t>Publisher ID</t>
  </si>
  <si>
    <t>Email Address</t>
  </si>
  <si>
    <t>Record email address for obtaining support</t>
  </si>
  <si>
    <t>Publisher website</t>
  </si>
  <si>
    <t>1.5c</t>
  </si>
  <si>
    <t>1.5d</t>
  </si>
  <si>
    <t>1.5e</t>
  </si>
  <si>
    <t>1.8c</t>
  </si>
  <si>
    <t>1.8d</t>
  </si>
  <si>
    <t>User rating average</t>
  </si>
  <si>
    <t>1.8e</t>
  </si>
  <si>
    <t>User rating census date</t>
  </si>
  <si>
    <t>Write the date on which the user ratings were collected up to (if not stated by the marketplace, use the date of review)</t>
  </si>
  <si>
    <t>Assigned automatically, do not alter.</t>
  </si>
  <si>
    <t>Write the ID of the publisher.</t>
  </si>
  <si>
    <t>User rating count</t>
  </si>
  <si>
    <t>Write the average user rating</t>
  </si>
  <si>
    <t>App description</t>
  </si>
  <si>
    <t>9.3c</t>
  </si>
  <si>
    <t>If the policy is incorporated into the app, enter an asterisk</t>
  </si>
  <si>
    <t>1.1b</t>
  </si>
  <si>
    <t>Type the dispay name that the app uses if it differs from the product name.</t>
  </si>
  <si>
    <t>Display name</t>
  </si>
  <si>
    <t>Published email</t>
  </si>
  <si>
    <t>Type the publishers email address, if available.</t>
  </si>
  <si>
    <t>1.5h</t>
  </si>
  <si>
    <t>Link available</t>
  </si>
  <si>
    <t>Alternative tradition</t>
  </si>
  <si>
    <t>Acupuncture</t>
  </si>
  <si>
    <t>Plagiarised</t>
  </si>
  <si>
    <t>Permissions</t>
  </si>
  <si>
    <t>Yes (Path is 404)</t>
  </si>
  <si>
    <t>Yes (Errored)</t>
  </si>
  <si>
    <t>Yes (Permission Granted)</t>
  </si>
  <si>
    <t>Yes (Permission Granted, Implemented)</t>
  </si>
  <si>
    <t>Yes (Permission Granted, Not Implemented)</t>
  </si>
  <si>
    <t>Yes (Permission Granted, Covertly Implemented)</t>
  </si>
  <si>
    <t>Pick the item depending on whether the app has permission to do this, and whether it implements the functionality, either overtly or covertly.</t>
  </si>
  <si>
    <t>Yes (Other apps)</t>
  </si>
  <si>
    <t>Glossary</t>
  </si>
  <si>
    <t>Third Party Sources</t>
  </si>
  <si>
    <t>Wikipedia</t>
  </si>
  <si>
    <t>Book</t>
  </si>
  <si>
    <t>www.asthmaatoz.org</t>
  </si>
  <si>
    <t>Yes (Website)</t>
  </si>
  <si>
    <t>Transmit Data</t>
  </si>
  <si>
    <t>Yes (Disclosed)</t>
  </si>
  <si>
    <t>Yes (Not Disclosed)</t>
  </si>
  <si>
    <t>Not Disclosed</t>
  </si>
  <si>
    <t>Thai</t>
  </si>
  <si>
    <t>Multiple</t>
  </si>
  <si>
    <t>Support</t>
  </si>
  <si>
    <t>Yes (In App)</t>
  </si>
  <si>
    <t>Yes (Marketplace)</t>
  </si>
  <si>
    <t>Pick from list.</t>
  </si>
  <si>
    <t>Pollution Mapping</t>
  </si>
  <si>
    <t>9.3d</t>
  </si>
  <si>
    <t>Pick Yes if the URL works correctly, otherwise No.</t>
  </si>
  <si>
    <t>Pick Yes if the backup is encrypted in some way, otherwise No.</t>
  </si>
  <si>
    <t>Select the appropriate backup type from the list.</t>
  </si>
  <si>
    <t>Does the app offer a backup or data export mechanism (apart from backup services provided by OS)</t>
  </si>
  <si>
    <t>Backup Mechanism</t>
  </si>
  <si>
    <t>Email Body</t>
  </si>
  <si>
    <t>Email Attachment</t>
  </si>
  <si>
    <t>File Export</t>
  </si>
  <si>
    <t>Local Storage</t>
  </si>
  <si>
    <t>Wifi Sharing</t>
  </si>
  <si>
    <t>Funding Model</t>
  </si>
  <si>
    <t>Commercial For Profit</t>
  </si>
  <si>
    <t>Not For Profit</t>
  </si>
  <si>
    <t>Unclear</t>
  </si>
  <si>
    <t>Yes No Unclear</t>
  </si>
  <si>
    <t>Pick Yes if a clinical disclaimer is supplied with the app</t>
  </si>
  <si>
    <t>1.3b</t>
  </si>
  <si>
    <t>Version release date</t>
  </si>
  <si>
    <t>Write the release date of the current version of the app as reported in the marketplace.</t>
  </si>
  <si>
    <t>4.2c</t>
  </si>
  <si>
    <t>Pick Yes if a privacy policy is available from the app.</t>
  </si>
  <si>
    <t>Privacy Policy App</t>
  </si>
  <si>
    <t>Yes (Link to Website)</t>
  </si>
  <si>
    <t>Privacy Policy Web</t>
  </si>
  <si>
    <t>Yes (In App Email)</t>
  </si>
  <si>
    <t>Yes (In App Form)</t>
  </si>
  <si>
    <t>£</t>
  </si>
  <si>
    <t>Conventional tradition</t>
  </si>
  <si>
    <t>Textual information</t>
  </si>
  <si>
    <t>Video information</t>
  </si>
  <si>
    <t>Image-based information</t>
  </si>
  <si>
    <t>Audio information</t>
  </si>
  <si>
    <t>Animated information</t>
  </si>
  <si>
    <t>Interactive learning</t>
  </si>
  <si>
    <t>Healthcare For Profit</t>
  </si>
  <si>
    <t>Healthcare Not For Profit</t>
  </si>
  <si>
    <t>Non-UK content</t>
  </si>
  <si>
    <t>App-as-website-clone</t>
  </si>
  <si>
    <t>Russian</t>
  </si>
  <si>
    <t>Ukranian</t>
  </si>
  <si>
    <t>Italian</t>
  </si>
  <si>
    <t>Yes (Mailing list, Other products, Other apps)</t>
  </si>
  <si>
    <t>Yes (Other products, Other apps)</t>
  </si>
  <si>
    <t>Yes (Mailing list, Other apps)</t>
  </si>
  <si>
    <t>Advert Format</t>
  </si>
  <si>
    <t>Banner</t>
  </si>
  <si>
    <t>Popover</t>
  </si>
  <si>
    <t>Popover Roadblock</t>
  </si>
  <si>
    <t>Banner, Popover</t>
  </si>
  <si>
    <t>Inline</t>
  </si>
  <si>
    <t>Banner, Popover Roadblock</t>
  </si>
  <si>
    <t>Banner, Inline</t>
  </si>
  <si>
    <t>Popover, Inline</t>
  </si>
  <si>
    <t>Popover, Popover Roadblock</t>
  </si>
  <si>
    <t>Popover Roadblock, Inline</t>
  </si>
  <si>
    <t>Banner, Popover Roadblock, Inline</t>
  </si>
  <si>
    <t>Banner, Popover, Popover Roadblock</t>
  </si>
  <si>
    <t>Popover, Popover Roadblock, Inline</t>
  </si>
  <si>
    <t>Banner, Popover, Popover Roadblock, Inline</t>
  </si>
  <si>
    <t>Acupressure</t>
  </si>
  <si>
    <t>Pick Yes if a user account is required to access the app.</t>
  </si>
  <si>
    <t>Account</t>
  </si>
  <si>
    <t>Yes (Mandatory)</t>
  </si>
  <si>
    <t>Yes (Optional)</t>
  </si>
  <si>
    <t>Detail the account requirements</t>
  </si>
  <si>
    <t>Diary</t>
  </si>
  <si>
    <t>Questionnaires</t>
  </si>
  <si>
    <t>Governmental</t>
  </si>
  <si>
    <t>1.4a</t>
  </si>
  <si>
    <t>1.4b</t>
  </si>
  <si>
    <t>1.4c</t>
  </si>
  <si>
    <t>1.4d</t>
  </si>
  <si>
    <t>1.4e</t>
  </si>
  <si>
    <t>If 1.4b YES, what is the nature of these enhacements?</t>
  </si>
  <si>
    <t>If 1.4b YES, is the app functional without the enhancements?</t>
  </si>
  <si>
    <t>If 1.4b YES, what is the cost of the necessary enhancements?</t>
  </si>
  <si>
    <t>3.1b</t>
  </si>
  <si>
    <t>3.1c</t>
  </si>
  <si>
    <t>3.1d</t>
  </si>
  <si>
    <t>3.1e</t>
  </si>
  <si>
    <t>3.1f</t>
  </si>
  <si>
    <t>3.1g</t>
  </si>
  <si>
    <t>3.1h</t>
  </si>
  <si>
    <t>3.1i</t>
  </si>
  <si>
    <t>3.1j</t>
  </si>
  <si>
    <t>3.1k</t>
  </si>
  <si>
    <t>3.1l</t>
  </si>
  <si>
    <t>3.1m</t>
  </si>
  <si>
    <t>3.1n</t>
  </si>
  <si>
    <t>3.1o</t>
  </si>
  <si>
    <t>5.1a</t>
  </si>
  <si>
    <t>Date of Birth</t>
  </si>
  <si>
    <t>Gender</t>
  </si>
  <si>
    <t>Telephone Numbers</t>
  </si>
  <si>
    <t>Others Email Addresses</t>
  </si>
  <si>
    <t>Hobbies and Interests</t>
  </si>
  <si>
    <t>Sexuality</t>
  </si>
  <si>
    <t>Political Affiliation</t>
  </si>
  <si>
    <t>Religious Beliefs</t>
  </si>
  <si>
    <t>Employment Status</t>
  </si>
  <si>
    <t>Medical History</t>
  </si>
  <si>
    <t>HIV Status</t>
  </si>
  <si>
    <t>Mental Health Status</t>
  </si>
  <si>
    <t>Substance Use</t>
  </si>
  <si>
    <t>Medications</t>
  </si>
  <si>
    <t>Ethnicity</t>
  </si>
  <si>
    <t>Password</t>
  </si>
  <si>
    <t>Social Security Number</t>
  </si>
  <si>
    <t>Photographs of People</t>
  </si>
  <si>
    <t>Other Photographs</t>
  </si>
  <si>
    <t>Disability Status</t>
  </si>
  <si>
    <t>IVF Information</t>
  </si>
  <si>
    <t>Type the URL of the policy.</t>
  </si>
  <si>
    <t>4.1c</t>
  </si>
  <si>
    <t>4.3c</t>
  </si>
  <si>
    <t>4.3s</t>
  </si>
  <si>
    <t>4.3d</t>
  </si>
  <si>
    <t>4.3e</t>
  </si>
  <si>
    <t>If 4.1a YES, what is the URL for the policy?</t>
  </si>
  <si>
    <t>If 4.1a YES, does the URL work?</t>
  </si>
  <si>
    <t>4.2e</t>
  </si>
  <si>
    <t>Procedures for subject access requests</t>
  </si>
  <si>
    <t>How long data will be retained</t>
  </si>
  <si>
    <t>4.3f</t>
  </si>
  <si>
    <t>Complaints procedures</t>
  </si>
  <si>
    <t>4.3g</t>
  </si>
  <si>
    <t>4.3i</t>
  </si>
  <si>
    <t>The right to complain to the Information Commissioner</t>
  </si>
  <si>
    <t>4.3h</t>
  </si>
  <si>
    <t>Date of policy</t>
  </si>
  <si>
    <t>Date of next review</t>
  </si>
  <si>
    <t>Procedures for changing the terms of the policy</t>
  </si>
  <si>
    <t>4.3j</t>
  </si>
  <si>
    <t>4.3k</t>
  </si>
  <si>
    <t>4.3l</t>
  </si>
  <si>
    <t>Pick from list depending on which policy or policies address the issue.</t>
  </si>
  <si>
    <t>Primary uses of collected data</t>
  </si>
  <si>
    <t>4.4a</t>
  </si>
  <si>
    <t>Secondary uses of collected data</t>
  </si>
  <si>
    <t>Do the policies describe what data can be requested?</t>
  </si>
  <si>
    <t>Geolocation</t>
  </si>
  <si>
    <t>Postcode</t>
  </si>
  <si>
    <t>Age or Year of Birth</t>
  </si>
  <si>
    <t>Full Name</t>
  </si>
  <si>
    <t>Username</t>
  </si>
  <si>
    <t>Social Network Credentials</t>
  </si>
  <si>
    <t>Choose Yes if the item is requested or can be stored by the app.</t>
  </si>
  <si>
    <t>Pick from the list depending on whether the policies state that this item will be collected.</t>
  </si>
  <si>
    <t>4.3m</t>
  </si>
  <si>
    <t>4.3n</t>
  </si>
  <si>
    <t>4.3o</t>
  </si>
  <si>
    <t>4.3p</t>
  </si>
  <si>
    <t>4.3q</t>
  </si>
  <si>
    <t>4.3t</t>
  </si>
  <si>
    <t>4.3u</t>
  </si>
  <si>
    <t>4.3v</t>
  </si>
  <si>
    <t>4.3x</t>
  </si>
  <si>
    <t>4.3y</t>
  </si>
  <si>
    <t>4.3z</t>
  </si>
  <si>
    <t>4.3aa</t>
  </si>
  <si>
    <t>4.3ab</t>
  </si>
  <si>
    <t>4.3ac</t>
  </si>
  <si>
    <t>4.3ad</t>
  </si>
  <si>
    <t>4.3ae</t>
  </si>
  <si>
    <t>4.3af</t>
  </si>
  <si>
    <t>4.3ag</t>
  </si>
  <si>
    <t>4.3ah</t>
  </si>
  <si>
    <t>4.3ai</t>
  </si>
  <si>
    <t>4.3aj</t>
  </si>
  <si>
    <t>Do the policies describe how data will be handled…</t>
  </si>
  <si>
    <t>4.5a</t>
  </si>
  <si>
    <t>4.5b</t>
  </si>
  <si>
    <t>4.6a</t>
  </si>
  <si>
    <t>4.7a</t>
  </si>
  <si>
    <t>4.8a</t>
  </si>
  <si>
    <t>4.8b</t>
  </si>
  <si>
    <t>4.8c</t>
  </si>
  <si>
    <t>4.9a</t>
  </si>
  <si>
    <t>4.9b</t>
  </si>
  <si>
    <t>4.10a</t>
  </si>
  <si>
    <t>4.10b</t>
  </si>
  <si>
    <t>4.11a</t>
  </si>
  <si>
    <t>Platform Discrepancies</t>
  </si>
  <si>
    <t>Use free text to make any notes of any differences observed between platforms (if available.)</t>
  </si>
  <si>
    <t>0.5a</t>
  </si>
  <si>
    <t>0.5b</t>
  </si>
  <si>
    <t>Android</t>
  </si>
  <si>
    <t>Pick Yes if the app runs on iOS</t>
  </si>
  <si>
    <t>Pick Yes if the app runs on Android</t>
  </si>
  <si>
    <t>5.1b</t>
  </si>
  <si>
    <t>Data transmission</t>
  </si>
  <si>
    <t>Does the app transmit data across the network?</t>
  </si>
  <si>
    <t>Choose Yes if any data transmission was detected at any point during the monitoring period.</t>
  </si>
  <si>
    <t>Advertisers</t>
  </si>
  <si>
    <t>Analytics</t>
  </si>
  <si>
    <t>Pricing</t>
  </si>
  <si>
    <t>Developer</t>
  </si>
  <si>
    <t>Origins</t>
  </si>
  <si>
    <t>Statistics</t>
  </si>
  <si>
    <t>2.5a</t>
  </si>
  <si>
    <t>2.5b</t>
  </si>
  <si>
    <t>2.6a</t>
  </si>
  <si>
    <t>2.6b</t>
  </si>
  <si>
    <t>2.6c</t>
  </si>
  <si>
    <t>2.6e</t>
  </si>
  <si>
    <t>If 2.6a YES, is there a support email?</t>
  </si>
  <si>
    <t>Other  policies (advertising policy is dealt with separately)</t>
  </si>
  <si>
    <t>Policies</t>
  </si>
  <si>
    <t>Help</t>
  </si>
  <si>
    <t>4.12a</t>
  </si>
  <si>
    <t>4.12b</t>
  </si>
  <si>
    <t>4.13a</t>
  </si>
  <si>
    <t>4.13b</t>
  </si>
  <si>
    <t>If 7.1 YES…</t>
  </si>
  <si>
    <t>7.3a</t>
  </si>
  <si>
    <t>What is the purpose of these services?</t>
  </si>
  <si>
    <t>Does the app transmit data to counterpart online or cloud services?</t>
  </si>
  <si>
    <t>Do the services involve a user account being created or linked?</t>
  </si>
  <si>
    <t>Can user data be accessed on other devices (using the same app)?</t>
  </si>
  <si>
    <t>Can user data be accessed on the web?</t>
  </si>
  <si>
    <t>7.4a</t>
  </si>
  <si>
    <t>7.4b</t>
  </si>
  <si>
    <t>7.5a</t>
  </si>
  <si>
    <t>Comma-separated text</t>
  </si>
  <si>
    <t>Can other users access the data created by the user?</t>
  </si>
  <si>
    <t>Can the user control how other users access the data?</t>
  </si>
  <si>
    <t>7.6a</t>
  </si>
  <si>
    <t>7.6b</t>
  </si>
  <si>
    <t>If 7.6a YES, list the names of the app(s)</t>
  </si>
  <si>
    <t>7.7a</t>
  </si>
  <si>
    <t>7.7b</t>
  </si>
  <si>
    <t>If 7.7a YES, what is the URL of the services?</t>
  </si>
  <si>
    <t>7.8a</t>
  </si>
  <si>
    <t>7.8b</t>
  </si>
  <si>
    <t>7.9b</t>
  </si>
  <si>
    <t>Does the privacy policy mention transmission of data to online services?</t>
  </si>
  <si>
    <t xml:space="preserve">7.9a </t>
  </si>
  <si>
    <t>7.10a</t>
  </si>
  <si>
    <t>7.9c</t>
  </si>
  <si>
    <t>Does the app description mention transmission of data to online services?</t>
  </si>
  <si>
    <t>7.10b</t>
  </si>
  <si>
    <t>What destination domains are used for receiving online service data?</t>
  </si>
  <si>
    <t>7.11a</t>
  </si>
  <si>
    <t>7.11b</t>
  </si>
  <si>
    <t>7.12a</t>
  </si>
  <si>
    <t>If 7.1 YES, does the app transmit any of the following to online services…</t>
  </si>
  <si>
    <t>7.12b</t>
  </si>
  <si>
    <t>Type the cost, in £, of the paid enhancements.</t>
  </si>
  <si>
    <r>
      <rPr>
        <b/>
        <sz val="11"/>
        <color theme="1"/>
        <rFont val="Calibri"/>
        <family val="2"/>
        <scheme val="minor"/>
      </rPr>
      <t xml:space="preserve">Download and save </t>
    </r>
    <r>
      <rPr>
        <sz val="11"/>
        <color theme="1"/>
        <rFont val="Calibri"/>
        <family val="2"/>
        <scheme val="minor"/>
      </rPr>
      <t>the disclaimer and review it, making notes as appropriate.</t>
    </r>
  </si>
  <si>
    <t>Is there a clinical disclaimer in the app?</t>
  </si>
  <si>
    <t>Quote any appropriate text from the disclaimer.</t>
  </si>
  <si>
    <t>Can user data be accessed on other apps?</t>
  </si>
  <si>
    <t>Can the user use the services without providing identifiable information?</t>
  </si>
  <si>
    <t>7.8d</t>
  </si>
  <si>
    <t>Does the app indicate when data are being sent to online services?</t>
  </si>
  <si>
    <t>Does the privacy policy mention editing data held by the online services?</t>
  </si>
  <si>
    <t>Does the privacy policy address deleting data held by the online services?</t>
  </si>
  <si>
    <t>7.8e</t>
  </si>
  <si>
    <t>Can the user control when data are synced with or sent to online services?</t>
  </si>
  <si>
    <t>If 4.1a YES…</t>
  </si>
  <si>
    <t>Other privacy policies</t>
  </si>
  <si>
    <t>In-app privacy policy</t>
  </si>
  <si>
    <t>Does the supplier website include a privacy policy?</t>
  </si>
  <si>
    <t>Yes (Same As App)</t>
  </si>
  <si>
    <t>Privacy Policy Descriptions</t>
  </si>
  <si>
    <t>App</t>
  </si>
  <si>
    <t>Web</t>
  </si>
  <si>
    <t>Neither</t>
  </si>
  <si>
    <t>Calculated Properties</t>
  </si>
  <si>
    <t>Are the online services mandatory?</t>
  </si>
  <si>
    <t>Can the user edit data held by the online services?</t>
  </si>
  <si>
    <t>Choose Yes if data are set and stored by an online service operated by the developer OR a data hosting service operated by  third party, e.g. PatientsKnowBest</t>
  </si>
  <si>
    <t>JTP</t>
  </si>
  <si>
    <t>4.9c</t>
  </si>
  <si>
    <t>Cloud Services</t>
  </si>
  <si>
    <t>Yes (Developer)</t>
  </si>
  <si>
    <t>Yes (Third Party)</t>
  </si>
  <si>
    <t>Cloud Services Purposes</t>
  </si>
  <si>
    <t>Backup Local Data</t>
  </si>
  <si>
    <t>Cloud Services Account</t>
  </si>
  <si>
    <t>Third Party or Developer</t>
  </si>
  <si>
    <t>Third Party</t>
  </si>
  <si>
    <t>Can the user delete data held by the online services?</t>
  </si>
  <si>
    <t>Cloud Service Actions</t>
  </si>
  <si>
    <t>Through App</t>
  </si>
  <si>
    <t>Online</t>
  </si>
  <si>
    <t>By Contacting Developer</t>
  </si>
  <si>
    <t>Transmissions</t>
  </si>
  <si>
    <t>POST (Encrypted)</t>
  </si>
  <si>
    <t>POST (Unencrypted)</t>
  </si>
  <si>
    <t>POST (Encrypted, Hashed)</t>
  </si>
  <si>
    <t>URL (Plaintext)</t>
  </si>
  <si>
    <t>URL (Hashed)</t>
  </si>
  <si>
    <t>Header (Plaintext)</t>
  </si>
  <si>
    <t>Header (Hashed)</t>
  </si>
  <si>
    <t>POST (Unencrypted, Hashed)</t>
  </si>
  <si>
    <t>Choose Yes if the data are sent to a third party advertiser.</t>
  </si>
  <si>
    <t>Choose Yes or No.</t>
  </si>
  <si>
    <t>Type the domain(s) where the data are sent, separated by commas.</t>
  </si>
  <si>
    <t>Choose the method by which a user can edit data or 'No' if the user cannot edit data.</t>
  </si>
  <si>
    <t>Choose the method by which a user can delete data or 'No' if the user cannot delete data.</t>
  </si>
  <si>
    <t>Type the URL of the web-facing service.</t>
  </si>
  <si>
    <t>Type the names of the apps, separated by commas.</t>
  </si>
  <si>
    <t>Choose the appropriate item from the list that describes the service.</t>
  </si>
  <si>
    <t>Choose whether a custom account is created for the app or whether a third party credentials (e.g. Google account) can be used.</t>
  </si>
  <si>
    <t>Local app behaviour</t>
  </si>
  <si>
    <t>Can the app request or store any of the following information from the user?</t>
  </si>
  <si>
    <t>5.2a</t>
  </si>
  <si>
    <t>Are PID necessary to use the app?</t>
  </si>
  <si>
    <t>Use judgement to decide if PID must be entered in order for the app to function. An example might be where contact details are requested in order to register to use the app.</t>
  </si>
  <si>
    <t>5.2b</t>
  </si>
  <si>
    <t>Are medical details necessary to use the app?</t>
  </si>
  <si>
    <t>Use judgement to decide if information about a medical condition must be entered in order for the app to function.</t>
  </si>
  <si>
    <t>5.3a</t>
  </si>
  <si>
    <t>5.4a</t>
  </si>
  <si>
    <t>5.4b</t>
  </si>
  <si>
    <t>5.5a</t>
  </si>
  <si>
    <t>5.5b</t>
  </si>
  <si>
    <t>5.5c</t>
  </si>
  <si>
    <t>Can the user edit data after creation?</t>
  </si>
  <si>
    <t>Can the user delete data items after creation?</t>
  </si>
  <si>
    <t>Behaviour</t>
  </si>
  <si>
    <t>Choose Yes if a user can edit data after creation.</t>
  </si>
  <si>
    <r>
      <t xml:space="preserve">Choose Yes if a user can delete </t>
    </r>
    <r>
      <rPr>
        <b/>
        <sz val="11"/>
        <rFont val="Calibri"/>
        <family val="2"/>
        <scheme val="minor"/>
      </rPr>
      <t xml:space="preserve">individual data items </t>
    </r>
    <r>
      <rPr>
        <sz val="11"/>
        <rFont val="Calibri"/>
        <family val="2"/>
        <scheme val="minor"/>
      </rPr>
      <t>after creation.</t>
    </r>
  </si>
  <si>
    <t>Does the app support multiple profiles?</t>
  </si>
  <si>
    <t>Choose Yes if the app supports multiple user profiles.</t>
  </si>
  <si>
    <t>What kind of adverts does the app use?</t>
  </si>
  <si>
    <t>Pick the appropriate type of advertisements from the list, or 'No' if data are sent but no adverts displayed.</t>
  </si>
  <si>
    <t>Can users opt-out of advertisements/marketing data?</t>
  </si>
  <si>
    <t>8.5a</t>
  </si>
  <si>
    <t>Does the app mention transmission of data to advertisers?</t>
  </si>
  <si>
    <t>Does the app description mention transmission of data to advertisers?</t>
  </si>
  <si>
    <t>8.5b</t>
  </si>
  <si>
    <t>8.6a</t>
  </si>
  <si>
    <t>Is there a separate policy for advertising?</t>
  </si>
  <si>
    <t>8.5c</t>
  </si>
  <si>
    <t>Choose the mechanism by which users can opt-out of advertising.</t>
  </si>
  <si>
    <t>8.6b</t>
  </si>
  <si>
    <t>Are tracking cookies used?</t>
  </si>
  <si>
    <t>If 8.1 YES, does the app transmit any of the following to online services…</t>
  </si>
  <si>
    <t>8.7a</t>
  </si>
  <si>
    <t>8.7b</t>
  </si>
  <si>
    <t>8.7c</t>
  </si>
  <si>
    <t>8.7d</t>
  </si>
  <si>
    <t>8.7e</t>
  </si>
  <si>
    <t>8.7f</t>
  </si>
  <si>
    <t>8.7g</t>
  </si>
  <si>
    <t>8.7h</t>
  </si>
  <si>
    <t>8.7i</t>
  </si>
  <si>
    <t>8.7j</t>
  </si>
  <si>
    <t>8.7k</t>
  </si>
  <si>
    <t>8.7l</t>
  </si>
  <si>
    <t>8.7m</t>
  </si>
  <si>
    <t>Advertising Policy</t>
  </si>
  <si>
    <t xml:space="preserve">9.3a </t>
  </si>
  <si>
    <t>App Policy</t>
  </si>
  <si>
    <t>Web Policy</t>
  </si>
  <si>
    <t>Advertisers Policy</t>
  </si>
  <si>
    <t>Analytics Policy</t>
  </si>
  <si>
    <t>9.4a</t>
  </si>
  <si>
    <t>9.5a</t>
  </si>
  <si>
    <t>9.5b</t>
  </si>
  <si>
    <t>If 9.1 YES, does the app transmit any of the following to online services…</t>
  </si>
  <si>
    <t>9.6a</t>
  </si>
  <si>
    <t>9.6b</t>
  </si>
  <si>
    <t>9.6c</t>
  </si>
  <si>
    <t>9.6d</t>
  </si>
  <si>
    <t>9.6e</t>
  </si>
  <si>
    <t>9.6f</t>
  </si>
  <si>
    <t>9.6g</t>
  </si>
  <si>
    <t>9.6h</t>
  </si>
  <si>
    <t>9.6i</t>
  </si>
  <si>
    <t>9.6j</t>
  </si>
  <si>
    <t>9.6k</t>
  </si>
  <si>
    <t>9.6l</t>
  </si>
  <si>
    <t>9.6m</t>
  </si>
  <si>
    <t>9.6n</t>
  </si>
  <si>
    <t>4.3al</t>
  </si>
  <si>
    <t>9.6o</t>
  </si>
  <si>
    <t>12.1a</t>
  </si>
  <si>
    <t>12.1b</t>
  </si>
  <si>
    <t>If 12.1a YES, provide relevant example(s)</t>
  </si>
  <si>
    <t>12.2a</t>
  </si>
  <si>
    <t>12.2b</t>
  </si>
  <si>
    <t>If 12.2a YES, provide relevant example(s)</t>
  </si>
  <si>
    <t>12.3a</t>
  </si>
  <si>
    <t>12.3b</t>
  </si>
  <si>
    <t>If 12.3a YES, provide details</t>
  </si>
  <si>
    <t>12.4a</t>
  </si>
  <si>
    <t>12.4b</t>
  </si>
  <si>
    <t>If 12.4a YES, provide details</t>
  </si>
  <si>
    <t>Advertising</t>
  </si>
  <si>
    <t>Yes (Marketing)</t>
  </si>
  <si>
    <t>Yes (Adverts)</t>
  </si>
  <si>
    <t>Yes (Marketing and Adverts)</t>
  </si>
  <si>
    <t>Yes (Analytics)</t>
  </si>
  <si>
    <t>Yes (Research)</t>
  </si>
  <si>
    <t>Yes (Analytics and Research)</t>
  </si>
  <si>
    <t>8.4d</t>
  </si>
  <si>
    <t>Does the app mention transmission of data to advertisers prominently on first use?</t>
  </si>
  <si>
    <t>If 10.1 YES…</t>
  </si>
  <si>
    <t>Does the privacy policy mention transmission of data when loading data or opening links?</t>
  </si>
  <si>
    <t>What destination domains are used for receiving advertising data?</t>
  </si>
  <si>
    <t>What destination domains are used for receiving analytics data?</t>
  </si>
  <si>
    <t>10.5c</t>
  </si>
  <si>
    <t>10.5d</t>
  </si>
  <si>
    <t>10.5e</t>
  </si>
  <si>
    <t>10.5f</t>
  </si>
  <si>
    <t>10.5g</t>
  </si>
  <si>
    <t>10.5h</t>
  </si>
  <si>
    <t>10.5i</t>
  </si>
  <si>
    <t>10.5j</t>
  </si>
  <si>
    <t>10.5k</t>
  </si>
  <si>
    <t>10.5l</t>
  </si>
  <si>
    <t>10.5m</t>
  </si>
  <si>
    <t>If 10.1 YES, does the app transmit any of the following when requesting data…</t>
  </si>
  <si>
    <t>Links and data requests</t>
  </si>
  <si>
    <t>Links</t>
  </si>
  <si>
    <t>Yes (Links)</t>
  </si>
  <si>
    <t>Yes (Mapping)</t>
  </si>
  <si>
    <t>SD Card</t>
  </si>
  <si>
    <t>Sandbox, SD Card</t>
  </si>
  <si>
    <t>Sandbox</t>
  </si>
  <si>
    <t>What services does the app link to?</t>
  </si>
  <si>
    <t>5.6a</t>
  </si>
  <si>
    <t>5.6b</t>
  </si>
  <si>
    <t>If 5.6a YES, detail the export mechanism.</t>
  </si>
  <si>
    <t>5.6c</t>
  </si>
  <si>
    <t>If 5.6a YES, is the export encrypted?</t>
  </si>
  <si>
    <t>5.6d</t>
  </si>
  <si>
    <t>If 5.6a YES, provide details</t>
  </si>
  <si>
    <t>5.3c</t>
  </si>
  <si>
    <t>Is a network connection required to use the app?</t>
  </si>
  <si>
    <t>Do any main app functions not work if a network connection is not present (ignore third party out-links)? If so, choose Yes.</t>
  </si>
  <si>
    <t>7.8f</t>
  </si>
  <si>
    <t>Pick appropriate item from the list.</t>
  </si>
  <si>
    <t>If 8.3a YES, do users need to pay to opt-out?</t>
  </si>
  <si>
    <t>Yes (API/Inline Data)</t>
  </si>
  <si>
    <t>Can the app load data from external services e.g. API calls, loading data in a browser or map?</t>
  </si>
  <si>
    <t>5.3</t>
  </si>
  <si>
    <t>5.4</t>
  </si>
  <si>
    <t>5.5</t>
  </si>
  <si>
    <t>5.6</t>
  </si>
  <si>
    <t>5.7</t>
  </si>
  <si>
    <t>5.8</t>
  </si>
  <si>
    <t>5.9</t>
  </si>
  <si>
    <t>5.10a</t>
  </si>
  <si>
    <t>5.10b</t>
  </si>
  <si>
    <t>5.10c</t>
  </si>
  <si>
    <t>5.10d</t>
  </si>
  <si>
    <t>5.10e</t>
  </si>
  <si>
    <t>5.11a</t>
  </si>
  <si>
    <t>5.11b</t>
  </si>
  <si>
    <t>5.12</t>
  </si>
  <si>
    <t>5.13a</t>
  </si>
  <si>
    <t>5.13b</t>
  </si>
  <si>
    <t>5.14</t>
  </si>
  <si>
    <t>5.15a</t>
  </si>
  <si>
    <t>5.15b</t>
  </si>
  <si>
    <t>5.15c</t>
  </si>
  <si>
    <t>5.15d</t>
  </si>
  <si>
    <t>5.15e</t>
  </si>
  <si>
    <t>5.15f</t>
  </si>
  <si>
    <t>5.15g</t>
  </si>
  <si>
    <t>5.15h</t>
  </si>
  <si>
    <t>5.16a</t>
  </si>
  <si>
    <t>5.16b</t>
  </si>
  <si>
    <t>5.11c</t>
  </si>
  <si>
    <t>5.17a</t>
  </si>
  <si>
    <t>5.17b</t>
  </si>
  <si>
    <t>Type a list of the services that the app connects to and the type of connection in parentheses, separated by commas. For example: www.nhs.uk (Hosted Browser Window), www.diabetes.org.uk (Browser)</t>
  </si>
  <si>
    <t>Does the app require a user account?</t>
  </si>
  <si>
    <t>If 5.4a YES, does the account require PID (not including username/password)?</t>
  </si>
  <si>
    <t>7.3b</t>
  </si>
  <si>
    <t>If 7.3a YES, does the account require PID (not including username/password)?</t>
  </si>
  <si>
    <t>Aidsmap News</t>
  </si>
  <si>
    <t>Antifungal Interactions</t>
  </si>
  <si>
    <t>British Heart Foundation Recipe Finder</t>
  </si>
  <si>
    <t>Brush DJ</t>
  </si>
  <si>
    <t>BSU Health</t>
  </si>
  <si>
    <t>Calorie Counter +</t>
  </si>
  <si>
    <t>Cancer Emergency Response Tool – CERT</t>
  </si>
  <si>
    <t>CarePair</t>
  </si>
  <si>
    <t>Change4Life drinks tracker</t>
  </si>
  <si>
    <t>Change4Life Fun Generator</t>
  </si>
  <si>
    <t>Change4Life Healthier Recipes</t>
  </si>
  <si>
    <t>Coronary Angiogram eSupport for patients</t>
  </si>
  <si>
    <t>Dentify</t>
  </si>
  <si>
    <t>Depression Calculator</t>
  </si>
  <si>
    <t>Diabetes Manager</t>
  </si>
  <si>
    <t>Diabetes Risk Checker</t>
  </si>
  <si>
    <t>Diabetes UK Tracker App</t>
  </si>
  <si>
    <t>Dr iSeb</t>
  </si>
  <si>
    <t>DrinkCoach</t>
  </si>
  <si>
    <t>Drinks Meter</t>
  </si>
  <si>
    <t>Epilepsy Toolkit</t>
  </si>
  <si>
    <t>eRedbook</t>
  </si>
  <si>
    <t>Fairfield Park Health Centre</t>
  </si>
  <si>
    <t>Find NHS Services near you</t>
  </si>
  <si>
    <t>Finerday</t>
  </si>
  <si>
    <t>FolUp for Patient</t>
  </si>
  <si>
    <t>FoodWiz</t>
  </si>
  <si>
    <t>Gastric Band -eSupport</t>
  </si>
  <si>
    <t>Gastric Bypass -eSupport</t>
  </si>
  <si>
    <t>Gastric Sleeve -eSupport</t>
  </si>
  <si>
    <t>Grid Player</t>
  </si>
  <si>
    <t>Health Fabric</t>
  </si>
  <si>
    <t>Hearts and Minds</t>
  </si>
  <si>
    <t>HIV Test Finder</t>
  </si>
  <si>
    <t>howRU Health Tracker</t>
  </si>
  <si>
    <t>iBreastCheck</t>
  </si>
  <si>
    <t>Isabel Symptom Checker</t>
  </si>
  <si>
    <t>iSightTest</t>
  </si>
  <si>
    <t>Kent C Card</t>
  </si>
  <si>
    <t>King St and University Practice Lancaster</t>
  </si>
  <si>
    <t>Knee Athroscopy -eSupport</t>
  </si>
  <si>
    <t>Lab Tests Online UK</t>
  </si>
  <si>
    <t>LIFESAVER</t>
  </si>
  <si>
    <t>Lymphoedema Breast Cancer App</t>
  </si>
  <si>
    <t>Me and Mine Health</t>
  </si>
  <si>
    <t>Me, Myself, and I</t>
  </si>
  <si>
    <t>Meningitis Signs and Symptoms</t>
  </si>
  <si>
    <t>mproAutism</t>
  </si>
  <si>
    <t>MyChoicePad Lite</t>
  </si>
  <si>
    <t>NHS 24 MSK Help</t>
  </si>
  <si>
    <t>NHS BMI healthy weight calculator and tracker</t>
  </si>
  <si>
    <t>NHS Drinks Tracker</t>
  </si>
  <si>
    <t>NHS Health and Symptom Checkers</t>
  </si>
  <si>
    <t>NHS Quit Smoking</t>
  </si>
  <si>
    <t>NTW – Northumberland Tyne and Wear NHS Foundation Trust</t>
  </si>
  <si>
    <t>Numberhood</t>
  </si>
  <si>
    <t>OATBook</t>
  </si>
  <si>
    <t>Panic Attack Aid</t>
  </si>
  <si>
    <t>Parkinson’s UK EasyCall</t>
  </si>
  <si>
    <t>Patient IBS</t>
  </si>
  <si>
    <t>Patient.co.uk</t>
  </si>
  <si>
    <t>PillManager</t>
  </si>
  <si>
    <t>Predictable</t>
  </si>
  <si>
    <t>Rally Round</t>
  </si>
  <si>
    <t>RCP Stroke Guideline</t>
  </si>
  <si>
    <t>SiKL</t>
  </si>
  <si>
    <t>Sleep Diary</t>
  </si>
  <si>
    <t>Smoke Free</t>
  </si>
  <si>
    <t>Smoking Time Machine</t>
  </si>
  <si>
    <t>Stable Angina Patient Decision Aid</t>
  </si>
  <si>
    <t>Stomawise Travel Certificate</t>
  </si>
  <si>
    <t>Talking Point</t>
  </si>
  <si>
    <t>The Linden Method</t>
  </si>
  <si>
    <t>Total Baby</t>
  </si>
  <si>
    <t>Type 1 diabetes friend: alcohol guide</t>
  </si>
  <si>
    <t>Unity Core</t>
  </si>
  <si>
    <t>Unity Core Lite</t>
  </si>
  <si>
    <t>Weight Loss Surgery Scotland</t>
  </si>
  <si>
    <t>Weight Tracker</t>
  </si>
  <si>
    <t>Weightplan</t>
  </si>
  <si>
    <t>Welcome to St George’s Hospital</t>
  </si>
  <si>
    <t>WellHappy</t>
  </si>
  <si>
    <t>Wellnote</t>
  </si>
  <si>
    <t>WheelMate</t>
  </si>
  <si>
    <t>Zombies, Run!</t>
  </si>
  <si>
    <t>Zombies, Run! 5k Training</t>
  </si>
  <si>
    <t>http://apps.nhs.uk/app/aidsmap-news/</t>
  </si>
  <si>
    <t>http://apps.nhs.uk/app/antifungal-interactions/</t>
  </si>
  <si>
    <t>http://apps.nhs.uk/app/british-heart-foundation-recipe-finder/</t>
  </si>
  <si>
    <t>http://apps.nhs.uk/app/brush-dj/</t>
  </si>
  <si>
    <t>http://apps.nhs.uk/app/bsu-health/</t>
  </si>
  <si>
    <t>http://apps.nhs.uk/app/calorie-counter/</t>
  </si>
  <si>
    <t>http://apps.nhs.uk/app/cancer-emergency-response-tool-cert/</t>
  </si>
  <si>
    <t>http://apps.nhs.uk/app/carepair/</t>
  </si>
  <si>
    <t>http://apps.nhs.uk/app/change4life-drinks-tracker/</t>
  </si>
  <si>
    <t>http://apps.nhs.uk/app/change4life-fun-generator/</t>
  </si>
  <si>
    <t>http://apps.nhs.uk/app/change4life-healthier-recipes/</t>
  </si>
  <si>
    <t>http://apps.nhs.uk/app/coronary-angiogram-esupport-for-patients/</t>
  </si>
  <si>
    <t>http://apps.nhs.uk/app/dentify/</t>
  </si>
  <si>
    <t>http://apps.nhs.uk/app/depression-calculator/</t>
  </si>
  <si>
    <t>http://apps.nhs.uk/app/diabetes-manager/</t>
  </si>
  <si>
    <t>http://apps.nhs.uk/app/diabetes-risk-checker/</t>
  </si>
  <si>
    <t>http://apps.nhs.uk/app/diabetes-uk-tracker-app/</t>
  </si>
  <si>
    <t>http://apps.nhs.uk/app/dr-iseb/</t>
  </si>
  <si>
    <t>http://apps.nhs.uk/app/drinkcoach/</t>
  </si>
  <si>
    <t>http://apps.nhs.uk/app/drinks-meter/</t>
  </si>
  <si>
    <t>http://apps.nhs.uk/app/epilepsy-toolkit/</t>
  </si>
  <si>
    <t>http://apps.nhs.uk/app/eredbook/</t>
  </si>
  <si>
    <t>http://apps.nhs.uk/app/fairfield-park-health-centre/</t>
  </si>
  <si>
    <t>http://apps.nhs.uk/app/find-nhs-services-near-you/</t>
  </si>
  <si>
    <t>http://apps.nhs.uk/app/finerday/</t>
  </si>
  <si>
    <t>http://apps.nhs.uk/app/folup-for-patient/</t>
  </si>
  <si>
    <t>http://apps.nhs.uk/app/foodwiz/</t>
  </si>
  <si>
    <t>http://apps.nhs.uk/app/gallstone-esupport-for-patients/</t>
  </si>
  <si>
    <t>http://apps.nhs.uk/app/gastric-band-esupport/</t>
  </si>
  <si>
    <t>http://apps.nhs.uk/app/gastric-bypass-esupport/</t>
  </si>
  <si>
    <t>http://apps.nhs.uk/app/gastric-sleeve-esupport/</t>
  </si>
  <si>
    <t>http://apps.nhs.uk/app/grid-player/</t>
  </si>
  <si>
    <t>http://apps.nhs.uk/app/health-fabric/</t>
  </si>
  <si>
    <t>http://apps.nhs.uk/app/hearts-and-minds/</t>
  </si>
  <si>
    <t>http://apps.nhs.uk/app/hiv-test-finder/</t>
  </si>
  <si>
    <t>http://apps.nhs.uk/app/howru-health-tracker/</t>
  </si>
  <si>
    <t>http://apps.nhs.uk/app/ibreastcheck/</t>
  </si>
  <si>
    <t>http://apps.nhs.uk/app/isabel-symptom-checker/</t>
  </si>
  <si>
    <t>http://apps.nhs.uk/app/isighttest/</t>
  </si>
  <si>
    <t>http://apps.nhs.uk/app/kent-c-card/</t>
  </si>
  <si>
    <t>http://apps.nhs.uk/app/king-st-and-university-practice-lancaster/</t>
  </si>
  <si>
    <t>http://apps.nhs.uk/app/knee-athroscopy-esupport/</t>
  </si>
  <si>
    <t>http://apps.nhs.uk/app/lab-tests-online-uk/</t>
  </si>
  <si>
    <t>http://apps.nhs.uk/app/lifesaver/</t>
  </si>
  <si>
    <t>http://apps.nhs.uk/app/lymphoedema-breast-cancer-app/</t>
  </si>
  <si>
    <t>http://apps.nhs.uk/app/me-and-mine-health/</t>
  </si>
  <si>
    <t>http://apps.nhs.uk/app/me-myself-i/</t>
  </si>
  <si>
    <t>http://apps.nhs.uk/app/medimapp/</t>
  </si>
  <si>
    <t>http://apps.nhs.uk/app/meningitis-signs-and-symptoms/</t>
  </si>
  <si>
    <t>http://apps.nhs.uk/app/mproautism/</t>
  </si>
  <si>
    <t>http://apps.nhs.uk/app/mychoicepadlite/</t>
  </si>
  <si>
    <t>http://apps.nhs.uk/app/nhs-24-msk-help/</t>
  </si>
  <si>
    <t>http://apps.nhs.uk/app/nhs-bmi-healthy-weight-calculator-and-tracker/</t>
  </si>
  <si>
    <t>http://apps.nhs.uk/app/nhs-drinks-tracker/</t>
  </si>
  <si>
    <t>http://apps.nhs.uk/app/nhs-health-and-symptom-checkers/</t>
  </si>
  <si>
    <t>http://apps.nhs.uk/app/nhs-quit-smoking/</t>
  </si>
  <si>
    <t>http://apps.nhs.uk/app/ntw/</t>
  </si>
  <si>
    <t>http://apps.nhs.uk/app/numberhood/</t>
  </si>
  <si>
    <t>http://apps.nhs.uk/app/oatbook/</t>
  </si>
  <si>
    <t>http://apps.nhs.uk/app/panic-attack-aid/</t>
  </si>
  <si>
    <t>http://apps.nhs.uk/app/parkinsons-uk-easycall/</t>
  </si>
  <si>
    <t>http://apps.nhs.uk/app/patient-ibs/</t>
  </si>
  <si>
    <t>http://apps.nhs.uk/app/patient-co-uk/</t>
  </si>
  <si>
    <t>http://apps.nhs.uk/app/pillmanager/</t>
  </si>
  <si>
    <t>http://apps.nhs.uk/app/predictable/</t>
  </si>
  <si>
    <t>http://apps.nhs.uk/app/rally-round/</t>
  </si>
  <si>
    <t>http://apps.nhs.uk/app/rcp-stroke-guideline-patient/</t>
  </si>
  <si>
    <t>http://apps.nhs.uk/app/sikl-2/</t>
  </si>
  <si>
    <t>http://apps.nhs.uk/app/sleep-diary/</t>
  </si>
  <si>
    <t>http://apps.nhs.uk/app/smoke-free/</t>
  </si>
  <si>
    <t>http://apps.nhs.uk/app/smoking-time-machine/</t>
  </si>
  <si>
    <t>http://apps.nhs.uk/app/stable-angina-patient-decision-aid/</t>
  </si>
  <si>
    <t>http://apps.nhs.uk/app/stomawise-travel-certificate/</t>
  </si>
  <si>
    <t>http://apps.nhs.uk/app/talking-point/</t>
  </si>
  <si>
    <t>http://apps.nhs.uk/app/the-linden-method/</t>
  </si>
  <si>
    <t>http://apps.nhs.uk/app/total-baby/</t>
  </si>
  <si>
    <t>http://apps.nhs.uk/app/type-1-diabetes-friend-alcohol-guide/</t>
  </si>
  <si>
    <t>http://apps.nhs.uk/app/unity-core/</t>
  </si>
  <si>
    <t>http://apps.nhs.uk/app/unity-core-lite/</t>
  </si>
  <si>
    <t>http://apps.nhs.uk/app/weight-loss-surgery-scotland/</t>
  </si>
  <si>
    <t>http://apps.nhs.uk/app/weight-tracker/</t>
  </si>
  <si>
    <t>http://apps.nhs.uk/app/weightplan/</t>
  </si>
  <si>
    <t>http://apps.nhs.uk/app/st-georges/</t>
  </si>
  <si>
    <t>http://apps.nhs.uk/app/wellhappy/</t>
  </si>
  <si>
    <t>http://apps.nhs.uk/app/wellnote/</t>
  </si>
  <si>
    <t>http://apps.nhs.uk/app/wheelmate/</t>
  </si>
  <si>
    <t>http://apps.nhs.uk/app/zombies-run/</t>
  </si>
  <si>
    <t>http://apps.nhs.uk/app/zombies-run-5k-training/</t>
  </si>
  <si>
    <t>19/08/2013-17/12/2013</t>
  </si>
  <si>
    <t>News stories concerning HIV</t>
  </si>
  <si>
    <t>Namespace</t>
  </si>
  <si>
    <t>1.8f</t>
  </si>
  <si>
    <t>Content rating</t>
  </si>
  <si>
    <t>Write the number of user ratings used to calculate the average</t>
  </si>
  <si>
    <t>Write the content rating assigned to the app.</t>
  </si>
  <si>
    <t>1.1c</t>
  </si>
  <si>
    <t>Type the namespace of the app.</t>
  </si>
  <si>
    <t>Pick Yes if app functionality can be extended by paying for add-ons or additional services.</t>
  </si>
  <si>
    <t>uk.nhs.ntw</t>
  </si>
  <si>
    <t>500 - 1,000</t>
  </si>
  <si>
    <t>1.0.9</t>
  </si>
  <si>
    <t>Low Maturity</t>
  </si>
  <si>
    <t>http://www.ntw.nhs.uk</t>
  </si>
  <si>
    <t>ntwdevteam@gmail.com</t>
  </si>
  <si>
    <t>http://www.ntw.nhs.uk/privacy.php</t>
  </si>
  <si>
    <t>https://play.google.com/store/apps/details?id=uk.nhs.ntw&amp;feature=search_result#?t=W251bGwsMSwyLDEsInVrLm5ocy5udHciXQ..</t>
  </si>
  <si>
    <t>uk.nhs.fungenerator</t>
  </si>
  <si>
    <t>3.3</t>
  </si>
  <si>
    <t>10,000 - 50,000</t>
  </si>
  <si>
    <t>Everyone</t>
  </si>
  <si>
    <t>http://www.nhs.uk/Change4Life/Pages/change-for-life.aspx</t>
  </si>
  <si>
    <t>thechoicesteam@nhschoices.nhs.uk</t>
  </si>
  <si>
    <t/>
  </si>
  <si>
    <t>https://play.google.com/store/apps/details?id=uk.nhs.fungenerator</t>
  </si>
  <si>
    <t>uk.nhs.eastcoastkent.ccard</t>
  </si>
  <si>
    <t>2</t>
  </si>
  <si>
    <t>http://www.kentsexualhealth.nhs.uk</t>
  </si>
  <si>
    <t>https://play.google.com/store/apps/details?id=uk.nhs.eastcoastkent.ccard&amp;feature=search_result#?t=W251bGwsMSwxLDEsInVrLm5ocy5lYXN0Y29hc3RrZW50LmNjYXJkIl0.</t>
  </si>
  <si>
    <t>uk.nhs.drinkstracker</t>
  </si>
  <si>
    <t>41</t>
  </si>
  <si>
    <t>High Maturity</t>
  </si>
  <si>
    <t>https://play.google.com/store/apps/details?id=uk.nhs.drinkstracker</t>
  </si>
  <si>
    <t>uk.nhs.befoodsmart</t>
  </si>
  <si>
    <t>4.3</t>
  </si>
  <si>
    <t>100,000 - 500,000</t>
  </si>
  <si>
    <t>https://play.google.com/store/apps/details?id=uk.nhs.befoodsmart</t>
  </si>
  <si>
    <t>uk.co.appware.brushdj</t>
  </si>
  <si>
    <t>94</t>
  </si>
  <si>
    <t>http://www.brushdj.com</t>
  </si>
  <si>
    <t>info@brushdj.com</t>
  </si>
  <si>
    <t>https://play.google.com/store/apps/details?id=uk.co.appware.brushdj</t>
  </si>
  <si>
    <t>uk.co.activata.TotallyHealth.condition110</t>
  </si>
  <si>
    <t>0</t>
  </si>
  <si>
    <t>http://sdm.rightcare.nhs.uk/</t>
  </si>
  <si>
    <t>sdm@totallyhealth.com</t>
  </si>
  <si>
    <t>https://play.google.com/store/apps/details?id=uk.co.activata.TotallyHealth.condition110</t>
  </si>
  <si>
    <t>gar.med.Family.Qrisk</t>
  </si>
  <si>
    <t>garwoodmedical@gmail.com</t>
  </si>
  <si>
    <t>https://play.google.com/store/apps/details?id=gar.med.Family.Qrisk</t>
  </si>
  <si>
    <t>com.zone.diabetesuk</t>
  </si>
  <si>
    <t>http://www.diabetes.org.uk</t>
  </si>
  <si>
    <t>website@diabetes.org.uk</t>
  </si>
  <si>
    <t>https://play.google.com/store/apps/details?id=com.zone.diabetesuk#?t=W251bGwsMSwxLDIxMiwiY29tLnpvbmUuZGlhYmV0ZXN1ayJd</t>
  </si>
  <si>
    <t>com.tapatalk.forumalzheimersorguk</t>
  </si>
  <si>
    <t>1,000 - 5,000</t>
  </si>
  <si>
    <t>http://www.alzheimers.org.uk/site/scripts/terms.php</t>
  </si>
  <si>
    <t>web@alzheimers.org.uk</t>
  </si>
  <si>
    <t>https://play.google.com/store/apps/details?id=com.tapatalk.forumalzheimersorguk</t>
  </si>
  <si>
    <t>com.stomawise.app</t>
  </si>
  <si>
    <t>http://www.stomawise.co.uk</t>
  </si>
  <si>
    <t>john@stomawise.co.uk</t>
  </si>
  <si>
    <t>https://play.google.com/store/apps/details?id=com.stomawise.app</t>
  </si>
  <si>
    <t>com.smartdroid.nhs</t>
  </si>
  <si>
    <t>http://smart-droid.com</t>
  </si>
  <si>
    <t>smartdroid2000@gmail.com</t>
  </si>
  <si>
    <t>https://play.google.com/store/apps/details?id=com.smartdroid.nhs</t>
  </si>
  <si>
    <t>com.sixtostart.zombiesrun</t>
  </si>
  <si>
    <t>Medium Maturity</t>
  </si>
  <si>
    <t>http://www.zombiesrungame.com</t>
  </si>
  <si>
    <t>support@zombiesrungame.com</t>
  </si>
  <si>
    <t>https://www.zombiesrungame.com/terms</t>
  </si>
  <si>
    <t>https://play.google.com/store/apps/details?id=com.sixtostart.zombiesrun</t>
  </si>
  <si>
    <t>com.sixtostart.zombies5k</t>
  </si>
  <si>
    <t>50,000 - 100,000</t>
  </si>
  <si>
    <t>https://play.google.com/store/apps/details?id=com.sixtostart.zombies5k</t>
  </si>
  <si>
    <t>com.reasondigital.meningitissymptoms</t>
  </si>
  <si>
    <t>20</t>
  </si>
  <si>
    <t>http://www.meningitis-trust.org</t>
  </si>
  <si>
    <t>info@meningitis-trust.org</t>
  </si>
  <si>
    <t>https://play.google.com/store/apps/details?id=com.reasondigital.meningitissymptoms</t>
  </si>
  <si>
    <t>com.qburst.wt.android</t>
  </si>
  <si>
    <t>32</t>
  </si>
  <si>
    <t>http://patient.co.uk</t>
  </si>
  <si>
    <t>ps_webmaster@e-mis.com</t>
  </si>
  <si>
    <t>http://www.patient.co.uk/disclaimer.asp</t>
  </si>
  <si>
    <t>https://play.google.com/store/apps/details?id=com.qburst.wt.android</t>
  </si>
  <si>
    <t>com.project.finerday</t>
  </si>
  <si>
    <t>http://www.finerday.com</t>
  </si>
  <si>
    <t>richard@afinerday.com</t>
  </si>
  <si>
    <t>https://play.google.com/store/apps/details?id=com.project.finerday</t>
  </si>
  <si>
    <t>com.precedent.bhf.android</t>
  </si>
  <si>
    <t>http://www.bhf.org.uk</t>
  </si>
  <si>
    <t>internet@bhf.org.uk</t>
  </si>
  <si>
    <t>https://play.google.com/store/apps/details?id=com.precedent.bhf.android</t>
  </si>
  <si>
    <t>com.patientuk.ibstrack</t>
  </si>
  <si>
    <t>4</t>
  </si>
  <si>
    <t>http://www.patient.co.uk/</t>
  </si>
  <si>
    <t>https://play.google.com/store/apps/details?id=com.patientuk.ibstrack</t>
  </si>
  <si>
    <t>com.panic.attack.aid</t>
  </si>
  <si>
    <t>http://www.panic-attack-aid.com</t>
  </si>
  <si>
    <t>mike@panic-attack-aid.com</t>
  </si>
  <si>
    <t>https://play.google.com/store/apps/details?id=com.panic.attack.aid&amp;hl=en_GB</t>
  </si>
  <si>
    <t>com.nutratech.app.android</t>
  </si>
  <si>
    <t>http://www.nutracheck.co.uk</t>
  </si>
  <si>
    <t>customercare@nutracheck.co.uk</t>
  </si>
  <si>
    <t>http://www.nutracheck.co.uk/popups/privacypolicy.html</t>
  </si>
  <si>
    <t>https://play.google.com/store/apps/details?id=com.nutratech.app.android&amp;hl=en</t>
  </si>
  <si>
    <t>com.novasa.wheelmate</t>
  </si>
  <si>
    <t>48</t>
  </si>
  <si>
    <t>http://www.wheelmate.com</t>
  </si>
  <si>
    <t>https://play.google.com/store/apps/details?id=com.novasa.wheelmate&amp;hl=en</t>
  </si>
  <si>
    <t>com.nhs.wellhappy</t>
  </si>
  <si>
    <t>https://www.myhealth.london.nhs.uk/london-living/health-apps/well-happy</t>
  </si>
  <si>
    <t>myhealthlondon@gmail.com</t>
  </si>
  <si>
    <t>https://play.google.com/store/apps/details?id=com.nhs.wellhappy</t>
  </si>
  <si>
    <t>com.neutropenicsepsis.CERT</t>
  </si>
  <si>
    <t>1.01</t>
  </si>
  <si>
    <t>http://www.poole.nhs.uk/</t>
  </si>
  <si>
    <t>rjo2004@gmail.com</t>
  </si>
  <si>
    <t>https://play.google.com/store/apps/details?id=com.neutropenicsepsis.CERT&amp;feature=search_result#?t=W251bGwsMSwyLDEsImNvbS5uZXV0cm9wZW5pY3NlcHNpcy5DRVJUIl0.</t>
  </si>
  <si>
    <t>com.mobikats.android.tools.nhs</t>
  </si>
  <si>
    <t>http://www.nhsdirect.nhs.uk</t>
  </si>
  <si>
    <t>mobileapps@nhsdirect.nhs.uk</t>
  </si>
  <si>
    <t>http://www.nhsdirect.nhs.uk/en/About/TermsAndConditions/PrivacyPolicy</t>
  </si>
  <si>
    <t>https://play.google.com/store/apps/details?id=com.mobikats.android.tools.nhs</t>
  </si>
  <si>
    <t>com.mediloc8.lancaster</t>
  </si>
  <si>
    <t>http://www.mediloc8.com</t>
  </si>
  <si>
    <t>mccabeneil465@gmail.com</t>
  </si>
  <si>
    <t>https://play.google.com/store/apps/details?id=com.mediloc8.lancaster</t>
  </si>
  <si>
    <t>com.mediloc8.fairfield.park</t>
  </si>
  <si>
    <t>neil.mccabe@mediloc8.com</t>
  </si>
  <si>
    <t>https://play.google.com/store/apps/details?id=com.mediloc8.fairfield.park&amp;feature=more_from_developer#?t=W251bGwsMSwxLDEwMiwiY29tLm1lZGlsb2M4LmZhaXJmaWVsZC5wYXJrIl0.</t>
  </si>
  <si>
    <t>com.mediloc8.bsuhealth2</t>
  </si>
  <si>
    <t>1.07</t>
  </si>
  <si>
    <t>https://play.google.com/store/apps/details?id=com.mediloc8.bsuhealth2&amp;feature=more_from_developer#?t=W251bGwsMSwxLDEwMiwiY29tLm1lZGlsb2M4LmJzdWhlYWx0aDIiXQ..</t>
  </si>
  <si>
    <t>com.lexonuk.pillmanager</t>
  </si>
  <si>
    <t>30</t>
  </si>
  <si>
    <t>http://www.pillmanager.co.uk/</t>
  </si>
  <si>
    <t>navalsodha2@gmail.com</t>
  </si>
  <si>
    <t>http://www.pillmanager.co.uk/privacy_policy.php</t>
  </si>
  <si>
    <t>https://play.google.com/store/apps/details?id=com.lexonuk.pillmanager</t>
  </si>
  <si>
    <t>com.kellylymphoedemabreastcancerapp.com.au.Lymphoedema_Breast_Cancer_App</t>
  </si>
  <si>
    <t>http://www.lymphoedemabreastcancerapp.com.au</t>
  </si>
  <si>
    <t>kelly@lymphoedemabreastcancerapp.com.au</t>
  </si>
  <si>
    <t>https://play.google.com/store/apps/details?id=com.kellylymphoedemabreastcancerapp.com.au.Lymphoedema_Breast_Cancer_App&amp;hl=en</t>
  </si>
  <si>
    <t>com.isabelhealthcare.isabelSC</t>
  </si>
  <si>
    <t>24</t>
  </si>
  <si>
    <t>http://symptomchecker.isabelhealthcare.com</t>
  </si>
  <si>
    <t>info@isabelhealthcare.com</t>
  </si>
  <si>
    <t>http://symptomchecker.isabelhealthcare.com/utils/privacy</t>
  </si>
  <si>
    <t>https://play.google.com/store/apps/details?id=com.isabelhealthcare.isabelSC</t>
  </si>
  <si>
    <t>com.ibreastcheck</t>
  </si>
  <si>
    <t>8</t>
  </si>
  <si>
    <t>http://www.breakthrough.org.uk</t>
  </si>
  <si>
    <t>onlinecomms@breakthrough.org.uk</t>
  </si>
  <si>
    <t>http://www.breakthrough.org.uk/privacy.html</t>
  </si>
  <si>
    <t>https://play.google.com/store/apps/details?id=com.ibreastcheck</t>
  </si>
  <si>
    <t>com.foluppatient</t>
  </si>
  <si>
    <t>http://www.pyramid-consulting.com</t>
  </si>
  <si>
    <t>pycoasia@gmail.com</t>
  </si>
  <si>
    <t>https://www.folup.com/PatientTerm</t>
  </si>
  <si>
    <t>https://play.google.com/store/apps/details?id=com.foluppatient</t>
  </si>
  <si>
    <t>com.emis.app.pils</t>
  </si>
  <si>
    <t>http://www.patient.co.uk</t>
  </si>
  <si>
    <t>https://play.google.com/store/apps/details?id=com.emis.app.pils</t>
  </si>
  <si>
    <t>com.drinksmeter.alcohol</t>
  </si>
  <si>
    <t>2.0.2</t>
  </si>
  <si>
    <t>http://globaldrugsurvey.com</t>
  </si>
  <si>
    <t>info@globaldrugsurvey.com</t>
  </si>
  <si>
    <t>http://www.drinksmeter.com</t>
  </si>
  <si>
    <t>https://play.google.com/store/apps/details?id=com.drinksmeter.alcohol</t>
  </si>
  <si>
    <t>com.dentify</t>
  </si>
  <si>
    <t>dentifytoothache@gmail.com</t>
  </si>
  <si>
    <t>https://play.google.com/store/apps/details?id=com.dentify</t>
  </si>
  <si>
    <t>com.crimsontide.has</t>
  </si>
  <si>
    <t>http://www.crimsontide.co.uk</t>
  </si>
  <si>
    <t>mpro5@crimsontide.co.uk</t>
  </si>
  <si>
    <t>https://play.google.com/store/apps/details?id=com.crimsontide.has&amp;feature=search_result#?t=W251bGwsMSwyLDEsImNvbS5jcmltc29udGlkZS5oYXMiXQ</t>
  </si>
  <si>
    <t>com.cranworthmedical.rcpstrokepatient</t>
  </si>
  <si>
    <t>http://www.rcplondon.ac.uk/publications/care-after-stroke-or-transient-ischaemic-attack</t>
  </si>
  <si>
    <t>info@cranworthmedical.co.uk</t>
  </si>
  <si>
    <t>https://play.google.com/store/apps/details?id=com.cranworthmedical.rcpstrokepatient&amp;feature=more_from_developer#?t=W251bGwsMSwyLDEwMiwiY29tLmNyYW53b3J0aG1lZGljYWwucmNwc3Ryb2tlcGF0aWVudCJd</t>
  </si>
  <si>
    <t>com.clickinnovate.Diabetes</t>
  </si>
  <si>
    <t>http://www.clickinnovate.com</t>
  </si>
  <si>
    <t>apps@clickinnovate.com</t>
  </si>
  <si>
    <t>https://play.google.com/store/apps/details?id=com.clickinnovate.Diabetes</t>
  </si>
  <si>
    <t>com.apapps.t1dfriendalcoholguide</t>
  </si>
  <si>
    <t>2.3</t>
  </si>
  <si>
    <t>1.11</t>
  </si>
  <si>
    <t>http://type1diabetesfriend.wordpress.com</t>
  </si>
  <si>
    <t>https://play.google.com/store/apps/details?id=com.apapps.t1dfriendalcoholguide</t>
  </si>
  <si>
    <t>com.antifungalInteractions.android</t>
  </si>
  <si>
    <t>http://www.aspergillus.org.uk/</t>
  </si>
  <si>
    <t>admin@aspergillus.org.uk</t>
  </si>
  <si>
    <t>https://play.google.com/store/apps/details?id=com.antifungalInteractions.android</t>
  </si>
  <si>
    <t>com.aacc.labtestsonline.uk</t>
  </si>
  <si>
    <t>http://www.labtestsonline.org.uk/</t>
  </si>
  <si>
    <t>ltoapp@acb.org.uk</t>
  </si>
  <si>
    <t>https://play.google.com/store/apps/details?id=com.aacc.labtestsonline.uk&amp;feature=search_result#?t=W10</t>
  </si>
  <si>
    <t>co.uk.org.parkinsons</t>
  </si>
  <si>
    <t>2.0.0</t>
  </si>
  <si>
    <t>http://www.parkinsons.org.uk/</t>
  </si>
  <si>
    <t>appsupport@parkinsons.org.uk</t>
  </si>
  <si>
    <t>https://play.google.com/store/apps/details?id=co.uk.org.parkinsons</t>
  </si>
  <si>
    <t>co.foodwiz.FoodWiz</t>
  </si>
  <si>
    <t>26</t>
  </si>
  <si>
    <t>1.5</t>
  </si>
  <si>
    <t>http://foodwiz.co</t>
  </si>
  <si>
    <t>support@foodwiz.co</t>
  </si>
  <si>
    <t>https://play.google.com/store/apps/details?id=co.foodwiz.FoodWiz&amp;feature=search_result</t>
  </si>
  <si>
    <t>air.com.unit9.lifesaver.android.mobile</t>
  </si>
  <si>
    <t>40</t>
  </si>
  <si>
    <t>https://life-saver.org.uk</t>
  </si>
  <si>
    <t>android@unit9.com</t>
  </si>
  <si>
    <t>https://www.life-saver.org.uk/index.php/main/page/terms</t>
  </si>
  <si>
    <t>https://play.google.com/store/apps/details?id=air.com.unit9.lifesaver.android.mobile</t>
  </si>
  <si>
    <t>air.com.rancon.smokingtimemachinefeb2013</t>
  </si>
  <si>
    <t>http://www.rancon.co.uk</t>
  </si>
  <si>
    <t>hello@rancon.co.uk</t>
  </si>
  <si>
    <t>https://play.google.com/store/apps/details?id=air.com.rancon.smokingtimemachinefeb2013</t>
  </si>
  <si>
    <t>com.andesigned.BTComplete</t>
  </si>
  <si>
    <t>4+</t>
  </si>
  <si>
    <t>http://www.andesigned.net/totalbaby.htm</t>
  </si>
  <si>
    <t>https://itunes.apple.com/app/total-baby/id312198543?mt=8</t>
  </si>
  <si>
    <t>com.antbits.drinks</t>
  </si>
  <si>
    <t>http://www.nhs.uk/Livewell/alcohol/Pages/Alcoholtracker.aspx</t>
  </si>
  <si>
    <t>https://itunes.apple.com/gb/app/nhs-drinks-tracker/id334559441?mt=8</t>
  </si>
  <si>
    <t>com.antbits.quitsmoking</t>
  </si>
  <si>
    <t>http://www.NHS.UK</t>
  </si>
  <si>
    <t>https://itunes.apple.com/gb/app/nhs-quit-smoking/id359088809?mt=8</t>
  </si>
  <si>
    <t>com.charles-linden.TLM</t>
  </si>
  <si>
    <t>http://www.thelindenmethodmobile.com/</t>
  </si>
  <si>
    <t>https://itunes.apple.com/app/the-linden-method/id375243453?mt=8</t>
  </si>
  <si>
    <t>co.uk.precedent.bhf</t>
  </si>
  <si>
    <t>http://www.precedent.co.uk</t>
  </si>
  <si>
    <t>https://itunes.apple.com/gb/app/british-heart-foundation-recipe/id377378641?mt=8</t>
  </si>
  <si>
    <t>org.meningitis-trust.meningitis</t>
  </si>
  <si>
    <t>http://www.meningitisapp.co.uk</t>
  </si>
  <si>
    <t>https://itunes.apple.com/gb/app/meningitis-signs-symptoms/id386527606?mt=8</t>
  </si>
  <si>
    <t>uk.org.breakthrough.ibreastcheck</t>
  </si>
  <si>
    <t>12+</t>
  </si>
  <si>
    <t>https://itunes.apple.com/cz/app/ibreastcheck/id391746205?mt=8</t>
  </si>
  <si>
    <t>com.mike.panicattack</t>
  </si>
  <si>
    <t>https://itunes.apple.com/gb/app/panic-attack-aid/id396659945?mt=8</t>
  </si>
  <si>
    <t>https://itunes.apple.com/gb/app/foodwiz/id400201840?mt=8</t>
  </si>
  <si>
    <t>uk.ac.imperial.health.wellnote</t>
  </si>
  <si>
    <t>http://www.digitalstitch.co.uk</t>
  </si>
  <si>
    <t>https://itunes.apple.com/gb/app/wellnote/id402695058?mt=8</t>
  </si>
  <si>
    <t>com.predictable.dist</t>
  </si>
  <si>
    <t>http://www.therapy-box.com</t>
  </si>
  <si>
    <t>https://itunes.apple.com/gb/app/predictable/id404445007?mt=8</t>
  </si>
  <si>
    <t>com.iseb.appstore</t>
  </si>
  <si>
    <t>http://hytechpro.com/</t>
  </si>
  <si>
    <t>https://itunes.apple.com/cy/app/dr.-iseb/id406154001?mt=8</t>
  </si>
  <si>
    <t>com.kaypictures.isighttest</t>
  </si>
  <si>
    <t>http://www.isighttest.com</t>
  </si>
  <si>
    <t>https://itunes.apple.com/gb/app/isight-test/id408376961?mt=8</t>
  </si>
  <si>
    <t>uk.nhs.nhsdirect.symptomchecker</t>
  </si>
  <si>
    <t>http://www.nhsdirect.nhs.uk/Default.aspx</t>
  </si>
  <si>
    <t>https://itunes.apple.com/gb/app/nhs-direct/id439637433?mt=8</t>
  </si>
  <si>
    <t>com.nutratech.nutracheck.app</t>
  </si>
  <si>
    <t>http://www.nutracheck.co.uk/Info/iPhoneApp</t>
  </si>
  <si>
    <t>https://itunes.apple.com/gb/app/calorie-counter-+/id444924121?mt=8</t>
  </si>
  <si>
    <t>com.weightplan.gymtraining</t>
  </si>
  <si>
    <t>http://www.weightplan.com</t>
  </si>
  <si>
    <t>https://itunes.apple.com/gb/app/gym-training-by-weightplan.com/id445611256?mt=8</t>
  </si>
  <si>
    <t>com.ocsi.numberhood</t>
  </si>
  <si>
    <t>http://www.numberhood.net</t>
  </si>
  <si>
    <t>https://itunes.apple.com/us/app/numberhood/id446371656?mt=8</t>
  </si>
  <si>
    <t>com.antbits.bmitracker</t>
  </si>
  <si>
    <t>https://itunes.apple.com/gb/app/nhs-bmi-healthy-weight-calculator/id451148078?mt=8</t>
  </si>
  <si>
    <t>com.diabetesuk.diabetestrackingapp</t>
  </si>
  <si>
    <t>https://itunes.apple.com/gb/app/diabetes-uk-tracker/id455214278?mt=8</t>
  </si>
  <si>
    <t>com.sensorysoftware.gridplayer</t>
  </si>
  <si>
    <t>http://www.sensorysoftware.com/gridplayer.html</t>
  </si>
  <si>
    <t>https://itunes.apple.com/gb/app/grid-player/id456278671?mt=8</t>
  </si>
  <si>
    <t>uk.co.stepupsoftware.howru</t>
  </si>
  <si>
    <t>http://howrwe.com</t>
  </si>
  <si>
    <t>https://itunes.apple.com/gb/app/howru-health-tracker/id457005378?mt=8</t>
  </si>
  <si>
    <t>uk.co.insanelogic.mychoicepadlite</t>
  </si>
  <si>
    <t>http://www.mychoicepad.com</t>
  </si>
  <si>
    <t>https://itunes.apple.com/gb/app/mychoicepad-lite/id458329041?mt=8</t>
  </si>
  <si>
    <t>uk.co.toothbrushdj</t>
  </si>
  <si>
    <t>https://itunes.apple.com/us/app/brush-dj/id475739913?mt=8</t>
  </si>
  <si>
    <t>com.nortonbates.gastricband</t>
  </si>
  <si>
    <t>http://www.lovingmenow.com</t>
  </si>
  <si>
    <t>https://itunes.apple.com/us/app/gastricband-esupport/id478329478?mt=8</t>
  </si>
  <si>
    <t>com.nortonbates.GastricSleeve</t>
  </si>
  <si>
    <t>https://itunes.apple.com/us/app/gastricsleeve-esupport/id478344890?mt=8</t>
  </si>
  <si>
    <t>com.nortonbates.GastricBypass</t>
  </si>
  <si>
    <t>https://itunes.apple.com/us/app/gastricbypass-esupport/id478350078?mt=8</t>
  </si>
  <si>
    <t>come.patient.co.uk.patientApp</t>
  </si>
  <si>
    <t>https://itunes.apple.com/gb/app/patient.co.uk/id492677470?mt=8</t>
  </si>
  <si>
    <t>http://kentsexualhealth.nhs.uk</t>
  </si>
  <si>
    <t>https://itunes.apple.com/gb/app/kent-c-card/id493491380?mt=8</t>
  </si>
  <si>
    <t>co.uk.warface.oatbook</t>
  </si>
  <si>
    <t>2.4.1</t>
  </si>
  <si>
    <t>http://www.oatbook.co.uk</t>
  </si>
  <si>
    <t>https://itunes.apple.com/us/app/oatbook/id494664506?mt=8</t>
  </si>
  <si>
    <t>com.aidsmap.aidsmapnews</t>
  </si>
  <si>
    <t>http://www.aidsmap.com</t>
  </si>
  <si>
    <t>https://itunes.apple.com/us/app/aidsmap-news/id498934825?mt=8</t>
  </si>
  <si>
    <t>2.5.2</t>
  </si>
  <si>
    <t>https://www.zombiesrungame.com</t>
  </si>
  <si>
    <t>https://itunes.apple.com/us/app/zombies-run!/id503519713?mt=8</t>
  </si>
  <si>
    <t>uk.co.mcmnet.epilepsytoolkit</t>
  </si>
  <si>
    <t>http://www.mcmnet.co.uk/support/Epilepsy-guide-application.aspx</t>
  </si>
  <si>
    <t>https://itunes.apple.com/gb/app/epilepsy-tool-kit/id504820506?mt=8</t>
  </si>
  <si>
    <t>com.coloplast.wheelmate</t>
  </si>
  <si>
    <t>http://wheelmate.com</t>
  </si>
  <si>
    <t>https://itunes.apple.com/gb/app/wheelmate/id515277627?mt=8</t>
  </si>
  <si>
    <t>uk.co.patient.depressioncalc</t>
  </si>
  <si>
    <t>http://www.patient.co.uk/feedback.asp</t>
  </si>
  <si>
    <t>https://itunes.apple.com/gb/app/depression-calculator/id517937129?mt=8</t>
  </si>
  <si>
    <t>com.lexonuk.PillManager</t>
  </si>
  <si>
    <t>https://itunes.apple.com/app/id525195416?mt=8</t>
  </si>
  <si>
    <t>com.antbits.fungenerator</t>
  </si>
  <si>
    <t>http://www.nhs.uk/Change4Life/Pages/fun-generator-mobile.aspx</t>
  </si>
  <si>
    <t>https://itunes.apple.com/gb/app/change4life-fun-generator/id526706782?mt=8</t>
  </si>
  <si>
    <t>com.ncbath.BSUHealth</t>
  </si>
  <si>
    <t>https://itunes.apple.com/gb/app/bsu-health/id529859985?mt=8</t>
  </si>
  <si>
    <t>com.EasyCall.app</t>
  </si>
  <si>
    <t>https://itunes.apple.com/gb/app/parkinsons-uk-easycall/id535147440?mt=8</t>
  </si>
  <si>
    <t>uk.co.patient.sleepcalc</t>
  </si>
  <si>
    <t>http://www.diabetesriskchecker.com/</t>
  </si>
  <si>
    <t>https://itunes.apple.com/gb/app/diabetes-risk-checker/id553482953?mt=8</t>
  </si>
  <si>
    <t>uk.co.isai.nhs24msk</t>
  </si>
  <si>
    <t>1.6</t>
  </si>
  <si>
    <t>http://www.nhsinform.co.uk/msk</t>
  </si>
  <si>
    <t>https://itunes.apple.com/gb/app/id556064114?mt=8&amp;affId=1736887</t>
  </si>
  <si>
    <t>uk.co.patient.ibs</t>
  </si>
  <si>
    <t>https://itunes.apple.com/gb/app/patient-ibs/id562234556?mt=8</t>
  </si>
  <si>
    <t>isabel.SymptomChecker</t>
  </si>
  <si>
    <t>https://itunes.apple.com/gb/app/isabel-symptom-checker/id564116865?mt=8</t>
  </si>
  <si>
    <t>com.antbits.drinkstracker</t>
  </si>
  <si>
    <t>http://www.nhs.uk/Change4Life</t>
  </si>
  <si>
    <t>https://itunes.apple.com/gb/app/change4life-drinks-tracker/id564295523?mt=8</t>
  </si>
  <si>
    <t>https://itunes.apple.com/us/app/zombies-run!-5k-training/id566596422?mt=8</t>
  </si>
  <si>
    <t>com.lymphoedemabreastcancer.bcl</t>
  </si>
  <si>
    <t>http://lymphoedemabreastcancerapp.com.au</t>
  </si>
  <si>
    <t>https://itunes.apple.com/au/app/lymphoedema-breast-cancer/id568232231?mt=8&amp;ign-mpt=uo2</t>
  </si>
  <si>
    <t>2.0.1</t>
  </si>
  <si>
    <t>17+</t>
  </si>
  <si>
    <t>http://drinksmeter.com/</t>
  </si>
  <si>
    <t>https://itunes.apple.com/us/app/drinks-meter/id568394934?mt=8</t>
  </si>
  <si>
    <t>com.fungaltrust.antifungal</t>
  </si>
  <si>
    <t>1.12</t>
  </si>
  <si>
    <t>http://www.aspergillus.org.uk/nac/interactions/support.php</t>
  </si>
  <si>
    <t>https://itunes.apple.com/gb/app/anti-fungal-interactions/id570555507?mt=8</t>
  </si>
  <si>
    <t>com.cranworthmedicalltd.RCPstrokepatient</t>
  </si>
  <si>
    <t>https://itunes.apple.com/gb/app/rcp-stroke-guideline-2012/id574565921?mt=8</t>
  </si>
  <si>
    <t>com.dentify.com</t>
  </si>
  <si>
    <t>https://www.facebook.com/dentify</t>
  </si>
  <si>
    <t>https://itunes.apple.com/gb/app/dentify/id577605472?mt=8</t>
  </si>
  <si>
    <t>uk.co.23.smokingdiary</t>
  </si>
  <si>
    <t>http://smokefreeapp.com/</t>
  </si>
  <si>
    <t>https://itunes.apple.com/us/app/smoke-free-quit-smoking-now/id577767592?mt=8</t>
  </si>
  <si>
    <t>uk.co.liberator.unitycore</t>
  </si>
  <si>
    <t>http://www.aacapps.co.uk</t>
  </si>
  <si>
    <t>https://itunes.apple.com/gb/app/unity-core/id580721036?mt=8</t>
  </si>
  <si>
    <t>uk.co.liberator.unitycorelite</t>
  </si>
  <si>
    <t>https://itunes.apple.com/gb/app/unity-core-lite/id580724982?mt=8</t>
  </si>
  <si>
    <t>https://itunes.apple.com/us/app/ntw/id580830700?mt=8</t>
  </si>
  <si>
    <t>com.apapps.t1dfriendalcohol</t>
  </si>
  <si>
    <t>https://itunes.apple.com/gb/app/type-1-diabetes-friend-alcohol/id582346932?mt=8</t>
  </si>
  <si>
    <t>com.antbits.c4lrecipes</t>
  </si>
  <si>
    <t>https://itunes.apple.com/gb/app/change4life-healthier-recipes/id583000807?mt=8</t>
  </si>
  <si>
    <t>com.russellsmith.carepair</t>
  </si>
  <si>
    <t>http://www.carepair.co.uk</t>
  </si>
  <si>
    <t>https://itunes.apple.com/gb/app/carepair/id583839894?mt=8</t>
  </si>
  <si>
    <t>com.nortonbates.Gallstones</t>
  </si>
  <si>
    <t>http://www.mysurgeryandme.com</t>
  </si>
  <si>
    <t>https://itunes.apple.com/gb/app/gallstones-esupport/id584861084?mt=8</t>
  </si>
  <si>
    <t>com.nortonbates.Angiogram</t>
  </si>
  <si>
    <t>https://itunes.apple.com/gb/app/coronary-angiogram-esupport/id584864743?mt=8</t>
  </si>
  <si>
    <t>com.nortonbates.Arthroscopy</t>
  </si>
  <si>
    <t>https://itunes.apple.com/gb/app/knee-arthroscopy-esupport/id584867294?mt=8</t>
  </si>
  <si>
    <t>uk.co.activata.STABLEANGINA</t>
  </si>
  <si>
    <t>http://sdm.rightcare.nhs.uk/pda/</t>
  </si>
  <si>
    <t>https://itunes.apple.com/gb/app/stable-angina-nhs-decision/id585696051?mt=8</t>
  </si>
  <si>
    <t>uk.co.patient.WeightTracker</t>
  </si>
  <si>
    <t>https://itunes.apple.com/us/app/weight-tracker/id586577799?mt=8</t>
  </si>
  <si>
    <t>com.mediloc8.FairfieldPark</t>
  </si>
  <si>
    <t>http://www.mediloc.com</t>
  </si>
  <si>
    <t>https://itunes.apple.com/gb/app/fairfield-park-health-centre/id587352429?mt=8</t>
  </si>
  <si>
    <t>com.researchactive.weightloss</t>
  </si>
  <si>
    <t>https://itunes.apple.com/gb/app/weight-loss-surgery-scotland/id602076248?mt=8</t>
  </si>
  <si>
    <t>com.health2works.rallyround</t>
  </si>
  <si>
    <t>https://www.rallyroundme.com/iphone</t>
  </si>
  <si>
    <t>https://itunes.apple.com/gb/app/rally-round-organise-jobs/id602832206?mt=8&amp;uo=4</t>
  </si>
  <si>
    <t>com.rancon.smokingtimemachinefeb2013</t>
  </si>
  <si>
    <t>https://itunes.apple.com/gb/app/id605504270?mt=8</t>
  </si>
  <si>
    <t>com.sitekit.eRedBook</t>
  </si>
  <si>
    <t>http://www.eredbook.org/contact</t>
  </si>
  <si>
    <t>https://itunes.apple.com/app/id606443658?mt=8</t>
  </si>
  <si>
    <t>http://www.myhealth.london.nhs.uk/london-living/health-apps/well-happy</t>
  </si>
  <si>
    <t>https://itunes.apple.com/gb/app/well-happy/id606981163?mt=8</t>
  </si>
  <si>
    <t>https://itunes.apple.com/app/id624557101?mt=8</t>
  </si>
  <si>
    <t>com.crimsontide.mproAutism</t>
  </si>
  <si>
    <t>https://itunes.apple.com/gb/app/mproautism/id626167930?mt=8</t>
  </si>
  <si>
    <t>com.unit9.lifesaver</t>
  </si>
  <si>
    <t>https://www.life-saver.org.uk/#/ABOUT_RCUK</t>
  </si>
  <si>
    <t>https://itunes.apple.com/gb/app/lifesaver-for-ipad/id633568035?mt=8</t>
  </si>
  <si>
    <t>http://www.labtestsonline.org.uk/comments/</t>
  </si>
  <si>
    <t>https://itunes.apple.com/gb/app/lab-tests-online-uk/id639605410?mt=8</t>
  </si>
  <si>
    <t>imperialcollege.globalehealthunit.sikl</t>
  </si>
  <si>
    <t>http://www.imperial.ac.uk/medicine/research/researchthemes/publicandint/research/ehealthunit/researchthemes/mhealth/sikl</t>
  </si>
  <si>
    <t>https://itunes.apple.com/gb/app/sikl/id640126148?mt=8</t>
  </si>
  <si>
    <t>com.cloadconsulting.meandmine</t>
  </si>
  <si>
    <t>http://www.meandminehealth.com</t>
  </si>
  <si>
    <t>https://itunes.apple.com/app/id640509173?mt=8</t>
  </si>
  <si>
    <t>com.hopefalkner.medimap</t>
  </si>
  <si>
    <t>http://www.medimapp.org/Support_Page.html</t>
  </si>
  <si>
    <t>https://itunes.apple.com/gb/app/medimapp/id642206070?mt=8</t>
  </si>
  <si>
    <t>uk.co.patient.diabetes</t>
  </si>
  <si>
    <t>http://patient.co.uk/mobile.asp</t>
  </si>
  <si>
    <t>https://itunes.apple.com/us/app/diabetes-manager/id649331720?mt=8</t>
  </si>
  <si>
    <t>uk.org.alzheimers.forum.tapatalk</t>
  </si>
  <si>
    <t>http://forum.alzheimers.org.uk/forumdisplay.php?32</t>
  </si>
  <si>
    <t>https://itunes.apple.com/gb/app/alzheimers-societys-talking/id651419467?mt=8</t>
  </si>
  <si>
    <t>stomawise.app</t>
  </si>
  <si>
    <t>https://itunes.apple.com/gb/app/stomawise-travel-app/id660885590?mt=8</t>
  </si>
  <si>
    <t>https://itunes.apple.com/us/app/id541581186</t>
  </si>
  <si>
    <t>2.0b</t>
  </si>
  <si>
    <t>2.0a</t>
  </si>
  <si>
    <t>Release notes</t>
  </si>
  <si>
    <t>Copy and paste the version release notes presented by the publisher.</t>
  </si>
  <si>
    <t>Copy and pase the app description presented by the publisher.</t>
  </si>
  <si>
    <t>1.1d</t>
  </si>
  <si>
    <t>NHS Store URL</t>
  </si>
  <si>
    <t>App Store URL</t>
  </si>
  <si>
    <t>Type the NHS App store URL</t>
  </si>
  <si>
    <t>https://play.google.com/store/apps/details?id=uk.co.isai.nhs24msk&amp;feature=search_result#?t=W251bGwsMSwyLDEsInVrLmNvLmlzYWkubmhzMjRtc2siXQ</t>
  </si>
  <si>
    <t>4.3ak</t>
  </si>
  <si>
    <t>Usage Data</t>
  </si>
  <si>
    <t>uk.co.haga.drinkcoach</t>
  </si>
  <si>
    <t>com.hfenterprise.healthfabric</t>
  </si>
  <si>
    <t>com.seriousgamesint.mmi</t>
  </si>
  <si>
    <t>stgeorges.welcome</t>
  </si>
  <si>
    <t>https://itunes.apple.com/gb/app/drinkcoach/id593069344?mt=8</t>
  </si>
  <si>
    <t>https://itunes.apple.com/gb/app/welcome-to-st-georges-hospital/id542659247?mt=8</t>
  </si>
  <si>
    <t>Medimapp</t>
  </si>
  <si>
    <t>Exclude (Could not log in)</t>
  </si>
  <si>
    <t>Exclude (Duplicate)</t>
  </si>
  <si>
    <t>Duplicate of 4501 Aidsmap News - link redirects to the Aidsmap News download page.</t>
  </si>
  <si>
    <t>Exclude (Cost)</t>
  </si>
  <si>
    <t>App cost (£109.99) exceeds threshold.</t>
  </si>
  <si>
    <t>Exclude (Incompatible with Devices)</t>
  </si>
  <si>
    <t>If 8.5a YES, what is the URL of the policy?</t>
  </si>
  <si>
    <t>8.5d</t>
  </si>
  <si>
    <t>If 8.5a YES, what is the filename of the extracted policy?</t>
  </si>
  <si>
    <t>Type the filename of the extracted policy.</t>
  </si>
  <si>
    <t>Choose Yes if the app loads data from external services.</t>
  </si>
  <si>
    <t>http://www.drinkcoach.org.uk/</t>
  </si>
  <si>
    <t>NHS app store download link is broken.</t>
  </si>
  <si>
    <t>https://itunes.apple.com/gb/app/me-myself-i/id543501835?mt=8</t>
  </si>
  <si>
    <t>http://www.seriousgamesinternational.com/</t>
  </si>
  <si>
    <t>http://www.weightlosssurgeryscotland.com/</t>
  </si>
  <si>
    <t>Website link is not provided on app store.</t>
  </si>
  <si>
    <t>https://www.stgeorges.nhs.uk/contact-and-find-us/#c9</t>
  </si>
  <si>
    <t>http://www.cumbriapartnership.nhs.uk/stop-smoking-day-2013-smoking-time-machine.htm</t>
  </si>
  <si>
    <t>No longer available from iTunes</t>
  </si>
  <si>
    <t>No longer available from iTunes.</t>
  </si>
  <si>
    <t>Gallstones eSupport for Patients</t>
  </si>
  <si>
    <t>Gallstones</t>
  </si>
  <si>
    <t>App will not start without network connectivity</t>
  </si>
  <si>
    <t>Disclaimer.html found in app bundle but link does not work on start screen.</t>
  </si>
  <si>
    <t>Privacy Policy link displayed when starting app for first time only.</t>
  </si>
  <si>
    <t>When opening disclaimer asked for current location.</t>
  </si>
  <si>
    <t>Crashed on startup during policy review.</t>
  </si>
  <si>
    <t>Privacy policy in app is inacessible.</t>
  </si>
  <si>
    <t>Privacy policy in app store doesn’t direct to privacy policy.</t>
  </si>
  <si>
    <t>No privacy policy link in app store.</t>
  </si>
  <si>
    <t>Privacy policy link in app store.</t>
  </si>
  <si>
    <t>Privacy policy in app store doesn't direct to privacy policy.</t>
  </si>
  <si>
    <t xml:space="preserve">T&amp;C displayed only on new user registration. </t>
  </si>
  <si>
    <t>Privacy policy displayed when choosing to sign up to email mailing list. Privacy policy link on app store. Information Standard certified.</t>
  </si>
  <si>
    <t>Information standard certified. Privacy policy link in app store.</t>
  </si>
  <si>
    <t>App became unresponsive during startup during policy review.</t>
  </si>
  <si>
    <t>No privacy policy link in app store. Commercial sponsor ?Fittleworth</t>
  </si>
  <si>
    <t>Privacy warning when uploading content. Privacy policy link in app store.</t>
  </si>
  <si>
    <t xml:space="preserve"> (iTunes store does not include privacy policy links.)</t>
  </si>
  <si>
    <t>Has T&amp;C but make no mention of privacy. (iTunes store does not include privacy policy links.)</t>
  </si>
  <si>
    <t>About Tab describes use of analytics package. (iTunes store does not include privacy policy links.)</t>
  </si>
  <si>
    <t>Website states that "DrinkCoach can also be found on the NHS Health Apps Library. All apps hosted here have been reviewed by the NHS to ensure they are clinically safe, comply with data protection laws and trusted sources of information, such as NHS Choices." (iTunes store does not include privacy policy links.)</t>
  </si>
  <si>
    <t>"Drinks meter is anonymous and confidential and dose not collect any pesronal information that could identify you." displayed on start screen. (iTunes store does not include privacy policy links.)</t>
  </si>
  <si>
    <t>Privacy policy displayed when choosing to sign up to email mailing list. Information Standard certified. (iTunes store does not include privacy policy links.)</t>
  </si>
  <si>
    <t>Web app (iTunes store does not include privacy policy links.)</t>
  </si>
  <si>
    <t>Information standard certified. (iTunes store does not include privacy policy links.)</t>
  </si>
  <si>
    <t>No privacy policy link in app store. (iTunes store does not include privacy policy links.)</t>
  </si>
  <si>
    <t>Commercial sponsor ?Fittleworth (iTunes store does not include privacy policy links.)</t>
  </si>
  <si>
    <t>Sponsored by Coloplast. Optional registration.
 (iTunes store does not include privacy policy links.)</t>
  </si>
  <si>
    <t>No privacy policy link in app store. Displays privacy policy on first start.</t>
  </si>
  <si>
    <t>KH/JTP</t>
  </si>
  <si>
    <t>Testing Details</t>
  </si>
  <si>
    <t>14.1</t>
  </si>
  <si>
    <t>14.3c</t>
  </si>
  <si>
    <t>Simulated user account details…</t>
  </si>
  <si>
    <t>Email address(es)</t>
  </si>
  <si>
    <t>Tester(s)</t>
  </si>
  <si>
    <t>Choose the mechanism by which users can opt-out of analytics.</t>
  </si>
  <si>
    <t>aidsmap news</t>
  </si>
  <si>
    <t>The British Heart Foundation Recipe Finder</t>
  </si>
  <si>
    <t>BHF Recipe Finder</t>
  </si>
  <si>
    <t>BSUHealth</t>
  </si>
  <si>
    <t>1.06</t>
  </si>
  <si>
    <t>Nutracheck</t>
  </si>
  <si>
    <t>2.2.5</t>
  </si>
  <si>
    <t>Cancer Emergency Response Tool</t>
  </si>
  <si>
    <t>DrinksTracker</t>
  </si>
  <si>
    <t>FunGenerator</t>
  </si>
  <si>
    <t>BeFoodSmart</t>
  </si>
  <si>
    <t>Coronary Angiogram</t>
  </si>
  <si>
    <t>Depression</t>
  </si>
  <si>
    <t>Diabetes</t>
  </si>
  <si>
    <t>D Tracker</t>
  </si>
  <si>
    <t>331</t>
  </si>
  <si>
    <t>Diabetes UK Tracker</t>
  </si>
  <si>
    <t>drinks meter</t>
  </si>
  <si>
    <t>Epilepsy Tool Kit</t>
  </si>
  <si>
    <t>0.35</t>
  </si>
  <si>
    <t>Fairfield Park</t>
  </si>
  <si>
    <t>Find NHS Services</t>
  </si>
  <si>
    <t>FinerDay</t>
  </si>
  <si>
    <t>Folup</t>
  </si>
  <si>
    <t>gastricband</t>
  </si>
  <si>
    <t>GastricBypass</t>
  </si>
  <si>
    <t>GastricSleeve</t>
  </si>
  <si>
    <t>1.5.0.0</t>
  </si>
  <si>
    <t>Hearts and minds</t>
  </si>
  <si>
    <t>howRU</t>
  </si>
  <si>
    <t>1.4.0</t>
  </si>
  <si>
    <t>Isabel Sx</t>
  </si>
  <si>
    <t>Isabel SC</t>
  </si>
  <si>
    <t>iSight Test</t>
  </si>
  <si>
    <t>C Card</t>
  </si>
  <si>
    <t>King St&amp;Uni</t>
  </si>
  <si>
    <t>Knee Arthroscopy</t>
  </si>
  <si>
    <t>Lab Tests Online-UK</t>
  </si>
  <si>
    <t>1.0.00</t>
  </si>
  <si>
    <t>Lifesaver</t>
  </si>
  <si>
    <t>BCL</t>
  </si>
  <si>
    <t>Lymphoedema_Breast_Cancer_App</t>
  </si>
  <si>
    <t>Me &amp; Mine</t>
  </si>
  <si>
    <t>Me, Myself &amp; I</t>
  </si>
  <si>
    <t>2026</t>
  </si>
  <si>
    <t>Meningitis</t>
  </si>
  <si>
    <t>Meningitis Symptoms</t>
  </si>
  <si>
    <t>ChoicePadLite</t>
  </si>
  <si>
    <t>943</t>
  </si>
  <si>
    <t>MSK help</t>
  </si>
  <si>
    <t>BMITracker</t>
  </si>
  <si>
    <t>NHS Health and Symptom Checker</t>
  </si>
  <si>
    <t>NHS Health and Symptom checker</t>
  </si>
  <si>
    <t>QuitSmoking</t>
  </si>
  <si>
    <t>NTW</t>
  </si>
  <si>
    <t>P.A.A.</t>
  </si>
  <si>
    <t>P.A.A</t>
  </si>
  <si>
    <t>EasyCall</t>
  </si>
  <si>
    <t>1.2.0.2</t>
  </si>
  <si>
    <t>2.1.1</t>
  </si>
  <si>
    <t>RallyRound</t>
  </si>
  <si>
    <t>2023</t>
  </si>
  <si>
    <t>Time Machine</t>
  </si>
  <si>
    <t>Stable Angina - NHS Decision Aid</t>
  </si>
  <si>
    <t>Stomawise Travel App</t>
  </si>
  <si>
    <t>Stomawise</t>
  </si>
  <si>
    <t>105</t>
  </si>
  <si>
    <t>2.4.8.3</t>
  </si>
  <si>
    <t>3.1.2</t>
  </si>
  <si>
    <t>T1D Friend Alcohol Guide</t>
  </si>
  <si>
    <t>T1D Alc Guide</t>
  </si>
  <si>
    <t>WeightLossSurgery</t>
  </si>
  <si>
    <t>WeightTracker</t>
  </si>
  <si>
    <t>Welcome to SGH</t>
  </si>
  <si>
    <t>Well Happy</t>
  </si>
  <si>
    <t>1.2.1364468092</t>
  </si>
  <si>
    <t>77</t>
  </si>
  <si>
    <t>Zombies, Run! 2</t>
  </si>
  <si>
    <t>Zombies 5k</t>
  </si>
  <si>
    <t>62</t>
  </si>
  <si>
    <t>If 2.6a YES, what is the support website link?</t>
  </si>
  <si>
    <r>
      <t>Choose Yes if a user can</t>
    </r>
    <r>
      <rPr>
        <b/>
        <sz val="11"/>
        <rFont val="Calibri"/>
        <family val="2"/>
        <scheme val="minor"/>
      </rPr>
      <t xml:space="preserve"> wipe all data </t>
    </r>
    <r>
      <rPr>
        <sz val="11"/>
        <rFont val="Calibri"/>
        <family val="2"/>
        <scheme val="minor"/>
      </rPr>
      <t>(not just delete sequential items) without uninstalling the app or using O/S functions.</t>
    </r>
  </si>
  <si>
    <t>Can the user wipe all local data within the app?</t>
  </si>
  <si>
    <t>Drug interactions database for antifungal medications.</t>
  </si>
  <si>
    <t>Recipe finder</t>
  </si>
  <si>
    <t>5.18</t>
  </si>
  <si>
    <t>Social Sharing</t>
  </si>
  <si>
    <t>Does the app UI mention transmission of data to online services?</t>
  </si>
  <si>
    <t>Transmission</t>
  </si>
  <si>
    <t>Yes (After the fact)</t>
  </si>
  <si>
    <t>Yes (Before the fact)</t>
  </si>
  <si>
    <t xml:space="preserve"> (iTunes store does not include privacy policy links.) Google Analytics UA-113639-33</t>
  </si>
  <si>
    <t>9.1a</t>
  </si>
  <si>
    <t>What analytics services are used?</t>
  </si>
  <si>
    <t>Type the names of the analytics services to which the app sends data.</t>
  </si>
  <si>
    <t>Google Analytics</t>
  </si>
  <si>
    <t>9.1b</t>
  </si>
  <si>
    <t>If 9.1a YES…</t>
  </si>
  <si>
    <t>If 8.1a YES…</t>
  </si>
  <si>
    <t>What advertising/marketing services are used?</t>
  </si>
  <si>
    <t>Type the names of the marketing or advertising services to which the app sends data.</t>
  </si>
  <si>
    <t>Musical cothbrushing timer with optional reminders</t>
  </si>
  <si>
    <t>Has T&amp;C but make no mention of privacy. Video introduction. Disclaimer on first start "Brush DJ is intended to supplement, not be a substitute for, the expertise and judgement of your dentist, hygienist, doctor or other healthcare professional."</t>
  </si>
  <si>
    <t>Record any other details about help or support.</t>
  </si>
  <si>
    <t>Link to YouTube video shown on startup and dedicated website provides more guidance. App links to DoH document on Delivering Better Oral Health.</t>
  </si>
  <si>
    <t>App allows user to select music to play during brushing and set times at which they would like to receive reminders for tooth brushing, flossing, dentist and hygienist visits and toothbrush replacements.</t>
  </si>
  <si>
    <t>NHS Change for Life programme drinks tracker with unit calculator</t>
  </si>
  <si>
    <t>User prompted for gender and age range at startup (mandatory), can be changed later in Settings.</t>
  </si>
  <si>
    <t>http://www.nhs.uk/Change4Life/Pages/sneaky-drinks.aspx</t>
  </si>
  <si>
    <t>Activity suggestions for children</t>
  </si>
  <si>
    <t>No privacy policy link in app store. Displays privacy policy on first start. User can share app via Twitter, Facebook and email.</t>
  </si>
  <si>
    <t>No privacy policy link in app store. Rating requires network connection. User can share recipes by email.</t>
  </si>
  <si>
    <t>Healthy recipe suggestions app.</t>
  </si>
  <si>
    <t>Editing</t>
  </si>
  <si>
    <t>Some</t>
  </si>
  <si>
    <t>Email address mandatory to start app and cannot later be changed (unclear requirement since data e.g. favourites are not synced). User can indicate which of suggested activities is a favourite.</t>
  </si>
  <si>
    <t>Dental health information</t>
  </si>
  <si>
    <t>Information only app.</t>
  </si>
  <si>
    <t>QDiabetes risk calculator.</t>
  </si>
  <si>
    <t>Parameters collected to perform Qdiabetes calculation.</t>
  </si>
  <si>
    <t>No privacy policy link in app store. Implementation without permission from QRISK Calculated result can be shared using device services.</t>
  </si>
  <si>
    <t>Personal diabetes diary</t>
  </si>
  <si>
    <t>Flurry</t>
  </si>
  <si>
    <t>Alcohol questionnaire with tailored advice.</t>
  </si>
  <si>
    <t>5.10f</t>
  </si>
  <si>
    <t>Randomly generated User ID used to identify user data. User can indicate self-rated alcohol consumption level. Provides information about alcohol and risk tailored to responses. Asks about antidepressants, mood stabilisers, antipsychotic, cardiac, epilepsy and ulcer medication use; personal or family diagnosis of depression, anxiety or other mental health problem, treatment of alcohol or drugs problems and long-term conditions, use of illicit substances and stimulants when taking alcohol. Finishes with separate AUDIT questionnaire and Exit survey asking self-rated accuracy of app; accuracy of impact on life suggested by app and helpfulness, whether would recommend and intention to change alcohol use as a result of app.</t>
  </si>
  <si>
    <t>"It's all anonymous and confidential" on ID page. Displays "Your survey data have been saved to the drinks meter database. Thanks!" after survey has been completed, without warning.</t>
  </si>
  <si>
    <t>Location-based NHS service finder</t>
  </si>
  <si>
    <t>Geolocation used to list local services of type specified by user with map view and optional directions generated by Google.</t>
  </si>
  <si>
    <t>www.finerday.com</t>
  </si>
  <si>
    <t>User can send and receive messages from other users, invite new users by email, create calendar entries and record pictures of people and favourite things.</t>
  </si>
  <si>
    <t>Cloud-synced simplified PIM/social network</t>
  </si>
  <si>
    <t>QRISK2 calculator.</t>
  </si>
  <si>
    <t>"Explainations" [sic] in UI.</t>
  </si>
  <si>
    <t>Yes (Drugs)</t>
  </si>
  <si>
    <t>Yes (Smoking)</t>
  </si>
  <si>
    <t>Yes (Drugs and/or Smoking)</t>
  </si>
  <si>
    <t>Yes (Personal)</t>
  </si>
  <si>
    <t>Yes (Family)</t>
  </si>
  <si>
    <t>Yes (Personal and Family)</t>
  </si>
  <si>
    <t>Yes (Alcohol)</t>
  </si>
  <si>
    <t>Yes (Alcohol and/or Drugs)</t>
  </si>
  <si>
    <t>Suggests diagnoses based on symptoms and other demographic parameters.</t>
  </si>
  <si>
    <t>scdroidapp@isabelhealthcare.com</t>
  </si>
  <si>
    <t>User  provides symptom list and app suggests diagnoses with links to Wikipedia, Google, Medline, Youtube, NHS Choies and Patient.co.uk</t>
  </si>
  <si>
    <t>Privacy policy link in app store. Web app.</t>
  </si>
  <si>
    <t>Lab test information</t>
  </si>
  <si>
    <t>User can bookmark data and share articles using device services. Email address, device information and (optionally) name supplied if user chooses to provide feedback.</t>
  </si>
  <si>
    <t>Training scenario completion is logged in app.</t>
  </si>
  <si>
    <t>enquiries@resus.org.uk</t>
  </si>
  <si>
    <t>www.resus.org.uk</t>
  </si>
  <si>
    <t>CPR and choking educational videos with automated performance feedback.</t>
  </si>
  <si>
    <t>Feedback link opens SurveyMonkey survey at https:///www.surveymonkey.com/s/7BX77H2</t>
  </si>
  <si>
    <t>Musculoskeletal care advice, exercise videos and reminders.</t>
  </si>
  <si>
    <t>NHS symptom checker and self-help guides.</t>
  </si>
  <si>
    <t>Questionnaires can also be completed as though for someone else. Self-help guides can be saved for 30 days.</t>
  </si>
  <si>
    <t>NHS Service directory for Northumberland, Tyne and Wear.</t>
  </si>
  <si>
    <t>Information only panic attack reassurance tool.</t>
  </si>
  <si>
    <t>No privacy policy link in app store. App includes link to associated website that displays commecial relaxation aids from Amazon.co.uk</t>
  </si>
  <si>
    <t>Medical information leaflets and service finder from patient.co.uk</t>
  </si>
  <si>
    <t>User can search for medical information leaflets, create bookmarks and search for local NHS services.</t>
  </si>
  <si>
    <t>App crashes if no network connection available when displaying leaflet Categories list or searching for NHS services.</t>
  </si>
  <si>
    <t>IBS diary with information from patient.co.uk</t>
  </si>
  <si>
    <t>Layout bugs on tablet screen mean some parts of UI not accessible, e.g. questionnaire page 2.</t>
  </si>
  <si>
    <t>User supplies bowel habit and IBS symptoms (self-rated scores) concerning pain, stress, bloating, nausea, anxiety and lethargy, fluid intake, activity levels, food diary. User can add notes and visualise results.</t>
  </si>
  <si>
    <t>Diary entries within specified range can be sent to email recipient set by user.</t>
  </si>
  <si>
    <t>Stroke guideline information tailored for patients.</t>
  </si>
  <si>
    <t>No privacy policy link in app store. Disclaimer displayed on first use (user must agree).</t>
  </si>
  <si>
    <t>No privacy policy link in app store. User agreement and disclaimer displayed on startup (user must agree by ticking boxes).</t>
  </si>
  <si>
    <t>http://www.rcplondon.ac.uk/; http://www.cranworthmedical.co.uk</t>
  </si>
  <si>
    <t>Age facial photographs to simulate effects of smoking over time</t>
  </si>
  <si>
    <t>User can stored descriptions and account number for re-ordering stoma supplies through the World Assist Alliance.</t>
  </si>
  <si>
    <t>App froze during use. Details entered on World Assist screen are not always saved correctly.</t>
  </si>
  <si>
    <t>Multi-lingual explanations for stoma patients to share whilst abroad and form to store stoma care product details for easy re-ordering.</t>
  </si>
  <si>
    <t>Forum for AD patients and carers</t>
  </si>
  <si>
    <t>Type 1 diabetes and alcohol information</t>
  </si>
  <si>
    <t>Patient.co.uk weight diary with optional photo and Facebook sync.</t>
  </si>
  <si>
    <t>Life advice (relationships, sex, alcohol, drugs and coping) targeted at young people.</t>
  </si>
  <si>
    <t>In app form prompts for what was useful, what could be improved and other suggestions.</t>
  </si>
  <si>
    <t>Sponsored by Coloplast. Optional registration. No privacy policy link in app store. News list includes inline advertisements, e.g. "Have you tried the discreet and easy-to-use cathether, SpeediCath Compact, for free/"</t>
  </si>
  <si>
    <t>Email and gender solicited optionally at start to sign up to intermittent catheterisation product newsletters from Coloplast. User can create new toilet/parking locations and annotate/favourite.</t>
  </si>
  <si>
    <t>Accessible toilet and parking geolocation service.</t>
  </si>
  <si>
    <t>www.wheelmate.com</t>
  </si>
  <si>
    <t>Running training game, 5km edition.</t>
  </si>
  <si>
    <t>Tutorial on first start.</t>
  </si>
  <si>
    <t>Run data recorded by app. Email/password required to sync data to online service (ZombieLink). User can choose to share runs and maps online.</t>
  </si>
  <si>
    <t>https://www.zombiesrungame.com/</t>
  </si>
  <si>
    <t>Running traing game.</t>
  </si>
  <si>
    <t>Playlist, Reminders</t>
  </si>
  <si>
    <t>Registration, App</t>
  </si>
  <si>
    <t>Registration</t>
  </si>
  <si>
    <t>App (Alcohol)</t>
  </si>
  <si>
    <t>Network Connection</t>
  </si>
  <si>
    <t>Yes (First Use)</t>
  </si>
  <si>
    <t>Bookmarks</t>
  </si>
  <si>
    <t>Annotations</t>
  </si>
  <si>
    <t>Feedback invited via Facebook page.</t>
  </si>
  <si>
    <t>App (Personal and Family)</t>
  </si>
  <si>
    <t>App (Smoking)</t>
  </si>
  <si>
    <t>App (Personal)</t>
  </si>
  <si>
    <t>App (BG, Weight, Food Intake, Insulin Use)</t>
  </si>
  <si>
    <t>No privacy policy link in app store. UI allows user to forget social network settings.</t>
  </si>
  <si>
    <t>App (Alcohol, Drugs)</t>
  </si>
  <si>
    <t>Feedback</t>
  </si>
  <si>
    <t>Registration, Logon</t>
  </si>
  <si>
    <t>App (Invitations)</t>
  </si>
  <si>
    <t>App crashes when trying to access T&amp;C. App crashed multiple times during use. Resign button does not work. Cannot upload photos without crashing app.</t>
  </si>
  <si>
    <t>App Smoking)</t>
  </si>
  <si>
    <t>QRISK2 questions include diabetes, CKD, AF, RA history, hypertension medication, family history of IHD (angina heart attack &lt; 60), height, weight, cholesterol:HDL ratio, ethnicity, deprivation (optional, self-rated on slider).</t>
  </si>
  <si>
    <t>No privacy policy link in app store. Displays QRISK2 calculation disclaimer.</t>
  </si>
  <si>
    <t>Reminders</t>
  </si>
  <si>
    <t>User can select exercises to perform and receive reminders and log appointments as well as set medication reminders. Anonymous feedback data can be provided using SurveyMonkey if user chooses feedback link (opens in browser).</t>
  </si>
  <si>
    <t>User can provide numerical feedback (1-10) about likelihood of recommending services in NTW. PID collected as part of registration to become a member of NTW (not to use the app) which includes listing on public members list.</t>
  </si>
  <si>
    <t>Optional</t>
  </si>
  <si>
    <t>No, pseudonymised key generated to identify user submissions (which can be repeated).</t>
  </si>
  <si>
    <t>Yes, PID (see fields tagged Registration above) requested if user chooses to become member of NTW.</t>
  </si>
  <si>
    <t>Yes, email address required for registration.</t>
  </si>
  <si>
    <t>Yes, email address optionally required at startup to join mailing list.</t>
  </si>
  <si>
    <t>5.4c</t>
  </si>
  <si>
    <t>Optional email address on registration (cannot change later), user can mark a recipe as favourite, build a shopping list and share recipe by email, facebook or device services. Signup to Change4Life llink redirects to external website.</t>
  </si>
  <si>
    <t xml:space="preserve">Privacy policy link in app store. Dislpays terms of use on first start. User can share app using Facebook, Twitter or Google+. </t>
  </si>
  <si>
    <t>Network connection required to download videos in the first place.</t>
  </si>
  <si>
    <t>App  (Personal)</t>
  </si>
  <si>
    <t>User can load a photo to simulate effects of 10 or 20 years of smoking on appearance.</t>
  </si>
  <si>
    <t>"How will smoking effect [sic] your looks" on splash screen. Stop Smoking Service button does not work.</t>
  </si>
  <si>
    <t>Height and weight required at start to calculate BMI. User can set goal weight and notifications to log weight. Goal weight can be auto-shared on Facebook once reached. Weight data can be shared on Facebook.</t>
  </si>
  <si>
    <t>User can edit photos associated with diary entries but not change measurements for previous days. User cannot delete individual entries.</t>
  </si>
  <si>
    <t>Proxied (Google Play)</t>
  </si>
  <si>
    <t>Proxied (Facebook)</t>
  </si>
  <si>
    <t>Purchase season pass of running audio commentary</t>
  </si>
  <si>
    <t>£1.49-£5.99</t>
  </si>
  <si>
    <t>Healthcare services information for Bath Spa University</t>
  </si>
  <si>
    <t>Registration (Eating Disorder)</t>
  </si>
  <si>
    <t>Registration (Pregnant, Breasfteeding)</t>
  </si>
  <si>
    <t>Privacy policy link in app store. User must agree to T&amp;C during registration.</t>
  </si>
  <si>
    <t>App (Barcode Scanner)</t>
  </si>
  <si>
    <t>Registration (Height, Weight), App (Calorie Intake, Weight)</t>
  </si>
  <si>
    <t>Registration (Activity Levels), Forum Messages, Meals</t>
  </si>
  <si>
    <t>£5.99/month</t>
  </si>
  <si>
    <t>Email from More &gt; About / Contact Us</t>
  </si>
  <si>
    <t>Cloud-based calorie counting and weight management app.</t>
  </si>
  <si>
    <t>Cloud website access, nhanced food database, phone and email support, unlimited app features</t>
  </si>
  <si>
    <t>Food diary app.</t>
  </si>
  <si>
    <t>Yes, PID (see Registration tagged fields above) required during registration.</t>
  </si>
  <si>
    <t>http://www.nutracheck.co.uk/</t>
  </si>
  <si>
    <t>Brief assessment and advice for patients receiving chemotherapy</t>
  </si>
  <si>
    <t>Medical Contact Details</t>
  </si>
  <si>
    <t>Health services information for Fairfield Park Health Centre</t>
  </si>
  <si>
    <t>Web app loads in hosted browser.  No privacy policy link in app store. User can place calls using app (to phone numbers listed in app)</t>
  </si>
  <si>
    <t>Online Prescriptions and Appointments button does not work.</t>
  </si>
  <si>
    <t>App offers online prescription and apointment booking but Button is non-functional in app.</t>
  </si>
  <si>
    <t>Breast Cancer information and personal risk assessment.</t>
  </si>
  <si>
    <t>info@breakthrough.org.uk</t>
  </si>
  <si>
    <t>Feedback can also be provided by calling 08080 100 200.</t>
  </si>
  <si>
    <t>App (HCP and HRT use)</t>
  </si>
  <si>
    <t>App (Physical Activity, Deodorant Use), Reminders</t>
  </si>
  <si>
    <t>Information solicited as part of risk questionnaire. Email address optionally required to sign up for mailing list. User can set weekly/fortnightly/monthly reminder for breast self-examination.</t>
  </si>
  <si>
    <t>Condom dispensing location and STI information finder for Kent aimed at young people.</t>
  </si>
  <si>
    <t>User can provide star rating and feedback on sexual health support services listed in app.</t>
  </si>
  <si>
    <t>No privacy policy link in app store. User can place calls to numbers listed in app.</t>
  </si>
  <si>
    <t>King St &amp;</t>
  </si>
  <si>
    <t>Health services information for King St &amp; University Practice Lancaster</t>
  </si>
  <si>
    <t>Information only app. Repeat prescription link redirects to external site (https://systmonline.tpp-uk.com)</t>
  </si>
  <si>
    <t>No privacy policy link in app store. User can place calls to numbers shown in app.</t>
  </si>
  <si>
    <t>Privacy policy link in app store and at bottom of content pages. Legal disclaimer displayed on first use. Network connection required for content.</t>
  </si>
  <si>
    <t>In association with IBSNetwork. Can clear all data. Links to IBS information hosted on patient.co.uk with own privacy policy. No privacy policy link in app store. Network connection required to view information content.</t>
  </si>
  <si>
    <t>Links to information content on patient.co.uk with its own privacy policy. Privacy policy link in app store. Can clear all data. Network connection required to open information links (open in browser window).</t>
  </si>
  <si>
    <t>Very slow startup process.</t>
  </si>
  <si>
    <t>Registration, Login</t>
  </si>
  <si>
    <t>Lymphodema information and circumference measurement diary app.</t>
  </si>
  <si>
    <t>App (Body Circumferences, Weight)</t>
  </si>
  <si>
    <t>No, username and password required to set up and log into app.</t>
  </si>
  <si>
    <t>Web app. Disclaimer message as startup (User must agree). No privacy policy link in app store. User can share app on Facebook, Email, Twitter or SMS. Unclear purpose of online registration, data definitely not synced with account.</t>
  </si>
  <si>
    <t>Meningitis information and quiz.</t>
  </si>
  <si>
    <t>www.meningitis-trust.org</t>
  </si>
  <si>
    <t>App (SMS Donation)</t>
  </si>
  <si>
    <t>No privacy policy link in app store. User can place calls using numbers listed in app. User can make an SMS donation (£3-10) using the app (bypasses SMS interface).</t>
  </si>
  <si>
    <t>Quiz Answers</t>
  </si>
  <si>
    <t>Simplified phone pad for people with Parkinson's Disease who may find traditional UI hard to use.</t>
  </si>
  <si>
    <t>App records telephone numbers and names  to be able to place calls quickly.</t>
  </si>
  <si>
    <t>Cannot place calls without a network connection.</t>
  </si>
  <si>
    <t>Pharmacy link with medication reminders and simple measurements diaries.</t>
  </si>
  <si>
    <t>Registration (PIN)</t>
  </si>
  <si>
    <t>App (BP, BG, BMI, Allergies)</t>
  </si>
  <si>
    <t>App (Major Conditions)</t>
  </si>
  <si>
    <t>Diary for measured parameters, prescription reminders and re-ordering service.</t>
  </si>
  <si>
    <t>Settings &gt; Feedback. Introductory help for new features.</t>
  </si>
  <si>
    <t>Data for a given measurement parameter between dates selected by user can be sent as a CSV attachment to a recipient specified by user (using native device Sharing options).</t>
  </si>
  <si>
    <t>Settings menu not visible on device because of screen size. All personal data must be supplied as requested (or none) in order to save. T&amp;C links to privacy policy is broken (directs to http://www.pillmanager.com.uk)</t>
  </si>
  <si>
    <t>Analytical Notes</t>
  </si>
  <si>
    <t>into@nam.org.uk</t>
  </si>
  <si>
    <t>Telephone support contact 020 3242 0820.</t>
  </si>
  <si>
    <t>User can bookmark favourite articles and share via Email, Twitter or Facebook (external links).</t>
  </si>
  <si>
    <t xml:space="preserve"> (iTunes store does not include privacy policy links.) Brief instructions shown on startup page.</t>
  </si>
  <si>
    <t>Information-only app.</t>
  </si>
  <si>
    <t>http://www.aspergillus.org.uk</t>
  </si>
  <si>
    <t>Support website includes link to admin@aspergillus.org.uk</t>
  </si>
  <si>
    <t xml:space="preserve"> (iTunes store does not include privacy policy links.). User can edit ratings after submission but cannot remove a rating.</t>
  </si>
  <si>
    <t>Previous ratings are not retained (although user can resubmit rating).</t>
  </si>
  <si>
    <t>User can submit anonymous 1-5 star rating for each recipe, mark a recipe as a favourite, share by email, add to a shopping list which can be displayed separately. Network connection required to view Most viewed recipes.</t>
  </si>
  <si>
    <t>Dedicated website provides more guidance. App links to DoH document on Delivering Better Oral Health.</t>
  </si>
  <si>
    <t>Privacy policy link in app store doesn't direct to privacy policy. Reminders do not appear to work.</t>
  </si>
  <si>
    <t>Contact phone number of Info page 07795 554 715</t>
  </si>
  <si>
    <t xml:space="preserve"> (iTunes store does not include privacy policy links.) App info page links to app store so that user can rate app. Network connection required to access online prescriptions and load NHS content pages.</t>
  </si>
  <si>
    <t>No privacy policy link in app store. User can place calls using app (to numbers listed in app) Network connection required to access online prescriptions and load NHS content pages.</t>
  </si>
  <si>
    <t xml:space="preserve"> (iTunes store does not include privacy policy links.) Confirmed data are synced across devices successfully.</t>
  </si>
  <si>
    <t>Popover help introduces how to use new features on each tab. Email from More &gt; About / Contact Us</t>
  </si>
  <si>
    <t>Privacy policy displayed on startup, user must agree. App bundle includes "advertisingSpace.png" (iTunes store does not include privacy policy links.). Account must be created online at CarePair.co.uk</t>
  </si>
  <si>
    <t>Online Registration</t>
  </si>
  <si>
    <t>Online registration required before being able to access app.</t>
  </si>
  <si>
    <t>Yes, Online registration required involving PID listed above.</t>
  </si>
  <si>
    <t>Messages, Job Requests, Online Registration (Care Needs, Hourly Rates)</t>
  </si>
  <si>
    <t>Twitter account @carepair_uk</t>
  </si>
  <si>
    <t>http://www.nhs.uk/aboutNHSChoices/Pages/ContactUs.aspx</t>
  </si>
  <si>
    <t>Posting data to HTTPs Service</t>
  </si>
  <si>
    <t>Personal medical information store and information resources for patients undergoing coronary angiogram.</t>
  </si>
  <si>
    <t>mysurgeryandme@gmail.com</t>
  </si>
  <si>
    <t xml:space="preserve"> (iTunes store does not include privacy policy links.). Disclaimer shown on startup. App includes 'Shopping Trolley' that lists related apps from same developer.</t>
  </si>
  <si>
    <t>Medical Contact Details, Appointments</t>
  </si>
  <si>
    <t>Appointments are synced into device calendar.</t>
  </si>
  <si>
    <t>App (Hospital and Insurance Numbers)</t>
  </si>
  <si>
    <t>App (Diagnoses, Proposed Treatments)</t>
  </si>
  <si>
    <t>Quiz Responses</t>
  </si>
  <si>
    <t>Information app with multiple choice quiz.</t>
  </si>
  <si>
    <t xml:space="preserve"> (iTunes store does not include privacy policy links.)  Network connection required to update content.</t>
  </si>
  <si>
    <t>App content can be updated from online service. Network connection required to update content.</t>
  </si>
  <si>
    <t>Patient.co.uk depression questionnaire</t>
  </si>
  <si>
    <t xml:space="preserve"> (iTunes store does not include privacy policy links.) Disclaimer displayed on first use.</t>
  </si>
  <si>
    <t>App (PHQ9 Questions)</t>
  </si>
  <si>
    <t>Questionnaire data to score depression status. App links to patient.co.uk articles on depression (displayed in hosted webbrowser window) .</t>
  </si>
  <si>
    <t>When opening disclaimer in browser asked for current location.</t>
  </si>
  <si>
    <t>Patient.co.uk diabetes diary</t>
  </si>
  <si>
    <t xml:space="preserve"> (iTunes store does not include privacy policy links.) First use wizard asks about diabetes type.</t>
  </si>
  <si>
    <t>Registration (Insulin)</t>
  </si>
  <si>
    <t>App (PIN)</t>
  </si>
  <si>
    <t>Registration (Normal Ranges BG, A1C), App (BG, BP)</t>
  </si>
  <si>
    <t>Registration (Diabetes Type), App (Hypo episodes)</t>
  </si>
  <si>
    <t>App (Food Diary)</t>
  </si>
  <si>
    <t>Registration process configures diabetes type, normal ranges and usual medication App collects diary data on BG, insulin, BP, food intake and hypo episodes. Information about diabetes from patient.co.uk (displayed in hosted webbrowser window).</t>
  </si>
  <si>
    <t>Hosted windows may confuse about web security.</t>
  </si>
  <si>
    <t>Contact Details, Pregnancy Status, Annotations, Appointments</t>
  </si>
  <si>
    <t>Diary function can log glucose and insulin use, food intake and weight as well as photograph and free-text notes. To use essential checks recommendations female users must indicate if they are planning on becoming pregant. Can book appointments using native calendar.</t>
  </si>
  <si>
    <t>Email address on website.</t>
  </si>
  <si>
    <t xml:space="preserve"> (iTunes store does not include privacy policy links.). Map view does not work without network connection.</t>
  </si>
  <si>
    <t>sebastiankalwij@gmail.com</t>
  </si>
  <si>
    <t>Communicable disease risk, prevention, symptom and treatment information for global locations</t>
  </si>
  <si>
    <t>Email address from Marketplace listing.</t>
  </si>
  <si>
    <t>http://www.orbismedia.co.uk, http://www.haga.co.uk</t>
  </si>
  <si>
    <t>hello@haga.co.uk</t>
  </si>
  <si>
    <t>Email address from website.</t>
  </si>
  <si>
    <t>App (Alcohol Craving Duration and Intensity)</t>
  </si>
  <si>
    <t>App (Alcohol Intake)</t>
  </si>
  <si>
    <t>Cravings and drinks diary and motivational tools for alcohol intake reduction.</t>
  </si>
  <si>
    <t>Annotations, Reminders</t>
  </si>
  <si>
    <t>User can log cravings and alcohol use and set motivational messages to be displayed on a reminder schedule.</t>
  </si>
  <si>
    <t>Epilepsy personal information manager and information</t>
  </si>
  <si>
    <t>http://www.epilepsysociety.co.uk</t>
  </si>
  <si>
    <t>App includes telephone number 01494 601 300 and postal address. Brief help in Managing Epilepsy section.</t>
  </si>
  <si>
    <t>App (Seizures)</t>
  </si>
  <si>
    <t>Seizure types can be set up and recorded in a diary with waking/sleeping status, length of seizure and notes. Medication can be recorded. Reminders (not specifically medication) can be set with associated photo and comment.</t>
  </si>
  <si>
    <t>App (Reminders)</t>
  </si>
  <si>
    <t>http://www.mediloc.com/</t>
  </si>
  <si>
    <t>App offers online prescription and apointment booking that opens in hosted browser window (https://systmonline.tpp-uk.com)</t>
  </si>
  <si>
    <t>Illustrates web content hosted within app.</t>
  </si>
  <si>
    <t>Personal procedure log and information for cholecystectomy patients.</t>
  </si>
  <si>
    <t>Personal procedure log and information for knee arthroscopy patients.</t>
  </si>
  <si>
    <t>Personal procedure log and information for Gastric band patients.</t>
  </si>
  <si>
    <t>Personal procedure log and information for Gastric bypass patients.</t>
  </si>
  <si>
    <t>Personal procedure log and information for gastic sleeve patients.</t>
  </si>
  <si>
    <t>App includes link to http://www.myweightlosssurgery.me or myweightlossurgery@wls.eclipse.co.uk for condition-specific support.</t>
  </si>
  <si>
    <t>App (Weight, Height, Band Volume, Clothes Sizes)</t>
  </si>
  <si>
    <t>App (Medical History)</t>
  </si>
  <si>
    <t>Treatment Goals (Weight, Dress Size, Waist Size), Appointments</t>
  </si>
  <si>
    <t>Optional information can be recorded into profile along with weight/size diary and operative procedure information (gastic band).</t>
  </si>
  <si>
    <t>App crashed on start.</t>
  </si>
  <si>
    <t>Assistive TTS app</t>
  </si>
  <si>
    <t>Yes, PID required as above.</t>
  </si>
  <si>
    <t>http://www.sensorysoftware.com/</t>
  </si>
  <si>
    <t>T&amp;C "https://api-grids.sensorysoftware.com/pull/terms/en-GB" displayed when logging in for the first time that state " You should also read our privacy policy." User must agree to continue.  (iTunes store does not include privacy policy links.) Lengthy initial download process.</t>
  </si>
  <si>
    <t>Large initial download required to use app.</t>
  </si>
  <si>
    <t>info@sensorysoftware.com</t>
  </si>
  <si>
    <t>Registration, Feedback</t>
  </si>
  <si>
    <t>Contact form on website. In App feedback form Settings &gt; About &gt; Send Feedback or Settings &gt; Support &gt; Email Support/Report a Problem</t>
  </si>
  <si>
    <t>Crashed on startup.</t>
  </si>
  <si>
    <t>Mood rating diary</t>
  </si>
  <si>
    <t>http://www.howrwe.com</t>
  </si>
  <si>
    <t>App (Self-rated pain, mood, activity limitation)</t>
  </si>
  <si>
    <t>App (Includes HIV/Aids)</t>
  </si>
  <si>
    <t>User can complete daily diary and log basic data about themselves.</t>
  </si>
  <si>
    <t xml:space="preserve">Warns about external links. </t>
  </si>
  <si>
    <t xml:space="preserve"> (iTunes store does not include privacy policy links.) Links show menu to open in Safari. Reference Benson T, Sizmur S, Whatling J, Arikan S, McDonald D, Ingram D.  Evaluation of a new short generic measure of health status: howRu. Informatics in Primary Care 2010 Vol 18 No 2, 89-101</t>
  </si>
  <si>
    <t>Eyesight test</t>
  </si>
  <si>
    <t>iSightTest@kaypictures.co.uk</t>
  </si>
  <si>
    <t>Eyesight Test Results</t>
  </si>
  <si>
    <t>Letters and pictures eye tests with optional saving to user profile.</t>
  </si>
  <si>
    <t xml:space="preserve"> (iTunes store does not include privacy policy links.). App info page includes link to app store to rate the app.</t>
  </si>
  <si>
    <t>Information only app. Online prescriptions link redirects to external website (http://patient.emisaccess.co.uk)</t>
  </si>
  <si>
    <t>Crashed on first use.</t>
  </si>
  <si>
    <t>Feedback form loads in hosted browser window</t>
  </si>
  <si>
    <t>No privacy policy link in app store. App updates information database by syncing online.  More &gt; About states "This site is accredited by and complies with the international standards of the Health On The Net (HON) Foundation."</t>
  </si>
  <si>
    <t xml:space="preserve"> (iTunes store does not include privacy policy links.) More &gt; About states "This site is accredited by and complies with the international standards of the Health On The Net (HON) Foundation." </t>
  </si>
  <si>
    <t>Example of using a button to indicate clearly when linking out to an external website.</t>
  </si>
  <si>
    <t>Diary entries of measured arm circumferences and weight</t>
  </si>
  <si>
    <t>Web app. Disclaimer message at startup (User must agree). (iTunes store does not include privacy policy links.) User can share app on Facebook, Email, Twitter or SMS. Unclear purpose of online registration, data definitely not synced with account.</t>
  </si>
  <si>
    <t xml:space="preserve"> (iTunes store does not include privacy policy links.). Disclaimer displayed on first use (user must agree.)</t>
  </si>
  <si>
    <t>Brief popover help and wizards assist data entry.</t>
  </si>
  <si>
    <t>App (NHS Number)</t>
  </si>
  <si>
    <t>App (Long-term conditions, Pregnancy Status)</t>
  </si>
  <si>
    <t xml:space="preserve">Medical Contact Details, </t>
  </si>
  <si>
    <t>Individual record data can be sent as body to recipient chosen by user.</t>
  </si>
  <si>
    <t>Medical record for user and family members; app generates vaccination and test reminders based on conditions and age.</t>
  </si>
  <si>
    <t>App (Multiple, condition dependent)</t>
  </si>
  <si>
    <t>Family medical record</t>
  </si>
  <si>
    <t>Interactive game to prioritise care issues</t>
  </si>
  <si>
    <t>http://www.seriousgamesinternational.com</t>
  </si>
  <si>
    <t>Annotations, Game Performance Statistics, Health and Care Priorities</t>
  </si>
  <si>
    <t>Serious game. Registration information required to create gamer profile. Game solicits information about health and care priorities through a series of questionnaires.</t>
  </si>
  <si>
    <t>App (Questionnaire)</t>
  </si>
  <si>
    <t>Advises "Remember to secure your device if you are storing confidential information. This might involve adding a security PIN to the launch screen." on start screen (iTunes store does not include privacy policy links.). User can print or email game statistics. Concerning how displays 'Risk of abuse' categories.</t>
  </si>
  <si>
    <t>App recommends securing device with a PIN to protect any confidential information entered.</t>
  </si>
  <si>
    <t>Game statitstics can be shared as body of email to recipient set by user.</t>
  </si>
  <si>
    <t>NHS service finder</t>
  </si>
  <si>
    <t>http://www.meningitisnow.org/meningitis-info/signs-and-symptoms/iphone-application/</t>
  </si>
  <si>
    <t>support@medimapp.org</t>
  </si>
  <si>
    <t>Email address from support website.</t>
  </si>
  <si>
    <t>User can rate services (Like/Dislike and give star rating) Ratings can be resubmitted but nor persisted in app and cannot be deleted.</t>
  </si>
  <si>
    <t>Mengitis information with quiz. No SMS donation (test device is Wifi iPad)</t>
  </si>
  <si>
    <t>Mengitis information with quiz.  SMS donation.</t>
  </si>
  <si>
    <t>TTS assistant</t>
  </si>
  <si>
    <t>Help loads from website but is displayed in hosted webbrowser window.</t>
  </si>
  <si>
    <t>https://insanelogic.zendesk.com/hc/en-gb/categories/200099497-FAQ</t>
  </si>
  <si>
    <t>Text-to-speech content</t>
  </si>
  <si>
    <t>Feedback link opens within app in hosted browser window.</t>
  </si>
  <si>
    <t>Difference in how feedback form is hotsted.</t>
  </si>
  <si>
    <t>BMI tracking app</t>
  </si>
  <si>
    <t>Drinks tracking app</t>
  </si>
  <si>
    <t>Support link on website (http://www.nhs.uk/Livewell/loseweight/Pages/BMI-iphone-app.aspx) is broken</t>
  </si>
  <si>
    <t>Support website is broken (http://www.nhs.uk/Livewell/loseweight/Pages/BMI-iphone-app.aspx). Does not support two-character London partial postcodes e.g. W6</t>
  </si>
  <si>
    <t>Registration (First Half)</t>
  </si>
  <si>
    <t xml:space="preserve"> App (Height, Weight)</t>
  </si>
  <si>
    <t>App  (PIN)</t>
  </si>
  <si>
    <t>User accounts can be used to create BMI diary. User can set one-off/weekly/monthly reminder to measure weight.</t>
  </si>
  <si>
    <t>Posts unencrypted postcode and UDID, gender and alcohol use for a given date to http://downloads8.antbits.com/iphone/alcohol/save.php. Cannot edit data once created.</t>
  </si>
  <si>
    <t>Privacy policy discloses collection of recorded information. Data sent unencrypted to http://downloads8.antbits.com/bmi_iphone/savestats.php</t>
  </si>
  <si>
    <t>http://www.nhsdirect.nhs.uk/About/MobileApps/MobileSymptomChecker</t>
  </si>
  <si>
    <t>Registration asks for postcode and gender and states that information will be submitted for analytics. App acts as drink diary.</t>
  </si>
  <si>
    <t>Smoking cessation reinforcement totalisers</t>
  </si>
  <si>
    <t>http://www.nhs.uk/Livewell/smoking/Pages/stopsmokingmobile.aspx</t>
  </si>
  <si>
    <t>App (Smoking, Quit Date)</t>
  </si>
  <si>
    <t>App uses quit date and ciagrettes smoked per day to calculate savings over time after cessation and provide motivational messages.</t>
  </si>
  <si>
    <t>http://www.ntw.nhs.uk/</t>
  </si>
  <si>
    <t>Introductory help explains app features.</t>
  </si>
  <si>
    <t>numberhood@ocsi.co.uk</t>
  </si>
  <si>
    <t>http://www.osci.co.uk</t>
  </si>
  <si>
    <t>Location used to tailor statistics display.</t>
  </si>
  <si>
    <t>Visualise additional datasets (e.g. Economic data)</t>
  </si>
  <si>
    <t>Local area demographic (inculding health) statistics for UK</t>
  </si>
  <si>
    <t>Popover introductory help explains how to use app.</t>
  </si>
  <si>
    <t>support@oatbook.co.uk</t>
  </si>
  <si>
    <t>Appointments, Medical Contact Details, Reminders</t>
  </si>
  <si>
    <t>App (INR, Normal Range)</t>
  </si>
  <si>
    <t>INR diary with customisable alerts and annotations.</t>
  </si>
  <si>
    <t>App (Warfarin Dose and Whether Taken)</t>
  </si>
  <si>
    <t>User sets baseline dosage and then can record INR and warfarin dose with apppointment reminders and annotations.</t>
  </si>
  <si>
    <t>http://www.panic-attack-aid.com/</t>
  </si>
  <si>
    <t>Please review this app link in More redirects to missing webpage (404).</t>
  </si>
  <si>
    <t>Information-only.app</t>
  </si>
  <si>
    <t>In association with IBSNetwork. Can clear all data. Links to IBS information hosted on patient.co.uk with own privacy policy. (iTunes store does not include privacy policy links.) Network connection required to view information content (opens in browser window)</t>
  </si>
  <si>
    <t>Privacy policy link at bottom of content pages. (iTunes store does not include privacy policy links.) Network connection required for content. Legal disclaimer displayed on first use.</t>
  </si>
  <si>
    <t>User can search for medical information leaflets, create bookmarks and search for local NHS services. Geolocation used to identify location for searching for NHS services.</t>
  </si>
  <si>
    <t>Different platform versions of the same app cannot be assumed to have the same security surface area. Topic searches are sent over unencrypted HTTP as query string parameteres.</t>
  </si>
  <si>
    <t xml:space="preserve">Privacy policy link in app store. Displays Terms &amp; Conditions on first run. </t>
  </si>
  <si>
    <t>Are data being submitted online (Extended save process). ?</t>
  </si>
  <si>
    <t>http://www.pillmanager.co.uk/support.php</t>
  </si>
  <si>
    <t>Are data being submitted online (Extended save process). "Customers who choose to use the App in a client only mode have no personal data shared with anybody except their Pharmacy or Surgery. For customers, who may choose to connect their App with Pharmacies registered with us, prescription request data is stored on our secure cloud based servers.  At no time, any personally identifiable data about any of your customers is shared with anybody except their Pharmacist or Doctor. Even on the server, the data is encrypted such that it is not compromised by anybody with access to the server. Furthermore, to ensure that this data is fully protected, while it is on our servers, Healthnet Ltd. is registered as a Data Controller to  ensure compliance with the Data Privacy Act 1998 (DPA). More details about the DPA can be found at http://www.ico.gov.uk/"</t>
  </si>
  <si>
    <t>?Analytics data via urbanairship</t>
  </si>
  <si>
    <t>9.6p</t>
  </si>
  <si>
    <t>Service to find (or offer) carer support for jobs specified by user (e.g. assisstance getting dressed)</t>
  </si>
  <si>
    <t>Service to coordinate  (or offer) carer support for jobs specified by user (e.g. assisstance getting dressed)</t>
  </si>
  <si>
    <t>User can create lists of jobs requiring support</t>
  </si>
  <si>
    <t>App (Invitations to Help)</t>
  </si>
  <si>
    <t>yes</t>
  </si>
  <si>
    <t>Yes, online registration requiring name, email and password is required.</t>
  </si>
  <si>
    <t>Enquiries form at https://www.rallyroundme.com/enquiries/new</t>
  </si>
  <si>
    <t xml:space="preserve"> (iTunes store does not include privacy policy links.) Disclaimer displayed on first use (user must agree). User can add entries in Contact section to device contacts. About section incudes link to app store to view more apps produced by Cranworth medical.</t>
  </si>
  <si>
    <t>healthapps@imperial.ac.uk</t>
  </si>
  <si>
    <t>App (Blood Measurements)</t>
  </si>
  <si>
    <t>App (Next of Kin)</t>
  </si>
  <si>
    <t>Personal record for people with Sickle Cell Anaemia</t>
  </si>
  <si>
    <t xml:space="preserve">Users can set up a personal medical record which can be displayed in a summary view or shared by email. </t>
  </si>
  <si>
    <t>Data can be shared as a proprietary attachment format and HTML summary to a recipient set by user. Data can be optionally secured by packaging in an encrypted zip using a password provided by the user.</t>
  </si>
  <si>
    <t>App (Sleeping Tablet Use)</t>
  </si>
  <si>
    <t>App (Sleep Duration, Activity Levels)</t>
  </si>
  <si>
    <t>App (Alcohol Intake, Drug Use)</t>
  </si>
  <si>
    <t>App (Helpful Links)</t>
  </si>
  <si>
    <t>Sleep questionnaire responses send as CSV attachment to email recipient chosen by user.</t>
  </si>
  <si>
    <t xml:space="preserve"> (iTunes store does not include privacy policy links.) Disclaimer on first start. Helpful links information opens in hosted browser window with adverts which requests current location.</t>
  </si>
  <si>
    <t>Research project smoking cessation assistant.</t>
  </si>
  <si>
    <t>App (Perceived Sleep Quality), Annotations, Reminders</t>
  </si>
  <si>
    <t>User can enter data using morning questionnaire (concerns sleep during the preceding night) and evening questionnaire (concerns behaviours during the day that may affect sleep quality). User can set morning and evening reminders to complete questionnaires.</t>
  </si>
  <si>
    <t>Patient.co.uk sleep habit diary based on morning and evening questionnaires.</t>
  </si>
  <si>
    <t>http://smokefreeapp.com/support/</t>
  </si>
  <si>
    <t>Support is provided through online forum.</t>
  </si>
  <si>
    <t>Research project. Does the study have a time limit for collection?</t>
  </si>
  <si>
    <t>Registration (Educational Level)</t>
  </si>
  <si>
    <t>Registration (Smoking History), App (Smoking Diary)</t>
  </si>
  <si>
    <t>Registration (Smoking Quit Intention, Fagerstrom Test, Self-control Test), App (Cravings)</t>
  </si>
  <si>
    <t>Reminders, Annotations</t>
  </si>
  <si>
    <t>Initial registration questionnaire (mandatory) and optional Fagerstrom Test and self control tests. Reminders for stop-smoking motivational 'missions' and diary entries.</t>
  </si>
  <si>
    <t>Research project. Includes consent statement that must be agreed to on first use. Displays initial questionnaire about demographics and smoking intentions. Displayed popup questionnaire about quit status. (iTunes store does not include privacy policy links.). Uses badge notifications. Opt out key: It1plGf7uA</t>
  </si>
  <si>
    <t>dc@23.co.uk</t>
  </si>
  <si>
    <t>App (&lt;18 or &gt;18)</t>
  </si>
  <si>
    <t>http://www.changemyface.com</t>
  </si>
  <si>
    <t>NHS branded BMJ sourced shared decision making aid for people with stable angina.</t>
  </si>
  <si>
    <t xml:space="preserve">Stable Angina Management Preferences, Quality of Life Preferences </t>
  </si>
  <si>
    <t>App (Send Summary of SDM Tool)</t>
  </si>
  <si>
    <t>Structured tool asks user series of questions about treatment preferences and quality of life preferences to reach preferred decision on management. User can then email PDF summary of responses.</t>
  </si>
  <si>
    <t>PDF of responses can be sent to recipient set by user.</t>
  </si>
  <si>
    <t>Email address for PDF - how generated?</t>
  </si>
  <si>
    <t>http://www.stomawise.co.uk/contact-us</t>
  </si>
  <si>
    <t>Hosted web-page</t>
  </si>
  <si>
    <t>admin@stomawise.co.uk</t>
  </si>
  <si>
    <t>Contact us link in app opens hosted web-page. Email address from website/marketplace.</t>
  </si>
  <si>
    <t>Contact us link in app opens hosted web-page. Email address from website.</t>
  </si>
  <si>
    <t>admin@stomawise.co.uk; john@stomawise.co.uk</t>
  </si>
  <si>
    <t>Is email address/password sent securely?</t>
  </si>
  <si>
    <t xml:space="preserve"> (iTunes store does not include privacy policy links.). States 'Your information will be sent to http://forum.alzheimers.org.uk" displayed on registration page. User can open forum posts in Safari, or Share using device sharing options.</t>
  </si>
  <si>
    <t>Registration required to post (but not view content).</t>
  </si>
  <si>
    <t>User account required to post data, registration requires PID (indicated above).</t>
  </si>
  <si>
    <t xml:space="preserve"> (iTunes store does not include privacy policy links.) Includes audio podcasts.</t>
  </si>
  <si>
    <t>No privacy policy link in app store. Includes audio podcasts.</t>
  </si>
  <si>
    <t>Baby progress diary for parents</t>
  </si>
  <si>
    <t>Registration (Child)</t>
  </si>
  <si>
    <t>Popup introductory help and comprehensive help library.</t>
  </si>
  <si>
    <t>andesigned@me.com</t>
  </si>
  <si>
    <t>App became unresponsive during setup (to reproduce click Email Support link and then return to screen - no data will be editable.)</t>
  </si>
  <si>
    <t>App (PIN for syncing)</t>
  </si>
  <si>
    <t>App (Facebook Integration)</t>
  </si>
  <si>
    <t>Registration (Child Weight, Length, Head Size), App (Feeding, Bowel Habits, Sleep, Bathing)</t>
  </si>
  <si>
    <t>Registration (Blood Type), App (Vaccinations, Allergies, Milestones)</t>
  </si>
  <si>
    <t>Comprehensive diary to track baby over time. Can set reminders for events and sync appointments into calendar.</t>
  </si>
  <si>
    <t>Various subsets of data or the complete database backup can be sent as either body or CSV attachment to recipient set by user. WiFi sync mechanism also included to share data over local Wifi.</t>
  </si>
  <si>
    <t>Text to speech assistant (free version).</t>
  </si>
  <si>
    <t>www.liberator.co.uk</t>
  </si>
  <si>
    <t>Website includes support page at http://www.liberator.co.uk/support</t>
  </si>
  <si>
    <t>TTS Content</t>
  </si>
  <si>
    <t>secretary@weightlosssurgeryscotland.com</t>
  </si>
  <si>
    <t>Weight loss surgery advice and weight/calorie diaries</t>
  </si>
  <si>
    <t>App (Height, Weight, Calorie Intake)</t>
  </si>
  <si>
    <t>Registration (Security Questions), Appointments, Diary</t>
  </si>
  <si>
    <t>Information about weight loss surgery supplemented with user weight and calorie diary and, if registered, appointments diary.</t>
  </si>
  <si>
    <t>Optional registration (see PID above) required to access appointments diary.</t>
  </si>
  <si>
    <t>Registration (Height, Goal Weight), App (Weight)</t>
  </si>
  <si>
    <t>Feedback form data</t>
  </si>
  <si>
    <t>Personal exercise training log and guide</t>
  </si>
  <si>
    <t>Additional workout plans, access to website, food diary, activity diary</t>
  </si>
  <si>
    <t>Registration (Height, Goal Weight, Weight, Activity Levels), App (Body Fat, Measurements)</t>
  </si>
  <si>
    <t>£1.99-£44.99</t>
  </si>
  <si>
    <t>Proxied (Twitter, Facebook)</t>
  </si>
  <si>
    <t xml:space="preserve"> (iTunes store does not include privacy policy links.) User can share app using Twitter, Facebook Like or Email.</t>
  </si>
  <si>
    <t>Introductory help and video tutorials.</t>
  </si>
  <si>
    <t>support@weightplan.com</t>
  </si>
  <si>
    <t>Yes, see PID above.</t>
  </si>
  <si>
    <t>Sync to cloud?</t>
  </si>
  <si>
    <t>Information about St George's NHS Hospital</t>
  </si>
  <si>
    <t>communications@stgeorges.nhs.uk</t>
  </si>
  <si>
    <t>Could not load news feed.</t>
  </si>
  <si>
    <t>Workout diary with exercise tutorial and videos. User can build custom workouts, track completion of exercises (with duration and intensity and annotation) and log personal measurements.</t>
  </si>
  <si>
    <t>Anonymous feedback form in app: what was useful, what to improve, other suggestions.</t>
  </si>
  <si>
    <t>http://zombiesrun.zendesk.com/</t>
  </si>
  <si>
    <t>Support link is broken.</t>
  </si>
  <si>
    <t>https://www.zombiesrungame.com/support</t>
  </si>
  <si>
    <t>Less clear that Gender/Email are optional than in Android app. Commercially-sponsored app.</t>
  </si>
  <si>
    <t>Commercially-sponsored app.</t>
  </si>
  <si>
    <t>NHS service finder, medication reminders, appointments and medical history log.</t>
  </si>
  <si>
    <t>Introductory help</t>
  </si>
  <si>
    <t xml:space="preserve"> (iTunes store does not include privacy policy links.) Uses badge notifications. Video content from NHS Choices.</t>
  </si>
  <si>
    <t>Mandatory PIN to set medical history.</t>
  </si>
  <si>
    <t>App (Medical History Profile)</t>
  </si>
  <si>
    <t>App (Blood Group, Health Status)</t>
  </si>
  <si>
    <t>App (Blood Pressure, Blood Glucose)</t>
  </si>
  <si>
    <t>User can create medical history, record blood pressure and glucose, store medication (and set reminders), find and rate services.</t>
  </si>
  <si>
    <t>Gives warning if about to be redirected to external link (e.g. click Info  &gt; HAGA link)  Using NHS App Store endorsement to promote product.</t>
  </si>
  <si>
    <t>NULL</t>
  </si>
  <si>
    <t>Serious Games International</t>
  </si>
  <si>
    <t>Food Angels UK Ltd.</t>
  </si>
  <si>
    <t>Use FoodWiz in the Supermarket or at home to read Product barcodes, and find out if products match your lifestyle. FoodWiz improves your shopping experience by quickly displaying what you want to know about products. Simply point the camera on the iPhone at a Product barcode, and the FoodWiz App will instantly display information on the lifestyle choices selected.\n\nUse the FoodWiz App to avoid or select foods based on allergen content, or select foods for ethical reasons. In association with Allergy UK, Asda, and Tesco, the FoodWiz App provides information on over 60,000 retail products sold in the UK. Updates to the database are made everyday.\n\nOnce you have created an account with FoodWiz.co, you can create multiple profiles for the whole family, and download the database directly to your iPhone. You can use FoodWiz on the iPhone when you have no signal or WiFi connection, as all the information is stored directly on your iPhone.\n\nFoodWiz includes patented mobile information technology to deliver and compress the database stored on the iPhone to less then 10mb. UK Patent no. 2313940, 2313941.</t>
  </si>
  <si>
    <t>Version 1.3;In Version 1.3, we have made minor improvements to the sync with website option</t>
  </si>
  <si>
    <t>Food Angels UK Ltd</t>
  </si>
  <si>
    <t>Food+Angels+UK+Ltd</t>
  </si>
  <si>
    <t>Use FoodWiz in the Supermarket or at home to read Product barcodes, and find out if products match your lifestyle. FoodWiz improves your shopping experience by quickly displaying what you want to know about products. Simply point the camera on the Phone at a Product barcode, and the FoodWiz App will instantly display information on the lifestyle choices selected. Use the FoodWiz App to avoid or select foods based on allergen content, or select foods for ethical reasons. In association with Allergy UK, Asda, and Tesco, the FoodWiz App provides information on over 60,000 retail products sold in the UK. Updates to the database are made everyday. Once you have created an account with FoodWiz.co, you can create multiple profiles for the whole family, and download the database directly to your Phone. You can use FoodWiz on the Phone when you have no signal or WiFi connection, as all the information is stored directly on your Phone. FoodWiz includes patented mobile information technology to deliver and compress the database stored on the Phone to less then 12mb.</t>
  </si>
  <si>
    <t xml:space="preserve">The latest version provides support for Android versions 3 to 4.2 (Icecream &amp; Jellybean). Includes a new decoder for super fast barcode scanning.          </t>
  </si>
  <si>
    <t>Click Innovate Ltd</t>
  </si>
  <si>
    <t>Easily estimate the risk of developing Type 2 Diabetes over the next 10 years by answering some simple questions within the app.\n\nThe calculation is based on the open source ClinRisk QDiabetes algorithm. The algorithm has been developed by doctors and academics working in the UK National Health Service (NHS) and is based on data from thousands of GPs.\n\nNote: The data collected by this app is used only for the purposes of performing the calculation, and is not saved or shared with anyone.</t>
  </si>
  <si>
    <t>Click+Innovate+Ltd</t>
  </si>
  <si>
    <t>Easily estimate the risk of developing Type 2 Diabetes over the next 10 years by answering some simple questions within the app. The calculation is based on the open source ClinRisk QDiabetes algorithm. The algorithm has been developed by doctors and academics working in the UK National Health Service (NHS) and is based on data from thousands of GPs. Note: The data collected by this app is used only for the purposes of performing the calculation, and is not saved or shared with anyone.</t>
  </si>
  <si>
    <t>Panic Attack Aid is a revolutionary new application designed to bring instant calming relief to panic attack sufferers. \n\nNow you can have immediate panic attack relief wherever you are, whenever the panic attack strikes ñ at the airport, on a plane, out shopping, at home, in a crowd, or anywhere else. \n\nDo you suffer from panic attacks? Youíre not alone ñ 6 million Americans over age 18 suffer from panic and anxiety attacks each year. This app can help you stop the symptoms without the need for medication. \n\n\nìThe Panic Attack Aid iPhone app is an excellent resource in times of crisis. At Anxiety UK many of our helpline callers are looking for immediate relief from the overwhelming feelings of panic that may engulf them, the techniques in this program cover many of the main coping strategies, and would be of help to panic sufferersî\n\nNicky Lidbetter, CEO, Anxiety UK (registered charity)\n\nPanic Attack Aid uses a combination of breathing techniques, reassurance about your scary symptoms and exercises designed to distract you:\n\nBREATHING:\nA visual aid for slow, relaxed breathing accompanied by calming, positive statements to instantly bring down your anxiety levels. \n\nREASSURANCE:\nSelect your location, or your individual symptoms, to be instantly reassured that what you are feeling is not harmful or life-threatening. \n\nDISTRACTION:\nImmediately re-align your focus on gentle entertaining mind-games and exercises designed to reduce your panic and anxiety levels right away. \n\nIf you want immediate calming relief from your anxiety and panic attacks WHEREVER YOU ARE, this is the app for you.</t>
  </si>
  <si>
    <t>MVM</t>
  </si>
  <si>
    <t>Panic Attack Aid brings instant calming relief to panic attack sufferers. Now you can have immediate panic attack relief wherever you are, whenever the panic attack strikes - at the airport, on a plane, out shopping, at home, in a crowd, or anywhere else. Do you suffer from panic attacks? You're not alone - 6 million Americans over age 18 suffer from panic and anxiety attacks each year. This app can help you stop the symptoms without the need for medication. "The Panic Attack Aid app is an excellent resource in times of crisis. At Anxiety UK many of our helpline callers are looking for immediate relief from the overwhelming feelings of panic that may engulf them, the techniques in this program cover many of the main coping strategies, and would be of help to panic sufferers" Nicky Lidbetter, CEO, Anxiety UK (registered charity) Panic Attack Aid uses a combination of breathing techniques, reassurance about your scary symptoms and exercises designed to distract you: BREATHING: A visual aid for slow, relaxed breathing accompanied by calming, positive statements to instantly bring down your anxiety levels. REASSURANCE: Select your location, or your individual symptoms, to be instantly reassured that what you are feeling is not harmful or life-threatening. DISTRACTION: Immediately re-align your focus on gentle entertaining mind-games and exercises designed to reduce your panic and anxiety levels right away. If you want immediate calming relief from your anxiety and panic attacks WHEREVER YOU ARE, this is the app for you. The app has been reviewed as clinically safe by the NHS.</t>
  </si>
  <si>
    <t>The UK's NHS (The UK's National Health Service) Recommends The Linden Method App at http://apps.nhs.uk/app/the-linden-method/ \n\nRecommended App by 'The Daily Mail' Newspaper.\n\nOver 155,000 people have used The Linden Method to cure their anxiety, panic attacks, agoraphobia, OCD, Pure O, derealization and depersonalization.\n\nThe only humanly possible process of recovery from high anxiety conditions is contained within this program.\n\nThe Linden Method is the World's most successful, endorsed anxiety, OCD, Agoraphobia, Panic Attack and PTSD recovery program;used by over 155,000 people to permanently erase high anxiety.\n\n-- LATEST NEWS --\nNow reached 155,000 people helped! The Linden Method is used by medical doctors, psychologists, clinics and other practitioners world over. \n\n\</t>
  </si>
  <si>
    <t>Version 2.0;Compatibility issues with iOS 7 resolved. Additional tenth pillar added entitled "Compliance</t>
  </si>
  <si>
    <t>Coloplast A/S</t>
  </si>
  <si>
    <t>Coloplast+A/S</t>
  </si>
  <si>
    <t>Finding clean, accessible toilets and parking spaces can be a real challenge for wheelchair users. WheelMate is designed to change that. WheelMate lets wheelchair users around the world locate wheelchair-accessible toilets and parking spaces. The WheelMate app currently has more than 30,000 locations across 45 countries – and more are being added every day. Almost 7000 people have downloaded the app. All locations are added and verified by fellow wheelchair users to ensure the information stays up-to-date and useful. The more locations added, the more useful the app and the website become so download the app today and start adding locations in your area. CORE FEATURES Get out and about confident in the knowledge that you can locate your nearest toilet Add toilets and parking spaces in the app or on wheelmate.com Rate and comment on locations listed by fellow wheelchair users Plan trips in advance by creating a printable list of locations where you’re visiting The app is optimised to: Samsung GT-I9100 Galaxy S II, HTC Wildfire S HTC Desire HD Using Gingerbread or Ice cream sandwich.</t>
  </si>
  <si>
    <t xml:space="preserve">In December 2012 WheelMate won a shared first place for “Communication to the Consumer - Social Commitment” in the category “Mobile Media” and received a Finalist Certificate at the Global Awards in New York.          </t>
  </si>
  <si>
    <t>Pyramid-Consulting</t>
  </si>
  <si>
    <t>Please note this version of the patient mobile app is a Beta version for basic tracking updates. We are currently working on new a iteration and in the next couple of weeks we will release further functionality. For a full use experience please visit our website: https://www.folup.com FolUp is a novel technology for patients that packages feedback and experiences into useful medical information for you and the people caring for you. Healthcare professionals all over the world are using FolUp to better understand all aspects of your disease but, most of all, to really know what you are going through. FolUp has been developed with the highest level of security, yet it is available to all patients for free. Connect to your caregiver and get better together now with FolUp! If you ask yourself these questions, FolUp is definitely right for you: How do I get better quicker? Am I managing my disease correctly? I have experienced new symptoms, is it normal? Is my medication effective? How can I capture and save my medical information in a secure environment? How can I help others?</t>
  </si>
  <si>
    <t xml:space="preserve">Minor bugs fixing          </t>
  </si>
  <si>
    <t>Mobilelite Ltd</t>
  </si>
  <si>
    <t>Mobilelite+Ltd</t>
  </si>
  <si>
    <t>FinerDay is the mobile app for the free, safe, multi-award winning social networking website – www.finerday.com FinerDay is a ‘closed’ secure social network for all ages, even for those who are less technically aware. The App offers secure messaging, shares photos and special dates, stores favourite web links and contains a portal which will shortly offer personalised healthcare information and technologies. “Why was something so blindingly obvious not developed before.” The Guardian “Finerday.com can enhance communication and sharing across the dementia triangle” Dementia Action Alliance Awards: Protecting Users from Crimes and Threats, Nominet Internet Awards 2012, Runner Up Innovation and Outstanding Achievement, Medilink Healthcare Awards 2012 Most Exciting Newcomer, Nominet Awards 2011 Winner, UK ISPA Awards 2011 Winner, UK IT Industry Awards 2010</t>
  </si>
  <si>
    <t>Norton-Bates</t>
  </si>
  <si>
    <t>Have you, a friend or family member been diagnosed with gallstones or their complications such as cholecystitis, biliary colic, pancreatitis or jaundice? Are you confused, or do you want to know more about laparoscopic cholecystectomy (keyhole gallbladder removal)? If yes, then this is the App for you.\n\nGallstones eSupport is a comprehensive patient support App written by an experienced consultant surgeon giving an overview of your condition, the possible investigations and treatment options and the surgical procedure itself - as well as recovery and rehabilitation.\n \nAll the information that you will need should you have been diagnosed with gallstones \u2013 at your fingertips.\n\nA must-have before proceeding to surgery.\n \n\nFeatures:-\n\nMy information:-\nIncludes ability to personalise with your own diagnosis and proposed treatment, contact details, emergency phone numbers etc. and to add significant appointments directly to iPhone calendar.\n\nMy Condition:-\nIncludes detailed information on gallstones, the problems they cause and the treatment options.\n\nMy Treatment:-\nIncludes comprehensive information about the treatment you may be offered, what to expect before and during your hospital admission, details of admission and discharge from hospital. It provides checklists detailing numerous questions, suggestions and reminders. \n\nMy Recovery:-\nThis provides advice on important areas such as nutrition, activity, potential symptoms and complications to help ensure a safe and rapid recovery. Frequently asked questions are answered.\n\nMore:-\nLinks to website for further advice and a shopping trolley for related apps and products.</t>
  </si>
  <si>
    <t>Thinking about weight loss surgery? Already had weight loss surgery? If yes, then this is the app for you.\n\nGastricBand is part of a unique series of four apps designed with you in mind. Choose from GastricBand, GastricBypass, GastricSleeve and GastricBalloon or have all four if you\u2019re undecided.\n\nEach app is a comforter, a motivator, a weight-loss tracker, a source of support at your finger tips. All the questions you were too embarrassed to ask your doctor, all the tips on how to maximise your weight loss \u2013 they\u2019re all here in an easy-to-use, vibrant, interactive format.\n\nCreated by a specialist weight loss team in Bristol, UK, this app covers the technical, psychological and emotional aspects of surgery. A consultant weight loss surgeon with an international reputation and a specialist weight loss nurse with over 10 years experience of living with a gastric band, combine forces to deliver a powerful series of apps, which will encourage you to continue in the low times and reward you in the good times. If things appear to be going wrong, then this app will point you in the right direction and get you back on the right track.\n\nWeight loss after surgery is a long journey and not always an easy one. With GastricBand on your phone, you\u2019re moments away from help and support and you WILL reach your goal.\n\n\nFeatures:\n\n*myProfile - create your own unique username and profile page to record your personal details, details of your surgery, emergency contact number, your goals and your appointments. \n\n*myProgress - enter your stats on a regular basis and literally see the weight drop off. Includes a record of your band fills.\n\n*myHealth - get tips and information on all you need to keep you happy and healthy with your band. Recognise the signs and symptoms when things aren\u2019t right and respond early to problems. Know when to ask for help and advice. \n\n*myQuestions - check you are making wise choices with your food and drink, get tips on eating out with a band and find out when you really need a fill. Contact our specialist weight loss surgery team if your questions still aren't answered. \n\n*More \u2013 link to our forum to get tips from others who have had weight loss surgery or to help motivate others by sharing your own experiences. Find details of our associated websites if you need more information or ideas to help motivate you in your weight loss journey. Look out for regular updates.</t>
  </si>
  <si>
    <t>Version 1.0.3;Renamed to GastricBand eSupport in iTunes</t>
  </si>
  <si>
    <t>Thinking about weight loss surgery? Already had weight loss surgery? If yes, then this is the app for you.\n\nGastricBypass is part of a unique series of four apps designed with you in mind. Choose from GastricBand, GastricBypass, GastricSleeve and GastricBalloon or have all four if you\u2019re undecided.\n\nEach app is a comforter, a motivator, a weight-loss tracker, a source of support at your finger tips. All the questions you were too embarrassed to ask your doctor, all the tips on how to maximise your weight loss \u2013 they\u2019re all here in an easy-to-use, vibrant, interactive format.\n\nCreated by a specialist weight loss team in Bristol, UK, this app covers the technical, psychological and emotional aspects of surgery. A consultant weight loss surgeon with an international reputation and a specialist weight loss nurse with over 10 years experience of living with weight-loss surgery, combine forces to deliver a powerful series of apps, which will encourage you to continue in the low times and reward you in the good times. If things appear to be going wrong, then this app will point you in the right direction and get you back on the right track.\n\nWeight loss after surgery is a long journey and not always an easy one. With GastricBypass on your phone, you\u2019re moments away from help and support and you WILL reach your goal.\n\n\nFeatures:\n\n*myProfile - create your own unique username and profile page to record your personal details, details of your surgery, emergency contact number, your goals and your appointments. \n\n*myProgress - enter your stats on a regular basis and literally see the weight drop off. \n\n*myHealth - get tips and information on all you need to keep you happy and healthy after bypass surgery. Helpful tips on vitamin and mineral supplements are provided. Recognise the signs and symptoms when things aren\u2019t right and respond early to problems. Know when to ask for help and advice. \n\n*myQuestions - check you are making wise choices with your food and drink, and get tips on eating out after surgery. Contact our specialist weight loss surgery team if your questions still aren't answered. \n\n*More \u2013 link to our forum to get tips from others who have had weight loss surgery or to help motivate others by sharing your own experiences. Find details of our associated websites if you need more information or ideas to help motivate you in your weight loss journey. Look out for regular updates.</t>
  </si>
  <si>
    <t>Version 1.0.3;Name changed in iTunes to GastricBypass eSupport</t>
  </si>
  <si>
    <t>Thinking about weight loss surgery? Already had weight loss surgery? If yes, then this is the app for you.\n\nGastricSleeve is part of a unique series of four apps designed with you in mind. Choose from GastricBand, GastricBypass, GastricSleeve and GastricBalloon or have all four if you\u2019re undecided.\n\nEach app is a comforter, a motivator, a weight-loss tracker, a source of support at your finger tips. All the questions you were too embarrassed to ask your doctor, all the tips on how to maximise your weight loss \u2013 they\u2019re all here in an easy-to-use, vibrant, interactive format.\n\nCreated by a specialist weight loss team in Bristol, UK, this app covers the technical, psychological and emotional aspects of surgery. A consultant weight loss surgeon with an international reputation and a specialist weight loss nurse with over 10 years experience of living with weight-loss surgery, combine forces to deliver a powerful series of apps, which will encourage you to continue in the low times and reward you in the good times. If things appear to be going wrong, then this app will point you in the right direction and get you back on the right track.\n\nWeight loss after surgery is a long journey and not always an easy one. With GastricSleeve on your phone, you\u2019re moments away from help and support and you WILL reach your goal.\n\nFeatures:\n\n*myProfile - create your own unique username and profile page to record your personal details, details of your surgery, emergency contact number, your goals and your appointments. \n\n*myProgress - enter your stats on a regular basis and literally see the weight drop off. \n\n*myHealth - get tips and information on all you need to keep you happy and healthy after gastric sleeve surgery. Helpful tips on vitamin and mineral supplements are provided. Recognise the signs and symptoms when things aren\u2019t right and respond early to problems. Know when to ask for help and advice. \n\n*myQuestions - check you are making wise choices with your food and drink, and get tips on eating out after surgery. Contact our specialist weight loss surgery team if your questions still aren't answered. \n\n*More \u2013 link to our forum to get tips from others who have had weight loss surgery or to help motivate others by sharing your own experiences. Find details of our associated websites if you need more information or ideas to help motivate you in your weight loss journey. Look out for regular updates.</t>
  </si>
  <si>
    <t>Version 1.0.3;Renamed to GastricSleeve eSupport in iTunes</t>
  </si>
  <si>
    <t>Sensory Software International</t>
  </si>
  <si>
    <t>Grid Player is an Alternative and Augmentative Communication (AAC) App that helps people who cannot speak or who have unclear speech to communicate. Sentences that you create are spoken out loud.\n\nGrid Player is suitable for a wide range of people with communication difficulties, including those who use symbols.\n\nGrid Player is designed for use with The Grid 2, allowing you to play your grids on iPad. If you don't have The Grid 2, you can use Grid Player with four complete grid sets: Symbol Talker A, Symbol Talker B, Talking Photographs and Text Talker Phrasebook.\n\nPlease note that you need a Online Grids account to use Grid Player. You can create an account for free within the Grid Player app, or sign in to an existing account.\n\nGRID PLAYER FEATURES\n\u2022 Over 12,000 Widgit Symbols\n\u2022 Over 12,000 SymbolStix Symbols\n\u2022 High-quality male and female voices\n\u2022 \u201cTouchType\u201d word prediction for faster typing\n\u2022 Prediction suggestions with symbols to help with word recognition\n\u2022 Word list grids for large topics\n\u2022 Copy sentences to use with Twitter, Facebook, etc\n\nSYMBOL TALKER A and B\n\u2022 Dynamic screen AAC\n\u2022 Uses Widgit symbols\n\u2022 Over 2,000 unique words in over 50 topics\n\u2022 Two vocabulary sizes (levels A and B)\n\nTALKING PHOTOGRAPHS\n\u2022 Over 1000 vivid photographs\n\u2022 42 categories\n\u2022 Inspirational for education and communication\n\nTEXT TALKER PHRASEBOOK\n\u2022 Over 100 instant phrases\n\u2022 10 topics to discuss\n\u2022 Quick response buttons for answering questions\n\nGrid Player is suitable for people with a wide range of disabilities, including cerebral palsy, motor-neurone disease (ALS), autism, apraxia, traumatic brain injury, stroke and deafness. It can also be used in education for people with learning difficulties or special needs, and with young children.\n\nAll over the world, thousands of people are communicating with The Grid 2 from Sensory Software. Install Grid Player and you can join the conversation today!</t>
  </si>
  <si>
    <t>Version 1.6.0;Thank you to everyone who has downloaded grid player and provided feedback. We have updated Grid Player to match the look and feel of iOS7 A lot of you were finding the Slide to Close function hard to operate especially after updating to IOS7. We have replaced this with a close button at the top of every grid. If you want to prevent the user from accessing this button you can use the Guided Access options (new in Accessibility Section of iOS7 settings app) or you can turn off Closeable Grids in Grid Player section of Settings App. Some users also found Shake to Undo was clearing the sentence before it was spoken so we fixed this bug. Grid Player can now talk in Danish in addition to all the other languages we already support Arabic, Czech, Danish, Dutch, English (UK), English (US), French, German, Greek, Italian, Norweigan, Polish, Portuguese, Spanish and Swedish.</t>
  </si>
  <si>
    <t>Have you, a friend or family member been experiencing possible heart problems and been advised to have a coronary angiogram (cardiac catheter)? Do you want to know more about a coronary angiogram and why you might need it? If yes, then this is the App for you.\n\nCoronary Angiogram eSupport is a comprehensive patient support App written by an experienced consultant cardiologist giving an overview of your condition, the possible investigations and treatment options and the medical procedure itself - as well as recovery and rehabilitation.\n \nAll the information that you will need if you have been told that you need a coronary angiogram \u2013 at your fingertips.\n\nA must-have before undergoing a coronary angiogram.\n \n\nFeatures:-\n\nMy information:-\nIncludes ability to personalise with your own diagnosis and proposed treatment, contact details, emergency phone numbers etc. and to add significant appointments directly to iPhone calendar. Insurance company treatment codes for the UK and USA are provided.\n\nMy Condition:-\nIncludes an overview of coronary angiogram with colour images and information on the symptoms that may require angiogram and the other tests that may also be needed. \n\nMy Procedure:-\nIncludes comprehensive information and images about the coronary angiogram procedure itself, how to prepare, what to expect before and during your hospital stay and details of admission and discharge from hospital. It provides checklists detailing numerous questions, suggestions and reminders. \n\nMy Recovery:-\nThis provides advice on important areas such as nutrition, activity, potential symptoms and complications to help ensure a safe and rapid recovery. It includes information on the possible results of the coronary angiogram investigation and what treatments may be recommended as a result. Frequently asked questions are answered.\n\nMore:-\nLinks to website for further advice and a shopping trolley for related apps and products.</t>
  </si>
  <si>
    <t>DentifyApp</t>
  </si>
  <si>
    <t>Are you having trouble managing toothache? Dentify has been designed to help you deal with dental problems and offer you some temporary advice before you can get to a dentist. Dentify describes signs and symptoms that your dentist would normally look for, to try and find the cause of your problem- and then offers you advice on what you can do next. The information provided in the application has been created using evidence based documents and expert opinions to try and give you the best advice available. Features of Dentify: •The app will try to help you to identify possible causes of your dental problem. •It will provide information on what you should do next. •You can try the advice given for some temporary relief before you can get to a dentist. •There are also oral health care guides giving the best advice about taking care of your teeth and gums- they may prevent you from having dental health problems in the future! Please note if you are using Dentify in a country other than in the UK, the "Find an NHS dentist" link will not be applicable to you.</t>
  </si>
  <si>
    <t>Use this app to assess whether you may be depressed and make a tentative diagnosis of the severity of the depression.\n\nThis app is based on the PHQ-9 screener, a diagnostic tool specific to depression used by health care professionals that is quick and easy for patients to complete.\n\nThe app also provides useful information on depression and antidepressants taken from Patient.co.uk. Each information leaflet is written by an expert authoring team of independent GPs, and passes the information standard - which means it is trusted, high quality, evidence-based health information.\n\nThe app features:\n\n* Depression screener based on PHQ-9\n\n* Make a tentative diagnosis of the severity of the depression\n\n* Useful information on depression from Patient.co.uk\n\nPLEASE NOTE - THE APP REQUIRES A 3G OR BROADBAND CONNECTION TO VIEW THE LEAFLETS. This is to ensure our most up to date content is downloaded and the data remains part of our information standard review process.\n\nPatient.co.uk - Trusted medical information and support\n\n****************************************\nDisclaimer: The articles in this app are for information only and should not be used for the diagnosis or treatment of medical conditions. EMIS has used all reasonable care in compiling the information but make no warranty as to\nits accuracy. Consult a doctor or other health care professional for diagnosis and treatment of medical conditions. For details see our conditions at:\nhttp://www.patient.co.uk/disclaimer.asp\n****************************************</t>
  </si>
  <si>
    <t>Version 1.1;Various updates</t>
  </si>
  <si>
    <t>Diabetes Manager from Patient.co.uk allows you to track your essential diabetes data and tailors the app to you, whether you have type 1 or type 2 diabetes.\n\nRecord your blood glucose, blood pressure, bolus and basal insulin doses, diet, activity levels, weight and more!\n\nSet your hypo and hyper limits and see what's affecting them.\n\nEssential data indicators are easily viewable on the home screen.\n\nYou can see your records in a chart/graph and journal, and save your most notable records as talking points for you to discuss with your GP.\n\nPlus you can export and share your records quickly and easily with your healthcare professional.\n\nUsing this free app you can log all information about your diabetes:\n\n* Bolus and Basal insulin amount and brand\n* Log your blood glucose\n* Set your Hypo and Hyper limits\n* Set glucose target ranges\n* Set you previous HbA1c and set a reminder for your next HbA1c\n* Log your weight\n* Record hypos and the severity of the hypo\n* Log your level of activity\n* Track your mood\n* Track your food and drink and total carbs intake\n* Completely customisable - turn off what you don't want to track and focus on what you do\n* Graphs and logs to easily see patterns in your entries\n\nEnter your information in seconds, review the data with convenient charts and graphs, and gain a new perspective on diabetes management.\n\nDownload the Patient.co.uk diabetes manager for free and take control of your diabetes.</t>
  </si>
  <si>
    <t>Version 1.2;Various bug fixes</t>
  </si>
  <si>
    <t>MCM Net Limited</t>
  </si>
  <si>
    <t>The National Society for Epilepsy app provides clear and concise information for dealing with epilepsy.\n\nThere are many useful features including a medication reminder, seizure diary and a medication list.\n\nAdd medication reminders that will trigger an alarm on your phone when it is time to take medication.</t>
  </si>
  <si>
    <t>Version 1.0.1;Minor change to the interface</t>
  </si>
  <si>
    <t>Sitekit Solutions Ltd</t>
  </si>
  <si>
    <t>The eRedbook mobile application is a version of the UK national standard Redbook;the Redbook is also known as the Personal Child Health Record (ePCHR). The eRedbook allows a child\u2019s parents or guardians to maintain a mobile online record of their child\u2019s health, from birth to five years of age and links in with eRedbook online.</t>
  </si>
  <si>
    <t>Diabetes UK</t>
  </si>
  <si>
    <t>This official Diabetes UK app, Diabetes UK Tracker, is designed to be quick and simple to use, taking the chore out of logging your daily levels to help you effectively manage your diabetes.\n\nDesigned by a team that included user experience professionals, clinical specialists and the real experts \u2013 people with diabetes. \n\nUNIQUE FEATURES:\n\n★ Track how you're feeling, and see how this affects your levels\n★ Email graphs and notes directly to healthcare professionals, yourself and others\n★ Share your graphs and notes on Facebook and Twitter\n★ Take photos of your meals, or anything that reminds you of your day\n★ Save specific records as 'talking points' to help you recognise patterns and use as reminders in healthcare appointments\n \nKEY FEATURES:\n\n★ Log your blood glucose, insulin, carbs, calories, weight and ketones\n★ Use graphs to visualise your results across days and weeks\n★ Store additional latest recordings including HbA1c, blood pressure and blood fat levels \n★ Save details of your doctor and keep a log of appointment times</t>
  </si>
  <si>
    <t>Version 1.8;- Fixed bug in Week View</t>
  </si>
  <si>
    <t>Diabetes+UK</t>
  </si>
  <si>
    <t>The official Diabetes UK app, the Diabetes UK Tracker, is designed to be quick and simple to use, taking the chore out of logging your daily levels to help you effectively manage your diabetes. The app was designed by a team that included user experience professionals, clinical specialists, and the real experts – people with diabetes. * Requires Android version 2.3 (Gingerbread) or higher * Log blood glucose, insulin, carbs, calories, weight, ketones, HbA1c, blood pressure &amp; blood fat levels, and symptoms of hypo- &amp; hyperglycaemia * Graphs show results across days/weeks * Share/export data via social media/email * Track how you're feeling, see how this affects your levels * Save records as 'talking points' to recognise patterns and use as reminders in healthcare appointments</t>
  </si>
  <si>
    <t>NutraTech Ltd</t>
  </si>
  <si>
    <t>UK Calorie Counter App - part of Nutracheck.co.uk online weight loss. Enjoy a 5 day free trial \u2013 after this daily usage limits apply. Upgrade to full App access from £3.99 / month. For the full Nutracheck.co.uk service, including extra online tools, subscriptions start from £8.99 / month.\n***** Reviewed by the Daily Mail *****\n\</t>
  </si>
  <si>
    <t>Version 3.1.2;- Fixed an issue with the Kcal Badge not appearing for some iPhone users If your badge has disappeared, download the App update, then go to the More section, scroll down the page and choose 'Show kcal badge</t>
  </si>
  <si>
    <t>NutraTech+Ltd</t>
  </si>
  <si>
    <t>Lose weight with Nutracheck's Calorie Counter &amp; Food Diary App. It's the perfect diet companion, designed to make keeping a food diary quicker, easier and more convenient. Unlike some calorie counters, ours contains only UK foods, weights and measures saving time and effort. Use the App standalone, or with the Nutracheck.co.uk website - online members simply sign in with their email and password. New members can register in-App for the 5 day free trial. After the trial, continue free with daily restrictions or upgrade to full access for £3.99/month. For the complete Calorie Counter and Food Diary service including Nutracheck.co.uk online features like Picture Search, Live Club Weigh-in, Emotional Food Triggers and Ask the Experts, subscribe in-App from £8.99/month. If you're new to calorie counting, the food diary approach is a safe, healthy way to lose weight. You’ll feel in control of your daily calorie and fat intake without feeling you’re on a diet. In studies, people who kept a food diary doubled their chances of losing weight compared to other methods. The more food diary entries kept, the greater the weight loss achieved. ***** Reviewed by the Daily Mail ***** "Of all the calorie counter Apps, this is one of the very best." WHAT'S INCLUDED OUR BEST EVER CALORIE COUNTER, FOOD &amp; EXERCISE DIARY APP - Start with a diet profile to get your daily kcal and fat targets (uses UK measurements such as stones, lbs or kg) - Add food to you diary effortlessly with regular UK serving sizes displayed for each item - Barcode scanning – just point and scan to instantly find the cals and fat of over 140,000 UK items - Control your fat intake without having to ban specific foods groups - Eating out? Our database contains the cals and fat content for all popular Restaurant meals, Fast Food &amp; Takeaways - Over 1,000 calorie counted exercises, including popular DVDs and WiiFit activities - Convert pedometer steps to kcals burnt - Use the 'Week view' for progress over time - Monitors your 5-a-day MEALS &amp; RECIPES CALORIE CALCULATOR - If you find it hard to count the kcals in homemade meals and recipes this is for you - Enter or scan all ingredients, tell the App the number of servings and it calculates the kcals per serving - Stores all meals/recipes for future reference WEIGH-INS - Keep motivated with a personal weight loss chart - Switch from lbs to kg at the push of a button - Weigh-in privately without attending a public class - Track weight and waist measurements FORUMS - Get fantastic support from fellow members on their weight loss journey - Whether you’re new to dieting or a pro, you'll find friendly, motivating advice - Full access to all our forums - read and post on the go! - 100s of real life Q&amp;As on how to lose weight from our Nutrition and Fitness Experts SOME MEMBERS' REVIEWS ***** Tracie H Brilliant - This is a great app, been searching for something like this for ages, has everything covered in all your needs,for those like me, that are a bit lost with knowing the good from the bad, this app will help you along the way, good work. ***** Sarah Love it! - I love this app, its great for keeping track of both food intake and exercise while out and about. And when you've got time at home the online website is brill, lots of extra features ***** Alan Excellent - A brilliant additional to the main website. I lost 5 stone in 7 months by following Nutracheck. Note This is a free app when u subscribe to the website which has tons of stuff. As an app thus is good and works well. Bar code makes life really easy! ***** Laura Fantastic - I had tried 5 different apps to help me manage and monitor my diet and calorie intake. This is by far the best app to do that and it has British foods and drinks so it's perfect. ***** John Pennington Excellent - really great app i tried lots of other apps even paid for a few, but this is the best by far full uk food database well worth the subscription the website is great lots of feature</t>
  </si>
  <si>
    <t>Dorset Cancer Centre</t>
  </si>
  <si>
    <t>Dorset+Cancer+Centre</t>
  </si>
  <si>
    <t>The Cancer Emergency Response Tool (CERT) allows cancer patients to rapidly and effectively manage chemotherapy toxicity and disease-related problems which may require urgent hospital assessment. CERT covers 7 of the most serious medical complications and toxicities encountered by cancer patients. It assists appropriate decision making about when to seek medical advice, and speeds direct access to the local Cancer Centre when potentially life-threatening or urgent symptoms are present.</t>
  </si>
  <si>
    <t>Russell Smith</t>
  </si>
  <si>
    <t>The CarePair app is designed to run alongside the CarePair website. It enables existing CarePair users to log in and utilise the CarePair System from their iDevices. \nUsers can post jobs or look for jobs using the CarePair app, and are able to contact each other through the messaging system, phone call or text message.\nPlease note you are not able to access the CarePair app functionality without first registering as a user on the CarePair website, www.carepair.co.uk.</t>
  </si>
  <si>
    <t>Version 1.1;The CarePair app has been upgraded and now features - iOS 7 compatibility. - Push notification functionality</t>
  </si>
  <si>
    <t>Medimapp Limited</t>
  </si>
  <si>
    <t>Introducing Medimapp - a new way to discover better healthcare services in England.\n\nMedimapp is an intelligent map application for the finding and understanding of NHS healthcare options around you.\n\nMedimapp displays detailed listings of services provided by NHS Hospitals, GP surgeries, Dentists, Opticians and Pharmacies complete with fast access to all available contact and location information. Patient NHS feedback and ratings, hospital standardised mortality ratios (HSMR) and overall care ratings are also available to help you make informed choices. \n\nMedimapp intelligently places the best options for your health into the palm of your hand. The top 200 hospitals by HSMR and 500 GPs by patient feedback in England are automatically featured by Medimapp. Further refinement by patient ratings, type of service and liked or disliked services is quick and intuitive. Whatever your specific healthcare needs, Medimapp makes it easy to find NHS services relevant to you and your family.\n\nYou can improve this application by rating each NHS service you use via Medimapp specific feedback. The more you feedback, the better Medimapp gets for you and other users. \n\n----\n\nThis app is a labour of love, created by a voluntary team of doctors and patients. We hope Medimapp will be extremely useful to you, please keep us informed with your constructive feedback and reviews as we continue to develop the app.\n\nContent provided by NHS Choices and Doctor Foster Intelligence.\n\nNote: This is not an app for use in an emergency. If you are injured or require emergency medical treatment, you should contact the emergency services.\n\nMedimapp currently covers NHS services in England only. For health advice and information for people living in other parts of the UK, please visit NHS Northern Ireland (http://www.hscni.net/), NHS 24 Scotland (http://www.nhs24.com/) or NHS Direct Wales (http://www.nhsdirect.wales.nhs.uk/) as appropriate.</t>
  </si>
  <si>
    <t>Version 1.0.1;Bug fixes.</t>
  </si>
  <si>
    <t>Meningitis Trust</t>
  </si>
  <si>
    <t>The life-saving Meningitis Now app includes the common signs and symptoms of meningitis, what to do if you suspect meningitis, a test your knowledge quiz, along with everything you need to know about the disease and how you can get support if you have experienced meningitis.\n\n\u2028\u2028Meningitis can affect anyone, of any age, at any time, however there are certain \u2018at risk\u2019 groups. It can strike quickly and without warning, so urgent medical attention is essential. This app has been designed to keep the signs and symptoms of this deadly disease at your finger tips, should you ever need it.\u2028\u2028\n\nPlease note: Trust your instincts, if you think that it could be meningitis, get medical help immediately. Do not use this app as a diagnosis tool.\u2028\u2028\n\nMeningitis Now is the new name for Meningitis UK and Meningitis Trust. It\u2019s a new name but we have the same goals - to save lives and rebuild futures by funding research, raising awareness and providing support.</t>
  </si>
  <si>
    <t>Version 2.1;-The app has been updated to reflect the new brand of Meningitis Now and our focus on funding research, raising awareness and providing support. - Optimised for iOS7. - Added iPhone 5/5S compatibility. - Bug Fixes</t>
  </si>
  <si>
    <t>NHS 24</t>
  </si>
  <si>
    <t>- In this app you will find: -\n\n\u2022 Advice on common muscle, back and joint problems\n\u2022 Exercises and video clips to help you get moving safely\n\u2022 Information to help with Work - Working lives information\n\u2022 Reminders to do your exerci</t>
  </si>
  <si>
    <t>Version 1.6;Updated content</t>
  </si>
  <si>
    <t>Crimson Tide Mpro Limited</t>
  </si>
  <si>
    <t>mproAutism supports people with autism in the community. The Autism Alert Card is available on the app as well as a communication passport which can inform others on the individual strategies to support the person. There is also an anxiety support feature to prompt/remind the person what to do if they get anxious.\n\nThe app can be uploaded by contacting Hampshire Autistic Society when you click on the app,to personalise the information for the individual who is applying. The person will then be given a secure user name and password to allow them access to use the app</t>
  </si>
  <si>
    <t>Version 1.0.7;Multiple performance enhancements User feedback now incorporated into the app</t>
  </si>
  <si>
    <t>Crimson Tide PLC</t>
  </si>
  <si>
    <t>Crimson+Tide+PLC</t>
  </si>
  <si>
    <t>mproAutism supports people with autism in the community. The Autism Alert Card is available on the app as well as a communication passport which can inform others on the individual strategies to support the person. There is also an anxiety support feature to prompt/remind the person what to do if they get anxious. The app can be uploaded by contacting Hampshire Autistic Society when you click on the app,to personalise the information for the individual who is applying. The person will then be given a secure user name and password to allow them access to use the app.</t>
  </si>
  <si>
    <t>NHS Direct</t>
  </si>
  <si>
    <t>Our NHS Health and Symptom Checker app allows users in England to check their symptoms when feeling unwell. You can get an assessment, information about your condition and advice on how to look after yourself.\n\nGetting health advice really couldn\u2019t be easier! Using 3G or a Wi-Fi connection, simply work through one of our clinically tested health assessment tools by selecting your symptoms and answering some short questions about how you\u2019re feeling. \n\nOnce you\u2019ve finished, we\u2019ll instantly give you advice on the best course of action and, if you can look after yourself at home, we\u2019ll tell you how. \n\nKey features\n\n+ Health assessment on the move\n+ A comprehensive range of symptom checkers\n+ Personalised guides to looking after yourself\n+ Option to save advice to your device\n\nHow to use the NHS Health and Symptom Checker app\n\n- Checking your symptoms -\nOnce you\u2019ve downloaded our app, simply select the symptom checker that best matches your symptoms and answer the questions.\n\n- Health advice -\nAfter working through our symptom checker, we\u2019ll give you advice on what to do next, whether that means seeing your GP, going to a walk-in centre or looking after yourself at home. \n\n- Looking after yourself -\nIf you can treat your symptoms yourself, we\u2019ll provide you with a step-by-step self help guide on what you can do to make yourself better. You can save this information to your device so you can access it at any time.\n\n- Call us at any time -\nIf you\u2019d like to speak to one of our healthcare advisors, simply select the call option from our app. You\u2019ll be connected to our NHS 111 telephone service free of charge where you can discuss your symptoms. \n\nNote: This app is provided for people living in England only. For health advice and information for people living in other parts of the UK, please visit NHS Northern Ireland (http://www.hscni.net/), NHS 24 Scotland (http://www.nhs24.com/) or NHS Direct Wales (http://www.nhsdirect.wales.nhs.uk/) as appropriate.</t>
  </si>
  <si>
    <t>Version 2.0.4.1;Updates for IOS7.</t>
  </si>
  <si>
    <t>NHS+Direct</t>
  </si>
  <si>
    <t>Our NHS Health and Symptom checker app allows you to check your symptoms if you’re feeling unwell. You can get an assessment, information about your condition and advice on how to look after yourself. Getting health advice really couldn’t be easier! Simply work through one of our clinically tested health assessment tools by selecting your symptoms and answering some short questions about how you’re feeling. Once you’ve finished, we’ll instantly give you advice on the best course of action and, if you can look after yourself at home, we’ll tell you how. Key features + Health assessment on the move + A comprehensive range of symptom checkers + Personalised guides to looking after yourself + Option to save advice to your device How to use the NHS Health and Symptom checker app Checking your symptoms Scroll through the list of symptom checkers, pick the one that best matches your symptoms and answer the questions. Health advice After working through our symptom checker, we’ll give you advice on what to do next, whether that means seeing your GP, going to a walk-in centre or looking after yourself at home. Looking after yourself If you can treat your symptoms yourself, we’ll provide you with a step-by-step self help guide on what you can do to make yourself better. You can save this information to your device so you can access it at any time. Note: This app is provided for people living in England only. For health advice and information for people living in other parts of the UK, please visit NHS Northern Ireland (http://www.hscni.net/), NHS 24 Scotland (http://www.nhs24.com/) or NHS Direct Wales (http://www.nhsdirect.wales.nhs.uk/) as appropriate.</t>
  </si>
  <si>
    <t xml:space="preserve">NHS 111 is a new service that's being introduced to make it easier for you to access local NHS healthcare services. You can call 111 when you need medical help fast but it’s not a 999 emergency. NHS 111 is a fast and easy way to get the right help, whatever the time.          </t>
  </si>
  <si>
    <t>Northumberland, Tyne and Wear NHS Foundation Trust</t>
  </si>
  <si>
    <t>NTW Mobile Information is an informative app giving a detailed look into Northumberland, Tyne and Wear NHS Foundation Trust.\n\nThe Service Directory allows users to view detailed information that NTW has to offer with downloadable service brochures and informative videos.\n\nOur Help and Advice section includes our award winning Self Help guides that are available to read on the go, as well as full audio versions that can be streamed over a network connection. Users can also use the search to find leaflets on various health related conditions as well as view informative videos of the Mental Health Act complete with sign language.\n\nOther features include a news feed direct from our website informing users of the latest NTW news, a feedback function allowing users to tell NTW if they would recommend our services and finally direct access to the Foundation Trust Membership sign up form.</t>
  </si>
  <si>
    <t>Version 1.0.3;Optimised for 4 inch retina display.</t>
  </si>
  <si>
    <t>Northumberland,+Tyne+and+Wear+NHS+Foundation+Trust</t>
  </si>
  <si>
    <t>(Please note that this app is still in testing due to the vast amount of Android devices available. If this app does not work correctly on your device please contact us via app@ntw.nhs.uk to make us aware of your problems). NTW Mobile Information is an informative app giving a detailed look into Northumberland, Tyne and Wear NHS Foundation Trust. The Service Directory allows users to view detailed information that NTW has to offer with downloadable service brochures and informative videos. Our Help and Advice section includes our award winning Self Help guides that are available to read on the go, as well as full audio versions that can be streamed over a network connection. Users can also use the search to find leaflets on various health related conditions as well as view informative videos of the Mental Health Act complete with sign language. Other features include a news feed direct from our website informing users of the latest NTW news, a feedback function allowing users to tell NTW if they would recommend our services and finally direct access to the Foundation Trust Membership sign up form.</t>
  </si>
  <si>
    <t>OCSI</t>
  </si>
  <si>
    <t>Local statistics in your pocket! \n\nNumberhood shows how your local area fares on the important issues \u2013 the economy, unemployment, education, health, crime, housing and community strength. Data is shown for key issues and indicators, with data charts and descriptions to help you understand patterns and trends. \n\nKey features include: \n\n- Data for all Local Authorities in England, allowing you to compare your area with others, and explore trends over time \n- Data visuals include line-charts, bar-charts and tables \n- Text description of the key data features for every area \n- Free download for the Overview theme, with in-app purchase to access all ten themes and 80+ indicators \n- Regular updates to the data. \n\nAll data is based on public sources, and uses the http://data.gov.uk and http://www.data4nr.net Open Data systems run by government. \n\nOCSI develop and interpret the evidence base to help the public sector and other organisations deliver better services. A research \u2018spin-out\u2019 from Oxford University, OCSI have worked with more than 90 public and voluntary sector agencies at local, regional and national level to improve policy-making and service delivery. \n\nSee http://www.ocsi.co.uk for further information on OCSI, and send any feedback on the Numberhood app to numberhood@ocsi.co.uk.</t>
  </si>
  <si>
    <t>Version 1.4;Updated with the latest data</t>
  </si>
  <si>
    <t>Rob Cleaton</t>
  </si>
  <si>
    <t>OATBook helps patients prescribed warfarin monitor, track and record their medication and INR part of their daily routine. It\u2019s simple, quick and easy to use taking out the chore to manage your health effectively. Being a dangerous and difficult drug to control its important its monitored correctly and self testing is often encouraged by the doctor.\n\nFeatures\n\u2022 Monitor, record and track your INR\n\u2022 INR Charting\n\u2022 Export results as PDF, spreadsheet\n\u2022 Email results to directly to your clinic\n\u2022 Add appointment reminders\n\u2022 Keep on top of your warfarin with daily dosages\n\u2022 Add past readings and dosages\n\u2022 Add alternate warfarin dosages\n\u2022 Dosage alerts to never miss a dosage\n\u2022 Dosage checkbox\n\u2022 Add daily notes\n\u2022 Add your warfarin total so you\u2019ll never run out\n\nIdeal for anyone using warfarin who have suffered a stroke, atrial fibrillation, deep vein thrombosis (dvt) or a heart valve replacement.\n\nSupported by\n\u2022 Anticoagulation Europe\n\u2022 Atrial Fibrillation Association\n\u2022 NHS Choices Health Apps Library\n\nSupport\n\u2022 Any bugs, suggestions or comments email support@oatbook.co.uk or tweet @OATBook\n\n\u2022 OATBook is to aid you with your medication, if you experience any medical problems you should contact your doctor or local clinic.</t>
  </si>
  <si>
    <t>Version 2.4.1;- Minor bugs</t>
  </si>
  <si>
    <t>Garwood Medical</t>
  </si>
  <si>
    <t>Garwood+Medical</t>
  </si>
  <si>
    <t>Hearts and Minds PLUS. Work out your 10 year risk of getting: --Diabetes --Heart attack --Stroke Act now, do not be afraid. Take control and reduce your risk. You influence your future health. Change it for the better. Diabetes is a damaging disease with blindness, impotence,and amputation all possible. Heart attack and stroke often follow and if they do not kill you at first strike, then they can leave you seriously disabled. We only have one life, prevention is so much better when there is no cure. This app uses the best available science with the QRisk and Qdiabetes 2013 risk tools (copyright ClinRisk LTD). Assess your 10 year risk, or that of your love ones. If it is high then you may need to seek medical attention, but you can also change the major risk factors yourself. If you smoke, run the app again with 'ex smoker' selected, see your risk fall, worried about weight gain on stopping smoking? Run it again a few pounds heavier, is your risk still lower than doing nothing? Run it again then with you 10 years older. Going to see your children through university? Worried about your parents seeing them get the grade? As a doctor I see far too many people who have allowed their weight, smoking habits and bad diets, to wreck havoc with their bodies. With this app take control or use it to persuade those that you love to take a healthier option. Knowing your actual risk will enable you to take action, no need to guess or be vaguely aware that something is not good for you, enter the data and see what you need to change in your life. The Qrisk tools are the industry standard methods of determining your risk of developing these dangerous diseases. Up and down the length of the UK your family doctors (GP's) use this same method, and the UK government is introducing a health check program to look at similar issues. All this power in the palm of your hand in your own app. Possibly the most important App you will own, find out what your 10 year risk is. Heart disease and stroke taken together are the commonest cause of death in the UK, and diabetes is one of the causes of developing the blockages in your arteries that make these conditions happen. Use the app to find your risk then the in App query buttons (?) to get some advice, or be taken to authoritative web sites (NHS Choices for e.g) for more in depth information on how to change your ways and reduce your risk. Run the app again with a lower weight, or with you not smoking and see those risk score fall, what is your best strategy? Maybe you will discover that your risk is already low! Well no need to continue worrying about your health then, as you are probably already doing the best you can. Enjoy your life, but look out for accidents! This app is only relevant for people between the ages of 25 and 84. It is only truly validated for a UK population but might have some relevance and would certainly give an estimate of risk for subjects of any westernized industrial society. Your risk is related to your age, sex, ethnicity, level of deprivation, smoking status, BMI, systolic blood pressure, cholesterol ratio with HDL (high density lipoproteins), whether you are already on a blood pressure medication, whether you have diabetes, renal (kidney) failure, rheumatoid arthritis, whether you have a relative with heart disease or stroke and whether you have atrial fibrillation (AF) or not. Diabetes Mellitus is predicated by family history, steroid usage. This App uses the Qrisk algorithm devised by Nottingham university and is the copyright of ClinRisk Ltd, I am able to utilize the algorithm using the GNU Lesser General Public Licence, please see the in App menu for the full description of this licence. Also see the references section in which the authors explain why Qrisk is a more accurate method of determining risk than the Framingham algorithm.</t>
  </si>
  <si>
    <t>Keep up to date with latest news about HIV and AIDS.\n\nDaily reports on new research, findings and controversies in HIV treatment and prevention from around the world. We also cover key developments in tuberculosis and hepatitis.\n\nThis app comes from NAM, the producers of www.aidsmap.com. We provide more original, daily news reports on new developments in HIV and AIDS than anyone else.\n\nNAM\u2019s reporting is renowned for its independence, clarity and accuracy. As well as articles by our own editors, the app includes a daily hand-picked selection of HIV-related stories from other websites\naround the world.\n\nNAM is a registered charity based in the United Kingdom.</t>
  </si>
  <si>
    <t>Version 2.1;Version 2.1 fixes a number of bugs identified by users.</t>
  </si>
  <si>
    <t>Breakthrough Breast Cancer</t>
  </si>
  <si>
    <t>One in eight women in the UK will get breast cancer in their lifetime. The earlier the cancer is found, the better the chance of beating it. This app will help women be breast aware and could make all the difference.\n\nThe app includes a breast check video demonstrating how women can check their breasts, the ability to set your own reminders for a breast check, and a risk report to assess how your lifestyle could affect your risk of getting breast cancer. \n\nThe app also contains information about Breakthrough Breast Cancer and offers you a number of ways to get involved and help us continue our pioneering work in the fight against breast cancer.\n\nEdith Bowman, DJ &amp; presenter said, \</t>
  </si>
  <si>
    <t>Version 1.1.3;Updated reminder service to run from local device, Changes to vision and mission statements, Go Pink has been replaced with Pink Bake Off in Fundraise section.</t>
  </si>
  <si>
    <t>Breakthrough+Breast+Cancer</t>
  </si>
  <si>
    <t>One in eight women in the UK will get breast cancer in their lifetime. The earlier the cancer is found, the better the chance of beating it. This app will help women be breast aware and could make all the difference. The app includes a breast check video demonstrating how women can check their breasts, the ability to set your own reminders for a breast check, and a risk report to assess how your lifestyle could affect your risk of getting breast cancer. The app also contains information about Breakthrough Breast Cancer and offers you a number of ways to get involved and help us continue our pioneering work in the fight against breast cancer. Edith Bowman, DJ &amp; presenter said, "My mum survived breast cancer, we were lucky to catch it so early, so the work that Breakthrough Breast Cancer does is incredibly close to my heart. Many women aren't checking their breasts because they either don't think they are at risk, don't know how to check themselves or just simply forget to do it. It's fantastic that Breakthrough Breast Cancer has developed iBreastCheck specifically with all these considerations in mind, I'll have it to remind me to check and hopefully thousands of women will do the same." iBreastCheck was the winner of the New Media Age Effectiveness Awards 2011 (Charity and Voluntary Sector), and a finalist in the Technology4Good Awards 2011;Marketing Week Engage Awards 2011 (Charity and Voluntary Sector);CIPR Excellence Awards 2011 (Healthcare category);Third Sector Excellence Awards 2011 (Best Use of Digital);PR Week Awards 2011 (Not for Profit category);and Charity Times Awards 2011 (Best Use of Technology).</t>
  </si>
  <si>
    <t>Kay Pictures Ltd</t>
  </si>
  <si>
    <t>Version 1.8;Fixed issues following update to iOS7</t>
  </si>
  <si>
    <t>Kent Community Health NHS Trust</t>
  </si>
  <si>
    <t>The Kent C Card iphone app - helping to reduce unwanted teenage pregnancy and STIs in Kent.\n \nGot a Kent C Card? Get all the information you need about where to use your card to get free condoms while you\u2019re out and about. Help to prevent teenage pregnancy and STIs.\n \nWith the C Card phone app you can easily pinpoint your nearest access point to pick up free condoms. This app also gives you information and advice on what to do in an emergency and links to our website www.foryoungpeople.co.uk\n \nNot got a C Card?\nThe C Card is available to anyone aged 19 and under. Download the app for more information and to find your nearest registration point.\n \nAged 20+? You can still use the app to get information on pharmacies and sexual health clinics in your area.\n \nFeatures\n- Active maps showing details for each access point including opening times, telephone numbers and map directions\n- Sexual health clinics locations and times\n- Registration information\n- Where to find emergency contraception\n- \u2018Rate this service\u2019 to give instant feedback\n- Three short films \u2013 \u2018Future, Money, Lifestyle\u2019.</t>
  </si>
  <si>
    <t>Version 1.2;iOS 7 compatibility</t>
  </si>
  <si>
    <t>Kent+Community+Health+NHS+Trust</t>
  </si>
  <si>
    <t>The Kent C Card app - helping to reduce unwanted teenage pregnancy and STIs in Kent. Got a Kent C Card? Get all the information you need about where to use your card to get free condoms while you’re out and about. Help to prevent teenage pregnancy and STIs. With the C Card phone app you can easily pinpoint your nearest access point to pick up free condoms. This app also gives you information and advice on what to do in an emergency and links to our website www.foryoungpeople.co.uk Not got a C Card? The C Card is available to anyone aged 19 and under. Download the app for more information and to find your nearest registration point. Aged 20+? You can still use the app to get information on pharmacies and sexual health clinics in your area. Features - Active maps showing details for each access point including opening times, telephone numbers and map directions - Sexual health clinics locations and times - Registration information - Where to find emergency contraception - ‘Rate this service’ to give instant feedback - Three short films – ‘Future, Money, Lifestyle’.</t>
  </si>
  <si>
    <t>Have you, a friend or family member been diagnosed with knee problems such as osteoarthritis, torn meniscus (cartilage) or ligament injury, or been told that you need a knee arthroscopy? Do you want to know more about knee problems and options for treatment? If yes, then this is the App for you.\n\nKnee Arthroscopy eSupport is a comprehensive patient support App written by an experienced consultant knee surgeon, giving an overview of your condition, the possible investigations and treatment options, the surgical procedure itself - as well as recovery and rehabilitation.\n \nAll the information that you will need if you have been told that you need a knee arthroscopy\u2013 at your fingertips.\n\nA must-have before proceeding to surgery.\n \nFeatures:-\n\nMy information:-\nIncludes ability to personalise with your own diagnosis and proposed treatment, contact details, emergency phone numbers etc. and to add significant appointments directly to iPhone calendar. Insurance company treatment codes for the UK and USA are provided.\n\nMy Condition:-\nIncludes an overview of knee arthroscopy with colour images and information on 10 common and less common knee problems and the treatment options.\n\nMy Treatment:-\nIncludes comprehensive information and images about the various arthroscopic (keyhole) treatments that you may be offered, what to expect before and during your hospital stay and details of admission and discharge from hospital. It provides checklists detailing numerous questions, suggestions and reminders. \n\nMy Recovery:-\nThis provides advice on important areas such as nutrition, activity, potential symptoms and complications to help ensure a safe and rapid recovery. This includes advice, instructions and images on knee exercises to help you regain strength and function safely. Additional tips are provided and frequently asked questions are answered.\n\nMore:-\nLinks to website for further advice and a shopping trolley for related apps and products such as knee braces.</t>
  </si>
  <si>
    <t>Thomas Paterson</t>
  </si>
  <si>
    <t>Graham Atherton</t>
  </si>
  <si>
    <t>Antifungal medications can cause problems if you are taking other medications. Would you like to be prepared?\n\nAntifungal Interactions allows you to choose whatever med you are taking and check it against several antifungals: itraconazole, voriconazole, posaconazole, caspofungin, amphotericin, ambisome, fluconazole and micafungin.\nThe APP will tell you if there is an interaction, it will tell you which antifungals are known to cause an interaction and it will tell you what to do about it using a simple green/yellow/red traffic light system.\n\n(NOTE: where no interaction is mentioned by this APP then that signifies that none has been recorded in the medical media. It does NOT mean that there is no possible interaction for that drug. Always consult your doctor if in doubt.)</t>
  </si>
  <si>
    <t>Version 1.12;New Database</t>
  </si>
  <si>
    <t>STEALTH Apps</t>
  </si>
  <si>
    <t>STEALTH+Apps</t>
  </si>
  <si>
    <t>Antifungal medications can cause problems if you are taking other medications. Would you like to be prepared? Antifungal Interactions allows you to choose whatever med you are taking and check it against several antifungals: itraconazole, voriconazole, posaconazole, caspofungin, amphotericin, ambisome, fluconazole and micafungin. The APP will tell you if there is an interaction, it will tell you which antifungals are known to cause an interaction and it will tell you what to do about it using a simple green/yellow/red traffic light system. (NOTE: where no interaction is mentioned by this APP then that signifies that none has been recorded in the medical media. It does NOT mean that there is no possible interaction for that drug. Always consult your doctor if in doubt.)</t>
  </si>
  <si>
    <t>Precedent</t>
  </si>
  <si>
    <t>Our app offers you a growing selection of Heart healthy recipes all checked by our BHF dieticians. Learn how to make tasty and varied meals suitable for anyone who wants to eat healthily. If you have high blood pressure, diabetes or are trying to reduce your cholesterol, there\u2019s a range of delicious recipes just for you.\n \nOur recipe finder offers:\n\u2022 Nutritional values with easy to understand traffic light colours\n\u2022 A quick search option - by course, main ingredient, type of cuisine and dietary requirements\n\u2022 A \u201cfavourites\u201d feature so you can keep a selection of recipes close to hand\n\u2022 Shopping lists so you don\u2019t forget those essential ingredients\n\u2022 A great range of dishes from different countries, get creative!\n \nSome example recipes include:\n\u2022 Vegetable biryani\n\u2022 Plum batter dessert\n\u2022 Chicken and broccoli risotto\n \nThis recipe finder is brought to you free by the British Heart Foundation. We\u2019re the nation\u2019s heart charity, fighting the UK\u2019s biggest killer by funding pioneering research, vital prevention activity and care and support.\n \nYou can find even more advice on how to get heart healthy on our website www.bhf.org.uk.</t>
  </si>
  <si>
    <t>Version 2;New App name</t>
  </si>
  <si>
    <t>British Heart Foundation</t>
  </si>
  <si>
    <t>British+Heart+Foundation</t>
  </si>
  <si>
    <t>Our app offers you a growing selection of Heart healthy recipes all checked by our BHF dieticians. Learn how to make tasty and varied meals suitable for anyone who wants to eat healthily. If you have high blood pressure, diabetes or are trying to reduce your cholesterol, there’s a range of delicious recipes just for you. Our recipe finder offers: • Nutritional values with easy to understand traffic light colours • A quick search option - by course, main ingredient, type of cuisine and dietary requirements • A “favourites” feature so you can keep a selection of recipes close to hand • Shopping lists so you don’t forget those essential ingredients • A great range of dishes from different countries, get creative! Some example recipes include: • Vegetable biryani • Plum batter dessert • Chicken and broccoli risotto This recipe finder is brought to you free by the British Heart Foundation. We’re the nation’s heart charity, fighting the UK’s biggest killer by funding pioneering research, vital prevention activity and care and support. You can find even more advice on how to get heart healthy on our website www.bhf.org.uk.</t>
  </si>
  <si>
    <t>Benjamin Underwood</t>
  </si>
  <si>
    <t>Brush DJ makes brushing your teeth fun and effective!\n\nThis award winning free app, with no adverts, plays 2 minutes of music taken at random from your devices music library and has a visual display showing where to brush- finally brushing becomes something to enjoy!\n\nBrush DJ has been developed by a dentist for anyone wanting to help prevent gum disease and tooth decay to maintain a healthy smile and fresh breath. Also, by using this app you will rediscover your music collection- from guilty pleasures to holiday anthems!\n\nBrush DJ works with any toothbrush and also allows you to set reminders to: \n\u2022Change your toothbrush head every 3 months\n\u2022Brush at least twice a day\n\u2022Floss/clean interdentally every day\n\u2022Use a mouthrinse if appropriate\n\u2022When you next need to visit the dentist\n\u2022When you next need to visit the hygienist\n\nThe latest age specific information is given as per the Department of Health\u2019s toolkit \u2018Delivering Better Oral Health\u2019. Free updates will be available whenever new oral health information is released.\n\nFeedback on how you feel Brush DJ can be improved is welcomed via www.brushDJ.com. Here you can also let us know your favourite song to brush to, which might make it into the Brush DJ Top 5!</t>
  </si>
  <si>
    <t>Version 1.5;* Personalise your Brush DJ with three brand new special edition themes. * You can now tell Brush DJ to choose songs from one of your playlists, or create one especially for Brush DJ. *When updating from version 1.4 please update all your reminders *You need at least 10 songs on your device for Brush DJ to work!</t>
  </si>
  <si>
    <t>Benjamin+Underwood</t>
  </si>
  <si>
    <t>This free award-winning app, with no adverts, plays 2 minutes of music taken at random from your devices music library- finally brushing becomes something to enjoy! Brush DJ has been developed by a dentist for anyone wanting to help prevent gum disease and tooth decay, to maintain a healthy smile and fresh breath. Also, by using this app you will rediscover your music collection- from guilty pleasures to holiday anthems! Brush DJ works with any type of toothbrush and also allows you to set reminders to: •Change your toothbrush head every 3 months •Brush at least twice a day •Floss/clean interdentally every day •Use a mouthrinse if appropriate •When you next need to visit the dentist •When you next need to visit the hygienist The latest age specific information is given as per the Department of Health’s toolkit ‘Delivering Better Oral Health’. Free updates will be available whenever new oral health information is released. Feedback on how you feel Brush DJ can be improved is welcomed via www.brushDJ.com. Here you can also let us know your favourite song to brush to, which might make it into the weekly Brush DJ Top 5!</t>
  </si>
  <si>
    <t xml:space="preserve">Thank you for all the great feedback on how Brush DJ can be improved:) We have now * added short videos showing how to carry out basic oral hygiene tasks * shortened the information menu * made giving feedback on how this version can be improved easier We hope you enjoy this update and look forward to your feedback:)     </t>
  </si>
  <si>
    <t>Coloplast</t>
  </si>
  <si>
    <t>Finding clean, accessible toilets and parking spaces can be a real challenge for wheelchair users. WheelMate is designed to change that. \n\nWheelMate lets wheelchair users around the world locate wheelchair-accessible toilets and parking spaces. The WheelMate app currently has more than 30,000 locations across 45 countries \u2013 and more are being added every day. Almost 7000 people have downloaded the app.\n\nAll locations are added and verified by fellow wheelchair users to ensure the information stays up-to-date and useful. The more locations added, the more useful the app and the website become so download the app today and start adding locations in your area.\n\nIn December 2012 WheelMate won a shared first place for \u201cCommunication to the Consumer - Social Commitment\u201d in the category \u201cMobile Media\u201d and received a Finalist Certificate at the Global Awards in New York.\n\nCORE FEATURES\n\nGet out and about confident in the knowledge that you can locate your nearest toilet\n\nAdd toilets and parking spaces in the app or on wheelmate.com\n\nRate and comment on locations listed by fellow wheelchair users\n\nPlan trips in advance by creating a printable list of locations where you\u2019re visiting</t>
  </si>
  <si>
    <t>Version 1.0.1;- Minor fixes. - French and german translations.</t>
  </si>
  <si>
    <t>Six to Start</t>
  </si>
  <si>
    <t>50% OFF! (originally $7.99, now only $3.99) Join 800,000+ runners in an epic adventure!\n\nYou tie your shoes, put on your headphones, take your first steps outside. You\u2019ve barely covered 100 yards when you hear them. They must be close. You can hear every guttural breath, every rattling groan - they\u2019re everywhere. Zombies. There\u2019s only one thing you can do: Run!\n\nZombies, Run! is an ultra-immersive running game and audio adventure, co-created with award-winning novelist Naomi Alderman. We deliver the story straight to your headphones through orders and voice recordings - and when you get back home, you use the supplies you\u2019ve collected while running to build and grow your base.\n\nBBC NEWS - \u201cThe only way to save yourself is to run for real.\u201d\nWIRED - \u201cIn the style of Runkeeper, with an exciting undead twist.\u201d\nLIFEHACKER - \u201cA really cool way to get outside and exercise.\u201d\nCNN - \u201cTurns exercise into a game - a terrifying, terrifying game.\u201d\nNPR - \</t>
  </si>
  <si>
    <t>Version 2.5.2;In 2.5.2, the in-game ‘robot’ voice will now use your device’s default (high quality) English voice when possible. We also fixed a number of bugs. Zombies, Run! 2.5 features an improved music playback system. The app now seamlessly plays all the music in your library, including tracks with DRM or streamed from iTunes Match. Also new: See a map of your surroundings during missions! If GPS tracking is turned on, you’ll also see your route. Other improvements: - Speech synthesis has been improved on iOS 7 - Missions start even faster, especially when playing music with long playlists - General performance improvements and bug fixes</t>
  </si>
  <si>
    <t>Six+to+Start</t>
  </si>
  <si>
    <t>50% OFF SALE (originally $7.99, now only $3.99) Join 800,000+ runners in an epic adventure! You tie your shoes, put on your headphones, take your first steps outside. You’ve barely covered 100 yards when you hear them. They must be close. You can hear every guttural breath, every rattling groan - they’re everywhere. Zombies. There’s only one thing you can do: Run! Zombies, Run! is an ultra-immersive running game and audio adventure, co-created with award-winning novelist Naomi Alderman. We deliver the story straight to your headphones through orders and voice recordings - and when you get back home, you use the supplies you’ve collected while running to build and grow your base. BBC NEWS - “The only way to save yourself is to run for real.” WIRED - “In the style of Runkeeper, with an exciting undead twist.” LIFEHACKER - “A really cool way to get outside and exercise.” CNN - “Turns exercise into a game - a terrifying, terrifying game.” NPR - "It gets you moving!" TIME.COM - "Takes all the fun of a zombie game and funnels it into a fitness app." WHAT PLAYERS SAY: “Evaded all zombie mobs:-) One of my best sprints ever;this app works!” “This game will make you sweat. Perfect junction between game design and run tracker.” “Just tried @zombiesrungame and for the first time in my life I feel truly alive.” WALK, JOG, OR RUN ANYWHERE Zombies, Run! works anywhere and at any speed. You can jog in a park, run along a beach, or walk along a trail. YOU ARE RUNNER 5 Hundreds of lives are counting on you. You've got to rebuild your base from a few shivering survivors into a fortified beacon of civilization by collecting critical supplies and avoiding roving zombie hordes. Can you save them and learn the truth about the zombie apocalypse? A WORLD OF STORIES You become the hero in an epic story of humanity’s struggle for survival where your running *really* matters - and there’s a deeper mystery to be uncovered as well... This app includes all 33 missions from Season 1 as well as the first 7 missions from Season 2;and there'll be a further 60+ Season 2 missions released weekly and available for purchase! YOUR OWN MIX Choose your own custom playlists before you start running: the story unfolds in between your tracks through a series of dynamic radio messages and voice recordings. INTERVAL TRAINING - WITH ZOMBIES With our optional ‘Zombie Chases’ mode, you’ll need to increase your speed and work up a sweat if you hear zombies on your tail. That’s right - we’ve made interval training *fun*! VIEW YOUR RUNS ONLINE WITH ZOMBIELINK Register with our free ZombieLink service to view and share your runs online, complete with maps and full run history. Plus you can sync your runs with Runkeeper, export them as GPX files, and share them with friends! KEEP THE SURVIVORS ALIVE You automatically collect items like medicine, batteries, and ammo while running - but when you're back home, who needs them more: the soldiers or the doctors? Which buildings need extra defenses? It’s up to you. NOTES - Version 2.0 comes with 30 missions - Requires Android 4.0 or above - Continued use of GPS running in the background can dramatically decrease battery life. INFORMATION ABOUT UPGRADING FROM VERSION 1.0 All Season 1 story missions are still included in ZR2 for free, along with mission progress and run logs. To change between seasons, simply visit the Missions screen and tap the "Season 1" tab at the top-left of the screen. This will display a menu that lets you switch to Season 2. The Season 1 base has been upgraded to a new, more advanced base that fits in with the Season 2 story. You can still view your old base on ZombieLink. We apologise for not making this clear in the previous update - sorry. Supply missions will be returning soon. Follow us on Twitter at http://twitter.com/zombiesrungame Sign up to our mailing list at http://www.zombiesrungame.com</t>
  </si>
  <si>
    <t xml:space="preserve">For v2.4.3 * Base Manager now optimised for Intel powered Android devices. For v2.4.2 * ALL-NEW AIRDROP MODE! Abel needs you to recover supply drops sent from Mullins Military Base. Select a point on a real-world map that you want to run to, and we’ll build a dynamic mission to cover that distance and your journey back, with distance updates as you run! * Fixed crash on startup for some devices on 2.4.0 * Minor bug fixes and enhancements.     </t>
  </si>
  <si>
    <t>Zombies, Run! 5k Training is an 8-week training program and audio adventure for beginners that\u2019ll improve your fitness so you can run a 5km distance.\n\nWe give you clear and detailed instructions about when to walk, jog, run and stretch, building up your confidence and stamina over 25 workouts - combined with a gripping story delivered straight to your headphones. \n\n(If you already have some running experience, check out our \u201cZombies, Run!\u201d app with extra features including 40 more missions, \u2018zombie chase\u2019 interval training, a base-building game, time and distance audio notifications, and more!)\n\nZombies, Run! 5k Training comes from the creators of Zombies, Run! (Six to Start &amp; Naomi Alderman), the world\u2019s most successful smartphone exercise game with 800,000+ players worldwide. \n\nFeatured by the New York Times, BBC, Time, Wired, and Runner's World!\n\nWHAT PLAYERS SAY ABOUT ZOMBIES, RUN!\n\u201cThis app is amazing. It gets me wanting to go for a run, it\u2019s not exercise anymore, it\u2019s pure entertainment.\u201d\n\u201cKeeps me entertained and actually makes me want to stay out running longer. Love it!\u201d\n\u201cThis app is a work of genius - I finally have a reason to run!! \n\nA PROFESSIONALLY DESIGNED 5K TRAINING PROGRAM\nDevised by Julia Jones and Shauna Reid of Up and Running e-courses, this 8-week, 25 workout training program combines awesome storytelling with expert training know-how. Using this app isn\u2019t just good for you - it\u2019s also amazingly exciting!\n\nGET FIT AND BECOME A HERO\nYou\u2019re Runner 5, a vital member of one of the last outposts of humanity at Abel Township. During 25 workouts, you\u2019ll be trained to help find supplies and protect the town from the ever-encroaching horde of the shambling dead, in a story written by award-winning novelist Naomi Alderman. You\u2019ll learn about the characters, and you\u2019ll have a vital mission of your own to train for and complete. Once your training is complete, you\u2019ll be in the perfect place to continue the story as the hero in \u201cZombies, Run!\u201d\n\nPERFECT FOR BEGINNERS\nEverything about Zombies, Run! 5k Training is designed for beginner runners: clear and detailed workout instructions, a gentle learning curve, and importantly, we don\u2019t make any zombies chase you until you\u2019re ready!\n\nYOUR OWN MIX\nChoose your own custom music playlists before you start running: the story unfolds in during your tracks through a series of dynamic radio messages and voice recordings.\n\nVIEW YOUR RUNS ONLINE WITH ZOMBIELINK\nWe integrate fully with our free online ZombieLink service, so you can check your running stats and view and share your maps online, all in a beautiful and easy-to-use interface! Plus you can sync your runs with Runkeeper and export them as GPX files.\n\nALREADY PLAYED ZOMBIES, RUN!?\nZombies, Run! 5k Training takes place between Mission 1 and Mission 2 of Season 1, so it\u2019s a fantastic way to experience 24 all-new missions about how Runner 5 first trained up with Sam, Doctor Myers, and the rest of Abel Township to become a valued Runner. (But if you\u2019re looking to find out what happens after Zombies, Run!\u2019s epic cliffhanger, you\u2019ll need to wait for Season 2...)\n\nNOTES\n- Requires iOS 5 or above. Works on iPhone 3GS, iPhone 4, iPhone 4S, and iPod Touch 3rd gen and 4th gen.\n- Continued use of GPS running in the background can dramatically decrease battery life.\n- Accelerometer mode can dramatically decrease battery life.\n\nFollow us on Twitter at http://twitter.com/zombiesrungame\nSign up to our mailing list at http://www.zombiesrungame.com</t>
  </si>
  <si>
    <t>Version 1.2.2;Fixed compatibility issues on devices running iOS 5.</t>
  </si>
  <si>
    <t>Zombies, Run! 5k Training is an 8-week training program and audio adventure for beginners that’ll improve your fitness so you can run a 5km distance. We give you clear and detailed instructions about when to walk, jog, run and stretch, building up your confidence and stamina over 25 workouts - combined with a gripping story delivered straight to your headphones. (If you already have some running experience, check out our “Zombies, Run!” app with extra features including 30 more missions, ‘zombie chase’ interval training, a base-building game, time and distance audio notifications, and more!) Zombies, Run! 5k Training comes from the creators of Zombies, Run! (Six to Start &amp; Naomi Alderman), the world’s most successful smartphone exercise game with 800,000+ players worldwide. Featured by the New York Times, BBC, Time, Wired, and Runner's World! WHAT PLAYERS SAY ABOUT ZOMBIES, RUN! “This app is amazing. It gets me wanting to go for a run, it’s not exercise anymore, it’s pure entertainment.” “Keeps me entertained and actually makes me want to stay out running longer. Love it!” “This app is a work of genius - I finally have a reason to run!! A PROFESSIONALLY DESIGNED 5K TRAINING PROGRAM Devised by Julia Jones and Shauna Reid of Up and Running e-courses, this 8-week, 25 workout training program combines awesome storytelling with expert training know-how. Using this app isn’t just good for you - it’s also amazingly exciting! GET FIT AND BECOME A HERO You’re Runner 5, a vital member of one of the last outposts of humanity at Abel Township. During 25 workouts, you’ll be trained to help find supplies and protect the town from the ever-encroaching horde of the shambling dead, in a story written by award-winning novelist Naomi Alderman. You’ll learn about the characters, and you’ll have a vital mission of your own to train for and complete. Once your training is complete, you’ll be in the perfect place to continue the story as the hero in “Zombies, Run!” PERFECT FOR BEGINNERS Everything about Zombies, Run! 5k Training is designed for beginner runners: clear and detailed workout instructions, a gentle learning curve, and importantly, we don’t make any zombies chase you until you’re ready! YOUR OWN MIX Choose your own custom music playlists before you start running: the story unfolds in during your tracks through a series of dynamic radio messages and voice recordings. VIEW YOUR RUNS ONLINE WITH ZOMBIELINK We integrate fully with our free online ZombieLink service, so you can check your running stats and view and share your maps online, all in a beautiful and easy-to-use interface! Plus you can export your runs to Runkeeper via ZombieLink. ALREADY PLAYED ZOMBIES, RUN!? Zombies, Run! 5k Training takes place between Mission 1 and Mission 2 of Season 1, so it’s a fantastic way to experience 24 all-new missions about how Runner 5 first trained up with Sam, Doctor Myers, and the rest of Abel Township to become a valued Runner. (But if you’re looking to find out what happens after Zombies, Run!’s epic cliffhanger, you’ll need to wait for Season 2...) Follow us on Twitter at http://twitter.com/zombiesrungame Sign up to our mailing list at http://www.zombiesrungame.com</t>
  </si>
  <si>
    <t xml:space="preserve">For 1.2 * Fixed screen lock issue that interfered with mission clock and tracking on some devices         </t>
  </si>
  <si>
    <t>Cranworth Medical Ltd</t>
  </si>
  <si>
    <t>Free patient-specific stroke advice from the Royal College of Physicians\n\nThis free app, based on the National clinical guideline for stroke 2012 (Royal College of Physicians) provides guidance on how to care for someone after they have suffered a stroke or transient ischaemic attack (TIA). It is designed specifically for patients and their carers, in collaboration with the Stroke Association. You will find answers to key questions about stroke care, and advice on how to prevent a further stroke or TIA. The app also gives you guidance about rehabilitation after stroke, both immediately after the event and for the months and years that follow. With one click, you can telephone support organisations or visit their websites for further advice. You may find it useful to take this along to consultations, and use it in conjunction with the professional version.\n\nFeatures include:\n\u2022An intuitive index that provides information about stroke and TIA, which contains\n\u2022Suggested questions to ask your stroke professional(s)\n\u2022Information about support organisations, with\n\u2022Immediate access to their websites and contact details</t>
  </si>
  <si>
    <t>Version 1.1;iPad support added.</t>
  </si>
  <si>
    <t>Cranworth+Medical+Ltd</t>
  </si>
  <si>
    <t>Free patient-specific stroke advice from the Royal College of Physicians. This free app, based on the National clinical guideline for stroke 2012 (Royal College of Physicians) provides guidance on how to care for someone after they have suffered a stroke or transient ischaemic attack (TIA). It is designed specifically for patients and their carers, in collaboration with the Stroke Association. You will find answers to key questions about stroke care, and advice on how to prevent a further stroke or TIA. The app also gives you guidance about rehabilitation after stroke, both immediately after the event and for the months and years that follow. With one click, you can telephone support organisations or visit their websites for further advice. You may find it useful to take this along to consultations, and use it in conjunction with the professional version. Features include: • An intuitive index that provides information about stroke and TIA, which contains • Suggested questions to ask your stroke professional(s) • Information about support organisations, with • Immediate access to their websites and contact details</t>
  </si>
  <si>
    <t>SiKL is a personal medical record for people with Sickle Cell Disease and their carers.\n\nSiKL means your personal sickle cell medical history is always to hand. In a crisis, a summary is always available to share with paramedics and doctors. Unlike a paper record, you'll never run out of space.</t>
  </si>
  <si>
    <t>Use this app to record your sleeping patterns for two weeks. Answer the questionnaire twice a day and get visual results of your responses so you can monitor your sleep activity. You can also send the results to your GP!\n\nPLEASE NOTE - THE APP REQUIRES A 3G OR BROADBAND CONNECTION TO VIEW THE LEAFLETS. This is to ensure our most up to date content is downloaded and the data remains part of our information standard review process. \n\nPatient.co.uk - Trusted medical information and support \n\n**************************************** \nDisclaimer: The articles in this app are for information only and should not be used for the diagnosis or treatment of medical conditions. EMIS has used all reasonable care in compiling the information but make no warranty as to \nits accuracy. Consult a doctor or other health care professional for diagnosis and treatment of medical conditions. For details see our conditions at: \nhttp://www.patient.co.uk/disclaimer.asp \n****************************************</t>
  </si>
  <si>
    <t>Version 1.3;Various updates</t>
  </si>
  <si>
    <t>Liberator Ltd</t>
  </si>
  <si>
    <t>Unity® Core app \u2013 iTunes description\n\nUnity® Core is an augmentative and alternative communication (AAC) app that lays down a solid language foundation for non-verbal individuals that is based on the unique and powerful Unity® language system, previously only found in PRC communication aids from Liberator. Unity® Core provides a consistent and teachable pathway for attaining vital communication skills. \n\nUnity® Core delivers some truly unique and highly effective features including:\n\n\u2022Focus on the key element of learned motor patterns (as in LAMP¹) to access essential vocabulary in an arrangement that never changes.\n\u2022The power of \u2018sequencing\u2019 icons ensures you can say ALL of the words from just the ONE home page!\n\u2022No re-learning! - The Unity® Core app provides a fantastic opportunity to start communicating with a system that caters for communication development without the need for any re-learning. Once a unique motor pattern is learnt for each word in Unity®, that pattern will never change. This mimics the production of naturally spoken words through singular motor patterns of tongue and mouth.\n\nThe app is ideal for beginning communicators who are just learning that they can affect those around them and provides an excellent introduction to the power of Unity®. Language development in typically developing children occurs through the pairing of a consistent motor pattern, the sound that motor pattern produces, and the reaction they get from the environment. Unity® Core presents vocabulary in the same manner so those language connections can be developed.\n\nThe app is symbol based for those who are not yet literate;however symbols are paired with text to support literacy development. In addition a keyboard page is included so words can be spelt. The vocabulary, structure and teaching approach are based on research and years of implementation experience with individuals with autism and other developmental disabilities. \n\nWhat\u2019s included?\n\u2022Two developmentally progressive vocabulary options (1-hit and Sequenced).\n\u2022Two grid sizes, 60 and 84 buttons.\n\u2022Pre-stored core and fringe words.\n\u2022Vocabulary Builder: allows only chosen words to remain visible.\n\u2022Word Finder: helps the user find where words are stored. \n\u2022High quality Ivona text-to-speech voices (not in Lite version).\n\u2022Ability to store customized vocabulary and edit individual buttons (not in Lite version).\n\u2022Includes 3,000 icons (or import your own pictures) for increasing the available vocabulary (not in Lite version).\n\u2022Unrivalled support, even for the Lite app. www.aacapps.co.uk\nThere are four vocabulary files within the app to support language development from current skill level and throughout life. \n \nThere is a 1-hit level in a 60 and 84 grid layout where up to 61² core words are only one touch away. Core words are those that are most frequently used in speech and can be used in a variety of settings and activities. \nA Sequenced level also in a 60 and 84 grid layout requires a second button to be pressed before hearing those initial core words. Vocabulary is increased to 222² words and this level allows for the learning of extended motor patterns without the visual distractions of the full vocabulary file.\nLiberator Ltd, a subsidiary of the Prentke Romich Company (USA), has delivered AAC solutions worldwide since 1991. In additional to our UK operation, Liberator\u2019s support network now extends to subsidiary companies in Germany (Prentke Romich Deutschland) and Australia (Liberator Pty Ltd) as well as international partners in many other countries. For more information please visit www.liberator.co.uk\n\n¹ LAMP. Language Acquisition through Motor Planning\nhttp://www.liberator.co.uk/resources/autism-aac-lamp\n\n² Unity® Core Vocab Files (Number of words programmed)\n\n - Unity® Core Lite: 60 1-hit (31), 60 Sequenced (52), 84 1-hit (33), 84 Sequenced (60)\n\n - Unity® Core: 60 1-hit (45), 60 Sequenced (154), 84 1-hit (61), 84 Sequenced (222)</t>
  </si>
  <si>
    <t>Version 1.0.2;- Improved iOS 7 Compatibility</t>
  </si>
  <si>
    <t>Richard Brady</t>
  </si>
  <si>
    <t>The official smartphone app provided for current and potential weight loss surgery patients, written by the surgeons from Weight Loss Surgery Scotland. This free app contains information about common weight loss procedures, weight loss diets and the pre-operative and post-operative journey associated with weight loss surgery. In addition, you will get details about our surgeons, practice, and support team, as well as lots of advice to help you understand what weight loss surgery involves.\n\nThere are interactive questionnaires to help you decide if weight loss surgery is appropriate for you and a quick and easy means to contact the practice for a consultation.\n\nWithin the password-protected part of this app, registered users will be able calculate their BMI and recommended daily calorie intake, keep track of weight loss and calorie counts. You will also have access to a diary to record your progress, and the highs and lows of your journey. In addition a handy appointments calendar will help you keep on top of the major milestones in your journey.</t>
  </si>
  <si>
    <t>Version 2.1;Added some info.</t>
  </si>
  <si>
    <t>Weight Tracker from Patient.co.uk allows you to easily track your weight on a daily basis. Use this app to keep track and analyse your progress if you are trying to lose or gain weight. \nThe Weight Tracker lets you set a goal weight and the app will help you track progress towards that goal. Record a photo of your progress as you go along with the photo diary. The app will also provide a detailed weight chart and a measure of your current BMI (body mass index).\nPlus, get lots of useful information from Patient.co.uk on weight reduction, healthy eating, and physical activity.\nThe app features:\n- Set weight goals and track progress\n- Track your weight\n- BMI measurement\n- See weekly weight change and total weight change\n- Photo journal\n- Secure password for the app\n- Choose lbs. or kg.\n- Graphs show total weight, BMI, and goal weight\n- Set reminders to input your weight to track your progress\n- Share your progress to Facebook\n- Health information leaflets from Patient.co.uk on weight and healthy living (requires internet connection)\n- Search Patient.co.uk from within the app for more trusted health information (requires internet connection)</t>
  </si>
  <si>
    <t>Weight Tracker from Patient.co.uk allows you to easily track your weight on a daily basis. Use this app to keep track and analyse your progress if you are trying to lose or gain weight. The Weight Tracker lets you set a goal weight and the app will help you track progress towards that goal. Record a photo of your progress as you go along with the photo diary. The app will also provide a detailed weight chart and a measure of your current BMI (body mass index). If you have compatible bluetooth scales, you can pair the scales and transmit your weight to the app via bluetooth without having to manually enter the data. This is optional and you can still use the full features of the app without having bluetooth scales. Plus, get lots of useful information from Patient.co.uk on weight reduction, healthy eating, and physical activity. The app features: - Set weight goals and track progress - Track your weight - Pair Microlife bluetooth scales and auto-add weight entries (optional) - BMI measurement - See weekly weight change and total weight change - Photo journal - Secure password for the app - Choose lbs. or kg. - Graphs show total weight, BMI, and goal weight - Set reminders to input your weight to track your progress - Share your progress to Facebook - Health information leaflets from Patient.co.uk on weight and healthy living (requires internet connection) - Search Patient.co.uk from within the app for more trusted health information (requires internet connection)</t>
  </si>
  <si>
    <t xml:space="preserve">Updated app to allow pairing with Microlife bluetooth scales.          </t>
  </si>
  <si>
    <t>St George's Healthcare NHS Trust</t>
  </si>
  <si>
    <t>The Welcome to St George's Hospital app puts all the information you need for your journey to St George's Hospital into your hands so you can access it at a touch of a button.\n\nThe app contains the following features:\n\n- Useful information for patients and visitors\n- Scalable hospital map with locations of wards\n- Contact details for inpatient wards, outpatient services and other useful numbers\n- Directions to restaurants, coffee shops, newsagents and cash points at the hospital\n- A news feed from the St George's Healthcare website\n- Feedback mechanisms</t>
  </si>
  <si>
    <t>Version 1.2;Updated site map Added the pathway map found in the Welcome to St George's leaflet Added Therapies contact details</t>
  </si>
  <si>
    <t>NHS London</t>
  </si>
  <si>
    <t>Well Happy is a free health app for young people in London. It allows you to search for over a thousand local support services in and around London including mental health, sexual health, drugs, alcohol and stop smoking services.\n \nWell Happy empowers young people to take control of their health and includes a number of useful features including FAQs, jargon busters and information about rights and advocacy. The app also links to the Well Happy website which has lots of other interesting news, information and blogs for young Londoners.\n \nThe search facility includes all the mental health, sexual health, drug, alcohol and smoking support services for young people in London. You can search by area or postcode, view results on a map and find a range of information to help you choose the services you might need from time to time.\n\nSo whether you want to find free condoms in Camden, Smoking services in Southwark or to talk about Depression in Dagenham. Well Happy can point you in the right direction.</t>
  </si>
  <si>
    <t>Version 1.2;User feedback is now addressed to NHSCB.youngpeople@nhs.net</t>
  </si>
  <si>
    <t>wellhappy</t>
  </si>
  <si>
    <t>Well Happy is a free health app for young people in London. It allows you to search for over a thousand local support services in and around London including mental health, sexual health, drugs, alcohol and stop smoking services. Well Happy empowers young people to take control of their health and includes a number of useful features including FAQs, jargon busters and information about rights and advocacy. The app also links to the Well Happy website which has lots of other interesting news, information and blogs for young Londoners. The search facility includes all the mental health, sexual health, drug, alcohol and smoking support services for young people in London. You can search by area or postcode, view results on a map and find a range of information to help you choose the services you might need from time to time. So whether you want to find free condoms in Camden, Smoking services in Southwark or to talk about Depression in Dagenham. Well Happy can point you in the right direction.</t>
  </si>
  <si>
    <t>Parkinson's UK</t>
  </si>
  <si>
    <t>Parkinson's+UK</t>
  </si>
  <si>
    <t>Do you struggle with the complexity of accessing your contacts? Do you wish there was an easier way to make phone calls? With its simple and easy to use interface, the Easy Call app offers just that. Specifically designed for people with dexterity issues, its the first app to make calling easy. As a speed dial it enables users to store chosen telephone numbers under large circles, which can simply be tapped to make a phone call. Numbers can be entered manually or added directly from your contacts list. Contact buttons are created as and when needed as speed dials start to fill up. For people who have dexterity issues and those who do not, the Easy Call app will make calling your important contacts much simpler, easier and a hassle free process. As well the speed dial facility, users can view papers and publications on various Parkinson's topics, as well as read the latest news from our website. We've got lots more planned for the app so look out for updates coming soon.</t>
  </si>
  <si>
    <t>Use this app as a personal logbook for your Irritable Bowel Syndrome (IBS) and view charts of your symptoms over time. You can also learn more about the condition and how to manage it with information written by doctors.\n\nThe symptom tracker will help you record your bowel movements and the type and severity of symptoms that you get each day. It will also allow you to record notes on food, nutrition and lifestyle. \n\nThis may help identify triggers such as food, digestion, alcohol, or emotional stresses, and may show if exercise helps to ease or prevent symptoms.\n\nIf you are advised to try a particular treatment, log your bowel movements and the type and severity of symptoms that you get each day for a week or so. You can then assess whether treatment has improved symptoms or not. You can also share your results with your GP.\n\n\nThe app features:\n\n* Journal your bowel movements - following each bowel movement, rate the form of your stool and other related factors such as straining, urgency and pain in bowels\n\n* Log your symptoms - record information regarding a variety of symptoms, such as your overall wellbeing, stress, bloating, nausea, anxiety and lethargy\n\n* Note your diet and activities - record your level of fitness activity, fluid intake and food diary as well as any general notes\n\n* View graphs of your data - view a historical chart of your stool type, symptoms and activity. You can view results over the period of one day, one week, or one month. You can filter the graphs to just show specific symptoms, eg bloating and abdominal pain\n\n* View a historical log of all entries\n\n* Share the entries by emailing the results to an address of your choice\n\n* View up-to-date information on Irritable Bowel Syndrome written by GP's for patients (requires internet connection)\n\n* Search Patient.co.uk from within the app for more trusted health information (requires internet connection)\n\nThe IBS symptom tracker should help you develop a better sense of understanding over your symptoms, and assist communicating with your GP about how you are doing. \n\n\nPatient.co.uk - Trusted medical information and support</t>
  </si>
  <si>
    <t>Use this app as a personal logbook for your Irritable Bowel Syndrome (IBS) and view charts of your symptoms over time. You can also learn more about the condition and how to manage it with information written by doctors. Developed in association with the IBS network, the UK's charity for irritable bowel syndrome. The symptom tracker will help you record your bowel movements and the type and severity of symptoms that you get each day. It will also allow you to record notes on food and lifestyle. This may help identify triggers such as food, alcohol, or emotional stresses, and may show if exercise helps to ease or prevent symptoms. If you are advised to try a particular treatment, log your bowel movements and the type and severity of symptoms that you get each day for a week or so. You can then assess whether treatment has improved symptoms or not. You can also share your results with your GP. The app features: * Log your bowel movements - following each bowel movement, rate the form of your stool and other related factors such as straining, urgency and pain * Log your symptoms - record information regarding a variety of symptoms, such as your overall wellbeing, stress, bloating, nausea, anxiety and lethargy * Log your diet and activities - record your level of activity, fluid intake and food diary as well as any general notes * View graphs of your data - view a historical chart of your stool type, symptoms and activity. You can view results over the period of one day, one week, or one month. You can filter the graphs to just show specific symptoms, eg bloating and abdominal pain * View a historical log of all entries * Share the entries by emailing the results to an address of your choice * View up-to-date information on Irritable Bowel Syndrome written by GP's for patients (requires internet connection) * Search Patient.co.uk from within the app for more trusted health information (requires internet connection) The IBS symptom tracker should help you develop a better sense of understanding over your symptoms, and assist communicating with your GP about how you are doing. Patient.co.uk - Trusted medical information and support</t>
  </si>
  <si>
    <t xml:space="preserve">1.2 *Added export/import feature 1.1 * Added the ability to edit bowel movements * Fixed user interface issues on larger screens * Added the ability to create bowel movements in the past * General bug fixes    </t>
  </si>
  <si>
    <t>Download the Patient.co.uk app to search our database of patient information leaflets on health, conditions and diseases. \n\nYou can also quickly locate health services in your area (England only).\n\nEach leaflet is written by our expert authoring team of independent GPs, and passes the information standard - which means it is trusted, high quality, evidence-based healthcare information.\n\nMost GPs in the UK have the same leaflets on their computer to print out for patients during consultations.\n\n\nThe app features:\n\n* Over 900 trusted patient information leaflets on health, symptoms, conditions and diseases\n\n* Browse categories or search for the condition you require\n\n* Store favourites in your bookmarks\n\n* Share, print or email leaflets\n\n* Locate medical services near you (finder currently only available in England)\n\n* Search for GPs, Dentists, Pharmacies, Hospitals or Opticians in your area with the local checker\n\n\nPLEASE NOTE - THE APP REQUIRES A 3G OR BROADBAND CONNECTION TO WORK. This is to ensure our most up to date content is downloaded and the data remains part of our information standard review process.\n\nPatient.co.uk - Trusted medical information and support\n\n\n*****************************************************************\nDisclaimer: The articles in this app are for information only and should not be used for the diagnosis or treatment of medical conditions. EMIS has used all reasonable care in compiling the information but make no warranty as to its accuracy.\nConsult a doctor or other health care professional for diagnosis and treatment of medical conditions. \n\nFor details see our conditions at http://www.patient.co.uk/disclaimer.asp\n\n*****************************************************************</t>
  </si>
  <si>
    <t>Version 3.1;Various updates</t>
  </si>
  <si>
    <t>Download the Patient.co.uk app to search our database of patient information leaflets on health, conditions and diseases. You can also quickly locate health services in your area (England only). Each leaflet is written by our expert authoring team of independent GPs, and passes the information standard - which means it is trusted, high quality, evidence-based health information. Most GPs in the UK have the same leaflets on their computer to print out for patients during consultations. The app features: * Over 900 trusted patient information leaflets on health, conditions and diseases * Browse categories or search for the condition you require * Store favourites in your bookmarks * Share or email leaflets * Locate medical services near you (currently only available in England) * Search for GPs, Dentists, Pharmacys, Hospitals or opticians in your area PLEASE NOTE - THE APP REQUIRES A 3G OR BROADBAND CONNECTION TO WORK. This is to ensure our most up to date content is downloaded and the data remains part of our information standard review process. http://www.Patient.co.uk - Trusted medical information and support</t>
  </si>
  <si>
    <t xml:space="preserve">Amended some text and fixed a reported crashing issue.          </t>
  </si>
  <si>
    <t>Healthnet Limited</t>
  </si>
  <si>
    <t>PillManager is a personal medication management system that helps you to:\n\u2022Manage the usage (both amount and frequency) of your medication\n\u2022Set up and trigger reminders as to when to take your medication\n\u2022Keep a history of all the medications that you have taken\n\u2022Re-order your medication from your Pharmacy or Doctor, directly from within the app\n\u2022Your selected Pharmacy may also be able to send you instant notification on your device when your prescription is ready\n\u2022Send you a reminder when to re-order your medication\n\nKey Features &amp; Benefits\nPillManager is the first application to allow the user to not only track their medication, but also send reorder requests directly from their handset to their doctor or pharmacist, simply at the touch of a button. Reorder requests can be text or image based, with images taken with the device\u2019s built in camera, and are sent via email from within the app interface.\nSay you want to transfer your prescription to a Pharmacist. No need to spend countless amount of time going through all the details over the phone. Simply transmit a copy of your prescription or a picture of your medication instantly from within the app. Job done!\nIf you send in an order to one of the PillManager registered Pharmacies, you can also be notified by instant messages on your phone about the status of your prescription request\nThe app keeps a record of medication taken, details of which can then be distributed via email to interested parties, directly from within the app. This can be very useful, for example, when visiting your doctor, since now you can transmit your medication intake history, to the doctor, prior to your visit\nUsers can create audible and visual alerts when their medication is due, based on defined timescales for morning, noon and evening doses. Using Push notification, the app is able to alert you as soon as the medication is due, even when not using the application.\nAll information within the app is PIN protected, ensuring that all data remains confidential and is only shared with trusted individuals for the purposes of tracking recent medication histories or for prescription modifications.\nThe application also includes a handy Notes application which you can use to keep and track important notes about your medication etc.\nIf your Pharmacy is registered with us, and you select that Pharmacy, your App will display the specific Pharmacy details without you having to remember any Pharmacy contact information. You may be able to dial the Pharmacy directly from their contact information as well as send in your prescription requests to your chosen Pharmacy without\nhaving to remember the Pharmacy email address. It also allows the Pharmacy Logo to be displayed on the different pages.</t>
  </si>
  <si>
    <t>Version 2.1.2;- Minor bug fixing.</t>
  </si>
  <si>
    <t>Healthnet Ltd</t>
  </si>
  <si>
    <t>Healthnet+Ltd</t>
  </si>
  <si>
    <t>PillManager is a personal medication management system that helps you to: •Manage the usage (both amount and frequency) of your medication •Set up and trigger reminders as to when to take your medication •Keep a history of all the medications that you have taken •Re-order your medication from your Pharmacy or Doctor, directly from within the app •Your selected Pharmacy may also be able to send you instant notification on your device when your prescription is ready •Send you a reminder when to re-order your medication Key Features &amp; Benefits: PillManager is the first application to allow the user to not only track their medication, but also send reorder requests directly from their handset to their doctor or pharmacist, simply at the touch of a button. Reorder requests can be text or image based, with images taken with the device’s built in camera, and are sent via email from within the app interface. Say you want to transfer your prescription to a Pharmacist. No need to spend countless amount of time going through all the details over the phone. Simply transmit a copy of your prescription or a picture of your medication instantly from within the app. Job done! If you send in an order to one of the PillManager registered Pharmacies, you can also be notified by instant messages on your phone about the status of your prescription request The app keeps a record of medication taken, details of which can then be distributed via email to interested parties, directly from within the app. This can be very useful, for example, when visiting your doctor, since now you can transmit your medication intake history, to the doctor, prior to your visit Users can create audible and visual alerts when their medication is due, based on defined timescales for morning, noon and evening doses. Using Push notification, the app is able to alert you as soon as the medication is due, even when not using the application. All information within the app is PIN protected, ensuring that all data remains confidential and is only shared with trusted individuals for the purposes of tracking recent medication histories or for prescription modifications. The application also includes a handy Notes application which you can use to keep and track important notes about your medication etc. If your Pharmacy is registered with us, and you select that Pharmacy, your App will display the specific Pharmacy details without you having to remember any Pharmacy contact information. You may be able to dial the Pharmacy directly from their contact information as well as send in your prescription requests to your chosen Pharmacy without having to remember the Pharmacy email address. It also allows the Pharmacy Logo to be displayed on the different pages.</t>
  </si>
  <si>
    <t>Predictable is an exciting text-to-speech application for the iPad, iPhone and iPod Touch. Offering customisable AAC functions with the latest social media integration, Predictable sets a new benchmark. Using a word prediction engine and switch access, Predictable meets the needs of a wide range of people using AAC. \nA wide range of people are using Predictable, including those with MND / ALS, Cerebral Palsy and people with communication difficulties after a stroke or head injury. \nFeatures: \n\u2022 UK and US prediction engine featuring integrated intelligent self-learning of new words and contexts \n\u2022 Accessible via Bluetooth switch box + switch/es (compatible with Therapy Box Switch Box and RJ Cooper Switch Interface) \n\u2022 Configurable scanning settings for auto scan or user scan. \n\u2022 Use the whole screen as a switch with scanning mode (Touch Anywhere access method) \n\u2022 Choice of 9 voices (4 US,3 British and 2 Australian voices) \n\u2022 Easy to use category folders to store quick phrases or prepared messages \n\u2022 History view with access to last used phrases \n\u2022 Ability to compose and send emails \n\u2022 Ability to update Facebook status or send a Tweet* \n\u2022 Ability to send an SMS** \n\u2022 Note pad option \u2013 hand write on the screen \n\u2022 Emoticons \u2013 to add laughter, crying or whistling to your message \n\u2022 Publish option for 1:1 discrete conversations \n\u2022 Backup your phrases to your computer \n\n* Available on all iDevices, while in Direct Touch access method only. \n** Available on iPhone in Direct Touch access method only \nYou can find more information about Predictable (including a full feature list to help gauge suitability) at www.therapy-box.com</t>
  </si>
  <si>
    <t>Version 3.3;- Integration of iOS7 voices for even more choice - iOS 7 switch scanning compatible - AirPrint enabled - Dyslexia spelling support in word prediction - Choice of theme colours for the text box for personalisation - Ability to delete multiple phrases in your phrase bank at one time - Speak each word after pressing the space bar or when choosing it from the word prediction strip for auditory reinforcement - Speak after cursor to adjust what part of the message is to be spoken - Dropbox backup - Hide alert bell option - Record your own bell or alert - Highlight each word as spoken for visual feedback</t>
  </si>
  <si>
    <t>Rancon</t>
  </si>
  <si>
    <t>Smokers - you can now glimpse into the future!\n \nSmoking Time Machine shows you how you will look in 10 and 20 years' time with the effects of smoking. \n\nEffects include deeper wrinkles around the eyes and mouth, a grey pallor to the skin and sagging jowls. Also, see how much better you will look as a non-smoker.</t>
  </si>
  <si>
    <t>Version 1.03;Changes to the Over-18's 20 Years Effect of Smoking warping algorithms. Try them out!</t>
  </si>
  <si>
    <t>Smokers - you can now glimpse into the future! Smoking Time Machine shows you how you will look in 10 and 20 years' time with the effects of smoking. Effects include deeper wrinkles around the eyes and mouth, a grey pallor to the skin and sagging jowls. Also, see how much better you will look as a non-smoker.</t>
  </si>
  <si>
    <t>Totally Health Ltd.</t>
  </si>
  <si>
    <t>Totally Health</t>
  </si>
  <si>
    <t>Totally+Health</t>
  </si>
  <si>
    <t>This App is a Patient Decision Aid designed to help people with Stable Angina make a decision as to the best treatment choice for them. Traditionally people relied upon their Healthcare Professionals to make the decision regarding the most appropriate treatment for their condition. However as medicine has progressed and the range of treatment options has increased it is no longer always a decision based on the Healthcare Professionals preference only. Patient decision aids are a useful tool when there is a decision to be made about medical advice from the Healthcare Professional but also incorporating the patients’ preferences and concerns. In order to enable patients to reach a decision in partnership with their Healthcare Professional it is important that they have access to information about the different treatment options and have the opportunity to work through the information and evaluate the risks and benefits when viewed in conjunction with their personal values and preferences. This patient decision aid assists patients to progress through it in an ordered fashion, having a number of distinct elements to the decision making process which support the patient in reaching a provisional decision which they can then discuss with their Healthcare Professional. Firstly the aid provides information about Stable Angina in order to facilitate better understanding of what is happening in the body as a result of this condition. The description is supported by an animation which displays the Stable Angina and demonstrates how the disease or condition progresses. Treatment options for Stable Angina are then displayed providing the patient with an explanation of each of the available treatment options which can be easily compared. The third element of the decision aid then invites the patient to answer some questions which require him/her to consider what his or her values and preferences are regarding the treatment of their Stable Angina, when considered alongside the consequences of each of the treatment options, for example are they happy to have an operation in order to treat the condition, and how much are the symptoms they experience upsetting them or interfering with their everyday activities? Once the patient has considered these questions the preferences they have entered are displayed back to them in the order they have input and information regarding each of the preferences is displayed alongside it so that the patient can fully understand which of the treatment options is most likely to fulfil their preferences. Finally they are presented with the information they have said is their preferred treatment option and they are encouraged to then discuss that with their Healthcare Professional so that an agreement can be reached and plans for the treatment made.</t>
  </si>
  <si>
    <t>John Walsh</t>
  </si>
  <si>
    <t>Do you have an Ostomy? Planning to travel aboard? Worried about being searched in security?\n\nThe Stomawise travel certificate is now available in app form for you to discreetly carry around on the go!\nThe certificate explains your ostomy bag in English and selection of the most popular European languages! Although you can explain in the UK &amp; other English speaking countries it eliminates the need to explain in front of fellow travellers, and explains for you in European air / sea ports.\n\nThe english text on the certificate reads as follows:\n\n\u201cThis is to certify that the person named on this certificate has had a surgical operation which makes it necessary for him / her to wear, at all times, a bag attached to there abdomen to collect output from their bowel / bladder.\nIf it is necessary to examine this bag, a qualified medical practitioner should be in attendance, as any interference may cause leakage, discomfort and embarrassment to the certificate holder.\nThe bag may also be supported by a belt;the belt can contain metal parts which will register on a metal detector / body scanner.\nThe certificate holder may also be carrying an emergency supply pack consisting of spare bags, surgical dressings, etc in addition to their main luggage.\nIt is essential that these supplies remain intact and are not mislaid or confiscated. \u201c</t>
  </si>
  <si>
    <t>Do you have an Ostomy? Planning to travel aboard? Worried about being searched in security? The Stomawise travel certificate is now available in app form for you to discreetly carry around on the go! The certificate explains your ostomy bag in English and selection of the most popular European languages! Although you can explain in the UK &amp; other English speaking countries it eliminates the need to explain in front of fellow travellers, and explains for you in European air / sea ports. The english text on the certificate reads as follows: “This is to certify that the person named on this certificate has had a surgical operation which makes it necessary for him / her to wear, at all times, a bag attached to there abdomen to collect output from their bowel / bladder. If it is necessary to examine this bag, a qualified medical practitioner should be in attendance, as any interference may cause leakage, discomfort and embarrassment to the certificate holder. The bag may also be supported by a belt;the belt can contain metal parts which will register on a metal detector / body scanner. The certificate holder may also be carrying an emergency supply pack consisting of spare bags, surgical dressings, etc in addition to their main luggage. It is essential that these supplies remain intact and are not mislaid or confiscated. “</t>
  </si>
  <si>
    <t>Alzheimer's Society</t>
  </si>
  <si>
    <t>Talking Point is Alzheimer's Society's online support and discussion forum, for anyone affected by dementia. It's a place to:\n\n- read others' experiences \n- ask for advice\n- share information\n- join in discussions, and - most of all -\n- feel supported.</t>
  </si>
  <si>
    <t>Version 1.22.5;- Updated default tabbar sequence. - Bug fixes</t>
  </si>
  <si>
    <t>Alzheimer's+Society</t>
  </si>
  <si>
    <t>Talking Point is Alzheimer's Society's online support and discussion forum, for anyone affected by dementia. It's a place to: - read others' experiences - ask for advice - share information - join in discussions, and - most of all - - feel supported.</t>
  </si>
  <si>
    <t>Weightplan Limited</t>
  </si>
  <si>
    <t>***As featured in NY Daily News &amp; recommended by FHM Magazine - Weightplan.com is the health and fitness community that can change your life. Over 1 million downloads of the App so far!! *** \n\nGym Training is like having a Personal Trainer in your pocket. With over 50 multi-day workout routines, 1600+ HD exercise photos, and videos for expert step-by-step tuition. You\u2019ll quickly improve fitness, strength, tone, muscle or use it to count the calories you burn as part of your weight loss / weight gain program. \nWe have workout routines designed to condition, build muscle size or improve strength for all fitness levels. Each routine has been designed by fully qualified Personal Trainers for your complete peace of mind \u2013 whether you\u2019re a beginner or pro-athlete.\n\nTracking gym training progress is easy with this App. You can also track hundreds of other activities such as running, cycling or swimming.\nBuild your own workout routines quickly and easily by creating your own exercises or by customising the pre-loaded routines. Weightplan gives you full flexibility to build your own routines, or modify/combine our set routines. Share your new workouts with friends and get them doing your own workout programs. Change your routines often to keep your body guessing and to provide quicker results. Upgrade to our PRO membership to unlock even more content and unrestricted access to the full App and website.\n\nGot an iPad and want more? Download Weightplan\u2019s new Exercise and Calorie Counter for iPad and get a free online food diary with 150 000 foods and barcode scanning. \n\nUpgrade to PRO membership to unlock more content and gain unrestricted access to the full App and website. You\u2019ll also unlock all our PRO workouts and nutritious Meal Plans.\n\nFEATURES\n\u2022Create your own exercises, adding your own step-by-step photos and instructions \n\u2022Build your own multi-day workouts using any of the exercises, or modify an existing Weightplan workout. \n\u2022Share your own workouts with friends, gym buddies, or clients to use on their device\n\u2022Easy tracking of each exercise (durations, sets, reps, weights) with progress reports\n\u2022Free online food diary with 150 000 foods \n\u202258 Multi-day workout routines - build muscle, improve fitness and maximise your efforts at the gym. 18 PRO Workout Phases to transform your fitness results in just 90 days!\n\u20221600+ HD exercise photos &amp; HD exercise videos, exercises and activities (including Kettlebells, Suspension, Resistance Tube Training, Foam Roller) and sports &amp; everyday activities (e.g. Running, Swimming, Cycling)! Full instructions written by fully qualified Personal Trainers\n\u2022Syncs with Weightplan.com \u2013 the health &amp; fitness community, for use of our fully barcoded food diary, activity diary, calorie targets calculation and weight tracking. \n\u2022Upgrade to a monthly PRO plan and unlock ALL our 90 day PRO workouts, full online nutrition plans, progress reporting, create your own exercises and many more features! \n\nWe\u2019ve now included an option to purchase a monthly PRO membership plan granting unrestricted use of ALL the PRO content within the App and the Weightplan.com website. The monthly membership price is clearly stated on the purchase button at the bottom of the upgrade page (£6.99, $9.99 or \u20ac8.99) Note: Payment will be charged to your iTunes Account at confirmation of purchase. Your subscription automatically renews unless auto-renew is turned off at least 24-hours before the end of the current period. Your account will be charged for renewal within 24-hours prior to the end of the current period, and will identify the cost of the renewal. Subscriptions may be managed and auto-renewal may be turned off by going to your Account Settings after purchase. No cancellation of the current subscription is allowed during the active subscription period. Please review our Privacy Policy and Terms of Use.</t>
  </si>
  <si>
    <t>Version 3.3.1;Bug Fixes and other performance improvements</t>
  </si>
  <si>
    <t>Insane Logic Ltd.</t>
  </si>
  <si>
    <t>\</t>
  </si>
  <si>
    <t>Version 2.1.2;- Sentence editing. Press and hold on the sentence bar to enter editing mode. Drag concepts around to reorder them. Multiple concepts can be selected and deleted at the same time. - Fixed a bug where grids received via GridShare weren't opening properly and the sign info wasn't accessible. - Fixed bug where newly created grid wasn't visible until after restart, but only if it was created while searching the grid chooser and it didn't meet the current grid search criteria. - Removed the black border on Large grid tiles when they were being dragged in the grid editor.</t>
  </si>
  <si>
    <t>Yatisha Patel</t>
  </si>
  <si>
    <t>iDentify &amp; manage your toothache;temporary advice before you can see a dentist!\n\nAre you having trouble managing toothache? Dentify has been designed to help you deal with dental problems and offer you some temporary advice before you can get to a dentist.\n\nDentify describes signs and symptoms that your dentist would normally look for, to try and find the cause of your problem- and then offers you advice on what you can do next.\n\nThe information provided in the application has been created using evidence based documents and expert opinions to try and give you the best advice available.\n\nFeatures of Dentify:\n\n\u2022The app will try to help you to identify possible causes of your dental problem.\n\n\u2022It will provide information on what you should do next.\n\n\u2022You can try the advice given for some temporary relief before you can get to a dentist.\n\n\u2022There are also oral health care guides giving the best advice about taking care of your teeth and gums- they may prevent you from having dental health problems in the future!\n\nPlease note if you are using Dentify in a country other than in the UK, the \</t>
  </si>
  <si>
    <t>Netherlands</t>
  </si>
  <si>
    <t>Smart Droid</t>
  </si>
  <si>
    <t>Smart+Droid</t>
  </si>
  <si>
    <t>This is a must have app for finding urgent NHS A&amp;E contacts while out and about in UK. This app helps user find addresses and contact numbers of NHS services near them. User can use filters to narrow down searches. In addition to urgent care services like A&amp;E or pharmacy, or you user will also be able to find other services like GP or dentist. It uses GPS location of the Android to locate user and show nearby NHS services on a map. Travel direction is also provided. Please note this free app is supported by ads. An ad free version is also available at small price. Search for "Ad free - Find NHS Services". # NEW FEATURES # - Frequent contact details for GPs, hospitals can now be saved locally in the app Data source: NHS Choices.</t>
  </si>
  <si>
    <t xml:space="preserve">v1.0 - Better user menus - Contacts can be saved locally on droid v0.2 - GP, Dentist, Hospital added      </t>
  </si>
  <si>
    <t>United States</t>
  </si>
  <si>
    <t>NC Bath Ltd</t>
  </si>
  <si>
    <t>Welcome to the app for Fairfield Park Health Centre, where you can access information on our services, order repeat prescriptions online, and contact us.</t>
  </si>
  <si>
    <t>Version 1.3;minor mods - show activity indicator when loading</t>
  </si>
  <si>
    <t>Mediloc8</t>
  </si>
  <si>
    <t xml:space="preserve">Inclusion of new 111 number for out of hours calls          </t>
  </si>
  <si>
    <t>NHS Choices</t>
  </si>
  <si>
    <t>The Change4Life drinks tracker app is a great, free way to keep an eye on your drinking.\n\nMany of us like to unwind with a nice glass of something. But it\u2019s funny how drink sneaks up on us. The odd glass in the evening can quickly become two or three regular glasses, most evenings.\n\nThe Change4Life app helps you keep track of your drinking - showing you when you\u2019re putting your health at risk and giving you tips to help you cut down. \n\nDownload the drinks tracker app today and use it to:\n\n\u2022 Track your drinks each day\n\u2022 Use the graph view to spot when you\u2019re overdoing it\n\u2022 Learn more about the risks\n\u2022 Get daily tips and feedback\n\u2022 Personalise your drinks and add daily notes \n\u2022 Share with friends via Facebook or Twitter</t>
  </si>
  <si>
    <t>Version 1.6;Content update</t>
  </si>
  <si>
    <t>Antbits Ltd.</t>
  </si>
  <si>
    <t>Antbits+Ltd.</t>
  </si>
  <si>
    <t>Download the drinks tracker app today and use it to: •  Track your drinks each day •  Use the graph view to spot when you’re overdoing it •  Learn more about the risks •  Get daily tips and feedback •  Add daily notes •  Share with friends via Facebook or Twitter</t>
  </si>
  <si>
    <t xml:space="preserve">Fixed startup issues          </t>
  </si>
  <si>
    <t>The Change4Life fun generator app is packed with over 100 fun activities for your kids to enjoy, indoors and out. There\u2019s something for everyone - outdoor games for big groups such as dodgeball or tug of war, and indoor activities like ice lolly making and homemade instruments. So start exploring \u2013 and enjoy your adventures! \n\n\u2022Start by choosing where your kids are playing \u2013 indoors or outdoors\n\u2022Use the slider to select how many kids are joining in\n\u2022Browse the suggested activities \u2013 each with full instructions explaining how to play\n\u2022Watch the videos and print the activity sheets\n\u2022Save your favourites\n\u2022Share with friends via Facebook, Twitter or email</t>
  </si>
  <si>
    <t>Version 1.1;content update and bug fixes</t>
  </si>
  <si>
    <t>There’s something for everyone - outdoor games for big groups such as dodgeball or tug of war, and indoor activities like ice lolly making and homemade instruments. So start exploring – and enjoy your adventures! • Start by choosing where your kids are playing – indoors or outdoors • Use the slider to select how many kids are joining in • Browse the suggested activities – each with full instructions explaining how to play • Watch the videos and print the activity sheets • Save your favourites • Share with friends via Facebook, Twitter or email</t>
  </si>
  <si>
    <t>The Change4Life Smart Recipes app is a great, free way of helping everybody eat tasty, healthier meals. \n\nSometimes it\u2019s hard to know what to cook or have new meal ideas. And remembering ingredients and keeping track of calories can be a hassle. Don\u2019t worry \u2013 the meal mixer takes care of it!\nDownload the app today and use it to:\n\n\u2022 Search over 100 easy, calorie counted recipes for breakfast, lunch, evening meals, puddings and snacks\n\u2022 Find delicious meal ideas if you\u2019re short of inspiration \u2013 just use the meal mixer\n\u2022 Keep track with the handy shopping list, which organises the ingredients you need by supermarket aisle\n\u2022 Email recipes and shopping lists \n\u2022 Share with friends via Facebook and Twitter\n\u2022 Learn more about being food smart and making healthier choices</t>
  </si>
  <si>
    <t>Version 2.0.2;• Updated recipe content • Improvements to search</t>
  </si>
  <si>
    <t>The Change4Life Smart Recipes app is a great, free way of helping everybody eat tasty, healthier meals. Sometimes it’s hard to know what to cook or have new meal ideas. And remembering ingredients and keeping track of calories can be a hassle. Don’t worry – the meal mixer takes care of it! Download the app today and use it to: -Search over 100 easy, calorie counted recipes for breakfast, lunch, evening meals, puddings and snacks -Find delicious meal ideas if you’re short of inspiration – just use the meal mixer -Keep track with the handy shopping list, which organises the ingredients you need by supermarket aisle -Email recipes and shopping lists -Share with friends via Facebook and Twitter -Learn more about being food smart and making healthier choices</t>
  </si>
  <si>
    <t xml:space="preserve">Fix to 'clear shopping list' bug          </t>
  </si>
  <si>
    <t>Dr iSeb limited</t>
  </si>
  <si>
    <t>Haringey Advisory Group on Alcohol (HAGA)</t>
  </si>
  <si>
    <t>Global Drug Survey</t>
  </si>
  <si>
    <t>Drinks Meter offers anonymous, objective feedback on your alcohol use and comparison to thousands of people\u2019s drinking habits worldwide.\n\nIt\u2019s not just about the drinks \u2014 it\u2019s about who you are, how you drink and the impact it has on your life.\n\nSo, if you want to see what your drinking equates to in cheeseburgers, your score on a medical alcohol screener or just how it all adds up, Drinks Meter shows how you compare.\n\nYour drinking in cost, calories and units\n\u2022 Weekly drink calculator with drink types, strengths and bottle/glass sizes from around the world\n\u2022 Weekly total in units and standard sized drinks\n\u2022 Weekly financial spend\n\u2022 Calorie counter \u2014 measure your drinks in cheeseburgers, chocolate bars and potato chips\n\nMeasure and compare to the anonymous database\n\u2022 Comparison to over 6,000 other people\u2019s anonymous drinking habits worldwide\n\u2022 World Health Organisation alcohol AUDIT screener used by doctors worldwide\n\u2022 Adjusted alcohol consumption based on your medical and family history\n\u2022 Comparison to national alcohol guidelines\n\nGet objective, personalised advice\n\u2022 Why risks matter \u2014 from heart medication to mental health\n\u2022 Tips for the future and cutting down\n\u2022 Alcohol laws, driving and safer sex advice\n\u2022 Links to NHS services (UK only)\n\nSave and track your drinking\n\u2022 Potential health, alcoholic unit, calorie and financial savings if potentially unnecessary drinks are removed\n\u2022 Drinks tracker\n\u2022 On-screen and email results summary\n\nNotes\n\nAll information you submit to Drinks Meter is unidentifiable and untraceable.\n\nDrinks Meter stores the anonymous data from all submissions and compiles an ever-growing database which future results are then compared to, to build a picture of how people are drinking around the world.\n\nDrinks Meter isn\u2019t funded by any government, political party or industry body and is committed to giving honest, accurate information by working with medical experts from around the world.\n\nDrinks Meter was developed by Dr. Adam R. Winstock MBBS, BSc, MSc, MD, MRCP, MRCPsych, FAChAM \u2014 a Consultant Psychiatrist and Addiction Medicine Specialist from the UK and Australia.</t>
  </si>
  <si>
    <t>Version 2.0.1;Minor bug fixes</t>
  </si>
  <si>
    <t>drugs meter</t>
  </si>
  <si>
    <t>drugs+meter</t>
  </si>
  <si>
    <t>Drinks Meter offers anonymous, objective feedback on your alcohol use and comparison to thousands of people’s drinking habits worldwide. It’s not just about the drinks — it’s about who you are, how you drink and the impact it has on your life. So, if you want to see what your drinking equates to in cheeseburgers, your score on a medical alcohol screener or just how it all adds up, Drinks Meter shows how you compare. Your drinking in cost, calories and units • Weekly drink calculator with drink types, strengths and bottle/glass sizes from around the world • Weekly total in units and standard sized drinks • Weekly financial spend • Calorie counter — measure your drinks in cheeseburgers, chocolate bars and potato chips Measure and compare to the anonymous database • Comparison to over 6,000 other people’s anonymous drinking habits worldwide • World Health Organisation alcohol AUDIT screener used by doctors worldwide • Adjusted alcohol consumption based on your medical and family history • Comparison to national alcohol guidelines Get objective, personalised advice • Why risks matter — from heart medication to mental health • Tips for the future and cutting down • Alcohol laws, driving and safer sex advice • Links to NHS services (UK only) Save and track your drinking • Potential health, alcoholic unit, calorie and financial savings if potentially unnecessary drinks are removed • Drinks tracker • On-screen and email results summary Notes All information you submit to Drinks Meter is unidentifiable and untraceable. Drinks Meter stores the anonymous data from all submissions and compiles an ever-growing database which future results are then compared to, to build a picture of how people are drinking around the world. Drinks Meter isn’t funded by any government, political party or industry body and is committed to giving honest, accurate information by working with medical experts from around the world. Drinks Meter was developed by Dr. Adam R. Winstock MBBS, BSc, MSc, MD, MRCP, MRCPsych, FAChAM — a Consultant Psychiatrist and Addiction Medicine Specialist from the UK and Australia.</t>
  </si>
  <si>
    <t xml:space="preserve">• Minor bug fixes • Data visualisations • Weekly spend in terms of units and standard sized drinks • Comparison to thousands of other people • Comparison to national alcohol guidelines • Calorie and food alcohol consumption equivalents • Adjustment of unit intake based on personal and medical history • Potential health, alcoholic unit, calorie and financial savings if potentially unnecessary drinks are removed • Drinks tracker • On-screen and email results summary </t>
  </si>
  <si>
    <t>Use the original NHS Stop Smoking app to help you successfully stop smoking.\n \nIt provides you with a daily message to support you during the first 30 days of stopping plus instant tips and facts at any time. The real-time counter displays the minutes, hours and days since you stopped and keeps track of the money saved. A great app if you want to successfully stop smoking.\n \nThe app is fast, accurate and simple to use.\n \nKey features:\n· Daily messages to support and motivate\n· Instant tips from other smokers who\u2019ve successfully stopped\n· Facts to show the benefits of staying smoke-free\n· Real-time counter to show the time since you stopped\n· Links to real-life stories, features and videos\n· Direct line to the Smokefree National Helpline\n \nQuick guide to using the NHS Stop Smoking app\n \nDownload the app\nEnter the number of cigarettes you smoke, on average, per day. The app assumes that a packet of 20 cigarettes costs £7.34. Adjust the quit date to match the day and time you stopped. You can adjust this at any time so if you do relapse you can reset the app easily.\n \nDaily message\nThe app automatically updates every 24 hours with a new motivational message to support you during the first 30 days of stopping. At the end of 30 days you can keep the counter going for as long as you want.\n \nEach message includes a link to get more information.\n \nTop tips and facts\nThese can be activated at any time and provide instant facts, tips and ideas to help you successfully quit smoking.\n \nHelpline\nYou can speak to an adviser by tapping the NHS Smoking Helpline button. The lines are open daily from 9am to 8pm Monday to Friday, and 11am to 5pm on Saturday and Sunday.</t>
  </si>
  <si>
    <t>Version 2.0.1;New NHS Smoking Helpline number and content edits</t>
  </si>
  <si>
    <t>This is the official NHS app for measuring body mass index (BMI). It works for adults and children and is the only calculator that uses the Department of Health\u2019s official measurement system. Use it to: \n- Measure and track you and your family\u2019s BMI over time\n- Set weight loss goals and get tips and advice\n- Do quick BMI calculations for others and share via text or email\n\nKey features:\n\n\u2022 Performs BMI calculation for adults and children over two years old\n\u2022 Tracker functionality allows you to view weight and BMI change over time\n\u2022 Multiple user profiles - great for managing the whole family\u2019s BMI together\n\u2022 Performs the same calculation for children as the National Child Measurement Programme \n\u2022 Quick calculation function - allowing you to perform a one-off calculation for a friend or patient, with ability to share the results via text or email\n\u2022 A helpful tip each time you enter a new weight\n\u2022 Advice and information - whether you are underweight, a healthy weight, or overweight\n\u2022 Reminders can be set to prompt you to track your latest weight \n\u2022 Goal-setting functionality to help motivate you towards a healthy weight\n\u2022 Guide area featuring health information and advice, real stories, video and podcasts\n\u2022 Information on how BMI is calculated\n\u2022 Ability to password protect individual user profiles</t>
  </si>
  <si>
    <t>Version 1.3;Minor interface fixes</t>
  </si>
  <si>
    <t>Use the official NHS Drinks Tracker to quickly calculate your drink units, keep track of your drinking and get personalised feedback. A great app if you want to cut down on your drinking.\n\nThe app is fast, accurate and simple to use.\n \nFeatures of the NHS Drinks Tracker:\n\u2022 Calculate the units in your drinks. \n\u2022 Track your drinking over weeks and months.\n\u2022 Get personalised feedback on your drinking.\n\u2022 Find local NHS alcohol services.\n\nQuick guide to using the NHS Drinks Tracker \n\nSelect drinks:\nTo select a drink tap on one of the four drink icons. \n\nAdjust the picker to choose the strength (%), size and number of drinks you want to calculate. Tap on the Add drink button and the units will be calculated. They display in blue text below the image. \n\nPlease note: if you're not sure of the strength, don't adjust. The app is set to a default for you. \n\nYou can add up the units in a selection of drinks by tapping on other drinks and repeating the process. As drinks are added the units will automatically be added up and will display underneath each icon. \n\nList view:\nYou can review and edit the drinks added in a session by tapping on the list button. \n\nSave to tracker:\nOnce you've added all your drinks for one day, tap the Save button and use the calendar to select the date. (These drinks will show in your tracker. The default view for My tracker is one week and you can toggle between weeks and months using the Previous and Next buttons.) You can change the view by turning your phone. \n\nFeedback on your drinking:\nTo get personalised information on your drinking, tap on the Feedback button. Feedback on your drinking is based on guidelines on the last seven days of drinking.</t>
  </si>
  <si>
    <t>Meningitis+Trust</t>
  </si>
  <si>
    <t>This app includes the common signs and symptoms of meningitis, what to do if you suspect meningitis, a test your knowledge quiz, along with everything you need to know about the disease and how you can get support if you have experienced meningitis. Meningitis can affect anyone, of any age, at any time, however there are certain ‘at risk’ groups. It can strike quickly and without warning, so urgent medical attention is essential. This app has been designed to keep the signs and symptoms of this deadly disease at your finger tips, should you ever need it. Please note: Trust your instincts, if you think that it could be meningitis, get medical help immediately. Do not use this app as a diagnosis tool. This app is built and supported by the Meningitis Trust. We provide the largest range of FREE professional support services and community based support for people affected by meningitis in the UK. The Meningitis Trust continually raises awareness of meningitis and hopes that this app will save lives and reduce the impact meningitis can have on a community.</t>
  </si>
  <si>
    <t>ACB</t>
  </si>
  <si>
    <t>This is the free mobile version of Lab Tests Online-UK, the award-winning, non-commercial website developed by doctors and healthcare scientists to help you better understand the laboratory tests that are part of routine healthcare, diagnosis, monitoring and treatment.\n\nWhether you are a patient looking for answers that might reassure you about your health or a healthcare practitioner seeking quick information regarding a particular test, Lab Tests Online-UK puts the knowledge into the palm of your hand.\n\nThis mobile app loads and stores the Lab Tests Online-UK website's content on your mobile device, meaning you won\u2019t be dependent on an internet connection to navigate to the information you need when you need it. However, when you have online connectivity, the mobile app will automatically update itself via the internet and will also provide additional content and images.\n\nOn Lab Tests Online-UK you will find:\n\n\u2022 An index of laboratory tests with information on how they are carried out, what the results might mean and which diseases they are used to diagnose\n\u2022 Information on common diseases and the laboratory tests used to diagnose and monitor them\n\u2022 Feature articles that translate complex scientific concepts into easy to understand information\n\u2022 A general overview of pathology laboratories, the way they work and the people who work in them\n\u2022 Regular news updates from the world of pathology and laboratory medicine\n\nLab Tests Online-UK was established in 2003 with the aid of a grant from the Health Foundation and was financially supported by the Department of Health. It has been developed by The Association for Clinical Biochemistry (ACB) with support from the Royal College of Pathologists (RCPath) and the Institute of Biomedical Science (IBMS). The website is derived from the original Lab Tests Online website created by the American Association for Clinical Chemistry (AACC).\n\nLab Tests Online-UK is independent of, and receives no funding from, any commercial organisation, including diagnostic or pharmaceutical companies. The site is accredited by and complies with the international standards of the Health On the Net (HON) Foundation.</t>
  </si>
  <si>
    <t>Version 1.1;- content update - minor bug fixes</t>
  </si>
  <si>
    <t>Lab+Tests+Online+UK</t>
  </si>
  <si>
    <t>This is the free mobile version of Lab Tests Online-UK, the award-winning, non-commercial website developed by doctors and healthcare scientists to help you better understand the laboratory tests that are part of routine healthcare, diagnosis, monitoring and treatment. Whether you are a patient looking for answers that might reassure you about your health or a healthcare practitioner seeking quick information regarding a particular test, Lab Tests Online-UK puts the knowledge into the palm of your hand. This mobile app loads and stores the Lab Tests Online-UK website's content on your mobile device, meaning you won’t be dependent on an internet connection to navigate to the information you need when you need it. However, when you have online connectivity, the mobile app will automatically update itself via the internet and will also provide additional content and images. On Lab Tests Online-UK you will find: • An index of laboratory tests with information on how they are carried out, what the results might mean and which diseases they are used to diagnose • Information on common diseases and the laboratory tests used to diagnose and monitor them • Feature articles that translate complex scientific concepts into easy to understand information • A general overview of pathology laboratories, the way they work and the people who work in them • Regular news updates from the world of pathology and laboratory medicine Lab Tests Online-UK was established in 2003 with the aid of a grant from the Health Foundation and was financially supported by the Department of Health. It has been developed by The Association for Clinical Biochemistry (ACB) with support from the Royal College of Pathologists (RCPath) and the Institute of Biomedical Science (IBMS). The website is derived from the original Lab Tests Online website created by the American Association for Clinical Chemistry (AACC). Lab Tests Online-UK is independent of, and receives no funding from, any commercial organisation, including diagnostic or pharmaceutical companies. The site is accredited by and complies with the international standards of the Health On the Net (HON) Foundation.</t>
  </si>
  <si>
    <t>Unit9</t>
  </si>
  <si>
    <t>Please note the Lifesaver for iPad app abides exclusively by the UK resuscitation guidelines.\n\nLearning emergency life-saving skills made easy - learn anywhere, anytime, for free.\n\nWould you know what to do? Make lifesaving decisions in a crisis. \n\nLifesaver is a movie you play like a game: it throws you into three situations where people are choking, and having cardiac arrests \u2013 make the right choices to save a life. \n\nYou learn by doing: \nDo it wrong, and see the consequences. \nDo it right, and sense the thrill of saving a life.\n\nSo have a go - and share with your family and friends. With Lifesaver, everyone can learn to save a life.\n\nFeatures:\n- Easy user interface\n- 3 films with clear visual and audio interactions\n- Real-life stories shared by rescuers and survivors\n- 6 real stories shared by witnesses\n- Common questions answered by first aid experts\n- Real-time feedback for your accuracy, speed and answers\n- Built-in technology to detect speed and depth of CPR\n- Emergency information and medical FAQs\n\nLifesaver is developed by UNIT9, with funding from the Resuscitation Council (UK).\n\nNOTE: Lifesaver is a web and mobile-based interactive application for training purposes only and completion of the modules does not constitute a certificate of competence as further training is recommended.\n\nLifesaver website &gt; https://life-saver.org.uk\nUNIT9 website &gt; http://www.unit9.com\nResuscitation Council (UK) website &gt; http://www.resus.org.uk</t>
  </si>
  <si>
    <t>Version 1.1;Now compatible with iOS 7</t>
  </si>
  <si>
    <t>unit9.apps</t>
  </si>
  <si>
    <t>To ensure we deliver the highest quality experience, Lifesaver Mobile requires Android 4.0 and above, and currently supports the following devices: Samsung Galaxy S3 Samsung Galaxy Note II If your device is not supported, you are welcome to try Lifesaver Mobile on your device and give us feedback at enquiries@resus.org.uk Learning emergency life-saving skills made easy - learn anywhere, anytime, for free. Would you know what to do? Make lifesaving decisions in a crisis. Lifesaver is a movie you play like a game: it throws you into three situations where people are choking, and having cardiac arrests – make the right choices to save a life. You learn by doing: Do it wrong, and see the consequences. Do it right, and sense the thrill of saving a life. So have a go - and share with your family and friends. With Lifesaver, everyone can learn to save a life. Features: - Easy user interface - 3 films with clear visual and audio interactions - Real-life stories shared by rescuers and survivors - 6 real stories shared by witnesses - Common questions answered by first aid experts - Real-time feedback for your accuracy, speed and answers - Built-in technology to detect speed and depth of CPR - Emergency information and medical FAQs Lifesaver is developed by UNIT9, with funding from the Resuscitation Council (UK). NOTE: Lifesaver is a web and mobile-based interactive application for training purposes only and completion of the modules does not constitute a certificate of competence as further training is recommended. Lifesaver website &gt; https://life-saver.org.uk UNIT9 website &gt; http://www.unit9.com Resuscitation Council (UK) website &gt; http://www.resus.org.uk</t>
  </si>
  <si>
    <t xml:space="preserve">* Version 1.01 * Addresses an issue that some users encountered where they received "Package file is not signed correctly" when trying to install the app.         </t>
  </si>
  <si>
    <t>Kelly Foote</t>
  </si>
  <si>
    <t>The Lymphoedema Breast Cancer App is your complete guide to understanding and monitoring for Lymphoedema. \n\nThe App is endorsed by the Breast Surgeons Australia and New Zealand Inc.\n\nIt is a resource for all women with Breast Cancer who are at risk of developing the condition.\n\nThe Lymphoedema Breast Cancer App provides information about what Lymphoedema is and how to reduce your risk at the touch of a button. You can relax knowing that you can refer to this information at any time during your Breast Cancer journey and from anywhere.\n\nThe App includes an instructional video on how to measure your arm, promoting self awareness and monitoring. Additionally, you can save your arm measurements and refer to these when you next log in to the App.\n\nThe Lymphoedema Breast Cancer App is based on internationally recognised best practice and on the App developer's clinical experience.</t>
  </si>
  <si>
    <t>App Physio</t>
  </si>
  <si>
    <t>App+Physio</t>
  </si>
  <si>
    <t>The Lymphoedema Breast Cancer App is your complete guide to understanding and monitoring for Lymphoedema after Breast Cancer. It is a resource for all women with Breast Cancer who are at risk of developing the condition. The Lymphoedema Breast Cancer App provides information about what Lymphoedema is and how to reduce your risk at the touch of a button. You can relax knowing that you have all the information you need about Lymphoedema saved in your phone and you can refer to this information at any time and from anywhere. The App includes an instructional video on how to measure your arm, promoting self awareness and monitoring. You can save your arm measurements in the App and refer to these when you next log in, allowing you to monitor the size of your arm over time. The Lymphoedema Breast Cancer App has been developed by an Australian, Lymphoedema Trained Physiotherapist with extensive experience in the diagnosis and treatment of Lymphoedema. The App is based on internationally recognised best practice and on the App developer's clinical experience.</t>
  </si>
  <si>
    <t>Welcome to Lancaster University Medical Practice, an app designed to provide Lancaster University students, and patients of the wider King Street and University Medical Practice, with key health information so that they can quickly access the most appropriate healthcare for their specific needs. \n\nPlease spare a couple of moments to rate the app, so we can improve the information it provides you.</t>
  </si>
  <si>
    <t>Version 1.4;link from Campus and King Street Surgery pages to online registration</t>
  </si>
  <si>
    <t>Welcome to Lancaster University Medical Practice, an app designed to provide Lancaster University students, and patients of the wider King Street and University Medical Practice, with key health information so that they can quickly access the most appropriate healthcare for their specific needs.</t>
  </si>
  <si>
    <t xml:space="preserve">link to online registration page from King Street Surgery and Campus Pages          </t>
  </si>
  <si>
    <t>Isabel Healthcare</t>
  </si>
  <si>
    <t>Isabel Symptom Checker™ - \npatient access to the doctors\u2019 diagnostic tool\n\nWorried about your symptoms? Confused by the online information overload? Or, just don\u2019t feel you are being listened to? \n\nFor the first time, you can access an online tool previously only made available to the medical profession. Doctors and nurses around the world acknowledge the Isabel diagnostic tool as the clear leader in its field. Using the latest searching technologies, Isabel allows you to research your symptoms based on everyday language. Users simply enter one or many symptoms, and Isabel will search its vast database of 6,000 diseases, instantly providing a list of diagnoses that could be causing your symptoms. Click on any disease to explore information about symptoms, tests and treatment available on the web.\n\nThe Isabel Symptom Checker puts the world\u2019s medical knowledge at your fingertips. It will change the way you speak to your doctor forever.\n\nFEATURES\n\n\u2022 The only diagnostic tool to understand multiple symptoms in everyday language\n\u2022 Searches database of over 6,000 diseases and conditions\n\u2022 Time sensitive and common diseases highlighted\n\u2022 Understands symptoms entered in free text. Predictive text options also available\n\u2022 Results focused by age and gender\n\u2022 Results can be refined by travel history\n\u2022 Links to medical knowledge from a list of web sites\n\u2022 Results can be emailed directly to your doctor.\n\u2022 REQUIRES ONLINE ACCESS\n\nMORE INFORMATION\n\no This app provides iPhone access to the Isabel Symptom Checker system available on the web at http://symptomchecker.isabelhealthcare.com. \n\no The Isabel Symptom Checker is based on the professional Isabel diagnosis checklist system. The system has been modified and optimised for use by patients.\n\no Note that Isabel is not designed to tell you what your diagnosis is, but rather provide you with a list of possible diagnoses that could be the cause of your symptoms. \n\no Isabel helps you research and understand your symptoms so you can have a better discussion with your doctor about the possible diagnoses. \n\no Daily usage limit: It has been possible to make this app available on a free to use basis for individual patients due to a grant from the Isabel Medical Charity. To prevent unauthorised use by healthcare institutions there is a daily limit allowance of 15 searches. Professional users should use the Isabel dx app intended for professional use.\n\nHISTORY AND BACKGROUND\n\nIsabel Healthcare (the app\u2019s developer) was started back in 1999 after the founder\u2019s daughter, Isabel, was badly misdiagnosed and had to spend 3 weeks in intensive care. She just survived and today is a healthy teenager. This experience was the inspiration behind the development of the Isabel tools designed to help both doctors and their patients reach the right diagnosis quicker. The project was started by The Isabel Medical Charity which remains a significant shareholder in Isabel Healthcare, the company that has developed the Isabel system. It is thanks to a generous grant by The Isabel Medical Charity that this App has been made available free of charge to users. If you wish to make a donation to help keep the system available free, please click on this link http://www.justgiving.com/isabelhealth\n\nTHE ISABEL APP DOES NOT PROVIDE MEDICAL ADVICE, DIAGNOSIS OR TREATMENT AND IS FOR INFORMATIONAL PURPOSES ONLY.\n\nUse of Isabel is subject to the terms and conditions found by clicking on the \u2018More\u2019 button\n\nTo get more information please visit our website at http://symptomchecker.isabelhealthcare.com</t>
  </si>
  <si>
    <t>Version 1.1;Bug fixing, Write a review from within app, Predictive text update, iPhone 5 changes</t>
  </si>
  <si>
    <t>Isabel+Healthcare</t>
  </si>
  <si>
    <t>**if you are experiencing any issues within the app, please uninstall the current app and then reinstall it, or contact us with details of the issue** Isabel Symptom Checker™ - patient access to the doctors’ diagnostic tool Worried about your symptoms? Confused by the online information overload? Or, just don’t feel you are being listened to? For the first time, you can access an online tool previously only made available to the medical profession. Doctors and nurses around the world acknowledge the Isabel diagnostic tool as the clear leader in its field. Using the latest searching technologies, Isabel allows you to research your symptoms based on everyday language. Users simply enter one or many symptoms, and Isabel will search its vast database of 6,000 diseases, instantly providing a list of diagnoses that could be causing your symptoms. Click on any disease to explore information about symptoms, tests and treatment available on the web. The Isabel Symptom Checker puts the world’s medical knowledge at your fingertips. It will change the way you speak to your doctor forever. FEATURES • The only diagnostic tool to understand multiple symptoms in everyday language • Searches database of over 6,000 diseases and conditions • Time sensitive and common diseases highlighted • Understands symptoms entered in free text. Predictive text options also available • Results focused by age and gender • Results can be refined by travel history • Links to medical knowledge from a list of web sites • Results can be emailed directly to your doctor. • REQUIRES ONLINE ACCESS MORE INFORMATION o This app provides access to the Isabel Symptom Checker system available on the web at http://symptomchecker.isabelhealthcare.com. o The Isabel Symptom Checker is based on the professional Isabel diagnosis checklist system. The system has been modified and optimised for use by patients. o Note that Isabel is not designed to tell you what your diagnosis is, but rather provide you with a list of possible diagnoses that could be the cause of your symptoms. o Isabel helps you research and understand your symptoms so you can have a better discussion with your doctor about the possible diagnoses. o Daily usage limit: It has been possible to make this app available on a free to use basis for individual patients due to a grant from the Isabel Medical Charity. To prevent unauthorised use by healthcare institutions there is a daily limit allowance of 15 searches. Professional users should use the Isabel dx app intended for professional use. HISTORY AND BACKGROUND Isabel Healthcare (the app’s developer) was started back in 1999 after the founder’s daughter, Isabel, was badly misdiagnosed and had to spend 3 weeks in intensive care. She just survived and today is a healthy teenager. This experience was the inspiration behind the development of the Isabel tools designed to help both doctors and their patients reach the right diagnosis quicker. The project was started by The Isabel Medical Charity which remains a significant shareholder in Isabel Healthcare, the company that has developed the Isabel system. It is thanks to a generous grant by The Isabel Medical Charity that this App has been made available free of charge to users. If you wish to make a donation to help keep the system available free, please click on this link http://www.justgiving.com/isabelhealth THE ISABEL APP DOES NOT PROVIDE MEDICAL ADVICE, DIAGNOSIS OR TREATMENT AND IS FOR INFORMATIONAL PURPOSES ONLY. Use of Isabel is subject to the terms and conditions found by clicking on the ‘More’ button To get more information please visit our website at http://symptomchecker.isabelhealthcare.com</t>
  </si>
  <si>
    <t>Routine Health Outcomes Ltd</t>
  </si>
  <si>
    <t>Track your health with howRU. Chart how you feel and how much you can do.\n\nWhenever your partner, friend or doctor asks \</t>
  </si>
  <si>
    <t>Version 1.1;support for iOS 6.1</t>
  </si>
  <si>
    <t>Welcome to BSU Health, an app designed to provide Bath Spa University students with key health information so that you can quickly access the most appropriate healthcare for your specific needs. Whether it is access to emergency care, maps of local health facilities, concerns about an illness, or your ability to cope at university, BSU Health puts the right advice at your fingertips.\n \nBSU Health has been produced by Neil McCabe of NC Bath Ltd, using scripts designed by Dr Jeremy Gilbert, partner at Fairfield Park Health Centre and lead GP for Bath Spa University.</t>
  </si>
  <si>
    <t>Version 2.5;iOS 7 version, and new CBT site</t>
  </si>
  <si>
    <t>Welcome to BSU Health, an app designed to provide Bath Spa University students with key health information so that you can quickly access the most appropriate healthcare for your specific needs. Whether it is access to emergency care, maps of local health facilities, concerns about an illness, or your ability to cope at university, BSU Health puts the right advice at your fingertips. BSU Health has been produced by Neil McCabe of NC Bath Ltd, using scripts designed by Dr Jeremy Gilbert, partner at Fairfield Park Health Centre and lead GP for Bath Spa University.</t>
  </si>
  <si>
    <t xml:space="preserve">List of Common Conditions in "Not Sure", linking to NHS advice on each condition.          </t>
  </si>
  <si>
    <t>Wellnote by Dr Darzi' provides you with a wide range of functions to help you take more control over your health. Developed by doctors, the app can let you store your medical history, set medication reminders, find and rate local health services, monitor your blood pressure and catch up with the latest health news and videos.\n\nEstablished by leading surgeon Professor Ara Darzi, Wellnote has featured in a number of newspapers including the Independent, Daily Telegraph and also on national radio. The UK Health Secretary said the app was 'excellent' and a great resource for patients and the public. Wellnote is one of the first apps certified by the NHS.</t>
  </si>
  <si>
    <t>Version 3.2;Compatibility issues</t>
  </si>
  <si>
    <t>David Crane</t>
  </si>
  <si>
    <t>This is a stop smoking app with a difference. You\u2019ll get all the usual things you want from a cessation app, and something very important more. For this is an experiment designed to help researchers understand how to help people stop smoking.\n\nBy keeping a 10-second diary you can shed light on the hardest part of giving up smoking. Each day we\u2019ll ask you about the number of cravings you had and how severe they were. What\u2019s more, some of you will have the opportunity to try other techniques that might make it easier to stop smoking. \n\nThis is all entirely voluntary and you can download the app without taking part in the experiment. Your data will be kept anonymous and you can delete it at any time. But we really hope you do take part because everyone who does will help the quitters who follow. So do yourself a favour by quitting smoking. And do your fellow smokers a favour by helping them understand how it\u2019s done.</t>
  </si>
  <si>
    <t>Version 2.1.4;Improved Help Section iOS 6 bug fix</t>
  </si>
  <si>
    <t>ANDESigned</t>
  </si>
  <si>
    <t>Picked by Apple as a Staff Favorite and featured in Parenting, babytalk magazine. Total Baby is the #1 Baby logging and tracking application on the App Store. It will help you log and time all aspects of your child's care through a smart and sleek interface that makes tracking easy and fun.\n\nIt is the must-have high-tech accessory for Parents.\n\nInspired by my own family, I built this application from the ground up to support multiple children (especially twins) with unmatched features on any computing platform.\n\nTotal Baby will help answer important questions, such as how old was my child when they had their DTaP shot?\nOr when the baby's last feeding or doctor visit was.\n\n*** FEATURES ***\n\nTotal Baby combines 14 separate timing, tracking, and logging functions into a single complete solution.\n\nTIMING &amp; TRACKING:\nDiapers, Nursing, Pumping, Bottles, Solids, Sleeping, Bath, and Other (8 Timers / 9 single events like medicine are built-in or create your own.)\n\nLOGGING:\nDiary, Milestones, Doctor Visits, Growth, Vaccines, and Allergies\n\n-------------\n\nMAIN SCREEN:\n\n- Complete summary of your child's day grouped by time (Early Morning, Morning, Afternoon, and Evening).\n- The amount of time since the last timed start or end date (selectable via preference setting) for each event.\n- Your child's current age, days until their next birthday, and their most recent photo.\n- Edit or Delete any entry without leaving the main screen.\n- Jump to any date using arrow buttons or a date picker. \n- Tap the \</t>
  </si>
  <si>
    <t>Version 3.5.3;Fixes: - Crash when deleting a quick pick description. - The "Last Fill" for a One-Time event was selecting the incorrect Unit. - Couldn't select a Pumped bottle if the app wasn't using English as a language.</t>
  </si>
  <si>
    <t>AP Apps</t>
  </si>
  <si>
    <t>Having type 1 diabetes means that it is important to know how to keep safe when having alcohol. This guide aims to help you find out what to do to keep safe and how alcohol can affect your body.\n\nThis App has been designed based on ideas and suggestions provided during the qualitative interviewing of young people with type 1 diabetes aged between 18 and 21. It has been developed in collaboration with the Poole Hospital Diabetes Centre in the UK for use by their patients.\n\nFor quality purposes, the information on this App has been checked and approved by the local Patient Advice and Liaison Service (PALS), and has had the Information Standard logo applied to it.</t>
  </si>
  <si>
    <t>Version 2.10;Option to complete survey on this app added. As of September 22nd 2013, this app has now been downloaded 1,101 times worldwide. This means that the user base is now large enough to do further research on its use and usefulness to young people with type 1 diabetes. If you have Type 1 Diabetes and have already downloaded and are using the App: We want to hear from YOU! How useful has it been to you and can you provide some more information on how, why and when you have used it. When and why did you download it originally and do you have any suggestions for improving it. New Users with Type 1 Diabetes: We want to hear from YOU too! Once you’ve downloaded and installed it onto your mobile phone and have used it for a month or more, then please feel free to let us know about your use of it. Survey Details The survey will take you around 15 minutes to complete. If you are able to provide more than a couple of sentences in describing your use of the app it would be much appreciated as this will make the survey data more useful to us. Thanks very much in advance for completing this survey as your feedback is very important for future development.</t>
  </si>
  <si>
    <t>APApps</t>
  </si>
  <si>
    <t>Having type 1 diabetes means that it is important to know how to keep safe when having alcohol. This guide aims to help you find out what to do to keep safe and how alcohol can affect your body. This App has been designed based on ideas and suggestions provided during the qualitative interviewing of young people with type 1 diabetes aged between 18 and 21. It has been developed in collaboration with the Poole Hospital Diabetes Centre in the UK for use by their patients. For quality purposes, the information on this App has been checked and approved by the local Patient Advice and Liaison Service (PALS), and has had the Information Standard logo applied to it.</t>
  </si>
  <si>
    <t xml:space="preserve">This App has been designed based on ideas and suggestions provided during the qualitative interviewing of young people with type 1 diabetes aged between 18 and 21. It has been developed in collaboration with the Poole Hospital Diabetes Centre in the UK for use by their patients. For quality purposes, the information on this App has been checked and approved by the local Patient Advice and Liaison Service (PALS), and has had the Information Standard logo applied to it.         </t>
  </si>
  <si>
    <t>Health2Works Ltd</t>
  </si>
  <si>
    <t>Rally Round makes it easy for family and friends to help a loved one stay living independently in their own home. \n\n\u201cEveryone knew we needed to give our loved-one more practical help, and with so many offers from friends and family the real problem was knowing how best to stay organised. So I set up a Rally Round network. Now we all list the jobs that need doing and volunteer to do what we can. We can quickly see what needs doing, who\u2019s doing what and what jobs have already been done. Now it\u2019s much easier for family and friends to help out\u201d.\n\nFeatures: \n- Accounts can be quickly set-up either by the person needing help or by a relative or friend. \n- Invite trusted family and friends to join the private support network.\n- Anyone can add jobs that need doing, such as picking up shopping, mending a dripping tap or simply popping in for a cuppa.\n- Anyone can volunteer to do any job. \n- See \u2018at a glance\u2019 who has agreed to do what and who has already done what.\n- Daily email reminders (optional) remind you of jobs you've agreed to do and new jobs that need doing.\n- Short status updates keep everyone informed.\n- No advertising.\n- Syncs with website version, so job information is always up-to-date on both.</t>
  </si>
  <si>
    <t>Version 1.4;Now includes all features that are available on website version at www.rallyroundme.com, including:- - Create a support network - Change profile settings and status updates - Transfer network co-ordinator role to another helper - Close a network - Invite helpers from Contacts - See network memberships - View pending invitations</t>
  </si>
  <si>
    <t>Website hosting country</t>
  </si>
  <si>
    <t>Website accessible</t>
  </si>
  <si>
    <t>Choose Yes if the website is accessible.</t>
  </si>
  <si>
    <t>Connect to External Device</t>
  </si>
  <si>
    <t>Call Phone</t>
  </si>
  <si>
    <t>Get Device Information</t>
  </si>
  <si>
    <t>In App Purchasing</t>
  </si>
  <si>
    <t>Push Notification</t>
  </si>
  <si>
    <t>Vibrate</t>
  </si>
  <si>
    <t>Access Sensor</t>
  </si>
  <si>
    <t>Access User Data</t>
  </si>
  <si>
    <t>Connect to Network</t>
  </si>
  <si>
    <t>Connect to Service</t>
  </si>
  <si>
    <t>Facebook, Twitter</t>
  </si>
  <si>
    <t>Display Advert</t>
  </si>
  <si>
    <t>Modify Device State</t>
  </si>
  <si>
    <t>Store Data</t>
  </si>
  <si>
    <t>Track User</t>
  </si>
  <si>
    <t>D</t>
  </si>
  <si>
    <t>Summary of issues</t>
  </si>
  <si>
    <t>Yes (Internet)</t>
  </si>
  <si>
    <t>Yes (Internet, TCP)</t>
  </si>
  <si>
    <t>Yes (Internet, TCP, UDP)</t>
  </si>
  <si>
    <t>Yes (Twitter)</t>
  </si>
  <si>
    <t>Yes (Facebook, Twitter)</t>
  </si>
  <si>
    <t>Yes (Bluetooth)</t>
  </si>
  <si>
    <t>Yes (Accelerometer)</t>
  </si>
  <si>
    <t>Yes (Accelerometer, Camera, Location, Microphone)</t>
  </si>
  <si>
    <t>Yes (Location)</t>
  </si>
  <si>
    <t>Yes (Camera)</t>
  </si>
  <si>
    <t>Yes (Camera, Location)</t>
  </si>
  <si>
    <t>Yes (Camera, Location, Microphone)</t>
  </si>
  <si>
    <t>Yes (Microphone)</t>
  </si>
  <si>
    <t>Yes (Accelerometer, Location)</t>
  </si>
  <si>
    <t>Yes (Accelerometer, Camera, Location)</t>
  </si>
  <si>
    <t>Yes (Network State)</t>
  </si>
  <si>
    <t>Yes (Network State, Phone State)</t>
  </si>
  <si>
    <t>Yes (Network, Settings)</t>
  </si>
  <si>
    <t>Yes (Network)</t>
  </si>
  <si>
    <t>Yes (Files)</t>
  </si>
  <si>
    <t>Yes (Accounts)</t>
  </si>
  <si>
    <t>Yes (Files, Pictures)</t>
  </si>
  <si>
    <t>Yes (Calendar, Files, Pictures)</t>
  </si>
  <si>
    <t>Yes (Calendar, Contacts, Files, Pictures)</t>
  </si>
  <si>
    <t>Yes (Contacts, Files)</t>
  </si>
  <si>
    <t>Yes (Accounts, Calendar, Contacts, Files, Pictures)</t>
  </si>
  <si>
    <t>Yes (Calendar, Contacts, Owner Information, SMS)</t>
  </si>
  <si>
    <t>Yes (Accounts, Contacts, SMS)</t>
  </si>
  <si>
    <t>Yes (Contacts)</t>
  </si>
  <si>
    <t>Yes (Calendar, Contacts, Files)</t>
  </si>
  <si>
    <t>Yes (Accounts, Contacts)</t>
  </si>
  <si>
    <t>Yes (Files, Photos, Video)</t>
  </si>
  <si>
    <t>Yes (Database)</t>
  </si>
  <si>
    <t>Yes (SMS/Email)</t>
  </si>
  <si>
    <t>Yes (Database, SMS/Email)</t>
  </si>
  <si>
    <t>Yes (Contacts, SMS/Email)</t>
  </si>
  <si>
    <t>Yes (SMS)</t>
  </si>
  <si>
    <t>Yes (Contacts, Database, SMS/Email)</t>
  </si>
  <si>
    <t>Yes (Calendar, Contacts, Files, SMS)</t>
  </si>
  <si>
    <t>Yes (Admob, iAd)</t>
  </si>
  <si>
    <t>Yes (iAd)</t>
  </si>
  <si>
    <t>Yes (Google Analytics)</t>
  </si>
  <si>
    <t>http://www.aidsmap.com/Privacy-amp-cookies/page/1404311/</t>
  </si>
  <si>
    <t>http://www.aspergillus.org.uk/Policies/confidentiality_privacy.php</t>
  </si>
  <si>
    <t>Policy doesn't mention apps.</t>
  </si>
  <si>
    <t>http://www.bhf.org.uk/privacy-statement.aspx?sc_id=FrontNAV-Footer-Privacy%20Policy&amp;utm_source=FrontNAV-Footer-Privacy%20Policy&amp;utm_medium=FrontNAV-Footer-Privacy%20Policy&amp;utm_campaign=FrontNAV-Footer-Privacy%20Policy</t>
  </si>
  <si>
    <t>http://www.brushdj.com/#nogo</t>
  </si>
  <si>
    <t>Has T&amp;C but make no mention of privacy.</t>
  </si>
  <si>
    <t>https://www.carepair.co.uk/index.php/home/privacy</t>
  </si>
  <si>
    <t>Privacy policy displayed on startup.</t>
  </si>
  <si>
    <t>http://www.nhs.uk/Change4Life/Pages/privacy-policy.aspx</t>
  </si>
  <si>
    <t>Menu &gt; Settings &gt; Privacy Policy</t>
  </si>
  <si>
    <t>Yes (Text)</t>
  </si>
  <si>
    <t>Know the facts &gt; About Change4Life &gt; About the app. Integrated into other text.</t>
  </si>
  <si>
    <t>http://www.patient.co.uk/terms-and-conditions</t>
  </si>
  <si>
    <t>Yes (Web Link)</t>
  </si>
  <si>
    <t>About tab &gt; Disclaimer includes link "http://www.patient.co.uk/disclaimer.asp" that redirects to terms and conditions which includes privacy policy. When opening disclaimer asked for current location.</t>
  </si>
  <si>
    <t>Information &gt; Disclaimer includes link "http://www.patient.co.uk/disclaimer.asp" that redirects to terms and conditions which includes privacy policy. When opening disclaimer asked for current location.</t>
  </si>
  <si>
    <t xml:space="preserve">Important Information Button. </t>
  </si>
  <si>
    <t>About Tab. Describes analytics package.</t>
  </si>
  <si>
    <t>Website states that "DrinkCoach can also be found on the NHS Health Apps Library. All apps hosted here have been reviewed by the NHS to ensure they are clinically safe, comply with data protection laws and trusted sources of information, such as NHS Choices."</t>
  </si>
  <si>
    <t>"Drinks meter is anonymous and confidential and dose not collect any pesronal information that could identify you." on start screen. Disclaimer.html found in app bundle but link does not work on start screen.</t>
  </si>
  <si>
    <t>https://folup.com/PatientTerm</t>
  </si>
  <si>
    <t>http://www.lovingmenow.com/site/privacy_policy_66.asp</t>
  </si>
  <si>
    <t>Policy does not mention apps.</t>
  </si>
  <si>
    <t>https://grids.sensorysoftware.com/en/privacy</t>
  </si>
  <si>
    <t>T&amp;C "https://api-grids.sensorysoftware.com/pull/terms/en-GB" displayed when logging in for the first time that state " You should also read our privacy policy."</t>
  </si>
  <si>
    <t>http://www.breakthrough.org.uk/privacy-cookies-and-data-protection</t>
  </si>
  <si>
    <t>Privacy policy displayed when choosing to sign up to email mailing list. About screen lists Information Standard certification</t>
  </si>
  <si>
    <t xml:space="preserve">More &gt; Privacy Policy. Web app. </t>
  </si>
  <si>
    <t>Legal link on website "http://kaypictures.co.uk/legal.html" doesn't contain privacy policy.</t>
  </si>
  <si>
    <t>http://www.labtestsonline.org.uk/site/policies/start/4</t>
  </si>
  <si>
    <t>Yes (T&amp;C)</t>
  </si>
  <si>
    <t>More &gt; Terms of Use.</t>
  </si>
  <si>
    <t>LEGAL button on menu bar.</t>
  </si>
  <si>
    <t>Web app?</t>
  </si>
  <si>
    <t>http://www.meandminehealth.com/privacy-policy</t>
  </si>
  <si>
    <t>" Remember to secure your device if you are storing confidential information. This might involve adding a security PIN to the launch screen." on start screen</t>
  </si>
  <si>
    <t>Support page link "http://www.medimapp.org/Support_Page.html" doesn't work</t>
  </si>
  <si>
    <t>http://www.meningitisnow.org/footer/privacy-policy/</t>
  </si>
  <si>
    <t>http://www.nhsinform.co.uk/Privacy-Policy</t>
  </si>
  <si>
    <t>http://www.nhs.uk/aboutNHSChoices/aboutnhschoices/termsandconditions/Pages/Privacypolicy.aspx</t>
  </si>
  <si>
    <t>NHS choices website policy.</t>
  </si>
  <si>
    <t>Privacy policy button on start screen</t>
  </si>
  <si>
    <t xml:space="preserve">Information standard certified. </t>
  </si>
  <si>
    <t>http://www.parkinsons.org.uk/content/terms-use</t>
  </si>
  <si>
    <t>In association with IBSNetwork. Can clear all data. Links to IBS information hosted on patient.co.uk with own privacy policy.</t>
  </si>
  <si>
    <t>http://www.patient.co.uk/adeth</t>
  </si>
  <si>
    <t>Link at bottom of content pages</t>
  </si>
  <si>
    <t>Settings &gt; Terms &amp; Conditions</t>
  </si>
  <si>
    <t>https://www.rallyroundme.com/privacy</t>
  </si>
  <si>
    <t>http://www.rcplondon.ac.uk/privacy</t>
  </si>
  <si>
    <t>Settings &gt; Privacy</t>
  </si>
  <si>
    <t>Helpful Links &gt; Disclaimer includes link "http://www.patient.co.uk/disclaimer.asp" that redirects to terms and conditions which includes privacy policy. When opening disclaimer asked for current location.</t>
  </si>
  <si>
    <t>http://smokefreeapp.com/privacy.html</t>
  </si>
  <si>
    <t>Help &gt; What you've agreed to. Includes consent statement. Displayed popup questionnaire about quit status.</t>
  </si>
  <si>
    <t>Info button&gt; Privacy Policy</t>
  </si>
  <si>
    <t>Privacy policy in app is inacessible</t>
  </si>
  <si>
    <t>http://www.liberator.co.uk/uk-privacy-policy</t>
  </si>
  <si>
    <t>http://www.weightlosssurgeryscotland.com/cookie-policy</t>
  </si>
  <si>
    <t>Links to information content on patient.co.uk with its own privacy policy. Privacy policy link in app store. Can clear all data.</t>
  </si>
  <si>
    <t>https://www.stgeorges.nhs.uk/privacy/</t>
  </si>
  <si>
    <t>https://www.myhealth.london.nhs.uk/disclaimer</t>
  </si>
  <si>
    <t>http://www.digitalstitch.co.uk/footer/privacy-policy/</t>
  </si>
  <si>
    <t>Sponsored by coloplast optional registration.</t>
  </si>
  <si>
    <t>https://www.zombiesrungame.com/terms/</t>
  </si>
  <si>
    <t>Links to web copyright notice. Privacy policy in app store doesn’t direct to privacy policy.</t>
  </si>
  <si>
    <t>Has T&amp;C but make no mention of privacy. Privacy policy link in app store doesn't direct to privacy policy.</t>
  </si>
  <si>
    <t>https://www.poole.nhs.uk/footer-pages/terms-and-conditions.aspx</t>
  </si>
  <si>
    <t>Menu &gt; Settings. No privacy policy link in app store.</t>
  </si>
  <si>
    <t>Privacy Policy link displayed when starting app for first time only. No privacy policy link in app store.</t>
  </si>
  <si>
    <t>Know the facts &gt; About Change4Life &gt; About the app. Integrated into other text. No privacy policy link in app store.</t>
  </si>
  <si>
    <t>Important Information Button. No privacy policy link in app store.</t>
  </si>
  <si>
    <t>About Tab. No privacy policy link in app store.</t>
  </si>
  <si>
    <t>"It's all anonymous and confidential" on ID page. Privacy policy in app store doesn't direct to privacy policy.</t>
  </si>
  <si>
    <t>Web app loads in hosted browser. No privacy policy link in app store.</t>
  </si>
  <si>
    <t>http://smart-droid.com/privacy.html</t>
  </si>
  <si>
    <t>https://www.finerday.com/About/privacy_policy.html</t>
  </si>
  <si>
    <t>T&amp;C displayed only on new user registration. App crashes when trying to access.</t>
  </si>
  <si>
    <t>Sign Up &gt; Terms and Conditions. Privacy policy link in app store.</t>
  </si>
  <si>
    <t>Privacy policy displayed when choosing to sign up to email mailing list. Privacy policy link on app store. About screen lists Information Standard certification</t>
  </si>
  <si>
    <t>More &gt; Privacy Policy. Web app. Privacy policy link in app store.</t>
  </si>
  <si>
    <t>More &gt; Terms of Use. No privacy policy link in app store.</t>
  </si>
  <si>
    <t>Menu &gt; LEGAL. Privacy policy link in app store.</t>
  </si>
  <si>
    <t>Web app? No privacy policy link in app store.</t>
  </si>
  <si>
    <t>In association with IBSNetwork. Can clear all data. Links to IBS information hosted on patient.co.uk with own privacy policy. No privacy policy link in app store.</t>
  </si>
  <si>
    <t>Privacy policy link in app store. Link at bottom of content pages</t>
  </si>
  <si>
    <t>Yes (T&amp;C</t>
  </si>
  <si>
    <t>Privacy policy link in app store. ?Settings menu not visible on device</t>
  </si>
  <si>
    <t>Sponsored by coloplast optional registration. No privacy policy link in app store.</t>
  </si>
  <si>
    <t>4.1i</t>
  </si>
  <si>
    <t>Yes (Privacy Policy)</t>
  </si>
  <si>
    <t>4511.2.html</t>
  </si>
  <si>
    <t>4515.html</t>
  </si>
  <si>
    <t>4556.2.html</t>
  </si>
  <si>
    <t>4566.2.html</t>
  </si>
  <si>
    <t>4597.2.html</t>
  </si>
  <si>
    <t>4621.html</t>
  </si>
  <si>
    <t>4540.html</t>
  </si>
  <si>
    <t>4566.html</t>
  </si>
  <si>
    <t>4591.html</t>
  </si>
  <si>
    <t>4612.html</t>
  </si>
  <si>
    <t>4625.html</t>
  </si>
  <si>
    <t>4502.8.txt</t>
  </si>
  <si>
    <t>4503.8.html</t>
  </si>
  <si>
    <t>4504.8.txt</t>
  </si>
  <si>
    <t>4505.8.txt</t>
  </si>
  <si>
    <t>4507.8.html</t>
  </si>
  <si>
    <t>4520.8.txt</t>
  </si>
  <si>
    <t>4522.8.html</t>
  </si>
  <si>
    <t>4524.8.txt</t>
  </si>
  <si>
    <t>4526.4.html</t>
  </si>
  <si>
    <t>4529_1.8.txt</t>
  </si>
  <si>
    <t>4530.8.html</t>
  </si>
  <si>
    <t>4531.8.html</t>
  </si>
  <si>
    <t>4532.8.html</t>
  </si>
  <si>
    <t>4550.8.xml</t>
  </si>
  <si>
    <t>4557.8.txt</t>
  </si>
  <si>
    <t>4564.2.html</t>
  </si>
  <si>
    <t>4568.8.txt</t>
  </si>
  <si>
    <t>4569.8.txt</t>
  </si>
  <si>
    <t>4571.8.txt</t>
  </si>
  <si>
    <t>4578_1.8.html</t>
  </si>
  <si>
    <t>4580.8.html</t>
  </si>
  <si>
    <t>4588.8.txt</t>
  </si>
  <si>
    <t>4589.8.xml</t>
  </si>
  <si>
    <t>4592.8.html</t>
  </si>
  <si>
    <t>4593.8.html</t>
  </si>
  <si>
    <t>4595.8.txt</t>
  </si>
  <si>
    <t>4601.8.html</t>
  </si>
  <si>
    <t>4602_1.8.txt</t>
  </si>
  <si>
    <t>4614.8.html</t>
  </si>
  <si>
    <t>4626.8.html</t>
  </si>
  <si>
    <t>17</t>
  </si>
  <si>
    <t>18</t>
  </si>
  <si>
    <t>19</t>
  </si>
  <si>
    <t>21</t>
  </si>
  <si>
    <t>22</t>
  </si>
  <si>
    <t>23</t>
  </si>
  <si>
    <t>25</t>
  </si>
  <si>
    <t>27</t>
  </si>
  <si>
    <t>28</t>
  </si>
  <si>
    <t>29</t>
  </si>
  <si>
    <t>31</t>
  </si>
  <si>
    <t>33</t>
  </si>
  <si>
    <t>34</t>
  </si>
  <si>
    <t>35</t>
  </si>
  <si>
    <t>36</t>
  </si>
  <si>
    <t>37</t>
  </si>
  <si>
    <t>38</t>
  </si>
  <si>
    <t>39</t>
  </si>
  <si>
    <t>42</t>
  </si>
  <si>
    <t>43</t>
  </si>
  <si>
    <t>44</t>
  </si>
  <si>
    <t>45</t>
  </si>
  <si>
    <t>46</t>
  </si>
  <si>
    <t>47</t>
  </si>
  <si>
    <t>49</t>
  </si>
  <si>
    <t>50</t>
  </si>
  <si>
    <t>51</t>
  </si>
  <si>
    <t>52</t>
  </si>
  <si>
    <t>Type the main text of the disclaimer.</t>
  </si>
  <si>
    <t>Name (First or Unspecified)</t>
  </si>
  <si>
    <t>Postal Address</t>
  </si>
  <si>
    <t>User Generated Content Not Previously Covered</t>
  </si>
  <si>
    <t>5</t>
  </si>
  <si>
    <t>S</t>
  </si>
  <si>
    <t>C</t>
  </si>
  <si>
    <t>Does the policy mention finding information about what data are held by the advertisers?</t>
  </si>
  <si>
    <t>Does any policy mention opting out of data for analytics/research?</t>
  </si>
  <si>
    <t>86</t>
  </si>
  <si>
    <t>4.3am</t>
  </si>
  <si>
    <t>4.3an</t>
  </si>
  <si>
    <t>4.3ao</t>
  </si>
  <si>
    <t>4.3ap</t>
  </si>
  <si>
    <t>4.3aq</t>
  </si>
  <si>
    <t>89</t>
  </si>
  <si>
    <t>91</t>
  </si>
  <si>
    <t>92</t>
  </si>
  <si>
    <t>93</t>
  </si>
  <si>
    <t>Device Unique Identifier</t>
  </si>
  <si>
    <t>Other Unique Identifier</t>
  </si>
  <si>
    <t>Device Characteristics</t>
  </si>
  <si>
    <t>Financial/Payment Details</t>
  </si>
  <si>
    <t>4.8d</t>
  </si>
  <si>
    <t>Technical and procedural security arrangements (e.g. anonymisation, SSL, secure servers, limited access, backup, etc)</t>
  </si>
  <si>
    <t>4.14a</t>
  </si>
  <si>
    <t>mitm28@healthapps.org.uk</t>
  </si>
  <si>
    <t>mitm27@healthapps.org.uk</t>
  </si>
  <si>
    <t>mitm38@healthapps.org.uk</t>
  </si>
  <si>
    <t>mitm1@healthapps.org.uk, mitm1@healthapps.org.uk, mitm102@healthapps.org.uk</t>
  </si>
  <si>
    <t>mitm12@healthapps.org.uk, mitm84@healthapps.org.uk, mitm94@healthapps.org.uk</t>
  </si>
  <si>
    <t>mitm50@healthapps.org.uk</t>
  </si>
  <si>
    <t>mitm51@healthapps.org.uk, mitm98@healthapps.org.uk</t>
  </si>
  <si>
    <t>mitm63@healthapps.org.uk, mitm88@healthapps.org.uk.</t>
  </si>
  <si>
    <t>mitm42@healthapps.org.uk, mitm64@healthapps.org.uk</t>
  </si>
  <si>
    <t>mitm2@healthapps.org.uk</t>
  </si>
  <si>
    <t>mitm43@healthapps.org.uk</t>
  </si>
  <si>
    <t>mitm47@healthapps.org.uk</t>
  </si>
  <si>
    <t>mitm13@healthapps.org.uk, mitm44@healthapps.org.uk, mitm65@healthapps.org.uk</t>
  </si>
  <si>
    <t>mitm3@healthapps.org.uk</t>
  </si>
  <si>
    <t>mitm61@healthapps.org.uk, mitm61@healthapps.org.uk., mitm83@healthapps.org.uk, mitm90@healthapps.org.uk</t>
  </si>
  <si>
    <t>mitm4@healthapps.org.uk</t>
  </si>
  <si>
    <t>mitm5@healthapps.org.uk</t>
  </si>
  <si>
    <t>mitm6@healthapps.org.uk</t>
  </si>
  <si>
    <t>mitm85@healthapps.org.uk</t>
  </si>
  <si>
    <t>mitm26@healthapps.org.uk, mitm48@healthapps.org.uk, mitm7@healthapps.org.uk</t>
  </si>
  <si>
    <t>mitm11@healthapps.org.uk, mitm34@healthapps.org.uk, mitm41@healthapps.org.uk</t>
  </si>
  <si>
    <t>mitm25@healthapps.org.uk</t>
  </si>
  <si>
    <t>mitm30@healthapps.org.uk</t>
  </si>
  <si>
    <t>mitm45@healthapps.org.uk, mitm92@healthapps.org.uk</t>
  </si>
  <si>
    <t>mitm24@healthapps.org.uk</t>
  </si>
  <si>
    <t>mitm35@healthapps.org.uk, mitm54@healthapps.org.uk</t>
  </si>
  <si>
    <t>mitm23@healthapps.org.uk</t>
  </si>
  <si>
    <t>mitm35@healthapps.org.uk, mitm40@healthapps.org.uk</t>
  </si>
  <si>
    <t>mitm31@healthapps.org.uk, mitm46@healthapps.org.uk</t>
  </si>
  <si>
    <t>mitm91@healthapps.org.uk</t>
  </si>
  <si>
    <t>mitm22@healthapps.org.uk</t>
  </si>
  <si>
    <t>mitm32@healthapps.org.uk</t>
  </si>
  <si>
    <t>mitm20@healthapps.org.uk</t>
  </si>
  <si>
    <t>mitm36@healthapps.org.uk, mitm59@healthapps.org.uk</t>
  </si>
  <si>
    <t>mitm21@healthapps.org.uk</t>
  </si>
  <si>
    <t>mitm33@healthapps.org.uk</t>
  </si>
  <si>
    <t>mitm100@healthapps.org.uk, mitm8@healthapps.org.uk</t>
  </si>
  <si>
    <t>mitm39@healthapps.org.uk</t>
  </si>
  <si>
    <t>mitm19@healthapps.org.uk, mitm49@healthapps.org.uk</t>
  </si>
  <si>
    <t>mitm18@healthapps.org.uk, mitm55@healthapps.org.uk</t>
  </si>
  <si>
    <t>mitm17@healthapps.org.uk, mitm56@healthapps.org.uk</t>
  </si>
  <si>
    <t>mitm16@healthapps.org.uk</t>
  </si>
  <si>
    <t>mitm29@healthapps.org.uk</t>
  </si>
  <si>
    <t>mitm89@healthapps.org.uk</t>
  </si>
  <si>
    <t>mitm58@healthapps.org.uk, mitm9@healthapps.org.uk</t>
  </si>
  <si>
    <t>mitm10@healthapps.org.uk, mitm101@healthapps.org.uk</t>
  </si>
  <si>
    <t>mitm37@healthapps.org.uk</t>
  </si>
  <si>
    <t>mitm15@healthapps.org.uk</t>
  </si>
  <si>
    <t>j.prieto13@imperial.ac.uk</t>
  </si>
  <si>
    <t>mitm66@healthapps.org.uk</t>
  </si>
  <si>
    <t>Choose Yes if the app has adverts.</t>
  </si>
  <si>
    <t>Does the app transmit data to an advertiser or marketing company?</t>
  </si>
  <si>
    <t>Choose Yes if the app transmits data to any advetsiing/marketing company.</t>
  </si>
  <si>
    <t>Does the app display adverts?</t>
  </si>
  <si>
    <t>4594.html</t>
  </si>
  <si>
    <t>Addressed/Not Addressed (NA)</t>
  </si>
  <si>
    <t>WILL Transmit/WON'T Transmit/Not Addressed (NA)</t>
  </si>
  <si>
    <t>Does any policy mention opting out of data for advertising?</t>
  </si>
  <si>
    <t>NA</t>
  </si>
  <si>
    <t>WILL Transmit (Web='Personal information is any information that can be used to identify you. For example, it can include information such as your name, date of birth, email address, postal address, telephone number and credit/debit card details. We collect personal information when you contact us, register with us, order products and services (such as publications and email newsletters), make a donation to us, or otherwise give us personal information')</t>
  </si>
  <si>
    <t>WILL Transmit (Web='Personal information is any information that can be used to identify you. For example, it can include information such as your name, date of birth, email address, postal address, telephone number and credit/debit card details. We collect personal information when you contact us, register with us, order products and services (such as publications and email newsletters), make a donation to us, or otherwise give us personal information.')</t>
  </si>
  <si>
    <t>WILL Transmit (Web='NAM uses Google Analytics to track how this website is used. Google Analytics uses cookies to help gather statistics on how people use this website. For example, which country the user is from, and which pages you visit while on the website. We use this information in several ways. For example, we look at how our website is being used so we can assess how well it is working and to help us make decisions about how to improve it. We also use this information to help us decide whether there are other information resources we could develop to meet the needs of people visiting the website. As a charity in receipt of public funds we are also regularly required to account to our funders and donors on how money is being spent, for example to report on how many people are accessing relevant pages of the website.')</t>
  </si>
  <si>
    <t>Addressed (Web='We use your personal information to give you the information, support, services, or products you ask for. We may also use your information for administrative purposes, to let you know about changes to our services and, if you agree, as part of our fundraising activities. We use this information in several ways. For example, we look at how our website is being used so we can assess how well it is working and to help us make decisions about how to improve it. We also use this information to help us decide whether there are other information resources we could develop to meet the needs of people visiting the website. As a charity in receipt of public funds we are also regularly required to account to our funders and donors on how money is being spent, for example to report on how many people are accessing relevant pages of the website.')</t>
  </si>
  <si>
    <t>Addressed (Web='A cookie is a small text file passed to your computer, mobile phone or other device, through your web browser, so the website remembers who you are when you return. NAM uses Google Analytics to track how this website is used. Google Analytics uses cookies to help gather statistics on how people use this website. For example, which country the user is from, and which pages you visit while on the website. We use this information in several ways. For example, we look at how our website is being used so we can assess how well it is working and to help us make decisions about how to improve it. We also use this information to help us decide whether there are other information resources we could develop to meet the needs of people visiting the website. As a charity in receipt of public funds we are also regularly required to account to our funders and donors on how money is being spent, for example to report on how many people are accessing relevant pages of the website. Cookies are also useful to give you a more personalised web service. For example, if you want to buy a product from us and you add a product to your shopping basket, we use a cookie to remember what products you are purchasing. This means that when you move to another page, the product will stay in your basket.')</t>
  </si>
  <si>
    <t>Addressed (Web='Refusing cookies, however, can restrict your use of websites. To enjoy the website to the full we recommend you leave cookies switched on.')</t>
  </si>
  <si>
    <t>Addressed (Web='When we collect your personal information we use strict procedures and security features to prevent unauthorised access.')</t>
  </si>
  <si>
    <t>Addressed (Web='Any information we collect is stored and processed in the UK, and subject to the provisions of the Data Protection Act 1998.')</t>
  </si>
  <si>
    <t>Addressed (Web='NAM is responsible for collecting your personal information. Any information we collect is stored and processed in the UK, and subject to the provisions of the Data Protection Act 1998. Other than as set out in this policy or as required by law, your personal information is not shared with third parties or used in any other way unless you agree.')</t>
  </si>
  <si>
    <t>Addressed (Web='However, no data transmission over the Internet is 100% secure. As a result, while we try to protect your personal information, NAM cannot guarantee the security of any information you transmit to us and you do so at your own risk.')</t>
  </si>
  <si>
    <t>Addressed (Web='All material that appears at www.aidsmap.com and subsections thereof is copyright © NAM Publications, 2014. All rights reserved. © NAM Publications, 2014. All rights reserved. NAM is not responsible for the content of external websites.')</t>
  </si>
  <si>
    <t>Yes (Web='We will not sell your details to any third parties but we may sometimes also share your information with our trusted service providers who are authorised to act on our behalf.  Other than as set out in this policy or as required by law, your personal information is not shared with third parties or used in any other way unless you agree.')</t>
  </si>
  <si>
    <t>Yes (Web='You can ask us what information we hold about you by  contacting us  Please keep your information up to date by letting us know of any changes.')</t>
  </si>
  <si>
    <t>Yes (Web='NAM uses Google Analytics to track how this website is used. Google Analytics uses cookies to help gather statistics on how people use this website. For example, which country the user is from, and which pages you visit while on the website. We use this information in several ways. For example, we look at how our website is being used so we can assess how well it is working and to help us make decisions about how to improve it. We also use this information to help us decide whether there are other information resources we could develop to meet the needs of people visiting the website. As a charity in receipt of public funds we are also regularly required to account to our funders and donors on how money is being spent, for example to report on how many people are accessing relevant pages of the website.')</t>
  </si>
  <si>
    <t>8.7n</t>
  </si>
  <si>
    <t>8.7o</t>
  </si>
  <si>
    <t>8.7p</t>
  </si>
  <si>
    <t>8.7q</t>
  </si>
  <si>
    <t>8.7s</t>
  </si>
  <si>
    <t>8.7t</t>
  </si>
  <si>
    <t>8.7u</t>
  </si>
  <si>
    <t>8.7v</t>
  </si>
  <si>
    <t>8.7x</t>
  </si>
  <si>
    <t>8.7y</t>
  </si>
  <si>
    <t>8.7z</t>
  </si>
  <si>
    <t>8.7aa</t>
  </si>
  <si>
    <t>8.7ab</t>
  </si>
  <si>
    <t>8.7ac</t>
  </si>
  <si>
    <t>8.7ad</t>
  </si>
  <si>
    <t>8.7ae</t>
  </si>
  <si>
    <t>8.7af</t>
  </si>
  <si>
    <t>8.7ag</t>
  </si>
  <si>
    <t>8.7ah</t>
  </si>
  <si>
    <t>8.7ai</t>
  </si>
  <si>
    <t>8.7aj</t>
  </si>
  <si>
    <t>8.7ak</t>
  </si>
  <si>
    <t>8.7al</t>
  </si>
  <si>
    <t>8.7am</t>
  </si>
  <si>
    <t>8.7an</t>
  </si>
  <si>
    <t>8.7ao</t>
  </si>
  <si>
    <t>8.7ap</t>
  </si>
  <si>
    <t>8.7aq</t>
  </si>
  <si>
    <t>9.6q</t>
  </si>
  <si>
    <t>9.6s</t>
  </si>
  <si>
    <t>9.6t</t>
  </si>
  <si>
    <t>9.6u</t>
  </si>
  <si>
    <t>9.6v</t>
  </si>
  <si>
    <t>9.6x</t>
  </si>
  <si>
    <t>9.6y</t>
  </si>
  <si>
    <t>9.6z</t>
  </si>
  <si>
    <t>9.6aa</t>
  </si>
  <si>
    <t>9.6ab</t>
  </si>
  <si>
    <t>9.6ac</t>
  </si>
  <si>
    <t>9.6ad</t>
  </si>
  <si>
    <t>9.6ae</t>
  </si>
  <si>
    <t>9.6af</t>
  </si>
  <si>
    <t>9.6ag</t>
  </si>
  <si>
    <t>9.6ah</t>
  </si>
  <si>
    <t>9.6ai</t>
  </si>
  <si>
    <t>9.6aj</t>
  </si>
  <si>
    <t>9.6ak</t>
  </si>
  <si>
    <t>9.6al</t>
  </si>
  <si>
    <t>9.6am</t>
  </si>
  <si>
    <t>9.6an</t>
  </si>
  <si>
    <t>9.6ao</t>
  </si>
  <si>
    <t>9.6ap</t>
  </si>
  <si>
    <t>9.6aq</t>
  </si>
  <si>
    <t>10.5n</t>
  </si>
  <si>
    <t>10.5o</t>
  </si>
  <si>
    <t>10.5p</t>
  </si>
  <si>
    <t>10.5q</t>
  </si>
  <si>
    <t>10.5s</t>
  </si>
  <si>
    <t>10.5t</t>
  </si>
  <si>
    <t>10.5u</t>
  </si>
  <si>
    <t>10.5v</t>
  </si>
  <si>
    <t>10.5x</t>
  </si>
  <si>
    <t>10.5y</t>
  </si>
  <si>
    <t>10.5z</t>
  </si>
  <si>
    <t>10.5aa</t>
  </si>
  <si>
    <t>10.5ab</t>
  </si>
  <si>
    <t>10.5ac</t>
  </si>
  <si>
    <t>10.5ad</t>
  </si>
  <si>
    <t>10.5ae</t>
  </si>
  <si>
    <t>10.5af</t>
  </si>
  <si>
    <t>10.5ag</t>
  </si>
  <si>
    <t>10.5ah</t>
  </si>
  <si>
    <t>10.5ai</t>
  </si>
  <si>
    <t>10.5aj</t>
  </si>
  <si>
    <t>10.5ak</t>
  </si>
  <si>
    <t>10.5al</t>
  </si>
  <si>
    <t>10.5am</t>
  </si>
  <si>
    <t>10.5an</t>
  </si>
  <si>
    <t>10.5ao</t>
  </si>
  <si>
    <t>10.5ap</t>
  </si>
  <si>
    <t>10.5aq</t>
  </si>
  <si>
    <t>X</t>
  </si>
  <si>
    <t>8.6c</t>
  </si>
  <si>
    <t>What are the countries of the destination domains</t>
  </si>
  <si>
    <t>Type the countries where the data are sent, separated by commas.</t>
  </si>
  <si>
    <t>7.13a</t>
  </si>
  <si>
    <t>7.13b</t>
  </si>
  <si>
    <t>7.13c</t>
  </si>
  <si>
    <t>7.13d</t>
  </si>
  <si>
    <t>7.13e</t>
  </si>
  <si>
    <t>7.13f</t>
  </si>
  <si>
    <t>7.13g</t>
  </si>
  <si>
    <t>7.13h</t>
  </si>
  <si>
    <t>7.13i</t>
  </si>
  <si>
    <t>7.13j</t>
  </si>
  <si>
    <t>7.13k</t>
  </si>
  <si>
    <t>7.13l</t>
  </si>
  <si>
    <t>7.13m</t>
  </si>
  <si>
    <t>7.13n</t>
  </si>
  <si>
    <t>7.13o</t>
  </si>
  <si>
    <t>7.13p</t>
  </si>
  <si>
    <t>7.13q</t>
  </si>
  <si>
    <t>7.13s</t>
  </si>
  <si>
    <t>7.13t</t>
  </si>
  <si>
    <t>7.13u</t>
  </si>
  <si>
    <t>7.13v</t>
  </si>
  <si>
    <t>7.13x</t>
  </si>
  <si>
    <t>7.13y</t>
  </si>
  <si>
    <t>7.13z</t>
  </si>
  <si>
    <t>7.13aa</t>
  </si>
  <si>
    <t>7.13ab</t>
  </si>
  <si>
    <t>7.13ac</t>
  </si>
  <si>
    <t>7.13ad</t>
  </si>
  <si>
    <t>7.13ae</t>
  </si>
  <si>
    <t>7.13af</t>
  </si>
  <si>
    <t>7.13ag</t>
  </si>
  <si>
    <t>7.13ah</t>
  </si>
  <si>
    <t>7.13ai</t>
  </si>
  <si>
    <t>7.13aj</t>
  </si>
  <si>
    <t>7.13ak</t>
  </si>
  <si>
    <t>7.13al</t>
  </si>
  <si>
    <t>7.13am</t>
  </si>
  <si>
    <t>7.13an</t>
  </si>
  <si>
    <t>7.13ao</t>
  </si>
  <si>
    <t>7.13ap</t>
  </si>
  <si>
    <t>7.13aq</t>
  </si>
  <si>
    <t>9.5c</t>
  </si>
  <si>
    <t>What services are used?</t>
  </si>
  <si>
    <t>Type the names of the services to which the app sends data.</t>
  </si>
  <si>
    <t>aidsmap.com</t>
  </si>
  <si>
    <t>TextPart</t>
  </si>
  <si>
    <t>SourceFileType</t>
  </si>
  <si>
    <t>TranmisssionType</t>
  </si>
  <si>
    <t>TypeCode</t>
  </si>
  <si>
    <t>Social Media</t>
  </si>
  <si>
    <t>What social media services does the app connect to?</t>
  </si>
  <si>
    <t>WILL Transmit (Web='The Aspergillus Website collects some personal information when users  register and this information is stored in a secure database. The e-mail address will be used to send confirmation of your username and  password')</t>
  </si>
  <si>
    <t>WILL Transmit (Web='The Aspergillus Website collects some personal information when users  register and this information is stored in a secure database The e-mail address will be used to send confirmation of your username and  password, and will be used to send you emails containing details of our new  additions and updates.')</t>
  </si>
  <si>
    <t>WILL Transmit (Web='Continuous logs are maintained of The Aspergillus Website web server  activity. These log files include the details of your IP address, browser type,  page last visited etc. Log files are used to analyse usage of The Aspergillus  Website, and may be kept in an anonymised form for historical record')</t>
  </si>
  <si>
    <t>WILL Transmit (Web=' browser type')</t>
  </si>
  <si>
    <t>WILL Transmit (Web=' details of your IP address')</t>
  </si>
  <si>
    <t>Addressed (Web='e Aspergillus Website collects some personal information when users  register and this information is stored in a secure databas The e-mail address will be used to send confirmation of your username and  password, and will be used to send you emails containing details of our new  additions and updates. If you email us to ask a question, report a fault etc, we will only use the  personal data you provide to reply to your messag')</t>
  </si>
  <si>
    <t>Addressed (Web='r share it with any third party unless you have consented to this  or this is so permitted by law')</t>
  </si>
  <si>
    <t>Addressed (Web='Some parts of The Aspergillus website may use cookies for security purposes  (e.g. to save the user from having to re-enter their details for every page in  a section of the site). Cookies are not used to capture or store personal  information for any other purpose, and all cookies are deleted as soon as a  session is ended. You may choose to refuse cookies by disabling them using your  web browser (see below for instructions). Further information about cookies may  be found at  www.allaboutcookies.org   (external website).')</t>
  </si>
  <si>
    <t>Addressed (Web='Users can securely log in to their personal account page to view what data  is held on them, and then have the facility to edit or delete their own record.')</t>
  </si>
  <si>
    <t>Addressed (Web=' information is stored in a secure database. All of this data is only accessible by website and database managers')</t>
  </si>
  <si>
    <t>Addressed (Web='If you have any concerns about the use of your personal data on this  website, please contact  aspergillus@manchester.ac.')</t>
  </si>
  <si>
    <t>Addressed (Web='NOTE: This is an  insecure  way of sending information so be careful to  use  non-sensitive details  that cannot be misused.')</t>
  </si>
  <si>
    <t>Addressed (Web='Disclaimer  |  Privacy/Confidentiality  |  Cookies  |  Terms and Conditions  |  Advertising  This page was created on August 30 2007 This page was last modified: February 01 2008 22:09:28. Maintained by  Aspergillus Website Team')</t>
  </si>
  <si>
    <t>Yes ('The FIT cannot be held liable for any advice, course of treatment, diagnosis of any other information you obtain through using this APP.')</t>
  </si>
  <si>
    <t>Yes (Web='The e-mail address will be used to send confirmation of your username and  password, and will be used to send you emails containing details of our new  additions and updates. Details of how to unsubscribe from this service are  present in every email. NOTE: This is an  insecure  way of sending information so be careful to  use  non-sensitive details  that cannot be misused. Our update emails are sent out using a dedicated partner service – see  their privacy policy at  http://www.yourmailinglistprovider.com/privacy_policy.html You can opt in to your contact data being included in the secure website  address book, but that is purely voluntary and is only viewable by registered  users. All of this data is only accessible by website and database managers and  will never be used for any other purpose other than that for which it was  submitted or sold on to third parties.')</t>
  </si>
  <si>
    <t>Yes (Web='Users can securely log in to their personal account page to view what data  is held on them, and then have the facility to edit or delete their own record.')</t>
  </si>
  <si>
    <t>Yes (Web='Continuous logs are maintained of The Aspergillus Website web server  activity. These log files include the details of your IP address, browser type,  page last visited etc. Log files are used to analyse usage of The Aspergillus  Website, and may be kept in an anonymised form for historical records.')</t>
  </si>
  <si>
    <t>WILL Transmit (Web='Personal information is information that can be used to identify  you, such as your name, address, email address, phone number and so  on, and which is not normally publicly available.  name  name')</t>
  </si>
  <si>
    <t>WILL Transmit (Web='Personal information is information that can be used to identify  you, such as your name, address, email address, phone number and so  on, and which is not normally publicly available.')</t>
  </si>
  <si>
    <t>WILL Transmit (Web='The website you sign up to will collect information such as  your name, email address and post code. Once you register with that  website you will not be anonymous to us when you subsequently sign  in.')</t>
  </si>
  <si>
    <t>WILL Transmit (Web='Personal information is information that can be used to identify  you, such as your name, address, email address, phone number and so  on, and which is not normally publicly available.  email address ')</t>
  </si>
  <si>
    <t>WILL Transmit (Web='to see what website content is popular and how people are using  the site as they allow us to track users movement through our  websites. This type of information is amalgamated so that we  can build up a picture of how the site is performing.')</t>
  </si>
  <si>
    <t>WILL Transmit (Web='Through the use of cookies, we will receive information from  your computer such as your IP address (the unique number that  identifies your computer when you use the internet) and we will  record this information.')</t>
  </si>
  <si>
    <t>Addressed (Web='We collect and retain information about your transactions with  us so that we can process your transactions and deal with future  queries. We will use the information that we obtain for the following  general purposes: to fulfill your requests for products and  services, improve our services, contact you, conduct research and  monitor the performance of our websites. add things to a shopping basket and keep them there until you  decide to check out. to see what website content is popular and how people are using  the site as they allow us to track users movement through our  websites. This type of information is amalgamated so that we  can build up a picture of how the site is performing. to make sure we offer you a consistent service. For example, if  we are testing new website content or we want to run a survey, we  use cookies to remember what content you have seen or if you have  already been asked to join the survey.')</t>
  </si>
  <si>
    <t>Addressed (Web='The BHF may share your information with other entities owned by  BHF that act as fundraisers for BHF, sell BHF products or provide  BHF information subject to your communication preferences. where we believe it is necessary to investigate, prevent, or  take action regarding illegal activities, suspected fraud,  potential threats to the physical safety of any person, violations  of any BHF website’s terms of use, or as otherwise required by  law.')</t>
  </si>
  <si>
    <t>Addressed (Web='It would be impossible to use our online shop without cookies  enabled, as the shopping basket function wouldn’t work. If you  would prefer not to use our website, you can order goods by  phone.')</t>
  </si>
  <si>
    <t>Addressed (Web='This policy only applies to websites owned or operated by  entities in the BHF Group.')</t>
  </si>
  <si>
    <t>Addressed (Web='The BHF Group may update this policy at any time. We will notify  you about significant changes in the way we treat personal  information by sending a notice to the primary email address you  have provided to us or by placing a prominent notice on our  website(s).')</t>
  </si>
  <si>
    <t>Addressed (Web='The BHF Group may update this policy at any time.')</t>
  </si>
  <si>
    <t>Yes ('It is your responsibility to check recipes to ensure that no ingredients or combination of ingredients is likely to be inappropriate for your diet. This tool does not replace advice given by your doctor or dietician.')</t>
  </si>
  <si>
    <t>Yes (Web='The BHF may share your information with other entities owned by  BHF that act as fundraisers for BHF, sell BHF products or provide  BHF information subject to your communication preferences. We use analytic cookies from two providers – Google Analytics  and Adobe Sitecatalyst. You can control our use of either or  both of these by clicking on the following links.')</t>
  </si>
  <si>
    <t>Yes (Web='You can edit your BHF account Information, including your  address and contact details at any time. You cannot directly change  the name, address, contact details and other details of existing  orders, but can contact the BHF to change order details if you need  to.')</t>
  </si>
  <si>
    <t>Yes (Web='We use cookies to help us see how people are using our sites. These are known as ‘analytics cookies’, ‘tracking cookies’ or   ‘web beacons’. We use analytics cookies: In addition, when we email you, we may place a tiny tag (also  known as ‘tracking pixel’ or ‘web beacon’) on the email we send  out. These do not collect any personal information, but they let us  know how many people are opening and reading our emails so that we  can choose more popular cont to see what website content is popular and how people are using  the site as they allow us to track users movement through our  websites. This type of information is amalgamated so that we  can build up a picture of how the site is performing.')</t>
  </si>
  <si>
    <t>WILL Transmit (Web='We may also ask you for information when you enter a competition or promotion sponsored by Brush DJ and when you report a problem with our site. If you contact us, we may keep a record of that correspondence We may also ask you to complete surveys that we use for research purposes, although you do not have to respond to them.')</t>
  </si>
  <si>
    <t>WILL Transmit (Web='This is statistical data about our users' browsing actions and patterns, and does not identify any individual.')</t>
  </si>
  <si>
    <t>WILL Transmit (Web=' operating system and browser type, ')</t>
  </si>
  <si>
    <t>WILL Transmit (Web=' your IP address')</t>
  </si>
  <si>
    <t>Addressed (Web=' We use information held about you in the following ways:  To ensure that content from our site is presented in the most effective manner for you and for your computer To provide you with information, products or services that you request from us or which we feel may interest you, where you have consented to be contacted for such purposes. To allow you to participate in interactive features of our service, when you choose to do so. To notify you about changes to our service.')</t>
  </si>
  <si>
    <t>Addressed (Web=' We may collect information about your computer, including where available your IP address, operating system and browser type, for system administration and to report aggregate information to our advertisers. This is statistical data about our users' browsing actions and patterns, and does not identify any individual.')</t>
  </si>
  <si>
    <t>Addressed (Web=' The Act gives you the right to access information held about you. Your right of access can be exercised in accordance with the Act. Any access request may be subject to a fee of �10 to meet our costs in providing you with details of the information we hold about you.')</t>
  </si>
  <si>
    <t>Addressed (Web='Where we store personal data  All information you provide to us is stored on our secure server Once we have received your information, we will use strict procedures and security features to try to prevent unauthorised access.')</t>
  </si>
  <si>
    <t>Addressed (Web=', the data controller is Ben Underwood.')</t>
  </si>
  <si>
    <t>Addressed (Web='Contact  Questions, comments and requests regarding this privacy policy are welcomed and should be sent via the contact form on www.brushdj.com.')</t>
  </si>
  <si>
    <t>Addressed (Web='Although we will do our best to protect your personal data, we cannot guarantee the security of your data transmitted to our site; any transmission is at your own risk.')</t>
  </si>
  <si>
    <t>Addressed (Web='Changes to our privacy policy  Any changes we may make to our privacy policy in the future will be posted on this page and, where appropriate, notified to you by e-mai')</t>
  </si>
  <si>
    <t>Yes ('The information on this app is intended to supplement, not be a substitute for, the expertise and judgement of your dentist, hygienist, doctor or other healthcare professional.')</t>
  </si>
  <si>
    <t>Yes (Web='We may also ask you for information when you enter a competition or promotion sponsored by Brush DJ and when you report a problem with our site. We may also ask you to complete surveys that we use for research purposes, although you do not have to respond to them.  We may collect information about your computer, including where available your IP address, operating system and browser type, for system administration and to report aggregate information to our advertisers.')</t>
  </si>
  <si>
    <t>Yes ('s  You have the right to ask us not to process your personal data for marketing purposes We will usually inform you (before collecting your data) if we intend to use your data for such purposes or if we intend to disclose your information to any third party for such purposes. You can exercise the right at any time by contacting us at via the contact form at www.brushdj.com.')</t>
  </si>
  <si>
    <t>Yes (Web='We may also ask you to complete surveys that we use for research purposes, although you do not have to respond to them.')</t>
  </si>
  <si>
    <t>Yes (', although you do not have to respond to them')</t>
  </si>
  <si>
    <t>WILL Transmit (App), WILL Transmit (Web) (App=' your name', Web=' your name')</t>
  </si>
  <si>
    <t>WILL Transmit (App), WILL Transmit (Web) (App=' address', Web=' address, ')</t>
  </si>
  <si>
    <t>WILL Transmit (App),  (App=' geo-localisation data,')</t>
  </si>
  <si>
    <t>WILL Transmit (App), WILL Transmit (Web) (App=' email address', Web=' email address')</t>
  </si>
  <si>
    <t>WILL Transmit (App), WILL Transmit (Web) (App=', telephone number', Web=', telephone number')</t>
  </si>
  <si>
    <t>WILL Transmit (App), WILL Transmit (Web) (App=' member name', Web=' member name')</t>
  </si>
  <si>
    <t>WILL Transmit (App), WILL Transmit (Web) (App=', password,', Web=' password')</t>
  </si>
  <si>
    <t>WILL Transmit (App),  (App=' add your weight and waist history')</t>
  </si>
  <si>
    <t>WILL Transmit (App), WILL Transmit (Web) (App=', profiles, personal descriptions, food consumption history', Web=', comments, profiles, personal descriptions, food consumption history and other information from which You can be identified and which You may disclose to Us')</t>
  </si>
  <si>
    <t>WILL Transmit (App),  (App=' Mobile UDID')</t>
  </si>
  <si>
    <t>WILL Transmit (App), WILL Transmit (Web) (App=', financial details', Web=' financial details')</t>
  </si>
  <si>
    <t>Addressed (App), Addressed (Web) (App=' We may use your data to:             monitor, develop and improve the App and your experience;            process your registration as a member and to process and administer your membership (where appropriate);            process and deal with any complaints or enquiries made by or about you;            investigate any suspected breach of the Terms and Conditions of use or membership Terms and Conditions (as relevant) made by or otherwise relating to you and to monitor compliance including by way of checking enquires to the database for inappropriate use;            to send you and keep you updated with information by email about existing and new services and special offers from us;            to send you information by e-mail about related products or services of selected third parties that may be of interest to you; and            where you are a', Web='We may use your data to: 		  			 monitor, develop and improve the website, services and your experience;  			 process your registration as a member and to process and administer your membership (where appropriate);  			 process and deal with any complaints or enquiries made by or about you;  			  investigate any suspected breach of the Terms and Conditions of use or membership Terms and Conditions (as relevant) made by or otherwise relating to you and to monitor compliance including by way of checking enquires to the database for inappropriate use;  			 to send you and keep you updated with information by email about existing and new services and special offers from us; The exception is during a free trial period when we reserve the right to contact you concerning the status of your membership;  			 to send you information by e-mail about related products or services of selected third parties that may be of interest to you; and  			 where you are a prize winner, to publish or otherwise make available a list of prize winners.')</t>
  </si>
  <si>
    <t>Addressed (App), Addressed (Web) (App=' We may pass barcode scans, timestamps, IP addresses, geo-localization data and unique device identifiers associated with the usage of the Barcode RedLaser functionality to track overall usage however we will not include information personally identifying you. We may share some general statistical information about the App user base, download patterns, traffic volumes, food consumption statistics and related matters to reputable third parties but these details will not include information personally identifying you. We may disclose your data to the police, regulatory bodies or legal advisers in connection with any alleged criminal offence or suspected breach of the Terms and Conditions of Use and (where appropriate) Membership Terms and Conditions by You or otherwise where required by law.', Web='We may pass your data to other parties for the following purposes only: 		  			 Our employees and agents to administer your membership and the services provided to you by us now or in the future. Some general statistical information about the website user base, sales patterns, traffic volumes, food consumption statistics and related matters may be passed on to reputable third parties but these details will not include information personally identifying you. We may disclose your data to the police, regulatory bodies or legal advisers in connection with any alleged criminal offence or suspected breach of the Terms and Conditions of Use and (where appropriate) Membership Terms and Conditions by You or otherwise where required by law.')</t>
  </si>
  <si>
    <t>Addressed (Web='Cookies are small pieces of information stored by Your browser on Your computer's hard drive. We use cookies to allow Us to understand who has seen which pages and advertisements, to determine how frequently particular pages are visited, to determine the most popular areas of the Site and generally in order to monitor usage of the Site. Most web browsers automatically accept cookies, though You do not have to. We do not control the use of cookies by third parties. If You wish to disable cookies then You can do so by readjusting Your browser settings although please note that by disabling cookies You may not be able to register with or use all features of the Site. For more information on cookies and how to disable them, You can consult the information provided by the Interactive Advertising Bureau at  www.allaboutcookies.or')</t>
  </si>
  <si>
    <t>Addressed (Web='All the Data collected by Us is stored on a secure server. The secure server software encrypts all information You input before it is sent to Us.')</t>
  </si>
  <si>
    <t>Addressed (Web='f compliance with UK Data Protection Laws')</t>
  </si>
  <si>
    <t>Addressed (App), Addressed (Web) (App='If You have any comments or queries in connection with these Terms &amp;amp; Conditions or our privacy policy, please contact Us by email at customercare@nutracheck.co.uk, or write to us stating your registered email address, name and contact details at:', Web='If You have any comments or queries in connection with Our privacy policy, please contact Us by email at  privacypolicy@nutracheck.co.uk , or write to us stating your registration email, name and contact details at:')</t>
  </si>
  <si>
    <t>Yes ('Nutracheck is intended as a weight management tool to assist users in their personal weight loss aspirations. NutraTech Ltd is not a medical organisation and we cannot give you medical advice or diagnosis. Any information contained within the Nutracheck Mobile App should not be construed as advice or diagnosis. You are advised to seek medical advice before beginning any weight loss programme and exercise regime. Nutracheck is only intended for use by healthy adults and specifically not by under 18's, pregnant women, or individuals with any type of health condition or eating disorder. It is the responsibility of all users of this website to satisfy themselves as to their personal medical and physical condition in determining whether or not to use or adapt the information or content provided. Notwithstanding the medical or physical condition of a user, no responsibility or liability is accepted for any loss or damage suffered by an individual as a result of the use or misuse of any of the information or content in this website. Before starting any weight reduction plan, you should make sure that you are not underweight (defined as a BMI below 18.5). Any product, offering, content and material downloaded or otherwise obtained through the use of Nutracheck is done at your sole risk and you will be solely responsible for any damage to your mobile phone or loss of data that results from the download of any such product, offering, content or material. You agree to indemnify and hold NutraTech Ltd, its parent company, subsidiaries, affiliates, officers, agents, directors, contractors, licensors and other partners and employees, harmless from any loss, liability, claim, or demand, including reasonable attorney's fees, made by any third party due to or arising out of or in connection with (i) your use of the Service, and (ii) the breach by you of your representations and warranties set forth herein.')</t>
  </si>
  <si>
    <t>Yes (App), Yes (Web) (App='If you use the Mobile App, we collect data when you:                  register as a member;            add food, drink or exercise items to your diary             manually add or amend product data             add your weight and waist history             post or reply to messages in the forums             Scan a barcode             change settings', Web='If you register as a member, we collect data when you: 		  			 register as a member;  			 update your profile or online settings;  			 add food &amp;amp; drink items to your online diary or synchronise data held on your mobile phone. If you otherwise use the Site (whether or not you are a Member), we collect Your Data from you: 		  			 when you make a complaint or enquiry or provide other feedback to us;  			 when you submit an entry to a competition or prize draw;  			 when you disclose your data to us or otherwise through the site at any other point.')</t>
  </si>
  <si>
    <t>Yes (App), Yes (Web) (App='Access to &amp;amp; Updating Your Data     Where You are a Member, You may access Your Data contained in Your Member Account via the "My Profile" section of the App.', Web=' You may access and update Your Data contained in Your Member Account accessed by the "My Profile" tab. You must make sure that You update Your Data as soon as possible with any and all relevant changes.')</t>
  </si>
  <si>
    <t>Yes (App), Yes (Web) (App=' We may use your data to:             monitor, develop and improve the  We may pass barcode scans, timestamps, IP addresses, geo-localization data and unique device identifiers associated with the usage of the Barcode RedLaser functionality to track overall usage however we will not include information personally identifying you. We may share some general statistical information about the App user base, download patterns, traffic volumes, food consumption statistics and related matters to reputable third parties but these details will not include information personally identifying you.', Web='We may use your data to: 		  			 monitor, develop and improve the website, services and your exp')</t>
  </si>
  <si>
    <t>Yes ('Use the App standalone, or with the Nutracheck.co.uk website - online members simply sign in with their email and password')</t>
  </si>
  <si>
    <t>WILL Transmit (Web='This system will record your email address')</t>
  </si>
  <si>
    <t>WILL Transmit (Web=' other information  if volunteered to us by yo')</t>
  </si>
  <si>
    <t>WILL Transmit (Web='Google Analytics stores information about what pages you visit,  how long you are on the site, how you got here and what you click  on.')</t>
  </si>
  <si>
    <t>WILL Transmit (Web=' logs the user's IP address  that is automatically recognised by the web server')</t>
  </si>
  <si>
    <t>Addressed (Web='This system will record your email address and other information  if volunteered to us by you. This shall be treated as proprietary  and confidential. It may be used for internal review and to notify  you about updates to this Poole Hospital NHS Foundation Trust  website. We use Google Analytics to collect information about how people  use this site. We do this to make sure it’s meeting its users’  needs and to understand how we could do it better.')</t>
  </si>
  <si>
    <t>Addressed (Web='This authority is under duty to protect the  public funds it administers, and to this end may use the  information you have provided us, within this authority for the  collection of funds and the prevention and detection of fraud. It  may also share this information with other bodies administering  public funds solely for these purposes.')</t>
  </si>
  <si>
    <t>Yes (Web='This system will record your email address and other information  if volunteered to us by yo')</t>
  </si>
  <si>
    <t>Yes (Web='We use Google Analytics to collect information about how people  use this site. We do this to make sure it’s meeting its users’  needs and to understand how we could do it better. Google Analytics stores information about what pages you visit,  how long you are on the site, how you got here and what you click  on. We do not collect or store your personal information (e.g. your  name or address) so this information cannot be used to identify who  you are. We do not allow Google to use or share our analytics  data.')</t>
  </si>
  <si>
    <t>WILL Transmit (App=' name  name')</t>
  </si>
  <si>
    <t>WILL Transmit (App='	information relating to any transactions carried out between you and us on or in relation to this website, including information relating to any purchases you make of our goods or services (including date and times of jobs worked, jobs posted, specific job details, personal preference details, skill set details, and financial details of each job, hours worked and hours posted by employers) (c)	information that you provide to us for the purpose of registering with us (including name, address, phone number, email address, skills details, personal preferences, desired job details, advertised job details, descriptive personal statement, photographs of yourself)')</t>
  </si>
  <si>
    <t>WILL Transmit (App=' contact details)  address')</t>
  </si>
  <si>
    <t>WILL Transmit (App='geographical locatio')</t>
  </si>
  <si>
    <t>WILL Transmit (App=' email address')</t>
  </si>
  <si>
    <t>WILL Transmit (App=' phone')</t>
  </si>
  <si>
    <t>WILL Transmit (App='We will store all the personal information you provide on our secure (password- and firewall- protected) servers. We will not ask you for your password (except when you log in to the website).')</t>
  </si>
  <si>
    <t>WILL Transmit (App=' personal preference details, skill set details,')</t>
  </si>
  <si>
    <t>WILL Transmit (App=' photographs')</t>
  </si>
  <si>
    <t>WILL Transmit (App='(including date and times of jobs worked, jobs posted, specific job details, personal preference details, skill set details, and financial details of each job, hours worked and hours posted by employers  skills details, personal preferences, desired job details, advertised job details, descriptive personal statement, photographs of yoursel')</t>
  </si>
  <si>
    <t>WILL Transmit (App='	information about your computer and about your visits to and use of this website (including your IP address, geographical location, browser type and version, operating system, referral source, length of visit, page views, website navigation and identifying information such as name and contact details)')</t>
  </si>
  <si>
    <t>WILL Transmit (App=' identifying information such as name and contact details')</t>
  </si>
  <si>
    <t>WILL Transmit (App=' browser type and version, operating system')</t>
  </si>
  <si>
    <t>WILL Transmit (App=' IP address,')</t>
  </si>
  <si>
    <t>WILL Transmit (App=' financial details of each job')</t>
  </si>
  <si>
    <t>Addressed (App='We may use your personal information to: (a)	administer the website; (b)	improve your browsing experience by personalising the website; (c)	enable your use of the services available on the website; (d)	send to you goods purchased via the website, and supply to you services purchased via the website; (e)	send statements and invoices to you, and collect payments from you; (f)	send you general (non-marketing) commercial communications; (g)	send you email notifications which you have specifically requested; (h)	send to you our newsletter and other marketing communications relating to our business or the businesses of carefully-selected third parties which we think may be of interest to you by post or, where you have specifically agreed to this, by email or similar technology (you can inform us at any time if you no longer require marketing communications) (i)	provide third parties with statistical information about our users – but this information will not be used to identify any individual user; (j)	deal with enquiries and complaints made by or about you relating to the website; (k)	keep the website secure and prevent fraud; (l)	To gather statistical data about the demand and supply of care support services')</t>
  </si>
  <si>
    <t>Addressed (App='In addition, we may disclose your personal information: (a)	to the extent that we are required to do so by law; (b)	in connection with any legal proceedings or prospective legal proceedings; (c)	in order to establish, exercise or defend our legal rights (including providing information to others for the purposes of fraud prevention and reducing credit risk); (d)	to the purchaser (or prospective purchaser) of any business or asset that we are (or are contemplating) selling; and (e)	to any person who we reasonably believe may apply to a court or other competent authority for disclosure of that personal information where, in our reasonable opinion, such court or authority would be reasonably likely to order disclosure of that personal information.')</t>
  </si>
  <si>
    <t>Addressed (App='A cookie is a file containing an identifier (a string of letters and numbers) that is sent by a web server to a web browser, and stored by the browser. The identifier is then sent back to the server each time the browser requests a page from the server. This enables the web server to identify and track the web browser. We use both “session” cookies and “persistent” cookies on the website. Session cookies will be deleted from your computer when you close your browser. Persistent cookies will remain stored on your computer until deleted, or until they reach a specified expiry date. We will use the session cookies to: keep track of you whilst you navigate the website; keep track of items in your shopping basket; prevent fraud and increase website security. We will use the persistent cookies to: enable our website to recognise you when you visit; keep track of your preferences in relation to the use of our website. We use Google Analytics to analyse the use of this website. Google Analytics generates statistical and other information about website use by means of cookies, which are stored on users' computers. The information generated relating to our website is used to create reports about the use of the website. Google will store this information. Google's privacy policy is available at: http://www.google.com/privacypolicy.html. Most browsers allow you to reject all cookies, whilst some browsers allow you to reject just third party cookies. For example, in Internet Explorer you can refuse all cookies by clicking "Tools", "Internet Options", "Privacy", and selecting "Block all cookies" using the sliding selector. Blocking all cookies will, however, have a negative impact upon the usability of many websites, including CarePair.')</t>
  </si>
  <si>
    <t>Addressed (App='Most browsers allow you to reject all cookies, whilst some browsers allow you to reject just third party cookies. For example, in Internet Explorer you can refuse all cookies by clicking "Tools", "Internet Options", "Privacy", and selecting "Block all cookies" using the sliding selector. Blocking all cookies will, however, have a negative impact upon the usability of many websites, including CarePair.')</t>
  </si>
  <si>
    <t>Addressed (App='We may withhold such personal information to the extent permitted by law.')</t>
  </si>
  <si>
    <t>Addressed (App='You may instruct us to provide you with any personal information we hold about you. Provision of such information will be subject to: (a)	the payment of a fee currently fixed at £30.00; and (b)	the supply of appropriate evidence of your identity (for this purpose, we will usually accept a photocopy of your passport certified by a solicitor or bank plus an original copy of a utility bill showing your current address).')</t>
  </si>
  <si>
    <t>Addressed (App='We will use the session cookies to: keep track of you whilst you navigate the website; keep track of items in your shopping basket; prevent fraud and increase website security. We may use your personal information to: (k)	keep the website secure and prevent fraud; We will take reasonable technical and organisational precautions to prevent the loss, misuse or alteration of your personal information. We will store all the personal information you provide on our secure (password- and firewall- protected) servers.')</t>
  </si>
  <si>
    <t>Addressed (App='Information which you provide may be transferred to countries which do not have data protection laws equivalent to those in force in the European Economic Area.')</t>
  </si>
  <si>
    <t>Addressed (App='If you have any questions about this privacy policy or our treatment of your personal information, please write to us by email to (privacy@carepair.co.uk).')</t>
  </si>
  <si>
    <t>Addressed (App='Of course, data transmission over the internet is inherently insecure, and we cannot guarantee the security of data sent over the internet. You are responsible for keeping your password and user details confidential. We will not ask you for your password (except when you log in to the website).')</t>
  </si>
  <si>
    <t>Addressed (App='We may update this privacy policy from time-to-time by posting a new version on our website. You should check this page occasionally to ensure you are happy with any changes. We may also notify you of changes to our privacy policy by email.')</t>
  </si>
  <si>
    <t>Yes (App='We may collect, store and use the following kinds of personal information: Information that we collect may be stored and processed in and transferred between any of the countries in which we operate in order to enable us to use the information in accordance with this privacy policy.')</t>
  </si>
  <si>
    <t>Yes (App='Please let us know if the personal information which we hold about you needs to be corrected or updated.')</t>
  </si>
  <si>
    <t>Yes ('You may instruct us not to process your personal information for marketing purposes. In practice, you will usually either expressly agree in advance to our use of your personal information for marketing purposes, or we will provide you with an opportunity to opt-out of the use of your personal information for marketing purposes.')</t>
  </si>
  <si>
    <t>Yes (App='	information about your computer and about your visits to and use of this website (including your IP address, geographical location, browser type and version, operating system, referral source, length of visit, page views, website navigation and identifying information such as name and contact details) We use Google Analytics to analyse the use of this website. Google Analytics generates statistical and other information about website use by means of cookies, which are stored on users' computers. The information generated relating to our website is used to create reports about the use of the website')</t>
  </si>
  <si>
    <t>Yes ('Most browsers allow you to reject all cookies, whilst some browsers allow you to reject just third party cookies. For example, in Internet Explorer you can refuse all cookies by clicking "Tools", "Internet Options", "Privacy", and selecting "Block all cookies" using the sliding selector. Blocking all cookies will, however, have a negative impact upon the usability of many websites, including CarePair.')</t>
  </si>
  <si>
    <t>Yes (App='	information about your computer and about your visits to and use of this website (including your IP address, geographical location, browser type and version, operating system, referral source, length of visit, page views, website navigation and identifying information such as name and contact details)')</t>
  </si>
  <si>
    <t>WILL Transmit (Web='a Facebook Like button')</t>
  </si>
  <si>
    <t>WILL Transmit (Web='When visiting pages that display a Facebook Like button, information relating to the date and time of your visit, the web page you are on (commonly known as the URL) and other technical information about the IP address, browser and operating system you use will be collected by Facebook. If you are logged into Facebook, your user ID number will also be associated with the information mentioned above. For more information, read the  Facebook privacy policy .')</t>
  </si>
  <si>
    <t>WILL Transmit (Web='We also collect information when you give it to us on registering for Change4Life')</t>
  </si>
  <si>
    <t>WILL Transmit (Web=' browser and operating system')</t>
  </si>
  <si>
    <t>WILL Transmit (Web=' Internet address   IP address')</t>
  </si>
  <si>
    <t>Addressed (App), Addressed (Web) (App='Data will be collected on the use of this app in order for the Department of Health to better understand drinking habits and to understand whether this application can be useful to help people cut down. It will also help inform how the application can be improved in the future', Web='When we collect this type of information, we will notify you as to why we are asking for information and how this information will be used. We analyse it to see what is most effective about our site, to help us identify ways to improve it, and to make it more effective.')</t>
  </si>
  <si>
    <t>Addressed (Web='We may also use data for other purposes, which we would describe to you at the point we collect the information.')</t>
  </si>
  <si>
    <t>Addressed (Web='One way is through the use of cookies. Cookies are small files of information which save and retrieve information about your visit to our site - for example, how you entered our site, how you navigated through the site, and what information was of interest to you. The cookies we use identify you merely as a number. (If you are uncomfortable regarding cookies use, please keep in mind you can disable cookies on your computer by changing the settings in preferences or options menu in your browser.) Details of the cookies in use on this site can be found on the  nhs.uk Cookies policy page .')</t>
  </si>
  <si>
    <t>Addressed (App), Addressed (Web) (App='The Department of Health is the Data Controller for this app under the Data Protection Act 1998. ', Web='The Department of Health is the Data Controller for this website under the Data Protection Act 1998')</t>
  </si>
  <si>
    <t>Addressed (App),  (App='You can contact the Data Protection Officer at the following address: Department of Health, Skipton House, 80 London Road, London SE1 6LH.')</t>
  </si>
  <si>
    <t>Addressed (Web='You should understand that the open nature of the Internet is such that data may flow over networks without security measures and may be accessed and used by people other than those for whom the data is intended. Our intention is that this should not happen and we take measures to ensure that it does not.')</t>
  </si>
  <si>
    <t>Addressed (App),  (App='This privacy policy may be subject to change. For the latest version, visit the  Change4Life privacy policy pages.')</t>
  </si>
  <si>
    <t>Yes ('Medical Warning:  If you have physical withdrawal symptoms (like shaking, sweating or feeling anxious until you have a first drink of the day), you should take medical advice before stopping completely – as it can be dangerous to do this too quickly without proper advice and support. Disclaimer:  This app is designed to be used as a guide to help you reduce your health risks in relation to drinking. It is not intended for any other purpose.')</t>
  </si>
  <si>
    <t>Yes (Web='You are entitled to know whether we hold information about you and, if we do, to have access to that information and require it to be corrected if it is inaccurate.')</t>
  </si>
  <si>
    <t>Yes (' Share with friends via Facebook or Twitter')</t>
  </si>
  <si>
    <t>WILL Transmit (App),  (App='In order to activate this app, we ask you to enter an email address. Your email address will be passed to other data processors acting')</t>
  </si>
  <si>
    <t>WILL Transmit (Web='We analyse it to see what is most effective about our site, to help us identify ways to improve it, and to make it more effective. We may also use data for other purposes, which we would describe to you at the point we collect the informatio')</t>
  </si>
  <si>
    <t>Addressed (App), Addressed (Web) (App=' in order to help the Department of Health provide services, to provide customer support and for other purposes described in full in the Change4Life  privacy polic In the first instance, your address will be used to send you an email, inviting you to register with Change4Life', Web='When we collect this type of information, we will notify you as to why we are asking for information and how this information will be used. We analyse it to see what is most effective about our site, to help us identify ways to improve it, and to make it more effective.')</t>
  </si>
  <si>
    <t>Addressed (App), Addressed (Web) (App='e Department of Health is the Data Controller for this app under the Data Protection Act 1998. ', Web='The Department of Health is the Data Controller for this website under the Data Protection Act 1998')</t>
  </si>
  <si>
    <t>Addressed (App),  (App='This privacy policy may be subject to change. For the latest version, visit the  Change4Life privacy policy page')</t>
  </si>
  <si>
    <t>Yes (App), Yes (Web) (App='Your email address will be passed to other data processors acting under the control of the Department of Health, in order to help the Department of Health provide services, to provide customer support and for other purposes described in full in the Change4Life  privacy policy.', Web='We also collect information when you give it to us on registering for Change4Life')</t>
  </si>
  <si>
    <t>Yes ('Share with friends via Facebook, Twitter or email.')</t>
  </si>
  <si>
    <t>Yes (Web='When you access www.nhs.uk/change4life we use technology to collect information indirectly such as your Internet address which is then kept in our Internet access logs.  how you entered our site, how you navigated through the site, and what information was of interest to you. We analyse it to see what is most effective about our site, to help us identify ways to improve it, and to make it more effective. We may also use data for other purposes, which we would describe to you at the point we collect the information.')</t>
  </si>
  <si>
    <t>WON'T Transmit (App),  (App='All of this data is anonymous and cannot be traced back to an individual.')</t>
  </si>
  <si>
    <t>Addressed (App), Addressed (Web) (App='Data will be collected on the use of this app in order for the Department of Health to understand whether this application is useful in encouraging healthier eating habits.', Web='When we collect this type of information, we will notify you as to why we are asking for information and how this information will be used. We analyse it to see what is most effective about our site, to help us identify ways to improve it, and to make it more effective.')</t>
  </si>
  <si>
    <t>Addressed (App), Addressed (Web) (App=' the Department of Health does not share data with other organisations unless the law permits it to do so', Web='We may also use data for other purposes, which we would describe to you at the point we collect the information.')</t>
  </si>
  <si>
    <t>Addressed (App), Addressed (Web) (App='The Department of Health is the Data Controller for this app under the Data Protection Act 1998.', Web='The Department of Health is the Data Controller for this website under the Data Protection Act 1998')</t>
  </si>
  <si>
    <t>Addressed (App),  (App='The Department of Health is the Data Controller for this app under the Data Protection Act 1998.   your data in accordance with the Data Protection Act')</t>
  </si>
  <si>
    <t>Addressed (App),  (App='This privacy policy may be subject to change. For the latest version, visit the  Change4Life privacy policy  pag')</t>
  </si>
  <si>
    <t>Yes ('Share with friends via Facebook and Twitter')</t>
  </si>
  <si>
    <t>Yes ('(If you are uncomfortable regarding cookies use, please keep in mind you can disable cookies on your computer by changing the settings in preferences or options menu in your browser.')</t>
  </si>
  <si>
    <t>WILL Transmit (Web='u give it to us on registering for Change4Life')</t>
  </si>
  <si>
    <t>WILL Transmit (Web='how you entered our site, how you navigated through the site, and what information was of interest to you.')</t>
  </si>
  <si>
    <t>WILL Transmit (Web=' browser and operating system you use will be collected by Facebook')</t>
  </si>
  <si>
    <t>WILL Transmit (Web=' IP address')</t>
  </si>
  <si>
    <t>Addressed (App), Addressed (Web) (App='Data will be collected on the use of this app in order for the Department of Health to understand whether this application is useful in encouraging healthier eating habits.', Web='We analyse it to see what is most effective about our site, to help us identify ways to improve it, and to make it more effective. We may also use data for other purposes, which we would describe to you at the point we collect the information.')</t>
  </si>
  <si>
    <t>Addressed (App), Addressed (Web) (App=' the Department of Health does not share data with other organisations unless the law permits it to do so', Web=' we do not share data with other organisations unless the law permits us to do so')</t>
  </si>
  <si>
    <t>Addressed (Web='Cookies are small files of information which save and retrieve information about your visit to our site - for example, how you entered our site, how you navigated through the site, and what information was of interest to you. The cookies we use identify you merely as a number.')</t>
  </si>
  <si>
    <t>Addressed (Web='We take appropriate steps to maintain the security of your data on our websites. Our intention is that this should not happen and we take measures to ensure that it does not.')</t>
  </si>
  <si>
    <t>Addressed (App), Addressed (Web) (App='The Department of Health is the Data Controller for this app under the Data Protection Act 1998.', Web='The Department of Health is the Data Controller for this website under the Data Protection Act 1998.')</t>
  </si>
  <si>
    <t>Addressed (Web='You should understand that the open nature of the Internet is such that data may flow over networks without security measures and may be accessed and used by people other than those for whom the data is intended.')</t>
  </si>
  <si>
    <t>Yes ('The Authors provide the Apps, associated website and the services, information, content and/or data (collectively "Information") contained therein for informational purposes only. Information provided by the App or associated website, is not intended to create a physician-patient relationship, or to replace the services or medical advice of a registered medical practitioner or health professional licensed in your country of registered with the appropriate governing body in your country of residence. You should not rely solely on information contained in the App / website, and you should consult a qualified medical practitioner in all matters relating to your health. You hereby agre that you shall not make any specific health or medical related decision based in whole or in pat on anything contained in the website or App but use the information as a general guide only.')</t>
  </si>
  <si>
    <t>Yes ('Dentify©  has been designed to take into account acute dental problems and provide   temporary advice  until a consultation with a  dental healthcare professional  can be arranged. All content within  Dentify©  is provided for general information. It should only be used as a  guidance tool  for patients to manage acute dental problems, and  does not  replace the need to see a dental healthcare professional. It  does not  overrule the responsibility of the dental healthcare professional, nor does it dispute any decisions or diagnoses made by the dental healthcare professional in relation to the problems presented by an individual patient.')</t>
  </si>
  <si>
    <t>WILL Transmit (Web=' name')</t>
  </si>
  <si>
    <t>WILL Transmit (Web=', age')</t>
  </si>
  <si>
    <t>WON'T Transmit (Web=' please do not include postal addresses')</t>
  </si>
  <si>
    <t>WILL Transmit (Web='a valid email address')</t>
  </si>
  <si>
    <t>WILL Transmit (Web=' user names  nickname')</t>
  </si>
  <si>
    <t>WILL Transmit (Web=' medical conditions')</t>
  </si>
  <si>
    <t>WILL Transmit (Web=' photographs,')</t>
  </si>
  <si>
    <t>WILL Transmit (Web='It contains discussion forums that allow members of the public to leave descriptions of illnesses and to express their views on health matters If you submit any contribution to this Website via the forum (including any text, photographs, graphics, video or audio) you agree, by submitting your contribution, to grant EMIS a perpetual, royalty-free, non-exclusive, right to modify (where reasonably necessary to allow publication) and publish the contribution on the Website.')</t>
  </si>
  <si>
    <t>WILL Transmit (Web='The IP address of all posts is recorded')</t>
  </si>
  <si>
    <t>Addressed (Web=' The Website is a community site to which you can submit details of your health experiences for display, indexing and review. If you submit any contribution to this Website via the forum (including any text, photographs, graphics, video or audio) you agree, by submitting your contribution, to grant EMIS a perpetual, royalty-free, non-exclusive, right to modify (where reasonably necessary to allow publication) and publish the contribution on the Website.  solely for the purpose of administering your account with us and sending relevant messages to you about the Website and its community of users  RTH may also hold your name and email address details in relation to assisting Patient.co.uk in the provision of the MyHealth Services and associated services')</t>
  </si>
  <si>
    <t>Addressed (Web='If you post or send offensive or inappropriate content to this Website or otherwise engage in any disruptive behaviour on the Website, and Patient.co.uk or its representatives consider such behaviour to be serious and/or repeated, Patient.co.uk may use whatever information that is available to it about you to stop any further such infringements. This may include informing relevant third parties such as your employer, school or email provider about the infringement/s. Patient.co.uk will not pass information held about you onto third parties for any purpose except where expressly required to do so by the law of England.')</t>
  </si>
  <si>
    <t>Addressed (Web='The Website uses cookies to store information on your local computer. These cookies do not contain any personal information.')</t>
  </si>
  <si>
    <t>Addressed (Web='If you're under 16 you need to get permission from a parent or guardian before providing us with any personal details.')</t>
  </si>
  <si>
    <t>Addressed (Web=' You can retrieve, change or delete the details you place with us')</t>
  </si>
  <si>
    <t>Addressed (Web='These Terms of Use are governed by the laws of England and you hereby consent to the exclusive jurisdiction of the English courts in all disputes arising out of or relating to the use of this Website')</t>
  </si>
  <si>
    <t>Addressed (Web=' changes in this Website at any time  General    EMIS reserves the right to change the terms, conditions, and notices under which this Website is offer')</t>
  </si>
  <si>
    <t>Yes (Web='As a user you agree to any registration information you enter being stored in a database. If you submit any contribution to this Website via the forum')</t>
  </si>
  <si>
    <t>Yes (Web=' You can retrieve, change or delete the details you place with us')</t>
  </si>
  <si>
    <t>Yes ('By using this app, you accept that it is neither a diagnosis nor assessment tool. We accept no responsibility for clinical use or misuse of this app.')</t>
  </si>
  <si>
    <t>Yes ('Note: The data collected by this app is used only for the purposes of performing the calculation, and is not saved or shared with anyone..')</t>
  </si>
  <si>
    <t>Yes ('★ Share your graphs and notes on Facebook and Twitter ★ Take photos of your meals, or anything that reminds you of your day ')</t>
  </si>
  <si>
    <t>WILL Transmit (Web='a password ')</t>
  </si>
  <si>
    <t>WILL Transmit (Web=' payment details Any payment transactions will be encrypted using industry standard technology')</t>
  </si>
  <si>
    <t>Addressed (Web=' We may also use your data, or permit selected third parties to use your data, to provide you with information about goods and services which may be of interest to you and we or they may contact you about these by post or telephone.')</t>
  </si>
  <si>
    <t>Addressed (Web=' For the same reason, we may obtain information about your general internet usage by using a cookie file. Cookies are small text files that are placed on your computer by websites that you visit. They therefore contain information that is transferred to your device, such as computer hard disk or mobile phone.')</t>
  </si>
  <si>
    <t>Addressed (Web='. The Act gives you the right to access information held about you. Your right of access can be exercised in accordance with the Act. Any access request may be subject to a fee of £10 to meet our costs in providing you with details of the information we hold about you.  supporterservices@diabetes.org.uk  or Diabetes UK, Macleod House, 10 Parkway, London NW1 7AA')</t>
  </si>
  <si>
    <t>Addressed (Web=' All information you provide to us is stored on our secure servers. Any payment transactions will be encrypted using industry standard technology. Where we have given you (or where you have chosen) a password which enables you to access certain parts of our site, you are responsible for keeping this password confidential. We ask you not to share a password with anyone. Once we have received your information, we will use strict procedures and security features to try to prevent unauthorised access.')</t>
  </si>
  <si>
    <t>Addressed (Web=' For the purpose of the Data Protection Act 1998 (the Act), the data controller is the British Diabetic Association (operating as Diabetes UK) of Macleod House, 10 Parkway, London NW1 7AA.')</t>
  </si>
  <si>
    <t>Addressed (Web='The data that we collect from you may be transferred to, and stored at, a destination outside the European Economic Area ("EEA"). It may also be processed by staff operating outside the EEA who work for us or for one of our suppliers.')</t>
  </si>
  <si>
    <t>Addressed (Web=' Unfortunately, the transmission of information via the internet is not completely secure. Although we will do our best to protect your personal data, we cannot guarantee the security of your data transmitted to our site; any transmission is at your own risk. Once we have received your information, we will use strict procedures and security features to try to prevent unauthorised access.')</t>
  </si>
  <si>
    <t>Yes (Web=' All information you provide to us is stored on our secure servers.')</t>
  </si>
  <si>
    <t>Yes ('Dr iSeb Travel iClinic application cannot accept liability for injury, loss or illness occuring whilst travelling.')</t>
  </si>
  <si>
    <t>Yes ('If you have physical withdrawal symptoms (like shaking, sweating or feeling anxious until you have a first drink of the day), you should take medical advice before stopping drinking alcohol completely – as it can be dangerous without proper advice and support. DrinkCoach is designed as a guide to help reduce your health risks in relation to drinking. DrinkCoach will not suit everyone and if you are in any doubt about making changes to your drinking, then you should seek further specialist treatment or medical advice and support. All links from this website are provided for information and convenience only. We cannot accept responsibility for linked sites, or the information found there. A link does not imply an endorsement of a site and not linking to a particular site does not imply a lack of endorsement.')</t>
  </si>
  <si>
    <t>Yes (':  the irresponsible use of alcohol can seriously damage your health Under age drinking and drink driving is illegal in most countries and can carry a significant risk of harm')</t>
  </si>
  <si>
    <t>Yes ('Drinks Meter stores the anonymous data from all submissions and compiles an ever-growing database which future results are then compared to, to build a picture of how people are drinking around the world')</t>
  </si>
  <si>
    <t>Yes ('Drinks Meter stores the anonymous data from all submissions and compiles an ever-growing database which future results are then compared to, to build a picture of how people are drinking around the world.')</t>
  </si>
  <si>
    <t>Yes ('Please note this free app is supported by ads. An ad free version is also available at small price. Search for "Ad free - Find NHS Services".')</t>
  </si>
  <si>
    <t>WILL Transmit (Web=' email address')</t>
  </si>
  <si>
    <t>WILL Transmit (Web='r account password')</t>
  </si>
  <si>
    <t>WILL Transmit (Web=' photo')</t>
  </si>
  <si>
    <t>WILL Transmit (Web='d any other personal or preference information that you choose to submit If you post personally identifiable information in areas of the site accessible to other users, you should be aware that such information can be read, collected, or used by other users of these areas, and could be used improperly to send you unsolicited messages.  submit in these forums ')</t>
  </si>
  <si>
    <t>WILL Transmit (Web=' aggregating and analyzing data and site usage')</t>
  </si>
  <si>
    <t>WILL Transmit (Web=' recognize your computer each time')</t>
  </si>
  <si>
    <t>WILL Transmit (Web='o process payments')</t>
  </si>
  <si>
    <t>Addressed (Web='We collect information on your use of such functionality so that we can provide you with the Finerday Service and offer personalized features.  to enable you to connect with other users of Finerday. We may use your name and email address to contact you from time to time and we will use your email address for security purposes to confirm that you are who you say you are. Finerday may use information in your profile, such as items you view, without identifying you as an individual to third parties. We do this for purposes such as aggregating and analyzing data and site usage, and to customize the site's content, layout and services as well as personalizing advertisements, promotions, products and services. We may use information about you that we collect from other sources and other users of the Finerday Service, to supplement your profile. We may provide information to service providers to help us bring you the services we offer, such as using a third party to host the Finerday Service at a co-location facility for servers, to send out email updates about Finerday, to process payments for products or services, or to provide search results or links (including sponsored links).')</t>
  </si>
  <si>
    <t>Addressed (Web='We may be required to disclose user information pursuant to lawful requests, such as subpoenas or court orders, or in compliance with applicable laws. We do not reveal information until we have a good faith belief that an information request by law enforcement or private litigants meets applicable legal standards. Additionally, we may share account or other information when we believe it is necessary to comply with law, to protect our interests or property, to prevent fraud or other illegal activity perpetrated through the Finerday Service or using the Finerday name, or to prevent imminent bodily harm.')</t>
  </si>
  <si>
    <t>Addressed (Web='Cookies allow us to store and retrieve login information on a user's system. They provide us with data that we can use to improve the quality of our service and make it easier to use.')</t>
  </si>
  <si>
    <t>Addressed (Web='However, you may not be able to take full advantage of our web site if you do so.')</t>
  </si>
  <si>
    <t>Addressed (Web=' If you are under the age of 14, by joining the Finerday Service you verify that you have sought and obtained permission from your parent or legal guardian to register and become a member of the Finerday Service, and that your parent or legal guardian has given you permission to supply any personal information that we may ask for, either as part of the registration process, to complete your profile, or that we may ask for from time to time.')</t>
  </si>
  <si>
    <t>Addressed (Web='Finerday uses industry standard technology designed to help keep your personal information safe. If you have any other questions about the security of our website, please contact us.')</t>
  </si>
  <si>
    <t>Addressed (Web='By using Finerday, you are consenting to have your personal data transferred to and processed in the United Kingdom Where we utilize third parties for the processing of any personal information, we implement reasonable contractual and technical protections limiting the use of that information to the Finerday-specified purposes.')</t>
  </si>
  <si>
    <t>Addressed (Web='If you have any other questions about the security of our website, please contact us.  If you have any questions about this Privacy Policy, please contact us at admin@finerday.com.')</t>
  </si>
  <si>
    <t>Addressed (Web=' The security of your personal information depends on your protection of your account password. Please do not disclose your account password to unauthorized people.')</t>
  </si>
  <si>
    <t>Addressed (Web='If we do this, we will post the changes to this Privacy Policy on this page and will indicate at the top of this page the Privacy Policy's effective date. Your continued use of the Finerday Service after any such changes constitutes your acceptance of the new Privacy Policy. It is your responsibility to regularly review this Privacy Policy.')</t>
  </si>
  <si>
    <t>Addressed (Web=' We reserve the right, at our sole discretion, to change, modify, add, or delete portions of this Privacy Policy at any time without further notice.')</t>
  </si>
  <si>
    <t>Yes (Web=' When you register to become a member of Finerday, you submit certain personal information, such as your name and email address and any other personal or preference information that you choose to submit.')</t>
  </si>
  <si>
    <t>Yes ('The App offers secure messaging, shares photos and special dates, stores favourite web links and contains a portal which will shortly offer personalised healthcare information and technologies.')</t>
  </si>
  <si>
    <t>Yes (Web='n    You can review and revise your personal information, and who will be given access to your personal information, at any ti')</t>
  </si>
  <si>
    <t>Yes (Web='They provide us with data that we can use to improve the quality of our service and make it easier to use. We do this for purposes such as aggregating and analyzing data and site usage, and to customize the site's content, layout and services')</t>
  </si>
  <si>
    <t>WILL Transmit (Web=' name of the person ')</t>
  </si>
  <si>
    <t>WILL Transmit (Web=' birth of the person')</t>
  </si>
  <si>
    <t>WILL Transmit (Web=', gender, sex,')</t>
  </si>
  <si>
    <t>WILL Transmit (Web=' ethnic or social origin')</t>
  </si>
  <si>
    <t>WILL Transmit (Web=' sexual orientation')</t>
  </si>
  <si>
    <t>WILL Transmit (Web=', religion, conscience, belief,')</t>
  </si>
  <si>
    <t>WILL Transmit (Web=' employment history')</t>
  </si>
  <si>
    <t>WILL Transmit (Web=', disability,')</t>
  </si>
  <si>
    <t>WILL Transmit (Web=' physical address')</t>
  </si>
  <si>
    <t>WILL Transmit (Web=' e-mail address')</t>
  </si>
  <si>
    <t>WILL Transmit (Web=', telephone number')</t>
  </si>
  <si>
    <t>WILL Transmit (Web='e user name, ')</t>
  </si>
  <si>
    <t>WILL Transmit (Web=' password ')</t>
  </si>
  <si>
    <t>WILL Transmit (Web=' identifying number')</t>
  </si>
  <si>
    <t>WILL Transmit (Web='y identifying number,')</t>
  </si>
  <si>
    <t>WILL Transmit (Web=' clinical laboratory reporting')</t>
  </si>
  <si>
    <t>WILL Transmit (Web=' physical  health, e medical  history')</t>
  </si>
  <si>
    <t>WILL Transmit (Web=' mental health,')</t>
  </si>
  <si>
    <t>WON'T Transmit (Web='.   	any identifying number, symbol, e-mail address, physical address, telephone number or other particular assignment to the person;    									  1.7.4.   	the biometric information of the person;     									  1.7.5.   	the personal opinions, views or preferences of the person;     									  1.7.6.   	correspondence sent by the person that is implicitly or explicitly of a private  									or confidential nature or further correspondence that would reveal the contents of the original correspondence;   ')</t>
  </si>
  <si>
    <t>WILL Transmit (Web='.   	FolUp makes use of IP addresses to analyze trends, administer the Website and gather broad demographic information for aggregate  FolUp monitors and audits system and/or Website use in order to ensure that Users are using the facilities available on the Website appropriately')</t>
  </si>
  <si>
    <t>WILL Transmit (Web='p makes use of IP addresses to analyze trends, administer the Website and gather broad demographic information for aggregate use')</t>
  </si>
  <si>
    <t>WILL Transmit (Web=', financial  history ')</t>
  </si>
  <si>
    <t>Addressed (Web='	allow access to your health Information to you for whatever purpose you require it;    									  4.2. 	 	allow access to your health Information by other Health Care Providers and their business associates for treatment  This includes disclosing health Information for related applications that you may select in future, such as clinical laboratory reporting, electronic medical records, devices and technologies used to self quantify/measure, as well as to other health care providers to whom you agree to give access to your protected health Information for treatment.')</t>
  </si>
  <si>
    <t>Addressed (Web='reate limited data sets from your health Information, and disclose them for any purpose for which you may disclose a limited data set. You authorize us to enter into data use agreements on your behalf for the use of limited data sets, in accordance with any Applicable Laws and regulations;    									  4.5. 	 	aggregate your health Information with that of other Users, and share aggregated Information in accordance with Applicable Laws and regulations;    									  4.6. 	 	use your health Information for the proper management and administration of our business, and to carry out our legal responsibilities;     									  4.7. 	 	FolUp may, from time to time, permit access to the computer, support, infrastructure and/or other administrative system(s) required for the operation of the Website and/or the provision of the Services, to persons such as contracted system developers (“Reci')</t>
  </si>
  <si>
    <t>Addressed (Web='Each time you visit one of the third party websites hyperlinked and/or referenced, FolUp collects the limited information that your browser makes available whenever you visit the Website. Additionally, FolUp may place internet "cookies" on the computer hard drives of visitors to this Website. Information FolUp obtains from cookies helps us to tailor our Website to be more helpful and efficient for Users. The cookie consists of a unique identifier that does not contain personal Information about you or your health history. We use two types of cookies, "session" cookies and "persistent" cookies. 12.2.   		A session cookie is temporary, and expires after you end a session and close your web browser. We use session cookies to help customize your experience on our Website, and maintain your signed-on status as you navigate through the features. 12.3.   		Persistent cookies remain on your hard drive after you've exited from our Website, until you erase them or they expire. Persistent cookies will not contain any personal Information about you .')</t>
  </si>
  <si>
    <t>Addressed (Web='.   	establish whether any third party, including a Health Care Provider, holds personal Information of the User and to request access to such personal Informatio')</t>
  </si>
  <si>
    <t>Addressed (Web='.   	withdrawing his/her consent to the Processing of any Information supplied by the User for purposes of the Servic 14.2.   	If at any time, a User wishes to discontinue making use of the Website, please contact us or email us at  www.folup.com  following which the User’s User IDs and User account will be disabled.')</t>
  </si>
  <si>
    <t>Addressed (Web=' FolUp is committed to taking reasonable security measures to safeguard the integrity of the Site Content and the Information supplied by a User on the Website. 	FolUp is committed to ensuring the privacy and integrity of Information submitted by Users of the Website. All Information of a personal nature submitted or provided by a User will be treated confidentially .   		Portions of this Website require a valid user name, e-mail address, code or password (or a combination of the foregoing) (collectively, "User IDs") to access and use Services or materials on the Webs')</t>
  </si>
  <si>
    <t>Addressed (Web=' “Applicable Laws”  means all laws, rules and/or other regulations of general application, relevant to the operation of the Website, data protection and the protection of personal information, as may be in force, from time to time in South Afric')</t>
  </si>
  <si>
    <t>Addressed (Web='Should the User have any questions on the FolUp privacy terms of use herein, please contact us at  www.folup.com . 	submit a complaint  in respect of the Processing of any Information supplied to FolUp and/or institute civil proceedings in respect of any interference with the protection of any personal Information, to any competent authority, for adjudication in terms of any Applicable Law')</t>
  </si>
  <si>
    <t>Addressed (Web=' FolUp acknowledges that a 100% secure online environment is unattainable A User is solely responsible for:   										   											  13.5.1.   		maintaining the strict confidentiality of any User IDs assigned to you;    									  13.5.2.   		not allowing another person to use your User IDs to access the Website;     									  13.5.3.   		any damages or losses that may be incurred or suffered as a result of ; and     									  13.5.4.   		promptly informing FolUp in writing of any need to deactivate a User ID due to potential or actual FolUp is not liable for any harm related to the theft of your User IDs, your disclosure of your User IDs, or your authorization to allow another person or entity to access and use the Website using your User IDs')</t>
  </si>
  <si>
    <t>Addressed (Web='As such, you are encouraged to familiarise yourself with the Terms and Conditions each time when using this Website as such Terms and Conditions may have changed from your last visit .')</t>
  </si>
  <si>
    <t>Yes ('Information on FolUp.com does not replace medical advice and direct contact with your physician.')</t>
  </si>
  <si>
    <t>Yes (Web='collection, collation, recording and storage of Information')</t>
  </si>
  <si>
    <t>Yes (Web='request where necessary, the correction, destruction or deletion of his/her personal Information, by contacting FolUp in terms of 14.2')</t>
  </si>
  <si>
    <t>Yes (Web='.   	withdrawing his/her consent to the Processing of any Information supplied by the User for purposes of the Servic 14.2.   	If at any time, a User wishes to discontinue making use of the Website, please contact us or email us at  www.folup.com  following which the User’s User IDs and User account will be disabled.')</t>
  </si>
  <si>
    <t>Yes (Web='	FolUp may, however, obtain, use and disclose aggregated De-identified Information to practicing Health Care Providers or Interested Parties in order to improve quality of care. 3 	FolUp makes use of IP addresses to analyze trends, administer the Website and gather broad demographic information for aggregate use. IP addresses are not linked to personally identifiable User Information 	create limited data sets from your health Information, and disclose them for any purpose for which you may disclose a limited data set. You authorize us to enter into data use agreements on your behalf for the use of limited data sets, in accordance with any Applicable Laws and regulations;    									  4.5. 	 	aggregate your health Information with that of other Users, and share aggregated Information in accordance with Applicable Laws 	FolUp may ask you to participate in surveys, questionnaires, or polls, to facilitate research but also to improve our Website. When you respond to surveys, questionnaires or polls related to our site, this Information is collected only as anonymous, de-identified, aggregated Information and is used for statistical purposes. 7.2.   	Users agree to be contacted for participation in Clinical Trials in appropriate circumstances, however, Users always have the right not to participate.')</t>
  </si>
  <si>
    <t>Yes ('	withdrawing his/her consent to the Processing of any Information supplied by the User for purposes of the Services. 14.2.   	If at any time, a User wishes to discontinue making use of the Website, please contact us or email us at  www.folup.com  following which the User’s User IDs and User account will be disabled.')</t>
  </si>
  <si>
    <t>WILL Transmit (Web='to count page visits and traffic sources ')</t>
  </si>
  <si>
    <t>Addressed (Web=' cookies allow us to count page visits and traffic sources so we can measure and improve the performance of our website')</t>
  </si>
  <si>
    <t>Yes (Web=' cookies allow us to count page visits and traffic sources so we can measure and improve the performance of our website, using Google Analytics')</t>
  </si>
  <si>
    <t>Yes ('The score used only has relevance if you have not already had a heart attack or stroke (of any type).The algorithm was produced by :Copyright 2013 ClinRisk Ltd. Please look at the explanations section and if you have any concerns about your health seek medical attention. This App is simply a tool to guide you, not a recipe for a longer life. I can take no responsibility for how it is used.')</t>
  </si>
  <si>
    <t>WILL Transmit (App), WILL Transmit (Web) (App=' names', Web=' names')</t>
  </si>
  <si>
    <t>WILL Transmit (App), WILL Transmit (Web) (App=', date of birth,', Web=' date of birth')</t>
  </si>
  <si>
    <t>WILL Transmit (App), WILL Transmit (Web) (App=' postal address', Web=' postal address')</t>
  </si>
  <si>
    <t>WILL Transmit (App), WILL Transmit (Web) (App=' email address, ', Web=' email address')</t>
  </si>
  <si>
    <t>WILL Transmit (App), WILL Transmit (Web) (App=' telephone number', Web=' telephone number')</t>
  </si>
  <si>
    <t>WILL Transmit (Web='We may also ask you about your experience of breast cancer. You are under no obligation to provide this information. If you choose to provide it we will use it to tailor any services and information that we provide to you.')</t>
  </si>
  <si>
    <t>WILL Transmit (App), WILL Transmit (Web) (App=' social media names', Web=' social media usernames')</t>
  </si>
  <si>
    <t>WILL Transmit (App),  (App='We may also ask you about your experience of breast cancer. If we ask you to provide us with sensitive personal data, such as information about your health, we will seek your specific consent, and give you specific additional information about our proposed use of that data when we ask for it.')</t>
  </si>
  <si>
    <t>WILL Transmit (App), WILL Transmit (Web) (App='Our website uses Google Analytics, a service provided by Google, Inc that uses cookies to help the website analyse how users use this site.', Web='accurate monitoring reports to help us understand our users’ interests and preferences  website analyse how users use this site.')</t>
  </si>
  <si>
    <t>WILL Transmit (App), WILL Transmit (Web) (App='The cookie will generate information about your use of the website, and this along with your IP address', Web='r IP address')</t>
  </si>
  <si>
    <t>WILL Transmit (App), WILL Transmit (Web) (App=' credit/debit card details', Web='d credit/debit card details')</t>
  </si>
  <si>
    <t>Addressed (App), Addressed (Web) (App='We will use your personal information to provide you with the services, products or information you have requested, for administration purposes, to improve the services we provide and to further our charitable aims', Web='We will use your personal information to provide you with the services, products or information you have requested for administration purposes, to improve the services we provide and to further our charitable aims.')</t>
  </si>
  <si>
    <t>Addressed (App), Addressed (Web) (App='We may share your information with other organisations who are supportive of our aims and objectives.', Web='We may also need to disclose your information if required to do so by law. This information may be transferred to third parties by Google, Inc where required to do so by law')</t>
  </si>
  <si>
    <t>Addressed (App), Addressed (Web) (App='A cookie is a small piece of information sent from our website to your smartphone and stored there to help us to identify you quickly when you next visit. A cookie allows us to tailor the website to your requirements and avoid lengthy registration or personalisation, and provides us with accurate monitoring reports that help us understand our users' interests and preferences, therefore ensuring that the website is as user-friendly as possible.', Web='A cookie is a small piece of information sent from our website to your computer and stored on your hard drive to help us to identify you quickly when you next visit. A cookie allows us to personalise the website to your requirements and avoid lengthy registration/personalisation. We use cookies to provide accurate monitoring reports to help us understand our users’ interests and preferences therefore ensuring that the website is as user-friendly as possible.')</t>
  </si>
  <si>
    <t>Addressed (Web=' kept only for so long as is necessary for the purposes for which it is used')</t>
  </si>
  <si>
    <t>Addressed (App), Addressed (Web) (App='You have the right to ask for a copy of the information we hold about you', Web=' contact  supporterservices@breakthrough.org.uk   You have the right to ask for a copy of the information we hold about you ')</t>
  </si>
  <si>
    <t>Addressed (Web='We use a secure server when you make a donation via our website. We also take appropriate measures to ensure that the information disclosed to us is kept secure')</t>
  </si>
  <si>
    <t>Addressed (App),  (App=' Data Protection Act 1998')</t>
  </si>
  <si>
    <t>Addressed (App='You can change your mind at any time by sending an email to  info@breakthrough.org.uk', Web='If you have any queries about this, please contact  supporterservices@breakthrough.org.u')</t>
  </si>
  <si>
    <t>Addressed (App),  (App='We reserve the right to amend this privacy statement without notification.')</t>
  </si>
  <si>
    <t>Yes (App), Yes (Web) (App='We will obtain personal information from you', Web=' register with us')</t>
  </si>
  <si>
    <t>Yes (App), Yes (Web) (App='You have the right to ask for a copy of the information we hold about you (for which we may charge a small fee) and to have any inaccuracies in your information corrected', Web=' If your personal details change, please help us to keep your information up to date by notifying us at  supporterservices@breakthrough.org.uk ')</t>
  </si>
  <si>
    <t>Yes (App), Yes (Web) (App='Our website uses Google Analytics', Web=' to improve the services we provide  accurate monitoring reports to help us understand our users’ interests and preferences  Google Analytics, a service provided by Google, Inc that uses cookies to help the website analyse how users use this site. The cookie will generate information about your use of the website and this, along with your IP address, will be stored on servers in the United States by Google, Inc.')</t>
  </si>
  <si>
    <t>Yes ('If you do not agree to the processing of data about you by Google, Inc in the manner and for the purposes set out above, you can select "disable cookies" on your browser.')</t>
  </si>
  <si>
    <t>WILL Transmit (App), WILL Transmit (Web) (App=',   date of bir', Web=' date of birth')</t>
  </si>
  <si>
    <t>WILL Transmit (App), WILL Transmit (Web) (App=' telephone number, fax   numb', Web=' telephone number')</t>
  </si>
  <si>
    <t>WILL Transmit (App), WILL Transmit (Web) (App=' experience of breast cancer', Web='We may also ask you about your experience of breast cancer. You are under no obligation to provide this information. If you choose to provide it we will use it to tailor any services and information that we provide to you.')</t>
  </si>
  <si>
    <t>WILL Transmit (App),  (App=' enquire about   our activities, register with us, make a donation to us or otherwise   provide us with personal informat')</t>
  </si>
  <si>
    <t>WILL Transmit (App), WILL Transmit (Web) (App='d   provides us with accurate monitoring reports that help us understand our   users' interests and prefere', Web='accurate monitoring reports to help us understand our users’ interests and preferences  website analyse how users use this site.')</t>
  </si>
  <si>
    <t>WILL Transmit (App), WILL Transmit (Web) (App=' IP address', Web='r IP address')</t>
  </si>
  <si>
    <t>WILL Transmit (App), WILL Transmit (Web) (App='d credit/debit card details.', Web='d credit/debit card details')</t>
  </si>
  <si>
    <t>Addressed (App), Addressed (Web) (App=' provide you with the   services, products or information you have requested, for administration   purposes, to improve the services we provide and to further our   cha le aims. We may need to share your information with our service   providers, associated organisations and agents for these purposes.', Web='We will use your personal information to provide you with the services, products or information you have requested for administration purposes, to improve the services we provide and to further our charitable aims.')</t>
  </si>
  <si>
    <t>Addressed (App), Addressed (Web) (App='We may share your information with other organisations who are   supportive of our aims and objectives. When you provide your details you   will be able to opt out of this. This information may be transfer to   third parties by Google, Inc where required to do so by l  we reserve the right to publish your opinion unless you   request that we do  We may also need to disclose your information if required to do so by law.', Web='We may also need to disclose your information if required to do so by law. This information may be transferred to third parties by Google, Inc where required to do so by law')</t>
  </si>
  <si>
    <t>Addressed (App), Addressed (Web) (App='A cookie is a small piece of information sent from our website to   your smartphone and stored there to help us to identify you quickly when   you next visit. A cookie allows us to tailor the website to your   requirements and avoid lengthy registration or personalisation, and   provides us with accurate monitoring reports that help us understand our   users' interests and preferences, therefore ensuring that the website   is as user-friendly as possible.', Web='A cookie is a small piece of information sent from our website to your computer and stored on your hard drive to help us to identify you quickly when you next visit. A cookie allows us to personalise the website to your requirements and avoid lengthy registration/personalisation. We use cookies to provide accurate monitoring reports to help us understand our users’ interests and preferences therefore ensuring that the website is as user-friendly as possible.')</t>
  </si>
  <si>
    <t>Addressed (App), Addressed (Web) (App=' kept only for so long   as is necessary for the purposes for which it is use', Web=' kept only for so long as is necessary for the purposes for which it is used')</t>
  </si>
  <si>
    <t>Addressed (App), Addressed (Web) (App='If you have any queries about   this statement please contact  info@breakthrough.org.uk . You have the right to ask for a copy of the information we hold about   you (for which we may charge a small fee', Web=' contact  supporterservices@breakthrough.org.uk   You have the right to ask for a copy of the information we hold about you ')</t>
  </si>
  <si>
    <t>Addressed (App), Addressed (Web) (App='We use a secure server when you make a donation via our website. We   also take appropriate measures to ensure that the information disclosed   to us is kept se', Web='We use a secure server when you make a donation via our website. We also take appropriate measures to ensure that the information disclosed to us is kept secure')</t>
  </si>
  <si>
    <t>Addressed (App), Addressed (Web) (App='If you have any queries about   this statement please contact  info@breakthrough.org.uk .', Web='If you have any queries about this, please contact  supporterservices@breakthrough.org.u')</t>
  </si>
  <si>
    <t>Yes (App), Yes (Web) (App=' register with us', Web=' register with us')</t>
  </si>
  <si>
    <t>Yes (App), Yes (Web) (App='If your personal details change, please help us to keep your information up to date by notifying us at  info@breakthrough.org.u', Web=' If your personal details change, please help us to keep your information up to date by notifying us at  supporterservices@breakthrough.org.uk ')</t>
  </si>
  <si>
    <t>Yes (App), Yes (Web) (App=' provides us with accurate monitoring reports that help us understand our   users' interests and preferences, therefore ensuring that the website   is as user-friendly as possi Our website uses Google Analytics, a service provided by Google, Inc   that uses cookies to help the website analyse how users use this site.', Web=' to improve the services we provide  accurate monitoring reports to help us understand our users’ interests and preferences  Google Analytics, a service provided by Google, Inc that uses cookies to help the website analyse how users use this site. The cookie will generate information about your use of the website and this, along with your IP address, will be stored on servers in the United States by Google, Inc.')</t>
  </si>
  <si>
    <t>WILL Transmit (App), WILL Transmit (Web) (App=' name', Web=' name')</t>
  </si>
  <si>
    <t>WILL Transmit (App), WILL Transmit (Web) (App=' email address', Web=' address ')</t>
  </si>
  <si>
    <t>WILL Transmit (App), WILL Transmit (Web) (App=' Username', Web=' Username ')</t>
  </si>
  <si>
    <t>WILL Transmit (App), WILL Transmit (Web) (App=' password', Web=' password')</t>
  </si>
  <si>
    <t>WILL Transmit (App), WILL Transmit (Web) (App='(including, without limitation  information as to how you heard about the Website.', Web=' may also collect personal information when you contact Isabel')</t>
  </si>
  <si>
    <t>WILL Transmit (App), WILL Transmit (Web) (App='Isabel may also use cookies to collect statistical information about your use of the Website', Web='r statistical                                                      	information collected, so that Isabel can improve the service to you or mak')</t>
  </si>
  <si>
    <t>WILL Transmit (App), WILL Transmit (Web) (App='a -IP address', Web=' IP address ')</t>
  </si>
  <si>
    <t>Addressed (App), Addressed (Web) (App='Your personal information is used by Isabel so that Isabel can administer and support the Website and to provide you with access to the appropriate areas and functions of the Website.', Web=' Your personal information is used by Isabel so that Isabel can administer                                                        	and support the Website and to provide you with acces Isabel may use your personal information to contact you from time to time,                                                      	 in order to ask for your views on the Website and to notify you occasionally about                                                       	 important changes or developments to the Website. Isabel may also use information provided by you (such as what you think                                                      	about the Website and improvements that you would like to see made) or statistical                                                      	information collected, so that Isabel can improve the service to you or make your                                                      	visits to the Website more useful and rewarding.')</t>
  </si>
  <si>
    <t>Addressed (App), Addressed (Web) (App='Isabel may use your personal information to contact you from time to time, in order to ask for your views on the Website and to notify you occasionally about important changes or developments to the Website. Isabel may also use information provided by you (such as what you think about the Website and improvements that you would like to see made) or statistical information collected, so that Isabel can improve the service to you or make your visits to the Website more useful and rewarding.', Web='uch as in response to a physical threat to you or others,                                                       	to protect property or defend or assert legal rights;                                                                                       ')</t>
  </si>
  <si>
    <t>Addressed (App), Addressed (Web) (App='out cookies Cookies are small files stored in your computer's hard drive by your web browser. When you access the Website our computer server will access these cookies so that it can recognise your computer, and make using the Website easier for you. For example, cookies allow the Website to remember your Username and Password to save you having to retype it every time you visit the Website. Most web browsers automatically accept cookies, but you can alter your settings to allow you to be prompted every time a cookie is sent to you or you can choose not to receive cookies at all. However, please note that if you have 'disabled' cookies in your browser this way you may not be able to use certain features on the Website.', Web='Finally, Isabel uses session cookies to store information about your current                                                         Website session. These cookies are deleted when you leave the Website and close your browser. If you so choose, Isabel will also use a cookie to collect and store your Username and Password. Isabel may also use cookies to collect statistical information about your use of the Website.')</t>
  </si>
  <si>
    <t>Addressed (Web='You may of course choose to Opt-out of continuing to use    	                                 the Website. Please exit the Website immediately if you do not agree to the terms of this Privacy Policy')</t>
  </si>
  <si>
    <t>Addressed (App), Addressed (Web) (App=' How long Isabel keeps your personal information Isabel will keep and use your personal information as described above: (1) in the case of registered users of Isabel, for (a) as long as you are registered user of Isabel and for up to 7 years afterwards, in order to deal with any consequent queries or complaints you may have, or (b) for as long as the law requires (whichever is longer); or (2) in the case of unregistered users of Isabel, for as long as the law requires. After the relevant retention period has expired, your personal information will (to the extent possible) be expunged from our systems, unless there is a specific legal reason or requirement to keep the information for longer, for example if it is relevant to any current or potential legal proceedings. Notwithstanding the above, Isabel may keep statistical or anonymised information (from which you cannot be identified) for longer periods', Web='n                                                                                                                                                                   Isabel will keep and use your personal information as described above:                                                                                                             1) in the case of registered users of Isabel, for (a) as long as you are registere')</t>
  </si>
  <si>
    <t>Addressed (App), Addressed (Web) (App='You are entitled to see the information held about you and to amend or update any inaccuracies in your personal information. Please note that we are entitled to charge a £ 10 fee for providing you with access to your personal information. If you would like to review or update your personal information please Contact Us.', Web=' You are entitled to see the information held about you and to amend                                                     	 or Please note                                                     	  that we are entitled to charge a £10 fee for providing you with access                                                      	  to your personal information.')</t>
  </si>
  <si>
    <t>Addressed (App), Addressed (Web) (App='If you want to delete or update your Personal Identifiable Information, please Contact Us.', Web='If you want to delete or update your Personal Identifiable Information, please                                                      	 Contact Us .')</t>
  </si>
  <si>
    <t>Addressed (App), Addressed (Web) (App=' How Isabel protects your personal information Isabel is strongly committed to data security and we take reasonable and appropriate steps to protect the security of your personal information from unauthorized access, loss, misuse, alteration or corruption. Isabel has put in place reasonable and appropriate physical, electronic, and managerial procedures to safeguard and secure the security of the information you provide to Isabel. These steps include (without limitation) communicating this Privacy Policy to Isabel employees and relevant contractors. Only authorised employees and contractors under strict controls will have access to your personal information.', Web=' Isabel is strongly committed to data security and we take reasonable and                                                      	appropriate steps to protect the security of your personal information             Isabel                                                     	 has put in place reasonable and appropriate physical, electronic, and                                                      	 managerial procedures to safeguard and secure the security of the information you provide to Isabel. These steps include (without limitation) communicating this Privacy Policy to Isabel                                                    	 employees and relevant contractors. Only authorised employees and contractors under                                                     	 strict controls will have access to your personal information.')</t>
  </si>
  <si>
    <t>Addressed (App), Addressed (Web) (App=' This Privacy Policy Isabel Healthcare Limited (Isabel) is the Data Controller under the Data Protection Act 1998.', Web='Isabel Healthcare Limited (" Isabel ") is the Data Controller under the Data Protection          ')</t>
  </si>
  <si>
    <t>Addressed (App), Addressed (Web) (App='Isabel Healthcare Limited is based in the United Kingdom, and your personal information is collected, stored, used and shared in accordance with UK and European law', Web=' collected, stored, used and shared in accordance                           ')</t>
  </si>
  <si>
    <t>Addressed (App), Addressed (Web) (App='Isabel Healthcare Limited is based in the United Kingdom, and your personal information is collected, stored, used and shared in accordance with UK and European laws.', Web='As part of the services offered to you through our                                        http://symptomchecker.isabelhealthcare.com  ("Website"), the information you provide to Isabel Healthcare Limited on                                      the Website will be transferred to the United States. This will happen because the                                      hosting provider of our Website is located in the United States. You should be aware that privacy laws in the United States may not be equivalent to the                                      	UK and European laws, and by using the Website, you hereby consent to the transfer, storage                                      	and processing of your personal information in the United States in accordance with this                                      	Privacy Policy and applicable law.')</t>
  </si>
  <si>
    <t>Addressed (App), Addressed (Web) (App='f you have a complaint or problem, please contact us by email at info@isabelhealthcare.com. Our customer service department will forward your complaint to the appropriate internal department for a response or resolution. We try to answer every email within 2 days, but may not always be able to do so.', Web='If you have                                                      	a complaint or problem, please contact us by email at info@isabelhealthcare.com. Our customer service department will forward your complaint to the appropriate                                                     	 internal department for a response or resolution. We try to answer every email within 2 days,                                                     	  but may not always be able to do so.')</t>
  </si>
  <si>
    <t>Addressed (App), Addressed (Web) (App='HOWEVER, WHILE ISABEL STRIVES TO PROTECT YOUR PERSONAL INFORMATION, DUE TO THE NATURE OF THE INTERNET ISABEL CANNOT GUARANTEE THE SECURITY OF ANY INFORMATION YOU TRANSMIT TO ISABEL. WITH THIS IN MIND, YOU MUST TAKE EVERY PRECAUTION TO PROTECT YOUR PERSONAL INFORMATION WHILE YOU ARE ON THE INTERNET.', Web=' WHILE ISABEL STRIVES TO PROTECT YOUR PERSONAL INFORMATION,                                                    	DUE TO THE NATURE OF THE INTERNET ISABEL CANNOT GUARANTEE THE SECURITY                                                   	 OF ANY INFORMATION YOU TRANSMIT TO ISABEL. WITH THIS IN ')</t>
  </si>
  <si>
    <t>Addressed (App), Addressed (Web) (App='CHANGES TO THIS PRIVACY POLICY Personally Identifiable Information (PID) - Isabel will inform you if a material change is made to the Privacy Policy, which means a change that expands the permissible use or disclosures of PID allowed by the prior version of the Privacy Policy. Your continued use of the Website will indicate acceptance of the changes. You may of course choose to Opt-out of continuing to use the Website. Please exit the Website immediately if you do not agree to the terms of this Privacy Policy of any revised policy. Personal Health Information (PHI) - Isabel will inform you if a material change in the Privacy Policy is made that involves the use of your PHI, and your express opt-in authorisation will be requested. If you choose to not accept the new Privacy Policy, then the current Privacy Policy conditions will remain in effect so long as Isabel continues to make the functionality containing the PHI available. Isabel reserves the right to discontinue or limit functionality in all our products. Non-Material Changes - Isabel may make non-significant changes to the Privacy Policy that do not affect Personally Identifiable Information or Personal Health Information. For these instances, we may not notify you of such non-material changes. If we decide to change the Privacy Policy, we will post those changes to this Privacy Policy, the home page, and other places appropriate throughout the Website so that you are aware of what information we collect, how we use it and under what circumstances (if any) we disclose it. Isabel reserves the right to modify this Privacy Policy at any time, so please review it frequently.', Web='Isabel will inform you if a material change is made                                 	 to the Privacy Policy, which means a change that expands the permissible use or di Your continued use of the Website will indicate acceptance of the changes. You may of course choose to Opt-out of continuing to use    	                                 the Website. Please exit the Website immediately if you do not agree to the terms of this Privacy Policy of any revised policy. If you choose to not accept the new Privacy Policy, then                                     the current Privacy Policy conditions will remain in effect so long as Isabel continues to make the functio')</t>
  </si>
  <si>
    <t>Addressed (App), Addressed (Web) (App='For these instances, we may not notify you of such non-material changes. If we decide to change the Privacy Policy, we will post those changes to this Privacy Policy, the home page, and other places appropriate throughout the Website so that you are aware of what information we collect, how we use it and under what circumstances (if any) we disclose it. Isabel reserves the right to modify this Privacy Policy at any time, so please review it frequently.', Web='Isabel reserves the right to modify this Privacy Policy at any time')</t>
  </si>
  <si>
    <t>Yes (App), Yes (Web) (App='Isabel may also collect personal information when you contact Isabel.', Web='When you register, Isabel asks you to provide us with various details                                                       	about you,including (without limitation) your name, email addres')</t>
  </si>
  <si>
    <t>Yes (App), Yes (Web) (App='If you want to delete or update your Personal Identifiable Information, please Contact Us.', Web=' You are entitled to see the information held about you and to amend                                                     	 or If you want to delete or update your Personal Identifiable Information, please ')</t>
  </si>
  <si>
    <t>Yes (App), Yes (Web) (App='If you want to delete or update your Personal Identifiable Information, please Contact Us.', Web='If you want to delete or update your Personal Identifiable Information, please                                                      	 Contact Us .')</t>
  </si>
  <si>
    <t>Yes (App), Yes (Web) (App='Isabel may also use information provided by you (such as what you think about the Website and improvements that you would like to see made) or statistical information collected, so that Isabel can improve the service to you or make your visits to the Website more useful and rewarding.', Web='Isabel may also use cookies to collect statistical information about your use of the Website Isabel may also use information provided by you (such as what you think                                                      	about the Website and improvements that you would like to see made) or statistical                                                      	information collected, so that Isabel can improve the service to you or make your                                                      	visits to the Website more useful and rewarding.')</t>
  </si>
  <si>
    <t>WILL Transmit (App), WILL Transmit (Web) (App='r Username', Web=' Username ')</t>
  </si>
  <si>
    <t>WILL Transmit (App), WILL Transmit (Web) (App=' password) promptly inform Isabel if you believe your account or password has been compromised or if there is any other reason you need to deactivate a password.', Web=' password')</t>
  </si>
  <si>
    <t>WILL Transmit (App), WILL Transmit (Web) (App=' information as to how you heard about the Website.  collect personal information when you contact Isabel.', Web=' may also collect personal information when you contact Isabel')</t>
  </si>
  <si>
    <t>WILL Transmit (App), WILL Transmit (Web) (App=' statistical information about your use of the Website', Web='r statistical                                                      	information collected, so that Isabel can improve the service to you or mak')</t>
  </si>
  <si>
    <t>WILL Transmit (App='-IP address', Web=' IP address ')</t>
  </si>
  <si>
    <t>Addressed (App), Addressed (Web) (App='n  										  										  											  											  												  													Your personal information is used by Isabel so that Isabel can administer and support the Website and to  Isabel may use your personal information to contact you from time to time, in order to ask for your views on the Website and to notify you occasionally about important changes or developments to the Website. Isabel may also use information provided by you (such as what you think about the Website and improvements that you would like to see made) or statistical information collected, so that Isabel can improve the service to you or make your visits to the Website more useful and rewarding.', Web=' Your personal information is used by Isabel so that Isabel can administer                                                        	and support the Website and to provide you with acces Isabel may use your personal information to contact you from time to time,                                                      	 in order to ask for your views on the Website and to notify you occasionally about                                                       	 important changes or developments to the Website. Isabel may also use information provided by you (such as what you think                                                      	about the Website and improvements that you would like to see made) or statistical                                                      	information collected, so that Isabel can improve the service to you or make your                                                      	visits to the Website more useful and rewarding.')</t>
  </si>
  <si>
    <t>Addressed (App), Addressed (Web) (App='n  										  										  											 Except as described in this Privacy Policy or as specifically agreed by you, we will not disclose any PID or PHI Is We may only release PID or PHI to third parties:   										  										  											  											  												  													to comply with legal requirements such a law, regulation, search warrant, subpoena or court order; 												  											   										  										  											  											  												  													in special cases, such as in response to a physical threat to you or others, to protect property or defend or assert legal rights; 												  											   										  										  											  											  												  													for internal reorganisation purposes; and/or 												  											   										  										  											  											  												  													if Isabel enters into joint-venture or Isabel is sold to or merged with another business entity. In the event that we are legally compelled to disclose your PID or PHI to a third party, we will attempt to notify you unless doing so would violate the law or court order. In addition, we may disclose personal information as described below:   										  										  											  											  												  													proportionate disclosure to third party contractor', Web='uch as in response to a physical threat to you or others,                                                       	to protect property or defend or assert legal rights;                                                                                       ')</t>
  </si>
  <si>
    <t>Addressed (App), Addressed (Web) (App='If you so choose, Isabel will also use a cookie to collect and store your Username and Password. Isabel may also use cookies to collect statistical information about your use of the Website. Cookies are small files stored in your computer's hard drive by your web browser. When you access the Website our computer server will access these cookies so that it can recognise your computer, and make using the Website easier for you. For example, cookies allow the Website to remember your Username and Password to save you having to retype it every time you visit the Website. Most web browsers automatically accept cookies, but you can alter your settings to allow you to be prompted every time a cookie is sent to you or you can choose not to receive cookies at all. However, please note that if you have 'disabled' cookies in your browser this way you may not be able to use certain features on the Website.', Web='Finally, Isabel uses session cookies to store information about your current                                                         Website session. These cookies are deleted when you leave the Website and close your browser. If you so choose, Isabel will also use a cookie to collect and store your Username and Password. Isabel may also use cookies to collect statistical information about your use of the Website.')</t>
  </si>
  <si>
    <t>Addressed (App),  (App='YOU MUST BE AT LEAST 18 YEARS OLD TO USE THIS WEBSITE. As a condition of your use of this Website, you warrant that (i) you are at least 18 years of age')</t>
  </si>
  <si>
    <t>Addressed (App), Addressed (Web) (App='n  										  										  											 Isabel will keep and use your personal information as described above:  										  										  											 (1) in the case of registered users of Isabel, for (a) as long as you are registered user of Isabel and for up to 7 years afterwards, in order to deal with any consequent queries or complaints you  (2) in the case of unregistered users of Isabel, for as long as the law requires.', Web='n                                                                                                                                                                   Isabel will keep and use your personal information as described above:                                                                                                             1) in the case of registered users of Isabel, for (a) as long as you are registere')</t>
  </si>
  <si>
    <t>Addressed (App), Addressed (Web) (App=' You are entitled to see the information held about you and to amend or update any inaccuracies in your personal information. Please note that we are entitled to charge a £ 10 fee for providing you with access to your personal information. If you would like to review or update your personal information please Contact Us.', Web=' You are entitled to see the information held about you and to amend                                                     	 or Please note                                                     	  that we are entitled to charge a £10 fee for providing you with access                                                      	  to your personal information.')</t>
  </si>
  <si>
    <t>Addressed (App), Addressed (Web) (App='If you want to delete or update your Personal Identifiable Information, please Contact Us.  other reason you need to deactivate a password.', Web='If you want to delete or update your Personal Identifiable Information, please                                                      	 Contact Us .')</t>
  </si>
  <si>
    <t>Addressed (Web=' Isabel is strongly committed to data security and we take reasonable and                                                      	appropriate steps to protect the security of your personal information             Isabel                                                     	 has put in place reasonable and appropriate physical, electronic, and                                                      	 managerial procedures to safeguard and secure the security of the information you provide to Isabel. These steps include (without limitation) communicating this Privacy Policy to Isabel                                                    	 employees and relevant contractors. Only authorised employees and contractors under                                                     	 strict controls will have access to your personal information.')</t>
  </si>
  <si>
    <t>Addressed (App='All personal information that Isabel obtains from you will be dealt with in accordance with the provisions of this Privacy Policy and the Data Protection Act 1998', Web='Isabel Healthcare Limited (" Isabel ") is the Data Controller under the Data Protection          ')</t>
  </si>
  <si>
    <t>Addressed (App), Addressed (Web) (App='If you access and/or use Website originates from outside the United Kingdom, you do so at your own risk and are responsible for compliance with the laws of your jurisdiction. If your access and/or use of the Website originates from the United Kingdom, you expressly agree:  										  										  											 (i)	that these Terms and Conditions shall be governed by the laws of England  										  										  											 (ii)	that exclusive jurisdiction for any dispute arising out of or in connection with Isabel, or in any way or form relating to your use of Website, resides in the courts of England. You further agree and expressly consent to the exercise of personal jurisdiction in the courts of England in connection with any such dispute including (without limitation) any claim involving Isabel or its affiliates, subsidiaries, employees, contractors, officers, directors, telecommunication providers, and content providers.', Web=' collected, stored, used and shared in accordance                           ')</t>
  </si>
  <si>
    <t>Addressed (App), Addressed (Web) (App='As part of the services offered to you through our  http://symptomchecker.isabelhealthcare.com  ("Website"), the information you provide to Isabel Healthcare Limited on the Website will be transferred to the United States. This will happen because the hosting provider of our Website is located in the United States. You should be aware that privacy laws in the United States may not be equivalent to the UK and European laws, and by using the Website, you hereby consent to the transfer, storage and processing of your personal information in the United States in accordance with this Privacy Policy and applicable law. If you do not consent to the transfer, storage and processing of your personal information in the United States, please do not use this Website.', Web='As part of the services offered to you through our                                        http://symptomchecker.isabelhealthcare.com  ("Website"), the information you provide to Isabel Healthcare Limited on                                      the Website will be transferred to the United States. This will happen because the                                      hosting provider of our Website is located in the United States. You should be aware that privacy laws in the United States may not be equivalent to the                                      	UK and European laws, and by using the Website, you hereby consent to the transfer, storage                                      	and processing of your personal information in the United States in accordance with this                                      	Privacy Policy and applicable law.')</t>
  </si>
  <si>
    <t>Addressed (App), Addressed (Web) (App='You are responsible for taking all reasonable steps to ensure that no unauthorized person shall have access to your Isabel passwords or accounts. It is your sole responsibility to 											  												(1) control the dissemination and use of sign-in name, screen name and passwords; 											  											  												(2) authorize, monitor, and control access to and use of your Isabel account and password; 											  											  												(3) promptly inform Isabel if you believe your account or password has been compromised or if there is any other reason you need to deactivate a password.', Web=' WHILE ISABEL STRIVES TO PROTECT YOUR PERSONAL INFORMATION,                                                    	DUE TO THE NATURE OF THE INTERNET ISABEL CANNOT GUARANTEE THE SECURITY                                                   	 OF ANY INFORMATION YOU TRANSMIT TO ISABEL. WITH THIS IN ')</t>
  </si>
  <si>
    <t>Addressed (App), Addressed (Web) (App='Isabel will inform you if a material change is made to the Privacy Policy, which means a change that expands the permissible use or disclosures of PID allowed by the prior version of the Privacy Policy. Your continued use of the Website will indicate acceptance of the change - Isabel may make non-significant changes to the Privacy Policy that do not affect Personally Identifiable Information or Personal Health Information. For these instances, we may not notify you of such non-material changes. If we decide to change the Privacy Policy, we will post those changes to this Privacy Policy, the home page, and other places appropriate throughout the Website so that you are aware of what information we collect, how we use it and under what circumstances (if any) we disclose it.', Web='Isabel will inform you if a material change is made                                 	 to the Privacy Policy, which means a change that expands the permissible use or di Your continued use of the Website will indicate acceptance of the changes. You may of course choose to Opt-out of continuing to use    	                                 the Website. Please exit the Website immediately if you do not agree to the terms of this Privacy Policy of any revised policy. If you choose to not accept the new Privacy Policy, then                                     the current Privacy Policy conditions will remain in effect so long as Isabel continues to make the functio')</t>
  </si>
  <si>
    <t>Addressed (App), Addressed (Web) (App='Isabel reserves the right to modify this Privacy Policy at any time, so please review it frequently.', Web='Isabel reserves the right to modify this Privacy Policy at any time')</t>
  </si>
  <si>
    <t>Yes ('THIS APP DOES NOT PROVIDE MEDICAL ADVICE, DIAGNOSIS OR TREATMENT AND IS FOR INFORMATION PURPOSES ONLY. DO NOT change any of your current treatment after using Isabel without first discussing this with your doctor.')</t>
  </si>
  <si>
    <t>Yes (App), Yes (Web) (App='As part of the services offered to you through our  http://symptomchecker.isabelhealthcare.com  ("Website"), the information you provide to Isabel Healthcare Limited on the Website will be transferred to the United States. When you register, Isabel asks you to provide us with various details about you', Web='When you register, Isabel asks you to provide us with various details                                                       	about you,including (without limitation) your name, email addres')</t>
  </si>
  <si>
    <t>Yes (App), Yes (Web) (App=' You are entitled to see the information held about you and to amend or update any inaccuracies in your personal information. Please note that we are entitled to charge a £ 10 fee for providing you with access to your personal information. If you would like to review or update your personal information please Contact Us. If you want to delete or update your Personal Identifiable Information, please Contact Us.', Web=' You are entitled to see the information held about you and to amend                                                     	 or If you want to delete or update your Personal Identifiable Information, please ')</t>
  </si>
  <si>
    <t>Yes (App), Yes (Web) (App='If you want to delete or update your Personal Identifiable Information, please Contact Us.  other reason you need to deactivate a password.', Web='If you want to delete or update your Personal Identifiable Information, please                                                      	 Contact Us .')</t>
  </si>
  <si>
    <t>Yes (App), Yes (Web) (App='Isabel may also use cookies to collect statistical information about your use of the Website. Isabel may also use information provided by you (such as what you think about the Website and improvements that you would like to see made) or statistical information collected, so that Isabel can improve the service to you or make your visits to the Website more useful and rewarding. Notwithstanding the above, Isabel may keep statistical or anonymised information (from which you cannot be identified) for longer periods.', Web='Isabel may also use cookies to collect statistical information about your use of the Website Isabel may also use information provided by you (such as what you think                                                      	about the Website and improvements that you would like to see made) or statistical                                                      	information collected, so that Isabel can improve the service to you or make your                                                      	visits to the Website more useful and rewarding.')</t>
  </si>
  <si>
    <t>Yes ('Testing eyesight is only one part of a full eye examination. The iSight Test is not intended to replace an eye test by a qualified eye care professional, and having normal visual acuity test scores does not ensure that the eyes are healthy. The letters and pictures in this test have been reproduced to an exacting standard to accurately represent the visual acuity scores displayed. However, the test results are only accurate if performed under the exact correct testing conditions as directed in our instructions. The makers of iSight Test cannot ensure that correct procedures have been followed and always advise you to seek professional advice if you have any eye-related concerns, even if the visual acuity test scores on the iSight Test are normal.')</t>
  </si>
  <si>
    <t>WILL Transmit (Web='We also collect the information you submit on forms found on our site  your comments.')</t>
  </si>
  <si>
    <t>WILL Transmit (Web='Our web-server log collects non-personal information such as the web domain you have used when visiting the site and the page from which you linked to our site')</t>
  </si>
  <si>
    <t>Addressed (Web=' understand how the site is being used and how we can improve it  we may sometimes use your email address to contact you with questions about your comments')</t>
  </si>
  <si>
    <t>Addressed (Web='You may use the  Contact Us  form  to send us any questions you may have about our privacy policy. It will be helpful if you would include "privacy" as your subject.')</t>
  </si>
  <si>
    <t>Yes ('It is important that you consult your doctor about your health so that all your personal circumstances and information can be considered. These include your previous medical history, your age and ethnicity, as well as all your medical signs and symptoms. Previous laboratory tests, imaging tests and diagnostic procedures will also need to be taken into account. The information provided through this service is not intended to substitute for consultations with your doctor or medical advice specific to your health condition. The use of this information and material should not be regarded as, or used as a substitute for professional medical advice. To the extent permitted by law, the providers of this information and material and the hosts of this site accept no liability arising out of, or in connection with, the use or misuse of the information and material obtained from this site, including but not limited to any misunderstanding or misinterpretation.')</t>
  </si>
  <si>
    <t>Yes ('However, when you have online connectivity, the mobile app will automatically update itself via the internet and will also provide additional content and images')</t>
  </si>
  <si>
    <t>Yes (Web='We do collect non-personal data to help us understand how the site is being used and how we can improve it. We also collect the information you submit on forms found on our site. This information is invaluable and helps us provide a better service. Our web-server log collects non-personal information such as the web domain you have used when visiting the site and the page from which you linked to our site, if indeed you followed a link from elsewhere on the web.')</t>
  </si>
  <si>
    <t>WILL Transmit (Web=' account passwords')</t>
  </si>
  <si>
    <t>WILL Transmit (Web=', surveys or polls, , comment hosting')</t>
  </si>
  <si>
    <t>WILL Transmit (Web=' audited and provide statistical information , website analysis')</t>
  </si>
  <si>
    <t>Addressed (Web=' sending emails, organising promotions, surveys or polls, removing repetitive information from customer lists, comment hosting, website analysis, data analysis')</t>
  </si>
  <si>
    <t>Addressed (Web=' Any appropriate regulatory body, the Police or other law enforcement agency where we are required to do so by law  Certain products or services may also be made available or offered to you in conjunction with the Lifesaver application by RCUK in partnership with a third party who may require you to disclose personal information to them in order for you to receive these products or services')</t>
  </si>
  <si>
    <t>Addressed (Web='We use temporary cookies to improve the siteÃ¢â‚¬â„¢s accessibility. Temporary cookies enable users who logged in to restart their session from where they left.')</t>
  </si>
  <si>
    <t>Addressed (Web=' We may keep your information for a reasonable period for the purposes set out in these Terms of Use')</t>
  </si>
  <si>
    <t>Addressed (Web='Alternatively if you have any questions or concerns about your information including what we hold and how we use it, you can contact us at  enquiries@resus.org.uk . You are entitled to request a copy of the information we hold about you (for which we may charge a small fee)')</t>
  </si>
  <si>
    <t>Addressed (Web='This site has a Secure Socket Layer (SSL) certificate (a means of keeping information secure)  Appropriate technical and organisational measures will be taken against the unauthorised or unlawful processing of personal data and against the accidental loss or destruction of, or damage to, personal data.')</t>
  </si>
  <si>
    <t>Addressed (Web=' For the purposes of the Data Protection Act 1998, the data controller is Resuscitation Council (UK) at 5th Floor Tavistock House North, Tavistock Square, London WC1 9HR.')</t>
  </si>
  <si>
    <t>Addressed (Web=' These Terms of Use are governed by the law of England and Wales. The Courts of England and Wales shall have exclusive jurisdiction in respect of any dispute or interpretation arising in respect of these Terms of Use.')</t>
  </si>
  <si>
    <t>Addressed (Web='Your personal details may be transmitted outside of the European Economic Area by our third party website hosting services providers.')</t>
  </si>
  <si>
    <t>Addressed (Web='Alternatively if you have any questions or concerns about your information including what we hold and how we use it, you can contact us at  enquiries@resus.org.uk .')</t>
  </si>
  <si>
    <t>Addressed (Web=' RCUK does not warrant or make any representations as to the security of this site.')</t>
  </si>
  <si>
    <t>Yes (' Lifesaver is a web and mobile-based interactive application for training purposes only and completion of the modules does not constitute a certificate of competence as further training is recommended. Use of the Lifesaver application is at your own risk.')</t>
  </si>
  <si>
    <t>Yes (Web='When you enter the site you will provide some personal information that is stored on a server.  Your information is collected and stored on servers which are owned and maintained by or on behalf of RCUK')</t>
  </si>
  <si>
    <t>Yes (Web='Alternatively if you have any questions or concerns about your information including what we hold and how we use it, you can contact us at  enquiries@resus.org.uk . You are entitled to request a copy of the information we hold about you (for which we may charge a small fee) and to have any inaccuracies in your information corrected.')</t>
  </si>
  <si>
    <t>Yes ('If you request a product or service offered in partnership with a third party in this way')</t>
  </si>
  <si>
    <t>Yes (Web=' allows the site to be audited and provide statistical information')</t>
  </si>
  <si>
    <t>WILL Transmit (App),  (App=' name', Web=' name ')</t>
  </si>
  <si>
    <t>WILL Transmit (App),  (App=' email address ', Web=' email address')</t>
  </si>
  <si>
    <t>WILL Transmit (App=' This site gives access to external websites, Facebook and Twitter You must comply with any of the terms and conditions of Facebook and Twitter and keep any account passwords confidential. You will be responsible for anything which happens on any of your accounts.', Web=' account passwords')</t>
  </si>
  <si>
    <t>WILL Transmit (App), WILL Transmit (Web) (App=' surveys or polls, removing repetitive information from customer lists, comment hosting', Web=', surveys or polls, , comment hosting')</t>
  </si>
  <si>
    <t>WILL Transmit (App), WILL Transmit (Web) (App=' audited and provide statistical information o improve the site  s accessibility', Web=' audited and provide statistical information , website analysis')</t>
  </si>
  <si>
    <t>Addressed (App), Addressed (Web) (App='g sending emails, organising promotions, surveys or polls, removing repetitive information from customer lists, comment hosting, website analysis, data analysis', Web=' sending emails, organising promotions, surveys or polls, removing repetitive information from customer lists, comment hosting, website analysis, data analysis')</t>
  </si>
  <si>
    <t>Addressed (App), Addressed (Web) (App=' Any appropriate regulatory body, the Police or other law enforcement agency where we are required to do so by law  Products or services: Certain products or services may also be made available or offered to you in conjunction with the Lifesaver application by RCUK in partnership with a third party who may require you to disclose personal information to them in order for you to receive these products or services.', Web=' Any appropriate regulatory body, the Police or other law enforcement agency where we are required to do so by law  Certain products or services may also be made available or offered to you in conjunction with the Lifesaver application by RCUK in partnership with a third party who may require you to disclose personal information to them in order for you to receive these products or services')</t>
  </si>
  <si>
    <t>Addressed (App), Addressed (Web) (App='We use temporary cookies to improve the site  s accessibility.', Web='We use temporary cookies to improve the siteÃ¢â‚¬â„¢s accessibility. Temporary cookies enable users who logged in to restart their session from where they left.')</t>
  </si>
  <si>
    <t>Addressed (App), Addressed (Web) (App=' We may keep your information for a reasonable period for the purposes set out in these Terms of Use', Web=' We may keep your information for a reasonable period for the purposes set out in these Terms of Use')</t>
  </si>
  <si>
    <t>Addressed (App), Addressed (Web) (App=' This site has a Secure Socket Layer (SSL) certificate (a means of keeping information secure).  Appropriate technical and organisational measures will be taken against the unauthorised or unlawful processing of personal data and against the accidental loss or destruction of, or damage to, personal data.', Web='This site has a Secure Socket Layer (SSL) certificate (a means of keeping information secure)  Appropriate technical and organisational measures will be taken against the unauthorised or unlawful processing of personal data and against the accidental loss or destruction of, or damage to, personal data.')</t>
  </si>
  <si>
    <t>Addressed (App), Addressed (Web) (App=' For the purposes of the Data Protection Act 1998, the data controller is Resuscitation Council (UK) at 5th Floor Tavistock House North, Tavistock Square, London WC1 9HR.', Web=' For the purposes of the Data Protection Act 1998, the data controller is Resuscitation Council (UK) at 5th Floor Tavistock House North, Tavistock Square, London WC1 9HR.')</t>
  </si>
  <si>
    <t>Addressed (App), Addressed (Web) (App=' law of England and Wales.  These Terms of Use are governed by the law of England and Wales. The Courts of England and Wales shall have exclusive jurisdiction in respect of any dispute or interpretation arising in respect of these Terms of Use.', Web=' These Terms of Use are governed by the law of England and Wales. The Courts of England and Wales shall have exclusive jurisdiction in respect of any dispute or interpretation arising in respect of these Terms of Use.')</t>
  </si>
  <si>
    <t>Addressed (App), Addressed (Web) (App='Your personal details may be transmitted outside of the European Economic Area by our third party website hosting services providers.', Web='Your personal details may be transmitted outside of the European Economic Area by our third party website hosting services providers.')</t>
  </si>
  <si>
    <t>Addressed (App), Addressed (Web) (App=' You can contact the Resuscitation Council (UK) via  enquiries@resus.org.u Alternatively if you have any questions or concerns about your information including what we hold and how we use it, you can contact us at  enquiries@resus.org.u', Web='Alternatively if you have any questions or concerns about your information including what we hold and how we use it, you can contact us at  enquiries@resus.org.uk .')</t>
  </si>
  <si>
    <t>Addressed (App), Addressed (Web) (App=' RCUK does not warrant or make any representations as to the security of this site.', Web=' RCUK does not warrant or make any representations as to the security of this site.')</t>
  </si>
  <si>
    <t>Yes (App), Yes (Web) (App='When you enter the site you will provide some personal information that is stored on a server. This information is in the nature of your name and email address and allows the site to be audited and provide statistical information.  Your information is collected and stored on servers which are owned and maintained by or on behalf of RCUK', Web='When you enter the site you will provide some personal information that is stored on a server.  Your information is collected and stored on servers which are owned and maintained by or on behalf of RCUK')</t>
  </si>
  <si>
    <t>Yes (App), Yes (Web) (App='This information is in the nature of your name and email address and allows the site to be audited and provide statistical information  RCUK may use third parties to perform certain functions on our behalf including   website analysis', Web=' allows the site to be audited and provide statistical information')</t>
  </si>
  <si>
    <t>Yes ('The App is not intended as a self diagnostic tool. If you suspect that you may have Lymphoedema or if you have any concerns about your arm, it is important that you see your Doctor or Breast Care Nurse immediately or seek a referral to a qualified Lymphoedema therapist. The Lymphoedema Breast Cancer App has been developed by an Australian, Lymphoedema trained Physiotherapist.')</t>
  </si>
  <si>
    <t>WILL Transmit (Web='From time to time, we may also use your information to contact you for market research purposes. We may contact you by email, phone, fax or mail. We may use the information to customise the website according to your intere')</t>
  </si>
  <si>
    <t>WILL Transmit (Web='From time to time, we may also use your information to contact you for market research purposes. We may contact you by email, phone')</t>
  </si>
  <si>
    <t>Addressed (Web='We only use this information for statistical analysis purposes and then the data is removed from the system. Internal record keeping. We may use the information to improve our products and services. We may periodically send promotional emailsabout new products, special offers or other information which we think you may find interesting using the email address which you have provided.')</t>
  </si>
  <si>
    <t>Addressed (Web='We will not sell, distribute or lease your personal information to third parties unless we  are required by law to do so We may use your personal information to send you promotional information about third parties which we think you may find interesting From time to time, we may also use your information to contact you for market research purposes. We may contact you by email, phone, fax or mail. We may use the information to customise the website according to your interests.')</t>
  </si>
  <si>
    <t>Addressed (Web='A cookie is a small file which asks permission to be placed on your computer's hard drive. Once you agree, the file is added and the cookie helps analyse web traffic or lets you know when you visit a particular site. Cookies allow web applications to respond to you as an individual. The web application can tailor its operations to your needs, likes and dislikes by gathering and remembering information about your preferences. We use traffic log cookies to identify which pages are being used. This helps us analyse data about web page traffic and improve our website in order to tailor it to customer needs. We only use this information for statistical analysis purposes and then the data is removed from the system')</t>
  </si>
  <si>
    <t>Addressed (Web='This may prevent you from taking full advantage of the website.')</t>
  </si>
  <si>
    <t>Addressed (Web='We are committed to ensuring that your information is secure. In order to prevent unauthorised access or disclosure,we have put in place suitable physical, electronic and managerial procedures to safeguard and secure the information we collect online.')</t>
  </si>
  <si>
    <t>Addressed (Web='You may request details of personal information which we hold about you under the Data Protection Act 1998. A small fee will be payable. If you would like a copy of the information held on you please write to 10 Oakway, Studham, Bedfordshire, England, LU6 2PE.')</t>
  </si>
  <si>
    <t>Addressed (Web=' 26/03/2012.')</t>
  </si>
  <si>
    <t>Addressed (Web='P. A. Cload Healthcare Consulting Ltd may change this policy from time to time by updating this page. You should check this page from time to time to ensure that you are happy with any changes.')</t>
  </si>
  <si>
    <t>Yes ('Disclaimer   This App does not provide medical advice. The contents of this app are for information purposes only. The content is not intended to be a substitute for professional medical advice, diagnosis, or treatment. Always seek the advice of your doctor or other qualified health professional with any questions you may have. Never disregard professional medical advice or delay in seeking it because of something you have read in this app or any website that may be accessed from it. If you are concerned about your health, please contact a health professional or call NHS Direct on 0845 4647. If you think you may have a medical emergency, call 999 or your doctor immediately. We aim to ensure that the information contained within this app is accurate and consistent with current knowledge and practice in the NHS. However, medical knowledge and practice is constantly evolving and we make no representations or warranties about the availability, accuracy, reliability, completeness, or timeliness of the content, software, text, graphics, links, or communications provided on or through the use of this app or any website that may be accessed from it. We aim to ensure that the information contained within this Application is accurate and consistent with current knowledge and practice in the NHS. However, medical knoweldge and practice is constrantly evolving and we made no representations or warranties about the availaiblity, accuracy, reliability, completeness or timeliness of the content, software, text graphics, links or communications provided on or thrugh the use of the Application or any website that may be accessed from it.')</t>
  </si>
  <si>
    <t>Yes (Web='Once you agree, the file is added and the cookie helps analyse web traffic or lets you know when you visit a particular site.')</t>
  </si>
  <si>
    <t>Yes (Web='If you believe that any information we are holding on you is incorrect or incomplete, please write to or email us as soon as possible, at the ')</t>
  </si>
  <si>
    <t>Yes (Web='This helps us analyse data about web page traffic and improve our website in order to tailor it to customer needs. We only use this information for statistical analysis purposes and then the data is removed from the system. From time to time, we may also use your information to contact you for market research purposes.')</t>
  </si>
  <si>
    <t>Yes ('Medimapp is strictly for non-emergency use. If you are injured or require urgent medical treatment, you should contact the emergency services.')</t>
  </si>
  <si>
    <t>WILL Transmit (Web=' names')</t>
  </si>
  <si>
    <t>WILL Transmit (Web=' date of birth')</t>
  </si>
  <si>
    <t>WILL Transmit (Web=' postal address')</t>
  </si>
  <si>
    <t>WILL Transmit (Web=' telephone number, fax number')</t>
  </si>
  <si>
    <t>WILL Transmit (Web=' a friend who wants to tell you about the website')</t>
  </si>
  <si>
    <t>WILL Transmit (Web=' send or receive an e-postcard, make a donation to us or otherwise provide us with personal information')</t>
  </si>
  <si>
    <t>WILL Transmit (Web=' credit/debit card details')</t>
  </si>
  <si>
    <t>Addressed (Web='We will use your personal information to provide you with the services, products or information you have requested, for administration purposes and to further our charitable aims. We may need to share your information with our service providers, associated organisations and agents for these purposes.')</t>
  </si>
  <si>
    <t>Addressed (Web='We may share your information with other organisations who are supportive of our aims and objectives. When you provide your details you will be asked if you do not want this to happen. We may also need to disclose your information if required to do so by law.')</t>
  </si>
  <si>
    <t>Addressed (Web='d kept only for so long as is necessary for the purposes for which it is used')</t>
  </si>
  <si>
    <t>Addressed (Web='If you have any queries about this statement please contact us at the Finance &amp;amp; IT Department, Meningitis Now, Fern House, Bath Road, Stroud, Glos. GL5 3TJ or email    You have the right to ask for a copy of the information we hold about you (for which we may charge a small fee)')</t>
  </si>
  <si>
    <t>Addressed (Web='We use a secure server when you make a donation via our website. We also take appropriate measures to ensure that the information disclosed to us is kept secure, accurate and up to date and kept only for so long as is necessary for the purposes for which it is used.')</t>
  </si>
  <si>
    <t>Addressed (Web=' as the UK')</t>
  </si>
  <si>
    <t>Addressed (Web='If you have any queries about this statement please contact us at the Finance &amp;amp; IT Department, Meningitis Now, Fern House, Bath Road, Stroud, Glos. GL5 3TJ or email')</t>
  </si>
  <si>
    <t>Addressed (Web='We reserve the right to amend this privacy statement. If we do so, we will post notice of the change on our website and you will be deemed to have accepted such changes.')</t>
  </si>
  <si>
    <t>Addressed (Web='We reserve the right to amend this privacy statement.')</t>
  </si>
  <si>
    <t>Yes (Web='We use a secure server')</t>
  </si>
  <si>
    <t>Yes (Web=' have any inaccuracies in your information corrected. s  If your personal details change, please help us to keep your information up to date by notifying us at the above addre')</t>
  </si>
  <si>
    <t>WILL Transmit (Web=' personal data that you volunteer on registration, order, survey, competition, or other forms, or by email.')</t>
  </si>
  <si>
    <t>Addressed (Web='You can access our website home page and browse our site  www.nhsinform.co.uk  without disclosing personal data.')</t>
  </si>
  <si>
    <t>Addressed (Web=' please contact us via email:  NHS.inform@nhs24.scot.nhs.u You can ask us whether we are keeping personal data about you, and upon request, we can provide you with a readable copy of any personal data which we keep about you.')</t>
  </si>
  <si>
    <t>Addressed (Web='We allow you to change the data that we hold about you, by erasure, rectification, completion or amendment.')</t>
  </si>
  <si>
    <t>Addressed (Web='We have implemented technology and security policies, rules and measures, based on the 'Privacy Principles of the OECD Guidelines' to protect the personal data that we have under our control from: unauthorised access, improper use, alteration, unlawful or accidental destruction and accidental loss.')</t>
  </si>
  <si>
    <t>Addressed (Web='If you have an enquiry about our privacy policy, please contact us via email:  NHS.inform@nhs24.scot.nhs.uk')</t>
  </si>
  <si>
    <t>Yes ('This advice is not supposed to replace a medical or therapy consultation. It aims to help you help yourself with minor injuries and aches and pains, many of which settle down completely with the right advice and approach.')</t>
  </si>
  <si>
    <t>Yes (Web='We collect the personal data that you volunteer on registration, order, survey, competition, or other forms')</t>
  </si>
  <si>
    <t>Yes (Web='We allow you to change the data that we hold about you, by erasure, rectification, completion or amendment.')</t>
  </si>
  <si>
    <t>Yes ('If you feel your problem is not improving or in fact getting worse following the advice in this app then you should contact your GP or physiotherapist. Further information is contained within the app about when you need to see a doctor.')</t>
  </si>
  <si>
    <t>WON'T Transmit (App), WILL Transmit (Web) (App='In the process of collecting data, the NHS BMI healthy weight calculator and tracker will generate a unique user ID for each user, making any data collected anonymous. t no personal information is collected', Web=' first name')</t>
  </si>
  <si>
    <t>WON'T Transmit (App), WILL Transmit (Web) (App='In the process of collecting data, the NHS BMI healthy weight calculator and tracker will generate a unique user ID for each user, making any data collected anonymous  no personal information is collected.', Web=' first name, last name')</t>
  </si>
  <si>
    <t>WILL Transmit (App),  (App='r Age (for adults) Age (for children) ')</t>
  </si>
  <si>
    <t>WILL Transmit (App),  (App=' Gender ')</t>
  </si>
  <si>
    <t>WON'T Transmit (App),  (App='t no personal information is collected.')</t>
  </si>
  <si>
    <t>WILL Transmit (App), WILL Transmit (Web) (App=' Postcode (first half) ', Web=' postcode')</t>
  </si>
  <si>
    <t>WON'T Transmit (App), WILL Transmit (Web) (App='In the process of collecting data, the NHS BMI healthy weight calculator and tracker will generate a unique user ID for each user, making any data collected anonymous.  no personal information is collected.', Web=' email')</t>
  </si>
  <si>
    <t>WON'T Transmit (App),  (App=' no personal information is collected')</t>
  </si>
  <si>
    <t>WON'T Transmit (App),  (App='In the process of collecting data, the NHS BMI healthy weight calculator and tracker will generate a unique user ID for each user, making any data collected anonymous.  no personal information is collected')</t>
  </si>
  <si>
    <t>WON'T Transmit (App),  (App=' no personal information is collected.')</t>
  </si>
  <si>
    <t>WILL Transmit (App),  (App=' BMI (adults) BMI centile (children) Weight class (underweight, healthy weight, overweight, obese) Date weight tracking began and initial weight Whether a goal weight has been set Whether the user has lost or gained weight')</t>
  </si>
  <si>
    <t>WILL Transmit (App),  (App=' Understand how the app is being used (e.g. one-off or over time, single or multiple users) ')</t>
  </si>
  <si>
    <t>WILL Transmit (App),  (App=' a unique user ID for each user')</t>
  </si>
  <si>
    <t>WILL Transmit (Web=' the web page a tool is accessed from')</t>
  </si>
  <si>
    <t>WILL Transmit (Web=' internet address  IP address')</t>
  </si>
  <si>
    <t>Addressed (App), Addressed (Web) (App=' The information collected is used to help NHS Choices track use of the app and the Department of Health plan health service provision across the country. The information relating to weight and BMI will help us: Understand how the app is being used (e.g. one-off or over time, single or multiple users) Understand whether it plays an effective role in helping users achieve a healthy weight Get ideas on how we can improve the app Understand whether apps are an effective tool for helping people manage their weight ', Web='This information is collected for a number of reasons, for example, to help develop the website and associated services.  we may need to use it for statistical analysis or if you choose to resubscribe.')</t>
  </si>
  <si>
    <t>Addressed (Web='We collect information directly from you in a number of ways. One way is by using cookies. Cookies are small files of information that save and retrieve information about your visit to our site, such as how you entered our site, how you navigated through the site and what information was of interest to you. This information is collected for a number of reasons, for example, to help develop the website and associated services. The cookies we use identify you merely as a number. If you are uncomfortable about the use of cookies, you can disable them by changing the settings in the preferences or options menu in your internet browser. However, disabling cookies may affect our ability to provide services to you; if certain cookies are disabled you may not be able to access the service.')</t>
  </si>
  <si>
    <t>Addressed (App='All of the data saved to user profiles is collected', Web='It is completely up to you whether you provide it, but not providing information may affect our ability to provide services to you.')</t>
  </si>
  <si>
    <t>Addressed (Web='We will remove all personal information we hold relating to you, which you registered with us, within six months of you unsubscribing from NHS Choices. We hold this information for a further six months following unsubscription, as we may need to use it for statistical analysis or if you choose to resubscribe.')</t>
  </si>
  <si>
    <t>Addressed (Web='We will hold the information for as long as we are providing you services. If you do not access the services provided by NHS Choices, for instance, open or click through one of the emails for more than a year, we will send you an email asking you to confirm that you wish to continue receiving NHS Choices emails. If you do not respond to this email within one month we will unsubscribe you. We will remove all personal information we hold relating to you, which you registered with us, within six months of you unsubscribing from NHS Choices. We hold this information for a further six months following unsubscription, as we may need to use it for statistical analysis or if you choose to resubscribe.')</t>
  </si>
  <si>
    <t>Addressed (App='In the process of collecting data, the NHS BMI healthy weight calculator and tracker will generate a unique user ID for each user, making any data collected anonymous.', Web=' Data Processors, who must act at all times on our instructions as the Data Controller under the Data Protection Act 1998 We take appropriate steps to maintain the security of your data on our service. Our intention is that this should not happen and we take measures to ensure that it does not.')</t>
  </si>
  <si>
    <t>Addressed (App), Addressed (Web) (App='The Department of Health is the Data Controller for this website under the Data Protection Act 1998.', Web='The Department of Health is the Data Controller for NHS Choices under the Data Protection Act 1998. We will process your data in accordance with the Data Protection Act.')</t>
  </si>
  <si>
    <t>Addressed (Web=' We will process your data in accordance with the Data Protection Act.')</t>
  </si>
  <si>
    <t>Addressed (App='d will share it only with authorised Data Processors, who must act at all times on instructions from the Data Controller under the Data Protection Act 1998.', Web=' We will process your data in accordance with the Data Protection Act.')</t>
  </si>
  <si>
    <t>Addressed (Web='ou are entitled to know whether we hold information about you and, if we do, to have access to that information and require it to be corrected if it is inaccurate. You can do this by contacting the Data Protection Officer, Department of Health, Skipton House, 80 London Road, London, SE1 6LH.')</t>
  </si>
  <si>
    <t>Addressed (Web='The open nature of the internet means that data may flow over networks without security measures and may be accessed and used by people other than those for whom the data is intended. Our intention is that this should not happen')</t>
  </si>
  <si>
    <t>Addressed (App),  (App='This privacy policy may be subject to change. For the latest version, visit the NHS Choices privacy policy pages.')</t>
  </si>
  <si>
    <t>Yes (App), Yes (Web) (App='All of the data saved to user profiles is collected', Web=' We will process your data in accordance with the Data Protection Act')</t>
  </si>
  <si>
    <t>Yes (Web='We will hold the information for as long as we are providing you services. If you do not access the services provided by NHS Choices, for instance, open or click through one of the emails for more than a year, we will send you an email asking you to confirm that you wish to continue receiving NHS Choices emails. If you do not respond to this email within one month we will unsubscribe you. We will remove all personal information we hold relating to you, which you registered with us, within six months of you unsubscribing from NHS Choices. We hold this information for a further six months following unsubscription, as we may need to use it for statistical analysis or if you choose to resubscribe.')</t>
  </si>
  <si>
    <t>Yes (App), Yes (Web) (App='n The information collected is used to help NHS Choices track use of the app  Understand how the app is being used (e.g. one-off or over time, single or multiple users) ', Web='Navigation data is shared with trusted third parties providing analytics or advertising. A product called TubeMogul is used by Brightcove to compile statistics for NHS Choices, such as what videos have been watched and when; it uses an anonymous tracking cookie and stores no personal data. Information gathered by NHS Choices includes the user’s IP address, the web page a tool is accessed from, and how many times it is accessed. In some cases, tracking is used to show user journeys through a tool. This information is the sole property of NHS Choices and will not be shared with third parties. All NHS Choices tools store the number of times a user has visited the tool. Some tools also store ‘state’ information so that when a user returns to a tool it is in the ‘state’ they left it in.')</t>
  </si>
  <si>
    <t>Yes (Web='A product called TubeMogul is used by Brightcove to compile statistics for NHS Choices, such as what videos have been watched and when; it uses an anonymous tracking cookie and stores no personal data')</t>
  </si>
  <si>
    <t>WILL Transmit (Web=' first name')</t>
  </si>
  <si>
    <t>WILL Transmit (Web=' first name, last name')</t>
  </si>
  <si>
    <t>WILL Transmit (Web=' postcode')</t>
  </si>
  <si>
    <t>WILL Transmit (Web=' email')</t>
  </si>
  <si>
    <t>Addressed (Web='This information is collected for a number of reasons, for example, to help develop the website and associated services.  we may need to use it for statistical analysis or if you choose to resubscribe.')</t>
  </si>
  <si>
    <t>Addressed (Web='It is completely up to you whether you provide it, but not providing information may affect our ability to provide services to you.')</t>
  </si>
  <si>
    <t>Addressed (Web=' Data Processors, who must act at all times on our instructions as the Data Controller under the Data Protection Act 1998 We take appropriate steps to maintain the security of your data on our service. Our intention is that this should not happen and we take measures to ensure that it does not.')</t>
  </si>
  <si>
    <t>Addressed (Web='The Department of Health is the Data Controller for NHS Choices under the Data Protection Act 1998. We will process your data in accordance with the Data Protection Act.')</t>
  </si>
  <si>
    <t>Yes ('This app is for entertainment purposes only.')</t>
  </si>
  <si>
    <t>Yes (Web=' We will process your data in accordance with the Data Protection Act')</t>
  </si>
  <si>
    <t>Yes (Web='Navigation data is shared with trusted third parties providing analytics or advertising. A product called TubeMogul is used by Brightcove to compile statistics for NHS Choices, such as what videos have been watched and when; it uses an anonymous tracking cookie and stores no personal data. Information gathered by NHS Choices includes the user’s IP address, the web page a tool is accessed from, and how many times it is accessed. In some cases, tracking is used to show user journeys through a tool. This information is the sole property of NHS Choices and will not be shared with third parties. All NHS Choices tools store the number of times a user has visited the tool. Some tools also store ‘state’ information so that when a user returns to a tool it is in the ‘state’ they left it in.')</t>
  </si>
  <si>
    <t>WILL Transmit (Web=' date or birth')</t>
  </si>
  <si>
    <t>WILL Transmit (Web=' gender')</t>
  </si>
  <si>
    <t>WILL Transmit (Web=' name of your town ')</t>
  </si>
  <si>
    <t>WILL Transmit (Web='y email.  email address')</t>
  </si>
  <si>
    <t>WILL Transmit (Web='If you submit an enquiry:  we shall use your personal information to administer and respond to your enquir If you contact us regarding the website')</t>
  </si>
  <si>
    <t>WILL Transmit (Web='This cookie and your IP address will be used to record the pages you visit on our website. We will use this information to analyse the way our site is used, and to administer and improve the accessibility of our site.')</t>
  </si>
  <si>
    <t>Addressed (Web=' so that we can tailor our NHS Direct services to your region.  we can tailor our questions to take into account age and gender  we shall use your personal information to administer and respond to your enquiry.  we shall use your personal information to send it to you by email :  we shall use your details to reply to you')</t>
  </si>
  <si>
    <t>Addressed (Web='With your permission, academic institutions may occasionally use our data in relevant studies. In these instances, we shall inform you in advance and you will have the choice to opt out of the study. The information that is used will be made anonymous and will be confidential.')</t>
  </si>
  <si>
    <t>Addressed (Web='We will use this information to analyse the way our site is used, and to administer and improve the accessibility of our site. Cookies also enable the website to remember the answers you have given to the questions asked by an online health and symptom checker.')</t>
  </si>
  <si>
    <t>Addressed (Web='You can access many of the pages on the NHS Direct website without giving us your personal information.')</t>
  </si>
  <si>
    <t>Addressed (Web='You have a right under the Data Protection Act 1998 to ask us to provide you with the information we hold about you and to have any inaccuracies corrected. You can also submit an enquiry using  contact us .')</t>
  </si>
  <si>
    <t>Addressed (Web='This information is kept anonymous. We shall securely store the information you supply and the response we provide.')</t>
  </si>
  <si>
    <t>Yes (Web='When you submit personal information, you consent to our use of the information as set out in this privacy policy.  our database.')</t>
  </si>
  <si>
    <t>Yes (Web='You have a right under the Data Protection Act 1998 to ask us to provide you with the information we hold about you and to have any inaccuracies corrected. You can also submit an enquiry using  contact us .')</t>
  </si>
  <si>
    <t>Yes (Web='With your permission, academic institutions may occasionally use our data in relevant studies. In these instances, we shall inform you in advance and you will have the choice to opt out of the study. The information that is used will be made anonymous and will be confidential.')</t>
  </si>
  <si>
    <t>Yes ('In these instances, we shall inform you in advance and you will have the choice to opt out of the study.')</t>
  </si>
  <si>
    <t>WILL Transmit (Web=' other information if volunteered to us by you')</t>
  </si>
  <si>
    <t>WILL Transmit (Web=' how often users visit this site, what pages they visit when they do so, and what other sites they used prior to coming to this site')</t>
  </si>
  <si>
    <t>WILL Transmit (Web=' IP address e IP address')</t>
  </si>
  <si>
    <t>Addressed (Web='It may be used for internal review and to notify you about updates to Northumberland, Tyne and Wear NHS Foundation Trust website We use the information we get from Google Analytics only to improve this site')</t>
  </si>
  <si>
    <t>Addressed (Web='Google Analytics uses cookies to collect information such as how often users visit this site, what pages they visit when they do so, and what other sites they used prior to coming to this site. Although Google Analytics uses a permanent cookie on your web browser to identify you as a unique user the next time you visit this site, the cookie cannot be used by anyone but Google.')</t>
  </si>
  <si>
    <t>Yes (Web='Our system will record your email address and other information if volunteered to us by you.')</t>
  </si>
  <si>
    <t>Yes (Web='We use Google Analytics to collect information about use of this site. Google Analytics uses cookies to collect information such as how often users visit this site, what pages they visit when they do so, and what other sites they used prior to coming to this site. We use the information we get from Google Analytics only to improve this site. Google Analytics collects only the IP address assigned to you on the date you visit this site, rather than your name or other identifying information. We do not combine the information collected through the use of Google Analytics with personally identifiable information.')</t>
  </si>
  <si>
    <t>Yes ('e Foundation Trust Membership sign up form')</t>
  </si>
  <si>
    <t>Yes ('Email results to directly to your clinic')</t>
  </si>
  <si>
    <t>Yes ('This application has been designed as an aid for panic attack and anxiety sufferers with the help and input of real panic attack sufferers. The creators of this application are not medical practitioners or any form of health professional and nor do they claim to be. Before using this application you should seek the advice of a professional doctor or other properly-qualified health professional to receive a formal medical diagnosis. Please do not attempt to self-diagnose. If you use any of the information or techniques suggested within this application you do so entirely at your own risk and you agree not to hold the application creator, content writer or company liable in any regard for the consequences of such use.')</t>
  </si>
  <si>
    <t>Yes ('The creators of this application are not medical practitioners or any form of health professional and nor do they claim to be. Before using this application you should seek the advice of a professional doctor or other properly-qualified health professional to receive a formal medical diagnosis. Please do not attempt to self-diagnose. If you use any of the information or techniques suggested within this application you do so entirely at your own risk and you agree not to hold the application creator, content writer or company liable in any regard for the consequences of such use.')</t>
  </si>
  <si>
    <t>WILL Transmit (Web=' information volunteered by you, such as survey information  your preferred means of communication.  personal messages  data, questions, comments, suggestions or the like ')</t>
  </si>
  <si>
    <t>WILL Transmit (Web='We use cookies along with web analytic tools to see how our site is used and to help us provide a better service.')</t>
  </si>
  <si>
    <t>Addressed (Web='o see how our site is used and to help us provide a better service Our online donation facility Any communication or material that you transmit to, or post on, any public area of the site including any data, questions, comments, suggestions or the like is, and will be treated as, non-confidential and may be used by us on our website and in other publications. You grant to us a worldwide, royalty-free, irrevocable, non-exclusive licence (including the right to sub-license) to use, reproduce, modify, adapt, publish, translate, create derivative works from, distribute, perform and display any content (in whole or part) you post and/or to incorporate such content in other works in any form, media or technology now known or developed.')</t>
  </si>
  <si>
    <t>Addressed (Web='Cookies are pieces of data created when you visit a website and are stored in the cookies directory of your computer. We use cookies along with web analytic tools to see how our site is used and to help us provide a better service. The use of cookies does not give us access to your computer and they cannot be used to identify an individual user. Read more about the cookies we use on our website.')</t>
  </si>
  <si>
    <t>Addressed (Web='All online transactions take place via a secure server.')</t>
  </si>
  <si>
    <t>Addressed (Web='If you have any comments about our website or our terms of use please email  web@parkinsons.org.uk')</t>
  </si>
  <si>
    <t>Addressed (Web='We may change these terms and conditions at any time')</t>
  </si>
  <si>
    <t>Yes ('We make every effort to ensure that the information on the website is accurate. We make no guarantee as to, and assume no responsibility for, the correctness, sufficiency or completeness of such information or recommendation. Advice posted by other users in comments, on the forum or through personal messaging should not be taken as professional advice unless identified by Parkinson’s UK as a qualified expert or professional. Parkinson’s UK cannot be held responsible for this advice. Users of the site are advised to consult a doctor regarding all aspects of individual health care.')</t>
  </si>
  <si>
    <t>Yes (Web='Any communication or material that you transmit to, or post on, any public area of the site including any data, questions, comments, suggestions or the like')</t>
  </si>
  <si>
    <t>Yes (Web='If you change email address or any of the other information we hold is inaccurate or out of date, please email us at:  supporterservices@parkinsons.org.uk')</t>
  </si>
  <si>
    <t>Yes (Web='We collect information about which pages on our website are accessed and when We use cookies along with web analytic tools to see how our site is used and to help us provide a better service.')</t>
  </si>
  <si>
    <t>Yes ('This app is for information only and should not be used for the diagnosis or treatment of 		medical conditions. EMIS has used all reasonable care in compiling the information but 		make no warranty as to its accuracy. Consult a doctor or other health care professional for 		diagnosis and treatment of medical conditions.')</t>
  </si>
  <si>
    <t>Yes ('he Website also contains content generated by medical authors. This information is not a substitute for professional medical care by a qualified doctor or other health care professional. ALWAYS check with your doctor if you have any concerns about your condition or treatment. Patient.co.uk is not responsible or liable, directly or indirectly, for ANY form of damages whatsoever resulting from the use (or misuse) of information contained in or implied by the information on this site Any decision about your health or medical care based solely on information obtained from the web could be dangerous. Whilst we hope that you will find the sites linked to of interest, Patient.co.uk accepts no responsibility of any nature whatsoever for linked web sites or any information contained in them. The information is in no way designed to substitute the expertise and judgment of your doctor, pharmacist or other healthcare professional and is not advice on which reliance should be placed. You are advised that decisions regarding the diagnosis and treatment of any medical condition, including decisions regarding drug therapy, are complex medical decisions requiring the independent and informed judgment of your appropriate healthcare professional. All specific questions regarding the treatment and care of a medical condition should be posed to your own professional healthcare provider. Neither Patient.co.uk or RTH shall be responsible for any loss or damage resulting from the use or reliance on information presented on the MyHealth Services section of the Website for any reason and however it may arise. Patient.co.uk and RTH are in no way responsible for any decisions you may make resulting from the use of the information including, but in no way limited to, whether or not you choose to seek professional medical care or treatment')</t>
  </si>
  <si>
    <t>Yes (' search for the condition you require  Locate medical services near you (finder currently only available in England)')</t>
  </si>
  <si>
    <t>WILL Transmit (Web=' address')</t>
  </si>
  <si>
    <t>WILL Transmit (Web=' your phone number')</t>
  </si>
  <si>
    <t>WILL Transmit (Web=' the medication included therein')</t>
  </si>
  <si>
    <t>WILL Transmit (Web=' your designated Pharmacy or Surgery')</t>
  </si>
  <si>
    <t>WILL Transmit (Web='Medicine Usage Data is data, collected in the same manner as described above, but pertains to information about the prescription requests  Google Analytics to measure and monitor the number of visitors and the web pages that they view ')</t>
  </si>
  <si>
    <t>Addressed (Web=' prescription requests and the medication included therein, that you may submit to any one of our participating Pharmacies or Surgeries o measure and monitor the number of visitors and the web pages that they view  identify the success of our marketing efforts in specific locations')</t>
  </si>
  <si>
    <t>Addressed (Web='We may share Medicine Usage Data with other Pharmaceutical or Marketing Organizations that intends to use that data solely for the purpose of trends and usage of specific medications in the different locations where the medication is used. Medicine Usage Data may be passed to organizations with a legitimate interest including (but not limited to) other regulatory and enforcement authorities, NHS trusts, employers, Department of Health, universities and research institutions')</t>
  </si>
  <si>
    <t>Addressed (Web='Request for more information      If you have any questions or wish to request any more information about the data that we collect, please send a written request to the following address:  Data Controller, Healthnet (UK) Ltd 18 Oxleasow Road, East Moons Moat, Redditch WORCS UK')</t>
  </si>
  <si>
    <t>Addressed (Web='Healthnet Ltd, is a Lexon UK company, and is registered as a data controller under the Data Protection Act 1998 (DPA)')</t>
  </si>
  <si>
    <t>Addressed (Web='n      If you have any questions or wish to request any more information about the data that we collect, please send a written re')</t>
  </si>
  <si>
    <t>Yes (Web='This data is only kept on our servers')</t>
  </si>
  <si>
    <t>Yes (' but also send reorder requests directly from their handset to their doctor or pharmacist, simply at the touch of a button.')</t>
  </si>
  <si>
    <t>Yes (Web=' We do not share your Personally Identifiable Data with any other organization Medicine Usage Data may be passed to organizations with a legitimate interest including (but not limited to) other regulatory and enforcement authorities, NHS trusts, employers, Department of Health, universities and research institutions  We use Google Analytics to measure and monitor the number of visitors and the web pages that they view on any one of our affiliated web sites')</t>
  </si>
  <si>
    <t>WILL Transmit (App), WILL Transmit (Web) (App=' Prescriptions or Repeat Slips', Web=' the medication included therein')</t>
  </si>
  <si>
    <t>Addressed (App), Addressed (Web) (App=' Allowing  users to transmit their Prescriptions or Repeat Slips to a  Pharmacy or a Docto Personal data is only sent to  the Pharmacy or Surgery that you nominate, when you request a prescription  ord', Web=' prescription requests and the medication included therein, that you may submit to any one of our participating Pharmacies or Surgeries o measure and monitor the number of visitors and the web pages that they view  identify the success of our marketing efforts in specific locations')</t>
  </si>
  <si>
    <t>Addressed (App), Addressed (Web) (App=' shall fully co-operate  with any law enforcement authorities or court order requesting or  directing the Company to disclose the identity or locate anyone  posting any material in breach of cla e 3  nor do we share any of your  personal details with any other organizatio', Web='We may share Medicine Usage Data with other Pharmaceutical or Marketing Organizations that intends to use that data solely for the purpose of trends and usage of specific medications in the different locations where the medication is used. Medicine Usage Data may be passed to organizations with a legitimate interest including (but not limited to) other regulatory and enforcement authorities, NHS trusts, employers, Department of Health, universities and research institutions')</t>
  </si>
  <si>
    <t>Addressed (App),  (App='Your personal data is kept safe and secure on our servers. We ensure that  none of that data is compromised in any manne')</t>
  </si>
  <si>
    <t>Addressed (App=' If you have any concerns in  relation to your medication, please contact the nominated pharmacy  directl', Web='n      If you have any questions or wish to request any more information about the data that we collect, please send a written re')</t>
  </si>
  <si>
    <t>Addressed (App),  (App=' The Company may revise this legal  notice at any time by updating this posting You should check this  page from time to time to review the then current legal notice,  because it is binding on you.')</t>
  </si>
  <si>
    <t>Addressed (App),  (App=' The Company may revise this legal  notice at any time by updating this posting')</t>
  </si>
  <si>
    <t>Yes (' This service is not intended to be  used to provide any diagnosis, treatment or prevent any medical  condition that you may hav')</t>
  </si>
  <si>
    <t>Yes (App), Yes (Web) (App='Your personal data is kept safe and secure on our servers.', Web='This data is only kept on our servers')</t>
  </si>
  <si>
    <t>Yes ('Simply transmit a copy of your prescription or a picture of your medication instantly from within the app. Job done!')</t>
  </si>
  <si>
    <t>Addressed (Web='Health2works will take reasonable technical and organisational precautions to prevent the loss, misuse or alteration of your personal information. Health2works will store all the personal information you provide on its secure servers.')</t>
  </si>
  <si>
    <t>Addressed (Web='Information that Health2works collects may be stored and processed in and transferred between any of the countries in which Health2works operates to enable the use of the information in accordance with this privacy policy. by post to Health2Works Ltd, North Staffs Business Park, Genesis Centre, Innovation Way, Stoke-On-Trent ST6 4BF.')</t>
  </si>
  <si>
    <t>Addressed (Web='Health2works may update this privacy policy by posting a new version on this website. You should check this page occasionally to ensure you are familiar with any changes.')</t>
  </si>
  <si>
    <t>Yes (Web='Where Health2works discloses your personal information to its agents or sub-contractors for these purposes, the agent or sub-contractor in question will be obliged to use that personal information in accordance with the terms of this privacy statement. In addition to the disclosures reasonably necessary for the purposes identified elsewhere above, Health2works may disclose your personal information to the extent that it is required to do so by law, in connection with any legal proceedings or prospective legal proceedings, and in order to establish, exercise or defend its legal rights.')</t>
  </si>
  <si>
    <t>Yes (' Syncs with website version, so job information is always up-to-date on both..')</t>
  </si>
  <si>
    <t>WILL Transmit (Web=' personal information we collect during membership application, registration or subscription to a service')</t>
  </si>
  <si>
    <t>WILL Transmit (Web=' including the number of visitors to the site, where visitors have come to the   site from, and the pages they visite')</t>
  </si>
  <si>
    <t>Addressed (Web='Retain information for monitoring training, research and statistical analysis, in data comparisons to verify qualifications and to prevent fraudulent activity. Our server records your visit for demographic reasons and to help us understand how you use the site. We use the information we collect to improve the site and provide better services. Maintain records on your eligibility as a member or fellow, in order to provide you with products, services and information on RCP activities.')</t>
  </si>
  <si>
    <t>Addressed (Web='Share information across RCP departments to improve our communications and services. Share information with appropriate third parties* in order to improve clinical practice, medical training and our services.')</t>
  </si>
  <si>
    <t>Addressed (Web='These cookies are used to collect information about how   visitors use our site. We use the information to compile reports and to help   us improve the site. The cookies collect information in an anonymous form,   including the number of visitors to the site, where visitors have come to the   site from, and the pages they visited. These cookies are used to collect information about how   visitors use our site. We use the information to compile reports and to help   us improve the site. The cookies collect information in an anonymous form.')</t>
  </si>
  <si>
    <t>Yes ('This Applications is provided for reference only and must not be used to guide patient management. The Royal College of Physicians and Cranworth Medical Ltd, shall not be liable for any claims or losses arising from the use or misuse of this Application, its contents, any omissions form its contents, or otherwise.')</t>
  </si>
  <si>
    <t>Yes (Web='We collect information about you and your visit to the website to help enhance your online experience and to send you information about RCP activities and services. Maintain records on your eligibility as a member or fellow, in order to provide you with products, services and information on RCP activities.')</t>
  </si>
  <si>
    <t>Yes (Web='Please contact the membership team at:  membershipqueries@rcplondon.ac.uk  to amend your mailing preferences.')</t>
  </si>
  <si>
    <t>Yes (Web=' research and statistical analysis The cookies collect information in an anonymous form,   including the number of visitors to the site, where visitors have come to the   site from, and the pages they visited. Our server records your visit for demographic reasons and to help us understand how you use the site. We use the information we collect to improve the site and provide better services.')</t>
  </si>
  <si>
    <t>WON'T Transmit (App=' your name')</t>
  </si>
  <si>
    <t>WILL Transmit (App='r age group ')</t>
  </si>
  <si>
    <t>WON'T Transmit (App=' date of birth')</t>
  </si>
  <si>
    <t>WILL Transmit (App=' gender')</t>
  </si>
  <si>
    <t>WON'T Transmit (App='Any personal or medical data you enter into SiKL belongs to you, and we cannot access it.')</t>
  </si>
  <si>
    <t>WILL Transmit (App=' Your country')</t>
  </si>
  <si>
    <t>WILL Transmit (App='However, we do collect anonymous information about how you use SiKL.  How often you use the app  Which features you use  How many records you crea')</t>
  </si>
  <si>
    <t>WILL Transmit (App=' Your device type')</t>
  </si>
  <si>
    <t>Addressed (App='However, we do collect anonymous information about how you use SiKL.')</t>
  </si>
  <si>
    <t>Addressed (App='Although SiKL can store personal details like your name and date of birth, this information isn't needed for SiKL to work. If you want, you can leave these items blank.')</t>
  </si>
  <si>
    <t>Addressed (App='Any personal or medical data you enter into SiKL belongs to you, and we cannot access it. Set a PIN or passcode for your device. SiKL also lets you set a PIN. Set that too.')</t>
  </si>
  <si>
    <t>Addressed (App='This app was developed by Imperial College London. Imperial College London is the Data Controller for this app under the Data Protection Act 1998. ')</t>
  </si>
  <si>
    <t>Addressed (App='This app was developed by Imperial College London. Imperial College London is the Data Controller for this app under the Data Protection Act 1998. We will process your data in accordance with the Data Protection Act.')</t>
  </si>
  <si>
    <t>Addressed (App='Imperial College London is the Data Controller for this app under the Data Protection Act 1998. We will process your data in accordance with the Data Protection Act.')</t>
  </si>
  <si>
    <t>Addressed (App='If you have any questions about this privacy policy, please contact us by email at healthapps@imperial.ac.uk')</t>
  </si>
  <si>
    <t>Addressed (App='Keeping the data you enter in SiKL safe is your responsibility. We will not be held liable for any data loss or breach of confidentiality that may occur. Mobile device security cannot be guaranteed, particularly if you connect to online services, download software or have jailbroken your device.')</t>
  </si>
  <si>
    <t>Yes ('You are solely and wholly responsible for making sure that any information entered into SiKL is correct. We will not be held liable for any decision made using any information in SiKL. Medication information entered in SiKL must not be treated as a prescription. SiKL was designed for patients in the United Kingdom. You should check that the information held and its formatting for display (including the units used for any measurements) are suitable for your location. SiKL is designed to help people with Sickle Cell Disease and their carers keep a record of their medical history. It is not a replacement for care received from your doctor or other healthcare professionals. You should discuss whether SiKL is right for you with your clinician before using the tool.')</t>
  </si>
  <si>
    <t>Yes (App='The app does not share your information in any other way.')</t>
  </si>
  <si>
    <t>Yes (App='To help us improve SiKL, we use Google Analytics to collect the following anonymous information:  Your age group and gender, if you have entered it in the app  Your country  Your device type  How often you use the app  Which features you use  How many records you create')</t>
  </si>
  <si>
    <t>Yes ('If you don't want us to collect this information, you can turn feedback off.')</t>
  </si>
  <si>
    <t>Addressed (Web=', I reserve the right to use your anonymised data in the write-up of the study')</t>
  </si>
  <si>
    <t>Addressed (Web=' To instruct me to delete all your data please go to the Help tab of the app and choose the “Opt out of the experiment” option any time.')</t>
  </si>
  <si>
    <t>Addressed (Web='Please feel free to ask me any questions on  dc@23.co.uk .')</t>
  </si>
  <si>
    <t>Yes ('Your data will be kept anonymous and you can delete it at any time.')</t>
  </si>
  <si>
    <t>Yes (Web=' To instruct me to delete all your data please go to the Help tab of the app and choose the “Opt out of the experiment” option any time.')</t>
  </si>
  <si>
    <t>Yes (Web='All your information will be stored anonymously and securely. You are not obliged to take part in this study and you should not feel coerced. , I reserve the right to use your anonymised data in the write-up of the study ')</t>
  </si>
  <si>
    <t>Yes ('If you choose to withdraw you may do so without disadvantage to yourself and without any obligation to give a reason.  To instruct me to delete all your data please go to the Help tab of the app and choose the “Opt out of the experiment” option any time.')</t>
  </si>
  <si>
    <t>WILL Transmit (App='We try to respond to all feedback where a valid email address is included')</t>
  </si>
  <si>
    <t>WILL Transmit (App=' identify you over the phone.')</t>
  </si>
  <si>
    <t>Addressed (App='We shall use any personal information you give to us in accordance with this policy, and with any additional statements appearing on forms used for submitting your personal information.')</t>
  </si>
  <si>
    <t>Addressed (App='With your permission, academic institutions may occasionally use our data in relevant studies. In these instances, ')</t>
  </si>
  <si>
    <t>Addressed (App='You can access the content within this app without giving us your personal information. However, to use the Decision Support service you will be asked to provide some personal information in order for us to correctly identify you over the phone.')</t>
  </si>
  <si>
    <t>Addressed (App='All data obtained by the NHS Shared Decision Making app is held and used in compliance with the Data Protection Act 1998.')</t>
  </si>
  <si>
    <t>Yes (App='We shall use any personal information you give to us in accordance with this policy, and with any additional statements appearing on forms used for submitting your personal information.')</t>
  </si>
  <si>
    <t>Yes (App='You have a right under the Data Protection Act 1998 to ask us to provide you with the information we hold about you and to have any inaccuracies corrected.')</t>
  </si>
  <si>
    <t>Yes (App='With your permission, academic institutions may occasionally use our data in relevant studies. In these instances, YOUR AGREEMENT WOULD ALWAYS BE SOUGHT IN ADVANCE  in line with the Data Protection Act and NHS confidentiality information governance standards and you will have the choice NOT TO PARTICIPATE IN SUCH A STUDY. The information used FOR SUCH RESEARCH WOULD ALWAYS BE made anonymous and will be confidential.')</t>
  </si>
  <si>
    <t>Yes ('YOUR AGREEMENT WOULD ALWAYS BE SOUGHT IN ADVANCE  in line with the Data Protection Act and NHS confidentiality information governance standards and you will have the choice NOT TO PARTICIPATE IN SUCH A STUD')</t>
  </si>
  <si>
    <t>WILL Transmit (Web='Any communication or material that you transmit to or post on this site, including any data, questions, comments, suggestions, or the like, is and will be treated as, non-confidential and non-proprietary information. Please note that any information you may post on any bulletin board or chat room may be viewed by anyone visiting our site.')</t>
  </si>
  <si>
    <t>WILL Transmit (Web='A cookie is a small text marker stored on your   computer that enables us to track the use of our website. to help us better understand how visitors engage with this website.')</t>
  </si>
  <si>
    <t>Addressed (Web='For example, we collect your information, where you choose to provide it to us, for membership administration, fundraising, administration and development of the site, and development of products and services. We use cookies   to help us understand what our users' interests and preferences are to   ensure the website is as user friendly as possible.  any information you may post on any bulletin board or chat room may be viewed by anyone visiting our site')</t>
  </si>
  <si>
    <t>Addressed (Web='If we wish to use your personal data for other purposes, we offer you the means to consent to those purposes by indicating in a box at the end of the relevant form.')</t>
  </si>
  <si>
    <t>Addressed (Web='Our site uses cookies. A cookie is a small text marker stored on your   computer that enables us to track the use of our website. We use cookies   to help us understand what our users' interests and preferences are to   ensure the website is as user friendly as possible. This site only uses cookies in order to provide a service to visitors. No personal data is stored in cookies and cookies are not used in order to provide advertising. Cookies are used for the following purposes: For more details see the  full list of all cookies used on this website . to store a reference to form data that is stored on the web server. to help us better understand how visitors engage with this website.')</t>
  </si>
  <si>
    <t>Addressed (Web='You are welcome to access our site without disclosing your personal data.')</t>
  </si>
  <si>
    <t>Addressed (Web='You can ask us whether we are keeping personal data about you by writing to the Information Security Manager, Alzheimer's Society, Devon House, 58 St Katharine's Way, London E1W 1LB . Please ask for a data protection access request form. Once we have received the form with full details of your request we will respond within 40 days. There is an administrative charge of £10 for this service.')</t>
  </si>
  <si>
    <t>Addressed (Web='Alzheimer's Society tries to keep the information we have about you accurate and up to date. If however, you find errors or inaccuracies in your data, we will erase, complete or amend that information upon request.')</t>
  </si>
  <si>
    <t>Addressed (Web='We will only hold your information for as long as necessary and will not pass it to any other parties. All employees who have access to your personal data and are associated with the handling of that data are obliged to respect the confidentiality of your personal data. Your communications to us are protected against unauthorised access by third parties.')</t>
  </si>
  <si>
    <t>Addressed (Web='These terms are governed by and construed in accordance with the laws of England')</t>
  </si>
  <si>
    <t>Yes ('r the information contained on the site should not be considered medical guidance or professional advice. The Society is not responsible for errors or omission in the information provided or any actions resulting from the use of such information, and makes no warranty of any kind, either expressed or implied in relation to this information.')</t>
  </si>
  <si>
    <t>Yes (Web='For example, we collect your information, where you choose to provide it to us, for membership administration, fundraising, administration and development of the site y information you may post on any bulletin board or chat room may be viewed by anyone visiting our site')</t>
  </si>
  <si>
    <t>Yes (' ask for advice - share information ')</t>
  </si>
  <si>
    <t>Yes (Web='Alzheimer's Society tries to keep the information we have about you accurate and up to date. If however, you find errors or inaccuracies in your data, we will erase, complete or amend that information upon request.')</t>
  </si>
  <si>
    <t>Yes (Web=' development of the site, and development of products and services. A cookie is a small text marker stored on your   computer that enables us to track the use of our website. to help us better understand how visitors engage with this website.')</t>
  </si>
  <si>
    <t>Yes (' share information')</t>
  </si>
  <si>
    <t>Yes ('THE SOFTWARE PRODUCT IS DISTRIBUTED "AS IS". NO WARRANTY OF ANY KIND IS EXPRESSED OR IMPLIED. YOU USE IT AT YOUR OWN RISK.  ANDESIGNED, LLC  IS NOT RESPONSIBLE FOR ANY KIND OF LOSS, DISSAPPOINTMENT, WRONG LIFE DECISION OR DAMAGE CAUSED BY LEGAL USE OR MISUSE OF THIS SOFTWARE.')</t>
  </si>
  <si>
    <t>Yes (' The survey will take you around 15 minutes to complete.')</t>
  </si>
  <si>
    <t>Yes ('This means that the user base is now large enough to do further research on its use and usefulness to young people with type 1 diabetes.')</t>
  </si>
  <si>
    <t>Addressed (Web='Data collected on this site will only be used to take and fulfill customer orders and to provide you with the best possible service.')</t>
  </si>
  <si>
    <t>Addressed (Web='Various technologies, including "cookies" can be used to provide you with tailored information from a web site. A cookie is a piece of data stored on the users hard drive containing some information about them. This information is never sold or shared with any business partner')</t>
  </si>
  <si>
    <t>Yes (Web='Liberator Limited respect your privacy and will not disclose any customer information to any third parties.')</t>
  </si>
  <si>
    <t>WON'T Transmit (Web='The data collected is anonymous and does not impact on your privacy')</t>
  </si>
  <si>
    <t>WON'T Transmit (Web='The data collected is anonymous and does not impact on your privacy.')</t>
  </si>
  <si>
    <t>Yes (Web='This website uses Google Analytics cookies for managing the performance and design of the site.')</t>
  </si>
  <si>
    <t>Yes (' Share your progress to Facebook  Search Patient.co.uk from within the app for more trusted health information (requires internet connection')</t>
  </si>
  <si>
    <t>Yes ('Share your own workouts with friends, gym buddies, or clients to use on their device Syncs with Weightplan.com')</t>
  </si>
  <si>
    <t>WON'T Transmit (Web='All information is anonymous')</t>
  </si>
  <si>
    <t>WON'T Transmit (Web='All information is anonymous a')</t>
  </si>
  <si>
    <t>WILL Transmit (Web='We do this because when you enable sharing the sharing tools will automatically access cookies already set up on your computer by the social networks you belong to')</t>
  </si>
  <si>
    <t>WILL Transmit</t>
  </si>
  <si>
    <t>WON'T Transmit (Web=' IP address aren’t collected')</t>
  </si>
  <si>
    <t>Addressed (Web='This cookie is used by the adverts running on the website to track the number of times that visitors see that particular advert')</t>
  </si>
  <si>
    <t>Addressed (Web='These cookies are used by Google Analytics to track visitors as they navigate the website. This website uses cookies to measure the performance of the website and it’s advertising.')</t>
  </si>
  <si>
    <t>Addressed (Web='When these forms are submitted they send this data to a script to be processed securely  When you access a page containing a form on this website you will automatically be redirected to a secure version of the page (using the  https://  protocol). Your browser will inform you via the means illustrated below if the page is secure')</t>
  </si>
  <si>
    <t>Addressed (Web='Any personal information you give us will remain confidential and will be held in accordance with the Data Protection Act (1998).')</t>
  </si>
  <si>
    <t>Yes (Web='We never share your data with other parties and you can expect the same confidentiality as you would if sharing this information with us in person.')</t>
  </si>
  <si>
    <t>Yes ('St George’s Healthcare understands that visitors to its website may not wish to be tracked when they navigate through the site. You can use the following methods to opt-out of cookies being placed on your computer.')</t>
  </si>
  <si>
    <t>Yes (Web=' Google Analytics These cookies are used to anonymously track your journey through our website')</t>
  </si>
  <si>
    <t>Yes ('St George’s Healthcare understands that visitors to its website may not wish to be tracked when they navigate through the site. You can use the following methods to opt-out of cookies being placed on your computer. You can find information on removing cookies on  aboutcookies.org  where you’ll find a detailed guide for your browser. In most browsers if you search for cookies in the xstgeorges.nhs.uk domain it will display all the cookies we use on this website.')</t>
  </si>
  <si>
    <t>WILL Transmit (Web='If registering as a user we will retain your email address.')</t>
  </si>
  <si>
    <t>WILL Transmit (Web=' All feedback to the site made via the   Contact us   ')</t>
  </si>
  <si>
    <t>WILL Transmit (Web='We use traffic log cookies to identify which pages are being used. This helps us analyse data about webpage traffic and improve our website in order to tailor it to user needs.')</t>
  </si>
  <si>
    <t>Addressed (Web='The email address is not made public and will only be used if you wish to receive a new password or wish to receive certain news or notifications by email. We use traffic log cookies to identify which pages are being used. This helps us analyse data about webpage traffic and improve our website in order to tailor it to user needs.')</t>
  </si>
  <si>
    <t>Addressed (Web='How we use cookies   A cookie is a small file which asks permission to be placed on your computer's hard drive. Once you agree, the file is added and the cookie helps analyse web traffic or lets you know when you visit a particular site. Cookies allow web applications to respond to you as an individual. The web application can tailor its operations to your needs, likes and dislikes by gathering and remembering information about your preferences. We use traffic log cookies to identify which pages are being used. This helps us analyse data about webpage traffic and improve our website in order to tailor it to user needs. We only use this information for statistical analysis purposes and then the data is removed from the system. Overall, cookies help us provide you with a better website by enabling us to monitor which pages you find useful and which you do not. A cookie in no way gives us access to your computer or any information about you, other than the data you choose to share with us. You can choose to accept or decline cookies. Most web browsers automatically accept cookies, but you can usually modify your browser setting to decline cookies if you prefer.')</t>
  </si>
  <si>
    <t>Yes ('The information provided on this site does not constitute business, medical or other professional advice, and is subject to change. We do not accept responsibility for any loss, damage or expense resulting from the use of this information.')</t>
  </si>
  <si>
    <t>Yes (Web='If registering as a user we will retain your email address.')</t>
  </si>
  <si>
    <t>Yes (' search for You can search by area or postcode, view results on a map and find a range of information to help you choose the services you might need from time to time. ;User feedback')</t>
  </si>
  <si>
    <t>Yes (Web='The web application can tailor its operations to your needs, likes and dislikes by gathering and remembering information about your preferences. We use traffic log cookies to identify which pages are being used. This helps us analyse data about webpage traffic and improve our website in order to tailor it to user needs.')</t>
  </si>
  <si>
    <t>Yes ('Most web browsers automatically accept cookies, but you can usually modify your browser setting to decline cookies if you prefer.')</t>
  </si>
  <si>
    <t>WILL Transmit (Web='d job title  ')</t>
  </si>
  <si>
    <t>WILL Transmit (Web=' mail')</t>
  </si>
  <si>
    <t>WILL Transmit (Web=' phone')</t>
  </si>
  <si>
    <t>WILL Transmit (Web=' preferences and interests ')</t>
  </si>
  <si>
    <t>WILL Transmit (Web='This helps us analyse data about web page traffic and improve our website in order to tailor it to customer needs')</t>
  </si>
  <si>
    <t>Addressed (Web='We require this information to understand your needs and provide you with a better service, and in particular for the following reasons:     Internal record keep We may use the information to improve our products and services.')</t>
  </si>
  <si>
    <t>Addressed (Web='We may periodically send promotional email about new products, special offers or other information which we think you may find interesting using the email address which you have provided. From time to time, we may also use your information to contact you for market research purposes. We may contact you by email, phone, fax or mail. We may use the information to customise the website according to your interests. We may provide your information to our third party partners for marketing or promotional purposes.')</t>
  </si>
  <si>
    <t>Addressed (Web=' A cookie is a small file which asks permission to be placed on your computer’s hard drive. Once you agree, the file is added and the cookie helps analyse web traffic or lets you know when you visit a particular site. Cookies allow web applications to respond to you as an individual. The web application can tailor its operations to your needs, likes and dislikes by gathering and remembering information about your preferences. We use traffic log cookies to identify which pages are being used. This helps us analyse data about web page traffic and improve our website in order to tailor it to customer needs. We only use this information for statistical analysis purposes and then the data is removed from the system. Overall, cookies help us provide you with a better website, by enabling us to monitor which pages you find useful and which you do not. A cookie in no way gives us access to your computer or any information about you, other than the data you choose to share with us. You can choose to accept or decline cookies. Most web browsers automatically accept cookies, but you can usually modify your browser setting to decline cookies if you prefer.')</t>
  </si>
  <si>
    <t>Addressed (Web=' but you can usually modify your browser setting to decline cookies if you prefer. This may prevent you from taking full advantage of the website.')</t>
  </si>
  <si>
    <t>Addressed (Web='In order to prevent unauthorised access or disclosure we have put in place suitable physical, electronic and managerial procedures to safeguard and secure the information we collect online')</t>
  </si>
  <si>
    <t>Addressed (Web='If you believe that any information we are holding on you is incorrect or incomplete, please write to or email us as soon as possible, at the above address. We will promptly correct any information found to be incorrect. +44 (0)20 3078 9180   							  Email: info@digitalstitch.co.uk   							  Twitter: digitalstitched')</t>
  </si>
  <si>
    <t>Addressed (Web='This policy is effective from the 1 st  of April 201')</t>
  </si>
  <si>
    <t>Addressed (Web='DigitalStitch may change this policy from time to time by updating this page. You should check this page from time to time to ensure that you are happy with any changes.')</t>
  </si>
  <si>
    <t>Yes ('Whilst we do our best to ensure you are provided with the right information when using the App, we cannot guarantee its accuracy. We will not be held liable for decisions that are based on information derived from using Wellnote by Dr Darzi, or for any care received from providers found from using it. We do not personally endorse any healthcare providers that are found in searches using this App.')</t>
  </si>
  <si>
    <t>Yes (Web=' We will not sell, distribute or lease your personal information to third parties unless we have your permission or are required by law')</t>
  </si>
  <si>
    <t>Yes (Web='If you believe that any information we are holding on you is incorrect or incomplete, please write to or email us as soon as possible, at the above address. We will promptly correct any information found to be incorrect.')</t>
  </si>
  <si>
    <t>Yes (' whenever you are asked to fill in a form on the website, look for the box that you can click to indicate that you do not want the information to be used by anybody for direct marketing purposes   if you have previously agreed to us using your personal information for direct marketing purposes, you may change your mind at any time by writing to or emailing us at [email addr ss]')</t>
  </si>
  <si>
    <t>Yes (Web='We use traffic log cookies to identify which pages are being used. This helps us analyse data about web page traffic and improve our website in order to tailor it to customer needs. We only use this information for statistical analysis purposes and then the data is removed from the system.')</t>
  </si>
  <si>
    <t>Yes ('Add toilets and parking spaces in the app or on wheelmate.com Rate and comment on locations listed by fellow wheelchair users')</t>
  </si>
  <si>
    <t>Yes ('All locations are added and verified by fellow wheelchair users to ensure the information stays up-to-date and useful. The more locations added, the more useful the app and the website become so download the app today and start adding locations in your area.')</t>
  </si>
  <si>
    <t>WILL Transmit (Web=' contact details')</t>
  </si>
  <si>
    <t>WILL Transmit (Web=' GPS run traces')</t>
  </si>
  <si>
    <t>WILL Transmit (Web=', email address')</t>
  </si>
  <si>
    <t>WILL Transmit (Web=' password')</t>
  </si>
  <si>
    <t>WILL Transmit (Web=' height, weight')</t>
  </si>
  <si>
    <t>WILL Transmit (Web=' Twitter ID and Facebook ID')</t>
  </si>
  <si>
    <t>WILL Transmit (Web=' game play/run logs (e.g. distance, time, date, speed etc)')</t>
  </si>
  <si>
    <t>WILL Transmit (Web=' information concerning your use of the App when you use the App or any of its related services. 2.2    We may also record which parts of the App and its related features and services you are interested in and your usage patterns')</t>
  </si>
  <si>
    <t>WILL Transmit (Web=' anonymous unique device identifier number')</t>
  </si>
  <si>
    <t>WILL Transmit (Web=' web beacons (and other similar tools)')</t>
  </si>
  <si>
    <t>Addressed (Web=' 2.3.1    process and make available the App;  	 2.3.2    enable your use of the App and associated services;  	 2.3.3    open and run your user account and provide you with an up to date, efficient an iable service;  	 2.3.4    monitor the use of the App;  	 2.3.5    monitor your contributions (if any);   	 2.3.6    keep you updated on the App news and developments and relate We use this location information to plot run traces using the GPS functionality of your mobile device')</t>
  </si>
  <si>
    <t>Addressed (Web='  to generate anonymous and aggregate data reports to highlight the use of the App; and  	 2.3.8    to comply with any Apple policy or law enforcement reque')</t>
  </si>
  <si>
    <t>Addressed (Web=' As part of the iAd Network, the advertisers and Apple Inc may serve cookies    In addition to the cookies used by the iAd network, we may also use cookies or other similar tools within the App, and by downloading and using the App you consent to this use.')</t>
  </si>
  <si>
    <t>Addressed (Web=' Please note that if you are below the age of 16 you should not provide any personal data to us. If you older than 16 years of age, but below 18 years of age you should obtain the consent of your parent or guardian before you submit personal data to us.')</t>
  </si>
  <si>
    <t>Addressed (Web=' If you believe we have information about you that you do not want us to have or that is incorrect please contact us as described below and we shall correct or remove the data as you request as soon as is reasonably practicable')</t>
  </si>
  <si>
    <t>Addressed (Web=' We may use servers outside the EEA to store any data which we acquire from your use of the App, and where we do so, we shall ensure that our data processors agree to handle the data in accordance with the Data Protection Act 1998.    We will use reasonable and industry standard measures to safeguard the personal data we hold.')</t>
  </si>
  <si>
    <t>Addressed (Web=' Six To Start Limited is a company registered in England, with our registered office address at 78 Mill Lane, London, NW6.  Our company number 6289098. Our VAT number of 917143141.  For the purposes of the Data Protection Act 1998, we are the data controller in respect of any personal data which you may submit to u')</t>
  </si>
  <si>
    <t>Addressed (Web=' company registered in England')</t>
  </si>
  <si>
    <t>Addressed (Web='  We may use servers outside the EEA')</t>
  </si>
  <si>
    <t>Addressed (Web='  If you have any other concerns over privacy, this privacy policy or the App please contact us by email to support@zombiesrungame.com. We will endeavour to respond to any query or questions within 48 hours.')</t>
  </si>
  <si>
    <t>Addressed (Web='However no system can be 100% secure, and therefore despite our best efforts, there could be unauthorised access to this data and therefore by using the App you accept this risk.')</t>
  </si>
  <si>
    <t>Addressed (Web=' 15 February 2012')</t>
  </si>
  <si>
    <t>Yes (Web=' We may use servers outside the EEA to store any data which we acquire from your use of the App')</t>
  </si>
  <si>
    <t>Yes (Web='  If you believe we have information about you that you do not want us to have or that is incorrect please contact us as described below and we shall correct or remove the data as you request as soon as is reasonably practicable and/or provide details to you of how you can update the data.')</t>
  </si>
  <si>
    <t>Yes (Web=' If you believe we have information about you that you do not want us to have or that is incorrect please contact us as described below and we shall correct or remove the data as you request as soon as is reasonably practicable')</t>
  </si>
  <si>
    <t>Yes (' We will not send you any marketing emails or pass your information on to third parties unless you give your consent or you have given it already. You can opt out of receiving personalised adverts by visiting https://oo.apple.com on your Apple product.')</t>
  </si>
  <si>
    <t>Yes (Web=' We may also record which parts of the App and its related features and services you are interested in and your usage patterns.')</t>
  </si>
  <si>
    <t>Yes (Web='   By using the App, you will share with us your actual physical location. We use this location information to plot run traces using the GPS functionality')</t>
  </si>
  <si>
    <t>Yes ('VIEW YOUR RUNS ONLINE WITH ZOMBIELINK Register with our free ZombieLink service to view and share your runs online, complete with maps and full run history.')</t>
  </si>
  <si>
    <t>Yes (' view and share your maps online,  can sync your runs with Runkeeper and export them as GPX files')</t>
  </si>
  <si>
    <t>Yes ('VIEW YOUR RUNS ONLINE WITH ZOMBIELINK We integrate fully with our free online ZombieLink service, so you can check your running stats and view and share your maps online, all in a beautiful and easy-to-use interface!')</t>
  </si>
  <si>
    <t>bhf.org.uk</t>
  </si>
  <si>
    <t>2o7.net</t>
  </si>
  <si>
    <t>Akamai, Facebook</t>
  </si>
  <si>
    <t>nutracheck.co.uk</t>
  </si>
  <si>
    <t>Facebook</t>
  </si>
  <si>
    <t>carepair.co.uk</t>
  </si>
  <si>
    <t>antbits.com</t>
  </si>
  <si>
    <t>nhs.uk</t>
  </si>
  <si>
    <t>Lateral Group, lateralgroup.co.uk</t>
  </si>
  <si>
    <t>TestFlight</t>
  </si>
  <si>
    <t>buzztouch.com</t>
  </si>
  <si>
    <t>chango.com, eXelate Media</t>
  </si>
  <si>
    <t>Flurry, Google, Google Analytics</t>
  </si>
  <si>
    <t>PubMatic</t>
  </si>
  <si>
    <t>Apple</t>
  </si>
  <si>
    <t>drugsmeter.com</t>
  </si>
  <si>
    <t>Google DoubleClick</t>
  </si>
  <si>
    <t>smart-droid.com</t>
  </si>
  <si>
    <t>finerday.com</t>
  </si>
  <si>
    <t>testflightapp.com</t>
  </si>
  <si>
    <t>sensorysoftware.com</t>
  </si>
  <si>
    <t>Tribal Fusion</t>
  </si>
  <si>
    <t>Appcelerator, Flurry, TestFlight</t>
  </si>
  <si>
    <t>breakthrough.org.uk</t>
  </si>
  <si>
    <t>isabelhealthcare.com</t>
  </si>
  <si>
    <t>tinhost2.com</t>
  </si>
  <si>
    <t>lancs.ac.uk</t>
  </si>
  <si>
    <t>menopausematters.co.uk</t>
  </si>
  <si>
    <t>Yes (life-saver.org.uk)</t>
  </si>
  <si>
    <t>life-saver.org.uk</t>
  </si>
  <si>
    <t>twitter.com</t>
  </si>
  <si>
    <t>viziapps.mobi</t>
  </si>
  <si>
    <t>Flurry, TestFlight</t>
  </si>
  <si>
    <t>Yes (www.nhsinform.co.uk)</t>
  </si>
  <si>
    <t>surveymonkey.com</t>
  </si>
  <si>
    <t>Appcelerator</t>
  </si>
  <si>
    <t>nhs-membership.co.uk</t>
  </si>
  <si>
    <t>panic-attack-aid.com</t>
  </si>
  <si>
    <t>Google DoubleClick, PubMatic</t>
  </si>
  <si>
    <t>patient.co.uk</t>
  </si>
  <si>
    <t>mypharmacyapp.co.uk</t>
  </si>
  <si>
    <t>rallyroundme.com</t>
  </si>
  <si>
    <t>parse.com</t>
  </si>
  <si>
    <t>icanquit.com.au</t>
  </si>
  <si>
    <t>cumbriapartnership.nhs.uk</t>
  </si>
  <si>
    <t>stomawise.co.uk</t>
  </si>
  <si>
    <t>tapatalk.com</t>
  </si>
  <si>
    <t>zombiesrungame.com</t>
  </si>
  <si>
    <t>txtm8.com</t>
  </si>
  <si>
    <t>Yes (www.patient.co.uk)</t>
  </si>
  <si>
    <t>weightplan.com</t>
  </si>
  <si>
    <t>Wellnote.co.uk</t>
  </si>
  <si>
    <t>wheelmate.com</t>
  </si>
  <si>
    <t>newrelic.com</t>
  </si>
  <si>
    <t>novasa.com</t>
  </si>
  <si>
    <t>If 4.13a APP, WEB or BOTH, can the developer change the policy with no notice?</t>
  </si>
  <si>
    <t>Yes (' The data collected by this app is used only for the purposes of performing the calculation, and is not saved or shared with anyone.')</t>
  </si>
  <si>
    <t>Yes (Web='All search requests entered into the NHS Direct website are handled by the Google search appliance and this information is not passed on to any third party, including Google.')</t>
  </si>
  <si>
    <t>Addressed (Web='We do not currently make use of them.')</t>
  </si>
  <si>
    <t>7.13ar</t>
  </si>
  <si>
    <t>Country/Area/Locale</t>
  </si>
  <si>
    <t>8.7ar</t>
  </si>
  <si>
    <t>9.6ar</t>
  </si>
  <si>
    <t>10.5ar</t>
  </si>
  <si>
    <t>Sensitive Information</t>
  </si>
  <si>
    <t>App sends data including sexual orientation over HTTP connection to http://www.drugsmeter.com//dmfull/AppDataSubmission.php. App uses pseudonymisation key.</t>
  </si>
  <si>
    <t>App sends data including sexual orientation over HTTP connection  to http://www.drugsmeter.com//dmfull/AppDataSubmission.php. App uses pseudonymisation key.</t>
  </si>
  <si>
    <t>Submits email address via HTTP connection.</t>
  </si>
  <si>
    <t>Sensitive Information (Medical)</t>
  </si>
  <si>
    <t>Sensitive Information (Other)</t>
  </si>
  <si>
    <t>Other Information</t>
  </si>
  <si>
    <t>Identifying Information (Strong)</t>
  </si>
  <si>
    <t>Sensitive Information (Measurements)</t>
  </si>
  <si>
    <t>Identifying Information</t>
  </si>
  <si>
    <t>4.3ar</t>
  </si>
  <si>
    <t>7.12c</t>
  </si>
  <si>
    <t>V</t>
  </si>
  <si>
    <t>8.6d</t>
  </si>
  <si>
    <t>9.5d</t>
  </si>
  <si>
    <t>All destination domains associated with cloud services (not just those to which recognised data are transmitted).</t>
  </si>
  <si>
    <t>All destination domains associated with advertising (not just those to which recognised data are transmitted).</t>
  </si>
  <si>
    <t>All destination domains associated with analytics services (not just those to which recognised data are transmitted).</t>
  </si>
  <si>
    <t>All destination domains associated with data loading (not just those to which recognised data are transmitted).</t>
  </si>
  <si>
    <t>Yes (www.lancs.ac.uk)</t>
  </si>
  <si>
    <t>iPhone/iPad</t>
  </si>
  <si>
    <t>FirstVersion</t>
  </si>
  <si>
    <t>Pick from List</t>
  </si>
  <si>
    <t>imperial.ac.uk</t>
  </si>
  <si>
    <t>AOL Advertising.com, Google, PubMatic</t>
  </si>
  <si>
    <t>n</t>
  </si>
  <si>
    <t>%</t>
  </si>
  <si>
    <t xml:space="preserve">  Bluetooth</t>
  </si>
  <si>
    <t xml:space="preserve">  Microphone</t>
  </si>
  <si>
    <t xml:space="preserve">  Location</t>
  </si>
  <si>
    <t xml:space="preserve">  Camera</t>
  </si>
  <si>
    <t xml:space="preserve">  Accelerometer</t>
  </si>
  <si>
    <t xml:space="preserve">  Gyroscope</t>
  </si>
  <si>
    <t>Yes (Accelerometer, Camera, Camera, Microphone, Location)</t>
  </si>
  <si>
    <t>Yes (Camera, Camera, Microphone, Gyroscope, Accelerometer)</t>
  </si>
  <si>
    <t>Yes (Camera, Gyroscope, Accelerometer, Location, Microphone)</t>
  </si>
  <si>
    <t>Yes (Camera, Microphone, Location)</t>
  </si>
  <si>
    <t>Yes (Accelerometer, Camera, Camera, Microphone, Location, Microphone)</t>
  </si>
  <si>
    <t>Yes (Camera, Camera, Microphone, Location, Microphone)</t>
  </si>
  <si>
    <t>Yes (Gyroscope, Accelerometer, Location)</t>
  </si>
  <si>
    <t>Yes (Kernel, Network State)</t>
  </si>
  <si>
    <t>Yes (Kernel)</t>
  </si>
  <si>
    <t>Yes (Carrier, Kernel, Network State)</t>
  </si>
  <si>
    <t>Yes (Network State, Running Tasks)</t>
  </si>
  <si>
    <t>Yes (Running Tasks)</t>
  </si>
  <si>
    <t>Yes (Kernel, Network State, Phone State)</t>
  </si>
  <si>
    <t>Yes (Contacts, Files, Photos, Video, Pictures)</t>
  </si>
  <si>
    <t>Yes (Calendar, Files, Photos, Video, Pictures)</t>
  </si>
  <si>
    <t>Yes (Files, Photos, Video, Pictures)</t>
  </si>
  <si>
    <t>Yes (Calendar, Contacts, Files, Photos, Video, Pictures)</t>
  </si>
  <si>
    <t>Yes (Unspecified Accessory)</t>
  </si>
  <si>
    <t xml:space="preserve">  Accessory</t>
  </si>
  <si>
    <t>Technical and procedural security arrangements</t>
  </si>
  <si>
    <t>4.2d</t>
  </si>
  <si>
    <t>Pick Yes if the policy makes specific reference to apps.</t>
  </si>
  <si>
    <t>57</t>
  </si>
  <si>
    <t>Yes ('All material that appears at www.aidsmap.com and subsections thereof is copyright © NAM Publications, 2014. All rights reserved. © NAM Publications, 2014. All rights reserved. NAM is not responsible for the content of external websites.')</t>
  </si>
  <si>
    <t>Yes ('If you register as a member, we collect data when you  synchronise data held on your mobile phone')</t>
  </si>
  <si>
    <t>Yes ('By accessing this application you agree to be bound by these terms of use. The use of Lifesaver as an interactive application is provided by The Resuscitation Council (UK), a registered charity (number 286360), ("RCUK"), on an "As is" basis. Use of the Lifesaver application is at your own risk. , terms and conditions relating to the Lifesaver application   Certain products or services may also be made available or offered to you in conjunction with the Lifesaver application')</t>
  </si>
  <si>
    <t>Yes ('Personally Identifiable Data is data regarding the information that we collect, from your interaction with any of our applications, such as the PillManager, whether it is on the handheld device or on the personal computer.')</t>
  </si>
  <si>
    <t>Yes ('  We may ask you for and / or you may submit certain personal and non-personal information and / or data to it through the App (such as your name, email address, password, contact details, height, weight, GPS run traces, game play/run logs (e.g. distance, time, date, speed etc), anonymous unique device identifier number, Twitter ID and Facebook ID) and information concerning your use of the App when you use the App or any of its related services. 2.2    We may also record which parts of the App and its related features and services you are interested in and your usage patterns. 2.3    This information will be kept secure by us in accordance with the Data Protection Act 1998 and may be used to:  	 2.3.1    process and make available the App;  	 2.3.2    enable your use of the App and associated services;  	 2.3.3    open and run your user account and provide you with an up to date, efficient and reliable service;  	 2.3.4    monitor the use of the App;  	 2.3.5    monitor your contributions (if any);   	 2.3.6    keep you updated on the App news and developments and related services;   	 2.3.7    to generate anonymous and aggregate data reports to highlight the use of the App; and  	 2.3.8    to comply with any Apple policy or law enforcement request. 2.4    By submitting your data and using the App you agree to this use.')</t>
  </si>
  <si>
    <t>Pick Yes if a privacy policy is available online but only if it is different from any listed/linked in the app.</t>
  </si>
  <si>
    <t>http://www.diabetes.org.uk/About_us/Legal-information/Privacy-policy/</t>
  </si>
  <si>
    <t>WON'T Transmit (App),  (App=' anonymous')</t>
  </si>
  <si>
    <t>WON'T Transmit (App),  (App='anonymous, non-identifying')</t>
  </si>
  <si>
    <t>WON'T Transmit (App),  (App='We collect anonymous, non-identifying')</t>
  </si>
  <si>
    <t>WON'T Transmit (App),  (App='We collect anonymous, non-identifying, a')</t>
  </si>
  <si>
    <t xml:space="preserve">WON'T Transmit (App), </t>
  </si>
  <si>
    <t>WON'T Transmit (App),  (App='We collect anonymous, non-identifying, aggregate')</t>
  </si>
  <si>
    <t>WON'T Transmit (App),  (App='We collect anonymous, non-identifying, aggregate information a')</t>
  </si>
  <si>
    <t>WILL Transmit (Web='f registering to use our site, subscribing to our service, posting material or requesting further services  information when you enter a competition or promotion  complete surveys')</t>
  </si>
  <si>
    <t>WILL Transmit (App), WILL Transmit (Web) (App=' app usage via Flurry Analytics ', Web=' statistical data about our users' browsing actions and patterns  your general internet usage by using a cookie file  how many people are opening and reading our emails  track how our advertisements perform')</t>
  </si>
  <si>
    <t>WON'T Transmit (App),  (App='We collect anonymous, non-identifying,')</t>
  </si>
  <si>
    <t>Addressed (App), Addressed (Web) (App='We collect anonymous, non-identifying, aggregate information about app usage via Flurry Analytics in order to improve the app. This does not involve collecting any personal information, such as the readings entered via this app, but instead we look at how users use the app, for example to see which areas are most popular.', Web=' requesting further services  research purposes for system administration, and to report aggregate information to our advertisers. To recognise you when you return to our site. To notify you about changes to our service.')</t>
  </si>
  <si>
    <t>Addressed (App), Addressed (Web) (App='If you have any questions or concerns, please get in touch with us.', Web=' Questions, comments and requests regarding this privacy policy are welcomed and should be addressed to  supporterservices@diabetes.org.uk  or Diabetes UK, Macleod House, 10 Parkway, London NW1 7A')</t>
  </si>
  <si>
    <t>Addressed (App), Addressed (Web) (App='We reserve the right to change this policy at any time, so please feel free to check this periodically.', Web=' Any changes we may make to our privacy policy in the future will be posted on this page and, where appropriate, notified to you by e-mail.')</t>
  </si>
  <si>
    <t>Yes (App), Yes (Web) (App='From November 2012 we have installed an analytics package in order to collect anonymous statistics about how the app is used. We will not, under any circumstances, give out or sell your information to anyone. We collect anonymous, non-identifying, aggregate information about app usage via Flurry Analytics in order to improve the app. T', Web=' We, or our partners or sponsors may also ask you to complete surveys that they or we may use for research purposes These are statistical data about our users' browsing actions and patterns, and do not identify any individual. .On occasion, we also run multiple versions of a page. Some of our visitors will be shown one version of a page and we then use our analytics to see if this has helped people access more information or experience a better user journey with us. To prevent confusion we set a cookie to make sure that our visitors always see the same version of a page instead of all the different ones.')</t>
  </si>
  <si>
    <t>Yes (' If you do not want us to use your data in this way, or to pass your details on to third parties for marketing purposes, please tick the relevant box situated on the form on which we collect your data (either on an order form or registration form).  You have the right to ask us not to process your personal data for marketing purposes. We will usually inform you (before collecting your data) if we intend to use your data for such purposes or if we intend to disclose your information to any third party for such purposes. You can exercise your right to prevent such processing by checking certain boxes on the forms we use to collect your data. You can also exercise the right at any time by contacting us at  supporterservices@diabetes.org.uk .')</t>
  </si>
  <si>
    <t>Yes ('h you do not have to respond to them')</t>
  </si>
  <si>
    <t>Anything suprising?</t>
  </si>
  <si>
    <t>4.15a</t>
  </si>
  <si>
    <t>4.15b</t>
  </si>
  <si>
    <t>4.15c</t>
  </si>
  <si>
    <t>4.15d</t>
  </si>
  <si>
    <t>If 4.15a YES, what is the filename of the extracted disclaimer.</t>
  </si>
  <si>
    <t>If 4.15a YES, what is the disclaimer text?</t>
  </si>
  <si>
    <t>If 4.15a YES, does the disclaimer address any privacy issues?</t>
  </si>
  <si>
    <t>Yes (Web=' dedicated partner service – see  their privacy policy at  http://www.yourmailinglistprovider.com/privacy_policy.ht')</t>
  </si>
  <si>
    <t>Yes (App), Yes (Web) (App='If you do not agree to be bound by these Terms and Conditions, you should uninstall the software. If you are dissatisfied with any portion of Nutracheck, or with any of provision of these Terms &amp;amp; Conditions, your sole and exclusive remedy is to cease using the app and to uninstall the software Data transfer charges depend upon the service agreement you have with your network provider. The charge will be reflected on your mobile phone bill and we strongly advise you to check what charges will apply to your account BEFORE commencing to use the Nutracheck Mobile App. NutraTech cannot be held liable for, and will not pay for any charges that you may incur through use of this App.', Web='You must make sure that You update Your Data as soon as possible with any and all relevant changes.')</t>
  </si>
  <si>
    <t>Yes (App='Information which you provide may be transferred to countries which do not have data protection laws equivalent to those in force in the European Economic Area. You may instruct us to provide you with any personal information we hold about you. Provision of such information will be subject to: (a)	the payment of a fee currently fixed at £30.00; and')</t>
  </si>
  <si>
    <t>Yes (App),  (App='All of this data is anonymous and cannot be traced back to an individual.', Web='You should understand that the open nature of the Internet is such that data may flow over networks without security measures and may be accessed and used by people other than those for whom the data is intended.')</t>
  </si>
  <si>
    <t>Yes (App), Yes (Web) (App='All of this data is anonymous and cannot be traced back to an individual.', Web='When visiting pages that display a Facebook Like button, information relating to the date and time of your visit, the web page you are on (commonly known as the URL) and other technical information about the IP address, browser and operating system you use will be collected by Facebook. If you are logged into Facebook, your user ID number will also be associated with the information mentioned above. As a Government Department we do not share data with other organisations unless the law permits us to do so. We do not sell individual information.')</t>
  </si>
  <si>
    <t>Yes (Web=' you agree, by submitting your contribution, to grant EMIS a perpetual, royalty-free, non-exclusive, right to modify (where reasonably necessary to allow publication) and publish the contribution on the Website.')</t>
  </si>
  <si>
    <t>Yes (App), Yes (Web) (App='We reserve the right to change this policy at any time, so please feel free to check this periodically. Your continued use of the app following the posting of any changes to this policy will mean you accept those changes', Web=' The data that we collect from you may be transferred to, and stored at, a destination outside the European Economic Area ("EEA").')</t>
  </si>
  <si>
    <t>Yes (Web='For example, our systems capture details about the type and location of wireless device(s) you use, calls and text messages you send and receive, and other data services you use (for example your ringtone purchases). We may also obtain personal information about you from other sources. For example, we may obtain updated address information from our shippers or other vendors. We may also purchase personal information (for example, e-mail lists, postal mail lists, demographic and marketing data) from others When you provide your mobile number or other contact information to others, you may receive unwanted calls, text messages, or e-mails on your device. We take steps to reduce unsolicited advertising, but we cannot block all such advertisements or unwanted communications.  Our apps detects your device's approximate location whenever it is turned on (subject to coverage limitations). Network Information Storage Some devices may automatically upload to SmartDroid network servers information you have stored on the device and/or SIM card in order to facilitate specific functions.')</t>
  </si>
  <si>
    <t>Yes (Web='Third party advertisers have no access to your contact information stored on Finerday unless you choose to share it with them Finerday uses industry standard technology designed to help keep your personal information safe.')</t>
  </si>
  <si>
    <t>Yes (Web='1.7.   	 “Information”  means personal information, namely information relating to an identifiable, living, natural person, and where it is applicable, an identifiable, existing juristic person, including, but not limited to:   								   									  1.7.1.   	information relating to the race, gender, sex, pregnancy, marital status, national, ethnic or social origin, colour, sexual orientation, age, physical or mental health, well-being, disability, religion, conscience, belief, culture, language and birth of the person;    									  1.7.2.   	information relating to the education or the medical, financial, criminal or employment history of the person;    									  1.7.3.   	any identifying number, symbol, e-mail address, physical address, telephone number or other particular assignment to the person;    									  1.7.4.   	the biometric information of the person;     									  1.7.5.   	the personal opinions, views or preferences of the person;     									  1.7.6.   	correspondence sent by the person that is implicitly or explicitly of a private  									or confidential nature or further correspondence that would reveal the contents of the original correspondence;    									  1.7.7.   	the views or opinions of another individual about the person; and    									  1.7.8.   	the name of the person if it appears with other personal information relating to the person or if the disclosure of the name itself would reveal information about the person;')</t>
  </si>
  <si>
    <t>Yes (Web='We may also ask you about your experience of breast cancer. You are under no obligation to provide this information. If you choose to provide it we will use it to tailor any services and information that we provide to you. We also use anonymised information about our supporters’ experience of breast cancer to further our work changing the lives of women with breast cancer. We will always seek your specific consent before using this type of information in such a way that you might be identified.')</t>
  </si>
  <si>
    <t>Yes (App), Yes (Web) (App='If we ask you to provide us with sensitive personal data, such as   information about your health, we will seek your specific consent, and   give you specific additional information about our proposed use of that   data when we ask for it.', Web='We may also ask you about your experience of breast cancer. You are under no obligation to provide this information. If you choose to provide it we will use it to tailor any services and information that we provide to you. We also use anonymised information about our supporters’ experience of breast cancer to further our work changing the lives of women with breast cancer. We will always seek your specific consent before using this type of information in such a way that you might be identified.')</t>
  </si>
  <si>
    <t>Yes (App),  (App='YOU MUST BE AT LEAST 18 YEARS OLD TO USE THIS WEBSITE.  As part of the services offered to you through our  http://symptomchecker.isabelhealthcare.com  ("Website"), the information you provide to Isabel Healthcare Limited on the Website will be transferred to the United States. This will happen because the hosting provider of our Website is located in the United States. You should be aware that privacy laws in the United States may not be equivalent to the UK and European laws, and by using the Website, you hereby consent to the transfer, storage and processing of your personal information in the United States in accordance with this Privacy Policy and applicable law.')</t>
  </si>
  <si>
    <t>Yes (Web='We have designed the site to minimize the gathering of personal data; we will not do so without first alerting you to the fact. We comply with the  HONcode standard  for trustworthy health information.')</t>
  </si>
  <si>
    <t>Yes (Web='Your personal details may be transmitted outside of the European Economic Area by our third party website hosting services providers.  Certain products or services may also be made available or offered to you in conjunction with the Lifesaver application by RCUK in partnership with a third party who may require you to disclose personal information to them in order for you to receive these products or services.')</t>
  </si>
  <si>
    <t>Yes (App), Yes (Web) (App='By accessing this application you agree to be bound by these terms of use. Certain products or services may also be made available or offered to you in conjunction with the Lifesaver application by RCUK in partnership with a third party who may require you to disclose personal information to them in order for you to receive these products or services.', Web='Your personal details may be transmitted outside of the European Economic Area by our third party website hosting services providers.  Certain products or services may also be made available or offered to you in conjunction with the Lifesaver application by RCUK in partnership with a third party who may require you to disclose personal information to them in order for you to receive these products or services.')</t>
  </si>
  <si>
    <t>Yes (Web='From time to time, we may also use your information to contact you for market research purposes. We may contact you by email, phone, fax or mai')</t>
  </si>
  <si>
    <t>Yes (Web='We may share your information with other organisations who are supportive of our aims and objectives. When you provide your details you will be asked if you do not want this to happen. You also consent to our transferring your information to countries or jurisdictions which do not provide the same level of data protection as the UK, if necessary for the above purposes. If we do make such a transfer, we will, if appropriate, put a contract in place to ensure your information is protected.')</t>
  </si>
  <si>
    <t>Yes (Web='We do not disclose your personal to any third party. We ensure that your personal data will not be disclosed to state institutions and authorities except if required by law or other regulation. We have implemented technology and security policies, rules and measures, based on the 'Privacy Principles of the OECD Guidelines' to protect the personal data that we have under our control from: unauthorised access, improper use, alteration, unlawful or accidental destruction and accidental loss.')</t>
  </si>
  <si>
    <t>Yes (App), Yes (Web) (App='the NHS BMI healthy weight calculator and tracker will generate a unique user ID for each user, making any data collected anonymous', Web='Navigation data is shared with trusted third parties providing analytics or advertising.')</t>
  </si>
  <si>
    <t>Yes (Web='Navigation data is shared with trusted third parties providing analytics or advertising.')</t>
  </si>
  <si>
    <t>Yes (Web='We shall use any personal information you give to us in accordance with this policy, and with any additional statements appearing on forms used for submitting your personal information. We shall not disclose your personal information to any third parties without obtaining your prior consent unless we are required by law to do so. In particular:')</t>
  </si>
  <si>
    <t>Yes (Web='We will not disclose any of your personally identifiable information, unless we have your permission.')</t>
  </si>
  <si>
    <t>Yes (Web='This data is only kept on our servers, if you are using our Applications and only when you configure the application to connect directly to the Pharmacy or Surgery of your choice by entering a Pharmacy Code within the Application settings We may share Medicine Usage Data with other Pharmaceutical or Marketing Organizations that intends to use that data solely for the purpose of trends and usage of specific medications in the different locations where the medication is used. Medicine Usage Data may be passed to organizations with a legitimate interest including (but not limited to) other regulatory and enforcement authorities, NHS trusts, employers, Department of Health, universities and research institutions')</t>
  </si>
  <si>
    <t>Yes (Web='Share information with appropriate third parties* in order to improve clinical practice, medical training and our services.')</t>
  </si>
  <si>
    <t>Yes (App='Although SiKL can store personal details like your name and date of birth, this information isn't needed for SiKL to work. If you want, you can leave these items blank.')</t>
  </si>
  <si>
    <t>Yes (Web='NHS London does not collect any personal information about those using the site or use cookies to track or log information about users. If registering as a user we will retain your email address.')</t>
  </si>
  <si>
    <t>Yes (Web=' you may change your mind at any time by writing to or emailing us at [email address] ')</t>
  </si>
  <si>
    <t>Yes (' We do not solicit children to use our apps.  Our apps detects your device's approximate location whenever it is turned on (subject to coverage limitations).')</t>
  </si>
  <si>
    <t>WILL Transmit (Web=' addresses')</t>
  </si>
  <si>
    <t>WILL Transmit (Web=' wireless device location')</t>
  </si>
  <si>
    <t>WILL Transmit (Web=' when you e-mail,')</t>
  </si>
  <si>
    <t>WILL Transmit (Web=' telephone numbers')</t>
  </si>
  <si>
    <t>WILL Transmit (Web=' social security number')</t>
  </si>
  <si>
    <t>WILL Transmit (Web=' call records For example, our systems capture details about the type and location of wireless device(s) you use, calls and text messages you send and receive, and other data services you use (for example your ringtone purchases).')</t>
  </si>
  <si>
    <t>WILL Transmit (Web=' we automatically receive certain information, such as your IP address, browser type, date and time, and the Web page you visited before visiting our site.')</t>
  </si>
  <si>
    <t>WILL Transmit (Web=', browser type')</t>
  </si>
  <si>
    <t>WILL Transmit (Web=' when you provide sensitive information (such as credit card numbers) to our Web sites')</t>
  </si>
  <si>
    <t>Addressed (Web=' We use personal information for a variety of business purposes, including for example, to complete transactions and bill for products and services; verify your identity; respond to your requests for service or assistance; anticipate and resolve actual and potential problems with our products and services; create and improve products and services; suggest additional or different products or services; make internal business decisions about current and future offers; provide personalized service and user experiences; and protect our rights and property')</t>
  </si>
  <si>
    <t>Addressed (Web='If you submit a job application or rsum, we use personal information to communicate with you and, subject to applicable law, evaluate your qualifications for employment. We may also use personal information to contact you about SmartDroid or third-party products, services, and offers that we believe you will find of interest. We may contact you by telephone, postal mail, e-mail, or other methods.')</t>
  </si>
  <si>
    <t>Addressed (Web=' We may use cookies (small data text files placed on your computer or device) or similar technologies to identify the computer or device and record your preferences and other data so that our Web sites can personalize your visit(s). We may also use information collected from cookies to improve our sites, make recommendations, and complete transactions you request. We may also use Web beacons (small graphic images on a Web page or an HTML e-mail) to monitor interaction with our Web sites or e-mails.')</t>
  </si>
  <si>
    <t>Addressed (Web=' We do not solicit children to use our apps. If, however, you authorize a child to use our services or products by providing them a device with a SmartDroid product, any personal information associated with such use will be treated as your information in accordance with this policy. Our Web sites are not designed to attract children under the age of 13 and we do not intentionally or knowingly collect personal information on our sites from anyone under the age of 13. We encourage parents to be involved in the online activities (including wireless Internet browsing) of their children to ensure that no information is collected from a child without parental permission.')</t>
  </si>
  <si>
    <t>Addressed (Web='We retain personal information for as long as we have a business need or as applicable laws, regulations, or government orders require.')</t>
  </si>
  <si>
    <t>Addressed (Web=' You may access and modify your contact information by contacting Customer Service.')</t>
  </si>
  <si>
    <t>Addressed (Web=' We use a variety of physical, electronic, and procedural safeguards to protect personal information from unauthorized access, use, or disclosure while it is under our control. For instance, when you provide sensitive information (such as credit card numbers) to our Web sites, we use transmission encryption technologies like Secure Socket Layer (SSL).')</t>
  </si>
  <si>
    <t>Addressed (Web='s If you have any questions or comments about this policy or about SmartDroid's privacy practices, please send an e-mail message to smartdroid2000@gmail.com.')</t>
  </si>
  <si>
    <t>Addressed (Web=' we cannot guarantee that loss, misuse, or alteration of your personal information will not occur, we strive to prevent such occurrences.')</t>
  </si>
  <si>
    <t>Addressed (Web='2013 SmartDroid All Rights Reserved')</t>
  </si>
  <si>
    <t>Addressed (Web=' We may update this policy if we materially change our practices or if legal or regulatory changes require it. If we decide to use or disclose personal information in a way that is materially different from that which was stated in this policy at the time the personal information was collected, we will notify you by posting notice of the change on our Web site's home page for at least 30 days before we implement that change and will give you an opportunity to opt-out of the proposed use or disclosure of previously collected personal information')</t>
  </si>
  <si>
    <t>Yes (Web='We collect personal information when you sign up for and use our services')</t>
  </si>
  <si>
    <t>Yes (Web='n You may access and modify your contact information by contacting Customer Service. We will make good faith efforts to resolve requests to correct inaccurate information except where the request is unreasonable, requires disproportionate technical effort or expense, jeopardizes the privacy of others, or would be impractical')</t>
  </si>
  <si>
    <t>Yes (Web='When your computer Web browser or other communication device accesses our Web sites or wireless deck pages (SmartDroid wireless Web pages designed for access by wireless device browsers), we automatically receive certain information, such as your IP address, browser type, date and time, and the Web page you visited before visiting our site.  create and improve products and services')</t>
  </si>
  <si>
    <t>Yes (Web='When your computer Web browser or other communication device accesses our Web sites or wireless deck pages (SmartDroid wireless Web pages designed for access by wireless device browsers), we automatically receive certain information, such as your IP address, browser type, date and time, and the Web page you visited before visiting our site.')</t>
  </si>
  <si>
    <t>Yes (' directly or through the Grid Player application (the App)')</t>
  </si>
  <si>
    <t>WILL Transmit (Web=' user login')</t>
  </si>
  <si>
    <t>WILL Transmit (Web=' details of your visits to the Site, including traffic data, location data and the resources that you access  statistical data about our users' browsing actions and patterns,')</t>
  </si>
  <si>
    <t>Addressed (Web=' We use information held about you in the following ways: 6.1.1 to provide you with information, products or services that you request from us or which we feel may interest you, subject to any preferences you have communicated to us, by post, email, SMS, telephone or other means of electronic communication; 6.1.2 to ensure that content from the Site or the App is presented in the most effective manner for you and for your computer; and 6.1.3 to notify you about changes to Grids Online and our other services.')</t>
  </si>
  <si>
    <t>Addressed (Web=' We may, for system administration purposes, disclose your personal information to any company which is, from time to time, a member of our group of companies, including, but not limited to, Smartbox Assistive Technology Limited. 7.2 We may disclose your personal information to third parties, but only: 7.2.1 in the event that we sell or buy any business or assets, in which case we may disclose your personal data to the prospective seller or buyer of such business or assets; 7.2.2 if we or substantially all of our assets are acquired by a third party, in which case personal data held by us about our customers will be one of the transferred assets; or 7.2.3 if we are under a duty to disclose or share your personal data in order to comply with any legal obligation, or in order to enforce or apply our Terms of Use or other agreements; or to protect our rights, property, or safety or those of our customers or other third parties. This includes exchanging information with other companies and organisations for the purposes of fraud protection and credit risk reduction.')</t>
  </si>
  <si>
    <t>Addressed (Web=' Cookies contain information that is transferred to your computer's hard drive. The Site uses simple cookies for system administration purposes to help us deliver a better and more personalised service. For example, if you register with us, we will store your user login and password by using a cookie file stored on your browser or the hard drive of your computer.')</t>
  </si>
  <si>
    <t>Addressed (Web='The Data Protection Act 1998 gives you the right to access information held about you. Your right of access can be exercised in accordance with that Act by contacting us using the details set out in paragraph 10 below')</t>
  </si>
  <si>
    <t>Addressed (Web=' All information you provide to us is stored on our secure server Once we have received your information, we will use strict procedures and security features to try to prevent unauthorised access.')</t>
  </si>
  <si>
    <t>Addressed (Web=' For the purpose of the Data Protection Act 1998, we are the Data Controller (as defined in that Act).')</t>
  </si>
  <si>
    <t>Addressed (Web=' Data Protection Act 1998')</t>
  </si>
  <si>
    <t>Addressed (Web=' How to contact us If you have any questions, comments or requests regarding this privacy policy, please feel free to contact us in any of the following ways: by email at info@sensorysoftware.com by telephone on (+44)(0)1684 578868. by writing to us at: Smart House, 4A Court Road, Malvern, Worcestershire, United Kingdom, WR14 3BL')</t>
  </si>
  <si>
    <t>Addressed (Web=' Unfortunately, the transmission of information via the internet is not completely secure. Although we will do our best to protect your personal data, we cannot guarantee the security of the data that you transmit to the Site, including any Grid Bundles')</t>
  </si>
  <si>
    <t>Addressed (Web=' last updated on 1 October 2011.')</t>
  </si>
  <si>
    <t>Addressed (Web=' We reserve the right to change this privacy policy from time to time by changing it on the Site.')</t>
  </si>
  <si>
    <t>Yes (Web=' information that you provide by filling in forms on the Site, including, but not limited to, information provided at the time of becoming a registered user of the Site;')</t>
  </si>
  <si>
    <t>Yes (Web='This is statistical data about our users' browsing actions and patterns, and does not identify any individual')</t>
  </si>
  <si>
    <t>http://www.seriousgamesinternational.com/company/privacy-policy.html</t>
  </si>
  <si>
    <t>WILL Transmit (Web=' contact details ')</t>
  </si>
  <si>
    <t>WILL Transmit (Web='e services included in password protected')</t>
  </si>
  <si>
    <t>WILL Transmit (Web='services included in password protected')</t>
  </si>
  <si>
    <t>WILL Transmit (Web=' such as the number of visitors to the web site in a given period, but it is purely statistical ')</t>
  </si>
  <si>
    <t>Addressed (Web='Serious Games International pages do not use cookies or other technologies that identify you when you revisit our site.')</t>
  </si>
  <si>
    <t>Addressed (Web='Serious Games International takes appropriate measures to safeguard the information it holds from unauthorised access or improper use. Serious Games International has a strict internal security policy with which members of staff must comply as a condition of employment and no external access to the system is permitted.')</t>
  </si>
  <si>
    <t>Addressed (Web=' Data Protection Act 1998.')</t>
  </si>
  <si>
    <t>Yes (Web=' CHAT, e-zine and other functions')</t>
  </si>
  <si>
    <t>Yes (Web='There are AMEND facilities available to users to correct personal information inaccuracies.')</t>
  </si>
  <si>
    <t>Yes (Web='All information, including anonymous, is collected - such as the number of visitors to the web site in a given period, but it is purely statistical and cannot be used to identify an individual user')</t>
  </si>
  <si>
    <t>HasAnyPrivacyPolicy</t>
  </si>
  <si>
    <t>UsesCookies</t>
  </si>
  <si>
    <t>HasAnyPrivacyMarketingPolicy</t>
  </si>
  <si>
    <t>Does any privacy policy mention transmission of data to advertisers?</t>
  </si>
  <si>
    <t>8.5f</t>
  </si>
  <si>
    <t>AdvertisersTransmitsOrDisplays</t>
  </si>
  <si>
    <t>HasDataEntryAffordances</t>
  </si>
  <si>
    <t>TransmitsNonUsageDeviceData</t>
  </si>
  <si>
    <t>Progress Data</t>
  </si>
  <si>
    <t>Forum Posts, Messages, Bookmarks</t>
  </si>
  <si>
    <t>Annotations, Bookmarks</t>
  </si>
  <si>
    <t>Jobs, Status Messages, Annotations</t>
  </si>
  <si>
    <t>Bookmarks, Workouts, Annotations</t>
  </si>
  <si>
    <t>Bookmarks,  Feedback/Rating</t>
  </si>
  <si>
    <t>Feedback/Rating</t>
  </si>
  <si>
    <t>Text-to-speech content, Feedback/Rating</t>
  </si>
  <si>
    <t xml:space="preserve">Feedback/Rating </t>
  </si>
  <si>
    <t>Bookmarks, Device Information (Feedback/Rating)</t>
  </si>
  <si>
    <t>Bookmarks, Feedback/Rating</t>
  </si>
  <si>
    <t>Reminders, Feedback/Rating</t>
  </si>
  <si>
    <t>Feedback/Rating, Contact Preferences</t>
  </si>
  <si>
    <t>Medical Contact Details, Feedback/Rating, Annotations, Reminders</t>
  </si>
  <si>
    <t>Account Number, Consumables, Feedback/Rating</t>
  </si>
  <si>
    <t>Reminders, Service Feedback/Rating, Appointments</t>
  </si>
  <si>
    <t xml:space="preserve">  Reminders</t>
  </si>
  <si>
    <t>ALL</t>
  </si>
  <si>
    <t>Doesn't Contradict Policy</t>
  </si>
  <si>
    <t>8.5g</t>
  </si>
  <si>
    <t>Does the app transmit data to analytic services or for feedback?</t>
  </si>
  <si>
    <t>Can users opt-out of analytics or feedback?</t>
  </si>
  <si>
    <t>Does the privacy policy mention transmission of data for analytics or feedback?</t>
  </si>
  <si>
    <t>Does the app mention transmission of data for analytics or feedback?</t>
  </si>
  <si>
    <t>Does the app mention transmission of data for analytics or feedback prominently on first use?</t>
  </si>
  <si>
    <t>Does the app description mention transmission of data for analytics or feedback?</t>
  </si>
  <si>
    <t>Analytics or Feedback</t>
  </si>
  <si>
    <t>Online/cloud services or research</t>
  </si>
  <si>
    <t>Yes (' will never be used for any other purpose other than that for which it was  submitted or sold on to third partie')</t>
  </si>
  <si>
    <t>Yes ('The FRT cannot be held liable for any advice, course of treatment, diagnosis or any other information you obtain through using this APP. Always consult your own medical practitioner for medical advice.')</t>
  </si>
  <si>
    <t>Yes ('s  We may collect information about your computer, including where available your IP address, operating system and browser type, for system administration and to report aggregate information to our advertisers This is statistical data about our users' browsing actions and patterns, and does not identify any individual.')</t>
  </si>
  <si>
    <t>Yes ('We take the privacy rights of users of the Service very seriously and seek to ensure the highest standards of compliance with Data Protection Laws and Regulations. This Privacy Policy is incorporated in and subject to the Site Terms and Conditions. This Privacy Policy explains to You use of the Website. You expressly consent to the use of Your Data in accordance with this Privacy Policy. a. Your Data   "Your Data" means any information about You which is personally identifiable, including, without limitation, your name, address, telephone number, email address, financial details, member name, password, comments, profiles, personal descriptions, food consumption history, Mobile UDID, geo-localisation data, barcode scans and other information from which You can be identified and which You may disclose to Us ("NutraTech Ltd") or otherwise via the Mobile App at any time. When do we collect Your Data? If you use the Mobile App, we collect data when you:                  register as a member;            add food, drink or exercise items to your diary             manually add or amend product data             add your weight and waist history             post or reply to messages in the forums             Scan a barcode             change settings (i) We may use your data to:             monitor, develop and improve the App and your experience;            process your registration as a member and to process and administer your membership (where appropriate);            process and deal with any complaints or enquiries made by or about you;            investigate any suspected breach of the Terms and Conditions of use or membership Terms and Conditions (as relevant) made by or otherwise relating to you and to monitor compliance including by way of checking enquires to the database for inappropriate use;            to send you and keep you updated with information by email about existing and new services and special offers from us;            to send you information by e-mail about related products or services of selected third parties that may be of interest to you; and            where you are a prize winner, to publish or otherwise make available a list of prize winners. (ii) To opt-out of receiving any information you can:          use the facility contained in any such email communication; or        contact us at privacypolicy@nutracheck.co.uk including your registered email address and who you do not wish to receive further communications from. Will we pass on Your Data to third parties? We do not pass or sell Your Data to third parties for any other purpose than those set out in d. (i) to (iv) below:-             We may pass barcode scans, timestamps, IP addresses, geo-localization data and unique device identifiers associated with the usage of the Barcode RedLaser functionality to track overall usage however we will not include information personally identifying you. We may share some general statistical information about the App user base, download patterns, traffic volumes, food consumption statistics and related matters to reputable third parties but these details will not include information personally identifying you. We may disclose your data to the police, regulatory bodies or legal advisers in connection with any alleged criminal offence or suspected breach of the Terms and Conditions of Use and (where appropriate) Membership Terms and Conditions by You or otherwise where required by law. Access to &amp;amp; Updating Your Data     Where You are a Member, You may access Your Data contained in Your Member Account via the "My Profile" section of the App.')</t>
  </si>
  <si>
    <t>Yes ('Some general statistical information about the website user base, sales patterns, traffic volumes, food consumption statistics and related matters may be passed on to reputable third parties but these details will not include information personally identifying you. Any marketing under paragraph 3(a) point (vi) is conducted by Us on behalf of third parties and they do not have any access to Your Data unless You Yourself choose to contact them.')</t>
  </si>
  <si>
    <t>Yes ('	send to you our newsletter and other marketing communications relating to our business or the businesses of carefully-selected third parties which we think may be of interest to you by post or, where you have specifically agreed to this, by email or similar technology (you can inform us at any time if you no longer require marketing communications) We will not without your express consent provide your personal information to any third parties for the purpose of direct marketing. You may instruct us not to process your personal information for marketing purposes.')</t>
  </si>
  <si>
    <t>Yes ('The purpose of this privacy policy is to inform you as a user about what information we collect when you use this app, how we use the information, whether the information is disclosed and the ways in which we protect users' privacy.')</t>
  </si>
  <si>
    <t>Yes ('When visiting pages that display a Facebook Like button, information relating to the date and time of your visit, the web page you are on (commonly known as the URL) and other technical information about the IP address, browser and operating system you use will be collected by Facebook. If you are logged into Facebook, your user ID number will also be associated with the information mentioned above. For more information, read the  Facebook privacy policy . While we only share your information with the Data Processors, when you visit pages on our site that display a Facebook Like button, Facebook will collect information about your visit.')</t>
  </si>
  <si>
    <t>Yes ('When visiting pages that display a Facebook Like button, information relating to the date and time of your visit, the web page you are on (commonly known as the URL) and other technical information about the IP address, browser and operating system you use will be collected by Facebook. If you are logged into Facebook, your user ID number will also be associated with the information mentioned above. As a Government Department we do not share data with other organisations unless the law permits us to do so. We do not sell individual information.')</t>
  </si>
  <si>
    <t>Yes ('Collection of Personal Data   If you register to use the Website discussion forum and/or the MyHealth Services then Patient.co.uk may collect personal data about you, including without limitation your name, nickname, age, medical conditions and a valid email address from you when you register to use these services on the Website. This data will be held in confidence solely for the purpose of administering your account with us and sending relevant messages to you about the Website and its community of users. Patient.co.uk will not pass information held about you onto third parties for any purpose except where expressly required to do so by the law of England.')</t>
  </si>
  <si>
    <t>Yes ('The data collected by this app is used only for the purposes of performing the calculation, and is not saved or shared with anyone.')</t>
  </si>
  <si>
    <t>Yes (' report aggregate information to our advertisers  We may also use your data, or permit selected third parties to use your data, to provide you with information about goods and services which may be of interest to you and we or they may contact you about these by post or telephone.')</t>
  </si>
  <si>
    <t>Yes ('As stated in this Privacy Policy, SmartDroid will not sell or share your personal information with non-SmartDroid companies for their direct marketing purposes without your consent.')</t>
  </si>
  <si>
    <t>Yes ('We let you choose to share information with marketers or electronic commerce providers through on-site offers. We may offer stores or provide services jointly with other companies on Finerday, and we may share customer information with that company in connection with your use of that store or service Advertisements that appear on Finerday are sometimes delivered directly to users by third party advertisers. They automatically receive your IP address when this happens. These third party advertisers may also download cookies to your computer, or use other technologies to measure the effectiveness of their ads and to personalize advertising content. Doing this allows the advertising network to recognize your computer each time they send you an advertisement in order to measure the effectiveness of their ads and to personalize advertising content.')</t>
  </si>
  <si>
    <t>Yes ('s    We do not provide contact information to third party marketers without your permissi Third party advertisers have no access to your contact information stored on Finerday unless you choose to share it with them.')</t>
  </si>
  <si>
    <t>Yes ('If you'd prefer, you can set yours to refuse cookies. However, you may not be able to take full advantage of our web site if you do so.')</t>
  </si>
  <si>
    <t>Yes ('We understand the importance of protecting Users from the unauthorised use of Information provided in the course of making use of the Website. 3.2.   	The User, by submitting any Information on the Website:   								   									  3.2.1.   	acknowledges that such conduct constitutes an unconditional and voluntary consent to the Processing of such Information by FolUp, which consent shall, in the absence of any objection received by the User, be indefinite and/or for the period otherwise required in terms of any Applicable Law; and     									  3.2.2.   	specifically consents to:   										 											  											  3.2.2.1.   	the collection, collation, recording and storage of Information; and/or    											  3.2.2.2.   	the disclosure and/or dissemination of any Information by means of transmission, distribution or making available in any other form to the relevant Health Care Provider(s) and/or other Interested Parties; and/or    											  3.2.2.3.   	any further Processing of the Information,  											in line with the purpose for which the Information is obtained, as set out in these Terms and Conditions. 3.3.   	FolUp undertakes to use its best endeavours to ensure that the Information will be Processed only for the purposes permitted in terms of these Terms and Conditions. 3.4.   	The User acknowledges that FolUp will do everything reasonably possible to ensure that the User’s Information is not given to unauthorised persons, and the User indemnifies FolUp from any unintentional disclosures of Information to unauthorised persons. 3.5.   	FolUp will not give away, sell or otherwise disclose any Information that personally identifies a User, save as provided for in these Terms and Conditions. 3.6.   	In protecting Users identities, FolUp has the right to de-identify and remove personal identifiers from your Information, so that it cannot reasonably be used to identify you. 3.7.   	FolUp may, however, obtain, use and disclose aggregated De-identified Information to practicing Health Care Providers or Interested Parties in order to improve quality of care. 3.8.   	FolUp may also disclose Information about you if compelled to do so by law or by valid legal process. 3.9.   	In addition to any disclosure in terms of 3.2.2.2, 3.8 and/or 4.7 below, the User also acknowledges that FolUp may also disclose Information to our Service Providers  to assist us in providing the Services, or for User verification purposes. 3.10.   	FolUp makes use of IP addresses to analyze trends, administer the Website and gather broad demographic information for aggregate use. IP addresses are not linked to personally identifiable User Information. 3.11.   	By accepting these Terms and Conditions, you transfer and assign to us all right, title and interest in and to all such De-identified Information, and you agree that we may use, disclose, market, license and sell such De-Identified Information for any purpose without restriction, and that you have no interest in such De-identified Information, or in the proceeds of any sale, license, or other commercialization thereof.')</t>
  </si>
  <si>
    <t>Yes ('2 We may disclose your personal information to third parties, but only')</t>
  </si>
  <si>
    <t>Yes ('We may only release PID or PHI to third parties:                                                                                                                               	                                                         to comply with legal requirements such a law, regulation, search warrant,                                                        	subpoena or court order;                                ')</t>
  </si>
  <si>
    <t>Yes ('The providers reserve the right to anonymously track and report your activity inside of this Service.')</t>
  </si>
  <si>
    <t>Yes ('We will not send you unsolicited information, commercial offers, and advertisements.')</t>
  </si>
  <si>
    <t>Yes (': Certain products or services may also be made available or offered to you in conjunction with the Lifesaver application by RCUK in partnership with a third party who may require you to disclose personal information to them in order for you to receive these products or services. If you request a product or service offered in partnership with a third party in this way, the identity of the third party will be disclosed to you and your personal information will be transferred to that third party.')</t>
  </si>
  <si>
    <t>Yes ('Secure   Personal data is stored securely on your phone and not on a remote server. Data is password protected so if your phone is lost or stolen, your personal details remain safe. You can email your password to a nominated email address in case you ever forget it.')</t>
  </si>
  <si>
    <t>Yes (' Personal data is stored securely on your phone and not on a remote server.')</t>
  </si>
  <si>
    <t>Yes ('We will not sell, distribute or lease your personal information to third parties unless we have your permission')</t>
  </si>
  <si>
    <t>Yes ('We may share your information with other organisations who are supportive of our aims and objectives.')</t>
  </si>
  <si>
    <t>Yes ('We do not disclose your personal to any third party.')</t>
  </si>
  <si>
    <t>Yes ('Navigation data is shared with trusted third parties providing analytics or advertising. We do not sell individuals’ information.')</t>
  </si>
  <si>
    <t>Yes (', we do not share any user information with Facebook. We shall not disclose your personal information to any third parties without obtaining your prior consent unless we are required by law to do so. d this information is not passed on to any third party, including Google.')</t>
  </si>
  <si>
    <t>Yes ('This privacy policy only applies to the collection of your personal information by us and those we authorise. It does not cover any third party websites to which we may provide links. Third party websites may have their own privacy policies and/or terms and conditions of use. When you are on our website and are asked for personal information, you are sharing that information with us alone, unless stated otherwise. We collect information about which pages on our website are accessed and when, information volunteered by you, such as survey information, email address and your preferred means of communication. We will not disclose any of your personally identifiable information, unless we have your permission.')</t>
  </si>
  <si>
    <t>Yes (' you are sharing that information with us alone, unless stated otherwise. We will not disclose any of your personally identifiable information, unless we have your permission. Parkinson's UK does not sell or rent user information to anyone.')</t>
  </si>
  <si>
    <t>Yes (' We do not share your Personally Identifiable Data with any other organization  We may share Medicine Usage Data with other Pharmaceutical or Marketing Organizations that intends to use that data solely for the purpose of trends and usage of specific medications in the different locations where the medication is used.')</t>
  </si>
  <si>
    <t>Yes ('Your personal data is kept safe and secure on our servers. We ensure that  none of that data is compromised in any manner, nor do we share any of your  personal details with any other organization. Personal data is only sent to  the Pharmacy or Surgery that you nominate, when you request a prescription  order. Please refer to the full details about our privacy policy at  www.pharmacyapp.com')</t>
  </si>
  <si>
    <t>Addressed (Web='Information that Health2works collects may be stored and processed in and transferred between any of the countries in which Health2works operates to enable the use of the information in accordance with this privacy policy. You agree to such cross-border transfers of personal information.')</t>
  </si>
  <si>
    <t>Yes ('This Application has been developed for use as a support tool by the Royal College of Physicians and reflects the views of the Intercollegiate Stroke Working Party and the 'National clinical guideline for stroke' (fourth edition). Use of this Application is at your own risk and we make no representation or guarantees as to the completeness or adequacy of any of the information contained within this Application, or the Application's compatibility with any policies and procedures of local healthcare providers. This Application is a support tool, provided for reference only. Guidelines, and therefore this Application can never provide the answer for every situation and do not replace sound clinical judgement and good common sense. Clinical guidelines are only likely to be applicable to 80% of clinical situations 80% of the time. This guideline does, however, provide a framework for care and is intended to be just as practical and relevant for stroke specialists and non-specialists. It is your responsibility to ensure that you are using the most up to date version of this Application, otherwise the information you are accessing may be out of date. The Royal College of Physicians and Cranworth Medical Ltd, shall not be liable for any claims or losses arising from the use or misuse of this Application, its contents, any omissions form its contents, or otherwise.')</t>
  </si>
  <si>
    <t>Yes ('Not sell your details to any third parties. Not share data with any third parties.')</t>
  </si>
  <si>
    <t>Yes ('The app does not share your information in any other way.')</t>
  </si>
  <si>
    <t>Yes ('We shall not disclose your personal information to any third parties without obtaining your prior consent')</t>
  </si>
  <si>
    <t>Yes ('We regard your privacy as important and comply with the Data Protection Act 1998. You are welcome to access our site without disclosing your personal data. We will only use any personal information you send us for the purposes for which you provide it. For example, we collect your information, where you choose to provide it to us, for membership administration, fundraising, administration and development of the site, and development of products and services. We will only hold your information for as long as necessary and will not pass it to any other parties. All employees who have access to your personal data and are associated with the handling of that data are obliged to respect the confidentiality of your personal data. Your communications to us are protected against unauthorised access by third parties.')</t>
  </si>
  <si>
    <t>Yes (' will not pass it to any other parties Your communications to us are protected against unauthorised access by third parties. d cookies are not used in order to provide advertising')</t>
  </si>
  <si>
    <t>Yes (' Google Adsense cookies These cookies are used to anonymously track your journey through our website and to register the number of times you have seen one of the adverts on our pages.')</t>
  </si>
  <si>
    <t>Yes ('Privacy Statement   NHS London is committed to respecting the privacy of individuals using this web site. NHS London does not collect any personal information about those using the site or use cookies to track or log information about users. If registering as a user we will retain your email address. The email address is not made public and will only be used if you wish to receive a new password or wish to receive certain news or notifications by email. How we use cookies   A cookie is a small file which asks permission to be placed on your computer's hard drive. Once you agree, the file is added and the cookie helps analyse web traffic or lets you know when you visit a particular site.  All feedback to the site made via the   Contact us   form is treated in the strictest confidence and we do not send out unsolicited em')</t>
  </si>
  <si>
    <t>Yes ('We may provide your information to our third party partners for marketing or promotional purposes. We will never sell your information.')</t>
  </si>
  <si>
    <t>Yes (' We will not sell or trade personal information to other companies but we would like to keep you informed of the developments on the App and certain games and we would like to share data with other reputable companies who may have interesting offers and information for you (inside or outside the EU).  As part of the iAd Network, the advertisers and Apple Inc may serve cookies and web beacons (and other similar tools) to personalise adverts to you. Such technologies can also use your location to help personalise the advert.')</t>
  </si>
  <si>
    <t>2.18.190.216, Urban Airship</t>
  </si>
  <si>
    <t>bathspa.ac.uk, Brightcove Video Cloud, nhs.uk</t>
  </si>
  <si>
    <t>Yes (www.nhs.uk, www2.bathspa.ac.uk)</t>
  </si>
  <si>
    <t>Lateral Group</t>
  </si>
  <si>
    <t>Google AdSense / AdWords, Lateral Group</t>
  </si>
  <si>
    <t>anscamobile.com</t>
  </si>
  <si>
    <t>Yes (ccard.tinhost2.com)</t>
  </si>
  <si>
    <t>Google, Webtrends</t>
  </si>
  <si>
    <t>Google Analytics, life-saver.org.uk</t>
  </si>
  <si>
    <t>resus.org.uk</t>
  </si>
  <si>
    <t>nhs.uk, nhsinform.co.uk</t>
  </si>
  <si>
    <t>Flurry, Google Analytics, Urban Airship</t>
  </si>
  <si>
    <t>Flurry, Yahoo</t>
  </si>
  <si>
    <t>alzheimers.org.uk, tapatalk.com</t>
  </si>
  <si>
    <t>Captify Media, Google DoubleClick</t>
  </si>
  <si>
    <t>Flurry, Urban Airship</t>
  </si>
  <si>
    <t>redlaser.com</t>
  </si>
  <si>
    <t>Apple, novasa.com</t>
  </si>
  <si>
    <t>Content download only.</t>
  </si>
  <si>
    <t>Recipe search function does not work without network connection.</t>
  </si>
  <si>
    <t>www.google-analytics.com</t>
  </si>
  <si>
    <t>www.aidsmap.com</t>
  </si>
  <si>
    <t>GB</t>
  </si>
  <si>
    <t>www.aspergillus.org.uk</t>
  </si>
  <si>
    <t>www.bhf.org.uk</t>
  </si>
  <si>
    <t>britishheartfoundation.122.2o7.net</t>
  </si>
  <si>
    <t>US</t>
  </si>
  <si>
    <t>britishheartfoundation.122.2o7.net, survey.112.2o7.net</t>
  </si>
  <si>
    <t>www.google.co.uk</t>
  </si>
  <si>
    <t>britishheartfoundation.122.2o7.net, metrics.bhf.org.uk, www.google-analytics.com</t>
  </si>
  <si>
    <t>brushdj.appware.co.uk</t>
  </si>
  <si>
    <t>2.18.190.216, combine.urbanairship.com</t>
  </si>
  <si>
    <t>2.18.126.216, 2.18.190.216, 23.14.222.216, 23.195.30.216, 23.74.126.216, boxoffice.urbanairship.com, combine.urbanairship.com</t>
  </si>
  <si>
    <t>www.dentistinyork.co.uk</t>
  </si>
  <si>
    <t>admin.brightcove.com, www.nhs.uk, www2.bathspa.ac.uk</t>
  </si>
  <si>
    <t>gsp1.apple.com, gspa11.ls.apple.com, gspa19.ls.apple.com, gspa21.ls.apple.com, gspa23.ls.apple.com</t>
  </si>
  <si>
    <t>80.4.176.196, www.dhi-online.org.uk, www.fairfieldparkhc.co.uk, www.nhs.uk, www.offtherecord-banes.co.uk, www.ruh.nhs.uk, www.samaritans.org, www.sirona-cic.org.uk</t>
  </si>
  <si>
    <t>iphone2.nutracheck.co.uk</t>
  </si>
  <si>
    <t>www.apple.com</t>
  </si>
  <si>
    <t>data.flurry.com</t>
  </si>
  <si>
    <t>iphone2.nutracheck.co.uk, www.nutracheck.co.uk</t>
  </si>
  <si>
    <t>www.carepair.co.uk</t>
  </si>
  <si>
    <t>downloads.antbits.com</t>
  </si>
  <si>
    <t>193.110.88.157, downloads.antbits.com</t>
  </si>
  <si>
    <t>secure1.lateralgroup.co.uk</t>
  </si>
  <si>
    <t>www.nhs.uk</t>
  </si>
  <si>
    <t>secure1.lateralgroup.co.uk, www.googleadservices.com</t>
  </si>
  <si>
    <t>GB, US</t>
  </si>
  <si>
    <t>befoodsmart.change4life.co.uk, registration.change4life.co.uk</t>
  </si>
  <si>
    <t>109.234.206.45, secure1.lateralgroup.co.uk</t>
  </si>
  <si>
    <t>befoodsmart.change4life.co.uk</t>
  </si>
  <si>
    <t>e3e2d9a3682dabc168c7ec3401e4d3d53dbc5dbd.sdk.testflightapp.com</t>
  </si>
  <si>
    <t>www.buzztouch.com</t>
  </si>
  <si>
    <t>admin.brightcove.com, www.dentalphobia.co.uk</t>
  </si>
  <si>
    <t>www.dentalhealth.org, www.dentalphobia.co.uk, www.dh.gov.uk, www.nhs.uk</t>
  </si>
  <si>
    <t>pubads.g.doubleclick.net, showads.pubmatic.com</t>
  </si>
  <si>
    <t>ajax.googleapis.com, data.flurry.com, www.google-analytics.com</t>
  </si>
  <si>
    <t>c.chango.com, loadm.exelator.com</t>
  </si>
  <si>
    <t>im.live-guru.com</t>
  </si>
  <si>
    <t>www.patient.co.uk</t>
  </si>
  <si>
    <t>svn.clinrisk.co.uk</t>
  </si>
  <si>
    <t>www.clickinnovate.com</t>
  </si>
  <si>
    <t>diabetes.org.uk</t>
  </si>
  <si>
    <t>www.diabetes.org.uk</t>
  </si>
  <si>
    <t>gspa11.ls.apple.com</t>
  </si>
  <si>
    <t>gspa11.ls.apple.com, gspa19.ls.apple.com, gspa21.ls.apple.com, gspa23.ls.apple.com</t>
  </si>
  <si>
    <t>www.drugsmeter.com</t>
  </si>
  <si>
    <t>stats.anscamobile.com</t>
  </si>
  <si>
    <t>systmonline.tpp-uk.com</t>
  </si>
  <si>
    <t>www.mediloc8.com</t>
  </si>
  <si>
    <t>NL</t>
  </si>
  <si>
    <t>googleads.g.doubleclick.net</t>
  </si>
  <si>
    <t>e.admob.com, googleads.g.doubleclick.net</t>
  </si>
  <si>
    <t>csi.gstatic.com, maps.googleapis.com, maps.gstatic.com</t>
  </si>
  <si>
    <t>AU</t>
  </si>
  <si>
    <t>api-grids.sensorysoftware.com</t>
  </si>
  <si>
    <t>www.qrisk.org</t>
  </si>
  <si>
    <t>api.appcelerator.net, b6377178c15869e7094f2a1bf72feb94f3e21397.sdk.testflightapp.com, data.flurry.com</t>
  </si>
  <si>
    <t>newsletter.breakthrough.org.uk</t>
  </si>
  <si>
    <t>DE</t>
  </si>
  <si>
    <t>symptomchecker.isabelhealthcare.com</t>
  </si>
  <si>
    <t>en.m.wikipedia.org</t>
  </si>
  <si>
    <t>ccard.tinhost2.com</t>
  </si>
  <si>
    <t>gsp10-ssl.apple.com</t>
  </si>
  <si>
    <t>ZZ</t>
  </si>
  <si>
    <t>gsp1.apple.com, gsp10-ssl.apple.com, gspa11.ls.apple.com, gspa19.ls.apple.com, gspa23.ls.apple.com</t>
  </si>
  <si>
    <t>kentsexualhealth.nhs.uk, www.medwaysexualhealth.co.uk</t>
  </si>
  <si>
    <t>statse.webtrendslive.com, translate.google.com</t>
  </si>
  <si>
    <t>statse.webtrendslive.com</t>
  </si>
  <si>
    <t>www.lancs.ac.uk</t>
  </si>
  <si>
    <t>gsp1.apple.com, gspa11.ls.apple.com, gspa19.ls.apple.com, gspa23.ls.apple.com, www.nhs.uk</t>
  </si>
  <si>
    <t>www.campusdoctor.co.uk, www.lancaster.ac.uk, www.lancs.ac.uk, www.nhs.uk, www.samaritans.org</t>
  </si>
  <si>
    <t>www.painfulknee.com</t>
  </si>
  <si>
    <t>www.menopausematters.co.uk</t>
  </si>
  <si>
    <t>www.menopausematters.co.uk, www.netdoctor.co.uk</t>
  </si>
  <si>
    <t>a.tribalfusion.com</t>
  </si>
  <si>
    <t>a.tribalfusion.com, ad.360yield.com, ad.yieldmanager.com, ads.yahoo.com, ak1.abmr.net, b.scorecardresearch.com, bmuk.burstnet.com, cdn.flashtalking.com, connect.facebook.net, cotads.adscale.de, e.nexac.com, ecustomeropinions.com, idsync.rlcdn.com, image.adjug.com, labtestsonline.org.uk, load.s3.amazonaws.com, mobile.adnxs.com, oas.thedigitalpartnership.com, oasc05134.247realmedia.com, p.acxiom-online.com, pixel.mathtag.com, pixel.quantserve.com, s-static.ak.facebook.com, static.ak.facebook.com, sync.mathtag.com, sync2.dist.us-east.zenoviaexchange.com, www.adadvisor.net, www.adshost2.com, www.burstnet.com, www.wtp101.com, x.bidswitch.net</t>
  </si>
  <si>
    <t>www.cancerresearchuk.org, www.gpnotebook.co.uk</t>
  </si>
  <si>
    <t>life-saver.org.uk, www.google-analytics.com</t>
  </si>
  <si>
    <t>life-saver.org.uk, www.resus.org.uk</t>
  </si>
  <si>
    <t>js.hubspot.com, track.hubspot.com, www.google-analytics.com</t>
  </si>
  <si>
    <t>176.32.100.65, 176.32.97.210, 176.32.99.218, 205.251.243.114</t>
  </si>
  <si>
    <t>xml.meandminehealth.com</t>
  </si>
  <si>
    <t>gsp10-ssl.apple.com, gsp-ssl.ls.apple.com</t>
  </si>
  <si>
    <t>gsp10-ssl.apple.com, gspa11.ls.apple.com, gspa19.ls.apple.com, gspa23.ls.apple.com, gsp-ssl.ls.apple.com</t>
  </si>
  <si>
    <t>m.meningitis-trust.org, www.meningitis-trust.org</t>
  </si>
  <si>
    <t>m.meningitisnow.org, www.meningitis-trust.org</t>
  </si>
  <si>
    <t>data.flurry.com, e8ef4a95317cfed90a8ed222b1a8c7fa9904b941.sdk.testflightapp.com</t>
  </si>
  <si>
    <t>www.nhs.uk, www.nhsinform.co.uk</t>
  </si>
  <si>
    <t>www.cyclingscotland.org, www.healthyworkinglives.com, www.nhs.uk, www.nhsinform.co.uk, www.sustrans.org.uk, www.takelifeon.co.uk</t>
  </si>
  <si>
    <t>www.surveymonkey.com</t>
  </si>
  <si>
    <t>www.healthyworkinglives.com</t>
  </si>
  <si>
    <t>downloads8.antbits.com</t>
  </si>
  <si>
    <t>units.nhs.uk</t>
  </si>
  <si>
    <t>www.nhsdirect.nhs.uk</t>
  </si>
  <si>
    <t>ad.yieldmanager.com, b.scorecardresearch.com, ib.adnxs.com</t>
  </si>
  <si>
    <t>smokefree.nhs.uk, www.nhs.uk</t>
  </si>
  <si>
    <t>api.appcelerator.net</t>
  </si>
  <si>
    <t>www.ntw.nhs.uk</t>
  </si>
  <si>
    <t>gsp1.apple.com, gspa19.ls.apple.com, gspa23.ls.apple.com</t>
  </si>
  <si>
    <t>www.nhs-membership.co.uk</t>
  </si>
  <si>
    <t>www.panic-attack-aid.com</t>
  </si>
  <si>
    <t>www.gstatic.com</t>
  </si>
  <si>
    <t>www.feed43.com, www.parkinsons.org.uk</t>
  </si>
  <si>
    <t>www.feed43.com</t>
  </si>
  <si>
    <t>showads.pubmatic.com</t>
  </si>
  <si>
    <t>googleads.g.doubleclick.net, pubads.g.doubleclick.net, showads.pubmatic.com</t>
  </si>
  <si>
    <t>ad-ace.doubleclick.net, go.realvu.net, googleads.g.doubleclick.net, pubads.g.doubleclick.net, showads.pubmatic.com, uk-ads.openx.net</t>
  </si>
  <si>
    <t>www.theibsnetwork.org</t>
  </si>
  <si>
    <t>media.admob.com, pubads.g.doubleclick.net</t>
  </si>
  <si>
    <t>combine.urbanairship.com, data.flurry.com, ssl.google-analytics.com</t>
  </si>
  <si>
    <t>combine.urbanairship.com, data.flurry.com, device-api.urbanairship.com, ssl.google-analytics.com</t>
  </si>
  <si>
    <t>maps.googleapis.com</t>
  </si>
  <si>
    <t>pubads.g.doubleclick.net</t>
  </si>
  <si>
    <t>api.patient.co.uk</t>
  </si>
  <si>
    <t>api.patient.co.uk, cdn.patient.co.uk, medical.cdn.patient.co.uk</t>
  </si>
  <si>
    <t>www.mypharmacyapp.co.uk</t>
  </si>
  <si>
    <t>07b4e159d33c6c35bb33edf9982a6b483187e7ed.sdk.testflightapp.com</t>
  </si>
  <si>
    <t>31.222.191.105</t>
  </si>
  <si>
    <t>www.rallyroundme.com</t>
  </si>
  <si>
    <t>www.cranworthmedical.co.uk, www.direct.gov.uk, www.gov.uk, www.rcplondon.ac.uk, www.relres.org, www.speakability.org.uk</t>
  </si>
  <si>
    <t>ssl.google-analytics.com, www.google-analytics.com</t>
  </si>
  <si>
    <t>www3.imperial.ac.uk</t>
  </si>
  <si>
    <t>imperial.ac.uk, www3.imperial.ac.uk</t>
  </si>
  <si>
    <t>d2bgg7rjywcwsy.cloudfront.net, data.flurry.com</t>
  </si>
  <si>
    <t>cdn.patient.co.uk</t>
  </si>
  <si>
    <t>cdn.patient.co.uk, www.patient.co.uk</t>
  </si>
  <si>
    <t>api.parse.com</t>
  </si>
  <si>
    <t>a.analytics.yahoo.com, data.flurry.com</t>
  </si>
  <si>
    <t>www.icanquit.com.au</t>
  </si>
  <si>
    <t>www.apa.org, www.icanquit.com.au</t>
  </si>
  <si>
    <t>www.cumbriapartnership.nhs.uk</t>
  </si>
  <si>
    <t>ads.flurry.com</t>
  </si>
  <si>
    <t>sdm.rightcare.nhs.uk</t>
  </si>
  <si>
    <t>www.stomawise.co.uk</t>
  </si>
  <si>
    <t>directory.tapatalk.com, forum.alzheimers.org.uk</t>
  </si>
  <si>
    <t>directory.tapatalk.com, forum.alzheimers.org.uk, log.tapatalk.com</t>
  </si>
  <si>
    <t>iadsdk.apple.com</t>
  </si>
  <si>
    <t>byo-razor.tapatalk.com</t>
  </si>
  <si>
    <t>forum.alzheimers.org.uk</t>
  </si>
  <si>
    <t>www.nhs.uk, www.poole.nhs.uk</t>
  </si>
  <si>
    <t>gsp1.apple.com, gspa11.ls.apple.com, gspa19.ls.apple.com</t>
  </si>
  <si>
    <t>data.captifymedia.com, pubads.g.doubleclick.net</t>
  </si>
  <si>
    <t>data.captifymedia.com, pubads.g.doubleclick.net, showads.pubmatic.com</t>
  </si>
  <si>
    <t>combine.urbanairship.com, data.flurry.com, device-api.urbanairship.com</t>
  </si>
  <si>
    <t>static.ak.fbcdn.net</t>
  </si>
  <si>
    <t>pagead2.googlesyndication.com, r2.ace.advertising.com, showads.pubmatic.com, www.google.com</t>
  </si>
  <si>
    <t>ad.360yield.com, ad-ace.doubleclick.net, bh.contextweb.com, cache.btrll.com, cdn.spotxchange.com, googleads.g.doubleclick.net, p.liadm.com, pagead2.googlesyndication.com, partner.googleadservices.com, r2.ace.advertising.com, showads.pubmatic.com, www.google.com</t>
  </si>
  <si>
    <t>iphonev1.weightplan.com</t>
  </si>
  <si>
    <t>ssl.google-analytics.com</t>
  </si>
  <si>
    <t>api.redlaser.com</t>
  </si>
  <si>
    <t>gsp1.apple.com, gsp10-ssl.apple.com, gspa19.ls.apple.com, gspa23.ls.apple.com</t>
  </si>
  <si>
    <t>www.txtm8.com</t>
  </si>
  <si>
    <t>206.165.250.98, api.appcelerator.net</t>
  </si>
  <si>
    <t>www.wellhappy.london.nhs.uk</t>
  </si>
  <si>
    <t>app.wellnote.co.uk</t>
  </si>
  <si>
    <t>176.9.145.131</t>
  </si>
  <si>
    <t>176.9.145.131, www.wheelmate.com</t>
  </si>
  <si>
    <t>analytics.novasa.com, gsp10-ssl.apple.com</t>
  </si>
  <si>
    <t>DE, ZZ</t>
  </si>
  <si>
    <t>analytics.novasa.com, fonts.googleapis.com, gsp1.apple.com, gsp10-ssl.apple.com, gspa11.ls.apple.com, gspa19.ls.apple.com, gspa21.ls.apple.com, gspa23.ls.apple.com, gsp-ssl.ls.apple.com, maps.google.com, maps.googleapis.com, mt0.googleapis.com, mt1.googleapis.com</t>
  </si>
  <si>
    <t>api.wheelmate.com</t>
  </si>
  <si>
    <t>beacon-2.newrelic.com</t>
  </si>
  <si>
    <t>analytics.novasa.com</t>
  </si>
  <si>
    <t>wheelmate.com, www.coloplast.co.uk, www.wheelmate.com</t>
  </si>
  <si>
    <t>www.zombiesrungame.com</t>
  </si>
  <si>
    <t>99e2bb3ec03674583ee708feb0bb759c197128f8.sdk.testflightapp.com</t>
  </si>
  <si>
    <t>five.zombiesrungame.com</t>
  </si>
  <si>
    <t>178.79.175.143, www.zombiesrungame.com</t>
  </si>
  <si>
    <t>d2gs46qdt7dgj6.cloudfront.net, five.zombiesrungame.com, www.zombiesrungame.com</t>
  </si>
  <si>
    <t>gs-loc.apple.com</t>
  </si>
  <si>
    <t>Research</t>
  </si>
  <si>
    <t>App Functions</t>
  </si>
  <si>
    <t>graphs.nutracheck.mobi, iphone2.nutracheck.co.uk, www.nutracheck.co.uk, forum.nutracheck.co.uk</t>
  </si>
  <si>
    <t>App provides barcode scanning and forum</t>
  </si>
  <si>
    <t>Host User Data, App Functions</t>
  </si>
  <si>
    <t>Host User Data</t>
  </si>
  <si>
    <t>https://grids.sensorysoftware.com/en</t>
  </si>
  <si>
    <t>breakthrough.org.uk, newsletter.breakthrough.org.uk, www.breakthrough.org.uk, ibreastcheck.torchboxapps.com</t>
  </si>
  <si>
    <t>newsletter.breakthrough.org.uk, breakthrough.org.uk, www.breakthrough.org.uk</t>
  </si>
  <si>
    <t>Apple Maps</t>
  </si>
  <si>
    <t>Sexual Health Services</t>
  </si>
  <si>
    <t>Google Maps</t>
  </si>
  <si>
    <t>https://www.rallyroundme.com/members/sign_in</t>
  </si>
  <si>
    <t>choices.nhs.uk</t>
  </si>
  <si>
    <t>www.weightplan.com</t>
  </si>
  <si>
    <t>Requires login but data aren't sent anywhere. Why are they collected?</t>
  </si>
  <si>
    <t>?Same account cannot be used across different devices. ?Data are transmitted HTTP across network (HTTP). SQL Injection Attack Risk.</t>
  </si>
  <si>
    <t>SQL Injection Attack Risk.</t>
  </si>
  <si>
    <t>5.7a</t>
  </si>
  <si>
    <t>5.7b</t>
  </si>
  <si>
    <t>5.7c</t>
  </si>
  <si>
    <t>Are data stored locally?</t>
  </si>
  <si>
    <t>Are local data encrypted?</t>
  </si>
  <si>
    <t>Choose Yes if there is a local data store.</t>
  </si>
  <si>
    <t>Choose Yes if the store is encrypted in some way.</t>
  </si>
  <si>
    <t>Choose Yes if personal identifiers are found in local store.</t>
  </si>
  <si>
    <t>Local cache stores password information</t>
  </si>
  <si>
    <t>Email address sent to third party server over HTTPS as GET parameter: https://secure1.lateralgroup.co.uk/myg4l_app/getemail.svc/validate?email=. Hex encoded email address found in local storage.</t>
  </si>
  <si>
    <t>Hosted windows may confuse about web security. App implements MobClix SDK</t>
  </si>
  <si>
    <t>Personal/Sensitive Data found in local store?</t>
  </si>
  <si>
    <t>Cache contains information about past health requests.</t>
  </si>
  <si>
    <t>Unclear requirement for email address during startup.  Is persisted to file system but never appears to be sent.</t>
  </si>
  <si>
    <t>Google DoubleClick, MobClix, PubMatic</t>
  </si>
  <si>
    <t>data.mobclix.com, pubads.g.doubleclick.net, showads.pubmatic.com</t>
  </si>
  <si>
    <t>ad.doubleclick.net, data.mobclix.com, googleads.g.doubleclick.net, pubads.g.doubleclick.net, showads.pubmatic.com, www.googletagservices.com</t>
  </si>
  <si>
    <t>Google Analytics, tinhost2.com</t>
  </si>
  <si>
    <t>ccard.tinhost2.com, www.google-analytics.com</t>
  </si>
  <si>
    <t>Google Analytics, lto-admin.org</t>
  </si>
  <si>
    <t>lto-admin.org, www.google-analytics.com</t>
  </si>
  <si>
    <t>Reminders do not appear to work.</t>
  </si>
  <si>
    <t>Cookies</t>
  </si>
  <si>
    <t>11.2</t>
  </si>
  <si>
    <t>Cookies extracted from app caches</t>
  </si>
  <si>
    <t>0.8</t>
  </si>
  <si>
    <t>Information</t>
  </si>
  <si>
    <t>Social Network</t>
  </si>
  <si>
    <t>Self-Assessment</t>
  </si>
  <si>
    <t>Service Directory</t>
  </si>
  <si>
    <t>Assistive Technology</t>
  </si>
  <si>
    <t>Self-Assessment (Eyesight)</t>
  </si>
  <si>
    <t>Information, First Aid Training</t>
  </si>
  <si>
    <t>Me &amp; Mine Health is an app designed to help you keep track of and make sense of your own &amp; your family’s healthcare. After a simple &amp; quick set-up, a personalised schedule of tests &amp; vaccinations is generated based-upon NHS guidelines</t>
  </si>
  <si>
    <t>Game</t>
  </si>
  <si>
    <t>Information, Self-Management (Musculoskeletal Problems)</t>
  </si>
  <si>
    <t>Heath Promotion (Smoking)</t>
  </si>
  <si>
    <t>Health Promotion (Sexual Health, Alcohol, Drugs)</t>
  </si>
  <si>
    <t>Self-Management</t>
  </si>
  <si>
    <t>No data sync</t>
  </si>
  <si>
    <t xml:space="preserve"> (iTunes store does not include privacy policy links.).  Displays Terms &amp; Conditions on first run.</t>
  </si>
  <si>
    <t>Include (Platform Duplicate)</t>
  </si>
  <si>
    <t>Summary of transmissions (COMBINES PRODUCT DUPLICATES)</t>
  </si>
  <si>
    <t>Summary of collection (COMBINES PRODUCT DUPLICATES)</t>
  </si>
  <si>
    <t>Summary of policy coverage (IGNORES PRODUCT DUPLICATES)</t>
  </si>
  <si>
    <t>Policy and collection mismatches (INCLUDES PRODUCT DUPLICATES)</t>
  </si>
  <si>
    <t>Summary of policy and collection mismatches (COMBINES PRODUCT DUPLICATES)</t>
  </si>
  <si>
    <t>Policy and transmission mismatches (INCLUDES PRODUCT DUPLICATES)</t>
  </si>
  <si>
    <t>Summary of policy coverage (COMBINES PROUDCT DUPLICATES)</t>
  </si>
  <si>
    <t>Full Postcode</t>
  </si>
  <si>
    <t>WILL Transmit (Web='information that you provide by filling in forms on the Site, including, but not limited to, information provided at the time of becoming a registered user of the Site; 2.1.2 information from surveys that we may send to you use for research purposes, if you choose to respond to them; 2.1.3 communications you send to us (including via info@sensorysoftware.com), for example, when reporting a problem;')</t>
  </si>
  <si>
    <t>No data transmission</t>
  </si>
  <si>
    <t>Health Information</t>
  </si>
  <si>
    <t>Third Party Transmission</t>
  </si>
  <si>
    <t>-</t>
  </si>
  <si>
    <t>PRODUCT TRANSMISSION</t>
  </si>
  <si>
    <t>Third Parties</t>
  </si>
  <si>
    <t>Online Services</t>
  </si>
  <si>
    <t>Online Services Purposes</t>
  </si>
  <si>
    <t>Online Services Countries</t>
  </si>
  <si>
    <t>Third Party Countries</t>
  </si>
  <si>
    <t>AdvertisersCountries</t>
  </si>
  <si>
    <t>AnalyticsCountries</t>
  </si>
  <si>
    <t>ContentLoading</t>
  </si>
  <si>
    <t>ContentLoadingCountries</t>
  </si>
  <si>
    <t>NoTransmission</t>
  </si>
  <si>
    <t>PRODUCT ADVERTISING</t>
  </si>
  <si>
    <t>Display Adverts</t>
  </si>
  <si>
    <t>Displays Adverts or Transmits Data</t>
  </si>
  <si>
    <t>AppTransmitsData</t>
  </si>
  <si>
    <t xml:space="preserve"> </t>
  </si>
  <si>
    <t>Transmission destination</t>
  </si>
  <si>
    <t>Personal information</t>
  </si>
  <si>
    <t>Sensitive information</t>
  </si>
  <si>
    <t xml:space="preserve">  </t>
  </si>
  <si>
    <t>Other user-generated data</t>
  </si>
  <si>
    <t xml:space="preserve">    Personal measurements</t>
  </si>
  <si>
    <t xml:space="preserve">    Medical history</t>
  </si>
  <si>
    <t>Per-app transmissions</t>
  </si>
  <si>
    <t>PlatformiOS</t>
  </si>
  <si>
    <t>PlatformAndroid</t>
  </si>
  <si>
    <t>PlatformVersion</t>
  </si>
  <si>
    <t>PlatformiOSVersion</t>
  </si>
  <si>
    <t>PlatformAndroidVersion</t>
  </si>
  <si>
    <t>App cost (£55.86) exceeds threshold.</t>
  </si>
  <si>
    <t>Duplicate of 4618 Unity Core Lite. Cost (£94.99) exceeds threshold.</t>
  </si>
  <si>
    <t>Unable to log in.</t>
  </si>
  <si>
    <t>Not available for download.</t>
  </si>
  <si>
    <t>Not compatible with any test device.</t>
  </si>
  <si>
    <t>Unable to log in. Requires credentials not available to us.</t>
  </si>
  <si>
    <t>Not available to download. Not available through approved app store.</t>
  </si>
  <si>
    <t>Therapy Box Limited</t>
  </si>
  <si>
    <t>Lifewise Publishing Ltd</t>
  </si>
  <si>
    <t>Self-Management (General), Diary/Personal Health Record</t>
  </si>
  <si>
    <t>Diary/Personal Health Record</t>
  </si>
  <si>
    <t>Utility Function (Tooth Brushing Timer), Reminders</t>
  </si>
  <si>
    <t xml:space="preserve">  Free</t>
  </si>
  <si>
    <t xml:space="preserve">   Older</t>
  </si>
  <si>
    <t>Characteristic</t>
  </si>
  <si>
    <t>Medication</t>
  </si>
  <si>
    <t>Alcohol</t>
  </si>
  <si>
    <t>Sexual Health</t>
  </si>
  <si>
    <t>Smoking</t>
  </si>
  <si>
    <t>Health promotion</t>
  </si>
  <si>
    <t>Self-Management (Panic Attacks), Information, Self-Management Tool</t>
  </si>
  <si>
    <t>Information, Service Directory</t>
  </si>
  <si>
    <t>Assistive</t>
  </si>
  <si>
    <t>Health Promotion (Alcohol), Diary/Personal Health Record, Research Project</t>
  </si>
  <si>
    <t>Identifying Information AND Sensitive Information</t>
  </si>
  <si>
    <t>Identifying Information (Strong) OR Sensitive Information</t>
  </si>
  <si>
    <t>Per-app THIRD PARTY transmissions</t>
  </si>
  <si>
    <t>Summary of THIRD PARTY transmissions (COMBINES PRODUCT DUPLICATES)</t>
  </si>
  <si>
    <t>Exclude (Platform Duplicate)</t>
  </si>
  <si>
    <t>Reminder</t>
  </si>
  <si>
    <t>Diary/Personal Health Record, Reminders</t>
  </si>
  <si>
    <t>Health Promotion (Smoking), Information</t>
  </si>
  <si>
    <t>Diary/Personal Health Record, Health Promotion (Sleep), Information</t>
  </si>
  <si>
    <t>Health Promotion (Smoking), Research Project, Diary/Personal Health Record, Information</t>
  </si>
  <si>
    <t>Information, Game</t>
  </si>
  <si>
    <t>Information, Health Promotion (Smoking, Alcohol, Drugs, Sexual Health), Service Directory</t>
  </si>
  <si>
    <t>Health Promotion (Exercise/Weight Loss), Diary/Personal Health Record</t>
  </si>
  <si>
    <t>Health Promotion (Exercise/Weight Loss), Diary/Personal Health Record, Research Project</t>
  </si>
  <si>
    <t>Exercise/Weight Loss</t>
  </si>
  <si>
    <t>Drugs</t>
  </si>
  <si>
    <t>Information, Health Promotion (Sexual Health), Service Directory</t>
  </si>
  <si>
    <t>Epilepsy</t>
  </si>
  <si>
    <t xml:space="preserve">      Diabetes</t>
  </si>
  <si>
    <t xml:space="preserve">      Epilepsy</t>
  </si>
  <si>
    <t>Health Promotion (Alcohol), Research Project, Information</t>
  </si>
  <si>
    <t>Health Promotion (Exercise/Weight Loss), Information</t>
  </si>
  <si>
    <t>Health Promotion (Healthy Eating), Research Project, Information</t>
  </si>
  <si>
    <t>Self-Management (LTC, Diabetes), Diary/Personal Health Record, Information</t>
  </si>
  <si>
    <t>Self-Management (LTC, Diabetes), Diary/Personal Health Record</t>
  </si>
  <si>
    <t>Health Promotion (Alcohol), Diary/Personal Health Record</t>
  </si>
  <si>
    <t>Information, Self-Management (LTC, Epilepsy)</t>
  </si>
  <si>
    <t>Self-Management (Medication), Therapy Management</t>
  </si>
  <si>
    <t>Information, Diary/Personal Health Record, Therapy Management</t>
  </si>
  <si>
    <t>Information, Self-Management (Lymphoedema), Diary/Personal Health Record, Therapy Management</t>
  </si>
  <si>
    <t>Assistive Technology, Self-Management (LTC, Parkinson's Disease)</t>
  </si>
  <si>
    <t>Information, Self-Management (LTC, Stroke)</t>
  </si>
  <si>
    <t>Self-Management (LTC, Sickle Cell Anaemia)</t>
  </si>
  <si>
    <t>Utility Function (Multilingual Stoma Information), Self-Management (Stoma), Therapy Management</t>
  </si>
  <si>
    <t>Health Promotion (Exercise/Weight Loss), Diary/Personal Health Record, Information</t>
  </si>
  <si>
    <t>LTC</t>
  </si>
  <si>
    <t>Sickle Cell Anaemia</t>
  </si>
  <si>
    <t>Therapy Management</t>
  </si>
  <si>
    <t>Parkinson</t>
  </si>
  <si>
    <t>Stroke</t>
  </si>
  <si>
    <t xml:space="preserve">      Stroke</t>
  </si>
  <si>
    <t>Self-Management (LTC, Medication, Diabetes, Hypertension), Diary/Personal Health Record, Service Directory, Pharmacy Services, Reminders</t>
  </si>
  <si>
    <t xml:space="preserve">      Hypertension</t>
  </si>
  <si>
    <t>Hypertension</t>
  </si>
  <si>
    <t>Information, Service Directory, Diary/Personal Health Record, Self-Management (LTC, Diabetes, Hypertension, Medication), Reminders</t>
  </si>
  <si>
    <t>Checker</t>
  </si>
  <si>
    <t>Symptom</t>
  </si>
  <si>
    <t>Risk</t>
  </si>
  <si>
    <t>Self-Management (Cancer), Self-Assessment, Symptom Checker, Therapy Management</t>
  </si>
  <si>
    <t>Self-Assessment, Symptom Checker (Depression)</t>
  </si>
  <si>
    <t>Self-Assessment, Risk Checker (LTC, Diabetes)</t>
  </si>
  <si>
    <t>Health Promotion (Alcohol, Drugs), Research Project, Self-Assessment, Risk Checker (Alcohol)</t>
  </si>
  <si>
    <t>Self-Assessment, Risk Checker (Cardiovascular Disease)</t>
  </si>
  <si>
    <t>Information, Self-Assessment, Risk Checker (Breast Cancer Risk)</t>
  </si>
  <si>
    <t>Self-Assessment, Symptom Checker (Differential Diagnosis)</t>
  </si>
  <si>
    <t>Information, Self-Assessment, Symptom Checker (Differential Diagnosis)</t>
  </si>
  <si>
    <t>Self-Management (LTC, IBS), Diary/Personal Health Record, Information</t>
  </si>
  <si>
    <t>Self-Management (LTC, IBS), Diary/Personal Health Record</t>
  </si>
  <si>
    <t>4.2f</t>
  </si>
  <si>
    <t>If 4.2b YES…</t>
  </si>
  <si>
    <t>If 4.2b YES, what is the URL for the policy?</t>
  </si>
  <si>
    <t>if 4.2b YES, does the URL work?</t>
  </si>
  <si>
    <t>If 4.2b YES, does the policy mention apps?</t>
  </si>
  <si>
    <t>Does the app storeinclude a privacy policy link?</t>
  </si>
  <si>
    <t>Pick Yes if app store includes privacy policy link,.</t>
  </si>
  <si>
    <t>Yes (Broken)</t>
  </si>
  <si>
    <t>Does the app transmit data during loading?</t>
  </si>
  <si>
    <t>Choose Yes if the app transmits data during laoding</t>
  </si>
  <si>
    <t>AppCollectsOrTransmitsData</t>
  </si>
  <si>
    <t>Uses of data</t>
  </si>
  <si>
    <t>Sending data to developer-provided online services</t>
  </si>
  <si>
    <t>Sending data to advertisers/marketers</t>
  </si>
  <si>
    <t>Sending data for anlaytics/research</t>
  </si>
  <si>
    <t>Sending data while loading content</t>
  </si>
  <si>
    <t>Technical concerns</t>
  </si>
  <si>
    <t>User rights</t>
  </si>
  <si>
    <t>The use of cookies</t>
  </si>
  <si>
    <t>Procedures for opting out of data sharing</t>
  </si>
  <si>
    <t>Legal jurisdiction governing policy</t>
  </si>
  <si>
    <t>Consequences of not providing or sharing data</t>
  </si>
  <si>
    <t>Automatic</t>
  </si>
  <si>
    <t>Special procedures for handling data for vulnerable users</t>
  </si>
  <si>
    <t>Procedures for editing data held by developers/third parties</t>
  </si>
  <si>
    <t>Procedures for deleting data held by developers/third parties</t>
  </si>
  <si>
    <t>Identify of data controller or responsible legal entity</t>
  </si>
  <si>
    <t>4.8e</t>
  </si>
  <si>
    <t>4.8f</t>
  </si>
  <si>
    <t>Yes (Web='Details of how to unsubscribe from this service are  present in every email.  purely voluntary ')</t>
  </si>
  <si>
    <t>Yes (Web=' if volunteered to us by you.')</t>
  </si>
  <si>
    <t>Yes (Web='It is completely up to you whether or not you want to provide it.')</t>
  </si>
  <si>
    <t>Yes (App), Yes (Web) (App='If you don’t wish to receive any further emails from Change4Life, you can unsubscribe via a link in this email.', Web='It is completely up to you whether or not you want to provide it.')</t>
  </si>
  <si>
    <t>Yes (Web=' please keep in mind you can disable cookies on your computer by changing the settings in preferences or options menu in your browser It is completely up to you whether or not you want to provide it.')</t>
  </si>
  <si>
    <t>Yes (Web='You will only receive emails that you have agreed to If you do not want to grant EMIS the rights set out above, please do not submit your contribution to the Website forum')</t>
  </si>
  <si>
    <t>Yes (Web=' we generally allow you to specify in your profile settings that you do not want this to be done or to take other actions that limit the connection of this information to your profile')</t>
  </si>
  <si>
    <t>Yes (App),  (App='We may share your information with other organisations who are supportive of our aims and objectives. When you provide your details you will be able to opt out of this. You can change your mind at any time by sending an email to  info@breakthrough.org.uk')</t>
  </si>
  <si>
    <t>Yes (App),  (App='If you do not consent to the transfer, storage and processing of your personal information in the United States, please do not use this Website. Please exit the Website immediately if you do not agree to the terms of this Privacy Policy of any revised policy.')</t>
  </si>
  <si>
    <t>Yes (App),  (App='You may of course choose to Opt-out of continuing to use the Website. Please exit the Website immediately if you do not agree to the terms of this Privacy Policy of any revised policy.')</t>
  </si>
  <si>
    <t>Yes (Web='You can change your mind at any time by contacting us at the postal or email address above.')</t>
  </si>
  <si>
    <t>Yes (Web='You can access our website home page and browse our site  www.nhsinform.co.uk  without disclosing personal data.')</t>
  </si>
  <si>
    <t>Yes (App),  (App='If you are uncomfortable with data being collected in this way, you can 'opt out' by uninstalling this app from your device.')</t>
  </si>
  <si>
    <t>Yes (Web='You can access many of the pages on the NHS Direct website without giving us your personal information. Your details will be removed from our database.')</t>
  </si>
  <si>
    <t>Yes (Web=' only when you configure the application to connect directly to the Pharmacy or Surgery of your choice by entering a Pharmacy Code within the Application settings')</t>
  </si>
  <si>
    <t>Yes (App='You can access the content within this app without giving us your personal information.')</t>
  </si>
  <si>
    <t>Yes (Web='You are welcome to access our site without disclosing your personal data.')</t>
  </si>
  <si>
    <t>Yes (Web='The default setting of the App will not share this information with other users of the App or the general public, but you may opt to share this information with your friends and the general public.  however this information will remain accessible only to us unless you decide to share the data publically via the App.')</t>
  </si>
  <si>
    <t>Yes (Web='We also collect information when you give it to us on registering for Change4Life')</t>
  </si>
  <si>
    <t>Yes (App), Yes (Web) (App=' it only with authorised Data Processors, who must act at all times on instructions from the Data Controller under the Data Protection Act 1998.', Web='We also collect information when you give it to us on registering for Change4Life')</t>
  </si>
  <si>
    <t>Yes (App), Yes (Web) (App=' it only with authorised Data Processors, who must act at all times on instructions from the Data Controller under the Data Protection Act 1998.', Web=' which is then kept in our Internet access logs. We also collect information when you give it to us on registering for Change4Life.')</t>
  </si>
  <si>
    <t>If 7.8a NO, does the policy mention opting out of these services?</t>
  </si>
  <si>
    <t>Administrative details</t>
  </si>
  <si>
    <t>Jurisdictions under which data will be processed</t>
  </si>
  <si>
    <t>Inherent risks or limitations of security on mobile device/internet</t>
  </si>
  <si>
    <t>A = Denominator Percentage is APPS THAT TRANSMIT, not just all apps</t>
  </si>
  <si>
    <t>Domain</t>
  </si>
  <si>
    <t>Topic</t>
  </si>
  <si>
    <t>Weaker personal identifiers</t>
  </si>
  <si>
    <t>Strong personal identifiers</t>
  </si>
  <si>
    <t>Health-related information</t>
  </si>
  <si>
    <t>Other sensitive information</t>
  </si>
  <si>
    <t>Anonymous uses only</t>
  </si>
  <si>
    <t>AppStoresData</t>
  </si>
  <si>
    <t>AppStoresPID</t>
  </si>
  <si>
    <t>AppCollectsOrStoresData</t>
  </si>
  <si>
    <t>AppCollectsStoresOrTransmitsData</t>
  </si>
  <si>
    <t>Include (Information Only)</t>
  </si>
  <si>
    <t>IP Address</t>
  </si>
  <si>
    <t>IP  Address</t>
  </si>
  <si>
    <t>Protocol-Standard Data</t>
  </si>
  <si>
    <t>Analytics Data</t>
  </si>
  <si>
    <t>Identifying Information (Weaker)</t>
  </si>
  <si>
    <t>YES (HTTP, Request Header = '=ID=d4dfdc286828b4d4')</t>
  </si>
  <si>
    <t>addthis.com</t>
  </si>
  <si>
    <t>beacon-2.newrelic.com, addthis.com</t>
  </si>
  <si>
    <t>AppCollectsStoresOrTransmitsPID</t>
  </si>
  <si>
    <t>AppCollectsPID</t>
  </si>
  <si>
    <t>AppTransmitsPID</t>
  </si>
  <si>
    <t>AppCollectsOrStoresPID</t>
  </si>
  <si>
    <t>Analytics data</t>
  </si>
  <si>
    <t>Protocol-standard data</t>
  </si>
  <si>
    <t>- b</t>
  </si>
  <si>
    <t>Procedures for opting out of data sharing a</t>
  </si>
  <si>
    <t>Consequences of not providing or sharing data a</t>
  </si>
  <si>
    <t>Procedures for subject access requests a</t>
  </si>
  <si>
    <t>Procedures for editing data held by developers/third parties a</t>
  </si>
  <si>
    <t>Procedures for deleting data held by developers/third parties a</t>
  </si>
  <si>
    <t>Jurisdictions under which data will be processed a</t>
  </si>
  <si>
    <t>Sending data for analytics/research</t>
  </si>
  <si>
    <t>This application now has CE marking approval as a medical device.\n\nNot currently compatible with iPad mini.\n\nMeasure your eyesight accurately and easily at home, in school, hospital, or anywhere with the iSight Test. Designed by eye doctors, it contains letter and picture charts to test children as young as 18 months through to adult. Full instructions and explanations are included and test scores are displayed and interpreted\n\nThe iSight Test is designed with mums, dads and carers in mind to allow testing of vision in familiar surroundings where children are most likely to perform at their best, so parents can check and monitor their child\u2019s eyesight at home with confidence.\n\nThe iSight Test can also be used to help monitor changes in people with Age-Related Macular Degeneration (ARMD), which is the most common cause of vision loss in those aged over 50 in the western world. ARMD causes a gradual loss of central vision, which can often interfere with near vision tasks such as reading, recognising faces, and driving. However, the loss of acuity can be difficult to appreciate, especially if there is established scarring, or when it develops in the non-dominant eye. by using iSight Test's built-in log, subtle changes over time can more easily be detected, allowing timely review and treatment.\n\nProfessionals will find the iSight Test invaluable as a portable visual acuity test in clinic, at the bedside or on home visits. The test was designed by two ophthalmologists and a paediatric orthoptist. It uses US and UK approved letters for testing older children and adults, and the Kay Picture Test to test children as young as eighteen months. Both tests are fully researched and validated with many years of clinical use.\n\nThe iSight Test comprises distance letter and picture tests and near vision testing. Near vision is presented in print sizes N48 to N5 as short story paragraphs that have been carefully worded to be easy for children to read. For younger children the near vision version of the Kay Picture Test is available on some platforms.\n\nTesting visual acuity with the iSight Test is simple and quick. For parents and non eye-care professionals there is general information on what to consider and expect when vision testing, as well as specific step-by-step instructions for letter and picture testing. \n\nThe test process itself is easy. Follow the on-screen instructions and indicate whether a picture or letter can be seen and identified. The test ends automatically and the visual acuity score is shown on screen, with interpretation of the results immediately available. For more information go to www.isighttest.com</t>
  </si>
  <si>
    <t>Addressed (Web='We use three different types of cookies to help our websites  work well. A cookie is a small file of letters and numbers  that we may put on your computer. These cookies allow us to  distinguish you from other users of the website and this helps us  to provide you with a good experience when you browse our website  and also allows us to improve our site. 1. Cookies that are necessary to run the  site Our sites use some cookies which are essential to keeping the  site working and provide the services you need. These include  cookies that enable you to: 2. Cookies which help us improve the site –  analytics cookies and web beacons We use cookies to help us see how people are using our sites. These are known as ‘analytics cookies’, ‘tracking cookies’ or   ‘web beacons’. We use analytics cookies: In addition, when we email you, we may place a tiny tag (also  known as ‘tracking pixel’ or ‘web beacon’) on the email we send  out. These do not collect any personal information, but they let us  know how many people are opening and reading our emails so that we  can choose more popular content. The information we collect using analytics cookies is anonymous  and does not involve collecting the name or address of any user. The analytics cookies that we use only operate through our websites  so they and the data they collect are not shared with anyone  else. 3. Cookies which help us get value for money from  advertising We occasionally use other types of cookies that can track how  our advertisements perform. These cookies will help us  identify which advertisements resulted in a “click through” to the  BHF website or someone downloading one of our advice  sheets. We have begun to embed our Youtube videos using the  ‘Privacy-enhanced’ settings. This uses a cookie if the video is  played. More information on this setting can be found here. by continuing to use our website you will have been deemed to  have agreed to our use of cookies subject to any preferences you  may have indicated to us or any overriding browser settings you may  have. We use analytic cookies from two providers – Google Analytics  and Adobe Sitecatalyst. You can control our use of either or  both of these by clicking on the following links. Please note  that if you prevent the use of cookies using either of these  systems, you will no longer be included in any tracking data from  those tools across all sites (not just BHF websites). Through the use of cookies, we will receive information from  your computer such as your IP address (the unique number that  identifies your computer when you use the internet) and we will  record this information.')</t>
  </si>
  <si>
    <t>Addressed (Web='Our website uses cookies. by using our website and agreeing to  this policy, you consent to our use of cookies in accordance with  the terms of this policy. A cookie is a file containing information packet that is sent by  a web server to a web browser and is stored by the browser. The  identifier is then sent back to the server each time the browser  requests a page from the server. Cookies can be used by web servers  to identity and track web browsers. There are two main types of cookies: "persistent" cookies or  "session" cookies. A persistent cookie consists of a text file sent by a web server  to a web browser, which will be stored by the browser and will  remain valid until its set expiry date (unless deleted by the user  before the expiry date). A session cookie, on the other hand, will expire at the end of  the user session, when the web browser is closed. You can find out more about cookies via the resource  www.aboutcookies.org . We use both session cookies and persistent cookies on our  website. We may send to you the following cookies: When you use our website, you may also be sent third party  cookies. Blocking all cookies may, however, have a negative impact upon  the usability of our websites. You can also delete cookies already  stored on your computer.')</t>
  </si>
  <si>
    <t>Addressed (Web='Google Analyltics Cookies  These cookies allow us to count page visits and traffic sources so we can measure and improve the performance of our website, using Google Analytics. Cookies used: __utma, __utmb, __utmc, __utmz This website uses cookies in order to enhance your user experience. by using this website you are agreeing to the use of cookies from this website.')</t>
  </si>
  <si>
    <t>Addressed (Web='Cookies are text files containing small amounts of information which are downloaded to your device when you visit a website. Cookies are then sent back to the originating website on each subsequent visit, or to another website that recognises that cookie.        Cookies are useful because they allow a website to recognise a user’s device. You can find more information about cookies at:  www.allaboutcookies.org  and  www.youronlinechoices.eu . You can also watch some video footage about cookies by visiting   www.google.co.uk/goodtoknow/data-on-the-web/cookies . Cookies do lots of other jobs too, like letting you navigate between pages efficiently, remembering your preferences, and generally improve your user experience. They can also help to ensure that adverts you see online are more relevant to you and your interests. Most web browsers automatically accept cookies but you can disable this function by changing your browser settings if you so wish. This website uses Google Analytics cookies for managing the performance and design of the site. These cookies are stored for the exclusive use of the publisher of the website visited. All data gathered is aggregated and no personally identifiable information is collected. The data collected is anonymous and does not impact on your privacy. For more information on google analytics cookies please visit   http://www.google.com/analytics/    by using our website, you agree that we can place these types of cookies on your device.')</t>
  </si>
  <si>
    <t>Addressed (App),  (App=' by accessing any part of this  application you shall be deemed to have accepted this legal notice in  ful If you do not accept this legal notice in full, you must leave  this application immediately')</t>
  </si>
  <si>
    <t>Addressed (Web='Copyright © 2014  Me and Mine Health  | Product by P.A.  Cload Healthcare Consulting Ltd  | Registered in England &amp;amp; Wales No. 07888578 | VAT No. 126 4267 21')</t>
  </si>
  <si>
    <t>Addressed (Web='If you believe that any information we are holding on you is incorrect or incomplete, please write to or email us as soon as possible, at the above address. We will promptly correct any information found to be incorrect. Copyright © 2014  Me and Mine Health  | Product by P.A.  Cload Healthcare Consulting Ltd  | Registered in England &amp;amp; Wales No. 07888578 | VAT No. 126 4267 21')</t>
  </si>
  <si>
    <t>Addressed (Web='We may change these terms and conditions at any time by posting changes online. by continuing to use the site after changes are posted you are accepting our new terms and conditions.')</t>
  </si>
  <si>
    <t>Yes ('Please take a moment to read the following Privacy Policy. This should be read in conjunction with our  Terms &amp;amp; Conditions . Please note that words which are defined in our Terms &amp;amp; Conditions also apply to this Privacy Policy. If there is anything you do not understand then please  Contact Us. 1. This Privacy Policy   										  										  											 Isabel Healthcare Limited (" Isabel ") is the Data Controller under the Data Protection Act 1998. Isabel is committed to protecting your privacy online. This Privacy Policy sets out how we treat your personal information, allowing you to make informed choices about the personal information that (a) Isabel collects from you when you access and/or use the Website, or (b) you provide to Isabel in the ways described in paragraph 3 below. In addition, this Privacy Policy complies with the Data Protection Act 1998.   										  										  											 by registering or supplying data or information on the Website, you consent to the collection, use, and transfer of your information under the terms of this Privacy Policy. Isabel Healthcare Limited is based in the United Kingdom, and your personal information is collected, stored, used and shared in accordance with UK and European laws. As part of the services offered to you through our  http://symptomchecker.isabelhealthcare.com  ("Website"), the information you provide to Isabel Healthcare Limited on the Website will be transferred to the United States. This will happen because the hosting provider of our Website is located in the United States. You should be aware that privacy laws in the United States may not be equivalent to the UK and European laws, and by using the Website, you hereby consent to the transfer, storage and processing of your personal information in the United States in accordance with this Privacy Policy and applicable law. If you do not consent to the transfer, storage and processing of your personal information in the United States, please do not use this Website. CHANGES TO THIS PRIVACY POLICY   										  										  											 Personally Identifiable Information (" PID ") - Isabel will inform you if a material change is made to the Privacy Policy, which means a change that expands the permissible use or disclosures of PID allowed by the prior version of the Privacy Policy. Your continued use of the Website will indicate acceptance of the changes. You may of course choose to Opt-out of continuing to use the Website. Please exit the Website immediately if you do not agree to the terms of this Privacy Policy of any revised policy. Personal Health Information (" PHI ") - Isabel will inform you if a material change in the Privacy Policy is made that involves the use of your PHI, and your express opt-in authorisation will be requested. If you choose to not accept the new Privacy Policy, then the current Privacy Policy conditions will remain in effect so long as Isabel continues to make the functionality containing the PHI available. Isabel reserves the right to discontinue or limit functionality in all our products. Non-Material Changes - Isabel may make non-significant changes to the Privacy Policy that do not affect Personally Identifiable Information or Personal Health Information. For these instances, we may not notify you of such non-material changes. If we decide to change the Privacy Policy, we will post those changes to this Privacy Policy, the home page, and other places appropriate throughout the Website so that you are aware of what information we collect, how we use it and under what circumstances (if any) we disclose it. Isabel reserves the right to modify this Privacy Policy at any time, so please review it frequently.')</t>
  </si>
  <si>
    <t>Yes (' Your personal details are strictly confidential and will not be shared with any other organisation save for in accordance with the provisions contained in paragraph 13 below. . by providing us with your personal information, you consent to RCUK sharing and/or processing any information you give us with the following third parties:- 13.1 Any appropriate regulatory body, the Police or other law enforcement agency where we are required to do so by law; or 13.2 Agents: RCUK may use third parties to perform certain functions on our behalf including sending emails, organising promotions, surveys or polls, removing repetitive information from customer lists, comment hosting, website analysis, data analysis. Our agents will have access to your personal information if necessary to perform their function but they cannot use it or disclose it for any other purpose, unless you have specifically given them authority to do so; or 13.3 Products or services: Certain products or services may also be made available or offered to you in conjunction with the Lifesaver application by RCUK in partnership with a third party who may require you to disclose personal information to them in order for you to receive these products or services. If you request a product or service offered in partnership with a third party in this way, the identity of the third party will be disclosed to you and your personal information will be transferred to that third party. The use of your personal information by that third party is also subject to its privacy policy and practices for which we are not responsible for; or 13.4 Maintenance and storage of information: Your information is collected and stored on servers which are owned and maintained by or on behalf of RCUK. We may keep your information for a reasonable period for the purposes set out in these Terms of Use')</t>
  </si>
  <si>
    <t>Yes ('They can also help to ensure that adverts you see online are more relevant to you and your interests  by using our website, you agree that we can place these types of cookies on your device.')</t>
  </si>
  <si>
    <t>Yes (Web='This website uses Google Analytics   by using our website, you agree that we can place these types of cookies on your device.')</t>
  </si>
  <si>
    <t>Anonymous Data</t>
  </si>
  <si>
    <t>Anonymous data</t>
  </si>
  <si>
    <t>5.7d</t>
  </si>
  <si>
    <t>Username/password insecure?</t>
  </si>
  <si>
    <t>No (Leaked)</t>
  </si>
  <si>
    <t xml:space="preserve">    Cloud-hosted data</t>
  </si>
  <si>
    <t xml:space="preserve">    Research</t>
  </si>
  <si>
    <t xml:space="preserve">    Analytics</t>
  </si>
  <si>
    <t xml:space="preserve">  Third parties</t>
  </si>
  <si>
    <t xml:space="preserve">  Developer-controlled services</t>
  </si>
  <si>
    <t>Any online service</t>
  </si>
  <si>
    <t>TransmissionCountries</t>
  </si>
  <si>
    <t xml:space="preserve">    Loading content</t>
  </si>
  <si>
    <t xml:space="preserve">    Crowd-sourced feedback</t>
  </si>
  <si>
    <t xml:space="preserve">    Marketing or advertising</t>
  </si>
  <si>
    <t xml:space="preserve">  Analytics</t>
  </si>
  <si>
    <t>IR</t>
  </si>
  <si>
    <t>4.5c</t>
  </si>
  <si>
    <t>WON'T Transmit (App)</t>
  </si>
  <si>
    <t>Protocol-Standard Data (X)</t>
  </si>
  <si>
    <t>Unencrypted data storage</t>
  </si>
  <si>
    <t>Unencrypted username/password</t>
  </si>
  <si>
    <t>Unencrypted personal or sensitive information a</t>
  </si>
  <si>
    <t>Insecure data storage</t>
  </si>
  <si>
    <t>Insufficient transport layer protection</t>
  </si>
  <si>
    <t>Unintended data leakage</t>
  </si>
  <si>
    <t>Identifying information sent without encryption b</t>
  </si>
  <si>
    <t>Sensitive information sent without encryption</t>
  </si>
  <si>
    <t>Health-related information sent to third parties</t>
  </si>
  <si>
    <t>Unencrypted access to server-side API</t>
  </si>
  <si>
    <t>Online Services Unencrypted</t>
  </si>
  <si>
    <t>SQL injection risk</t>
  </si>
  <si>
    <t>Access to user data  without authorization</t>
  </si>
  <si>
    <t>Security vulnerability class</t>
  </si>
  <si>
    <t>Type</t>
  </si>
  <si>
    <t>Weak server-side controls</t>
  </si>
  <si>
    <t>Fixed device identifier used as user identifier</t>
  </si>
  <si>
    <t>Username/password captured in network cache or log</t>
  </si>
  <si>
    <t>Comma Separated List</t>
  </si>
  <si>
    <t>Strong Identifiers Transmitted over HTTP</t>
  </si>
  <si>
    <t>Sensitive Information Transmitted over HTTP</t>
  </si>
  <si>
    <t>Country or Area or Partial Postcode</t>
  </si>
  <si>
    <t>Medical System Numbers</t>
  </si>
  <si>
    <t>Measured Health Parameters</t>
  </si>
  <si>
    <t>Genetic Information</t>
  </si>
  <si>
    <t>Others' Contact Details</t>
  </si>
  <si>
    <t>Weaker Identifiers Transmitted over HTTP</t>
  </si>
  <si>
    <t>7.14a</t>
  </si>
  <si>
    <t>API vulnerable</t>
  </si>
  <si>
    <t>Yes (No Access Control)</t>
  </si>
  <si>
    <t>Yes (No Access Control, SQL Injection)</t>
  </si>
  <si>
    <t>Weaker Identifying information sent without encryption b</t>
  </si>
  <si>
    <t>{Table}</t>
  </si>
  <si>
    <t>Using encryption a</t>
  </si>
  <si>
    <t>Protocol-standard data c</t>
  </si>
  <si>
    <t>By platform</t>
  </si>
  <si>
    <t>Transmission behaviour</t>
  </si>
  <si>
    <t>App transmits data</t>
  </si>
  <si>
    <t xml:space="preserve">  Online services</t>
  </si>
  <si>
    <t xml:space="preserve">  Advertising/marketing</t>
  </si>
  <si>
    <t xml:space="preserve">  Content loading</t>
  </si>
  <si>
    <t>App doesn't transmit data</t>
  </si>
  <si>
    <t>By payment model</t>
  </si>
  <si>
    <t>Classes of transmitted data</t>
  </si>
  <si>
    <t>n transmitting data</t>
  </si>
  <si>
    <t>Identifying information</t>
  </si>
  <si>
    <t xml:space="preserve">  Identifying information (strong)</t>
  </si>
  <si>
    <t xml:space="preserve">  Identifying information (weaker)</t>
  </si>
  <si>
    <t xml:space="preserve">  Sensitive information (medical)</t>
  </si>
  <si>
    <t xml:space="preserve">  Sensitive information (measurements)</t>
  </si>
  <si>
    <t xml:space="preserve">  Sensitive information (other)</t>
  </si>
  <si>
    <t>Other information</t>
  </si>
  <si>
    <t>App has privacy policy</t>
  </si>
  <si>
    <t xml:space="preserve">  Policy covers data not transmitted by app</t>
  </si>
  <si>
    <t xml:space="preserve">  No transmission explicitly contradicting policy</t>
  </si>
  <si>
    <t xml:space="preserve">  Transmits data not covered by policy</t>
  </si>
  <si>
    <t xml:space="preserve">  Transmits data explicitly disclaimed by policy</t>
  </si>
  <si>
    <t>App has no privacy policy</t>
  </si>
  <si>
    <t>Policy and transmission concordance</t>
  </si>
  <si>
    <t>Apps that transmit data</t>
  </si>
  <si>
    <t>(%)</t>
  </si>
  <si>
    <t xml:space="preserve">    Identifying information</t>
  </si>
  <si>
    <t xml:space="preserve">      Identifying information (strong)</t>
  </si>
  <si>
    <t xml:space="preserve">      Identifying information (weaker)</t>
  </si>
  <si>
    <t xml:space="preserve">    Sensitive information</t>
  </si>
  <si>
    <t xml:space="preserve">      Sensitive information (medical)</t>
  </si>
  <si>
    <t xml:space="preserve">      Sensitive information (measurements)</t>
  </si>
  <si>
    <t xml:space="preserve">      Sensitive information (other)</t>
  </si>
  <si>
    <t xml:space="preserve">    Other information</t>
  </si>
  <si>
    <t xml:space="preserve">    Protocol-standard data</t>
  </si>
  <si>
    <t xml:space="preserve">    Analytics data</t>
  </si>
  <si>
    <t>Transmission security</t>
  </si>
  <si>
    <t>App transmits data some/all data securely (HTTPS)</t>
  </si>
  <si>
    <t xml:space="preserve">  All transmissions encrypted</t>
  </si>
  <si>
    <t>App transmits some/all data insecurely (HTTP)</t>
  </si>
  <si>
    <t xml:space="preserve">  All transmission unencrypted</t>
  </si>
  <si>
    <t xml:space="preserve">  Identifying information</t>
  </si>
  <si>
    <t xml:space="preserve">    Identifying information (strong)</t>
  </si>
  <si>
    <t xml:space="preserve">    Identifying information (weaker)</t>
  </si>
  <si>
    <t xml:space="preserve">  Sensitive information</t>
  </si>
  <si>
    <t xml:space="preserve">    Sensitive information (medical)</t>
  </si>
  <si>
    <t xml:space="preserve">    Sensitive information (measurements)</t>
  </si>
  <si>
    <t xml:space="preserve">    Sensitive information (other)</t>
  </si>
  <si>
    <t xml:space="preserve">  Other information</t>
  </si>
  <si>
    <t xml:space="preserve">  Protocol-standard data</t>
  </si>
  <si>
    <t xml:space="preserve">  Analytics data</t>
  </si>
  <si>
    <t>Transmitted data item</t>
  </si>
  <si>
    <t xml:space="preserve">  Full name</t>
  </si>
  <si>
    <t xml:space="preserve">  Date of birth</t>
  </si>
  <si>
    <t xml:space="preserve">  Postal address</t>
  </si>
  <si>
    <t xml:space="preserve">  Full postcode</t>
  </si>
  <si>
    <t xml:space="preserve">  Email address</t>
  </si>
  <si>
    <t xml:space="preserve">  Telephone numbers</t>
  </si>
  <si>
    <t xml:space="preserve">  Username</t>
  </si>
  <si>
    <t xml:space="preserve">  Password</t>
  </si>
  <si>
    <t xml:space="preserve">  Medical system numbers</t>
  </si>
  <si>
    <t xml:space="preserve">  Social security number</t>
  </si>
  <si>
    <t xml:space="preserve">  Photographs of people</t>
  </si>
  <si>
    <t xml:space="preserve">  Social network credentials</t>
  </si>
  <si>
    <t xml:space="preserve">  Others' contact details</t>
  </si>
  <si>
    <t xml:space="preserve">  Others email addresses</t>
  </si>
  <si>
    <t xml:space="preserve">  Financial/payment details</t>
  </si>
  <si>
    <t xml:space="preserve">  Device unique identifier</t>
  </si>
  <si>
    <t xml:space="preserve">  Name (first or unspecified)</t>
  </si>
  <si>
    <t xml:space="preserve">  Age or year of birth</t>
  </si>
  <si>
    <t xml:space="preserve">  Gender</t>
  </si>
  <si>
    <t xml:space="preserve">  Country or area or partial postcode</t>
  </si>
  <si>
    <t xml:space="preserve">  Geolocation</t>
  </si>
  <si>
    <t xml:space="preserve">  Other unique identifier</t>
  </si>
  <si>
    <t xml:space="preserve">  Hobbies and interests</t>
  </si>
  <si>
    <t xml:space="preserve">  Other photographs</t>
  </si>
  <si>
    <t xml:space="preserve">  User generated content not previously covered</t>
  </si>
  <si>
    <t xml:space="preserve">  Device characteristics</t>
  </si>
  <si>
    <t xml:space="preserve">  Disability status</t>
  </si>
  <si>
    <t xml:space="preserve">  Medical history</t>
  </si>
  <si>
    <t xml:space="preserve">  Mental health status</t>
  </si>
  <si>
    <t xml:space="preserve">  Medications</t>
  </si>
  <si>
    <t xml:space="preserve">  Substance use</t>
  </si>
  <si>
    <t xml:space="preserve">  Genetic information</t>
  </si>
  <si>
    <t xml:space="preserve">  Ethnicity</t>
  </si>
  <si>
    <t xml:space="preserve">  Sexuality</t>
  </si>
  <si>
    <t xml:space="preserve">  Political affiliation</t>
  </si>
  <si>
    <t xml:space="preserve">  Religious beliefs</t>
  </si>
  <si>
    <t xml:space="preserve">  Employment status</t>
  </si>
  <si>
    <t>Identifying information (weaker)</t>
  </si>
  <si>
    <t>Identifying information (strong)</t>
  </si>
  <si>
    <t xml:space="preserve">  IVF information</t>
  </si>
  <si>
    <t xml:space="preserve">  HIV status</t>
  </si>
  <si>
    <t xml:space="preserve">  IP address</t>
  </si>
  <si>
    <t>4567 (Multi, Paid)</t>
  </si>
  <si>
    <t>4538 (Android, Free), 4567 (Multi, Paid)</t>
  </si>
  <si>
    <t>Outside UK</t>
  </si>
  <si>
    <t xml:space="preserve">Transmission </t>
  </si>
  <si>
    <t>Version history</t>
  </si>
  <si>
    <t xml:space="preserve">   First release</t>
  </si>
  <si>
    <t>App purposes</t>
  </si>
  <si>
    <t xml:space="preserve">  Healthy living and health promotion</t>
  </si>
  <si>
    <t xml:space="preserve">    Exercise and weight loss</t>
  </si>
  <si>
    <t xml:space="preserve">    Smoking cessation</t>
  </si>
  <si>
    <t xml:space="preserve">    Alcohol harm reduction</t>
  </si>
  <si>
    <t xml:space="preserve">    Drug use</t>
  </si>
  <si>
    <t xml:space="preserve">    Sexual health</t>
  </si>
  <si>
    <t xml:space="preserve">  Self-management</t>
  </si>
  <si>
    <t xml:space="preserve">    Long-term conditions</t>
  </si>
  <si>
    <t xml:space="preserve">      Parkinson's disease</t>
  </si>
  <si>
    <t xml:space="preserve">      Sickle cell anaemia</t>
  </si>
  <si>
    <t xml:space="preserve">    Therapy-related management</t>
  </si>
  <si>
    <t xml:space="preserve">  Self-assessment</t>
  </si>
  <si>
    <t xml:space="preserve">    Symptom or risk checker</t>
  </si>
  <si>
    <t xml:space="preserve">       Symptom checker</t>
  </si>
  <si>
    <t xml:space="preserve">       Risk checker</t>
  </si>
  <si>
    <t xml:space="preserve">  Service directory or finder</t>
  </si>
  <si>
    <t xml:space="preserve">  Information provision</t>
  </si>
  <si>
    <t xml:space="preserve">  Diary or personal health record</t>
  </si>
  <si>
    <t xml:space="preserve">  Medication management</t>
  </si>
  <si>
    <t xml:space="preserve">  Assistive technologies</t>
  </si>
  <si>
    <t xml:space="preserve">  Social networking</t>
  </si>
  <si>
    <t xml:space="preserve">  Collecting data for research</t>
  </si>
  <si>
    <t xml:space="preserve">  In-app privacy policy</t>
  </si>
  <si>
    <t xml:space="preserve">  Other privacy policy</t>
  </si>
  <si>
    <t xml:space="preserve">  No privacy policy</t>
  </si>
  <si>
    <t xml:space="preserve">  Advertising policy</t>
  </si>
  <si>
    <t xml:space="preserve">  Clinical disclaimer</t>
  </si>
  <si>
    <t>n apps with policy</t>
  </si>
  <si>
    <t>Apps with policy</t>
  </si>
  <si>
    <t>Data storage</t>
  </si>
  <si>
    <t>App stores data locally</t>
  </si>
  <si>
    <t xml:space="preserve">  Data store is encrypted</t>
  </si>
  <si>
    <t xml:space="preserve">  Data store contains personal/sensitive information</t>
  </si>
  <si>
    <t>App does not store local data</t>
  </si>
  <si>
    <t>Data storage behaviour</t>
  </si>
  <si>
    <t>Connect to network</t>
  </si>
  <si>
    <t>Connect to external device</t>
  </si>
  <si>
    <t>Access sensor</t>
  </si>
  <si>
    <t>Call phone</t>
  </si>
  <si>
    <t>Get device information</t>
  </si>
  <si>
    <t>Modify device state</t>
  </si>
  <si>
    <t>Access user data</t>
  </si>
  <si>
    <t>Store data</t>
  </si>
  <si>
    <t>Push notification</t>
  </si>
  <si>
    <t>In app purchasing</t>
  </si>
  <si>
    <t xml:space="preserve">  Connect to service</t>
  </si>
  <si>
    <t xml:space="preserve">  Display advert</t>
  </si>
  <si>
    <t xml:space="preserve">  Track user</t>
  </si>
  <si>
    <t>Requested permission</t>
  </si>
  <si>
    <t>Apps that collect data</t>
  </si>
  <si>
    <t>Privacy disclosure available</t>
  </si>
  <si>
    <t xml:space="preserve">    Policy mentions app</t>
  </si>
  <si>
    <t>No privacy disclosure</t>
  </si>
  <si>
    <t>In-app clinical disclaimer</t>
  </si>
  <si>
    <t>n with policy</t>
  </si>
  <si>
    <t>Classes of data covered by policy</t>
  </si>
  <si>
    <t>Items that policy states app may collect/transmit</t>
  </si>
  <si>
    <t>Items that policy states app will not collect/transmit</t>
  </si>
  <si>
    <t>Collection</t>
  </si>
  <si>
    <t>n collecting data</t>
  </si>
  <si>
    <t>Classes of collected data</t>
  </si>
  <si>
    <t>Policy and collection concordance</t>
  </si>
  <si>
    <t xml:space="preserve">  Policy covers data not collected by app</t>
  </si>
  <si>
    <t xml:space="preserve">  No collection explicitly contradicts policy</t>
  </si>
  <si>
    <t xml:space="preserve">  Collects data not covered by policy</t>
  </si>
  <si>
    <t xml:space="preserve">    Annotations</t>
  </si>
  <si>
    <t xml:space="preserve">    Appointments</t>
  </si>
  <si>
    <t xml:space="preserve">    Bookmarks</t>
  </si>
  <si>
    <t xml:space="preserve">    Feedback/Rating</t>
  </si>
  <si>
    <t xml:space="preserve">    Messages</t>
  </si>
  <si>
    <t xml:space="preserve">    Reminders</t>
  </si>
  <si>
    <t xml:space="preserve">    Diary</t>
  </si>
  <si>
    <t>App (Medical Contact Details)</t>
  </si>
  <si>
    <t>App (Messages)</t>
  </si>
  <si>
    <t>Vulnerabilities</t>
  </si>
  <si>
    <t>Data type</t>
  </si>
  <si>
    <t>§</t>
  </si>
  <si>
    <t>Basic characteristics</t>
  </si>
  <si>
    <t>County of origin</t>
  </si>
  <si>
    <t xml:space="preserve">  United Kingdom</t>
  </si>
  <si>
    <t xml:space="preserve">  Germany</t>
  </si>
  <si>
    <t xml:space="preserve">  Ireland</t>
  </si>
  <si>
    <t xml:space="preserve">  Netherlands</t>
  </si>
  <si>
    <t xml:space="preserve">  United States</t>
  </si>
  <si>
    <t xml:space="preserve">  iOS-only</t>
  </si>
  <si>
    <t xml:space="preserve">  Android-only</t>
  </si>
  <si>
    <t xml:space="preserve">  Paid</t>
  </si>
  <si>
    <t xml:space="preserve">  Median of paid</t>
  </si>
  <si>
    <t xml:space="preserve">  Both platforms</t>
  </si>
  <si>
    <t>Up-front cost</t>
  </si>
  <si>
    <t>By privacy policy</t>
  </si>
  <si>
    <t>P value</t>
  </si>
  <si>
    <t>HBC Rank</t>
  </si>
  <si>
    <t>HBC Significance</t>
  </si>
  <si>
    <t>HBC Significant?</t>
  </si>
  <si>
    <t>(Threshold)</t>
  </si>
  <si>
    <t>% of any online</t>
  </si>
  <si>
    <t>% of dest n</t>
  </si>
  <si>
    <t>Addressed (Web='You can ask us what information we hold about you.')</t>
  </si>
  <si>
    <t>Policy mentions app regardless</t>
  </si>
  <si>
    <t xml:space="preserve">  Contacts</t>
  </si>
  <si>
    <t xml:space="preserve">  Calendar</t>
  </si>
  <si>
    <t xml:space="preserve">    Justified?</t>
  </si>
  <si>
    <t>Any justification for…</t>
  </si>
  <si>
    <t>Camera access</t>
  </si>
  <si>
    <t>Contacts access</t>
  </si>
  <si>
    <t>Calendar access</t>
  </si>
  <si>
    <t>Yes (HTTP)</t>
  </si>
  <si>
    <t>Yes (HTTPS)</t>
  </si>
  <si>
    <t xml:space="preserve"> (iTunes store does not include privacy policy links.)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</si>
</sst>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quot;#,##0.00;[Red]\-&quot;£&quot;#,##0.00"/>
    <numFmt numFmtId="164" formatCode="&quot;£&quot;#,##0.00"/>
    <numFmt numFmtId="165" formatCode="0.000"/>
    <numFmt numFmtId="166" formatCode="0.0000"/>
    <numFmt numFmtId="167" formatCode="\(0%\)"/>
    <numFmt numFmtId="168" formatCode="\(0.000\)"/>
  </numFmts>
  <fonts count="22" x14ac:knownFonts="1">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sz val="11"/>
      <name val="Calibri"/>
      <family val="2"/>
      <scheme val="minor"/>
    </font>
    <font>
      <i/>
      <sz val="11"/>
      <name val="Calibri"/>
      <family val="2"/>
      <scheme val="minor"/>
    </font>
    <font>
      <b/>
      <sz val="11"/>
      <name val="Calibri"/>
      <family val="2"/>
      <scheme val="minor"/>
    </font>
    <font>
      <b/>
      <i/>
      <sz val="11"/>
      <color theme="1"/>
      <name val="Calibri"/>
      <family val="2"/>
      <scheme val="minor"/>
    </font>
    <font>
      <u/>
      <sz val="11"/>
      <color theme="11"/>
      <name val="Calibri"/>
      <family val="2"/>
      <scheme val="minor"/>
    </font>
    <font>
      <sz val="11"/>
      <color rgb="FFFF0000"/>
      <name val="Calibri"/>
      <family val="2"/>
      <scheme val="minor"/>
    </font>
    <font>
      <sz val="11"/>
      <color theme="1"/>
      <name val="Calibri"/>
      <family val="2"/>
      <scheme val="minor"/>
    </font>
    <font>
      <sz val="11"/>
      <color theme="1"/>
      <name val="Calibri"/>
      <family val="2"/>
    </font>
    <font>
      <sz val="9"/>
      <color indexed="81"/>
      <name val="Tahoma"/>
      <family val="2"/>
    </font>
    <font>
      <b/>
      <sz val="9"/>
      <color indexed="81"/>
      <name val="Tahoma"/>
      <family val="2"/>
    </font>
    <font>
      <i/>
      <sz val="10.5"/>
      <color theme="1"/>
      <name val="Calibri"/>
      <family val="2"/>
      <scheme val="minor"/>
    </font>
    <font>
      <sz val="10.5"/>
      <color theme="1"/>
      <name val="Calibri"/>
      <family val="2"/>
      <scheme val="minor"/>
    </font>
    <font>
      <sz val="10.5"/>
      <color theme="1"/>
      <name val="Calibri"/>
      <family val="2"/>
    </font>
    <font>
      <b/>
      <sz val="10.5"/>
      <color rgb="FF000000"/>
      <name val="Calibri"/>
      <family val="2"/>
    </font>
    <font>
      <b/>
      <sz val="10.5"/>
      <color theme="1"/>
      <name val="Calibri"/>
      <family val="2"/>
      <scheme val="minor"/>
    </font>
    <font>
      <sz val="10.5"/>
      <color theme="0" tint="-0.499984740745262"/>
      <name val="Calibri"/>
      <family val="2"/>
      <scheme val="minor"/>
    </font>
    <font>
      <sz val="10.5"/>
      <color theme="0" tint="-0.34998626667073579"/>
      <name val="Calibri"/>
      <family val="2"/>
      <scheme val="minor"/>
    </font>
    <font>
      <sz val="10.5"/>
      <color rgb="FF000000"/>
      <name val="Calibri"/>
      <family val="2"/>
      <scheme val="minor"/>
    </font>
  </fonts>
  <fills count="16">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8" tint="-0.249977111117893"/>
        <bgColor indexed="64"/>
      </patternFill>
    </fill>
    <fill>
      <patternFill patternType="solid">
        <fgColor rgb="FFFFFF00"/>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2F2F2"/>
        <bgColor rgb="FF000000"/>
      </patternFill>
    </fill>
    <fill>
      <patternFill patternType="solid">
        <fgColor theme="4" tint="0.59999389629810485"/>
        <bgColor indexed="64"/>
      </patternFill>
    </fill>
    <fill>
      <patternFill patternType="solid">
        <fgColor theme="9" tint="0.59999389629810485"/>
        <bgColor indexed="64"/>
      </patternFill>
    </fill>
  </fills>
  <borders count="11">
    <border>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top style="thin">
        <color indexed="64"/>
      </top>
      <bottom/>
      <diagonal/>
    </border>
  </borders>
  <cellStyleXfs count="47">
    <xf numFmtId="0" fontId="0" fillId="0" borderId="0"/>
    <xf numFmtId="0" fontId="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9" fontId="10" fillId="0" borderId="0" applyFont="0" applyFill="0" applyBorder="0" applyAlignment="0" applyProtection="0"/>
  </cellStyleXfs>
  <cellXfs count="400">
    <xf numFmtId="0" fontId="0" fillId="0" borderId="0" xfId="0"/>
    <xf numFmtId="0" fontId="0" fillId="0" borderId="1" xfId="0" applyFont="1" applyFill="1" applyBorder="1" applyAlignment="1">
      <alignment vertical="top"/>
    </xf>
    <xf numFmtId="0" fontId="0" fillId="0" borderId="2" xfId="0" applyFont="1" applyFill="1" applyBorder="1" applyAlignment="1">
      <alignment vertical="top"/>
    </xf>
    <xf numFmtId="0" fontId="0" fillId="0" borderId="1" xfId="0" applyFont="1" applyBorder="1" applyAlignment="1">
      <alignment vertical="top"/>
    </xf>
    <xf numFmtId="0" fontId="1" fillId="2" borderId="1" xfId="0" applyFont="1" applyFill="1" applyBorder="1" applyAlignment="1">
      <alignment vertical="top"/>
    </xf>
    <xf numFmtId="49" fontId="0" fillId="2" borderId="1" xfId="0" applyNumberFormat="1" applyFont="1" applyFill="1" applyBorder="1" applyAlignment="1">
      <alignment horizontal="left" vertical="top"/>
    </xf>
    <xf numFmtId="0" fontId="2" fillId="7" borderId="4" xfId="0" applyFont="1" applyFill="1" applyBorder="1" applyAlignment="1">
      <alignment horizontal="center"/>
    </xf>
    <xf numFmtId="0" fontId="0" fillId="0" borderId="0" xfId="0" applyAlignment="1">
      <alignment horizontal="center"/>
    </xf>
    <xf numFmtId="49" fontId="5" fillId="5" borderId="1" xfId="0" applyNumberFormat="1" applyFont="1" applyFill="1" applyBorder="1" applyAlignment="1">
      <alignment horizontal="left" vertical="top"/>
    </xf>
    <xf numFmtId="0" fontId="6" fillId="5" borderId="1" xfId="0" applyFont="1" applyFill="1" applyBorder="1" applyAlignment="1">
      <alignment horizontal="left" vertical="top"/>
    </xf>
    <xf numFmtId="0" fontId="4" fillId="5" borderId="1" xfId="0" applyFont="1" applyFill="1" applyBorder="1" applyAlignment="1">
      <alignment vertical="top"/>
    </xf>
    <xf numFmtId="0" fontId="6" fillId="0" borderId="1" xfId="0" applyFont="1" applyFill="1" applyBorder="1" applyAlignment="1">
      <alignment horizontal="left" vertical="top" wrapText="1"/>
    </xf>
    <xf numFmtId="0" fontId="4" fillId="0" borderId="1" xfId="0" applyFont="1" applyFill="1" applyBorder="1" applyAlignment="1">
      <alignment vertical="top" wrapText="1"/>
    </xf>
    <xf numFmtId="0" fontId="4" fillId="0" borderId="1" xfId="0" applyFont="1" applyFill="1" applyBorder="1" applyAlignment="1">
      <alignment vertical="top"/>
    </xf>
    <xf numFmtId="0" fontId="4" fillId="0" borderId="1" xfId="0" applyFont="1" applyFill="1" applyBorder="1" applyAlignment="1">
      <alignment horizontal="left" vertical="top"/>
    </xf>
    <xf numFmtId="0" fontId="4" fillId="6" borderId="1" xfId="0" applyFont="1" applyFill="1" applyBorder="1" applyAlignment="1">
      <alignment vertical="top"/>
    </xf>
    <xf numFmtId="49" fontId="4" fillId="4" borderId="1" xfId="0" applyNumberFormat="1" applyFont="1" applyFill="1" applyBorder="1" applyAlignment="1">
      <alignment horizontal="left" vertical="top" wrapText="1"/>
    </xf>
    <xf numFmtId="0" fontId="6" fillId="4" borderId="1" xfId="0" applyFont="1" applyFill="1" applyBorder="1" applyAlignment="1">
      <alignment horizontal="left" vertical="top" wrapText="1"/>
    </xf>
    <xf numFmtId="0" fontId="0" fillId="2" borderId="1" xfId="0" applyFont="1" applyFill="1" applyBorder="1" applyAlignment="1">
      <alignment horizontal="left" vertical="top"/>
    </xf>
    <xf numFmtId="0" fontId="4" fillId="3" borderId="1" xfId="0" applyFont="1" applyFill="1" applyBorder="1" applyAlignment="1">
      <alignment vertical="top"/>
    </xf>
    <xf numFmtId="0" fontId="0" fillId="0" borderId="0" xfId="0"/>
    <xf numFmtId="0" fontId="0" fillId="2" borderId="2" xfId="0" applyFont="1" applyFill="1" applyBorder="1" applyAlignment="1">
      <alignment vertical="top"/>
    </xf>
    <xf numFmtId="0" fontId="2" fillId="0" borderId="0" xfId="0" applyFont="1"/>
    <xf numFmtId="0" fontId="0" fillId="0" borderId="0" xfId="0" applyAlignment="1">
      <alignment horizontal="left"/>
    </xf>
    <xf numFmtId="49" fontId="0" fillId="0" borderId="1" xfId="0" applyNumberFormat="1" applyFont="1" applyFill="1" applyBorder="1" applyAlignment="1">
      <alignment horizontal="left" vertical="top"/>
    </xf>
    <xf numFmtId="0" fontId="1" fillId="0" borderId="1" xfId="0" applyFont="1" applyFill="1" applyBorder="1" applyAlignment="1">
      <alignment vertical="top"/>
    </xf>
    <xf numFmtId="0" fontId="0" fillId="0" borderId="1" xfId="0" applyFont="1" applyFill="1" applyBorder="1" applyAlignment="1">
      <alignment horizontal="left" vertical="top"/>
    </xf>
    <xf numFmtId="0" fontId="4" fillId="3" borderId="2" xfId="0" applyFont="1" applyFill="1" applyBorder="1" applyAlignment="1">
      <alignment vertical="top"/>
    </xf>
    <xf numFmtId="0" fontId="4" fillId="4" borderId="2" xfId="0" applyFont="1" applyFill="1" applyBorder="1" applyAlignment="1">
      <alignment vertical="top"/>
    </xf>
    <xf numFmtId="14" fontId="4" fillId="0" borderId="1" xfId="0" applyNumberFormat="1" applyFont="1" applyFill="1" applyBorder="1" applyAlignment="1">
      <alignment horizontal="left" vertical="top"/>
    </xf>
    <xf numFmtId="49" fontId="4" fillId="0" borderId="1" xfId="0" applyNumberFormat="1" applyFont="1" applyFill="1" applyBorder="1" applyAlignment="1">
      <alignment horizontal="left" vertical="top"/>
    </xf>
    <xf numFmtId="2" fontId="4" fillId="0" borderId="1" xfId="0" applyNumberFormat="1" applyFont="1" applyFill="1" applyBorder="1" applyAlignment="1">
      <alignment horizontal="left" vertical="top"/>
    </xf>
    <xf numFmtId="1" fontId="4" fillId="0" borderId="1" xfId="0" applyNumberFormat="1" applyFont="1" applyFill="1" applyBorder="1" applyAlignment="1">
      <alignment horizontal="left" vertical="top"/>
    </xf>
    <xf numFmtId="14" fontId="0" fillId="0" borderId="1" xfId="0" applyNumberFormat="1" applyFont="1" applyFill="1" applyBorder="1" applyAlignment="1">
      <alignment horizontal="left" vertical="top"/>
    </xf>
    <xf numFmtId="0" fontId="3" fillId="0" borderId="1" xfId="1" applyFill="1" applyBorder="1" applyAlignment="1">
      <alignment vertical="top"/>
    </xf>
    <xf numFmtId="0" fontId="4" fillId="0" borderId="1" xfId="1" applyFont="1" applyFill="1" applyBorder="1" applyAlignment="1">
      <alignment vertical="top"/>
    </xf>
    <xf numFmtId="0" fontId="4" fillId="0" borderId="1" xfId="0" quotePrefix="1" applyFont="1" applyFill="1" applyBorder="1" applyAlignment="1">
      <alignment vertical="top"/>
    </xf>
    <xf numFmtId="0" fontId="4" fillId="0" borderId="1" xfId="0" quotePrefix="1" applyFont="1" applyFill="1" applyBorder="1" applyAlignment="1">
      <alignment vertical="top" wrapText="1"/>
    </xf>
    <xf numFmtId="0" fontId="6" fillId="0" borderId="1" xfId="0" applyFont="1" applyFill="1" applyBorder="1" applyAlignment="1">
      <alignment vertical="top"/>
    </xf>
    <xf numFmtId="0" fontId="0" fillId="0" borderId="0" xfId="0" quotePrefix="1" applyAlignment="1">
      <alignment horizontal="center"/>
    </xf>
    <xf numFmtId="0" fontId="3" fillId="0" borderId="0" xfId="1" applyAlignment="1">
      <alignment horizontal="center"/>
    </xf>
    <xf numFmtId="0" fontId="0" fillId="0" borderId="1" xfId="0" quotePrefix="1" applyFont="1" applyFill="1" applyBorder="1" applyAlignment="1">
      <alignment vertical="top"/>
    </xf>
    <xf numFmtId="0" fontId="0" fillId="0" borderId="2" xfId="0" quotePrefix="1" applyFont="1" applyFill="1" applyBorder="1" applyAlignment="1">
      <alignment vertical="top"/>
    </xf>
    <xf numFmtId="14" fontId="0" fillId="0" borderId="6" xfId="0" applyNumberFormat="1" applyFont="1" applyFill="1" applyBorder="1" applyAlignment="1">
      <alignment horizontal="left" vertical="top"/>
    </xf>
    <xf numFmtId="0" fontId="0" fillId="0" borderId="6" xfId="0" applyFont="1" applyFill="1" applyBorder="1" applyAlignment="1">
      <alignment vertical="top"/>
    </xf>
    <xf numFmtId="0" fontId="0" fillId="0" borderId="5" xfId="0" applyFont="1" applyFill="1" applyBorder="1" applyAlignment="1">
      <alignment vertical="top"/>
    </xf>
    <xf numFmtId="0" fontId="4" fillId="5" borderId="6" xfId="0" applyFont="1" applyFill="1" applyBorder="1" applyAlignment="1">
      <alignment vertical="top"/>
    </xf>
    <xf numFmtId="0" fontId="4" fillId="0" borderId="6" xfId="0" applyFont="1" applyFill="1" applyBorder="1" applyAlignment="1">
      <alignment vertical="top"/>
    </xf>
    <xf numFmtId="0" fontId="3" fillId="0" borderId="6" xfId="1" applyFill="1" applyBorder="1" applyAlignment="1">
      <alignment vertical="top"/>
    </xf>
    <xf numFmtId="49" fontId="4" fillId="0" borderId="6" xfId="0" applyNumberFormat="1" applyFont="1" applyFill="1" applyBorder="1" applyAlignment="1">
      <alignment horizontal="left" vertical="top"/>
    </xf>
    <xf numFmtId="14" fontId="4" fillId="0" borderId="6" xfId="0" applyNumberFormat="1" applyFont="1" applyFill="1" applyBorder="1" applyAlignment="1">
      <alignment horizontal="left" vertical="top"/>
    </xf>
    <xf numFmtId="0" fontId="4" fillId="0" borderId="6" xfId="0" applyFont="1" applyFill="1" applyBorder="1" applyAlignment="1">
      <alignment horizontal="left" vertical="top"/>
    </xf>
    <xf numFmtId="2" fontId="4" fillId="0" borderId="6" xfId="0" applyNumberFormat="1" applyFont="1" applyFill="1" applyBorder="1" applyAlignment="1">
      <alignment horizontal="left" vertical="top"/>
    </xf>
    <xf numFmtId="1" fontId="4" fillId="0" borderId="6" xfId="0" applyNumberFormat="1" applyFont="1" applyFill="1" applyBorder="1" applyAlignment="1">
      <alignment horizontal="left" vertical="top"/>
    </xf>
    <xf numFmtId="0" fontId="4" fillId="0" borderId="6" xfId="0" quotePrefix="1" applyFont="1" applyFill="1" applyBorder="1" applyAlignment="1">
      <alignment vertical="top"/>
    </xf>
    <xf numFmtId="0" fontId="4" fillId="6" borderId="6" xfId="0" applyFont="1" applyFill="1" applyBorder="1" applyAlignment="1">
      <alignment vertical="top"/>
    </xf>
    <xf numFmtId="0" fontId="4" fillId="3" borderId="6" xfId="0" applyFont="1" applyFill="1" applyBorder="1" applyAlignment="1">
      <alignment vertical="top"/>
    </xf>
    <xf numFmtId="0" fontId="0" fillId="0" borderId="6" xfId="0" applyFont="1" applyBorder="1" applyAlignment="1">
      <alignment vertical="top"/>
    </xf>
    <xf numFmtId="0" fontId="0" fillId="2" borderId="1" xfId="0" applyFont="1" applyFill="1" applyBorder="1" applyAlignment="1">
      <alignment vertical="top"/>
    </xf>
    <xf numFmtId="0" fontId="0" fillId="2" borderId="6" xfId="0" applyFont="1" applyFill="1" applyBorder="1" applyAlignment="1">
      <alignment vertical="top"/>
    </xf>
    <xf numFmtId="0" fontId="0" fillId="8" borderId="3" xfId="0" applyFont="1" applyFill="1" applyBorder="1" applyAlignment="1">
      <alignment horizontal="left" vertical="top"/>
    </xf>
    <xf numFmtId="0" fontId="0" fillId="8" borderId="2" xfId="0" applyFont="1" applyFill="1" applyBorder="1" applyAlignment="1">
      <alignment horizontal="left" vertical="top"/>
    </xf>
    <xf numFmtId="0" fontId="0" fillId="8" borderId="1" xfId="0" applyFont="1" applyFill="1" applyBorder="1" applyAlignment="1">
      <alignment vertical="top"/>
    </xf>
    <xf numFmtId="0" fontId="0" fillId="8" borderId="6" xfId="0" applyFont="1" applyFill="1" applyBorder="1" applyAlignment="1">
      <alignment vertical="top"/>
    </xf>
    <xf numFmtId="49" fontId="5" fillId="5" borderId="7" xfId="0" applyNumberFormat="1" applyFont="1" applyFill="1" applyBorder="1" applyAlignment="1">
      <alignment horizontal="left" vertical="top"/>
    </xf>
    <xf numFmtId="0" fontId="6" fillId="5" borderId="7" xfId="0" applyFont="1" applyFill="1" applyBorder="1" applyAlignment="1">
      <alignment horizontal="left" vertical="top"/>
    </xf>
    <xf numFmtId="0" fontId="4" fillId="5" borderId="7" xfId="0" applyFont="1" applyFill="1" applyBorder="1" applyAlignment="1">
      <alignment vertical="top"/>
    </xf>
    <xf numFmtId="8" fontId="4" fillId="0" borderId="1" xfId="0" applyNumberFormat="1" applyFont="1" applyFill="1" applyBorder="1" applyAlignment="1">
      <alignment horizontal="left" vertical="top"/>
    </xf>
    <xf numFmtId="0" fontId="4" fillId="9" borderId="1" xfId="0" applyFont="1" applyFill="1" applyBorder="1" applyAlignment="1">
      <alignment vertical="top"/>
    </xf>
    <xf numFmtId="0" fontId="0" fillId="0" borderId="0" xfId="0" quotePrefix="1" applyAlignment="1">
      <alignment horizontal="left"/>
    </xf>
    <xf numFmtId="49" fontId="4" fillId="0" borderId="1" xfId="0" quotePrefix="1" applyNumberFormat="1" applyFont="1" applyFill="1" applyBorder="1" applyAlignment="1">
      <alignment horizontal="left" vertical="top"/>
    </xf>
    <xf numFmtId="0" fontId="4" fillId="0" borderId="1" xfId="0" quotePrefix="1" applyFont="1" applyFill="1" applyBorder="1" applyAlignment="1">
      <alignment horizontal="left" vertical="top"/>
    </xf>
    <xf numFmtId="0" fontId="4" fillId="0" borderId="6" xfId="0" quotePrefix="1" applyFont="1" applyFill="1" applyBorder="1" applyAlignment="1">
      <alignment horizontal="left" vertical="top"/>
    </xf>
    <xf numFmtId="2" fontId="4" fillId="0" borderId="1" xfId="0" quotePrefix="1" applyNumberFormat="1" applyFont="1" applyFill="1" applyBorder="1" applyAlignment="1">
      <alignment horizontal="left" vertical="top"/>
    </xf>
    <xf numFmtId="1" fontId="4" fillId="0" borderId="1" xfId="0" quotePrefix="1" applyNumberFormat="1" applyFont="1" applyFill="1" applyBorder="1" applyAlignment="1">
      <alignment horizontal="left" vertical="top"/>
    </xf>
    <xf numFmtId="0" fontId="4" fillId="2" borderId="1" xfId="0" applyFont="1" applyFill="1" applyBorder="1" applyAlignment="1">
      <alignment vertical="top"/>
    </xf>
    <xf numFmtId="0" fontId="4" fillId="2" borderId="6" xfId="0" applyFont="1" applyFill="1" applyBorder="1" applyAlignment="1">
      <alignment vertical="top"/>
    </xf>
    <xf numFmtId="0" fontId="0" fillId="8" borderId="1" xfId="0" applyFont="1" applyFill="1" applyBorder="1" applyAlignment="1">
      <alignment horizontal="left" vertical="top"/>
    </xf>
    <xf numFmtId="0" fontId="0" fillId="0" borderId="2" xfId="0" applyFont="1" applyFill="1" applyBorder="1" applyAlignment="1">
      <alignment horizontal="left" vertical="top"/>
    </xf>
    <xf numFmtId="0" fontId="4" fillId="5" borderId="1" xfId="0" applyFont="1" applyFill="1" applyBorder="1" applyAlignment="1">
      <alignment horizontal="left" vertical="top"/>
    </xf>
    <xf numFmtId="0" fontId="4" fillId="6" borderId="1" xfId="0" applyFont="1" applyFill="1" applyBorder="1" applyAlignment="1">
      <alignment horizontal="left" vertical="top"/>
    </xf>
    <xf numFmtId="0" fontId="4" fillId="5" borderId="7" xfId="0" applyFont="1" applyFill="1" applyBorder="1" applyAlignment="1">
      <alignment horizontal="left" vertical="top"/>
    </xf>
    <xf numFmtId="0" fontId="4" fillId="3" borderId="1" xfId="0" applyFont="1" applyFill="1" applyBorder="1" applyAlignment="1">
      <alignment horizontal="left" vertical="top"/>
    </xf>
    <xf numFmtId="0" fontId="4" fillId="4" borderId="2" xfId="0" applyFont="1" applyFill="1" applyBorder="1" applyAlignment="1">
      <alignment horizontal="left" vertical="top"/>
    </xf>
    <xf numFmtId="0" fontId="4" fillId="2" borderId="1" xfId="0" applyFont="1" applyFill="1" applyBorder="1" applyAlignment="1">
      <alignment horizontal="left" vertical="top"/>
    </xf>
    <xf numFmtId="0" fontId="4" fillId="9" borderId="6" xfId="0" applyFont="1" applyFill="1" applyBorder="1" applyAlignment="1">
      <alignment vertical="top"/>
    </xf>
    <xf numFmtId="0" fontId="3" fillId="9" borderId="1" xfId="1" applyFill="1" applyBorder="1" applyAlignment="1">
      <alignment vertical="top"/>
    </xf>
    <xf numFmtId="49" fontId="0" fillId="4" borderId="1" xfId="0" applyNumberFormat="1" applyFont="1" applyFill="1" applyBorder="1" applyAlignment="1">
      <alignment horizontal="left" vertical="top"/>
    </xf>
    <xf numFmtId="0" fontId="0" fillId="4" borderId="1" xfId="0" applyFont="1" applyFill="1" applyBorder="1" applyAlignment="1">
      <alignment horizontal="left" vertical="top"/>
    </xf>
    <xf numFmtId="0" fontId="0" fillId="4" borderId="1" xfId="0" quotePrefix="1" applyFont="1" applyFill="1" applyBorder="1" applyAlignment="1">
      <alignment vertical="top"/>
    </xf>
    <xf numFmtId="0" fontId="0" fillId="4" borderId="1" xfId="0" applyFont="1" applyFill="1" applyBorder="1" applyAlignment="1">
      <alignment vertical="top"/>
    </xf>
    <xf numFmtId="0" fontId="4" fillId="9" borderId="1" xfId="1" applyFont="1" applyFill="1" applyBorder="1" applyAlignment="1">
      <alignment vertical="top"/>
    </xf>
    <xf numFmtId="0" fontId="5" fillId="6" borderId="1" xfId="0" applyFont="1" applyFill="1" applyBorder="1" applyAlignment="1">
      <alignment horizontal="left" vertical="top"/>
    </xf>
    <xf numFmtId="0" fontId="6" fillId="0" borderId="1" xfId="0" applyFont="1" applyFill="1" applyBorder="1" applyAlignment="1">
      <alignment horizontal="left" vertical="top"/>
    </xf>
    <xf numFmtId="49" fontId="5" fillId="10" borderId="1"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49" fontId="0" fillId="10" borderId="1" xfId="0" applyNumberFormat="1" applyFont="1" applyFill="1" applyBorder="1" applyAlignment="1">
      <alignment horizontal="left" vertical="top"/>
    </xf>
    <xf numFmtId="49" fontId="4" fillId="10" borderId="1" xfId="0" applyNumberFormat="1" applyFont="1" applyFill="1" applyBorder="1" applyAlignment="1">
      <alignment horizontal="left" vertical="top"/>
    </xf>
    <xf numFmtId="0" fontId="4" fillId="10" borderId="1" xfId="0" applyFont="1" applyFill="1" applyBorder="1" applyAlignment="1">
      <alignment horizontal="left" vertical="top"/>
    </xf>
    <xf numFmtId="0" fontId="4" fillId="10" borderId="1" xfId="0" applyFont="1" applyFill="1" applyBorder="1" applyAlignment="1">
      <alignment vertical="top"/>
    </xf>
    <xf numFmtId="0" fontId="4" fillId="3" borderId="1" xfId="0" quotePrefix="1" applyFont="1" applyFill="1" applyBorder="1" applyAlignment="1">
      <alignment vertical="top"/>
    </xf>
    <xf numFmtId="0" fontId="4" fillId="3" borderId="6" xfId="0" quotePrefix="1" applyFont="1" applyFill="1" applyBorder="1" applyAlignment="1">
      <alignment vertical="top"/>
    </xf>
    <xf numFmtId="0" fontId="4" fillId="3" borderId="2" xfId="0" quotePrefix="1" applyFont="1" applyFill="1" applyBorder="1" applyAlignment="1">
      <alignment vertical="top"/>
    </xf>
    <xf numFmtId="0" fontId="4" fillId="7" borderId="1" xfId="0" applyFont="1" applyFill="1" applyBorder="1" applyAlignment="1">
      <alignment horizontal="left" vertical="top"/>
    </xf>
    <xf numFmtId="0" fontId="4" fillId="7" borderId="1" xfId="0" applyFont="1" applyFill="1" applyBorder="1" applyAlignment="1">
      <alignment vertical="top"/>
    </xf>
    <xf numFmtId="0" fontId="4" fillId="7" borderId="6" xfId="0" applyFont="1" applyFill="1" applyBorder="1" applyAlignment="1">
      <alignment vertical="top"/>
    </xf>
    <xf numFmtId="0" fontId="0" fillId="10" borderId="3" xfId="0" applyFont="1" applyFill="1" applyBorder="1" applyAlignment="1">
      <alignment horizontal="left" vertical="top"/>
    </xf>
    <xf numFmtId="0" fontId="0" fillId="10" borderId="2" xfId="0" applyFont="1" applyFill="1" applyBorder="1" applyAlignment="1">
      <alignment horizontal="left" vertical="top"/>
    </xf>
    <xf numFmtId="0" fontId="0" fillId="10" borderId="1" xfId="0" applyFont="1" applyFill="1" applyBorder="1" applyAlignment="1">
      <alignment horizontal="left" vertical="top"/>
    </xf>
    <xf numFmtId="0" fontId="0" fillId="10" borderId="1" xfId="0" applyFont="1" applyFill="1" applyBorder="1" applyAlignment="1">
      <alignment vertical="top"/>
    </xf>
    <xf numFmtId="0" fontId="0" fillId="10" borderId="2" xfId="0" applyFont="1" applyFill="1" applyBorder="1" applyAlignment="1">
      <alignment vertical="top"/>
    </xf>
    <xf numFmtId="14" fontId="4" fillId="10" borderId="1" xfId="0" applyNumberFormat="1" applyFont="1" applyFill="1" applyBorder="1" applyAlignment="1">
      <alignment horizontal="left" vertical="top"/>
    </xf>
    <xf numFmtId="164" fontId="4" fillId="10" borderId="1" xfId="0" applyNumberFormat="1" applyFont="1" applyFill="1" applyBorder="1" applyAlignment="1">
      <alignment horizontal="left" vertical="top"/>
    </xf>
    <xf numFmtId="2" fontId="4" fillId="10" borderId="1" xfId="0" applyNumberFormat="1" applyFont="1" applyFill="1" applyBorder="1" applyAlignment="1">
      <alignment horizontal="left" vertical="top"/>
    </xf>
    <xf numFmtId="1" fontId="4" fillId="10" borderId="1" xfId="0" applyNumberFormat="1" applyFont="1" applyFill="1" applyBorder="1" applyAlignment="1">
      <alignment horizontal="left" vertical="top"/>
    </xf>
    <xf numFmtId="0" fontId="4" fillId="10" borderId="2" xfId="0" applyFont="1" applyFill="1" applyBorder="1" applyAlignment="1">
      <alignment vertical="top"/>
    </xf>
    <xf numFmtId="0" fontId="4" fillId="10" borderId="7" xfId="0" applyFont="1" applyFill="1" applyBorder="1" applyAlignment="1">
      <alignment vertical="top"/>
    </xf>
    <xf numFmtId="0" fontId="4" fillId="9" borderId="1" xfId="0" applyFont="1" applyFill="1" applyBorder="1" applyAlignment="1">
      <alignment horizontal="left" vertical="top"/>
    </xf>
    <xf numFmtId="49" fontId="0" fillId="2" borderId="2" xfId="0" applyNumberFormat="1" applyFont="1" applyFill="1" applyBorder="1" applyAlignment="1">
      <alignment horizontal="left" vertical="center"/>
    </xf>
    <xf numFmtId="0" fontId="0" fillId="2" borderId="2" xfId="0" applyFont="1" applyFill="1" applyBorder="1" applyAlignment="1">
      <alignment horizontal="left" vertical="center"/>
    </xf>
    <xf numFmtId="0" fontId="0" fillId="2" borderId="2" xfId="0" applyFont="1" applyFill="1" applyBorder="1" applyAlignment="1">
      <alignment vertical="center"/>
    </xf>
    <xf numFmtId="49" fontId="0" fillId="8" borderId="3" xfId="0" applyNumberFormat="1" applyFont="1" applyFill="1" applyBorder="1" applyAlignment="1">
      <alignment horizontal="left" vertical="top"/>
    </xf>
    <xf numFmtId="49" fontId="0" fillId="10" borderId="3" xfId="0" applyNumberFormat="1" applyFont="1" applyFill="1" applyBorder="1" applyAlignment="1">
      <alignment horizontal="left" vertical="top"/>
    </xf>
    <xf numFmtId="0" fontId="1" fillId="8" borderId="3" xfId="0" applyFont="1" applyFill="1" applyBorder="1" applyAlignment="1">
      <alignment horizontal="left" vertical="top"/>
    </xf>
    <xf numFmtId="49" fontId="0" fillId="8" borderId="2" xfId="0" applyNumberFormat="1" applyFont="1" applyFill="1" applyBorder="1" applyAlignment="1">
      <alignment horizontal="left" vertical="top"/>
    </xf>
    <xf numFmtId="49" fontId="0" fillId="10" borderId="2" xfId="0" applyNumberFormat="1" applyFont="1" applyFill="1" applyBorder="1" applyAlignment="1">
      <alignment horizontal="left" vertical="top"/>
    </xf>
    <xf numFmtId="0" fontId="1" fillId="8" borderId="2" xfId="0" applyFont="1" applyFill="1" applyBorder="1" applyAlignment="1">
      <alignment horizontal="left" vertical="top"/>
    </xf>
    <xf numFmtId="0" fontId="0" fillId="8" borderId="5" xfId="0" applyFont="1" applyFill="1" applyBorder="1" applyAlignment="1">
      <alignment horizontal="left" vertical="top"/>
    </xf>
    <xf numFmtId="0" fontId="1" fillId="0" borderId="1" xfId="0" applyFont="1" applyFill="1" applyBorder="1" applyAlignment="1">
      <alignment horizontal="left" vertical="top"/>
    </xf>
    <xf numFmtId="49" fontId="0" fillId="8" borderId="1" xfId="0" applyNumberFormat="1" applyFont="1" applyFill="1" applyBorder="1" applyAlignment="1">
      <alignment horizontal="left" vertical="top"/>
    </xf>
    <xf numFmtId="0" fontId="1" fillId="8" borderId="1" xfId="0" applyFont="1" applyFill="1" applyBorder="1" applyAlignment="1">
      <alignment horizontal="left" vertical="top"/>
    </xf>
    <xf numFmtId="49" fontId="0" fillId="0" borderId="2" xfId="0" applyNumberFormat="1" applyFont="1" applyFill="1" applyBorder="1" applyAlignment="1">
      <alignment horizontal="left" vertical="top"/>
    </xf>
    <xf numFmtId="0" fontId="1" fillId="0" borderId="2" xfId="0" applyFont="1" applyFill="1" applyBorder="1" applyAlignment="1">
      <alignment horizontal="left" vertical="top"/>
    </xf>
    <xf numFmtId="0" fontId="0" fillId="9" borderId="2" xfId="0" quotePrefix="1" applyFont="1" applyFill="1" applyBorder="1" applyAlignment="1">
      <alignment vertical="top"/>
    </xf>
    <xf numFmtId="0" fontId="0" fillId="9" borderId="2" xfId="0" applyFont="1" applyFill="1" applyBorder="1" applyAlignment="1">
      <alignment vertical="top"/>
    </xf>
    <xf numFmtId="0" fontId="0" fillId="9" borderId="1" xfId="0" applyFont="1" applyFill="1" applyBorder="1" applyAlignment="1">
      <alignment vertical="top"/>
    </xf>
    <xf numFmtId="0" fontId="3" fillId="0" borderId="0" xfId="1" applyFill="1" applyAlignment="1"/>
    <xf numFmtId="0" fontId="3" fillId="0" borderId="0" xfId="1" applyFill="1" applyAlignment="1">
      <alignment vertical="top"/>
    </xf>
    <xf numFmtId="49" fontId="6" fillId="0" borderId="1" xfId="0" applyNumberFormat="1" applyFont="1" applyFill="1" applyBorder="1" applyAlignment="1">
      <alignment horizontal="left" vertical="top"/>
    </xf>
    <xf numFmtId="14" fontId="4" fillId="0" borderId="1" xfId="0" quotePrefix="1" applyNumberFormat="1" applyFont="1" applyFill="1" applyBorder="1" applyAlignment="1">
      <alignment horizontal="left" vertical="top"/>
    </xf>
    <xf numFmtId="49" fontId="4" fillId="6"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xf>
    <xf numFmtId="0" fontId="3" fillId="0" borderId="1" xfId="1" quotePrefix="1" applyFill="1" applyBorder="1" applyAlignment="1">
      <alignment vertical="top"/>
    </xf>
    <xf numFmtId="0" fontId="3" fillId="0" borderId="1" xfId="1" applyFill="1" applyBorder="1" applyAlignment="1"/>
    <xf numFmtId="0" fontId="4" fillId="0" borderId="1" xfId="1" quotePrefix="1" applyFont="1" applyFill="1" applyBorder="1" applyAlignment="1">
      <alignment vertical="top"/>
    </xf>
    <xf numFmtId="49" fontId="4" fillId="4" borderId="2" xfId="0" applyNumberFormat="1" applyFont="1" applyFill="1" applyBorder="1" applyAlignment="1">
      <alignment horizontal="left" vertical="top"/>
    </xf>
    <xf numFmtId="49" fontId="4" fillId="10" borderId="2" xfId="0" applyNumberFormat="1" applyFont="1" applyFill="1" applyBorder="1" applyAlignment="1">
      <alignment horizontal="left" vertical="top"/>
    </xf>
    <xf numFmtId="0" fontId="6" fillId="4" borderId="2" xfId="0" applyFont="1" applyFill="1" applyBorder="1" applyAlignment="1">
      <alignment horizontal="left" vertical="top"/>
    </xf>
    <xf numFmtId="0" fontId="4" fillId="4" borderId="2" xfId="0" quotePrefix="1" applyFont="1" applyFill="1" applyBorder="1" applyAlignment="1">
      <alignment vertical="top"/>
    </xf>
    <xf numFmtId="0" fontId="4" fillId="4" borderId="5" xfId="0" quotePrefix="1" applyFont="1" applyFill="1" applyBorder="1" applyAlignment="1">
      <alignment vertical="top"/>
    </xf>
    <xf numFmtId="0" fontId="4" fillId="5" borderId="8" xfId="0" applyFont="1" applyFill="1" applyBorder="1" applyAlignment="1">
      <alignment vertical="top"/>
    </xf>
    <xf numFmtId="0" fontId="1" fillId="4" borderId="1" xfId="0" applyFont="1" applyFill="1" applyBorder="1" applyAlignment="1">
      <alignment vertical="top"/>
    </xf>
    <xf numFmtId="49" fontId="4" fillId="7" borderId="1" xfId="0" applyNumberFormat="1" applyFont="1" applyFill="1" applyBorder="1" applyAlignment="1">
      <alignment horizontal="left" vertical="top"/>
    </xf>
    <xf numFmtId="0" fontId="5" fillId="7" borderId="1" xfId="0" applyFont="1" applyFill="1" applyBorder="1" applyAlignment="1">
      <alignment horizontal="left" vertical="top"/>
    </xf>
    <xf numFmtId="49" fontId="4" fillId="2" borderId="1" xfId="0" applyNumberFormat="1" applyFont="1" applyFill="1" applyBorder="1" applyAlignment="1">
      <alignment horizontal="left" vertical="top"/>
    </xf>
    <xf numFmtId="0" fontId="5" fillId="2" borderId="1" xfId="0" applyFont="1" applyFill="1" applyBorder="1" applyAlignment="1">
      <alignment horizontal="left" vertical="top"/>
    </xf>
    <xf numFmtId="49" fontId="4" fillId="3" borderId="1" xfId="0" applyNumberFormat="1" applyFont="1" applyFill="1" applyBorder="1" applyAlignment="1">
      <alignment horizontal="left" vertical="top"/>
    </xf>
    <xf numFmtId="0" fontId="6" fillId="3" borderId="1" xfId="0" applyFont="1" applyFill="1" applyBorder="1" applyAlignment="1">
      <alignment horizontal="left" vertical="top"/>
    </xf>
    <xf numFmtId="49" fontId="4" fillId="3" borderId="2" xfId="0" applyNumberFormat="1" applyFont="1" applyFill="1" applyBorder="1" applyAlignment="1">
      <alignment horizontal="left" vertical="top"/>
    </xf>
    <xf numFmtId="0" fontId="6" fillId="3" borderId="2" xfId="0" applyFont="1" applyFill="1" applyBorder="1" applyAlignment="1">
      <alignment horizontal="left" vertical="top"/>
    </xf>
    <xf numFmtId="0" fontId="4" fillId="3" borderId="2" xfId="0" applyFont="1" applyFill="1" applyBorder="1" applyAlignment="1">
      <alignment horizontal="left" vertical="top"/>
    </xf>
    <xf numFmtId="49" fontId="5" fillId="0" borderId="1" xfId="0" applyNumberFormat="1" applyFont="1" applyFill="1" applyBorder="1" applyAlignment="1">
      <alignment horizontal="left" vertical="top"/>
    </xf>
    <xf numFmtId="49" fontId="5" fillId="2" borderId="1" xfId="0" applyNumberFormat="1" applyFont="1" applyFill="1" applyBorder="1" applyAlignment="1">
      <alignment horizontal="left" vertical="top"/>
    </xf>
    <xf numFmtId="0" fontId="6" fillId="2" borderId="1" xfId="0" applyFont="1" applyFill="1" applyBorder="1" applyAlignment="1">
      <alignment horizontal="left" vertical="top"/>
    </xf>
    <xf numFmtId="49" fontId="0" fillId="2" borderId="2" xfId="0" applyNumberFormat="1" applyFont="1" applyFill="1" applyBorder="1" applyAlignment="1">
      <alignment horizontal="left" vertical="top"/>
    </xf>
    <xf numFmtId="0" fontId="1" fillId="2" borderId="2" xfId="0" applyFont="1" applyFill="1" applyBorder="1" applyAlignment="1">
      <alignment vertical="top"/>
    </xf>
    <xf numFmtId="0" fontId="0" fillId="2" borderId="2" xfId="0" applyFont="1" applyFill="1" applyBorder="1" applyAlignment="1">
      <alignment horizontal="left" vertical="top"/>
    </xf>
    <xf numFmtId="0" fontId="11" fillId="0" borderId="0" xfId="0" applyFont="1" applyFill="1" applyBorder="1" applyAlignment="1">
      <alignment horizontal="center"/>
    </xf>
    <xf numFmtId="0" fontId="9" fillId="9" borderId="2" xfId="0" applyFont="1" applyFill="1" applyBorder="1" applyAlignment="1">
      <alignment vertical="top"/>
    </xf>
    <xf numFmtId="0" fontId="0" fillId="0" borderId="0" xfId="0" applyBorder="1"/>
    <xf numFmtId="0" fontId="0" fillId="0" borderId="4" xfId="0" applyBorder="1"/>
    <xf numFmtId="0" fontId="0" fillId="0" borderId="4" xfId="0" applyBorder="1" applyAlignment="1">
      <alignment horizontal="center"/>
    </xf>
    <xf numFmtId="0" fontId="4" fillId="4" borderId="1" xfId="0" applyFont="1" applyFill="1" applyBorder="1" applyAlignment="1">
      <alignment horizontal="left" vertical="top" wrapText="1"/>
    </xf>
    <xf numFmtId="0" fontId="4" fillId="4" borderId="1" xfId="0" applyFont="1" applyFill="1" applyBorder="1" applyAlignment="1">
      <alignment vertical="top" wrapText="1"/>
    </xf>
    <xf numFmtId="0" fontId="4" fillId="4" borderId="6" xfId="0" applyFont="1" applyFill="1" applyBorder="1" applyAlignment="1">
      <alignment vertical="top" wrapText="1"/>
    </xf>
    <xf numFmtId="0" fontId="4" fillId="10" borderId="1" xfId="0" applyFont="1" applyFill="1" applyBorder="1" applyAlignment="1">
      <alignment horizontal="left" vertical="top" wrapText="1"/>
    </xf>
    <xf numFmtId="49" fontId="4" fillId="10" borderId="1" xfId="0" applyNumberFormat="1" applyFont="1" applyFill="1" applyBorder="1" applyAlignment="1">
      <alignment horizontal="left" vertical="top" wrapText="1"/>
    </xf>
    <xf numFmtId="49" fontId="0" fillId="6" borderId="1" xfId="0" applyNumberFormat="1" applyFont="1" applyFill="1" applyBorder="1" applyAlignment="1">
      <alignment horizontal="left" vertical="top"/>
    </xf>
    <xf numFmtId="0" fontId="0" fillId="6" borderId="1" xfId="0" applyFont="1" applyFill="1" applyBorder="1" applyAlignment="1">
      <alignment horizontal="left" vertical="top"/>
    </xf>
    <xf numFmtId="0" fontId="0" fillId="6" borderId="1" xfId="0" applyFont="1" applyFill="1" applyBorder="1" applyAlignment="1">
      <alignment vertical="top"/>
    </xf>
    <xf numFmtId="0" fontId="0" fillId="6" borderId="6" xfId="0" applyFont="1" applyFill="1" applyBorder="1" applyAlignment="1">
      <alignment vertical="top"/>
    </xf>
    <xf numFmtId="49" fontId="0" fillId="2" borderId="3" xfId="0" applyNumberFormat="1" applyFont="1" applyFill="1" applyBorder="1" applyAlignment="1">
      <alignment horizontal="left" vertical="top"/>
    </xf>
    <xf numFmtId="0" fontId="1" fillId="2" borderId="3" xfId="0" applyFont="1" applyFill="1" applyBorder="1" applyAlignment="1">
      <alignment vertical="top"/>
    </xf>
    <xf numFmtId="0" fontId="0" fillId="2" borderId="3" xfId="0" applyFont="1" applyFill="1" applyBorder="1" applyAlignment="1">
      <alignment horizontal="left" vertical="top"/>
    </xf>
    <xf numFmtId="0" fontId="0" fillId="2" borderId="3" xfId="0" applyFont="1" applyFill="1" applyBorder="1" applyAlignment="1">
      <alignment vertical="top"/>
    </xf>
    <xf numFmtId="0" fontId="0" fillId="10" borderId="3" xfId="0" applyFont="1" applyFill="1" applyBorder="1" applyAlignment="1">
      <alignment vertical="top"/>
    </xf>
    <xf numFmtId="0" fontId="4" fillId="10" borderId="1" xfId="0" applyNumberFormat="1" applyFont="1" applyFill="1" applyBorder="1" applyAlignment="1">
      <alignment horizontal="left" vertical="top"/>
    </xf>
    <xf numFmtId="0" fontId="4" fillId="3" borderId="5" xfId="0" applyFont="1" applyFill="1" applyBorder="1" applyAlignment="1">
      <alignment vertical="top" wrapText="1"/>
    </xf>
    <xf numFmtId="0" fontId="4" fillId="3" borderId="2" xfId="0" quotePrefix="1" applyFont="1" applyFill="1" applyBorder="1" applyAlignment="1">
      <alignment vertical="top" wrapText="1"/>
    </xf>
    <xf numFmtId="0" fontId="4" fillId="0" borderId="6" xfId="1" quotePrefix="1" applyFont="1" applyFill="1" applyBorder="1" applyAlignment="1">
      <alignment vertical="top"/>
    </xf>
    <xf numFmtId="0" fontId="4" fillId="6" borderId="1" xfId="0" quotePrefix="1" applyFont="1" applyFill="1" applyBorder="1" applyAlignment="1">
      <alignment vertical="top"/>
    </xf>
    <xf numFmtId="0" fontId="4" fillId="9" borderId="1" xfId="0" applyFont="1" applyFill="1" applyBorder="1" applyAlignment="1">
      <alignment vertical="top" wrapText="1"/>
    </xf>
    <xf numFmtId="0" fontId="4" fillId="9" borderId="2" xfId="0" applyFont="1" applyFill="1" applyBorder="1" applyAlignment="1">
      <alignment vertical="top" wrapText="1"/>
    </xf>
    <xf numFmtId="49" fontId="4" fillId="4" borderId="2" xfId="0" applyNumberFormat="1" applyFont="1" applyFill="1" applyBorder="1" applyAlignment="1">
      <alignment horizontal="left" vertical="top" wrapText="1"/>
    </xf>
    <xf numFmtId="49" fontId="4" fillId="10" borderId="2" xfId="0" applyNumberFormat="1" applyFont="1" applyFill="1" applyBorder="1" applyAlignment="1">
      <alignment horizontal="left" vertical="top" wrapText="1"/>
    </xf>
    <xf numFmtId="0" fontId="6" fillId="4" borderId="2" xfId="0" applyFont="1" applyFill="1" applyBorder="1" applyAlignment="1">
      <alignment horizontal="left" vertical="top" wrapText="1"/>
    </xf>
    <xf numFmtId="0" fontId="4" fillId="4" borderId="2" xfId="0" applyFont="1" applyFill="1" applyBorder="1" applyAlignment="1">
      <alignment horizontal="left" vertical="top" wrapText="1"/>
    </xf>
    <xf numFmtId="0" fontId="4" fillId="4" borderId="2" xfId="0" applyFont="1" applyFill="1" applyBorder="1" applyAlignment="1">
      <alignment vertical="top" wrapText="1"/>
    </xf>
    <xf numFmtId="0" fontId="4" fillId="4" borderId="2" xfId="0" quotePrefix="1" applyFont="1" applyFill="1" applyBorder="1" applyAlignment="1">
      <alignment vertical="top" wrapText="1"/>
    </xf>
    <xf numFmtId="0" fontId="4" fillId="4" borderId="5" xfId="0" quotePrefix="1" applyFont="1" applyFill="1" applyBorder="1" applyAlignment="1">
      <alignment vertical="top" wrapText="1"/>
    </xf>
    <xf numFmtId="0" fontId="0" fillId="4" borderId="7" xfId="0" applyFill="1" applyBorder="1" applyAlignment="1">
      <alignment vertical="top" wrapText="1"/>
    </xf>
    <xf numFmtId="0" fontId="4" fillId="10" borderId="2" xfId="0" applyFont="1" applyFill="1" applyBorder="1" applyAlignment="1">
      <alignment vertical="top" wrapText="1"/>
    </xf>
    <xf numFmtId="0" fontId="4" fillId="4" borderId="1" xfId="0" quotePrefix="1" applyFont="1" applyFill="1" applyBorder="1" applyAlignment="1">
      <alignment vertical="top" wrapText="1"/>
    </xf>
    <xf numFmtId="0" fontId="4" fillId="2" borderId="1" xfId="0" applyFont="1" applyFill="1" applyBorder="1" applyAlignment="1">
      <alignment vertical="top" wrapText="1"/>
    </xf>
    <xf numFmtId="0" fontId="0" fillId="9" borderId="1" xfId="0" applyFill="1" applyBorder="1" applyAlignment="1">
      <alignment vertical="top" wrapText="1"/>
    </xf>
    <xf numFmtId="0" fontId="4" fillId="10" borderId="1" xfId="0" applyFont="1" applyFill="1" applyBorder="1" applyAlignment="1">
      <alignment vertical="top" wrapText="1"/>
    </xf>
    <xf numFmtId="0" fontId="4" fillId="3" borderId="2" xfId="0" applyFont="1" applyFill="1" applyBorder="1" applyAlignment="1">
      <alignment vertical="top" wrapText="1"/>
    </xf>
    <xf numFmtId="0" fontId="4" fillId="9" borderId="1" xfId="0" quotePrefix="1" applyFont="1" applyFill="1" applyBorder="1" applyAlignment="1">
      <alignment vertical="top"/>
    </xf>
    <xf numFmtId="0" fontId="4" fillId="2" borderId="2" xfId="0" applyFont="1" applyFill="1" applyBorder="1" applyAlignment="1">
      <alignment vertical="center"/>
    </xf>
    <xf numFmtId="49" fontId="4" fillId="0" borderId="2" xfId="0" applyNumberFormat="1" applyFont="1" applyFill="1" applyBorder="1" applyAlignment="1">
      <alignment horizontal="left" vertical="top"/>
    </xf>
    <xf numFmtId="0" fontId="4" fillId="0" borderId="2" xfId="0" applyFont="1" applyFill="1" applyBorder="1" applyAlignment="1">
      <alignment horizontal="left" vertical="top"/>
    </xf>
    <xf numFmtId="0" fontId="4" fillId="0" borderId="2" xfId="0" applyFont="1" applyFill="1" applyBorder="1" applyAlignment="1">
      <alignment vertical="top"/>
    </xf>
    <xf numFmtId="0" fontId="4" fillId="0" borderId="5" xfId="0" applyFont="1" applyFill="1" applyBorder="1" applyAlignment="1">
      <alignment vertical="top"/>
    </xf>
    <xf numFmtId="0" fontId="4" fillId="9" borderId="2" xfId="0" applyFont="1" applyFill="1" applyBorder="1" applyAlignment="1">
      <alignment vertical="top"/>
    </xf>
    <xf numFmtId="0" fontId="1" fillId="0" borderId="0" xfId="0" applyFont="1" applyBorder="1"/>
    <xf numFmtId="0" fontId="0" fillId="4" borderId="1" xfId="0" quotePrefix="1" applyFont="1" applyFill="1" applyBorder="1" applyAlignment="1">
      <alignment vertical="top" wrapText="1"/>
    </xf>
    <xf numFmtId="0" fontId="14" fillId="2" borderId="4" xfId="0" applyFont="1" applyFill="1" applyBorder="1" applyAlignment="1">
      <alignment horizontal="left"/>
    </xf>
    <xf numFmtId="0" fontId="15" fillId="7" borderId="0" xfId="0" applyFont="1" applyFill="1"/>
    <xf numFmtId="0" fontId="16" fillId="13" borderId="0" xfId="0" applyFont="1" applyFill="1" applyBorder="1" applyAlignment="1">
      <alignment horizontal="left"/>
    </xf>
    <xf numFmtId="0" fontId="16" fillId="13" borderId="0" xfId="0" applyFont="1" applyFill="1" applyBorder="1" applyAlignment="1">
      <alignment horizontal="center"/>
    </xf>
    <xf numFmtId="0" fontId="16" fillId="13" borderId="0" xfId="0" applyFont="1" applyFill="1" applyBorder="1"/>
    <xf numFmtId="0" fontId="15" fillId="7" borderId="0" xfId="0" applyFont="1" applyFill="1" applyAlignment="1">
      <alignment horizontal="left"/>
    </xf>
    <xf numFmtId="0" fontId="15" fillId="7" borderId="0" xfId="0" applyFont="1" applyFill="1" applyBorder="1"/>
    <xf numFmtId="0" fontId="17" fillId="13" borderId="0" xfId="0" applyFont="1" applyFill="1" applyBorder="1" applyAlignment="1">
      <alignment horizontal="left"/>
    </xf>
    <xf numFmtId="167" fontId="0" fillId="0" borderId="0" xfId="0" applyNumberFormat="1" applyAlignment="1">
      <alignment horizontal="center"/>
    </xf>
    <xf numFmtId="167" fontId="0" fillId="0" borderId="4" xfId="0" applyNumberFormat="1" applyBorder="1" applyAlignment="1">
      <alignment horizontal="center"/>
    </xf>
    <xf numFmtId="0" fontId="15" fillId="0" borderId="0" xfId="0" applyFont="1"/>
    <xf numFmtId="0" fontId="18" fillId="0" borderId="0" xfId="0" applyFont="1" applyBorder="1" applyAlignment="1">
      <alignment horizontal="center" wrapText="1"/>
    </xf>
    <xf numFmtId="0" fontId="15" fillId="2" borderId="0" xfId="0" applyFont="1" applyFill="1" applyBorder="1" applyAlignment="1">
      <alignment horizontal="center"/>
    </xf>
    <xf numFmtId="0" fontId="19" fillId="2" borderId="0" xfId="0" applyFont="1" applyFill="1" applyBorder="1" applyAlignment="1">
      <alignment vertical="top"/>
    </xf>
    <xf numFmtId="0" fontId="15" fillId="2" borderId="0" xfId="0" applyFont="1" applyFill="1"/>
    <xf numFmtId="0" fontId="15" fillId="0" borderId="0" xfId="0" applyFont="1" applyBorder="1" applyAlignment="1">
      <alignment horizontal="center"/>
    </xf>
    <xf numFmtId="0" fontId="19" fillId="0" borderId="0" xfId="0" applyFont="1" applyFill="1" applyBorder="1" applyAlignment="1">
      <alignment vertical="top"/>
    </xf>
    <xf numFmtId="0" fontId="15" fillId="0" borderId="0" xfId="0" applyFont="1" applyAlignment="1">
      <alignment horizontal="center"/>
    </xf>
    <xf numFmtId="0" fontId="15" fillId="0" borderId="0" xfId="0" applyFont="1" applyFill="1" applyBorder="1"/>
    <xf numFmtId="0" fontId="15" fillId="2" borderId="0" xfId="0" applyFont="1" applyFill="1" applyBorder="1"/>
    <xf numFmtId="0" fontId="15" fillId="2" borderId="4" xfId="0" applyFont="1" applyFill="1" applyBorder="1"/>
    <xf numFmtId="0" fontId="15" fillId="0" borderId="0" xfId="0" applyFont="1" applyFill="1"/>
    <xf numFmtId="0" fontId="15" fillId="9" borderId="0" xfId="0" applyFont="1" applyFill="1" applyBorder="1"/>
    <xf numFmtId="0" fontId="15" fillId="0" borderId="0" xfId="0" applyFont="1" applyBorder="1"/>
    <xf numFmtId="0" fontId="15" fillId="9" borderId="0" xfId="0" applyFont="1" applyFill="1"/>
    <xf numFmtId="0" fontId="15" fillId="0" borderId="4" xfId="0" applyFont="1" applyBorder="1"/>
    <xf numFmtId="0" fontId="15" fillId="0" borderId="4" xfId="0" applyFont="1" applyFill="1" applyBorder="1"/>
    <xf numFmtId="0" fontId="15" fillId="12" borderId="4" xfId="0" quotePrefix="1" applyFont="1" applyFill="1" applyBorder="1" applyAlignment="1">
      <alignment horizontal="left"/>
    </xf>
    <xf numFmtId="0" fontId="15" fillId="12" borderId="4" xfId="0" applyFont="1" applyFill="1" applyBorder="1" applyAlignment="1">
      <alignment horizontal="left"/>
    </xf>
    <xf numFmtId="9" fontId="15" fillId="12" borderId="4" xfId="46" applyFont="1" applyFill="1" applyBorder="1" applyAlignment="1">
      <alignment horizontal="left"/>
    </xf>
    <xf numFmtId="0" fontId="15" fillId="0" borderId="0" xfId="0" quotePrefix="1" applyFont="1" applyFill="1" applyBorder="1"/>
    <xf numFmtId="0" fontId="15" fillId="0" borderId="0" xfId="0" applyFont="1" applyFill="1" applyBorder="1" applyAlignment="1">
      <alignment horizontal="left"/>
    </xf>
    <xf numFmtId="0" fontId="18" fillId="0" borderId="0" xfId="0" applyFont="1" applyFill="1" applyBorder="1" applyAlignment="1">
      <alignment horizontal="center"/>
    </xf>
    <xf numFmtId="0" fontId="15" fillId="0" borderId="0" xfId="0" applyFont="1" applyFill="1" applyBorder="1" applyAlignment="1">
      <alignment horizontal="center"/>
    </xf>
    <xf numFmtId="0" fontId="18" fillId="0" borderId="4" xfId="0" applyFont="1" applyFill="1" applyBorder="1"/>
    <xf numFmtId="0" fontId="15" fillId="0" borderId="4" xfId="0" applyFont="1" applyFill="1" applyBorder="1" applyAlignment="1">
      <alignment horizontal="center"/>
    </xf>
    <xf numFmtId="0" fontId="15" fillId="9" borderId="4" xfId="0" applyFont="1" applyFill="1" applyBorder="1" applyAlignment="1">
      <alignment horizontal="center"/>
    </xf>
    <xf numFmtId="0" fontId="15" fillId="0" borderId="0" xfId="0" applyFont="1" applyFill="1" applyAlignment="1">
      <alignment horizontal="center"/>
    </xf>
    <xf numFmtId="167" fontId="15" fillId="0" borderId="0" xfId="46" applyNumberFormat="1" applyFont="1" applyFill="1" applyAlignment="1">
      <alignment horizontal="center"/>
    </xf>
    <xf numFmtId="1" fontId="15" fillId="0" borderId="0" xfId="46" applyNumberFormat="1" applyFont="1" applyFill="1" applyAlignment="1">
      <alignment horizontal="center"/>
    </xf>
    <xf numFmtId="9" fontId="15" fillId="0" borderId="0" xfId="46" applyFont="1" applyFill="1" applyAlignment="1">
      <alignment horizontal="center"/>
    </xf>
    <xf numFmtId="1" fontId="15" fillId="0" borderId="0" xfId="46" applyNumberFormat="1" applyFont="1" applyFill="1" applyBorder="1" applyAlignment="1">
      <alignment horizontal="center"/>
    </xf>
    <xf numFmtId="167" fontId="15" fillId="0" borderId="0" xfId="46" applyNumberFormat="1" applyFont="1" applyFill="1" applyBorder="1" applyAlignment="1">
      <alignment horizontal="center"/>
    </xf>
    <xf numFmtId="9" fontId="15" fillId="0" borderId="0" xfId="46" applyFont="1" applyFill="1" applyBorder="1" applyAlignment="1">
      <alignment horizontal="center"/>
    </xf>
    <xf numFmtId="0" fontId="15" fillId="9" borderId="4" xfId="0" applyFont="1" applyFill="1" applyBorder="1"/>
    <xf numFmtId="167" fontId="15" fillId="9" borderId="4" xfId="46" applyNumberFormat="1" applyFont="1" applyFill="1" applyBorder="1" applyAlignment="1">
      <alignment horizontal="center"/>
    </xf>
    <xf numFmtId="1" fontId="15" fillId="0" borderId="4" xfId="46" applyNumberFormat="1" applyFont="1" applyBorder="1" applyAlignment="1">
      <alignment horizontal="center"/>
    </xf>
    <xf numFmtId="167" fontId="15" fillId="0" borderId="4" xfId="46" applyNumberFormat="1" applyFont="1" applyBorder="1" applyAlignment="1">
      <alignment horizontal="center"/>
    </xf>
    <xf numFmtId="9" fontId="15" fillId="0" borderId="4" xfId="46" applyFont="1" applyBorder="1" applyAlignment="1">
      <alignment horizontal="center"/>
    </xf>
    <xf numFmtId="0" fontId="15" fillId="0" borderId="4" xfId="0" applyFont="1" applyBorder="1" applyAlignment="1">
      <alignment horizontal="center"/>
    </xf>
    <xf numFmtId="167" fontId="15" fillId="0" borderId="4" xfId="46" applyNumberFormat="1" applyFont="1" applyFill="1" applyBorder="1" applyAlignment="1">
      <alignment horizontal="center"/>
    </xf>
    <xf numFmtId="9" fontId="15" fillId="0" borderId="0" xfId="46" applyFont="1" applyAlignment="1">
      <alignment horizontal="center"/>
    </xf>
    <xf numFmtId="0" fontId="15" fillId="12" borderId="9" xfId="0" applyFont="1" applyFill="1" applyBorder="1"/>
    <xf numFmtId="0" fontId="15" fillId="12" borderId="9" xfId="0" applyFont="1" applyFill="1" applyBorder="1" applyAlignment="1">
      <alignment horizontal="left"/>
    </xf>
    <xf numFmtId="0" fontId="18" fillId="0" borderId="0" xfId="0" applyFont="1" applyFill="1" applyBorder="1" applyAlignment="1">
      <alignment horizontal="center"/>
    </xf>
    <xf numFmtId="0" fontId="18" fillId="0" borderId="0" xfId="0" applyFont="1" applyFill="1" applyBorder="1"/>
    <xf numFmtId="0" fontId="15" fillId="0" borderId="10" xfId="0" applyFont="1" applyFill="1" applyBorder="1" applyAlignment="1">
      <alignment vertical="top"/>
    </xf>
    <xf numFmtId="0" fontId="15" fillId="0" borderId="10" xfId="0" applyFont="1" applyBorder="1" applyAlignment="1">
      <alignment horizontal="center"/>
    </xf>
    <xf numFmtId="167" fontId="15" fillId="0" borderId="10" xfId="46" applyNumberFormat="1" applyFont="1" applyFill="1" applyBorder="1" applyAlignment="1">
      <alignment horizontal="center"/>
    </xf>
    <xf numFmtId="0" fontId="15" fillId="0" borderId="10" xfId="0" applyFont="1" applyBorder="1"/>
    <xf numFmtId="0" fontId="15" fillId="0" borderId="0" xfId="0" applyFont="1" applyFill="1" applyBorder="1" applyAlignment="1">
      <alignment vertical="top"/>
    </xf>
    <xf numFmtId="0" fontId="15" fillId="0" borderId="4" xfId="0" applyFont="1" applyFill="1" applyBorder="1" applyAlignment="1">
      <alignment vertical="top"/>
    </xf>
    <xf numFmtId="0" fontId="15" fillId="0" borderId="10" xfId="0" applyFont="1" applyFill="1" applyBorder="1" applyAlignment="1">
      <alignment horizontal="center"/>
    </xf>
    <xf numFmtId="167" fontId="15" fillId="0" borderId="0" xfId="0" applyNumberFormat="1" applyFont="1" applyAlignment="1">
      <alignment horizontal="center"/>
    </xf>
    <xf numFmtId="167" fontId="15" fillId="0" borderId="4" xfId="0" applyNumberFormat="1" applyFont="1" applyBorder="1" applyAlignment="1">
      <alignment horizontal="center"/>
    </xf>
    <xf numFmtId="0" fontId="15" fillId="0" borderId="10" xfId="0" applyFont="1" applyFill="1" applyBorder="1"/>
    <xf numFmtId="167" fontId="15" fillId="0" borderId="10" xfId="0" applyNumberFormat="1" applyFont="1" applyBorder="1" applyAlignment="1">
      <alignment horizontal="center"/>
    </xf>
    <xf numFmtId="167" fontId="15" fillId="0" borderId="0" xfId="0" applyNumberFormat="1" applyFont="1" applyBorder="1" applyAlignment="1">
      <alignment horizontal="center"/>
    </xf>
    <xf numFmtId="0" fontId="15" fillId="2" borderId="0" xfId="0" applyFont="1" applyFill="1" applyAlignment="1">
      <alignment horizontal="center"/>
    </xf>
    <xf numFmtId="9" fontId="15" fillId="2" borderId="0" xfId="46" applyFont="1" applyFill="1" applyAlignment="1">
      <alignment horizontal="center"/>
    </xf>
    <xf numFmtId="9" fontId="15" fillId="2" borderId="0" xfId="46" applyFont="1" applyFill="1" applyBorder="1" applyAlignment="1">
      <alignment horizontal="center"/>
    </xf>
    <xf numFmtId="0" fontId="15" fillId="2" borderId="4" xfId="0" applyFont="1" applyFill="1" applyBorder="1" applyAlignment="1">
      <alignment horizontal="center"/>
    </xf>
    <xf numFmtId="9" fontId="15" fillId="2" borderId="4" xfId="46" applyFont="1" applyFill="1" applyBorder="1" applyAlignment="1">
      <alignment horizontal="center"/>
    </xf>
    <xf numFmtId="0" fontId="15" fillId="0" borderId="0" xfId="0" applyNumberFormat="1" applyFont="1"/>
    <xf numFmtId="0" fontId="15" fillId="0" borderId="0" xfId="0" applyFont="1" applyAlignment="1">
      <alignment horizontal="left"/>
    </xf>
    <xf numFmtId="0" fontId="15" fillId="0" borderId="4" xfId="0" applyFont="1" applyBorder="1" applyAlignment="1">
      <alignment horizontal="left"/>
    </xf>
    <xf numFmtId="0" fontId="18" fillId="0" borderId="0" xfId="0" applyFont="1" applyBorder="1" applyAlignment="1">
      <alignment horizontal="center"/>
    </xf>
    <xf numFmtId="167" fontId="15" fillId="2" borderId="0" xfId="0" applyNumberFormat="1" applyFont="1" applyFill="1" applyAlignment="1">
      <alignment horizontal="center"/>
    </xf>
    <xf numFmtId="0" fontId="19" fillId="0" borderId="0" xfId="0" applyFont="1" applyAlignment="1">
      <alignment horizontal="left"/>
    </xf>
    <xf numFmtId="0" fontId="15" fillId="0" borderId="0" xfId="0" quotePrefix="1" applyFont="1" applyFill="1" applyBorder="1" applyAlignment="1">
      <alignment horizontal="left"/>
    </xf>
    <xf numFmtId="0" fontId="20" fillId="0" borderId="10" xfId="0" applyFont="1" applyFill="1" applyBorder="1"/>
    <xf numFmtId="0" fontId="20" fillId="0" borderId="0" xfId="0" applyFont="1" applyFill="1" applyBorder="1"/>
    <xf numFmtId="0" fontId="21" fillId="0" borderId="0" xfId="0" applyFont="1" applyBorder="1" applyAlignment="1">
      <alignment vertical="center"/>
    </xf>
    <xf numFmtId="0" fontId="20" fillId="0" borderId="0" xfId="0" applyFont="1" applyFill="1" applyBorder="1" applyAlignment="1">
      <alignment vertical="center"/>
    </xf>
    <xf numFmtId="0" fontId="20" fillId="0" borderId="4" xfId="0" applyFont="1" applyFill="1" applyBorder="1"/>
    <xf numFmtId="9" fontId="15" fillId="0" borderId="0" xfId="46" applyFont="1" applyBorder="1" applyAlignment="1">
      <alignment horizontal="center"/>
    </xf>
    <xf numFmtId="0" fontId="15" fillId="0" borderId="0" xfId="0" applyFont="1" applyBorder="1" applyAlignment="1">
      <alignment horizontal="center" wrapText="1"/>
    </xf>
    <xf numFmtId="0" fontId="15" fillId="0" borderId="0" xfId="0" applyFont="1" applyAlignment="1">
      <alignment horizontal="center" wrapText="1"/>
    </xf>
    <xf numFmtId="0" fontId="15" fillId="12" borderId="4" xfId="0" applyFont="1" applyFill="1" applyBorder="1" applyAlignment="1">
      <alignment horizontal="center"/>
    </xf>
    <xf numFmtId="0" fontId="15" fillId="0" borderId="0" xfId="0" applyFont="1" applyBorder="1" applyAlignment="1">
      <alignment horizontal="left"/>
    </xf>
    <xf numFmtId="0" fontId="15" fillId="0" borderId="0" xfId="0" quotePrefix="1" applyFont="1" applyFill="1" applyBorder="1" applyAlignment="1">
      <alignment horizontal="center"/>
    </xf>
    <xf numFmtId="0" fontId="15" fillId="0" borderId="4" xfId="0" quotePrefix="1" applyFont="1" applyFill="1" applyBorder="1" applyAlignment="1">
      <alignment horizontal="center"/>
    </xf>
    <xf numFmtId="167" fontId="15" fillId="2" borderId="4" xfId="0" applyNumberFormat="1" applyFont="1" applyFill="1" applyBorder="1" applyAlignment="1">
      <alignment horizontal="center"/>
    </xf>
    <xf numFmtId="0" fontId="15" fillId="0" borderId="0" xfId="0" applyFont="1" applyFill="1" applyBorder="1" applyAlignment="1">
      <alignment horizontal="center" vertical="top"/>
    </xf>
    <xf numFmtId="0" fontId="15" fillId="0" borderId="0" xfId="0" applyFont="1" applyFill="1" applyAlignment="1"/>
    <xf numFmtId="0" fontId="15" fillId="0" borderId="4" xfId="0" applyFont="1" applyBorder="1" applyAlignment="1">
      <alignment horizontal="center" wrapText="1"/>
    </xf>
    <xf numFmtId="0" fontId="15" fillId="0" borderId="10" xfId="0" applyFont="1" applyBorder="1" applyAlignment="1">
      <alignment horizontal="left"/>
    </xf>
    <xf numFmtId="0" fontId="15" fillId="0" borderId="10" xfId="0" applyFont="1" applyBorder="1" applyAlignment="1">
      <alignment horizontal="center" wrapText="1"/>
    </xf>
    <xf numFmtId="167" fontId="15" fillId="0" borderId="10" xfId="0" applyNumberFormat="1" applyFont="1" applyBorder="1" applyAlignment="1">
      <alignment horizontal="center" wrapText="1"/>
    </xf>
    <xf numFmtId="167" fontId="15" fillId="0" borderId="0" xfId="0" applyNumberFormat="1" applyFont="1" applyBorder="1" applyAlignment="1">
      <alignment horizontal="center" wrapText="1"/>
    </xf>
    <xf numFmtId="167" fontId="15" fillId="0" borderId="4" xfId="0" applyNumberFormat="1" applyFont="1" applyBorder="1" applyAlignment="1">
      <alignment horizontal="center" wrapText="1"/>
    </xf>
    <xf numFmtId="0" fontId="15" fillId="11" borderId="9" xfId="0" applyFont="1" applyFill="1" applyBorder="1"/>
    <xf numFmtId="0" fontId="15" fillId="11" borderId="9" xfId="0" applyFont="1" applyFill="1" applyBorder="1" applyAlignment="1">
      <alignment horizontal="left"/>
    </xf>
    <xf numFmtId="0" fontId="15" fillId="9" borderId="0" xfId="0" applyFont="1" applyFill="1" applyBorder="1" applyAlignment="1">
      <alignment vertical="top"/>
    </xf>
    <xf numFmtId="9" fontId="15" fillId="11" borderId="9" xfId="46" applyFont="1" applyFill="1" applyBorder="1" applyAlignment="1">
      <alignment horizontal="left"/>
    </xf>
    <xf numFmtId="0" fontId="15" fillId="0" borderId="0" xfId="0" applyFont="1" applyFill="1" applyBorder="1" applyAlignment="1">
      <alignment horizontal="center"/>
    </xf>
    <xf numFmtId="0" fontId="18" fillId="0" borderId="0" xfId="0" applyFont="1" applyFill="1" applyBorder="1" applyAlignment="1">
      <alignment horizontal="center"/>
    </xf>
    <xf numFmtId="0" fontId="15" fillId="2" borderId="4" xfId="0" applyFont="1" applyFill="1" applyBorder="1" applyAlignment="1">
      <alignment vertical="top"/>
    </xf>
    <xf numFmtId="167" fontId="15" fillId="2" borderId="4" xfId="46" applyNumberFormat="1" applyFont="1" applyFill="1" applyBorder="1" applyAlignment="1">
      <alignment horizontal="center"/>
    </xf>
    <xf numFmtId="0" fontId="15" fillId="2" borderId="0" xfId="0" applyFont="1" applyFill="1" applyBorder="1" applyAlignment="1">
      <alignment vertical="top"/>
    </xf>
    <xf numFmtId="167" fontId="15" fillId="2" borderId="0" xfId="46" applyNumberFormat="1" applyFont="1" applyFill="1" applyBorder="1" applyAlignment="1">
      <alignment horizontal="center"/>
    </xf>
    <xf numFmtId="0" fontId="15" fillId="0" borderId="0" xfId="0" applyNumberFormat="1" applyFont="1" applyAlignment="1">
      <alignment horizontal="left"/>
    </xf>
    <xf numFmtId="0" fontId="15" fillId="0" borderId="4" xfId="0" applyNumberFormat="1" applyFont="1" applyBorder="1"/>
    <xf numFmtId="167" fontId="15" fillId="2" borderId="0" xfId="0" applyNumberFormat="1" applyFont="1" applyFill="1" applyBorder="1" applyAlignment="1">
      <alignment horizontal="center"/>
    </xf>
    <xf numFmtId="167" fontId="15" fillId="0" borderId="0" xfId="0" applyNumberFormat="1" applyFont="1" applyFill="1" applyBorder="1" applyAlignment="1">
      <alignment horizontal="center"/>
    </xf>
    <xf numFmtId="0" fontId="15" fillId="2" borderId="0" xfId="0" quotePrefix="1" applyFont="1" applyFill="1" applyBorder="1" applyAlignment="1">
      <alignment horizontal="center"/>
    </xf>
    <xf numFmtId="167" fontId="15" fillId="2" borderId="0" xfId="0" quotePrefix="1" applyNumberFormat="1" applyFont="1" applyFill="1" applyBorder="1" applyAlignment="1">
      <alignment horizontal="center"/>
    </xf>
    <xf numFmtId="167" fontId="15" fillId="0" borderId="0" xfId="0" quotePrefix="1" applyNumberFormat="1" applyFont="1" applyFill="1" applyBorder="1" applyAlignment="1">
      <alignment horizontal="center"/>
    </xf>
    <xf numFmtId="0" fontId="18" fillId="0" borderId="4" xfId="0" applyFont="1" applyBorder="1"/>
    <xf numFmtId="0" fontId="18" fillId="0" borderId="4" xfId="0" applyFont="1" applyBorder="1" applyAlignment="1">
      <alignment horizontal="center" wrapText="1"/>
    </xf>
    <xf numFmtId="0" fontId="15" fillId="9" borderId="4" xfId="0" quotePrefix="1" applyFont="1" applyFill="1" applyBorder="1" applyAlignment="1">
      <alignment horizontal="center"/>
    </xf>
    <xf numFmtId="167" fontId="15" fillId="0" borderId="4" xfId="0" applyNumberFormat="1" applyFont="1" applyFill="1" applyBorder="1" applyAlignment="1">
      <alignment horizontal="center"/>
    </xf>
    <xf numFmtId="0" fontId="19" fillId="0" borderId="4" xfId="0" applyFont="1" applyFill="1" applyBorder="1" applyAlignment="1">
      <alignment vertical="top"/>
    </xf>
    <xf numFmtId="0" fontId="19" fillId="0" borderId="0" xfId="0" applyFont="1" applyBorder="1" applyAlignment="1">
      <alignment horizontal="left"/>
    </xf>
    <xf numFmtId="0" fontId="16" fillId="0" borderId="0" xfId="0" applyFont="1" applyFill="1" applyBorder="1"/>
    <xf numFmtId="167" fontId="15" fillId="0" borderId="0" xfId="0" applyNumberFormat="1" applyFont="1" applyFill="1" applyAlignment="1">
      <alignment horizontal="center"/>
    </xf>
    <xf numFmtId="164" fontId="15" fillId="0" borderId="0" xfId="0" applyNumberFormat="1" applyFont="1" applyFill="1" applyBorder="1" applyAlignment="1">
      <alignment horizontal="center"/>
    </xf>
    <xf numFmtId="164" fontId="15" fillId="0" borderId="0" xfId="0" quotePrefix="1" applyNumberFormat="1" applyFont="1" applyFill="1" applyBorder="1" applyAlignment="1">
      <alignment horizontal="center"/>
    </xf>
    <xf numFmtId="0" fontId="15" fillId="0" borderId="0" xfId="0" applyFont="1" applyFill="1" applyBorder="1" applyAlignment="1">
      <alignment horizontal="center"/>
    </xf>
    <xf numFmtId="0" fontId="15" fillId="2" borderId="4" xfId="0" applyFont="1" applyFill="1" applyBorder="1" applyAlignment="1">
      <alignment horizontal="center" vertical="center"/>
    </xf>
    <xf numFmtId="0" fontId="15" fillId="0" borderId="4" xfId="0" applyFont="1" applyFill="1" applyBorder="1" applyAlignment="1">
      <alignment horizontal="center" vertical="center"/>
    </xf>
    <xf numFmtId="0" fontId="15" fillId="9" borderId="4" xfId="0" applyFont="1" applyFill="1" applyBorder="1" applyAlignment="1">
      <alignment horizontal="center" vertical="center"/>
    </xf>
    <xf numFmtId="0" fontId="15" fillId="2" borderId="0" xfId="0" applyFont="1" applyFill="1" applyBorder="1" applyAlignment="1"/>
    <xf numFmtId="2" fontId="15" fillId="2" borderId="10" xfId="0" applyNumberFormat="1" applyFont="1" applyFill="1" applyBorder="1" applyAlignment="1">
      <alignment horizontal="center"/>
    </xf>
    <xf numFmtId="2" fontId="15" fillId="2" borderId="0" xfId="0" applyNumberFormat="1" applyFont="1" applyFill="1" applyBorder="1" applyAlignment="1">
      <alignment horizontal="center"/>
    </xf>
    <xf numFmtId="2" fontId="15" fillId="2" borderId="4" xfId="0" applyNumberFormat="1" applyFont="1" applyFill="1" applyBorder="1" applyAlignment="1">
      <alignment horizontal="center"/>
    </xf>
    <xf numFmtId="1" fontId="15" fillId="2" borderId="10" xfId="0" applyNumberFormat="1" applyFont="1" applyFill="1" applyBorder="1" applyAlignment="1">
      <alignment horizontal="center"/>
    </xf>
    <xf numFmtId="1" fontId="15" fillId="2" borderId="0" xfId="0" applyNumberFormat="1" applyFont="1" applyFill="1" applyBorder="1" applyAlignment="1">
      <alignment horizontal="center"/>
    </xf>
    <xf numFmtId="1" fontId="15" fillId="2" borderId="4" xfId="0" applyNumberFormat="1" applyFont="1" applyFill="1" applyBorder="1" applyAlignment="1">
      <alignment horizontal="center"/>
    </xf>
    <xf numFmtId="166" fontId="15" fillId="2" borderId="10" xfId="0" applyNumberFormat="1" applyFont="1" applyFill="1" applyBorder="1" applyAlignment="1">
      <alignment horizontal="center"/>
    </xf>
    <xf numFmtId="166" fontId="15" fillId="2" borderId="0" xfId="0" applyNumberFormat="1" applyFont="1" applyFill="1" applyBorder="1" applyAlignment="1">
      <alignment horizontal="center"/>
    </xf>
    <xf numFmtId="166" fontId="15" fillId="2" borderId="4" xfId="0" applyNumberFormat="1" applyFont="1" applyFill="1" applyBorder="1" applyAlignment="1">
      <alignment horizontal="center"/>
    </xf>
    <xf numFmtId="168" fontId="15" fillId="0" borderId="0" xfId="0" applyNumberFormat="1" applyFont="1" applyAlignment="1">
      <alignment horizontal="center"/>
    </xf>
    <xf numFmtId="168" fontId="15" fillId="0" borderId="4" xfId="0" applyNumberFormat="1" applyFont="1" applyBorder="1" applyAlignment="1">
      <alignment horizontal="center"/>
    </xf>
    <xf numFmtId="165" fontId="15" fillId="0" borderId="0" xfId="0" applyNumberFormat="1" applyFont="1" applyAlignment="1">
      <alignment horizontal="center"/>
    </xf>
    <xf numFmtId="165" fontId="15" fillId="0" borderId="4" xfId="0" applyNumberFormat="1" applyFont="1" applyBorder="1" applyAlignment="1">
      <alignment horizontal="center"/>
    </xf>
    <xf numFmtId="0" fontId="15" fillId="0" borderId="0" xfId="0" applyFont="1" applyBorder="1" applyAlignment="1">
      <alignment horizontal="center" wrapText="1"/>
    </xf>
    <xf numFmtId="0" fontId="15" fillId="0" borderId="0" xfId="0" applyFont="1" applyFill="1" applyBorder="1" applyAlignment="1">
      <alignment horizontal="center"/>
    </xf>
    <xf numFmtId="0" fontId="18" fillId="0" borderId="0" xfId="0" applyFont="1" applyFill="1" applyBorder="1" applyAlignment="1">
      <alignment horizontal="center"/>
    </xf>
    <xf numFmtId="0" fontId="15" fillId="0" borderId="0" xfId="0" applyFont="1" applyFill="1" applyBorder="1" applyAlignment="1">
      <alignment horizontal="center"/>
    </xf>
    <xf numFmtId="9" fontId="15" fillId="0" borderId="0" xfId="46" applyFont="1"/>
    <xf numFmtId="167" fontId="15" fillId="2" borderId="0" xfId="46" applyNumberFormat="1" applyFont="1" applyFill="1" applyAlignment="1">
      <alignment horizontal="center"/>
    </xf>
    <xf numFmtId="49" fontId="4" fillId="0" borderId="7" xfId="0" applyNumberFormat="1" applyFont="1" applyFill="1" applyBorder="1" applyAlignment="1">
      <alignment horizontal="left" vertical="top"/>
    </xf>
    <xf numFmtId="49" fontId="4" fillId="10" borderId="7" xfId="0" applyNumberFormat="1" applyFont="1" applyFill="1" applyBorder="1" applyAlignment="1">
      <alignment horizontal="left" vertical="top"/>
    </xf>
    <xf numFmtId="0" fontId="6" fillId="4" borderId="7" xfId="0" applyFont="1" applyFill="1" applyBorder="1" applyAlignment="1">
      <alignment horizontal="left" vertical="top"/>
    </xf>
    <xf numFmtId="0" fontId="4" fillId="4" borderId="7" xfId="0" applyFont="1" applyFill="1" applyBorder="1" applyAlignment="1">
      <alignment horizontal="left" vertical="top"/>
    </xf>
    <xf numFmtId="0" fontId="4" fillId="4" borderId="7" xfId="0" quotePrefix="1" applyFont="1" applyFill="1" applyBorder="1" applyAlignment="1">
      <alignment vertical="top"/>
    </xf>
    <xf numFmtId="0" fontId="4" fillId="4" borderId="7" xfId="0" applyFont="1" applyFill="1" applyBorder="1" applyAlignment="1">
      <alignment vertical="top"/>
    </xf>
    <xf numFmtId="0" fontId="4" fillId="4" borderId="8" xfId="0" applyFont="1" applyFill="1" applyBorder="1" applyAlignment="1">
      <alignment vertical="top"/>
    </xf>
    <xf numFmtId="0" fontId="4" fillId="4" borderId="7" xfId="0" applyFont="1" applyFill="1" applyBorder="1" applyAlignment="1">
      <alignment vertical="top" wrapText="1"/>
    </xf>
    <xf numFmtId="0" fontId="4" fillId="0" borderId="1" xfId="0" applyFont="1" applyFill="1" applyBorder="1" applyAlignment="1">
      <alignment horizontal="left" vertical="top" wrapText="1"/>
    </xf>
    <xf numFmtId="0" fontId="4" fillId="0" borderId="6" xfId="0" applyFont="1" applyFill="1" applyBorder="1" applyAlignment="1">
      <alignment vertical="top" wrapText="1"/>
    </xf>
    <xf numFmtId="0" fontId="0" fillId="14" borderId="0" xfId="0" applyFill="1"/>
    <xf numFmtId="0" fontId="15" fillId="14" borderId="0" xfId="0" applyFont="1" applyFill="1" applyBorder="1" applyAlignment="1">
      <alignment horizontal="center"/>
    </xf>
    <xf numFmtId="167" fontId="0" fillId="14" borderId="0" xfId="0" applyNumberFormat="1" applyFill="1" applyAlignment="1">
      <alignment horizontal="center"/>
    </xf>
    <xf numFmtId="0" fontId="0" fillId="15" borderId="0" xfId="0" applyFill="1"/>
    <xf numFmtId="0" fontId="15" fillId="15" borderId="0" xfId="0" applyFont="1" applyFill="1" applyBorder="1" applyAlignment="1">
      <alignment horizontal="center"/>
    </xf>
    <xf numFmtId="167" fontId="0" fillId="15" borderId="0" xfId="0" applyNumberFormat="1" applyFill="1" applyAlignment="1">
      <alignment horizontal="center"/>
    </xf>
    <xf numFmtId="0" fontId="1" fillId="6" borderId="1" xfId="0" applyFont="1" applyFill="1" applyBorder="1" applyAlignment="1">
      <alignment vertical="top"/>
    </xf>
    <xf numFmtId="0" fontId="18" fillId="0" borderId="4" xfId="0" applyFont="1" applyBorder="1" applyAlignment="1">
      <alignment horizontal="center"/>
    </xf>
    <xf numFmtId="0" fontId="18" fillId="0" borderId="9" xfId="0" applyFont="1" applyBorder="1" applyAlignment="1">
      <alignment horizontal="center"/>
    </xf>
    <xf numFmtId="0" fontId="18" fillId="0" borderId="4" xfId="0" applyFont="1" applyFill="1" applyBorder="1" applyAlignment="1">
      <alignment horizontal="center"/>
    </xf>
    <xf numFmtId="0" fontId="15" fillId="0" borderId="0" xfId="0" applyFont="1" applyFill="1" applyBorder="1" applyAlignment="1">
      <alignment horizontal="center"/>
    </xf>
    <xf numFmtId="0" fontId="18" fillId="0" borderId="0" xfId="0" applyFont="1" applyFill="1" applyBorder="1" applyAlignment="1">
      <alignment horizontal="center"/>
    </xf>
    <xf numFmtId="0" fontId="15" fillId="0" borderId="0" xfId="0" applyFont="1" applyBorder="1" applyAlignment="1">
      <alignment horizontal="center" wrapText="1"/>
    </xf>
    <xf numFmtId="0" fontId="15" fillId="9" borderId="0" xfId="0" applyFont="1" applyFill="1" applyBorder="1" applyAlignment="1">
      <alignment horizontal="center" wrapText="1"/>
    </xf>
    <xf numFmtId="0" fontId="15" fillId="0" borderId="0" xfId="0" applyFont="1" applyFill="1" applyBorder="1" applyAlignment="1">
      <alignment horizontal="center" vertical="top" wrapText="1"/>
    </xf>
    <xf numFmtId="0" fontId="15" fillId="0" borderId="0" xfId="0" applyFont="1" applyFill="1" applyBorder="1" applyAlignment="1">
      <alignment horizontal="center" vertical="top"/>
    </xf>
    <xf numFmtId="0" fontId="15" fillId="0" borderId="9" xfId="0" applyFont="1" applyFill="1" applyBorder="1" applyAlignment="1">
      <alignment horizontal="center"/>
    </xf>
    <xf numFmtId="0" fontId="18" fillId="0" borderId="9" xfId="0" applyFont="1" applyFill="1" applyBorder="1" applyAlignment="1">
      <alignment horizontal="center"/>
    </xf>
    <xf numFmtId="0" fontId="15" fillId="0" borderId="4" xfId="0" applyFont="1" applyFill="1" applyBorder="1" applyAlignment="1">
      <alignment horizontal="center" vertical="top"/>
    </xf>
    <xf numFmtId="0" fontId="15" fillId="0" borderId="4" xfId="0" applyFont="1" applyFill="1" applyBorder="1" applyAlignment="1">
      <alignment horizontal="center" vertical="top" wrapText="1"/>
    </xf>
    <xf numFmtId="0" fontId="15" fillId="0" borderId="9" xfId="0" applyFont="1" applyFill="1" applyBorder="1" applyAlignment="1">
      <alignment horizontal="center" vertical="top"/>
    </xf>
    <xf numFmtId="0" fontId="15" fillId="0" borderId="9" xfId="0" applyFont="1" applyFill="1" applyBorder="1" applyAlignment="1">
      <alignment horizontal="center" vertical="top" wrapText="1"/>
    </xf>
  </cellXfs>
  <cellStyles count="47">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Hyperlink" xfId="1" builtinId="8"/>
    <cellStyle name="Normal" xfId="0" builtinId="0"/>
    <cellStyle name="Percent" xfId="46" builtinId="5"/>
  </cellStyles>
  <dxfs count="77">
    <dxf>
      <fill>
        <patternFill>
          <bgColor theme="5" tint="0.39994506668294322"/>
        </patternFill>
      </fill>
    </dxf>
    <dxf>
      <fill>
        <patternFill>
          <bgColor theme="8" tint="0.59996337778862885"/>
        </patternFill>
      </fill>
    </dxf>
    <dxf>
      <fill>
        <patternFill>
          <bgColor theme="5" tint="0.39994506668294322"/>
        </patternFill>
      </fill>
    </dxf>
    <dxf>
      <fill>
        <patternFill>
          <bgColor theme="8" tint="0.59996337778862885"/>
        </patternFill>
      </fill>
    </dxf>
    <dxf>
      <fill>
        <patternFill patternType="darkUp">
          <fgColor theme="4" tint="0.59996337778862885"/>
        </patternFill>
      </fill>
    </dxf>
    <dxf>
      <fill>
        <patternFill>
          <bgColor theme="9" tint="0.39994506668294322"/>
        </patternFill>
      </fill>
    </dxf>
    <dxf>
      <fill>
        <patternFill>
          <bgColor theme="8" tint="0.59996337778862885"/>
        </patternFill>
      </fill>
    </dxf>
    <dxf>
      <fill>
        <patternFill patternType="darkUp">
          <fgColor theme="4" tint="0.59996337778862885"/>
        </patternFill>
      </fill>
    </dxf>
    <dxf>
      <fill>
        <patternFill>
          <bgColor theme="9" tint="0.39994506668294322"/>
        </patternFill>
      </fill>
    </dxf>
    <dxf>
      <fill>
        <patternFill>
          <bgColor theme="5" tint="0.39994506668294322"/>
        </patternFill>
      </fill>
    </dxf>
    <dxf>
      <fill>
        <patternFill>
          <bgColor theme="8" tint="0.59996337778862885"/>
        </patternFill>
      </fill>
    </dxf>
    <dxf>
      <fill>
        <patternFill patternType="darkUp">
          <fgColor theme="4" tint="0.59996337778862885"/>
        </patternFill>
      </fill>
    </dxf>
    <dxf>
      <fill>
        <patternFill>
          <bgColor theme="9" tint="0.39994506668294322"/>
        </patternFill>
      </fill>
    </dxf>
    <dxf>
      <fill>
        <patternFill patternType="darkUp">
          <fgColor theme="4" tint="0.59996337778862885"/>
        </patternFill>
      </fill>
    </dxf>
    <dxf>
      <fill>
        <patternFill>
          <bgColor theme="9" tint="0.39994506668294322"/>
        </patternFill>
      </fill>
    </dxf>
    <dxf>
      <fill>
        <patternFill patternType="darkUp">
          <fgColor theme="4" tint="0.59996337778862885"/>
        </patternFill>
      </fill>
    </dxf>
    <dxf>
      <fill>
        <patternFill>
          <bgColor theme="9" tint="0.39994506668294322"/>
        </patternFill>
      </fill>
    </dxf>
    <dxf>
      <fill>
        <patternFill patternType="darkUp">
          <fgColor theme="4" tint="0.59996337778862885"/>
        </patternFill>
      </fill>
    </dxf>
    <dxf>
      <fill>
        <patternFill>
          <bgColor theme="9" tint="0.39994506668294322"/>
        </patternFill>
      </fill>
    </dxf>
    <dxf>
      <fill>
        <patternFill>
          <bgColor theme="5" tint="0.39994506668294322"/>
        </patternFill>
      </fill>
    </dxf>
    <dxf>
      <fill>
        <patternFill>
          <bgColor theme="8" tint="0.59996337778862885"/>
        </patternFill>
      </fill>
    </dxf>
    <dxf>
      <fill>
        <patternFill patternType="darkUp">
          <fgColor theme="4" tint="0.59996337778862885"/>
        </patternFill>
      </fill>
    </dxf>
    <dxf>
      <fill>
        <patternFill>
          <bgColor theme="9" tint="0.39994506668294322"/>
        </patternFill>
      </fill>
    </dxf>
    <dxf>
      <fill>
        <patternFill patternType="darkUp">
          <fgColor theme="4" tint="0.59996337778862885"/>
        </patternFill>
      </fill>
    </dxf>
    <dxf>
      <fill>
        <patternFill>
          <bgColor theme="9" tint="0.39994506668294322"/>
        </patternFill>
      </fill>
    </dxf>
    <dxf>
      <fill>
        <patternFill patternType="darkUp">
          <fgColor theme="4" tint="0.59996337778862885"/>
        </patternFill>
      </fill>
    </dxf>
    <dxf>
      <fill>
        <patternFill>
          <bgColor theme="9" tint="0.39994506668294322"/>
        </patternFill>
      </fill>
    </dxf>
    <dxf>
      <fill>
        <patternFill patternType="darkUp">
          <fgColor theme="4" tint="0.59996337778862885"/>
        </patternFill>
      </fill>
    </dxf>
    <dxf>
      <fill>
        <patternFill>
          <bgColor theme="8" tint="0.59996337778862885"/>
        </patternFill>
      </fill>
    </dxf>
    <dxf>
      <fill>
        <patternFill>
          <bgColor theme="5" tint="0.59996337778862885"/>
        </patternFill>
      </fill>
    </dxf>
    <dxf>
      <fill>
        <patternFill patternType="darkUp">
          <fgColor theme="4" tint="0.59996337778862885"/>
        </patternFill>
      </fill>
    </dxf>
    <dxf>
      <fill>
        <patternFill>
          <bgColor theme="9" tint="0.39994506668294322"/>
        </patternFill>
      </fill>
    </dxf>
    <dxf>
      <fill>
        <patternFill patternType="lightDown">
          <fgColor theme="5" tint="0.39994506668294322"/>
          <bgColor auto="1"/>
        </patternFill>
      </fill>
    </dxf>
    <dxf>
      <fill>
        <patternFill>
          <bgColor theme="8" tint="0.59996337778862885"/>
        </patternFill>
      </fill>
    </dxf>
    <dxf>
      <fill>
        <patternFill>
          <bgColor theme="5" tint="0.59996337778862885"/>
        </patternFill>
      </fill>
    </dxf>
    <dxf>
      <fill>
        <patternFill>
          <bgColor theme="9" tint="0.39994506668294322"/>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patternType="darkUp">
          <fgColor theme="0" tint="-0.34998626667073579"/>
          <bgColor theme="6" tint="0.39994506668294322"/>
        </patternFill>
      </fill>
    </dxf>
    <dxf>
      <fill>
        <patternFill>
          <bgColor theme="0" tint="-0.34998626667073579"/>
        </patternFill>
      </fill>
    </dxf>
    <dxf>
      <fill>
        <patternFill>
          <bgColor theme="8" tint="0.5999633777886288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8" tint="0.59996337778862885"/>
        </patternFill>
      </fill>
    </dxf>
    <dxf>
      <fill>
        <patternFill>
          <bgColor theme="0" tint="-0.34998626667073579"/>
        </patternFill>
      </fill>
    </dxf>
    <dxf>
      <fill>
        <patternFill>
          <bgColor theme="8" tint="0.5999633777886288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darkUp">
          <fgColor theme="0" tint="-0.34998626667073579"/>
          <bgColor theme="5" tint="0.39991454817346722"/>
        </patternFill>
      </fill>
    </dxf>
    <dxf>
      <fill>
        <patternFill patternType="darkUp">
          <fgColor theme="0" tint="-0.34998626667073579"/>
          <bgColor theme="5" tint="0.39991454817346722"/>
        </patternFill>
      </fill>
    </dxf>
    <dxf>
      <fill>
        <patternFill patternType="darkUp">
          <fgColor theme="0" tint="-0.34998626667073579"/>
          <bgColor theme="5" tint="0.39991454817346722"/>
        </patternFill>
      </fill>
    </dxf>
    <dxf>
      <fill>
        <patternFill patternType="darkUp">
          <fgColor theme="0" tint="-0.34998626667073579"/>
          <bgColor theme="5" tint="0.3999145481734672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tabases\Dropbox.PKSERV\My%20Dropbox\PhD\App%20Assessments\Asthma2\Write%20Up\Thesis%20Tabulation\Content%20Assessment%20Asthma%20Apps%202013%20-%20Data%20Extraction%202511201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 Excluded Apps"/>
      <sheetName val="Table - Cost 1"/>
      <sheetName val="Table - Cost 2"/>
      <sheetName val="Table - Country of Origin"/>
      <sheetName val="Analysis - Basic Details"/>
      <sheetName val="Analysis - Selection"/>
      <sheetName val="Table - Basic Details"/>
      <sheetName val="Table - HON"/>
      <sheetName val="Table - Types"/>
      <sheetName val="Table - Information Apps"/>
      <sheetName val="Table - Readability"/>
      <sheetName val="Readability"/>
      <sheetName val="Merged Apps"/>
      <sheetName val="Table - Information Apps 2"/>
      <sheetName val="Table - Comprehensiveness"/>
      <sheetName val="Table - Comprehensive 2"/>
      <sheetName val="Table - Consistency"/>
      <sheetName val="Table - Consistency 2"/>
      <sheetName val="Table - Diaries 2"/>
      <sheetName val="Analysis - Information"/>
      <sheetName val="Analysis - Therapeutics"/>
      <sheetName val="Analysis - Diaries"/>
      <sheetName val="Table - Diaries"/>
      <sheetName val="Analysis - Self Management"/>
      <sheetName val="Table - Self Management"/>
      <sheetName val="Analysis - Assessment"/>
      <sheetName val="Table - Assessment Tools"/>
      <sheetName val="Table - Therapeutics"/>
      <sheetName val="Figure - Release"/>
      <sheetName val="Stats"/>
      <sheetName val="Analysis - Taxonomy"/>
      <sheetName val="Analysis - HON"/>
      <sheetName val="Issues for Discussion"/>
      <sheetName val="Folksonomy Classes"/>
      <sheetName val="List Source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A3" t="str">
            <v>0.1b</v>
          </cell>
          <cell r="B3" t="str">
            <v>Product ID</v>
          </cell>
          <cell r="C3" t="str">
            <v>Number</v>
          </cell>
          <cell r="D3" t="str">
            <v>Type an ID that links the apps together.</v>
          </cell>
          <cell r="E3">
            <v>3107</v>
          </cell>
          <cell r="F3">
            <v>3012</v>
          </cell>
          <cell r="G3">
            <v>3012</v>
          </cell>
          <cell r="H3">
            <v>3620</v>
          </cell>
          <cell r="I3">
            <v>3620</v>
          </cell>
          <cell r="J3">
            <v>3402</v>
          </cell>
          <cell r="K3">
            <v>3592</v>
          </cell>
          <cell r="L3">
            <v>3171</v>
          </cell>
          <cell r="M3">
            <v>3044</v>
          </cell>
          <cell r="N3">
            <v>3044</v>
          </cell>
          <cell r="O3">
            <v>3084</v>
          </cell>
          <cell r="P3">
            <v>3204</v>
          </cell>
          <cell r="Q3">
            <v>3616</v>
          </cell>
          <cell r="R3">
            <v>3616</v>
          </cell>
          <cell r="S3">
            <v>3532</v>
          </cell>
          <cell r="T3">
            <v>3532</v>
          </cell>
          <cell r="U3">
            <v>3141</v>
          </cell>
          <cell r="V3">
            <v>3141</v>
          </cell>
          <cell r="W3">
            <v>3081</v>
          </cell>
          <cell r="X3">
            <v>3249</v>
          </cell>
          <cell r="Y3">
            <v>3021</v>
          </cell>
          <cell r="Z3">
            <v>3021</v>
          </cell>
          <cell r="AA3">
            <v>3021</v>
          </cell>
          <cell r="AB3">
            <v>3250</v>
          </cell>
          <cell r="AC3">
            <v>3261</v>
          </cell>
          <cell r="AD3">
            <v>3266</v>
          </cell>
          <cell r="AE3">
            <v>3243</v>
          </cell>
          <cell r="AF3">
            <v>3415</v>
          </cell>
          <cell r="AG3">
            <v>3299</v>
          </cell>
          <cell r="AH3">
            <v>3135</v>
          </cell>
          <cell r="AI3">
            <v>3135</v>
          </cell>
          <cell r="AJ3">
            <v>3172</v>
          </cell>
          <cell r="AK3">
            <v>3172</v>
          </cell>
          <cell r="AL3">
            <v>3172</v>
          </cell>
          <cell r="AM3">
            <v>3634</v>
          </cell>
          <cell r="AN3">
            <v>3279</v>
          </cell>
          <cell r="AO3">
            <v>3279</v>
          </cell>
          <cell r="AP3">
            <v>3034</v>
          </cell>
          <cell r="AQ3">
            <v>3035</v>
          </cell>
          <cell r="AR3">
            <v>3606</v>
          </cell>
          <cell r="AS3">
            <v>3216</v>
          </cell>
          <cell r="AT3">
            <v>3515</v>
          </cell>
          <cell r="AU3">
            <v>3251</v>
          </cell>
          <cell r="AV3">
            <v>3040</v>
          </cell>
          <cell r="AW3">
            <v>3403</v>
          </cell>
          <cell r="AX3">
            <v>3020</v>
          </cell>
          <cell r="AY3">
            <v>3047</v>
          </cell>
          <cell r="AZ3">
            <v>3047</v>
          </cell>
          <cell r="BA3">
            <v>3041</v>
          </cell>
          <cell r="BB3">
            <v>3041</v>
          </cell>
          <cell r="BC3">
            <v>3042</v>
          </cell>
          <cell r="BD3">
            <v>3042</v>
          </cell>
          <cell r="BE3">
            <v>3042</v>
          </cell>
          <cell r="BF3">
            <v>3042</v>
          </cell>
          <cell r="BG3">
            <v>3281</v>
          </cell>
          <cell r="BH3">
            <v>3281</v>
          </cell>
          <cell r="BI3">
            <v>3006</v>
          </cell>
          <cell r="BJ3">
            <v>3008</v>
          </cell>
          <cell r="BK3">
            <v>3659</v>
          </cell>
          <cell r="BL3">
            <v>3227</v>
          </cell>
          <cell r="BM3">
            <v>3142</v>
          </cell>
          <cell r="BN3">
            <v>3136</v>
          </cell>
          <cell r="BO3">
            <v>3714</v>
          </cell>
          <cell r="BP3">
            <v>3714</v>
          </cell>
          <cell r="BQ3">
            <v>3714</v>
          </cell>
          <cell r="BR3">
            <v>3714</v>
          </cell>
          <cell r="BS3">
            <v>3714</v>
          </cell>
          <cell r="BT3">
            <v>3210</v>
          </cell>
          <cell r="BU3">
            <v>3633</v>
          </cell>
          <cell r="BV3">
            <v>3666</v>
          </cell>
          <cell r="BW3">
            <v>3111</v>
          </cell>
          <cell r="BX3">
            <v>3163</v>
          </cell>
          <cell r="BY3">
            <v>3163</v>
          </cell>
          <cell r="BZ3">
            <v>3163</v>
          </cell>
          <cell r="CA3">
            <v>3085</v>
          </cell>
          <cell r="CB3">
            <v>3085</v>
          </cell>
          <cell r="CC3">
            <v>2999</v>
          </cell>
          <cell r="CD3">
            <v>3071</v>
          </cell>
          <cell r="CE3">
            <v>3071</v>
          </cell>
          <cell r="CF3">
            <v>3018</v>
          </cell>
          <cell r="CG3">
            <v>3018</v>
          </cell>
          <cell r="CH3">
            <v>3205</v>
          </cell>
          <cell r="CI3">
            <v>3594</v>
          </cell>
          <cell r="CJ3">
            <v>3653</v>
          </cell>
          <cell r="CK3">
            <v>3277</v>
          </cell>
          <cell r="CL3">
            <v>3175</v>
          </cell>
          <cell r="CM3">
            <v>3174</v>
          </cell>
          <cell r="CN3">
            <v>3010</v>
          </cell>
          <cell r="CO3">
            <v>3206</v>
          </cell>
          <cell r="CP3">
            <v>3422</v>
          </cell>
          <cell r="CQ3">
            <v>3635</v>
          </cell>
          <cell r="CR3">
            <v>3705</v>
          </cell>
          <cell r="CS3">
            <v>2995</v>
          </cell>
          <cell r="CT3">
            <v>3593</v>
          </cell>
          <cell r="CU3">
            <v>3219</v>
          </cell>
          <cell r="CV3">
            <v>3300</v>
          </cell>
          <cell r="CW3">
            <v>3632</v>
          </cell>
          <cell r="CX3">
            <v>3636</v>
          </cell>
          <cell r="CY3">
            <v>3644</v>
          </cell>
          <cell r="CZ3">
            <v>3637</v>
          </cell>
          <cell r="DA3">
            <v>3723</v>
          </cell>
          <cell r="DB3">
            <v>3670</v>
          </cell>
          <cell r="DC3">
            <v>3263</v>
          </cell>
          <cell r="DD3">
            <v>3315</v>
          </cell>
          <cell r="DE3">
            <v>3315</v>
          </cell>
          <cell r="DF3">
            <v>3019</v>
          </cell>
          <cell r="DG3">
            <v>3663</v>
          </cell>
          <cell r="DH3">
            <v>3663</v>
          </cell>
          <cell r="DI3">
            <v>3345</v>
          </cell>
          <cell r="DJ3">
            <v>3390</v>
          </cell>
          <cell r="DK3">
            <v>3326</v>
          </cell>
          <cell r="DL3">
            <v>2984</v>
          </cell>
          <cell r="DM3">
            <v>2984</v>
          </cell>
          <cell r="DN3">
            <v>3301</v>
          </cell>
          <cell r="DO3">
            <v>3231</v>
          </cell>
          <cell r="DP3">
            <v>3365</v>
          </cell>
          <cell r="DQ3">
            <v>3366</v>
          </cell>
          <cell r="DR3">
            <v>3363</v>
          </cell>
          <cell r="DS3">
            <v>3087</v>
          </cell>
          <cell r="DT3">
            <v>3087</v>
          </cell>
          <cell r="DU3">
            <v>2977</v>
          </cell>
          <cell r="DV3">
            <v>2977</v>
          </cell>
          <cell r="DW3">
            <v>2977</v>
          </cell>
          <cell r="DX3">
            <v>2977</v>
          </cell>
          <cell r="DY3">
            <v>3302</v>
          </cell>
          <cell r="DZ3">
            <v>3029</v>
          </cell>
          <cell r="EA3">
            <v>3456</v>
          </cell>
          <cell r="EB3">
            <v>3002</v>
          </cell>
          <cell r="EC3">
            <v>3002</v>
          </cell>
          <cell r="ED3">
            <v>3307</v>
          </cell>
          <cell r="EE3">
            <v>3600</v>
          </cell>
          <cell r="EF3">
            <v>3098</v>
          </cell>
          <cell r="EG3">
            <v>3600</v>
          </cell>
          <cell r="EH3">
            <v>3283</v>
          </cell>
          <cell r="EI3">
            <v>3371</v>
          </cell>
          <cell r="EJ3">
            <v>3377</v>
          </cell>
          <cell r="EK3">
            <v>3056</v>
          </cell>
          <cell r="EL3">
            <v>3313</v>
          </cell>
          <cell r="EM3">
            <v>3379</v>
          </cell>
          <cell r="EN3">
            <v>3379</v>
          </cell>
          <cell r="EO3">
            <v>3055</v>
          </cell>
          <cell r="EP3">
            <v>3055</v>
          </cell>
          <cell r="EQ3">
            <v>3055</v>
          </cell>
          <cell r="ER3">
            <v>3055</v>
          </cell>
          <cell r="ES3">
            <v>3055</v>
          </cell>
          <cell r="ET3">
            <v>3055</v>
          </cell>
          <cell r="EU3">
            <v>3017</v>
          </cell>
          <cell r="EV3">
            <v>2974</v>
          </cell>
          <cell r="EW3">
            <v>3540</v>
          </cell>
          <cell r="EX3">
            <v>3117</v>
          </cell>
          <cell r="EY3">
            <v>3187</v>
          </cell>
          <cell r="EZ3">
            <v>3187</v>
          </cell>
          <cell r="FA3">
            <v>3253</v>
          </cell>
          <cell r="FB3">
            <v>3170</v>
          </cell>
          <cell r="FC3">
            <v>3170</v>
          </cell>
          <cell r="FD3">
            <v>3068</v>
          </cell>
          <cell r="FE3">
            <v>3068</v>
          </cell>
          <cell r="FF3">
            <v>3068</v>
          </cell>
          <cell r="FG3">
            <v>3036</v>
          </cell>
          <cell r="FH3">
            <v>3558</v>
          </cell>
          <cell r="FI3">
            <v>3694</v>
          </cell>
          <cell r="FJ3">
            <v>3516</v>
          </cell>
          <cell r="FK3">
            <v>3516</v>
          </cell>
          <cell r="FL3">
            <v>3582</v>
          </cell>
          <cell r="FM3">
            <v>3286</v>
          </cell>
          <cell r="FN3">
            <v>3577</v>
          </cell>
          <cell r="FO3">
            <v>3051</v>
          </cell>
          <cell r="FP3">
            <v>3051</v>
          </cell>
          <cell r="FQ3">
            <v>3009</v>
          </cell>
          <cell r="FR3">
            <v>3009</v>
          </cell>
          <cell r="FS3">
            <v>3454</v>
          </cell>
          <cell r="FT3">
            <v>3454</v>
          </cell>
          <cell r="FU3">
            <v>3439</v>
          </cell>
          <cell r="FV3">
            <v>3455</v>
          </cell>
          <cell r="FW3">
            <v>3464</v>
          </cell>
          <cell r="FX3">
            <v>3375</v>
          </cell>
          <cell r="FY3">
            <v>3303</v>
          </cell>
          <cell r="FZ3">
            <v>3426</v>
          </cell>
          <cell r="GA3">
            <v>3169</v>
          </cell>
          <cell r="GB3">
            <v>3691</v>
          </cell>
          <cell r="GC3">
            <v>3692</v>
          </cell>
          <cell r="GD3">
            <v>3692</v>
          </cell>
          <cell r="GE3">
            <v>3692</v>
          </cell>
          <cell r="GF3">
            <v>3226</v>
          </cell>
          <cell r="GG3">
            <v>3342</v>
          </cell>
          <cell r="GH3">
            <v>3350</v>
          </cell>
          <cell r="GI3">
            <v>3217</v>
          </cell>
          <cell r="GJ3">
            <v>2973</v>
          </cell>
          <cell r="GK3">
            <v>3555</v>
          </cell>
          <cell r="GL3">
            <v>3555</v>
          </cell>
          <cell r="GM3">
            <v>3652</v>
          </cell>
          <cell r="GN3">
            <v>3074</v>
          </cell>
          <cell r="GO3">
            <v>3043</v>
          </cell>
          <cell r="GP3">
            <v>3378</v>
          </cell>
          <cell r="GQ3">
            <v>3449</v>
          </cell>
          <cell r="GR3">
            <v>3449</v>
          </cell>
          <cell r="GS3">
            <v>3541</v>
          </cell>
          <cell r="GT3">
            <v>3113</v>
          </cell>
          <cell r="GU3">
            <v>3572</v>
          </cell>
          <cell r="GV3">
            <v>3093</v>
          </cell>
          <cell r="GW3">
            <v>3312</v>
          </cell>
          <cell r="GX3">
            <v>3722</v>
          </cell>
          <cell r="GY3">
            <v>3105</v>
          </cell>
          <cell r="GZ3">
            <v>3105</v>
          </cell>
          <cell r="HA3">
            <v>3105</v>
          </cell>
          <cell r="HB3">
            <v>3105</v>
          </cell>
          <cell r="HC3">
            <v>3333</v>
          </cell>
          <cell r="HD3">
            <v>3631</v>
          </cell>
          <cell r="HE3">
            <v>3304</v>
          </cell>
          <cell r="HF3">
            <v>3734</v>
          </cell>
          <cell r="HG3">
            <v>3735</v>
          </cell>
          <cell r="HH3">
            <v>3323</v>
          </cell>
          <cell r="HI3">
            <v>3361</v>
          </cell>
          <cell r="HJ3">
            <v>3389</v>
          </cell>
          <cell r="HK3">
            <v>3388</v>
          </cell>
          <cell r="HL3">
            <v>3521</v>
          </cell>
          <cell r="HM3">
            <v>3747</v>
          </cell>
          <cell r="HN3">
            <v>3291</v>
          </cell>
          <cell r="HO3">
            <v>785</v>
          </cell>
          <cell r="HP3">
            <v>791</v>
          </cell>
          <cell r="HQ3">
            <v>3518</v>
          </cell>
          <cell r="HR3">
            <v>3518</v>
          </cell>
          <cell r="HS3">
            <v>3518</v>
          </cell>
          <cell r="HT3">
            <v>3602</v>
          </cell>
          <cell r="HU3">
            <v>3264</v>
          </cell>
          <cell r="HV3">
            <v>807</v>
          </cell>
          <cell r="HW3">
            <v>808</v>
          </cell>
          <cell r="HX3">
            <v>808</v>
          </cell>
          <cell r="HY3">
            <v>3103</v>
          </cell>
          <cell r="HZ3">
            <v>3103</v>
          </cell>
          <cell r="IA3">
            <v>3103</v>
          </cell>
          <cell r="IB3">
            <v>3080</v>
          </cell>
          <cell r="IC3">
            <v>3080</v>
          </cell>
          <cell r="ID3">
            <v>812</v>
          </cell>
          <cell r="IE3">
            <v>812</v>
          </cell>
          <cell r="IF3">
            <v>3560</v>
          </cell>
          <cell r="IG3">
            <v>3418</v>
          </cell>
          <cell r="IH3">
            <v>817</v>
          </cell>
          <cell r="II3">
            <v>3686</v>
          </cell>
          <cell r="IJ3">
            <v>824</v>
          </cell>
          <cell r="IK3">
            <v>850</v>
          </cell>
          <cell r="IL3">
            <v>3420</v>
          </cell>
          <cell r="IM3">
            <v>3629</v>
          </cell>
          <cell r="IN3">
            <v>3629</v>
          </cell>
          <cell r="IO3">
            <v>3629</v>
          </cell>
          <cell r="IP3">
            <v>3332</v>
          </cell>
          <cell r="IQ3">
            <v>861</v>
          </cell>
          <cell r="IR3">
            <v>865</v>
          </cell>
          <cell r="IS3">
            <v>869</v>
          </cell>
          <cell r="IT3">
            <v>3612</v>
          </cell>
          <cell r="IU3">
            <v>3417</v>
          </cell>
          <cell r="IV3">
            <v>3647</v>
          </cell>
          <cell r="IW3">
            <v>874</v>
          </cell>
          <cell r="IX3">
            <v>3618</v>
          </cell>
          <cell r="IY3">
            <v>877</v>
          </cell>
          <cell r="IZ3">
            <v>2972</v>
          </cell>
          <cell r="JA3">
            <v>2972</v>
          </cell>
          <cell r="JB3">
            <v>888</v>
          </cell>
          <cell r="JC3">
            <v>3088</v>
          </cell>
          <cell r="JD3">
            <v>3151</v>
          </cell>
          <cell r="JE3">
            <v>893</v>
          </cell>
          <cell r="JF3">
            <v>3066</v>
          </cell>
          <cell r="JG3">
            <v>897</v>
          </cell>
          <cell r="JH3">
            <v>899</v>
          </cell>
          <cell r="JI3">
            <v>903</v>
          </cell>
          <cell r="JJ3">
            <v>2994</v>
          </cell>
          <cell r="JK3">
            <v>3109</v>
          </cell>
          <cell r="JL3">
            <v>3030</v>
          </cell>
          <cell r="JM3">
            <v>908</v>
          </cell>
          <cell r="JN3">
            <v>3185</v>
          </cell>
          <cell r="JO3">
            <v>3145</v>
          </cell>
          <cell r="JP3">
            <v>3072</v>
          </cell>
          <cell r="JQ3">
            <v>3072</v>
          </cell>
          <cell r="JR3">
            <v>3005</v>
          </cell>
          <cell r="JS3">
            <v>917</v>
          </cell>
          <cell r="JT3">
            <v>3089</v>
          </cell>
          <cell r="JU3">
            <v>3089</v>
          </cell>
          <cell r="JV3">
            <v>924</v>
          </cell>
          <cell r="JW3">
            <v>3116</v>
          </cell>
          <cell r="JX3">
            <v>3143</v>
          </cell>
          <cell r="JY3">
            <v>3143</v>
          </cell>
          <cell r="JZ3">
            <v>3097</v>
          </cell>
          <cell r="KA3">
            <v>3014</v>
          </cell>
          <cell r="KB3">
            <v>945</v>
          </cell>
          <cell r="KC3">
            <v>3114</v>
          </cell>
          <cell r="KD3">
            <v>3063</v>
          </cell>
          <cell r="KE3">
            <v>952</v>
          </cell>
          <cell r="KF3">
            <v>3079</v>
          </cell>
          <cell r="KG3">
            <v>954</v>
          </cell>
        </row>
        <row r="5">
          <cell r="A5" t="str">
            <v>0.2</v>
          </cell>
          <cell r="B5" t="str">
            <v>Date of latest review</v>
          </cell>
          <cell r="C5" t="str">
            <v>Date</v>
          </cell>
          <cell r="D5" t="str">
            <v>Write the date on which you reviewed the app.</v>
          </cell>
          <cell r="E5">
            <v>41576</v>
          </cell>
          <cell r="F5">
            <v>41576</v>
          </cell>
          <cell r="G5">
            <v>41643</v>
          </cell>
          <cell r="H5">
            <v>41568</v>
          </cell>
          <cell r="I5">
            <v>41568</v>
          </cell>
          <cell r="J5">
            <v>41568</v>
          </cell>
          <cell r="K5">
            <v>41729</v>
          </cell>
          <cell r="L5">
            <v>41596</v>
          </cell>
          <cell r="M5">
            <v>40772</v>
          </cell>
          <cell r="N5">
            <v>41596</v>
          </cell>
          <cell r="O5">
            <v>41596</v>
          </cell>
          <cell r="Q5">
            <v>41729</v>
          </cell>
          <cell r="R5">
            <v>41729</v>
          </cell>
          <cell r="S5">
            <v>41596</v>
          </cell>
          <cell r="T5">
            <v>41729</v>
          </cell>
          <cell r="U5">
            <v>41640</v>
          </cell>
          <cell r="V5">
            <v>41729</v>
          </cell>
          <cell r="W5">
            <v>41596</v>
          </cell>
          <cell r="X5">
            <v>41729</v>
          </cell>
          <cell r="Y5">
            <v>41596</v>
          </cell>
          <cell r="Z5">
            <v>41596</v>
          </cell>
          <cell r="AA5">
            <v>41596</v>
          </cell>
          <cell r="AB5">
            <v>41729</v>
          </cell>
          <cell r="AC5">
            <v>41729</v>
          </cell>
          <cell r="AD5">
            <v>41729</v>
          </cell>
          <cell r="AE5">
            <v>41729</v>
          </cell>
          <cell r="AF5">
            <v>40772</v>
          </cell>
          <cell r="AG5">
            <v>41729</v>
          </cell>
          <cell r="AH5">
            <v>41596</v>
          </cell>
          <cell r="AI5">
            <v>41729</v>
          </cell>
          <cell r="AJ5">
            <v>40772</v>
          </cell>
          <cell r="AK5">
            <v>41596</v>
          </cell>
          <cell r="AL5">
            <v>41640</v>
          </cell>
          <cell r="AM5">
            <v>41729</v>
          </cell>
          <cell r="AN5">
            <v>41729</v>
          </cell>
          <cell r="AO5">
            <v>41729</v>
          </cell>
          <cell r="AP5">
            <v>41640</v>
          </cell>
          <cell r="AQ5">
            <v>41642</v>
          </cell>
          <cell r="AR5">
            <v>41729</v>
          </cell>
          <cell r="AS5">
            <v>41729</v>
          </cell>
          <cell r="AT5">
            <v>41729</v>
          </cell>
          <cell r="AU5">
            <v>41729</v>
          </cell>
          <cell r="AV5">
            <v>41640</v>
          </cell>
          <cell r="AW5">
            <v>41729</v>
          </cell>
          <cell r="AX5">
            <v>41640</v>
          </cell>
          <cell r="AY5">
            <v>41729</v>
          </cell>
          <cell r="AZ5">
            <v>41729</v>
          </cell>
          <cell r="BA5">
            <v>40772</v>
          </cell>
          <cell r="BB5">
            <v>41642</v>
          </cell>
          <cell r="BC5">
            <v>40772</v>
          </cell>
          <cell r="BD5">
            <v>41643</v>
          </cell>
          <cell r="BE5">
            <v>40772</v>
          </cell>
          <cell r="BF5">
            <v>41729</v>
          </cell>
          <cell r="BG5">
            <v>41729</v>
          </cell>
          <cell r="BH5">
            <v>41729</v>
          </cell>
          <cell r="BI5">
            <v>41641</v>
          </cell>
          <cell r="BJ5">
            <v>41642</v>
          </cell>
          <cell r="BK5">
            <v>41729</v>
          </cell>
          <cell r="BL5">
            <v>41729</v>
          </cell>
          <cell r="BM5">
            <v>41641</v>
          </cell>
          <cell r="BN5">
            <v>41641</v>
          </cell>
          <cell r="BO5">
            <v>40772</v>
          </cell>
          <cell r="BP5">
            <v>41729</v>
          </cell>
          <cell r="BQ5">
            <v>41729</v>
          </cell>
          <cell r="BR5">
            <v>40772</v>
          </cell>
          <cell r="BS5">
            <v>41729</v>
          </cell>
          <cell r="BT5">
            <v>41729</v>
          </cell>
          <cell r="BU5">
            <v>41729</v>
          </cell>
          <cell r="BV5">
            <v>41729</v>
          </cell>
          <cell r="BW5">
            <v>41641</v>
          </cell>
          <cell r="BX5">
            <v>40772</v>
          </cell>
          <cell r="BY5">
            <v>41641</v>
          </cell>
          <cell r="BZ5">
            <v>41729</v>
          </cell>
          <cell r="CA5">
            <v>40772</v>
          </cell>
          <cell r="CB5">
            <v>41641</v>
          </cell>
          <cell r="CC5">
            <v>41729</v>
          </cell>
          <cell r="CD5">
            <v>41642</v>
          </cell>
          <cell r="CE5">
            <v>41729</v>
          </cell>
          <cell r="CF5">
            <v>40772</v>
          </cell>
          <cell r="CG5">
            <v>41642</v>
          </cell>
          <cell r="CH5">
            <v>41729</v>
          </cell>
          <cell r="CI5">
            <v>41729</v>
          </cell>
          <cell r="CJ5">
            <v>41729</v>
          </cell>
          <cell r="CK5">
            <v>41729</v>
          </cell>
          <cell r="CL5">
            <v>41642</v>
          </cell>
          <cell r="CM5">
            <v>41642</v>
          </cell>
          <cell r="CN5">
            <v>41642</v>
          </cell>
          <cell r="CO5">
            <v>41729</v>
          </cell>
          <cell r="CP5">
            <v>41729</v>
          </cell>
          <cell r="CQ5">
            <v>41729</v>
          </cell>
          <cell r="CR5">
            <v>41729</v>
          </cell>
          <cell r="CS5">
            <v>41642</v>
          </cell>
          <cell r="CT5">
            <v>41729</v>
          </cell>
          <cell r="CU5">
            <v>41729</v>
          </cell>
          <cell r="CV5">
            <v>41729</v>
          </cell>
          <cell r="CW5">
            <v>41729</v>
          </cell>
          <cell r="CX5">
            <v>41729</v>
          </cell>
          <cell r="CY5">
            <v>41729</v>
          </cell>
          <cell r="CZ5">
            <v>41729</v>
          </cell>
          <cell r="DA5">
            <v>41729</v>
          </cell>
          <cell r="DB5">
            <v>41729</v>
          </cell>
          <cell r="DC5">
            <v>41729</v>
          </cell>
          <cell r="DD5">
            <v>40772</v>
          </cell>
          <cell r="DE5">
            <v>41729</v>
          </cell>
          <cell r="DF5">
            <v>41729</v>
          </cell>
          <cell r="DG5">
            <v>40772</v>
          </cell>
          <cell r="DH5">
            <v>41729</v>
          </cell>
          <cell r="DI5">
            <v>41729</v>
          </cell>
          <cell r="DJ5">
            <v>41729</v>
          </cell>
          <cell r="DK5">
            <v>41729</v>
          </cell>
          <cell r="DL5">
            <v>41642</v>
          </cell>
          <cell r="DM5">
            <v>41729</v>
          </cell>
          <cell r="DN5">
            <v>41729</v>
          </cell>
          <cell r="DO5">
            <v>41729</v>
          </cell>
          <cell r="DP5">
            <v>41729</v>
          </cell>
          <cell r="DQ5">
            <v>41729</v>
          </cell>
          <cell r="DR5">
            <v>41729</v>
          </cell>
          <cell r="DS5">
            <v>40772</v>
          </cell>
          <cell r="DT5">
            <v>41642</v>
          </cell>
          <cell r="DU5">
            <v>40772</v>
          </cell>
          <cell r="DV5">
            <v>41642</v>
          </cell>
          <cell r="DW5">
            <v>40772</v>
          </cell>
          <cell r="DX5">
            <v>41642</v>
          </cell>
          <cell r="DY5">
            <v>41729</v>
          </cell>
          <cell r="DZ5">
            <v>41729</v>
          </cell>
          <cell r="EA5">
            <v>41729</v>
          </cell>
          <cell r="EB5">
            <v>41642</v>
          </cell>
          <cell r="EC5">
            <v>41729</v>
          </cell>
          <cell r="ED5">
            <v>41729</v>
          </cell>
          <cell r="EE5">
            <v>41729</v>
          </cell>
          <cell r="EF5">
            <v>41729</v>
          </cell>
          <cell r="EG5">
            <v>41729</v>
          </cell>
          <cell r="EH5">
            <v>41729</v>
          </cell>
          <cell r="EI5">
            <v>41729</v>
          </cell>
          <cell r="EJ5">
            <v>41729</v>
          </cell>
          <cell r="EK5">
            <v>41729</v>
          </cell>
          <cell r="EL5">
            <v>41729</v>
          </cell>
          <cell r="EM5">
            <v>41729</v>
          </cell>
          <cell r="EN5">
            <v>41729</v>
          </cell>
          <cell r="EO5">
            <v>41642</v>
          </cell>
          <cell r="EP5">
            <v>41642</v>
          </cell>
          <cell r="EQ5">
            <v>41642</v>
          </cell>
          <cell r="ER5">
            <v>41642</v>
          </cell>
          <cell r="ES5">
            <v>41729</v>
          </cell>
          <cell r="ET5">
            <v>41729</v>
          </cell>
          <cell r="EU5">
            <v>41642</v>
          </cell>
          <cell r="EV5">
            <v>41642</v>
          </cell>
          <cell r="EW5">
            <v>41729</v>
          </cell>
          <cell r="EX5">
            <v>41642</v>
          </cell>
          <cell r="EY5">
            <v>40772</v>
          </cell>
          <cell r="EZ5">
            <v>41642</v>
          </cell>
          <cell r="FA5">
            <v>41729</v>
          </cell>
          <cell r="FB5">
            <v>41642</v>
          </cell>
          <cell r="FC5">
            <v>41729</v>
          </cell>
          <cell r="FD5">
            <v>40772</v>
          </cell>
          <cell r="FE5">
            <v>41642</v>
          </cell>
          <cell r="FF5">
            <v>41729</v>
          </cell>
          <cell r="FG5">
            <v>41729</v>
          </cell>
          <cell r="FH5">
            <v>41729</v>
          </cell>
          <cell r="FI5">
            <v>41729</v>
          </cell>
          <cell r="FJ5">
            <v>41642</v>
          </cell>
          <cell r="FK5">
            <v>41729</v>
          </cell>
          <cell r="FL5">
            <v>41729</v>
          </cell>
          <cell r="FM5">
            <v>41729</v>
          </cell>
          <cell r="FN5">
            <v>41729</v>
          </cell>
          <cell r="FO5">
            <v>41642</v>
          </cell>
          <cell r="FP5">
            <v>41729</v>
          </cell>
          <cell r="FQ5">
            <v>40772</v>
          </cell>
          <cell r="FR5">
            <v>41643</v>
          </cell>
          <cell r="FS5">
            <v>40772</v>
          </cell>
          <cell r="FT5">
            <v>41729</v>
          </cell>
          <cell r="FU5">
            <v>41729</v>
          </cell>
          <cell r="FV5">
            <v>41729</v>
          </cell>
          <cell r="FW5">
            <v>41729</v>
          </cell>
          <cell r="FX5">
            <v>41729</v>
          </cell>
          <cell r="FY5">
            <v>41729</v>
          </cell>
          <cell r="FZ5">
            <v>41729</v>
          </cell>
          <cell r="GA5">
            <v>41729</v>
          </cell>
          <cell r="GB5">
            <v>41729</v>
          </cell>
          <cell r="GC5">
            <v>40772</v>
          </cell>
          <cell r="GD5">
            <v>41729</v>
          </cell>
          <cell r="GE5">
            <v>41729</v>
          </cell>
          <cell r="GF5">
            <v>41729</v>
          </cell>
          <cell r="GG5">
            <v>41729</v>
          </cell>
          <cell r="GH5">
            <v>41729</v>
          </cell>
          <cell r="GI5">
            <v>41729</v>
          </cell>
          <cell r="GJ5">
            <v>41643</v>
          </cell>
          <cell r="GK5">
            <v>40772</v>
          </cell>
          <cell r="GL5">
            <v>41729</v>
          </cell>
          <cell r="GM5">
            <v>41729</v>
          </cell>
          <cell r="GN5">
            <v>41729</v>
          </cell>
          <cell r="GO5">
            <v>41643</v>
          </cell>
          <cell r="GP5">
            <v>41729</v>
          </cell>
          <cell r="GQ5">
            <v>41729</v>
          </cell>
          <cell r="GR5">
            <v>41729</v>
          </cell>
          <cell r="GS5">
            <v>41729</v>
          </cell>
          <cell r="GT5">
            <v>41729</v>
          </cell>
          <cell r="GU5">
            <v>41729</v>
          </cell>
          <cell r="GV5">
            <v>41729</v>
          </cell>
          <cell r="GW5">
            <v>41729</v>
          </cell>
          <cell r="GX5">
            <v>41729</v>
          </cell>
          <cell r="GY5">
            <v>41643</v>
          </cell>
          <cell r="GZ5">
            <v>41643</v>
          </cell>
          <cell r="HA5">
            <v>41729</v>
          </cell>
          <cell r="HB5">
            <v>41729</v>
          </cell>
          <cell r="HC5">
            <v>41729</v>
          </cell>
          <cell r="HD5">
            <v>41729</v>
          </cell>
          <cell r="HE5">
            <v>41729</v>
          </cell>
          <cell r="HF5">
            <v>41729</v>
          </cell>
          <cell r="HG5">
            <v>41729</v>
          </cell>
          <cell r="HH5">
            <v>41729</v>
          </cell>
          <cell r="HI5">
            <v>41729</v>
          </cell>
          <cell r="HJ5">
            <v>41729</v>
          </cell>
          <cell r="HK5">
            <v>41729</v>
          </cell>
          <cell r="HL5">
            <v>41729</v>
          </cell>
          <cell r="HM5">
            <v>41729</v>
          </cell>
          <cell r="HN5">
            <v>40772</v>
          </cell>
          <cell r="HO5">
            <v>40772</v>
          </cell>
          <cell r="HP5">
            <v>40772</v>
          </cell>
          <cell r="HQ5">
            <v>40772</v>
          </cell>
          <cell r="HR5">
            <v>40772</v>
          </cell>
          <cell r="HS5">
            <v>40772</v>
          </cell>
          <cell r="HT5">
            <v>40772</v>
          </cell>
          <cell r="HU5">
            <v>40772</v>
          </cell>
          <cell r="HV5">
            <v>40772</v>
          </cell>
          <cell r="HW5">
            <v>40772</v>
          </cell>
          <cell r="HX5">
            <v>41760</v>
          </cell>
          <cell r="HY5">
            <v>40772</v>
          </cell>
          <cell r="HZ5">
            <v>40772</v>
          </cell>
          <cell r="IA5">
            <v>40772</v>
          </cell>
          <cell r="IB5">
            <v>40772</v>
          </cell>
          <cell r="IC5">
            <v>40772</v>
          </cell>
          <cell r="ID5">
            <v>40772</v>
          </cell>
          <cell r="IE5">
            <v>40772</v>
          </cell>
          <cell r="IF5">
            <v>40772</v>
          </cell>
          <cell r="IG5">
            <v>40772</v>
          </cell>
          <cell r="IH5">
            <v>40772</v>
          </cell>
          <cell r="II5">
            <v>40772</v>
          </cell>
          <cell r="IJ5">
            <v>40772</v>
          </cell>
          <cell r="IK5">
            <v>40772</v>
          </cell>
          <cell r="IL5">
            <v>40772</v>
          </cell>
          <cell r="IM5">
            <v>40772</v>
          </cell>
          <cell r="IN5">
            <v>40772</v>
          </cell>
          <cell r="IO5">
            <v>40772</v>
          </cell>
          <cell r="IP5">
            <v>40772</v>
          </cell>
          <cell r="IQ5">
            <v>40772</v>
          </cell>
          <cell r="IR5">
            <v>40772</v>
          </cell>
          <cell r="IS5">
            <v>40772</v>
          </cell>
          <cell r="IT5">
            <v>40772</v>
          </cell>
          <cell r="IU5">
            <v>40772</v>
          </cell>
          <cell r="IV5">
            <v>40772</v>
          </cell>
          <cell r="IW5">
            <v>40772</v>
          </cell>
          <cell r="IX5">
            <v>40772</v>
          </cell>
          <cell r="IY5">
            <v>40772</v>
          </cell>
          <cell r="IZ5">
            <v>40772</v>
          </cell>
          <cell r="JA5">
            <v>40772</v>
          </cell>
          <cell r="JB5">
            <v>40772</v>
          </cell>
          <cell r="JC5">
            <v>40772</v>
          </cell>
          <cell r="JD5">
            <v>40772</v>
          </cell>
          <cell r="JE5">
            <v>40772</v>
          </cell>
          <cell r="JF5">
            <v>40772</v>
          </cell>
          <cell r="JG5">
            <v>40772</v>
          </cell>
          <cell r="JH5">
            <v>40772</v>
          </cell>
          <cell r="JI5">
            <v>40772</v>
          </cell>
          <cell r="JJ5">
            <v>40772</v>
          </cell>
          <cell r="JK5">
            <v>40772</v>
          </cell>
          <cell r="JL5">
            <v>40772</v>
          </cell>
          <cell r="JM5">
            <v>40772</v>
          </cell>
          <cell r="JN5">
            <v>40772</v>
          </cell>
          <cell r="JO5">
            <v>40772</v>
          </cell>
          <cell r="JP5">
            <v>40772</v>
          </cell>
          <cell r="JQ5">
            <v>40772</v>
          </cell>
          <cell r="JR5">
            <v>40772</v>
          </cell>
          <cell r="JS5">
            <v>40772</v>
          </cell>
          <cell r="JT5">
            <v>40772</v>
          </cell>
          <cell r="JU5">
            <v>40772</v>
          </cell>
          <cell r="JV5">
            <v>40772</v>
          </cell>
          <cell r="JW5">
            <v>40772</v>
          </cell>
          <cell r="JX5">
            <v>40772</v>
          </cell>
          <cell r="JY5">
            <v>40772</v>
          </cell>
          <cell r="JZ5">
            <v>40772</v>
          </cell>
          <cell r="KA5">
            <v>40772</v>
          </cell>
          <cell r="KB5">
            <v>40772</v>
          </cell>
          <cell r="KC5">
            <v>40772</v>
          </cell>
          <cell r="KD5">
            <v>40772</v>
          </cell>
          <cell r="KE5">
            <v>40772</v>
          </cell>
          <cell r="KF5">
            <v>40772</v>
          </cell>
          <cell r="KG5">
            <v>40772</v>
          </cell>
        </row>
        <row r="289">
          <cell r="A289" t="str">
            <v>13.3d</v>
          </cell>
          <cell r="B289" t="str">
            <v>UniqueProductID</v>
          </cell>
          <cell r="E289">
            <v>3107</v>
          </cell>
          <cell r="F289" t="str">
            <v>*</v>
          </cell>
          <cell r="G289">
            <v>3012</v>
          </cell>
          <cell r="H289" t="str">
            <v>*</v>
          </cell>
          <cell r="I289" t="str">
            <v>*</v>
          </cell>
          <cell r="J289" t="str">
            <v>*</v>
          </cell>
          <cell r="K289">
            <v>3592</v>
          </cell>
          <cell r="L289">
            <v>3171</v>
          </cell>
          <cell r="M289" t="str">
            <v>*</v>
          </cell>
          <cell r="N289">
            <v>3044</v>
          </cell>
          <cell r="O289">
            <v>3084</v>
          </cell>
          <cell r="P289" t="str">
            <v>*</v>
          </cell>
          <cell r="Q289" t="str">
            <v>*</v>
          </cell>
          <cell r="R289">
            <v>3616</v>
          </cell>
          <cell r="S289" t="str">
            <v>*</v>
          </cell>
          <cell r="T289">
            <v>3532</v>
          </cell>
          <cell r="U289">
            <v>3141</v>
          </cell>
          <cell r="V289" t="str">
            <v>*</v>
          </cell>
          <cell r="W289">
            <v>3081</v>
          </cell>
          <cell r="X289">
            <v>3249</v>
          </cell>
          <cell r="Y289" t="str">
            <v>*</v>
          </cell>
          <cell r="Z289">
            <v>3021</v>
          </cell>
          <cell r="AA289" t="str">
            <v>*</v>
          </cell>
          <cell r="AB289" t="str">
            <v>*</v>
          </cell>
          <cell r="AC289">
            <v>3261</v>
          </cell>
          <cell r="AD289">
            <v>3266</v>
          </cell>
          <cell r="AE289">
            <v>3243</v>
          </cell>
          <cell r="AF289">
            <v>3415</v>
          </cell>
          <cell r="AG289" t="str">
            <v>*</v>
          </cell>
          <cell r="AH289">
            <v>3135</v>
          </cell>
          <cell r="AI289" t="str">
            <v>*</v>
          </cell>
          <cell r="AJ289" t="str">
            <v>*</v>
          </cell>
          <cell r="AK289">
            <v>3172</v>
          </cell>
          <cell r="AL289" t="str">
            <v>*</v>
          </cell>
          <cell r="AM289" t="str">
            <v>*</v>
          </cell>
          <cell r="AN289">
            <v>3279</v>
          </cell>
          <cell r="AO289" t="str">
            <v>*</v>
          </cell>
          <cell r="AP289">
            <v>3034</v>
          </cell>
          <cell r="AQ289">
            <v>3035</v>
          </cell>
          <cell r="AR289">
            <v>3606</v>
          </cell>
          <cell r="AS289" t="str">
            <v>*</v>
          </cell>
          <cell r="AT289" t="str">
            <v>*</v>
          </cell>
          <cell r="AU289">
            <v>3251</v>
          </cell>
          <cell r="AV289">
            <v>3040</v>
          </cell>
          <cell r="AW289" t="str">
            <v>*</v>
          </cell>
          <cell r="AX289">
            <v>3020</v>
          </cell>
          <cell r="AY289">
            <v>3047</v>
          </cell>
          <cell r="AZ289" t="str">
            <v>*</v>
          </cell>
          <cell r="BA289" t="str">
            <v>*</v>
          </cell>
          <cell r="BB289">
            <v>3041</v>
          </cell>
          <cell r="BC289" t="str">
            <v>*</v>
          </cell>
          <cell r="BD289">
            <v>3042</v>
          </cell>
          <cell r="BE289" t="str">
            <v>*</v>
          </cell>
          <cell r="BF289" t="str">
            <v>*</v>
          </cell>
          <cell r="BG289" t="str">
            <v>*</v>
          </cell>
          <cell r="BH289" t="str">
            <v>*</v>
          </cell>
          <cell r="BI289">
            <v>3006</v>
          </cell>
          <cell r="BJ289">
            <v>3008</v>
          </cell>
          <cell r="BK289" t="str">
            <v>*</v>
          </cell>
          <cell r="BL289">
            <v>3227</v>
          </cell>
          <cell r="BM289" t="str">
            <v>*</v>
          </cell>
          <cell r="BN289">
            <v>3136</v>
          </cell>
          <cell r="BO289" t="str">
            <v>*</v>
          </cell>
          <cell r="BP289" t="str">
            <v>*</v>
          </cell>
          <cell r="BQ289">
            <v>3714</v>
          </cell>
          <cell r="BR289" t="str">
            <v>*</v>
          </cell>
          <cell r="BS289" t="str">
            <v>*</v>
          </cell>
          <cell r="BT289">
            <v>3210</v>
          </cell>
          <cell r="BU289">
            <v>3633</v>
          </cell>
          <cell r="BV289" t="str">
            <v>*</v>
          </cell>
          <cell r="BW289">
            <v>3111</v>
          </cell>
          <cell r="BX289" t="str">
            <v>*</v>
          </cell>
          <cell r="BY289">
            <v>3163</v>
          </cell>
          <cell r="BZ289" t="str">
            <v>*</v>
          </cell>
          <cell r="CA289" t="str">
            <v>*</v>
          </cell>
          <cell r="CB289">
            <v>3085</v>
          </cell>
          <cell r="CC289" t="str">
            <v>*</v>
          </cell>
          <cell r="CD289">
            <v>3071</v>
          </cell>
          <cell r="CE289" t="str">
            <v>*</v>
          </cell>
          <cell r="CF289" t="str">
            <v>*</v>
          </cell>
          <cell r="CG289">
            <v>3018</v>
          </cell>
          <cell r="CH289">
            <v>3205</v>
          </cell>
          <cell r="CI289">
            <v>3594</v>
          </cell>
          <cell r="CJ289" t="str">
            <v>*</v>
          </cell>
          <cell r="CK289" t="str">
            <v>*</v>
          </cell>
          <cell r="CL289">
            <v>3175</v>
          </cell>
          <cell r="CM289">
            <v>3174</v>
          </cell>
          <cell r="CN289">
            <v>3010</v>
          </cell>
          <cell r="CO289" t="str">
            <v>*</v>
          </cell>
          <cell r="CP289">
            <v>3422</v>
          </cell>
          <cell r="CQ289">
            <v>3635</v>
          </cell>
          <cell r="CR289">
            <v>3705</v>
          </cell>
          <cell r="CS289">
            <v>2995</v>
          </cell>
          <cell r="CT289" t="str">
            <v>*</v>
          </cell>
          <cell r="CU289">
            <v>3219</v>
          </cell>
          <cell r="CV289" t="str">
            <v>*</v>
          </cell>
          <cell r="CW289">
            <v>3632</v>
          </cell>
          <cell r="CX289">
            <v>3636</v>
          </cell>
          <cell r="CY289">
            <v>3644</v>
          </cell>
          <cell r="CZ289">
            <v>3637</v>
          </cell>
          <cell r="DA289">
            <v>3723</v>
          </cell>
          <cell r="DB289">
            <v>3670</v>
          </cell>
          <cell r="DC289">
            <v>3263</v>
          </cell>
          <cell r="DD289" t="str">
            <v>*</v>
          </cell>
          <cell r="DE289">
            <v>3315</v>
          </cell>
          <cell r="DF289">
            <v>3019</v>
          </cell>
          <cell r="DG289" t="str">
            <v>*</v>
          </cell>
          <cell r="DH289">
            <v>3663</v>
          </cell>
          <cell r="DI289">
            <v>3345</v>
          </cell>
          <cell r="DJ289" t="str">
            <v>*</v>
          </cell>
          <cell r="DK289">
            <v>3326</v>
          </cell>
          <cell r="DL289">
            <v>2984</v>
          </cell>
          <cell r="DM289" t="str">
            <v>*</v>
          </cell>
          <cell r="DN289" t="str">
            <v>*</v>
          </cell>
          <cell r="DO289">
            <v>3231</v>
          </cell>
          <cell r="DP289">
            <v>3365</v>
          </cell>
          <cell r="DQ289">
            <v>3366</v>
          </cell>
          <cell r="DR289">
            <v>3363</v>
          </cell>
          <cell r="DS289" t="str">
            <v>*</v>
          </cell>
          <cell r="DT289">
            <v>3087</v>
          </cell>
          <cell r="DU289" t="str">
            <v>*</v>
          </cell>
          <cell r="DV289" t="str">
            <v>*</v>
          </cell>
          <cell r="DW289" t="str">
            <v>*</v>
          </cell>
          <cell r="DX289">
            <v>2977</v>
          </cell>
          <cell r="DY289" t="str">
            <v>*</v>
          </cell>
          <cell r="DZ289" t="str">
            <v>*</v>
          </cell>
          <cell r="EA289" t="str">
            <v>*</v>
          </cell>
          <cell r="EB289">
            <v>3002</v>
          </cell>
          <cell r="EC289" t="str">
            <v>*</v>
          </cell>
          <cell r="ED289" t="str">
            <v>*</v>
          </cell>
          <cell r="EE289" t="str">
            <v>*</v>
          </cell>
          <cell r="EF289" t="str">
            <v>*</v>
          </cell>
          <cell r="EG289" t="str">
            <v>*</v>
          </cell>
          <cell r="EH289" t="str">
            <v>*</v>
          </cell>
          <cell r="EI289">
            <v>3371</v>
          </cell>
          <cell r="EJ289">
            <v>3377</v>
          </cell>
          <cell r="EK289">
            <v>3056</v>
          </cell>
          <cell r="EL289">
            <v>3313</v>
          </cell>
          <cell r="EM289">
            <v>3379</v>
          </cell>
          <cell r="EN289" t="str">
            <v>*</v>
          </cell>
          <cell r="EO289" t="str">
            <v>*</v>
          </cell>
          <cell r="EP289">
            <v>3055</v>
          </cell>
          <cell r="EQ289" t="str">
            <v>*</v>
          </cell>
          <cell r="ER289" t="str">
            <v>*</v>
          </cell>
          <cell r="ES289" t="str">
            <v>*</v>
          </cell>
          <cell r="ET289" t="str">
            <v>*</v>
          </cell>
          <cell r="EU289">
            <v>3017</v>
          </cell>
          <cell r="EV289">
            <v>2974</v>
          </cell>
          <cell r="EW289">
            <v>3540</v>
          </cell>
          <cell r="EX289">
            <v>3117</v>
          </cell>
          <cell r="EY289" t="str">
            <v>*</v>
          </cell>
          <cell r="EZ289">
            <v>3187</v>
          </cell>
          <cell r="FA289" t="str">
            <v>*</v>
          </cell>
          <cell r="FB289">
            <v>3170</v>
          </cell>
          <cell r="FC289" t="str">
            <v>*</v>
          </cell>
          <cell r="FD289" t="str">
            <v>*</v>
          </cell>
          <cell r="FE289">
            <v>3068</v>
          </cell>
          <cell r="FF289" t="str">
            <v>*</v>
          </cell>
          <cell r="FG289" t="str">
            <v>*</v>
          </cell>
          <cell r="FH289">
            <v>3558</v>
          </cell>
          <cell r="FI289">
            <v>3694</v>
          </cell>
          <cell r="FJ289" t="str">
            <v>*</v>
          </cell>
          <cell r="FK289">
            <v>3516</v>
          </cell>
          <cell r="FL289" t="str">
            <v>*</v>
          </cell>
          <cell r="FM289" t="str">
            <v>*</v>
          </cell>
          <cell r="FN289">
            <v>3577</v>
          </cell>
          <cell r="FO289">
            <v>3051</v>
          </cell>
          <cell r="FP289" t="str">
            <v>*</v>
          </cell>
          <cell r="FQ289" t="str">
            <v>*</v>
          </cell>
          <cell r="FR289">
            <v>3009</v>
          </cell>
          <cell r="FS289" t="str">
            <v>*</v>
          </cell>
          <cell r="FT289">
            <v>3454</v>
          </cell>
          <cell r="FU289">
            <v>3439</v>
          </cell>
          <cell r="FV289">
            <v>3455</v>
          </cell>
          <cell r="FW289">
            <v>3464</v>
          </cell>
          <cell r="FX289">
            <v>3375</v>
          </cell>
          <cell r="FY289" t="str">
            <v>*</v>
          </cell>
          <cell r="FZ289" t="str">
            <v>*</v>
          </cell>
          <cell r="GA289">
            <v>3169</v>
          </cell>
          <cell r="GB289">
            <v>3691</v>
          </cell>
          <cell r="GC289" t="str">
            <v>*</v>
          </cell>
          <cell r="GD289">
            <v>3692</v>
          </cell>
          <cell r="GE289" t="str">
            <v>*</v>
          </cell>
          <cell r="GF289">
            <v>3226</v>
          </cell>
          <cell r="GG289" t="str">
            <v>*</v>
          </cell>
          <cell r="GH289">
            <v>3350</v>
          </cell>
          <cell r="GI289" t="str">
            <v>*</v>
          </cell>
          <cell r="GJ289">
            <v>2973</v>
          </cell>
          <cell r="GK289" t="str">
            <v>*</v>
          </cell>
          <cell r="GL289">
            <v>3555</v>
          </cell>
          <cell r="GM289" t="str">
            <v>*</v>
          </cell>
          <cell r="GN289" t="str">
            <v>*</v>
          </cell>
          <cell r="GO289">
            <v>3043</v>
          </cell>
          <cell r="GP289" t="str">
            <v>*</v>
          </cell>
          <cell r="GQ289" t="str">
            <v>*</v>
          </cell>
          <cell r="GR289">
            <v>3449</v>
          </cell>
          <cell r="GS289">
            <v>3541</v>
          </cell>
          <cell r="GT289" t="str">
            <v>*</v>
          </cell>
          <cell r="GU289" t="str">
            <v>*</v>
          </cell>
          <cell r="GV289">
            <v>3093</v>
          </cell>
          <cell r="GW289" t="str">
            <v>*</v>
          </cell>
          <cell r="GX289" t="str">
            <v>*</v>
          </cell>
          <cell r="GY289" t="str">
            <v>*</v>
          </cell>
          <cell r="GZ289">
            <v>3105</v>
          </cell>
          <cell r="HA289" t="str">
            <v>*</v>
          </cell>
          <cell r="HB289" t="str">
            <v>*</v>
          </cell>
          <cell r="HC289">
            <v>3333</v>
          </cell>
          <cell r="HD289" t="str">
            <v>*</v>
          </cell>
          <cell r="HE289" t="str">
            <v>*</v>
          </cell>
          <cell r="HF289" t="str">
            <v>*</v>
          </cell>
          <cell r="HG289">
            <v>3735</v>
          </cell>
          <cell r="HH289" t="str">
            <v>*</v>
          </cell>
          <cell r="HI289">
            <v>3361</v>
          </cell>
          <cell r="HJ289" t="str">
            <v>*</v>
          </cell>
          <cell r="HK289" t="str">
            <v>*</v>
          </cell>
          <cell r="HL289">
            <v>3521</v>
          </cell>
          <cell r="HM289">
            <v>3747</v>
          </cell>
          <cell r="HN289" t="str">
            <v>*</v>
          </cell>
          <cell r="HO289">
            <v>785</v>
          </cell>
          <cell r="HP289">
            <v>791</v>
          </cell>
          <cell r="HQ289">
            <v>3518</v>
          </cell>
          <cell r="HR289" t="str">
            <v>*</v>
          </cell>
          <cell r="HS289" t="str">
            <v>*</v>
          </cell>
          <cell r="HT289">
            <v>3602</v>
          </cell>
          <cell r="HU289">
            <v>3264</v>
          </cell>
          <cell r="HV289">
            <v>807</v>
          </cell>
          <cell r="HW289" t="str">
            <v>*</v>
          </cell>
          <cell r="HX289">
            <v>808</v>
          </cell>
          <cell r="HY289" t="str">
            <v>*</v>
          </cell>
          <cell r="HZ289">
            <v>3103</v>
          </cell>
          <cell r="IA289" t="str">
            <v>*</v>
          </cell>
          <cell r="IB289">
            <v>3080</v>
          </cell>
          <cell r="IC289" t="str">
            <v>*</v>
          </cell>
          <cell r="ID289">
            <v>812</v>
          </cell>
          <cell r="IE289" t="str">
            <v>*</v>
          </cell>
          <cell r="IF289">
            <v>3560</v>
          </cell>
          <cell r="IG289">
            <v>3418</v>
          </cell>
          <cell r="IH289">
            <v>817</v>
          </cell>
          <cell r="II289">
            <v>3686</v>
          </cell>
          <cell r="IJ289">
            <v>824</v>
          </cell>
          <cell r="IK289">
            <v>850</v>
          </cell>
          <cell r="IL289">
            <v>3420</v>
          </cell>
          <cell r="IM289" t="str">
            <v>*</v>
          </cell>
          <cell r="IN289">
            <v>3629</v>
          </cell>
          <cell r="IO289" t="str">
            <v>*</v>
          </cell>
          <cell r="IP289">
            <v>3332</v>
          </cell>
          <cell r="IQ289">
            <v>861</v>
          </cell>
          <cell r="IR289">
            <v>865</v>
          </cell>
          <cell r="IS289">
            <v>869</v>
          </cell>
          <cell r="IT289">
            <v>3612</v>
          </cell>
          <cell r="IU289">
            <v>3417</v>
          </cell>
          <cell r="IV289">
            <v>3647</v>
          </cell>
          <cell r="IW289">
            <v>874</v>
          </cell>
          <cell r="IX289">
            <v>3618</v>
          </cell>
          <cell r="IY289">
            <v>877</v>
          </cell>
          <cell r="IZ289">
            <v>2972</v>
          </cell>
          <cell r="JA289" t="str">
            <v>*</v>
          </cell>
          <cell r="JB289">
            <v>888</v>
          </cell>
          <cell r="JC289">
            <v>3088</v>
          </cell>
          <cell r="JD289">
            <v>3151</v>
          </cell>
          <cell r="JE289">
            <v>893</v>
          </cell>
          <cell r="JF289">
            <v>3066</v>
          </cell>
          <cell r="JG289">
            <v>897</v>
          </cell>
          <cell r="JH289">
            <v>899</v>
          </cell>
          <cell r="JI289">
            <v>903</v>
          </cell>
          <cell r="JJ289">
            <v>2994</v>
          </cell>
          <cell r="JK289">
            <v>3109</v>
          </cell>
          <cell r="JL289">
            <v>3030</v>
          </cell>
          <cell r="JM289">
            <v>908</v>
          </cell>
          <cell r="JN289">
            <v>3185</v>
          </cell>
          <cell r="JO289">
            <v>3145</v>
          </cell>
          <cell r="JP289" t="str">
            <v>*</v>
          </cell>
          <cell r="JQ289">
            <v>3072</v>
          </cell>
          <cell r="JR289">
            <v>3005</v>
          </cell>
          <cell r="JS289">
            <v>917</v>
          </cell>
          <cell r="JT289">
            <v>3089</v>
          </cell>
          <cell r="JU289" t="str">
            <v>*</v>
          </cell>
          <cell r="JV289">
            <v>924</v>
          </cell>
          <cell r="JW289">
            <v>3116</v>
          </cell>
          <cell r="JX289" t="str">
            <v>*</v>
          </cell>
          <cell r="JY289">
            <v>3143</v>
          </cell>
          <cell r="JZ289">
            <v>3097</v>
          </cell>
          <cell r="KA289">
            <v>3014</v>
          </cell>
          <cell r="KB289">
            <v>945</v>
          </cell>
          <cell r="KC289">
            <v>3114</v>
          </cell>
          <cell r="KD289">
            <v>3063</v>
          </cell>
          <cell r="KE289">
            <v>952</v>
          </cell>
          <cell r="KF289">
            <v>3079</v>
          </cell>
          <cell r="KG289">
            <v>954</v>
          </cell>
        </row>
        <row r="291">
          <cell r="A291" t="str">
            <v>13.3e</v>
          </cell>
          <cell r="B291" t="str">
            <v>Updated</v>
          </cell>
          <cell r="E291" t="str">
            <v>No</v>
          </cell>
          <cell r="F291" t="str">
            <v>No</v>
          </cell>
          <cell r="G291" t="str">
            <v>No</v>
          </cell>
          <cell r="H291" t="str">
            <v>No</v>
          </cell>
          <cell r="I291" t="str">
            <v>No</v>
          </cell>
          <cell r="J291" t="str">
            <v>No</v>
          </cell>
          <cell r="K291" t="str">
            <v>No</v>
          </cell>
          <cell r="L291" t="str">
            <v>No</v>
          </cell>
          <cell r="M291" t="str">
            <v>No</v>
          </cell>
          <cell r="N291" t="str">
            <v>Yes</v>
          </cell>
          <cell r="O291" t="str">
            <v>No</v>
          </cell>
          <cell r="P291" t="str">
            <v>No</v>
          </cell>
          <cell r="Q291" t="str">
            <v>No</v>
          </cell>
          <cell r="R291" t="str">
            <v>No</v>
          </cell>
          <cell r="S291" t="str">
            <v>No</v>
          </cell>
          <cell r="T291" t="str">
            <v>No</v>
          </cell>
          <cell r="U291" t="str">
            <v>No</v>
          </cell>
          <cell r="V291" t="str">
            <v>No</v>
          </cell>
          <cell r="W291" t="str">
            <v>No</v>
          </cell>
          <cell r="X291" t="str">
            <v>No</v>
          </cell>
          <cell r="Y291" t="str">
            <v>No</v>
          </cell>
          <cell r="Z291" t="str">
            <v>No</v>
          </cell>
          <cell r="AA291" t="str">
            <v>No</v>
          </cell>
          <cell r="AB291" t="str">
            <v>No</v>
          </cell>
          <cell r="AC291" t="str">
            <v>No</v>
          </cell>
          <cell r="AD291" t="str">
            <v>No</v>
          </cell>
          <cell r="AE291" t="str">
            <v>No</v>
          </cell>
          <cell r="AF291" t="str">
            <v>No</v>
          </cell>
          <cell r="AG291" t="str">
            <v>No</v>
          </cell>
          <cell r="AH291" t="str">
            <v>No</v>
          </cell>
          <cell r="AI291" t="str">
            <v>No</v>
          </cell>
          <cell r="AJ291" t="str">
            <v>No</v>
          </cell>
          <cell r="AK291" t="str">
            <v>Yes</v>
          </cell>
          <cell r="AL291" t="str">
            <v>No</v>
          </cell>
          <cell r="AM291" t="str">
            <v>No</v>
          </cell>
          <cell r="AN291" t="str">
            <v>No</v>
          </cell>
          <cell r="AO291" t="str">
            <v>No</v>
          </cell>
          <cell r="AP291" t="str">
            <v>No</v>
          </cell>
          <cell r="AQ291" t="str">
            <v>No</v>
          </cell>
          <cell r="AR291" t="str">
            <v>No</v>
          </cell>
          <cell r="AS291" t="str">
            <v>No</v>
          </cell>
          <cell r="AT291" t="str">
            <v>No</v>
          </cell>
          <cell r="AU291" t="str">
            <v>No</v>
          </cell>
          <cell r="AV291" t="str">
            <v>No</v>
          </cell>
          <cell r="AW291" t="str">
            <v>No</v>
          </cell>
          <cell r="AX291" t="str">
            <v>No</v>
          </cell>
          <cell r="AY291" t="str">
            <v>No</v>
          </cell>
          <cell r="AZ291" t="str">
            <v>No</v>
          </cell>
          <cell r="BA291" t="str">
            <v>No</v>
          </cell>
          <cell r="BB291" t="str">
            <v>Yes</v>
          </cell>
          <cell r="BC291" t="str">
            <v>No</v>
          </cell>
          <cell r="BD291" t="str">
            <v>Yes</v>
          </cell>
          <cell r="BE291" t="str">
            <v>No</v>
          </cell>
          <cell r="BF291" t="str">
            <v>Yes</v>
          </cell>
          <cell r="BG291" t="str">
            <v>No</v>
          </cell>
          <cell r="BH291" t="str">
            <v>No</v>
          </cell>
          <cell r="BI291" t="str">
            <v>No</v>
          </cell>
          <cell r="BJ291" t="str">
            <v>No</v>
          </cell>
          <cell r="BK291" t="str">
            <v>No</v>
          </cell>
          <cell r="BL291" t="str">
            <v>No</v>
          </cell>
          <cell r="BM291" t="str">
            <v>No</v>
          </cell>
          <cell r="BN291" t="str">
            <v>No</v>
          </cell>
          <cell r="BO291" t="str">
            <v>No</v>
          </cell>
          <cell r="BP291" t="str">
            <v>No</v>
          </cell>
          <cell r="BQ291" t="str">
            <v>Yes</v>
          </cell>
          <cell r="BR291" t="str">
            <v>No</v>
          </cell>
          <cell r="BS291" t="str">
            <v>Yes</v>
          </cell>
          <cell r="BT291" t="str">
            <v>No</v>
          </cell>
          <cell r="BU291" t="str">
            <v>No</v>
          </cell>
          <cell r="BV291" t="str">
            <v>No</v>
          </cell>
          <cell r="BW291" t="str">
            <v>No</v>
          </cell>
          <cell r="BX291" t="str">
            <v>No</v>
          </cell>
          <cell r="BY291" t="str">
            <v>Yes</v>
          </cell>
          <cell r="BZ291" t="str">
            <v>No</v>
          </cell>
          <cell r="CA291" t="str">
            <v>No</v>
          </cell>
          <cell r="CB291" t="str">
            <v>Yes</v>
          </cell>
          <cell r="CC291" t="str">
            <v>No</v>
          </cell>
          <cell r="CD291" t="str">
            <v>No</v>
          </cell>
          <cell r="CE291" t="str">
            <v>No</v>
          </cell>
          <cell r="CF291" t="str">
            <v>No</v>
          </cell>
          <cell r="CG291" t="str">
            <v>Yes</v>
          </cell>
          <cell r="CH291" t="str">
            <v>No</v>
          </cell>
          <cell r="CI291" t="str">
            <v>No</v>
          </cell>
          <cell r="CJ291" t="str">
            <v>No</v>
          </cell>
          <cell r="CK291" t="str">
            <v>No</v>
          </cell>
          <cell r="CL291" t="str">
            <v>No</v>
          </cell>
          <cell r="CM291" t="str">
            <v>No</v>
          </cell>
          <cell r="CN291" t="str">
            <v>No</v>
          </cell>
          <cell r="CO291" t="str">
            <v>No</v>
          </cell>
          <cell r="CP291" t="str">
            <v>No</v>
          </cell>
          <cell r="CQ291" t="str">
            <v>No</v>
          </cell>
          <cell r="CR291" t="str">
            <v>No</v>
          </cell>
          <cell r="CS291" t="str">
            <v>No</v>
          </cell>
          <cell r="CT291" t="str">
            <v>No</v>
          </cell>
          <cell r="CU291" t="str">
            <v>No</v>
          </cell>
          <cell r="CV291" t="str">
            <v>No</v>
          </cell>
          <cell r="CW291" t="str">
            <v>No</v>
          </cell>
          <cell r="CX291" t="str">
            <v>No</v>
          </cell>
          <cell r="CY291" t="str">
            <v>No</v>
          </cell>
          <cell r="CZ291" t="str">
            <v>No</v>
          </cell>
          <cell r="DA291" t="str">
            <v>No</v>
          </cell>
          <cell r="DB291" t="str">
            <v>No</v>
          </cell>
          <cell r="DC291" t="str">
            <v>No</v>
          </cell>
          <cell r="DD291" t="str">
            <v>No</v>
          </cell>
          <cell r="DE291" t="str">
            <v>Yes</v>
          </cell>
          <cell r="DF291" t="str">
            <v>No</v>
          </cell>
          <cell r="DG291" t="str">
            <v>No</v>
          </cell>
          <cell r="DH291" t="str">
            <v>Yes</v>
          </cell>
          <cell r="DI291" t="str">
            <v>No</v>
          </cell>
          <cell r="DJ291" t="str">
            <v>No</v>
          </cell>
          <cell r="DK291" t="str">
            <v>No</v>
          </cell>
          <cell r="DL291" t="str">
            <v>No</v>
          </cell>
          <cell r="DM291" t="str">
            <v>No</v>
          </cell>
          <cell r="DN291" t="str">
            <v>No</v>
          </cell>
          <cell r="DO291" t="str">
            <v>No</v>
          </cell>
          <cell r="DP291" t="str">
            <v>No</v>
          </cell>
          <cell r="DQ291" t="str">
            <v>No</v>
          </cell>
          <cell r="DR291" t="str">
            <v>No</v>
          </cell>
          <cell r="DS291" t="str">
            <v>No</v>
          </cell>
          <cell r="DT291" t="str">
            <v>Yes</v>
          </cell>
          <cell r="DU291" t="str">
            <v>No</v>
          </cell>
          <cell r="DV291" t="str">
            <v>Yes</v>
          </cell>
          <cell r="DW291" t="str">
            <v>No</v>
          </cell>
          <cell r="DX291" t="str">
            <v>Yes</v>
          </cell>
          <cell r="DY291" t="str">
            <v>No</v>
          </cell>
          <cell r="DZ291" t="str">
            <v>No</v>
          </cell>
          <cell r="EA291" t="str">
            <v>No</v>
          </cell>
          <cell r="EB291" t="str">
            <v>No</v>
          </cell>
          <cell r="EC291" t="str">
            <v>No</v>
          </cell>
          <cell r="ED291" t="str">
            <v>No</v>
          </cell>
          <cell r="EE291" t="str">
            <v>No</v>
          </cell>
          <cell r="EF291" t="str">
            <v>No</v>
          </cell>
          <cell r="EG291" t="str">
            <v>No</v>
          </cell>
          <cell r="EH291" t="str">
            <v>No</v>
          </cell>
          <cell r="EI291" t="str">
            <v>No</v>
          </cell>
          <cell r="EJ291" t="str">
            <v>No</v>
          </cell>
          <cell r="EK291" t="str">
            <v>No</v>
          </cell>
          <cell r="EL291" t="str">
            <v>No</v>
          </cell>
          <cell r="EM291" t="str">
            <v>No</v>
          </cell>
          <cell r="EN291" t="str">
            <v>No</v>
          </cell>
          <cell r="EO291" t="str">
            <v>No</v>
          </cell>
          <cell r="EP291" t="str">
            <v>No</v>
          </cell>
          <cell r="EQ291" t="str">
            <v>No</v>
          </cell>
          <cell r="ER291" t="str">
            <v>No</v>
          </cell>
          <cell r="ES291" t="str">
            <v>No</v>
          </cell>
          <cell r="ET291" t="str">
            <v>No</v>
          </cell>
          <cell r="EU291" t="str">
            <v>No</v>
          </cell>
          <cell r="EV291" t="str">
            <v>No</v>
          </cell>
          <cell r="EW291" t="str">
            <v>No</v>
          </cell>
          <cell r="EX291" t="str">
            <v>No</v>
          </cell>
          <cell r="EY291" t="str">
            <v>No</v>
          </cell>
          <cell r="EZ291" t="str">
            <v>Yes</v>
          </cell>
          <cell r="FA291" t="str">
            <v>No</v>
          </cell>
          <cell r="FB291" t="str">
            <v>No</v>
          </cell>
          <cell r="FC291" t="str">
            <v>No</v>
          </cell>
          <cell r="FD291" t="str">
            <v>No</v>
          </cell>
          <cell r="FE291" t="str">
            <v>Yes</v>
          </cell>
          <cell r="FF291" t="str">
            <v>No</v>
          </cell>
          <cell r="FG291" t="str">
            <v>No</v>
          </cell>
          <cell r="FH291" t="str">
            <v>No</v>
          </cell>
          <cell r="FI291" t="str">
            <v>No</v>
          </cell>
          <cell r="FJ291" t="str">
            <v>No</v>
          </cell>
          <cell r="FK291" t="str">
            <v>No</v>
          </cell>
          <cell r="FL291" t="str">
            <v>No</v>
          </cell>
          <cell r="FM291" t="str">
            <v>No</v>
          </cell>
          <cell r="FN291" t="str">
            <v>No</v>
          </cell>
          <cell r="FO291" t="str">
            <v>No</v>
          </cell>
          <cell r="FP291" t="str">
            <v>No</v>
          </cell>
          <cell r="FQ291" t="str">
            <v>No</v>
          </cell>
          <cell r="FR291" t="str">
            <v>Yes</v>
          </cell>
          <cell r="FS291" t="str">
            <v>No</v>
          </cell>
          <cell r="FT291" t="str">
            <v>Yes</v>
          </cell>
          <cell r="FU291" t="str">
            <v>No</v>
          </cell>
          <cell r="FV291" t="str">
            <v>No</v>
          </cell>
          <cell r="FW291" t="str">
            <v>No</v>
          </cell>
          <cell r="FX291" t="str">
            <v>No</v>
          </cell>
          <cell r="FY291" t="str">
            <v>No</v>
          </cell>
          <cell r="FZ291" t="str">
            <v>No</v>
          </cell>
          <cell r="GA291" t="str">
            <v>No</v>
          </cell>
          <cell r="GB291" t="str">
            <v>No</v>
          </cell>
          <cell r="GC291" t="str">
            <v>No</v>
          </cell>
          <cell r="GD291" t="str">
            <v>Yes</v>
          </cell>
          <cell r="GE291" t="str">
            <v>No</v>
          </cell>
          <cell r="GF291" t="str">
            <v>No</v>
          </cell>
          <cell r="GG291" t="str">
            <v>No</v>
          </cell>
          <cell r="GH291" t="str">
            <v>No</v>
          </cell>
          <cell r="GI291" t="str">
            <v>No</v>
          </cell>
          <cell r="GJ291" t="str">
            <v>No</v>
          </cell>
          <cell r="GK291" t="str">
            <v>No</v>
          </cell>
          <cell r="GL291" t="str">
            <v>Yes</v>
          </cell>
          <cell r="GM291" t="str">
            <v>No</v>
          </cell>
          <cell r="GN291" t="str">
            <v>No</v>
          </cell>
          <cell r="GO291" t="str">
            <v>No</v>
          </cell>
          <cell r="GP291" t="str">
            <v>No</v>
          </cell>
          <cell r="GQ291" t="str">
            <v>No</v>
          </cell>
          <cell r="GR291" t="str">
            <v>No</v>
          </cell>
          <cell r="GS291" t="str">
            <v>No</v>
          </cell>
          <cell r="GT291" t="str">
            <v>No</v>
          </cell>
          <cell r="GU291" t="str">
            <v>No</v>
          </cell>
          <cell r="GV291" t="str">
            <v>No</v>
          </cell>
          <cell r="GW291" t="str">
            <v>No</v>
          </cell>
          <cell r="GX291" t="str">
            <v>No</v>
          </cell>
          <cell r="GY291" t="str">
            <v>No</v>
          </cell>
          <cell r="GZ291" t="str">
            <v>No</v>
          </cell>
          <cell r="HA291" t="str">
            <v>No</v>
          </cell>
          <cell r="HB291" t="str">
            <v>No</v>
          </cell>
          <cell r="HC291" t="str">
            <v>No</v>
          </cell>
          <cell r="HD291" t="str">
            <v>No</v>
          </cell>
          <cell r="HE291" t="str">
            <v>No</v>
          </cell>
          <cell r="HF291" t="str">
            <v>No</v>
          </cell>
          <cell r="HG291" t="str">
            <v>No</v>
          </cell>
          <cell r="HH291" t="str">
            <v>No</v>
          </cell>
          <cell r="HI291" t="str">
            <v>No</v>
          </cell>
          <cell r="HJ291" t="str">
            <v>No</v>
          </cell>
          <cell r="HK291" t="str">
            <v>No</v>
          </cell>
          <cell r="HL291" t="str">
            <v>No</v>
          </cell>
          <cell r="HM291" t="str">
            <v>No</v>
          </cell>
          <cell r="HN291" t="str">
            <v>No</v>
          </cell>
          <cell r="HO291" t="str">
            <v>No</v>
          </cell>
          <cell r="HP291" t="str">
            <v>No</v>
          </cell>
          <cell r="HQ291" t="str">
            <v>No</v>
          </cell>
          <cell r="HR291" t="str">
            <v>No</v>
          </cell>
          <cell r="HS291" t="str">
            <v>No</v>
          </cell>
          <cell r="HT291" t="str">
            <v>No</v>
          </cell>
          <cell r="HU291" t="str">
            <v>No</v>
          </cell>
          <cell r="HV291" t="str">
            <v>No</v>
          </cell>
          <cell r="HW291" t="str">
            <v>No</v>
          </cell>
          <cell r="HX291" t="str">
            <v>Yes</v>
          </cell>
          <cell r="HY291" t="str">
            <v>No</v>
          </cell>
          <cell r="HZ291" t="str">
            <v>No</v>
          </cell>
          <cell r="IA291" t="str">
            <v>No</v>
          </cell>
          <cell r="IB291" t="str">
            <v>No</v>
          </cell>
          <cell r="IC291" t="str">
            <v>No</v>
          </cell>
          <cell r="ID291" t="str">
            <v>No</v>
          </cell>
          <cell r="IE291" t="str">
            <v>No</v>
          </cell>
          <cell r="IF291" t="str">
            <v>No</v>
          </cell>
          <cell r="IG291" t="str">
            <v>No</v>
          </cell>
          <cell r="IH291" t="str">
            <v>No</v>
          </cell>
          <cell r="II291" t="str">
            <v>No</v>
          </cell>
          <cell r="IJ291" t="str">
            <v>No</v>
          </cell>
          <cell r="IK291" t="str">
            <v>No</v>
          </cell>
          <cell r="IL291" t="str">
            <v>No</v>
          </cell>
          <cell r="IM291" t="str">
            <v>No</v>
          </cell>
          <cell r="IN291" t="str">
            <v>No</v>
          </cell>
          <cell r="IO291" t="str">
            <v>No</v>
          </cell>
          <cell r="IP291" t="str">
            <v>No</v>
          </cell>
          <cell r="IQ291" t="str">
            <v>No</v>
          </cell>
          <cell r="IR291" t="str">
            <v>No</v>
          </cell>
          <cell r="IS291" t="str">
            <v>No</v>
          </cell>
          <cell r="IT291" t="str">
            <v>No</v>
          </cell>
          <cell r="IU291" t="str">
            <v>No</v>
          </cell>
          <cell r="IV291" t="str">
            <v>No</v>
          </cell>
          <cell r="IW291" t="str">
            <v>No</v>
          </cell>
          <cell r="IX291" t="str">
            <v>No</v>
          </cell>
          <cell r="IY291" t="str">
            <v>No</v>
          </cell>
          <cell r="IZ291" t="str">
            <v>No</v>
          </cell>
          <cell r="JA291" t="str">
            <v>No</v>
          </cell>
          <cell r="JB291" t="str">
            <v>No</v>
          </cell>
          <cell r="JC291" t="str">
            <v>No</v>
          </cell>
          <cell r="JD291" t="str">
            <v>No</v>
          </cell>
          <cell r="JE291" t="str">
            <v>No</v>
          </cell>
          <cell r="JF291" t="str">
            <v>No</v>
          </cell>
          <cell r="JG291" t="str">
            <v>No</v>
          </cell>
          <cell r="JH291" t="str">
            <v>No</v>
          </cell>
          <cell r="JI291" t="str">
            <v>No</v>
          </cell>
          <cell r="JJ291" t="str">
            <v>No</v>
          </cell>
          <cell r="JK291" t="str">
            <v>No</v>
          </cell>
          <cell r="JL291" t="str">
            <v>No</v>
          </cell>
          <cell r="JM291" t="str">
            <v>No</v>
          </cell>
          <cell r="JN291" t="str">
            <v>No</v>
          </cell>
          <cell r="JO291" t="str">
            <v>No</v>
          </cell>
          <cell r="JP291" t="str">
            <v>No</v>
          </cell>
          <cell r="JQ291" t="str">
            <v>No</v>
          </cell>
          <cell r="JR291" t="str">
            <v>No</v>
          </cell>
          <cell r="JS291" t="str">
            <v>No</v>
          </cell>
          <cell r="JT291" t="str">
            <v>No</v>
          </cell>
          <cell r="JU291" t="str">
            <v>No</v>
          </cell>
          <cell r="JV291" t="str">
            <v>No</v>
          </cell>
          <cell r="JW291" t="str">
            <v>No</v>
          </cell>
          <cell r="JX291" t="str">
            <v>No</v>
          </cell>
          <cell r="JY291" t="str">
            <v>No</v>
          </cell>
          <cell r="JZ291" t="str">
            <v>No</v>
          </cell>
          <cell r="KA291" t="str">
            <v>No</v>
          </cell>
          <cell r="KB291" t="str">
            <v>No</v>
          </cell>
          <cell r="KC291" t="str">
            <v>No</v>
          </cell>
          <cell r="KD291" t="str">
            <v>No</v>
          </cell>
          <cell r="KE291" t="str">
            <v>No</v>
          </cell>
          <cell r="KF291" t="str">
            <v>No</v>
          </cell>
          <cell r="KG291" t="str">
            <v>No</v>
          </cell>
        </row>
        <row r="335">
          <cell r="A335" t="str">
            <v>22.1b</v>
          </cell>
          <cell r="B335" t="str">
            <v>Tabulate As Information (Excludes Food Databases)</v>
          </cell>
          <cell r="E335" t="str">
            <v>Yes</v>
          </cell>
          <cell r="F335" t="str">
            <v>No</v>
          </cell>
          <cell r="G335" t="str">
            <v>No</v>
          </cell>
          <cell r="H335" t="str">
            <v>No</v>
          </cell>
          <cell r="I335" t="str">
            <v>No</v>
          </cell>
          <cell r="J335" t="str">
            <v>No</v>
          </cell>
          <cell r="K335" t="str">
            <v>No</v>
          </cell>
          <cell r="L335" t="str">
            <v>No</v>
          </cell>
          <cell r="M335" t="str">
            <v>No</v>
          </cell>
          <cell r="N335" t="str">
            <v>No</v>
          </cell>
          <cell r="O335" t="str">
            <v>No</v>
          </cell>
          <cell r="P335" t="str">
            <v>No</v>
          </cell>
          <cell r="Q335" t="str">
            <v>Yes</v>
          </cell>
          <cell r="R335" t="str">
            <v>Yes</v>
          </cell>
          <cell r="S335" t="str">
            <v>Yes</v>
          </cell>
          <cell r="T335" t="str">
            <v>Yes</v>
          </cell>
          <cell r="U335" t="str">
            <v>Yes</v>
          </cell>
          <cell r="V335" t="str">
            <v>Yes</v>
          </cell>
          <cell r="W335" t="str">
            <v>Yes</v>
          </cell>
          <cell r="X335" t="str">
            <v>Yes</v>
          </cell>
          <cell r="Y335" t="str">
            <v>Yes</v>
          </cell>
          <cell r="Z335" t="str">
            <v>Yes</v>
          </cell>
          <cell r="AA335" t="str">
            <v>Yes</v>
          </cell>
          <cell r="AB335" t="str">
            <v>No</v>
          </cell>
          <cell r="AC335" t="str">
            <v>Yes</v>
          </cell>
          <cell r="AD335" t="str">
            <v>Yes</v>
          </cell>
          <cell r="AE335" t="str">
            <v>Yes</v>
          </cell>
          <cell r="AF335" t="str">
            <v>Yes</v>
          </cell>
          <cell r="AG335" t="str">
            <v>No</v>
          </cell>
          <cell r="AH335" t="str">
            <v>No</v>
          </cell>
          <cell r="AI335" t="str">
            <v>No</v>
          </cell>
          <cell r="AJ335" t="str">
            <v>No</v>
          </cell>
          <cell r="AK335" t="str">
            <v>No</v>
          </cell>
          <cell r="AL335" t="str">
            <v>No</v>
          </cell>
          <cell r="AM335" t="str">
            <v>No</v>
          </cell>
          <cell r="AN335" t="str">
            <v>Yes</v>
          </cell>
          <cell r="AO335" t="str">
            <v>Yes</v>
          </cell>
          <cell r="AP335" t="str">
            <v>Yes</v>
          </cell>
          <cell r="AQ335" t="str">
            <v>Yes</v>
          </cell>
          <cell r="AR335" t="str">
            <v>Yes</v>
          </cell>
          <cell r="AS335" t="str">
            <v>No</v>
          </cell>
          <cell r="AT335" t="str">
            <v>No</v>
          </cell>
          <cell r="AU335" t="str">
            <v>Yes</v>
          </cell>
          <cell r="AV335" t="str">
            <v>Yes</v>
          </cell>
          <cell r="AW335" t="str">
            <v>No</v>
          </cell>
          <cell r="AX335" t="str">
            <v>Yes</v>
          </cell>
          <cell r="AY335" t="str">
            <v>Yes</v>
          </cell>
          <cell r="AZ335" t="str">
            <v>Yes</v>
          </cell>
          <cell r="BA335" t="str">
            <v>No</v>
          </cell>
          <cell r="BB335" t="str">
            <v>Yes</v>
          </cell>
          <cell r="BC335" t="str">
            <v>No</v>
          </cell>
          <cell r="BD335" t="str">
            <v>Yes</v>
          </cell>
          <cell r="BE335" t="str">
            <v>No</v>
          </cell>
          <cell r="BF335" t="str">
            <v>Yes</v>
          </cell>
          <cell r="BG335" t="str">
            <v>No</v>
          </cell>
          <cell r="BH335" t="str">
            <v>No</v>
          </cell>
          <cell r="BI335" t="str">
            <v>Yes</v>
          </cell>
          <cell r="BJ335" t="str">
            <v>Yes</v>
          </cell>
          <cell r="BK335" t="str">
            <v>No</v>
          </cell>
          <cell r="BL335" t="str">
            <v>No</v>
          </cell>
          <cell r="BM335" t="str">
            <v>No</v>
          </cell>
          <cell r="BN335" t="str">
            <v>Yes</v>
          </cell>
          <cell r="BO335" t="str">
            <v>No</v>
          </cell>
          <cell r="BP335" t="str">
            <v>No</v>
          </cell>
          <cell r="BQ335" t="str">
            <v>No</v>
          </cell>
          <cell r="BR335" t="str">
            <v>No</v>
          </cell>
          <cell r="BS335" t="str">
            <v>No</v>
          </cell>
          <cell r="BT335" t="str">
            <v>Yes</v>
          </cell>
          <cell r="BU335" t="str">
            <v>Yes</v>
          </cell>
          <cell r="BV335" t="str">
            <v>Yes</v>
          </cell>
          <cell r="BW335" t="str">
            <v>Yes</v>
          </cell>
          <cell r="BX335" t="str">
            <v>No</v>
          </cell>
          <cell r="BY335" t="str">
            <v>No</v>
          </cell>
          <cell r="BZ335" t="str">
            <v>No</v>
          </cell>
          <cell r="CA335" t="str">
            <v>No</v>
          </cell>
          <cell r="CB335" t="str">
            <v>No</v>
          </cell>
          <cell r="CC335" t="str">
            <v>No</v>
          </cell>
          <cell r="CD335" t="str">
            <v>No</v>
          </cell>
          <cell r="CE335" t="str">
            <v>No</v>
          </cell>
          <cell r="CF335" t="str">
            <v>No</v>
          </cell>
          <cell r="CG335" t="str">
            <v>No</v>
          </cell>
          <cell r="CH335" t="str">
            <v>Yes</v>
          </cell>
          <cell r="CI335" t="str">
            <v>Yes</v>
          </cell>
          <cell r="CJ335" t="str">
            <v>No</v>
          </cell>
          <cell r="CK335" t="str">
            <v>No</v>
          </cell>
          <cell r="CL335" t="str">
            <v>No</v>
          </cell>
          <cell r="CM335" t="str">
            <v>No</v>
          </cell>
          <cell r="CN335" t="str">
            <v>No</v>
          </cell>
          <cell r="CO335" t="str">
            <v>No</v>
          </cell>
          <cell r="CP335" t="str">
            <v>No</v>
          </cell>
          <cell r="CQ335" t="str">
            <v>Yes</v>
          </cell>
          <cell r="CR335" t="str">
            <v>No</v>
          </cell>
          <cell r="CS335" t="str">
            <v>Yes</v>
          </cell>
          <cell r="CT335" t="str">
            <v>No</v>
          </cell>
          <cell r="CU335" t="str">
            <v>No</v>
          </cell>
          <cell r="CV335" t="str">
            <v>No</v>
          </cell>
          <cell r="CW335" t="str">
            <v>Yes</v>
          </cell>
          <cell r="CX335" t="str">
            <v>Yes</v>
          </cell>
          <cell r="CY335" t="str">
            <v>Yes</v>
          </cell>
          <cell r="CZ335" t="str">
            <v>Yes</v>
          </cell>
          <cell r="DA335" t="str">
            <v>Yes</v>
          </cell>
          <cell r="DB335" t="str">
            <v>Yes</v>
          </cell>
          <cell r="DC335" t="str">
            <v>Yes</v>
          </cell>
          <cell r="DD335" t="str">
            <v>No</v>
          </cell>
          <cell r="DE335" t="str">
            <v>No</v>
          </cell>
          <cell r="DF335" t="str">
            <v>No</v>
          </cell>
          <cell r="DG335" t="str">
            <v>No</v>
          </cell>
          <cell r="DH335" t="str">
            <v>No</v>
          </cell>
          <cell r="DI335" t="str">
            <v>No</v>
          </cell>
          <cell r="DJ335" t="str">
            <v>No</v>
          </cell>
          <cell r="DK335" t="str">
            <v>No</v>
          </cell>
          <cell r="DL335" t="str">
            <v>No</v>
          </cell>
          <cell r="DM335" t="str">
            <v>Yes</v>
          </cell>
          <cell r="DN335" t="str">
            <v>No</v>
          </cell>
          <cell r="DO335" t="str">
            <v>Yes</v>
          </cell>
          <cell r="DP335" t="str">
            <v>Yes</v>
          </cell>
          <cell r="DQ335" t="str">
            <v>Yes</v>
          </cell>
          <cell r="DR335" t="str">
            <v>Yes</v>
          </cell>
          <cell r="DS335" t="str">
            <v>No</v>
          </cell>
          <cell r="DT335" t="str">
            <v>Yes</v>
          </cell>
          <cell r="DU335" t="str">
            <v>No</v>
          </cell>
          <cell r="DV335" t="str">
            <v>No</v>
          </cell>
          <cell r="DW335" t="str">
            <v>No</v>
          </cell>
          <cell r="DX335" t="str">
            <v>No</v>
          </cell>
          <cell r="DY335" t="str">
            <v>No</v>
          </cell>
          <cell r="DZ335" t="str">
            <v>No</v>
          </cell>
          <cell r="EA335" t="str">
            <v>No</v>
          </cell>
          <cell r="EB335" t="str">
            <v>Yes</v>
          </cell>
          <cell r="EC335" t="str">
            <v>Yes</v>
          </cell>
          <cell r="ED335" t="str">
            <v>No</v>
          </cell>
          <cell r="EE335" t="str">
            <v>No</v>
          </cell>
          <cell r="EF335" t="str">
            <v>No</v>
          </cell>
          <cell r="EG335" t="str">
            <v>No</v>
          </cell>
          <cell r="EH335" t="str">
            <v>No</v>
          </cell>
          <cell r="EI335" t="str">
            <v>No</v>
          </cell>
          <cell r="EJ335" t="str">
            <v>Yes</v>
          </cell>
          <cell r="EK335" t="str">
            <v>No</v>
          </cell>
          <cell r="EL335" t="str">
            <v>Yes</v>
          </cell>
          <cell r="EM335" t="str">
            <v>Yes</v>
          </cell>
          <cell r="EN335" t="str">
            <v>Yes</v>
          </cell>
          <cell r="EO335" t="str">
            <v>Yes</v>
          </cell>
          <cell r="EP335" t="str">
            <v>Yes</v>
          </cell>
          <cell r="EQ335" t="str">
            <v>Yes</v>
          </cell>
          <cell r="ER335" t="str">
            <v>Yes</v>
          </cell>
          <cell r="ES335" t="str">
            <v>Yes</v>
          </cell>
          <cell r="ET335" t="str">
            <v>Yes</v>
          </cell>
          <cell r="EU335" t="str">
            <v>No</v>
          </cell>
          <cell r="EV335" t="str">
            <v>No</v>
          </cell>
          <cell r="EW335" t="str">
            <v>No</v>
          </cell>
          <cell r="EX335" t="str">
            <v>No</v>
          </cell>
          <cell r="EY335" t="str">
            <v>No</v>
          </cell>
          <cell r="EZ335" t="str">
            <v>No</v>
          </cell>
          <cell r="FA335" t="str">
            <v>No</v>
          </cell>
          <cell r="FB335" t="str">
            <v>Yes</v>
          </cell>
          <cell r="FC335" t="str">
            <v>Yes</v>
          </cell>
          <cell r="FD335" t="str">
            <v>Yes</v>
          </cell>
          <cell r="FE335" t="str">
            <v>Yes</v>
          </cell>
          <cell r="FF335" t="str">
            <v>Yes</v>
          </cell>
          <cell r="FG335" t="str">
            <v>No</v>
          </cell>
          <cell r="FH335" t="str">
            <v>Yes</v>
          </cell>
          <cell r="FI335" t="str">
            <v>Yes</v>
          </cell>
          <cell r="FJ335" t="str">
            <v>No</v>
          </cell>
          <cell r="FK335" t="str">
            <v>Yes</v>
          </cell>
          <cell r="FL335" t="str">
            <v>No</v>
          </cell>
          <cell r="FM335" t="str">
            <v>Yes</v>
          </cell>
          <cell r="FN335" t="str">
            <v>Yes</v>
          </cell>
          <cell r="FO335" t="str">
            <v>Yes</v>
          </cell>
          <cell r="FP335" t="str">
            <v>Yes</v>
          </cell>
          <cell r="FQ335" t="str">
            <v>No</v>
          </cell>
          <cell r="FR335" t="str">
            <v>No</v>
          </cell>
          <cell r="FS335" t="str">
            <v>No</v>
          </cell>
          <cell r="FT335" t="str">
            <v>No</v>
          </cell>
          <cell r="FU335" t="str">
            <v>No</v>
          </cell>
          <cell r="FV335" t="str">
            <v>Yes</v>
          </cell>
          <cell r="FW335" t="str">
            <v>No</v>
          </cell>
          <cell r="FX335" t="str">
            <v>Yes</v>
          </cell>
          <cell r="FY335" t="str">
            <v>No</v>
          </cell>
          <cell r="FZ335" t="str">
            <v>No</v>
          </cell>
          <cell r="GA335" t="str">
            <v>No</v>
          </cell>
          <cell r="GB335" t="str">
            <v>No</v>
          </cell>
          <cell r="GC335" t="str">
            <v>No</v>
          </cell>
          <cell r="GD335" t="str">
            <v>No</v>
          </cell>
          <cell r="GE335" t="str">
            <v>No</v>
          </cell>
          <cell r="GF335" t="str">
            <v>No</v>
          </cell>
          <cell r="GG335" t="str">
            <v>No</v>
          </cell>
          <cell r="GH335" t="str">
            <v>Yes</v>
          </cell>
          <cell r="GI335" t="str">
            <v>No</v>
          </cell>
          <cell r="GJ335" t="str">
            <v>No</v>
          </cell>
          <cell r="GK335" t="str">
            <v>No</v>
          </cell>
          <cell r="GL335" t="str">
            <v>No</v>
          </cell>
          <cell r="GM335" t="str">
            <v>No</v>
          </cell>
          <cell r="GN335" t="str">
            <v>No</v>
          </cell>
          <cell r="GO335" t="str">
            <v>Yes</v>
          </cell>
          <cell r="GP335" t="str">
            <v>No</v>
          </cell>
          <cell r="GQ335" t="str">
            <v>Yes</v>
          </cell>
          <cell r="GR335" t="str">
            <v>Yes</v>
          </cell>
          <cell r="GS335" t="str">
            <v>Yes</v>
          </cell>
          <cell r="GT335" t="str">
            <v>No</v>
          </cell>
          <cell r="GU335" t="str">
            <v>No</v>
          </cell>
          <cell r="GV335" t="str">
            <v>No</v>
          </cell>
          <cell r="GW335" t="str">
            <v>No</v>
          </cell>
          <cell r="GX335" t="str">
            <v>No</v>
          </cell>
          <cell r="GY335" t="str">
            <v>Yes</v>
          </cell>
          <cell r="GZ335" t="str">
            <v>Yes</v>
          </cell>
          <cell r="HA335" t="str">
            <v>Yes</v>
          </cell>
          <cell r="HB335" t="str">
            <v>Yes</v>
          </cell>
          <cell r="HC335" t="str">
            <v>No</v>
          </cell>
          <cell r="HD335" t="str">
            <v>No</v>
          </cell>
          <cell r="HE335" t="str">
            <v>No</v>
          </cell>
          <cell r="HF335" t="str">
            <v>No</v>
          </cell>
          <cell r="HG335" t="str">
            <v>Yes</v>
          </cell>
          <cell r="HH335" t="str">
            <v>No</v>
          </cell>
          <cell r="HI335" t="str">
            <v>Yes</v>
          </cell>
          <cell r="HJ335" t="str">
            <v>No</v>
          </cell>
          <cell r="HK335" t="str">
            <v>No</v>
          </cell>
          <cell r="HL335" t="str">
            <v>No</v>
          </cell>
          <cell r="HM335" t="str">
            <v>Yes</v>
          </cell>
          <cell r="HN335" t="str">
            <v>Yes</v>
          </cell>
          <cell r="HO335" t="str">
            <v>No</v>
          </cell>
          <cell r="HP335" t="str">
            <v>Yes</v>
          </cell>
          <cell r="HQ335" t="str">
            <v>No</v>
          </cell>
          <cell r="HR335" t="str">
            <v>No</v>
          </cell>
          <cell r="HS335" t="str">
            <v>No</v>
          </cell>
          <cell r="HT335" t="str">
            <v>No</v>
          </cell>
          <cell r="HU335" t="str">
            <v>Yes</v>
          </cell>
          <cell r="HV335" t="str">
            <v>No</v>
          </cell>
          <cell r="HW335" t="str">
            <v>No</v>
          </cell>
          <cell r="HX335" t="str">
            <v>No</v>
          </cell>
          <cell r="HY335" t="str">
            <v>Yes</v>
          </cell>
          <cell r="HZ335" t="str">
            <v>Yes</v>
          </cell>
          <cell r="IA335" t="str">
            <v>No</v>
          </cell>
          <cell r="IB335" t="str">
            <v>Yes</v>
          </cell>
          <cell r="IC335" t="str">
            <v>Yes</v>
          </cell>
          <cell r="ID335" t="str">
            <v>Yes</v>
          </cell>
          <cell r="IE335" t="str">
            <v>Yes</v>
          </cell>
          <cell r="IF335" t="str">
            <v>Yes</v>
          </cell>
          <cell r="IG335" t="str">
            <v>Yes</v>
          </cell>
          <cell r="IH335" t="str">
            <v>No</v>
          </cell>
          <cell r="II335" t="str">
            <v>No</v>
          </cell>
          <cell r="IJ335" t="str">
            <v>Yes</v>
          </cell>
          <cell r="IK335" t="str">
            <v>No</v>
          </cell>
          <cell r="IL335" t="str">
            <v>Yes</v>
          </cell>
          <cell r="IM335" t="str">
            <v>Yes</v>
          </cell>
          <cell r="IN335" t="str">
            <v>Yes</v>
          </cell>
          <cell r="IO335" t="str">
            <v>Yes</v>
          </cell>
          <cell r="IP335" t="str">
            <v>Yes</v>
          </cell>
          <cell r="IQ335" t="str">
            <v>Yes</v>
          </cell>
          <cell r="IR335" t="str">
            <v>Yes</v>
          </cell>
          <cell r="IS335" t="str">
            <v>Yes</v>
          </cell>
          <cell r="IT335" t="str">
            <v>Yes</v>
          </cell>
          <cell r="IU335" t="str">
            <v>Yes</v>
          </cell>
          <cell r="IV335" t="str">
            <v>Yes</v>
          </cell>
          <cell r="IW335" t="str">
            <v>Yes</v>
          </cell>
          <cell r="IX335" t="str">
            <v>Yes</v>
          </cell>
          <cell r="IY335" t="str">
            <v>Yes</v>
          </cell>
          <cell r="IZ335" t="str">
            <v>No</v>
          </cell>
          <cell r="JA335" t="str">
            <v>No</v>
          </cell>
          <cell r="JB335" t="str">
            <v>Yes</v>
          </cell>
          <cell r="JC335" t="str">
            <v>Yes</v>
          </cell>
          <cell r="JD335" t="str">
            <v>Yes</v>
          </cell>
          <cell r="JE335" t="str">
            <v>No</v>
          </cell>
          <cell r="JF335" t="str">
            <v>No</v>
          </cell>
          <cell r="JG335" t="str">
            <v>No</v>
          </cell>
          <cell r="JH335" t="str">
            <v>No</v>
          </cell>
          <cell r="JI335" t="str">
            <v>No</v>
          </cell>
          <cell r="JJ335" t="str">
            <v>Yes</v>
          </cell>
          <cell r="JK335" t="str">
            <v>No</v>
          </cell>
          <cell r="JL335" t="str">
            <v>No</v>
          </cell>
          <cell r="JM335" t="str">
            <v>Yes</v>
          </cell>
          <cell r="JN335" t="str">
            <v>Yes</v>
          </cell>
          <cell r="JO335" t="str">
            <v>No</v>
          </cell>
          <cell r="JP335" t="str">
            <v>No</v>
          </cell>
          <cell r="JQ335" t="str">
            <v>No</v>
          </cell>
          <cell r="JR335" t="str">
            <v>Yes</v>
          </cell>
          <cell r="JS335" t="str">
            <v>No</v>
          </cell>
          <cell r="JT335" t="str">
            <v>No</v>
          </cell>
          <cell r="JU335" t="str">
            <v>No</v>
          </cell>
          <cell r="JV335" t="str">
            <v>Yes</v>
          </cell>
          <cell r="JW335" t="str">
            <v>Yes</v>
          </cell>
          <cell r="JX335" t="str">
            <v>No</v>
          </cell>
          <cell r="JY335" t="str">
            <v>No</v>
          </cell>
          <cell r="JZ335" t="str">
            <v>Yes</v>
          </cell>
          <cell r="KA335" t="str">
            <v>Yes</v>
          </cell>
          <cell r="KB335" t="str">
            <v>No</v>
          </cell>
          <cell r="KC335" t="str">
            <v>No</v>
          </cell>
          <cell r="KD335" t="str">
            <v>No</v>
          </cell>
          <cell r="KE335" t="str">
            <v>Yes</v>
          </cell>
          <cell r="KF335" t="str">
            <v>Yes</v>
          </cell>
          <cell r="KG335" t="str">
            <v>Yes</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Slipstream">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mailto:smartdroid2000@gmail.com" TargetMode="External"/><Relationship Id="rId299" Type="http://schemas.openxmlformats.org/officeDocument/2006/relationships/hyperlink" Target="mailto:dc@23.co.uk" TargetMode="External"/><Relationship Id="rId21" Type="http://schemas.openxmlformats.org/officeDocument/2006/relationships/hyperlink" Target="https://play.google.com/store/apps/details?id=uk.nhs.fungenerator" TargetMode="External"/><Relationship Id="rId63" Type="http://schemas.openxmlformats.org/officeDocument/2006/relationships/hyperlink" Target="http://www.mysurgeryandme.com/" TargetMode="External"/><Relationship Id="rId159" Type="http://schemas.openxmlformats.org/officeDocument/2006/relationships/hyperlink" Target="http://www.howrwe.com/" TargetMode="External"/><Relationship Id="rId324" Type="http://schemas.openxmlformats.org/officeDocument/2006/relationships/hyperlink" Target="http://www.liberator.co.uk/" TargetMode="External"/><Relationship Id="rId366" Type="http://schemas.openxmlformats.org/officeDocument/2006/relationships/hyperlink" Target="https://itunes.apple.com/us/app/brush-dj/id475739913?mt=8" TargetMode="External"/><Relationship Id="rId170" Type="http://schemas.openxmlformats.org/officeDocument/2006/relationships/hyperlink" Target="https://play.google.com/store/apps/details?id=com.ibreastcheck" TargetMode="External"/><Relationship Id="rId226" Type="http://schemas.openxmlformats.org/officeDocument/2006/relationships/hyperlink" Target="http://apps.nhs.uk/app/mproautism/" TargetMode="External"/><Relationship Id="rId107" Type="http://schemas.openxmlformats.org/officeDocument/2006/relationships/hyperlink" Target="mailto:mysurgeryandme@gmail.com" TargetMode="External"/><Relationship Id="rId268" Type="http://schemas.openxmlformats.org/officeDocument/2006/relationships/hyperlink" Target="http://apps.nhs.uk/app/patient-ibs/" TargetMode="External"/><Relationship Id="rId289" Type="http://schemas.openxmlformats.org/officeDocument/2006/relationships/hyperlink" Target="https://www.rallyroundme.com/iphone" TargetMode="External"/><Relationship Id="rId11" Type="http://schemas.openxmlformats.org/officeDocument/2006/relationships/hyperlink" Target="https://itunes.apple.com/gb/app/weight-loss-surgery-scotland/id602076248?mt=8" TargetMode="External"/><Relationship Id="rId32" Type="http://schemas.openxmlformats.org/officeDocument/2006/relationships/hyperlink" Target="https://play.google.com/store/apps/details?id=com.smartdroid.nhs" TargetMode="External"/><Relationship Id="rId53" Type="http://schemas.openxmlformats.org/officeDocument/2006/relationships/hyperlink" Target="mailto:admin@aspergillus.org.uk" TargetMode="External"/><Relationship Id="rId74" Type="http://schemas.openxmlformats.org/officeDocument/2006/relationships/hyperlink" Target="http://www.patient.co.uk/feedback.asp" TargetMode="External"/><Relationship Id="rId128" Type="http://schemas.openxmlformats.org/officeDocument/2006/relationships/hyperlink" Target="https://play.google.com/store/apps/details?id=com.zone.diabetesuk" TargetMode="External"/><Relationship Id="rId149" Type="http://schemas.openxmlformats.org/officeDocument/2006/relationships/hyperlink" Target="https://play.google.com/store/apps/details?id=com.mediloc8.bsuhealth2&amp;feature=more_from_developer" TargetMode="External"/><Relationship Id="rId314" Type="http://schemas.openxmlformats.org/officeDocument/2006/relationships/hyperlink" Target="http://forum.alzheimers.org.uk/forumdisplay.php?32" TargetMode="External"/><Relationship Id="rId335" Type="http://schemas.openxmlformats.org/officeDocument/2006/relationships/hyperlink" Target="http://apps.nhs.uk/app/wellhappy/" TargetMode="External"/><Relationship Id="rId356" Type="http://schemas.openxmlformats.org/officeDocument/2006/relationships/hyperlink" Target="mailto:ps_webmaster@e-mis.com" TargetMode="External"/><Relationship Id="rId377" Type="http://schemas.openxmlformats.org/officeDocument/2006/relationships/hyperlink" Target="mailto:mitm85@healthapps.org.uk" TargetMode="External"/><Relationship Id="rId398" Type="http://schemas.openxmlformats.org/officeDocument/2006/relationships/vmlDrawing" Target="../drawings/vmlDrawing1.vml"/><Relationship Id="rId5" Type="http://schemas.openxmlformats.org/officeDocument/2006/relationships/hyperlink" Target="https://itunes.apple.com/gb/app/unity-core/id580721036?mt=8" TargetMode="External"/><Relationship Id="rId95" Type="http://schemas.openxmlformats.org/officeDocument/2006/relationships/hyperlink" Target="http://apps.nhs.uk/app/grid-player/" TargetMode="External"/><Relationship Id="rId160" Type="http://schemas.openxmlformats.org/officeDocument/2006/relationships/hyperlink" Target="mailto:info@breakthrough.org.uk" TargetMode="External"/><Relationship Id="rId181" Type="http://schemas.openxmlformats.org/officeDocument/2006/relationships/hyperlink" Target="https://itunes.apple.com/gb/app/kent-c-card/id493491380?mt=8" TargetMode="External"/><Relationship Id="rId216" Type="http://schemas.openxmlformats.org/officeDocument/2006/relationships/hyperlink" Target="http://www.medimapp.org/Support_Page.html" TargetMode="External"/><Relationship Id="rId237" Type="http://schemas.openxmlformats.org/officeDocument/2006/relationships/hyperlink" Target="http://www.nhsdirect.nhs.uk/About/MobileApps/MobileSymptomChecker" TargetMode="External"/><Relationship Id="rId258" Type="http://schemas.openxmlformats.org/officeDocument/2006/relationships/hyperlink" Target="mailto:numberhood@ocsi.co.uk" TargetMode="External"/><Relationship Id="rId279" Type="http://schemas.openxmlformats.org/officeDocument/2006/relationships/hyperlink" Target="http://www.patient.co.uk/feedback.asp" TargetMode="External"/><Relationship Id="rId22" Type="http://schemas.openxmlformats.org/officeDocument/2006/relationships/hyperlink" Target="https://itunes.apple.com/gb/app/change4life-healthier-recipes/id583000807?mt=8" TargetMode="External"/><Relationship Id="rId43" Type="http://schemas.openxmlformats.org/officeDocument/2006/relationships/hyperlink" Target="http://www.wheelmate.com/" TargetMode="External"/><Relationship Id="rId64" Type="http://schemas.openxmlformats.org/officeDocument/2006/relationships/hyperlink" Target="mailto:mysurgeryandme@gmail.com" TargetMode="External"/><Relationship Id="rId118" Type="http://schemas.openxmlformats.org/officeDocument/2006/relationships/hyperlink" Target="http://apps.nhs.uk/app/find-nhs-services-near-you/" TargetMode="External"/><Relationship Id="rId139" Type="http://schemas.openxmlformats.org/officeDocument/2006/relationships/hyperlink" Target="mailto:thechoicesteam@nhschoices.nhs.uk" TargetMode="External"/><Relationship Id="rId290" Type="http://schemas.openxmlformats.org/officeDocument/2006/relationships/hyperlink" Target="mailto:healthapps@imperial.ac.uk" TargetMode="External"/><Relationship Id="rId304" Type="http://schemas.openxmlformats.org/officeDocument/2006/relationships/hyperlink" Target="mailto:sdm@totallyhealth.com" TargetMode="External"/><Relationship Id="rId325" Type="http://schemas.openxmlformats.org/officeDocument/2006/relationships/hyperlink" Target="http://www.patient.co.uk/feedback.asp" TargetMode="External"/><Relationship Id="rId346" Type="http://schemas.openxmlformats.org/officeDocument/2006/relationships/hyperlink" Target="https://play.google.com/store/apps/details?id=com.sixtostart.zombiesrun" TargetMode="External"/><Relationship Id="rId367" Type="http://schemas.openxmlformats.org/officeDocument/2006/relationships/hyperlink" Target="https://itunes.apple.com/gb/app/bsu-health/id529859985?mt=8" TargetMode="External"/><Relationship Id="rId388" Type="http://schemas.openxmlformats.org/officeDocument/2006/relationships/hyperlink" Target="http://www.mypharmacyapp.co.uk/" TargetMode="External"/><Relationship Id="rId85" Type="http://schemas.openxmlformats.org/officeDocument/2006/relationships/hyperlink" Target="http://www.drinksmeter.com/" TargetMode="External"/><Relationship Id="rId150" Type="http://schemas.openxmlformats.org/officeDocument/2006/relationships/hyperlink" Target="mailto:mccabeneil465@gmail.com" TargetMode="External"/><Relationship Id="rId171" Type="http://schemas.openxmlformats.org/officeDocument/2006/relationships/hyperlink" Target="http://apps.nhs.uk/app/ibreastcheck/" TargetMode="External"/><Relationship Id="rId192" Type="http://schemas.openxmlformats.org/officeDocument/2006/relationships/hyperlink" Target="http://apps.nhs.uk/app/lab-tests-online-uk/" TargetMode="External"/><Relationship Id="rId206" Type="http://schemas.openxmlformats.org/officeDocument/2006/relationships/hyperlink" Target="http://www.seriousgamesinternational.com/" TargetMode="External"/><Relationship Id="rId227" Type="http://schemas.openxmlformats.org/officeDocument/2006/relationships/hyperlink" Target="https://itunes.apple.com/gb/app/mproautism/id626167930?mt=8" TargetMode="External"/><Relationship Id="rId248" Type="http://schemas.openxmlformats.org/officeDocument/2006/relationships/hyperlink" Target="http://www.ntw.nhs.uk/privacy.php" TargetMode="External"/><Relationship Id="rId269" Type="http://schemas.openxmlformats.org/officeDocument/2006/relationships/hyperlink" Target="http://apps.nhs.uk/app/patient-ibs/" TargetMode="External"/><Relationship Id="rId12" Type="http://schemas.openxmlformats.org/officeDocument/2006/relationships/hyperlink" Target="https://itunes.apple.com/gb/app/welcome-to-st-georges-hospital/id542659247?mt=8" TargetMode="External"/><Relationship Id="rId33" Type="http://schemas.openxmlformats.org/officeDocument/2006/relationships/hyperlink" Target="https://play.google.com/store/apps/details?id=com.project.finerday" TargetMode="External"/><Relationship Id="rId108" Type="http://schemas.openxmlformats.org/officeDocument/2006/relationships/hyperlink" Target="mailto:support@foodwiz.co" TargetMode="External"/><Relationship Id="rId129" Type="http://schemas.openxmlformats.org/officeDocument/2006/relationships/hyperlink" Target="mailto:website@diabetes.org.uk" TargetMode="External"/><Relationship Id="rId280" Type="http://schemas.openxmlformats.org/officeDocument/2006/relationships/hyperlink" Target="mailto:ps_webmaster@e-mis.com" TargetMode="External"/><Relationship Id="rId315" Type="http://schemas.openxmlformats.org/officeDocument/2006/relationships/hyperlink" Target="https://itunes.apple.com/gb/app/type-1-diabetes-friend-alcohol/id582346932?mt=8" TargetMode="External"/><Relationship Id="rId336" Type="http://schemas.openxmlformats.org/officeDocument/2006/relationships/hyperlink" Target="https://play.google.com/store/apps/details?id=com.nhs.wellhappy" TargetMode="External"/><Relationship Id="rId357" Type="http://schemas.openxmlformats.org/officeDocument/2006/relationships/hyperlink" Target="mailto:secretary@weightlosssurgeryscotland.com" TargetMode="External"/><Relationship Id="rId54" Type="http://schemas.openxmlformats.org/officeDocument/2006/relationships/hyperlink" Target="http://www.carepair.co.uk/" TargetMode="External"/><Relationship Id="rId75" Type="http://schemas.openxmlformats.org/officeDocument/2006/relationships/hyperlink" Target="http://www.clickinnovate.com/" TargetMode="External"/><Relationship Id="rId96" Type="http://schemas.openxmlformats.org/officeDocument/2006/relationships/hyperlink" Target="http://apps.nhs.uk/app/gastric-sleeve-esupport/" TargetMode="External"/><Relationship Id="rId140" Type="http://schemas.openxmlformats.org/officeDocument/2006/relationships/hyperlink" Target="http://apps.nhs.uk/app/carepair/" TargetMode="External"/><Relationship Id="rId161" Type="http://schemas.openxmlformats.org/officeDocument/2006/relationships/hyperlink" Target="mailto:scdroidapp@isabelhealthcare.com" TargetMode="External"/><Relationship Id="rId182" Type="http://schemas.openxmlformats.org/officeDocument/2006/relationships/hyperlink" Target="http://apps.nhs.uk/app/kent-c-card/" TargetMode="External"/><Relationship Id="rId217" Type="http://schemas.openxmlformats.org/officeDocument/2006/relationships/hyperlink" Target="http://apps.nhs.uk/app/mychoicepadlite/" TargetMode="External"/><Relationship Id="rId378" Type="http://schemas.openxmlformats.org/officeDocument/2006/relationships/hyperlink" Target="http://www.meningitis-trust.org/" TargetMode="External"/><Relationship Id="rId399" Type="http://schemas.openxmlformats.org/officeDocument/2006/relationships/comments" Target="../comments1.xml"/><Relationship Id="rId6" Type="http://schemas.openxmlformats.org/officeDocument/2006/relationships/hyperlink" Target="https://play.google.com/store/apps/details?id=com.dentify" TargetMode="External"/><Relationship Id="rId238" Type="http://schemas.openxmlformats.org/officeDocument/2006/relationships/hyperlink" Target="mailto:mobileapps@nhsdirect.nhs.uk" TargetMode="External"/><Relationship Id="rId259" Type="http://schemas.openxmlformats.org/officeDocument/2006/relationships/hyperlink" Target="http://www.osci.co.uk/" TargetMode="External"/><Relationship Id="rId23" Type="http://schemas.openxmlformats.org/officeDocument/2006/relationships/hyperlink" Target="https://play.google.com/store/apps/details?id=uk.nhs.befoodsmart" TargetMode="External"/><Relationship Id="rId119" Type="http://schemas.openxmlformats.org/officeDocument/2006/relationships/hyperlink" Target="https://play.google.com/store/apps/details?id=com.mediloc8.fairfield.park&amp;feature=more_from_developer" TargetMode="External"/><Relationship Id="rId270" Type="http://schemas.openxmlformats.org/officeDocument/2006/relationships/hyperlink" Target="mailto:ps_webmaster@e-mis.com" TargetMode="External"/><Relationship Id="rId291" Type="http://schemas.openxmlformats.org/officeDocument/2006/relationships/hyperlink" Target="https://itunes.apple.com/gb/app/sikl/id640126148?mt=8" TargetMode="External"/><Relationship Id="rId305" Type="http://schemas.openxmlformats.org/officeDocument/2006/relationships/hyperlink" Target="http://apps.nhs.uk/app/stomawise-travel-certificate/" TargetMode="External"/><Relationship Id="rId326" Type="http://schemas.openxmlformats.org/officeDocument/2006/relationships/hyperlink" Target="http://apps.nhs.uk/app/weight-loss-surgery-scotland/" TargetMode="External"/><Relationship Id="rId347" Type="http://schemas.openxmlformats.org/officeDocument/2006/relationships/hyperlink" Target="http://apps.nhs.uk/app/zombies-run-5k-training/" TargetMode="External"/><Relationship Id="rId44" Type="http://schemas.openxmlformats.org/officeDocument/2006/relationships/hyperlink" Target="https://www.zombiesrungame.com/" TargetMode="External"/><Relationship Id="rId65" Type="http://schemas.openxmlformats.org/officeDocument/2006/relationships/hyperlink" Target="https://itunes.apple.com/gb/app/dentify/id577605472?mt=8" TargetMode="External"/><Relationship Id="rId86" Type="http://schemas.openxmlformats.org/officeDocument/2006/relationships/hyperlink" Target="mailto:hello@haga.co.uk" TargetMode="External"/><Relationship Id="rId130" Type="http://schemas.openxmlformats.org/officeDocument/2006/relationships/hyperlink" Target="http://apps.nhs.uk/app/diabetes-uk-tracker-app/" TargetMode="External"/><Relationship Id="rId151" Type="http://schemas.openxmlformats.org/officeDocument/2006/relationships/hyperlink" Target="mailto:mccabeneil465@gmail.com" TargetMode="External"/><Relationship Id="rId368" Type="http://schemas.openxmlformats.org/officeDocument/2006/relationships/hyperlink" Target="https://itunes.apple.com/gb/app/diabetes-uk-tracker/id455214278?mt=8" TargetMode="External"/><Relationship Id="rId389" Type="http://schemas.openxmlformats.org/officeDocument/2006/relationships/hyperlink" Target="mailto:mitm39@healthapps.org.uk" TargetMode="External"/><Relationship Id="rId172" Type="http://schemas.openxmlformats.org/officeDocument/2006/relationships/hyperlink" Target="http://www.breakthrough.org.uk/privacy.html" TargetMode="External"/><Relationship Id="rId193" Type="http://schemas.openxmlformats.org/officeDocument/2006/relationships/hyperlink" Target="https://play.google.com/store/apps/details?id=com.aacc.labtestsonline.uk&amp;feature=search_result" TargetMode="External"/><Relationship Id="rId207" Type="http://schemas.openxmlformats.org/officeDocument/2006/relationships/hyperlink" Target="http://apps.nhs.uk/app/medimapp/" TargetMode="External"/><Relationship Id="rId228" Type="http://schemas.openxmlformats.org/officeDocument/2006/relationships/hyperlink" Target="mailto:mpro5@crimsontide.co.uk" TargetMode="External"/><Relationship Id="rId249" Type="http://schemas.openxmlformats.org/officeDocument/2006/relationships/hyperlink" Target="mailto:ntwdevteam@gmail.com" TargetMode="External"/><Relationship Id="rId13" Type="http://schemas.openxmlformats.org/officeDocument/2006/relationships/hyperlink" Target="https://itunes.apple.com/gb/app/id605504270?mt=8" TargetMode="External"/><Relationship Id="rId109" Type="http://schemas.openxmlformats.org/officeDocument/2006/relationships/hyperlink" Target="mailto:support@foodwiz.co" TargetMode="External"/><Relationship Id="rId260" Type="http://schemas.openxmlformats.org/officeDocument/2006/relationships/hyperlink" Target="mailto:support@oatbook.co.uk" TargetMode="External"/><Relationship Id="rId281" Type="http://schemas.openxmlformats.org/officeDocument/2006/relationships/hyperlink" Target="http://www.pillmanager.co.uk/support.php" TargetMode="External"/><Relationship Id="rId316" Type="http://schemas.openxmlformats.org/officeDocument/2006/relationships/hyperlink" Target="http://apps.nhs.uk/app/type-1-diabetes-friend-alcohol-guide/" TargetMode="External"/><Relationship Id="rId337" Type="http://schemas.openxmlformats.org/officeDocument/2006/relationships/hyperlink" Target="http://apps.nhs.uk/app/wellnote/" TargetMode="External"/><Relationship Id="rId34" Type="http://schemas.openxmlformats.org/officeDocument/2006/relationships/hyperlink" Target="http://www.finerday.com/" TargetMode="External"/><Relationship Id="rId55" Type="http://schemas.openxmlformats.org/officeDocument/2006/relationships/hyperlink" Target="https://itunes.apple.com/gb/app/carepair/id583839894?mt=8" TargetMode="External"/><Relationship Id="rId76" Type="http://schemas.openxmlformats.org/officeDocument/2006/relationships/hyperlink" Target="https://itunes.apple.com/gb/app/diabetes-risk-checker/id553482953?mt=8" TargetMode="External"/><Relationship Id="rId97" Type="http://schemas.openxmlformats.org/officeDocument/2006/relationships/hyperlink" Target="https://itunes.apple.com/us/app/gastricsleeve-esupport/id478344890?mt=8" TargetMode="External"/><Relationship Id="rId120" Type="http://schemas.openxmlformats.org/officeDocument/2006/relationships/hyperlink" Target="http://apps.nhs.uk/app/fairfield-park-health-centre/" TargetMode="External"/><Relationship Id="rId141" Type="http://schemas.openxmlformats.org/officeDocument/2006/relationships/hyperlink" Target="http://www.nutracheck.co.uk/popups/privacypolicy.html" TargetMode="External"/><Relationship Id="rId358" Type="http://schemas.openxmlformats.org/officeDocument/2006/relationships/hyperlink" Target="mailto:support@weightplan.com" TargetMode="External"/><Relationship Id="rId379" Type="http://schemas.openxmlformats.org/officeDocument/2006/relationships/hyperlink" Target="http://www.nhsdirect.nhs.uk/" TargetMode="External"/><Relationship Id="rId7" Type="http://schemas.openxmlformats.org/officeDocument/2006/relationships/hyperlink" Target="https://play.google.com/store/apps/details?id=gar.med.Family.Qrisk" TargetMode="External"/><Relationship Id="rId162" Type="http://schemas.openxmlformats.org/officeDocument/2006/relationships/hyperlink" Target="http://symptomchecker.isabelhealthcare.com/utils/privacy" TargetMode="External"/><Relationship Id="rId183" Type="http://schemas.openxmlformats.org/officeDocument/2006/relationships/hyperlink" Target="http://apps.nhs.uk/app/kent-c-card/" TargetMode="External"/><Relationship Id="rId218" Type="http://schemas.openxmlformats.org/officeDocument/2006/relationships/hyperlink" Target="https://itunes.apple.com/gb/app/mychoicepad-lite/id458329041?mt=8" TargetMode="External"/><Relationship Id="rId239" Type="http://schemas.openxmlformats.org/officeDocument/2006/relationships/hyperlink" Target="http://www.nhsdirect.nhs.uk/en/About/TermsAndConditions/PrivacyPolicy" TargetMode="External"/><Relationship Id="rId390" Type="http://schemas.openxmlformats.org/officeDocument/2006/relationships/hyperlink" Target="http://www.rallyroundme.com/" TargetMode="External"/><Relationship Id="rId250" Type="http://schemas.openxmlformats.org/officeDocument/2006/relationships/hyperlink" Target="https://itunes.apple.com/us/app/numberhood/id446371656?mt=8" TargetMode="External"/><Relationship Id="rId271" Type="http://schemas.openxmlformats.org/officeDocument/2006/relationships/hyperlink" Target="http://www.patient.co.uk/feedback.asp" TargetMode="External"/><Relationship Id="rId292" Type="http://schemas.openxmlformats.org/officeDocument/2006/relationships/hyperlink" Target="http://apps.nhs.uk/app/sikl-2/" TargetMode="External"/><Relationship Id="rId306" Type="http://schemas.openxmlformats.org/officeDocument/2006/relationships/hyperlink" Target="http://apps.nhs.uk/app/stomawise-travel-certificate/" TargetMode="External"/><Relationship Id="rId24" Type="http://schemas.openxmlformats.org/officeDocument/2006/relationships/hyperlink" Target="https://play.google.com/store/apps/details?id=com.patientuk.ibstrack" TargetMode="External"/><Relationship Id="rId45" Type="http://schemas.openxmlformats.org/officeDocument/2006/relationships/hyperlink" Target="https://www.zombiesrungame.com/" TargetMode="External"/><Relationship Id="rId66" Type="http://schemas.openxmlformats.org/officeDocument/2006/relationships/hyperlink" Target="https://www.facebook.com/dentify" TargetMode="External"/><Relationship Id="rId87" Type="http://schemas.openxmlformats.org/officeDocument/2006/relationships/hyperlink" Target="http://www.drinksmeter.com/" TargetMode="External"/><Relationship Id="rId110" Type="http://schemas.openxmlformats.org/officeDocument/2006/relationships/hyperlink" Target="https://www.folup.com/PatientTerm" TargetMode="External"/><Relationship Id="rId131" Type="http://schemas.openxmlformats.org/officeDocument/2006/relationships/hyperlink" Target="mailto:apps@clickinnovate.com" TargetMode="External"/><Relationship Id="rId327" Type="http://schemas.openxmlformats.org/officeDocument/2006/relationships/hyperlink" Target="http://apps.nhs.uk/app/weight-tracker/" TargetMode="External"/><Relationship Id="rId348" Type="http://schemas.openxmlformats.org/officeDocument/2006/relationships/hyperlink" Target="https://itunes.apple.com/us/app/zombies-run!-5k-training/id566596422?mt=8" TargetMode="External"/><Relationship Id="rId369" Type="http://schemas.openxmlformats.org/officeDocument/2006/relationships/hyperlink" Target="https://play.google.com/store/apps/details?id=com.antifungalInteractions.android" TargetMode="External"/><Relationship Id="rId152" Type="http://schemas.openxmlformats.org/officeDocument/2006/relationships/hyperlink" Target="http://apps.nhs.uk/app/british-heart-foundation-recipe-finder/" TargetMode="External"/><Relationship Id="rId173" Type="http://schemas.openxmlformats.org/officeDocument/2006/relationships/hyperlink" Target="https://itunes.apple.com/cz/app/ibreastcheck/id391746205?mt=8" TargetMode="External"/><Relationship Id="rId194" Type="http://schemas.openxmlformats.org/officeDocument/2006/relationships/hyperlink" Target="https://itunes.apple.com/gb/app/lab-tests-online-uk/id639605410?mt=8" TargetMode="External"/><Relationship Id="rId208" Type="http://schemas.openxmlformats.org/officeDocument/2006/relationships/hyperlink" Target="https://itunes.apple.com/gb/app/medimapp/id642206070?mt=8" TargetMode="External"/><Relationship Id="rId229" Type="http://schemas.openxmlformats.org/officeDocument/2006/relationships/hyperlink" Target="https://itunes.apple.com/gb/app/nhs-bmi-healthy-weight-calculator/id451148078?mt=8" TargetMode="External"/><Relationship Id="rId380" Type="http://schemas.openxmlformats.org/officeDocument/2006/relationships/hyperlink" Target="http://www.nhsdirect.nhs.uk/" TargetMode="External"/><Relationship Id="rId240" Type="http://schemas.openxmlformats.org/officeDocument/2006/relationships/hyperlink" Target="https://itunes.apple.com/gb/app/nhs-quit-smoking/id359088809?mt=8" TargetMode="External"/><Relationship Id="rId261" Type="http://schemas.openxmlformats.org/officeDocument/2006/relationships/hyperlink" Target="http://www.panic-attack-aid.com/" TargetMode="External"/><Relationship Id="rId14" Type="http://schemas.openxmlformats.org/officeDocument/2006/relationships/hyperlink" Target="https://itunes.apple.com/gb/app/unity-core-lite/id580724982?mt=8" TargetMode="External"/><Relationship Id="rId35" Type="http://schemas.openxmlformats.org/officeDocument/2006/relationships/hyperlink" Target="http://www.finerday.com/" TargetMode="External"/><Relationship Id="rId56" Type="http://schemas.openxmlformats.org/officeDocument/2006/relationships/hyperlink" Target="http://www.carepair.co.uk/" TargetMode="External"/><Relationship Id="rId77" Type="http://schemas.openxmlformats.org/officeDocument/2006/relationships/hyperlink" Target="mailto:website@diabetes.org.uk" TargetMode="External"/><Relationship Id="rId100" Type="http://schemas.openxmlformats.org/officeDocument/2006/relationships/hyperlink" Target="https://itunes.apple.com/us/app/gastricband-esupport/id478329478?mt=8" TargetMode="External"/><Relationship Id="rId282" Type="http://schemas.openxmlformats.org/officeDocument/2006/relationships/hyperlink" Target="mailto:navalsodha2@gmail.com" TargetMode="External"/><Relationship Id="rId317" Type="http://schemas.openxmlformats.org/officeDocument/2006/relationships/hyperlink" Target="https://play.google.com/store/apps/details?id=com.apapps.t1dfriendalcoholguide" TargetMode="External"/><Relationship Id="rId338" Type="http://schemas.openxmlformats.org/officeDocument/2006/relationships/hyperlink" Target="https://itunes.apple.com/gb/app/wellnote/id402695058?mt=8" TargetMode="External"/><Relationship Id="rId359" Type="http://schemas.openxmlformats.org/officeDocument/2006/relationships/hyperlink" Target="mailto:communications@stgeorges.nhs.uk" TargetMode="External"/><Relationship Id="rId8" Type="http://schemas.openxmlformats.org/officeDocument/2006/relationships/hyperlink" Target="http://apps.nhs.uk/app/me-myself-i/" TargetMode="External"/><Relationship Id="rId98" Type="http://schemas.openxmlformats.org/officeDocument/2006/relationships/hyperlink" Target="https://itunes.apple.com/us/app/gastricbypass-esupport/id478350078?mt=8" TargetMode="External"/><Relationship Id="rId121" Type="http://schemas.openxmlformats.org/officeDocument/2006/relationships/hyperlink" Target="mailto:neil.mccabe@mediloc8.com" TargetMode="External"/><Relationship Id="rId142" Type="http://schemas.openxmlformats.org/officeDocument/2006/relationships/hyperlink" Target="mailto:customercare@nutracheck.co.uk" TargetMode="External"/><Relationship Id="rId163" Type="http://schemas.openxmlformats.org/officeDocument/2006/relationships/hyperlink" Target="mailto:iSightTest@kaypictures.co.uk" TargetMode="External"/><Relationship Id="rId184" Type="http://schemas.openxmlformats.org/officeDocument/2006/relationships/hyperlink" Target="https://play.google.com/store/apps/details?id=uk.nhs.eastcoastkent.ccard&amp;feature=search_result" TargetMode="External"/><Relationship Id="rId219" Type="http://schemas.openxmlformats.org/officeDocument/2006/relationships/hyperlink" Target="http://www.nhsinform.co.uk/msk" TargetMode="External"/><Relationship Id="rId370" Type="http://schemas.openxmlformats.org/officeDocument/2006/relationships/hyperlink" Target="https://www.rallyroundme.com/privacy" TargetMode="External"/><Relationship Id="rId391" Type="http://schemas.openxmlformats.org/officeDocument/2006/relationships/hyperlink" Target="https://www.rallyroundme.com/members/sign_in" TargetMode="External"/><Relationship Id="rId230" Type="http://schemas.openxmlformats.org/officeDocument/2006/relationships/hyperlink" Target="http://apps.nhs.uk/app/nhs-bmi-healthy-weight-calculator-and-tracker/" TargetMode="External"/><Relationship Id="rId251" Type="http://schemas.openxmlformats.org/officeDocument/2006/relationships/hyperlink" Target="http://apps.nhs.uk/app/numberhood/" TargetMode="External"/><Relationship Id="rId25" Type="http://schemas.openxmlformats.org/officeDocument/2006/relationships/hyperlink" Target="https://play.google.com/store/apps/details?id=com.emis.app.pils" TargetMode="External"/><Relationship Id="rId46" Type="http://schemas.openxmlformats.org/officeDocument/2006/relationships/hyperlink" Target="mailto:info@breakthrough.org.uk" TargetMode="External"/><Relationship Id="rId67" Type="http://schemas.openxmlformats.org/officeDocument/2006/relationships/hyperlink" Target="https://itunes.apple.com/gb/app/depression-calculator/id517937129?mt=8" TargetMode="External"/><Relationship Id="rId272" Type="http://schemas.openxmlformats.org/officeDocument/2006/relationships/hyperlink" Target="https://itunes.apple.com/gb/app/patient.co.uk/id492677470?mt=8" TargetMode="External"/><Relationship Id="rId293" Type="http://schemas.openxmlformats.org/officeDocument/2006/relationships/hyperlink" Target="https://itunes.apple.com/us/app/smoke-free-quit-smoking-now/id577767592?mt=8" TargetMode="External"/><Relationship Id="rId307" Type="http://schemas.openxmlformats.org/officeDocument/2006/relationships/hyperlink" Target="http://apps.nhs.uk/app/talking-point/" TargetMode="External"/><Relationship Id="rId328" Type="http://schemas.openxmlformats.org/officeDocument/2006/relationships/hyperlink" Target="http://apps.nhs.uk/app/weight-tracker/" TargetMode="External"/><Relationship Id="rId349" Type="http://schemas.openxmlformats.org/officeDocument/2006/relationships/hyperlink" Target="http://apps.nhs.uk/app/zombies-run-5k-training/" TargetMode="External"/><Relationship Id="rId88" Type="http://schemas.openxmlformats.org/officeDocument/2006/relationships/hyperlink" Target="http://www.epilepsysociety.co.uk/" TargetMode="External"/><Relationship Id="rId111" Type="http://schemas.openxmlformats.org/officeDocument/2006/relationships/hyperlink" Target="mailto:pycoasia@gmail.com" TargetMode="External"/><Relationship Id="rId132" Type="http://schemas.openxmlformats.org/officeDocument/2006/relationships/hyperlink" Target="mailto:apps@clickinnovate.com" TargetMode="External"/><Relationship Id="rId153" Type="http://schemas.openxmlformats.org/officeDocument/2006/relationships/hyperlink" Target="https://play.google.com/store/apps/details?id=com.precedent.bhf.android" TargetMode="External"/><Relationship Id="rId174" Type="http://schemas.openxmlformats.org/officeDocument/2006/relationships/hyperlink" Target="http://apps.nhs.uk/app/ibreastcheck/" TargetMode="External"/><Relationship Id="rId195" Type="http://schemas.openxmlformats.org/officeDocument/2006/relationships/hyperlink" Target="http://apps.nhs.uk/app/lab-tests-online-uk/" TargetMode="External"/><Relationship Id="rId209" Type="http://schemas.openxmlformats.org/officeDocument/2006/relationships/hyperlink" Target="https://play.google.com/store/apps/details?id=com.reasondigital.meningitissymptoms" TargetMode="External"/><Relationship Id="rId360" Type="http://schemas.openxmlformats.org/officeDocument/2006/relationships/hyperlink" Target="http://zombiesrun.zendesk.com/" TargetMode="External"/><Relationship Id="rId381" Type="http://schemas.openxmlformats.org/officeDocument/2006/relationships/hyperlink" Target="http://www.nhsdirect.nhs.uk/" TargetMode="External"/><Relationship Id="rId220" Type="http://schemas.openxmlformats.org/officeDocument/2006/relationships/hyperlink" Target="https://insanelogic.zendesk.com/hc/en-gb/categories/200099497-FAQ" TargetMode="External"/><Relationship Id="rId241" Type="http://schemas.openxmlformats.org/officeDocument/2006/relationships/hyperlink" Target="http://apps.nhs.uk/app/nhs-quit-smoking/" TargetMode="External"/><Relationship Id="rId15" Type="http://schemas.openxmlformats.org/officeDocument/2006/relationships/hyperlink" Target="https://itunes.apple.com/gb/app/stable-angina-nhs-decision/id585696051?mt=8" TargetMode="External"/><Relationship Id="rId36" Type="http://schemas.openxmlformats.org/officeDocument/2006/relationships/hyperlink" Target="mailto:scdroidapp@isabelhealthcare.com" TargetMode="External"/><Relationship Id="rId57" Type="http://schemas.openxmlformats.org/officeDocument/2006/relationships/hyperlink" Target="https://play.google.com/store/apps/details?id=uk.nhs.drinkstracker" TargetMode="External"/><Relationship Id="rId262" Type="http://schemas.openxmlformats.org/officeDocument/2006/relationships/hyperlink" Target="mailto:mike@panic-attack-aid.com" TargetMode="External"/><Relationship Id="rId283" Type="http://schemas.openxmlformats.org/officeDocument/2006/relationships/hyperlink" Target="http://www.pillmanager.co.uk/privacy_policy.php" TargetMode="External"/><Relationship Id="rId318" Type="http://schemas.openxmlformats.org/officeDocument/2006/relationships/hyperlink" Target="http://apps.nhs.uk/app/type-1-diabetes-friend-alcohol-guide/" TargetMode="External"/><Relationship Id="rId339" Type="http://schemas.openxmlformats.org/officeDocument/2006/relationships/hyperlink" Target="http://apps.nhs.uk/app/wheelmate/" TargetMode="External"/><Relationship Id="rId78" Type="http://schemas.openxmlformats.org/officeDocument/2006/relationships/hyperlink" Target="http://www.diabetes.org.uk/" TargetMode="External"/><Relationship Id="rId99" Type="http://schemas.openxmlformats.org/officeDocument/2006/relationships/hyperlink" Target="http://apps.nhs.uk/app/gastric-bypass-esupport/" TargetMode="External"/><Relationship Id="rId101" Type="http://schemas.openxmlformats.org/officeDocument/2006/relationships/hyperlink" Target="http://apps.nhs.uk/app/gastric-band-esupport/" TargetMode="External"/><Relationship Id="rId122" Type="http://schemas.openxmlformats.org/officeDocument/2006/relationships/hyperlink" Target="http://apps.nhs.uk/app/fairfield-park-health-centre/" TargetMode="External"/><Relationship Id="rId143" Type="http://schemas.openxmlformats.org/officeDocument/2006/relationships/hyperlink" Target="mailto:customercare@nutracheck.co.uk" TargetMode="External"/><Relationship Id="rId164" Type="http://schemas.openxmlformats.org/officeDocument/2006/relationships/hyperlink" Target="https://itunes.apple.com/gb/app/isight-test/id408376961?mt=8" TargetMode="External"/><Relationship Id="rId185" Type="http://schemas.openxmlformats.org/officeDocument/2006/relationships/hyperlink" Target="http://kentsexualhealth.nhs.uk/" TargetMode="External"/><Relationship Id="rId350" Type="http://schemas.openxmlformats.org/officeDocument/2006/relationships/hyperlink" Target="https://play.google.com/store/apps/details?id=com.sixtostart.zombies5k" TargetMode="External"/><Relationship Id="rId371" Type="http://schemas.openxmlformats.org/officeDocument/2006/relationships/hyperlink" Target="http://www.diabetes.org.uk/About_us/Legal-information/Privacy-policy/" TargetMode="External"/><Relationship Id="rId9" Type="http://schemas.openxmlformats.org/officeDocument/2006/relationships/hyperlink" Target="https://itunes.apple.com/gb/app/me-myself-i/id543501835?mt=8" TargetMode="External"/><Relationship Id="rId210" Type="http://schemas.openxmlformats.org/officeDocument/2006/relationships/hyperlink" Target="http://apps.nhs.uk/app/meningitis-signs-and-symptoms/" TargetMode="External"/><Relationship Id="rId392" Type="http://schemas.openxmlformats.org/officeDocument/2006/relationships/hyperlink" Target="http://www.weightplan.com/" TargetMode="External"/><Relationship Id="rId26" Type="http://schemas.openxmlformats.org/officeDocument/2006/relationships/hyperlink" Target="http://www.nhs.uk/Change4Life/Pages/sneaky-drinks.aspx" TargetMode="External"/><Relationship Id="rId231" Type="http://schemas.openxmlformats.org/officeDocument/2006/relationships/hyperlink" Target="http://apps.nhs.uk/app/nhs-drinks-tracker/" TargetMode="External"/><Relationship Id="rId252" Type="http://schemas.openxmlformats.org/officeDocument/2006/relationships/hyperlink" Target="https://itunes.apple.com/us/app/oatbook/id494664506?mt=8" TargetMode="External"/><Relationship Id="rId273" Type="http://schemas.openxmlformats.org/officeDocument/2006/relationships/hyperlink" Target="http://apps.nhs.uk/app/patient-co-uk/" TargetMode="External"/><Relationship Id="rId294" Type="http://schemas.openxmlformats.org/officeDocument/2006/relationships/hyperlink" Target="http://apps.nhs.uk/app/smoke-free/" TargetMode="External"/><Relationship Id="rId308" Type="http://schemas.openxmlformats.org/officeDocument/2006/relationships/hyperlink" Target="http://apps.nhs.uk/app/talking-point/" TargetMode="External"/><Relationship Id="rId329" Type="http://schemas.openxmlformats.org/officeDocument/2006/relationships/hyperlink" Target="https://play.google.com/store/apps/details?id=com.qburst.wt.android" TargetMode="External"/><Relationship Id="rId47" Type="http://schemas.openxmlformats.org/officeDocument/2006/relationships/hyperlink" Target="http://www.meningitis-trust.org/" TargetMode="External"/><Relationship Id="rId68" Type="http://schemas.openxmlformats.org/officeDocument/2006/relationships/hyperlink" Target="https://itunes.apple.com/us/app/diabetes-manager/id649331720?mt=8" TargetMode="External"/><Relationship Id="rId89" Type="http://schemas.openxmlformats.org/officeDocument/2006/relationships/hyperlink" Target="https://itunes.apple.com/gb/app/fairfield-park-health-centre/id587352429?mt=8" TargetMode="External"/><Relationship Id="rId112" Type="http://schemas.openxmlformats.org/officeDocument/2006/relationships/hyperlink" Target="https://play.google.com/store/apps/details?id=com.foluppatient" TargetMode="External"/><Relationship Id="rId133" Type="http://schemas.openxmlformats.org/officeDocument/2006/relationships/hyperlink" Target="mailto:dentifytoothache@gmail.com" TargetMode="External"/><Relationship Id="rId154" Type="http://schemas.openxmlformats.org/officeDocument/2006/relationships/hyperlink" Target="mailto:internet@bhf.org.uk" TargetMode="External"/><Relationship Id="rId175" Type="http://schemas.openxmlformats.org/officeDocument/2006/relationships/hyperlink" Target="https://itunes.apple.com/us/app/aidsmap-news/id498934825?mt=8" TargetMode="External"/><Relationship Id="rId340" Type="http://schemas.openxmlformats.org/officeDocument/2006/relationships/hyperlink" Target="https://itunes.apple.com/gb/app/wheelmate/id515277627?mt=8" TargetMode="External"/><Relationship Id="rId361" Type="http://schemas.openxmlformats.org/officeDocument/2006/relationships/hyperlink" Target="https://www.zombiesrungame.com/support" TargetMode="External"/><Relationship Id="rId196" Type="http://schemas.openxmlformats.org/officeDocument/2006/relationships/hyperlink" Target="mailto:ltoapp@acb.org.uk" TargetMode="External"/><Relationship Id="rId200" Type="http://schemas.openxmlformats.org/officeDocument/2006/relationships/hyperlink" Target="http://apps.nhs.uk/app/lymphoedema-breast-cancer-app/" TargetMode="External"/><Relationship Id="rId382" Type="http://schemas.openxmlformats.org/officeDocument/2006/relationships/hyperlink" Target="http://www.nhsdirect.nhs.uk/" TargetMode="External"/><Relationship Id="rId16" Type="http://schemas.openxmlformats.org/officeDocument/2006/relationships/hyperlink" Target="http://apps.nhs.uk/app/stable-angina-patient-decision-aid/" TargetMode="External"/><Relationship Id="rId221" Type="http://schemas.openxmlformats.org/officeDocument/2006/relationships/hyperlink" Target="https://itunes.apple.com/gb/app/id556064114?mt=8&amp;affId=1736887" TargetMode="External"/><Relationship Id="rId242" Type="http://schemas.openxmlformats.org/officeDocument/2006/relationships/hyperlink" Target="http://www.nhs.uk/Livewell/smoking/Pages/stopsmokingmobile.aspx" TargetMode="External"/><Relationship Id="rId263" Type="http://schemas.openxmlformats.org/officeDocument/2006/relationships/hyperlink" Target="http://www.panic-attack-aid.com/" TargetMode="External"/><Relationship Id="rId284" Type="http://schemas.openxmlformats.org/officeDocument/2006/relationships/hyperlink" Target="https://itunes.apple.com/gb/app/rally-round-organise-jobs/id602832206?mt=8&amp;uo=4" TargetMode="External"/><Relationship Id="rId319" Type="http://schemas.openxmlformats.org/officeDocument/2006/relationships/hyperlink" Target="http://type1diabetesfriend.wordpress.com/" TargetMode="External"/><Relationship Id="rId37" Type="http://schemas.openxmlformats.org/officeDocument/2006/relationships/hyperlink" Target="mailto:enquiries@resus.org.uk" TargetMode="External"/><Relationship Id="rId58" Type="http://schemas.openxmlformats.org/officeDocument/2006/relationships/hyperlink" Target="http://apps.nhs.uk/app/change4life-drinks-tracker/" TargetMode="External"/><Relationship Id="rId79" Type="http://schemas.openxmlformats.org/officeDocument/2006/relationships/hyperlink" Target="mailto:sebastiankalwij@gmail.com" TargetMode="External"/><Relationship Id="rId102" Type="http://schemas.openxmlformats.org/officeDocument/2006/relationships/hyperlink" Target="http://apps.nhs.uk/app/gallstone-esupport-for-patients/" TargetMode="External"/><Relationship Id="rId123" Type="http://schemas.openxmlformats.org/officeDocument/2006/relationships/hyperlink" Target="http://apps.nhs.uk/app/eredbook/" TargetMode="External"/><Relationship Id="rId144" Type="http://schemas.openxmlformats.org/officeDocument/2006/relationships/hyperlink" Target="https://play.google.com/store/apps/details?id=com.nutratech.app.android&amp;hl=en" TargetMode="External"/><Relationship Id="rId330" Type="http://schemas.openxmlformats.org/officeDocument/2006/relationships/hyperlink" Target="http://apps.nhs.uk/app/weightplan/" TargetMode="External"/><Relationship Id="rId90" Type="http://schemas.openxmlformats.org/officeDocument/2006/relationships/hyperlink" Target="http://www.mediloc.com/" TargetMode="External"/><Relationship Id="rId165" Type="http://schemas.openxmlformats.org/officeDocument/2006/relationships/hyperlink" Target="http://apps.nhs.uk/app/isighttest/" TargetMode="External"/><Relationship Id="rId186" Type="http://schemas.openxmlformats.org/officeDocument/2006/relationships/hyperlink" Target="http://kentsexualhealth.nhs.uk/" TargetMode="External"/><Relationship Id="rId351" Type="http://schemas.openxmlformats.org/officeDocument/2006/relationships/hyperlink" Target="https://www.zombiesrungame.com/terms" TargetMode="External"/><Relationship Id="rId372" Type="http://schemas.openxmlformats.org/officeDocument/2006/relationships/hyperlink" Target="http://www.diabetes.org.uk/About_us/Legal-information/Privacy-policy/" TargetMode="External"/><Relationship Id="rId393" Type="http://schemas.openxmlformats.org/officeDocument/2006/relationships/hyperlink" Target="http://apps.nhs.uk/app/brush-dj/" TargetMode="External"/><Relationship Id="rId211" Type="http://schemas.openxmlformats.org/officeDocument/2006/relationships/hyperlink" Target="http://apps.nhs.uk/app/meningitis-signs-and-symptoms/" TargetMode="External"/><Relationship Id="rId232" Type="http://schemas.openxmlformats.org/officeDocument/2006/relationships/hyperlink" Target="http://www.nhs.uk/Livewell/alcohol/Pages/Alcoholtracker.aspx" TargetMode="External"/><Relationship Id="rId253" Type="http://schemas.openxmlformats.org/officeDocument/2006/relationships/hyperlink" Target="http://apps.nhs.uk/app/oatbook/" TargetMode="External"/><Relationship Id="rId274" Type="http://schemas.openxmlformats.org/officeDocument/2006/relationships/hyperlink" Target="http://apps.nhs.uk/app/patient-co-uk/" TargetMode="External"/><Relationship Id="rId295" Type="http://schemas.openxmlformats.org/officeDocument/2006/relationships/hyperlink" Target="http://apps.nhs.uk/app/sleep-diary/" TargetMode="External"/><Relationship Id="rId309" Type="http://schemas.openxmlformats.org/officeDocument/2006/relationships/hyperlink" Target="https://play.google.com/store/apps/details?id=com.tapatalk.forumalzheimersorguk" TargetMode="External"/><Relationship Id="rId27" Type="http://schemas.openxmlformats.org/officeDocument/2006/relationships/hyperlink" Target="http://www.nhs.uk/Change4Life/Pages/change-for-life.aspx" TargetMode="External"/><Relationship Id="rId48" Type="http://schemas.openxmlformats.org/officeDocument/2006/relationships/hyperlink" Target="http://www.aidsmap.com/" TargetMode="External"/><Relationship Id="rId69" Type="http://schemas.openxmlformats.org/officeDocument/2006/relationships/hyperlink" Target="http://apps.nhs.uk/app/depression-calculator/" TargetMode="External"/><Relationship Id="rId113" Type="http://schemas.openxmlformats.org/officeDocument/2006/relationships/hyperlink" Target="http://apps.nhs.uk/app/folup-for-patient/" TargetMode="External"/><Relationship Id="rId134" Type="http://schemas.openxmlformats.org/officeDocument/2006/relationships/hyperlink" Target="https://itunes.apple.com/gb/app/coronary-angiogram-esupport/id584864743?mt=8" TargetMode="External"/><Relationship Id="rId320" Type="http://schemas.openxmlformats.org/officeDocument/2006/relationships/hyperlink" Target="http://type1diabetesfriend.wordpress.com/" TargetMode="External"/><Relationship Id="rId80" Type="http://schemas.openxmlformats.org/officeDocument/2006/relationships/hyperlink" Target="https://play.google.com/store/apps/details?id=com.drinksmeter.alcohol" TargetMode="External"/><Relationship Id="rId155" Type="http://schemas.openxmlformats.org/officeDocument/2006/relationships/hyperlink" Target="mailto:admin@aspergillus.org.uk" TargetMode="External"/><Relationship Id="rId176" Type="http://schemas.openxmlformats.org/officeDocument/2006/relationships/hyperlink" Target="http://apps.nhs.uk/app/hiv-test-finder/" TargetMode="External"/><Relationship Id="rId197" Type="http://schemas.openxmlformats.org/officeDocument/2006/relationships/hyperlink" Target="https://itunes.apple.com/au/app/lymphoedema-breast-cancer/id568232231?mt=8&amp;ign-mpt=uo2" TargetMode="External"/><Relationship Id="rId341" Type="http://schemas.openxmlformats.org/officeDocument/2006/relationships/hyperlink" Target="http://apps.nhs.uk/app/wheelmate/" TargetMode="External"/><Relationship Id="rId362" Type="http://schemas.openxmlformats.org/officeDocument/2006/relationships/hyperlink" Target="http://www.digitalstitch.co.uk/" TargetMode="External"/><Relationship Id="rId383" Type="http://schemas.openxmlformats.org/officeDocument/2006/relationships/hyperlink" Target="http://www.nhsdirect.nhs.uk/" TargetMode="External"/><Relationship Id="rId201" Type="http://schemas.openxmlformats.org/officeDocument/2006/relationships/hyperlink" Target="http://www.lymphoedemabreastcancerapp.com.au/" TargetMode="External"/><Relationship Id="rId222" Type="http://schemas.openxmlformats.org/officeDocument/2006/relationships/hyperlink" Target="http://apps.nhs.uk/app/nhs-24-msk-help/" TargetMode="External"/><Relationship Id="rId243" Type="http://schemas.openxmlformats.org/officeDocument/2006/relationships/hyperlink" Target="https://itunes.apple.com/us/app/ntw/id580830700?mt=8" TargetMode="External"/><Relationship Id="rId264" Type="http://schemas.openxmlformats.org/officeDocument/2006/relationships/hyperlink" Target="mailto:appsupport@parkinsons.org.uk" TargetMode="External"/><Relationship Id="rId285" Type="http://schemas.openxmlformats.org/officeDocument/2006/relationships/hyperlink" Target="http://apps.nhs.uk/app/rally-round/" TargetMode="External"/><Relationship Id="rId17" Type="http://schemas.openxmlformats.org/officeDocument/2006/relationships/hyperlink" Target="https://itunes.apple.com/gb/app/parkinsons-uk-easycall/id535147440?mt=8" TargetMode="External"/><Relationship Id="rId38" Type="http://schemas.openxmlformats.org/officeDocument/2006/relationships/hyperlink" Target="http://www.resus.org.uk/" TargetMode="External"/><Relationship Id="rId59" Type="http://schemas.openxmlformats.org/officeDocument/2006/relationships/hyperlink" Target="https://itunes.apple.com/gb/app/change4life-drinks-tracker/id564295523?mt=8" TargetMode="External"/><Relationship Id="rId103" Type="http://schemas.openxmlformats.org/officeDocument/2006/relationships/hyperlink" Target="https://play.google.com/store/apps/details?id=co.foodwiz.FoodWiz&amp;feature=search_result" TargetMode="External"/><Relationship Id="rId124" Type="http://schemas.openxmlformats.org/officeDocument/2006/relationships/hyperlink" Target="https://itunes.apple.com/app/id606443658?mt=8" TargetMode="External"/><Relationship Id="rId310" Type="http://schemas.openxmlformats.org/officeDocument/2006/relationships/hyperlink" Target="https://itunes.apple.com/gb/app/alzheimers-societys-talking/id651419467?mt=8" TargetMode="External"/><Relationship Id="rId70" Type="http://schemas.openxmlformats.org/officeDocument/2006/relationships/hyperlink" Target="http://apps.nhs.uk/app/diabetes-manager/" TargetMode="External"/><Relationship Id="rId91" Type="http://schemas.openxmlformats.org/officeDocument/2006/relationships/hyperlink" Target="http://www.mysurgeryandme.com/" TargetMode="External"/><Relationship Id="rId145" Type="http://schemas.openxmlformats.org/officeDocument/2006/relationships/hyperlink" Target="http://apps.nhs.uk/app/calorie-counter/" TargetMode="External"/><Relationship Id="rId166" Type="http://schemas.openxmlformats.org/officeDocument/2006/relationships/hyperlink" Target="http://apps.nhs.uk/app/isabel-symptom-checker/" TargetMode="External"/><Relationship Id="rId187" Type="http://schemas.openxmlformats.org/officeDocument/2006/relationships/hyperlink" Target="mailto:enquiries@resus.org.uk" TargetMode="External"/><Relationship Id="rId331" Type="http://schemas.openxmlformats.org/officeDocument/2006/relationships/hyperlink" Target="https://itunes.apple.com/gb/app/gym-training-by-weightplan.com/id445611256?mt=8" TargetMode="External"/><Relationship Id="rId352" Type="http://schemas.openxmlformats.org/officeDocument/2006/relationships/hyperlink" Target="mailto:support@zombiesrungame.com" TargetMode="External"/><Relationship Id="rId373" Type="http://schemas.openxmlformats.org/officeDocument/2006/relationships/hyperlink" Target="http://smart-droid.com/privacy.html" TargetMode="External"/><Relationship Id="rId394" Type="http://schemas.openxmlformats.org/officeDocument/2006/relationships/hyperlink" Target="http://smokefreeapp.com/" TargetMode="External"/><Relationship Id="rId1" Type="http://schemas.openxmlformats.org/officeDocument/2006/relationships/hyperlink" Target="https://play.google.com/store/apps/details?id=uk.co.isai.nhs24msk&amp;feature=search_result" TargetMode="External"/><Relationship Id="rId212" Type="http://schemas.openxmlformats.org/officeDocument/2006/relationships/hyperlink" Target="https://itunes.apple.com/gb/app/meningitis-signs-symptoms/id386527606?mt=8" TargetMode="External"/><Relationship Id="rId233" Type="http://schemas.openxmlformats.org/officeDocument/2006/relationships/hyperlink" Target="http://apps.nhs.uk/app/nhs-health-and-symptom-checkers/" TargetMode="External"/><Relationship Id="rId254" Type="http://schemas.openxmlformats.org/officeDocument/2006/relationships/hyperlink" Target="http://apps.nhs.uk/app/panic-attack-aid/" TargetMode="External"/><Relationship Id="rId28" Type="http://schemas.openxmlformats.org/officeDocument/2006/relationships/hyperlink" Target="http://www.nhs.uk/Change4Life/Pages/change-for-life.aspx" TargetMode="External"/><Relationship Id="rId49" Type="http://schemas.openxmlformats.org/officeDocument/2006/relationships/hyperlink" Target="mailto:into@nam.org.uk" TargetMode="External"/><Relationship Id="rId114" Type="http://schemas.openxmlformats.org/officeDocument/2006/relationships/hyperlink" Target="http://apps.nhs.uk/app/folup-for-patient/" TargetMode="External"/><Relationship Id="rId275" Type="http://schemas.openxmlformats.org/officeDocument/2006/relationships/hyperlink" Target="http://apps.nhs.uk/app/pillmanager/" TargetMode="External"/><Relationship Id="rId296" Type="http://schemas.openxmlformats.org/officeDocument/2006/relationships/hyperlink" Target="http://apps.nhs.uk/app/smoking-time-machine/" TargetMode="External"/><Relationship Id="rId300" Type="http://schemas.openxmlformats.org/officeDocument/2006/relationships/hyperlink" Target="http://www.changemyface.com/" TargetMode="External"/><Relationship Id="rId60" Type="http://schemas.openxmlformats.org/officeDocument/2006/relationships/hyperlink" Target="https://itunes.apple.com/gb/app/change4life-fun-generator/id526706782?mt=8" TargetMode="External"/><Relationship Id="rId81" Type="http://schemas.openxmlformats.org/officeDocument/2006/relationships/hyperlink" Target="http://apps.nhs.uk/app/drinks-meter/" TargetMode="External"/><Relationship Id="rId135" Type="http://schemas.openxmlformats.org/officeDocument/2006/relationships/hyperlink" Target="http://apps.nhs.uk/app/coronary-angiogram-esupport-for-patients/" TargetMode="External"/><Relationship Id="rId156" Type="http://schemas.openxmlformats.org/officeDocument/2006/relationships/hyperlink" Target="mailto:internet@bhf.org.uk" TargetMode="External"/><Relationship Id="rId177" Type="http://schemas.openxmlformats.org/officeDocument/2006/relationships/hyperlink" Target="http://apps.nhs.uk/app/hearts-and-minds/" TargetMode="External"/><Relationship Id="rId198" Type="http://schemas.openxmlformats.org/officeDocument/2006/relationships/hyperlink" Target="http://apps.nhs.uk/app/lymphoedema-breast-cancer-app/" TargetMode="External"/><Relationship Id="rId321" Type="http://schemas.openxmlformats.org/officeDocument/2006/relationships/hyperlink" Target="http://apps.nhs.uk/app/total-baby/" TargetMode="External"/><Relationship Id="rId342" Type="http://schemas.openxmlformats.org/officeDocument/2006/relationships/hyperlink" Target="https://play.google.com/store/apps/details?id=com.novasa.wheelmate&amp;hl=en" TargetMode="External"/><Relationship Id="rId363" Type="http://schemas.openxmlformats.org/officeDocument/2006/relationships/hyperlink" Target="http://www.aspergillus.org.uk/Policies/confidentiality_privacy.php" TargetMode="External"/><Relationship Id="rId384" Type="http://schemas.openxmlformats.org/officeDocument/2006/relationships/hyperlink" Target="http://www.nhsdirect.nhs.uk/" TargetMode="External"/><Relationship Id="rId202" Type="http://schemas.openxmlformats.org/officeDocument/2006/relationships/hyperlink" Target="mailto:kelly@lymphoedemabreastcancerapp.com.au" TargetMode="External"/><Relationship Id="rId223" Type="http://schemas.openxmlformats.org/officeDocument/2006/relationships/hyperlink" Target="http://apps.nhs.uk/app/nhs-24-msk-help/" TargetMode="External"/><Relationship Id="rId244" Type="http://schemas.openxmlformats.org/officeDocument/2006/relationships/hyperlink" Target="http://apps.nhs.uk/app/ntw/" TargetMode="External"/><Relationship Id="rId18" Type="http://schemas.openxmlformats.org/officeDocument/2006/relationships/hyperlink" Target="https://itunes.apple.com/cy/app/dr.-iseb/id406154001?mt=8" TargetMode="External"/><Relationship Id="rId39" Type="http://schemas.openxmlformats.org/officeDocument/2006/relationships/hyperlink" Target="https://play.google.com/store/apps/details?id=air.com.unit9.lifesaver.android.mobile" TargetMode="External"/><Relationship Id="rId265" Type="http://schemas.openxmlformats.org/officeDocument/2006/relationships/hyperlink" Target="http://apps.nhs.uk/app/parkinsons-uk-easycall/" TargetMode="External"/><Relationship Id="rId286" Type="http://schemas.openxmlformats.org/officeDocument/2006/relationships/hyperlink" Target="http://apps.nhs.uk/app/predictable/" TargetMode="External"/><Relationship Id="rId50" Type="http://schemas.openxmlformats.org/officeDocument/2006/relationships/hyperlink" Target="https://itunes.apple.com/gb/app/anti-fungal-interactions/id570555507?mt=8" TargetMode="External"/><Relationship Id="rId104" Type="http://schemas.openxmlformats.org/officeDocument/2006/relationships/hyperlink" Target="http://apps.nhs.uk/app/foodwiz/" TargetMode="External"/><Relationship Id="rId125" Type="http://schemas.openxmlformats.org/officeDocument/2006/relationships/hyperlink" Target="https://itunes.apple.com/gb/app/epilepsy-tool-kit/id504820506?mt=8" TargetMode="External"/><Relationship Id="rId146" Type="http://schemas.openxmlformats.org/officeDocument/2006/relationships/hyperlink" Target="https://itunes.apple.com/gb/app/calorie-counter-+/id444924121?mt=8" TargetMode="External"/><Relationship Id="rId167" Type="http://schemas.openxmlformats.org/officeDocument/2006/relationships/hyperlink" Target="https://play.google.com/store/apps/details?id=com.isabelhealthcare.isabelSC" TargetMode="External"/><Relationship Id="rId188" Type="http://schemas.openxmlformats.org/officeDocument/2006/relationships/hyperlink" Target="http://www.resus.org.uk/" TargetMode="External"/><Relationship Id="rId311" Type="http://schemas.openxmlformats.org/officeDocument/2006/relationships/hyperlink" Target="https://itunes.apple.com/gb/app/stomawise-travel-app/id660885590?mt=8" TargetMode="External"/><Relationship Id="rId332" Type="http://schemas.openxmlformats.org/officeDocument/2006/relationships/hyperlink" Target="http://apps.nhs.uk/app/st-georges/" TargetMode="External"/><Relationship Id="rId353" Type="http://schemas.openxmlformats.org/officeDocument/2006/relationships/hyperlink" Target="https://www.zombiesrungame.com/terms" TargetMode="External"/><Relationship Id="rId374" Type="http://schemas.openxmlformats.org/officeDocument/2006/relationships/hyperlink" Target="http://smart-droid.com/" TargetMode="External"/><Relationship Id="rId395" Type="http://schemas.openxmlformats.org/officeDocument/2006/relationships/hyperlink" Target="http://www.pillmanager.co.uk/privacy_policy.php" TargetMode="External"/><Relationship Id="rId71" Type="http://schemas.openxmlformats.org/officeDocument/2006/relationships/hyperlink" Target="http://apps.nhs.uk/app/dentify/" TargetMode="External"/><Relationship Id="rId92" Type="http://schemas.openxmlformats.org/officeDocument/2006/relationships/hyperlink" Target="https://itunes.apple.com/gb/app/grid-player/id456278671?mt=8" TargetMode="External"/><Relationship Id="rId213" Type="http://schemas.openxmlformats.org/officeDocument/2006/relationships/hyperlink" Target="mailto:info@meningitis-trust.org" TargetMode="External"/><Relationship Id="rId234" Type="http://schemas.openxmlformats.org/officeDocument/2006/relationships/hyperlink" Target="https://itunes.apple.com/gb/app/nhs-direct/id439637433?mt=8" TargetMode="External"/><Relationship Id="rId2" Type="http://schemas.openxmlformats.org/officeDocument/2006/relationships/hyperlink" Target="https://itunes.apple.com/gb/app/drinkcoach/id593069344?mt=8" TargetMode="External"/><Relationship Id="rId29" Type="http://schemas.openxmlformats.org/officeDocument/2006/relationships/hyperlink" Target="http://www.clickinnovate.com/" TargetMode="External"/><Relationship Id="rId255" Type="http://schemas.openxmlformats.org/officeDocument/2006/relationships/hyperlink" Target="https://itunes.apple.com/gb/app/panic-attack-aid/id396659945?mt=8" TargetMode="External"/><Relationship Id="rId276" Type="http://schemas.openxmlformats.org/officeDocument/2006/relationships/hyperlink" Target="https://play.google.com/store/apps/details?id=com.lexonuk.pillmanager" TargetMode="External"/><Relationship Id="rId297" Type="http://schemas.openxmlformats.org/officeDocument/2006/relationships/hyperlink" Target="http://www.patient.co.uk/" TargetMode="External"/><Relationship Id="rId40" Type="http://schemas.openxmlformats.org/officeDocument/2006/relationships/hyperlink" Target="http://www.nhsinform.co.uk/msk" TargetMode="External"/><Relationship Id="rId115" Type="http://schemas.openxmlformats.org/officeDocument/2006/relationships/hyperlink" Target="http://apps.nhs.uk/app/finerday/" TargetMode="External"/><Relationship Id="rId136" Type="http://schemas.openxmlformats.org/officeDocument/2006/relationships/hyperlink" Target="http://apps.nhs.uk/app/change4life-healthier-recipes/" TargetMode="External"/><Relationship Id="rId157" Type="http://schemas.openxmlformats.org/officeDocument/2006/relationships/hyperlink" Target="https://itunes.apple.com/gb/app/howru-health-tracker/id457005378?mt=8" TargetMode="External"/><Relationship Id="rId178" Type="http://schemas.openxmlformats.org/officeDocument/2006/relationships/hyperlink" Target="mailto:garwoodmedical@gmail.com" TargetMode="External"/><Relationship Id="rId301" Type="http://schemas.openxmlformats.org/officeDocument/2006/relationships/hyperlink" Target="mailto:hello@rancon.co.uk" TargetMode="External"/><Relationship Id="rId322" Type="http://schemas.openxmlformats.org/officeDocument/2006/relationships/hyperlink" Target="https://itunes.apple.com/app/total-baby/id312198543?mt=8" TargetMode="External"/><Relationship Id="rId343" Type="http://schemas.openxmlformats.org/officeDocument/2006/relationships/hyperlink" Target="http://apps.nhs.uk/app/zombies-run/" TargetMode="External"/><Relationship Id="rId364" Type="http://schemas.openxmlformats.org/officeDocument/2006/relationships/hyperlink" Target="https://itunes.apple.com/us/app/aidsmap-news/id498934825?mt=8" TargetMode="External"/><Relationship Id="rId61" Type="http://schemas.openxmlformats.org/officeDocument/2006/relationships/hyperlink" Target="https://itunes.apple.com/gb/app/nhs-drinks-tracker/id334559441?mt=8" TargetMode="External"/><Relationship Id="rId82" Type="http://schemas.openxmlformats.org/officeDocument/2006/relationships/hyperlink" Target="https://itunes.apple.com/us/app/drinks-meter/id568394934?mt=8" TargetMode="External"/><Relationship Id="rId199" Type="http://schemas.openxmlformats.org/officeDocument/2006/relationships/hyperlink" Target="https://play.google.com/store/apps/details?id=com.kellylymphoedemabreastcancerapp.com.au.Lymphoedema_Breast_Cancer_App&amp;hl=en" TargetMode="External"/><Relationship Id="rId203" Type="http://schemas.openxmlformats.org/officeDocument/2006/relationships/hyperlink" Target="http://apps.nhs.uk/app/me-and-mine-health/" TargetMode="External"/><Relationship Id="rId385" Type="http://schemas.openxmlformats.org/officeDocument/2006/relationships/hyperlink" Target="http://www.nhsdirect.nhs.uk/" TargetMode="External"/><Relationship Id="rId19" Type="http://schemas.openxmlformats.org/officeDocument/2006/relationships/hyperlink" Target="https://itunes.apple.com/gb/app/gallstones-esupport/id584861084?mt=8" TargetMode="External"/><Relationship Id="rId224" Type="http://schemas.openxmlformats.org/officeDocument/2006/relationships/hyperlink" Target="http://apps.nhs.uk/app/mproautism/" TargetMode="External"/><Relationship Id="rId245" Type="http://schemas.openxmlformats.org/officeDocument/2006/relationships/hyperlink" Target="http://apps.nhs.uk/app/ntw/" TargetMode="External"/><Relationship Id="rId266" Type="http://schemas.openxmlformats.org/officeDocument/2006/relationships/hyperlink" Target="https://play.google.com/store/apps/details?id=co.uk.org.parkinsons" TargetMode="External"/><Relationship Id="rId287" Type="http://schemas.openxmlformats.org/officeDocument/2006/relationships/hyperlink" Target="http://apps.nhs.uk/app/rcp-stroke-guideline-patient/" TargetMode="External"/><Relationship Id="rId30" Type="http://schemas.openxmlformats.org/officeDocument/2006/relationships/hyperlink" Target="http://www.diabetes.org.uk/" TargetMode="External"/><Relationship Id="rId105" Type="http://schemas.openxmlformats.org/officeDocument/2006/relationships/hyperlink" Target="http://apps.nhs.uk/app/foodwiz/" TargetMode="External"/><Relationship Id="rId126" Type="http://schemas.openxmlformats.org/officeDocument/2006/relationships/hyperlink" Target="http://apps.nhs.uk/app/epilepsy-toolkit/" TargetMode="External"/><Relationship Id="rId147" Type="http://schemas.openxmlformats.org/officeDocument/2006/relationships/hyperlink" Target="http://apps.nhs.uk/app/calorie-counter/" TargetMode="External"/><Relationship Id="rId168" Type="http://schemas.openxmlformats.org/officeDocument/2006/relationships/hyperlink" Target="https://itunes.apple.com/gb/app/isabel-symptom-checker/id564116865?mt=8" TargetMode="External"/><Relationship Id="rId312" Type="http://schemas.openxmlformats.org/officeDocument/2006/relationships/hyperlink" Target="https://play.google.com/store/apps/details?id=com.stomawise.app" TargetMode="External"/><Relationship Id="rId333" Type="http://schemas.openxmlformats.org/officeDocument/2006/relationships/hyperlink" Target="http://apps.nhs.uk/app/wellhappy/" TargetMode="External"/><Relationship Id="rId354" Type="http://schemas.openxmlformats.org/officeDocument/2006/relationships/hyperlink" Target="mailto:support@zombiesrungame.com" TargetMode="External"/><Relationship Id="rId51" Type="http://schemas.openxmlformats.org/officeDocument/2006/relationships/hyperlink" Target="http://www.aspergillus.org.uk/nac/interactions/support.php" TargetMode="External"/><Relationship Id="rId72" Type="http://schemas.openxmlformats.org/officeDocument/2006/relationships/hyperlink" Target="http://apps.nhs.uk/app/dentify/" TargetMode="External"/><Relationship Id="rId93" Type="http://schemas.openxmlformats.org/officeDocument/2006/relationships/hyperlink" Target="mailto:info@sensorysoftware.com" TargetMode="External"/><Relationship Id="rId189" Type="http://schemas.openxmlformats.org/officeDocument/2006/relationships/hyperlink" Target="https://itunes.apple.com/gb/app/lifesaver-for-ipad/id633568035?mt=8" TargetMode="External"/><Relationship Id="rId375" Type="http://schemas.openxmlformats.org/officeDocument/2006/relationships/hyperlink" Target="https://grids.sensorysoftware.com/en/privacy" TargetMode="External"/><Relationship Id="rId396" Type="http://schemas.openxmlformats.org/officeDocument/2006/relationships/hyperlink" Target="http://www.precedent.co.uk/" TargetMode="External"/><Relationship Id="rId3" Type="http://schemas.openxmlformats.org/officeDocument/2006/relationships/hyperlink" Target="https://itunes.apple.com/app/the-linden-method/id375243453?mt=8" TargetMode="External"/><Relationship Id="rId214" Type="http://schemas.openxmlformats.org/officeDocument/2006/relationships/hyperlink" Target="mailto:info@meningitis-trust.org" TargetMode="External"/><Relationship Id="rId235" Type="http://schemas.openxmlformats.org/officeDocument/2006/relationships/hyperlink" Target="http://apps.nhs.uk/app/nhs-health-and-symptom-checkers/" TargetMode="External"/><Relationship Id="rId256" Type="http://schemas.openxmlformats.org/officeDocument/2006/relationships/hyperlink" Target="http://apps.nhs.uk/app/panic-attack-aid/" TargetMode="External"/><Relationship Id="rId277" Type="http://schemas.openxmlformats.org/officeDocument/2006/relationships/hyperlink" Target="https://itunes.apple.com/app/id525195416?mt=8" TargetMode="External"/><Relationship Id="rId298" Type="http://schemas.openxmlformats.org/officeDocument/2006/relationships/hyperlink" Target="http://smokefreeapp.com/support/" TargetMode="External"/><Relationship Id="rId116" Type="http://schemas.openxmlformats.org/officeDocument/2006/relationships/hyperlink" Target="mailto:richard@afinerday.com" TargetMode="External"/><Relationship Id="rId137" Type="http://schemas.openxmlformats.org/officeDocument/2006/relationships/hyperlink" Target="mailto:thechoicesteam@nhschoices.nhs.uk" TargetMode="External"/><Relationship Id="rId158" Type="http://schemas.openxmlformats.org/officeDocument/2006/relationships/hyperlink" Target="http://apps.nhs.uk/app/howru-health-tracker/" TargetMode="External"/><Relationship Id="rId302" Type="http://schemas.openxmlformats.org/officeDocument/2006/relationships/hyperlink" Target="https://play.google.com/store/apps/details?id=air.com.rancon.smokingtimemachinefeb2013" TargetMode="External"/><Relationship Id="rId323" Type="http://schemas.openxmlformats.org/officeDocument/2006/relationships/hyperlink" Target="mailto:andesigned@me.com" TargetMode="External"/><Relationship Id="rId344" Type="http://schemas.openxmlformats.org/officeDocument/2006/relationships/hyperlink" Target="https://itunes.apple.com/us/app/zombies-run!/id503519713?mt=8" TargetMode="External"/><Relationship Id="rId20" Type="http://schemas.openxmlformats.org/officeDocument/2006/relationships/hyperlink" Target="https://itunes.apple.com/us/app/weight-tracker/id586577799?mt=8" TargetMode="External"/><Relationship Id="rId41" Type="http://schemas.openxmlformats.org/officeDocument/2006/relationships/hyperlink" Target="http://www.patient.co.uk/disclaimer.asp" TargetMode="External"/><Relationship Id="rId62" Type="http://schemas.openxmlformats.org/officeDocument/2006/relationships/hyperlink" Target="http://www.nhs.uk/aboutNHSChoices/Pages/ContactUs.aspx" TargetMode="External"/><Relationship Id="rId83" Type="http://schemas.openxmlformats.org/officeDocument/2006/relationships/hyperlink" Target="http://apps.nhs.uk/app/drinks-meter/" TargetMode="External"/><Relationship Id="rId179" Type="http://schemas.openxmlformats.org/officeDocument/2006/relationships/hyperlink" Target="http://apps.nhs.uk/app/health-fabric/" TargetMode="External"/><Relationship Id="rId365" Type="http://schemas.openxmlformats.org/officeDocument/2006/relationships/hyperlink" Target="https://itunes.apple.com/gb/app/british-heart-foundation-recipe/id377378641?mt=8" TargetMode="External"/><Relationship Id="rId386" Type="http://schemas.openxmlformats.org/officeDocument/2006/relationships/hyperlink" Target="http://www.ntw.nhs.uk/" TargetMode="External"/><Relationship Id="rId190" Type="http://schemas.openxmlformats.org/officeDocument/2006/relationships/hyperlink" Target="http://apps.nhs.uk/app/lifesaver/" TargetMode="External"/><Relationship Id="rId204" Type="http://schemas.openxmlformats.org/officeDocument/2006/relationships/hyperlink" Target="https://itunes.apple.com/app/id640509173?mt=8" TargetMode="External"/><Relationship Id="rId225" Type="http://schemas.openxmlformats.org/officeDocument/2006/relationships/hyperlink" Target="https://play.google.com/store/apps/details?id=com.crimsontide.has&amp;feature=search_result" TargetMode="External"/><Relationship Id="rId246" Type="http://schemas.openxmlformats.org/officeDocument/2006/relationships/hyperlink" Target="https://play.google.com/store/apps/details?id=uk.nhs.ntw&amp;feature=search_result" TargetMode="External"/><Relationship Id="rId267" Type="http://schemas.openxmlformats.org/officeDocument/2006/relationships/hyperlink" Target="https://itunes.apple.com/gb/app/patient-ibs/id562234556?mt=8" TargetMode="External"/><Relationship Id="rId288" Type="http://schemas.openxmlformats.org/officeDocument/2006/relationships/hyperlink" Target="https://itunes.apple.com/gb/app/rcp-stroke-guideline-2012/id574565921?mt=8" TargetMode="External"/><Relationship Id="rId106" Type="http://schemas.openxmlformats.org/officeDocument/2006/relationships/hyperlink" Target="https://itunes.apple.com/gb/app/foodwiz/id400201840?mt=8" TargetMode="External"/><Relationship Id="rId127" Type="http://schemas.openxmlformats.org/officeDocument/2006/relationships/hyperlink" Target="http://apps.nhs.uk/app/dr-iseb/" TargetMode="External"/><Relationship Id="rId313" Type="http://schemas.openxmlformats.org/officeDocument/2006/relationships/hyperlink" Target="mailto:admin@stomawise.co.uk" TargetMode="External"/><Relationship Id="rId10" Type="http://schemas.openxmlformats.org/officeDocument/2006/relationships/hyperlink" Target="https://itunes.apple.com/us/app/id541581186" TargetMode="External"/><Relationship Id="rId31" Type="http://schemas.openxmlformats.org/officeDocument/2006/relationships/hyperlink" Target="http://smart-droid.com/" TargetMode="External"/><Relationship Id="rId52" Type="http://schemas.openxmlformats.org/officeDocument/2006/relationships/hyperlink" Target="http://www.aspergillus.org.uk/" TargetMode="External"/><Relationship Id="rId73" Type="http://schemas.openxmlformats.org/officeDocument/2006/relationships/hyperlink" Target="http://www.patient.co.uk/feedback.asp" TargetMode="External"/><Relationship Id="rId94" Type="http://schemas.openxmlformats.org/officeDocument/2006/relationships/hyperlink" Target="http://www.sensorysoftware.com/" TargetMode="External"/><Relationship Id="rId148" Type="http://schemas.openxmlformats.org/officeDocument/2006/relationships/hyperlink" Target="http://apps.nhs.uk/app/bsu-health/" TargetMode="External"/><Relationship Id="rId169" Type="http://schemas.openxmlformats.org/officeDocument/2006/relationships/hyperlink" Target="http://apps.nhs.uk/app/isabel-symptom-checker/" TargetMode="External"/><Relationship Id="rId334" Type="http://schemas.openxmlformats.org/officeDocument/2006/relationships/hyperlink" Target="https://itunes.apple.com/gb/app/well-happy/id606981163?mt=8" TargetMode="External"/><Relationship Id="rId355" Type="http://schemas.openxmlformats.org/officeDocument/2006/relationships/hyperlink" Target="mailto:myhealthlondon@gmail.com" TargetMode="External"/><Relationship Id="rId376" Type="http://schemas.openxmlformats.org/officeDocument/2006/relationships/hyperlink" Target="https://grids.sensorysoftware.com/en" TargetMode="External"/><Relationship Id="rId397" Type="http://schemas.openxmlformats.org/officeDocument/2006/relationships/printerSettings" Target="../printerSettings/printerSettings2.bin"/><Relationship Id="rId4" Type="http://schemas.openxmlformats.org/officeDocument/2006/relationships/hyperlink" Target="https://itunes.apple.com/gb/app/predictable/id404445007?mt=8" TargetMode="External"/><Relationship Id="rId180" Type="http://schemas.openxmlformats.org/officeDocument/2006/relationships/hyperlink" Target="http://apps.nhs.uk/app/health-fabric/" TargetMode="External"/><Relationship Id="rId215" Type="http://schemas.openxmlformats.org/officeDocument/2006/relationships/hyperlink" Target="mailto:support@medimapp.org" TargetMode="External"/><Relationship Id="rId236" Type="http://schemas.openxmlformats.org/officeDocument/2006/relationships/hyperlink" Target="https://play.google.com/store/apps/details?id=com.mobikats.android.tools.nhs" TargetMode="External"/><Relationship Id="rId257" Type="http://schemas.openxmlformats.org/officeDocument/2006/relationships/hyperlink" Target="http://apps.nhs.uk/app/parkinsons-uk-easycall/" TargetMode="External"/><Relationship Id="rId278" Type="http://schemas.openxmlformats.org/officeDocument/2006/relationships/hyperlink" Target="http://apps.nhs.uk/app/pillmanager/" TargetMode="External"/><Relationship Id="rId303" Type="http://schemas.openxmlformats.org/officeDocument/2006/relationships/hyperlink" Target="http://apps.nhs.uk/app/smoking-time-machine/" TargetMode="External"/><Relationship Id="rId42" Type="http://schemas.openxmlformats.org/officeDocument/2006/relationships/hyperlink" Target="http://www.patient.co.uk/disclaimer.asp" TargetMode="External"/><Relationship Id="rId84" Type="http://schemas.openxmlformats.org/officeDocument/2006/relationships/hyperlink" Target="http://apps.nhs.uk/app/drinkcoach/" TargetMode="External"/><Relationship Id="rId138" Type="http://schemas.openxmlformats.org/officeDocument/2006/relationships/hyperlink" Target="mailto:thechoicesteam@nhschoices.nhs.uk" TargetMode="External"/><Relationship Id="rId345" Type="http://schemas.openxmlformats.org/officeDocument/2006/relationships/hyperlink" Target="http://apps.nhs.uk/app/zombies-run/" TargetMode="External"/><Relationship Id="rId387" Type="http://schemas.openxmlformats.org/officeDocument/2006/relationships/hyperlink" Target="mailto:mitm91@healthapps.org.uk" TargetMode="External"/><Relationship Id="rId191" Type="http://schemas.openxmlformats.org/officeDocument/2006/relationships/hyperlink" Target="http://apps.nhs.uk/app/lifesaver/" TargetMode="External"/><Relationship Id="rId205" Type="http://schemas.openxmlformats.org/officeDocument/2006/relationships/hyperlink" Target="http://www.meandminehealth.com/" TargetMode="External"/><Relationship Id="rId247" Type="http://schemas.openxmlformats.org/officeDocument/2006/relationships/hyperlink" Target="http://www.ntw.nhs.u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asthmaatoz.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13"/>
  <sheetViews>
    <sheetView workbookViewId="0">
      <selection activeCell="A17" sqref="A17"/>
    </sheetView>
  </sheetViews>
  <sheetFormatPr defaultColWidth="18.7109375" defaultRowHeight="12.75" customHeight="1" x14ac:dyDescent="0.25"/>
  <cols>
    <col min="1" max="1" width="117.28515625" customWidth="1"/>
  </cols>
  <sheetData>
    <row r="1" spans="1:1" ht="15" x14ac:dyDescent="0.25">
      <c r="A1" t="s">
        <v>118</v>
      </c>
    </row>
    <row r="2" spans="1:1" s="20" customFormat="1" ht="15" x14ac:dyDescent="0.25">
      <c r="A2" s="22" t="s">
        <v>119</v>
      </c>
    </row>
    <row r="3" spans="1:1" ht="15" x14ac:dyDescent="0.25">
      <c r="A3" s="22" t="s">
        <v>120</v>
      </c>
    </row>
    <row r="4" spans="1:1" s="20" customFormat="1" ht="15" x14ac:dyDescent="0.25">
      <c r="A4" s="22"/>
    </row>
    <row r="5" spans="1:1" s="20" customFormat="1" ht="15" x14ac:dyDescent="0.25">
      <c r="A5" s="22" t="s">
        <v>121</v>
      </c>
    </row>
    <row r="6" spans="1:1" s="20" customFormat="1" ht="15" x14ac:dyDescent="0.25">
      <c r="A6" s="22" t="s">
        <v>122</v>
      </c>
    </row>
    <row r="7" spans="1:1" s="20" customFormat="1" ht="15" x14ac:dyDescent="0.25">
      <c r="A7" s="22" t="s">
        <v>123</v>
      </c>
    </row>
    <row r="8" spans="1:1" s="20" customFormat="1" ht="15" x14ac:dyDescent="0.25">
      <c r="A8" s="22" t="s">
        <v>151</v>
      </c>
    </row>
    <row r="9" spans="1:1" s="20" customFormat="1" ht="15" x14ac:dyDescent="0.25">
      <c r="A9" s="22"/>
    </row>
    <row r="10" spans="1:1" ht="15" x14ac:dyDescent="0.25">
      <c r="A10" t="s">
        <v>124</v>
      </c>
    </row>
    <row r="11" spans="1:1" ht="15" x14ac:dyDescent="0.25">
      <c r="A11" s="22" t="s">
        <v>117</v>
      </c>
    </row>
    <row r="12" spans="1:1" ht="15" x14ac:dyDescent="0.25">
      <c r="A12" s="22" t="s">
        <v>189</v>
      </c>
    </row>
    <row r="13" spans="1:1" ht="15" x14ac:dyDescent="0.25">
      <c r="A13" s="22" t="s">
        <v>188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autoPageBreaks="0"/>
  </sheetPr>
  <dimension ref="A1:EO781"/>
  <sheetViews>
    <sheetView zoomScale="70" zoomScaleNormal="70" workbookViewId="0">
      <pane xSplit="9" ySplit="1" topLeftCell="CQ474" activePane="bottomRight" state="frozenSplit"/>
      <selection pane="topRight" activeCell="E1" sqref="E1"/>
      <selection pane="bottomLeft" activeCell="A2" sqref="A2"/>
      <selection pane="bottomRight" activeCell="G485" sqref="G485"/>
    </sheetView>
  </sheetViews>
  <sheetFormatPr defaultColWidth="18.7109375" defaultRowHeight="12.75" customHeight="1" x14ac:dyDescent="0.25"/>
  <cols>
    <col min="1" max="1" width="7.140625" style="5" customWidth="1"/>
    <col min="2" max="5" width="4.7109375" style="96" customWidth="1"/>
    <col min="6" max="6" width="48.28515625" style="96" customWidth="1"/>
    <col min="7" max="7" width="53.85546875" style="4" customWidth="1"/>
    <col min="8" max="8" width="14.85546875" style="18" customWidth="1"/>
    <col min="9" max="9" width="34.140625" style="18" customWidth="1"/>
    <col min="10" max="14" width="60.7109375" style="3" customWidth="1"/>
    <col min="15" max="15" width="60.7109375" style="57" customWidth="1"/>
    <col min="16" max="42" width="60.7109375" style="3" customWidth="1"/>
    <col min="43" max="43" width="55.85546875" style="3" customWidth="1"/>
    <col min="44" max="47" width="60.7109375" style="3" customWidth="1"/>
    <col min="48" max="51" width="25.7109375" style="3" customWidth="1"/>
    <col min="52" max="56" width="60.7109375" style="3" customWidth="1"/>
    <col min="57" max="58" width="25.7109375" style="3" customWidth="1"/>
    <col min="59" max="59" width="60.7109375" style="3" customWidth="1"/>
    <col min="60" max="60" width="25.7109375" style="3" customWidth="1"/>
    <col min="61" max="82" width="60.7109375" style="3" customWidth="1"/>
    <col min="83" max="84" width="25.7109375" style="3" customWidth="1"/>
    <col min="85" max="106" width="60.7109375" style="3" customWidth="1"/>
    <col min="107" max="107" width="25.7109375" style="3" customWidth="1"/>
    <col min="108" max="116" width="60.7109375" style="3" customWidth="1"/>
    <col min="117" max="117" width="25.7109375" style="3" customWidth="1"/>
    <col min="118" max="120" width="60.7109375" style="3" customWidth="1"/>
    <col min="121" max="122" width="25.7109375" style="3" customWidth="1"/>
    <col min="123" max="125" width="60.7109375" style="3" customWidth="1"/>
    <col min="126" max="126" width="25.7109375" style="3" customWidth="1"/>
    <col min="127" max="141" width="60.7109375" style="3" customWidth="1"/>
    <col min="142" max="143" width="60.7109375" style="109" customWidth="1"/>
    <col min="144" max="16384" width="18.7109375" style="3"/>
  </cols>
  <sheetData>
    <row r="1" spans="1:145" s="120" customFormat="1" ht="35.25" customHeight="1" x14ac:dyDescent="0.25">
      <c r="A1" s="118" t="s">
        <v>0</v>
      </c>
      <c r="B1" s="118" t="s">
        <v>2771</v>
      </c>
      <c r="C1" s="118" t="s">
        <v>2772</v>
      </c>
      <c r="D1" s="118" t="s">
        <v>2773</v>
      </c>
      <c r="E1" s="118" t="s">
        <v>2774</v>
      </c>
      <c r="F1" s="118"/>
      <c r="G1" s="119" t="s">
        <v>21</v>
      </c>
      <c r="H1" s="119" t="s">
        <v>86</v>
      </c>
      <c r="I1" s="119" t="s">
        <v>103</v>
      </c>
      <c r="J1" s="120" t="str">
        <f>J2&amp;"  "&amp;IF(J7&lt;&gt;"No","iOS","Android")&amp;"  "&amp;IF(J17&lt;&gt;"",J17,J14) &amp; " (Col "&amp;COLUMN()&amp;")"</f>
        <v>4501  iOS  aidsmap news (Col 10)</v>
      </c>
      <c r="K1" s="120" t="str">
        <f t="shared" ref="K1:BV1" si="0">K2&amp;"  "&amp;IF(K7&lt;&gt;"No","iOS","Android")&amp;"  "&amp;IF(K17&lt;&gt;"",K17,K14) &amp; " (Col "&amp;COLUMN()&amp;")"</f>
        <v>4502  iOS  Antifungal Interactions (Col 11)</v>
      </c>
      <c r="L1" s="120" t="str">
        <f t="shared" si="0"/>
        <v>4503  Android  Antifungal Interactions (Col 12)</v>
      </c>
      <c r="M1" s="120" t="str">
        <f t="shared" si="0"/>
        <v>4504  iOS  The British Heart Foundation Recipe Finder (Col 13)</v>
      </c>
      <c r="N1" s="120" t="str">
        <f t="shared" si="0"/>
        <v>4505  Android  BHF Recipe Finder (Col 14)</v>
      </c>
      <c r="O1" s="120" t="str">
        <f t="shared" si="0"/>
        <v>4506  iOS  Brush DJ (Col 15)</v>
      </c>
      <c r="P1" s="120" t="str">
        <f t="shared" si="0"/>
        <v>4507  Android  Brush DJ (Col 16)</v>
      </c>
      <c r="Q1" s="120" t="str">
        <f t="shared" si="0"/>
        <v>4508  iOS  BSUHealth (Col 17)</v>
      </c>
      <c r="R1" s="120" t="str">
        <f t="shared" si="0"/>
        <v>4509  Android  BSUHealth (Col 18)</v>
      </c>
      <c r="S1" s="120" t="str">
        <f t="shared" si="0"/>
        <v>4510  iOS  Nutracheck (Col 19)</v>
      </c>
      <c r="T1" s="120" t="str">
        <f t="shared" si="0"/>
        <v>4511  Android  Nutracheck (Col 20)</v>
      </c>
      <c r="U1" s="120" t="str">
        <f t="shared" si="0"/>
        <v>4512  Android  Cancer Emergency Response Tool (Col 21)</v>
      </c>
      <c r="V1" s="120" t="str">
        <f t="shared" si="0"/>
        <v>4513  iOS  CarePair (Col 22)</v>
      </c>
      <c r="W1" s="208" t="str">
        <f t="shared" si="0"/>
        <v>4514  iOS  DrinksTracker (Col 23)</v>
      </c>
      <c r="X1" s="120" t="str">
        <f t="shared" si="0"/>
        <v>4515  Android  DrinksTracker (Col 24)</v>
      </c>
      <c r="Y1" s="208" t="str">
        <f t="shared" si="0"/>
        <v>4516  iOS  FunGenerator (Col 25)</v>
      </c>
      <c r="Z1" s="208" t="str">
        <f t="shared" si="0"/>
        <v>4517  Android  FunGenerator (Col 26)</v>
      </c>
      <c r="AA1" s="120" t="str">
        <f t="shared" si="0"/>
        <v>4518  iOS  BeFoodSmart (Col 27)</v>
      </c>
      <c r="AB1" s="120" t="str">
        <f t="shared" si="0"/>
        <v>4519  Android  BeFoodSmart (Col 28)</v>
      </c>
      <c r="AC1" s="120" t="str">
        <f t="shared" si="0"/>
        <v>4520  iOS  Coronary Angiogram (Col 29)</v>
      </c>
      <c r="AD1" s="120" t="str">
        <f t="shared" si="0"/>
        <v>4521  iOS  Dentify (Col 30)</v>
      </c>
      <c r="AE1" s="120" t="str">
        <f t="shared" si="0"/>
        <v>4522  Android  Dentify (Col 31)</v>
      </c>
      <c r="AF1" s="120" t="str">
        <f t="shared" si="0"/>
        <v>4523  iOS  Depression (Col 32)</v>
      </c>
      <c r="AG1" s="120" t="str">
        <f t="shared" si="0"/>
        <v>4524  iOS  Diabetes (Col 33)</v>
      </c>
      <c r="AH1" s="120" t="str">
        <f t="shared" si="0"/>
        <v>4525  iOS  Diabetes (Col 34)</v>
      </c>
      <c r="AI1" s="120" t="str">
        <f t="shared" si="0"/>
        <v>4526  Android  Diabetes Risk Checker (Col 35)</v>
      </c>
      <c r="AJ1" s="120" t="str">
        <f t="shared" si="0"/>
        <v>4527  iOS  D Tracker (Col 36)</v>
      </c>
      <c r="AK1" s="120" t="str">
        <f t="shared" si="0"/>
        <v>4528  Android  Diabetes UK Tracker (Col 37)</v>
      </c>
      <c r="AL1" s="120" t="str">
        <f t="shared" si="0"/>
        <v>4529  iOS  Dr iSeb (Col 38)</v>
      </c>
      <c r="AM1" s="120" t="str">
        <f t="shared" si="0"/>
        <v>4530  iOS  DrinkCoach (Col 39)</v>
      </c>
      <c r="AN1" s="120" t="str">
        <f t="shared" si="0"/>
        <v>4531  iOS  drinks meter (Col 40)</v>
      </c>
      <c r="AO1" s="120" t="str">
        <f t="shared" si="0"/>
        <v>4532  Android  drinks meter (Col 41)</v>
      </c>
      <c r="AP1" s="120" t="str">
        <f t="shared" si="0"/>
        <v>4533  iOS  Epilepsy Tool Kit (Col 42)</v>
      </c>
      <c r="AQ1" s="120" t="str">
        <f t="shared" si="0"/>
        <v>4534  iOS  eRedbook (Col 43)</v>
      </c>
      <c r="AR1" s="120" t="str">
        <f t="shared" si="0"/>
        <v>4535  iOS  Fairfield Park (Col 44)</v>
      </c>
      <c r="AS1" s="120" t="str">
        <f t="shared" si="0"/>
        <v>4536  Android  Fairfield Park Health Centre (Col 45)</v>
      </c>
      <c r="AT1" s="120" t="str">
        <f t="shared" si="0"/>
        <v>4537  Android  Find NHS Services (Col 46)</v>
      </c>
      <c r="AU1" s="120" t="str">
        <f t="shared" si="0"/>
        <v>4538  Android  FinerDay (Col 47)</v>
      </c>
      <c r="AV1" s="120" t="str">
        <f t="shared" si="0"/>
        <v>4539  iOS  FolUp for Patient (Col 48)</v>
      </c>
      <c r="AW1" s="120" t="str">
        <f t="shared" si="0"/>
        <v>4540  Android  Folup (Col 49)</v>
      </c>
      <c r="AX1" s="120" t="str">
        <f t="shared" si="0"/>
        <v>4541  iOS  FoodWiz (Col 50)</v>
      </c>
      <c r="AY1" s="120" t="str">
        <f t="shared" si="0"/>
        <v>4542  Android  FoodWiz (Col 51)</v>
      </c>
      <c r="AZ1" s="120" t="str">
        <f t="shared" si="0"/>
        <v>4543  iOS  Gallstones (Col 52)</v>
      </c>
      <c r="BA1" s="120" t="str">
        <f t="shared" si="0"/>
        <v>4544  iOS  gastricband (Col 53)</v>
      </c>
      <c r="BB1" s="120" t="str">
        <f t="shared" si="0"/>
        <v>4545  iOS  GastricBypass (Col 54)</v>
      </c>
      <c r="BC1" s="120" t="str">
        <f t="shared" si="0"/>
        <v>4546  iOS  GastricSleeve (Col 55)</v>
      </c>
      <c r="BD1" s="120" t="str">
        <f t="shared" si="0"/>
        <v>4547  iOS  Grid Player (Col 56)</v>
      </c>
      <c r="BE1" s="120" t="str">
        <f t="shared" si="0"/>
        <v>4548  iOS  Health Fabric (Col 57)</v>
      </c>
      <c r="BF1" s="120" t="str">
        <f t="shared" si="0"/>
        <v>4549  Android  Health Fabric (Col 58)</v>
      </c>
      <c r="BG1" s="120" t="str">
        <f t="shared" si="0"/>
        <v>4550  Android  Hearts and minds (Col 59)</v>
      </c>
      <c r="BH1" s="120" t="str">
        <f t="shared" si="0"/>
        <v>4551  iOS  HIV Test Finder (Col 60)</v>
      </c>
      <c r="BI1" s="120" t="str">
        <f t="shared" si="0"/>
        <v>4552  iOS  howRU (Col 61)</v>
      </c>
      <c r="BJ1" s="120" t="str">
        <f t="shared" si="0"/>
        <v>4553  iOS  iBreastCheck (Col 62)</v>
      </c>
      <c r="BK1" s="120" t="str">
        <f t="shared" si="0"/>
        <v>4554  Android  iBreastCheck (Col 63)</v>
      </c>
      <c r="BL1" s="120" t="str">
        <f t="shared" si="0"/>
        <v>4555  iOS  Isabel Sx (Col 64)</v>
      </c>
      <c r="BM1" s="120" t="str">
        <f t="shared" si="0"/>
        <v>4556  Android  Isabel SC (Col 65)</v>
      </c>
      <c r="BN1" s="120" t="str">
        <f t="shared" si="0"/>
        <v>4557  iOS  iSight Test (Col 66)</v>
      </c>
      <c r="BO1" s="120" t="str">
        <f t="shared" si="0"/>
        <v>4558  iOS  C Card (Col 67)</v>
      </c>
      <c r="BP1" s="120" t="str">
        <f t="shared" si="0"/>
        <v>4559  Android  C Card (Col 68)</v>
      </c>
      <c r="BQ1" s="120" t="str">
        <f t="shared" si="0"/>
        <v>4560  iOS  King St&amp;Uni (Col 69)</v>
      </c>
      <c r="BR1" s="120" t="str">
        <f t="shared" si="0"/>
        <v>4561  Android  King St &amp; (Col 70)</v>
      </c>
      <c r="BS1" s="120" t="str">
        <f t="shared" si="0"/>
        <v>4562  iOS  Knee Arthroscopy (Col 71)</v>
      </c>
      <c r="BT1" s="120" t="str">
        <f t="shared" si="0"/>
        <v>4563  iOS  Lab Tests Online-UK (Col 72)</v>
      </c>
      <c r="BU1" s="120" t="str">
        <f t="shared" si="0"/>
        <v>4564  Android  Lab Tests Online-UK (Col 73)</v>
      </c>
      <c r="BV1" s="120" t="str">
        <f t="shared" si="0"/>
        <v>4565  iOS  Lifesaver (Col 74)</v>
      </c>
      <c r="BW1" s="120" t="str">
        <f t="shared" ref="BW1:EH1" si="1">BW2&amp;"  "&amp;IF(BW7&lt;&gt;"No","iOS","Android")&amp;"  "&amp;IF(BW17&lt;&gt;"",BW17,BW14) &amp; " (Col "&amp;COLUMN()&amp;")"</f>
        <v>4566  Android  Lifesaver (Col 75)</v>
      </c>
      <c r="BX1" s="120" t="str">
        <f t="shared" si="1"/>
        <v>4567  iOS  BCL (Col 76)</v>
      </c>
      <c r="BY1" s="120" t="str">
        <f t="shared" si="1"/>
        <v>4568  Android  Lymphoedema_Breast_Cancer_App (Col 77)</v>
      </c>
      <c r="BZ1" s="120" t="str">
        <f t="shared" si="1"/>
        <v>4569  iOS  Me &amp; Mine (Col 78)</v>
      </c>
      <c r="CA1" s="120" t="str">
        <f t="shared" si="1"/>
        <v>4570  iOS  Me, Myself &amp; I (Col 79)</v>
      </c>
      <c r="CB1" s="120" t="str">
        <f t="shared" si="1"/>
        <v>4571  iOS  Medimapp (Col 80)</v>
      </c>
      <c r="CC1" s="120" t="str">
        <f t="shared" si="1"/>
        <v>4572  iOS  Meningitis (Col 81)</v>
      </c>
      <c r="CD1" s="120" t="str">
        <f t="shared" si="1"/>
        <v>4573  Android  Meningitis Symptoms (Col 82)</v>
      </c>
      <c r="CE1" s="120" t="str">
        <f t="shared" si="1"/>
        <v>4574  iOS  mproAutism (Col 83)</v>
      </c>
      <c r="CF1" s="120" t="str">
        <f t="shared" si="1"/>
        <v>4575  Android  mproAutism (Col 84)</v>
      </c>
      <c r="CG1" s="120" t="str">
        <f t="shared" si="1"/>
        <v>4576  iOS  ChoicePadLite (Col 85)</v>
      </c>
      <c r="CH1" s="120" t="str">
        <f t="shared" si="1"/>
        <v>4577  iOS  MSK help (Col 86)</v>
      </c>
      <c r="CI1" s="120" t="str">
        <f t="shared" si="1"/>
        <v>4578  Android  MSK help (Col 87)</v>
      </c>
      <c r="CJ1" s="120" t="str">
        <f t="shared" si="1"/>
        <v>4579  iOS  BMITracker (Col 88)</v>
      </c>
      <c r="CK1" s="120" t="str">
        <f t="shared" si="1"/>
        <v>4580  iOS  DrinksTracker (Col 89)</v>
      </c>
      <c r="CL1" s="120" t="str">
        <f t="shared" si="1"/>
        <v>4581  iOS  NHS Health and Symptom Checker (Col 90)</v>
      </c>
      <c r="CM1" s="120" t="str">
        <f t="shared" si="1"/>
        <v>4582  Android  NHS Health and Symptom checker (Col 91)</v>
      </c>
      <c r="CN1" s="120" t="str">
        <f t="shared" si="1"/>
        <v>4583  iOS  QuitSmoking (Col 92)</v>
      </c>
      <c r="CO1" s="120" t="str">
        <f t="shared" si="1"/>
        <v>4584  iOS  NTW (Col 93)</v>
      </c>
      <c r="CP1" s="120" t="str">
        <f t="shared" si="1"/>
        <v>4585  Android  NTW (Col 94)</v>
      </c>
      <c r="CQ1" s="120" t="str">
        <f t="shared" si="1"/>
        <v>4586  iOS  Numberhood (Col 95)</v>
      </c>
      <c r="CR1" s="120" t="str">
        <f t="shared" si="1"/>
        <v>4587  iOS  OATBook (Col 96)</v>
      </c>
      <c r="CS1" s="120" t="str">
        <f t="shared" si="1"/>
        <v>4588  iOS  P.A.A. (Col 97)</v>
      </c>
      <c r="CT1" s="120" t="str">
        <f t="shared" si="1"/>
        <v>4589  Android  P.A.A (Col 98)</v>
      </c>
      <c r="CU1" s="120" t="str">
        <f t="shared" si="1"/>
        <v>4590  iOS  EasyCall (Col 99)</v>
      </c>
      <c r="CV1" s="120" t="str">
        <f t="shared" si="1"/>
        <v>4591  Android  EasyCall (Col 100)</v>
      </c>
      <c r="CW1" s="120" t="str">
        <f t="shared" si="1"/>
        <v>4592  iOS  Patient IBS (Col 101)</v>
      </c>
      <c r="CX1" s="120" t="str">
        <f t="shared" si="1"/>
        <v>4593  Android  Patient IBS (Col 102)</v>
      </c>
      <c r="CY1" s="120" t="str">
        <f t="shared" si="1"/>
        <v>4594  iOS  Patient.co.uk (Col 103)</v>
      </c>
      <c r="CZ1" s="120" t="str">
        <f t="shared" si="1"/>
        <v>4595  Android  Patient.co.uk (Col 104)</v>
      </c>
      <c r="DA1" s="120" t="str">
        <f t="shared" si="1"/>
        <v>4596  iOS  PillManager (Col 105)</v>
      </c>
      <c r="DB1" s="120" t="str">
        <f t="shared" si="1"/>
        <v>4597  Android  PillManager (Col 106)</v>
      </c>
      <c r="DC1" s="120" t="str">
        <f t="shared" si="1"/>
        <v>4598  iOS  Predictable (Col 107)</v>
      </c>
      <c r="DD1" s="120" t="str">
        <f t="shared" si="1"/>
        <v>4599  iOS  RallyRound (Col 108)</v>
      </c>
      <c r="DE1" s="120" t="str">
        <f t="shared" si="1"/>
        <v>4600  iOS  Patient (Col 109)</v>
      </c>
      <c r="DF1" s="120" t="str">
        <f t="shared" si="1"/>
        <v>4601  Android  Patient (Col 110)</v>
      </c>
      <c r="DG1" s="120" t="str">
        <f t="shared" si="1"/>
        <v>4602  iOS  SiKL (Col 111)</v>
      </c>
      <c r="DH1" s="120" t="str">
        <f t="shared" si="1"/>
        <v>4603  iOS  Sleep Diary (Col 112)</v>
      </c>
      <c r="DI1" s="120" t="str">
        <f t="shared" si="1"/>
        <v>4604  iOS  Smoke Free (Col 113)</v>
      </c>
      <c r="DJ1" s="120" t="str">
        <f t="shared" si="1"/>
        <v>4605  iOS  Time Machine (Col 114)</v>
      </c>
      <c r="DK1" s="120" t="str">
        <f t="shared" si="1"/>
        <v>4606  Android  Time Machine (Col 115)</v>
      </c>
      <c r="DL1" s="120" t="str">
        <f t="shared" si="1"/>
        <v>4607  iOS  Stable Angina - NHS Decision Aid (Col 116)</v>
      </c>
      <c r="DM1" s="120" t="str">
        <f t="shared" si="1"/>
        <v>4608  Android  Stable Angina Patient Decision Aid (Col 117)</v>
      </c>
      <c r="DN1" s="120" t="str">
        <f t="shared" si="1"/>
        <v>4609  iOS  Stomawise Travel App (Col 118)</v>
      </c>
      <c r="DO1" s="120" t="str">
        <f t="shared" si="1"/>
        <v>4610  Android  Stomawise (Col 119)</v>
      </c>
      <c r="DP1" s="120" t="str">
        <f t="shared" si="1"/>
        <v>4611  iOS  Talking Point (Col 120)</v>
      </c>
      <c r="DQ1" s="120" t="str">
        <f t="shared" si="1"/>
        <v>4612  Android  Talking Point (Col 121)</v>
      </c>
      <c r="DR1" s="120" t="str">
        <f t="shared" si="1"/>
        <v>4613  iOS  The Linden Method (Col 122)</v>
      </c>
      <c r="DS1" s="120" t="str">
        <f t="shared" si="1"/>
        <v>4614  iOS  Total Baby (Col 123)</v>
      </c>
      <c r="DT1" s="120" t="str">
        <f t="shared" si="1"/>
        <v>4615  iOS  T1D Friend Alcohol Guide (Col 124)</v>
      </c>
      <c r="DU1" s="120" t="str">
        <f t="shared" si="1"/>
        <v>4616  Android  T1D Alc Guide (Col 125)</v>
      </c>
      <c r="DV1" s="120" t="str">
        <f t="shared" si="1"/>
        <v>4617  iOS  Unity Core (Col 126)</v>
      </c>
      <c r="DW1" s="120" t="str">
        <f t="shared" si="1"/>
        <v>4618  iOS  Unity Core Lite (Col 127)</v>
      </c>
      <c r="DX1" s="120" t="str">
        <f t="shared" si="1"/>
        <v>4619  iOS  WeightLossSurgery (Col 128)</v>
      </c>
      <c r="DY1" s="120" t="str">
        <f t="shared" si="1"/>
        <v>4620  iOS  WeightTracker (Col 129)</v>
      </c>
      <c r="DZ1" s="120" t="str">
        <f t="shared" si="1"/>
        <v>4621  Android  Weight Tracker (Col 130)</v>
      </c>
      <c r="EA1" s="120" t="str">
        <f t="shared" si="1"/>
        <v>4622  iOS  Weightplan (Col 131)</v>
      </c>
      <c r="EB1" s="120" t="str">
        <f t="shared" si="1"/>
        <v>4623  iOS  Welcome to SGH (Col 132)</v>
      </c>
      <c r="EC1" s="120" t="str">
        <f t="shared" si="1"/>
        <v>4624  iOS  Well Happy (Col 133)</v>
      </c>
      <c r="ED1" s="120" t="str">
        <f t="shared" si="1"/>
        <v>4625  Android  Well Happy (Col 134)</v>
      </c>
      <c r="EE1" s="120" t="str">
        <f t="shared" si="1"/>
        <v>4626  iOS  Wellnote (Col 135)</v>
      </c>
      <c r="EF1" s="120" t="str">
        <f t="shared" si="1"/>
        <v>4627  iOS  WheelMate (Col 136)</v>
      </c>
      <c r="EG1" s="120" t="str">
        <f t="shared" si="1"/>
        <v>4628  Android  WheelMate (Col 137)</v>
      </c>
      <c r="EH1" s="120" t="str">
        <f t="shared" si="1"/>
        <v>4629  iOS  Zombies, Run! (Col 138)</v>
      </c>
      <c r="EI1" s="120" t="str">
        <f>EI2&amp;"  "&amp;IF(EI7&lt;&gt;"No","iOS","Android")&amp;"  "&amp;IF(EI17&lt;&gt;"",EI17,EI14) &amp; " (Col "&amp;COLUMN()&amp;")"</f>
        <v>4630  Android  Zombies, Run! 2 (Col 139)</v>
      </c>
      <c r="EJ1" s="120" t="str">
        <f>EJ2&amp;"  "&amp;IF(EJ7&lt;&gt;"No","iOS","Android")&amp;"  "&amp;IF(EJ17&lt;&gt;"",EJ17,EJ14) &amp; " (Col "&amp;COLUMN()&amp;")"</f>
        <v>4631  iOS  Zombies 5k (Col 140)</v>
      </c>
      <c r="EK1" s="120" t="str">
        <f>EK2&amp;"  "&amp;IF(EK7&lt;&gt;"No","iOS","Android")&amp;"  "&amp;IF(EK17&lt;&gt;"",EK17,EK14) &amp; " (Col "&amp;COLUMN()&amp;")"</f>
        <v>4632  Android  Zombies 5k (Col 141)</v>
      </c>
    </row>
    <row r="2" spans="1:145" s="60" customFormat="1" ht="15" x14ac:dyDescent="0.25">
      <c r="A2" s="121" t="s">
        <v>62</v>
      </c>
      <c r="B2" s="122"/>
      <c r="C2" s="122"/>
      <c r="D2" s="122"/>
      <c r="E2" s="122"/>
      <c r="F2" s="122"/>
      <c r="G2" s="123" t="s">
        <v>18</v>
      </c>
      <c r="H2" s="60" t="s">
        <v>20</v>
      </c>
      <c r="I2" s="60" t="s">
        <v>236</v>
      </c>
      <c r="J2" s="60">
        <v>4501</v>
      </c>
      <c r="K2" s="60">
        <v>4502</v>
      </c>
      <c r="L2" s="60">
        <v>4503</v>
      </c>
      <c r="M2" s="60">
        <v>4504</v>
      </c>
      <c r="N2" s="60">
        <v>4505</v>
      </c>
      <c r="O2" s="60">
        <v>4506</v>
      </c>
      <c r="P2" s="60">
        <v>4507</v>
      </c>
      <c r="Q2" s="60">
        <v>4508</v>
      </c>
      <c r="R2" s="60">
        <v>4509</v>
      </c>
      <c r="S2" s="60">
        <v>4510</v>
      </c>
      <c r="T2" s="60">
        <v>4511</v>
      </c>
      <c r="U2" s="60">
        <v>4512</v>
      </c>
      <c r="V2" s="60">
        <v>4513</v>
      </c>
      <c r="W2" s="60">
        <v>4514</v>
      </c>
      <c r="X2" s="60">
        <v>4515</v>
      </c>
      <c r="Y2" s="60">
        <v>4516</v>
      </c>
      <c r="Z2" s="60">
        <v>4517</v>
      </c>
      <c r="AA2" s="60">
        <v>4518</v>
      </c>
      <c r="AB2" s="60">
        <v>4519</v>
      </c>
      <c r="AC2" s="60">
        <v>4520</v>
      </c>
      <c r="AD2" s="60">
        <v>4521</v>
      </c>
      <c r="AE2" s="60">
        <v>4522</v>
      </c>
      <c r="AF2" s="60">
        <v>4523</v>
      </c>
      <c r="AG2" s="60">
        <v>4524</v>
      </c>
      <c r="AH2" s="60">
        <v>4525</v>
      </c>
      <c r="AI2" s="60">
        <v>4526</v>
      </c>
      <c r="AJ2" s="60">
        <v>4527</v>
      </c>
      <c r="AK2" s="60">
        <v>4528</v>
      </c>
      <c r="AL2" s="60">
        <v>4529</v>
      </c>
      <c r="AM2" s="60">
        <v>4530</v>
      </c>
      <c r="AN2" s="60">
        <v>4531</v>
      </c>
      <c r="AO2" s="60">
        <v>4532</v>
      </c>
      <c r="AP2" s="60">
        <v>4533</v>
      </c>
      <c r="AQ2" s="60">
        <v>4534</v>
      </c>
      <c r="AR2" s="60">
        <v>4535</v>
      </c>
      <c r="AS2" s="60">
        <v>4536</v>
      </c>
      <c r="AT2" s="60">
        <v>4537</v>
      </c>
      <c r="AU2" s="60">
        <v>4538</v>
      </c>
      <c r="AV2" s="60">
        <v>4539</v>
      </c>
      <c r="AW2" s="60">
        <v>4540</v>
      </c>
      <c r="AX2" s="60">
        <v>4541</v>
      </c>
      <c r="AY2" s="60">
        <v>4542</v>
      </c>
      <c r="AZ2" s="60">
        <v>4543</v>
      </c>
      <c r="BA2" s="60">
        <v>4544</v>
      </c>
      <c r="BB2" s="60">
        <v>4545</v>
      </c>
      <c r="BC2" s="60">
        <v>4546</v>
      </c>
      <c r="BD2" s="60">
        <v>4547</v>
      </c>
      <c r="BE2" s="60">
        <v>4548</v>
      </c>
      <c r="BF2" s="60">
        <v>4549</v>
      </c>
      <c r="BG2" s="60">
        <v>4550</v>
      </c>
      <c r="BH2" s="60">
        <v>4551</v>
      </c>
      <c r="BI2" s="60">
        <v>4552</v>
      </c>
      <c r="BJ2" s="60">
        <v>4553</v>
      </c>
      <c r="BK2" s="60">
        <v>4554</v>
      </c>
      <c r="BL2" s="60">
        <v>4555</v>
      </c>
      <c r="BM2" s="60">
        <v>4556</v>
      </c>
      <c r="BN2" s="60">
        <v>4557</v>
      </c>
      <c r="BO2" s="60">
        <v>4558</v>
      </c>
      <c r="BP2" s="60">
        <v>4559</v>
      </c>
      <c r="BQ2" s="60">
        <v>4560</v>
      </c>
      <c r="BR2" s="60">
        <v>4561</v>
      </c>
      <c r="BS2" s="60">
        <v>4562</v>
      </c>
      <c r="BT2" s="60">
        <v>4563</v>
      </c>
      <c r="BU2" s="60">
        <v>4564</v>
      </c>
      <c r="BV2" s="60">
        <v>4565</v>
      </c>
      <c r="BW2" s="60">
        <v>4566</v>
      </c>
      <c r="BX2" s="60">
        <v>4567</v>
      </c>
      <c r="BY2" s="60">
        <v>4568</v>
      </c>
      <c r="BZ2" s="60">
        <v>4569</v>
      </c>
      <c r="CA2" s="60">
        <v>4570</v>
      </c>
      <c r="CB2" s="60">
        <v>4571</v>
      </c>
      <c r="CC2" s="60">
        <v>4572</v>
      </c>
      <c r="CD2" s="60">
        <v>4573</v>
      </c>
      <c r="CE2" s="60">
        <v>4574</v>
      </c>
      <c r="CF2" s="60">
        <v>4575</v>
      </c>
      <c r="CG2" s="60">
        <v>4576</v>
      </c>
      <c r="CH2" s="60">
        <v>4577</v>
      </c>
      <c r="CI2" s="60">
        <v>4578</v>
      </c>
      <c r="CJ2" s="60">
        <v>4579</v>
      </c>
      <c r="CK2" s="60">
        <v>4580</v>
      </c>
      <c r="CL2" s="60">
        <v>4581</v>
      </c>
      <c r="CM2" s="60">
        <v>4582</v>
      </c>
      <c r="CN2" s="60">
        <v>4583</v>
      </c>
      <c r="CO2" s="60">
        <v>4584</v>
      </c>
      <c r="CP2" s="60">
        <v>4585</v>
      </c>
      <c r="CQ2" s="60">
        <v>4586</v>
      </c>
      <c r="CR2" s="60">
        <v>4587</v>
      </c>
      <c r="CS2" s="60">
        <v>4588</v>
      </c>
      <c r="CT2" s="60">
        <v>4589</v>
      </c>
      <c r="CU2" s="60">
        <v>4590</v>
      </c>
      <c r="CV2" s="60">
        <v>4591</v>
      </c>
      <c r="CW2" s="60">
        <v>4592</v>
      </c>
      <c r="CX2" s="60">
        <v>4593</v>
      </c>
      <c r="CY2" s="60">
        <v>4594</v>
      </c>
      <c r="CZ2" s="60">
        <v>4595</v>
      </c>
      <c r="DA2" s="60">
        <v>4596</v>
      </c>
      <c r="DB2" s="60">
        <v>4597</v>
      </c>
      <c r="DC2" s="60">
        <v>4598</v>
      </c>
      <c r="DD2" s="60">
        <v>4599</v>
      </c>
      <c r="DE2" s="60">
        <v>4600</v>
      </c>
      <c r="DF2" s="60">
        <v>4601</v>
      </c>
      <c r="DG2" s="60">
        <v>4602</v>
      </c>
      <c r="DH2" s="60">
        <v>4603</v>
      </c>
      <c r="DI2" s="60">
        <v>4604</v>
      </c>
      <c r="DJ2" s="60">
        <v>4605</v>
      </c>
      <c r="DK2" s="60">
        <v>4606</v>
      </c>
      <c r="DL2" s="60">
        <v>4607</v>
      </c>
      <c r="DM2" s="60">
        <v>4608</v>
      </c>
      <c r="DN2" s="60">
        <v>4609</v>
      </c>
      <c r="DO2" s="60">
        <v>4610</v>
      </c>
      <c r="DP2" s="60">
        <v>4611</v>
      </c>
      <c r="DQ2" s="60">
        <v>4612</v>
      </c>
      <c r="DR2" s="60">
        <v>4613</v>
      </c>
      <c r="DS2" s="60">
        <v>4614</v>
      </c>
      <c r="DT2" s="60">
        <v>4615</v>
      </c>
      <c r="DU2" s="60">
        <v>4616</v>
      </c>
      <c r="DV2" s="60">
        <v>4617</v>
      </c>
      <c r="DW2" s="60">
        <v>4618</v>
      </c>
      <c r="DX2" s="60">
        <v>4619</v>
      </c>
      <c r="DY2" s="60">
        <v>4620</v>
      </c>
      <c r="DZ2" s="60">
        <v>4621</v>
      </c>
      <c r="EA2" s="60">
        <v>4622</v>
      </c>
      <c r="EB2" s="60">
        <v>4623</v>
      </c>
      <c r="EC2" s="60">
        <v>4624</v>
      </c>
      <c r="ED2" s="60">
        <v>4625</v>
      </c>
      <c r="EE2" s="60">
        <v>4626</v>
      </c>
      <c r="EF2" s="60">
        <v>4627</v>
      </c>
      <c r="EG2" s="60">
        <v>4628</v>
      </c>
      <c r="EH2" s="60">
        <v>4629</v>
      </c>
      <c r="EI2" s="60">
        <v>4630</v>
      </c>
      <c r="EJ2" s="60">
        <v>4631</v>
      </c>
      <c r="EK2" s="60">
        <v>4632</v>
      </c>
      <c r="EL2" s="106"/>
      <c r="EM2" s="106"/>
    </row>
    <row r="3" spans="1:145" s="61" customFormat="1" ht="15" x14ac:dyDescent="0.25">
      <c r="A3" s="124" t="s">
        <v>61</v>
      </c>
      <c r="B3" s="125"/>
      <c r="C3" s="125"/>
      <c r="D3" s="125"/>
      <c r="E3" s="125"/>
      <c r="F3" s="125"/>
      <c r="G3" s="126" t="s">
        <v>19</v>
      </c>
      <c r="H3" s="61" t="s">
        <v>67</v>
      </c>
      <c r="I3" s="61" t="s">
        <v>104</v>
      </c>
      <c r="K3" s="61">
        <v>4503</v>
      </c>
      <c r="L3" s="61">
        <v>4502</v>
      </c>
      <c r="M3" s="61">
        <v>4505</v>
      </c>
      <c r="N3" s="61">
        <v>4504</v>
      </c>
      <c r="O3" s="127">
        <v>4507</v>
      </c>
      <c r="P3" s="61">
        <v>4506</v>
      </c>
      <c r="Q3" s="61">
        <v>4509</v>
      </c>
      <c r="R3" s="61">
        <v>4508</v>
      </c>
      <c r="S3" s="61">
        <v>4511</v>
      </c>
      <c r="T3" s="61">
        <v>4510</v>
      </c>
      <c r="W3" s="61">
        <v>4515</v>
      </c>
      <c r="X3" s="61">
        <v>4514</v>
      </c>
      <c r="Y3" s="61">
        <v>4517</v>
      </c>
      <c r="Z3" s="61">
        <v>4516</v>
      </c>
      <c r="AA3" s="61">
        <v>4519</v>
      </c>
      <c r="AB3" s="61">
        <v>4518</v>
      </c>
      <c r="AD3" s="61">
        <v>4522</v>
      </c>
      <c r="AE3" s="61">
        <v>4521</v>
      </c>
      <c r="AH3" s="61">
        <v>4526</v>
      </c>
      <c r="AI3" s="61">
        <v>4525</v>
      </c>
      <c r="AJ3" s="61">
        <v>4528</v>
      </c>
      <c r="AK3" s="61">
        <v>4527</v>
      </c>
      <c r="AN3" s="61">
        <v>4532</v>
      </c>
      <c r="AO3" s="61">
        <v>4531</v>
      </c>
      <c r="AR3" s="61">
        <v>4536</v>
      </c>
      <c r="AS3" s="61">
        <v>4535</v>
      </c>
      <c r="AV3" s="61">
        <v>4540</v>
      </c>
      <c r="AW3" s="61">
        <v>4539</v>
      </c>
      <c r="AX3" s="61">
        <v>4542</v>
      </c>
      <c r="AY3" s="61">
        <v>4541</v>
      </c>
      <c r="BE3" s="61">
        <v>4549</v>
      </c>
      <c r="BF3" s="61">
        <v>4548</v>
      </c>
      <c r="BJ3" s="61">
        <v>4554</v>
      </c>
      <c r="BK3" s="61">
        <v>4553</v>
      </c>
      <c r="BL3" s="61">
        <v>4556</v>
      </c>
      <c r="BM3" s="61">
        <v>4555</v>
      </c>
      <c r="BO3" s="61">
        <v>4559</v>
      </c>
      <c r="BP3" s="61">
        <v>4558</v>
      </c>
      <c r="BQ3" s="61">
        <v>4561</v>
      </c>
      <c r="BR3" s="61">
        <v>4560</v>
      </c>
      <c r="BT3" s="61">
        <v>4564</v>
      </c>
      <c r="BU3" s="61">
        <v>4563</v>
      </c>
      <c r="BV3" s="61">
        <v>4566</v>
      </c>
      <c r="BW3" s="61">
        <v>4565</v>
      </c>
      <c r="BX3" s="61">
        <v>4568</v>
      </c>
      <c r="BY3" s="61">
        <v>4567</v>
      </c>
      <c r="CC3" s="61">
        <v>4573</v>
      </c>
      <c r="CD3" s="61">
        <v>4572</v>
      </c>
      <c r="CE3" s="61">
        <v>4575</v>
      </c>
      <c r="CF3" s="61">
        <v>4574</v>
      </c>
      <c r="CH3" s="61">
        <v>4578</v>
      </c>
      <c r="CI3" s="61">
        <v>4577</v>
      </c>
      <c r="CL3" s="61">
        <v>4582</v>
      </c>
      <c r="CM3" s="61">
        <v>4581</v>
      </c>
      <c r="CO3" s="61">
        <v>4585</v>
      </c>
      <c r="CP3" s="61">
        <v>4584</v>
      </c>
      <c r="CS3" s="61">
        <v>4589</v>
      </c>
      <c r="CT3" s="61">
        <v>4588</v>
      </c>
      <c r="CU3" s="61">
        <v>4591</v>
      </c>
      <c r="CV3" s="61">
        <v>4590</v>
      </c>
      <c r="CW3" s="61">
        <v>4593</v>
      </c>
      <c r="CX3" s="61">
        <v>4592</v>
      </c>
      <c r="CY3" s="61">
        <v>4595</v>
      </c>
      <c r="CZ3" s="61">
        <v>4594</v>
      </c>
      <c r="DA3" s="61">
        <v>4597</v>
      </c>
      <c r="DB3" s="61">
        <v>4596</v>
      </c>
      <c r="DE3" s="61">
        <v>4601</v>
      </c>
      <c r="DF3" s="61">
        <v>4600</v>
      </c>
      <c r="DJ3" s="61">
        <v>4606</v>
      </c>
      <c r="DK3" s="61">
        <v>4605</v>
      </c>
      <c r="DL3" s="61">
        <v>4608</v>
      </c>
      <c r="DM3" s="61">
        <v>4607</v>
      </c>
      <c r="DN3" s="61">
        <v>4610</v>
      </c>
      <c r="DO3" s="61">
        <v>4609</v>
      </c>
      <c r="DP3" s="61">
        <v>4612</v>
      </c>
      <c r="DQ3" s="61">
        <v>4611</v>
      </c>
      <c r="DT3" s="61">
        <v>4616</v>
      </c>
      <c r="DU3" s="61">
        <v>4615</v>
      </c>
      <c r="DY3" s="61">
        <v>4621</v>
      </c>
      <c r="DZ3" s="61">
        <v>4620</v>
      </c>
      <c r="EC3" s="61">
        <v>4625</v>
      </c>
      <c r="ED3" s="61">
        <v>4624</v>
      </c>
      <c r="EF3" s="61">
        <v>4628</v>
      </c>
      <c r="EG3" s="61">
        <v>4627</v>
      </c>
      <c r="EH3" s="61">
        <v>4630</v>
      </c>
      <c r="EI3" s="61">
        <v>4629</v>
      </c>
      <c r="EJ3" s="61">
        <v>4632</v>
      </c>
      <c r="EK3" s="61">
        <v>4631</v>
      </c>
      <c r="EL3" s="107"/>
      <c r="EM3" s="107"/>
    </row>
    <row r="4" spans="1:145" s="26" customFormat="1" ht="15" x14ac:dyDescent="0.25">
      <c r="A4" s="24" t="s">
        <v>58</v>
      </c>
      <c r="B4" s="96"/>
      <c r="C4" s="96"/>
      <c r="D4" s="96"/>
      <c r="E4" s="96"/>
      <c r="F4" s="96"/>
      <c r="G4" s="128" t="s">
        <v>6</v>
      </c>
      <c r="H4" s="26" t="s">
        <v>7</v>
      </c>
      <c r="I4" s="26" t="s">
        <v>105</v>
      </c>
      <c r="J4" s="33" t="s">
        <v>929</v>
      </c>
      <c r="L4" s="33"/>
      <c r="M4" s="33"/>
      <c r="O4" s="43"/>
      <c r="P4" s="43"/>
      <c r="Q4" s="33"/>
      <c r="U4" s="33"/>
      <c r="W4" s="33"/>
      <c r="Y4" s="33"/>
      <c r="Z4" s="33"/>
      <c r="AA4" s="33"/>
      <c r="AH4" s="33"/>
      <c r="AI4" s="33"/>
      <c r="EL4" s="108"/>
      <c r="EM4" s="108"/>
    </row>
    <row r="5" spans="1:145" s="1" customFormat="1" ht="15" x14ac:dyDescent="0.25">
      <c r="A5" s="24" t="s">
        <v>59</v>
      </c>
      <c r="B5" s="96"/>
      <c r="C5" s="96"/>
      <c r="D5" s="96"/>
      <c r="E5" s="96"/>
      <c r="F5" s="96"/>
      <c r="G5" s="128" t="s">
        <v>11</v>
      </c>
      <c r="H5" s="26" t="s">
        <v>2</v>
      </c>
      <c r="I5" s="26" t="s">
        <v>108</v>
      </c>
      <c r="J5" s="1" t="s">
        <v>1424</v>
      </c>
      <c r="K5" s="1" t="s">
        <v>1424</v>
      </c>
      <c r="L5" s="1" t="s">
        <v>1424</v>
      </c>
      <c r="M5" s="1" t="s">
        <v>1424</v>
      </c>
      <c r="N5" s="1" t="s">
        <v>1424</v>
      </c>
      <c r="O5" s="1" t="s">
        <v>1424</v>
      </c>
      <c r="P5" s="1" t="s">
        <v>1424</v>
      </c>
      <c r="Q5" s="1" t="s">
        <v>1424</v>
      </c>
      <c r="R5" s="1" t="s">
        <v>1424</v>
      </c>
      <c r="S5" s="1" t="s">
        <v>1424</v>
      </c>
      <c r="T5" s="1" t="s">
        <v>1424</v>
      </c>
      <c r="U5" s="1" t="s">
        <v>1424</v>
      </c>
      <c r="V5" s="1" t="s">
        <v>1424</v>
      </c>
      <c r="W5" s="1" t="s">
        <v>1424</v>
      </c>
      <c r="X5" s="1" t="s">
        <v>1424</v>
      </c>
      <c r="Y5" s="1" t="s">
        <v>1424</v>
      </c>
      <c r="Z5" s="1" t="s">
        <v>1424</v>
      </c>
      <c r="AA5" s="1" t="s">
        <v>1424</v>
      </c>
      <c r="AB5" s="1" t="s">
        <v>1424</v>
      </c>
      <c r="AC5" s="1" t="s">
        <v>1424</v>
      </c>
      <c r="AD5" s="1" t="s">
        <v>1424</v>
      </c>
      <c r="AE5" s="1" t="s">
        <v>1424</v>
      </c>
      <c r="AF5" s="1" t="s">
        <v>1424</v>
      </c>
      <c r="AG5" s="1" t="s">
        <v>1424</v>
      </c>
      <c r="AH5" s="1" t="s">
        <v>1424</v>
      </c>
      <c r="AI5" s="1" t="s">
        <v>1424</v>
      </c>
      <c r="AJ5" s="1" t="s">
        <v>1424</v>
      </c>
      <c r="AK5" s="1" t="s">
        <v>1424</v>
      </c>
      <c r="AL5" s="1" t="s">
        <v>1424</v>
      </c>
      <c r="AM5" s="1" t="s">
        <v>1424</v>
      </c>
      <c r="AN5" s="1" t="s">
        <v>1424</v>
      </c>
      <c r="AO5" s="1" t="s">
        <v>1424</v>
      </c>
      <c r="AP5" s="1" t="s">
        <v>1424</v>
      </c>
      <c r="AQ5" s="1" t="s">
        <v>1424</v>
      </c>
      <c r="AR5" s="1" t="s">
        <v>1424</v>
      </c>
      <c r="AS5" s="1" t="s">
        <v>1424</v>
      </c>
      <c r="AT5" s="1" t="s">
        <v>1424</v>
      </c>
      <c r="AU5" s="1" t="s">
        <v>1424</v>
      </c>
      <c r="AV5" s="1" t="s">
        <v>1424</v>
      </c>
      <c r="AW5" s="1" t="s">
        <v>1424</v>
      </c>
      <c r="AX5" s="1" t="s">
        <v>1424</v>
      </c>
      <c r="AY5" s="1" t="s">
        <v>1424</v>
      </c>
      <c r="AZ5" s="1" t="s">
        <v>1424</v>
      </c>
      <c r="BA5" s="1" t="s">
        <v>1424</v>
      </c>
      <c r="BB5" s="1" t="s">
        <v>1424</v>
      </c>
      <c r="BC5" s="1" t="s">
        <v>1424</v>
      </c>
      <c r="BD5" s="1" t="s">
        <v>1424</v>
      </c>
      <c r="BE5" s="1" t="s">
        <v>1424</v>
      </c>
      <c r="BF5" s="1" t="s">
        <v>1424</v>
      </c>
      <c r="BG5" s="1" t="s">
        <v>1424</v>
      </c>
      <c r="BH5" s="1" t="s">
        <v>1424</v>
      </c>
      <c r="BI5" s="1" t="s">
        <v>1424</v>
      </c>
      <c r="BJ5" s="1" t="s">
        <v>1424</v>
      </c>
      <c r="BK5" s="1" t="s">
        <v>1424</v>
      </c>
      <c r="BL5" s="1" t="s">
        <v>1424</v>
      </c>
      <c r="BM5" s="1" t="s">
        <v>1424</v>
      </c>
      <c r="BN5" s="1" t="s">
        <v>1424</v>
      </c>
      <c r="BO5" s="1" t="s">
        <v>1424</v>
      </c>
      <c r="BP5" s="1" t="s">
        <v>1424</v>
      </c>
      <c r="BQ5" s="1" t="s">
        <v>1424</v>
      </c>
      <c r="BR5" s="1" t="s">
        <v>1424</v>
      </c>
      <c r="BS5" s="1" t="s">
        <v>1424</v>
      </c>
      <c r="BT5" s="1" t="s">
        <v>1424</v>
      </c>
      <c r="BU5" s="1" t="s">
        <v>1424</v>
      </c>
      <c r="BV5" s="1" t="s">
        <v>1424</v>
      </c>
      <c r="BW5" s="1" t="s">
        <v>1424</v>
      </c>
      <c r="BX5" s="1" t="s">
        <v>1424</v>
      </c>
      <c r="BY5" s="1" t="s">
        <v>1424</v>
      </c>
      <c r="BZ5" s="1" t="s">
        <v>1424</v>
      </c>
      <c r="CA5" s="1" t="s">
        <v>1424</v>
      </c>
      <c r="CB5" s="1" t="s">
        <v>1424</v>
      </c>
      <c r="CC5" s="1" t="s">
        <v>1424</v>
      </c>
      <c r="CD5" s="1" t="s">
        <v>1424</v>
      </c>
      <c r="CE5" s="1" t="s">
        <v>1424</v>
      </c>
      <c r="CF5" s="1" t="s">
        <v>1424</v>
      </c>
      <c r="CG5" s="1" t="s">
        <v>1424</v>
      </c>
      <c r="CH5" s="1" t="s">
        <v>1424</v>
      </c>
      <c r="CI5" s="1" t="s">
        <v>1424</v>
      </c>
      <c r="CJ5" s="1" t="s">
        <v>1424</v>
      </c>
      <c r="CK5" s="1" t="s">
        <v>1424</v>
      </c>
      <c r="CL5" s="1" t="s">
        <v>1424</v>
      </c>
      <c r="CM5" s="1" t="s">
        <v>1424</v>
      </c>
      <c r="CN5" s="1" t="s">
        <v>1424</v>
      </c>
      <c r="CO5" s="1" t="s">
        <v>1424</v>
      </c>
      <c r="CP5" s="1" t="s">
        <v>1424</v>
      </c>
      <c r="CQ5" s="1" t="s">
        <v>1424</v>
      </c>
      <c r="CR5" s="1" t="s">
        <v>1424</v>
      </c>
      <c r="CS5" s="1" t="s">
        <v>1424</v>
      </c>
      <c r="CT5" s="1" t="s">
        <v>1424</v>
      </c>
      <c r="CU5" s="1" t="s">
        <v>1424</v>
      </c>
      <c r="CV5" s="1" t="s">
        <v>1424</v>
      </c>
      <c r="CW5" s="1" t="s">
        <v>1424</v>
      </c>
      <c r="CX5" s="1" t="s">
        <v>1424</v>
      </c>
      <c r="CY5" s="1" t="s">
        <v>1424</v>
      </c>
      <c r="CZ5" s="1" t="s">
        <v>1424</v>
      </c>
      <c r="DA5" s="1" t="s">
        <v>1424</v>
      </c>
      <c r="DB5" s="1" t="s">
        <v>1424</v>
      </c>
      <c r="DC5" s="1" t="s">
        <v>1424</v>
      </c>
      <c r="DD5" s="1" t="s">
        <v>1424</v>
      </c>
      <c r="DE5" s="1" t="s">
        <v>1424</v>
      </c>
      <c r="DF5" s="1" t="s">
        <v>1424</v>
      </c>
      <c r="DG5" s="1" t="s">
        <v>1424</v>
      </c>
      <c r="DH5" s="1" t="s">
        <v>1424</v>
      </c>
      <c r="DI5" s="1" t="s">
        <v>1424</v>
      </c>
      <c r="DJ5" s="1" t="s">
        <v>1424</v>
      </c>
      <c r="DK5" s="1" t="s">
        <v>1424</v>
      </c>
      <c r="DL5" s="1" t="s">
        <v>1424</v>
      </c>
      <c r="DM5" s="1" t="s">
        <v>1424</v>
      </c>
      <c r="DN5" s="1" t="s">
        <v>1424</v>
      </c>
      <c r="DO5" s="1" t="s">
        <v>1424</v>
      </c>
      <c r="DP5" s="1" t="s">
        <v>1424</v>
      </c>
      <c r="DQ5" s="1" t="s">
        <v>1424</v>
      </c>
      <c r="DR5" s="1" t="s">
        <v>1424</v>
      </c>
      <c r="DS5" s="1" t="s">
        <v>1424</v>
      </c>
      <c r="DT5" s="1" t="s">
        <v>1424</v>
      </c>
      <c r="DU5" s="1" t="s">
        <v>1424</v>
      </c>
      <c r="DV5" s="1" t="s">
        <v>1424</v>
      </c>
      <c r="DW5" s="1" t="s">
        <v>1424</v>
      </c>
      <c r="DX5" s="1" t="s">
        <v>1424</v>
      </c>
      <c r="DY5" s="1" t="s">
        <v>1424</v>
      </c>
      <c r="DZ5" s="1" t="s">
        <v>1424</v>
      </c>
      <c r="EA5" s="1" t="s">
        <v>1424</v>
      </c>
      <c r="EB5" s="1" t="s">
        <v>1424</v>
      </c>
      <c r="EC5" s="1" t="s">
        <v>1424</v>
      </c>
      <c r="ED5" s="1" t="s">
        <v>1424</v>
      </c>
      <c r="EE5" s="1" t="s">
        <v>1424</v>
      </c>
      <c r="EF5" s="1" t="s">
        <v>1424</v>
      </c>
      <c r="EG5" s="1" t="s">
        <v>1424</v>
      </c>
      <c r="EH5" s="1" t="s">
        <v>1424</v>
      </c>
      <c r="EI5" s="1" t="s">
        <v>1424</v>
      </c>
      <c r="EJ5" s="1" t="s">
        <v>1424</v>
      </c>
      <c r="EK5" s="1" t="s">
        <v>1424</v>
      </c>
      <c r="EL5" s="109"/>
      <c r="EM5" s="109"/>
    </row>
    <row r="6" spans="1:145" s="1" customFormat="1" ht="15" customHeight="1" x14ac:dyDescent="0.25">
      <c r="A6" s="24" t="s">
        <v>60</v>
      </c>
      <c r="B6" s="96"/>
      <c r="C6" s="96"/>
      <c r="D6" s="96"/>
      <c r="E6" s="96"/>
      <c r="F6" s="96"/>
      <c r="G6" s="128" t="s">
        <v>17</v>
      </c>
      <c r="H6" s="26" t="s">
        <v>5</v>
      </c>
      <c r="I6" s="26" t="s">
        <v>132</v>
      </c>
      <c r="J6" s="1" t="s">
        <v>10</v>
      </c>
      <c r="K6" s="1" t="s">
        <v>10</v>
      </c>
      <c r="L6" s="1" t="s">
        <v>10</v>
      </c>
      <c r="M6" s="1" t="s">
        <v>10</v>
      </c>
      <c r="N6" s="1" t="s">
        <v>10</v>
      </c>
      <c r="O6" s="44" t="s">
        <v>10</v>
      </c>
      <c r="P6" s="1" t="s">
        <v>10</v>
      </c>
      <c r="Q6" s="1" t="s">
        <v>10</v>
      </c>
      <c r="R6" s="1" t="s">
        <v>10</v>
      </c>
      <c r="S6" s="1" t="s">
        <v>10</v>
      </c>
      <c r="T6" s="1" t="s">
        <v>10</v>
      </c>
      <c r="U6" s="1" t="s">
        <v>10</v>
      </c>
      <c r="V6" s="1" t="s">
        <v>10</v>
      </c>
      <c r="W6" s="1" t="s">
        <v>10</v>
      </c>
      <c r="X6" s="1" t="s">
        <v>10</v>
      </c>
      <c r="Y6" s="1" t="s">
        <v>10</v>
      </c>
      <c r="Z6" s="1" t="s">
        <v>10</v>
      </c>
      <c r="AA6" s="1" t="s">
        <v>10</v>
      </c>
      <c r="AB6" s="1" t="s">
        <v>10</v>
      </c>
      <c r="AC6" s="1" t="s">
        <v>10</v>
      </c>
      <c r="AD6" s="1" t="s">
        <v>10</v>
      </c>
      <c r="AE6" s="1" t="s">
        <v>10</v>
      </c>
      <c r="AF6" s="1" t="s">
        <v>10</v>
      </c>
      <c r="AG6" s="1" t="s">
        <v>10</v>
      </c>
      <c r="AH6" s="1" t="s">
        <v>10</v>
      </c>
      <c r="AI6" s="1" t="s">
        <v>10</v>
      </c>
      <c r="AJ6" s="1" t="s">
        <v>10</v>
      </c>
      <c r="AK6" s="1" t="s">
        <v>10</v>
      </c>
      <c r="AL6" s="1" t="s">
        <v>10</v>
      </c>
      <c r="AM6" s="1" t="s">
        <v>10</v>
      </c>
      <c r="AN6" s="1" t="s">
        <v>10</v>
      </c>
      <c r="AO6" s="1" t="s">
        <v>10</v>
      </c>
      <c r="AP6" s="1" t="s">
        <v>10</v>
      </c>
      <c r="AQ6" s="1" t="s">
        <v>10</v>
      </c>
      <c r="AR6" s="1" t="s">
        <v>10</v>
      </c>
      <c r="AS6" s="1" t="s">
        <v>10</v>
      </c>
      <c r="AT6" s="1" t="s">
        <v>10</v>
      </c>
      <c r="AU6" s="1" t="s">
        <v>10</v>
      </c>
      <c r="AV6" s="1" t="s">
        <v>9</v>
      </c>
      <c r="AW6" s="1" t="s">
        <v>10</v>
      </c>
      <c r="AX6" s="1" t="s">
        <v>10</v>
      </c>
      <c r="AY6" s="1" t="s">
        <v>10</v>
      </c>
      <c r="AZ6" s="1" t="s">
        <v>10</v>
      </c>
      <c r="BA6" s="1" t="s">
        <v>10</v>
      </c>
      <c r="BB6" s="1" t="s">
        <v>10</v>
      </c>
      <c r="BC6" s="1" t="s">
        <v>10</v>
      </c>
      <c r="BD6" s="1" t="s">
        <v>10</v>
      </c>
      <c r="BE6" s="1" t="s">
        <v>10</v>
      </c>
      <c r="BF6" s="1" t="s">
        <v>9</v>
      </c>
      <c r="BG6" s="1" t="s">
        <v>10</v>
      </c>
      <c r="BH6" s="1" t="s">
        <v>10</v>
      </c>
      <c r="BI6" s="1" t="s">
        <v>10</v>
      </c>
      <c r="BJ6" s="1" t="s">
        <v>10</v>
      </c>
      <c r="BK6" s="1" t="s">
        <v>10</v>
      </c>
      <c r="BL6" s="1" t="s">
        <v>10</v>
      </c>
      <c r="BM6" s="1" t="s">
        <v>10</v>
      </c>
      <c r="BN6" s="1" t="s">
        <v>10</v>
      </c>
      <c r="BO6" s="1" t="s">
        <v>10</v>
      </c>
      <c r="BP6" s="1" t="s">
        <v>10</v>
      </c>
      <c r="BQ6" s="1" t="s">
        <v>10</v>
      </c>
      <c r="BR6" s="1" t="s">
        <v>10</v>
      </c>
      <c r="BS6" s="1" t="s">
        <v>10</v>
      </c>
      <c r="BT6" s="1" t="s">
        <v>10</v>
      </c>
      <c r="BU6" s="1" t="s">
        <v>10</v>
      </c>
      <c r="BV6" s="1" t="s">
        <v>10</v>
      </c>
      <c r="BW6" s="1" t="s">
        <v>10</v>
      </c>
      <c r="BX6" s="1" t="s">
        <v>10</v>
      </c>
      <c r="BY6" s="1" t="s">
        <v>10</v>
      </c>
      <c r="BZ6" s="1" t="s">
        <v>10</v>
      </c>
      <c r="CA6" s="1" t="s">
        <v>10</v>
      </c>
      <c r="CB6" s="1" t="s">
        <v>10</v>
      </c>
      <c r="CC6" s="1" t="s">
        <v>10</v>
      </c>
      <c r="CD6" s="1" t="s">
        <v>10</v>
      </c>
      <c r="CE6" s="1" t="s">
        <v>10</v>
      </c>
      <c r="CF6" s="1" t="s">
        <v>10</v>
      </c>
      <c r="CG6" s="1" t="s">
        <v>10</v>
      </c>
      <c r="CH6" s="1" t="s">
        <v>10</v>
      </c>
      <c r="CI6" s="1" t="s">
        <v>10</v>
      </c>
      <c r="CJ6" s="1" t="s">
        <v>10</v>
      </c>
      <c r="CK6" s="1" t="s">
        <v>10</v>
      </c>
      <c r="CL6" s="1" t="s">
        <v>10</v>
      </c>
      <c r="CM6" s="1" t="s">
        <v>10</v>
      </c>
      <c r="CN6" s="1" t="s">
        <v>10</v>
      </c>
      <c r="CO6" s="1" t="s">
        <v>10</v>
      </c>
      <c r="CP6" s="1" t="s">
        <v>10</v>
      </c>
      <c r="CQ6" s="1" t="s">
        <v>10</v>
      </c>
      <c r="CR6" s="1" t="s">
        <v>10</v>
      </c>
      <c r="CS6" s="1" t="s">
        <v>10</v>
      </c>
      <c r="CT6" s="1" t="s">
        <v>10</v>
      </c>
      <c r="CU6" s="1" t="s">
        <v>10</v>
      </c>
      <c r="CV6" s="1" t="s">
        <v>10</v>
      </c>
      <c r="CW6" s="1" t="s">
        <v>10</v>
      </c>
      <c r="CX6" s="1" t="s">
        <v>10</v>
      </c>
      <c r="CY6" s="1" t="s">
        <v>10</v>
      </c>
      <c r="CZ6" s="1" t="s">
        <v>10</v>
      </c>
      <c r="DA6" s="1" t="s">
        <v>10</v>
      </c>
      <c r="DB6" s="1" t="s">
        <v>10</v>
      </c>
      <c r="DC6" s="1" t="s">
        <v>9</v>
      </c>
      <c r="DD6" s="1" t="s">
        <v>10</v>
      </c>
      <c r="DE6" s="1" t="s">
        <v>10</v>
      </c>
      <c r="DF6" s="1" t="s">
        <v>10</v>
      </c>
      <c r="DG6" s="1" t="s">
        <v>10</v>
      </c>
      <c r="DH6" s="1" t="s">
        <v>10</v>
      </c>
      <c r="DI6" s="1" t="s">
        <v>10</v>
      </c>
      <c r="DJ6" s="1" t="s">
        <v>10</v>
      </c>
      <c r="DK6" s="1" t="s">
        <v>10</v>
      </c>
      <c r="DL6" s="1" t="s">
        <v>10</v>
      </c>
      <c r="DM6" s="1" t="s">
        <v>9</v>
      </c>
      <c r="DN6" s="1" t="s">
        <v>10</v>
      </c>
      <c r="DO6" s="1" t="s">
        <v>10</v>
      </c>
      <c r="DP6" s="1" t="s">
        <v>10</v>
      </c>
      <c r="DQ6" s="1" t="s">
        <v>10</v>
      </c>
      <c r="DR6" s="1" t="s">
        <v>9</v>
      </c>
      <c r="DS6" s="1" t="s">
        <v>10</v>
      </c>
      <c r="DT6" s="1" t="s">
        <v>10</v>
      </c>
      <c r="DU6" s="1" t="s">
        <v>10</v>
      </c>
      <c r="DV6" s="1" t="s">
        <v>9</v>
      </c>
      <c r="DW6" s="1" t="s">
        <v>10</v>
      </c>
      <c r="DX6" s="1" t="s">
        <v>10</v>
      </c>
      <c r="DY6" s="1" t="s">
        <v>10</v>
      </c>
      <c r="DZ6" s="1" t="s">
        <v>10</v>
      </c>
      <c r="EA6" s="1" t="s">
        <v>10</v>
      </c>
      <c r="EB6" s="1" t="s">
        <v>10</v>
      </c>
      <c r="EC6" s="1" t="s">
        <v>10</v>
      </c>
      <c r="ED6" s="1" t="s">
        <v>10</v>
      </c>
      <c r="EE6" s="1" t="s">
        <v>10</v>
      </c>
      <c r="EF6" s="1" t="s">
        <v>10</v>
      </c>
      <c r="EG6" s="1" t="s">
        <v>10</v>
      </c>
      <c r="EH6" s="1" t="s">
        <v>10</v>
      </c>
      <c r="EI6" s="1" t="s">
        <v>10</v>
      </c>
      <c r="EJ6" s="1" t="s">
        <v>10</v>
      </c>
      <c r="EK6" s="1" t="s">
        <v>10</v>
      </c>
      <c r="EL6" s="109"/>
      <c r="EM6" s="109"/>
    </row>
    <row r="7" spans="1:145" s="1" customFormat="1" ht="15" customHeight="1" x14ac:dyDescent="0.25">
      <c r="A7" s="24" t="s">
        <v>464</v>
      </c>
      <c r="B7" s="96"/>
      <c r="C7" s="96"/>
      <c r="D7" s="96"/>
      <c r="E7" s="96"/>
      <c r="F7" s="96"/>
      <c r="G7" s="128" t="s">
        <v>219</v>
      </c>
      <c r="H7" s="26" t="s">
        <v>5</v>
      </c>
      <c r="I7" s="26" t="s">
        <v>467</v>
      </c>
      <c r="J7" s="1" t="s">
        <v>14</v>
      </c>
      <c r="K7" s="1" t="s">
        <v>14</v>
      </c>
      <c r="L7" s="1" t="s">
        <v>9</v>
      </c>
      <c r="M7" s="1" t="s">
        <v>14</v>
      </c>
      <c r="N7" s="1" t="s">
        <v>9</v>
      </c>
      <c r="O7" s="44" t="s">
        <v>3554</v>
      </c>
      <c r="P7" s="1" t="s">
        <v>9</v>
      </c>
      <c r="Q7" s="1" t="s">
        <v>14</v>
      </c>
      <c r="R7" s="1" t="s">
        <v>9</v>
      </c>
      <c r="S7" s="1" t="s">
        <v>14</v>
      </c>
      <c r="T7" s="1" t="s">
        <v>9</v>
      </c>
      <c r="U7" s="1" t="s">
        <v>9</v>
      </c>
      <c r="V7" s="1" t="s">
        <v>14</v>
      </c>
      <c r="W7" s="1" t="s">
        <v>3554</v>
      </c>
      <c r="X7" s="1" t="s">
        <v>9</v>
      </c>
      <c r="Y7" s="1" t="s">
        <v>3554</v>
      </c>
      <c r="Z7" s="1" t="s">
        <v>9</v>
      </c>
      <c r="AA7" s="1" t="s">
        <v>3554</v>
      </c>
      <c r="AB7" s="1" t="s">
        <v>9</v>
      </c>
      <c r="AC7" s="1" t="s">
        <v>14</v>
      </c>
      <c r="AD7" s="1" t="s">
        <v>3554</v>
      </c>
      <c r="AE7" s="1" t="s">
        <v>9</v>
      </c>
      <c r="AF7" s="1" t="s">
        <v>14</v>
      </c>
      <c r="AG7" s="1" t="s">
        <v>14</v>
      </c>
      <c r="AH7" s="1" t="s">
        <v>14</v>
      </c>
      <c r="AI7" s="1" t="s">
        <v>9</v>
      </c>
      <c r="AJ7" s="1" t="s">
        <v>14</v>
      </c>
      <c r="AK7" s="1" t="s">
        <v>9</v>
      </c>
      <c r="AL7" s="1" t="s">
        <v>14</v>
      </c>
      <c r="AM7" s="1" t="s">
        <v>3554</v>
      </c>
      <c r="AN7" s="1" t="s">
        <v>14</v>
      </c>
      <c r="AO7" s="1" t="s">
        <v>9</v>
      </c>
      <c r="AP7" s="1" t="s">
        <v>14</v>
      </c>
      <c r="AQ7" s="1" t="s">
        <v>14</v>
      </c>
      <c r="AR7" s="1" t="s">
        <v>14</v>
      </c>
      <c r="AS7" s="1" t="s">
        <v>9</v>
      </c>
      <c r="AT7" s="1" t="s">
        <v>9</v>
      </c>
      <c r="AU7" s="1" t="s">
        <v>9</v>
      </c>
      <c r="AV7" s="1" t="s">
        <v>14</v>
      </c>
      <c r="AW7" s="1" t="s">
        <v>9</v>
      </c>
      <c r="AX7" s="1" t="s">
        <v>14</v>
      </c>
      <c r="AY7" s="1" t="s">
        <v>9</v>
      </c>
      <c r="AZ7" s="1" t="s">
        <v>14</v>
      </c>
      <c r="BA7" s="1" t="s">
        <v>14</v>
      </c>
      <c r="BB7" s="1" t="s">
        <v>14</v>
      </c>
      <c r="BC7" s="1" t="s">
        <v>14</v>
      </c>
      <c r="BD7" s="1" t="s">
        <v>3554</v>
      </c>
      <c r="BE7" s="1" t="s">
        <v>3554</v>
      </c>
      <c r="BF7" s="1" t="s">
        <v>9</v>
      </c>
      <c r="BG7" s="1" t="s">
        <v>9</v>
      </c>
      <c r="BH7" s="1" t="s">
        <v>3554</v>
      </c>
      <c r="BI7" s="1" t="s">
        <v>14</v>
      </c>
      <c r="BJ7" s="1" t="s">
        <v>14</v>
      </c>
      <c r="BK7" s="1" t="s">
        <v>9</v>
      </c>
      <c r="BL7" s="1" t="s">
        <v>14</v>
      </c>
      <c r="BM7" s="1" t="s">
        <v>9</v>
      </c>
      <c r="BN7" s="1" t="s">
        <v>3554</v>
      </c>
      <c r="BO7" s="1" t="s">
        <v>14</v>
      </c>
      <c r="BP7" s="1" t="s">
        <v>9</v>
      </c>
      <c r="BQ7" s="1" t="s">
        <v>14</v>
      </c>
      <c r="BR7" s="1" t="s">
        <v>9</v>
      </c>
      <c r="BS7" s="1" t="s">
        <v>14</v>
      </c>
      <c r="BT7" s="1" t="s">
        <v>3554</v>
      </c>
      <c r="BU7" s="1" t="s">
        <v>9</v>
      </c>
      <c r="BV7" s="1" t="s">
        <v>16</v>
      </c>
      <c r="BW7" s="1" t="s">
        <v>9</v>
      </c>
      <c r="BX7" s="1" t="s">
        <v>3554</v>
      </c>
      <c r="BY7" s="1" t="s">
        <v>9</v>
      </c>
      <c r="BZ7" s="1" t="s">
        <v>14</v>
      </c>
      <c r="CA7" s="1" t="s">
        <v>3554</v>
      </c>
      <c r="CB7" s="1" t="s">
        <v>14</v>
      </c>
      <c r="CC7" s="1" t="s">
        <v>14</v>
      </c>
      <c r="CD7" s="1" t="s">
        <v>9</v>
      </c>
      <c r="CE7" s="1" t="s">
        <v>3554</v>
      </c>
      <c r="CF7" s="1" t="s">
        <v>9</v>
      </c>
      <c r="CG7" s="1" t="s">
        <v>16</v>
      </c>
      <c r="CH7" s="1" t="s">
        <v>3554</v>
      </c>
      <c r="CI7" s="1" t="s">
        <v>9</v>
      </c>
      <c r="CJ7" s="1" t="s">
        <v>14</v>
      </c>
      <c r="CK7" s="1" t="s">
        <v>14</v>
      </c>
      <c r="CL7" s="1" t="s">
        <v>14</v>
      </c>
      <c r="CM7" s="1" t="s">
        <v>9</v>
      </c>
      <c r="CN7" s="1" t="s">
        <v>14</v>
      </c>
      <c r="CO7" s="1" t="s">
        <v>14</v>
      </c>
      <c r="CP7" s="1" t="s">
        <v>9</v>
      </c>
      <c r="CQ7" s="1" t="s">
        <v>14</v>
      </c>
      <c r="CR7" s="1" t="s">
        <v>14</v>
      </c>
      <c r="CS7" s="1" t="s">
        <v>14</v>
      </c>
      <c r="CT7" s="1" t="s">
        <v>9</v>
      </c>
      <c r="CU7" s="1" t="s">
        <v>14</v>
      </c>
      <c r="CV7" s="1" t="s">
        <v>9</v>
      </c>
      <c r="CW7" s="1" t="s">
        <v>14</v>
      </c>
      <c r="CX7" s="1" t="s">
        <v>9</v>
      </c>
      <c r="CY7" s="1" t="s">
        <v>3554</v>
      </c>
      <c r="CZ7" s="1" t="s">
        <v>9</v>
      </c>
      <c r="DA7" s="1" t="s">
        <v>14</v>
      </c>
      <c r="DB7" s="1" t="s">
        <v>9</v>
      </c>
      <c r="DC7" s="1" t="s">
        <v>14</v>
      </c>
      <c r="DD7" s="1" t="s">
        <v>14</v>
      </c>
      <c r="DE7" s="1" t="s">
        <v>3554</v>
      </c>
      <c r="DF7" s="1" t="s">
        <v>9</v>
      </c>
      <c r="DG7" s="1" t="s">
        <v>3554</v>
      </c>
      <c r="DH7" s="1" t="s">
        <v>14</v>
      </c>
      <c r="DI7" s="1" t="s">
        <v>14</v>
      </c>
      <c r="DJ7" s="1" t="s">
        <v>14</v>
      </c>
      <c r="DK7" s="1" t="s">
        <v>9</v>
      </c>
      <c r="DL7" s="1" t="s">
        <v>14</v>
      </c>
      <c r="DM7" s="1" t="s">
        <v>9</v>
      </c>
      <c r="DN7" s="1" t="s">
        <v>3554</v>
      </c>
      <c r="DO7" s="1" t="s">
        <v>9</v>
      </c>
      <c r="DP7" s="1" t="s">
        <v>3554</v>
      </c>
      <c r="DQ7" s="1" t="s">
        <v>9</v>
      </c>
      <c r="DR7" s="1" t="s">
        <v>3554</v>
      </c>
      <c r="DS7" s="1" t="s">
        <v>3554</v>
      </c>
      <c r="DT7" s="1" t="s">
        <v>14</v>
      </c>
      <c r="DU7" s="1" t="s">
        <v>9</v>
      </c>
      <c r="DV7" s="1" t="s">
        <v>14</v>
      </c>
      <c r="DW7" s="1" t="s">
        <v>16</v>
      </c>
      <c r="DX7" s="1" t="s">
        <v>14</v>
      </c>
      <c r="DY7" s="1" t="s">
        <v>14</v>
      </c>
      <c r="DZ7" s="1" t="s">
        <v>9</v>
      </c>
      <c r="EA7" s="1" t="s">
        <v>14</v>
      </c>
      <c r="EB7" s="1" t="s">
        <v>14</v>
      </c>
      <c r="EC7" s="1" t="s">
        <v>14</v>
      </c>
      <c r="ED7" s="1" t="s">
        <v>9</v>
      </c>
      <c r="EE7" s="1" t="s">
        <v>14</v>
      </c>
      <c r="EF7" s="1" t="s">
        <v>14</v>
      </c>
      <c r="EG7" s="1" t="s">
        <v>9</v>
      </c>
      <c r="EH7" s="1" t="s">
        <v>14</v>
      </c>
      <c r="EI7" s="1" t="s">
        <v>9</v>
      </c>
      <c r="EJ7" s="1" t="s">
        <v>14</v>
      </c>
      <c r="EK7" s="1" t="s">
        <v>9</v>
      </c>
      <c r="EL7" s="109"/>
      <c r="EM7" s="109"/>
    </row>
    <row r="8" spans="1:145" s="1" customFormat="1" ht="15" x14ac:dyDescent="0.25">
      <c r="A8" s="24" t="s">
        <v>465</v>
      </c>
      <c r="B8" s="96"/>
      <c r="C8" s="96"/>
      <c r="D8" s="96"/>
      <c r="E8" s="96"/>
      <c r="F8" s="96"/>
      <c r="G8" s="128" t="s">
        <v>466</v>
      </c>
      <c r="H8" s="26" t="s">
        <v>5</v>
      </c>
      <c r="I8" s="26" t="s">
        <v>468</v>
      </c>
      <c r="J8" s="1" t="s">
        <v>9</v>
      </c>
      <c r="K8" s="1" t="s">
        <v>9</v>
      </c>
      <c r="L8" s="1" t="s">
        <v>466</v>
      </c>
      <c r="M8" s="1" t="s">
        <v>9</v>
      </c>
      <c r="N8" s="1" t="s">
        <v>466</v>
      </c>
      <c r="O8" s="44" t="s">
        <v>9</v>
      </c>
      <c r="P8" s="1" t="s">
        <v>466</v>
      </c>
      <c r="Q8" s="1" t="s">
        <v>9</v>
      </c>
      <c r="R8" s="1" t="s">
        <v>221</v>
      </c>
      <c r="S8" s="1" t="s">
        <v>9</v>
      </c>
      <c r="T8" s="1" t="s">
        <v>221</v>
      </c>
      <c r="U8" s="1" t="s">
        <v>221</v>
      </c>
      <c r="V8" s="1" t="s">
        <v>9</v>
      </c>
      <c r="W8" s="1" t="s">
        <v>9</v>
      </c>
      <c r="X8" s="1" t="s">
        <v>466</v>
      </c>
      <c r="Y8" s="1" t="s">
        <v>9</v>
      </c>
      <c r="Z8" s="1" t="s">
        <v>466</v>
      </c>
      <c r="AA8" s="1" t="s">
        <v>9</v>
      </c>
      <c r="AB8" s="1" t="s">
        <v>466</v>
      </c>
      <c r="AC8" s="1" t="s">
        <v>9</v>
      </c>
      <c r="AD8" s="1" t="s">
        <v>9</v>
      </c>
      <c r="AE8" s="1" t="s">
        <v>466</v>
      </c>
      <c r="AF8" s="1" t="s">
        <v>9</v>
      </c>
      <c r="AG8" s="1" t="s">
        <v>9</v>
      </c>
      <c r="AH8" s="1" t="s">
        <v>9</v>
      </c>
      <c r="AI8" s="1" t="s">
        <v>466</v>
      </c>
      <c r="AJ8" s="1" t="s">
        <v>9</v>
      </c>
      <c r="AK8" s="1" t="s">
        <v>466</v>
      </c>
      <c r="AL8" s="1" t="s">
        <v>9</v>
      </c>
      <c r="AM8" s="1" t="s">
        <v>9</v>
      </c>
      <c r="AN8" s="1" t="s">
        <v>9</v>
      </c>
      <c r="AO8" s="1" t="s">
        <v>466</v>
      </c>
      <c r="AP8" s="1" t="s">
        <v>9</v>
      </c>
      <c r="AQ8" s="1" t="s">
        <v>9</v>
      </c>
      <c r="AR8" s="1" t="s">
        <v>9</v>
      </c>
      <c r="AS8" s="1" t="s">
        <v>221</v>
      </c>
      <c r="AT8" s="1" t="s">
        <v>466</v>
      </c>
      <c r="AU8" s="1" t="s">
        <v>466</v>
      </c>
      <c r="AV8" s="1" t="s">
        <v>9</v>
      </c>
      <c r="AW8" s="1" t="s">
        <v>466</v>
      </c>
      <c r="AX8" s="1" t="s">
        <v>9</v>
      </c>
      <c r="AY8" s="1" t="s">
        <v>466</v>
      </c>
      <c r="AZ8" s="1" t="s">
        <v>9</v>
      </c>
      <c r="BA8" s="1" t="s">
        <v>9</v>
      </c>
      <c r="BB8" s="1" t="s">
        <v>9</v>
      </c>
      <c r="BC8" s="1" t="s">
        <v>9</v>
      </c>
      <c r="BD8" s="1" t="s">
        <v>9</v>
      </c>
      <c r="BE8" s="1" t="s">
        <v>9</v>
      </c>
      <c r="BF8" s="1" t="s">
        <v>466</v>
      </c>
      <c r="BG8" s="1" t="s">
        <v>466</v>
      </c>
      <c r="BH8" s="1" t="s">
        <v>9</v>
      </c>
      <c r="BI8" s="1" t="s">
        <v>9</v>
      </c>
      <c r="BJ8" s="1" t="s">
        <v>9</v>
      </c>
      <c r="BK8" s="1" t="s">
        <v>221</v>
      </c>
      <c r="BL8" s="1" t="s">
        <v>9</v>
      </c>
      <c r="BM8" s="1" t="s">
        <v>466</v>
      </c>
      <c r="BN8" s="1" t="s">
        <v>9</v>
      </c>
      <c r="BO8" s="1" t="s">
        <v>9</v>
      </c>
      <c r="BP8" s="1" t="s">
        <v>221</v>
      </c>
      <c r="BQ8" s="1" t="s">
        <v>9</v>
      </c>
      <c r="BR8" s="1" t="s">
        <v>221</v>
      </c>
      <c r="BS8" s="1" t="s">
        <v>9</v>
      </c>
      <c r="BT8" s="1" t="s">
        <v>9</v>
      </c>
      <c r="BU8" s="1" t="s">
        <v>466</v>
      </c>
      <c r="BV8" s="1" t="s">
        <v>9</v>
      </c>
      <c r="BW8" s="1" t="s">
        <v>466</v>
      </c>
      <c r="BX8" s="1" t="s">
        <v>9</v>
      </c>
      <c r="BY8" s="1" t="s">
        <v>221</v>
      </c>
      <c r="BZ8" s="1" t="s">
        <v>9</v>
      </c>
      <c r="CA8" s="1" t="s">
        <v>9</v>
      </c>
      <c r="CB8" s="1" t="s">
        <v>9</v>
      </c>
      <c r="CC8" s="1" t="s">
        <v>9</v>
      </c>
      <c r="CD8" s="1" t="s">
        <v>221</v>
      </c>
      <c r="CE8" s="1" t="s">
        <v>9</v>
      </c>
      <c r="CF8" s="1" t="s">
        <v>466</v>
      </c>
      <c r="CG8" s="1" t="s">
        <v>9</v>
      </c>
      <c r="CH8" s="1" t="s">
        <v>9</v>
      </c>
      <c r="CI8" s="1" t="s">
        <v>466</v>
      </c>
      <c r="CJ8" s="1" t="s">
        <v>9</v>
      </c>
      <c r="CK8" s="1" t="s">
        <v>9</v>
      </c>
      <c r="CL8" s="1" t="s">
        <v>9</v>
      </c>
      <c r="CM8" s="1" t="s">
        <v>466</v>
      </c>
      <c r="CN8" s="1" t="s">
        <v>9</v>
      </c>
      <c r="CO8" s="1" t="s">
        <v>9</v>
      </c>
      <c r="CP8" s="1" t="s">
        <v>466</v>
      </c>
      <c r="CQ8" s="1" t="s">
        <v>9</v>
      </c>
      <c r="CR8" s="1" t="s">
        <v>9</v>
      </c>
      <c r="CS8" s="1" t="s">
        <v>9</v>
      </c>
      <c r="CT8" s="1" t="s">
        <v>466</v>
      </c>
      <c r="CU8" s="1" t="s">
        <v>9</v>
      </c>
      <c r="CV8" s="1" t="s">
        <v>221</v>
      </c>
      <c r="CW8" s="1" t="s">
        <v>9</v>
      </c>
      <c r="CX8" s="1" t="s">
        <v>466</v>
      </c>
      <c r="CY8" s="1" t="s">
        <v>9</v>
      </c>
      <c r="CZ8" s="1" t="s">
        <v>466</v>
      </c>
      <c r="DA8" s="1" t="s">
        <v>9</v>
      </c>
      <c r="DB8" s="1" t="s">
        <v>221</v>
      </c>
      <c r="DC8" s="1" t="s">
        <v>9</v>
      </c>
      <c r="DD8" s="1" t="s">
        <v>9</v>
      </c>
      <c r="DE8" s="1" t="s">
        <v>9</v>
      </c>
      <c r="DF8" s="1" t="s">
        <v>466</v>
      </c>
      <c r="DG8" s="1" t="s">
        <v>9</v>
      </c>
      <c r="DH8" s="1" t="s">
        <v>9</v>
      </c>
      <c r="DI8" s="1" t="s">
        <v>9</v>
      </c>
      <c r="DJ8" s="1" t="s">
        <v>9</v>
      </c>
      <c r="DK8" s="1" t="s">
        <v>466</v>
      </c>
      <c r="DL8" s="1" t="s">
        <v>9</v>
      </c>
      <c r="DM8" s="1" t="s">
        <v>466</v>
      </c>
      <c r="DN8" s="1" t="s">
        <v>9</v>
      </c>
      <c r="DO8" s="1" t="s">
        <v>466</v>
      </c>
      <c r="DP8" s="1" t="s">
        <v>9</v>
      </c>
      <c r="DQ8" s="1" t="s">
        <v>466</v>
      </c>
      <c r="DR8" s="1" t="s">
        <v>9</v>
      </c>
      <c r="DS8" s="1" t="s">
        <v>9</v>
      </c>
      <c r="DT8" s="1" t="s">
        <v>9</v>
      </c>
      <c r="DU8" s="1" t="s">
        <v>466</v>
      </c>
      <c r="DV8" s="1" t="s">
        <v>9</v>
      </c>
      <c r="DW8" s="1" t="s">
        <v>9</v>
      </c>
      <c r="DX8" s="1" t="s">
        <v>9</v>
      </c>
      <c r="DY8" s="1" t="s">
        <v>9</v>
      </c>
      <c r="DZ8" s="1" t="s">
        <v>466</v>
      </c>
      <c r="EA8" s="1" t="s">
        <v>9</v>
      </c>
      <c r="EB8" s="1" t="s">
        <v>9</v>
      </c>
      <c r="EC8" s="1" t="s">
        <v>9</v>
      </c>
      <c r="ED8" s="1" t="s">
        <v>466</v>
      </c>
      <c r="EE8" s="1" t="s">
        <v>9</v>
      </c>
      <c r="EF8" s="1" t="s">
        <v>9</v>
      </c>
      <c r="EG8" s="1" t="s">
        <v>466</v>
      </c>
      <c r="EH8" s="1" t="s">
        <v>9</v>
      </c>
      <c r="EI8" s="1" t="s">
        <v>466</v>
      </c>
      <c r="EJ8" s="1" t="s">
        <v>9</v>
      </c>
      <c r="EK8" s="1" t="s">
        <v>466</v>
      </c>
      <c r="EL8" s="109"/>
      <c r="EM8" s="109"/>
    </row>
    <row r="9" spans="1:145" s="62" customFormat="1" ht="15" x14ac:dyDescent="0.25">
      <c r="A9" s="129" t="s">
        <v>63</v>
      </c>
      <c r="B9" s="96"/>
      <c r="C9" s="96"/>
      <c r="D9" s="96"/>
      <c r="E9" s="96"/>
      <c r="F9" s="96"/>
      <c r="G9" s="130" t="s">
        <v>28</v>
      </c>
      <c r="H9" s="77" t="s">
        <v>3556</v>
      </c>
      <c r="I9" s="77" t="s">
        <v>109</v>
      </c>
      <c r="J9" s="62" t="s">
        <v>65</v>
      </c>
      <c r="K9" s="62" t="s">
        <v>65</v>
      </c>
      <c r="L9" s="62" t="s">
        <v>4031</v>
      </c>
      <c r="M9" s="62" t="s">
        <v>65</v>
      </c>
      <c r="N9" s="62" t="s">
        <v>4031</v>
      </c>
      <c r="O9" s="63" t="s">
        <v>65</v>
      </c>
      <c r="P9" s="62" t="s">
        <v>4031</v>
      </c>
      <c r="Q9" s="62" t="s">
        <v>65</v>
      </c>
      <c r="R9" s="62" t="s">
        <v>4031</v>
      </c>
      <c r="S9" s="62" t="s">
        <v>65</v>
      </c>
      <c r="T9" s="62" t="s">
        <v>4031</v>
      </c>
      <c r="U9" s="62" t="s">
        <v>65</v>
      </c>
      <c r="V9" s="62" t="s">
        <v>65</v>
      </c>
      <c r="W9" s="62" t="s">
        <v>65</v>
      </c>
      <c r="X9" s="62" t="s">
        <v>4031</v>
      </c>
      <c r="Y9" s="62" t="s">
        <v>65</v>
      </c>
      <c r="Z9" s="62" t="s">
        <v>4031</v>
      </c>
      <c r="AA9" s="62" t="s">
        <v>65</v>
      </c>
      <c r="AB9" s="62" t="s">
        <v>4031</v>
      </c>
      <c r="AC9" s="62" t="s">
        <v>65</v>
      </c>
      <c r="AD9" s="62" t="s">
        <v>65</v>
      </c>
      <c r="AE9" s="62" t="s">
        <v>4031</v>
      </c>
      <c r="AF9" s="62" t="s">
        <v>65</v>
      </c>
      <c r="AG9" s="62" t="s">
        <v>65</v>
      </c>
      <c r="AH9" s="62" t="s">
        <v>65</v>
      </c>
      <c r="AI9" s="62" t="s">
        <v>4031</v>
      </c>
      <c r="AJ9" s="62" t="s">
        <v>65</v>
      </c>
      <c r="AK9" s="62" t="s">
        <v>4031</v>
      </c>
      <c r="AL9" s="62" t="s">
        <v>65</v>
      </c>
      <c r="AM9" s="62" t="s">
        <v>65</v>
      </c>
      <c r="AN9" s="62" t="s">
        <v>65</v>
      </c>
      <c r="AO9" s="62" t="s">
        <v>4031</v>
      </c>
      <c r="AP9" s="62" t="s">
        <v>65</v>
      </c>
      <c r="AQ9" s="62" t="s">
        <v>1373</v>
      </c>
      <c r="AR9" s="62" t="s">
        <v>65</v>
      </c>
      <c r="AS9" s="62" t="s">
        <v>4031</v>
      </c>
      <c r="AT9" s="62" t="s">
        <v>65</v>
      </c>
      <c r="AU9" s="62" t="s">
        <v>65</v>
      </c>
      <c r="AV9" s="62" t="s">
        <v>186</v>
      </c>
      <c r="AW9" s="62" t="s">
        <v>4102</v>
      </c>
      <c r="AX9" s="62" t="s">
        <v>1373</v>
      </c>
      <c r="AY9" s="62" t="s">
        <v>4102</v>
      </c>
      <c r="AZ9" s="62" t="s">
        <v>65</v>
      </c>
      <c r="BA9" s="62" t="s">
        <v>65</v>
      </c>
      <c r="BB9" s="62" t="s">
        <v>65</v>
      </c>
      <c r="BC9" s="62" t="s">
        <v>65</v>
      </c>
      <c r="BD9" s="62" t="s">
        <v>65</v>
      </c>
      <c r="BE9" s="62" t="s">
        <v>1373</v>
      </c>
      <c r="BF9" s="62" t="s">
        <v>4102</v>
      </c>
      <c r="BG9" s="62" t="s">
        <v>65</v>
      </c>
      <c r="BH9" s="62" t="s">
        <v>1374</v>
      </c>
      <c r="BI9" s="62" t="s">
        <v>65</v>
      </c>
      <c r="BJ9" s="62" t="s">
        <v>65</v>
      </c>
      <c r="BK9" s="62" t="s">
        <v>4031</v>
      </c>
      <c r="BL9" s="62" t="s">
        <v>65</v>
      </c>
      <c r="BM9" s="62" t="s">
        <v>4031</v>
      </c>
      <c r="BN9" s="62" t="s">
        <v>65</v>
      </c>
      <c r="BO9" s="62" t="s">
        <v>65</v>
      </c>
      <c r="BP9" s="62" t="s">
        <v>4031</v>
      </c>
      <c r="BQ9" s="62" t="s">
        <v>65</v>
      </c>
      <c r="BR9" s="62" t="s">
        <v>4031</v>
      </c>
      <c r="BS9" s="62" t="s">
        <v>65</v>
      </c>
      <c r="BT9" s="62" t="s">
        <v>65</v>
      </c>
      <c r="BU9" s="62" t="s">
        <v>4031</v>
      </c>
      <c r="BV9" s="62" t="s">
        <v>65</v>
      </c>
      <c r="BW9" s="62" t="s">
        <v>4031</v>
      </c>
      <c r="BX9" s="62" t="s">
        <v>65</v>
      </c>
      <c r="BY9" s="62" t="s">
        <v>4031</v>
      </c>
      <c r="BZ9" s="62" t="s">
        <v>65</v>
      </c>
      <c r="CA9" s="62" t="s">
        <v>65</v>
      </c>
      <c r="CB9" s="62" t="s">
        <v>65</v>
      </c>
      <c r="CC9" s="62" t="s">
        <v>65</v>
      </c>
      <c r="CD9" s="62" t="s">
        <v>4031</v>
      </c>
      <c r="CE9" s="62" t="s">
        <v>1373</v>
      </c>
      <c r="CF9" s="62" t="s">
        <v>4102</v>
      </c>
      <c r="CG9" s="62" t="s">
        <v>65</v>
      </c>
      <c r="CH9" s="62" t="s">
        <v>65</v>
      </c>
      <c r="CI9" s="62" t="s">
        <v>4031</v>
      </c>
      <c r="CJ9" s="62" t="s">
        <v>65</v>
      </c>
      <c r="CK9" s="62" t="s">
        <v>65</v>
      </c>
      <c r="CL9" s="62" t="s">
        <v>65</v>
      </c>
      <c r="CM9" s="62" t="s">
        <v>4031</v>
      </c>
      <c r="CN9" s="62" t="s">
        <v>65</v>
      </c>
      <c r="CO9" s="62" t="s">
        <v>65</v>
      </c>
      <c r="CP9" s="62" t="s">
        <v>4031</v>
      </c>
      <c r="CQ9" s="62" t="s">
        <v>65</v>
      </c>
      <c r="CR9" s="62" t="s">
        <v>65</v>
      </c>
      <c r="CS9" s="62" t="s">
        <v>65</v>
      </c>
      <c r="CT9" s="62" t="s">
        <v>4031</v>
      </c>
      <c r="CU9" s="62" t="s">
        <v>65</v>
      </c>
      <c r="CV9" s="62" t="s">
        <v>4031</v>
      </c>
      <c r="CW9" s="62" t="s">
        <v>65</v>
      </c>
      <c r="CX9" s="62" t="s">
        <v>4031</v>
      </c>
      <c r="CY9" s="62" t="s">
        <v>65</v>
      </c>
      <c r="CZ9" s="62" t="s">
        <v>4031</v>
      </c>
      <c r="DA9" s="62" t="s">
        <v>65</v>
      </c>
      <c r="DB9" s="62" t="s">
        <v>4031</v>
      </c>
      <c r="DC9" s="62" t="s">
        <v>1376</v>
      </c>
      <c r="DD9" s="62" t="s">
        <v>65</v>
      </c>
      <c r="DE9" s="62" t="s">
        <v>65</v>
      </c>
      <c r="DF9" s="62" t="s">
        <v>4031</v>
      </c>
      <c r="DG9" s="62" t="s">
        <v>65</v>
      </c>
      <c r="DH9" s="62" t="s">
        <v>65</v>
      </c>
      <c r="DI9" s="62" t="s">
        <v>65</v>
      </c>
      <c r="DJ9" s="62" t="s">
        <v>65</v>
      </c>
      <c r="DK9" s="62" t="s">
        <v>4031</v>
      </c>
      <c r="DL9" s="62" t="s">
        <v>65</v>
      </c>
      <c r="DM9" s="62" t="s">
        <v>1378</v>
      </c>
      <c r="DN9" s="62" t="s">
        <v>65</v>
      </c>
      <c r="DO9" s="62" t="s">
        <v>4031</v>
      </c>
      <c r="DP9" s="62" t="s">
        <v>65</v>
      </c>
      <c r="DQ9" s="62" t="s">
        <v>185</v>
      </c>
      <c r="DR9" s="62" t="s">
        <v>1376</v>
      </c>
      <c r="DS9" s="62" t="s">
        <v>65</v>
      </c>
      <c r="DT9" s="62" t="s">
        <v>65</v>
      </c>
      <c r="DU9" s="62" t="s">
        <v>4031</v>
      </c>
      <c r="DV9" s="62" t="s">
        <v>1374</v>
      </c>
      <c r="DW9" s="62" t="s">
        <v>65</v>
      </c>
      <c r="DX9" s="62" t="s">
        <v>65</v>
      </c>
      <c r="DY9" s="62" t="s">
        <v>65</v>
      </c>
      <c r="DZ9" s="62" t="s">
        <v>4031</v>
      </c>
      <c r="EA9" s="62" t="s">
        <v>65</v>
      </c>
      <c r="EB9" s="62" t="s">
        <v>65</v>
      </c>
      <c r="EC9" s="62" t="s">
        <v>65</v>
      </c>
      <c r="ED9" s="62" t="s">
        <v>4031</v>
      </c>
      <c r="EE9" s="62" t="s">
        <v>65</v>
      </c>
      <c r="EF9" s="62" t="s">
        <v>65</v>
      </c>
      <c r="EG9" s="62" t="s">
        <v>4031</v>
      </c>
      <c r="EH9" s="62" t="s">
        <v>65</v>
      </c>
      <c r="EI9" s="62" t="s">
        <v>4031</v>
      </c>
      <c r="EJ9" s="62" t="s">
        <v>65</v>
      </c>
      <c r="EK9" s="62" t="s">
        <v>4031</v>
      </c>
      <c r="EL9" s="109"/>
      <c r="EM9" s="109"/>
    </row>
    <row r="10" spans="1:145" s="2" customFormat="1" ht="46.5" customHeight="1" x14ac:dyDescent="0.25">
      <c r="A10" s="131" t="s">
        <v>193</v>
      </c>
      <c r="B10" s="125"/>
      <c r="C10" s="125"/>
      <c r="D10" s="125"/>
      <c r="E10" s="125"/>
      <c r="F10" s="125"/>
      <c r="G10" s="132" t="s">
        <v>64</v>
      </c>
      <c r="H10" s="78" t="s">
        <v>2</v>
      </c>
      <c r="I10" s="78" t="s">
        <v>125</v>
      </c>
      <c r="J10" s="133"/>
      <c r="K10" s="168"/>
      <c r="L10" s="168"/>
      <c r="O10" s="45"/>
      <c r="R10" s="134"/>
      <c r="AH10" s="134"/>
      <c r="AK10" s="134"/>
      <c r="AQ10" s="42" t="s">
        <v>4079</v>
      </c>
      <c r="AR10" s="134"/>
      <c r="AV10" s="42" t="s">
        <v>4077</v>
      </c>
      <c r="AW10" s="2" t="s">
        <v>4079</v>
      </c>
      <c r="AX10" s="42" t="s">
        <v>4076</v>
      </c>
      <c r="AY10" s="2" t="s">
        <v>1815</v>
      </c>
      <c r="BE10" s="42" t="s">
        <v>4079</v>
      </c>
      <c r="BF10" s="2" t="s">
        <v>4080</v>
      </c>
      <c r="BH10" s="2" t="s">
        <v>1375</v>
      </c>
      <c r="BN10" s="134"/>
      <c r="CE10" s="42" t="s">
        <v>4079</v>
      </c>
      <c r="CF10" s="42" t="s">
        <v>4079</v>
      </c>
      <c r="CG10" s="134"/>
      <c r="CP10" s="134"/>
      <c r="DC10" s="2" t="s">
        <v>1377</v>
      </c>
      <c r="DM10" s="2" t="s">
        <v>4078</v>
      </c>
      <c r="DQ10" s="2" t="s">
        <v>1815</v>
      </c>
      <c r="DR10" s="42" t="s">
        <v>4074</v>
      </c>
      <c r="DV10" s="2" t="s">
        <v>4075</v>
      </c>
      <c r="DX10" s="134"/>
      <c r="EE10" s="134"/>
      <c r="EG10" s="134"/>
      <c r="EJ10" s="134"/>
      <c r="EL10" s="110"/>
      <c r="EM10" s="110"/>
      <c r="EO10" s="134"/>
    </row>
    <row r="11" spans="1:145" s="1" customFormat="1" ht="45.75" customHeight="1" x14ac:dyDescent="0.25">
      <c r="A11" s="24" t="s">
        <v>194</v>
      </c>
      <c r="B11" s="96"/>
      <c r="C11" s="96"/>
      <c r="D11" s="96"/>
      <c r="E11" s="96"/>
      <c r="F11" s="96"/>
      <c r="G11" s="128" t="s">
        <v>38</v>
      </c>
      <c r="H11" s="26" t="s">
        <v>2</v>
      </c>
      <c r="I11" s="26" t="s">
        <v>195</v>
      </c>
      <c r="J11" s="1" t="s">
        <v>930</v>
      </c>
      <c r="K11" s="1" t="s">
        <v>1515</v>
      </c>
      <c r="L11" s="1" t="s">
        <v>1515</v>
      </c>
      <c r="M11" s="1" t="s">
        <v>1516</v>
      </c>
      <c r="N11" s="1" t="s">
        <v>1516</v>
      </c>
      <c r="O11" s="44" t="s">
        <v>1533</v>
      </c>
      <c r="P11" s="1" t="s">
        <v>1533</v>
      </c>
      <c r="Q11" s="1" t="s">
        <v>1663</v>
      </c>
      <c r="R11" s="1" t="s">
        <v>1663</v>
      </c>
      <c r="S11" s="1" t="s">
        <v>1672</v>
      </c>
      <c r="T11" s="1" t="s">
        <v>1672</v>
      </c>
      <c r="U11" s="1" t="s">
        <v>1677</v>
      </c>
      <c r="V11" s="1" t="s">
        <v>1909</v>
      </c>
      <c r="W11" s="1" t="s">
        <v>1538</v>
      </c>
      <c r="X11" s="1" t="s">
        <v>1538</v>
      </c>
      <c r="Y11" s="1" t="s">
        <v>1541</v>
      </c>
      <c r="Z11" s="1" t="s">
        <v>1541</v>
      </c>
      <c r="AA11" s="1" t="s">
        <v>1544</v>
      </c>
      <c r="AB11" s="1" t="s">
        <v>1544</v>
      </c>
      <c r="AC11" s="1" t="s">
        <v>1747</v>
      </c>
      <c r="AD11" s="1" t="s">
        <v>1548</v>
      </c>
      <c r="AE11" s="1" t="s">
        <v>1548</v>
      </c>
      <c r="AF11" s="1" t="s">
        <v>1758</v>
      </c>
      <c r="AG11" s="1" t="s">
        <v>1763</v>
      </c>
      <c r="AH11" s="1" t="s">
        <v>1550</v>
      </c>
      <c r="AI11" s="1" t="s">
        <v>1550</v>
      </c>
      <c r="AJ11" s="1" t="s">
        <v>1553</v>
      </c>
      <c r="AK11" s="1" t="s">
        <v>1553</v>
      </c>
      <c r="AL11" s="1" t="s">
        <v>1777</v>
      </c>
      <c r="AM11" s="1" t="s">
        <v>1784</v>
      </c>
      <c r="AN11" s="1" t="s">
        <v>1555</v>
      </c>
      <c r="AO11" s="1" t="s">
        <v>1555</v>
      </c>
      <c r="AP11" s="1" t="s">
        <v>1787</v>
      </c>
      <c r="AQ11" s="135"/>
      <c r="AR11" s="1" t="s">
        <v>1679</v>
      </c>
      <c r="AS11" s="1" t="s">
        <v>1679</v>
      </c>
      <c r="AT11" s="1" t="s">
        <v>1559</v>
      </c>
      <c r="AU11" s="1" t="s">
        <v>1563</v>
      </c>
      <c r="AV11" s="135"/>
      <c r="AW11" s="135"/>
      <c r="AX11" s="135"/>
      <c r="AY11" s="135"/>
      <c r="AZ11" s="1" t="s">
        <v>1796</v>
      </c>
      <c r="BA11" s="1" t="s">
        <v>1798</v>
      </c>
      <c r="BB11" s="1" t="s">
        <v>1799</v>
      </c>
      <c r="BC11" s="1" t="s">
        <v>1800</v>
      </c>
      <c r="BD11" s="1" t="s">
        <v>1807</v>
      </c>
      <c r="BE11" s="135"/>
      <c r="BF11" s="135"/>
      <c r="BG11" s="1" t="s">
        <v>1564</v>
      </c>
      <c r="BH11" s="135"/>
      <c r="BI11" s="1" t="s">
        <v>1816</v>
      </c>
      <c r="BJ11" s="1" t="s">
        <v>1683</v>
      </c>
      <c r="BK11" s="1" t="s">
        <v>1683</v>
      </c>
      <c r="BL11" s="1" t="s">
        <v>1574</v>
      </c>
      <c r="BM11" s="1" t="s">
        <v>1574</v>
      </c>
      <c r="BN11" s="1" t="s">
        <v>1823</v>
      </c>
      <c r="BO11" s="1" t="s">
        <v>1689</v>
      </c>
      <c r="BP11" s="1" t="s">
        <v>1689</v>
      </c>
      <c r="BQ11" s="1" t="s">
        <v>1693</v>
      </c>
      <c r="BR11" s="1" t="s">
        <v>1693</v>
      </c>
      <c r="BS11" s="1" t="s">
        <v>1797</v>
      </c>
      <c r="BT11" s="1" t="s">
        <v>1578</v>
      </c>
      <c r="BU11" s="1" t="s">
        <v>1578</v>
      </c>
      <c r="BV11" s="1" t="s">
        <v>1583</v>
      </c>
      <c r="BW11" s="1" t="s">
        <v>1583</v>
      </c>
      <c r="BX11" s="1" t="s">
        <v>1701</v>
      </c>
      <c r="BY11" s="1" t="s">
        <v>1701</v>
      </c>
      <c r="BZ11" s="1" t="s">
        <v>1844</v>
      </c>
      <c r="CA11" s="1" t="s">
        <v>1845</v>
      </c>
      <c r="CB11" s="1" t="s">
        <v>1853</v>
      </c>
      <c r="CC11" s="1" t="s">
        <v>1705</v>
      </c>
      <c r="CD11" s="1" t="s">
        <v>1705</v>
      </c>
      <c r="CE11" s="135"/>
      <c r="CF11" s="135"/>
      <c r="CG11" s="1" t="s">
        <v>1860</v>
      </c>
      <c r="CH11" s="1" t="s">
        <v>1585</v>
      </c>
      <c r="CI11" s="1" t="s">
        <v>1585</v>
      </c>
      <c r="CJ11" s="1" t="s">
        <v>1866</v>
      </c>
      <c r="CK11" s="1" t="s">
        <v>1867</v>
      </c>
      <c r="CL11" s="1" t="s">
        <v>1586</v>
      </c>
      <c r="CM11" s="1" t="s">
        <v>1586</v>
      </c>
      <c r="CN11" s="1" t="s">
        <v>1878</v>
      </c>
      <c r="CO11" s="1" t="s">
        <v>1588</v>
      </c>
      <c r="CP11" s="1" t="s">
        <v>1588</v>
      </c>
      <c r="CQ11" s="1" t="s">
        <v>1888</v>
      </c>
      <c r="CR11" s="1" t="s">
        <v>1893</v>
      </c>
      <c r="CS11" s="1" t="s">
        <v>1589</v>
      </c>
      <c r="CT11" s="1" t="s">
        <v>1589</v>
      </c>
      <c r="CU11" s="1" t="s">
        <v>1710</v>
      </c>
      <c r="CV11" s="1" t="s">
        <v>1710</v>
      </c>
      <c r="CW11" s="1" t="s">
        <v>1594</v>
      </c>
      <c r="CX11" s="1" t="s">
        <v>1594</v>
      </c>
      <c r="CY11" s="1" t="s">
        <v>1591</v>
      </c>
      <c r="CZ11" s="1" t="s">
        <v>1591</v>
      </c>
      <c r="DA11" s="1" t="s">
        <v>1713</v>
      </c>
      <c r="DB11" s="1" t="s">
        <v>1713</v>
      </c>
      <c r="DC11" s="135"/>
      <c r="DD11" s="1" t="s">
        <v>1910</v>
      </c>
      <c r="DE11" s="1" t="s">
        <v>1598</v>
      </c>
      <c r="DF11" s="1" t="s">
        <v>1598</v>
      </c>
      <c r="DG11" s="1" t="s">
        <v>1920</v>
      </c>
      <c r="DH11" s="1" t="s">
        <v>1932</v>
      </c>
      <c r="DI11" s="1" t="s">
        <v>1929</v>
      </c>
      <c r="DJ11" s="1" t="s">
        <v>1602</v>
      </c>
      <c r="DK11" s="1" t="s">
        <v>1602</v>
      </c>
      <c r="DL11" s="1" t="s">
        <v>1945</v>
      </c>
      <c r="DM11" s="135"/>
      <c r="DN11" s="1" t="s">
        <v>1605</v>
      </c>
      <c r="DO11" s="1" t="s">
        <v>1605</v>
      </c>
      <c r="DP11" s="1" t="s">
        <v>1606</v>
      </c>
      <c r="DQ11" s="1" t="s">
        <v>1606</v>
      </c>
      <c r="DR11" s="135"/>
      <c r="DS11" s="1" t="s">
        <v>1963</v>
      </c>
      <c r="DT11" s="1" t="s">
        <v>1607</v>
      </c>
      <c r="DU11" s="1" t="s">
        <v>1607</v>
      </c>
      <c r="DV11" s="135"/>
      <c r="DW11" s="1" t="s">
        <v>1974</v>
      </c>
      <c r="DX11" s="1" t="s">
        <v>1979</v>
      </c>
      <c r="DY11" s="1" t="s">
        <v>1608</v>
      </c>
      <c r="DZ11" s="1" t="s">
        <v>1608</v>
      </c>
      <c r="EA11" s="1" t="s">
        <v>1986</v>
      </c>
      <c r="EB11" s="1" t="s">
        <v>1996</v>
      </c>
      <c r="EC11" s="1" t="s">
        <v>1609</v>
      </c>
      <c r="ED11" s="1" t="s">
        <v>1609</v>
      </c>
      <c r="EE11" s="1" t="s">
        <v>2006</v>
      </c>
      <c r="EF11" s="1" t="s">
        <v>1613</v>
      </c>
      <c r="EG11" s="1" t="s">
        <v>1613</v>
      </c>
      <c r="EH11" s="1" t="s">
        <v>1619</v>
      </c>
      <c r="EI11" s="1" t="s">
        <v>1619</v>
      </c>
      <c r="EJ11" s="1" t="s">
        <v>1615</v>
      </c>
      <c r="EK11" s="1" t="s">
        <v>1615</v>
      </c>
      <c r="EL11" s="109"/>
      <c r="EM11" s="109"/>
    </row>
    <row r="12" spans="1:145" s="1" customFormat="1" ht="45.75" customHeight="1" x14ac:dyDescent="0.25">
      <c r="A12" s="24" t="s">
        <v>4015</v>
      </c>
      <c r="B12" s="96"/>
      <c r="C12" s="96"/>
      <c r="D12" s="96"/>
      <c r="E12" s="96"/>
      <c r="F12" s="96"/>
      <c r="G12" s="128" t="s">
        <v>183</v>
      </c>
      <c r="H12" s="26" t="s">
        <v>2</v>
      </c>
      <c r="I12" s="26"/>
      <c r="J12" s="1" t="s">
        <v>4016</v>
      </c>
      <c r="K12" s="1" t="s">
        <v>4016</v>
      </c>
      <c r="L12" s="1" t="s">
        <v>4016</v>
      </c>
      <c r="M12" s="1" t="s">
        <v>4016</v>
      </c>
      <c r="N12" s="1" t="s">
        <v>4016</v>
      </c>
      <c r="O12" s="44" t="s">
        <v>4085</v>
      </c>
      <c r="P12" s="1" t="s">
        <v>4085</v>
      </c>
      <c r="Q12" s="1" t="s">
        <v>4109</v>
      </c>
      <c r="R12" s="1" t="s">
        <v>4109</v>
      </c>
      <c r="S12" s="1" t="s">
        <v>4110</v>
      </c>
      <c r="T12" s="1" t="s">
        <v>4110</v>
      </c>
      <c r="U12" s="1" t="s">
        <v>4146</v>
      </c>
      <c r="V12" s="1" t="s">
        <v>4017</v>
      </c>
      <c r="W12" s="1" t="s">
        <v>4118</v>
      </c>
      <c r="X12" s="1" t="s">
        <v>4118</v>
      </c>
      <c r="Y12" s="1" t="s">
        <v>4119</v>
      </c>
      <c r="Z12" s="1" t="s">
        <v>4119</v>
      </c>
      <c r="AA12" s="1" t="s">
        <v>4120</v>
      </c>
      <c r="AB12" s="1" t="s">
        <v>4120</v>
      </c>
      <c r="AC12" s="1" t="s">
        <v>4126</v>
      </c>
      <c r="AD12" s="1" t="s">
        <v>4016</v>
      </c>
      <c r="AE12" s="1" t="s">
        <v>4016</v>
      </c>
      <c r="AF12" s="1" t="s">
        <v>4147</v>
      </c>
      <c r="AG12" s="1" t="s">
        <v>4121</v>
      </c>
      <c r="AH12" s="1" t="s">
        <v>4148</v>
      </c>
      <c r="AI12" s="1" t="s">
        <v>4148</v>
      </c>
      <c r="AJ12" s="1" t="s">
        <v>4122</v>
      </c>
      <c r="AK12" s="1" t="s">
        <v>4122</v>
      </c>
      <c r="AL12" s="1" t="s">
        <v>4016</v>
      </c>
      <c r="AM12" s="1" t="s">
        <v>4123</v>
      </c>
      <c r="AN12" s="1" t="s">
        <v>4149</v>
      </c>
      <c r="AO12" s="1" t="s">
        <v>4149</v>
      </c>
      <c r="AP12" s="1" t="s">
        <v>4124</v>
      </c>
      <c r="AQ12" s="135"/>
      <c r="AR12" s="1" t="s">
        <v>4109</v>
      </c>
      <c r="AS12" s="1" t="s">
        <v>4109</v>
      </c>
      <c r="AT12" s="1" t="s">
        <v>4095</v>
      </c>
      <c r="AU12" s="1" t="s">
        <v>4017</v>
      </c>
      <c r="AV12" s="135"/>
      <c r="AW12" s="135"/>
      <c r="AX12" s="135"/>
      <c r="AY12" s="135"/>
      <c r="AZ12" s="1" t="s">
        <v>4126</v>
      </c>
      <c r="BA12" s="1" t="s">
        <v>4126</v>
      </c>
      <c r="BB12" s="1" t="s">
        <v>4126</v>
      </c>
      <c r="BC12" s="1" t="s">
        <v>4126</v>
      </c>
      <c r="BD12" s="1" t="s">
        <v>4020</v>
      </c>
      <c r="BE12" s="135"/>
      <c r="BF12" s="135"/>
      <c r="BG12" s="1" t="s">
        <v>4150</v>
      </c>
      <c r="BH12" s="135"/>
      <c r="BI12" s="1" t="s">
        <v>4084</v>
      </c>
      <c r="BJ12" s="1" t="s">
        <v>4151</v>
      </c>
      <c r="BK12" s="1" t="s">
        <v>4151</v>
      </c>
      <c r="BL12" s="1" t="s">
        <v>4152</v>
      </c>
      <c r="BM12" s="1" t="s">
        <v>4152</v>
      </c>
      <c r="BN12" s="1" t="s">
        <v>4021</v>
      </c>
      <c r="BO12" s="1" t="s">
        <v>4114</v>
      </c>
      <c r="BP12" s="1" t="s">
        <v>4114</v>
      </c>
      <c r="BQ12" s="1" t="s">
        <v>4109</v>
      </c>
      <c r="BR12" s="1" t="s">
        <v>4109</v>
      </c>
      <c r="BS12" s="1" t="s">
        <v>4126</v>
      </c>
      <c r="BT12" s="1" t="s">
        <v>4016</v>
      </c>
      <c r="BU12" s="1" t="s">
        <v>4016</v>
      </c>
      <c r="BV12" s="1" t="s">
        <v>4022</v>
      </c>
      <c r="BW12" s="1" t="s">
        <v>4022</v>
      </c>
      <c r="BX12" s="1" t="s">
        <v>4127</v>
      </c>
      <c r="BY12" s="1" t="s">
        <v>4127</v>
      </c>
      <c r="BZ12" s="1" t="s">
        <v>4083</v>
      </c>
      <c r="CA12" s="1" t="s">
        <v>4024</v>
      </c>
      <c r="CB12" s="1" t="s">
        <v>4095</v>
      </c>
      <c r="CC12" s="1" t="s">
        <v>4108</v>
      </c>
      <c r="CD12" s="1" t="s">
        <v>4108</v>
      </c>
      <c r="CE12" s="135"/>
      <c r="CF12" s="135"/>
      <c r="CG12" s="1" t="s">
        <v>4020</v>
      </c>
      <c r="CH12" s="1" t="s">
        <v>4025</v>
      </c>
      <c r="CI12" s="1" t="s">
        <v>4025</v>
      </c>
      <c r="CJ12" s="1" t="s">
        <v>4111</v>
      </c>
      <c r="CK12" s="1" t="s">
        <v>4097</v>
      </c>
      <c r="CL12" s="1" t="s">
        <v>4153</v>
      </c>
      <c r="CM12" s="1" t="s">
        <v>4153</v>
      </c>
      <c r="CN12" s="1" t="s">
        <v>4105</v>
      </c>
      <c r="CO12" s="1" t="s">
        <v>4016</v>
      </c>
      <c r="CP12" s="1" t="s">
        <v>4016</v>
      </c>
      <c r="CQ12" s="1" t="s">
        <v>4016</v>
      </c>
      <c r="CR12" s="1" t="s">
        <v>4125</v>
      </c>
      <c r="CS12" s="1" t="s">
        <v>4094</v>
      </c>
      <c r="CT12" s="1" t="s">
        <v>4094</v>
      </c>
      <c r="CU12" s="1" t="s">
        <v>4128</v>
      </c>
      <c r="CV12" s="1" t="s">
        <v>4128</v>
      </c>
      <c r="CW12" s="1" t="s">
        <v>4154</v>
      </c>
      <c r="CX12" s="1" t="s">
        <v>4155</v>
      </c>
      <c r="CY12" s="1" t="s">
        <v>4016</v>
      </c>
      <c r="CZ12" s="1" t="s">
        <v>4016</v>
      </c>
      <c r="DA12" s="1" t="s">
        <v>4139</v>
      </c>
      <c r="DB12" s="1" t="s">
        <v>4139</v>
      </c>
      <c r="DC12" s="135"/>
      <c r="DD12" s="1" t="s">
        <v>4017</v>
      </c>
      <c r="DE12" s="1" t="s">
        <v>4129</v>
      </c>
      <c r="DF12" s="1" t="s">
        <v>4129</v>
      </c>
      <c r="DG12" s="1" t="s">
        <v>4130</v>
      </c>
      <c r="DH12" s="1" t="s">
        <v>4106</v>
      </c>
      <c r="DI12" s="1" t="s">
        <v>4107</v>
      </c>
      <c r="DJ12" s="1" t="s">
        <v>4026</v>
      </c>
      <c r="DK12" s="1" t="s">
        <v>4026</v>
      </c>
      <c r="DL12" s="1" t="s">
        <v>4016</v>
      </c>
      <c r="DM12" s="135"/>
      <c r="DN12" s="1" t="s">
        <v>4131</v>
      </c>
      <c r="DO12" s="1" t="s">
        <v>4131</v>
      </c>
      <c r="DP12" s="1" t="s">
        <v>4017</v>
      </c>
      <c r="DR12" s="135"/>
      <c r="DS12" s="1" t="s">
        <v>4104</v>
      </c>
      <c r="DT12" s="1" t="s">
        <v>4016</v>
      </c>
      <c r="DU12" s="1" t="s">
        <v>4016</v>
      </c>
      <c r="DV12" s="135"/>
      <c r="DW12" s="1" t="s">
        <v>4020</v>
      </c>
      <c r="DX12" s="1" t="s">
        <v>4126</v>
      </c>
      <c r="DY12" s="1" t="s">
        <v>4110</v>
      </c>
      <c r="DZ12" s="1" t="s">
        <v>4110</v>
      </c>
      <c r="EA12" s="1" t="s">
        <v>4132</v>
      </c>
      <c r="EB12" s="1" t="s">
        <v>4132</v>
      </c>
      <c r="EC12" s="1" t="s">
        <v>4027</v>
      </c>
      <c r="ED12" s="1" t="s">
        <v>4027</v>
      </c>
      <c r="EE12" s="1" t="s">
        <v>4142</v>
      </c>
      <c r="EF12" s="1" t="s">
        <v>4095</v>
      </c>
      <c r="EG12" s="1" t="s">
        <v>4095</v>
      </c>
      <c r="EH12" s="1" t="s">
        <v>4110</v>
      </c>
      <c r="EI12" s="1" t="s">
        <v>4110</v>
      </c>
      <c r="EJ12" s="1" t="s">
        <v>4110</v>
      </c>
      <c r="EK12" s="1" t="s">
        <v>4110</v>
      </c>
      <c r="EL12" s="109"/>
      <c r="EM12" s="109"/>
    </row>
    <row r="13" spans="1:145" s="10" customFormat="1" ht="15" x14ac:dyDescent="0.25">
      <c r="A13" s="8" t="s">
        <v>1</v>
      </c>
      <c r="B13" s="94"/>
      <c r="C13" s="94"/>
      <c r="D13" s="94"/>
      <c r="E13" s="94"/>
      <c r="F13" s="94"/>
      <c r="G13" s="9"/>
      <c r="H13" s="79"/>
      <c r="I13" s="79"/>
      <c r="O13" s="46"/>
      <c r="EL13" s="99"/>
      <c r="EM13" s="99"/>
    </row>
    <row r="14" spans="1:145" s="13" customFormat="1" ht="15" x14ac:dyDescent="0.25">
      <c r="A14" s="30">
        <v>1.1000000000000001</v>
      </c>
      <c r="B14" s="97"/>
      <c r="C14" s="97"/>
      <c r="D14" s="97"/>
      <c r="E14" s="97"/>
      <c r="F14" s="97"/>
      <c r="G14" s="93" t="s">
        <v>29</v>
      </c>
      <c r="H14" s="14" t="s">
        <v>2</v>
      </c>
      <c r="I14" s="14" t="s">
        <v>126</v>
      </c>
      <c r="J14" s="13" t="s">
        <v>755</v>
      </c>
      <c r="K14" s="13" t="s">
        <v>756</v>
      </c>
      <c r="L14" s="13" t="s">
        <v>756</v>
      </c>
      <c r="M14" s="13" t="s">
        <v>757</v>
      </c>
      <c r="N14" s="13" t="s">
        <v>757</v>
      </c>
      <c r="O14" s="47" t="s">
        <v>758</v>
      </c>
      <c r="P14" s="13" t="s">
        <v>758</v>
      </c>
      <c r="Q14" s="13" t="s">
        <v>759</v>
      </c>
      <c r="R14" s="13" t="s">
        <v>759</v>
      </c>
      <c r="S14" s="13" t="s">
        <v>760</v>
      </c>
      <c r="T14" s="13" t="s">
        <v>760</v>
      </c>
      <c r="U14" s="13" t="s">
        <v>761</v>
      </c>
      <c r="V14" s="13" t="s">
        <v>762</v>
      </c>
      <c r="W14" s="13" t="s">
        <v>763</v>
      </c>
      <c r="X14" s="13" t="s">
        <v>763</v>
      </c>
      <c r="Y14" s="13" t="s">
        <v>764</v>
      </c>
      <c r="Z14" s="13" t="s">
        <v>764</v>
      </c>
      <c r="AA14" s="13" t="s">
        <v>765</v>
      </c>
      <c r="AB14" s="13" t="s">
        <v>765</v>
      </c>
      <c r="AC14" s="13" t="s">
        <v>766</v>
      </c>
      <c r="AD14" s="13" t="s">
        <v>767</v>
      </c>
      <c r="AE14" s="13" t="s">
        <v>767</v>
      </c>
      <c r="AF14" s="13" t="s">
        <v>768</v>
      </c>
      <c r="AG14" s="13" t="s">
        <v>769</v>
      </c>
      <c r="AH14" s="13" t="s">
        <v>770</v>
      </c>
      <c r="AI14" s="13" t="s">
        <v>770</v>
      </c>
      <c r="AJ14" s="13" t="s">
        <v>771</v>
      </c>
      <c r="AK14" s="13" t="s">
        <v>771</v>
      </c>
      <c r="AL14" s="13" t="s">
        <v>772</v>
      </c>
      <c r="AM14" s="13" t="s">
        <v>773</v>
      </c>
      <c r="AN14" s="13" t="s">
        <v>774</v>
      </c>
      <c r="AO14" s="13" t="s">
        <v>774</v>
      </c>
      <c r="AP14" s="13" t="s">
        <v>775</v>
      </c>
      <c r="AQ14" s="13" t="s">
        <v>776</v>
      </c>
      <c r="AR14" s="13" t="s">
        <v>777</v>
      </c>
      <c r="AS14" s="13" t="s">
        <v>777</v>
      </c>
      <c r="AT14" s="13" t="s">
        <v>778</v>
      </c>
      <c r="AU14" s="13" t="s">
        <v>779</v>
      </c>
      <c r="AV14" s="13" t="s">
        <v>780</v>
      </c>
      <c r="AW14" s="13" t="s">
        <v>780</v>
      </c>
      <c r="AX14" s="13" t="s">
        <v>781</v>
      </c>
      <c r="AY14" s="13" t="s">
        <v>781</v>
      </c>
      <c r="AZ14" s="13" t="s">
        <v>1394</v>
      </c>
      <c r="BA14" s="13" t="s">
        <v>782</v>
      </c>
      <c r="BB14" s="13" t="s">
        <v>783</v>
      </c>
      <c r="BC14" s="13" t="s">
        <v>784</v>
      </c>
      <c r="BD14" s="13" t="s">
        <v>785</v>
      </c>
      <c r="BE14" s="13" t="s">
        <v>786</v>
      </c>
      <c r="BF14" s="13" t="s">
        <v>786</v>
      </c>
      <c r="BG14" s="13" t="s">
        <v>787</v>
      </c>
      <c r="BH14" s="13" t="s">
        <v>788</v>
      </c>
      <c r="BI14" s="13" t="s">
        <v>789</v>
      </c>
      <c r="BJ14" s="13" t="s">
        <v>790</v>
      </c>
      <c r="BK14" s="13" t="s">
        <v>790</v>
      </c>
      <c r="BL14" s="13" t="s">
        <v>791</v>
      </c>
      <c r="BM14" s="13" t="s">
        <v>791</v>
      </c>
      <c r="BN14" s="13" t="s">
        <v>792</v>
      </c>
      <c r="BO14" s="13" t="s">
        <v>793</v>
      </c>
      <c r="BP14" s="13" t="s">
        <v>793</v>
      </c>
      <c r="BQ14" s="13" t="s">
        <v>794</v>
      </c>
      <c r="BR14" s="13" t="s">
        <v>794</v>
      </c>
      <c r="BS14" s="13" t="s">
        <v>795</v>
      </c>
      <c r="BT14" s="13" t="s">
        <v>796</v>
      </c>
      <c r="BU14" s="13" t="s">
        <v>796</v>
      </c>
      <c r="BV14" s="13" t="s">
        <v>797</v>
      </c>
      <c r="BW14" s="13" t="s">
        <v>797</v>
      </c>
      <c r="BX14" s="13" t="s">
        <v>798</v>
      </c>
      <c r="BY14" s="13" t="s">
        <v>798</v>
      </c>
      <c r="BZ14" s="13" t="s">
        <v>799</v>
      </c>
      <c r="CA14" s="13" t="s">
        <v>800</v>
      </c>
      <c r="CB14" s="13" t="s">
        <v>1372</v>
      </c>
      <c r="CC14" s="13" t="s">
        <v>801</v>
      </c>
      <c r="CD14" s="13" t="s">
        <v>801</v>
      </c>
      <c r="CE14" s="13" t="s">
        <v>802</v>
      </c>
      <c r="CF14" s="13" t="s">
        <v>802</v>
      </c>
      <c r="CG14" s="13" t="s">
        <v>803</v>
      </c>
      <c r="CH14" s="13" t="s">
        <v>804</v>
      </c>
      <c r="CI14" s="13" t="s">
        <v>804</v>
      </c>
      <c r="CJ14" s="13" t="s">
        <v>805</v>
      </c>
      <c r="CK14" s="13" t="s">
        <v>806</v>
      </c>
      <c r="CL14" s="13" t="s">
        <v>807</v>
      </c>
      <c r="CM14" s="13" t="s">
        <v>807</v>
      </c>
      <c r="CN14" s="13" t="s">
        <v>808</v>
      </c>
      <c r="CO14" s="13" t="s">
        <v>809</v>
      </c>
      <c r="CP14" s="13" t="s">
        <v>809</v>
      </c>
      <c r="CQ14" s="13" t="s">
        <v>810</v>
      </c>
      <c r="CR14" s="13" t="s">
        <v>811</v>
      </c>
      <c r="CS14" s="13" t="s">
        <v>812</v>
      </c>
      <c r="CT14" s="13" t="s">
        <v>812</v>
      </c>
      <c r="CU14" s="13" t="s">
        <v>813</v>
      </c>
      <c r="CV14" s="13" t="s">
        <v>813</v>
      </c>
      <c r="CW14" s="13" t="s">
        <v>814</v>
      </c>
      <c r="CX14" s="13" t="s">
        <v>814</v>
      </c>
      <c r="CY14" s="13" t="s">
        <v>815</v>
      </c>
      <c r="CZ14" s="13" t="s">
        <v>815</v>
      </c>
      <c r="DA14" s="13" t="s">
        <v>816</v>
      </c>
      <c r="DB14" s="13" t="s">
        <v>816</v>
      </c>
      <c r="DC14" s="13" t="s">
        <v>817</v>
      </c>
      <c r="DD14" s="13" t="s">
        <v>818</v>
      </c>
      <c r="DE14" s="13" t="s">
        <v>819</v>
      </c>
      <c r="DF14" s="13" t="s">
        <v>819</v>
      </c>
      <c r="DG14" s="13" t="s">
        <v>820</v>
      </c>
      <c r="DH14" s="13" t="s">
        <v>821</v>
      </c>
      <c r="DI14" s="13" t="s">
        <v>822</v>
      </c>
      <c r="DJ14" s="13" t="s">
        <v>823</v>
      </c>
      <c r="DK14" s="13" t="s">
        <v>823</v>
      </c>
      <c r="DL14" s="13" t="s">
        <v>824</v>
      </c>
      <c r="DM14" s="13" t="s">
        <v>824</v>
      </c>
      <c r="DN14" s="13" t="s">
        <v>825</v>
      </c>
      <c r="DO14" s="13" t="s">
        <v>825</v>
      </c>
      <c r="DP14" s="13" t="s">
        <v>826</v>
      </c>
      <c r="DQ14" s="13" t="s">
        <v>826</v>
      </c>
      <c r="DR14" s="13" t="s">
        <v>827</v>
      </c>
      <c r="DS14" s="13" t="s">
        <v>828</v>
      </c>
      <c r="DT14" s="13" t="s">
        <v>829</v>
      </c>
      <c r="DU14" s="13" t="s">
        <v>829</v>
      </c>
      <c r="DV14" s="13" t="s">
        <v>830</v>
      </c>
      <c r="DW14" s="13" t="s">
        <v>831</v>
      </c>
      <c r="DX14" s="13" t="s">
        <v>832</v>
      </c>
      <c r="DY14" s="13" t="s">
        <v>833</v>
      </c>
      <c r="DZ14" s="13" t="s">
        <v>833</v>
      </c>
      <c r="EA14" s="13" t="s">
        <v>834</v>
      </c>
      <c r="EB14" s="13" t="s">
        <v>835</v>
      </c>
      <c r="EC14" s="13" t="s">
        <v>836</v>
      </c>
      <c r="ED14" s="13" t="s">
        <v>836</v>
      </c>
      <c r="EE14" s="13" t="s">
        <v>837</v>
      </c>
      <c r="EF14" s="13" t="s">
        <v>838</v>
      </c>
      <c r="EG14" s="13" t="s">
        <v>838</v>
      </c>
      <c r="EH14" s="13" t="s">
        <v>839</v>
      </c>
      <c r="EI14" s="13" t="s">
        <v>839</v>
      </c>
      <c r="EJ14" s="13" t="s">
        <v>840</v>
      </c>
      <c r="EK14" s="13" t="s">
        <v>840</v>
      </c>
      <c r="EL14" s="99"/>
      <c r="EM14" s="99"/>
    </row>
    <row r="15" spans="1:145" s="13" customFormat="1" ht="15" x14ac:dyDescent="0.25">
      <c r="A15" s="30" t="s">
        <v>217</v>
      </c>
      <c r="B15" s="97"/>
      <c r="C15" s="97"/>
      <c r="D15" s="97"/>
      <c r="E15" s="97"/>
      <c r="F15" s="97"/>
      <c r="G15" s="93" t="s">
        <v>1360</v>
      </c>
      <c r="H15" s="14" t="s">
        <v>2</v>
      </c>
      <c r="I15" s="14" t="s">
        <v>1362</v>
      </c>
      <c r="J15" s="34" t="s">
        <v>841</v>
      </c>
      <c r="K15" s="34" t="s">
        <v>842</v>
      </c>
      <c r="L15" s="34" t="s">
        <v>842</v>
      </c>
      <c r="M15" s="34" t="s">
        <v>843</v>
      </c>
      <c r="N15" s="34" t="s">
        <v>843</v>
      </c>
      <c r="O15" s="48" t="s">
        <v>844</v>
      </c>
      <c r="P15" s="34" t="s">
        <v>844</v>
      </c>
      <c r="Q15" s="34" t="s">
        <v>845</v>
      </c>
      <c r="R15" s="34" t="s">
        <v>845</v>
      </c>
      <c r="S15" s="34" t="s">
        <v>846</v>
      </c>
      <c r="T15" s="34" t="s">
        <v>846</v>
      </c>
      <c r="U15" s="34" t="s">
        <v>847</v>
      </c>
      <c r="V15" s="34" t="s">
        <v>848</v>
      </c>
      <c r="W15" s="34" t="s">
        <v>849</v>
      </c>
      <c r="X15" s="34" t="s">
        <v>849</v>
      </c>
      <c r="Y15" s="34" t="s">
        <v>850</v>
      </c>
      <c r="Z15" s="34" t="s">
        <v>850</v>
      </c>
      <c r="AA15" s="34" t="s">
        <v>851</v>
      </c>
      <c r="AB15" s="34" t="s">
        <v>851</v>
      </c>
      <c r="AC15" s="34" t="s">
        <v>852</v>
      </c>
      <c r="AD15" s="34" t="s">
        <v>853</v>
      </c>
      <c r="AE15" s="34" t="s">
        <v>853</v>
      </c>
      <c r="AF15" s="34" t="s">
        <v>854</v>
      </c>
      <c r="AG15" s="34" t="s">
        <v>855</v>
      </c>
      <c r="AH15" s="34" t="s">
        <v>856</v>
      </c>
      <c r="AI15" s="34" t="s">
        <v>856</v>
      </c>
      <c r="AJ15" s="34" t="s">
        <v>857</v>
      </c>
      <c r="AK15" s="34" t="s">
        <v>857</v>
      </c>
      <c r="AL15" s="34" t="s">
        <v>858</v>
      </c>
      <c r="AM15" s="34" t="s">
        <v>859</v>
      </c>
      <c r="AN15" s="34" t="s">
        <v>860</v>
      </c>
      <c r="AO15" s="34" t="s">
        <v>860</v>
      </c>
      <c r="AP15" s="34" t="s">
        <v>861</v>
      </c>
      <c r="AQ15" s="34" t="s">
        <v>862</v>
      </c>
      <c r="AR15" s="34" t="s">
        <v>863</v>
      </c>
      <c r="AS15" s="34" t="s">
        <v>863</v>
      </c>
      <c r="AT15" s="34" t="s">
        <v>864</v>
      </c>
      <c r="AU15" s="34" t="s">
        <v>865</v>
      </c>
      <c r="AV15" s="34" t="s">
        <v>866</v>
      </c>
      <c r="AW15" s="34" t="s">
        <v>866</v>
      </c>
      <c r="AX15" s="34" t="s">
        <v>867</v>
      </c>
      <c r="AY15" s="34" t="s">
        <v>867</v>
      </c>
      <c r="AZ15" s="34" t="s">
        <v>868</v>
      </c>
      <c r="BA15" s="34" t="s">
        <v>869</v>
      </c>
      <c r="BB15" s="34" t="s">
        <v>870</v>
      </c>
      <c r="BC15" s="34" t="s">
        <v>871</v>
      </c>
      <c r="BD15" s="34" t="s">
        <v>872</v>
      </c>
      <c r="BE15" s="34" t="s">
        <v>873</v>
      </c>
      <c r="BF15" s="34" t="s">
        <v>873</v>
      </c>
      <c r="BG15" s="34" t="s">
        <v>874</v>
      </c>
      <c r="BH15" s="34" t="s">
        <v>875</v>
      </c>
      <c r="BI15" s="34" t="s">
        <v>876</v>
      </c>
      <c r="BJ15" s="34" t="s">
        <v>877</v>
      </c>
      <c r="BK15" s="34" t="s">
        <v>877</v>
      </c>
      <c r="BL15" s="34" t="s">
        <v>878</v>
      </c>
      <c r="BM15" s="34" t="s">
        <v>878</v>
      </c>
      <c r="BN15" s="34" t="s">
        <v>879</v>
      </c>
      <c r="BO15" s="34" t="s">
        <v>880</v>
      </c>
      <c r="BP15" s="34" t="s">
        <v>880</v>
      </c>
      <c r="BQ15" s="13" t="s">
        <v>881</v>
      </c>
      <c r="BR15" s="13" t="s">
        <v>881</v>
      </c>
      <c r="BS15" s="13" t="s">
        <v>882</v>
      </c>
      <c r="BT15" s="34" t="s">
        <v>883</v>
      </c>
      <c r="BU15" s="34" t="s">
        <v>883</v>
      </c>
      <c r="BV15" s="34" t="s">
        <v>884</v>
      </c>
      <c r="BW15" s="34" t="s">
        <v>884</v>
      </c>
      <c r="BX15" s="34" t="s">
        <v>885</v>
      </c>
      <c r="BY15" s="34" t="s">
        <v>885</v>
      </c>
      <c r="BZ15" s="34" t="s">
        <v>886</v>
      </c>
      <c r="CA15" s="34" t="s">
        <v>887</v>
      </c>
      <c r="CB15" s="34" t="s">
        <v>888</v>
      </c>
      <c r="CC15" s="34" t="s">
        <v>889</v>
      </c>
      <c r="CD15" s="34" t="s">
        <v>889</v>
      </c>
      <c r="CE15" s="34" t="s">
        <v>890</v>
      </c>
      <c r="CF15" s="34" t="s">
        <v>890</v>
      </c>
      <c r="CG15" s="34" t="s">
        <v>891</v>
      </c>
      <c r="CH15" s="34" t="s">
        <v>892</v>
      </c>
      <c r="CI15" s="34" t="s">
        <v>892</v>
      </c>
      <c r="CJ15" s="34" t="s">
        <v>893</v>
      </c>
      <c r="CK15" s="34" t="s">
        <v>894</v>
      </c>
      <c r="CL15" s="34" t="s">
        <v>895</v>
      </c>
      <c r="CM15" s="34" t="s">
        <v>895</v>
      </c>
      <c r="CN15" s="34" t="s">
        <v>896</v>
      </c>
      <c r="CO15" s="34" t="s">
        <v>897</v>
      </c>
      <c r="CP15" s="34" t="s">
        <v>897</v>
      </c>
      <c r="CQ15" s="34" t="s">
        <v>898</v>
      </c>
      <c r="CR15" s="34" t="s">
        <v>899</v>
      </c>
      <c r="CS15" s="34" t="s">
        <v>900</v>
      </c>
      <c r="CT15" s="34" t="s">
        <v>900</v>
      </c>
      <c r="CU15" s="34" t="s">
        <v>901</v>
      </c>
      <c r="CV15" s="34" t="s">
        <v>901</v>
      </c>
      <c r="CW15" s="34" t="s">
        <v>902</v>
      </c>
      <c r="CX15" s="34" t="s">
        <v>902</v>
      </c>
      <c r="CY15" s="34" t="s">
        <v>903</v>
      </c>
      <c r="CZ15" s="34" t="s">
        <v>903</v>
      </c>
      <c r="DA15" s="34" t="s">
        <v>904</v>
      </c>
      <c r="DB15" s="34" t="s">
        <v>904</v>
      </c>
      <c r="DC15" s="34" t="s">
        <v>905</v>
      </c>
      <c r="DD15" s="34" t="s">
        <v>906</v>
      </c>
      <c r="DE15" s="34" t="s">
        <v>907</v>
      </c>
      <c r="DF15" s="13" t="s">
        <v>907</v>
      </c>
      <c r="DG15" s="34" t="s">
        <v>908</v>
      </c>
      <c r="DH15" s="34" t="s">
        <v>909</v>
      </c>
      <c r="DI15" s="34" t="s">
        <v>910</v>
      </c>
      <c r="DJ15" s="34" t="s">
        <v>911</v>
      </c>
      <c r="DK15" s="34" t="s">
        <v>911</v>
      </c>
      <c r="DL15" s="34" t="s">
        <v>912</v>
      </c>
      <c r="DM15" s="13" t="s">
        <v>912</v>
      </c>
      <c r="DN15" s="34" t="s">
        <v>913</v>
      </c>
      <c r="DO15" s="34" t="s">
        <v>913</v>
      </c>
      <c r="DP15" s="34" t="s">
        <v>914</v>
      </c>
      <c r="DQ15" s="34" t="s">
        <v>914</v>
      </c>
      <c r="DR15" s="13" t="s">
        <v>915</v>
      </c>
      <c r="DS15" s="34" t="s">
        <v>916</v>
      </c>
      <c r="DT15" s="34" t="s">
        <v>917</v>
      </c>
      <c r="DU15" s="34" t="s">
        <v>917</v>
      </c>
      <c r="DV15" s="13" t="s">
        <v>918</v>
      </c>
      <c r="DW15" s="13" t="s">
        <v>919</v>
      </c>
      <c r="DX15" s="34" t="s">
        <v>920</v>
      </c>
      <c r="DY15" s="34" t="s">
        <v>921</v>
      </c>
      <c r="DZ15" s="34" t="s">
        <v>921</v>
      </c>
      <c r="EA15" s="34" t="s">
        <v>922</v>
      </c>
      <c r="EB15" s="34" t="s">
        <v>923</v>
      </c>
      <c r="EC15" s="34" t="s">
        <v>924</v>
      </c>
      <c r="ED15" s="34" t="s">
        <v>924</v>
      </c>
      <c r="EE15" s="34" t="s">
        <v>925</v>
      </c>
      <c r="EF15" s="34" t="s">
        <v>926</v>
      </c>
      <c r="EG15" s="34" t="s">
        <v>926</v>
      </c>
      <c r="EH15" s="34" t="s">
        <v>927</v>
      </c>
      <c r="EI15" s="34" t="s">
        <v>927</v>
      </c>
      <c r="EJ15" s="34" t="s">
        <v>928</v>
      </c>
      <c r="EK15" s="34" t="s">
        <v>928</v>
      </c>
      <c r="EL15" s="99"/>
      <c r="EM15" s="99"/>
    </row>
    <row r="16" spans="1:145" s="13" customFormat="1" ht="15" x14ac:dyDescent="0.25">
      <c r="A16" s="30" t="s">
        <v>243</v>
      </c>
      <c r="B16" s="97"/>
      <c r="C16" s="97"/>
      <c r="D16" s="97"/>
      <c r="E16" s="97"/>
      <c r="F16" s="97"/>
      <c r="G16" s="93" t="s">
        <v>1361</v>
      </c>
      <c r="H16" s="14" t="s">
        <v>2</v>
      </c>
      <c r="I16" s="14" t="s">
        <v>218</v>
      </c>
      <c r="J16" s="34" t="s">
        <v>1232</v>
      </c>
      <c r="K16" s="34" t="s">
        <v>1279</v>
      </c>
      <c r="L16" s="34" t="s">
        <v>1125</v>
      </c>
      <c r="M16" s="34" t="s">
        <v>1166</v>
      </c>
      <c r="N16" s="34" t="s">
        <v>1024</v>
      </c>
      <c r="O16" s="48" t="s">
        <v>1214</v>
      </c>
      <c r="P16" s="34" t="s">
        <v>971</v>
      </c>
      <c r="Q16" s="34" t="s">
        <v>1251</v>
      </c>
      <c r="R16" s="34" t="s">
        <v>1065</v>
      </c>
      <c r="S16" s="34" t="s">
        <v>1193</v>
      </c>
      <c r="T16" s="34" t="s">
        <v>1037</v>
      </c>
      <c r="U16" s="34" t="s">
        <v>1050</v>
      </c>
      <c r="V16" s="34" t="s">
        <v>1300</v>
      </c>
      <c r="W16" s="34" t="s">
        <v>1267</v>
      </c>
      <c r="X16" s="34" t="s">
        <v>962</v>
      </c>
      <c r="Y16" s="34" t="s">
        <v>1249</v>
      </c>
      <c r="Z16" s="34" t="s">
        <v>954</v>
      </c>
      <c r="AA16" s="34" t="s">
        <v>1297</v>
      </c>
      <c r="AB16" s="34" t="s">
        <v>966</v>
      </c>
      <c r="AC16" s="34" t="s">
        <v>1305</v>
      </c>
      <c r="AD16" s="34" t="s">
        <v>1284</v>
      </c>
      <c r="AE16" s="34" t="s">
        <v>1104</v>
      </c>
      <c r="AF16" s="34" t="s">
        <v>1244</v>
      </c>
      <c r="AG16" s="34" t="s">
        <v>1347</v>
      </c>
      <c r="AH16" s="34" t="s">
        <v>1256</v>
      </c>
      <c r="AI16" s="34" t="s">
        <v>1116</v>
      </c>
      <c r="AJ16" s="34" t="s">
        <v>1203</v>
      </c>
      <c r="AK16" s="34" t="s">
        <v>983</v>
      </c>
      <c r="AL16" s="34" t="s">
        <v>1184</v>
      </c>
      <c r="AM16" s="136" t="s">
        <v>1370</v>
      </c>
      <c r="AN16" s="34" t="s">
        <v>1275</v>
      </c>
      <c r="AO16" s="34" t="s">
        <v>1101</v>
      </c>
      <c r="AP16" s="34" t="s">
        <v>1238</v>
      </c>
      <c r="AQ16" s="34" t="s">
        <v>1325</v>
      </c>
      <c r="AR16" s="34" t="s">
        <v>1315</v>
      </c>
      <c r="AS16" s="34" t="s">
        <v>1062</v>
      </c>
      <c r="AT16" s="34" t="s">
        <v>996</v>
      </c>
      <c r="AU16" s="34" t="s">
        <v>1020</v>
      </c>
      <c r="AW16" s="34" t="s">
        <v>1092</v>
      </c>
      <c r="AX16" s="34" t="s">
        <v>1175</v>
      </c>
      <c r="AY16" s="34" t="s">
        <v>1140</v>
      </c>
      <c r="AZ16" s="34" t="s">
        <v>1303</v>
      </c>
      <c r="BA16" s="34" t="s">
        <v>1217</v>
      </c>
      <c r="BB16" s="34" t="s">
        <v>1221</v>
      </c>
      <c r="BC16" s="34" t="s">
        <v>1219</v>
      </c>
      <c r="BD16" s="34" t="s">
        <v>1206</v>
      </c>
      <c r="BG16" s="34" t="s">
        <v>979</v>
      </c>
      <c r="BH16" s="34" t="s">
        <v>1232</v>
      </c>
      <c r="BI16" s="34" t="s">
        <v>1209</v>
      </c>
      <c r="BJ16" s="34" t="s">
        <v>1172</v>
      </c>
      <c r="BK16" s="34" t="s">
        <v>1087</v>
      </c>
      <c r="BL16" s="34" t="s">
        <v>1264</v>
      </c>
      <c r="BM16" s="34" t="s">
        <v>1081</v>
      </c>
      <c r="BN16" s="34" t="s">
        <v>1187</v>
      </c>
      <c r="BO16" s="34" t="s">
        <v>1225</v>
      </c>
      <c r="BP16" s="34" t="s">
        <v>958</v>
      </c>
      <c r="BQ16" s="13" t="s">
        <v>1328</v>
      </c>
      <c r="BR16" s="13" t="s">
        <v>1059</v>
      </c>
      <c r="BS16" s="13" t="s">
        <v>1307</v>
      </c>
      <c r="BT16" s="34" t="s">
        <v>1335</v>
      </c>
      <c r="BU16" s="34" t="s">
        <v>1129</v>
      </c>
      <c r="BV16" s="34" t="s">
        <v>1333</v>
      </c>
      <c r="BW16" s="34" t="s">
        <v>1146</v>
      </c>
      <c r="BX16" s="34" t="s">
        <v>1271</v>
      </c>
      <c r="BY16" s="34" t="s">
        <v>1075</v>
      </c>
      <c r="BZ16" s="34" t="s">
        <v>1341</v>
      </c>
      <c r="CA16" s="34" t="s">
        <v>1386</v>
      </c>
      <c r="CB16" s="34" t="s">
        <v>1344</v>
      </c>
      <c r="CC16" s="34" t="s">
        <v>1169</v>
      </c>
      <c r="CD16" s="34" t="s">
        <v>1010</v>
      </c>
      <c r="CE16" s="34" t="s">
        <v>1330</v>
      </c>
      <c r="CF16" s="34" t="s">
        <v>1108</v>
      </c>
      <c r="CG16" s="34" t="s">
        <v>1212</v>
      </c>
      <c r="CH16" s="34" t="s">
        <v>1260</v>
      </c>
      <c r="CI16" s="137" t="s">
        <v>1363</v>
      </c>
      <c r="CJ16" s="34" t="s">
        <v>1201</v>
      </c>
      <c r="CK16" s="34" t="s">
        <v>1157</v>
      </c>
      <c r="CL16" s="34" t="s">
        <v>1190</v>
      </c>
      <c r="CM16" s="34" t="s">
        <v>1055</v>
      </c>
      <c r="CN16" s="34" t="s">
        <v>1160</v>
      </c>
      <c r="CO16" s="34" t="s">
        <v>1293</v>
      </c>
      <c r="CP16" s="34" t="s">
        <v>946</v>
      </c>
      <c r="CQ16" s="34" t="s">
        <v>1199</v>
      </c>
      <c r="CR16" s="34" t="s">
        <v>1229</v>
      </c>
      <c r="CS16" s="34" t="s">
        <v>1174</v>
      </c>
      <c r="CT16" s="34" t="s">
        <v>1032</v>
      </c>
      <c r="CU16" s="34" t="s">
        <v>1253</v>
      </c>
      <c r="CV16" s="34" t="s">
        <v>1134</v>
      </c>
      <c r="CW16" s="34" t="s">
        <v>1262</v>
      </c>
      <c r="CX16" s="34" t="s">
        <v>1028</v>
      </c>
      <c r="CY16" s="34" t="s">
        <v>1223</v>
      </c>
      <c r="CZ16" s="34" t="s">
        <v>1095</v>
      </c>
      <c r="DA16" s="34" t="s">
        <v>1246</v>
      </c>
      <c r="DB16" s="34" t="s">
        <v>1071</v>
      </c>
      <c r="DC16" s="34" t="s">
        <v>1181</v>
      </c>
      <c r="DD16" s="34" t="s">
        <v>1320</v>
      </c>
      <c r="DE16" s="34" t="s">
        <v>1281</v>
      </c>
      <c r="DF16" s="13" t="s">
        <v>1112</v>
      </c>
      <c r="DG16" s="34" t="s">
        <v>1338</v>
      </c>
      <c r="DH16" s="34" t="s">
        <v>1353</v>
      </c>
      <c r="DI16" s="34" t="s">
        <v>1287</v>
      </c>
      <c r="DJ16" s="34" t="s">
        <v>1322</v>
      </c>
      <c r="DK16" s="34" t="s">
        <v>1150</v>
      </c>
      <c r="DL16" s="34" t="s">
        <v>1310</v>
      </c>
      <c r="DM16" s="13" t="s">
        <v>976</v>
      </c>
      <c r="DN16" s="34" t="s">
        <v>1352</v>
      </c>
      <c r="DO16" s="34" t="s">
        <v>992</v>
      </c>
      <c r="DP16" s="34" t="s">
        <v>1350</v>
      </c>
      <c r="DQ16" s="34" t="s">
        <v>988</v>
      </c>
      <c r="DR16" s="34" t="s">
        <v>1163</v>
      </c>
      <c r="DS16" s="34" t="s">
        <v>1154</v>
      </c>
      <c r="DT16" s="34" t="s">
        <v>1295</v>
      </c>
      <c r="DU16" s="34" t="s">
        <v>1121</v>
      </c>
      <c r="DV16" s="34" t="s">
        <v>1290</v>
      </c>
      <c r="DW16" s="34" t="s">
        <v>1292</v>
      </c>
      <c r="DX16" s="34" t="s">
        <v>1317</v>
      </c>
      <c r="DY16" s="34" t="s">
        <v>1312</v>
      </c>
      <c r="DZ16" s="34" t="s">
        <v>1016</v>
      </c>
      <c r="EA16" s="34" t="s">
        <v>1196</v>
      </c>
      <c r="EB16" s="34" t="s">
        <v>1371</v>
      </c>
      <c r="EC16" s="34" t="s">
        <v>1327</v>
      </c>
      <c r="ED16" s="34" t="s">
        <v>1045</v>
      </c>
      <c r="EE16" s="34" t="s">
        <v>1178</v>
      </c>
      <c r="EF16" s="34" t="s">
        <v>1241</v>
      </c>
      <c r="EG16" s="34" t="s">
        <v>1041</v>
      </c>
      <c r="EH16" s="34" t="s">
        <v>1235</v>
      </c>
      <c r="EI16" s="34" t="s">
        <v>1002</v>
      </c>
      <c r="EJ16" s="34" t="s">
        <v>1268</v>
      </c>
      <c r="EK16" s="34" t="s">
        <v>1005</v>
      </c>
      <c r="EL16" s="99"/>
      <c r="EM16" s="99"/>
    </row>
    <row r="17" spans="1:143" s="13" customFormat="1" ht="15" x14ac:dyDescent="0.25">
      <c r="A17" s="30" t="s">
        <v>936</v>
      </c>
      <c r="B17" s="97"/>
      <c r="C17" s="97"/>
      <c r="D17" s="97"/>
      <c r="E17" s="97"/>
      <c r="F17" s="97"/>
      <c r="G17" s="93" t="s">
        <v>245</v>
      </c>
      <c r="H17" s="14" t="s">
        <v>2</v>
      </c>
      <c r="I17" s="14" t="s">
        <v>244</v>
      </c>
      <c r="J17" s="13" t="s">
        <v>1432</v>
      </c>
      <c r="K17" s="13" t="s">
        <v>756</v>
      </c>
      <c r="L17" s="13" t="s">
        <v>756</v>
      </c>
      <c r="M17" s="13" t="s">
        <v>1433</v>
      </c>
      <c r="N17" s="13" t="s">
        <v>1434</v>
      </c>
      <c r="O17" s="47" t="s">
        <v>758</v>
      </c>
      <c r="P17" s="13" t="s">
        <v>758</v>
      </c>
      <c r="Q17" s="13" t="s">
        <v>1435</v>
      </c>
      <c r="R17" s="13" t="s">
        <v>1435</v>
      </c>
      <c r="S17" s="13" t="s">
        <v>1437</v>
      </c>
      <c r="T17" s="13" t="s">
        <v>1437</v>
      </c>
      <c r="U17" s="13" t="s">
        <v>1439</v>
      </c>
      <c r="V17" s="13" t="s">
        <v>762</v>
      </c>
      <c r="W17" s="13" t="s">
        <v>1440</v>
      </c>
      <c r="X17" s="13" t="s">
        <v>1440</v>
      </c>
      <c r="Y17" s="13" t="s">
        <v>1441</v>
      </c>
      <c r="Z17" s="13" t="s">
        <v>1441</v>
      </c>
      <c r="AA17" s="13" t="s">
        <v>1442</v>
      </c>
      <c r="AB17" s="13" t="s">
        <v>1442</v>
      </c>
      <c r="AC17" s="13" t="s">
        <v>1443</v>
      </c>
      <c r="AD17" s="13" t="s">
        <v>767</v>
      </c>
      <c r="AE17" s="13" t="s">
        <v>767</v>
      </c>
      <c r="AF17" s="13" t="s">
        <v>1444</v>
      </c>
      <c r="AG17" s="13" t="s">
        <v>1445</v>
      </c>
      <c r="AH17" s="13" t="s">
        <v>1445</v>
      </c>
      <c r="AI17" s="13" t="s">
        <v>770</v>
      </c>
      <c r="AJ17" s="13" t="s">
        <v>1446</v>
      </c>
      <c r="AK17" s="13" t="s">
        <v>1448</v>
      </c>
      <c r="AL17" s="13" t="s">
        <v>772</v>
      </c>
      <c r="AM17" s="13" t="s">
        <v>773</v>
      </c>
      <c r="AN17" s="13" t="s">
        <v>1449</v>
      </c>
      <c r="AO17" s="13" t="s">
        <v>1449</v>
      </c>
      <c r="AP17" s="13" t="s">
        <v>1450</v>
      </c>
      <c r="AQ17" s="13" t="s">
        <v>776</v>
      </c>
      <c r="AR17" s="13" t="s">
        <v>1452</v>
      </c>
      <c r="AS17" s="13" t="s">
        <v>777</v>
      </c>
      <c r="AT17" s="13" t="s">
        <v>1453</v>
      </c>
      <c r="AU17" s="13" t="s">
        <v>1454</v>
      </c>
      <c r="AV17" s="13" t="s">
        <v>780</v>
      </c>
      <c r="AW17" s="13" t="s">
        <v>1455</v>
      </c>
      <c r="AX17" s="13" t="s">
        <v>781</v>
      </c>
      <c r="AY17" s="13" t="s">
        <v>781</v>
      </c>
      <c r="AZ17" s="13" t="s">
        <v>1395</v>
      </c>
      <c r="BA17" s="13" t="s">
        <v>1456</v>
      </c>
      <c r="BB17" s="13" t="s">
        <v>1457</v>
      </c>
      <c r="BC17" s="13" t="s">
        <v>1458</v>
      </c>
      <c r="BD17" s="13" t="s">
        <v>785</v>
      </c>
      <c r="BE17" s="13" t="s">
        <v>786</v>
      </c>
      <c r="BF17" s="13" t="s">
        <v>786</v>
      </c>
      <c r="BG17" s="13" t="s">
        <v>1460</v>
      </c>
      <c r="BH17" s="13" t="s">
        <v>788</v>
      </c>
      <c r="BI17" s="13" t="s">
        <v>1461</v>
      </c>
      <c r="BJ17" s="13" t="s">
        <v>790</v>
      </c>
      <c r="BK17" s="13" t="s">
        <v>790</v>
      </c>
      <c r="BL17" s="13" t="s">
        <v>1463</v>
      </c>
      <c r="BM17" s="13" t="s">
        <v>1464</v>
      </c>
      <c r="BN17" s="13" t="s">
        <v>1465</v>
      </c>
      <c r="BO17" s="13" t="s">
        <v>1466</v>
      </c>
      <c r="BP17" s="13" t="s">
        <v>1466</v>
      </c>
      <c r="BQ17" s="13" t="s">
        <v>1467</v>
      </c>
      <c r="BR17" s="13" t="s">
        <v>1692</v>
      </c>
      <c r="BS17" s="13" t="s">
        <v>1468</v>
      </c>
      <c r="BT17" s="13" t="s">
        <v>1469</v>
      </c>
      <c r="BU17" s="13" t="s">
        <v>1469</v>
      </c>
      <c r="BV17" s="13" t="s">
        <v>1471</v>
      </c>
      <c r="BW17" s="13" t="s">
        <v>1471</v>
      </c>
      <c r="BX17" s="13" t="s">
        <v>1472</v>
      </c>
      <c r="BY17" s="13" t="s">
        <v>1473</v>
      </c>
      <c r="BZ17" s="13" t="s">
        <v>1474</v>
      </c>
      <c r="CA17" s="13" t="s">
        <v>1475</v>
      </c>
      <c r="CB17" s="13" t="s">
        <v>1372</v>
      </c>
      <c r="CC17" s="13" t="s">
        <v>1477</v>
      </c>
      <c r="CD17" s="13" t="s">
        <v>1478</v>
      </c>
      <c r="CE17" s="13" t="s">
        <v>802</v>
      </c>
      <c r="CF17" s="13" t="s">
        <v>802</v>
      </c>
      <c r="CG17" s="13" t="s">
        <v>1479</v>
      </c>
      <c r="CH17" s="13" t="s">
        <v>1481</v>
      </c>
      <c r="CI17" s="13" t="s">
        <v>1481</v>
      </c>
      <c r="CJ17" s="13" t="s">
        <v>1482</v>
      </c>
      <c r="CK17" s="13" t="s">
        <v>1440</v>
      </c>
      <c r="CL17" s="13" t="s">
        <v>1483</v>
      </c>
      <c r="CM17" s="13" t="s">
        <v>1484</v>
      </c>
      <c r="CN17" s="13" t="s">
        <v>1485</v>
      </c>
      <c r="CO17" s="13" t="s">
        <v>1486</v>
      </c>
      <c r="CP17" s="13" t="s">
        <v>1486</v>
      </c>
      <c r="CQ17" s="13" t="s">
        <v>810</v>
      </c>
      <c r="CR17" s="13" t="s">
        <v>811</v>
      </c>
      <c r="CS17" s="13" t="s">
        <v>1487</v>
      </c>
      <c r="CT17" s="13" t="s">
        <v>1488</v>
      </c>
      <c r="CU17" s="13" t="s">
        <v>1489</v>
      </c>
      <c r="CV17" s="13" t="s">
        <v>1489</v>
      </c>
      <c r="CW17" s="13" t="s">
        <v>814</v>
      </c>
      <c r="CX17" s="13" t="s">
        <v>814</v>
      </c>
      <c r="CY17" s="13" t="s">
        <v>815</v>
      </c>
      <c r="CZ17" s="13" t="s">
        <v>815</v>
      </c>
      <c r="DA17" s="13" t="s">
        <v>816</v>
      </c>
      <c r="DB17" s="13" t="s">
        <v>816</v>
      </c>
      <c r="DC17" s="13" t="s">
        <v>817</v>
      </c>
      <c r="DD17" s="13" t="s">
        <v>1492</v>
      </c>
      <c r="DE17" s="13" t="s">
        <v>55</v>
      </c>
      <c r="DF17" s="13" t="s">
        <v>55</v>
      </c>
      <c r="DG17" s="13" t="s">
        <v>820</v>
      </c>
      <c r="DH17" s="13" t="s">
        <v>821</v>
      </c>
      <c r="DI17" s="13" t="s">
        <v>822</v>
      </c>
      <c r="DJ17" s="13" t="s">
        <v>1494</v>
      </c>
      <c r="DK17" s="13" t="s">
        <v>1494</v>
      </c>
      <c r="DL17" s="13" t="s">
        <v>1495</v>
      </c>
      <c r="DM17" s="13" t="s">
        <v>824</v>
      </c>
      <c r="DN17" s="13" t="s">
        <v>1496</v>
      </c>
      <c r="DO17" s="13" t="s">
        <v>1497</v>
      </c>
      <c r="DP17" s="13" t="s">
        <v>826</v>
      </c>
      <c r="DQ17" s="13" t="s">
        <v>826</v>
      </c>
      <c r="DR17" s="13" t="s">
        <v>827</v>
      </c>
      <c r="DS17" s="13" t="s">
        <v>828</v>
      </c>
      <c r="DT17" s="13" t="s">
        <v>1501</v>
      </c>
      <c r="DU17" s="13" t="s">
        <v>1502</v>
      </c>
      <c r="DV17" s="13" t="s">
        <v>830</v>
      </c>
      <c r="DW17" s="13" t="s">
        <v>831</v>
      </c>
      <c r="DX17" s="13" t="s">
        <v>1503</v>
      </c>
      <c r="DY17" s="13" t="s">
        <v>1504</v>
      </c>
      <c r="DZ17" s="13" t="s">
        <v>833</v>
      </c>
      <c r="EA17" s="13" t="s">
        <v>834</v>
      </c>
      <c r="EB17" s="13" t="s">
        <v>1505</v>
      </c>
      <c r="EC17" s="13" t="s">
        <v>1506</v>
      </c>
      <c r="ED17" s="13" t="s">
        <v>1506</v>
      </c>
      <c r="EE17" s="13" t="s">
        <v>837</v>
      </c>
      <c r="EF17" s="13" t="s">
        <v>838</v>
      </c>
      <c r="EG17" s="13" t="s">
        <v>838</v>
      </c>
      <c r="EH17" s="13" t="s">
        <v>839</v>
      </c>
      <c r="EI17" s="13" t="s">
        <v>1509</v>
      </c>
      <c r="EJ17" s="13" t="s">
        <v>1510</v>
      </c>
      <c r="EK17" s="13" t="s">
        <v>1510</v>
      </c>
      <c r="EL17" s="99"/>
      <c r="EM17" s="99"/>
    </row>
    <row r="18" spans="1:143" s="13" customFormat="1" ht="15" x14ac:dyDescent="0.25">
      <c r="A18" s="30" t="s">
        <v>1359</v>
      </c>
      <c r="B18" s="97"/>
      <c r="C18" s="97"/>
      <c r="D18" s="97"/>
      <c r="E18" s="97"/>
      <c r="F18" s="97"/>
      <c r="G18" s="93" t="s">
        <v>931</v>
      </c>
      <c r="H18" s="14" t="s">
        <v>2</v>
      </c>
      <c r="I18" s="14" t="s">
        <v>937</v>
      </c>
      <c r="J18" s="13" t="s">
        <v>1230</v>
      </c>
      <c r="K18" s="13" t="s">
        <v>1276</v>
      </c>
      <c r="L18" s="13" t="s">
        <v>1122</v>
      </c>
      <c r="M18" s="13" t="s">
        <v>1164</v>
      </c>
      <c r="N18" s="13" t="s">
        <v>1021</v>
      </c>
      <c r="O18" s="47" t="s">
        <v>1213</v>
      </c>
      <c r="P18" s="13" t="s">
        <v>967</v>
      </c>
      <c r="Q18" s="13" t="s">
        <v>1250</v>
      </c>
      <c r="R18" s="13" t="s">
        <v>1063</v>
      </c>
      <c r="S18" s="13" t="s">
        <v>1191</v>
      </c>
      <c r="T18" s="13" t="s">
        <v>1033</v>
      </c>
      <c r="U18" s="13" t="s">
        <v>1046</v>
      </c>
      <c r="V18" s="13" t="s">
        <v>1298</v>
      </c>
      <c r="W18" s="13" t="s">
        <v>1265</v>
      </c>
      <c r="X18" s="13" t="s">
        <v>959</v>
      </c>
      <c r="Y18" s="13" t="s">
        <v>1247</v>
      </c>
      <c r="Z18" s="13" t="s">
        <v>947</v>
      </c>
      <c r="AA18" s="13" t="s">
        <v>1296</v>
      </c>
      <c r="AB18" s="13" t="s">
        <v>963</v>
      </c>
      <c r="AC18" s="13" t="s">
        <v>1304</v>
      </c>
      <c r="AD18" s="13" t="s">
        <v>1282</v>
      </c>
      <c r="AE18" s="13" t="s">
        <v>1102</v>
      </c>
      <c r="AF18" s="13" t="s">
        <v>1242</v>
      </c>
      <c r="AG18" s="13" t="s">
        <v>1345</v>
      </c>
      <c r="AH18" s="13" t="s">
        <v>1113</v>
      </c>
      <c r="AI18" s="13" t="s">
        <v>1113</v>
      </c>
      <c r="AJ18" s="13" t="s">
        <v>1202</v>
      </c>
      <c r="AK18" s="13" t="s">
        <v>980</v>
      </c>
      <c r="AL18" s="13" t="s">
        <v>1182</v>
      </c>
      <c r="AM18" s="13" t="s">
        <v>1366</v>
      </c>
      <c r="AN18" s="13" t="s">
        <v>1096</v>
      </c>
      <c r="AO18" s="13" t="s">
        <v>1096</v>
      </c>
      <c r="AP18" s="13" t="s">
        <v>1236</v>
      </c>
      <c r="AQ18" s="13" t="s">
        <v>1323</v>
      </c>
      <c r="AR18" s="13" t="s">
        <v>1313</v>
      </c>
      <c r="AS18" s="13" t="s">
        <v>1060</v>
      </c>
      <c r="AT18" s="13" t="s">
        <v>993</v>
      </c>
      <c r="AU18" s="13" t="s">
        <v>1017</v>
      </c>
      <c r="AV18" s="13" t="s">
        <v>50</v>
      </c>
      <c r="AW18" s="13" t="s">
        <v>1088</v>
      </c>
      <c r="AX18" s="13" t="s">
        <v>1135</v>
      </c>
      <c r="AY18" s="13" t="s">
        <v>1135</v>
      </c>
      <c r="AZ18" s="13" t="s">
        <v>1301</v>
      </c>
      <c r="BA18" s="13" t="s">
        <v>1215</v>
      </c>
      <c r="BB18" s="13" t="s">
        <v>1220</v>
      </c>
      <c r="BC18" s="13" t="s">
        <v>1218</v>
      </c>
      <c r="BD18" s="13" t="s">
        <v>1204</v>
      </c>
      <c r="BE18" s="13" t="s">
        <v>1367</v>
      </c>
      <c r="BF18" s="13" t="s">
        <v>50</v>
      </c>
      <c r="BG18" s="13" t="s">
        <v>977</v>
      </c>
      <c r="BH18" s="13" t="s">
        <v>1230</v>
      </c>
      <c r="BI18" s="13" t="s">
        <v>1207</v>
      </c>
      <c r="BJ18" s="13" t="s">
        <v>1170</v>
      </c>
      <c r="BK18" s="13" t="s">
        <v>1082</v>
      </c>
      <c r="BL18" s="13" t="s">
        <v>1263</v>
      </c>
      <c r="BM18" s="13" t="s">
        <v>1076</v>
      </c>
      <c r="BN18" s="13" t="s">
        <v>1185</v>
      </c>
      <c r="BO18" s="13" t="s">
        <v>955</v>
      </c>
      <c r="BP18" s="13" t="s">
        <v>955</v>
      </c>
      <c r="BQ18" s="13" t="s">
        <v>1056</v>
      </c>
      <c r="BR18" s="13" t="s">
        <v>1056</v>
      </c>
      <c r="BS18" s="13" t="s">
        <v>1306</v>
      </c>
      <c r="BT18" s="13" t="s">
        <v>1126</v>
      </c>
      <c r="BU18" s="13" t="s">
        <v>1126</v>
      </c>
      <c r="BV18" s="13" t="s">
        <v>1331</v>
      </c>
      <c r="BW18" s="13" t="s">
        <v>1141</v>
      </c>
      <c r="BX18" s="13" t="s">
        <v>1269</v>
      </c>
      <c r="BY18" s="13" t="s">
        <v>1072</v>
      </c>
      <c r="BZ18" s="13" t="s">
        <v>1339</v>
      </c>
      <c r="CA18" s="13" t="s">
        <v>1368</v>
      </c>
      <c r="CB18" s="13" t="s">
        <v>1342</v>
      </c>
      <c r="CC18" s="13" t="s">
        <v>1167</v>
      </c>
      <c r="CD18" s="13" t="s">
        <v>1006</v>
      </c>
      <c r="CE18" s="13" t="s">
        <v>1329</v>
      </c>
      <c r="CF18" s="13" t="s">
        <v>1105</v>
      </c>
      <c r="CG18" s="13" t="s">
        <v>1210</v>
      </c>
      <c r="CH18" s="13" t="s">
        <v>1257</v>
      </c>
      <c r="CI18" s="13" t="s">
        <v>1257</v>
      </c>
      <c r="CJ18" s="13" t="s">
        <v>1200</v>
      </c>
      <c r="CK18" s="13" t="s">
        <v>1155</v>
      </c>
      <c r="CL18" s="13" t="s">
        <v>1188</v>
      </c>
      <c r="CM18" s="13" t="s">
        <v>1051</v>
      </c>
      <c r="CN18" s="13" t="s">
        <v>1158</v>
      </c>
      <c r="CO18" s="13" t="s">
        <v>939</v>
      </c>
      <c r="CP18" s="13" t="s">
        <v>939</v>
      </c>
      <c r="CQ18" s="13" t="s">
        <v>1197</v>
      </c>
      <c r="CR18" s="13" t="s">
        <v>1226</v>
      </c>
      <c r="CS18" s="13" t="s">
        <v>1173</v>
      </c>
      <c r="CT18" s="13" t="s">
        <v>1029</v>
      </c>
      <c r="CU18" s="13" t="s">
        <v>1252</v>
      </c>
      <c r="CV18" s="13" t="s">
        <v>1130</v>
      </c>
      <c r="CW18" s="13" t="s">
        <v>1261</v>
      </c>
      <c r="CX18" s="13" t="s">
        <v>1025</v>
      </c>
      <c r="CY18" s="13" t="s">
        <v>1222</v>
      </c>
      <c r="CZ18" s="13" t="s">
        <v>1093</v>
      </c>
      <c r="DA18" s="13" t="s">
        <v>1245</v>
      </c>
      <c r="DB18" s="13" t="s">
        <v>1066</v>
      </c>
      <c r="DC18" s="13" t="s">
        <v>1179</v>
      </c>
      <c r="DD18" s="13" t="s">
        <v>1318</v>
      </c>
      <c r="DE18" s="13" t="s">
        <v>1280</v>
      </c>
      <c r="DF18" s="13" t="s">
        <v>1109</v>
      </c>
      <c r="DG18" s="13" t="s">
        <v>1336</v>
      </c>
      <c r="DH18" s="13" t="s">
        <v>1254</v>
      </c>
      <c r="DI18" s="13" t="s">
        <v>1285</v>
      </c>
      <c r="DJ18" s="13" t="s">
        <v>1321</v>
      </c>
      <c r="DK18" s="13" t="s">
        <v>1147</v>
      </c>
      <c r="DL18" s="13" t="s">
        <v>1308</v>
      </c>
      <c r="DM18" s="13" t="s">
        <v>972</v>
      </c>
      <c r="DN18" s="13" t="s">
        <v>1351</v>
      </c>
      <c r="DO18" s="13" t="s">
        <v>989</v>
      </c>
      <c r="DP18" s="13" t="s">
        <v>1348</v>
      </c>
      <c r="DQ18" s="13" t="s">
        <v>984</v>
      </c>
      <c r="DR18" s="13" t="s">
        <v>1161</v>
      </c>
      <c r="DS18" s="13" t="s">
        <v>1151</v>
      </c>
      <c r="DT18" s="13" t="s">
        <v>1294</v>
      </c>
      <c r="DU18" s="13" t="s">
        <v>1117</v>
      </c>
      <c r="DV18" s="13" t="s">
        <v>1288</v>
      </c>
      <c r="DW18" s="13" t="s">
        <v>1291</v>
      </c>
      <c r="DX18" s="13" t="s">
        <v>1316</v>
      </c>
      <c r="DY18" s="13" t="s">
        <v>1311</v>
      </c>
      <c r="DZ18" s="13" t="s">
        <v>1011</v>
      </c>
      <c r="EA18" s="13" t="s">
        <v>1194</v>
      </c>
      <c r="EB18" s="13" t="s">
        <v>1369</v>
      </c>
      <c r="EC18" s="13" t="s">
        <v>1042</v>
      </c>
      <c r="ED18" s="13" t="s">
        <v>1042</v>
      </c>
      <c r="EE18" s="13" t="s">
        <v>1176</v>
      </c>
      <c r="EF18" s="13" t="s">
        <v>1239</v>
      </c>
      <c r="EG18" s="13" t="s">
        <v>1038</v>
      </c>
      <c r="EH18" s="13" t="s">
        <v>997</v>
      </c>
      <c r="EI18" s="13" t="s">
        <v>997</v>
      </c>
      <c r="EJ18" s="13" t="s">
        <v>1003</v>
      </c>
      <c r="EK18" s="13" t="s">
        <v>1003</v>
      </c>
      <c r="EL18" s="99"/>
      <c r="EM18" s="99"/>
    </row>
    <row r="19" spans="1:143" s="30" customFormat="1" ht="15" x14ac:dyDescent="0.25">
      <c r="A19" s="30" t="s">
        <v>15</v>
      </c>
      <c r="B19" s="97"/>
      <c r="C19" s="97"/>
      <c r="D19" s="97"/>
      <c r="E19" s="97"/>
      <c r="F19" s="97"/>
      <c r="G19" s="138" t="s">
        <v>22</v>
      </c>
      <c r="H19" s="30" t="s">
        <v>13</v>
      </c>
      <c r="I19" s="30" t="s">
        <v>127</v>
      </c>
      <c r="J19" s="30" t="s">
        <v>98</v>
      </c>
      <c r="K19" s="30" t="s">
        <v>1277</v>
      </c>
      <c r="L19" s="30" t="s">
        <v>91</v>
      </c>
      <c r="M19" s="30" t="s">
        <v>94</v>
      </c>
      <c r="N19" s="30" t="s">
        <v>91</v>
      </c>
      <c r="O19" s="49" t="s">
        <v>1137</v>
      </c>
      <c r="P19" s="30" t="s">
        <v>1258</v>
      </c>
      <c r="Q19" s="30" t="s">
        <v>98</v>
      </c>
      <c r="R19" s="30" t="s">
        <v>1436</v>
      </c>
      <c r="S19" s="30" t="s">
        <v>1227</v>
      </c>
      <c r="T19" s="30" t="s">
        <v>1438</v>
      </c>
      <c r="U19" s="30" t="s">
        <v>1047</v>
      </c>
      <c r="V19" s="30" t="s">
        <v>91</v>
      </c>
      <c r="W19" s="30" t="s">
        <v>1258</v>
      </c>
      <c r="X19" s="30" t="s">
        <v>100</v>
      </c>
      <c r="Y19" s="30" t="s">
        <v>91</v>
      </c>
      <c r="Z19" s="30" t="s">
        <v>91</v>
      </c>
      <c r="AA19" s="30" t="s">
        <v>100</v>
      </c>
      <c r="AB19" s="30" t="s">
        <v>15</v>
      </c>
      <c r="AC19" s="30" t="s">
        <v>88</v>
      </c>
      <c r="AD19" s="30" t="s">
        <v>91</v>
      </c>
      <c r="AE19" s="30" t="s">
        <v>91</v>
      </c>
      <c r="AF19" s="30" t="s">
        <v>91</v>
      </c>
      <c r="AG19" s="30" t="s">
        <v>91</v>
      </c>
      <c r="AH19" s="30" t="s">
        <v>91</v>
      </c>
      <c r="AI19" s="30" t="s">
        <v>91</v>
      </c>
      <c r="AJ19" s="30" t="s">
        <v>1447</v>
      </c>
      <c r="AK19" s="30" t="s">
        <v>100</v>
      </c>
      <c r="AL19" s="30" t="s">
        <v>91</v>
      </c>
      <c r="AM19" s="30" t="s">
        <v>100</v>
      </c>
      <c r="AN19" s="30" t="s">
        <v>15</v>
      </c>
      <c r="AO19" s="30" t="s">
        <v>96</v>
      </c>
      <c r="AP19" s="30" t="s">
        <v>964</v>
      </c>
      <c r="AQ19" s="30" t="s">
        <v>1451</v>
      </c>
      <c r="AR19" s="30" t="s">
        <v>96</v>
      </c>
      <c r="AS19" s="30" t="s">
        <v>97</v>
      </c>
      <c r="AT19" s="30" t="s">
        <v>58</v>
      </c>
      <c r="AU19" s="30" t="s">
        <v>15</v>
      </c>
      <c r="AV19" s="30" t="s">
        <v>91</v>
      </c>
      <c r="AW19" s="30" t="s">
        <v>91</v>
      </c>
      <c r="AX19" s="30" t="s">
        <v>96</v>
      </c>
      <c r="AY19" s="30" t="s">
        <v>1137</v>
      </c>
      <c r="AZ19" s="30" t="s">
        <v>88</v>
      </c>
      <c r="BA19" s="30" t="s">
        <v>89</v>
      </c>
      <c r="BB19" s="30" t="s">
        <v>89</v>
      </c>
      <c r="BC19" s="30" t="s">
        <v>89</v>
      </c>
      <c r="BD19" s="30" t="s">
        <v>1459</v>
      </c>
      <c r="BE19" s="30" t="s">
        <v>85</v>
      </c>
      <c r="BF19" s="30" t="s">
        <v>85</v>
      </c>
      <c r="BG19" s="30" t="s">
        <v>15</v>
      </c>
      <c r="BH19" s="30" t="s">
        <v>98</v>
      </c>
      <c r="BI19" s="30" t="s">
        <v>1462</v>
      </c>
      <c r="BJ19" s="30" t="s">
        <v>1083</v>
      </c>
      <c r="BK19" s="30" t="s">
        <v>89</v>
      </c>
      <c r="BL19" s="30" t="s">
        <v>97</v>
      </c>
      <c r="BM19" s="30" t="s">
        <v>91</v>
      </c>
      <c r="BN19" s="30" t="s">
        <v>1258</v>
      </c>
      <c r="BO19" s="30" t="s">
        <v>97</v>
      </c>
      <c r="BP19" s="30" t="s">
        <v>15</v>
      </c>
      <c r="BQ19" s="30" t="s">
        <v>100</v>
      </c>
      <c r="BR19" s="30" t="s">
        <v>1064</v>
      </c>
      <c r="BS19" s="30" t="s">
        <v>88</v>
      </c>
      <c r="BT19" s="30" t="s">
        <v>88</v>
      </c>
      <c r="BU19" s="30" t="s">
        <v>1470</v>
      </c>
      <c r="BV19" s="30" t="s">
        <v>88</v>
      </c>
      <c r="BW19" s="30" t="s">
        <v>1047</v>
      </c>
      <c r="BX19" s="30" t="s">
        <v>88</v>
      </c>
      <c r="BY19" s="30" t="s">
        <v>91</v>
      </c>
      <c r="BZ19" s="30" t="s">
        <v>91</v>
      </c>
      <c r="CA19" s="30" t="s">
        <v>1137</v>
      </c>
      <c r="CB19" s="30" t="s">
        <v>1476</v>
      </c>
      <c r="CC19" s="30" t="s">
        <v>93</v>
      </c>
      <c r="CD19" s="30" t="s">
        <v>91</v>
      </c>
      <c r="CE19" s="30" t="s">
        <v>89</v>
      </c>
      <c r="CF19" s="30" t="s">
        <v>89</v>
      </c>
      <c r="CG19" s="30" t="s">
        <v>1480</v>
      </c>
      <c r="CH19" s="30" t="s">
        <v>1258</v>
      </c>
      <c r="CI19" s="30" t="s">
        <v>173</v>
      </c>
      <c r="CJ19" s="30" t="s">
        <v>96</v>
      </c>
      <c r="CK19" s="30" t="s">
        <v>91</v>
      </c>
      <c r="CL19" s="30" t="s">
        <v>1272</v>
      </c>
      <c r="CM19" s="30" t="s">
        <v>1272</v>
      </c>
      <c r="CN19" s="30" t="s">
        <v>96</v>
      </c>
      <c r="CO19" s="30" t="s">
        <v>89</v>
      </c>
      <c r="CP19" s="30" t="s">
        <v>941</v>
      </c>
      <c r="CQ19" s="30" t="s">
        <v>100</v>
      </c>
      <c r="CR19" s="30" t="s">
        <v>1118</v>
      </c>
      <c r="CS19" s="30" t="s">
        <v>91</v>
      </c>
      <c r="CT19" s="30" t="s">
        <v>91</v>
      </c>
      <c r="CU19" s="30" t="s">
        <v>1490</v>
      </c>
      <c r="CV19" s="30" t="s">
        <v>1131</v>
      </c>
      <c r="CW19" s="30" t="s">
        <v>93</v>
      </c>
      <c r="CX19" s="30" t="s">
        <v>91</v>
      </c>
      <c r="CY19" s="30" t="s">
        <v>172</v>
      </c>
      <c r="CZ19" s="30" t="s">
        <v>98</v>
      </c>
      <c r="DA19" s="30" t="s">
        <v>1097</v>
      </c>
      <c r="DB19" s="30" t="s">
        <v>1491</v>
      </c>
      <c r="DC19" s="30" t="s">
        <v>948</v>
      </c>
      <c r="DD19" s="30" t="s">
        <v>96</v>
      </c>
      <c r="DE19" s="30" t="s">
        <v>94</v>
      </c>
      <c r="DF19" s="30" t="s">
        <v>91</v>
      </c>
      <c r="DG19" s="30" t="s">
        <v>1493</v>
      </c>
      <c r="DH19" s="30" t="s">
        <v>15</v>
      </c>
      <c r="DI19" s="30" t="s">
        <v>96</v>
      </c>
      <c r="DJ19" s="30" t="s">
        <v>89</v>
      </c>
      <c r="DK19" s="30" t="s">
        <v>92</v>
      </c>
      <c r="DL19" s="30" t="s">
        <v>173</v>
      </c>
      <c r="DM19" s="30" t="s">
        <v>173</v>
      </c>
      <c r="DN19" s="30" t="s">
        <v>90</v>
      </c>
      <c r="DO19" s="30" t="s">
        <v>90</v>
      </c>
      <c r="DP19" s="30" t="s">
        <v>1498</v>
      </c>
      <c r="DQ19" s="30" t="s">
        <v>1499</v>
      </c>
      <c r="DR19" s="30" t="s">
        <v>94</v>
      </c>
      <c r="DS19" s="30" t="s">
        <v>1500</v>
      </c>
      <c r="DT19" s="30" t="s">
        <v>91</v>
      </c>
      <c r="DU19" s="30" t="s">
        <v>1119</v>
      </c>
      <c r="DV19" s="30" t="s">
        <v>93</v>
      </c>
      <c r="DW19" s="30" t="s">
        <v>93</v>
      </c>
      <c r="DX19" s="30" t="s">
        <v>98</v>
      </c>
      <c r="DY19" s="30" t="s">
        <v>97</v>
      </c>
      <c r="DZ19" s="30" t="s">
        <v>91</v>
      </c>
      <c r="EA19" s="30" t="s">
        <v>1233</v>
      </c>
      <c r="EB19" s="30" t="s">
        <v>15</v>
      </c>
      <c r="EC19" s="30" t="s">
        <v>1507</v>
      </c>
      <c r="ED19" s="30" t="s">
        <v>1026</v>
      </c>
      <c r="EE19" s="30" t="s">
        <v>33</v>
      </c>
      <c r="EF19" s="30" t="s">
        <v>93</v>
      </c>
      <c r="EG19" s="30" t="s">
        <v>92</v>
      </c>
      <c r="EH19" s="30" t="s">
        <v>1508</v>
      </c>
      <c r="EI19" s="30" t="s">
        <v>99</v>
      </c>
      <c r="EJ19" s="30" t="s">
        <v>1511</v>
      </c>
      <c r="EK19" s="30" t="s">
        <v>97</v>
      </c>
      <c r="EL19" s="97"/>
      <c r="EM19" s="97"/>
    </row>
    <row r="20" spans="1:143" s="14" customFormat="1" ht="15" x14ac:dyDescent="0.25">
      <c r="A20" s="30" t="s">
        <v>296</v>
      </c>
      <c r="B20" s="97"/>
      <c r="C20" s="97"/>
      <c r="D20" s="97"/>
      <c r="E20" s="97"/>
      <c r="F20" s="97"/>
      <c r="G20" s="93" t="s">
        <v>297</v>
      </c>
      <c r="H20" s="14" t="s">
        <v>7</v>
      </c>
      <c r="I20" s="30" t="s">
        <v>298</v>
      </c>
      <c r="J20" s="139">
        <v>40969.062314814815</v>
      </c>
      <c r="K20" s="139">
        <v>41282.655810185184</v>
      </c>
      <c r="L20" s="139">
        <v>41301</v>
      </c>
      <c r="M20" s="139">
        <v>40373.909456018519</v>
      </c>
      <c r="N20" s="139">
        <v>40669</v>
      </c>
      <c r="O20" s="139">
        <v>40896.333333333336</v>
      </c>
      <c r="P20" s="139" t="s">
        <v>50</v>
      </c>
      <c r="Q20" s="139">
        <v>41073.945104166669</v>
      </c>
      <c r="R20" s="139" t="s">
        <v>50</v>
      </c>
      <c r="S20" s="139">
        <v>40754.896041666667</v>
      </c>
      <c r="T20" s="139" t="s">
        <v>50</v>
      </c>
      <c r="U20" s="139">
        <v>41263</v>
      </c>
      <c r="V20" s="139">
        <v>41251.32980324074</v>
      </c>
      <c r="W20" s="139">
        <v>41184.239814814813</v>
      </c>
      <c r="X20" s="139">
        <v>41411</v>
      </c>
      <c r="Y20" s="139">
        <v>41057.333333333336</v>
      </c>
      <c r="Z20" s="139">
        <v>41044</v>
      </c>
      <c r="AA20" s="139">
        <v>41281.333333333336</v>
      </c>
      <c r="AB20" s="139" t="s">
        <v>50</v>
      </c>
      <c r="AC20" s="139">
        <v>41257.322500000002</v>
      </c>
      <c r="AD20" s="139">
        <v>41273.027187500003</v>
      </c>
      <c r="AE20" s="139">
        <v>41496</v>
      </c>
      <c r="AF20" s="139">
        <v>41018.011620370373</v>
      </c>
      <c r="AG20" s="139">
        <v>41416.015833333331</v>
      </c>
      <c r="AH20" s="139">
        <v>41321.777326388888</v>
      </c>
      <c r="AI20" s="139">
        <v>41320</v>
      </c>
      <c r="AJ20" s="139">
        <v>40787.933796296296</v>
      </c>
      <c r="AK20" s="139">
        <v>41368</v>
      </c>
      <c r="AL20" s="139">
        <v>40515.329027777778</v>
      </c>
      <c r="AM20" s="139">
        <v>41311.932106481479</v>
      </c>
      <c r="AN20" s="139">
        <v>41207.841620370367</v>
      </c>
      <c r="AO20" s="139" t="s">
        <v>50</v>
      </c>
      <c r="AP20" s="139">
        <v>40974.909942129627</v>
      </c>
      <c r="AQ20" s="139">
        <v>41332.954317129632</v>
      </c>
      <c r="AR20" s="139">
        <v>41262.085405092592</v>
      </c>
      <c r="AS20" s="139">
        <v>41333</v>
      </c>
      <c r="AT20" s="139" t="s">
        <v>50</v>
      </c>
      <c r="AU20" s="139">
        <v>41348</v>
      </c>
      <c r="AV20" s="139" t="s">
        <v>50</v>
      </c>
      <c r="AW20" s="139">
        <v>41474</v>
      </c>
      <c r="AX20" s="139">
        <v>40504.333333333336</v>
      </c>
      <c r="AY20" s="139">
        <v>41261</v>
      </c>
      <c r="AZ20" s="139">
        <v>41257.279849537037</v>
      </c>
      <c r="BA20" s="139">
        <v>40857.867638888885</v>
      </c>
      <c r="BB20" s="139">
        <v>40857.909074074072</v>
      </c>
      <c r="BC20" s="139">
        <v>40857.867650462962</v>
      </c>
      <c r="BD20" s="139">
        <v>40911.333333333336</v>
      </c>
      <c r="BE20" s="139" t="s">
        <v>50</v>
      </c>
      <c r="BF20" s="139" t="s">
        <v>50</v>
      </c>
      <c r="BG20" s="139" t="s">
        <v>50</v>
      </c>
      <c r="BH20" s="139">
        <v>40969.062314814815</v>
      </c>
      <c r="BI20" s="139">
        <v>40775.081041666665</v>
      </c>
      <c r="BJ20" s="139">
        <v>40446.045706018522</v>
      </c>
      <c r="BK20" s="139">
        <v>41478</v>
      </c>
      <c r="BL20" s="139">
        <v>41215.044293981482</v>
      </c>
      <c r="BM20" s="139">
        <v>41625</v>
      </c>
      <c r="BN20" s="139">
        <v>40575.333333333336</v>
      </c>
      <c r="BO20" s="139">
        <v>40920.108587962961</v>
      </c>
      <c r="BP20" s="139">
        <v>41528</v>
      </c>
      <c r="BQ20" s="139">
        <v>41361.0628125</v>
      </c>
      <c r="BR20" s="139" t="s">
        <v>50</v>
      </c>
      <c r="BS20" s="139">
        <v>41257.279988425929</v>
      </c>
      <c r="BT20" s="139">
        <v>41402.065879629627</v>
      </c>
      <c r="BU20" s="139" t="s">
        <v>50</v>
      </c>
      <c r="BV20" s="139">
        <v>41389.011261574073</v>
      </c>
      <c r="BW20" s="139">
        <v>41436</v>
      </c>
      <c r="BX20" s="139" t="s">
        <v>50</v>
      </c>
      <c r="BY20" s="139" t="s">
        <v>50</v>
      </c>
      <c r="BZ20" s="139">
        <v>41395.974016203705</v>
      </c>
      <c r="CA20" s="139">
        <v>41149.860694444447</v>
      </c>
      <c r="CB20" s="139">
        <v>41397.803935185184</v>
      </c>
      <c r="CC20" s="139">
        <v>40416.169687499998</v>
      </c>
      <c r="CD20" s="139">
        <v>41297</v>
      </c>
      <c r="CE20" s="139">
        <v>41365.780729166669</v>
      </c>
      <c r="CF20" s="139" t="s">
        <v>50</v>
      </c>
      <c r="CG20" s="139">
        <v>40781.742986111109</v>
      </c>
      <c r="CH20" s="139">
        <v>41156.853009259263</v>
      </c>
      <c r="CI20" s="139" t="s">
        <v>50</v>
      </c>
      <c r="CJ20" s="139">
        <v>40779.333333333336</v>
      </c>
      <c r="CK20" s="139">
        <v>40146.333333333336</v>
      </c>
      <c r="CL20" s="139">
        <v>40694.400648148148</v>
      </c>
      <c r="CM20" s="139" t="s">
        <v>50</v>
      </c>
      <c r="CN20" s="139">
        <v>40246.333333333336</v>
      </c>
      <c r="CO20" s="139">
        <v>41242.774340277778</v>
      </c>
      <c r="CP20" s="139">
        <v>41401</v>
      </c>
      <c r="CQ20" s="139">
        <v>40737.083726851852</v>
      </c>
      <c r="CR20" s="139">
        <v>40927.9</v>
      </c>
      <c r="CS20" s="139">
        <v>40464.845567129632</v>
      </c>
      <c r="CT20" s="139">
        <v>41480</v>
      </c>
      <c r="CU20" s="139">
        <v>41079.833287037036</v>
      </c>
      <c r="CV20" s="139">
        <v>41092</v>
      </c>
      <c r="CW20" s="139">
        <v>41180.983888888892</v>
      </c>
      <c r="CX20" s="139" t="s">
        <v>50</v>
      </c>
      <c r="CY20" s="139">
        <v>40929.078449074077</v>
      </c>
      <c r="CZ20" s="139">
        <v>41344</v>
      </c>
      <c r="DA20" s="139">
        <v>41044.244490740741</v>
      </c>
      <c r="DB20" s="139" t="s">
        <v>50</v>
      </c>
      <c r="DC20" s="139">
        <v>40549.632314814815</v>
      </c>
      <c r="DD20" s="139">
        <v>41327.863761574074</v>
      </c>
      <c r="DE20" s="139">
        <v>41233.333333333336</v>
      </c>
      <c r="DF20" s="139">
        <v>41232</v>
      </c>
      <c r="DG20" s="139">
        <v>41400.90388888889</v>
      </c>
      <c r="DH20" s="139">
        <v>41216.893750000003</v>
      </c>
      <c r="DI20" s="139">
        <v>41332.016122685185</v>
      </c>
      <c r="DJ20" s="139">
        <v>41337.520543981482</v>
      </c>
      <c r="DK20" s="139">
        <v>41340</v>
      </c>
      <c r="DL20" s="139">
        <v>41303.405335648145</v>
      </c>
      <c r="DM20" s="139">
        <v>41338</v>
      </c>
      <c r="DN20" s="139">
        <v>41453.65152777778</v>
      </c>
      <c r="DO20" s="139">
        <v>41304</v>
      </c>
      <c r="DP20" s="139">
        <v>41422.806157407409</v>
      </c>
      <c r="DQ20" s="139" t="s">
        <v>50</v>
      </c>
      <c r="DR20" s="139">
        <v>40334.182060185187</v>
      </c>
      <c r="DS20" s="139">
        <v>39988.178981481484</v>
      </c>
      <c r="DT20" s="139">
        <v>41253.868379629632</v>
      </c>
      <c r="DU20" s="139">
        <v>41311</v>
      </c>
      <c r="DV20" s="139">
        <v>41253.858368055553</v>
      </c>
      <c r="DW20" s="139">
        <v>41253.858368055553</v>
      </c>
      <c r="DX20" s="139">
        <v>41325.010787037034</v>
      </c>
      <c r="DY20" s="139">
        <v>41261.947013888886</v>
      </c>
      <c r="DZ20" s="139" t="s">
        <v>50</v>
      </c>
      <c r="EA20" s="139">
        <v>40788.023599537039</v>
      </c>
      <c r="EB20" s="139">
        <v>41108.993368055555</v>
      </c>
      <c r="EC20" s="139">
        <v>41339.333333333336</v>
      </c>
      <c r="ED20" s="139">
        <v>41359</v>
      </c>
      <c r="EE20" s="139">
        <v>40495.607175925928</v>
      </c>
      <c r="EF20" s="139">
        <v>41005.128634259258</v>
      </c>
      <c r="EG20" s="139">
        <v>41152</v>
      </c>
      <c r="EH20" s="139">
        <v>40966.333333333336</v>
      </c>
      <c r="EI20" s="139" t="s">
        <v>50</v>
      </c>
      <c r="EJ20" s="139">
        <v>41194.478738425925</v>
      </c>
      <c r="EK20" s="139" t="s">
        <v>50</v>
      </c>
      <c r="EL20" s="111"/>
      <c r="EM20" s="111"/>
    </row>
    <row r="21" spans="1:143" s="15" customFormat="1" ht="15" x14ac:dyDescent="0.25">
      <c r="A21" s="140"/>
      <c r="B21" s="97"/>
      <c r="C21" s="97"/>
      <c r="D21" s="97"/>
      <c r="E21" s="97"/>
      <c r="F21" s="97"/>
      <c r="G21" s="92" t="s">
        <v>475</v>
      </c>
      <c r="H21" s="80"/>
      <c r="I21" s="80"/>
      <c r="O21" s="55"/>
      <c r="EL21" s="99"/>
      <c r="EM21" s="99"/>
    </row>
    <row r="22" spans="1:143" s="14" customFormat="1" ht="15" x14ac:dyDescent="0.25">
      <c r="A22" s="30" t="s">
        <v>348</v>
      </c>
      <c r="B22" s="97"/>
      <c r="C22" s="97"/>
      <c r="D22" s="97"/>
      <c r="E22" s="97"/>
      <c r="F22" s="97"/>
      <c r="G22" s="93" t="s">
        <v>23</v>
      </c>
      <c r="H22" s="14" t="s">
        <v>4</v>
      </c>
      <c r="I22" s="14" t="s">
        <v>128</v>
      </c>
      <c r="J22" s="141" t="s">
        <v>52</v>
      </c>
      <c r="K22" s="141">
        <v>2.99</v>
      </c>
      <c r="L22" s="141">
        <v>2.99</v>
      </c>
      <c r="M22" s="141" t="s">
        <v>52</v>
      </c>
      <c r="N22" s="141" t="s">
        <v>52</v>
      </c>
      <c r="O22" s="141" t="s">
        <v>52</v>
      </c>
      <c r="P22" s="141" t="s">
        <v>52</v>
      </c>
      <c r="Q22" s="141" t="s">
        <v>52</v>
      </c>
      <c r="R22" s="141" t="s">
        <v>52</v>
      </c>
      <c r="S22" s="141" t="s">
        <v>52</v>
      </c>
      <c r="T22" s="141" t="s">
        <v>52</v>
      </c>
      <c r="U22" s="141" t="s">
        <v>52</v>
      </c>
      <c r="V22" s="141" t="s">
        <v>52</v>
      </c>
      <c r="W22" s="141" t="s">
        <v>52</v>
      </c>
      <c r="X22" s="141" t="s">
        <v>52</v>
      </c>
      <c r="Y22" s="141" t="s">
        <v>52</v>
      </c>
      <c r="Z22" s="141" t="s">
        <v>52</v>
      </c>
      <c r="AA22" s="141" t="s">
        <v>52</v>
      </c>
      <c r="AB22" s="141" t="s">
        <v>52</v>
      </c>
      <c r="AC22" s="141">
        <v>2.99</v>
      </c>
      <c r="AD22" s="141">
        <v>0.99</v>
      </c>
      <c r="AE22" s="141">
        <v>0.69</v>
      </c>
      <c r="AF22" s="141" t="s">
        <v>52</v>
      </c>
      <c r="AG22" s="141" t="s">
        <v>52</v>
      </c>
      <c r="AH22" s="141">
        <v>0.99</v>
      </c>
      <c r="AI22" s="141">
        <v>0.69</v>
      </c>
      <c r="AJ22" s="141" t="s">
        <v>52</v>
      </c>
      <c r="AK22" s="141" t="s">
        <v>52</v>
      </c>
      <c r="AL22" s="141" t="s">
        <v>52</v>
      </c>
      <c r="AM22" s="141" t="s">
        <v>52</v>
      </c>
      <c r="AN22" s="141" t="s">
        <v>52</v>
      </c>
      <c r="AO22" s="141" t="s">
        <v>52</v>
      </c>
      <c r="AP22" s="141" t="s">
        <v>52</v>
      </c>
      <c r="AQ22" s="141" t="s">
        <v>52</v>
      </c>
      <c r="AR22" s="141" t="s">
        <v>52</v>
      </c>
      <c r="AS22" s="141" t="s">
        <v>52</v>
      </c>
      <c r="AT22" s="141" t="s">
        <v>52</v>
      </c>
      <c r="AU22" s="141" t="s">
        <v>52</v>
      </c>
      <c r="AV22" s="141" t="s">
        <v>52</v>
      </c>
      <c r="AW22" s="141" t="s">
        <v>52</v>
      </c>
      <c r="AX22" s="141" t="s">
        <v>52</v>
      </c>
      <c r="AY22" s="141" t="s">
        <v>52</v>
      </c>
      <c r="AZ22" s="141">
        <v>2.99</v>
      </c>
      <c r="BA22" s="141">
        <v>1.99</v>
      </c>
      <c r="BB22" s="141">
        <v>1.99</v>
      </c>
      <c r="BC22" s="141">
        <v>1.99</v>
      </c>
      <c r="BD22" s="141" t="s">
        <v>52</v>
      </c>
      <c r="BE22" s="141" t="s">
        <v>52</v>
      </c>
      <c r="BF22" s="141" t="s">
        <v>52</v>
      </c>
      <c r="BG22" s="141">
        <v>0.69</v>
      </c>
      <c r="BH22" s="141" t="s">
        <v>52</v>
      </c>
      <c r="BI22" s="141" t="s">
        <v>52</v>
      </c>
      <c r="BJ22" s="141" t="s">
        <v>52</v>
      </c>
      <c r="BK22" s="141" t="s">
        <v>52</v>
      </c>
      <c r="BL22" s="141" t="s">
        <v>52</v>
      </c>
      <c r="BM22" s="141" t="s">
        <v>52</v>
      </c>
      <c r="BN22" s="141">
        <v>20.99</v>
      </c>
      <c r="BO22" s="141" t="s">
        <v>52</v>
      </c>
      <c r="BP22" s="141" t="s">
        <v>52</v>
      </c>
      <c r="BQ22" s="141" t="s">
        <v>52</v>
      </c>
      <c r="BR22" s="141" t="s">
        <v>52</v>
      </c>
      <c r="BS22" s="141">
        <v>2.99</v>
      </c>
      <c r="BT22" s="141" t="s">
        <v>52</v>
      </c>
      <c r="BU22" s="141" t="s">
        <v>52</v>
      </c>
      <c r="BV22" s="141" t="s">
        <v>52</v>
      </c>
      <c r="BW22" s="141" t="s">
        <v>52</v>
      </c>
      <c r="BX22" s="141">
        <v>1.99</v>
      </c>
      <c r="BY22" s="141">
        <v>1.3</v>
      </c>
      <c r="BZ22" s="141">
        <v>1.3</v>
      </c>
      <c r="CA22" s="141">
        <v>9.99</v>
      </c>
      <c r="CB22" s="141" t="s">
        <v>52</v>
      </c>
      <c r="CC22" s="141" t="s">
        <v>52</v>
      </c>
      <c r="CD22" s="141" t="s">
        <v>52</v>
      </c>
      <c r="CE22" s="141" t="s">
        <v>52</v>
      </c>
      <c r="CF22" s="141" t="s">
        <v>52</v>
      </c>
      <c r="CG22" s="141" t="s">
        <v>52</v>
      </c>
      <c r="CH22" s="141" t="s">
        <v>52</v>
      </c>
      <c r="CI22" s="141" t="s">
        <v>52</v>
      </c>
      <c r="CJ22" s="141" t="s">
        <v>52</v>
      </c>
      <c r="CK22" s="141" t="s">
        <v>52</v>
      </c>
      <c r="CL22" s="141" t="s">
        <v>52</v>
      </c>
      <c r="CM22" s="141" t="s">
        <v>52</v>
      </c>
      <c r="CN22" s="141" t="s">
        <v>52</v>
      </c>
      <c r="CO22" s="141" t="s">
        <v>52</v>
      </c>
      <c r="CP22" s="141" t="s">
        <v>52</v>
      </c>
      <c r="CQ22" s="141" t="s">
        <v>52</v>
      </c>
      <c r="CR22" s="141">
        <v>2.99</v>
      </c>
      <c r="CS22" s="141">
        <v>4.99</v>
      </c>
      <c r="CT22" s="141">
        <v>2.99</v>
      </c>
      <c r="CU22" s="141" t="s">
        <v>52</v>
      </c>
      <c r="CV22" s="141" t="s">
        <v>52</v>
      </c>
      <c r="CW22" s="141">
        <v>1.99</v>
      </c>
      <c r="CX22" s="141">
        <v>0.5</v>
      </c>
      <c r="CY22" s="141" t="s">
        <v>52</v>
      </c>
      <c r="CZ22" s="141" t="s">
        <v>52</v>
      </c>
      <c r="DA22" s="141" t="s">
        <v>52</v>
      </c>
      <c r="DB22" s="141" t="s">
        <v>52</v>
      </c>
      <c r="DC22" s="141">
        <v>109.99</v>
      </c>
      <c r="DD22" s="141" t="s">
        <v>52</v>
      </c>
      <c r="DE22" s="141" t="s">
        <v>52</v>
      </c>
      <c r="DF22" s="141" t="s">
        <v>52</v>
      </c>
      <c r="DG22" s="141" t="s">
        <v>52</v>
      </c>
      <c r="DH22" s="141" t="s">
        <v>52</v>
      </c>
      <c r="DI22" s="141" t="s">
        <v>52</v>
      </c>
      <c r="DJ22" s="141">
        <v>0.99</v>
      </c>
      <c r="DK22" s="141" t="s">
        <v>52</v>
      </c>
      <c r="DL22" s="141" t="s">
        <v>52</v>
      </c>
      <c r="DM22" s="141" t="s">
        <v>52</v>
      </c>
      <c r="DN22" s="141" t="s">
        <v>52</v>
      </c>
      <c r="DO22" s="141" t="s">
        <v>52</v>
      </c>
      <c r="DP22" s="141" t="s">
        <v>52</v>
      </c>
      <c r="DQ22" s="141" t="s">
        <v>52</v>
      </c>
      <c r="DR22" s="141">
        <v>55.86</v>
      </c>
      <c r="DS22" s="141">
        <v>4.99</v>
      </c>
      <c r="DT22" s="141" t="s">
        <v>52</v>
      </c>
      <c r="DU22" s="141" t="s">
        <v>52</v>
      </c>
      <c r="DV22" s="141">
        <v>94.99</v>
      </c>
      <c r="DW22" s="141" t="s">
        <v>52</v>
      </c>
      <c r="DX22" s="141" t="s">
        <v>52</v>
      </c>
      <c r="DY22" s="141" t="s">
        <v>52</v>
      </c>
      <c r="DZ22" s="141" t="s">
        <v>52</v>
      </c>
      <c r="EA22" s="141" t="s">
        <v>52</v>
      </c>
      <c r="EB22" s="141" t="s">
        <v>52</v>
      </c>
      <c r="EC22" s="141" t="s">
        <v>52</v>
      </c>
      <c r="ED22" s="141" t="s">
        <v>52</v>
      </c>
      <c r="EE22" s="141" t="s">
        <v>52</v>
      </c>
      <c r="EF22" s="141" t="s">
        <v>52</v>
      </c>
      <c r="EG22" s="141" t="s">
        <v>52</v>
      </c>
      <c r="EH22" s="141">
        <v>3.99</v>
      </c>
      <c r="EI22" s="141">
        <v>2.99</v>
      </c>
      <c r="EJ22" s="141">
        <v>1.99</v>
      </c>
      <c r="EK22" s="141">
        <v>1.49</v>
      </c>
      <c r="EL22" s="112"/>
      <c r="EM22" s="112"/>
    </row>
    <row r="23" spans="1:143" s="13" customFormat="1" ht="15" x14ac:dyDescent="0.25">
      <c r="A23" s="30" t="s">
        <v>349</v>
      </c>
      <c r="B23" s="97"/>
      <c r="C23" s="97"/>
      <c r="D23" s="97"/>
      <c r="E23" s="97"/>
      <c r="F23" s="97"/>
      <c r="G23" s="93" t="s">
        <v>143</v>
      </c>
      <c r="H23" s="14" t="s">
        <v>5</v>
      </c>
      <c r="I23" s="14" t="s">
        <v>938</v>
      </c>
      <c r="J23" s="13" t="s">
        <v>9</v>
      </c>
      <c r="K23" s="13" t="s">
        <v>9</v>
      </c>
      <c r="L23" s="13" t="s">
        <v>9</v>
      </c>
      <c r="M23" s="13" t="s">
        <v>9</v>
      </c>
      <c r="N23" s="13" t="s">
        <v>9</v>
      </c>
      <c r="O23" s="47" t="s">
        <v>9</v>
      </c>
      <c r="P23" s="13" t="s">
        <v>9</v>
      </c>
      <c r="Q23" s="13" t="s">
        <v>9</v>
      </c>
      <c r="R23" s="13" t="s">
        <v>9</v>
      </c>
      <c r="S23" s="13" t="s">
        <v>10</v>
      </c>
      <c r="T23" s="13" t="s">
        <v>10</v>
      </c>
      <c r="U23" s="13" t="s">
        <v>9</v>
      </c>
      <c r="V23" s="13" t="s">
        <v>9</v>
      </c>
      <c r="W23" s="13" t="s">
        <v>9</v>
      </c>
      <c r="X23" s="13" t="s">
        <v>9</v>
      </c>
      <c r="Y23" s="13" t="s">
        <v>9</v>
      </c>
      <c r="Z23" s="13" t="s">
        <v>9</v>
      </c>
      <c r="AA23" s="13" t="s">
        <v>9</v>
      </c>
      <c r="AB23" s="13" t="s">
        <v>9</v>
      </c>
      <c r="AC23" s="13" t="s">
        <v>9</v>
      </c>
      <c r="AD23" s="13" t="s">
        <v>9</v>
      </c>
      <c r="AE23" s="13" t="s">
        <v>9</v>
      </c>
      <c r="AF23" s="13" t="s">
        <v>9</v>
      </c>
      <c r="AG23" s="13" t="s">
        <v>9</v>
      </c>
      <c r="AH23" s="13" t="s">
        <v>9</v>
      </c>
      <c r="AI23" s="13" t="s">
        <v>9</v>
      </c>
      <c r="AJ23" s="13" t="s">
        <v>9</v>
      </c>
      <c r="AK23" s="13" t="s">
        <v>9</v>
      </c>
      <c r="AL23" s="13" t="s">
        <v>9</v>
      </c>
      <c r="AM23" s="13" t="s">
        <v>9</v>
      </c>
      <c r="AN23" s="13" t="s">
        <v>9</v>
      </c>
      <c r="AO23" s="13" t="s">
        <v>9</v>
      </c>
      <c r="AP23" s="13" t="s">
        <v>9</v>
      </c>
      <c r="AR23" s="13" t="s">
        <v>9</v>
      </c>
      <c r="AS23" s="13" t="s">
        <v>9</v>
      </c>
      <c r="AT23" s="13" t="s">
        <v>9</v>
      </c>
      <c r="AU23" s="13" t="s">
        <v>9</v>
      </c>
      <c r="AZ23" s="13" t="s">
        <v>9</v>
      </c>
      <c r="BA23" s="13" t="s">
        <v>9</v>
      </c>
      <c r="BB23" s="13" t="s">
        <v>9</v>
      </c>
      <c r="BC23" s="13" t="s">
        <v>9</v>
      </c>
      <c r="BD23" s="13" t="s">
        <v>9</v>
      </c>
      <c r="BG23" s="13" t="s">
        <v>9</v>
      </c>
      <c r="BI23" s="13" t="s">
        <v>9</v>
      </c>
      <c r="BJ23" s="13" t="s">
        <v>9</v>
      </c>
      <c r="BK23" s="13" t="s">
        <v>9</v>
      </c>
      <c r="BL23" s="13" t="s">
        <v>9</v>
      </c>
      <c r="BM23" s="13" t="s">
        <v>9</v>
      </c>
      <c r="BN23" s="13" t="s">
        <v>9</v>
      </c>
      <c r="BO23" s="13" t="s">
        <v>9</v>
      </c>
      <c r="BP23" s="13" t="s">
        <v>9</v>
      </c>
      <c r="BQ23" s="13" t="s">
        <v>9</v>
      </c>
      <c r="BR23" s="13" t="s">
        <v>9</v>
      </c>
      <c r="BS23" s="13" t="s">
        <v>9</v>
      </c>
      <c r="BT23" s="13" t="s">
        <v>9</v>
      </c>
      <c r="BU23" s="13" t="s">
        <v>9</v>
      </c>
      <c r="BV23" s="13" t="s">
        <v>9</v>
      </c>
      <c r="BW23" s="13" t="s">
        <v>9</v>
      </c>
      <c r="BX23" s="13" t="s">
        <v>9</v>
      </c>
      <c r="BY23" s="13" t="s">
        <v>9</v>
      </c>
      <c r="BZ23" s="13" t="s">
        <v>9</v>
      </c>
      <c r="CA23" s="13" t="s">
        <v>9</v>
      </c>
      <c r="CB23" s="13" t="s">
        <v>9</v>
      </c>
      <c r="CC23" s="13" t="s">
        <v>9</v>
      </c>
      <c r="CD23" s="13" t="s">
        <v>9</v>
      </c>
      <c r="CG23" s="13" t="s">
        <v>9</v>
      </c>
      <c r="CH23" s="13" t="s">
        <v>9</v>
      </c>
      <c r="CI23" s="13" t="s">
        <v>9</v>
      </c>
      <c r="CJ23" s="13" t="s">
        <v>9</v>
      </c>
      <c r="CK23" s="13" t="s">
        <v>9</v>
      </c>
      <c r="CL23" s="13" t="s">
        <v>9</v>
      </c>
      <c r="CM23" s="13" t="s">
        <v>9</v>
      </c>
      <c r="CN23" s="13" t="s">
        <v>9</v>
      </c>
      <c r="CO23" s="13" t="s">
        <v>9</v>
      </c>
      <c r="CP23" s="13" t="s">
        <v>9</v>
      </c>
      <c r="CQ23" s="13" t="s">
        <v>10</v>
      </c>
      <c r="CR23" s="13" t="s">
        <v>9</v>
      </c>
      <c r="CS23" s="13" t="s">
        <v>9</v>
      </c>
      <c r="CT23" s="13" t="s">
        <v>9</v>
      </c>
      <c r="CU23" s="13" t="s">
        <v>9</v>
      </c>
      <c r="CV23" s="13" t="s">
        <v>9</v>
      </c>
      <c r="CW23" s="13" t="s">
        <v>9</v>
      </c>
      <c r="CX23" s="13" t="s">
        <v>9</v>
      </c>
      <c r="CY23" s="13" t="s">
        <v>9</v>
      </c>
      <c r="CZ23" s="13" t="s">
        <v>9</v>
      </c>
      <c r="DA23" s="13" t="s">
        <v>9</v>
      </c>
      <c r="DB23" s="13" t="s">
        <v>9</v>
      </c>
      <c r="DC23" s="68"/>
      <c r="DD23" s="13" t="s">
        <v>9</v>
      </c>
      <c r="DE23" s="13" t="s">
        <v>9</v>
      </c>
      <c r="DF23" s="13" t="s">
        <v>9</v>
      </c>
      <c r="DG23" s="13" t="s">
        <v>9</v>
      </c>
      <c r="DH23" s="13" t="s">
        <v>9</v>
      </c>
      <c r="DI23" s="13" t="s">
        <v>9</v>
      </c>
      <c r="DJ23" s="13" t="s">
        <v>9</v>
      </c>
      <c r="DK23" s="13" t="s">
        <v>9</v>
      </c>
      <c r="DL23" s="13" t="s">
        <v>9</v>
      </c>
      <c r="DN23" s="13" t="s">
        <v>9</v>
      </c>
      <c r="DO23" s="13" t="s">
        <v>9</v>
      </c>
      <c r="DP23" s="13" t="s">
        <v>9</v>
      </c>
      <c r="DQ23" s="13" t="s">
        <v>9</v>
      </c>
      <c r="DR23" s="68"/>
      <c r="DS23" s="13" t="s">
        <v>9</v>
      </c>
      <c r="DT23" s="13" t="s">
        <v>9</v>
      </c>
      <c r="DU23" s="13" t="s">
        <v>9</v>
      </c>
      <c r="DW23" s="13" t="s">
        <v>9</v>
      </c>
      <c r="DX23" s="13" t="s">
        <v>9</v>
      </c>
      <c r="DY23" s="13" t="s">
        <v>9</v>
      </c>
      <c r="DZ23" s="13" t="s">
        <v>9</v>
      </c>
      <c r="EA23" s="13" t="s">
        <v>10</v>
      </c>
      <c r="EB23" s="13" t="s">
        <v>9</v>
      </c>
      <c r="EC23" s="13" t="s">
        <v>9</v>
      </c>
      <c r="ED23" s="13" t="s">
        <v>9</v>
      </c>
      <c r="EE23" s="13" t="s">
        <v>9</v>
      </c>
      <c r="EF23" s="13" t="s">
        <v>9</v>
      </c>
      <c r="EG23" s="13" t="s">
        <v>9</v>
      </c>
      <c r="EH23" s="13" t="s">
        <v>10</v>
      </c>
      <c r="EI23" s="13" t="s">
        <v>10</v>
      </c>
      <c r="EJ23" s="13" t="s">
        <v>9</v>
      </c>
      <c r="EK23" s="13" t="s">
        <v>9</v>
      </c>
      <c r="EL23" s="99"/>
      <c r="EM23" s="99"/>
    </row>
    <row r="24" spans="1:143" s="13" customFormat="1" ht="15" customHeight="1" x14ac:dyDescent="0.25">
      <c r="A24" s="30" t="s">
        <v>350</v>
      </c>
      <c r="B24" s="97"/>
      <c r="C24" s="97"/>
      <c r="D24" s="97"/>
      <c r="E24" s="97"/>
      <c r="F24" s="97"/>
      <c r="G24" s="93" t="s">
        <v>353</v>
      </c>
      <c r="H24" s="14" t="s">
        <v>2</v>
      </c>
      <c r="I24" s="14" t="s">
        <v>214</v>
      </c>
      <c r="J24" s="68"/>
      <c r="K24" s="68"/>
      <c r="O24" s="47"/>
      <c r="R24" s="68"/>
      <c r="S24" s="13" t="s">
        <v>1673</v>
      </c>
      <c r="T24" s="13" t="s">
        <v>1673</v>
      </c>
      <c r="U24" s="68"/>
      <c r="V24" s="68"/>
      <c r="X24" s="68"/>
      <c r="Z24" s="68"/>
      <c r="AB24" s="68"/>
      <c r="AI24" s="68"/>
      <c r="AK24" s="68"/>
      <c r="AL24" s="68"/>
      <c r="AO24" s="68"/>
      <c r="AP24" s="68"/>
      <c r="AS24" s="68"/>
      <c r="AU24" s="68"/>
      <c r="BD24" s="68"/>
      <c r="BM24" s="68"/>
      <c r="BP24" s="68"/>
      <c r="BS24" s="68"/>
      <c r="CG24" s="68"/>
      <c r="CI24" s="68"/>
      <c r="CJ24" s="68"/>
      <c r="CQ24" s="13" t="s">
        <v>1887</v>
      </c>
      <c r="CR24" s="68"/>
      <c r="CX24" s="68"/>
      <c r="DB24" s="68"/>
      <c r="DC24" s="68"/>
      <c r="DI24" s="68"/>
      <c r="DL24" s="68"/>
      <c r="DS24" s="68"/>
      <c r="DX24" s="68"/>
      <c r="EA24" s="13" t="s">
        <v>1987</v>
      </c>
      <c r="ED24" s="68"/>
      <c r="EH24" s="13" t="s">
        <v>1661</v>
      </c>
      <c r="EI24" s="13" t="s">
        <v>1661</v>
      </c>
      <c r="EL24" s="99"/>
      <c r="EM24" s="99"/>
    </row>
    <row r="25" spans="1:143" s="13" customFormat="1" ht="15" x14ac:dyDescent="0.25">
      <c r="A25" s="30" t="s">
        <v>351</v>
      </c>
      <c r="B25" s="97"/>
      <c r="C25" s="97"/>
      <c r="D25" s="97"/>
      <c r="E25" s="97"/>
      <c r="F25" s="97"/>
      <c r="G25" s="93" t="s">
        <v>354</v>
      </c>
      <c r="H25" s="14" t="s">
        <v>5</v>
      </c>
      <c r="I25" s="14" t="s">
        <v>215</v>
      </c>
      <c r="J25" s="68"/>
      <c r="K25" s="68"/>
      <c r="O25" s="47"/>
      <c r="R25" s="68"/>
      <c r="S25" s="13" t="s">
        <v>10</v>
      </c>
      <c r="T25" s="13" t="s">
        <v>10</v>
      </c>
      <c r="X25" s="68"/>
      <c r="AI25" s="68"/>
      <c r="AK25" s="68"/>
      <c r="AL25" s="68"/>
      <c r="AP25" s="68"/>
      <c r="AU25" s="68"/>
      <c r="BN25" s="68"/>
      <c r="CG25" s="68"/>
      <c r="CJ25" s="68"/>
      <c r="CQ25" s="13" t="s">
        <v>10</v>
      </c>
      <c r="CR25" s="68"/>
      <c r="CX25" s="68"/>
      <c r="DC25" s="68"/>
      <c r="DS25" s="68"/>
      <c r="EA25" s="13" t="s">
        <v>10</v>
      </c>
      <c r="ED25" s="68"/>
      <c r="EH25" s="13" t="s">
        <v>10</v>
      </c>
      <c r="EI25" s="13" t="s">
        <v>10</v>
      </c>
      <c r="EL25" s="99"/>
      <c r="EM25" s="99"/>
    </row>
    <row r="26" spans="1:143" s="14" customFormat="1" ht="15" x14ac:dyDescent="0.25">
      <c r="A26" s="30" t="s">
        <v>352</v>
      </c>
      <c r="B26" s="97"/>
      <c r="C26" s="97"/>
      <c r="D26" s="97"/>
      <c r="E26" s="97"/>
      <c r="F26" s="97"/>
      <c r="G26" s="93" t="s">
        <v>355</v>
      </c>
      <c r="H26" s="71" t="s">
        <v>306</v>
      </c>
      <c r="I26" s="14" t="s">
        <v>527</v>
      </c>
      <c r="J26" s="117"/>
      <c r="K26" s="117"/>
      <c r="O26" s="51"/>
      <c r="S26" s="14" t="s">
        <v>1670</v>
      </c>
      <c r="T26" s="14" t="s">
        <v>1670</v>
      </c>
      <c r="U26" s="67"/>
      <c r="X26" s="117"/>
      <c r="Y26" s="67"/>
      <c r="AH26" s="67"/>
      <c r="AI26" s="117"/>
      <c r="AK26" s="117"/>
      <c r="AL26" s="117"/>
      <c r="AU26" s="117"/>
      <c r="CG26" s="117"/>
      <c r="CQ26" s="67">
        <v>1.49</v>
      </c>
      <c r="DC26" s="117"/>
      <c r="EA26" s="14" t="s">
        <v>1989</v>
      </c>
      <c r="ED26" s="117"/>
      <c r="EH26" s="14" t="s">
        <v>1662</v>
      </c>
      <c r="EI26" s="14" t="s">
        <v>1662</v>
      </c>
      <c r="EL26" s="98"/>
      <c r="EM26" s="98"/>
    </row>
    <row r="27" spans="1:143" s="15" customFormat="1" ht="15" x14ac:dyDescent="0.25">
      <c r="A27" s="140"/>
      <c r="B27" s="97"/>
      <c r="C27" s="97"/>
      <c r="D27" s="97"/>
      <c r="E27" s="97"/>
      <c r="F27" s="97"/>
      <c r="G27" s="92" t="s">
        <v>477</v>
      </c>
      <c r="H27" s="80"/>
      <c r="I27" s="80"/>
      <c r="O27" s="55"/>
      <c r="EL27" s="99"/>
      <c r="EM27" s="99"/>
    </row>
    <row r="28" spans="1:143" s="13" customFormat="1" ht="15" x14ac:dyDescent="0.25">
      <c r="A28" s="30">
        <v>1.5</v>
      </c>
      <c r="B28" s="97"/>
      <c r="C28" s="97"/>
      <c r="D28" s="97"/>
      <c r="E28" s="97"/>
      <c r="F28" s="97"/>
      <c r="G28" s="93" t="s">
        <v>24</v>
      </c>
      <c r="H28" s="14" t="s">
        <v>2</v>
      </c>
      <c r="I28" s="14" t="s">
        <v>129</v>
      </c>
      <c r="J28" s="14" t="s">
        <v>2132</v>
      </c>
      <c r="K28" s="14" t="s">
        <v>2133</v>
      </c>
      <c r="L28" s="14" t="s">
        <v>2136</v>
      </c>
      <c r="M28" s="14" t="s">
        <v>2139</v>
      </c>
      <c r="N28" s="14" t="s">
        <v>2142</v>
      </c>
      <c r="O28" s="14" t="s">
        <v>2145</v>
      </c>
      <c r="P28" s="14" t="s">
        <v>2145</v>
      </c>
      <c r="Q28" s="14" t="s">
        <v>2237</v>
      </c>
      <c r="R28" s="14" t="s">
        <v>2240</v>
      </c>
      <c r="S28" s="14" t="s">
        <v>2071</v>
      </c>
      <c r="T28" s="14" t="s">
        <v>2071</v>
      </c>
      <c r="U28" s="14" t="s">
        <v>2076</v>
      </c>
      <c r="V28" s="14" t="s">
        <v>2079</v>
      </c>
      <c r="W28" s="14" t="s">
        <v>2242</v>
      </c>
      <c r="X28" s="14" t="s">
        <v>2245</v>
      </c>
      <c r="Y28" s="14" t="s">
        <v>2242</v>
      </c>
      <c r="Z28" s="14" t="s">
        <v>2245</v>
      </c>
      <c r="AA28" s="14" t="s">
        <v>2242</v>
      </c>
      <c r="AB28" s="14" t="s">
        <v>2245</v>
      </c>
      <c r="AC28" s="14" t="s">
        <v>2043</v>
      </c>
      <c r="AD28" s="14" t="s">
        <v>2229</v>
      </c>
      <c r="AE28" s="14" t="s">
        <v>2055</v>
      </c>
      <c r="AF28" s="14" t="s">
        <v>815</v>
      </c>
      <c r="AG28" s="14" t="s">
        <v>815</v>
      </c>
      <c r="AH28" s="14" t="s">
        <v>2024</v>
      </c>
      <c r="AI28" s="14" t="s">
        <v>2024</v>
      </c>
      <c r="AJ28" s="14" t="s">
        <v>2066</v>
      </c>
      <c r="AK28" s="14" t="s">
        <v>2066</v>
      </c>
      <c r="AL28" s="14" t="s">
        <v>2256</v>
      </c>
      <c r="AM28" s="14" t="s">
        <v>2257</v>
      </c>
      <c r="AN28" s="14" t="s">
        <v>2258</v>
      </c>
      <c r="AO28" s="14" t="s">
        <v>2261</v>
      </c>
      <c r="AP28" s="14" t="s">
        <v>2061</v>
      </c>
      <c r="AQ28" s="14" t="s">
        <v>2064</v>
      </c>
      <c r="AR28" s="14" t="s">
        <v>2237</v>
      </c>
      <c r="AS28" s="14" t="s">
        <v>2240</v>
      </c>
      <c r="AT28" s="14" t="s">
        <v>2232</v>
      </c>
      <c r="AU28" s="14" t="s">
        <v>2040</v>
      </c>
      <c r="AV28" s="14" t="s">
        <v>2040</v>
      </c>
      <c r="AW28" s="14" t="s">
        <v>2037</v>
      </c>
      <c r="AX28" s="14" t="s">
        <v>2017</v>
      </c>
      <c r="AY28" s="14" t="s">
        <v>2020</v>
      </c>
      <c r="AZ28" s="14" t="s">
        <v>2043</v>
      </c>
      <c r="BA28" s="14" t="s">
        <v>2043</v>
      </c>
      <c r="BB28" s="14" t="s">
        <v>2043</v>
      </c>
      <c r="BC28" s="14" t="s">
        <v>2043</v>
      </c>
      <c r="BD28" s="14" t="s">
        <v>2051</v>
      </c>
      <c r="BE28" s="14" t="s">
        <v>2051</v>
      </c>
      <c r="BF28" s="14" t="s">
        <v>2051</v>
      </c>
      <c r="BG28" s="14" t="s">
        <v>2114</v>
      </c>
      <c r="BH28" s="14" t="s">
        <v>2132</v>
      </c>
      <c r="BI28" s="14" t="s">
        <v>2297</v>
      </c>
      <c r="BJ28" s="14" t="s">
        <v>2119</v>
      </c>
      <c r="BK28" s="14" t="s">
        <v>2119</v>
      </c>
      <c r="BL28" s="14" t="s">
        <v>2292</v>
      </c>
      <c r="BM28" s="14" t="s">
        <v>2292</v>
      </c>
      <c r="BN28" s="14" t="s">
        <v>2124</v>
      </c>
      <c r="BO28" s="14" t="s">
        <v>2126</v>
      </c>
      <c r="BP28" s="14" t="s">
        <v>2126</v>
      </c>
      <c r="BQ28" s="14" t="s">
        <v>2237</v>
      </c>
      <c r="BR28" s="14" t="s">
        <v>2240</v>
      </c>
      <c r="BS28" s="14" t="s">
        <v>2043</v>
      </c>
      <c r="BT28" s="14" t="s">
        <v>2272</v>
      </c>
      <c r="BU28" s="14" t="s">
        <v>796</v>
      </c>
      <c r="BV28" s="14" t="s">
        <v>2277</v>
      </c>
      <c r="BW28" s="14" t="s">
        <v>2280</v>
      </c>
      <c r="BX28" s="14" t="s">
        <v>2283</v>
      </c>
      <c r="BY28" s="14" t="s">
        <v>2285</v>
      </c>
      <c r="BZ28" s="14" t="s">
        <v>2285</v>
      </c>
      <c r="CA28" s="14" t="s">
        <v>2016</v>
      </c>
      <c r="CB28" s="14" t="s">
        <v>2082</v>
      </c>
      <c r="CC28" s="14" t="s">
        <v>2085</v>
      </c>
      <c r="CD28" s="14" t="s">
        <v>2085</v>
      </c>
      <c r="CE28" s="14" t="s">
        <v>2091</v>
      </c>
      <c r="CF28" s="14" t="s">
        <v>2094</v>
      </c>
      <c r="CG28" s="14" t="s">
        <v>2226</v>
      </c>
      <c r="CH28" s="14" t="s">
        <v>2088</v>
      </c>
      <c r="CI28" s="14" t="s">
        <v>2015</v>
      </c>
      <c r="CJ28" s="14" t="s">
        <v>2242</v>
      </c>
      <c r="CK28" s="14" t="s">
        <v>2242</v>
      </c>
      <c r="CL28" s="14" t="s">
        <v>2097</v>
      </c>
      <c r="CM28" s="14" t="s">
        <v>2097</v>
      </c>
      <c r="CN28" s="14" t="s">
        <v>2242</v>
      </c>
      <c r="CO28" s="14" t="s">
        <v>2103</v>
      </c>
      <c r="CP28" s="14" t="s">
        <v>2103</v>
      </c>
      <c r="CQ28" s="14" t="s">
        <v>2108</v>
      </c>
      <c r="CR28" s="14" t="s">
        <v>2111</v>
      </c>
      <c r="CS28" s="14" t="s">
        <v>812</v>
      </c>
      <c r="CT28" s="14" t="s">
        <v>2029</v>
      </c>
      <c r="CU28" s="14" t="s">
        <v>2189</v>
      </c>
      <c r="CV28" s="14" t="s">
        <v>2189</v>
      </c>
      <c r="CW28" s="14" t="s">
        <v>815</v>
      </c>
      <c r="CX28" s="14" t="s">
        <v>815</v>
      </c>
      <c r="CY28" s="14" t="s">
        <v>815</v>
      </c>
      <c r="CZ28" s="14" t="s">
        <v>815</v>
      </c>
      <c r="DA28" s="14" t="s">
        <v>2199</v>
      </c>
      <c r="DB28" s="14" t="s">
        <v>2202</v>
      </c>
      <c r="DC28" s="14" t="s">
        <v>4081</v>
      </c>
      <c r="DD28" s="14" t="s">
        <v>2318</v>
      </c>
      <c r="DE28" s="14" t="s">
        <v>2164</v>
      </c>
      <c r="DF28" s="14" t="s">
        <v>2164</v>
      </c>
      <c r="DG28" s="14" t="s">
        <v>2015</v>
      </c>
      <c r="DH28" s="14" t="s">
        <v>815</v>
      </c>
      <c r="DI28" s="14" t="s">
        <v>2306</v>
      </c>
      <c r="DJ28" s="14" t="s">
        <v>2207</v>
      </c>
      <c r="DK28" s="14" t="s">
        <v>2207</v>
      </c>
      <c r="DL28" s="14" t="s">
        <v>2211</v>
      </c>
      <c r="DM28" s="14" t="s">
        <v>2212</v>
      </c>
      <c r="DN28" s="14" t="s">
        <v>2215</v>
      </c>
      <c r="DO28" s="14" t="s">
        <v>1497</v>
      </c>
      <c r="DP28" s="14" t="s">
        <v>2218</v>
      </c>
      <c r="DQ28" s="14" t="s">
        <v>2218</v>
      </c>
      <c r="DR28" s="14" t="s">
        <v>4082</v>
      </c>
      <c r="DS28" s="14" t="s">
        <v>2309</v>
      </c>
      <c r="DT28" s="14" t="s">
        <v>2312</v>
      </c>
      <c r="DU28" s="14" t="s">
        <v>2315</v>
      </c>
      <c r="DV28" s="14" t="s">
        <v>2172</v>
      </c>
      <c r="DW28" s="14" t="s">
        <v>2172</v>
      </c>
      <c r="DX28" s="14" t="s">
        <v>2175</v>
      </c>
      <c r="DY28" s="14" t="s">
        <v>815</v>
      </c>
      <c r="DZ28" s="14" t="s">
        <v>815</v>
      </c>
      <c r="EA28" s="14" t="s">
        <v>2223</v>
      </c>
      <c r="EB28" s="14" t="s">
        <v>2181</v>
      </c>
      <c r="EC28" s="14" t="s">
        <v>2184</v>
      </c>
      <c r="ED28" s="14" t="s">
        <v>2187</v>
      </c>
      <c r="EE28" s="14" t="s">
        <v>837</v>
      </c>
      <c r="EF28" s="14" t="s">
        <v>2151</v>
      </c>
      <c r="EG28" s="14" t="s">
        <v>2033</v>
      </c>
      <c r="EH28" s="14" t="s">
        <v>2154</v>
      </c>
      <c r="EI28" s="14" t="s">
        <v>2154</v>
      </c>
      <c r="EJ28" s="14" t="s">
        <v>2154</v>
      </c>
      <c r="EK28" s="14" t="s">
        <v>2154</v>
      </c>
      <c r="EL28" s="98"/>
      <c r="EM28" s="98"/>
    </row>
    <row r="29" spans="1:143" s="13" customFormat="1" ht="15" x14ac:dyDescent="0.25">
      <c r="A29" s="30" t="s">
        <v>222</v>
      </c>
      <c r="B29" s="97"/>
      <c r="C29" s="97"/>
      <c r="D29" s="97"/>
      <c r="E29" s="97"/>
      <c r="F29" s="97"/>
      <c r="G29" s="93" t="s">
        <v>223</v>
      </c>
      <c r="H29" s="14" t="s">
        <v>13</v>
      </c>
      <c r="I29" s="14" t="s">
        <v>237</v>
      </c>
      <c r="J29" s="14">
        <v>498934828</v>
      </c>
      <c r="K29" s="14">
        <v>570555750</v>
      </c>
      <c r="L29" s="14" t="s">
        <v>2137</v>
      </c>
      <c r="M29" s="14">
        <v>377378644</v>
      </c>
      <c r="N29" s="14" t="s">
        <v>2143</v>
      </c>
      <c r="O29" s="14">
        <v>475739916</v>
      </c>
      <c r="P29" s="14" t="s">
        <v>2148</v>
      </c>
      <c r="Q29" s="14">
        <v>529859988</v>
      </c>
      <c r="R29" s="14" t="s">
        <v>2240</v>
      </c>
      <c r="S29" s="14">
        <v>419867592</v>
      </c>
      <c r="T29" s="14" t="s">
        <v>2074</v>
      </c>
      <c r="U29" s="14" t="s">
        <v>2077</v>
      </c>
      <c r="V29" s="14">
        <v>583839897</v>
      </c>
      <c r="W29" s="14">
        <v>334559444</v>
      </c>
      <c r="X29" s="14" t="s">
        <v>2246</v>
      </c>
      <c r="Y29" s="14">
        <v>334559444</v>
      </c>
      <c r="Z29" s="14" t="s">
        <v>2246</v>
      </c>
      <c r="AA29" s="14">
        <v>334559444</v>
      </c>
      <c r="AB29" s="14" t="s">
        <v>2246</v>
      </c>
      <c r="AC29" s="14">
        <v>478329481</v>
      </c>
      <c r="AD29" s="14">
        <v>577605475</v>
      </c>
      <c r="AE29" s="14" t="s">
        <v>2055</v>
      </c>
      <c r="AF29" s="14">
        <v>492677473</v>
      </c>
      <c r="AG29" s="14">
        <v>492677473</v>
      </c>
      <c r="AH29" s="14">
        <v>545084415</v>
      </c>
      <c r="AI29" s="14" t="s">
        <v>2026</v>
      </c>
      <c r="AJ29" s="14">
        <v>455214281</v>
      </c>
      <c r="AK29" s="14" t="s">
        <v>2069</v>
      </c>
      <c r="AL29" s="14">
        <v>406154004</v>
      </c>
      <c r="AM29" s="14">
        <v>593069347</v>
      </c>
      <c r="AN29" s="14">
        <v>568388556</v>
      </c>
      <c r="AO29" s="14" t="s">
        <v>2262</v>
      </c>
      <c r="AP29" s="14">
        <v>328323455</v>
      </c>
      <c r="AQ29" s="14">
        <v>396345731</v>
      </c>
      <c r="AR29" s="14">
        <v>529859988</v>
      </c>
      <c r="AS29" s="14" t="s">
        <v>2240</v>
      </c>
      <c r="AT29" s="14" t="s">
        <v>2233</v>
      </c>
      <c r="AU29" s="14" t="s">
        <v>2041</v>
      </c>
      <c r="AV29" s="14" t="s">
        <v>2041</v>
      </c>
      <c r="AW29" s="14" t="s">
        <v>2037</v>
      </c>
      <c r="AX29" s="14">
        <v>400201843</v>
      </c>
      <c r="AY29" s="14" t="s">
        <v>2021</v>
      </c>
      <c r="AZ29" s="14">
        <v>478329481</v>
      </c>
      <c r="BA29" s="14">
        <v>478329481</v>
      </c>
      <c r="BB29" s="14">
        <v>478329481</v>
      </c>
      <c r="BC29" s="14">
        <v>478329481</v>
      </c>
      <c r="BD29" s="14">
        <v>456278742</v>
      </c>
      <c r="BE29" s="14">
        <v>456278742</v>
      </c>
      <c r="BF29" s="14">
        <v>456278742</v>
      </c>
      <c r="BG29" s="14" t="s">
        <v>2115</v>
      </c>
      <c r="BH29" s="14" t="s">
        <v>2015</v>
      </c>
      <c r="BI29" s="14">
        <v>671818107</v>
      </c>
      <c r="BJ29" s="14">
        <v>391746208</v>
      </c>
      <c r="BK29" s="14" t="s">
        <v>2122</v>
      </c>
      <c r="BL29" s="14">
        <v>473503907</v>
      </c>
      <c r="BM29" s="14" t="s">
        <v>2295</v>
      </c>
      <c r="BN29" s="14">
        <v>408376964</v>
      </c>
      <c r="BO29" s="14">
        <v>493491383</v>
      </c>
      <c r="BP29" s="14" t="s">
        <v>2129</v>
      </c>
      <c r="BQ29" s="14">
        <v>529859988</v>
      </c>
      <c r="BR29" s="14" t="s">
        <v>2240</v>
      </c>
      <c r="BS29" s="14">
        <v>478329481</v>
      </c>
      <c r="BT29" s="14">
        <v>639605413</v>
      </c>
      <c r="BU29" s="14" t="s">
        <v>2275</v>
      </c>
      <c r="BV29" s="14">
        <v>325836864</v>
      </c>
      <c r="BW29" s="14" t="s">
        <v>2280</v>
      </c>
      <c r="BX29" s="14">
        <v>568232234</v>
      </c>
      <c r="BY29" s="14" t="s">
        <v>2286</v>
      </c>
      <c r="BZ29" s="14" t="s">
        <v>2286</v>
      </c>
      <c r="CA29" s="14">
        <v>543501838</v>
      </c>
      <c r="CB29" s="14">
        <v>642206073</v>
      </c>
      <c r="CC29" s="14">
        <v>386527609</v>
      </c>
      <c r="CD29" s="14" t="s">
        <v>2270</v>
      </c>
      <c r="CE29" s="14">
        <v>555594168</v>
      </c>
      <c r="CF29" s="14" t="s">
        <v>2095</v>
      </c>
      <c r="CG29" s="14">
        <v>422681765</v>
      </c>
      <c r="CH29" s="14">
        <v>556064117</v>
      </c>
      <c r="CI29" s="14" t="s">
        <v>2015</v>
      </c>
      <c r="CJ29" s="14">
        <v>334559444</v>
      </c>
      <c r="CK29" s="14">
        <v>334559444</v>
      </c>
      <c r="CL29" s="14">
        <v>439637436</v>
      </c>
      <c r="CM29" s="14" t="s">
        <v>2100</v>
      </c>
      <c r="CN29" s="14">
        <v>334559444</v>
      </c>
      <c r="CO29" s="14">
        <v>580830703</v>
      </c>
      <c r="CP29" s="14" t="s">
        <v>2106</v>
      </c>
      <c r="CQ29" s="14">
        <v>446185260</v>
      </c>
      <c r="CR29" s="14">
        <v>494664629</v>
      </c>
      <c r="CS29" s="14">
        <v>396659948</v>
      </c>
      <c r="CT29" s="14" t="s">
        <v>2029</v>
      </c>
      <c r="CU29" s="14">
        <v>535147443</v>
      </c>
      <c r="CV29" s="14" t="s">
        <v>2190</v>
      </c>
      <c r="CW29" s="14">
        <v>492677473</v>
      </c>
      <c r="CX29" s="14" t="s">
        <v>815</v>
      </c>
      <c r="CY29" s="14">
        <v>492677473</v>
      </c>
      <c r="CZ29" s="14" t="s">
        <v>815</v>
      </c>
      <c r="DA29" s="14">
        <v>524917311</v>
      </c>
      <c r="DB29" s="14" t="s">
        <v>2203</v>
      </c>
      <c r="DC29" s="14" t="s">
        <v>2015</v>
      </c>
      <c r="DD29" s="14">
        <v>601747705</v>
      </c>
      <c r="DE29" s="14">
        <v>404679081</v>
      </c>
      <c r="DF29" s="14" t="s">
        <v>2167</v>
      </c>
      <c r="DG29" s="14" t="s">
        <v>2015</v>
      </c>
      <c r="DH29" s="14">
        <v>492677473</v>
      </c>
      <c r="DI29" s="14">
        <v>577767595</v>
      </c>
      <c r="DJ29" s="14">
        <v>333197408</v>
      </c>
      <c r="DK29" s="14" t="s">
        <v>2207</v>
      </c>
      <c r="DL29" s="14">
        <v>585357529</v>
      </c>
      <c r="DM29" s="14" t="s">
        <v>2213</v>
      </c>
      <c r="DN29" s="14">
        <v>660885593</v>
      </c>
      <c r="DO29" s="14" t="s">
        <v>1497</v>
      </c>
      <c r="DP29" s="14">
        <v>414674637</v>
      </c>
      <c r="DQ29" s="14" t="s">
        <v>2221</v>
      </c>
      <c r="DR29" s="14" t="s">
        <v>2015</v>
      </c>
      <c r="DS29" s="14">
        <v>287267652</v>
      </c>
      <c r="DT29" s="14">
        <v>426365253</v>
      </c>
      <c r="DU29" s="14" t="s">
        <v>2315</v>
      </c>
      <c r="DV29" s="14">
        <v>580721039</v>
      </c>
      <c r="DW29" s="14">
        <v>580721039</v>
      </c>
      <c r="DX29" s="14">
        <v>602076471</v>
      </c>
      <c r="DY29" s="14">
        <v>492677473</v>
      </c>
      <c r="DZ29" s="14" t="s">
        <v>815</v>
      </c>
      <c r="EA29" s="14">
        <v>412610964</v>
      </c>
      <c r="EB29" s="14">
        <v>542651901</v>
      </c>
      <c r="EC29" s="14">
        <v>606981166</v>
      </c>
      <c r="ED29" s="14" t="s">
        <v>2187</v>
      </c>
      <c r="EE29" s="14">
        <v>402695061</v>
      </c>
      <c r="EF29" s="14">
        <v>515277810</v>
      </c>
      <c r="EG29" s="14" t="s">
        <v>2034</v>
      </c>
      <c r="EH29" s="14">
        <v>323684916</v>
      </c>
      <c r="EI29" s="14" t="s">
        <v>2157</v>
      </c>
      <c r="EJ29" s="14">
        <v>323684916</v>
      </c>
      <c r="EK29" s="14" t="s">
        <v>2157</v>
      </c>
      <c r="EL29" s="98"/>
      <c r="EM29" s="98"/>
    </row>
    <row r="30" spans="1:143" s="13" customFormat="1" ht="15" customHeight="1" x14ac:dyDescent="0.25">
      <c r="A30" s="30" t="s">
        <v>227</v>
      </c>
      <c r="B30" s="97"/>
      <c r="C30" s="97"/>
      <c r="D30" s="97"/>
      <c r="E30" s="97"/>
      <c r="F30" s="97"/>
      <c r="G30" s="93" t="s">
        <v>2321</v>
      </c>
      <c r="H30" s="14" t="s">
        <v>2</v>
      </c>
      <c r="I30" s="14" t="s">
        <v>209</v>
      </c>
      <c r="J30" s="13" t="s">
        <v>69</v>
      </c>
      <c r="K30" s="13" t="s">
        <v>69</v>
      </c>
      <c r="L30" s="13" t="s">
        <v>69</v>
      </c>
      <c r="M30" s="13" t="s">
        <v>69</v>
      </c>
      <c r="N30" s="13" t="s">
        <v>69</v>
      </c>
      <c r="O30" s="13" t="s">
        <v>69</v>
      </c>
      <c r="P30" s="13" t="s">
        <v>69</v>
      </c>
      <c r="Q30" s="13" t="s">
        <v>2236</v>
      </c>
      <c r="R30" s="13" t="s">
        <v>2236</v>
      </c>
      <c r="S30" s="13" t="s">
        <v>69</v>
      </c>
      <c r="T30" s="13" t="s">
        <v>69</v>
      </c>
      <c r="U30" s="13" t="s">
        <v>69</v>
      </c>
      <c r="V30" s="13" t="s">
        <v>69</v>
      </c>
      <c r="W30" s="13" t="s">
        <v>2236</v>
      </c>
      <c r="X30" s="13" t="s">
        <v>2236</v>
      </c>
      <c r="Y30" s="13" t="s">
        <v>2236</v>
      </c>
      <c r="Z30" s="13" t="s">
        <v>2236</v>
      </c>
      <c r="AA30" s="13" t="s">
        <v>2236</v>
      </c>
      <c r="AB30" s="13" t="s">
        <v>2236</v>
      </c>
      <c r="AC30" s="13" t="s">
        <v>69</v>
      </c>
      <c r="AD30" s="13" t="s">
        <v>70</v>
      </c>
      <c r="AE30" s="13" t="s">
        <v>69</v>
      </c>
      <c r="AF30" s="13" t="s">
        <v>69</v>
      </c>
      <c r="AG30" s="13" t="s">
        <v>69</v>
      </c>
      <c r="AH30" s="13" t="s">
        <v>71</v>
      </c>
      <c r="AI30" s="13" t="s">
        <v>71</v>
      </c>
      <c r="AJ30" s="13" t="s">
        <v>69</v>
      </c>
      <c r="AK30" s="13" t="s">
        <v>69</v>
      </c>
      <c r="AL30" s="13" t="s">
        <v>2236</v>
      </c>
      <c r="AM30" s="13" t="s">
        <v>2236</v>
      </c>
      <c r="AN30" s="13" t="s">
        <v>2236</v>
      </c>
      <c r="AO30" s="13" t="s">
        <v>2236</v>
      </c>
      <c r="AP30" s="13" t="s">
        <v>69</v>
      </c>
      <c r="AQ30" s="13" t="s">
        <v>69</v>
      </c>
      <c r="AR30" s="13" t="s">
        <v>2236</v>
      </c>
      <c r="AS30" s="13" t="s">
        <v>2236</v>
      </c>
      <c r="AT30" s="13" t="s">
        <v>2231</v>
      </c>
      <c r="AU30" s="13" t="s">
        <v>69</v>
      </c>
      <c r="AV30" s="13" t="s">
        <v>69</v>
      </c>
      <c r="AW30" s="13" t="s">
        <v>81</v>
      </c>
      <c r="AX30" s="13" t="s">
        <v>71</v>
      </c>
      <c r="AY30" s="13" t="s">
        <v>71</v>
      </c>
      <c r="AZ30" s="13" t="s">
        <v>69</v>
      </c>
      <c r="BA30" s="13" t="s">
        <v>69</v>
      </c>
      <c r="BB30" s="13" t="s">
        <v>69</v>
      </c>
      <c r="BC30" s="13" t="s">
        <v>69</v>
      </c>
      <c r="BD30" s="13" t="s">
        <v>69</v>
      </c>
      <c r="BE30" s="13" t="s">
        <v>69</v>
      </c>
      <c r="BF30" s="13" t="s">
        <v>69</v>
      </c>
      <c r="BG30" s="13" t="s">
        <v>69</v>
      </c>
      <c r="BH30" s="13" t="s">
        <v>69</v>
      </c>
      <c r="BI30" s="13" t="s">
        <v>2236</v>
      </c>
      <c r="BJ30" s="13" t="s">
        <v>69</v>
      </c>
      <c r="BK30" s="13" t="s">
        <v>69</v>
      </c>
      <c r="BL30" s="13" t="s">
        <v>2236</v>
      </c>
      <c r="BM30" s="13" t="s">
        <v>2236</v>
      </c>
      <c r="BN30" s="13" t="s">
        <v>69</v>
      </c>
      <c r="BO30" s="13" t="s">
        <v>69</v>
      </c>
      <c r="BP30" s="13" t="s">
        <v>69</v>
      </c>
      <c r="BQ30" s="13" t="s">
        <v>2236</v>
      </c>
      <c r="BR30" s="13" t="s">
        <v>2236</v>
      </c>
      <c r="BS30" s="13" t="s">
        <v>69</v>
      </c>
      <c r="BT30" s="13" t="s">
        <v>2236</v>
      </c>
      <c r="BU30" s="13" t="s">
        <v>2236</v>
      </c>
      <c r="BV30" s="13" t="s">
        <v>2236</v>
      </c>
      <c r="BW30" s="13" t="s">
        <v>2236</v>
      </c>
      <c r="BX30" s="13" t="s">
        <v>2236</v>
      </c>
      <c r="BY30" s="13" t="s">
        <v>2236</v>
      </c>
      <c r="BZ30" s="13" t="s">
        <v>2236</v>
      </c>
      <c r="CA30" s="13" t="s">
        <v>71</v>
      </c>
      <c r="CB30" s="13" t="s">
        <v>69</v>
      </c>
      <c r="CC30" s="13" t="s">
        <v>69</v>
      </c>
      <c r="CD30" s="13" t="s">
        <v>2236</v>
      </c>
      <c r="CE30" s="13" t="s">
        <v>69</v>
      </c>
      <c r="CF30" s="13" t="s">
        <v>69</v>
      </c>
      <c r="CG30" s="13" t="s">
        <v>70</v>
      </c>
      <c r="CH30" s="13" t="s">
        <v>69</v>
      </c>
      <c r="CI30" s="13" t="s">
        <v>69</v>
      </c>
      <c r="CJ30" s="13" t="s">
        <v>2236</v>
      </c>
      <c r="CK30" s="13" t="s">
        <v>2236</v>
      </c>
      <c r="CL30" s="13" t="s">
        <v>69</v>
      </c>
      <c r="CM30" s="13" t="s">
        <v>69</v>
      </c>
      <c r="CN30" s="13" t="s">
        <v>2236</v>
      </c>
      <c r="CO30" s="13" t="s">
        <v>69</v>
      </c>
      <c r="CP30" s="13" t="s">
        <v>69</v>
      </c>
      <c r="CQ30" s="13" t="s">
        <v>69</v>
      </c>
      <c r="CR30" s="13" t="s">
        <v>69</v>
      </c>
      <c r="CS30" s="13" t="s">
        <v>71</v>
      </c>
      <c r="CT30" s="13" t="s">
        <v>71</v>
      </c>
      <c r="CU30" s="13" t="s">
        <v>69</v>
      </c>
      <c r="CV30" s="13" t="s">
        <v>69</v>
      </c>
      <c r="CW30" s="13" t="s">
        <v>69</v>
      </c>
      <c r="CX30" s="13" t="s">
        <v>69</v>
      </c>
      <c r="CY30" s="13" t="s">
        <v>69</v>
      </c>
      <c r="CZ30" s="13" t="s">
        <v>69</v>
      </c>
      <c r="DA30" s="13" t="s">
        <v>69</v>
      </c>
      <c r="DB30" s="13" t="s">
        <v>69</v>
      </c>
      <c r="DC30" s="13" t="s">
        <v>69</v>
      </c>
      <c r="DD30" s="13" t="s">
        <v>2236</v>
      </c>
      <c r="DE30" s="13" t="s">
        <v>69</v>
      </c>
      <c r="DF30" s="13" t="s">
        <v>69</v>
      </c>
      <c r="DG30" s="13" t="s">
        <v>69</v>
      </c>
      <c r="DH30" s="13" t="s">
        <v>69</v>
      </c>
      <c r="DI30" s="13" t="s">
        <v>2236</v>
      </c>
      <c r="DJ30" s="13" t="s">
        <v>69</v>
      </c>
      <c r="DK30" s="13" t="s">
        <v>69</v>
      </c>
      <c r="DL30" s="13" t="s">
        <v>69</v>
      </c>
      <c r="DM30" s="13" t="s">
        <v>69</v>
      </c>
      <c r="DN30" s="13" t="s">
        <v>69</v>
      </c>
      <c r="DO30" s="13" t="s">
        <v>69</v>
      </c>
      <c r="DP30" s="13" t="s">
        <v>69</v>
      </c>
      <c r="DQ30" s="13" t="s">
        <v>69</v>
      </c>
      <c r="DR30" s="13" t="s">
        <v>71</v>
      </c>
      <c r="DS30" s="13" t="s">
        <v>2236</v>
      </c>
      <c r="DT30" s="13" t="s">
        <v>2236</v>
      </c>
      <c r="DU30" s="13" t="s">
        <v>2236</v>
      </c>
      <c r="DV30" s="13" t="s">
        <v>69</v>
      </c>
      <c r="DW30" s="13" t="s">
        <v>69</v>
      </c>
      <c r="DX30" s="13" t="s">
        <v>69</v>
      </c>
      <c r="DY30" s="13" t="s">
        <v>69</v>
      </c>
      <c r="DZ30" s="13" t="s">
        <v>69</v>
      </c>
      <c r="EA30" s="13" t="s">
        <v>70</v>
      </c>
      <c r="EB30" s="13" t="s">
        <v>69</v>
      </c>
      <c r="EC30" s="13" t="s">
        <v>69</v>
      </c>
      <c r="ED30" s="13" t="s">
        <v>69</v>
      </c>
      <c r="EE30" s="13" t="s">
        <v>2236</v>
      </c>
      <c r="EF30" s="13" t="s">
        <v>69</v>
      </c>
      <c r="EG30" s="13" t="s">
        <v>71</v>
      </c>
      <c r="EH30" s="13" t="s">
        <v>69</v>
      </c>
      <c r="EI30" s="13" t="s">
        <v>69</v>
      </c>
      <c r="EJ30" s="13" t="s">
        <v>69</v>
      </c>
      <c r="EK30" s="13" t="s">
        <v>69</v>
      </c>
      <c r="EL30" s="99"/>
      <c r="EM30" s="99"/>
    </row>
    <row r="31" spans="1:143" s="13" customFormat="1" ht="15" x14ac:dyDescent="0.25">
      <c r="A31" s="30" t="s">
        <v>228</v>
      </c>
      <c r="B31" s="97"/>
      <c r="C31" s="97"/>
      <c r="D31" s="97"/>
      <c r="E31" s="97"/>
      <c r="F31" s="97"/>
      <c r="G31" s="93" t="s">
        <v>226</v>
      </c>
      <c r="H31" s="14" t="s">
        <v>3</v>
      </c>
      <c r="I31" s="14" t="s">
        <v>216</v>
      </c>
      <c r="J31" s="34" t="s">
        <v>1231</v>
      </c>
      <c r="K31" s="34" t="s">
        <v>1278</v>
      </c>
      <c r="L31" s="34" t="s">
        <v>1123</v>
      </c>
      <c r="M31" s="34" t="s">
        <v>1165</v>
      </c>
      <c r="N31" s="13" t="s">
        <v>1022</v>
      </c>
      <c r="O31" s="48" t="s">
        <v>969</v>
      </c>
      <c r="P31" s="34" t="s">
        <v>969</v>
      </c>
      <c r="Q31" s="13" t="s">
        <v>1057</v>
      </c>
      <c r="R31" s="13" t="s">
        <v>1057</v>
      </c>
      <c r="S31" s="13" t="s">
        <v>1192</v>
      </c>
      <c r="T31" s="13" t="s">
        <v>1034</v>
      </c>
      <c r="U31" s="13" t="s">
        <v>1048</v>
      </c>
      <c r="V31" s="13" t="s">
        <v>1299</v>
      </c>
      <c r="W31" s="34" t="s">
        <v>1266</v>
      </c>
      <c r="X31" s="13" t="s">
        <v>951</v>
      </c>
      <c r="Y31" s="34" t="s">
        <v>1248</v>
      </c>
      <c r="Z31" s="13" t="s">
        <v>951</v>
      </c>
      <c r="AA31" s="13" t="s">
        <v>1266</v>
      </c>
      <c r="AB31" s="13" t="s">
        <v>951</v>
      </c>
      <c r="AC31" s="13" t="s">
        <v>1302</v>
      </c>
      <c r="AD31" s="13" t="s">
        <v>1283</v>
      </c>
      <c r="AE31" s="13" t="s">
        <v>50</v>
      </c>
      <c r="AF31" s="13" t="s">
        <v>1243</v>
      </c>
      <c r="AG31" s="13" t="s">
        <v>1346</v>
      </c>
      <c r="AH31" s="13" t="s">
        <v>1255</v>
      </c>
      <c r="AI31" s="34" t="s">
        <v>1114</v>
      </c>
      <c r="AJ31" s="34" t="s">
        <v>981</v>
      </c>
      <c r="AK31" s="13" t="s">
        <v>981</v>
      </c>
      <c r="AL31" s="13" t="s">
        <v>1183</v>
      </c>
      <c r="AM31" s="13" t="s">
        <v>1384</v>
      </c>
      <c r="AN31" s="13" t="s">
        <v>1274</v>
      </c>
      <c r="AO31" s="13" t="s">
        <v>1098</v>
      </c>
      <c r="AP31" s="13" t="s">
        <v>1237</v>
      </c>
      <c r="AQ31" s="13" t="s">
        <v>1324</v>
      </c>
      <c r="AR31" s="13" t="s">
        <v>1314</v>
      </c>
      <c r="AS31" s="13" t="s">
        <v>1057</v>
      </c>
      <c r="AT31" s="34" t="s">
        <v>994</v>
      </c>
      <c r="AU31" s="13" t="s">
        <v>1018</v>
      </c>
      <c r="AW31" s="13" t="s">
        <v>1089</v>
      </c>
      <c r="AX31" s="13" t="s">
        <v>1138</v>
      </c>
      <c r="AY31" s="13" t="s">
        <v>1138</v>
      </c>
      <c r="AZ31" s="13" t="s">
        <v>1302</v>
      </c>
      <c r="BA31" s="13" t="s">
        <v>1216</v>
      </c>
      <c r="BB31" s="13" t="s">
        <v>1216</v>
      </c>
      <c r="BC31" s="13" t="s">
        <v>1216</v>
      </c>
      <c r="BD31" s="13" t="s">
        <v>1205</v>
      </c>
      <c r="BG31" s="13" t="s">
        <v>50</v>
      </c>
      <c r="BH31" s="13" t="s">
        <v>1231</v>
      </c>
      <c r="BI31" s="13" t="s">
        <v>1208</v>
      </c>
      <c r="BJ31" s="13" t="s">
        <v>1084</v>
      </c>
      <c r="BK31" s="13" t="s">
        <v>1084</v>
      </c>
      <c r="BL31" s="13" t="s">
        <v>1078</v>
      </c>
      <c r="BM31" s="13" t="s">
        <v>1078</v>
      </c>
      <c r="BN31" s="13" t="s">
        <v>1186</v>
      </c>
      <c r="BO31" s="13" t="s">
        <v>1224</v>
      </c>
      <c r="BP31" s="13" t="s">
        <v>957</v>
      </c>
      <c r="BQ31" s="13" t="s">
        <v>1057</v>
      </c>
      <c r="BR31" s="13" t="s">
        <v>1057</v>
      </c>
      <c r="BS31" s="13" t="s">
        <v>1302</v>
      </c>
      <c r="BT31" s="13" t="s">
        <v>1334</v>
      </c>
      <c r="BU31" s="13" t="s">
        <v>1127</v>
      </c>
      <c r="BV31" s="13" t="s">
        <v>1332</v>
      </c>
      <c r="BW31" s="13" t="s">
        <v>1143</v>
      </c>
      <c r="BX31" s="13" t="s">
        <v>1270</v>
      </c>
      <c r="BY31" s="13" t="s">
        <v>1073</v>
      </c>
      <c r="BZ31" s="13" t="s">
        <v>1340</v>
      </c>
      <c r="CA31" s="13" t="s">
        <v>1387</v>
      </c>
      <c r="CB31" s="13" t="s">
        <v>1343</v>
      </c>
      <c r="CC31" s="13" t="s">
        <v>1168</v>
      </c>
      <c r="CD31" s="13" t="s">
        <v>1008</v>
      </c>
      <c r="CE31" s="13" t="s">
        <v>1106</v>
      </c>
      <c r="CF31" s="13" t="s">
        <v>1106</v>
      </c>
      <c r="CG31" s="13" t="s">
        <v>1211</v>
      </c>
      <c r="CH31" s="13" t="s">
        <v>1259</v>
      </c>
      <c r="CI31" s="13" t="s">
        <v>1259</v>
      </c>
      <c r="CJ31" s="13" t="s">
        <v>1159</v>
      </c>
      <c r="CK31" s="13" t="s">
        <v>1156</v>
      </c>
      <c r="CL31" s="13" t="s">
        <v>1189</v>
      </c>
      <c r="CM31" s="13" t="s">
        <v>1052</v>
      </c>
      <c r="CN31" s="13" t="s">
        <v>1159</v>
      </c>
      <c r="CO31" s="13" t="s">
        <v>943</v>
      </c>
      <c r="CP31" s="13" t="s">
        <v>943</v>
      </c>
      <c r="CQ31" s="13" t="s">
        <v>1198</v>
      </c>
      <c r="CR31" s="13" t="s">
        <v>1228</v>
      </c>
      <c r="CS31" s="13" t="s">
        <v>1030</v>
      </c>
      <c r="CT31" s="13" t="s">
        <v>1030</v>
      </c>
      <c r="CU31" s="13" t="s">
        <v>1132</v>
      </c>
      <c r="CV31" s="13" t="s">
        <v>1132</v>
      </c>
      <c r="CW31" s="13" t="s">
        <v>1013</v>
      </c>
      <c r="CX31" s="13" t="s">
        <v>1027</v>
      </c>
      <c r="CY31" s="13" t="s">
        <v>1094</v>
      </c>
      <c r="CZ31" s="13" t="s">
        <v>1094</v>
      </c>
      <c r="DA31" s="13" t="s">
        <v>1068</v>
      </c>
      <c r="DB31" s="13" t="s">
        <v>1068</v>
      </c>
      <c r="DC31" s="13" t="s">
        <v>1180</v>
      </c>
      <c r="DD31" s="13" t="s">
        <v>1319</v>
      </c>
      <c r="DE31" s="13" t="s">
        <v>1110</v>
      </c>
      <c r="DF31" s="13" t="s">
        <v>1110</v>
      </c>
      <c r="DG31" s="13" t="s">
        <v>1337</v>
      </c>
      <c r="DH31" s="13" t="s">
        <v>1027</v>
      </c>
      <c r="DI31" s="34" t="s">
        <v>1286</v>
      </c>
      <c r="DJ31" s="13" t="s">
        <v>1391</v>
      </c>
      <c r="DK31" s="13" t="s">
        <v>1148</v>
      </c>
      <c r="DL31" s="13" t="s">
        <v>1309</v>
      </c>
      <c r="DM31" s="13" t="s">
        <v>974</v>
      </c>
      <c r="DN31" s="13" t="s">
        <v>990</v>
      </c>
      <c r="DO31" s="13" t="s">
        <v>990</v>
      </c>
      <c r="DP31" s="13" t="s">
        <v>1349</v>
      </c>
      <c r="DQ31" s="13" t="s">
        <v>986</v>
      </c>
      <c r="DR31" s="13" t="s">
        <v>1162</v>
      </c>
      <c r="DS31" s="13" t="s">
        <v>1153</v>
      </c>
      <c r="DT31" s="13" t="s">
        <v>1120</v>
      </c>
      <c r="DU31" s="13" t="s">
        <v>1120</v>
      </c>
      <c r="DV31" s="13" t="s">
        <v>1289</v>
      </c>
      <c r="DW31" s="13" t="s">
        <v>1289</v>
      </c>
      <c r="DX31" s="13" t="s">
        <v>1388</v>
      </c>
      <c r="DY31" s="13" t="s">
        <v>1243</v>
      </c>
      <c r="DZ31" s="13" t="s">
        <v>1013</v>
      </c>
      <c r="EA31" s="13" t="s">
        <v>1195</v>
      </c>
      <c r="EB31" s="13" t="s">
        <v>1390</v>
      </c>
      <c r="EC31" s="13" t="s">
        <v>1326</v>
      </c>
      <c r="ED31" s="13" t="s">
        <v>1043</v>
      </c>
      <c r="EE31" s="13" t="s">
        <v>1177</v>
      </c>
      <c r="EF31" s="13" t="s">
        <v>1240</v>
      </c>
      <c r="EG31" s="13" t="s">
        <v>1040</v>
      </c>
      <c r="EH31" s="13" t="s">
        <v>1234</v>
      </c>
      <c r="EI31" s="13" t="s">
        <v>999</v>
      </c>
      <c r="EJ31" s="13" t="s">
        <v>999</v>
      </c>
      <c r="EK31" s="13" t="s">
        <v>999</v>
      </c>
      <c r="EL31" s="99"/>
      <c r="EM31" s="99"/>
    </row>
    <row r="32" spans="1:143" s="13" customFormat="1" ht="15" x14ac:dyDescent="0.25">
      <c r="A32" s="30" t="s">
        <v>229</v>
      </c>
      <c r="B32" s="97"/>
      <c r="C32" s="97"/>
      <c r="D32" s="97"/>
      <c r="E32" s="97"/>
      <c r="F32" s="97"/>
      <c r="G32" s="93" t="s">
        <v>2322</v>
      </c>
      <c r="H32" s="14" t="s">
        <v>5</v>
      </c>
      <c r="I32" s="14" t="s">
        <v>2323</v>
      </c>
      <c r="J32" s="35" t="s">
        <v>10</v>
      </c>
      <c r="K32" s="35" t="s">
        <v>10</v>
      </c>
      <c r="L32" s="35" t="s">
        <v>10</v>
      </c>
      <c r="M32" s="35" t="s">
        <v>10</v>
      </c>
      <c r="N32" s="35" t="s">
        <v>10</v>
      </c>
      <c r="O32" s="35" t="s">
        <v>10</v>
      </c>
      <c r="P32" s="35" t="s">
        <v>10</v>
      </c>
      <c r="Q32" s="35" t="s">
        <v>10</v>
      </c>
      <c r="R32" s="35" t="s">
        <v>10</v>
      </c>
      <c r="S32" s="35" t="s">
        <v>10</v>
      </c>
      <c r="T32" s="35" t="s">
        <v>10</v>
      </c>
      <c r="U32" s="35" t="s">
        <v>10</v>
      </c>
      <c r="V32" s="35" t="s">
        <v>10</v>
      </c>
      <c r="W32" s="35" t="s">
        <v>10</v>
      </c>
      <c r="X32" s="35" t="s">
        <v>10</v>
      </c>
      <c r="Y32" s="35" t="s">
        <v>10</v>
      </c>
      <c r="Z32" s="35" t="s">
        <v>10</v>
      </c>
      <c r="AA32" s="35" t="s">
        <v>10</v>
      </c>
      <c r="AB32" s="35" t="s">
        <v>10</v>
      </c>
      <c r="AC32" s="35" t="s">
        <v>10</v>
      </c>
      <c r="AD32" s="35" t="s">
        <v>10</v>
      </c>
      <c r="AE32" s="35" t="s">
        <v>10</v>
      </c>
      <c r="AF32" s="35" t="s">
        <v>10</v>
      </c>
      <c r="AG32" s="35" t="s">
        <v>10</v>
      </c>
      <c r="AH32" s="35" t="s">
        <v>10</v>
      </c>
      <c r="AI32" s="35" t="s">
        <v>10</v>
      </c>
      <c r="AJ32" s="35" t="s">
        <v>10</v>
      </c>
      <c r="AK32" s="35" t="s">
        <v>10</v>
      </c>
      <c r="AL32" s="35" t="s">
        <v>10</v>
      </c>
      <c r="AM32" s="35" t="s">
        <v>10</v>
      </c>
      <c r="AN32" s="35" t="s">
        <v>10</v>
      </c>
      <c r="AO32" s="35" t="s">
        <v>10</v>
      </c>
      <c r="AP32" s="35" t="s">
        <v>10</v>
      </c>
      <c r="AQ32" s="35" t="s">
        <v>10</v>
      </c>
      <c r="AR32" s="35" t="s">
        <v>10</v>
      </c>
      <c r="AS32" s="35" t="s">
        <v>10</v>
      </c>
      <c r="AT32" s="35" t="s">
        <v>10</v>
      </c>
      <c r="AU32" s="35" t="s">
        <v>10</v>
      </c>
      <c r="AV32" s="35" t="s">
        <v>10</v>
      </c>
      <c r="AW32" s="35" t="s">
        <v>10</v>
      </c>
      <c r="AX32" s="35" t="s">
        <v>10</v>
      </c>
      <c r="AY32" s="35" t="s">
        <v>10</v>
      </c>
      <c r="AZ32" s="35" t="s">
        <v>10</v>
      </c>
      <c r="BA32" s="35" t="s">
        <v>10</v>
      </c>
      <c r="BB32" s="35" t="s">
        <v>10</v>
      </c>
      <c r="BC32" s="35" t="s">
        <v>10</v>
      </c>
      <c r="BD32" s="35" t="s">
        <v>10</v>
      </c>
      <c r="BE32" s="35" t="s">
        <v>10</v>
      </c>
      <c r="BF32" s="35" t="s">
        <v>10</v>
      </c>
      <c r="BG32" s="35" t="s">
        <v>10</v>
      </c>
      <c r="BH32" s="35" t="s">
        <v>10</v>
      </c>
      <c r="BI32" s="35" t="s">
        <v>10</v>
      </c>
      <c r="BJ32" s="35" t="s">
        <v>10</v>
      </c>
      <c r="BK32" s="35" t="s">
        <v>10</v>
      </c>
      <c r="BL32" s="35" t="s">
        <v>10</v>
      </c>
      <c r="BM32" s="35" t="s">
        <v>10</v>
      </c>
      <c r="BN32" s="35" t="s">
        <v>10</v>
      </c>
      <c r="BO32" s="35" t="s">
        <v>10</v>
      </c>
      <c r="BP32" s="35" t="s">
        <v>10</v>
      </c>
      <c r="BQ32" s="35" t="s">
        <v>10</v>
      </c>
      <c r="BR32" s="35" t="s">
        <v>10</v>
      </c>
      <c r="BS32" s="35" t="s">
        <v>10</v>
      </c>
      <c r="BT32" s="35" t="s">
        <v>10</v>
      </c>
      <c r="BU32" s="35" t="s">
        <v>10</v>
      </c>
      <c r="BV32" s="35" t="s">
        <v>10</v>
      </c>
      <c r="BW32" s="35" t="s">
        <v>10</v>
      </c>
      <c r="BX32" s="35" t="s">
        <v>10</v>
      </c>
      <c r="BY32" s="35" t="s">
        <v>10</v>
      </c>
      <c r="BZ32" s="35" t="s">
        <v>10</v>
      </c>
      <c r="CA32" s="35" t="s">
        <v>10</v>
      </c>
      <c r="CB32" s="35" t="s">
        <v>10</v>
      </c>
      <c r="CC32" s="35" t="s">
        <v>10</v>
      </c>
      <c r="CD32" s="35" t="s">
        <v>10</v>
      </c>
      <c r="CE32" s="35" t="s">
        <v>10</v>
      </c>
      <c r="CF32" s="35" t="s">
        <v>10</v>
      </c>
      <c r="CG32" s="35" t="s">
        <v>10</v>
      </c>
      <c r="CH32" s="35" t="s">
        <v>10</v>
      </c>
      <c r="CI32" s="35" t="s">
        <v>10</v>
      </c>
      <c r="CJ32" s="35" t="s">
        <v>10</v>
      </c>
      <c r="CK32" s="35" t="s">
        <v>10</v>
      </c>
      <c r="CL32" s="35" t="s">
        <v>10</v>
      </c>
      <c r="CM32" s="35" t="s">
        <v>10</v>
      </c>
      <c r="CN32" s="35" t="s">
        <v>10</v>
      </c>
      <c r="CO32" s="35" t="s">
        <v>10</v>
      </c>
      <c r="CP32" s="35" t="s">
        <v>10</v>
      </c>
      <c r="CQ32" s="35" t="s">
        <v>10</v>
      </c>
      <c r="CR32" s="35" t="s">
        <v>10</v>
      </c>
      <c r="CS32" s="35" t="s">
        <v>10</v>
      </c>
      <c r="CT32" s="35" t="s">
        <v>10</v>
      </c>
      <c r="CU32" s="35" t="s">
        <v>10</v>
      </c>
      <c r="CV32" s="35" t="s">
        <v>10</v>
      </c>
      <c r="CW32" s="35" t="s">
        <v>10</v>
      </c>
      <c r="CX32" s="35" t="s">
        <v>10</v>
      </c>
      <c r="CY32" s="35" t="s">
        <v>10</v>
      </c>
      <c r="CZ32" s="35" t="s">
        <v>10</v>
      </c>
      <c r="DA32" s="35" t="s">
        <v>10</v>
      </c>
      <c r="DB32" s="35" t="s">
        <v>10</v>
      </c>
      <c r="DC32" s="35" t="s">
        <v>10</v>
      </c>
      <c r="DD32" s="35" t="s">
        <v>10</v>
      </c>
      <c r="DE32" s="35" t="s">
        <v>10</v>
      </c>
      <c r="DF32" s="35" t="s">
        <v>10</v>
      </c>
      <c r="DG32" s="35" t="s">
        <v>10</v>
      </c>
      <c r="DH32" s="35" t="s">
        <v>10</v>
      </c>
      <c r="DI32" s="35" t="s">
        <v>10</v>
      </c>
      <c r="DJ32" s="35" t="s">
        <v>10</v>
      </c>
      <c r="DK32" s="35" t="s">
        <v>10</v>
      </c>
      <c r="DL32" s="35" t="s">
        <v>10</v>
      </c>
      <c r="DM32" s="35" t="s">
        <v>10</v>
      </c>
      <c r="DN32" s="35" t="s">
        <v>10</v>
      </c>
      <c r="DO32" s="35" t="s">
        <v>10</v>
      </c>
      <c r="DP32" s="35" t="s">
        <v>10</v>
      </c>
      <c r="DQ32" s="35" t="s">
        <v>10</v>
      </c>
      <c r="DR32" s="35" t="s">
        <v>10</v>
      </c>
      <c r="DS32" s="35" t="s">
        <v>10</v>
      </c>
      <c r="DT32" s="35" t="s">
        <v>10</v>
      </c>
      <c r="DU32" s="35" t="s">
        <v>10</v>
      </c>
      <c r="DV32" s="35" t="s">
        <v>10</v>
      </c>
      <c r="DW32" s="35" t="s">
        <v>10</v>
      </c>
      <c r="DX32" s="35" t="s">
        <v>10</v>
      </c>
      <c r="DY32" s="35" t="s">
        <v>10</v>
      </c>
      <c r="DZ32" s="35" t="s">
        <v>10</v>
      </c>
      <c r="EA32" s="35" t="s">
        <v>10</v>
      </c>
      <c r="EB32" s="35" t="s">
        <v>10</v>
      </c>
      <c r="EC32" s="35" t="s">
        <v>10</v>
      </c>
      <c r="ED32" s="35" t="s">
        <v>10</v>
      </c>
      <c r="EE32" s="35" t="s">
        <v>10</v>
      </c>
      <c r="EF32" s="35" t="s">
        <v>10</v>
      </c>
      <c r="EG32" s="35" t="s">
        <v>10</v>
      </c>
      <c r="EH32" s="35" t="s">
        <v>10</v>
      </c>
      <c r="EI32" s="35" t="s">
        <v>10</v>
      </c>
      <c r="EJ32" s="35" t="s">
        <v>10</v>
      </c>
      <c r="EK32" s="35" t="s">
        <v>10</v>
      </c>
      <c r="EL32" s="99"/>
      <c r="EM32" s="99"/>
    </row>
    <row r="33" spans="1:143" s="13" customFormat="1" ht="15" x14ac:dyDescent="0.25">
      <c r="A33" s="30" t="s">
        <v>248</v>
      </c>
      <c r="B33" s="97"/>
      <c r="C33" s="97"/>
      <c r="D33" s="97"/>
      <c r="E33" s="97"/>
      <c r="F33" s="97"/>
      <c r="G33" s="93" t="s">
        <v>246</v>
      </c>
      <c r="H33" s="14" t="s">
        <v>224</v>
      </c>
      <c r="I33" s="14" t="s">
        <v>247</v>
      </c>
      <c r="J33" s="36" t="s">
        <v>50</v>
      </c>
      <c r="K33" s="13" t="s">
        <v>50</v>
      </c>
      <c r="L33" s="13" t="s">
        <v>1124</v>
      </c>
      <c r="M33" s="13" t="s">
        <v>50</v>
      </c>
      <c r="N33" s="13" t="s">
        <v>1023</v>
      </c>
      <c r="O33" s="54" t="s">
        <v>50</v>
      </c>
      <c r="P33" s="142" t="s">
        <v>970</v>
      </c>
      <c r="Q33" s="13" t="s">
        <v>50</v>
      </c>
      <c r="R33" s="13" t="s">
        <v>1058</v>
      </c>
      <c r="S33" s="13" t="s">
        <v>50</v>
      </c>
      <c r="T33" s="13" t="s">
        <v>1035</v>
      </c>
      <c r="U33" s="34" t="s">
        <v>1049</v>
      </c>
      <c r="V33" s="13" t="s">
        <v>50</v>
      </c>
      <c r="W33" s="36" t="s">
        <v>50</v>
      </c>
      <c r="X33" s="13" t="s">
        <v>952</v>
      </c>
      <c r="Y33" s="13" t="s">
        <v>50</v>
      </c>
      <c r="Z33" s="13" t="s">
        <v>952</v>
      </c>
      <c r="AA33" s="13" t="s">
        <v>50</v>
      </c>
      <c r="AB33" s="13" t="s">
        <v>952</v>
      </c>
      <c r="AC33" s="13" t="s">
        <v>50</v>
      </c>
      <c r="AD33" s="13" t="s">
        <v>50</v>
      </c>
      <c r="AE33" s="13" t="s">
        <v>1103</v>
      </c>
      <c r="AF33" s="13" t="s">
        <v>50</v>
      </c>
      <c r="AG33" s="13" t="s">
        <v>50</v>
      </c>
      <c r="AH33" s="34" t="s">
        <v>50</v>
      </c>
      <c r="AI33" s="36" t="s">
        <v>1115</v>
      </c>
      <c r="AJ33" s="13" t="s">
        <v>50</v>
      </c>
      <c r="AK33" s="13" t="s">
        <v>982</v>
      </c>
      <c r="AL33" s="13" t="s">
        <v>50</v>
      </c>
      <c r="AN33" s="13" t="s">
        <v>50</v>
      </c>
      <c r="AO33" s="13" t="s">
        <v>1099</v>
      </c>
      <c r="AP33" s="13" t="s">
        <v>50</v>
      </c>
      <c r="AQ33" s="13" t="s">
        <v>50</v>
      </c>
      <c r="AR33" s="13" t="s">
        <v>50</v>
      </c>
      <c r="AS33" s="13" t="s">
        <v>1061</v>
      </c>
      <c r="AT33" s="13" t="s">
        <v>995</v>
      </c>
      <c r="AU33" s="13" t="s">
        <v>1019</v>
      </c>
      <c r="AW33" s="13" t="s">
        <v>1090</v>
      </c>
      <c r="AX33" s="13" t="s">
        <v>50</v>
      </c>
      <c r="AY33" s="13" t="s">
        <v>1139</v>
      </c>
      <c r="AZ33" s="13" t="s">
        <v>50</v>
      </c>
      <c r="BA33" s="13" t="s">
        <v>50</v>
      </c>
      <c r="BB33" s="13" t="s">
        <v>50</v>
      </c>
      <c r="BC33" s="13" t="s">
        <v>50</v>
      </c>
      <c r="BD33" s="13" t="s">
        <v>50</v>
      </c>
      <c r="BG33" s="13" t="s">
        <v>978</v>
      </c>
      <c r="BH33" s="13" t="s">
        <v>50</v>
      </c>
      <c r="BI33" s="13" t="s">
        <v>50</v>
      </c>
      <c r="BJ33" s="13" t="s">
        <v>50</v>
      </c>
      <c r="BK33" s="13" t="s">
        <v>1085</v>
      </c>
      <c r="BL33" s="13" t="s">
        <v>50</v>
      </c>
      <c r="BM33" s="13" t="s">
        <v>1079</v>
      </c>
      <c r="BN33" s="13" t="s">
        <v>50</v>
      </c>
      <c r="BO33" s="13" t="s">
        <v>50</v>
      </c>
      <c r="BP33" s="13" t="s">
        <v>50</v>
      </c>
      <c r="BQ33" s="13" t="s">
        <v>50</v>
      </c>
      <c r="BR33" s="13" t="s">
        <v>1058</v>
      </c>
      <c r="BS33" s="13" t="s">
        <v>50</v>
      </c>
      <c r="BT33" s="13" t="s">
        <v>50</v>
      </c>
      <c r="BU33" s="13" t="s">
        <v>1128</v>
      </c>
      <c r="BV33" s="13" t="s">
        <v>50</v>
      </c>
      <c r="BW33" s="13" t="s">
        <v>1144</v>
      </c>
      <c r="BX33" s="13" t="s">
        <v>50</v>
      </c>
      <c r="BY33" s="13" t="s">
        <v>1074</v>
      </c>
      <c r="BZ33" s="13" t="s">
        <v>50</v>
      </c>
      <c r="CB33" s="13" t="s">
        <v>50</v>
      </c>
      <c r="CC33" s="13" t="s">
        <v>50</v>
      </c>
      <c r="CD33" s="13" t="s">
        <v>1009</v>
      </c>
      <c r="CE33" s="13" t="s">
        <v>50</v>
      </c>
      <c r="CF33" s="13" t="s">
        <v>1107</v>
      </c>
      <c r="CG33" s="13" t="s">
        <v>50</v>
      </c>
      <c r="CH33" s="13" t="s">
        <v>50</v>
      </c>
      <c r="CJ33" s="13" t="s">
        <v>50</v>
      </c>
      <c r="CK33" s="13" t="s">
        <v>50</v>
      </c>
      <c r="CL33" s="13" t="s">
        <v>50</v>
      </c>
      <c r="CM33" s="13" t="s">
        <v>1053</v>
      </c>
      <c r="CN33" s="13" t="s">
        <v>50</v>
      </c>
      <c r="CO33" s="13" t="s">
        <v>50</v>
      </c>
      <c r="CP33" s="13" t="s">
        <v>944</v>
      </c>
      <c r="CQ33" s="13" t="s">
        <v>50</v>
      </c>
      <c r="CR33" s="13" t="s">
        <v>50</v>
      </c>
      <c r="CS33" s="13" t="s">
        <v>50</v>
      </c>
      <c r="CT33" s="13" t="s">
        <v>1031</v>
      </c>
      <c r="CU33" s="13" t="s">
        <v>50</v>
      </c>
      <c r="CV33" s="13" t="s">
        <v>1133</v>
      </c>
      <c r="CW33" s="13" t="s">
        <v>50</v>
      </c>
      <c r="CX33" s="13" t="s">
        <v>1014</v>
      </c>
      <c r="CY33" s="13" t="s">
        <v>50</v>
      </c>
      <c r="CZ33" s="13" t="s">
        <v>1014</v>
      </c>
      <c r="DA33" s="13" t="s">
        <v>50</v>
      </c>
      <c r="DB33" s="13" t="s">
        <v>1069</v>
      </c>
      <c r="DC33" s="13" t="s">
        <v>50</v>
      </c>
      <c r="DD33" s="13" t="s">
        <v>50</v>
      </c>
      <c r="DE33" s="13" t="s">
        <v>50</v>
      </c>
      <c r="DF33" s="13" t="s">
        <v>1111</v>
      </c>
      <c r="DG33" s="13" t="s">
        <v>50</v>
      </c>
      <c r="DI33" s="13" t="s">
        <v>50</v>
      </c>
      <c r="DJ33" s="13" t="s">
        <v>50</v>
      </c>
      <c r="DK33" s="13" t="s">
        <v>1149</v>
      </c>
      <c r="DL33" s="13" t="s">
        <v>50</v>
      </c>
      <c r="DM33" s="13" t="s">
        <v>975</v>
      </c>
      <c r="DN33" s="13" t="s">
        <v>50</v>
      </c>
      <c r="DO33" s="13" t="s">
        <v>991</v>
      </c>
      <c r="DP33" s="13" t="s">
        <v>50</v>
      </c>
      <c r="DQ33" s="13" t="s">
        <v>987</v>
      </c>
      <c r="DR33" s="13" t="s">
        <v>50</v>
      </c>
      <c r="DS33" s="13" t="s">
        <v>50</v>
      </c>
      <c r="DT33" s="13" t="s">
        <v>50</v>
      </c>
      <c r="DU33" s="13" t="s">
        <v>50</v>
      </c>
      <c r="DV33" s="13" t="s">
        <v>50</v>
      </c>
      <c r="DW33" s="13" t="s">
        <v>50</v>
      </c>
      <c r="DX33" s="13" t="s">
        <v>50</v>
      </c>
      <c r="DY33" s="13" t="s">
        <v>50</v>
      </c>
      <c r="DZ33" s="13" t="s">
        <v>1014</v>
      </c>
      <c r="EA33" s="13" t="s">
        <v>50</v>
      </c>
      <c r="EC33" s="13" t="s">
        <v>50</v>
      </c>
      <c r="ED33" s="13" t="s">
        <v>1044</v>
      </c>
      <c r="EE33" s="13" t="s">
        <v>50</v>
      </c>
      <c r="EF33" s="13" t="s">
        <v>50</v>
      </c>
      <c r="EG33" s="13" t="s">
        <v>50</v>
      </c>
      <c r="EH33" s="13" t="s">
        <v>50</v>
      </c>
      <c r="EI33" s="13" t="s">
        <v>1000</v>
      </c>
      <c r="EJ33" s="13" t="s">
        <v>50</v>
      </c>
      <c r="EK33" s="13" t="s">
        <v>1000</v>
      </c>
      <c r="EL33" s="99"/>
      <c r="EM33" s="99"/>
    </row>
    <row r="34" spans="1:143" s="15" customFormat="1" ht="15" x14ac:dyDescent="0.25">
      <c r="A34" s="140"/>
      <c r="B34" s="97"/>
      <c r="C34" s="97"/>
      <c r="D34" s="97"/>
      <c r="E34" s="97"/>
      <c r="F34" s="97"/>
      <c r="G34" s="92" t="s">
        <v>478</v>
      </c>
      <c r="H34" s="80"/>
      <c r="I34" s="80"/>
      <c r="O34" s="55"/>
      <c r="EL34" s="99"/>
      <c r="EM34" s="99"/>
    </row>
    <row r="35" spans="1:143" s="14" customFormat="1" ht="15" x14ac:dyDescent="0.25">
      <c r="A35" s="30" t="s">
        <v>25</v>
      </c>
      <c r="B35" s="97"/>
      <c r="C35" s="97"/>
      <c r="D35" s="97"/>
      <c r="E35" s="97"/>
      <c r="F35" s="97"/>
      <c r="G35" s="93" t="s">
        <v>30</v>
      </c>
      <c r="H35" s="14" t="s">
        <v>31</v>
      </c>
      <c r="I35" s="14" t="s">
        <v>131</v>
      </c>
      <c r="J35" s="30" t="s">
        <v>50</v>
      </c>
      <c r="K35" s="30" t="s">
        <v>50</v>
      </c>
      <c r="L35" s="30" t="s">
        <v>171</v>
      </c>
      <c r="M35" s="30" t="s">
        <v>50</v>
      </c>
      <c r="N35" s="30" t="s">
        <v>949</v>
      </c>
      <c r="O35" s="49" t="s">
        <v>50</v>
      </c>
      <c r="P35" s="30" t="s">
        <v>949</v>
      </c>
      <c r="Q35" s="30" t="s">
        <v>50</v>
      </c>
      <c r="R35" s="30" t="s">
        <v>168</v>
      </c>
      <c r="S35" s="30" t="s">
        <v>50</v>
      </c>
      <c r="T35" s="30" t="s">
        <v>949</v>
      </c>
      <c r="U35" s="30" t="s">
        <v>168</v>
      </c>
      <c r="V35" s="30" t="s">
        <v>50</v>
      </c>
      <c r="W35" s="30" t="s">
        <v>50</v>
      </c>
      <c r="X35" s="30" t="s">
        <v>949</v>
      </c>
      <c r="Y35" s="30" t="s">
        <v>50</v>
      </c>
      <c r="Z35" s="30" t="s">
        <v>949</v>
      </c>
      <c r="AA35" s="30" t="s">
        <v>50</v>
      </c>
      <c r="AB35" s="30" t="s">
        <v>965</v>
      </c>
      <c r="AC35" s="30" t="s">
        <v>50</v>
      </c>
      <c r="AD35" s="30" t="s">
        <v>50</v>
      </c>
      <c r="AE35" s="30" t="s">
        <v>170</v>
      </c>
      <c r="AF35" s="30" t="s">
        <v>50</v>
      </c>
      <c r="AG35" s="30" t="s">
        <v>50</v>
      </c>
      <c r="AH35" s="30" t="s">
        <v>50</v>
      </c>
      <c r="AI35" s="30" t="s">
        <v>170</v>
      </c>
      <c r="AJ35" s="30" t="s">
        <v>50</v>
      </c>
      <c r="AK35" s="30" t="s">
        <v>949</v>
      </c>
      <c r="AL35" s="30" t="s">
        <v>50</v>
      </c>
      <c r="AM35" s="70" t="s">
        <v>50</v>
      </c>
      <c r="AN35" s="30" t="s">
        <v>50</v>
      </c>
      <c r="AO35" s="30" t="s">
        <v>985</v>
      </c>
      <c r="AP35" s="30" t="s">
        <v>50</v>
      </c>
      <c r="AQ35" s="30" t="s">
        <v>50</v>
      </c>
      <c r="AR35" s="30" t="s">
        <v>50</v>
      </c>
      <c r="AS35" s="30" t="s">
        <v>167</v>
      </c>
      <c r="AT35" s="30" t="s">
        <v>940</v>
      </c>
      <c r="AU35" s="30" t="s">
        <v>167</v>
      </c>
      <c r="AV35" s="70" t="s">
        <v>50</v>
      </c>
      <c r="AW35" s="30" t="s">
        <v>168</v>
      </c>
      <c r="AX35" s="30" t="s">
        <v>50</v>
      </c>
      <c r="AY35" s="30" t="s">
        <v>985</v>
      </c>
      <c r="AZ35" s="30" t="s">
        <v>50</v>
      </c>
      <c r="BA35" s="30" t="s">
        <v>50</v>
      </c>
      <c r="BB35" s="30" t="s">
        <v>50</v>
      </c>
      <c r="BC35" s="30" t="s">
        <v>50</v>
      </c>
      <c r="BD35" s="30" t="s">
        <v>50</v>
      </c>
      <c r="BE35" s="70" t="s">
        <v>50</v>
      </c>
      <c r="BF35" s="70" t="s">
        <v>50</v>
      </c>
      <c r="BG35" s="30" t="s">
        <v>170</v>
      </c>
      <c r="BH35" s="30" t="s">
        <v>50</v>
      </c>
      <c r="BI35" s="30" t="s">
        <v>50</v>
      </c>
      <c r="BJ35" s="30" t="s">
        <v>50</v>
      </c>
      <c r="BK35" s="30" t="s">
        <v>985</v>
      </c>
      <c r="BL35" s="30" t="s">
        <v>50</v>
      </c>
      <c r="BM35" s="30" t="s">
        <v>985</v>
      </c>
      <c r="BN35" s="30" t="s">
        <v>50</v>
      </c>
      <c r="BO35" s="30" t="s">
        <v>50</v>
      </c>
      <c r="BP35" s="30" t="s">
        <v>168</v>
      </c>
      <c r="BQ35" s="30" t="s">
        <v>50</v>
      </c>
      <c r="BR35" s="30" t="s">
        <v>168</v>
      </c>
      <c r="BS35" s="30" t="s">
        <v>50</v>
      </c>
      <c r="BT35" s="30" t="s">
        <v>50</v>
      </c>
      <c r="BU35" s="30" t="s">
        <v>985</v>
      </c>
      <c r="BV35" s="30" t="s">
        <v>50</v>
      </c>
      <c r="BW35" s="30" t="s">
        <v>985</v>
      </c>
      <c r="BX35" s="30" t="s">
        <v>50</v>
      </c>
      <c r="BY35" s="30" t="s">
        <v>170</v>
      </c>
      <c r="BZ35" s="30" t="s">
        <v>50</v>
      </c>
      <c r="CA35" s="70" t="s">
        <v>50</v>
      </c>
      <c r="CB35" s="30" t="s">
        <v>50</v>
      </c>
      <c r="CC35" s="30" t="s">
        <v>50</v>
      </c>
      <c r="CD35" s="30" t="s">
        <v>169</v>
      </c>
      <c r="CE35" s="30" t="s">
        <v>50</v>
      </c>
      <c r="CF35" s="30" t="s">
        <v>170</v>
      </c>
      <c r="CG35" s="30" t="s">
        <v>50</v>
      </c>
      <c r="CH35" s="30" t="s">
        <v>50</v>
      </c>
      <c r="CI35" s="70" t="s">
        <v>50</v>
      </c>
      <c r="CJ35" s="30" t="s">
        <v>50</v>
      </c>
      <c r="CK35" s="30" t="s">
        <v>50</v>
      </c>
      <c r="CL35" s="30" t="s">
        <v>50</v>
      </c>
      <c r="CM35" s="30" t="s">
        <v>965</v>
      </c>
      <c r="CN35" s="30" t="s">
        <v>50</v>
      </c>
      <c r="CO35" s="30" t="s">
        <v>50</v>
      </c>
      <c r="CP35" s="30" t="s">
        <v>940</v>
      </c>
      <c r="CQ35" s="30" t="s">
        <v>50</v>
      </c>
      <c r="CR35" s="30" t="s">
        <v>50</v>
      </c>
      <c r="CS35" s="30" t="s">
        <v>50</v>
      </c>
      <c r="CT35" s="30" t="s">
        <v>170</v>
      </c>
      <c r="CU35" s="30" t="s">
        <v>50</v>
      </c>
      <c r="CV35" s="30" t="s">
        <v>168</v>
      </c>
      <c r="CW35" s="30" t="s">
        <v>50</v>
      </c>
      <c r="CX35" s="30" t="s">
        <v>168</v>
      </c>
      <c r="CY35" s="30" t="s">
        <v>50</v>
      </c>
      <c r="CZ35" s="30" t="s">
        <v>1004</v>
      </c>
      <c r="DA35" s="30" t="s">
        <v>50</v>
      </c>
      <c r="DB35" s="30" t="s">
        <v>985</v>
      </c>
      <c r="DC35" s="30" t="s">
        <v>50</v>
      </c>
      <c r="DD35" s="30" t="s">
        <v>50</v>
      </c>
      <c r="DE35" s="30" t="s">
        <v>50</v>
      </c>
      <c r="DF35" s="30" t="s">
        <v>940</v>
      </c>
      <c r="DG35" s="30" t="s">
        <v>50</v>
      </c>
      <c r="DH35" s="70" t="s">
        <v>50</v>
      </c>
      <c r="DI35" s="30" t="s">
        <v>50</v>
      </c>
      <c r="DJ35" s="30" t="s">
        <v>50</v>
      </c>
      <c r="DK35" s="30" t="s">
        <v>949</v>
      </c>
      <c r="DL35" s="30" t="s">
        <v>50</v>
      </c>
      <c r="DM35" s="30" t="s">
        <v>170</v>
      </c>
      <c r="DN35" s="30" t="s">
        <v>50</v>
      </c>
      <c r="DO35" s="30" t="s">
        <v>168</v>
      </c>
      <c r="DP35" s="30" t="s">
        <v>50</v>
      </c>
      <c r="DQ35" s="30" t="s">
        <v>985</v>
      </c>
      <c r="DR35" s="30" t="s">
        <v>50</v>
      </c>
      <c r="DS35" s="30" t="s">
        <v>50</v>
      </c>
      <c r="DT35" s="30" t="s">
        <v>50</v>
      </c>
      <c r="DU35" s="30" t="s">
        <v>50</v>
      </c>
      <c r="DV35" s="30" t="s">
        <v>50</v>
      </c>
      <c r="DW35" s="30" t="s">
        <v>50</v>
      </c>
      <c r="DX35" s="30" t="s">
        <v>50</v>
      </c>
      <c r="DY35" s="30" t="s">
        <v>50</v>
      </c>
      <c r="DZ35" s="30" t="s">
        <v>169</v>
      </c>
      <c r="EA35" s="30" t="s">
        <v>50</v>
      </c>
      <c r="EB35" s="70" t="s">
        <v>50</v>
      </c>
      <c r="EC35" s="30" t="s">
        <v>50</v>
      </c>
      <c r="ED35" s="30" t="s">
        <v>168</v>
      </c>
      <c r="EE35" s="30" t="s">
        <v>50</v>
      </c>
      <c r="EF35" s="30" t="s">
        <v>50</v>
      </c>
      <c r="EG35" s="30" t="s">
        <v>169</v>
      </c>
      <c r="EH35" s="30" t="s">
        <v>50</v>
      </c>
      <c r="EI35" s="30" t="s">
        <v>1004</v>
      </c>
      <c r="EJ35" s="30" t="s">
        <v>50</v>
      </c>
      <c r="EK35" s="30" t="s">
        <v>1004</v>
      </c>
      <c r="EL35" s="97"/>
      <c r="EM35" s="97"/>
    </row>
    <row r="36" spans="1:143" s="14" customFormat="1" ht="15" x14ac:dyDescent="0.25">
      <c r="A36" s="30" t="s">
        <v>26</v>
      </c>
      <c r="B36" s="97"/>
      <c r="C36" s="97"/>
      <c r="D36" s="97"/>
      <c r="E36" s="97"/>
      <c r="F36" s="97"/>
      <c r="G36" s="93" t="s">
        <v>32</v>
      </c>
      <c r="H36" s="14" t="s">
        <v>7</v>
      </c>
      <c r="I36" s="14" t="s">
        <v>130</v>
      </c>
      <c r="J36" s="71" t="s">
        <v>50</v>
      </c>
      <c r="K36" s="71" t="s">
        <v>50</v>
      </c>
      <c r="L36" s="29">
        <v>41641</v>
      </c>
      <c r="M36" s="71" t="s">
        <v>50</v>
      </c>
      <c r="N36" s="29">
        <v>41641</v>
      </c>
      <c r="O36" s="72" t="s">
        <v>50</v>
      </c>
      <c r="P36" s="29">
        <v>41641</v>
      </c>
      <c r="Q36" s="71" t="s">
        <v>50</v>
      </c>
      <c r="R36" s="29">
        <v>41641</v>
      </c>
      <c r="S36" s="71" t="s">
        <v>50</v>
      </c>
      <c r="T36" s="29">
        <v>41641</v>
      </c>
      <c r="U36" s="29">
        <v>41641</v>
      </c>
      <c r="V36" s="71" t="s">
        <v>50</v>
      </c>
      <c r="W36" s="71" t="s">
        <v>50</v>
      </c>
      <c r="X36" s="29">
        <v>41641</v>
      </c>
      <c r="Y36" s="71" t="s">
        <v>50</v>
      </c>
      <c r="Z36" s="29">
        <v>41641</v>
      </c>
      <c r="AA36" s="71" t="s">
        <v>50</v>
      </c>
      <c r="AB36" s="29">
        <v>41641</v>
      </c>
      <c r="AC36" s="71" t="s">
        <v>50</v>
      </c>
      <c r="AD36" s="71" t="s">
        <v>50</v>
      </c>
      <c r="AE36" s="29">
        <v>41641</v>
      </c>
      <c r="AF36" s="71" t="s">
        <v>50</v>
      </c>
      <c r="AG36" s="71" t="s">
        <v>50</v>
      </c>
      <c r="AH36" s="71" t="s">
        <v>50</v>
      </c>
      <c r="AI36" s="29">
        <v>41641</v>
      </c>
      <c r="AJ36" s="71" t="s">
        <v>50</v>
      </c>
      <c r="AK36" s="29">
        <v>41641</v>
      </c>
      <c r="AL36" s="71" t="s">
        <v>50</v>
      </c>
      <c r="AM36" s="71" t="s">
        <v>50</v>
      </c>
      <c r="AN36" s="71" t="s">
        <v>50</v>
      </c>
      <c r="AO36" s="29">
        <v>41641</v>
      </c>
      <c r="AP36" s="71" t="s">
        <v>50</v>
      </c>
      <c r="AQ36" s="71" t="s">
        <v>50</v>
      </c>
      <c r="AR36" s="71" t="s">
        <v>50</v>
      </c>
      <c r="AS36" s="29">
        <v>41641</v>
      </c>
      <c r="AT36" s="29">
        <v>41641</v>
      </c>
      <c r="AU36" s="29">
        <v>41641</v>
      </c>
      <c r="AV36" s="71" t="s">
        <v>50</v>
      </c>
      <c r="AW36" s="29">
        <v>41641</v>
      </c>
      <c r="AX36" s="71" t="s">
        <v>50</v>
      </c>
      <c r="AY36" s="29">
        <v>41641</v>
      </c>
      <c r="AZ36" s="71" t="s">
        <v>50</v>
      </c>
      <c r="BA36" s="71" t="s">
        <v>50</v>
      </c>
      <c r="BB36" s="71" t="s">
        <v>50</v>
      </c>
      <c r="BC36" s="71" t="s">
        <v>50</v>
      </c>
      <c r="BD36" s="71" t="s">
        <v>50</v>
      </c>
      <c r="BE36" s="71" t="s">
        <v>50</v>
      </c>
      <c r="BF36" s="71" t="s">
        <v>50</v>
      </c>
      <c r="BG36" s="29">
        <v>41641</v>
      </c>
      <c r="BH36" s="71" t="s">
        <v>50</v>
      </c>
      <c r="BI36" s="71" t="s">
        <v>50</v>
      </c>
      <c r="BJ36" s="71" t="s">
        <v>50</v>
      </c>
      <c r="BK36" s="29">
        <v>41641</v>
      </c>
      <c r="BL36" s="71" t="s">
        <v>50</v>
      </c>
      <c r="BM36" s="29">
        <v>41641</v>
      </c>
      <c r="BN36" s="71" t="s">
        <v>50</v>
      </c>
      <c r="BO36" s="71" t="s">
        <v>50</v>
      </c>
      <c r="BP36" s="29">
        <v>41641</v>
      </c>
      <c r="BQ36" s="71" t="s">
        <v>50</v>
      </c>
      <c r="BR36" s="29">
        <v>41641</v>
      </c>
      <c r="BS36" s="71" t="s">
        <v>50</v>
      </c>
      <c r="BT36" s="71" t="s">
        <v>50</v>
      </c>
      <c r="BU36" s="29">
        <v>41641</v>
      </c>
      <c r="BV36" s="71" t="s">
        <v>50</v>
      </c>
      <c r="BW36" s="29">
        <v>41641</v>
      </c>
      <c r="BX36" s="71" t="s">
        <v>50</v>
      </c>
      <c r="BY36" s="29">
        <v>41641</v>
      </c>
      <c r="BZ36" s="71" t="s">
        <v>50</v>
      </c>
      <c r="CA36" s="71" t="s">
        <v>50</v>
      </c>
      <c r="CB36" s="71" t="s">
        <v>50</v>
      </c>
      <c r="CC36" s="71" t="s">
        <v>50</v>
      </c>
      <c r="CD36" s="29">
        <v>41641</v>
      </c>
      <c r="CE36" s="71" t="s">
        <v>50</v>
      </c>
      <c r="CF36" s="29">
        <v>41641</v>
      </c>
      <c r="CG36" s="71" t="s">
        <v>50</v>
      </c>
      <c r="CH36" s="71" t="s">
        <v>50</v>
      </c>
      <c r="CI36" s="71" t="s">
        <v>50</v>
      </c>
      <c r="CJ36" s="71" t="s">
        <v>50</v>
      </c>
      <c r="CK36" s="71" t="s">
        <v>50</v>
      </c>
      <c r="CL36" s="71" t="s">
        <v>50</v>
      </c>
      <c r="CM36" s="29">
        <v>41641</v>
      </c>
      <c r="CN36" s="71" t="s">
        <v>50</v>
      </c>
      <c r="CO36" s="71" t="s">
        <v>50</v>
      </c>
      <c r="CP36" s="29">
        <v>41641</v>
      </c>
      <c r="CQ36" s="71" t="s">
        <v>50</v>
      </c>
      <c r="CR36" s="71" t="s">
        <v>50</v>
      </c>
      <c r="CS36" s="71" t="s">
        <v>50</v>
      </c>
      <c r="CT36" s="29">
        <v>41641</v>
      </c>
      <c r="CU36" s="71" t="s">
        <v>50</v>
      </c>
      <c r="CV36" s="29">
        <v>41641</v>
      </c>
      <c r="CW36" s="71" t="s">
        <v>50</v>
      </c>
      <c r="CX36" s="29">
        <v>41641</v>
      </c>
      <c r="CY36" s="71" t="s">
        <v>50</v>
      </c>
      <c r="CZ36" s="29">
        <v>41641</v>
      </c>
      <c r="DA36" s="71" t="s">
        <v>50</v>
      </c>
      <c r="DB36" s="29">
        <v>41641</v>
      </c>
      <c r="DC36" s="71" t="s">
        <v>50</v>
      </c>
      <c r="DD36" s="71" t="s">
        <v>50</v>
      </c>
      <c r="DE36" s="71" t="s">
        <v>50</v>
      </c>
      <c r="DF36" s="29">
        <v>41641</v>
      </c>
      <c r="DG36" s="71" t="s">
        <v>50</v>
      </c>
      <c r="DH36" s="71" t="s">
        <v>50</v>
      </c>
      <c r="DI36" s="71" t="s">
        <v>50</v>
      </c>
      <c r="DJ36" s="71" t="s">
        <v>50</v>
      </c>
      <c r="DK36" s="29">
        <v>41641</v>
      </c>
      <c r="DL36" s="71" t="s">
        <v>50</v>
      </c>
      <c r="DM36" s="29">
        <v>41641</v>
      </c>
      <c r="DN36" s="71" t="s">
        <v>50</v>
      </c>
      <c r="DO36" s="29">
        <v>41641</v>
      </c>
      <c r="DP36" s="71" t="s">
        <v>50</v>
      </c>
      <c r="DQ36" s="29">
        <v>41641</v>
      </c>
      <c r="DR36" s="71" t="s">
        <v>50</v>
      </c>
      <c r="DS36" s="71" t="s">
        <v>50</v>
      </c>
      <c r="DT36" s="71" t="s">
        <v>50</v>
      </c>
      <c r="DU36" s="29" t="s">
        <v>50</v>
      </c>
      <c r="DV36" s="71" t="s">
        <v>50</v>
      </c>
      <c r="DW36" s="71" t="s">
        <v>50</v>
      </c>
      <c r="DX36" s="71" t="s">
        <v>50</v>
      </c>
      <c r="DY36" s="71" t="s">
        <v>50</v>
      </c>
      <c r="DZ36" s="29">
        <v>41641</v>
      </c>
      <c r="EA36" s="71" t="s">
        <v>50</v>
      </c>
      <c r="EB36" s="71" t="s">
        <v>50</v>
      </c>
      <c r="EC36" s="71" t="s">
        <v>50</v>
      </c>
      <c r="ED36" s="29">
        <v>41641</v>
      </c>
      <c r="EE36" s="71" t="s">
        <v>50</v>
      </c>
      <c r="EF36" s="71" t="s">
        <v>50</v>
      </c>
      <c r="EG36" s="29">
        <v>41641</v>
      </c>
      <c r="EH36" s="71" t="s">
        <v>50</v>
      </c>
      <c r="EI36" s="29">
        <v>41641</v>
      </c>
      <c r="EJ36" s="71" t="s">
        <v>50</v>
      </c>
      <c r="EK36" s="29">
        <v>41641</v>
      </c>
      <c r="EL36" s="98"/>
      <c r="EM36" s="98"/>
    </row>
    <row r="37" spans="1:143" s="14" customFormat="1" ht="15" x14ac:dyDescent="0.25">
      <c r="A37" s="30" t="s">
        <v>230</v>
      </c>
      <c r="B37" s="97"/>
      <c r="C37" s="97"/>
      <c r="D37" s="97"/>
      <c r="E37" s="97"/>
      <c r="F37" s="97"/>
      <c r="G37" s="93" t="s">
        <v>232</v>
      </c>
      <c r="H37" s="14" t="s">
        <v>13</v>
      </c>
      <c r="I37" s="14" t="s">
        <v>239</v>
      </c>
      <c r="J37" s="31" t="s">
        <v>50</v>
      </c>
      <c r="K37" s="31" t="s">
        <v>50</v>
      </c>
      <c r="L37" s="31">
        <v>0</v>
      </c>
      <c r="M37" s="31">
        <v>3</v>
      </c>
      <c r="N37" s="31">
        <v>2.9</v>
      </c>
      <c r="O37" s="52">
        <v>4.5</v>
      </c>
      <c r="P37" s="31">
        <v>3.9</v>
      </c>
      <c r="Q37" s="31">
        <v>5</v>
      </c>
      <c r="R37" s="31">
        <v>5</v>
      </c>
      <c r="S37" s="31">
        <v>4.5</v>
      </c>
      <c r="T37" s="31">
        <v>3.7</v>
      </c>
      <c r="U37" s="31">
        <v>0</v>
      </c>
      <c r="V37" s="31" t="s">
        <v>50</v>
      </c>
      <c r="W37" s="31">
        <v>3</v>
      </c>
      <c r="X37" s="31">
        <v>3.3</v>
      </c>
      <c r="Y37" s="31">
        <v>3</v>
      </c>
      <c r="Z37" s="31">
        <v>3.3</v>
      </c>
      <c r="AA37" s="31">
        <v>4</v>
      </c>
      <c r="AB37" s="31">
        <v>4.3</v>
      </c>
      <c r="AC37" s="31" t="s">
        <v>50</v>
      </c>
      <c r="AD37" s="31">
        <v>5</v>
      </c>
      <c r="AE37" s="31">
        <v>5</v>
      </c>
      <c r="AF37" s="31">
        <v>4</v>
      </c>
      <c r="AG37" s="31" t="s">
        <v>50</v>
      </c>
      <c r="AH37" s="31" t="s">
        <v>50</v>
      </c>
      <c r="AI37" s="31">
        <v>5</v>
      </c>
      <c r="AJ37" s="31">
        <v>3.5</v>
      </c>
      <c r="AK37" s="31">
        <v>3.4</v>
      </c>
      <c r="AL37" s="31" t="s">
        <v>50</v>
      </c>
      <c r="AM37" s="73" t="s">
        <v>50</v>
      </c>
      <c r="AN37" s="31" t="s">
        <v>50</v>
      </c>
      <c r="AO37" s="31">
        <v>3.7</v>
      </c>
      <c r="AP37" s="31" t="s">
        <v>50</v>
      </c>
      <c r="AQ37" s="31" t="s">
        <v>50</v>
      </c>
      <c r="AR37" s="31" t="s">
        <v>50</v>
      </c>
      <c r="AS37" s="31">
        <v>0</v>
      </c>
      <c r="AT37" s="31">
        <v>5</v>
      </c>
      <c r="AU37" s="31">
        <v>0</v>
      </c>
      <c r="AV37" s="73" t="s">
        <v>50</v>
      </c>
      <c r="AW37" s="31">
        <v>5</v>
      </c>
      <c r="AX37" s="31">
        <v>2.5</v>
      </c>
      <c r="AY37" s="31">
        <v>2.2999999999999998</v>
      </c>
      <c r="AZ37" s="31" t="s">
        <v>50</v>
      </c>
      <c r="BA37" s="31" t="s">
        <v>50</v>
      </c>
      <c r="BB37" s="31" t="s">
        <v>50</v>
      </c>
      <c r="BC37" s="31" t="s">
        <v>50</v>
      </c>
      <c r="BD37" s="31">
        <v>4</v>
      </c>
      <c r="BE37" s="73" t="s">
        <v>50</v>
      </c>
      <c r="BF37" s="73" t="s">
        <v>50</v>
      </c>
      <c r="BG37" s="31">
        <v>0</v>
      </c>
      <c r="BH37" s="31" t="s">
        <v>50</v>
      </c>
      <c r="BI37" s="31" t="s">
        <v>50</v>
      </c>
      <c r="BJ37" s="31" t="s">
        <v>50</v>
      </c>
      <c r="BK37" s="31">
        <v>4.8</v>
      </c>
      <c r="BL37" s="31">
        <v>3.5</v>
      </c>
      <c r="BM37" s="31">
        <v>3.8</v>
      </c>
      <c r="BN37" s="31">
        <v>4.5</v>
      </c>
      <c r="BO37" s="31">
        <v>5</v>
      </c>
      <c r="BP37" s="31">
        <v>4.5</v>
      </c>
      <c r="BQ37" s="31" t="s">
        <v>50</v>
      </c>
      <c r="BR37" s="31">
        <v>0</v>
      </c>
      <c r="BS37" s="31">
        <v>5</v>
      </c>
      <c r="BT37" s="31">
        <v>5</v>
      </c>
      <c r="BU37" s="31">
        <v>4.0999999999999996</v>
      </c>
      <c r="BV37" s="31">
        <v>4.5</v>
      </c>
      <c r="BW37" s="31">
        <v>4.5</v>
      </c>
      <c r="BX37" s="31" t="s">
        <v>50</v>
      </c>
      <c r="BY37" s="31">
        <v>0</v>
      </c>
      <c r="BZ37" s="31" t="s">
        <v>50</v>
      </c>
      <c r="CA37" s="73" t="s">
        <v>50</v>
      </c>
      <c r="CB37" s="31">
        <v>4</v>
      </c>
      <c r="CC37" s="31">
        <v>4.5</v>
      </c>
      <c r="CD37" s="31">
        <v>4.8</v>
      </c>
      <c r="CE37" s="31" t="s">
        <v>50</v>
      </c>
      <c r="CF37" s="31">
        <v>5</v>
      </c>
      <c r="CG37" s="31">
        <v>3</v>
      </c>
      <c r="CH37" s="31" t="s">
        <v>50</v>
      </c>
      <c r="CI37" s="73" t="s">
        <v>50</v>
      </c>
      <c r="CJ37" s="31">
        <v>3.5</v>
      </c>
      <c r="CK37" s="31">
        <v>3</v>
      </c>
      <c r="CL37" s="31">
        <v>2</v>
      </c>
      <c r="CM37" s="31">
        <v>3.6</v>
      </c>
      <c r="CN37" s="31">
        <v>3.5</v>
      </c>
      <c r="CO37" s="31" t="s">
        <v>50</v>
      </c>
      <c r="CP37" s="31">
        <v>3.5</v>
      </c>
      <c r="CQ37" s="31">
        <v>3</v>
      </c>
      <c r="CR37" s="31">
        <v>4.5</v>
      </c>
      <c r="CS37" s="31">
        <v>4</v>
      </c>
      <c r="CT37" s="31">
        <v>0</v>
      </c>
      <c r="CU37" s="31">
        <v>4</v>
      </c>
      <c r="CV37" s="31">
        <v>3.8</v>
      </c>
      <c r="CW37" s="31">
        <v>2.5</v>
      </c>
      <c r="CX37" s="31">
        <v>1.8</v>
      </c>
      <c r="CY37" s="31">
        <v>3.5</v>
      </c>
      <c r="CZ37" s="31">
        <v>4</v>
      </c>
      <c r="DA37" s="31" t="s">
        <v>50</v>
      </c>
      <c r="DB37" s="31">
        <v>3.3</v>
      </c>
      <c r="DC37" s="31">
        <v>4</v>
      </c>
      <c r="DD37" s="31">
        <v>4.5</v>
      </c>
      <c r="DE37" s="31" t="s">
        <v>50</v>
      </c>
      <c r="DF37" s="31">
        <v>5</v>
      </c>
      <c r="DG37" s="31" t="s">
        <v>50</v>
      </c>
      <c r="DH37" s="73" t="s">
        <v>50</v>
      </c>
      <c r="DI37" s="31">
        <v>5</v>
      </c>
      <c r="DJ37" s="31" t="s">
        <v>50</v>
      </c>
      <c r="DK37" s="31">
        <v>3</v>
      </c>
      <c r="DL37" s="31" t="s">
        <v>50</v>
      </c>
      <c r="DM37" s="31">
        <v>0</v>
      </c>
      <c r="DN37" s="31" t="s">
        <v>50</v>
      </c>
      <c r="DO37" s="31">
        <v>5</v>
      </c>
      <c r="DP37" s="31" t="s">
        <v>50</v>
      </c>
      <c r="DQ37" s="31">
        <v>4.8</v>
      </c>
      <c r="DR37" s="31">
        <v>4.5</v>
      </c>
      <c r="DS37" s="31">
        <v>5</v>
      </c>
      <c r="DT37" s="31" t="s">
        <v>50</v>
      </c>
      <c r="DU37" s="31" t="s">
        <v>50</v>
      </c>
      <c r="DV37" s="31" t="s">
        <v>50</v>
      </c>
      <c r="DW37" s="31" t="s">
        <v>50</v>
      </c>
      <c r="DX37" s="31" t="s">
        <v>50</v>
      </c>
      <c r="DY37" s="31" t="s">
        <v>50</v>
      </c>
      <c r="DZ37" s="31">
        <v>3.4</v>
      </c>
      <c r="EA37" s="31">
        <v>3.5</v>
      </c>
      <c r="EB37" s="73" t="s">
        <v>50</v>
      </c>
      <c r="EC37" s="31">
        <v>5</v>
      </c>
      <c r="ED37" s="31">
        <v>4.5999999999999996</v>
      </c>
      <c r="EE37" s="31">
        <v>4.5</v>
      </c>
      <c r="EF37" s="31">
        <v>3.5</v>
      </c>
      <c r="EG37" s="31">
        <v>4.2</v>
      </c>
      <c r="EH37" s="31">
        <v>4.5</v>
      </c>
      <c r="EI37" s="31">
        <v>4.3</v>
      </c>
      <c r="EJ37" s="31">
        <v>3.5</v>
      </c>
      <c r="EK37" s="31">
        <v>4.3</v>
      </c>
      <c r="EL37" s="113"/>
      <c r="EM37" s="113"/>
    </row>
    <row r="38" spans="1:143" s="14" customFormat="1" ht="15" x14ac:dyDescent="0.25">
      <c r="A38" s="30" t="s">
        <v>231</v>
      </c>
      <c r="B38" s="97"/>
      <c r="C38" s="97"/>
      <c r="D38" s="97"/>
      <c r="E38" s="97"/>
      <c r="F38" s="97"/>
      <c r="G38" s="93" t="s">
        <v>238</v>
      </c>
      <c r="H38" s="14" t="s">
        <v>13</v>
      </c>
      <c r="I38" s="14" t="s">
        <v>934</v>
      </c>
      <c r="J38" s="74" t="s">
        <v>50</v>
      </c>
      <c r="K38" s="74" t="s">
        <v>50</v>
      </c>
      <c r="L38" s="32">
        <v>0</v>
      </c>
      <c r="M38" s="32">
        <v>126</v>
      </c>
      <c r="N38" s="32">
        <v>74</v>
      </c>
      <c r="O38" s="53">
        <v>41</v>
      </c>
      <c r="P38" s="32">
        <v>94</v>
      </c>
      <c r="Q38" s="32">
        <v>9</v>
      </c>
      <c r="R38" s="32">
        <v>1</v>
      </c>
      <c r="S38" s="32">
        <v>44</v>
      </c>
      <c r="T38" s="32">
        <v>82</v>
      </c>
      <c r="U38" s="32">
        <v>0</v>
      </c>
      <c r="V38" s="74" t="s">
        <v>50</v>
      </c>
      <c r="W38" s="32">
        <v>13</v>
      </c>
      <c r="X38" s="32">
        <v>41</v>
      </c>
      <c r="Y38" s="32">
        <v>9</v>
      </c>
      <c r="Z38" s="32">
        <v>57</v>
      </c>
      <c r="AA38" s="32">
        <v>464</v>
      </c>
      <c r="AB38" s="32">
        <v>573</v>
      </c>
      <c r="AC38" s="74" t="s">
        <v>50</v>
      </c>
      <c r="AD38" s="32">
        <v>6</v>
      </c>
      <c r="AE38" s="32">
        <v>2</v>
      </c>
      <c r="AF38" s="32">
        <v>6</v>
      </c>
      <c r="AG38" s="74" t="s">
        <v>50</v>
      </c>
      <c r="AH38" s="74" t="s">
        <v>50</v>
      </c>
      <c r="AI38" s="32">
        <v>1</v>
      </c>
      <c r="AJ38" s="32">
        <v>6</v>
      </c>
      <c r="AK38" s="32">
        <v>41</v>
      </c>
      <c r="AL38" s="74" t="s">
        <v>50</v>
      </c>
      <c r="AM38" s="74" t="s">
        <v>50</v>
      </c>
      <c r="AN38" s="74" t="s">
        <v>50</v>
      </c>
      <c r="AO38" s="32">
        <v>7</v>
      </c>
      <c r="AP38" s="74" t="s">
        <v>50</v>
      </c>
      <c r="AQ38" s="74" t="s">
        <v>50</v>
      </c>
      <c r="AR38" s="74" t="s">
        <v>50</v>
      </c>
      <c r="AS38" s="32">
        <v>0</v>
      </c>
      <c r="AT38" s="32">
        <v>2</v>
      </c>
      <c r="AU38" s="32">
        <v>0</v>
      </c>
      <c r="AV38" s="74" t="s">
        <v>50</v>
      </c>
      <c r="AW38" s="32">
        <v>1</v>
      </c>
      <c r="AX38" s="32">
        <v>38</v>
      </c>
      <c r="AY38" s="32">
        <v>26</v>
      </c>
      <c r="AZ38" s="74" t="s">
        <v>50</v>
      </c>
      <c r="BA38" s="74" t="s">
        <v>50</v>
      </c>
      <c r="BB38" s="74" t="s">
        <v>50</v>
      </c>
      <c r="BC38" s="74" t="s">
        <v>50</v>
      </c>
      <c r="BD38" s="32">
        <v>8</v>
      </c>
      <c r="BE38" s="74" t="s">
        <v>50</v>
      </c>
      <c r="BF38" s="74" t="s">
        <v>50</v>
      </c>
      <c r="BG38" s="32">
        <v>0</v>
      </c>
      <c r="BH38" s="74" t="s">
        <v>50</v>
      </c>
      <c r="BI38" s="74" t="s">
        <v>50</v>
      </c>
      <c r="BJ38" s="74" t="s">
        <v>50</v>
      </c>
      <c r="BK38" s="32">
        <v>8</v>
      </c>
      <c r="BL38" s="32">
        <v>7</v>
      </c>
      <c r="BM38" s="32">
        <v>24</v>
      </c>
      <c r="BN38" s="32">
        <v>14</v>
      </c>
      <c r="BO38" s="32">
        <v>10</v>
      </c>
      <c r="BP38" s="32">
        <v>2</v>
      </c>
      <c r="BQ38" s="74" t="s">
        <v>50</v>
      </c>
      <c r="BR38" s="32">
        <v>0</v>
      </c>
      <c r="BS38" s="32">
        <v>8</v>
      </c>
      <c r="BT38" s="32">
        <v>5</v>
      </c>
      <c r="BU38" s="32">
        <v>12</v>
      </c>
      <c r="BV38" s="32">
        <v>12</v>
      </c>
      <c r="BW38" s="32">
        <v>40</v>
      </c>
      <c r="BX38" s="74" t="s">
        <v>50</v>
      </c>
      <c r="BY38" s="32">
        <v>0</v>
      </c>
      <c r="BZ38" s="74" t="s">
        <v>50</v>
      </c>
      <c r="CA38" s="74" t="s">
        <v>50</v>
      </c>
      <c r="CB38" s="32">
        <v>16</v>
      </c>
      <c r="CC38" s="32">
        <v>62</v>
      </c>
      <c r="CD38" s="32">
        <v>20</v>
      </c>
      <c r="CE38" s="74" t="s">
        <v>50</v>
      </c>
      <c r="CF38" s="32">
        <v>1</v>
      </c>
      <c r="CG38" s="32">
        <v>27</v>
      </c>
      <c r="CH38" s="74" t="s">
        <v>50</v>
      </c>
      <c r="CI38" s="74" t="s">
        <v>50</v>
      </c>
      <c r="CJ38" s="32">
        <v>40</v>
      </c>
      <c r="CK38" s="32">
        <v>9612</v>
      </c>
      <c r="CL38" s="32">
        <v>11</v>
      </c>
      <c r="CM38" s="32">
        <v>486</v>
      </c>
      <c r="CN38" s="32">
        <v>1735</v>
      </c>
      <c r="CO38" s="74" t="s">
        <v>50</v>
      </c>
      <c r="CP38" s="32">
        <v>6</v>
      </c>
      <c r="CQ38" s="32">
        <v>7</v>
      </c>
      <c r="CR38" s="32">
        <v>32</v>
      </c>
      <c r="CS38" s="32">
        <v>7</v>
      </c>
      <c r="CT38" s="32">
        <v>0</v>
      </c>
      <c r="CU38" s="32">
        <v>5</v>
      </c>
      <c r="CV38" s="32">
        <v>4</v>
      </c>
      <c r="CW38" s="32">
        <v>6</v>
      </c>
      <c r="CX38" s="32">
        <v>4</v>
      </c>
      <c r="CY38" s="32">
        <v>219</v>
      </c>
      <c r="CZ38" s="32">
        <v>101</v>
      </c>
      <c r="DA38" s="74" t="s">
        <v>50</v>
      </c>
      <c r="DB38" s="32">
        <v>30</v>
      </c>
      <c r="DC38" s="32">
        <v>7</v>
      </c>
      <c r="DD38" s="32">
        <v>5</v>
      </c>
      <c r="DE38" s="74" t="s">
        <v>50</v>
      </c>
      <c r="DF38" s="32">
        <v>1</v>
      </c>
      <c r="DG38" s="74" t="s">
        <v>50</v>
      </c>
      <c r="DH38" s="74" t="s">
        <v>50</v>
      </c>
      <c r="DI38" s="32">
        <v>6</v>
      </c>
      <c r="DJ38" s="74" t="s">
        <v>50</v>
      </c>
      <c r="DK38" s="32">
        <v>84</v>
      </c>
      <c r="DL38" s="74" t="s">
        <v>50</v>
      </c>
      <c r="DM38" s="32">
        <v>0</v>
      </c>
      <c r="DN38" s="74" t="s">
        <v>50</v>
      </c>
      <c r="DO38" s="32">
        <v>1</v>
      </c>
      <c r="DP38" s="74" t="s">
        <v>50</v>
      </c>
      <c r="DQ38" s="32">
        <v>16</v>
      </c>
      <c r="DR38" s="32">
        <v>7</v>
      </c>
      <c r="DS38" s="32">
        <v>89</v>
      </c>
      <c r="DT38" s="74" t="s">
        <v>50</v>
      </c>
      <c r="DU38" s="32" t="s">
        <v>50</v>
      </c>
      <c r="DV38" s="74" t="s">
        <v>50</v>
      </c>
      <c r="DW38" s="74" t="s">
        <v>50</v>
      </c>
      <c r="DX38" s="74" t="s">
        <v>50</v>
      </c>
      <c r="DY38" s="74" t="s">
        <v>50</v>
      </c>
      <c r="DZ38" s="32">
        <v>32</v>
      </c>
      <c r="EA38" s="32">
        <v>168</v>
      </c>
      <c r="EB38" s="74" t="s">
        <v>50</v>
      </c>
      <c r="EC38" s="32">
        <v>6</v>
      </c>
      <c r="ED38" s="32">
        <v>7</v>
      </c>
      <c r="EE38" s="32">
        <v>43</v>
      </c>
      <c r="EF38" s="32">
        <v>8</v>
      </c>
      <c r="EG38" s="32">
        <v>48</v>
      </c>
      <c r="EH38" s="32">
        <v>22</v>
      </c>
      <c r="EI38" s="32">
        <v>1223</v>
      </c>
      <c r="EJ38" s="32">
        <v>6</v>
      </c>
      <c r="EK38" s="32">
        <v>1223</v>
      </c>
      <c r="EL38" s="114"/>
      <c r="EM38" s="114"/>
    </row>
    <row r="39" spans="1:143" s="14" customFormat="1" ht="15" x14ac:dyDescent="0.25">
      <c r="A39" s="30" t="s">
        <v>233</v>
      </c>
      <c r="B39" s="97"/>
      <c r="C39" s="97"/>
      <c r="D39" s="97"/>
      <c r="E39" s="97"/>
      <c r="F39" s="97"/>
      <c r="G39" s="93" t="s">
        <v>234</v>
      </c>
      <c r="H39" s="14" t="s">
        <v>7</v>
      </c>
      <c r="I39" s="14" t="s">
        <v>235</v>
      </c>
      <c r="J39" s="71" t="s">
        <v>50</v>
      </c>
      <c r="K39" s="71" t="s">
        <v>50</v>
      </c>
      <c r="L39" s="29">
        <v>41641</v>
      </c>
      <c r="M39" s="29">
        <v>41641</v>
      </c>
      <c r="N39" s="29">
        <v>41641</v>
      </c>
      <c r="O39" s="50">
        <v>41641</v>
      </c>
      <c r="P39" s="29">
        <v>41641</v>
      </c>
      <c r="Q39" s="29">
        <v>41641</v>
      </c>
      <c r="R39" s="29">
        <v>41641</v>
      </c>
      <c r="S39" s="29">
        <v>41641</v>
      </c>
      <c r="T39" s="29">
        <v>41641</v>
      </c>
      <c r="U39" s="29">
        <v>41641</v>
      </c>
      <c r="V39" s="71" t="s">
        <v>50</v>
      </c>
      <c r="W39" s="29">
        <v>41641</v>
      </c>
      <c r="X39" s="29">
        <v>41641</v>
      </c>
      <c r="Y39" s="29">
        <v>41641</v>
      </c>
      <c r="Z39" s="29">
        <v>41641</v>
      </c>
      <c r="AA39" s="29">
        <v>41641</v>
      </c>
      <c r="AB39" s="29">
        <v>41641</v>
      </c>
      <c r="AC39" s="71" t="s">
        <v>50</v>
      </c>
      <c r="AD39" s="29">
        <v>41641</v>
      </c>
      <c r="AE39" s="29">
        <v>41641</v>
      </c>
      <c r="AF39" s="29">
        <v>41641</v>
      </c>
      <c r="AG39" s="71" t="s">
        <v>50</v>
      </c>
      <c r="AH39" s="71" t="s">
        <v>50</v>
      </c>
      <c r="AI39" s="29">
        <v>41641</v>
      </c>
      <c r="AJ39" s="29">
        <v>41641</v>
      </c>
      <c r="AK39" s="29">
        <v>41641</v>
      </c>
      <c r="AL39" s="71" t="s">
        <v>50</v>
      </c>
      <c r="AM39" s="71" t="s">
        <v>50</v>
      </c>
      <c r="AN39" s="71" t="s">
        <v>50</v>
      </c>
      <c r="AO39" s="29">
        <v>41641</v>
      </c>
      <c r="AP39" s="71" t="s">
        <v>50</v>
      </c>
      <c r="AQ39" s="71" t="s">
        <v>50</v>
      </c>
      <c r="AR39" s="71" t="s">
        <v>50</v>
      </c>
      <c r="AS39" s="29">
        <v>41641</v>
      </c>
      <c r="AT39" s="29">
        <v>41641</v>
      </c>
      <c r="AU39" s="29">
        <v>41641</v>
      </c>
      <c r="AV39" s="71" t="s">
        <v>50</v>
      </c>
      <c r="AW39" s="29">
        <v>41641</v>
      </c>
      <c r="AX39" s="29">
        <v>41641</v>
      </c>
      <c r="AY39" s="29">
        <v>41641</v>
      </c>
      <c r="AZ39" s="71" t="s">
        <v>50</v>
      </c>
      <c r="BA39" s="71" t="s">
        <v>50</v>
      </c>
      <c r="BB39" s="71" t="s">
        <v>50</v>
      </c>
      <c r="BC39" s="71" t="s">
        <v>50</v>
      </c>
      <c r="BD39" s="29">
        <v>41641</v>
      </c>
      <c r="BE39" s="71" t="s">
        <v>50</v>
      </c>
      <c r="BF39" s="71" t="s">
        <v>50</v>
      </c>
      <c r="BG39" s="29">
        <v>41641</v>
      </c>
      <c r="BH39" s="71" t="s">
        <v>50</v>
      </c>
      <c r="BI39" s="71" t="s">
        <v>50</v>
      </c>
      <c r="BJ39" s="71" t="s">
        <v>50</v>
      </c>
      <c r="BK39" s="29">
        <v>41641</v>
      </c>
      <c r="BL39" s="29">
        <v>41641</v>
      </c>
      <c r="BM39" s="29">
        <v>41641</v>
      </c>
      <c r="BN39" s="29">
        <v>41641</v>
      </c>
      <c r="BO39" s="29">
        <v>41641</v>
      </c>
      <c r="BP39" s="29">
        <v>41641</v>
      </c>
      <c r="BQ39" s="71" t="s">
        <v>50</v>
      </c>
      <c r="BR39" s="29">
        <v>41641</v>
      </c>
      <c r="BS39" s="29">
        <v>41641</v>
      </c>
      <c r="BT39" s="29">
        <v>41641</v>
      </c>
      <c r="BU39" s="29">
        <v>41641</v>
      </c>
      <c r="BV39" s="29">
        <v>41641</v>
      </c>
      <c r="BW39" s="29">
        <v>41641</v>
      </c>
      <c r="BX39" s="71" t="s">
        <v>50</v>
      </c>
      <c r="BY39" s="29">
        <v>41641</v>
      </c>
      <c r="BZ39" s="71" t="s">
        <v>50</v>
      </c>
      <c r="CA39" s="71" t="s">
        <v>50</v>
      </c>
      <c r="CB39" s="29">
        <v>41641</v>
      </c>
      <c r="CC39" s="29">
        <v>41641</v>
      </c>
      <c r="CD39" s="29">
        <v>41641</v>
      </c>
      <c r="CE39" s="71" t="s">
        <v>50</v>
      </c>
      <c r="CF39" s="29">
        <v>41641</v>
      </c>
      <c r="CG39" s="29">
        <v>41641</v>
      </c>
      <c r="CH39" s="71" t="s">
        <v>50</v>
      </c>
      <c r="CI39" s="71" t="s">
        <v>50</v>
      </c>
      <c r="CJ39" s="29">
        <v>41641</v>
      </c>
      <c r="CK39" s="29">
        <v>41641</v>
      </c>
      <c r="CL39" s="29">
        <v>41641</v>
      </c>
      <c r="CM39" s="29">
        <v>41641</v>
      </c>
      <c r="CN39" s="29">
        <v>41641</v>
      </c>
      <c r="CO39" s="71" t="s">
        <v>50</v>
      </c>
      <c r="CP39" s="29">
        <v>41641</v>
      </c>
      <c r="CQ39" s="29">
        <v>41641</v>
      </c>
      <c r="CR39" s="29">
        <v>41641</v>
      </c>
      <c r="CS39" s="29">
        <v>41641</v>
      </c>
      <c r="CT39" s="29">
        <v>41641</v>
      </c>
      <c r="CU39" s="29">
        <v>41641</v>
      </c>
      <c r="CV39" s="29">
        <v>41641</v>
      </c>
      <c r="CW39" s="29">
        <v>41641</v>
      </c>
      <c r="CX39" s="29">
        <v>41641</v>
      </c>
      <c r="CY39" s="29">
        <v>41641</v>
      </c>
      <c r="CZ39" s="29">
        <v>41641</v>
      </c>
      <c r="DA39" s="71" t="s">
        <v>50</v>
      </c>
      <c r="DB39" s="29">
        <v>41641</v>
      </c>
      <c r="DC39" s="29">
        <v>41641</v>
      </c>
      <c r="DD39" s="29">
        <v>41641</v>
      </c>
      <c r="DE39" s="71" t="s">
        <v>50</v>
      </c>
      <c r="DF39" s="29">
        <v>41641</v>
      </c>
      <c r="DG39" s="71" t="s">
        <v>50</v>
      </c>
      <c r="DH39" s="71" t="s">
        <v>50</v>
      </c>
      <c r="DI39" s="29">
        <v>41641</v>
      </c>
      <c r="DJ39" s="71" t="s">
        <v>50</v>
      </c>
      <c r="DK39" s="29">
        <v>41641</v>
      </c>
      <c r="DL39" s="71" t="s">
        <v>50</v>
      </c>
      <c r="DM39" s="29">
        <v>41641</v>
      </c>
      <c r="DN39" s="71" t="s">
        <v>50</v>
      </c>
      <c r="DO39" s="29">
        <v>41641</v>
      </c>
      <c r="DP39" s="71" t="s">
        <v>50</v>
      </c>
      <c r="DQ39" s="29">
        <v>41641</v>
      </c>
      <c r="DR39" s="29">
        <v>41641</v>
      </c>
      <c r="DS39" s="29">
        <v>41641</v>
      </c>
      <c r="DT39" s="71" t="s">
        <v>50</v>
      </c>
      <c r="DU39" s="29" t="s">
        <v>50</v>
      </c>
      <c r="DV39" s="71" t="s">
        <v>50</v>
      </c>
      <c r="DW39" s="71" t="s">
        <v>50</v>
      </c>
      <c r="DX39" s="71" t="s">
        <v>50</v>
      </c>
      <c r="DY39" s="71" t="s">
        <v>50</v>
      </c>
      <c r="DZ39" s="29">
        <v>41641</v>
      </c>
      <c r="EA39" s="29">
        <v>41641</v>
      </c>
      <c r="EB39" s="71" t="s">
        <v>50</v>
      </c>
      <c r="EC39" s="29">
        <v>41641</v>
      </c>
      <c r="ED39" s="29">
        <v>41641</v>
      </c>
      <c r="EE39" s="29">
        <v>41641</v>
      </c>
      <c r="EF39" s="29">
        <v>41641</v>
      </c>
      <c r="EG39" s="29">
        <v>41641</v>
      </c>
      <c r="EH39" s="29">
        <v>41641</v>
      </c>
      <c r="EI39" s="29">
        <v>41641</v>
      </c>
      <c r="EJ39" s="29">
        <v>41641</v>
      </c>
      <c r="EK39" s="29">
        <v>41641</v>
      </c>
      <c r="EL39" s="98"/>
      <c r="EM39" s="98"/>
    </row>
    <row r="40" spans="1:143" s="13" customFormat="1" ht="15" x14ac:dyDescent="0.25">
      <c r="A40" s="30" t="s">
        <v>932</v>
      </c>
      <c r="B40" s="97"/>
      <c r="C40" s="97"/>
      <c r="D40" s="97"/>
      <c r="E40" s="97"/>
      <c r="F40" s="97"/>
      <c r="G40" s="93" t="s">
        <v>933</v>
      </c>
      <c r="H40" s="14" t="s">
        <v>2</v>
      </c>
      <c r="I40" s="14" t="s">
        <v>935</v>
      </c>
      <c r="J40" s="13" t="s">
        <v>1171</v>
      </c>
      <c r="K40" s="13" t="s">
        <v>1152</v>
      </c>
      <c r="L40" s="13" t="s">
        <v>950</v>
      </c>
      <c r="M40" s="13" t="s">
        <v>1152</v>
      </c>
      <c r="N40" s="13" t="s">
        <v>950</v>
      </c>
      <c r="O40" s="47" t="s">
        <v>1152</v>
      </c>
      <c r="P40" s="13" t="s">
        <v>942</v>
      </c>
      <c r="Q40" s="13" t="s">
        <v>1171</v>
      </c>
      <c r="R40" s="13" t="s">
        <v>942</v>
      </c>
      <c r="S40" s="13" t="s">
        <v>50</v>
      </c>
      <c r="T40" s="13" t="s">
        <v>950</v>
      </c>
      <c r="U40" s="13" t="s">
        <v>950</v>
      </c>
      <c r="V40" s="13" t="s">
        <v>1152</v>
      </c>
      <c r="W40" s="13" t="s">
        <v>50</v>
      </c>
      <c r="X40" s="13" t="s">
        <v>961</v>
      </c>
      <c r="Y40" s="13" t="s">
        <v>50</v>
      </c>
      <c r="Z40" s="13" t="s">
        <v>950</v>
      </c>
      <c r="AA40" s="13" t="s">
        <v>50</v>
      </c>
      <c r="AB40" s="13" t="s">
        <v>950</v>
      </c>
      <c r="AC40" s="13" t="s">
        <v>1152</v>
      </c>
      <c r="AD40" s="13" t="s">
        <v>1152</v>
      </c>
      <c r="AE40" s="13" t="s">
        <v>998</v>
      </c>
      <c r="AF40" s="13" t="s">
        <v>1152</v>
      </c>
      <c r="AG40" s="13" t="s">
        <v>1152</v>
      </c>
      <c r="AH40" s="13" t="s">
        <v>1152</v>
      </c>
      <c r="AI40" s="13" t="s">
        <v>950</v>
      </c>
      <c r="AJ40" s="13" t="s">
        <v>1152</v>
      </c>
      <c r="AK40" s="13" t="s">
        <v>950</v>
      </c>
      <c r="AL40" s="13" t="s">
        <v>1152</v>
      </c>
      <c r="AM40" s="36" t="s">
        <v>50</v>
      </c>
      <c r="AN40" s="13" t="s">
        <v>1273</v>
      </c>
      <c r="AO40" s="13" t="s">
        <v>961</v>
      </c>
      <c r="AP40" s="13" t="s">
        <v>1152</v>
      </c>
      <c r="AQ40" s="13" t="s">
        <v>1152</v>
      </c>
      <c r="AR40" s="13" t="s">
        <v>1152</v>
      </c>
      <c r="AS40" s="13" t="s">
        <v>942</v>
      </c>
      <c r="AT40" s="13" t="s">
        <v>942</v>
      </c>
      <c r="AU40" s="13" t="s">
        <v>950</v>
      </c>
      <c r="AV40" s="36" t="s">
        <v>50</v>
      </c>
      <c r="AW40" s="13" t="s">
        <v>998</v>
      </c>
      <c r="AX40" s="13" t="s">
        <v>1152</v>
      </c>
      <c r="AY40" s="13" t="s">
        <v>942</v>
      </c>
      <c r="AZ40" s="13" t="s">
        <v>1152</v>
      </c>
      <c r="BA40" s="13" t="s">
        <v>1152</v>
      </c>
      <c r="BB40" s="13" t="s">
        <v>1152</v>
      </c>
      <c r="BC40" s="13" t="s">
        <v>1152</v>
      </c>
      <c r="BD40" s="13" t="s">
        <v>1152</v>
      </c>
      <c r="BE40" s="36" t="s">
        <v>50</v>
      </c>
      <c r="BF40" s="36" t="s">
        <v>50</v>
      </c>
      <c r="BG40" s="13" t="s">
        <v>950</v>
      </c>
      <c r="BH40" s="13" t="s">
        <v>1171</v>
      </c>
      <c r="BI40" s="13" t="s">
        <v>1152</v>
      </c>
      <c r="BJ40" s="13" t="s">
        <v>1171</v>
      </c>
      <c r="BK40" s="13" t="s">
        <v>942</v>
      </c>
      <c r="BL40" s="13" t="s">
        <v>1152</v>
      </c>
      <c r="BM40" s="13" t="s">
        <v>950</v>
      </c>
      <c r="BN40" s="13" t="s">
        <v>1152</v>
      </c>
      <c r="BO40" s="13" t="s">
        <v>50</v>
      </c>
      <c r="BP40" s="13" t="s">
        <v>942</v>
      </c>
      <c r="BQ40" s="13" t="s">
        <v>1171</v>
      </c>
      <c r="BR40" s="13" t="s">
        <v>942</v>
      </c>
      <c r="BS40" s="13" t="s">
        <v>1152</v>
      </c>
      <c r="BT40" s="13" t="s">
        <v>50</v>
      </c>
      <c r="BU40" s="13" t="s">
        <v>950</v>
      </c>
      <c r="BV40" s="13" t="s">
        <v>1171</v>
      </c>
      <c r="BW40" s="13" t="s">
        <v>998</v>
      </c>
      <c r="BX40" s="13" t="s">
        <v>1152</v>
      </c>
      <c r="BY40" s="13" t="s">
        <v>942</v>
      </c>
      <c r="BZ40" s="13" t="s">
        <v>1171</v>
      </c>
      <c r="CA40" s="36" t="s">
        <v>50</v>
      </c>
      <c r="CB40" s="13" t="s">
        <v>1152</v>
      </c>
      <c r="CC40" s="13" t="s">
        <v>50</v>
      </c>
      <c r="CD40" s="13" t="s">
        <v>950</v>
      </c>
      <c r="CE40" s="13" t="s">
        <v>50</v>
      </c>
      <c r="CF40" s="13" t="s">
        <v>942</v>
      </c>
      <c r="CG40" s="13" t="s">
        <v>50</v>
      </c>
      <c r="CH40" s="13" t="s">
        <v>1152</v>
      </c>
      <c r="CI40" s="36" t="s">
        <v>50</v>
      </c>
      <c r="CJ40" s="13" t="s">
        <v>50</v>
      </c>
      <c r="CK40" s="13" t="s">
        <v>50</v>
      </c>
      <c r="CL40" s="13" t="s">
        <v>50</v>
      </c>
      <c r="CM40" s="13" t="s">
        <v>950</v>
      </c>
      <c r="CN40" s="13" t="s">
        <v>50</v>
      </c>
      <c r="CO40" s="13" t="s">
        <v>1171</v>
      </c>
      <c r="CP40" s="13" t="s">
        <v>942</v>
      </c>
      <c r="CQ40" s="13" t="s">
        <v>1152</v>
      </c>
      <c r="CR40" s="13" t="s">
        <v>1152</v>
      </c>
      <c r="CS40" s="13" t="s">
        <v>1152</v>
      </c>
      <c r="CT40" s="13" t="s">
        <v>950</v>
      </c>
      <c r="CU40" s="13" t="s">
        <v>1152</v>
      </c>
      <c r="CV40" s="13" t="s">
        <v>950</v>
      </c>
      <c r="CW40" s="13" t="s">
        <v>1152</v>
      </c>
      <c r="CX40" s="13" t="s">
        <v>950</v>
      </c>
      <c r="CY40" s="13" t="s">
        <v>1152</v>
      </c>
      <c r="CZ40" s="13" t="s">
        <v>942</v>
      </c>
      <c r="DA40" s="13" t="s">
        <v>1152</v>
      </c>
      <c r="DB40" s="13" t="s">
        <v>942</v>
      </c>
      <c r="DC40" s="13" t="s">
        <v>1152</v>
      </c>
      <c r="DD40" s="13" t="s">
        <v>1152</v>
      </c>
      <c r="DE40" s="13" t="s">
        <v>1171</v>
      </c>
      <c r="DF40" s="13" t="s">
        <v>942</v>
      </c>
      <c r="DG40" s="13" t="s">
        <v>1171</v>
      </c>
      <c r="DH40" s="36" t="s">
        <v>50</v>
      </c>
      <c r="DI40" s="13" t="s">
        <v>1171</v>
      </c>
      <c r="DJ40" s="13" t="s">
        <v>1171</v>
      </c>
      <c r="DK40" s="13" t="s">
        <v>998</v>
      </c>
      <c r="DL40" s="13" t="s">
        <v>50</v>
      </c>
      <c r="DM40" s="13" t="s">
        <v>950</v>
      </c>
      <c r="DN40" s="13" t="s">
        <v>1152</v>
      </c>
      <c r="DO40" s="13" t="s">
        <v>950</v>
      </c>
      <c r="DP40" s="13" t="s">
        <v>1152</v>
      </c>
      <c r="DQ40" s="13" t="s">
        <v>950</v>
      </c>
      <c r="DR40" s="13" t="s">
        <v>1152</v>
      </c>
      <c r="DS40" s="13" t="s">
        <v>1152</v>
      </c>
      <c r="DT40" s="13" t="s">
        <v>1273</v>
      </c>
      <c r="DU40" s="13" t="s">
        <v>1273</v>
      </c>
      <c r="DV40" s="13" t="s">
        <v>50</v>
      </c>
      <c r="DW40" s="13" t="s">
        <v>50</v>
      </c>
      <c r="DX40" s="13" t="s">
        <v>1152</v>
      </c>
      <c r="DY40" s="13" t="s">
        <v>1152</v>
      </c>
      <c r="DZ40" s="13" t="s">
        <v>942</v>
      </c>
      <c r="EA40" s="13" t="s">
        <v>1152</v>
      </c>
      <c r="EB40" s="36" t="s">
        <v>50</v>
      </c>
      <c r="EC40" s="13" t="s">
        <v>1273</v>
      </c>
      <c r="ED40" s="13" t="s">
        <v>998</v>
      </c>
      <c r="EE40" s="13" t="s">
        <v>1152</v>
      </c>
      <c r="EF40" s="13" t="s">
        <v>1152</v>
      </c>
      <c r="EG40" s="13" t="s">
        <v>942</v>
      </c>
      <c r="EH40" s="13" t="s">
        <v>1171</v>
      </c>
      <c r="EI40" s="13" t="s">
        <v>998</v>
      </c>
      <c r="EJ40" s="13" t="s">
        <v>1171</v>
      </c>
      <c r="EK40" s="13" t="s">
        <v>998</v>
      </c>
      <c r="EL40" s="99"/>
      <c r="EM40" s="99"/>
    </row>
    <row r="41" spans="1:143" s="10" customFormat="1" ht="15" x14ac:dyDescent="0.25">
      <c r="A41" s="8" t="s">
        <v>27</v>
      </c>
      <c r="B41" s="94"/>
      <c r="C41" s="94"/>
      <c r="D41" s="94"/>
      <c r="E41" s="94"/>
      <c r="F41" s="94"/>
      <c r="G41" s="9"/>
      <c r="H41" s="79"/>
      <c r="I41" s="79"/>
      <c r="O41" s="46"/>
      <c r="EL41" s="99"/>
      <c r="EM41" s="99"/>
    </row>
    <row r="42" spans="1:143" s="13" customFormat="1" ht="100.5" customHeight="1" x14ac:dyDescent="0.25">
      <c r="A42" s="30" t="s">
        <v>1355</v>
      </c>
      <c r="B42" s="97"/>
      <c r="C42" s="97"/>
      <c r="D42" s="97"/>
      <c r="E42" s="97"/>
      <c r="F42" s="97"/>
      <c r="G42" s="93" t="s">
        <v>240</v>
      </c>
      <c r="H42" s="14" t="s">
        <v>2</v>
      </c>
      <c r="I42" s="14" t="s">
        <v>1358</v>
      </c>
      <c r="J42" s="13" t="s">
        <v>2117</v>
      </c>
      <c r="K42" s="13" t="s">
        <v>2134</v>
      </c>
      <c r="L42" s="13" t="s">
        <v>2138</v>
      </c>
      <c r="M42" s="13" t="s">
        <v>2140</v>
      </c>
      <c r="N42" s="13" t="s">
        <v>2144</v>
      </c>
      <c r="O42" s="13" t="s">
        <v>2146</v>
      </c>
      <c r="P42" s="13" t="s">
        <v>2149</v>
      </c>
      <c r="Q42" s="13" t="s">
        <v>2300</v>
      </c>
      <c r="R42" s="13" t="s">
        <v>2302</v>
      </c>
      <c r="S42" s="13" t="s">
        <v>2072</v>
      </c>
      <c r="T42" s="13" t="s">
        <v>2075</v>
      </c>
      <c r="U42" s="13" t="s">
        <v>2078</v>
      </c>
      <c r="V42" s="13" t="s">
        <v>2080</v>
      </c>
      <c r="W42" s="13" t="s">
        <v>2243</v>
      </c>
      <c r="X42" s="13" t="s">
        <v>2247</v>
      </c>
      <c r="Y42" s="13" t="s">
        <v>2249</v>
      </c>
      <c r="Z42" s="13" t="s">
        <v>2251</v>
      </c>
      <c r="AA42" s="13" t="s">
        <v>2252</v>
      </c>
      <c r="AB42" s="13" t="s">
        <v>2254</v>
      </c>
      <c r="AC42" s="13" t="s">
        <v>2054</v>
      </c>
      <c r="AD42" s="13" t="s">
        <v>2230</v>
      </c>
      <c r="AE42" s="13" t="s">
        <v>2056</v>
      </c>
      <c r="AF42" s="13" t="s">
        <v>2057</v>
      </c>
      <c r="AG42" s="13" t="s">
        <v>2059</v>
      </c>
      <c r="AH42" s="13" t="s">
        <v>2025</v>
      </c>
      <c r="AI42" s="13" t="s">
        <v>2027</v>
      </c>
      <c r="AJ42" s="13" t="s">
        <v>2067</v>
      </c>
      <c r="AK42" s="13" t="s">
        <v>2070</v>
      </c>
      <c r="AL42" s="13" t="s">
        <v>2015</v>
      </c>
      <c r="AM42" s="13" t="s">
        <v>2015</v>
      </c>
      <c r="AN42" s="13" t="s">
        <v>2259</v>
      </c>
      <c r="AO42" s="13" t="s">
        <v>2263</v>
      </c>
      <c r="AP42" s="13" t="s">
        <v>2062</v>
      </c>
      <c r="AQ42" s="13" t="s">
        <v>2065</v>
      </c>
      <c r="AR42" s="13" t="s">
        <v>2238</v>
      </c>
      <c r="AS42" s="13" t="s">
        <v>2238</v>
      </c>
      <c r="AT42" s="13" t="s">
        <v>2234</v>
      </c>
      <c r="AU42" s="13" t="s">
        <v>2042</v>
      </c>
      <c r="AV42" s="13" t="s">
        <v>2042</v>
      </c>
      <c r="AW42" s="13" t="s">
        <v>2038</v>
      </c>
      <c r="AX42" s="13" t="s">
        <v>2018</v>
      </c>
      <c r="AY42" s="13" t="s">
        <v>2022</v>
      </c>
      <c r="AZ42" s="13" t="s">
        <v>2044</v>
      </c>
      <c r="BA42" s="13" t="s">
        <v>2045</v>
      </c>
      <c r="BB42" s="13" t="s">
        <v>2047</v>
      </c>
      <c r="BC42" s="13" t="s">
        <v>2049</v>
      </c>
      <c r="BD42" s="13" t="s">
        <v>2052</v>
      </c>
      <c r="BE42" s="13" t="s">
        <v>2052</v>
      </c>
      <c r="BF42" s="13" t="s">
        <v>2052</v>
      </c>
      <c r="BG42" s="13" t="s">
        <v>2116</v>
      </c>
      <c r="BH42" s="13" t="s">
        <v>2117</v>
      </c>
      <c r="BI42" s="13" t="s">
        <v>2298</v>
      </c>
      <c r="BJ42" s="13" t="s">
        <v>2120</v>
      </c>
      <c r="BK42" s="13" t="s">
        <v>2123</v>
      </c>
      <c r="BL42" s="13" t="s">
        <v>2293</v>
      </c>
      <c r="BM42" s="13" t="s">
        <v>2296</v>
      </c>
      <c r="BN42" s="13" t="s">
        <v>4245</v>
      </c>
      <c r="BO42" s="13" t="s">
        <v>2127</v>
      </c>
      <c r="BP42" s="13" t="s">
        <v>2130</v>
      </c>
      <c r="BQ42" s="13" t="s">
        <v>2288</v>
      </c>
      <c r="BR42" s="13" t="s">
        <v>2290</v>
      </c>
      <c r="BS42" s="13" t="s">
        <v>2131</v>
      </c>
      <c r="BT42" s="13" t="s">
        <v>2273</v>
      </c>
      <c r="BU42" s="13" t="s">
        <v>2276</v>
      </c>
      <c r="BV42" s="13" t="s">
        <v>2278</v>
      </c>
      <c r="BW42" s="13" t="s">
        <v>2281</v>
      </c>
      <c r="BX42" s="13" t="s">
        <v>2284</v>
      </c>
      <c r="BY42" s="13" t="s">
        <v>2287</v>
      </c>
      <c r="BZ42" s="36" t="s">
        <v>4023</v>
      </c>
      <c r="CA42" s="36" t="s">
        <v>50</v>
      </c>
      <c r="CB42" s="13" t="s">
        <v>2083</v>
      </c>
      <c r="CC42" s="13" t="s">
        <v>2086</v>
      </c>
      <c r="CD42" s="13" t="s">
        <v>2271</v>
      </c>
      <c r="CE42" s="13" t="s">
        <v>2092</v>
      </c>
      <c r="CF42" s="13" t="s">
        <v>2096</v>
      </c>
      <c r="CG42" s="13" t="s">
        <v>2227</v>
      </c>
      <c r="CH42" s="13" t="s">
        <v>2089</v>
      </c>
      <c r="CI42" s="13" t="s">
        <v>2015</v>
      </c>
      <c r="CJ42" s="13" t="s">
        <v>2267</v>
      </c>
      <c r="CK42" s="13" t="s">
        <v>2269</v>
      </c>
      <c r="CL42" s="13" t="s">
        <v>2098</v>
      </c>
      <c r="CM42" s="13" t="s">
        <v>2101</v>
      </c>
      <c r="CN42" s="13" t="s">
        <v>2265</v>
      </c>
      <c r="CO42" s="13" t="s">
        <v>2104</v>
      </c>
      <c r="CP42" s="13" t="s">
        <v>2107</v>
      </c>
      <c r="CQ42" s="13" t="s">
        <v>2109</v>
      </c>
      <c r="CR42" s="13" t="s">
        <v>2112</v>
      </c>
      <c r="CS42" s="13" t="s">
        <v>2028</v>
      </c>
      <c r="CT42" s="13" t="s">
        <v>2030</v>
      </c>
      <c r="CU42" s="13" t="s">
        <v>2015</v>
      </c>
      <c r="CV42" s="13" t="s">
        <v>2191</v>
      </c>
      <c r="CW42" s="13" t="s">
        <v>2192</v>
      </c>
      <c r="CX42" s="13" t="s">
        <v>2193</v>
      </c>
      <c r="CY42" s="13" t="s">
        <v>2195</v>
      </c>
      <c r="CZ42" s="13" t="s">
        <v>2197</v>
      </c>
      <c r="DA42" s="13" t="s">
        <v>2200</v>
      </c>
      <c r="DB42" s="13" t="s">
        <v>2204</v>
      </c>
      <c r="DC42" s="13" t="s">
        <v>2205</v>
      </c>
      <c r="DD42" s="13" t="s">
        <v>2319</v>
      </c>
      <c r="DE42" s="13" t="s">
        <v>2165</v>
      </c>
      <c r="DF42" s="13" t="s">
        <v>2168</v>
      </c>
      <c r="DG42" s="13" t="s">
        <v>2169</v>
      </c>
      <c r="DH42" s="13" t="s">
        <v>2170</v>
      </c>
      <c r="DI42" s="13" t="s">
        <v>2307</v>
      </c>
      <c r="DJ42" s="13" t="s">
        <v>2208</v>
      </c>
      <c r="DK42" s="13" t="s">
        <v>2210</v>
      </c>
      <c r="DL42" s="13" t="s">
        <v>2015</v>
      </c>
      <c r="DM42" s="13" t="s">
        <v>2214</v>
      </c>
      <c r="DN42" s="13" t="s">
        <v>2216</v>
      </c>
      <c r="DO42" s="13" t="s">
        <v>2217</v>
      </c>
      <c r="DP42" s="13" t="s">
        <v>2219</v>
      </c>
      <c r="DQ42" s="13" t="s">
        <v>2222</v>
      </c>
      <c r="DR42" s="13" t="s">
        <v>2031</v>
      </c>
      <c r="DS42" s="13" t="s">
        <v>2310</v>
      </c>
      <c r="DT42" s="13" t="s">
        <v>2313</v>
      </c>
      <c r="DU42" s="13" t="s">
        <v>2316</v>
      </c>
      <c r="DV42" s="13" t="s">
        <v>2173</v>
      </c>
      <c r="DW42" s="13" t="s">
        <v>2173</v>
      </c>
      <c r="DX42" s="13" t="s">
        <v>2176</v>
      </c>
      <c r="DY42" s="13" t="s">
        <v>2178</v>
      </c>
      <c r="DZ42" s="13" t="s">
        <v>2179</v>
      </c>
      <c r="EA42" s="13" t="s">
        <v>2224</v>
      </c>
      <c r="EB42" s="13" t="s">
        <v>2182</v>
      </c>
      <c r="EC42" s="13" t="s">
        <v>2185</v>
      </c>
      <c r="ED42" s="13" t="s">
        <v>2188</v>
      </c>
      <c r="EE42" s="13" t="s">
        <v>2304</v>
      </c>
      <c r="EF42" s="13" t="s">
        <v>2152</v>
      </c>
      <c r="EG42" s="13" t="s">
        <v>2035</v>
      </c>
      <c r="EH42" s="13" t="s">
        <v>2155</v>
      </c>
      <c r="EI42" s="13" t="s">
        <v>2158</v>
      </c>
      <c r="EJ42" s="13" t="s">
        <v>2160</v>
      </c>
      <c r="EK42" s="13" t="s">
        <v>2162</v>
      </c>
      <c r="EL42" s="99"/>
      <c r="EM42" s="99"/>
    </row>
    <row r="43" spans="1:143" s="13" customFormat="1" ht="100.5" customHeight="1" x14ac:dyDescent="0.25">
      <c r="A43" s="30" t="s">
        <v>1354</v>
      </c>
      <c r="B43" s="97"/>
      <c r="C43" s="97"/>
      <c r="D43" s="97"/>
      <c r="E43" s="97"/>
      <c r="F43" s="97"/>
      <c r="G43" s="93" t="s">
        <v>1356</v>
      </c>
      <c r="H43" s="14" t="s">
        <v>2</v>
      </c>
      <c r="I43" s="14" t="s">
        <v>1357</v>
      </c>
      <c r="J43" s="13" t="s">
        <v>2118</v>
      </c>
      <c r="K43" s="13" t="s">
        <v>2135</v>
      </c>
      <c r="L43" s="13" t="s">
        <v>50</v>
      </c>
      <c r="M43" s="13" t="s">
        <v>2141</v>
      </c>
      <c r="N43" s="13" t="s">
        <v>50</v>
      </c>
      <c r="O43" s="13" t="s">
        <v>2147</v>
      </c>
      <c r="P43" s="13" t="s">
        <v>2150</v>
      </c>
      <c r="Q43" s="13" t="s">
        <v>2301</v>
      </c>
      <c r="R43" s="13" t="s">
        <v>2303</v>
      </c>
      <c r="S43" s="13" t="s">
        <v>2073</v>
      </c>
      <c r="T43" s="13" t="e">
        <v>#NAME?</v>
      </c>
      <c r="U43" s="13" t="s">
        <v>50</v>
      </c>
      <c r="V43" s="13" t="s">
        <v>2081</v>
      </c>
      <c r="W43" s="13" t="s">
        <v>2244</v>
      </c>
      <c r="X43" s="13" t="s">
        <v>2248</v>
      </c>
      <c r="Y43" s="13" t="s">
        <v>2250</v>
      </c>
      <c r="Z43" s="13" t="s">
        <v>50</v>
      </c>
      <c r="AA43" s="13" t="s">
        <v>2253</v>
      </c>
      <c r="AB43" s="13" t="s">
        <v>2255</v>
      </c>
      <c r="AC43" s="13" t="s">
        <v>50</v>
      </c>
      <c r="AD43" s="13" t="s">
        <v>50</v>
      </c>
      <c r="AE43" s="13" t="s">
        <v>50</v>
      </c>
      <c r="AF43" s="13" t="s">
        <v>2058</v>
      </c>
      <c r="AG43" s="13" t="s">
        <v>2060</v>
      </c>
      <c r="AH43" s="36" t="s">
        <v>50</v>
      </c>
      <c r="AI43" s="13" t="s">
        <v>50</v>
      </c>
      <c r="AJ43" s="13" t="s">
        <v>2068</v>
      </c>
      <c r="AK43" s="13" t="s">
        <v>50</v>
      </c>
      <c r="AL43" s="13" t="s">
        <v>50</v>
      </c>
      <c r="AM43" s="13" t="s">
        <v>50</v>
      </c>
      <c r="AN43" s="13" t="s">
        <v>2260</v>
      </c>
      <c r="AO43" s="13" t="s">
        <v>2264</v>
      </c>
      <c r="AP43" s="13" t="s">
        <v>2063</v>
      </c>
      <c r="AQ43" s="13" t="s">
        <v>50</v>
      </c>
      <c r="AR43" s="13" t="s">
        <v>2239</v>
      </c>
      <c r="AS43" s="13" t="s">
        <v>2241</v>
      </c>
      <c r="AT43" s="13" t="s">
        <v>2235</v>
      </c>
      <c r="AU43" s="13" t="s">
        <v>50</v>
      </c>
      <c r="AV43" s="13" t="s">
        <v>50</v>
      </c>
      <c r="AW43" s="13" t="s">
        <v>2039</v>
      </c>
      <c r="AX43" s="13" t="s">
        <v>2019</v>
      </c>
      <c r="AY43" s="13" t="s">
        <v>2023</v>
      </c>
      <c r="AZ43" s="13" t="s">
        <v>50</v>
      </c>
      <c r="BA43" s="13" t="s">
        <v>2046</v>
      </c>
      <c r="BB43" s="13" t="s">
        <v>2048</v>
      </c>
      <c r="BC43" s="13" t="s">
        <v>2050</v>
      </c>
      <c r="BD43" s="13" t="s">
        <v>2053</v>
      </c>
      <c r="BE43" s="13" t="s">
        <v>2053</v>
      </c>
      <c r="BF43" s="13" t="s">
        <v>2053</v>
      </c>
      <c r="BG43" s="13" t="s">
        <v>50</v>
      </c>
      <c r="BH43" s="13" t="s">
        <v>2118</v>
      </c>
      <c r="BI43" s="13" t="s">
        <v>2299</v>
      </c>
      <c r="BJ43" s="13" t="s">
        <v>2121</v>
      </c>
      <c r="BK43" s="13" t="s">
        <v>50</v>
      </c>
      <c r="BL43" s="13" t="s">
        <v>2294</v>
      </c>
      <c r="BM43" s="13" t="s">
        <v>50</v>
      </c>
      <c r="BN43" s="13" t="s">
        <v>2125</v>
      </c>
      <c r="BO43" s="13" t="s">
        <v>2128</v>
      </c>
      <c r="BP43" s="13" t="s">
        <v>50</v>
      </c>
      <c r="BQ43" s="13" t="s">
        <v>2289</v>
      </c>
      <c r="BR43" s="13" t="s">
        <v>2291</v>
      </c>
      <c r="BS43" s="13" t="s">
        <v>50</v>
      </c>
      <c r="BT43" s="13" t="s">
        <v>2274</v>
      </c>
      <c r="BU43" s="13" t="e">
        <v>#NAME?</v>
      </c>
      <c r="BV43" s="13" t="s">
        <v>2279</v>
      </c>
      <c r="BW43" s="13" t="s">
        <v>2282</v>
      </c>
      <c r="BX43" s="13" t="s">
        <v>50</v>
      </c>
      <c r="BY43" s="13" t="s">
        <v>50</v>
      </c>
      <c r="BZ43" s="13" t="s">
        <v>50</v>
      </c>
      <c r="CA43" s="13" t="s">
        <v>50</v>
      </c>
      <c r="CB43" s="13" t="s">
        <v>2084</v>
      </c>
      <c r="CC43" s="13" t="s">
        <v>2087</v>
      </c>
      <c r="CD43" s="13" t="s">
        <v>50</v>
      </c>
      <c r="CE43" s="13" t="s">
        <v>2093</v>
      </c>
      <c r="CF43" s="13" t="s">
        <v>50</v>
      </c>
      <c r="CG43" s="13" t="s">
        <v>2228</v>
      </c>
      <c r="CH43" s="13" t="s">
        <v>2090</v>
      </c>
      <c r="CI43" s="13" t="s">
        <v>50</v>
      </c>
      <c r="CJ43" s="13" t="s">
        <v>2268</v>
      </c>
      <c r="CK43" s="13" t="s">
        <v>50</v>
      </c>
      <c r="CL43" s="13" t="s">
        <v>2099</v>
      </c>
      <c r="CM43" s="13" t="s">
        <v>2102</v>
      </c>
      <c r="CN43" s="13" t="s">
        <v>2266</v>
      </c>
      <c r="CO43" s="13" t="s">
        <v>2105</v>
      </c>
      <c r="CP43" s="13" t="s">
        <v>50</v>
      </c>
      <c r="CQ43" s="13" t="s">
        <v>2110</v>
      </c>
      <c r="CR43" s="13" t="s">
        <v>2113</v>
      </c>
      <c r="CS43" s="13" t="s">
        <v>50</v>
      </c>
      <c r="CT43" s="13" t="s">
        <v>50</v>
      </c>
      <c r="CU43" s="13" t="s">
        <v>50</v>
      </c>
      <c r="CV43" s="13" t="s">
        <v>50</v>
      </c>
      <c r="CW43" s="13" t="s">
        <v>2171</v>
      </c>
      <c r="CX43" s="13" t="s">
        <v>2194</v>
      </c>
      <c r="CY43" s="13" t="s">
        <v>2196</v>
      </c>
      <c r="CZ43" s="13" t="s">
        <v>2198</v>
      </c>
      <c r="DA43" s="13" t="s">
        <v>2201</v>
      </c>
      <c r="DB43" s="13" t="e">
        <v>#NAME?</v>
      </c>
      <c r="DC43" s="13" t="s">
        <v>2206</v>
      </c>
      <c r="DD43" s="13" t="s">
        <v>2320</v>
      </c>
      <c r="DE43" s="13" t="s">
        <v>2166</v>
      </c>
      <c r="DF43" s="13" t="s">
        <v>50</v>
      </c>
      <c r="DG43" s="13" t="s">
        <v>50</v>
      </c>
      <c r="DH43" s="13" t="s">
        <v>2171</v>
      </c>
      <c r="DI43" s="13" t="s">
        <v>2308</v>
      </c>
      <c r="DJ43" s="13" t="s">
        <v>2209</v>
      </c>
      <c r="DK43" s="13" t="s">
        <v>50</v>
      </c>
      <c r="DL43" s="13" t="s">
        <v>50</v>
      </c>
      <c r="DM43" s="13" t="s">
        <v>50</v>
      </c>
      <c r="DN43" s="13" t="s">
        <v>50</v>
      </c>
      <c r="DO43" s="13" t="s">
        <v>50</v>
      </c>
      <c r="DP43" s="13" t="s">
        <v>2220</v>
      </c>
      <c r="DQ43" s="13" t="s">
        <v>50</v>
      </c>
      <c r="DR43" s="13" t="s">
        <v>2032</v>
      </c>
      <c r="DS43" s="13" t="s">
        <v>2311</v>
      </c>
      <c r="DT43" s="13" t="s">
        <v>2314</v>
      </c>
      <c r="DU43" s="13" t="s">
        <v>2317</v>
      </c>
      <c r="DV43" s="13" t="s">
        <v>2174</v>
      </c>
      <c r="DW43" s="13" t="s">
        <v>2174</v>
      </c>
      <c r="DX43" s="13" t="s">
        <v>2177</v>
      </c>
      <c r="DY43" s="13" t="s">
        <v>2171</v>
      </c>
      <c r="DZ43" s="13" t="s">
        <v>2180</v>
      </c>
      <c r="EA43" s="13" t="s">
        <v>2225</v>
      </c>
      <c r="EB43" s="13" t="s">
        <v>2183</v>
      </c>
      <c r="EC43" s="13" t="s">
        <v>2186</v>
      </c>
      <c r="ED43" s="13" t="s">
        <v>50</v>
      </c>
      <c r="EE43" s="13" t="s">
        <v>2305</v>
      </c>
      <c r="EF43" s="13" t="s">
        <v>2153</v>
      </c>
      <c r="EG43" s="13" t="s">
        <v>2036</v>
      </c>
      <c r="EH43" s="13" t="s">
        <v>2156</v>
      </c>
      <c r="EI43" s="13" t="s">
        <v>2159</v>
      </c>
      <c r="EJ43" s="13" t="s">
        <v>2161</v>
      </c>
      <c r="EK43" s="13" t="s">
        <v>2163</v>
      </c>
      <c r="EL43" s="99"/>
      <c r="EM43" s="99"/>
    </row>
    <row r="44" spans="1:143" s="15" customFormat="1" ht="15" x14ac:dyDescent="0.25">
      <c r="A44" s="140"/>
      <c r="B44" s="97"/>
      <c r="C44" s="97"/>
      <c r="D44" s="97"/>
      <c r="E44" s="97"/>
      <c r="F44" s="97"/>
      <c r="G44" s="92" t="s">
        <v>488</v>
      </c>
      <c r="H44" s="80"/>
      <c r="I44" s="80"/>
      <c r="O44" s="55"/>
      <c r="AM44" s="15" t="s">
        <v>10</v>
      </c>
      <c r="EL44" s="99"/>
      <c r="EM44" s="99"/>
    </row>
    <row r="45" spans="1:143" s="13" customFormat="1" ht="15" x14ac:dyDescent="0.25">
      <c r="A45" s="30" t="s">
        <v>479</v>
      </c>
      <c r="B45" s="97"/>
      <c r="C45" s="97"/>
      <c r="D45" s="97"/>
      <c r="E45" s="97"/>
      <c r="F45" s="97"/>
      <c r="G45" s="93" t="s">
        <v>44</v>
      </c>
      <c r="H45" s="14" t="s">
        <v>5</v>
      </c>
      <c r="I45" s="14" t="s">
        <v>146</v>
      </c>
      <c r="J45" s="13" t="s">
        <v>10</v>
      </c>
      <c r="K45" s="13" t="s">
        <v>10</v>
      </c>
      <c r="L45" s="13" t="s">
        <v>10</v>
      </c>
      <c r="M45" s="13" t="s">
        <v>9</v>
      </c>
      <c r="N45" s="13" t="s">
        <v>9</v>
      </c>
      <c r="O45" s="47" t="s">
        <v>9</v>
      </c>
      <c r="P45" s="13" t="s">
        <v>9</v>
      </c>
      <c r="Q45" s="13" t="s">
        <v>9</v>
      </c>
      <c r="R45" s="13" t="s">
        <v>9</v>
      </c>
      <c r="S45" s="13" t="s">
        <v>10</v>
      </c>
      <c r="T45" s="13" t="s">
        <v>9</v>
      </c>
      <c r="U45" s="13" t="s">
        <v>10</v>
      </c>
      <c r="V45" s="13" t="s">
        <v>9</v>
      </c>
      <c r="W45" s="13" t="s">
        <v>10</v>
      </c>
      <c r="X45" s="13" t="s">
        <v>10</v>
      </c>
      <c r="Y45" s="13" t="s">
        <v>10</v>
      </c>
      <c r="Z45" s="13" t="s">
        <v>10</v>
      </c>
      <c r="AA45" s="13" t="s">
        <v>10</v>
      </c>
      <c r="AB45" s="13" t="s">
        <v>10</v>
      </c>
      <c r="AC45" s="13" t="s">
        <v>9</v>
      </c>
      <c r="AD45" s="13" t="s">
        <v>10</v>
      </c>
      <c r="AE45" s="13" t="s">
        <v>10</v>
      </c>
      <c r="AF45" s="13" t="s">
        <v>10</v>
      </c>
      <c r="AG45" s="13" t="s">
        <v>9</v>
      </c>
      <c r="AH45" s="13" t="s">
        <v>10</v>
      </c>
      <c r="AI45" s="13" t="s">
        <v>10</v>
      </c>
      <c r="AJ45" s="13" t="s">
        <v>9</v>
      </c>
      <c r="AK45" s="13" t="s">
        <v>9</v>
      </c>
      <c r="AL45" s="13" t="s">
        <v>10</v>
      </c>
      <c r="AM45" s="13" t="s">
        <v>9</v>
      </c>
      <c r="AN45" s="13" t="s">
        <v>9</v>
      </c>
      <c r="AO45" s="13" t="s">
        <v>9</v>
      </c>
      <c r="AP45" s="13" t="s">
        <v>10</v>
      </c>
      <c r="AR45" s="13" t="s">
        <v>9</v>
      </c>
      <c r="AS45" s="13" t="s">
        <v>9</v>
      </c>
      <c r="AT45" s="13" t="s">
        <v>9</v>
      </c>
      <c r="AU45" s="13" t="s">
        <v>9</v>
      </c>
      <c r="AZ45" s="13" t="s">
        <v>9</v>
      </c>
      <c r="BA45" s="13" t="s">
        <v>9</v>
      </c>
      <c r="BB45" s="13" t="s">
        <v>9</v>
      </c>
      <c r="BC45" s="13" t="s">
        <v>9</v>
      </c>
      <c r="BD45" s="13" t="s">
        <v>10</v>
      </c>
      <c r="BG45" s="13" t="s">
        <v>10</v>
      </c>
      <c r="BI45" s="13" t="s">
        <v>9</v>
      </c>
      <c r="BJ45" s="13" t="s">
        <v>9</v>
      </c>
      <c r="BK45" s="13" t="s">
        <v>9</v>
      </c>
      <c r="BL45" s="13" t="s">
        <v>10</v>
      </c>
      <c r="BM45" s="13" t="s">
        <v>10</v>
      </c>
      <c r="BN45" s="13" t="s">
        <v>10</v>
      </c>
      <c r="BO45" s="13" t="s">
        <v>9</v>
      </c>
      <c r="BP45" s="13" t="s">
        <v>9</v>
      </c>
      <c r="BQ45" s="13" t="s">
        <v>9</v>
      </c>
      <c r="BR45" s="13" t="s">
        <v>9</v>
      </c>
      <c r="BS45" s="13" t="s">
        <v>9</v>
      </c>
      <c r="BT45" s="13" t="s">
        <v>10</v>
      </c>
      <c r="BU45" s="13" t="s">
        <v>10</v>
      </c>
      <c r="BV45" s="13" t="s">
        <v>9</v>
      </c>
      <c r="BW45" s="13" t="s">
        <v>9</v>
      </c>
      <c r="BX45" s="13" t="s">
        <v>10</v>
      </c>
      <c r="BY45" s="13" t="s">
        <v>10</v>
      </c>
      <c r="BZ45" s="13" t="s">
        <v>10</v>
      </c>
      <c r="CA45" s="13" t="s">
        <v>10</v>
      </c>
      <c r="CB45" s="13" t="s">
        <v>9</v>
      </c>
      <c r="CC45" s="13" t="s">
        <v>9</v>
      </c>
      <c r="CD45" s="13" t="s">
        <v>9</v>
      </c>
      <c r="CG45" s="13" t="s">
        <v>10</v>
      </c>
      <c r="CH45" s="13" t="s">
        <v>10</v>
      </c>
      <c r="CI45" s="13" t="s">
        <v>10</v>
      </c>
      <c r="CJ45" s="13" t="s">
        <v>10</v>
      </c>
      <c r="CK45" s="13" t="s">
        <v>10</v>
      </c>
      <c r="CL45" s="13" t="s">
        <v>9</v>
      </c>
      <c r="CM45" s="13" t="s">
        <v>9</v>
      </c>
      <c r="CN45" s="13" t="s">
        <v>10</v>
      </c>
      <c r="CO45" s="13" t="s">
        <v>9</v>
      </c>
      <c r="CP45" s="13" t="s">
        <v>9</v>
      </c>
      <c r="CQ45" s="13" t="s">
        <v>10</v>
      </c>
      <c r="CR45" s="13" t="s">
        <v>10</v>
      </c>
      <c r="CS45" s="13" t="s">
        <v>9</v>
      </c>
      <c r="CT45" s="13" t="s">
        <v>9</v>
      </c>
      <c r="CU45" s="13" t="s">
        <v>9</v>
      </c>
      <c r="CV45" s="13" t="s">
        <v>9</v>
      </c>
      <c r="CW45" s="13" t="s">
        <v>10</v>
      </c>
      <c r="CX45" s="13" t="s">
        <v>10</v>
      </c>
      <c r="CY45" s="13" t="s">
        <v>9</v>
      </c>
      <c r="CZ45" s="13" t="s">
        <v>9</v>
      </c>
      <c r="DA45" s="13" t="s">
        <v>10</v>
      </c>
      <c r="DB45" s="13" t="s">
        <v>10</v>
      </c>
      <c r="DD45" s="13" t="s">
        <v>9</v>
      </c>
      <c r="DE45" s="13" t="s">
        <v>10</v>
      </c>
      <c r="DF45" s="13" t="s">
        <v>10</v>
      </c>
      <c r="DG45" s="13" t="s">
        <v>10</v>
      </c>
      <c r="DH45" s="13" t="s">
        <v>9</v>
      </c>
      <c r="DI45" s="13" t="s">
        <v>10</v>
      </c>
      <c r="DJ45" s="13" t="s">
        <v>9</v>
      </c>
      <c r="DK45" s="13" t="s">
        <v>9</v>
      </c>
      <c r="DL45" s="13" t="s">
        <v>10</v>
      </c>
      <c r="DN45" s="13" t="s">
        <v>9</v>
      </c>
      <c r="DO45" s="13" t="s">
        <v>9</v>
      </c>
      <c r="DP45" s="13" t="s">
        <v>10</v>
      </c>
      <c r="DQ45" s="13" t="s">
        <v>10</v>
      </c>
      <c r="DS45" s="13" t="s">
        <v>10</v>
      </c>
      <c r="DT45" s="13" t="s">
        <v>10</v>
      </c>
      <c r="DU45" s="13" t="s">
        <v>10</v>
      </c>
      <c r="DW45" s="13" t="s">
        <v>10</v>
      </c>
      <c r="DX45" s="13" t="s">
        <v>9</v>
      </c>
      <c r="DY45" s="13" t="s">
        <v>9</v>
      </c>
      <c r="DZ45" s="13" t="s">
        <v>9</v>
      </c>
      <c r="EA45" s="13" t="s">
        <v>10</v>
      </c>
      <c r="EB45" s="13" t="s">
        <v>9</v>
      </c>
      <c r="EC45" s="13" t="s">
        <v>10</v>
      </c>
      <c r="ED45" s="13" t="s">
        <v>10</v>
      </c>
      <c r="EE45" s="13" t="s">
        <v>10</v>
      </c>
      <c r="EF45" s="13" t="s">
        <v>9</v>
      </c>
      <c r="EG45" s="13" t="s">
        <v>9</v>
      </c>
      <c r="EH45" s="13" t="s">
        <v>10</v>
      </c>
      <c r="EI45" s="13" t="s">
        <v>10</v>
      </c>
      <c r="EJ45" s="13" t="s">
        <v>10</v>
      </c>
      <c r="EK45" s="13" t="s">
        <v>10</v>
      </c>
      <c r="EL45" s="99"/>
      <c r="EM45" s="99"/>
    </row>
    <row r="46" spans="1:143" s="13" customFormat="1" ht="15" x14ac:dyDescent="0.25">
      <c r="A46" s="30" t="s">
        <v>480</v>
      </c>
      <c r="B46" s="97"/>
      <c r="C46" s="97"/>
      <c r="D46" s="97"/>
      <c r="E46" s="97"/>
      <c r="F46" s="97"/>
      <c r="G46" s="93" t="s">
        <v>45</v>
      </c>
      <c r="H46" s="14" t="s">
        <v>5</v>
      </c>
      <c r="I46" s="14" t="s">
        <v>147</v>
      </c>
      <c r="J46" s="13" t="s">
        <v>9</v>
      </c>
      <c r="K46" s="13" t="s">
        <v>9</v>
      </c>
      <c r="L46" s="13" t="s">
        <v>9</v>
      </c>
      <c r="M46" s="13" t="s">
        <v>9</v>
      </c>
      <c r="N46" s="13" t="s">
        <v>9</v>
      </c>
      <c r="O46" s="47" t="s">
        <v>10</v>
      </c>
      <c r="P46" s="13" t="s">
        <v>10</v>
      </c>
      <c r="Q46" s="13" t="s">
        <v>9</v>
      </c>
      <c r="R46" s="13" t="s">
        <v>9</v>
      </c>
      <c r="S46" s="13" t="s">
        <v>10</v>
      </c>
      <c r="T46" s="13" t="s">
        <v>10</v>
      </c>
      <c r="U46" s="13" t="s">
        <v>9</v>
      </c>
      <c r="V46" s="13" t="s">
        <v>10</v>
      </c>
      <c r="W46" s="13" t="s">
        <v>9</v>
      </c>
      <c r="X46" s="13" t="s">
        <v>9</v>
      </c>
      <c r="Y46" s="13" t="s">
        <v>10</v>
      </c>
      <c r="Z46" s="13" t="s">
        <v>10</v>
      </c>
      <c r="AA46" s="13" t="s">
        <v>10</v>
      </c>
      <c r="AB46" s="13" t="s">
        <v>10</v>
      </c>
      <c r="AC46" s="13" t="s">
        <v>9</v>
      </c>
      <c r="AD46" s="13" t="s">
        <v>9</v>
      </c>
      <c r="AE46" s="13" t="s">
        <v>9</v>
      </c>
      <c r="AF46" s="13" t="s">
        <v>9</v>
      </c>
      <c r="AG46" s="13" t="s">
        <v>9</v>
      </c>
      <c r="AH46" s="13" t="s">
        <v>9</v>
      </c>
      <c r="AI46" s="13" t="s">
        <v>9</v>
      </c>
      <c r="AJ46" s="13" t="s">
        <v>10</v>
      </c>
      <c r="AK46" s="13" t="s">
        <v>10</v>
      </c>
      <c r="AL46" s="13" t="s">
        <v>9</v>
      </c>
      <c r="AM46" s="13" t="s">
        <v>9</v>
      </c>
      <c r="AN46" s="13" t="s">
        <v>9</v>
      </c>
      <c r="AO46" s="13" t="s">
        <v>9</v>
      </c>
      <c r="AP46" s="13" t="s">
        <v>9</v>
      </c>
      <c r="AR46" s="13" t="s">
        <v>9</v>
      </c>
      <c r="AS46" s="13" t="s">
        <v>9</v>
      </c>
      <c r="AT46" s="13" t="s">
        <v>9</v>
      </c>
      <c r="AU46" s="13" t="s">
        <v>9</v>
      </c>
      <c r="AZ46" s="13" t="s">
        <v>9</v>
      </c>
      <c r="BA46" s="13" t="s">
        <v>9</v>
      </c>
      <c r="BB46" s="13" t="s">
        <v>9</v>
      </c>
      <c r="BC46" s="13" t="s">
        <v>9</v>
      </c>
      <c r="BD46" s="13" t="s">
        <v>9</v>
      </c>
      <c r="BG46" s="13" t="s">
        <v>9</v>
      </c>
      <c r="BI46" s="13" t="s">
        <v>10</v>
      </c>
      <c r="BJ46" s="13" t="s">
        <v>9</v>
      </c>
      <c r="BK46" s="13" t="s">
        <v>9</v>
      </c>
      <c r="BL46" s="13" t="s">
        <v>9</v>
      </c>
      <c r="BM46" s="13" t="s">
        <v>9</v>
      </c>
      <c r="BN46" s="13" t="s">
        <v>9</v>
      </c>
      <c r="BO46" s="13" t="s">
        <v>9</v>
      </c>
      <c r="BP46" s="13" t="s">
        <v>9</v>
      </c>
      <c r="BQ46" s="13" t="s">
        <v>9</v>
      </c>
      <c r="BR46" s="13" t="s">
        <v>9</v>
      </c>
      <c r="BS46" s="13" t="s">
        <v>9</v>
      </c>
      <c r="BT46" s="13" t="s">
        <v>9</v>
      </c>
      <c r="BU46" s="13" t="s">
        <v>9</v>
      </c>
      <c r="BV46" s="13" t="s">
        <v>9</v>
      </c>
      <c r="BW46" s="13" t="s">
        <v>9</v>
      </c>
      <c r="BX46" s="13" t="s">
        <v>9</v>
      </c>
      <c r="BY46" s="13" t="s">
        <v>9</v>
      </c>
      <c r="BZ46" s="13" t="s">
        <v>9</v>
      </c>
      <c r="CA46" s="13" t="s">
        <v>9</v>
      </c>
      <c r="CB46" s="13" t="s">
        <v>9</v>
      </c>
      <c r="CC46" s="13" t="s">
        <v>9</v>
      </c>
      <c r="CD46" s="13" t="s">
        <v>9</v>
      </c>
      <c r="CG46" s="13" t="s">
        <v>9</v>
      </c>
      <c r="CH46" s="13" t="s">
        <v>10</v>
      </c>
      <c r="CI46" s="13" t="s">
        <v>10</v>
      </c>
      <c r="CJ46" s="13" t="s">
        <v>9</v>
      </c>
      <c r="CK46" s="13" t="s">
        <v>9</v>
      </c>
      <c r="CL46" s="13" t="s">
        <v>9</v>
      </c>
      <c r="CM46" s="13" t="s">
        <v>9</v>
      </c>
      <c r="CN46" s="13" t="s">
        <v>9</v>
      </c>
      <c r="CO46" s="13" t="s">
        <v>9</v>
      </c>
      <c r="CP46" s="13" t="s">
        <v>9</v>
      </c>
      <c r="CQ46" s="13" t="s">
        <v>9</v>
      </c>
      <c r="CR46" s="13" t="s">
        <v>9</v>
      </c>
      <c r="CS46" s="13" t="s">
        <v>9</v>
      </c>
      <c r="CT46" s="13" t="s">
        <v>9</v>
      </c>
      <c r="CU46" s="13" t="s">
        <v>9</v>
      </c>
      <c r="CV46" s="13" t="s">
        <v>9</v>
      </c>
      <c r="CW46" s="13" t="s">
        <v>9</v>
      </c>
      <c r="CX46" s="13" t="s">
        <v>9</v>
      </c>
      <c r="CY46" s="13" t="s">
        <v>9</v>
      </c>
      <c r="CZ46" s="13" t="s">
        <v>9</v>
      </c>
      <c r="DA46" s="13" t="s">
        <v>9</v>
      </c>
      <c r="DB46" s="13" t="s">
        <v>9</v>
      </c>
      <c r="DD46" s="13" t="s">
        <v>10</v>
      </c>
      <c r="DE46" s="13" t="s">
        <v>9</v>
      </c>
      <c r="DF46" s="13" t="s">
        <v>9</v>
      </c>
      <c r="DG46" s="13" t="s">
        <v>10</v>
      </c>
      <c r="DH46" s="13" t="s">
        <v>9</v>
      </c>
      <c r="DI46" s="13" t="s">
        <v>10</v>
      </c>
      <c r="DJ46" s="13" t="s">
        <v>9</v>
      </c>
      <c r="DK46" s="36" t="s">
        <v>9</v>
      </c>
      <c r="DL46" s="13" t="s">
        <v>9</v>
      </c>
      <c r="DN46" s="13" t="s">
        <v>9</v>
      </c>
      <c r="DO46" s="13" t="s">
        <v>9</v>
      </c>
      <c r="DP46" s="13" t="s">
        <v>9</v>
      </c>
      <c r="DQ46" s="13" t="s">
        <v>9</v>
      </c>
      <c r="DS46" s="13" t="s">
        <v>9</v>
      </c>
      <c r="DT46" s="13" t="s">
        <v>9</v>
      </c>
      <c r="DU46" s="13" t="s">
        <v>9</v>
      </c>
      <c r="DW46" s="13" t="s">
        <v>9</v>
      </c>
      <c r="DX46" s="13" t="s">
        <v>9</v>
      </c>
      <c r="DY46" s="13" t="s">
        <v>9</v>
      </c>
      <c r="DZ46" s="13" t="s">
        <v>9</v>
      </c>
      <c r="EA46" s="13" t="s">
        <v>9</v>
      </c>
      <c r="EB46" s="13" t="s">
        <v>9</v>
      </c>
      <c r="EC46" s="13" t="s">
        <v>9</v>
      </c>
      <c r="ED46" s="13" t="s">
        <v>9</v>
      </c>
      <c r="EE46" s="13" t="s">
        <v>9</v>
      </c>
      <c r="EF46" s="13" t="s">
        <v>9</v>
      </c>
      <c r="EG46" s="13" t="s">
        <v>9</v>
      </c>
      <c r="EH46" s="13" t="s">
        <v>9</v>
      </c>
      <c r="EI46" s="13" t="s">
        <v>9</v>
      </c>
      <c r="EJ46" s="13" t="s">
        <v>9</v>
      </c>
      <c r="EK46" s="13" t="s">
        <v>9</v>
      </c>
      <c r="EL46" s="99"/>
      <c r="EM46" s="99"/>
    </row>
    <row r="47" spans="1:143" s="13" customFormat="1" ht="15" x14ac:dyDescent="0.25">
      <c r="A47" s="30" t="s">
        <v>481</v>
      </c>
      <c r="B47" s="97"/>
      <c r="C47" s="97"/>
      <c r="D47" s="97"/>
      <c r="E47" s="97"/>
      <c r="F47" s="97"/>
      <c r="G47" s="93" t="s">
        <v>46</v>
      </c>
      <c r="H47" s="14" t="s">
        <v>5</v>
      </c>
      <c r="I47" s="14" t="s">
        <v>148</v>
      </c>
      <c r="J47" s="13" t="s">
        <v>305</v>
      </c>
      <c r="K47" s="13" t="s">
        <v>276</v>
      </c>
      <c r="L47" s="13" t="s">
        <v>276</v>
      </c>
      <c r="M47" s="13" t="s">
        <v>304</v>
      </c>
      <c r="N47" s="13" t="s">
        <v>304</v>
      </c>
      <c r="O47" s="47" t="s">
        <v>267</v>
      </c>
      <c r="P47" s="13" t="s">
        <v>267</v>
      </c>
      <c r="Q47" s="13" t="s">
        <v>304</v>
      </c>
      <c r="R47" s="13" t="s">
        <v>276</v>
      </c>
      <c r="S47" s="13" t="s">
        <v>304</v>
      </c>
      <c r="T47" s="13" t="s">
        <v>304</v>
      </c>
      <c r="U47" s="13" t="s">
        <v>276</v>
      </c>
      <c r="V47" s="13" t="s">
        <v>276</v>
      </c>
      <c r="W47" s="13" t="s">
        <v>276</v>
      </c>
      <c r="X47" s="13" t="s">
        <v>267</v>
      </c>
      <c r="Y47" s="13" t="s">
        <v>276</v>
      </c>
      <c r="Z47" s="13" t="s">
        <v>267</v>
      </c>
      <c r="AA47" s="13" t="s">
        <v>276</v>
      </c>
      <c r="AB47" s="13" t="s">
        <v>276</v>
      </c>
      <c r="AC47" s="13" t="s">
        <v>304</v>
      </c>
      <c r="AD47" s="13" t="s">
        <v>276</v>
      </c>
      <c r="AE47" s="13" t="s">
        <v>276</v>
      </c>
      <c r="AF47" s="13" t="s">
        <v>276</v>
      </c>
      <c r="AG47" s="13" t="s">
        <v>276</v>
      </c>
      <c r="AH47" s="47" t="s">
        <v>267</v>
      </c>
      <c r="AI47" s="13" t="s">
        <v>267</v>
      </c>
      <c r="AJ47" s="13" t="s">
        <v>304</v>
      </c>
      <c r="AK47" s="13" t="s">
        <v>304</v>
      </c>
      <c r="AL47" s="13" t="s">
        <v>304</v>
      </c>
      <c r="AM47" s="13" t="s">
        <v>267</v>
      </c>
      <c r="AN47" s="13" t="s">
        <v>267</v>
      </c>
      <c r="AO47" s="13" t="s">
        <v>267</v>
      </c>
      <c r="AP47" s="13" t="s">
        <v>267</v>
      </c>
      <c r="AR47" s="13" t="s">
        <v>276</v>
      </c>
      <c r="AS47" s="13" t="s">
        <v>276</v>
      </c>
      <c r="AT47" s="13" t="s">
        <v>276</v>
      </c>
      <c r="AU47" s="13" t="s">
        <v>276</v>
      </c>
      <c r="AZ47" s="13" t="s">
        <v>304</v>
      </c>
      <c r="BA47" s="13" t="s">
        <v>9</v>
      </c>
      <c r="BB47" s="13" t="s">
        <v>9</v>
      </c>
      <c r="BC47" s="13" t="s">
        <v>9</v>
      </c>
      <c r="BD47" s="13" t="s">
        <v>305</v>
      </c>
      <c r="BG47" s="13" t="s">
        <v>276</v>
      </c>
      <c r="BI47" s="13" t="s">
        <v>276</v>
      </c>
      <c r="BJ47" s="13" t="s">
        <v>304</v>
      </c>
      <c r="BK47" s="13" t="s">
        <v>304</v>
      </c>
      <c r="BL47" s="13" t="s">
        <v>304</v>
      </c>
      <c r="BM47" s="13" t="s">
        <v>304</v>
      </c>
      <c r="BN47" s="13" t="s">
        <v>304</v>
      </c>
      <c r="BO47" s="13" t="s">
        <v>276</v>
      </c>
      <c r="BP47" s="13" t="s">
        <v>276</v>
      </c>
      <c r="BQ47" s="13" t="s">
        <v>304</v>
      </c>
      <c r="BR47" s="13" t="s">
        <v>276</v>
      </c>
      <c r="BS47" s="13" t="s">
        <v>304</v>
      </c>
      <c r="BT47" s="13" t="s">
        <v>305</v>
      </c>
      <c r="BU47" s="13" t="s">
        <v>305</v>
      </c>
      <c r="BV47" s="13" t="s">
        <v>304</v>
      </c>
      <c r="BW47" s="13" t="s">
        <v>304</v>
      </c>
      <c r="BX47" s="13" t="s">
        <v>276</v>
      </c>
      <c r="BY47" s="13" t="s">
        <v>276</v>
      </c>
      <c r="BZ47" s="13" t="s">
        <v>276</v>
      </c>
      <c r="CA47" s="13" t="s">
        <v>276</v>
      </c>
      <c r="CB47" s="13" t="s">
        <v>276</v>
      </c>
      <c r="CC47" s="13" t="s">
        <v>267</v>
      </c>
      <c r="CD47" s="13" t="s">
        <v>267</v>
      </c>
      <c r="CG47" s="13" t="s">
        <v>276</v>
      </c>
      <c r="CH47" s="13" t="s">
        <v>305</v>
      </c>
      <c r="CI47" s="13" t="s">
        <v>305</v>
      </c>
      <c r="CJ47" s="13" t="s">
        <v>9</v>
      </c>
      <c r="CK47" s="13" t="s">
        <v>276</v>
      </c>
      <c r="CL47" s="13" t="s">
        <v>276</v>
      </c>
      <c r="CM47" s="13" t="s">
        <v>276</v>
      </c>
      <c r="CN47" s="13" t="s">
        <v>276</v>
      </c>
      <c r="CO47" s="13" t="s">
        <v>276</v>
      </c>
      <c r="CP47" s="13" t="s">
        <v>276</v>
      </c>
      <c r="CQ47" s="13" t="s">
        <v>304</v>
      </c>
      <c r="CR47" s="13" t="s">
        <v>304</v>
      </c>
      <c r="CS47" s="13" t="s">
        <v>276</v>
      </c>
      <c r="CT47" s="13" t="s">
        <v>276</v>
      </c>
      <c r="CU47" s="36" t="s">
        <v>9</v>
      </c>
      <c r="CV47" s="13" t="s">
        <v>276</v>
      </c>
      <c r="CW47" s="13" t="s">
        <v>276</v>
      </c>
      <c r="CX47" s="13" t="s">
        <v>276</v>
      </c>
      <c r="CY47" s="13" t="s">
        <v>276</v>
      </c>
      <c r="CZ47" s="13" t="s">
        <v>276</v>
      </c>
      <c r="DA47" s="13" t="s">
        <v>305</v>
      </c>
      <c r="DB47" s="13" t="s">
        <v>305</v>
      </c>
      <c r="DD47" s="13" t="s">
        <v>276</v>
      </c>
      <c r="DE47" s="13" t="s">
        <v>304</v>
      </c>
      <c r="DF47" s="13" t="s">
        <v>304</v>
      </c>
      <c r="DG47" s="13" t="s">
        <v>304</v>
      </c>
      <c r="DH47" s="13" t="s">
        <v>276</v>
      </c>
      <c r="DI47" s="13" t="s">
        <v>267</v>
      </c>
      <c r="DJ47" s="13" t="s">
        <v>276</v>
      </c>
      <c r="DK47" s="13" t="s">
        <v>276</v>
      </c>
      <c r="DL47" s="13" t="s">
        <v>304</v>
      </c>
      <c r="DN47" s="13" t="s">
        <v>305</v>
      </c>
      <c r="DO47" s="13" t="s">
        <v>305</v>
      </c>
      <c r="DP47" s="13" t="s">
        <v>276</v>
      </c>
      <c r="DQ47" s="13" t="s">
        <v>276</v>
      </c>
      <c r="DS47" s="13" t="s">
        <v>304</v>
      </c>
      <c r="DT47" s="13" t="s">
        <v>276</v>
      </c>
      <c r="DU47" s="13" t="s">
        <v>276</v>
      </c>
      <c r="DW47" s="13" t="s">
        <v>267</v>
      </c>
      <c r="DX47" s="13" t="s">
        <v>304</v>
      </c>
      <c r="DY47" s="13" t="s">
        <v>276</v>
      </c>
      <c r="DZ47" s="13" t="s">
        <v>276</v>
      </c>
      <c r="EA47" s="13" t="s">
        <v>304</v>
      </c>
      <c r="EB47" s="13" t="s">
        <v>304</v>
      </c>
      <c r="EC47" s="13" t="s">
        <v>305</v>
      </c>
      <c r="ED47" s="13" t="s">
        <v>305</v>
      </c>
      <c r="EE47" s="13" t="s">
        <v>267</v>
      </c>
      <c r="EF47" s="13" t="s">
        <v>9</v>
      </c>
      <c r="EG47" s="13" t="s">
        <v>9</v>
      </c>
      <c r="EH47" s="13" t="s">
        <v>276</v>
      </c>
      <c r="EI47" s="13" t="s">
        <v>267</v>
      </c>
      <c r="EJ47" s="13" t="s">
        <v>276</v>
      </c>
      <c r="EK47" s="13" t="s">
        <v>267</v>
      </c>
      <c r="EL47" s="99"/>
      <c r="EM47" s="99"/>
    </row>
    <row r="48" spans="1:143" s="13" customFormat="1" ht="15" x14ac:dyDescent="0.25">
      <c r="A48" s="30" t="s">
        <v>482</v>
      </c>
      <c r="B48" s="97"/>
      <c r="C48" s="97"/>
      <c r="D48" s="97"/>
      <c r="E48" s="97"/>
      <c r="F48" s="97"/>
      <c r="G48" s="93" t="s">
        <v>1512</v>
      </c>
      <c r="H48" s="14" t="s">
        <v>3</v>
      </c>
      <c r="I48" s="14" t="s">
        <v>277</v>
      </c>
      <c r="J48" s="34" t="s">
        <v>1231</v>
      </c>
      <c r="K48" s="34" t="s">
        <v>1278</v>
      </c>
      <c r="L48" s="34" t="s">
        <v>1727</v>
      </c>
      <c r="M48" s="13" t="s">
        <v>50</v>
      </c>
      <c r="N48" s="36" t="s">
        <v>50</v>
      </c>
      <c r="O48" s="143" t="s">
        <v>969</v>
      </c>
      <c r="P48" s="143" t="s">
        <v>969</v>
      </c>
      <c r="Q48" s="136" t="s">
        <v>50</v>
      </c>
      <c r="R48" s="36" t="s">
        <v>50</v>
      </c>
      <c r="S48" s="13" t="s">
        <v>50</v>
      </c>
      <c r="T48" s="34" t="s">
        <v>1036</v>
      </c>
      <c r="U48" s="144" t="s">
        <v>50</v>
      </c>
      <c r="V48" s="34" t="s">
        <v>1299</v>
      </c>
      <c r="W48" s="137" t="s">
        <v>1745</v>
      </c>
      <c r="X48" s="34" t="s">
        <v>1540</v>
      </c>
      <c r="Y48" s="34" t="s">
        <v>1745</v>
      </c>
      <c r="Z48" s="34" t="s">
        <v>951</v>
      </c>
      <c r="AA48" s="34" t="s">
        <v>1745</v>
      </c>
      <c r="AB48" s="34" t="s">
        <v>951</v>
      </c>
      <c r="AC48" s="34" t="s">
        <v>1302</v>
      </c>
      <c r="AD48" s="34" t="s">
        <v>1283</v>
      </c>
      <c r="AE48" s="36" t="s">
        <v>50</v>
      </c>
      <c r="AF48" s="34" t="s">
        <v>1243</v>
      </c>
      <c r="AG48" s="34" t="s">
        <v>1243</v>
      </c>
      <c r="AH48" s="136" t="s">
        <v>1114</v>
      </c>
      <c r="AI48" s="143" t="s">
        <v>1114</v>
      </c>
      <c r="AJ48" s="34" t="s">
        <v>981</v>
      </c>
      <c r="AK48" s="34" t="s">
        <v>981</v>
      </c>
      <c r="AL48" s="13" t="s">
        <v>50</v>
      </c>
      <c r="AM48" s="13" t="s">
        <v>1779</v>
      </c>
      <c r="AN48" s="34" t="s">
        <v>1100</v>
      </c>
      <c r="AO48" s="34" t="s">
        <v>1100</v>
      </c>
      <c r="AP48" s="34" t="s">
        <v>1788</v>
      </c>
      <c r="AQ48" s="13" t="s">
        <v>50</v>
      </c>
      <c r="AR48" s="34" t="s">
        <v>1793</v>
      </c>
      <c r="AS48" s="36" t="s">
        <v>50</v>
      </c>
      <c r="AT48" s="34" t="s">
        <v>994</v>
      </c>
      <c r="AU48" s="142" t="s">
        <v>1561</v>
      </c>
      <c r="AV48" s="13" t="s">
        <v>50</v>
      </c>
      <c r="AW48" s="34" t="s">
        <v>1091</v>
      </c>
      <c r="AX48" s="13" t="s">
        <v>50</v>
      </c>
      <c r="AY48" s="34" t="s">
        <v>1139</v>
      </c>
      <c r="AZ48" s="34" t="s">
        <v>1302</v>
      </c>
      <c r="BA48" s="68"/>
      <c r="BD48" s="34" t="s">
        <v>1809</v>
      </c>
      <c r="BE48" s="13" t="s">
        <v>50</v>
      </c>
      <c r="BF48" s="13" t="s">
        <v>50</v>
      </c>
      <c r="BG48" s="36" t="s">
        <v>50</v>
      </c>
      <c r="BH48" s="13" t="s">
        <v>50</v>
      </c>
      <c r="BI48" s="34" t="s">
        <v>1817</v>
      </c>
      <c r="BJ48" s="36" t="s">
        <v>50</v>
      </c>
      <c r="BK48" s="34" t="s">
        <v>1086</v>
      </c>
      <c r="BL48" s="36" t="s">
        <v>50</v>
      </c>
      <c r="BM48" s="34" t="s">
        <v>1080</v>
      </c>
      <c r="BN48" s="13" t="s">
        <v>50</v>
      </c>
      <c r="BO48" s="34" t="s">
        <v>1224</v>
      </c>
      <c r="BP48" s="34" t="s">
        <v>1224</v>
      </c>
      <c r="BQ48" s="13" t="s">
        <v>50</v>
      </c>
      <c r="BR48" s="36" t="s">
        <v>50</v>
      </c>
      <c r="BS48" s="13" t="s">
        <v>1302</v>
      </c>
      <c r="BT48" s="13" t="s">
        <v>50</v>
      </c>
      <c r="BU48" s="36" t="s">
        <v>50</v>
      </c>
      <c r="BV48" s="34" t="s">
        <v>1582</v>
      </c>
      <c r="BW48" s="34" t="s">
        <v>1582</v>
      </c>
      <c r="BX48" s="34" t="s">
        <v>1073</v>
      </c>
      <c r="BY48" s="36" t="s">
        <v>50</v>
      </c>
      <c r="BZ48" s="34" t="s">
        <v>1340</v>
      </c>
      <c r="CA48" s="34" t="s">
        <v>1846</v>
      </c>
      <c r="CB48" s="34" t="s">
        <v>1343</v>
      </c>
      <c r="CC48" s="34" t="s">
        <v>1854</v>
      </c>
      <c r="CD48" s="34" t="s">
        <v>1706</v>
      </c>
      <c r="CE48" s="13" t="s">
        <v>50</v>
      </c>
      <c r="CF48" s="86"/>
      <c r="CG48" s="34" t="s">
        <v>1862</v>
      </c>
      <c r="CH48" s="34" t="s">
        <v>1259</v>
      </c>
      <c r="CI48" s="34" t="s">
        <v>1259</v>
      </c>
      <c r="CJ48" s="68"/>
      <c r="CK48" s="34" t="s">
        <v>1156</v>
      </c>
      <c r="CL48" s="34" t="s">
        <v>1876</v>
      </c>
      <c r="CM48" s="34" t="s">
        <v>1054</v>
      </c>
      <c r="CN48" s="34" t="s">
        <v>1879</v>
      </c>
      <c r="CO48" s="34" t="s">
        <v>1882</v>
      </c>
      <c r="CP48" s="34" t="s">
        <v>945</v>
      </c>
      <c r="CQ48" s="34" t="s">
        <v>1885</v>
      </c>
      <c r="CR48" s="13" t="s">
        <v>50</v>
      </c>
      <c r="CS48" s="34" t="s">
        <v>1896</v>
      </c>
      <c r="CT48" s="142" t="s">
        <v>1896</v>
      </c>
      <c r="CU48" s="68"/>
      <c r="CV48" s="36" t="s">
        <v>50</v>
      </c>
      <c r="CW48" s="34" t="s">
        <v>1243</v>
      </c>
      <c r="CX48" s="36" t="s">
        <v>50</v>
      </c>
      <c r="CY48" s="34" t="s">
        <v>1243</v>
      </c>
      <c r="CZ48" s="34" t="s">
        <v>1015</v>
      </c>
      <c r="DA48" s="34" t="s">
        <v>1905</v>
      </c>
      <c r="DB48" s="34" t="s">
        <v>1070</v>
      </c>
      <c r="DC48" s="13" t="s">
        <v>50</v>
      </c>
      <c r="DD48" s="34" t="s">
        <v>1319</v>
      </c>
      <c r="DE48" s="13" t="s">
        <v>50</v>
      </c>
      <c r="DF48" s="36" t="s">
        <v>1601</v>
      </c>
      <c r="DG48" s="13" t="s">
        <v>50</v>
      </c>
      <c r="DH48" s="34" t="s">
        <v>1094</v>
      </c>
      <c r="DI48" s="34" t="s">
        <v>1933</v>
      </c>
      <c r="DJ48" s="34" t="s">
        <v>1944</v>
      </c>
      <c r="DK48" s="36" t="s">
        <v>50</v>
      </c>
      <c r="DL48" s="13" t="s">
        <v>50</v>
      </c>
      <c r="DM48" s="36" t="s">
        <v>50</v>
      </c>
      <c r="DN48" s="34" t="s">
        <v>1951</v>
      </c>
      <c r="DO48" s="34" t="s">
        <v>1951</v>
      </c>
      <c r="DP48" s="34" t="s">
        <v>1349</v>
      </c>
      <c r="DQ48" s="36" t="s">
        <v>50</v>
      </c>
      <c r="DR48" s="13" t="s">
        <v>50</v>
      </c>
      <c r="DS48" s="13" t="s">
        <v>50</v>
      </c>
      <c r="DT48" s="34" t="s">
        <v>1120</v>
      </c>
      <c r="DU48" s="34" t="s">
        <v>1120</v>
      </c>
      <c r="DV48" s="13" t="s">
        <v>50</v>
      </c>
      <c r="DW48" s="34" t="s">
        <v>1975</v>
      </c>
      <c r="DX48" s="13" t="s">
        <v>50</v>
      </c>
      <c r="DY48" s="34" t="s">
        <v>1243</v>
      </c>
      <c r="DZ48" s="34" t="s">
        <v>1015</v>
      </c>
      <c r="EA48" s="13" t="s">
        <v>50</v>
      </c>
      <c r="EB48" s="13" t="s">
        <v>50</v>
      </c>
      <c r="EC48" s="13" t="s">
        <v>50</v>
      </c>
      <c r="ED48" s="36" t="s">
        <v>50</v>
      </c>
      <c r="EE48" s="34" t="s">
        <v>1177</v>
      </c>
      <c r="EF48" s="13" t="s">
        <v>50</v>
      </c>
      <c r="EG48" s="13" t="s">
        <v>50</v>
      </c>
      <c r="EH48" s="34" t="s">
        <v>2001</v>
      </c>
      <c r="EI48" s="34" t="s">
        <v>1001</v>
      </c>
      <c r="EJ48" s="34" t="s">
        <v>2003</v>
      </c>
      <c r="EK48" s="34" t="s">
        <v>1001</v>
      </c>
      <c r="EL48" s="99"/>
      <c r="EM48" s="99"/>
    </row>
    <row r="49" spans="1:143" s="13" customFormat="1" ht="15" x14ac:dyDescent="0.25">
      <c r="A49" s="30" t="s">
        <v>483</v>
      </c>
      <c r="B49" s="97"/>
      <c r="C49" s="97"/>
      <c r="D49" s="97"/>
      <c r="E49" s="97"/>
      <c r="F49" s="97"/>
      <c r="G49" s="93" t="s">
        <v>485</v>
      </c>
      <c r="H49" s="14" t="s">
        <v>224</v>
      </c>
      <c r="I49" s="14" t="s">
        <v>225</v>
      </c>
      <c r="J49" s="34" t="s">
        <v>1722</v>
      </c>
      <c r="K49" s="34" t="s">
        <v>1124</v>
      </c>
      <c r="L49" s="34" t="s">
        <v>1124</v>
      </c>
      <c r="M49" s="34" t="s">
        <v>1023</v>
      </c>
      <c r="N49" s="34" t="s">
        <v>1023</v>
      </c>
      <c r="O49" s="34" t="s">
        <v>970</v>
      </c>
      <c r="P49" s="34" t="s">
        <v>970</v>
      </c>
      <c r="Q49" s="34" t="s">
        <v>1058</v>
      </c>
      <c r="R49" s="34" t="s">
        <v>1058</v>
      </c>
      <c r="S49" s="34" t="s">
        <v>1035</v>
      </c>
      <c r="T49" s="34" t="s">
        <v>1035</v>
      </c>
      <c r="U49" s="34" t="s">
        <v>1049</v>
      </c>
      <c r="V49" s="13" t="s">
        <v>50</v>
      </c>
      <c r="W49" s="34" t="s">
        <v>50</v>
      </c>
      <c r="X49" s="34" t="s">
        <v>952</v>
      </c>
      <c r="Y49" s="13" t="s">
        <v>50</v>
      </c>
      <c r="Z49" s="34" t="s">
        <v>952</v>
      </c>
      <c r="AA49" s="13" t="s">
        <v>50</v>
      </c>
      <c r="AB49" s="34" t="s">
        <v>952</v>
      </c>
      <c r="AC49" s="34" t="s">
        <v>1748</v>
      </c>
      <c r="AD49" s="13" t="s">
        <v>50</v>
      </c>
      <c r="AE49" s="34" t="s">
        <v>1103</v>
      </c>
      <c r="AF49" s="13" t="s">
        <v>50</v>
      </c>
      <c r="AG49" s="13" t="s">
        <v>50</v>
      </c>
      <c r="AH49" s="136" t="s">
        <v>1115</v>
      </c>
      <c r="AI49" s="143" t="s">
        <v>1115</v>
      </c>
      <c r="AJ49" s="34" t="s">
        <v>982</v>
      </c>
      <c r="AK49" s="34" t="s">
        <v>982</v>
      </c>
      <c r="AL49" s="34" t="s">
        <v>1776</v>
      </c>
      <c r="AM49" s="34" t="s">
        <v>1780</v>
      </c>
      <c r="AN49" s="13" t="s">
        <v>50</v>
      </c>
      <c r="AO49" s="13" t="s">
        <v>1099</v>
      </c>
      <c r="AP49" s="13" t="s">
        <v>50</v>
      </c>
      <c r="AQ49" s="13" t="s">
        <v>50</v>
      </c>
      <c r="AR49" s="13" t="s">
        <v>50</v>
      </c>
      <c r="AS49" s="34" t="s">
        <v>1061</v>
      </c>
      <c r="AT49" s="34" t="s">
        <v>995</v>
      </c>
      <c r="AU49" s="34" t="s">
        <v>1019</v>
      </c>
      <c r="AV49" s="13" t="s">
        <v>50</v>
      </c>
      <c r="AW49" s="34" t="s">
        <v>1090</v>
      </c>
      <c r="AX49" s="13" t="s">
        <v>50</v>
      </c>
      <c r="AY49" s="34" t="s">
        <v>1139</v>
      </c>
      <c r="AZ49" s="34" t="s">
        <v>1748</v>
      </c>
      <c r="BA49" s="68"/>
      <c r="BD49" s="34" t="s">
        <v>1812</v>
      </c>
      <c r="BE49" s="13" t="s">
        <v>50</v>
      </c>
      <c r="BF49" s="13" t="s">
        <v>50</v>
      </c>
      <c r="BG49" s="34" t="s">
        <v>978</v>
      </c>
      <c r="BH49" s="13" t="s">
        <v>50</v>
      </c>
      <c r="BI49" s="13" t="s">
        <v>50</v>
      </c>
      <c r="BJ49" s="34" t="s">
        <v>1684</v>
      </c>
      <c r="BK49" s="34" t="s">
        <v>1684</v>
      </c>
      <c r="BL49" s="34" t="s">
        <v>1575</v>
      </c>
      <c r="BM49" s="34" t="s">
        <v>1575</v>
      </c>
      <c r="BN49" s="34" t="s">
        <v>1824</v>
      </c>
      <c r="BO49" s="13" t="s">
        <v>50</v>
      </c>
      <c r="BP49" s="36" t="s">
        <v>50</v>
      </c>
      <c r="BQ49" s="13" t="s">
        <v>1058</v>
      </c>
      <c r="BR49" s="13" t="s">
        <v>1058</v>
      </c>
      <c r="BS49" s="13" t="s">
        <v>1748</v>
      </c>
      <c r="BT49" s="13" t="s">
        <v>50</v>
      </c>
      <c r="BU49" s="34" t="s">
        <v>1128</v>
      </c>
      <c r="BV49" s="34" t="s">
        <v>1581</v>
      </c>
      <c r="BW49" s="34" t="s">
        <v>1581</v>
      </c>
      <c r="BX49" s="13" t="s">
        <v>50</v>
      </c>
      <c r="BY49" s="34" t="s">
        <v>1074</v>
      </c>
      <c r="BZ49" s="13" t="s">
        <v>50</v>
      </c>
      <c r="CA49" s="13" t="s">
        <v>50</v>
      </c>
      <c r="CB49" s="34" t="s">
        <v>1855</v>
      </c>
      <c r="CC49" s="34" t="s">
        <v>1009</v>
      </c>
      <c r="CD49" s="34" t="s">
        <v>1009</v>
      </c>
      <c r="CE49" s="13" t="s">
        <v>50</v>
      </c>
      <c r="CF49" s="34" t="s">
        <v>1107</v>
      </c>
      <c r="CG49" s="13" t="s">
        <v>50</v>
      </c>
      <c r="CH49" s="13" t="s">
        <v>50</v>
      </c>
      <c r="CI49" s="13" t="s">
        <v>50</v>
      </c>
      <c r="CJ49" s="68"/>
      <c r="CK49" s="13" t="s">
        <v>50</v>
      </c>
      <c r="CL49" s="13" t="s">
        <v>50</v>
      </c>
      <c r="CM49" s="34" t="s">
        <v>1053</v>
      </c>
      <c r="CN49" s="13" t="s">
        <v>50</v>
      </c>
      <c r="CO49" s="13" t="s">
        <v>50</v>
      </c>
      <c r="CP49" s="34" t="s">
        <v>944</v>
      </c>
      <c r="CQ49" s="34" t="s">
        <v>1884</v>
      </c>
      <c r="CR49" s="34" t="s">
        <v>1890</v>
      </c>
      <c r="CS49" s="13" t="s">
        <v>50</v>
      </c>
      <c r="CT49" s="34" t="s">
        <v>1031</v>
      </c>
      <c r="CU49" s="68"/>
      <c r="CV49" s="34" t="s">
        <v>1133</v>
      </c>
      <c r="CW49" s="13" t="s">
        <v>50</v>
      </c>
      <c r="CX49" s="34" t="s">
        <v>1014</v>
      </c>
      <c r="CY49" s="13" t="s">
        <v>50</v>
      </c>
      <c r="CZ49" s="34" t="s">
        <v>1014</v>
      </c>
      <c r="DA49" s="13" t="s">
        <v>50</v>
      </c>
      <c r="DB49" s="34" t="s">
        <v>1069</v>
      </c>
      <c r="DC49" s="13" t="s">
        <v>50</v>
      </c>
      <c r="DD49" s="13" t="s">
        <v>50</v>
      </c>
      <c r="DE49" s="13" t="s">
        <v>50</v>
      </c>
      <c r="DF49" s="13" t="s">
        <v>1111</v>
      </c>
      <c r="DG49" s="34" t="s">
        <v>1917</v>
      </c>
      <c r="DH49" s="13" t="s">
        <v>50</v>
      </c>
      <c r="DI49" s="34" t="s">
        <v>1942</v>
      </c>
      <c r="DJ49" s="13" t="s">
        <v>50</v>
      </c>
      <c r="DK49" s="34" t="s">
        <v>1149</v>
      </c>
      <c r="DL49" s="34" t="s">
        <v>975</v>
      </c>
      <c r="DM49" s="13" t="s">
        <v>975</v>
      </c>
      <c r="DN49" s="34" t="s">
        <v>1953</v>
      </c>
      <c r="DO49" s="13" t="s">
        <v>1956</v>
      </c>
      <c r="DP49" s="13" t="s">
        <v>50</v>
      </c>
      <c r="DQ49" s="13" t="s">
        <v>987</v>
      </c>
      <c r="DR49" s="13" t="s">
        <v>50</v>
      </c>
      <c r="DS49" s="34" t="s">
        <v>1966</v>
      </c>
      <c r="DT49" s="13" t="s">
        <v>50</v>
      </c>
      <c r="DU49" s="13" t="s">
        <v>50</v>
      </c>
      <c r="DV49" s="13" t="s">
        <v>50</v>
      </c>
      <c r="DW49" s="13" t="s">
        <v>50</v>
      </c>
      <c r="DX49" s="34" t="s">
        <v>1978</v>
      </c>
      <c r="DY49" s="13" t="s">
        <v>50</v>
      </c>
      <c r="DZ49" s="34" t="s">
        <v>1014</v>
      </c>
      <c r="EA49" s="34" t="s">
        <v>1993</v>
      </c>
      <c r="EB49" s="34" t="s">
        <v>1997</v>
      </c>
      <c r="EC49" s="13" t="s">
        <v>50</v>
      </c>
      <c r="ED49" s="34" t="s">
        <v>1044</v>
      </c>
      <c r="EE49" s="13" t="s">
        <v>50</v>
      </c>
      <c r="EF49" s="13" t="s">
        <v>50</v>
      </c>
      <c r="EG49" s="13" t="s">
        <v>50</v>
      </c>
      <c r="EH49" s="13" t="s">
        <v>50</v>
      </c>
      <c r="EI49" s="34" t="s">
        <v>1000</v>
      </c>
      <c r="EJ49" s="13" t="s">
        <v>50</v>
      </c>
      <c r="EK49" s="34" t="s">
        <v>1000</v>
      </c>
      <c r="EL49" s="99"/>
      <c r="EM49" s="99"/>
    </row>
    <row r="50" spans="1:143" s="28" customFormat="1" ht="45.75" customHeight="1" x14ac:dyDescent="0.25">
      <c r="A50" s="145" t="s">
        <v>484</v>
      </c>
      <c r="B50" s="146"/>
      <c r="C50" s="146"/>
      <c r="D50" s="146"/>
      <c r="E50" s="146"/>
      <c r="F50" s="146"/>
      <c r="G50" s="147" t="s">
        <v>12</v>
      </c>
      <c r="H50" s="83" t="s">
        <v>2</v>
      </c>
      <c r="I50" s="83" t="s">
        <v>1535</v>
      </c>
      <c r="J50" s="28" t="s">
        <v>1723</v>
      </c>
      <c r="K50" s="28" t="s">
        <v>1728</v>
      </c>
      <c r="L50" s="148" t="s">
        <v>50</v>
      </c>
      <c r="M50" s="148" t="s">
        <v>50</v>
      </c>
      <c r="N50" s="148" t="s">
        <v>50</v>
      </c>
      <c r="O50" s="149" t="s">
        <v>1732</v>
      </c>
      <c r="P50" s="148" t="s">
        <v>1536</v>
      </c>
      <c r="Q50" s="148" t="s">
        <v>1734</v>
      </c>
      <c r="R50" s="148" t="s">
        <v>50</v>
      </c>
      <c r="S50" s="28" t="s">
        <v>1738</v>
      </c>
      <c r="T50" s="28" t="s">
        <v>1671</v>
      </c>
      <c r="U50" s="148" t="s">
        <v>50</v>
      </c>
      <c r="V50" s="28" t="s">
        <v>1744</v>
      </c>
      <c r="W50" s="148" t="s">
        <v>50</v>
      </c>
      <c r="X50" s="148" t="s">
        <v>50</v>
      </c>
      <c r="Y50" s="148" t="s">
        <v>50</v>
      </c>
      <c r="Z50" s="28" t="s">
        <v>1628</v>
      </c>
      <c r="AA50" s="148" t="s">
        <v>50</v>
      </c>
      <c r="AB50" s="148" t="s">
        <v>50</v>
      </c>
      <c r="AC50" s="148" t="s">
        <v>50</v>
      </c>
      <c r="AE50" s="148" t="s">
        <v>50</v>
      </c>
      <c r="AH50" s="148" t="s">
        <v>1774</v>
      </c>
      <c r="AI50" s="148" t="s">
        <v>1774</v>
      </c>
      <c r="AJ50" s="148" t="s">
        <v>50</v>
      </c>
      <c r="AK50" s="148" t="s">
        <v>50</v>
      </c>
      <c r="AM50" s="28" t="s">
        <v>1781</v>
      </c>
      <c r="AO50" s="148" t="s">
        <v>1778</v>
      </c>
      <c r="AP50" s="28" t="s">
        <v>1789</v>
      </c>
      <c r="AS50" s="148" t="s">
        <v>50</v>
      </c>
      <c r="AT50" s="148" t="s">
        <v>50</v>
      </c>
      <c r="AU50" s="148" t="s">
        <v>50</v>
      </c>
      <c r="AZ50" s="28" t="s">
        <v>50</v>
      </c>
      <c r="BA50" s="28" t="s">
        <v>1801</v>
      </c>
      <c r="BB50" s="28" t="s">
        <v>1801</v>
      </c>
      <c r="BC50" s="28" t="s">
        <v>1801</v>
      </c>
      <c r="BD50" s="28" t="s">
        <v>1814</v>
      </c>
      <c r="BG50" s="148" t="s">
        <v>50</v>
      </c>
      <c r="BJ50" s="28" t="s">
        <v>1685</v>
      </c>
      <c r="BK50" s="28" t="s">
        <v>1685</v>
      </c>
      <c r="BM50" s="148" t="s">
        <v>50</v>
      </c>
      <c r="BO50" s="148" t="s">
        <v>50</v>
      </c>
      <c r="BP50" s="148" t="s">
        <v>50</v>
      </c>
      <c r="BR50" s="148" t="s">
        <v>50</v>
      </c>
      <c r="BS50" s="28" t="s">
        <v>50</v>
      </c>
      <c r="BT50" s="28" t="s">
        <v>1830</v>
      </c>
      <c r="BU50" s="28" t="s">
        <v>1830</v>
      </c>
      <c r="BW50" s="148" t="s">
        <v>50</v>
      </c>
      <c r="BY50" s="148" t="s">
        <v>50</v>
      </c>
      <c r="BZ50" s="28" t="s">
        <v>1837</v>
      </c>
      <c r="CB50" s="28" t="s">
        <v>1856</v>
      </c>
      <c r="CC50" s="28" t="s">
        <v>1856</v>
      </c>
      <c r="CD50" s="28" t="s">
        <v>1856</v>
      </c>
      <c r="CG50" s="28" t="s">
        <v>1861</v>
      </c>
      <c r="CH50" s="28" t="s">
        <v>1864</v>
      </c>
      <c r="CI50" s="28" t="s">
        <v>1584</v>
      </c>
      <c r="CJ50" s="28" t="s">
        <v>1868</v>
      </c>
      <c r="CP50" s="148" t="s">
        <v>50</v>
      </c>
      <c r="CQ50" s="28" t="s">
        <v>1883</v>
      </c>
      <c r="CR50" s="28" t="s">
        <v>1889</v>
      </c>
      <c r="CS50" s="148" t="s">
        <v>50</v>
      </c>
      <c r="CT50" s="148" t="s">
        <v>50</v>
      </c>
      <c r="CV50" s="148" t="s">
        <v>50</v>
      </c>
      <c r="CX50" s="148" t="s">
        <v>50</v>
      </c>
      <c r="DA50" s="28" t="s">
        <v>1718</v>
      </c>
      <c r="DB50" s="28" t="s">
        <v>1718</v>
      </c>
      <c r="DD50" s="28" t="s">
        <v>1915</v>
      </c>
      <c r="DF50" s="148" t="s">
        <v>50</v>
      </c>
      <c r="DI50" s="28" t="s">
        <v>1934</v>
      </c>
      <c r="DK50" s="148" t="s">
        <v>50</v>
      </c>
      <c r="DN50" s="28" t="s">
        <v>1955</v>
      </c>
      <c r="DO50" s="148" t="s">
        <v>1954</v>
      </c>
      <c r="DQ50" s="148" t="s">
        <v>50</v>
      </c>
      <c r="DS50" s="28" t="s">
        <v>1965</v>
      </c>
      <c r="DT50" s="148" t="s">
        <v>50</v>
      </c>
      <c r="DU50" s="28" t="s">
        <v>50</v>
      </c>
      <c r="DW50" s="28" t="s">
        <v>1976</v>
      </c>
      <c r="DZ50" s="148" t="s">
        <v>50</v>
      </c>
      <c r="EA50" s="28" t="s">
        <v>1992</v>
      </c>
      <c r="ED50" s="28" t="s">
        <v>1610</v>
      </c>
      <c r="EE50" s="28" t="s">
        <v>2007</v>
      </c>
      <c r="EI50" s="28" t="s">
        <v>1616</v>
      </c>
      <c r="EK50" s="28" t="s">
        <v>1616</v>
      </c>
      <c r="EL50" s="115"/>
      <c r="EM50" s="115"/>
    </row>
    <row r="51" spans="1:143" s="66" customFormat="1" ht="15" x14ac:dyDescent="0.25">
      <c r="A51" s="64" t="s">
        <v>253</v>
      </c>
      <c r="B51" s="95"/>
      <c r="C51" s="95"/>
      <c r="D51" s="95"/>
      <c r="E51" s="95"/>
      <c r="F51" s="95"/>
      <c r="G51" s="65"/>
      <c r="H51" s="81"/>
      <c r="I51" s="81"/>
      <c r="O51" s="150"/>
      <c r="EL51" s="116"/>
      <c r="EM51" s="116"/>
    </row>
    <row r="52" spans="1:143" s="13" customFormat="1" ht="15" customHeight="1" x14ac:dyDescent="0.25">
      <c r="A52" s="30" t="s">
        <v>356</v>
      </c>
      <c r="B52" s="97"/>
      <c r="C52" s="97"/>
      <c r="D52" s="97"/>
      <c r="E52" s="97"/>
      <c r="F52" s="97"/>
      <c r="G52" s="93" t="s">
        <v>2332</v>
      </c>
      <c r="H52" s="14" t="s">
        <v>199</v>
      </c>
      <c r="I52" s="14" t="s">
        <v>260</v>
      </c>
      <c r="J52" s="13" t="s">
        <v>2341</v>
      </c>
      <c r="K52" s="13" t="s">
        <v>50</v>
      </c>
      <c r="L52" s="13" t="s">
        <v>50</v>
      </c>
      <c r="M52" s="13" t="s">
        <v>2341</v>
      </c>
      <c r="N52" s="13" t="s">
        <v>2341</v>
      </c>
      <c r="O52" s="13" t="s">
        <v>2341</v>
      </c>
      <c r="P52" s="13" t="s">
        <v>2341</v>
      </c>
      <c r="Q52" s="13" t="s">
        <v>2341</v>
      </c>
      <c r="R52" s="13" t="s">
        <v>2341</v>
      </c>
      <c r="S52" s="13" t="s">
        <v>2341</v>
      </c>
      <c r="T52" s="13" t="s">
        <v>2341</v>
      </c>
      <c r="U52" s="13" t="s">
        <v>2341</v>
      </c>
      <c r="V52" s="13" t="s">
        <v>2341</v>
      </c>
      <c r="W52" s="13" t="s">
        <v>2341</v>
      </c>
      <c r="X52" s="13" t="s">
        <v>2341</v>
      </c>
      <c r="Y52" s="13" t="s">
        <v>2341</v>
      </c>
      <c r="Z52" s="13" t="s">
        <v>50</v>
      </c>
      <c r="AA52" s="13" t="s">
        <v>2341</v>
      </c>
      <c r="AB52" s="13" t="s">
        <v>2341</v>
      </c>
      <c r="AC52" s="13" t="s">
        <v>2342</v>
      </c>
      <c r="AD52" s="13" t="s">
        <v>2341</v>
      </c>
      <c r="AE52" s="13" t="s">
        <v>2341</v>
      </c>
      <c r="AF52" s="13" t="s">
        <v>2341</v>
      </c>
      <c r="AG52" s="13" t="s">
        <v>2341</v>
      </c>
      <c r="AH52" s="13" t="s">
        <v>2341</v>
      </c>
      <c r="AI52" s="13" t="s">
        <v>2341</v>
      </c>
      <c r="AJ52" s="13" t="s">
        <v>2341</v>
      </c>
      <c r="AK52" s="13" t="s">
        <v>2341</v>
      </c>
      <c r="AL52" s="13" t="s">
        <v>50</v>
      </c>
      <c r="AM52" s="13" t="s">
        <v>2341</v>
      </c>
      <c r="AN52" s="13" t="s">
        <v>2343</v>
      </c>
      <c r="AO52" s="13" t="s">
        <v>2341</v>
      </c>
      <c r="AP52" s="13" t="s">
        <v>2341</v>
      </c>
      <c r="AQ52" s="13" t="s">
        <v>2342</v>
      </c>
      <c r="AR52" s="13" t="s">
        <v>2341</v>
      </c>
      <c r="AS52" s="13" t="s">
        <v>2341</v>
      </c>
      <c r="AT52" s="13" t="s">
        <v>2341</v>
      </c>
      <c r="AU52" s="13" t="s">
        <v>2341</v>
      </c>
      <c r="AV52" s="13" t="s">
        <v>50</v>
      </c>
      <c r="AW52" s="13" t="s">
        <v>2341</v>
      </c>
      <c r="AX52" s="13" t="s">
        <v>2341</v>
      </c>
      <c r="AY52" s="13" t="s">
        <v>2341</v>
      </c>
      <c r="AZ52" s="13" t="s">
        <v>2342</v>
      </c>
      <c r="BA52" s="13" t="s">
        <v>2341</v>
      </c>
      <c r="BB52" s="13" t="s">
        <v>2341</v>
      </c>
      <c r="BC52" s="13" t="s">
        <v>2341</v>
      </c>
      <c r="BD52" s="13" t="s">
        <v>2341</v>
      </c>
      <c r="BE52" s="13" t="s">
        <v>2341</v>
      </c>
      <c r="BF52" s="13" t="s">
        <v>50</v>
      </c>
      <c r="BG52" s="13" t="s">
        <v>50</v>
      </c>
      <c r="BH52" s="13" t="s">
        <v>50</v>
      </c>
      <c r="BI52" s="13" t="s">
        <v>2343</v>
      </c>
      <c r="BJ52" s="13" t="s">
        <v>2341</v>
      </c>
      <c r="BK52" s="13" t="s">
        <v>2341</v>
      </c>
      <c r="BL52" s="13" t="s">
        <v>2341</v>
      </c>
      <c r="BM52" s="13" t="s">
        <v>2341</v>
      </c>
      <c r="BN52" s="13" t="s">
        <v>50</v>
      </c>
      <c r="BO52" s="13" t="s">
        <v>2341</v>
      </c>
      <c r="BP52" s="13" t="s">
        <v>2341</v>
      </c>
      <c r="BQ52" s="13" t="s">
        <v>2341</v>
      </c>
      <c r="BR52" s="13" t="s">
        <v>2341</v>
      </c>
      <c r="BS52" s="13" t="s">
        <v>2342</v>
      </c>
      <c r="BT52" s="13" t="s">
        <v>2343</v>
      </c>
      <c r="BU52" s="13" t="s">
        <v>2341</v>
      </c>
      <c r="BV52" s="13" t="s">
        <v>2343</v>
      </c>
      <c r="BW52" s="13" t="s">
        <v>2341</v>
      </c>
      <c r="BX52" s="13" t="s">
        <v>2341</v>
      </c>
      <c r="BY52" s="13" t="s">
        <v>2341</v>
      </c>
      <c r="BZ52" s="13" t="s">
        <v>2343</v>
      </c>
      <c r="CA52" s="13" t="s">
        <v>2341</v>
      </c>
      <c r="CB52" s="13" t="s">
        <v>2341</v>
      </c>
      <c r="CC52" s="13" t="s">
        <v>2341</v>
      </c>
      <c r="CD52" s="13" t="s">
        <v>2341</v>
      </c>
      <c r="CE52" s="13" t="s">
        <v>2341</v>
      </c>
      <c r="CF52" s="13" t="s">
        <v>2341</v>
      </c>
      <c r="CG52" s="13" t="s">
        <v>2342</v>
      </c>
      <c r="CH52" s="13" t="s">
        <v>2341</v>
      </c>
      <c r="CI52" s="13" t="s">
        <v>2341</v>
      </c>
      <c r="CJ52" s="13" t="s">
        <v>2341</v>
      </c>
      <c r="CK52" s="13" t="s">
        <v>2341</v>
      </c>
      <c r="CL52" s="13" t="s">
        <v>2341</v>
      </c>
      <c r="CM52" s="13" t="s">
        <v>2341</v>
      </c>
      <c r="CN52" s="13" t="s">
        <v>50</v>
      </c>
      <c r="CO52" s="13" t="s">
        <v>2343</v>
      </c>
      <c r="CP52" s="13" t="s">
        <v>2341</v>
      </c>
      <c r="CQ52" s="13" t="s">
        <v>2342</v>
      </c>
      <c r="CR52" s="13" t="s">
        <v>2342</v>
      </c>
      <c r="CS52" s="13" t="s">
        <v>2341</v>
      </c>
      <c r="CT52" s="13" t="s">
        <v>2341</v>
      </c>
      <c r="CU52" s="13" t="s">
        <v>2341</v>
      </c>
      <c r="CV52" s="13" t="s">
        <v>2341</v>
      </c>
      <c r="CW52" s="13" t="s">
        <v>2341</v>
      </c>
      <c r="CX52" s="13" t="s">
        <v>2341</v>
      </c>
      <c r="CY52" s="13" t="s">
        <v>2341</v>
      </c>
      <c r="CZ52" s="13" t="s">
        <v>2341</v>
      </c>
      <c r="DA52" s="13" t="s">
        <v>2342</v>
      </c>
      <c r="DB52" s="13" t="s">
        <v>2341</v>
      </c>
      <c r="DC52" s="13" t="s">
        <v>50</v>
      </c>
      <c r="DD52" s="13" t="s">
        <v>2341</v>
      </c>
      <c r="DE52" s="13" t="s">
        <v>2341</v>
      </c>
      <c r="DF52" s="13" t="s">
        <v>2341</v>
      </c>
      <c r="DG52" s="13" t="s">
        <v>2342</v>
      </c>
      <c r="DH52" s="13" t="s">
        <v>2341</v>
      </c>
      <c r="DI52" s="13" t="s">
        <v>2341</v>
      </c>
      <c r="DJ52" s="13" t="s">
        <v>2343</v>
      </c>
      <c r="DK52" s="13" t="s">
        <v>2341</v>
      </c>
      <c r="DL52" s="13" t="s">
        <v>2343</v>
      </c>
      <c r="DM52" s="13" t="s">
        <v>50</v>
      </c>
      <c r="DN52" s="13" t="s">
        <v>2341</v>
      </c>
      <c r="DO52" s="13" t="s">
        <v>2341</v>
      </c>
      <c r="DP52" s="13" t="s">
        <v>2341</v>
      </c>
      <c r="DQ52" s="13" t="s">
        <v>2341</v>
      </c>
      <c r="DR52" s="13" t="s">
        <v>50</v>
      </c>
      <c r="DS52" s="13" t="s">
        <v>2342</v>
      </c>
      <c r="DT52" s="13" t="s">
        <v>2341</v>
      </c>
      <c r="DU52" s="13" t="s">
        <v>2341</v>
      </c>
      <c r="DV52" s="13" t="s">
        <v>50</v>
      </c>
      <c r="DW52" s="13" t="s">
        <v>2341</v>
      </c>
      <c r="DX52" s="13" t="s">
        <v>2341</v>
      </c>
      <c r="DY52" s="13" t="s">
        <v>2341</v>
      </c>
      <c r="DZ52" s="13" t="s">
        <v>2341</v>
      </c>
      <c r="EA52" s="13" t="s">
        <v>2342</v>
      </c>
      <c r="EB52" s="13" t="s">
        <v>2341</v>
      </c>
      <c r="EC52" s="13" t="s">
        <v>2343</v>
      </c>
      <c r="ED52" s="13" t="s">
        <v>2341</v>
      </c>
      <c r="EE52" s="13" t="s">
        <v>2341</v>
      </c>
      <c r="EF52" s="13" t="s">
        <v>2341</v>
      </c>
      <c r="EG52" s="13" t="s">
        <v>2341</v>
      </c>
      <c r="EH52" s="13" t="s">
        <v>2342</v>
      </c>
      <c r="EI52" s="13" t="s">
        <v>2341</v>
      </c>
      <c r="EJ52" s="13" t="s">
        <v>2341</v>
      </c>
      <c r="EK52" s="13" t="s">
        <v>2341</v>
      </c>
      <c r="EL52" s="99"/>
      <c r="EM52" s="99"/>
    </row>
    <row r="53" spans="1:143" s="13" customFormat="1" ht="15" customHeight="1" x14ac:dyDescent="0.25">
      <c r="A53" s="30" t="s">
        <v>357</v>
      </c>
      <c r="B53" s="97"/>
      <c r="C53" s="97"/>
      <c r="D53" s="97"/>
      <c r="E53" s="97"/>
      <c r="F53" s="97"/>
      <c r="G53" s="93" t="s">
        <v>2333</v>
      </c>
      <c r="H53" s="14" t="s">
        <v>199</v>
      </c>
      <c r="I53" s="14" t="s">
        <v>260</v>
      </c>
      <c r="J53" s="13" t="s">
        <v>50</v>
      </c>
      <c r="K53" s="13" t="s">
        <v>50</v>
      </c>
      <c r="L53" s="13" t="s">
        <v>50</v>
      </c>
      <c r="M53" s="13" t="s">
        <v>50</v>
      </c>
      <c r="N53" s="13" t="s">
        <v>50</v>
      </c>
      <c r="O53" s="13" t="s">
        <v>50</v>
      </c>
      <c r="P53" s="13" t="s">
        <v>50</v>
      </c>
      <c r="Q53" s="13" t="s">
        <v>50</v>
      </c>
      <c r="R53" s="13" t="s">
        <v>50</v>
      </c>
      <c r="S53" s="13" t="s">
        <v>50</v>
      </c>
      <c r="T53" s="13" t="s">
        <v>50</v>
      </c>
      <c r="U53" s="13" t="s">
        <v>50</v>
      </c>
      <c r="V53" s="13" t="s">
        <v>50</v>
      </c>
      <c r="W53" s="13" t="s">
        <v>2344</v>
      </c>
      <c r="X53" s="13" t="s">
        <v>50</v>
      </c>
      <c r="Y53" s="13" t="s">
        <v>50</v>
      </c>
      <c r="Z53" s="13" t="s">
        <v>50</v>
      </c>
      <c r="AA53" s="13" t="s">
        <v>2344</v>
      </c>
      <c r="AB53" s="13" t="s">
        <v>50</v>
      </c>
      <c r="AC53" s="13" t="s">
        <v>50</v>
      </c>
      <c r="AD53" s="13" t="s">
        <v>2344</v>
      </c>
      <c r="AE53" s="13" t="s">
        <v>50</v>
      </c>
      <c r="AF53" s="13" t="s">
        <v>50</v>
      </c>
      <c r="AG53" s="13" t="s">
        <v>50</v>
      </c>
      <c r="AH53" s="13" t="s">
        <v>50</v>
      </c>
      <c r="AI53" s="13" t="s">
        <v>50</v>
      </c>
      <c r="AJ53" s="13" t="s">
        <v>2344</v>
      </c>
      <c r="AK53" s="13" t="s">
        <v>50</v>
      </c>
      <c r="AL53" s="13" t="s">
        <v>50</v>
      </c>
      <c r="AM53" s="13" t="s">
        <v>50</v>
      </c>
      <c r="AN53" s="13" t="s">
        <v>2345</v>
      </c>
      <c r="AO53" s="13" t="s">
        <v>50</v>
      </c>
      <c r="AP53" s="13" t="s">
        <v>50</v>
      </c>
      <c r="AQ53" s="13" t="s">
        <v>50</v>
      </c>
      <c r="AR53" s="13" t="s">
        <v>50</v>
      </c>
      <c r="AS53" s="13" t="s">
        <v>50</v>
      </c>
      <c r="AT53" s="13" t="s">
        <v>50</v>
      </c>
      <c r="AU53" s="13" t="s">
        <v>50</v>
      </c>
      <c r="AV53" s="13" t="s">
        <v>50</v>
      </c>
      <c r="AW53" s="13" t="s">
        <v>50</v>
      </c>
      <c r="AX53" s="13" t="s">
        <v>50</v>
      </c>
      <c r="AY53" s="13" t="s">
        <v>50</v>
      </c>
      <c r="AZ53" s="13" t="s">
        <v>50</v>
      </c>
      <c r="BA53" s="13" t="s">
        <v>50</v>
      </c>
      <c r="BB53" s="13" t="s">
        <v>50</v>
      </c>
      <c r="BC53" s="13" t="s">
        <v>50</v>
      </c>
      <c r="BD53" s="13" t="s">
        <v>50</v>
      </c>
      <c r="BE53" s="13" t="s">
        <v>50</v>
      </c>
      <c r="BF53" s="13" t="s">
        <v>50</v>
      </c>
      <c r="BG53" s="13" t="s">
        <v>50</v>
      </c>
      <c r="BH53" s="13" t="s">
        <v>50</v>
      </c>
      <c r="BI53" s="13" t="s">
        <v>50</v>
      </c>
      <c r="BJ53" s="13" t="s">
        <v>50</v>
      </c>
      <c r="BK53" s="13" t="s">
        <v>50</v>
      </c>
      <c r="BL53" s="13" t="s">
        <v>50</v>
      </c>
      <c r="BM53" s="13" t="s">
        <v>50</v>
      </c>
      <c r="BN53" s="13" t="s">
        <v>50</v>
      </c>
      <c r="BO53" s="13" t="s">
        <v>50</v>
      </c>
      <c r="BP53" s="13" t="s">
        <v>50</v>
      </c>
      <c r="BQ53" s="13" t="s">
        <v>50</v>
      </c>
      <c r="BR53" s="13" t="s">
        <v>50</v>
      </c>
      <c r="BS53" s="13" t="s">
        <v>50</v>
      </c>
      <c r="BT53" s="13" t="s">
        <v>2344</v>
      </c>
      <c r="BU53" s="13" t="s">
        <v>50</v>
      </c>
      <c r="BV53" s="13" t="s">
        <v>50</v>
      </c>
      <c r="BW53" s="13" t="s">
        <v>50</v>
      </c>
      <c r="BX53" s="13" t="s">
        <v>50</v>
      </c>
      <c r="BY53" s="13" t="s">
        <v>50</v>
      </c>
      <c r="BZ53" s="13" t="s">
        <v>50</v>
      </c>
      <c r="CA53" s="13" t="s">
        <v>50</v>
      </c>
      <c r="CB53" s="13" t="s">
        <v>50</v>
      </c>
      <c r="CC53" s="13" t="s">
        <v>50</v>
      </c>
      <c r="CD53" s="13" t="s">
        <v>50</v>
      </c>
      <c r="CE53" s="13" t="s">
        <v>50</v>
      </c>
      <c r="CF53" s="13" t="s">
        <v>50</v>
      </c>
      <c r="CG53" s="13" t="s">
        <v>50</v>
      </c>
      <c r="CH53" s="13" t="s">
        <v>50</v>
      </c>
      <c r="CI53" s="13" t="s">
        <v>50</v>
      </c>
      <c r="CJ53" s="13" t="s">
        <v>50</v>
      </c>
      <c r="CK53" s="13" t="s">
        <v>50</v>
      </c>
      <c r="CL53" s="13" t="s">
        <v>50</v>
      </c>
      <c r="CM53" s="13" t="s">
        <v>50</v>
      </c>
      <c r="CN53" s="13" t="s">
        <v>50</v>
      </c>
      <c r="CO53" s="13" t="s">
        <v>50</v>
      </c>
      <c r="CP53" s="13" t="s">
        <v>50</v>
      </c>
      <c r="CQ53" s="13" t="s">
        <v>50</v>
      </c>
      <c r="CR53" s="13" t="s">
        <v>50</v>
      </c>
      <c r="CS53" s="13" t="s">
        <v>50</v>
      </c>
      <c r="CT53" s="13" t="s">
        <v>50</v>
      </c>
      <c r="CU53" s="13" t="s">
        <v>50</v>
      </c>
      <c r="CV53" s="13" t="s">
        <v>50</v>
      </c>
      <c r="CW53" s="13" t="s">
        <v>50</v>
      </c>
      <c r="CX53" s="13" t="s">
        <v>50</v>
      </c>
      <c r="CY53" s="13" t="s">
        <v>2344</v>
      </c>
      <c r="CZ53" s="13" t="s">
        <v>50</v>
      </c>
      <c r="DA53" s="13" t="s">
        <v>50</v>
      </c>
      <c r="DB53" s="13" t="s">
        <v>50</v>
      </c>
      <c r="DC53" s="13" t="s">
        <v>50</v>
      </c>
      <c r="DD53" s="13" t="s">
        <v>50</v>
      </c>
      <c r="DE53" s="13" t="s">
        <v>50</v>
      </c>
      <c r="DF53" s="13" t="s">
        <v>50</v>
      </c>
      <c r="DG53" s="13" t="s">
        <v>50</v>
      </c>
      <c r="DH53" s="13" t="s">
        <v>50</v>
      </c>
      <c r="DI53" s="13" t="s">
        <v>50</v>
      </c>
      <c r="DJ53" s="13" t="s">
        <v>50</v>
      </c>
      <c r="DK53" s="13" t="s">
        <v>50</v>
      </c>
      <c r="DL53" s="13" t="s">
        <v>50</v>
      </c>
      <c r="DM53" s="13" t="s">
        <v>50</v>
      </c>
      <c r="DN53" s="13" t="s">
        <v>50</v>
      </c>
      <c r="DO53" s="13" t="s">
        <v>50</v>
      </c>
      <c r="DP53" s="13" t="s">
        <v>2344</v>
      </c>
      <c r="DQ53" s="13" t="s">
        <v>50</v>
      </c>
      <c r="DR53" s="13" t="s">
        <v>50</v>
      </c>
      <c r="DS53" s="13" t="s">
        <v>50</v>
      </c>
      <c r="DT53" s="13" t="s">
        <v>50</v>
      </c>
      <c r="DU53" s="13" t="s">
        <v>50</v>
      </c>
      <c r="DV53" s="13" t="s">
        <v>50</v>
      </c>
      <c r="DW53" s="13" t="s">
        <v>50</v>
      </c>
      <c r="DX53" s="13" t="s">
        <v>50</v>
      </c>
      <c r="DY53" s="13" t="s">
        <v>50</v>
      </c>
      <c r="DZ53" s="13" t="s">
        <v>50</v>
      </c>
      <c r="EA53" s="13" t="s">
        <v>50</v>
      </c>
      <c r="EB53" s="13" t="s">
        <v>50</v>
      </c>
      <c r="EC53" s="13" t="s">
        <v>50</v>
      </c>
      <c r="ED53" s="13" t="s">
        <v>50</v>
      </c>
      <c r="EE53" s="13" t="s">
        <v>50</v>
      </c>
      <c r="EF53" s="13" t="s">
        <v>50</v>
      </c>
      <c r="EG53" s="13" t="s">
        <v>50</v>
      </c>
      <c r="EH53" s="13" t="s">
        <v>50</v>
      </c>
      <c r="EI53" s="13" t="s">
        <v>50</v>
      </c>
      <c r="EJ53" s="13" t="s">
        <v>2344</v>
      </c>
      <c r="EK53" s="13" t="s">
        <v>50</v>
      </c>
      <c r="EL53" s="99"/>
      <c r="EM53" s="99"/>
    </row>
    <row r="54" spans="1:143" s="13" customFormat="1" ht="15" customHeight="1" x14ac:dyDescent="0.25">
      <c r="A54" s="30" t="s">
        <v>358</v>
      </c>
      <c r="B54" s="97"/>
      <c r="C54" s="97"/>
      <c r="D54" s="97"/>
      <c r="E54" s="97"/>
      <c r="F54" s="97"/>
      <c r="G54" s="93" t="s">
        <v>2324</v>
      </c>
      <c r="H54" s="14" t="s">
        <v>199</v>
      </c>
      <c r="I54" s="14" t="s">
        <v>260</v>
      </c>
      <c r="J54" s="13" t="s">
        <v>50</v>
      </c>
      <c r="K54" s="13" t="s">
        <v>50</v>
      </c>
      <c r="L54" s="13" t="s">
        <v>50</v>
      </c>
      <c r="M54" s="13" t="s">
        <v>50</v>
      </c>
      <c r="N54" s="13" t="s">
        <v>50</v>
      </c>
      <c r="O54" s="13" t="s">
        <v>50</v>
      </c>
      <c r="P54" s="13" t="s">
        <v>50</v>
      </c>
      <c r="Q54" s="13" t="s">
        <v>50</v>
      </c>
      <c r="R54" s="13" t="s">
        <v>50</v>
      </c>
      <c r="S54" s="13" t="s">
        <v>50</v>
      </c>
      <c r="T54" s="13" t="s">
        <v>50</v>
      </c>
      <c r="U54" s="13" t="s">
        <v>50</v>
      </c>
      <c r="V54" s="13" t="s">
        <v>50</v>
      </c>
      <c r="W54" s="13" t="s">
        <v>50</v>
      </c>
      <c r="X54" s="13" t="s">
        <v>50</v>
      </c>
      <c r="Y54" s="13" t="s">
        <v>50</v>
      </c>
      <c r="Z54" s="13" t="s">
        <v>50</v>
      </c>
      <c r="AA54" s="13" t="s">
        <v>50</v>
      </c>
      <c r="AB54" s="13" t="s">
        <v>50</v>
      </c>
      <c r="AC54" s="13" t="s">
        <v>50</v>
      </c>
      <c r="AD54" s="13" t="s">
        <v>50</v>
      </c>
      <c r="AE54" s="13" t="s">
        <v>50</v>
      </c>
      <c r="AF54" s="13" t="s">
        <v>50</v>
      </c>
      <c r="AG54" s="13" t="s">
        <v>50</v>
      </c>
      <c r="AH54" s="13" t="s">
        <v>50</v>
      </c>
      <c r="AI54" s="13" t="s">
        <v>50</v>
      </c>
      <c r="AJ54" s="13" t="s">
        <v>50</v>
      </c>
      <c r="AK54" s="13" t="s">
        <v>50</v>
      </c>
      <c r="AL54" s="13" t="s">
        <v>50</v>
      </c>
      <c r="AM54" s="13" t="s">
        <v>50</v>
      </c>
      <c r="AN54" s="13" t="s">
        <v>50</v>
      </c>
      <c r="AO54" s="13" t="s">
        <v>50</v>
      </c>
      <c r="AP54" s="13" t="s">
        <v>50</v>
      </c>
      <c r="AQ54" s="13" t="s">
        <v>50</v>
      </c>
      <c r="AR54" s="13" t="s">
        <v>50</v>
      </c>
      <c r="AS54" s="13" t="s">
        <v>50</v>
      </c>
      <c r="AT54" s="13" t="s">
        <v>50</v>
      </c>
      <c r="AU54" s="13" t="s">
        <v>50</v>
      </c>
      <c r="AV54" s="13" t="s">
        <v>50</v>
      </c>
      <c r="AW54" s="13" t="s">
        <v>50</v>
      </c>
      <c r="AX54" s="13" t="s">
        <v>50</v>
      </c>
      <c r="AY54" s="13" t="s">
        <v>50</v>
      </c>
      <c r="AZ54" s="13" t="s">
        <v>50</v>
      </c>
      <c r="BA54" s="13" t="s">
        <v>50</v>
      </c>
      <c r="BB54" s="13" t="s">
        <v>50</v>
      </c>
      <c r="BC54" s="13" t="s">
        <v>50</v>
      </c>
      <c r="BD54" s="13" t="s">
        <v>50</v>
      </c>
      <c r="BE54" s="13" t="s">
        <v>50</v>
      </c>
      <c r="BF54" s="13" t="s">
        <v>50</v>
      </c>
      <c r="BG54" s="13" t="s">
        <v>50</v>
      </c>
      <c r="BH54" s="13" t="s">
        <v>50</v>
      </c>
      <c r="BI54" s="13" t="s">
        <v>3584</v>
      </c>
      <c r="BJ54" s="13" t="s">
        <v>50</v>
      </c>
      <c r="BK54" s="13" t="s">
        <v>50</v>
      </c>
      <c r="BL54" s="13" t="s">
        <v>50</v>
      </c>
      <c r="BM54" s="13" t="s">
        <v>50</v>
      </c>
      <c r="BN54" s="13" t="s">
        <v>50</v>
      </c>
      <c r="BO54" s="13" t="s">
        <v>50</v>
      </c>
      <c r="BP54" s="13" t="s">
        <v>50</v>
      </c>
      <c r="BQ54" s="13" t="s">
        <v>50</v>
      </c>
      <c r="BR54" s="13" t="s">
        <v>50</v>
      </c>
      <c r="BS54" s="13" t="s">
        <v>50</v>
      </c>
      <c r="BT54" s="13" t="s">
        <v>50</v>
      </c>
      <c r="BU54" s="13" t="s">
        <v>50</v>
      </c>
      <c r="BV54" s="13" t="s">
        <v>50</v>
      </c>
      <c r="BW54" s="13" t="s">
        <v>50</v>
      </c>
      <c r="BX54" s="13" t="s">
        <v>50</v>
      </c>
      <c r="BY54" s="13" t="s">
        <v>50</v>
      </c>
      <c r="BZ54" s="13" t="s">
        <v>3584</v>
      </c>
      <c r="CA54" s="13" t="s">
        <v>50</v>
      </c>
      <c r="CB54" s="13" t="s">
        <v>50</v>
      </c>
      <c r="CC54" s="13" t="s">
        <v>50</v>
      </c>
      <c r="CD54" s="13" t="s">
        <v>50</v>
      </c>
      <c r="CE54" s="13" t="s">
        <v>50</v>
      </c>
      <c r="CF54" s="13" t="s">
        <v>50</v>
      </c>
      <c r="CG54" s="13" t="s">
        <v>50</v>
      </c>
      <c r="CH54" s="13" t="s">
        <v>50</v>
      </c>
      <c r="CI54" s="13" t="s">
        <v>50</v>
      </c>
      <c r="CJ54" s="13" t="s">
        <v>50</v>
      </c>
      <c r="CK54" s="13" t="s">
        <v>50</v>
      </c>
      <c r="CL54" s="13" t="s">
        <v>50</v>
      </c>
      <c r="CM54" s="13" t="s">
        <v>50</v>
      </c>
      <c r="CN54" s="13" t="s">
        <v>50</v>
      </c>
      <c r="CO54" s="13" t="s">
        <v>3584</v>
      </c>
      <c r="CP54" s="13" t="s">
        <v>50</v>
      </c>
      <c r="CQ54" s="13" t="s">
        <v>50</v>
      </c>
      <c r="CR54" s="13" t="s">
        <v>50</v>
      </c>
      <c r="CS54" s="13" t="s">
        <v>50</v>
      </c>
      <c r="CT54" s="13" t="s">
        <v>50</v>
      </c>
      <c r="CU54" s="13" t="s">
        <v>50</v>
      </c>
      <c r="CV54" s="13" t="s">
        <v>50</v>
      </c>
      <c r="CW54" s="13" t="s">
        <v>50</v>
      </c>
      <c r="CX54" s="13" t="s">
        <v>50</v>
      </c>
      <c r="CY54" s="13" t="s">
        <v>50</v>
      </c>
      <c r="CZ54" s="13" t="s">
        <v>50</v>
      </c>
      <c r="DA54" s="13" t="s">
        <v>50</v>
      </c>
      <c r="DB54" s="13" t="s">
        <v>50</v>
      </c>
      <c r="DC54" s="13" t="s">
        <v>50</v>
      </c>
      <c r="DD54" s="13" t="s">
        <v>50</v>
      </c>
      <c r="DE54" s="13" t="s">
        <v>50</v>
      </c>
      <c r="DF54" s="13" t="s">
        <v>50</v>
      </c>
      <c r="DG54" s="13" t="s">
        <v>50</v>
      </c>
      <c r="DH54" s="13" t="s">
        <v>50</v>
      </c>
      <c r="DI54" s="13" t="s">
        <v>50</v>
      </c>
      <c r="DJ54" s="13" t="s">
        <v>50</v>
      </c>
      <c r="DK54" s="13" t="s">
        <v>50</v>
      </c>
      <c r="DL54" s="13" t="s">
        <v>50</v>
      </c>
      <c r="DM54" s="13" t="s">
        <v>50</v>
      </c>
      <c r="DN54" s="13" t="s">
        <v>50</v>
      </c>
      <c r="DO54" s="13" t="s">
        <v>50</v>
      </c>
      <c r="DP54" s="13" t="s">
        <v>50</v>
      </c>
      <c r="DQ54" s="13" t="s">
        <v>50</v>
      </c>
      <c r="DR54" s="13" t="s">
        <v>50</v>
      </c>
      <c r="DS54" s="13" t="s">
        <v>50</v>
      </c>
      <c r="DT54" s="13" t="s">
        <v>50</v>
      </c>
      <c r="DU54" s="13" t="s">
        <v>50</v>
      </c>
      <c r="DV54" s="13" t="s">
        <v>50</v>
      </c>
      <c r="DW54" s="13" t="s">
        <v>50</v>
      </c>
      <c r="DX54" s="13" t="s">
        <v>50</v>
      </c>
      <c r="DY54" s="13" t="s">
        <v>50</v>
      </c>
      <c r="DZ54" s="13" t="s">
        <v>2346</v>
      </c>
      <c r="EA54" s="13" t="s">
        <v>50</v>
      </c>
      <c r="EB54" s="13" t="s">
        <v>50</v>
      </c>
      <c r="EC54" s="13" t="s">
        <v>3584</v>
      </c>
      <c r="ED54" s="13" t="s">
        <v>50</v>
      </c>
      <c r="EE54" s="13" t="s">
        <v>50</v>
      </c>
      <c r="EF54" s="13" t="s">
        <v>50</v>
      </c>
      <c r="EG54" s="13" t="s">
        <v>50</v>
      </c>
      <c r="EH54" s="13" t="s">
        <v>50</v>
      </c>
      <c r="EI54" s="13" t="s">
        <v>50</v>
      </c>
      <c r="EJ54" s="13" t="s">
        <v>50</v>
      </c>
      <c r="EK54" s="13" t="s">
        <v>50</v>
      </c>
      <c r="EL54" s="99"/>
      <c r="EM54" s="99"/>
    </row>
    <row r="55" spans="1:143" s="13" customFormat="1" ht="15" customHeight="1" x14ac:dyDescent="0.25">
      <c r="A55" s="30" t="s">
        <v>359</v>
      </c>
      <c r="B55" s="97"/>
      <c r="C55" s="97"/>
      <c r="D55" s="97"/>
      <c r="E55" s="97"/>
      <c r="F55" s="97"/>
      <c r="G55" s="93" t="s">
        <v>2330</v>
      </c>
      <c r="H55" s="14" t="s">
        <v>199</v>
      </c>
      <c r="I55" s="14" t="s">
        <v>260</v>
      </c>
      <c r="J55" s="13" t="s">
        <v>50</v>
      </c>
      <c r="K55" s="13" t="s">
        <v>50</v>
      </c>
      <c r="L55" s="13" t="s">
        <v>50</v>
      </c>
      <c r="M55" s="13" t="s">
        <v>2347</v>
      </c>
      <c r="N55" s="13" t="s">
        <v>50</v>
      </c>
      <c r="O55" s="13" t="s">
        <v>2348</v>
      </c>
      <c r="P55" s="13" t="s">
        <v>2349</v>
      </c>
      <c r="Q55" s="13" t="s">
        <v>2349</v>
      </c>
      <c r="R55" s="13" t="s">
        <v>2349</v>
      </c>
      <c r="S55" s="13" t="s">
        <v>3567</v>
      </c>
      <c r="T55" s="13" t="s">
        <v>2350</v>
      </c>
      <c r="U55" s="13" t="s">
        <v>50</v>
      </c>
      <c r="V55" s="13" t="s">
        <v>2349</v>
      </c>
      <c r="W55" s="13" t="s">
        <v>2348</v>
      </c>
      <c r="X55" s="13" t="s">
        <v>50</v>
      </c>
      <c r="Y55" s="13" t="s">
        <v>50</v>
      </c>
      <c r="Z55" s="13" t="s">
        <v>50</v>
      </c>
      <c r="AA55" s="13" t="s">
        <v>2348</v>
      </c>
      <c r="AB55" s="13" t="s">
        <v>50</v>
      </c>
      <c r="AC55" s="13" t="s">
        <v>2350</v>
      </c>
      <c r="AD55" s="13" t="s">
        <v>2351</v>
      </c>
      <c r="AE55" s="13" t="s">
        <v>2349</v>
      </c>
      <c r="AF55" s="13" t="s">
        <v>3568</v>
      </c>
      <c r="AG55" s="13" t="s">
        <v>50</v>
      </c>
      <c r="AH55" s="13" t="s">
        <v>2348</v>
      </c>
      <c r="AI55" s="13" t="s">
        <v>50</v>
      </c>
      <c r="AJ55" s="13" t="s">
        <v>2350</v>
      </c>
      <c r="AK55" s="13" t="s">
        <v>50</v>
      </c>
      <c r="AL55" s="13" t="s">
        <v>2349</v>
      </c>
      <c r="AM55" s="13" t="s">
        <v>50</v>
      </c>
      <c r="AN55" s="13" t="s">
        <v>3569</v>
      </c>
      <c r="AO55" s="13" t="s">
        <v>50</v>
      </c>
      <c r="AP55" s="13" t="s">
        <v>2350</v>
      </c>
      <c r="AQ55" s="13" t="s">
        <v>2350</v>
      </c>
      <c r="AR55" s="13" t="s">
        <v>50</v>
      </c>
      <c r="AS55" s="13" t="s">
        <v>2349</v>
      </c>
      <c r="AT55" s="13" t="s">
        <v>2349</v>
      </c>
      <c r="AU55" s="13" t="s">
        <v>50</v>
      </c>
      <c r="AV55" s="13" t="s">
        <v>50</v>
      </c>
      <c r="AW55" s="13" t="s">
        <v>50</v>
      </c>
      <c r="AX55" s="13" t="s">
        <v>3570</v>
      </c>
      <c r="AY55" s="13" t="s">
        <v>2351</v>
      </c>
      <c r="AZ55" s="13" t="s">
        <v>2350</v>
      </c>
      <c r="BA55" s="13" t="s">
        <v>2350</v>
      </c>
      <c r="BB55" s="13" t="s">
        <v>2350</v>
      </c>
      <c r="BC55" s="13" t="s">
        <v>2350</v>
      </c>
      <c r="BD55" s="13" t="s">
        <v>2353</v>
      </c>
      <c r="BE55" s="13" t="s">
        <v>2348</v>
      </c>
      <c r="BF55" s="13" t="s">
        <v>50</v>
      </c>
      <c r="BG55" s="13" t="s">
        <v>50</v>
      </c>
      <c r="BH55" s="13" t="s">
        <v>50</v>
      </c>
      <c r="BI55" s="13" t="s">
        <v>2349</v>
      </c>
      <c r="BJ55" s="13" t="s">
        <v>50</v>
      </c>
      <c r="BK55" s="13" t="s">
        <v>50</v>
      </c>
      <c r="BL55" s="13" t="s">
        <v>50</v>
      </c>
      <c r="BM55" s="13" t="s">
        <v>50</v>
      </c>
      <c r="BN55" s="13" t="s">
        <v>2350</v>
      </c>
      <c r="BO55" s="13" t="s">
        <v>2349</v>
      </c>
      <c r="BP55" s="13" t="s">
        <v>2349</v>
      </c>
      <c r="BQ55" s="13" t="s">
        <v>2349</v>
      </c>
      <c r="BR55" s="13" t="s">
        <v>2349</v>
      </c>
      <c r="BS55" s="13" t="s">
        <v>2350</v>
      </c>
      <c r="BT55" s="13" t="s">
        <v>2351</v>
      </c>
      <c r="BU55" s="13" t="s">
        <v>50</v>
      </c>
      <c r="BV55" s="13" t="s">
        <v>3571</v>
      </c>
      <c r="BW55" s="13" t="s">
        <v>50</v>
      </c>
      <c r="BX55" s="13" t="s">
        <v>2348</v>
      </c>
      <c r="BY55" s="13" t="s">
        <v>2352</v>
      </c>
      <c r="BZ55" s="13" t="s">
        <v>2352</v>
      </c>
      <c r="CA55" s="13" t="s">
        <v>50</v>
      </c>
      <c r="CB55" s="13" t="s">
        <v>2349</v>
      </c>
      <c r="CC55" s="13" t="s">
        <v>50</v>
      </c>
      <c r="CD55" s="13" t="s">
        <v>50</v>
      </c>
      <c r="CE55" s="13" t="s">
        <v>2348</v>
      </c>
      <c r="CF55" s="13" t="s">
        <v>3572</v>
      </c>
      <c r="CG55" s="13" t="s">
        <v>2352</v>
      </c>
      <c r="CH55" s="13" t="s">
        <v>50</v>
      </c>
      <c r="CI55" s="13" t="s">
        <v>50</v>
      </c>
      <c r="CJ55" s="13" t="s">
        <v>50</v>
      </c>
      <c r="CK55" s="13" t="s">
        <v>50</v>
      </c>
      <c r="CL55" s="13" t="s">
        <v>50</v>
      </c>
      <c r="CM55" s="13" t="s">
        <v>50</v>
      </c>
      <c r="CN55" s="13" t="s">
        <v>50</v>
      </c>
      <c r="CO55" s="13" t="s">
        <v>2352</v>
      </c>
      <c r="CP55" s="13" t="s">
        <v>2349</v>
      </c>
      <c r="CQ55" s="13" t="s">
        <v>50</v>
      </c>
      <c r="CR55" s="13" t="s">
        <v>50</v>
      </c>
      <c r="CS55" s="13" t="s">
        <v>50</v>
      </c>
      <c r="CT55" s="13" t="s">
        <v>50</v>
      </c>
      <c r="CU55" s="13" t="s">
        <v>50</v>
      </c>
      <c r="CV55" s="13" t="s">
        <v>50</v>
      </c>
      <c r="CW55" s="13" t="s">
        <v>2348</v>
      </c>
      <c r="CX55" s="13" t="s">
        <v>50</v>
      </c>
      <c r="CY55" s="13" t="s">
        <v>2354</v>
      </c>
      <c r="CZ55" s="13" t="s">
        <v>2349</v>
      </c>
      <c r="DA55" s="13" t="s">
        <v>2351</v>
      </c>
      <c r="DB55" s="13" t="s">
        <v>2351</v>
      </c>
      <c r="DC55" s="13" t="s">
        <v>50</v>
      </c>
      <c r="DD55" s="13" t="s">
        <v>2350</v>
      </c>
      <c r="DE55" s="13" t="s">
        <v>2349</v>
      </c>
      <c r="DF55" s="13" t="s">
        <v>2349</v>
      </c>
      <c r="DG55" s="13" t="s">
        <v>2349</v>
      </c>
      <c r="DH55" s="13" t="s">
        <v>3568</v>
      </c>
      <c r="DI55" s="13" t="s">
        <v>2349</v>
      </c>
      <c r="DJ55" s="13" t="s">
        <v>3571</v>
      </c>
      <c r="DK55" s="13" t="s">
        <v>50</v>
      </c>
      <c r="DL55" s="13" t="s">
        <v>3571</v>
      </c>
      <c r="DM55" s="13" t="s">
        <v>50</v>
      </c>
      <c r="DN55" s="13" t="s">
        <v>2348</v>
      </c>
      <c r="DO55" s="13" t="s">
        <v>50</v>
      </c>
      <c r="DP55" s="13" t="s">
        <v>2355</v>
      </c>
      <c r="DQ55" s="13" t="s">
        <v>50</v>
      </c>
      <c r="DR55" s="13" t="s">
        <v>50</v>
      </c>
      <c r="DS55" s="13" t="s">
        <v>2350</v>
      </c>
      <c r="DT55" s="13" t="s">
        <v>2348</v>
      </c>
      <c r="DU55" s="13" t="s">
        <v>50</v>
      </c>
      <c r="DV55" s="13" t="s">
        <v>50</v>
      </c>
      <c r="DW55" s="13" t="s">
        <v>2348</v>
      </c>
      <c r="DX55" s="13" t="s">
        <v>50</v>
      </c>
      <c r="DY55" s="13" t="s">
        <v>2351</v>
      </c>
      <c r="DZ55" s="13" t="s">
        <v>2349</v>
      </c>
      <c r="EA55" s="13" t="s">
        <v>3570</v>
      </c>
      <c r="EB55" s="13" t="s">
        <v>50</v>
      </c>
      <c r="EC55" s="13" t="s">
        <v>2349</v>
      </c>
      <c r="ED55" s="13" t="s">
        <v>50</v>
      </c>
      <c r="EE55" s="13" t="s">
        <v>2349</v>
      </c>
      <c r="EF55" s="13" t="s">
        <v>2349</v>
      </c>
      <c r="EG55" s="13" t="s">
        <v>2349</v>
      </c>
      <c r="EH55" s="13" t="s">
        <v>3573</v>
      </c>
      <c r="EI55" s="13" t="s">
        <v>2349</v>
      </c>
      <c r="EJ55" s="13" t="s">
        <v>3573</v>
      </c>
      <c r="EK55" s="13" t="s">
        <v>2349</v>
      </c>
      <c r="EL55" s="99"/>
      <c r="EM55" s="99"/>
    </row>
    <row r="56" spans="1:143" s="13" customFormat="1" ht="15" customHeight="1" x14ac:dyDescent="0.25">
      <c r="A56" s="30" t="s">
        <v>360</v>
      </c>
      <c r="B56" s="97"/>
      <c r="C56" s="97"/>
      <c r="D56" s="97"/>
      <c r="E56" s="97"/>
      <c r="F56" s="97"/>
      <c r="G56" s="93" t="s">
        <v>2329</v>
      </c>
      <c r="H56" s="14" t="s">
        <v>199</v>
      </c>
      <c r="I56" s="14" t="s">
        <v>260</v>
      </c>
      <c r="J56" s="13" t="s">
        <v>50</v>
      </c>
      <c r="K56" s="13" t="s">
        <v>50</v>
      </c>
      <c r="L56" s="13" t="s">
        <v>50</v>
      </c>
      <c r="M56" s="13" t="s">
        <v>10</v>
      </c>
      <c r="N56" s="13" t="s">
        <v>10</v>
      </c>
      <c r="O56" s="13" t="s">
        <v>10</v>
      </c>
      <c r="P56" s="13" t="s">
        <v>10</v>
      </c>
      <c r="Q56" s="13" t="s">
        <v>50</v>
      </c>
      <c r="R56" s="13" t="s">
        <v>50</v>
      </c>
      <c r="S56" s="13" t="s">
        <v>10</v>
      </c>
      <c r="T56" s="13" t="s">
        <v>50</v>
      </c>
      <c r="U56" s="13" t="s">
        <v>10</v>
      </c>
      <c r="V56" s="13" t="s">
        <v>50</v>
      </c>
      <c r="W56" s="13" t="s">
        <v>10</v>
      </c>
      <c r="X56" s="13" t="s">
        <v>50</v>
      </c>
      <c r="Y56" s="13" t="s">
        <v>50</v>
      </c>
      <c r="Z56" s="13" t="s">
        <v>50</v>
      </c>
      <c r="AA56" s="13" t="s">
        <v>10</v>
      </c>
      <c r="AB56" s="13" t="s">
        <v>50</v>
      </c>
      <c r="AC56" s="13" t="s">
        <v>50</v>
      </c>
      <c r="AD56" s="13" t="s">
        <v>50</v>
      </c>
      <c r="AE56" s="13" t="s">
        <v>50</v>
      </c>
      <c r="AF56" s="13" t="s">
        <v>10</v>
      </c>
      <c r="AG56" s="13" t="s">
        <v>10</v>
      </c>
      <c r="AH56" s="13" t="s">
        <v>10</v>
      </c>
      <c r="AI56" s="13" t="s">
        <v>50</v>
      </c>
      <c r="AJ56" s="13" t="s">
        <v>50</v>
      </c>
      <c r="AK56" s="13" t="s">
        <v>50</v>
      </c>
      <c r="AL56" s="13" t="s">
        <v>50</v>
      </c>
      <c r="AM56" s="13" t="s">
        <v>50</v>
      </c>
      <c r="AN56" s="13" t="s">
        <v>10</v>
      </c>
      <c r="AO56" s="13" t="s">
        <v>50</v>
      </c>
      <c r="AP56" s="13" t="s">
        <v>50</v>
      </c>
      <c r="AQ56" s="13" t="s">
        <v>50</v>
      </c>
      <c r="AR56" s="13" t="s">
        <v>50</v>
      </c>
      <c r="AS56" s="13" t="s">
        <v>50</v>
      </c>
      <c r="AT56" s="13" t="s">
        <v>50</v>
      </c>
      <c r="AU56" s="13" t="s">
        <v>50</v>
      </c>
      <c r="AV56" s="13" t="s">
        <v>50</v>
      </c>
      <c r="AW56" s="13" t="s">
        <v>50</v>
      </c>
      <c r="AX56" s="13" t="s">
        <v>10</v>
      </c>
      <c r="AY56" s="13" t="s">
        <v>50</v>
      </c>
      <c r="AZ56" s="13" t="s">
        <v>50</v>
      </c>
      <c r="BA56" s="13" t="s">
        <v>50</v>
      </c>
      <c r="BB56" s="13" t="s">
        <v>50</v>
      </c>
      <c r="BC56" s="13" t="s">
        <v>50</v>
      </c>
      <c r="BD56" s="13" t="s">
        <v>10</v>
      </c>
      <c r="BE56" s="13" t="s">
        <v>10</v>
      </c>
      <c r="BF56" s="13" t="s">
        <v>50</v>
      </c>
      <c r="BG56" s="13" t="s">
        <v>50</v>
      </c>
      <c r="BH56" s="13" t="s">
        <v>50</v>
      </c>
      <c r="BI56" s="13" t="s">
        <v>50</v>
      </c>
      <c r="BJ56" s="13" t="s">
        <v>50</v>
      </c>
      <c r="BK56" s="13" t="s">
        <v>50</v>
      </c>
      <c r="BL56" s="13" t="s">
        <v>50</v>
      </c>
      <c r="BM56" s="13" t="s">
        <v>50</v>
      </c>
      <c r="BN56" s="13" t="s">
        <v>50</v>
      </c>
      <c r="BO56" s="13" t="s">
        <v>50</v>
      </c>
      <c r="BP56" s="13" t="s">
        <v>50</v>
      </c>
      <c r="BQ56" s="13" t="s">
        <v>50</v>
      </c>
      <c r="BR56" s="13" t="s">
        <v>50</v>
      </c>
      <c r="BS56" s="13" t="s">
        <v>50</v>
      </c>
      <c r="BT56" s="13" t="s">
        <v>50</v>
      </c>
      <c r="BU56" s="13" t="s">
        <v>50</v>
      </c>
      <c r="BV56" s="13" t="s">
        <v>50</v>
      </c>
      <c r="BW56" s="13" t="s">
        <v>50</v>
      </c>
      <c r="BX56" s="13" t="s">
        <v>10</v>
      </c>
      <c r="BY56" s="13" t="s">
        <v>10</v>
      </c>
      <c r="BZ56" s="13" t="s">
        <v>50</v>
      </c>
      <c r="CA56" s="13" t="s">
        <v>50</v>
      </c>
      <c r="CB56" s="13" t="s">
        <v>50</v>
      </c>
      <c r="CC56" s="13" t="s">
        <v>50</v>
      </c>
      <c r="CD56" s="13" t="s">
        <v>50</v>
      </c>
      <c r="CE56" s="13" t="s">
        <v>10</v>
      </c>
      <c r="CF56" s="13" t="s">
        <v>10</v>
      </c>
      <c r="CG56" s="13" t="s">
        <v>50</v>
      </c>
      <c r="CH56" s="13" t="s">
        <v>50</v>
      </c>
      <c r="CI56" s="13" t="s">
        <v>10</v>
      </c>
      <c r="CJ56" s="13" t="s">
        <v>50</v>
      </c>
      <c r="CK56" s="13" t="s">
        <v>50</v>
      </c>
      <c r="CL56" s="13" t="s">
        <v>50</v>
      </c>
      <c r="CM56" s="13" t="s">
        <v>50</v>
      </c>
      <c r="CN56" s="13" t="s">
        <v>50</v>
      </c>
      <c r="CO56" s="13" t="s">
        <v>50</v>
      </c>
      <c r="CP56" s="13" t="s">
        <v>50</v>
      </c>
      <c r="CQ56" s="13" t="s">
        <v>50</v>
      </c>
      <c r="CR56" s="13" t="s">
        <v>50</v>
      </c>
      <c r="CS56" s="13" t="s">
        <v>50</v>
      </c>
      <c r="CT56" s="13" t="s">
        <v>50</v>
      </c>
      <c r="CU56" s="13" t="s">
        <v>50</v>
      </c>
      <c r="CV56" s="13" t="s">
        <v>50</v>
      </c>
      <c r="CW56" s="13" t="s">
        <v>10</v>
      </c>
      <c r="CX56" s="13" t="s">
        <v>50</v>
      </c>
      <c r="CY56" s="13" t="s">
        <v>10</v>
      </c>
      <c r="CZ56" s="13" t="s">
        <v>50</v>
      </c>
      <c r="DA56" s="13" t="s">
        <v>50</v>
      </c>
      <c r="DB56" s="13" t="s">
        <v>10</v>
      </c>
      <c r="DC56" s="13" t="s">
        <v>50</v>
      </c>
      <c r="DD56" s="13" t="s">
        <v>50</v>
      </c>
      <c r="DE56" s="13" t="s">
        <v>50</v>
      </c>
      <c r="DF56" s="13" t="s">
        <v>50</v>
      </c>
      <c r="DG56" s="13" t="s">
        <v>50</v>
      </c>
      <c r="DH56" s="13" t="s">
        <v>10</v>
      </c>
      <c r="DI56" s="13" t="s">
        <v>10</v>
      </c>
      <c r="DJ56" s="13" t="s">
        <v>50</v>
      </c>
      <c r="DK56" s="13" t="s">
        <v>50</v>
      </c>
      <c r="DL56" s="13" t="s">
        <v>50</v>
      </c>
      <c r="DM56" s="13" t="s">
        <v>50</v>
      </c>
      <c r="DN56" s="13" t="s">
        <v>10</v>
      </c>
      <c r="DO56" s="13" t="s">
        <v>50</v>
      </c>
      <c r="DP56" s="13" t="s">
        <v>10</v>
      </c>
      <c r="DQ56" s="13" t="s">
        <v>10</v>
      </c>
      <c r="DR56" s="13" t="s">
        <v>50</v>
      </c>
      <c r="DS56" s="13" t="s">
        <v>10</v>
      </c>
      <c r="DT56" s="13" t="s">
        <v>10</v>
      </c>
      <c r="DU56" s="13" t="s">
        <v>50</v>
      </c>
      <c r="DV56" s="13" t="s">
        <v>50</v>
      </c>
      <c r="DW56" s="13" t="s">
        <v>10</v>
      </c>
      <c r="DX56" s="13" t="s">
        <v>50</v>
      </c>
      <c r="DY56" s="13" t="s">
        <v>50</v>
      </c>
      <c r="DZ56" s="13" t="s">
        <v>50</v>
      </c>
      <c r="EA56" s="13" t="s">
        <v>10</v>
      </c>
      <c r="EB56" s="13" t="s">
        <v>50</v>
      </c>
      <c r="EC56" s="13" t="s">
        <v>50</v>
      </c>
      <c r="ED56" s="13" t="s">
        <v>50</v>
      </c>
      <c r="EE56" s="13" t="s">
        <v>10</v>
      </c>
      <c r="EF56" s="13" t="s">
        <v>50</v>
      </c>
      <c r="EG56" s="13" t="s">
        <v>50</v>
      </c>
      <c r="EH56" s="13" t="s">
        <v>10</v>
      </c>
      <c r="EI56" s="13" t="s">
        <v>10</v>
      </c>
      <c r="EJ56" s="13" t="s">
        <v>10</v>
      </c>
      <c r="EK56" s="13" t="s">
        <v>50</v>
      </c>
      <c r="EL56" s="99"/>
      <c r="EM56" s="99"/>
    </row>
    <row r="57" spans="1:143" s="13" customFormat="1" ht="15" customHeight="1" x14ac:dyDescent="0.25">
      <c r="A57" s="30" t="s">
        <v>361</v>
      </c>
      <c r="B57" s="97"/>
      <c r="C57" s="97"/>
      <c r="D57" s="97"/>
      <c r="E57" s="97"/>
      <c r="F57" s="97"/>
      <c r="G57" s="93" t="s">
        <v>2325</v>
      </c>
      <c r="H57" s="14" t="s">
        <v>199</v>
      </c>
      <c r="I57" s="14" t="s">
        <v>260</v>
      </c>
      <c r="J57" s="13" t="s">
        <v>50</v>
      </c>
      <c r="K57" s="13" t="s">
        <v>50</v>
      </c>
      <c r="L57" s="13" t="s">
        <v>50</v>
      </c>
      <c r="M57" s="13" t="s">
        <v>50</v>
      </c>
      <c r="N57" s="13" t="s">
        <v>50</v>
      </c>
      <c r="O57" s="13" t="s">
        <v>50</v>
      </c>
      <c r="P57" s="13" t="s">
        <v>50</v>
      </c>
      <c r="Q57" s="13" t="s">
        <v>50</v>
      </c>
      <c r="R57" s="13" t="s">
        <v>10</v>
      </c>
      <c r="S57" s="13" t="s">
        <v>50</v>
      </c>
      <c r="T57" s="13" t="s">
        <v>50</v>
      </c>
      <c r="U57" s="13" t="s">
        <v>10</v>
      </c>
      <c r="V57" s="13" t="s">
        <v>50</v>
      </c>
      <c r="W57" s="13" t="s">
        <v>50</v>
      </c>
      <c r="X57" s="13" t="s">
        <v>50</v>
      </c>
      <c r="Y57" s="13" t="s">
        <v>50</v>
      </c>
      <c r="Z57" s="13" t="s">
        <v>50</v>
      </c>
      <c r="AA57" s="13" t="s">
        <v>50</v>
      </c>
      <c r="AB57" s="13" t="s">
        <v>50</v>
      </c>
      <c r="AC57" s="13" t="s">
        <v>50</v>
      </c>
      <c r="AD57" s="13" t="s">
        <v>50</v>
      </c>
      <c r="AE57" s="13" t="s">
        <v>50</v>
      </c>
      <c r="AF57" s="13" t="s">
        <v>50</v>
      </c>
      <c r="AG57" s="13" t="s">
        <v>50</v>
      </c>
      <c r="AH57" s="13" t="s">
        <v>50</v>
      </c>
      <c r="AI57" s="13" t="s">
        <v>50</v>
      </c>
      <c r="AJ57" s="13" t="s">
        <v>50</v>
      </c>
      <c r="AK57" s="13" t="s">
        <v>10</v>
      </c>
      <c r="AL57" s="13" t="s">
        <v>50</v>
      </c>
      <c r="AM57" s="13" t="s">
        <v>50</v>
      </c>
      <c r="AN57" s="13" t="s">
        <v>50</v>
      </c>
      <c r="AO57" s="13" t="s">
        <v>50</v>
      </c>
      <c r="AP57" s="13" t="s">
        <v>50</v>
      </c>
      <c r="AQ57" s="13" t="s">
        <v>50</v>
      </c>
      <c r="AR57" s="13" t="s">
        <v>50</v>
      </c>
      <c r="AS57" s="13" t="s">
        <v>10</v>
      </c>
      <c r="AT57" s="13" t="s">
        <v>50</v>
      </c>
      <c r="AU57" s="13" t="s">
        <v>50</v>
      </c>
      <c r="AV57" s="13" t="s">
        <v>50</v>
      </c>
      <c r="AW57" s="13" t="s">
        <v>50</v>
      </c>
      <c r="AX57" s="13" t="s">
        <v>50</v>
      </c>
      <c r="AY57" s="13" t="s">
        <v>50</v>
      </c>
      <c r="AZ57" s="13" t="s">
        <v>50</v>
      </c>
      <c r="BA57" s="13" t="s">
        <v>50</v>
      </c>
      <c r="BB57" s="13" t="s">
        <v>50</v>
      </c>
      <c r="BC57" s="13" t="s">
        <v>50</v>
      </c>
      <c r="BD57" s="13" t="s">
        <v>50</v>
      </c>
      <c r="BE57" s="13" t="s">
        <v>50</v>
      </c>
      <c r="BF57" s="13" t="s">
        <v>50</v>
      </c>
      <c r="BG57" s="13" t="s">
        <v>50</v>
      </c>
      <c r="BH57" s="13" t="s">
        <v>50</v>
      </c>
      <c r="BI57" s="13" t="s">
        <v>50</v>
      </c>
      <c r="BJ57" s="13" t="s">
        <v>50</v>
      </c>
      <c r="BK57" s="13" t="s">
        <v>10</v>
      </c>
      <c r="BL57" s="13" t="s">
        <v>50</v>
      </c>
      <c r="BM57" s="13" t="s">
        <v>50</v>
      </c>
      <c r="BN57" s="13" t="s">
        <v>50</v>
      </c>
      <c r="BO57" s="13" t="s">
        <v>50</v>
      </c>
      <c r="BP57" s="13" t="s">
        <v>10</v>
      </c>
      <c r="BQ57" s="13" t="s">
        <v>50</v>
      </c>
      <c r="BR57" s="13" t="s">
        <v>10</v>
      </c>
      <c r="BS57" s="13" t="s">
        <v>50</v>
      </c>
      <c r="BT57" s="13" t="s">
        <v>50</v>
      </c>
      <c r="BU57" s="13" t="s">
        <v>50</v>
      </c>
      <c r="BV57" s="13" t="s">
        <v>50</v>
      </c>
      <c r="BW57" s="13" t="s">
        <v>50</v>
      </c>
      <c r="BX57" s="13" t="s">
        <v>50</v>
      </c>
      <c r="BY57" s="13" t="s">
        <v>10</v>
      </c>
      <c r="BZ57" s="13" t="s">
        <v>50</v>
      </c>
      <c r="CA57" s="13" t="s">
        <v>50</v>
      </c>
      <c r="CB57" s="13" t="s">
        <v>50</v>
      </c>
      <c r="CC57" s="13" t="s">
        <v>50</v>
      </c>
      <c r="CD57" s="13" t="s">
        <v>10</v>
      </c>
      <c r="CE57" s="13" t="s">
        <v>50</v>
      </c>
      <c r="CF57" s="13" t="s">
        <v>50</v>
      </c>
      <c r="CG57" s="13" t="s">
        <v>50</v>
      </c>
      <c r="CH57" s="13" t="s">
        <v>50</v>
      </c>
      <c r="CI57" s="13" t="s">
        <v>50</v>
      </c>
      <c r="CJ57" s="13" t="s">
        <v>50</v>
      </c>
      <c r="CK57" s="13" t="s">
        <v>50</v>
      </c>
      <c r="CL57" s="13" t="s">
        <v>50</v>
      </c>
      <c r="CM57" s="13" t="s">
        <v>50</v>
      </c>
      <c r="CN57" s="13" t="s">
        <v>50</v>
      </c>
      <c r="CO57" s="13" t="s">
        <v>50</v>
      </c>
      <c r="CP57" s="13" t="s">
        <v>50</v>
      </c>
      <c r="CQ57" s="13" t="s">
        <v>50</v>
      </c>
      <c r="CR57" s="13" t="s">
        <v>50</v>
      </c>
      <c r="CS57" s="13" t="s">
        <v>50</v>
      </c>
      <c r="CT57" s="13" t="s">
        <v>50</v>
      </c>
      <c r="CU57" s="13" t="s">
        <v>50</v>
      </c>
      <c r="CV57" s="13" t="s">
        <v>10</v>
      </c>
      <c r="CW57" s="13" t="s">
        <v>50</v>
      </c>
      <c r="CX57" s="13" t="s">
        <v>50</v>
      </c>
      <c r="CY57" s="13" t="s">
        <v>50</v>
      </c>
      <c r="CZ57" s="13" t="s">
        <v>50</v>
      </c>
      <c r="DA57" s="13" t="s">
        <v>50</v>
      </c>
      <c r="DB57" s="13" t="s">
        <v>10</v>
      </c>
      <c r="DC57" s="13" t="s">
        <v>50</v>
      </c>
      <c r="DD57" s="13" t="s">
        <v>50</v>
      </c>
      <c r="DE57" s="13" t="s">
        <v>50</v>
      </c>
      <c r="DF57" s="13" t="s">
        <v>50</v>
      </c>
      <c r="DG57" s="13" t="s">
        <v>50</v>
      </c>
      <c r="DH57" s="13" t="s">
        <v>50</v>
      </c>
      <c r="DI57" s="13" t="s">
        <v>50</v>
      </c>
      <c r="DJ57" s="13" t="s">
        <v>50</v>
      </c>
      <c r="DK57" s="13" t="s">
        <v>50</v>
      </c>
      <c r="DL57" s="13" t="s">
        <v>50</v>
      </c>
      <c r="DM57" s="13" t="s">
        <v>50</v>
      </c>
      <c r="DN57" s="13" t="s">
        <v>50</v>
      </c>
      <c r="DO57" s="13" t="s">
        <v>50</v>
      </c>
      <c r="DP57" s="13" t="s">
        <v>50</v>
      </c>
      <c r="DQ57" s="13" t="s">
        <v>50</v>
      </c>
      <c r="DR57" s="13" t="s">
        <v>50</v>
      </c>
      <c r="DS57" s="13" t="s">
        <v>50</v>
      </c>
      <c r="DT57" s="13" t="s">
        <v>50</v>
      </c>
      <c r="DU57" s="13" t="s">
        <v>50</v>
      </c>
      <c r="DV57" s="13" t="s">
        <v>50</v>
      </c>
      <c r="DW57" s="13" t="s">
        <v>50</v>
      </c>
      <c r="DX57" s="13" t="s">
        <v>50</v>
      </c>
      <c r="DY57" s="13" t="s">
        <v>50</v>
      </c>
      <c r="DZ57" s="13" t="s">
        <v>50</v>
      </c>
      <c r="EA57" s="13" t="s">
        <v>50</v>
      </c>
      <c r="EB57" s="13" t="s">
        <v>50</v>
      </c>
      <c r="EC57" s="13" t="s">
        <v>50</v>
      </c>
      <c r="ED57" s="13" t="s">
        <v>50</v>
      </c>
      <c r="EE57" s="13" t="s">
        <v>50</v>
      </c>
      <c r="EF57" s="13" t="s">
        <v>50</v>
      </c>
      <c r="EG57" s="13" t="s">
        <v>50</v>
      </c>
      <c r="EH57" s="13" t="s">
        <v>50</v>
      </c>
      <c r="EI57" s="13" t="s">
        <v>50</v>
      </c>
      <c r="EJ57" s="13" t="s">
        <v>50</v>
      </c>
      <c r="EK57" s="13" t="s">
        <v>50</v>
      </c>
      <c r="EL57" s="99"/>
      <c r="EM57" s="99"/>
    </row>
    <row r="58" spans="1:143" s="13" customFormat="1" ht="15" customHeight="1" x14ac:dyDescent="0.25">
      <c r="A58" s="30" t="s">
        <v>362</v>
      </c>
      <c r="B58" s="97"/>
      <c r="C58" s="97"/>
      <c r="D58" s="97"/>
      <c r="E58" s="97"/>
      <c r="F58" s="97"/>
      <c r="G58" s="93" t="s">
        <v>2326</v>
      </c>
      <c r="H58" s="14" t="s">
        <v>199</v>
      </c>
      <c r="I58" s="14" t="s">
        <v>260</v>
      </c>
      <c r="J58" s="13" t="s">
        <v>2356</v>
      </c>
      <c r="K58" s="13" t="s">
        <v>50</v>
      </c>
      <c r="L58" s="13" t="s">
        <v>50</v>
      </c>
      <c r="M58" s="13" t="s">
        <v>50</v>
      </c>
      <c r="N58" s="13" t="s">
        <v>2357</v>
      </c>
      <c r="O58" s="13" t="s">
        <v>2356</v>
      </c>
      <c r="P58" s="13" t="s">
        <v>2357</v>
      </c>
      <c r="Q58" s="13" t="s">
        <v>50</v>
      </c>
      <c r="R58" s="13" t="s">
        <v>2356</v>
      </c>
      <c r="S58" s="13" t="s">
        <v>3574</v>
      </c>
      <c r="T58" s="13" t="s">
        <v>2356</v>
      </c>
      <c r="U58" s="13" t="s">
        <v>2356</v>
      </c>
      <c r="V58" s="13" t="s">
        <v>2356</v>
      </c>
      <c r="W58" s="13" t="s">
        <v>3574</v>
      </c>
      <c r="X58" s="13" t="s">
        <v>2356</v>
      </c>
      <c r="Y58" s="13" t="s">
        <v>50</v>
      </c>
      <c r="Z58" s="13" t="s">
        <v>50</v>
      </c>
      <c r="AA58" s="13" t="s">
        <v>3574</v>
      </c>
      <c r="AB58" s="13" t="s">
        <v>2356</v>
      </c>
      <c r="AC58" s="13" t="s">
        <v>3575</v>
      </c>
      <c r="AD58" s="13" t="s">
        <v>2356</v>
      </c>
      <c r="AE58" s="13" t="s">
        <v>2357</v>
      </c>
      <c r="AF58" s="13" t="s">
        <v>3574</v>
      </c>
      <c r="AG58" s="13" t="s">
        <v>3574</v>
      </c>
      <c r="AH58" s="13" t="s">
        <v>3574</v>
      </c>
      <c r="AI58" s="13" t="s">
        <v>2356</v>
      </c>
      <c r="AJ58" s="13" t="s">
        <v>3574</v>
      </c>
      <c r="AK58" s="13" t="s">
        <v>50</v>
      </c>
      <c r="AL58" s="13" t="s">
        <v>50</v>
      </c>
      <c r="AM58" s="13" t="s">
        <v>50</v>
      </c>
      <c r="AN58" s="13" t="s">
        <v>3574</v>
      </c>
      <c r="AO58" s="13" t="s">
        <v>2356</v>
      </c>
      <c r="AP58" s="13" t="s">
        <v>50</v>
      </c>
      <c r="AQ58" s="13" t="s">
        <v>3574</v>
      </c>
      <c r="AR58" s="13" t="s">
        <v>50</v>
      </c>
      <c r="AS58" s="13" t="s">
        <v>50</v>
      </c>
      <c r="AT58" s="13" t="s">
        <v>2356</v>
      </c>
      <c r="AU58" s="13" t="s">
        <v>2356</v>
      </c>
      <c r="AV58" s="13" t="s">
        <v>50</v>
      </c>
      <c r="AW58" s="13" t="s">
        <v>2356</v>
      </c>
      <c r="AX58" s="13" t="s">
        <v>50</v>
      </c>
      <c r="AY58" s="13" t="s">
        <v>2357</v>
      </c>
      <c r="AZ58" s="13" t="s">
        <v>3575</v>
      </c>
      <c r="BA58" s="13" t="s">
        <v>3575</v>
      </c>
      <c r="BB58" s="13" t="s">
        <v>3575</v>
      </c>
      <c r="BC58" s="13" t="s">
        <v>3575</v>
      </c>
      <c r="BD58" s="13" t="s">
        <v>50</v>
      </c>
      <c r="BE58" s="13" t="s">
        <v>2356</v>
      </c>
      <c r="BF58" s="13" t="s">
        <v>50</v>
      </c>
      <c r="BG58" s="13" t="s">
        <v>50</v>
      </c>
      <c r="BH58" s="13" t="s">
        <v>50</v>
      </c>
      <c r="BI58" s="13" t="s">
        <v>3574</v>
      </c>
      <c r="BJ58" s="13" t="s">
        <v>50</v>
      </c>
      <c r="BK58" s="13" t="s">
        <v>50</v>
      </c>
      <c r="BL58" s="13" t="s">
        <v>2356</v>
      </c>
      <c r="BM58" s="13" t="s">
        <v>2356</v>
      </c>
      <c r="BN58" s="13" t="s">
        <v>50</v>
      </c>
      <c r="BO58" s="13" t="s">
        <v>50</v>
      </c>
      <c r="BP58" s="13" t="s">
        <v>2356</v>
      </c>
      <c r="BQ58" s="13" t="s">
        <v>50</v>
      </c>
      <c r="BR58" s="13" t="s">
        <v>2356</v>
      </c>
      <c r="BS58" s="13" t="s">
        <v>3575</v>
      </c>
      <c r="BT58" s="13" t="s">
        <v>2356</v>
      </c>
      <c r="BU58" s="13" t="s">
        <v>2356</v>
      </c>
      <c r="BV58" s="13" t="s">
        <v>3574</v>
      </c>
      <c r="BW58" s="13" t="s">
        <v>50</v>
      </c>
      <c r="BX58" s="13" t="s">
        <v>3574</v>
      </c>
      <c r="BY58" s="13" t="s">
        <v>2357</v>
      </c>
      <c r="BZ58" s="13" t="s">
        <v>2356</v>
      </c>
      <c r="CA58" s="13" t="s">
        <v>3575</v>
      </c>
      <c r="CB58" s="13" t="s">
        <v>3574</v>
      </c>
      <c r="CC58" s="13" t="s">
        <v>3575</v>
      </c>
      <c r="CD58" s="13" t="s">
        <v>2356</v>
      </c>
      <c r="CE58" s="13" t="s">
        <v>2356</v>
      </c>
      <c r="CF58" s="13" t="s">
        <v>2356</v>
      </c>
      <c r="CG58" s="13" t="s">
        <v>3574</v>
      </c>
      <c r="CH58" s="13" t="s">
        <v>50</v>
      </c>
      <c r="CI58" s="13" t="s">
        <v>50</v>
      </c>
      <c r="CJ58" s="13" t="s">
        <v>50</v>
      </c>
      <c r="CK58" s="13" t="s">
        <v>50</v>
      </c>
      <c r="CL58" s="13" t="s">
        <v>3575</v>
      </c>
      <c r="CM58" s="13" t="s">
        <v>2356</v>
      </c>
      <c r="CN58" s="13" t="s">
        <v>50</v>
      </c>
      <c r="CO58" s="13" t="s">
        <v>2356</v>
      </c>
      <c r="CP58" s="13" t="s">
        <v>2356</v>
      </c>
      <c r="CQ58" s="13" t="s">
        <v>3575</v>
      </c>
      <c r="CR58" s="13" t="s">
        <v>3575</v>
      </c>
      <c r="CS58" s="13" t="s">
        <v>2356</v>
      </c>
      <c r="CT58" s="13" t="s">
        <v>50</v>
      </c>
      <c r="CU58" s="13" t="s">
        <v>50</v>
      </c>
      <c r="CV58" s="13" t="s">
        <v>50</v>
      </c>
      <c r="CW58" s="13" t="s">
        <v>3574</v>
      </c>
      <c r="CX58" s="13" t="s">
        <v>2357</v>
      </c>
      <c r="CY58" s="13" t="s">
        <v>3576</v>
      </c>
      <c r="CZ58" s="13" t="s">
        <v>2357</v>
      </c>
      <c r="DA58" s="13" t="s">
        <v>3575</v>
      </c>
      <c r="DB58" s="13" t="s">
        <v>3577</v>
      </c>
      <c r="DC58" s="13" t="s">
        <v>50</v>
      </c>
      <c r="DD58" s="13" t="s">
        <v>2356</v>
      </c>
      <c r="DE58" s="13" t="s">
        <v>3574</v>
      </c>
      <c r="DF58" s="13" t="s">
        <v>50</v>
      </c>
      <c r="DG58" s="13" t="s">
        <v>2356</v>
      </c>
      <c r="DH58" s="13" t="s">
        <v>3574</v>
      </c>
      <c r="DI58" s="13" t="s">
        <v>3574</v>
      </c>
      <c r="DJ58" s="13" t="s">
        <v>3574</v>
      </c>
      <c r="DK58" s="13" t="s">
        <v>50</v>
      </c>
      <c r="DL58" s="13" t="s">
        <v>3574</v>
      </c>
      <c r="DM58" s="13" t="s">
        <v>50</v>
      </c>
      <c r="DN58" s="13" t="s">
        <v>3574</v>
      </c>
      <c r="DO58" s="13" t="s">
        <v>2356</v>
      </c>
      <c r="DP58" s="13" t="s">
        <v>3576</v>
      </c>
      <c r="DQ58" s="13" t="s">
        <v>2356</v>
      </c>
      <c r="DR58" s="13" t="s">
        <v>50</v>
      </c>
      <c r="DS58" s="13" t="s">
        <v>3574</v>
      </c>
      <c r="DT58" s="13" t="s">
        <v>2356</v>
      </c>
      <c r="DU58" s="13" t="s">
        <v>2356</v>
      </c>
      <c r="DV58" s="13" t="s">
        <v>50</v>
      </c>
      <c r="DW58" s="13" t="s">
        <v>2356</v>
      </c>
      <c r="DX58" s="13" t="s">
        <v>50</v>
      </c>
      <c r="DY58" s="13" t="s">
        <v>3576</v>
      </c>
      <c r="DZ58" s="13" t="s">
        <v>2356</v>
      </c>
      <c r="EA58" s="13" t="s">
        <v>3574</v>
      </c>
      <c r="EB58" s="13" t="s">
        <v>2356</v>
      </c>
      <c r="EC58" s="13" t="s">
        <v>2356</v>
      </c>
      <c r="ED58" s="13" t="s">
        <v>2356</v>
      </c>
      <c r="EE58" s="13" t="s">
        <v>3575</v>
      </c>
      <c r="EF58" s="13" t="s">
        <v>3574</v>
      </c>
      <c r="EG58" s="13" t="s">
        <v>3578</v>
      </c>
      <c r="EH58" s="13" t="s">
        <v>3579</v>
      </c>
      <c r="EI58" s="13" t="s">
        <v>2357</v>
      </c>
      <c r="EJ58" s="13" t="s">
        <v>3579</v>
      </c>
      <c r="EK58" s="13" t="s">
        <v>2357</v>
      </c>
      <c r="EL58" s="99"/>
      <c r="EM58" s="99"/>
    </row>
    <row r="59" spans="1:143" s="13" customFormat="1" ht="15" customHeight="1" x14ac:dyDescent="0.25">
      <c r="A59" s="30" t="s">
        <v>363</v>
      </c>
      <c r="B59" s="97"/>
      <c r="C59" s="97"/>
      <c r="D59" s="97"/>
      <c r="E59" s="97"/>
      <c r="F59" s="97"/>
      <c r="G59" s="38" t="s">
        <v>2336</v>
      </c>
      <c r="H59" s="14" t="s">
        <v>199</v>
      </c>
      <c r="I59" s="14" t="s">
        <v>260</v>
      </c>
      <c r="J59" s="13" t="s">
        <v>50</v>
      </c>
      <c r="K59" s="13" t="s">
        <v>50</v>
      </c>
      <c r="L59" s="13" t="s">
        <v>50</v>
      </c>
      <c r="M59" s="13" t="s">
        <v>50</v>
      </c>
      <c r="N59" s="13" t="s">
        <v>50</v>
      </c>
      <c r="O59" s="13" t="s">
        <v>50</v>
      </c>
      <c r="P59" s="13" t="s">
        <v>50</v>
      </c>
      <c r="Q59" s="13" t="s">
        <v>50</v>
      </c>
      <c r="R59" s="13" t="s">
        <v>50</v>
      </c>
      <c r="S59" s="13" t="s">
        <v>50</v>
      </c>
      <c r="T59" s="13" t="s">
        <v>2358</v>
      </c>
      <c r="U59" s="13" t="s">
        <v>50</v>
      </c>
      <c r="V59" s="13" t="s">
        <v>50</v>
      </c>
      <c r="W59" s="13" t="s">
        <v>50</v>
      </c>
      <c r="X59" s="13" t="s">
        <v>50</v>
      </c>
      <c r="Y59" s="13" t="s">
        <v>50</v>
      </c>
      <c r="Z59" s="13" t="s">
        <v>50</v>
      </c>
      <c r="AA59" s="13" t="s">
        <v>50</v>
      </c>
      <c r="AB59" s="13" t="s">
        <v>50</v>
      </c>
      <c r="AC59" s="13" t="s">
        <v>50</v>
      </c>
      <c r="AD59" s="13" t="s">
        <v>50</v>
      </c>
      <c r="AE59" s="13" t="s">
        <v>50</v>
      </c>
      <c r="AF59" s="13" t="s">
        <v>50</v>
      </c>
      <c r="AG59" s="13" t="s">
        <v>50</v>
      </c>
      <c r="AH59" s="13" t="s">
        <v>50</v>
      </c>
      <c r="AI59" s="13" t="s">
        <v>50</v>
      </c>
      <c r="AJ59" s="13" t="s">
        <v>50</v>
      </c>
      <c r="AK59" s="13" t="s">
        <v>50</v>
      </c>
      <c r="AL59" s="13" t="s">
        <v>50</v>
      </c>
      <c r="AM59" s="13" t="s">
        <v>50</v>
      </c>
      <c r="AN59" s="13" t="s">
        <v>50</v>
      </c>
      <c r="AO59" s="13" t="s">
        <v>50</v>
      </c>
      <c r="AP59" s="13" t="s">
        <v>50</v>
      </c>
      <c r="AQ59" s="13" t="s">
        <v>50</v>
      </c>
      <c r="AR59" s="13" t="s">
        <v>50</v>
      </c>
      <c r="AS59" s="13" t="s">
        <v>50</v>
      </c>
      <c r="AT59" s="13" t="s">
        <v>50</v>
      </c>
      <c r="AU59" s="13" t="s">
        <v>50</v>
      </c>
      <c r="AV59" s="13" t="s">
        <v>50</v>
      </c>
      <c r="AW59" s="13" t="s">
        <v>50</v>
      </c>
      <c r="AX59" s="13" t="s">
        <v>50</v>
      </c>
      <c r="AY59" s="13" t="s">
        <v>50</v>
      </c>
      <c r="AZ59" s="13" t="s">
        <v>50</v>
      </c>
      <c r="BA59" s="13" t="s">
        <v>50</v>
      </c>
      <c r="BB59" s="13" t="s">
        <v>50</v>
      </c>
      <c r="BC59" s="13" t="s">
        <v>50</v>
      </c>
      <c r="BD59" s="13" t="s">
        <v>50</v>
      </c>
      <c r="BE59" s="13" t="s">
        <v>50</v>
      </c>
      <c r="BF59" s="13" t="s">
        <v>50</v>
      </c>
      <c r="BG59" s="13" t="s">
        <v>50</v>
      </c>
      <c r="BH59" s="13" t="s">
        <v>50</v>
      </c>
      <c r="BI59" s="13" t="s">
        <v>50</v>
      </c>
      <c r="BJ59" s="13" t="s">
        <v>50</v>
      </c>
      <c r="BK59" s="13" t="s">
        <v>50</v>
      </c>
      <c r="BL59" s="13" t="s">
        <v>50</v>
      </c>
      <c r="BM59" s="13" t="s">
        <v>50</v>
      </c>
      <c r="BN59" s="13" t="s">
        <v>50</v>
      </c>
      <c r="BO59" s="13" t="s">
        <v>50</v>
      </c>
      <c r="BP59" s="13" t="s">
        <v>50</v>
      </c>
      <c r="BQ59" s="13" t="s">
        <v>50</v>
      </c>
      <c r="BR59" s="13" t="s">
        <v>50</v>
      </c>
      <c r="BS59" s="13" t="s">
        <v>50</v>
      </c>
      <c r="BT59" s="13" t="s">
        <v>50</v>
      </c>
      <c r="BU59" s="13" t="s">
        <v>50</v>
      </c>
      <c r="BV59" s="13" t="s">
        <v>50</v>
      </c>
      <c r="BW59" s="13" t="s">
        <v>50</v>
      </c>
      <c r="BX59" s="13" t="s">
        <v>50</v>
      </c>
      <c r="BY59" s="13" t="s">
        <v>50</v>
      </c>
      <c r="BZ59" s="13" t="s">
        <v>50</v>
      </c>
      <c r="CA59" s="13" t="s">
        <v>50</v>
      </c>
      <c r="CB59" s="13" t="s">
        <v>50</v>
      </c>
      <c r="CC59" s="13" t="s">
        <v>50</v>
      </c>
      <c r="CD59" s="13" t="s">
        <v>50</v>
      </c>
      <c r="CE59" s="13" t="s">
        <v>50</v>
      </c>
      <c r="CF59" s="13" t="s">
        <v>50</v>
      </c>
      <c r="CG59" s="13" t="s">
        <v>50</v>
      </c>
      <c r="CH59" s="13" t="s">
        <v>50</v>
      </c>
      <c r="CI59" s="13" t="s">
        <v>50</v>
      </c>
      <c r="CJ59" s="13" t="s">
        <v>50</v>
      </c>
      <c r="CK59" s="13" t="s">
        <v>50</v>
      </c>
      <c r="CL59" s="13" t="s">
        <v>50</v>
      </c>
      <c r="CM59" s="13" t="s">
        <v>50</v>
      </c>
      <c r="CN59" s="13" t="s">
        <v>50</v>
      </c>
      <c r="CO59" s="13" t="s">
        <v>50</v>
      </c>
      <c r="CP59" s="13" t="s">
        <v>50</v>
      </c>
      <c r="CQ59" s="13" t="s">
        <v>50</v>
      </c>
      <c r="CR59" s="13" t="s">
        <v>50</v>
      </c>
      <c r="CS59" s="13" t="s">
        <v>50</v>
      </c>
      <c r="CT59" s="13" t="s">
        <v>50</v>
      </c>
      <c r="CU59" s="13" t="s">
        <v>50</v>
      </c>
      <c r="CV59" s="13" t="s">
        <v>50</v>
      </c>
      <c r="CW59" s="13" t="s">
        <v>50</v>
      </c>
      <c r="CX59" s="13" t="s">
        <v>50</v>
      </c>
      <c r="CY59" s="13" t="s">
        <v>50</v>
      </c>
      <c r="CZ59" s="13" t="s">
        <v>50</v>
      </c>
      <c r="DA59" s="13" t="s">
        <v>50</v>
      </c>
      <c r="DB59" s="13" t="s">
        <v>2359</v>
      </c>
      <c r="DC59" s="13" t="s">
        <v>50</v>
      </c>
      <c r="DD59" s="13" t="s">
        <v>50</v>
      </c>
      <c r="DE59" s="13" t="s">
        <v>50</v>
      </c>
      <c r="DF59" s="13" t="s">
        <v>50</v>
      </c>
      <c r="DG59" s="13" t="s">
        <v>50</v>
      </c>
      <c r="DH59" s="13" t="s">
        <v>50</v>
      </c>
      <c r="DI59" s="13" t="s">
        <v>50</v>
      </c>
      <c r="DJ59" s="13" t="s">
        <v>50</v>
      </c>
      <c r="DK59" s="13" t="s">
        <v>50</v>
      </c>
      <c r="DL59" s="13" t="s">
        <v>50</v>
      </c>
      <c r="DM59" s="13" t="s">
        <v>50</v>
      </c>
      <c r="DN59" s="13" t="s">
        <v>50</v>
      </c>
      <c r="DO59" s="13" t="s">
        <v>50</v>
      </c>
      <c r="DP59" s="13" t="s">
        <v>50</v>
      </c>
      <c r="DQ59" s="13" t="s">
        <v>50</v>
      </c>
      <c r="DR59" s="13" t="s">
        <v>50</v>
      </c>
      <c r="DS59" s="13" t="s">
        <v>50</v>
      </c>
      <c r="DT59" s="13" t="s">
        <v>50</v>
      </c>
      <c r="DU59" s="13" t="s">
        <v>50</v>
      </c>
      <c r="DV59" s="13" t="s">
        <v>50</v>
      </c>
      <c r="DW59" s="13" t="s">
        <v>50</v>
      </c>
      <c r="DX59" s="13" t="s">
        <v>50</v>
      </c>
      <c r="DY59" s="13" t="s">
        <v>50</v>
      </c>
      <c r="DZ59" s="13" t="s">
        <v>50</v>
      </c>
      <c r="EA59" s="13" t="s">
        <v>50</v>
      </c>
      <c r="EB59" s="13" t="s">
        <v>50</v>
      </c>
      <c r="EC59" s="13" t="s">
        <v>50</v>
      </c>
      <c r="ED59" s="13" t="s">
        <v>50</v>
      </c>
      <c r="EE59" s="13" t="s">
        <v>50</v>
      </c>
      <c r="EF59" s="13" t="s">
        <v>50</v>
      </c>
      <c r="EG59" s="13" t="s">
        <v>50</v>
      </c>
      <c r="EH59" s="13" t="s">
        <v>50</v>
      </c>
      <c r="EI59" s="13" t="s">
        <v>50</v>
      </c>
      <c r="EJ59" s="13" t="s">
        <v>50</v>
      </c>
      <c r="EK59" s="13" t="s">
        <v>50</v>
      </c>
      <c r="EL59" s="99"/>
      <c r="EM59" s="99"/>
    </row>
    <row r="60" spans="1:143" s="13" customFormat="1" ht="15" customHeight="1" x14ac:dyDescent="0.25">
      <c r="A60" s="30" t="s">
        <v>364</v>
      </c>
      <c r="B60" s="97"/>
      <c r="C60" s="97"/>
      <c r="D60" s="97"/>
      <c r="E60" s="97"/>
      <c r="F60" s="97"/>
      <c r="G60" s="93" t="s">
        <v>2331</v>
      </c>
      <c r="H60" s="14" t="s">
        <v>199</v>
      </c>
      <c r="I60" s="14" t="s">
        <v>260</v>
      </c>
      <c r="J60" s="13" t="s">
        <v>2360</v>
      </c>
      <c r="K60" s="13" t="s">
        <v>2360</v>
      </c>
      <c r="L60" s="13" t="s">
        <v>50</v>
      </c>
      <c r="M60" s="13" t="s">
        <v>50</v>
      </c>
      <c r="N60" s="13" t="s">
        <v>50</v>
      </c>
      <c r="O60" s="13" t="s">
        <v>3580</v>
      </c>
      <c r="P60" s="13" t="s">
        <v>2361</v>
      </c>
      <c r="Q60" s="13" t="s">
        <v>2360</v>
      </c>
      <c r="R60" s="13" t="s">
        <v>50</v>
      </c>
      <c r="S60" s="13" t="s">
        <v>2362</v>
      </c>
      <c r="T60" s="13" t="s">
        <v>50</v>
      </c>
      <c r="U60" s="13" t="s">
        <v>50</v>
      </c>
      <c r="V60" s="13" t="s">
        <v>50</v>
      </c>
      <c r="W60" s="13" t="s">
        <v>3580</v>
      </c>
      <c r="X60" s="13" t="s">
        <v>50</v>
      </c>
      <c r="Y60" s="13" t="s">
        <v>50</v>
      </c>
      <c r="Z60" s="13" t="s">
        <v>50</v>
      </c>
      <c r="AA60" s="13" t="s">
        <v>3580</v>
      </c>
      <c r="AB60" s="13" t="s">
        <v>50</v>
      </c>
      <c r="AC60" s="13" t="s">
        <v>2363</v>
      </c>
      <c r="AD60" s="13" t="s">
        <v>2363</v>
      </c>
      <c r="AE60" s="13" t="s">
        <v>50</v>
      </c>
      <c r="AF60" s="13" t="s">
        <v>2364</v>
      </c>
      <c r="AG60" s="13" t="s">
        <v>2360</v>
      </c>
      <c r="AH60" s="13" t="s">
        <v>3580</v>
      </c>
      <c r="AI60" s="13" t="s">
        <v>50</v>
      </c>
      <c r="AJ60" s="13" t="s">
        <v>3581</v>
      </c>
      <c r="AK60" s="13" t="s">
        <v>50</v>
      </c>
      <c r="AL60" s="13" t="s">
        <v>2360</v>
      </c>
      <c r="AM60" s="13" t="s">
        <v>2360</v>
      </c>
      <c r="AN60" s="13" t="s">
        <v>3582</v>
      </c>
      <c r="AO60" s="13" t="s">
        <v>50</v>
      </c>
      <c r="AP60" s="13" t="s">
        <v>2362</v>
      </c>
      <c r="AQ60" s="13" t="s">
        <v>2362</v>
      </c>
      <c r="AR60" s="13" t="s">
        <v>50</v>
      </c>
      <c r="AS60" s="13" t="s">
        <v>50</v>
      </c>
      <c r="AT60" s="13" t="s">
        <v>50</v>
      </c>
      <c r="AU60" s="13" t="s">
        <v>50</v>
      </c>
      <c r="AV60" s="13" t="s">
        <v>50</v>
      </c>
      <c r="AW60" s="13" t="s">
        <v>50</v>
      </c>
      <c r="AX60" s="13" t="s">
        <v>2360</v>
      </c>
      <c r="AY60" s="13" t="s">
        <v>2360</v>
      </c>
      <c r="AZ60" s="13" t="s">
        <v>2363</v>
      </c>
      <c r="BA60" s="13" t="s">
        <v>2362</v>
      </c>
      <c r="BB60" s="13" t="s">
        <v>2362</v>
      </c>
      <c r="BC60" s="13" t="s">
        <v>2362</v>
      </c>
      <c r="BD60" s="13" t="s">
        <v>2360</v>
      </c>
      <c r="BE60" s="13" t="s">
        <v>3580</v>
      </c>
      <c r="BF60" s="13" t="s">
        <v>50</v>
      </c>
      <c r="BG60" s="13" t="s">
        <v>50</v>
      </c>
      <c r="BH60" s="13" t="s">
        <v>50</v>
      </c>
      <c r="BI60" s="13" t="s">
        <v>2365</v>
      </c>
      <c r="BJ60" s="13" t="s">
        <v>50</v>
      </c>
      <c r="BK60" s="13" t="s">
        <v>50</v>
      </c>
      <c r="BL60" s="13" t="s">
        <v>2360</v>
      </c>
      <c r="BM60" s="13" t="s">
        <v>50</v>
      </c>
      <c r="BN60" s="13" t="s">
        <v>2362</v>
      </c>
      <c r="BO60" s="13" t="s">
        <v>2360</v>
      </c>
      <c r="BP60" s="13" t="s">
        <v>50</v>
      </c>
      <c r="BQ60" s="13" t="s">
        <v>2360</v>
      </c>
      <c r="BR60" s="13" t="s">
        <v>50</v>
      </c>
      <c r="BS60" s="13" t="s">
        <v>2363</v>
      </c>
      <c r="BT60" s="13" t="s">
        <v>2366</v>
      </c>
      <c r="BU60" s="13" t="s">
        <v>50</v>
      </c>
      <c r="BV60" s="13" t="s">
        <v>3582</v>
      </c>
      <c r="BW60" s="13" t="s">
        <v>50</v>
      </c>
      <c r="BX60" s="13" t="s">
        <v>3580</v>
      </c>
      <c r="BY60" s="13" t="s">
        <v>2367</v>
      </c>
      <c r="BZ60" s="13" t="s">
        <v>3580</v>
      </c>
      <c r="CA60" s="13" t="s">
        <v>2360</v>
      </c>
      <c r="CB60" s="13" t="s">
        <v>2365</v>
      </c>
      <c r="CC60" s="13" t="s">
        <v>2360</v>
      </c>
      <c r="CD60" s="13" t="s">
        <v>50</v>
      </c>
      <c r="CE60" s="13" t="s">
        <v>3580</v>
      </c>
      <c r="CF60" s="13" t="s">
        <v>2368</v>
      </c>
      <c r="CG60" s="13" t="s">
        <v>2362</v>
      </c>
      <c r="CH60" s="13" t="s">
        <v>2360</v>
      </c>
      <c r="CI60" s="13" t="s">
        <v>50</v>
      </c>
      <c r="CJ60" s="13" t="s">
        <v>2360</v>
      </c>
      <c r="CK60" s="13" t="s">
        <v>2360</v>
      </c>
      <c r="CL60" s="13" t="s">
        <v>2360</v>
      </c>
      <c r="CM60" s="13" t="s">
        <v>50</v>
      </c>
      <c r="CN60" s="13" t="s">
        <v>2360</v>
      </c>
      <c r="CO60" s="13" t="s">
        <v>3583</v>
      </c>
      <c r="CP60" s="13" t="s">
        <v>50</v>
      </c>
      <c r="CQ60" s="13" t="s">
        <v>2360</v>
      </c>
      <c r="CR60" s="13" t="s">
        <v>2360</v>
      </c>
      <c r="CS60" s="13" t="s">
        <v>2360</v>
      </c>
      <c r="CT60" s="13" t="s">
        <v>50</v>
      </c>
      <c r="CU60" s="13" t="s">
        <v>2365</v>
      </c>
      <c r="CV60" s="13" t="s">
        <v>2369</v>
      </c>
      <c r="CW60" s="13" t="s">
        <v>3580</v>
      </c>
      <c r="CX60" s="13" t="s">
        <v>50</v>
      </c>
      <c r="CY60" s="13" t="s">
        <v>2370</v>
      </c>
      <c r="CZ60" s="13" t="s">
        <v>50</v>
      </c>
      <c r="DA60" s="13" t="s">
        <v>2362</v>
      </c>
      <c r="DB60" s="13" t="s">
        <v>2371</v>
      </c>
      <c r="DC60" s="13" t="s">
        <v>50</v>
      </c>
      <c r="DD60" s="13" t="s">
        <v>2362</v>
      </c>
      <c r="DE60" s="13" t="s">
        <v>2360</v>
      </c>
      <c r="DF60" s="13" t="s">
        <v>50</v>
      </c>
      <c r="DG60" s="13" t="s">
        <v>2370</v>
      </c>
      <c r="DH60" s="13" t="s">
        <v>2364</v>
      </c>
      <c r="DI60" s="13" t="s">
        <v>2360</v>
      </c>
      <c r="DJ60" s="13" t="s">
        <v>3582</v>
      </c>
      <c r="DK60" s="13" t="s">
        <v>50</v>
      </c>
      <c r="DL60" s="13" t="s">
        <v>3582</v>
      </c>
      <c r="DM60" s="13" t="s">
        <v>50</v>
      </c>
      <c r="DN60" s="13" t="s">
        <v>3580</v>
      </c>
      <c r="DO60" s="13" t="s">
        <v>50</v>
      </c>
      <c r="DP60" s="13" t="s">
        <v>3582</v>
      </c>
      <c r="DQ60" s="13" t="s">
        <v>2361</v>
      </c>
      <c r="DR60" s="13" t="s">
        <v>50</v>
      </c>
      <c r="DS60" s="13" t="s">
        <v>3583</v>
      </c>
      <c r="DT60" s="13" t="s">
        <v>3580</v>
      </c>
      <c r="DU60" s="13" t="s">
        <v>50</v>
      </c>
      <c r="DV60" s="13" t="s">
        <v>50</v>
      </c>
      <c r="DW60" s="13" t="s">
        <v>3580</v>
      </c>
      <c r="DX60" s="13" t="s">
        <v>2360</v>
      </c>
      <c r="DY60" s="13" t="s">
        <v>2362</v>
      </c>
      <c r="DZ60" s="13" t="s">
        <v>50</v>
      </c>
      <c r="EA60" s="13" t="s">
        <v>2360</v>
      </c>
      <c r="EB60" s="13" t="s">
        <v>2360</v>
      </c>
      <c r="EC60" s="13" t="s">
        <v>2365</v>
      </c>
      <c r="ED60" s="13" t="s">
        <v>50</v>
      </c>
      <c r="EE60" s="13" t="s">
        <v>2370</v>
      </c>
      <c r="EF60" s="13" t="s">
        <v>2360</v>
      </c>
      <c r="EG60" s="13" t="s">
        <v>50</v>
      </c>
      <c r="EH60" s="13" t="s">
        <v>2360</v>
      </c>
      <c r="EI60" s="13" t="s">
        <v>50</v>
      </c>
      <c r="EJ60" s="13" t="s">
        <v>2372</v>
      </c>
      <c r="EK60" s="13" t="s">
        <v>50</v>
      </c>
      <c r="EL60" s="99"/>
      <c r="EM60" s="99"/>
    </row>
    <row r="61" spans="1:143" s="13" customFormat="1" ht="15" customHeight="1" x14ac:dyDescent="0.25">
      <c r="A61" s="30" t="s">
        <v>365</v>
      </c>
      <c r="B61" s="97"/>
      <c r="C61" s="97"/>
      <c r="D61" s="97"/>
      <c r="E61" s="97"/>
      <c r="F61" s="97"/>
      <c r="G61" s="93" t="s">
        <v>2337</v>
      </c>
      <c r="H61" s="14" t="s">
        <v>199</v>
      </c>
      <c r="I61" s="14" t="s">
        <v>260</v>
      </c>
      <c r="J61" s="13" t="s">
        <v>2373</v>
      </c>
      <c r="K61" s="13" t="s">
        <v>2373</v>
      </c>
      <c r="L61" s="13" t="s">
        <v>2360</v>
      </c>
      <c r="M61" s="13" t="s">
        <v>2374</v>
      </c>
      <c r="N61" s="13" t="s">
        <v>50</v>
      </c>
      <c r="O61" s="13" t="s">
        <v>2369</v>
      </c>
      <c r="P61" s="13" t="s">
        <v>2360</v>
      </c>
      <c r="Q61" s="13" t="s">
        <v>2374</v>
      </c>
      <c r="R61" s="13" t="s">
        <v>2360</v>
      </c>
      <c r="S61" s="13" t="s">
        <v>2375</v>
      </c>
      <c r="T61" s="13" t="s">
        <v>2360</v>
      </c>
      <c r="U61" s="13" t="s">
        <v>50</v>
      </c>
      <c r="V61" s="13" t="s">
        <v>2374</v>
      </c>
      <c r="W61" s="13" t="s">
        <v>2376</v>
      </c>
      <c r="X61" s="13" t="s">
        <v>50</v>
      </c>
      <c r="Y61" s="13" t="s">
        <v>2374</v>
      </c>
      <c r="Z61" s="13" t="s">
        <v>50</v>
      </c>
      <c r="AA61" s="13" t="s">
        <v>2376</v>
      </c>
      <c r="AB61" s="13" t="s">
        <v>50</v>
      </c>
      <c r="AC61" s="13" t="s">
        <v>50</v>
      </c>
      <c r="AD61" s="13" t="s">
        <v>2374</v>
      </c>
      <c r="AE61" s="13" t="s">
        <v>2360</v>
      </c>
      <c r="AF61" s="13" t="s">
        <v>2376</v>
      </c>
      <c r="AG61" s="13" t="s">
        <v>2374</v>
      </c>
      <c r="AH61" s="13" t="s">
        <v>2376</v>
      </c>
      <c r="AI61" s="13" t="s">
        <v>50</v>
      </c>
      <c r="AJ61" s="13" t="s">
        <v>2374</v>
      </c>
      <c r="AK61" s="13" t="s">
        <v>2360</v>
      </c>
      <c r="AL61" s="13" t="s">
        <v>2375</v>
      </c>
      <c r="AM61" s="13" t="s">
        <v>50</v>
      </c>
      <c r="AN61" s="13" t="s">
        <v>2375</v>
      </c>
      <c r="AO61" s="13" t="s">
        <v>50</v>
      </c>
      <c r="AP61" s="13" t="s">
        <v>2373</v>
      </c>
      <c r="AQ61" s="13" t="s">
        <v>2374</v>
      </c>
      <c r="AR61" s="13" t="s">
        <v>50</v>
      </c>
      <c r="AS61" s="13" t="s">
        <v>50</v>
      </c>
      <c r="AT61" s="13" t="s">
        <v>2360</v>
      </c>
      <c r="AU61" s="13" t="s">
        <v>2360</v>
      </c>
      <c r="AV61" s="13" t="s">
        <v>50</v>
      </c>
      <c r="AW61" s="13" t="s">
        <v>50</v>
      </c>
      <c r="AX61" s="13" t="s">
        <v>2373</v>
      </c>
      <c r="AY61" s="13" t="s">
        <v>2360</v>
      </c>
      <c r="AZ61" s="13" t="s">
        <v>50</v>
      </c>
      <c r="BA61" s="13" t="s">
        <v>50</v>
      </c>
      <c r="BB61" s="13" t="s">
        <v>50</v>
      </c>
      <c r="BC61" s="13" t="s">
        <v>50</v>
      </c>
      <c r="BD61" s="13" t="s">
        <v>2374</v>
      </c>
      <c r="BE61" s="13" t="s">
        <v>2369</v>
      </c>
      <c r="BF61" s="13" t="s">
        <v>50</v>
      </c>
      <c r="BG61" s="13" t="s">
        <v>50</v>
      </c>
      <c r="BH61" s="13" t="s">
        <v>50</v>
      </c>
      <c r="BI61" s="13" t="s">
        <v>2375</v>
      </c>
      <c r="BJ61" s="13" t="s">
        <v>2374</v>
      </c>
      <c r="BK61" s="13" t="s">
        <v>2377</v>
      </c>
      <c r="BL61" s="13" t="s">
        <v>2375</v>
      </c>
      <c r="BM61" s="13" t="s">
        <v>50</v>
      </c>
      <c r="BN61" s="13" t="s">
        <v>50</v>
      </c>
      <c r="BO61" s="13" t="s">
        <v>2373</v>
      </c>
      <c r="BP61" s="13" t="s">
        <v>50</v>
      </c>
      <c r="BQ61" s="13" t="s">
        <v>2374</v>
      </c>
      <c r="BR61" s="13" t="s">
        <v>2360</v>
      </c>
      <c r="BS61" s="13" t="s">
        <v>50</v>
      </c>
      <c r="BT61" s="13" t="s">
        <v>2375</v>
      </c>
      <c r="BU61" s="13" t="s">
        <v>2360</v>
      </c>
      <c r="BV61" s="13" t="s">
        <v>50</v>
      </c>
      <c r="BW61" s="13" t="s">
        <v>2360</v>
      </c>
      <c r="BX61" s="13" t="s">
        <v>2378</v>
      </c>
      <c r="BY61" s="13" t="s">
        <v>2379</v>
      </c>
      <c r="BZ61" s="13" t="s">
        <v>2378</v>
      </c>
      <c r="CA61" s="13" t="s">
        <v>2375</v>
      </c>
      <c r="CB61" s="13" t="s">
        <v>2376</v>
      </c>
      <c r="CC61" s="13" t="s">
        <v>2374</v>
      </c>
      <c r="CD61" s="13" t="s">
        <v>2377</v>
      </c>
      <c r="CE61" s="13" t="s">
        <v>2369</v>
      </c>
      <c r="CF61" s="13" t="s">
        <v>2365</v>
      </c>
      <c r="CG61" s="13" t="s">
        <v>2373</v>
      </c>
      <c r="CH61" s="13" t="s">
        <v>2373</v>
      </c>
      <c r="CI61" s="13" t="s">
        <v>2360</v>
      </c>
      <c r="CJ61" s="13" t="s">
        <v>2374</v>
      </c>
      <c r="CK61" s="13" t="s">
        <v>50</v>
      </c>
      <c r="CL61" s="13" t="s">
        <v>2374</v>
      </c>
      <c r="CM61" s="13" t="s">
        <v>50</v>
      </c>
      <c r="CN61" s="13" t="s">
        <v>50</v>
      </c>
      <c r="CO61" s="13" t="s">
        <v>2375</v>
      </c>
      <c r="CP61" s="13" t="s">
        <v>2360</v>
      </c>
      <c r="CQ61" s="13" t="s">
        <v>2373</v>
      </c>
      <c r="CR61" s="13" t="s">
        <v>2373</v>
      </c>
      <c r="CS61" s="13" t="s">
        <v>2374</v>
      </c>
      <c r="CT61" s="13" t="s">
        <v>50</v>
      </c>
      <c r="CU61" s="13" t="s">
        <v>2373</v>
      </c>
      <c r="CV61" s="13" t="s">
        <v>2360</v>
      </c>
      <c r="CW61" s="13" t="s">
        <v>2376</v>
      </c>
      <c r="CX61" s="13" t="s">
        <v>50</v>
      </c>
      <c r="CY61" s="13" t="s">
        <v>2375</v>
      </c>
      <c r="CZ61" s="13" t="s">
        <v>50</v>
      </c>
      <c r="DA61" s="13" t="s">
        <v>2375</v>
      </c>
      <c r="DB61" s="13" t="s">
        <v>2360</v>
      </c>
      <c r="DC61" s="13" t="s">
        <v>50</v>
      </c>
      <c r="DD61" s="13" t="s">
        <v>50</v>
      </c>
      <c r="DE61" s="13" t="s">
        <v>50</v>
      </c>
      <c r="DF61" s="13" t="s">
        <v>50</v>
      </c>
      <c r="DG61" s="13" t="s">
        <v>2376</v>
      </c>
      <c r="DH61" s="13" t="s">
        <v>2376</v>
      </c>
      <c r="DI61" s="13" t="s">
        <v>2374</v>
      </c>
      <c r="DJ61" s="13" t="s">
        <v>50</v>
      </c>
      <c r="DK61" s="13" t="s">
        <v>50</v>
      </c>
      <c r="DL61" s="13" t="s">
        <v>50</v>
      </c>
      <c r="DM61" s="13" t="s">
        <v>50</v>
      </c>
      <c r="DN61" s="13" t="s">
        <v>2369</v>
      </c>
      <c r="DO61" s="13" t="s">
        <v>50</v>
      </c>
      <c r="DP61" s="13" t="s">
        <v>2374</v>
      </c>
      <c r="DQ61" s="13" t="s">
        <v>2360</v>
      </c>
      <c r="DR61" s="13" t="s">
        <v>50</v>
      </c>
      <c r="DS61" s="13" t="s">
        <v>2378</v>
      </c>
      <c r="DT61" s="13" t="s">
        <v>2369</v>
      </c>
      <c r="DU61" s="13" t="s">
        <v>50</v>
      </c>
      <c r="DV61" s="13" t="s">
        <v>50</v>
      </c>
      <c r="DW61" s="13" t="s">
        <v>2369</v>
      </c>
      <c r="DX61" s="13" t="s">
        <v>2374</v>
      </c>
      <c r="DY61" s="13" t="s">
        <v>2375</v>
      </c>
      <c r="DZ61" s="13" t="s">
        <v>2360</v>
      </c>
      <c r="EA61" s="13" t="s">
        <v>2375</v>
      </c>
      <c r="EB61" s="13" t="s">
        <v>2374</v>
      </c>
      <c r="EC61" s="13" t="s">
        <v>2375</v>
      </c>
      <c r="ED61" s="13" t="s">
        <v>2360</v>
      </c>
      <c r="EE61" s="13" t="s">
        <v>2374</v>
      </c>
      <c r="EF61" s="13" t="s">
        <v>2373</v>
      </c>
      <c r="EG61" s="13" t="s">
        <v>50</v>
      </c>
      <c r="EH61" s="13" t="s">
        <v>50</v>
      </c>
      <c r="EI61" s="13" t="s">
        <v>2360</v>
      </c>
      <c r="EJ61" s="13" t="s">
        <v>2374</v>
      </c>
      <c r="EK61" s="13" t="s">
        <v>2360</v>
      </c>
      <c r="EL61" s="99"/>
      <c r="EM61" s="99"/>
    </row>
    <row r="62" spans="1:143" s="13" customFormat="1" ht="15" customHeight="1" x14ac:dyDescent="0.25">
      <c r="A62" s="30" t="s">
        <v>366</v>
      </c>
      <c r="B62" s="97"/>
      <c r="C62" s="97"/>
      <c r="D62" s="97"/>
      <c r="E62" s="97"/>
      <c r="F62" s="97"/>
      <c r="G62" s="93" t="s">
        <v>2328</v>
      </c>
      <c r="H62" s="14" t="s">
        <v>199</v>
      </c>
      <c r="I62" s="14" t="s">
        <v>260</v>
      </c>
      <c r="J62" s="13" t="s">
        <v>50</v>
      </c>
      <c r="K62" s="13" t="s">
        <v>50</v>
      </c>
      <c r="L62" s="13" t="s">
        <v>50</v>
      </c>
      <c r="M62" s="13" t="s">
        <v>50</v>
      </c>
      <c r="N62" s="13" t="s">
        <v>50</v>
      </c>
      <c r="O62" s="13" t="s">
        <v>50</v>
      </c>
      <c r="P62" s="13" t="s">
        <v>10</v>
      </c>
      <c r="Q62" s="13" t="s">
        <v>50</v>
      </c>
      <c r="R62" s="13" t="s">
        <v>50</v>
      </c>
      <c r="S62" s="13" t="s">
        <v>50</v>
      </c>
      <c r="T62" s="13" t="s">
        <v>50</v>
      </c>
      <c r="U62" s="13" t="s">
        <v>50</v>
      </c>
      <c r="V62" s="13" t="s">
        <v>50</v>
      </c>
      <c r="W62" s="13" t="s">
        <v>50</v>
      </c>
      <c r="X62" s="13" t="s">
        <v>50</v>
      </c>
      <c r="Y62" s="13" t="s">
        <v>50</v>
      </c>
      <c r="Z62" s="13" t="s">
        <v>50</v>
      </c>
      <c r="AA62" s="13" t="s">
        <v>10</v>
      </c>
      <c r="AB62" s="13" t="s">
        <v>50</v>
      </c>
      <c r="AC62" s="13" t="s">
        <v>50</v>
      </c>
      <c r="AD62" s="13" t="s">
        <v>50</v>
      </c>
      <c r="AE62" s="13" t="s">
        <v>50</v>
      </c>
      <c r="AF62" s="13" t="s">
        <v>50</v>
      </c>
      <c r="AG62" s="13" t="s">
        <v>10</v>
      </c>
      <c r="AH62" s="13" t="s">
        <v>50</v>
      </c>
      <c r="AI62" s="13" t="s">
        <v>50</v>
      </c>
      <c r="AJ62" s="13" t="s">
        <v>10</v>
      </c>
      <c r="AK62" s="13" t="s">
        <v>50</v>
      </c>
      <c r="AL62" s="13" t="s">
        <v>50</v>
      </c>
      <c r="AM62" s="13" t="s">
        <v>10</v>
      </c>
      <c r="AN62" s="13" t="s">
        <v>10</v>
      </c>
      <c r="AO62" s="13" t="s">
        <v>50</v>
      </c>
      <c r="AP62" s="13" t="s">
        <v>10</v>
      </c>
      <c r="AQ62" s="13" t="s">
        <v>50</v>
      </c>
      <c r="AR62" s="13" t="s">
        <v>50</v>
      </c>
      <c r="AS62" s="13" t="s">
        <v>50</v>
      </c>
      <c r="AT62" s="13" t="s">
        <v>50</v>
      </c>
      <c r="AU62" s="13" t="s">
        <v>50</v>
      </c>
      <c r="AV62" s="13" t="s">
        <v>50</v>
      </c>
      <c r="AW62" s="13" t="s">
        <v>50</v>
      </c>
      <c r="AX62" s="13" t="s">
        <v>50</v>
      </c>
      <c r="AY62" s="13" t="s">
        <v>50</v>
      </c>
      <c r="AZ62" s="13" t="s">
        <v>50</v>
      </c>
      <c r="BA62" s="13" t="s">
        <v>50</v>
      </c>
      <c r="BB62" s="13" t="s">
        <v>50</v>
      </c>
      <c r="BC62" s="13" t="s">
        <v>50</v>
      </c>
      <c r="BD62" s="13" t="s">
        <v>50</v>
      </c>
      <c r="BE62" s="13" t="s">
        <v>50</v>
      </c>
      <c r="BF62" s="13" t="s">
        <v>50</v>
      </c>
      <c r="BG62" s="13" t="s">
        <v>50</v>
      </c>
      <c r="BH62" s="13" t="s">
        <v>50</v>
      </c>
      <c r="BI62" s="13" t="s">
        <v>50</v>
      </c>
      <c r="BJ62" s="13" t="s">
        <v>50</v>
      </c>
      <c r="BK62" s="13" t="s">
        <v>50</v>
      </c>
      <c r="BL62" s="13" t="s">
        <v>50</v>
      </c>
      <c r="BM62" s="13" t="s">
        <v>50</v>
      </c>
      <c r="BN62" s="13" t="s">
        <v>50</v>
      </c>
      <c r="BO62" s="13" t="s">
        <v>50</v>
      </c>
      <c r="BP62" s="13" t="s">
        <v>50</v>
      </c>
      <c r="BQ62" s="13" t="s">
        <v>50</v>
      </c>
      <c r="BR62" s="13" t="s">
        <v>50</v>
      </c>
      <c r="BS62" s="13" t="s">
        <v>50</v>
      </c>
      <c r="BT62" s="13" t="s">
        <v>10</v>
      </c>
      <c r="BU62" s="13" t="s">
        <v>50</v>
      </c>
      <c r="BV62" s="13" t="s">
        <v>10</v>
      </c>
      <c r="BW62" s="13" t="s">
        <v>50</v>
      </c>
      <c r="BX62" s="13" t="s">
        <v>50</v>
      </c>
      <c r="BY62" s="13" t="s">
        <v>50</v>
      </c>
      <c r="BZ62" s="13" t="s">
        <v>50</v>
      </c>
      <c r="CA62" s="13" t="s">
        <v>50</v>
      </c>
      <c r="CB62" s="13" t="s">
        <v>50</v>
      </c>
      <c r="CC62" s="13" t="s">
        <v>50</v>
      </c>
      <c r="CD62" s="13" t="s">
        <v>50</v>
      </c>
      <c r="CE62" s="13" t="s">
        <v>50</v>
      </c>
      <c r="CF62" s="13" t="s">
        <v>50</v>
      </c>
      <c r="CG62" s="13" t="s">
        <v>50</v>
      </c>
      <c r="CH62" s="13" t="s">
        <v>10</v>
      </c>
      <c r="CI62" s="13" t="s">
        <v>50</v>
      </c>
      <c r="CJ62" s="13" t="s">
        <v>10</v>
      </c>
      <c r="CK62" s="13" t="s">
        <v>50</v>
      </c>
      <c r="CL62" s="13" t="s">
        <v>50</v>
      </c>
      <c r="CM62" s="13" t="s">
        <v>50</v>
      </c>
      <c r="CN62" s="13" t="s">
        <v>50</v>
      </c>
      <c r="CO62" s="13" t="s">
        <v>50</v>
      </c>
      <c r="CP62" s="13" t="s">
        <v>50</v>
      </c>
      <c r="CQ62" s="13" t="s">
        <v>50</v>
      </c>
      <c r="CR62" s="13" t="s">
        <v>50</v>
      </c>
      <c r="CS62" s="13" t="s">
        <v>50</v>
      </c>
      <c r="CT62" s="13" t="s">
        <v>50</v>
      </c>
      <c r="CU62" s="13" t="s">
        <v>50</v>
      </c>
      <c r="CV62" s="13" t="s">
        <v>50</v>
      </c>
      <c r="CW62" s="13" t="s">
        <v>50</v>
      </c>
      <c r="CX62" s="13" t="s">
        <v>50</v>
      </c>
      <c r="CY62" s="13" t="s">
        <v>50</v>
      </c>
      <c r="CZ62" s="13" t="s">
        <v>50</v>
      </c>
      <c r="DA62" s="13" t="s">
        <v>10</v>
      </c>
      <c r="DB62" s="13" t="s">
        <v>10</v>
      </c>
      <c r="DC62" s="13" t="s">
        <v>50</v>
      </c>
      <c r="DD62" s="13" t="s">
        <v>50</v>
      </c>
      <c r="DE62" s="13" t="s">
        <v>50</v>
      </c>
      <c r="DF62" s="13" t="s">
        <v>50</v>
      </c>
      <c r="DG62" s="13" t="s">
        <v>10</v>
      </c>
      <c r="DH62" s="13" t="s">
        <v>10</v>
      </c>
      <c r="DI62" s="13" t="s">
        <v>10</v>
      </c>
      <c r="DJ62" s="13" t="s">
        <v>50</v>
      </c>
      <c r="DK62" s="13" t="s">
        <v>50</v>
      </c>
      <c r="DL62" s="13" t="s">
        <v>50</v>
      </c>
      <c r="DM62" s="13" t="s">
        <v>50</v>
      </c>
      <c r="DN62" s="13" t="s">
        <v>50</v>
      </c>
      <c r="DO62" s="13" t="s">
        <v>50</v>
      </c>
      <c r="DP62" s="13" t="s">
        <v>50</v>
      </c>
      <c r="DQ62" s="13" t="s">
        <v>10</v>
      </c>
      <c r="DR62" s="13" t="s">
        <v>50</v>
      </c>
      <c r="DS62" s="13" t="s">
        <v>10</v>
      </c>
      <c r="DT62" s="13" t="s">
        <v>50</v>
      </c>
      <c r="DU62" s="13" t="s">
        <v>50</v>
      </c>
      <c r="DV62" s="13" t="s">
        <v>50</v>
      </c>
      <c r="DW62" s="13" t="s">
        <v>50</v>
      </c>
      <c r="DX62" s="13" t="s">
        <v>50</v>
      </c>
      <c r="DY62" s="13" t="s">
        <v>10</v>
      </c>
      <c r="DZ62" s="13" t="s">
        <v>50</v>
      </c>
      <c r="EA62" s="13" t="s">
        <v>50</v>
      </c>
      <c r="EB62" s="13" t="s">
        <v>50</v>
      </c>
      <c r="EC62" s="13" t="s">
        <v>50</v>
      </c>
      <c r="ED62" s="13" t="s">
        <v>50</v>
      </c>
      <c r="EE62" s="13" t="s">
        <v>10</v>
      </c>
      <c r="EF62" s="13" t="s">
        <v>50</v>
      </c>
      <c r="EG62" s="13" t="s">
        <v>50</v>
      </c>
      <c r="EH62" s="13" t="s">
        <v>50</v>
      </c>
      <c r="EI62" s="13" t="s">
        <v>50</v>
      </c>
      <c r="EJ62" s="13" t="s">
        <v>50</v>
      </c>
      <c r="EK62" s="13" t="s">
        <v>50</v>
      </c>
      <c r="EL62" s="99"/>
      <c r="EM62" s="99"/>
    </row>
    <row r="63" spans="1:143" s="13" customFormat="1" ht="15" customHeight="1" x14ac:dyDescent="0.25">
      <c r="A63" s="30" t="s">
        <v>367</v>
      </c>
      <c r="B63" s="97"/>
      <c r="C63" s="97"/>
      <c r="D63" s="97"/>
      <c r="E63" s="97"/>
      <c r="F63" s="97"/>
      <c r="G63" s="93" t="s">
        <v>2335</v>
      </c>
      <c r="H63" s="14" t="s">
        <v>199</v>
      </c>
      <c r="I63" s="14" t="s">
        <v>260</v>
      </c>
      <c r="J63" s="13" t="s">
        <v>50</v>
      </c>
      <c r="K63" s="13" t="s">
        <v>50</v>
      </c>
      <c r="L63" s="13" t="s">
        <v>50</v>
      </c>
      <c r="M63" s="13" t="s">
        <v>50</v>
      </c>
      <c r="N63" s="13" t="s">
        <v>50</v>
      </c>
      <c r="O63" s="13" t="s">
        <v>50</v>
      </c>
      <c r="P63" s="13" t="s">
        <v>50</v>
      </c>
      <c r="Q63" s="13" t="s">
        <v>50</v>
      </c>
      <c r="R63" s="13" t="s">
        <v>50</v>
      </c>
      <c r="S63" s="13" t="s">
        <v>2380</v>
      </c>
      <c r="T63" s="13" t="s">
        <v>50</v>
      </c>
      <c r="U63" s="13" t="s">
        <v>50</v>
      </c>
      <c r="V63" s="13" t="s">
        <v>50</v>
      </c>
      <c r="W63" s="13" t="s">
        <v>50</v>
      </c>
      <c r="X63" s="13" t="s">
        <v>50</v>
      </c>
      <c r="Y63" s="13" t="s">
        <v>50</v>
      </c>
      <c r="Z63" s="13" t="s">
        <v>50</v>
      </c>
      <c r="AA63" s="13" t="s">
        <v>50</v>
      </c>
      <c r="AB63" s="13" t="s">
        <v>50</v>
      </c>
      <c r="AC63" s="13" t="s">
        <v>50</v>
      </c>
      <c r="AD63" s="13" t="s">
        <v>2381</v>
      </c>
      <c r="AE63" s="13" t="s">
        <v>50</v>
      </c>
      <c r="AF63" s="13" t="s">
        <v>50</v>
      </c>
      <c r="AG63" s="13" t="s">
        <v>50</v>
      </c>
      <c r="AH63" s="13" t="s">
        <v>50</v>
      </c>
      <c r="AI63" s="13" t="s">
        <v>50</v>
      </c>
      <c r="AJ63" s="13" t="s">
        <v>50</v>
      </c>
      <c r="AK63" s="13" t="s">
        <v>50</v>
      </c>
      <c r="AL63" s="13" t="s">
        <v>50</v>
      </c>
      <c r="AM63" s="13" t="s">
        <v>50</v>
      </c>
      <c r="AN63" s="13" t="s">
        <v>2381</v>
      </c>
      <c r="AO63" s="13" t="s">
        <v>50</v>
      </c>
      <c r="AP63" s="13" t="s">
        <v>50</v>
      </c>
      <c r="AQ63" s="13" t="s">
        <v>50</v>
      </c>
      <c r="AR63" s="13" t="s">
        <v>50</v>
      </c>
      <c r="AS63" s="13" t="s">
        <v>50</v>
      </c>
      <c r="AT63" s="13" t="s">
        <v>50</v>
      </c>
      <c r="AU63" s="13" t="s">
        <v>50</v>
      </c>
      <c r="AV63" s="13" t="s">
        <v>50</v>
      </c>
      <c r="AW63" s="13" t="s">
        <v>50</v>
      </c>
      <c r="AX63" s="13" t="s">
        <v>50</v>
      </c>
      <c r="AY63" s="13" t="s">
        <v>50</v>
      </c>
      <c r="AZ63" s="13" t="s">
        <v>50</v>
      </c>
      <c r="BA63" s="13" t="s">
        <v>50</v>
      </c>
      <c r="BB63" s="13" t="s">
        <v>50</v>
      </c>
      <c r="BC63" s="13" t="s">
        <v>50</v>
      </c>
      <c r="BD63" s="13" t="s">
        <v>50</v>
      </c>
      <c r="BE63" s="13" t="s">
        <v>50</v>
      </c>
      <c r="BF63" s="13" t="s">
        <v>50</v>
      </c>
      <c r="BG63" s="13" t="s">
        <v>50</v>
      </c>
      <c r="BH63" s="13" t="s">
        <v>50</v>
      </c>
      <c r="BI63" s="13" t="s">
        <v>2381</v>
      </c>
      <c r="BJ63" s="13" t="s">
        <v>50</v>
      </c>
      <c r="BK63" s="13" t="s">
        <v>50</v>
      </c>
      <c r="BL63" s="13" t="s">
        <v>50</v>
      </c>
      <c r="BM63" s="13" t="s">
        <v>50</v>
      </c>
      <c r="BN63" s="13" t="s">
        <v>50</v>
      </c>
      <c r="BO63" s="13" t="s">
        <v>50</v>
      </c>
      <c r="BP63" s="13" t="s">
        <v>50</v>
      </c>
      <c r="BQ63" s="13" t="s">
        <v>50</v>
      </c>
      <c r="BR63" s="13" t="s">
        <v>50</v>
      </c>
      <c r="BS63" s="13" t="s">
        <v>50</v>
      </c>
      <c r="BT63" s="13" t="s">
        <v>2381</v>
      </c>
      <c r="BU63" s="13" t="s">
        <v>50</v>
      </c>
      <c r="BV63" s="13" t="s">
        <v>50</v>
      </c>
      <c r="BW63" s="13" t="s">
        <v>50</v>
      </c>
      <c r="BX63" s="13" t="s">
        <v>50</v>
      </c>
      <c r="BY63" s="13" t="s">
        <v>50</v>
      </c>
      <c r="BZ63" s="13" t="s">
        <v>2381</v>
      </c>
      <c r="CA63" s="13" t="s">
        <v>50</v>
      </c>
      <c r="CB63" s="13" t="s">
        <v>50</v>
      </c>
      <c r="CC63" s="13" t="s">
        <v>50</v>
      </c>
      <c r="CD63" s="13" t="s">
        <v>50</v>
      </c>
      <c r="CE63" s="13" t="s">
        <v>50</v>
      </c>
      <c r="CF63" s="13" t="s">
        <v>50</v>
      </c>
      <c r="CG63" s="13" t="s">
        <v>50</v>
      </c>
      <c r="CH63" s="13" t="s">
        <v>50</v>
      </c>
      <c r="CI63" s="13" t="s">
        <v>50</v>
      </c>
      <c r="CJ63" s="13" t="s">
        <v>50</v>
      </c>
      <c r="CK63" s="13" t="s">
        <v>50</v>
      </c>
      <c r="CL63" s="13" t="s">
        <v>50</v>
      </c>
      <c r="CM63" s="13" t="s">
        <v>50</v>
      </c>
      <c r="CN63" s="13" t="s">
        <v>50</v>
      </c>
      <c r="CO63" s="13" t="s">
        <v>2381</v>
      </c>
      <c r="CP63" s="13" t="s">
        <v>50</v>
      </c>
      <c r="CQ63" s="13" t="s">
        <v>50</v>
      </c>
      <c r="CR63" s="13" t="s">
        <v>50</v>
      </c>
      <c r="CS63" s="13" t="s">
        <v>50</v>
      </c>
      <c r="CT63" s="13" t="s">
        <v>50</v>
      </c>
      <c r="CU63" s="13" t="s">
        <v>50</v>
      </c>
      <c r="CV63" s="13" t="s">
        <v>50</v>
      </c>
      <c r="CW63" s="13" t="s">
        <v>50</v>
      </c>
      <c r="CX63" s="13" t="s">
        <v>50</v>
      </c>
      <c r="CY63" s="13" t="s">
        <v>50</v>
      </c>
      <c r="CZ63" s="13" t="s">
        <v>50</v>
      </c>
      <c r="DA63" s="13" t="s">
        <v>50</v>
      </c>
      <c r="DB63" s="13" t="s">
        <v>50</v>
      </c>
      <c r="DC63" s="13" t="s">
        <v>50</v>
      </c>
      <c r="DD63" s="13" t="s">
        <v>50</v>
      </c>
      <c r="DE63" s="13" t="s">
        <v>50</v>
      </c>
      <c r="DF63" s="13" t="s">
        <v>50</v>
      </c>
      <c r="DG63" s="13" t="s">
        <v>50</v>
      </c>
      <c r="DH63" s="13" t="s">
        <v>50</v>
      </c>
      <c r="DI63" s="13" t="s">
        <v>50</v>
      </c>
      <c r="DJ63" s="13" t="s">
        <v>50</v>
      </c>
      <c r="DK63" s="13" t="s">
        <v>50</v>
      </c>
      <c r="DL63" s="13" t="s">
        <v>50</v>
      </c>
      <c r="DM63" s="13" t="s">
        <v>50</v>
      </c>
      <c r="DN63" s="13" t="s">
        <v>50</v>
      </c>
      <c r="DO63" s="13" t="s">
        <v>50</v>
      </c>
      <c r="DP63" s="13" t="s">
        <v>2381</v>
      </c>
      <c r="DQ63" s="13" t="s">
        <v>50</v>
      </c>
      <c r="DR63" s="13" t="s">
        <v>50</v>
      </c>
      <c r="DS63" s="13" t="s">
        <v>50</v>
      </c>
      <c r="DT63" s="13" t="s">
        <v>50</v>
      </c>
      <c r="DU63" s="13" t="s">
        <v>50</v>
      </c>
      <c r="DV63" s="13" t="s">
        <v>50</v>
      </c>
      <c r="DW63" s="13" t="s">
        <v>50</v>
      </c>
      <c r="DX63" s="13" t="s">
        <v>50</v>
      </c>
      <c r="DY63" s="13" t="s">
        <v>50</v>
      </c>
      <c r="DZ63" s="13" t="s">
        <v>50</v>
      </c>
      <c r="EA63" s="13" t="s">
        <v>2381</v>
      </c>
      <c r="EB63" s="13" t="s">
        <v>50</v>
      </c>
      <c r="EC63" s="13" t="s">
        <v>2381</v>
      </c>
      <c r="ED63" s="13" t="s">
        <v>50</v>
      </c>
      <c r="EE63" s="13" t="s">
        <v>50</v>
      </c>
      <c r="EF63" s="13" t="s">
        <v>50</v>
      </c>
      <c r="EG63" s="13" t="s">
        <v>50</v>
      </c>
      <c r="EH63" s="13" t="s">
        <v>50</v>
      </c>
      <c r="EI63" s="13" t="s">
        <v>50</v>
      </c>
      <c r="EJ63" s="13" t="s">
        <v>50</v>
      </c>
      <c r="EK63" s="13" t="s">
        <v>50</v>
      </c>
      <c r="EL63" s="99"/>
      <c r="EM63" s="99"/>
    </row>
    <row r="64" spans="1:143" s="13" customFormat="1" ht="15" customHeight="1" x14ac:dyDescent="0.25">
      <c r="A64" s="30" t="s">
        <v>368</v>
      </c>
      <c r="B64" s="97"/>
      <c r="C64" s="97"/>
      <c r="D64" s="97"/>
      <c r="E64" s="97"/>
      <c r="F64" s="97"/>
      <c r="G64" s="93" t="s">
        <v>2338</v>
      </c>
      <c r="H64" s="14" t="s">
        <v>199</v>
      </c>
      <c r="I64" s="14" t="s">
        <v>260</v>
      </c>
      <c r="J64" s="13" t="s">
        <v>50</v>
      </c>
      <c r="K64" s="13" t="s">
        <v>50</v>
      </c>
      <c r="L64" s="13" t="s">
        <v>50</v>
      </c>
      <c r="M64" s="13" t="s">
        <v>50</v>
      </c>
      <c r="N64" s="13" t="s">
        <v>50</v>
      </c>
      <c r="O64" s="13" t="s">
        <v>50</v>
      </c>
      <c r="P64" s="13" t="s">
        <v>50</v>
      </c>
      <c r="Q64" s="13" t="s">
        <v>50</v>
      </c>
      <c r="R64" s="13" t="s">
        <v>50</v>
      </c>
      <c r="S64" s="13" t="s">
        <v>2382</v>
      </c>
      <c r="T64" s="13" t="s">
        <v>50</v>
      </c>
      <c r="U64" s="13" t="s">
        <v>50</v>
      </c>
      <c r="V64" s="13" t="s">
        <v>50</v>
      </c>
      <c r="W64" s="13" t="s">
        <v>50</v>
      </c>
      <c r="X64" s="13" t="s">
        <v>50</v>
      </c>
      <c r="Y64" s="13" t="s">
        <v>50</v>
      </c>
      <c r="Z64" s="13" t="s">
        <v>50</v>
      </c>
      <c r="AA64" s="13" t="s">
        <v>50</v>
      </c>
      <c r="AB64" s="13" t="s">
        <v>50</v>
      </c>
      <c r="AC64" s="13" t="s">
        <v>50</v>
      </c>
      <c r="AD64" s="13" t="s">
        <v>50</v>
      </c>
      <c r="AE64" s="13" t="s">
        <v>50</v>
      </c>
      <c r="AF64" s="13" t="s">
        <v>50</v>
      </c>
      <c r="AG64" s="13" t="s">
        <v>50</v>
      </c>
      <c r="AH64" s="13" t="s">
        <v>50</v>
      </c>
      <c r="AI64" s="13" t="s">
        <v>50</v>
      </c>
      <c r="AJ64" s="13" t="s">
        <v>50</v>
      </c>
      <c r="AK64" s="13" t="s">
        <v>50</v>
      </c>
      <c r="AL64" s="13" t="s">
        <v>50</v>
      </c>
      <c r="AM64" s="13" t="s">
        <v>50</v>
      </c>
      <c r="AN64" s="13" t="s">
        <v>50</v>
      </c>
      <c r="AO64" s="13" t="s">
        <v>50</v>
      </c>
      <c r="AP64" s="13" t="s">
        <v>50</v>
      </c>
      <c r="AQ64" s="13" t="s">
        <v>50</v>
      </c>
      <c r="AR64" s="13" t="s">
        <v>50</v>
      </c>
      <c r="AS64" s="13" t="s">
        <v>50</v>
      </c>
      <c r="AT64" s="13" t="s">
        <v>50</v>
      </c>
      <c r="AU64" s="13" t="s">
        <v>50</v>
      </c>
      <c r="AV64" s="13" t="s">
        <v>50</v>
      </c>
      <c r="AW64" s="13" t="s">
        <v>50</v>
      </c>
      <c r="AX64" s="13" t="s">
        <v>50</v>
      </c>
      <c r="AY64" s="13" t="s">
        <v>50</v>
      </c>
      <c r="AZ64" s="13" t="s">
        <v>50</v>
      </c>
      <c r="BA64" s="13" t="s">
        <v>50</v>
      </c>
      <c r="BB64" s="13" t="s">
        <v>50</v>
      </c>
      <c r="BC64" s="13" t="s">
        <v>50</v>
      </c>
      <c r="BD64" s="13" t="s">
        <v>50</v>
      </c>
      <c r="BE64" s="13" t="s">
        <v>50</v>
      </c>
      <c r="BF64" s="13" t="s">
        <v>50</v>
      </c>
      <c r="BG64" s="13" t="s">
        <v>50</v>
      </c>
      <c r="BH64" s="13" t="s">
        <v>50</v>
      </c>
      <c r="BI64" s="13" t="s">
        <v>50</v>
      </c>
      <c r="BJ64" s="13" t="s">
        <v>50</v>
      </c>
      <c r="BK64" s="13" t="s">
        <v>50</v>
      </c>
      <c r="BL64" s="13" t="s">
        <v>50</v>
      </c>
      <c r="BM64" s="13" t="s">
        <v>50</v>
      </c>
      <c r="BN64" s="13" t="s">
        <v>50</v>
      </c>
      <c r="BO64" s="13" t="s">
        <v>2382</v>
      </c>
      <c r="BP64" s="13" t="s">
        <v>50</v>
      </c>
      <c r="BQ64" s="13" t="s">
        <v>50</v>
      </c>
      <c r="BR64" s="13" t="s">
        <v>50</v>
      </c>
      <c r="BS64" s="13" t="s">
        <v>50</v>
      </c>
      <c r="BT64" s="13" t="s">
        <v>50</v>
      </c>
      <c r="BU64" s="13" t="s">
        <v>50</v>
      </c>
      <c r="BV64" s="13" t="s">
        <v>50</v>
      </c>
      <c r="BW64" s="13" t="s">
        <v>50</v>
      </c>
      <c r="BX64" s="13" t="s">
        <v>50</v>
      </c>
      <c r="BY64" s="13" t="s">
        <v>50</v>
      </c>
      <c r="BZ64" s="13" t="s">
        <v>50</v>
      </c>
      <c r="CA64" s="13" t="s">
        <v>50</v>
      </c>
      <c r="CB64" s="13" t="s">
        <v>50</v>
      </c>
      <c r="CC64" s="13" t="s">
        <v>50</v>
      </c>
      <c r="CD64" s="13" t="s">
        <v>50</v>
      </c>
      <c r="CE64" s="13" t="s">
        <v>50</v>
      </c>
      <c r="CF64" s="13" t="s">
        <v>50</v>
      </c>
      <c r="CG64" s="13" t="s">
        <v>50</v>
      </c>
      <c r="CH64" s="13" t="s">
        <v>50</v>
      </c>
      <c r="CI64" s="13" t="s">
        <v>50</v>
      </c>
      <c r="CJ64" s="13" t="s">
        <v>50</v>
      </c>
      <c r="CK64" s="13" t="s">
        <v>50</v>
      </c>
      <c r="CL64" s="13" t="s">
        <v>50</v>
      </c>
      <c r="CM64" s="13" t="s">
        <v>50</v>
      </c>
      <c r="CN64" s="13" t="s">
        <v>50</v>
      </c>
      <c r="CO64" s="13" t="s">
        <v>50</v>
      </c>
      <c r="CP64" s="13" t="s">
        <v>50</v>
      </c>
      <c r="CQ64" s="13" t="s">
        <v>50</v>
      </c>
      <c r="CR64" s="13" t="s">
        <v>50</v>
      </c>
      <c r="CS64" s="13" t="s">
        <v>50</v>
      </c>
      <c r="CT64" s="13" t="s">
        <v>50</v>
      </c>
      <c r="CU64" s="13" t="s">
        <v>50</v>
      </c>
      <c r="CV64" s="13" t="s">
        <v>50</v>
      </c>
      <c r="CW64" s="13" t="s">
        <v>50</v>
      </c>
      <c r="CX64" s="13" t="s">
        <v>50</v>
      </c>
      <c r="CY64" s="13" t="s">
        <v>50</v>
      </c>
      <c r="CZ64" s="13" t="s">
        <v>50</v>
      </c>
      <c r="DA64" s="13" t="s">
        <v>50</v>
      </c>
      <c r="DB64" s="13" t="s">
        <v>50</v>
      </c>
      <c r="DC64" s="13" t="s">
        <v>50</v>
      </c>
      <c r="DD64" s="13" t="s">
        <v>50</v>
      </c>
      <c r="DE64" s="13" t="s">
        <v>50</v>
      </c>
      <c r="DF64" s="13" t="s">
        <v>50</v>
      </c>
      <c r="DG64" s="13" t="s">
        <v>50</v>
      </c>
      <c r="DH64" s="13" t="s">
        <v>50</v>
      </c>
      <c r="DI64" s="13" t="s">
        <v>50</v>
      </c>
      <c r="DJ64" s="13" t="s">
        <v>50</v>
      </c>
      <c r="DK64" s="13" t="s">
        <v>50</v>
      </c>
      <c r="DL64" s="13" t="s">
        <v>50</v>
      </c>
      <c r="DM64" s="13" t="s">
        <v>50</v>
      </c>
      <c r="DN64" s="13" t="s">
        <v>50</v>
      </c>
      <c r="DO64" s="13" t="s">
        <v>50</v>
      </c>
      <c r="DP64" s="13" t="s">
        <v>50</v>
      </c>
      <c r="DQ64" s="13" t="s">
        <v>50</v>
      </c>
      <c r="DR64" s="13" t="s">
        <v>50</v>
      </c>
      <c r="DS64" s="13" t="s">
        <v>50</v>
      </c>
      <c r="DT64" s="13" t="s">
        <v>50</v>
      </c>
      <c r="DU64" s="13" t="s">
        <v>50</v>
      </c>
      <c r="DV64" s="13" t="s">
        <v>50</v>
      </c>
      <c r="DW64" s="13" t="s">
        <v>50</v>
      </c>
      <c r="DX64" s="13" t="s">
        <v>50</v>
      </c>
      <c r="DY64" s="13" t="s">
        <v>50</v>
      </c>
      <c r="DZ64" s="13" t="s">
        <v>50</v>
      </c>
      <c r="EA64" s="13" t="s">
        <v>50</v>
      </c>
      <c r="EB64" s="13" t="s">
        <v>50</v>
      </c>
      <c r="EC64" s="13" t="s">
        <v>50</v>
      </c>
      <c r="ED64" s="13" t="s">
        <v>50</v>
      </c>
      <c r="EE64" s="13" t="s">
        <v>50</v>
      </c>
      <c r="EF64" s="13" t="s">
        <v>50</v>
      </c>
      <c r="EG64" s="13" t="s">
        <v>50</v>
      </c>
      <c r="EH64" s="13" t="s">
        <v>50</v>
      </c>
      <c r="EI64" s="13" t="s">
        <v>50</v>
      </c>
      <c r="EJ64" s="13" t="s">
        <v>50</v>
      </c>
      <c r="EK64" s="13" t="s">
        <v>50</v>
      </c>
      <c r="EL64" s="99"/>
      <c r="EM64" s="99"/>
    </row>
    <row r="65" spans="1:143" s="13" customFormat="1" ht="15" customHeight="1" x14ac:dyDescent="0.25">
      <c r="A65" s="30" t="s">
        <v>369</v>
      </c>
      <c r="B65" s="97"/>
      <c r="C65" s="97"/>
      <c r="D65" s="97"/>
      <c r="E65" s="97"/>
      <c r="F65" s="97"/>
      <c r="G65" s="93" t="s">
        <v>2327</v>
      </c>
      <c r="H65" s="14" t="s">
        <v>199</v>
      </c>
      <c r="I65" s="14" t="s">
        <v>260</v>
      </c>
      <c r="J65" s="13" t="s">
        <v>50</v>
      </c>
      <c r="K65" s="13" t="s">
        <v>50</v>
      </c>
      <c r="L65" s="13" t="s">
        <v>50</v>
      </c>
      <c r="M65" s="13" t="s">
        <v>50</v>
      </c>
      <c r="N65" s="13" t="s">
        <v>50</v>
      </c>
      <c r="O65" s="13" t="s">
        <v>10</v>
      </c>
      <c r="P65" s="13" t="s">
        <v>50</v>
      </c>
      <c r="Q65" s="13" t="s">
        <v>10</v>
      </c>
      <c r="R65" s="13" t="s">
        <v>50</v>
      </c>
      <c r="S65" s="13" t="s">
        <v>10</v>
      </c>
      <c r="T65" s="13" t="s">
        <v>10</v>
      </c>
      <c r="U65" s="13" t="s">
        <v>50</v>
      </c>
      <c r="V65" s="13" t="s">
        <v>50</v>
      </c>
      <c r="W65" s="13" t="s">
        <v>50</v>
      </c>
      <c r="X65" s="13" t="s">
        <v>50</v>
      </c>
      <c r="Y65" s="13" t="s">
        <v>50</v>
      </c>
      <c r="Z65" s="13" t="s">
        <v>50</v>
      </c>
      <c r="AA65" s="13" t="s">
        <v>50</v>
      </c>
      <c r="AB65" s="13" t="s">
        <v>50</v>
      </c>
      <c r="AC65" s="13" t="s">
        <v>50</v>
      </c>
      <c r="AD65" s="13" t="s">
        <v>10</v>
      </c>
      <c r="AE65" s="13" t="s">
        <v>50</v>
      </c>
      <c r="AF65" s="13" t="s">
        <v>50</v>
      </c>
      <c r="AG65" s="13" t="s">
        <v>50</v>
      </c>
      <c r="AH65" s="13" t="s">
        <v>50</v>
      </c>
      <c r="AI65" s="13" t="s">
        <v>50</v>
      </c>
      <c r="AJ65" s="13" t="s">
        <v>50</v>
      </c>
      <c r="AK65" s="13" t="s">
        <v>50</v>
      </c>
      <c r="AL65" s="13" t="s">
        <v>50</v>
      </c>
      <c r="AM65" s="13" t="s">
        <v>50</v>
      </c>
      <c r="AN65" s="13" t="s">
        <v>10</v>
      </c>
      <c r="AO65" s="13" t="s">
        <v>50</v>
      </c>
      <c r="AP65" s="13" t="s">
        <v>50</v>
      </c>
      <c r="AQ65" s="13" t="s">
        <v>50</v>
      </c>
      <c r="AR65" s="13" t="s">
        <v>50</v>
      </c>
      <c r="AS65" s="13" t="s">
        <v>50</v>
      </c>
      <c r="AT65" s="13" t="s">
        <v>50</v>
      </c>
      <c r="AU65" s="13" t="s">
        <v>50</v>
      </c>
      <c r="AV65" s="13" t="s">
        <v>50</v>
      </c>
      <c r="AW65" s="13" t="s">
        <v>50</v>
      </c>
      <c r="AX65" s="13" t="s">
        <v>50</v>
      </c>
      <c r="AY65" s="13" t="s">
        <v>50</v>
      </c>
      <c r="AZ65" s="13" t="s">
        <v>50</v>
      </c>
      <c r="BA65" s="13" t="s">
        <v>50</v>
      </c>
      <c r="BB65" s="13" t="s">
        <v>50</v>
      </c>
      <c r="BC65" s="13" t="s">
        <v>50</v>
      </c>
      <c r="BD65" s="13" t="s">
        <v>50</v>
      </c>
      <c r="BE65" s="13" t="s">
        <v>50</v>
      </c>
      <c r="BF65" s="13" t="s">
        <v>50</v>
      </c>
      <c r="BG65" s="13" t="s">
        <v>50</v>
      </c>
      <c r="BH65" s="13" t="s">
        <v>50</v>
      </c>
      <c r="BI65" s="13" t="s">
        <v>10</v>
      </c>
      <c r="BJ65" s="13" t="s">
        <v>50</v>
      </c>
      <c r="BK65" s="13" t="s">
        <v>50</v>
      </c>
      <c r="BL65" s="13" t="s">
        <v>50</v>
      </c>
      <c r="BM65" s="13" t="s">
        <v>50</v>
      </c>
      <c r="BN65" s="13" t="s">
        <v>50</v>
      </c>
      <c r="BO65" s="13" t="s">
        <v>50</v>
      </c>
      <c r="BP65" s="13" t="s">
        <v>50</v>
      </c>
      <c r="BQ65" s="13" t="s">
        <v>10</v>
      </c>
      <c r="BR65" s="13" t="s">
        <v>50</v>
      </c>
      <c r="BS65" s="13" t="s">
        <v>50</v>
      </c>
      <c r="BT65" s="13" t="s">
        <v>10</v>
      </c>
      <c r="BU65" s="13" t="s">
        <v>50</v>
      </c>
      <c r="BV65" s="13" t="s">
        <v>50</v>
      </c>
      <c r="BW65" s="13" t="s">
        <v>50</v>
      </c>
      <c r="BX65" s="13" t="s">
        <v>50</v>
      </c>
      <c r="BY65" s="13" t="s">
        <v>50</v>
      </c>
      <c r="BZ65" s="13" t="s">
        <v>10</v>
      </c>
      <c r="CA65" s="13" t="s">
        <v>50</v>
      </c>
      <c r="CB65" s="13" t="s">
        <v>50</v>
      </c>
      <c r="CC65" s="13" t="s">
        <v>50</v>
      </c>
      <c r="CD65" s="13" t="s">
        <v>50</v>
      </c>
      <c r="CE65" s="13" t="s">
        <v>50</v>
      </c>
      <c r="CF65" s="13" t="s">
        <v>50</v>
      </c>
      <c r="CG65" s="13" t="s">
        <v>10</v>
      </c>
      <c r="CH65" s="13" t="s">
        <v>50</v>
      </c>
      <c r="CI65" s="13" t="s">
        <v>50</v>
      </c>
      <c r="CJ65" s="13" t="s">
        <v>50</v>
      </c>
      <c r="CK65" s="13" t="s">
        <v>50</v>
      </c>
      <c r="CL65" s="13" t="s">
        <v>50</v>
      </c>
      <c r="CM65" s="13" t="s">
        <v>50</v>
      </c>
      <c r="CN65" s="13" t="s">
        <v>50</v>
      </c>
      <c r="CO65" s="13" t="s">
        <v>10</v>
      </c>
      <c r="CP65" s="13" t="s">
        <v>50</v>
      </c>
      <c r="CQ65" s="13" t="s">
        <v>10</v>
      </c>
      <c r="CR65" s="13" t="s">
        <v>10</v>
      </c>
      <c r="CS65" s="13" t="s">
        <v>50</v>
      </c>
      <c r="CT65" s="13" t="s">
        <v>50</v>
      </c>
      <c r="CU65" s="13" t="s">
        <v>50</v>
      </c>
      <c r="CV65" s="13" t="s">
        <v>50</v>
      </c>
      <c r="CW65" s="13" t="s">
        <v>50</v>
      </c>
      <c r="CX65" s="13" t="s">
        <v>50</v>
      </c>
      <c r="CY65" s="13" t="s">
        <v>10</v>
      </c>
      <c r="CZ65" s="13" t="s">
        <v>50</v>
      </c>
      <c r="DA65" s="13" t="s">
        <v>50</v>
      </c>
      <c r="DB65" s="13" t="s">
        <v>50</v>
      </c>
      <c r="DC65" s="13" t="s">
        <v>50</v>
      </c>
      <c r="DD65" s="13" t="s">
        <v>50</v>
      </c>
      <c r="DE65" s="13" t="s">
        <v>50</v>
      </c>
      <c r="DF65" s="13" t="s">
        <v>50</v>
      </c>
      <c r="DG65" s="13" t="s">
        <v>10</v>
      </c>
      <c r="DH65" s="13" t="s">
        <v>50</v>
      </c>
      <c r="DI65" s="13" t="s">
        <v>10</v>
      </c>
      <c r="DJ65" s="13" t="s">
        <v>50</v>
      </c>
      <c r="DK65" s="13" t="s">
        <v>50</v>
      </c>
      <c r="DL65" s="13" t="s">
        <v>50</v>
      </c>
      <c r="DM65" s="13" t="s">
        <v>50</v>
      </c>
      <c r="DN65" s="13" t="s">
        <v>50</v>
      </c>
      <c r="DO65" s="13" t="s">
        <v>50</v>
      </c>
      <c r="DP65" s="13" t="s">
        <v>10</v>
      </c>
      <c r="DQ65" s="13" t="s">
        <v>50</v>
      </c>
      <c r="DR65" s="13" t="s">
        <v>50</v>
      </c>
      <c r="DS65" s="13" t="s">
        <v>50</v>
      </c>
      <c r="DT65" s="13" t="s">
        <v>50</v>
      </c>
      <c r="DU65" s="13" t="s">
        <v>50</v>
      </c>
      <c r="DV65" s="13" t="s">
        <v>50</v>
      </c>
      <c r="DW65" s="13" t="s">
        <v>50</v>
      </c>
      <c r="DX65" s="13" t="s">
        <v>50</v>
      </c>
      <c r="DY65" s="13" t="s">
        <v>10</v>
      </c>
      <c r="DZ65" s="13" t="s">
        <v>50</v>
      </c>
      <c r="EA65" s="13" t="s">
        <v>10</v>
      </c>
      <c r="EB65" s="13" t="s">
        <v>50</v>
      </c>
      <c r="EC65" s="13" t="s">
        <v>10</v>
      </c>
      <c r="ED65" s="13" t="s">
        <v>50</v>
      </c>
      <c r="EE65" s="13" t="s">
        <v>50</v>
      </c>
      <c r="EF65" s="13" t="s">
        <v>50</v>
      </c>
      <c r="EG65" s="13" t="s">
        <v>50</v>
      </c>
      <c r="EH65" s="13" t="s">
        <v>10</v>
      </c>
      <c r="EI65" s="13" t="s">
        <v>10</v>
      </c>
      <c r="EJ65" s="13" t="s">
        <v>10</v>
      </c>
      <c r="EK65" s="13" t="s">
        <v>50</v>
      </c>
      <c r="EL65" s="99"/>
      <c r="EM65" s="99"/>
    </row>
    <row r="66" spans="1:143" s="10" customFormat="1" ht="15" x14ac:dyDescent="0.25">
      <c r="A66" s="8" t="s">
        <v>487</v>
      </c>
      <c r="B66" s="94"/>
      <c r="C66" s="94"/>
      <c r="D66" s="94"/>
      <c r="E66" s="94"/>
      <c r="F66" s="94"/>
      <c r="G66" s="9"/>
      <c r="H66" s="79"/>
      <c r="I66" s="79"/>
      <c r="O66" s="46"/>
      <c r="EL66" s="99"/>
      <c r="EM66" s="99"/>
    </row>
    <row r="67" spans="1:143" s="15" customFormat="1" ht="15" x14ac:dyDescent="0.25">
      <c r="A67" s="140"/>
      <c r="B67" s="97"/>
      <c r="C67" s="97"/>
      <c r="D67" s="97"/>
      <c r="E67" s="97"/>
      <c r="F67" s="97"/>
      <c r="G67" s="92" t="s">
        <v>541</v>
      </c>
      <c r="H67" s="80"/>
      <c r="I67" s="80"/>
      <c r="O67" s="55"/>
      <c r="EL67" s="99"/>
      <c r="EM67" s="99"/>
    </row>
    <row r="68" spans="1:143" s="1" customFormat="1" ht="15" customHeight="1" x14ac:dyDescent="0.25">
      <c r="A68" s="24" t="s">
        <v>35</v>
      </c>
      <c r="B68" s="96"/>
      <c r="C68" s="96"/>
      <c r="D68" s="96"/>
      <c r="E68" s="96"/>
      <c r="F68" s="96"/>
      <c r="G68" s="25" t="s">
        <v>205</v>
      </c>
      <c r="H68" s="26" t="s">
        <v>199</v>
      </c>
      <c r="I68" s="26" t="s">
        <v>300</v>
      </c>
      <c r="J68" s="1" t="s">
        <v>9</v>
      </c>
      <c r="K68" s="1" t="s">
        <v>9</v>
      </c>
      <c r="L68" s="1" t="s">
        <v>9</v>
      </c>
      <c r="M68" s="1" t="s">
        <v>9</v>
      </c>
      <c r="N68" s="1" t="s">
        <v>9</v>
      </c>
      <c r="O68" s="1" t="s">
        <v>9</v>
      </c>
      <c r="P68" s="1" t="s">
        <v>9</v>
      </c>
      <c r="Q68" s="1" t="s">
        <v>9</v>
      </c>
      <c r="R68" s="1" t="s">
        <v>9</v>
      </c>
      <c r="S68" s="1" t="s">
        <v>9</v>
      </c>
      <c r="T68" s="1" t="s">
        <v>9</v>
      </c>
      <c r="U68" s="1" t="s">
        <v>9</v>
      </c>
      <c r="V68" s="1" t="s">
        <v>2472</v>
      </c>
      <c r="W68" s="1" t="s">
        <v>2472</v>
      </c>
      <c r="X68" s="1" t="s">
        <v>2472</v>
      </c>
      <c r="Y68" s="1" t="s">
        <v>2472</v>
      </c>
      <c r="Z68" s="1" t="s">
        <v>2472</v>
      </c>
      <c r="AA68" s="1" t="s">
        <v>2393</v>
      </c>
      <c r="AB68" s="1" t="s">
        <v>2393</v>
      </c>
      <c r="AC68" s="1" t="s">
        <v>9</v>
      </c>
      <c r="AD68" s="1" t="s">
        <v>9</v>
      </c>
      <c r="AE68" s="1" t="s">
        <v>9</v>
      </c>
      <c r="AF68" s="1" t="s">
        <v>2396</v>
      </c>
      <c r="AG68" s="1" t="s">
        <v>2396</v>
      </c>
      <c r="AH68" s="1" t="s">
        <v>2393</v>
      </c>
      <c r="AI68" s="1" t="s">
        <v>2393</v>
      </c>
      <c r="AJ68" s="1" t="s">
        <v>2393</v>
      </c>
      <c r="AK68" s="1" t="s">
        <v>2393</v>
      </c>
      <c r="AL68" s="1" t="s">
        <v>9</v>
      </c>
      <c r="AM68" s="1" t="s">
        <v>9</v>
      </c>
      <c r="AN68" s="1" t="s">
        <v>10</v>
      </c>
      <c r="AO68" s="1" t="s">
        <v>10</v>
      </c>
      <c r="AP68" s="1" t="s">
        <v>9</v>
      </c>
      <c r="AQ68" s="1">
        <v>0</v>
      </c>
      <c r="AR68" s="1" t="s">
        <v>9</v>
      </c>
      <c r="AS68" s="1" t="s">
        <v>9</v>
      </c>
      <c r="AT68" s="1" t="s">
        <v>9</v>
      </c>
      <c r="AU68" s="1" t="s">
        <v>2413</v>
      </c>
      <c r="AV68" s="1">
        <v>0</v>
      </c>
      <c r="AW68" s="1" t="s">
        <v>2396</v>
      </c>
      <c r="AX68" s="1">
        <v>0</v>
      </c>
      <c r="AY68" s="1" t="s">
        <v>50</v>
      </c>
      <c r="AZ68" s="1" t="s">
        <v>9</v>
      </c>
      <c r="BA68" s="1" t="s">
        <v>9</v>
      </c>
      <c r="BB68" s="1" t="s">
        <v>9</v>
      </c>
      <c r="BC68" s="1" t="s">
        <v>9</v>
      </c>
      <c r="BD68" s="1" t="s">
        <v>9</v>
      </c>
      <c r="BE68" s="1">
        <v>0</v>
      </c>
      <c r="BF68" s="1" t="s">
        <v>50</v>
      </c>
      <c r="BG68" s="1" t="s">
        <v>9</v>
      </c>
      <c r="BH68" s="1">
        <v>0</v>
      </c>
      <c r="BI68" s="1" t="s">
        <v>9</v>
      </c>
      <c r="BJ68" s="1" t="s">
        <v>2472</v>
      </c>
      <c r="BK68" s="1" t="s">
        <v>2472</v>
      </c>
      <c r="BL68" s="1" t="s">
        <v>2472</v>
      </c>
      <c r="BM68" s="1" t="s">
        <v>2472</v>
      </c>
      <c r="BN68" s="1" t="s">
        <v>9</v>
      </c>
      <c r="BO68" s="1" t="s">
        <v>9</v>
      </c>
      <c r="BP68" s="1" t="s">
        <v>9</v>
      </c>
      <c r="BQ68" s="1" t="s">
        <v>9</v>
      </c>
      <c r="BR68" s="1" t="s">
        <v>9</v>
      </c>
      <c r="BS68" s="1" t="s">
        <v>9</v>
      </c>
      <c r="BT68" s="1" t="s">
        <v>2413</v>
      </c>
      <c r="BU68" s="1" t="s">
        <v>2413</v>
      </c>
      <c r="BV68" s="1" t="s">
        <v>2413</v>
      </c>
      <c r="BW68" s="1" t="s">
        <v>2413</v>
      </c>
      <c r="BX68" s="1" t="s">
        <v>9</v>
      </c>
      <c r="BY68" s="1" t="s">
        <v>9</v>
      </c>
      <c r="BZ68" s="1" t="s">
        <v>9</v>
      </c>
      <c r="CA68" s="1" t="s">
        <v>9</v>
      </c>
      <c r="CB68" s="1" t="s">
        <v>9</v>
      </c>
      <c r="CC68" s="1" t="s">
        <v>9</v>
      </c>
      <c r="CD68" s="1" t="s">
        <v>9</v>
      </c>
      <c r="CE68" s="1">
        <v>0</v>
      </c>
      <c r="CF68" s="1" t="s">
        <v>50</v>
      </c>
      <c r="CG68" s="1" t="s">
        <v>9</v>
      </c>
      <c r="CH68" s="1" t="s">
        <v>9</v>
      </c>
      <c r="CI68" s="1" t="s">
        <v>9</v>
      </c>
      <c r="CJ68" s="1" t="s">
        <v>2472</v>
      </c>
      <c r="CK68" s="1" t="s">
        <v>9</v>
      </c>
      <c r="CL68" s="1" t="s">
        <v>9</v>
      </c>
      <c r="CM68" s="1" t="s">
        <v>9</v>
      </c>
      <c r="CN68" s="1" t="s">
        <v>9</v>
      </c>
      <c r="CO68" s="1" t="s">
        <v>9</v>
      </c>
      <c r="CP68" s="1" t="s">
        <v>9</v>
      </c>
      <c r="CQ68" s="1" t="s">
        <v>9</v>
      </c>
      <c r="CR68" s="1" t="s">
        <v>9</v>
      </c>
      <c r="CS68" s="1" t="s">
        <v>9</v>
      </c>
      <c r="CT68" s="1" t="s">
        <v>9</v>
      </c>
      <c r="CU68" s="1" t="s">
        <v>9</v>
      </c>
      <c r="CV68" s="1" t="s">
        <v>9</v>
      </c>
      <c r="CW68" s="1" t="s">
        <v>9</v>
      </c>
      <c r="CX68" s="1" t="s">
        <v>9</v>
      </c>
      <c r="CY68" s="1" t="s">
        <v>2396</v>
      </c>
      <c r="CZ68" s="1" t="s">
        <v>2396</v>
      </c>
      <c r="DA68" s="1" t="s">
        <v>2413</v>
      </c>
      <c r="DB68" s="1" t="s">
        <v>2468</v>
      </c>
      <c r="DC68" s="1">
        <v>0</v>
      </c>
      <c r="DD68" s="1" t="s">
        <v>9</v>
      </c>
      <c r="DE68" s="1" t="s">
        <v>9</v>
      </c>
      <c r="DF68" s="1" t="s">
        <v>9</v>
      </c>
      <c r="DG68" s="1" t="s">
        <v>2472</v>
      </c>
      <c r="DH68" s="1" t="s">
        <v>2396</v>
      </c>
      <c r="DI68" s="1" t="s">
        <v>2393</v>
      </c>
      <c r="DJ68" s="1" t="s">
        <v>9</v>
      </c>
      <c r="DK68" s="1" t="s">
        <v>9</v>
      </c>
      <c r="DL68" s="1" t="s">
        <v>2472</v>
      </c>
      <c r="DM68" s="1" t="s">
        <v>50</v>
      </c>
      <c r="DN68" s="1" t="s">
        <v>9</v>
      </c>
      <c r="DO68" s="1" t="s">
        <v>9</v>
      </c>
      <c r="DP68" s="1" t="s">
        <v>9</v>
      </c>
      <c r="DQ68" s="1" t="s">
        <v>2393</v>
      </c>
      <c r="DR68" s="1">
        <v>0</v>
      </c>
      <c r="DS68" s="1" t="s">
        <v>9</v>
      </c>
      <c r="DT68" s="1" t="s">
        <v>9</v>
      </c>
      <c r="DU68" s="1" t="s">
        <v>9</v>
      </c>
      <c r="DV68" s="1">
        <v>0</v>
      </c>
      <c r="DW68" s="1" t="s">
        <v>9</v>
      </c>
      <c r="DX68" s="1" t="s">
        <v>9</v>
      </c>
      <c r="DY68" s="1" t="s">
        <v>9</v>
      </c>
      <c r="DZ68" s="1" t="s">
        <v>9</v>
      </c>
      <c r="EA68" s="1" t="s">
        <v>9</v>
      </c>
      <c r="EB68" s="1" t="s">
        <v>9</v>
      </c>
      <c r="EC68" s="1" t="s">
        <v>9</v>
      </c>
      <c r="ED68" s="1" t="s">
        <v>9</v>
      </c>
      <c r="EE68" s="1" t="s">
        <v>9</v>
      </c>
      <c r="EF68" s="1" t="s">
        <v>2393</v>
      </c>
      <c r="EG68" s="1" t="s">
        <v>2393</v>
      </c>
      <c r="EH68" s="1" t="s">
        <v>9</v>
      </c>
      <c r="EI68" s="1" t="s">
        <v>9</v>
      </c>
      <c r="EJ68" s="1" t="s">
        <v>9</v>
      </c>
      <c r="EK68" s="1" t="s">
        <v>9</v>
      </c>
      <c r="EL68" s="109"/>
      <c r="EM68" s="109"/>
    </row>
    <row r="69" spans="1:143" s="15" customFormat="1" ht="15" x14ac:dyDescent="0.25">
      <c r="A69" s="140"/>
      <c r="B69" s="97"/>
      <c r="C69" s="97"/>
      <c r="D69" s="97"/>
      <c r="E69" s="97"/>
      <c r="F69" s="97"/>
      <c r="G69" s="92" t="s">
        <v>539</v>
      </c>
      <c r="H69" s="80"/>
      <c r="I69" s="80"/>
      <c r="O69" s="55"/>
      <c r="EL69" s="99"/>
      <c r="EM69" s="99"/>
    </row>
    <row r="70" spans="1:143" s="1" customFormat="1" ht="15" customHeight="1" x14ac:dyDescent="0.25">
      <c r="A70" s="24" t="s">
        <v>34</v>
      </c>
      <c r="B70" s="96"/>
      <c r="C70" s="96"/>
      <c r="D70" s="96"/>
      <c r="E70" s="96"/>
      <c r="F70" s="96"/>
      <c r="G70" s="25" t="s">
        <v>398</v>
      </c>
      <c r="H70" s="26" t="s">
        <v>3</v>
      </c>
      <c r="I70" s="26" t="s">
        <v>242</v>
      </c>
      <c r="J70" s="86"/>
      <c r="O70" s="44"/>
      <c r="V70" s="41" t="s">
        <v>50</v>
      </c>
      <c r="W70" s="41" t="s">
        <v>50</v>
      </c>
      <c r="X70" s="41" t="s">
        <v>50</v>
      </c>
      <c r="Y70" s="41" t="s">
        <v>50</v>
      </c>
      <c r="Z70" s="41" t="s">
        <v>50</v>
      </c>
      <c r="AA70" s="41" t="s">
        <v>50</v>
      </c>
      <c r="AB70" s="41" t="s">
        <v>50</v>
      </c>
      <c r="AF70" s="1" t="s">
        <v>1015</v>
      </c>
      <c r="AG70" s="1" t="s">
        <v>1015</v>
      </c>
      <c r="AH70" s="41" t="s">
        <v>50</v>
      </c>
      <c r="AI70" s="1" t="s">
        <v>50</v>
      </c>
      <c r="AJ70" s="1" t="s">
        <v>50</v>
      </c>
      <c r="AK70" s="1" t="s">
        <v>50</v>
      </c>
      <c r="AU70" s="1" t="s">
        <v>50</v>
      </c>
      <c r="BJ70" s="41" t="s">
        <v>50</v>
      </c>
      <c r="BK70" s="41" t="s">
        <v>50</v>
      </c>
      <c r="BL70" s="41" t="s">
        <v>50</v>
      </c>
      <c r="BM70" s="41" t="s">
        <v>50</v>
      </c>
      <c r="BT70" s="41" t="s">
        <v>50</v>
      </c>
      <c r="BU70" s="41" t="s">
        <v>50</v>
      </c>
      <c r="BV70" s="41" t="s">
        <v>50</v>
      </c>
      <c r="BW70" s="41" t="s">
        <v>50</v>
      </c>
      <c r="CJ70" s="41" t="s">
        <v>50</v>
      </c>
      <c r="CY70" s="41" t="s">
        <v>50</v>
      </c>
      <c r="CZ70" s="1" t="s">
        <v>50</v>
      </c>
      <c r="DA70" s="1" t="s">
        <v>50</v>
      </c>
      <c r="DB70" s="1" t="s">
        <v>50</v>
      </c>
      <c r="DG70" s="1" t="s">
        <v>50</v>
      </c>
      <c r="DH70" s="1" t="s">
        <v>1015</v>
      </c>
      <c r="DI70" s="41" t="s">
        <v>50</v>
      </c>
      <c r="DL70" s="41" t="s">
        <v>50</v>
      </c>
      <c r="EF70" s="41" t="s">
        <v>50</v>
      </c>
      <c r="EG70" s="41" t="s">
        <v>50</v>
      </c>
      <c r="EL70" s="109"/>
      <c r="EM70" s="109"/>
    </row>
    <row r="71" spans="1:143" s="13" customFormat="1" ht="15" customHeight="1" x14ac:dyDescent="0.25">
      <c r="A71" s="30" t="s">
        <v>393</v>
      </c>
      <c r="B71" s="97"/>
      <c r="C71" s="97"/>
      <c r="D71" s="97"/>
      <c r="E71" s="97"/>
      <c r="F71" s="97"/>
      <c r="G71" s="38" t="s">
        <v>399</v>
      </c>
      <c r="H71" s="14" t="s">
        <v>5</v>
      </c>
      <c r="I71" s="14" t="s">
        <v>280</v>
      </c>
      <c r="J71" s="91"/>
      <c r="K71" s="68"/>
      <c r="O71" s="47"/>
      <c r="V71" s="41" t="s">
        <v>50</v>
      </c>
      <c r="W71" s="41" t="s">
        <v>50</v>
      </c>
      <c r="X71" s="41" t="s">
        <v>50</v>
      </c>
      <c r="Y71" s="41" t="s">
        <v>50</v>
      </c>
      <c r="Z71" s="41" t="s">
        <v>50</v>
      </c>
      <c r="AA71" s="41" t="s">
        <v>50</v>
      </c>
      <c r="AB71" s="41" t="s">
        <v>50</v>
      </c>
      <c r="AF71" s="13" t="s">
        <v>10</v>
      </c>
      <c r="AG71" s="13" t="s">
        <v>10</v>
      </c>
      <c r="AH71" s="36" t="s">
        <v>50</v>
      </c>
      <c r="AI71" s="13" t="s">
        <v>50</v>
      </c>
      <c r="AJ71" s="13" t="s">
        <v>50</v>
      </c>
      <c r="AK71" s="13" t="s">
        <v>50</v>
      </c>
      <c r="AL71" s="68"/>
      <c r="AU71" s="13" t="s">
        <v>50</v>
      </c>
      <c r="BJ71" s="36" t="s">
        <v>50</v>
      </c>
      <c r="BK71" s="36" t="s">
        <v>50</v>
      </c>
      <c r="BL71" s="36" t="s">
        <v>50</v>
      </c>
      <c r="BM71" s="36" t="s">
        <v>50</v>
      </c>
      <c r="BT71" s="36" t="s">
        <v>50</v>
      </c>
      <c r="BU71" s="36" t="s">
        <v>50</v>
      </c>
      <c r="BV71" s="36" t="s">
        <v>50</v>
      </c>
      <c r="BW71" s="36" t="s">
        <v>50</v>
      </c>
      <c r="CJ71" s="36" t="s">
        <v>50</v>
      </c>
      <c r="CY71" s="36" t="s">
        <v>50</v>
      </c>
      <c r="CZ71" s="13" t="s">
        <v>50</v>
      </c>
      <c r="DA71" s="13" t="s">
        <v>50</v>
      </c>
      <c r="DB71" s="13" t="s">
        <v>50</v>
      </c>
      <c r="DG71" s="13" t="s">
        <v>50</v>
      </c>
      <c r="DH71" s="13" t="s">
        <v>10</v>
      </c>
      <c r="DI71" s="36" t="s">
        <v>50</v>
      </c>
      <c r="DL71" s="41" t="s">
        <v>50</v>
      </c>
      <c r="EF71" s="41" t="s">
        <v>50</v>
      </c>
      <c r="EG71" s="41" t="s">
        <v>50</v>
      </c>
      <c r="EL71" s="99"/>
      <c r="EM71" s="99"/>
    </row>
    <row r="72" spans="1:143" s="90" customFormat="1" ht="76.5" customHeight="1" x14ac:dyDescent="0.25">
      <c r="A72" s="87" t="s">
        <v>2471</v>
      </c>
      <c r="B72" s="96"/>
      <c r="C72" s="96"/>
      <c r="D72" s="96"/>
      <c r="E72" s="96"/>
      <c r="F72" s="96"/>
      <c r="G72" s="151" t="s">
        <v>12</v>
      </c>
      <c r="H72" s="88" t="s">
        <v>2</v>
      </c>
      <c r="I72" s="88"/>
      <c r="J72" s="89" t="s">
        <v>50</v>
      </c>
      <c r="K72" s="89" t="s">
        <v>50</v>
      </c>
      <c r="L72" s="89" t="s">
        <v>2447</v>
      </c>
      <c r="M72" s="89" t="s">
        <v>50</v>
      </c>
      <c r="N72" s="89" t="s">
        <v>1403</v>
      </c>
      <c r="O72" s="89" t="s">
        <v>2388</v>
      </c>
      <c r="P72" s="89" t="s">
        <v>2448</v>
      </c>
      <c r="Q72" s="89" t="s">
        <v>50</v>
      </c>
      <c r="R72" s="89" t="s">
        <v>1403</v>
      </c>
      <c r="S72" s="89" t="s">
        <v>50</v>
      </c>
      <c r="T72" s="89" t="s">
        <v>1404</v>
      </c>
      <c r="U72" s="89" t="s">
        <v>1403</v>
      </c>
      <c r="V72" s="89" t="s">
        <v>2390</v>
      </c>
      <c r="W72" s="89" t="s">
        <v>2392</v>
      </c>
      <c r="X72" s="89" t="s">
        <v>2450</v>
      </c>
      <c r="Y72" s="89" t="s">
        <v>1398</v>
      </c>
      <c r="Z72" s="89" t="s">
        <v>2451</v>
      </c>
      <c r="AA72" s="89" t="s">
        <v>2394</v>
      </c>
      <c r="AB72" s="89" t="s">
        <v>2452</v>
      </c>
      <c r="AC72" s="89" t="s">
        <v>50</v>
      </c>
      <c r="AD72" s="89" t="s">
        <v>50</v>
      </c>
      <c r="AE72" s="89" t="s">
        <v>1403</v>
      </c>
      <c r="AF72" s="89" t="s">
        <v>2397</v>
      </c>
      <c r="AG72" s="89" t="s">
        <v>2398</v>
      </c>
      <c r="AH72" s="89" t="s">
        <v>2399</v>
      </c>
      <c r="AI72" s="89" t="s">
        <v>2453</v>
      </c>
      <c r="AJ72" s="89" t="s">
        <v>2400</v>
      </c>
      <c r="AK72" s="89" t="s">
        <v>2454</v>
      </c>
      <c r="AL72" s="89" t="s">
        <v>50</v>
      </c>
      <c r="AM72" s="89" t="s">
        <v>50</v>
      </c>
      <c r="AN72" s="215" t="s">
        <v>2402</v>
      </c>
      <c r="AO72" s="215" t="s">
        <v>2455</v>
      </c>
      <c r="AP72" s="89" t="s">
        <v>50</v>
      </c>
      <c r="AQ72" s="89" t="s">
        <v>50</v>
      </c>
      <c r="AR72" s="89" t="s">
        <v>50</v>
      </c>
      <c r="AS72" s="89" t="s">
        <v>2456</v>
      </c>
      <c r="AT72" s="89" t="s">
        <v>1405</v>
      </c>
      <c r="AU72" s="89" t="s">
        <v>2459</v>
      </c>
      <c r="AV72" s="89" t="s">
        <v>50</v>
      </c>
      <c r="AW72" s="89" t="s">
        <v>2460</v>
      </c>
      <c r="AX72" s="89" t="s">
        <v>50</v>
      </c>
      <c r="AY72" s="89" t="s">
        <v>50</v>
      </c>
      <c r="AZ72" s="89" t="s">
        <v>1815</v>
      </c>
      <c r="BA72" s="89" t="s">
        <v>50</v>
      </c>
      <c r="BB72" s="89" t="s">
        <v>50</v>
      </c>
      <c r="BC72" s="89" t="s">
        <v>50</v>
      </c>
      <c r="BD72" s="89" t="s">
        <v>2407</v>
      </c>
      <c r="BE72" s="89" t="s">
        <v>50</v>
      </c>
      <c r="BF72" s="89" t="s">
        <v>50</v>
      </c>
      <c r="BG72" s="89" t="s">
        <v>1403</v>
      </c>
      <c r="BH72" s="89" t="s">
        <v>50</v>
      </c>
      <c r="BI72" s="89" t="s">
        <v>1815</v>
      </c>
      <c r="BJ72" s="89" t="s">
        <v>2409</v>
      </c>
      <c r="BK72" s="89" t="s">
        <v>2461</v>
      </c>
      <c r="BL72" s="89" t="s">
        <v>2410</v>
      </c>
      <c r="BM72" s="89" t="s">
        <v>2462</v>
      </c>
      <c r="BN72" s="89" t="s">
        <v>50</v>
      </c>
      <c r="BO72" s="89" t="s">
        <v>50</v>
      </c>
      <c r="BP72" s="89" t="s">
        <v>1403</v>
      </c>
      <c r="BQ72" s="89" t="s">
        <v>50</v>
      </c>
      <c r="BR72" s="89" t="s">
        <v>1403</v>
      </c>
      <c r="BS72" s="89" t="s">
        <v>1815</v>
      </c>
      <c r="BT72" s="89" t="s">
        <v>2414</v>
      </c>
      <c r="BU72" s="89" t="s">
        <v>2463</v>
      </c>
      <c r="BV72" s="89" t="s">
        <v>2415</v>
      </c>
      <c r="BW72" s="89" t="s">
        <v>2464</v>
      </c>
      <c r="BX72" s="89" t="s">
        <v>2416</v>
      </c>
      <c r="BY72" s="89" t="s">
        <v>2465</v>
      </c>
      <c r="BZ72" s="89" t="s">
        <v>50</v>
      </c>
      <c r="CA72" s="89" t="s">
        <v>2418</v>
      </c>
      <c r="CB72" s="89" t="s">
        <v>50</v>
      </c>
      <c r="CC72" s="89" t="s">
        <v>50</v>
      </c>
      <c r="CD72" s="89" t="s">
        <v>1403</v>
      </c>
      <c r="CE72" s="89" t="s">
        <v>50</v>
      </c>
      <c r="CF72" s="89" t="s">
        <v>50</v>
      </c>
      <c r="CG72" s="89" t="s">
        <v>50</v>
      </c>
      <c r="CH72" s="89" t="s">
        <v>50</v>
      </c>
      <c r="CI72" s="89" t="s">
        <v>1403</v>
      </c>
      <c r="CJ72" s="89" t="s">
        <v>2424</v>
      </c>
      <c r="CK72" s="89" t="s">
        <v>50</v>
      </c>
      <c r="CL72" s="89" t="s">
        <v>2425</v>
      </c>
      <c r="CM72" s="89" t="s">
        <v>1408</v>
      </c>
      <c r="CN72" s="89" t="s">
        <v>50</v>
      </c>
      <c r="CO72" s="89" t="s">
        <v>50</v>
      </c>
      <c r="CP72" s="89" t="s">
        <v>1404</v>
      </c>
      <c r="CQ72" s="89" t="s">
        <v>50</v>
      </c>
      <c r="CR72" s="89" t="s">
        <v>50</v>
      </c>
      <c r="CS72" s="89" t="s">
        <v>50</v>
      </c>
      <c r="CT72" s="89" t="s">
        <v>1403</v>
      </c>
      <c r="CU72" s="89" t="s">
        <v>50</v>
      </c>
      <c r="CV72" s="89" t="s">
        <v>1403</v>
      </c>
      <c r="CW72" s="89" t="s">
        <v>2427</v>
      </c>
      <c r="CX72" s="89" t="s">
        <v>2466</v>
      </c>
      <c r="CY72" s="89" t="s">
        <v>2429</v>
      </c>
      <c r="CZ72" s="89" t="s">
        <v>2467</v>
      </c>
      <c r="DA72" s="89" t="s">
        <v>2430</v>
      </c>
      <c r="DB72" s="89" t="s">
        <v>2469</v>
      </c>
      <c r="DC72" s="89" t="s">
        <v>50</v>
      </c>
      <c r="DD72" s="89" t="s">
        <v>50</v>
      </c>
      <c r="DE72" s="89" t="s">
        <v>50</v>
      </c>
      <c r="DF72" s="89" t="s">
        <v>1403</v>
      </c>
      <c r="DG72" s="89" t="s">
        <v>2433</v>
      </c>
      <c r="DH72" s="89" t="s">
        <v>2434</v>
      </c>
      <c r="DI72" s="215" t="s">
        <v>2436</v>
      </c>
      <c r="DJ72" s="89" t="s">
        <v>50</v>
      </c>
      <c r="DK72" s="89" t="s">
        <v>1403</v>
      </c>
      <c r="DL72" s="89" t="s">
        <v>2437</v>
      </c>
      <c r="DM72" s="89" t="s">
        <v>50</v>
      </c>
      <c r="DN72" s="89" t="s">
        <v>50</v>
      </c>
      <c r="DO72" s="89" t="s">
        <v>1403</v>
      </c>
      <c r="DP72" s="89" t="s">
        <v>2438</v>
      </c>
      <c r="DQ72" s="89" t="s">
        <v>1411</v>
      </c>
      <c r="DR72" s="89" t="s">
        <v>50</v>
      </c>
      <c r="DS72" s="89" t="s">
        <v>50</v>
      </c>
      <c r="DT72" s="89" t="s">
        <v>50</v>
      </c>
      <c r="DU72" s="89" t="s">
        <v>1403</v>
      </c>
      <c r="DV72" s="89" t="s">
        <v>50</v>
      </c>
      <c r="DW72" s="89" t="s">
        <v>50</v>
      </c>
      <c r="DX72" s="89" t="s">
        <v>50</v>
      </c>
      <c r="DY72" s="89" t="s">
        <v>2441</v>
      </c>
      <c r="DZ72" s="89" t="s">
        <v>2441</v>
      </c>
      <c r="EA72" s="89" t="s">
        <v>50</v>
      </c>
      <c r="EB72" s="89" t="s">
        <v>50</v>
      </c>
      <c r="EC72" s="89" t="s">
        <v>50</v>
      </c>
      <c r="ED72" s="89" t="s">
        <v>1403</v>
      </c>
      <c r="EE72" s="89" t="s">
        <v>50</v>
      </c>
      <c r="EF72" s="89" t="s">
        <v>2445</v>
      </c>
      <c r="EG72" s="89" t="s">
        <v>2470</v>
      </c>
      <c r="EH72" s="89" t="s">
        <v>50</v>
      </c>
      <c r="EI72" s="89" t="s">
        <v>1404</v>
      </c>
      <c r="EJ72" s="89" t="s">
        <v>50</v>
      </c>
      <c r="EK72" s="89" t="s">
        <v>1404</v>
      </c>
      <c r="EL72" s="109"/>
      <c r="EM72" s="109"/>
    </row>
    <row r="73" spans="1:143" s="15" customFormat="1" ht="15" x14ac:dyDescent="0.25">
      <c r="A73" s="140"/>
      <c r="B73" s="97"/>
      <c r="C73" s="97"/>
      <c r="D73" s="97"/>
      <c r="E73" s="97"/>
      <c r="F73" s="97"/>
      <c r="G73" s="92" t="s">
        <v>540</v>
      </c>
      <c r="H73" s="80"/>
      <c r="I73" s="80"/>
      <c r="O73" s="55"/>
      <c r="EL73" s="99"/>
      <c r="EM73" s="99"/>
    </row>
    <row r="74" spans="1:143" s="13" customFormat="1" ht="15" x14ac:dyDescent="0.25">
      <c r="A74" s="30" t="s">
        <v>37</v>
      </c>
      <c r="B74" s="97"/>
      <c r="C74" s="97"/>
      <c r="D74" s="97"/>
      <c r="E74" s="97"/>
      <c r="F74" s="97"/>
      <c r="G74" s="93" t="s">
        <v>4161</v>
      </c>
      <c r="H74" s="14" t="s">
        <v>5</v>
      </c>
      <c r="I74" s="14" t="s">
        <v>4162</v>
      </c>
      <c r="J74" s="13" t="s">
        <v>9</v>
      </c>
      <c r="K74" s="13" t="s">
        <v>9</v>
      </c>
      <c r="L74" s="13" t="s">
        <v>4163</v>
      </c>
      <c r="M74" s="13" t="s">
        <v>9</v>
      </c>
      <c r="N74" s="13" t="s">
        <v>9</v>
      </c>
      <c r="O74" s="13" t="s">
        <v>9</v>
      </c>
      <c r="P74" s="13" t="s">
        <v>4163</v>
      </c>
      <c r="Q74" s="13" t="s">
        <v>9</v>
      </c>
      <c r="R74" s="13" t="s">
        <v>9</v>
      </c>
      <c r="S74" s="13" t="s">
        <v>9</v>
      </c>
      <c r="T74" s="13" t="s">
        <v>10</v>
      </c>
      <c r="U74" s="13" t="s">
        <v>9</v>
      </c>
      <c r="V74" s="13" t="s">
        <v>9</v>
      </c>
      <c r="W74" s="13" t="s">
        <v>9</v>
      </c>
      <c r="X74" s="13" t="s">
        <v>9</v>
      </c>
      <c r="Y74" s="13" t="s">
        <v>9</v>
      </c>
      <c r="Z74" s="13" t="s">
        <v>9</v>
      </c>
      <c r="AA74" s="13" t="s">
        <v>9</v>
      </c>
      <c r="AB74" s="13" t="s">
        <v>9</v>
      </c>
      <c r="AC74" s="13" t="s">
        <v>9</v>
      </c>
      <c r="AD74" s="13" t="s">
        <v>9</v>
      </c>
      <c r="AE74" s="13" t="s">
        <v>9</v>
      </c>
      <c r="AF74" s="13" t="s">
        <v>9</v>
      </c>
      <c r="AG74" s="13" t="s">
        <v>9</v>
      </c>
      <c r="AH74" s="13" t="s">
        <v>9</v>
      </c>
      <c r="AI74" s="13" t="s">
        <v>9</v>
      </c>
      <c r="AJ74" s="13" t="s">
        <v>9</v>
      </c>
      <c r="AK74" s="13" t="s">
        <v>9</v>
      </c>
      <c r="AL74" s="13" t="s">
        <v>9</v>
      </c>
      <c r="AM74" s="13" t="s">
        <v>9</v>
      </c>
      <c r="AN74" s="13" t="s">
        <v>9</v>
      </c>
      <c r="AO74" s="13" t="s">
        <v>4163</v>
      </c>
      <c r="AP74" s="13" t="s">
        <v>9</v>
      </c>
      <c r="AQ74" s="13" t="s">
        <v>50</v>
      </c>
      <c r="AR74" s="13" t="s">
        <v>9</v>
      </c>
      <c r="AS74" s="13" t="s">
        <v>9</v>
      </c>
      <c r="AT74" s="13" t="s">
        <v>4163</v>
      </c>
      <c r="AU74" s="13" t="s">
        <v>10</v>
      </c>
      <c r="AV74" s="13" t="s">
        <v>50</v>
      </c>
      <c r="AW74" s="13" t="s">
        <v>50</v>
      </c>
      <c r="AX74" s="13" t="s">
        <v>50</v>
      </c>
      <c r="AY74" s="13" t="s">
        <v>50</v>
      </c>
      <c r="AZ74" s="13" t="s">
        <v>9</v>
      </c>
      <c r="BA74" s="13" t="s">
        <v>9</v>
      </c>
      <c r="BB74" s="13" t="s">
        <v>9</v>
      </c>
      <c r="BC74" s="13" t="s">
        <v>9</v>
      </c>
      <c r="BD74" s="13" t="s">
        <v>9</v>
      </c>
      <c r="BE74" s="13" t="s">
        <v>50</v>
      </c>
      <c r="BF74" s="13" t="s">
        <v>50</v>
      </c>
      <c r="BG74" s="13" t="s">
        <v>9</v>
      </c>
      <c r="BH74" s="13" t="s">
        <v>50</v>
      </c>
      <c r="BI74" s="13" t="s">
        <v>9</v>
      </c>
      <c r="BJ74" s="13" t="s">
        <v>9</v>
      </c>
      <c r="BK74" s="13" t="s">
        <v>10</v>
      </c>
      <c r="BL74" s="13" t="s">
        <v>9</v>
      </c>
      <c r="BM74" s="13" t="s">
        <v>10</v>
      </c>
      <c r="BN74" s="13" t="s">
        <v>9</v>
      </c>
      <c r="BO74" s="13" t="s">
        <v>9</v>
      </c>
      <c r="BP74" s="13" t="s">
        <v>9</v>
      </c>
      <c r="BQ74" s="13" t="s">
        <v>9</v>
      </c>
      <c r="BR74" s="13" t="s">
        <v>9</v>
      </c>
      <c r="BS74" s="13" t="s">
        <v>9</v>
      </c>
      <c r="BT74" s="13" t="s">
        <v>9</v>
      </c>
      <c r="BU74" s="13" t="s">
        <v>9</v>
      </c>
      <c r="BV74" s="13" t="s">
        <v>9</v>
      </c>
      <c r="BW74" s="13" t="s">
        <v>10</v>
      </c>
      <c r="BX74" s="13" t="s">
        <v>9</v>
      </c>
      <c r="BY74" s="13" t="s">
        <v>9</v>
      </c>
      <c r="BZ74" s="13" t="s">
        <v>9</v>
      </c>
      <c r="CA74" s="13" t="s">
        <v>9</v>
      </c>
      <c r="CB74" s="13" t="s">
        <v>9</v>
      </c>
      <c r="CC74" s="13" t="s">
        <v>9</v>
      </c>
      <c r="CD74" s="13" t="s">
        <v>9</v>
      </c>
      <c r="CE74" s="13" t="s">
        <v>50</v>
      </c>
      <c r="CF74" s="13" t="s">
        <v>50</v>
      </c>
      <c r="CG74" s="13" t="s">
        <v>9</v>
      </c>
      <c r="CH74" s="13" t="s">
        <v>9</v>
      </c>
      <c r="CI74" s="13" t="s">
        <v>9</v>
      </c>
      <c r="CJ74" s="13" t="s">
        <v>9</v>
      </c>
      <c r="CK74" s="13" t="s">
        <v>9</v>
      </c>
      <c r="CL74" s="13" t="s">
        <v>9</v>
      </c>
      <c r="CM74" s="13" t="s">
        <v>10</v>
      </c>
      <c r="CN74" s="13" t="s">
        <v>9</v>
      </c>
      <c r="CO74" s="13" t="s">
        <v>9</v>
      </c>
      <c r="CP74" s="13" t="s">
        <v>10</v>
      </c>
      <c r="CQ74" s="13" t="s">
        <v>9</v>
      </c>
      <c r="CR74" s="13" t="s">
        <v>9</v>
      </c>
      <c r="CS74" s="13" t="s">
        <v>9</v>
      </c>
      <c r="CT74" s="13" t="s">
        <v>9</v>
      </c>
      <c r="CU74" s="13" t="s">
        <v>9</v>
      </c>
      <c r="CV74" s="13" t="s">
        <v>9</v>
      </c>
      <c r="CW74" s="13" t="s">
        <v>9</v>
      </c>
      <c r="CX74" s="13" t="s">
        <v>9</v>
      </c>
      <c r="CY74" s="13" t="s">
        <v>9</v>
      </c>
      <c r="CZ74" s="13" t="s">
        <v>10</v>
      </c>
      <c r="DA74" s="13" t="s">
        <v>9</v>
      </c>
      <c r="DB74" s="13" t="s">
        <v>10</v>
      </c>
      <c r="DC74" s="13" t="s">
        <v>50</v>
      </c>
      <c r="DD74" s="13" t="s">
        <v>9</v>
      </c>
      <c r="DE74" s="13" t="s">
        <v>9</v>
      </c>
      <c r="DF74" s="13" t="s">
        <v>9</v>
      </c>
      <c r="DG74" s="13" t="s">
        <v>9</v>
      </c>
      <c r="DH74" s="13" t="s">
        <v>9</v>
      </c>
      <c r="DI74" s="13" t="s">
        <v>9</v>
      </c>
      <c r="DJ74" s="13" t="s">
        <v>9</v>
      </c>
      <c r="DK74" s="13" t="s">
        <v>9</v>
      </c>
      <c r="DL74" s="13" t="s">
        <v>9</v>
      </c>
      <c r="DM74" s="13" t="s">
        <v>50</v>
      </c>
      <c r="DN74" s="13" t="s">
        <v>9</v>
      </c>
      <c r="DO74" s="13" t="s">
        <v>9</v>
      </c>
      <c r="DP74" s="13" t="s">
        <v>9</v>
      </c>
      <c r="DQ74" s="13" t="s">
        <v>50</v>
      </c>
      <c r="DR74" s="13" t="s">
        <v>50</v>
      </c>
      <c r="DS74" s="13" t="s">
        <v>9</v>
      </c>
      <c r="DT74" s="13" t="s">
        <v>9</v>
      </c>
      <c r="DU74" s="13" t="s">
        <v>9</v>
      </c>
      <c r="DV74" s="13" t="s">
        <v>50</v>
      </c>
      <c r="DW74" s="13" t="s">
        <v>9</v>
      </c>
      <c r="DX74" s="13" t="s">
        <v>9</v>
      </c>
      <c r="DY74" s="13" t="s">
        <v>9</v>
      </c>
      <c r="DZ74" s="13" t="s">
        <v>10</v>
      </c>
      <c r="EA74" s="13" t="s">
        <v>9</v>
      </c>
      <c r="EB74" s="13" t="s">
        <v>9</v>
      </c>
      <c r="EC74" s="13" t="s">
        <v>9</v>
      </c>
      <c r="ED74" s="13" t="s">
        <v>9</v>
      </c>
      <c r="EE74" s="13" t="s">
        <v>9</v>
      </c>
      <c r="EF74" s="13" t="s">
        <v>9</v>
      </c>
      <c r="EG74" s="13" t="s">
        <v>9</v>
      </c>
      <c r="EH74" s="13" t="s">
        <v>9</v>
      </c>
      <c r="EI74" s="13" t="s">
        <v>10</v>
      </c>
      <c r="EJ74" s="13" t="s">
        <v>9</v>
      </c>
      <c r="EK74" s="13" t="s">
        <v>10</v>
      </c>
    </row>
    <row r="75" spans="1:143" s="1" customFormat="1" ht="15" customHeight="1" x14ac:dyDescent="0.25">
      <c r="A75" s="24" t="s">
        <v>36</v>
      </c>
      <c r="B75" s="96"/>
      <c r="C75" s="96"/>
      <c r="D75" s="96"/>
      <c r="E75" s="96"/>
      <c r="F75" s="96"/>
      <c r="G75" s="25" t="s">
        <v>542</v>
      </c>
      <c r="H75" s="26" t="s">
        <v>199</v>
      </c>
      <c r="I75" s="26" t="s">
        <v>3595</v>
      </c>
      <c r="J75" s="1" t="s">
        <v>10</v>
      </c>
      <c r="K75" s="1" t="s">
        <v>10</v>
      </c>
      <c r="L75" s="1" t="s">
        <v>10</v>
      </c>
      <c r="M75" s="1" t="s">
        <v>10</v>
      </c>
      <c r="N75" s="1" t="s">
        <v>10</v>
      </c>
      <c r="O75" s="1" t="s">
        <v>10</v>
      </c>
      <c r="P75" s="1" t="s">
        <v>10</v>
      </c>
      <c r="Q75" s="1" t="s">
        <v>9</v>
      </c>
      <c r="R75" s="1" t="s">
        <v>9</v>
      </c>
      <c r="S75" s="1" t="s">
        <v>10</v>
      </c>
      <c r="T75" s="1" t="s">
        <v>10</v>
      </c>
      <c r="U75" s="1" t="s">
        <v>10</v>
      </c>
      <c r="V75" s="1" t="s">
        <v>10</v>
      </c>
      <c r="W75" s="1" t="s">
        <v>10</v>
      </c>
      <c r="X75" s="1" t="s">
        <v>10</v>
      </c>
      <c r="Y75" s="1" t="s">
        <v>10</v>
      </c>
      <c r="Z75" s="1" t="s">
        <v>10</v>
      </c>
      <c r="AA75" s="1" t="s">
        <v>10</v>
      </c>
      <c r="AB75" s="1" t="s">
        <v>10</v>
      </c>
      <c r="AC75" s="1" t="s">
        <v>9</v>
      </c>
      <c r="AD75" s="1" t="s">
        <v>9</v>
      </c>
      <c r="AE75" s="1" t="s">
        <v>9</v>
      </c>
      <c r="AF75" s="1" t="s">
        <v>10</v>
      </c>
      <c r="AG75" s="1" t="s">
        <v>10</v>
      </c>
      <c r="AH75" s="1" t="s">
        <v>9</v>
      </c>
      <c r="AI75" s="1" t="s">
        <v>9</v>
      </c>
      <c r="AJ75" s="1" t="s">
        <v>10</v>
      </c>
      <c r="AK75" s="1" t="s">
        <v>10</v>
      </c>
      <c r="AL75" s="1" t="s">
        <v>9</v>
      </c>
      <c r="AM75" s="1" t="s">
        <v>9</v>
      </c>
      <c r="AN75" s="1" t="s">
        <v>9</v>
      </c>
      <c r="AO75" s="1" t="s">
        <v>9</v>
      </c>
      <c r="AP75" s="1" t="s">
        <v>9</v>
      </c>
      <c r="AQ75" s="1" t="s">
        <v>10</v>
      </c>
      <c r="AR75" s="1" t="s">
        <v>9</v>
      </c>
      <c r="AS75" s="1" t="s">
        <v>9</v>
      </c>
      <c r="AT75" s="1" t="s">
        <v>10</v>
      </c>
      <c r="AU75" s="1" t="s">
        <v>10</v>
      </c>
      <c r="AV75" s="1" t="s">
        <v>10</v>
      </c>
      <c r="AW75" s="1" t="s">
        <v>10</v>
      </c>
      <c r="AX75" s="1" t="s">
        <v>9</v>
      </c>
      <c r="AY75" s="1" t="s">
        <v>9</v>
      </c>
      <c r="AZ75" s="1" t="s">
        <v>9</v>
      </c>
      <c r="BA75" s="1" t="s">
        <v>10</v>
      </c>
      <c r="BB75" s="1" t="s">
        <v>10</v>
      </c>
      <c r="BC75" s="1" t="s">
        <v>10</v>
      </c>
      <c r="BD75" s="1" t="s">
        <v>10</v>
      </c>
      <c r="BE75" s="1" t="s">
        <v>9</v>
      </c>
      <c r="BF75" s="1" t="s">
        <v>9</v>
      </c>
      <c r="BG75" s="1" t="s">
        <v>9</v>
      </c>
      <c r="BH75" s="1" t="s">
        <v>10</v>
      </c>
      <c r="BI75" s="1" t="s">
        <v>9</v>
      </c>
      <c r="BJ75" s="1" t="s">
        <v>10</v>
      </c>
      <c r="BK75" s="1" t="s">
        <v>10</v>
      </c>
      <c r="BL75" s="1" t="s">
        <v>10</v>
      </c>
      <c r="BM75" s="1" t="s">
        <v>10</v>
      </c>
      <c r="BN75" s="1" t="s">
        <v>9</v>
      </c>
      <c r="BO75" s="1" t="s">
        <v>9</v>
      </c>
      <c r="BP75" s="1" t="s">
        <v>9</v>
      </c>
      <c r="BQ75" s="1" t="s">
        <v>9</v>
      </c>
      <c r="BR75" s="1" t="s">
        <v>9</v>
      </c>
      <c r="BS75" s="1" t="s">
        <v>9</v>
      </c>
      <c r="BT75" s="1" t="s">
        <v>10</v>
      </c>
      <c r="BU75" s="1" t="s">
        <v>10</v>
      </c>
      <c r="BV75" s="1" t="s">
        <v>10</v>
      </c>
      <c r="BW75" s="1" t="s">
        <v>10</v>
      </c>
      <c r="BX75" s="1" t="s">
        <v>9</v>
      </c>
      <c r="BY75" s="1" t="s">
        <v>9</v>
      </c>
      <c r="BZ75" s="1" t="s">
        <v>10</v>
      </c>
      <c r="CA75" s="1" t="s">
        <v>10</v>
      </c>
      <c r="CB75" s="1" t="s">
        <v>9</v>
      </c>
      <c r="CC75" s="1" t="s">
        <v>10</v>
      </c>
      <c r="CD75" s="1" t="s">
        <v>10</v>
      </c>
      <c r="CE75" s="1" t="s">
        <v>9</v>
      </c>
      <c r="CF75" s="1" t="s">
        <v>9</v>
      </c>
      <c r="CG75" s="1" t="s">
        <v>9</v>
      </c>
      <c r="CH75" s="1" t="s">
        <v>10</v>
      </c>
      <c r="CI75" s="1" t="s">
        <v>10</v>
      </c>
      <c r="CJ75" s="1" t="s">
        <v>10</v>
      </c>
      <c r="CK75" s="1" t="s">
        <v>10</v>
      </c>
      <c r="CL75" s="1" t="s">
        <v>10</v>
      </c>
      <c r="CM75" s="1" t="s">
        <v>10</v>
      </c>
      <c r="CN75" s="1" t="s">
        <v>10</v>
      </c>
      <c r="CO75" s="1" t="s">
        <v>10</v>
      </c>
      <c r="CP75" s="1" t="s">
        <v>10</v>
      </c>
      <c r="CQ75" s="1" t="s">
        <v>9</v>
      </c>
      <c r="CR75" s="1" t="s">
        <v>9</v>
      </c>
      <c r="CS75" s="1" t="s">
        <v>9</v>
      </c>
      <c r="CT75" s="1" t="s">
        <v>9</v>
      </c>
      <c r="CU75" s="1" t="s">
        <v>10</v>
      </c>
      <c r="CV75" s="1" t="s">
        <v>10</v>
      </c>
      <c r="CW75" s="1" t="s">
        <v>9</v>
      </c>
      <c r="CX75" s="1" t="s">
        <v>9</v>
      </c>
      <c r="CY75" s="1" t="s">
        <v>10</v>
      </c>
      <c r="CZ75" s="1" t="s">
        <v>10</v>
      </c>
      <c r="DA75" s="1" t="s">
        <v>10</v>
      </c>
      <c r="DB75" s="1" t="s">
        <v>10</v>
      </c>
      <c r="DC75" s="1" t="s">
        <v>10</v>
      </c>
      <c r="DD75" s="1" t="s">
        <v>10</v>
      </c>
      <c r="DE75" s="1" t="s">
        <v>10</v>
      </c>
      <c r="DF75" s="1" t="s">
        <v>10</v>
      </c>
      <c r="DG75" s="1" t="s">
        <v>9</v>
      </c>
      <c r="DH75" s="1" t="s">
        <v>10</v>
      </c>
      <c r="DI75" s="1" t="s">
        <v>10</v>
      </c>
      <c r="DJ75" s="1" t="s">
        <v>9</v>
      </c>
      <c r="DK75" s="1" t="s">
        <v>9</v>
      </c>
      <c r="DL75" s="1" t="s">
        <v>9</v>
      </c>
      <c r="DM75" s="1" t="s">
        <v>9</v>
      </c>
      <c r="DN75" s="1" t="s">
        <v>9</v>
      </c>
      <c r="DO75" s="1" t="s">
        <v>9</v>
      </c>
      <c r="DP75" s="1" t="s">
        <v>10</v>
      </c>
      <c r="DQ75" s="1" t="s">
        <v>10</v>
      </c>
      <c r="DR75" s="1" t="s">
        <v>10</v>
      </c>
      <c r="DS75" s="1" t="s">
        <v>9</v>
      </c>
      <c r="DT75" s="1" t="s">
        <v>9</v>
      </c>
      <c r="DU75" s="1" t="s">
        <v>9</v>
      </c>
      <c r="DV75" s="1" t="s">
        <v>10</v>
      </c>
      <c r="DW75" s="1" t="s">
        <v>10</v>
      </c>
      <c r="DX75" s="1" t="s">
        <v>10</v>
      </c>
      <c r="DY75" s="1" t="s">
        <v>10</v>
      </c>
      <c r="DZ75" s="1" t="s">
        <v>10</v>
      </c>
      <c r="EA75" s="1" t="s">
        <v>9</v>
      </c>
      <c r="EB75" s="1" t="s">
        <v>10</v>
      </c>
      <c r="EC75" s="1" t="s">
        <v>10</v>
      </c>
      <c r="ED75" s="1" t="s">
        <v>10</v>
      </c>
      <c r="EE75" s="1" t="s">
        <v>10</v>
      </c>
      <c r="EF75" s="1" t="s">
        <v>9</v>
      </c>
      <c r="EG75" s="1" t="s">
        <v>9</v>
      </c>
      <c r="EH75" s="1" t="s">
        <v>10</v>
      </c>
      <c r="EI75" s="1" t="s">
        <v>10</v>
      </c>
      <c r="EJ75" s="1" t="s">
        <v>10</v>
      </c>
      <c r="EK75" s="1" t="s">
        <v>10</v>
      </c>
      <c r="EL75" s="109"/>
      <c r="EM75" s="109"/>
    </row>
    <row r="76" spans="1:143" s="15" customFormat="1" ht="15" x14ac:dyDescent="0.25">
      <c r="A76" s="140"/>
      <c r="B76" s="97"/>
      <c r="C76" s="97"/>
      <c r="D76" s="97"/>
      <c r="E76" s="97"/>
      <c r="F76" s="97"/>
      <c r="G76" s="92" t="s">
        <v>4157</v>
      </c>
      <c r="H76" s="80"/>
      <c r="I76" s="80"/>
      <c r="O76" s="55"/>
      <c r="EL76" s="99"/>
      <c r="EM76" s="99"/>
    </row>
    <row r="77" spans="1:143" s="1" customFormat="1" ht="15" customHeight="1" x14ac:dyDescent="0.25">
      <c r="A77" s="24" t="s">
        <v>299</v>
      </c>
      <c r="B77" s="96"/>
      <c r="C77" s="96"/>
      <c r="D77" s="96"/>
      <c r="E77" s="96"/>
      <c r="F77" s="96"/>
      <c r="G77" s="25" t="s">
        <v>4158</v>
      </c>
      <c r="H77" s="26" t="s">
        <v>3</v>
      </c>
      <c r="I77" s="26" t="s">
        <v>392</v>
      </c>
      <c r="J77" s="34" t="s">
        <v>2383</v>
      </c>
      <c r="K77" s="34" t="s">
        <v>2384</v>
      </c>
      <c r="L77" s="34" t="s">
        <v>2384</v>
      </c>
      <c r="M77" s="34" t="s">
        <v>2386</v>
      </c>
      <c r="N77" s="34" t="s">
        <v>2386</v>
      </c>
      <c r="O77" s="34" t="s">
        <v>2387</v>
      </c>
      <c r="P77" s="34" t="s">
        <v>2387</v>
      </c>
      <c r="Q77" s="34"/>
      <c r="R77" s="34"/>
      <c r="S77" s="34" t="s">
        <v>1036</v>
      </c>
      <c r="T77" s="34" t="s">
        <v>1036</v>
      </c>
      <c r="U77" s="34" t="s">
        <v>2449</v>
      </c>
      <c r="V77" s="34" t="s">
        <v>2389</v>
      </c>
      <c r="W77" s="34" t="s">
        <v>2391</v>
      </c>
      <c r="X77" s="34" t="s">
        <v>2391</v>
      </c>
      <c r="Y77" s="34" t="s">
        <v>2391</v>
      </c>
      <c r="Z77" s="34" t="s">
        <v>2391</v>
      </c>
      <c r="AA77" s="34" t="s">
        <v>2391</v>
      </c>
      <c r="AB77" s="34" t="s">
        <v>2391</v>
      </c>
      <c r="AC77" s="34"/>
      <c r="AD77" s="34"/>
      <c r="AE77" s="34"/>
      <c r="AF77" s="34" t="s">
        <v>2395</v>
      </c>
      <c r="AG77" s="34" t="s">
        <v>2395</v>
      </c>
      <c r="AH77" s="34"/>
      <c r="AI77" s="34"/>
      <c r="AJ77" s="34" t="s">
        <v>3596</v>
      </c>
      <c r="AK77" s="34" t="s">
        <v>3596</v>
      </c>
      <c r="AL77" s="34"/>
      <c r="AM77" s="34"/>
      <c r="AN77" s="34"/>
      <c r="AO77" s="34"/>
      <c r="AP77" s="86"/>
      <c r="AQ77" s="34" t="s">
        <v>953</v>
      </c>
      <c r="AR77" s="34"/>
      <c r="AS77" s="34"/>
      <c r="AT77" s="34" t="s">
        <v>2457</v>
      </c>
      <c r="AU77" s="34" t="s">
        <v>2458</v>
      </c>
      <c r="AV77" s="34" t="s">
        <v>2403</v>
      </c>
      <c r="AW77" s="34" t="s">
        <v>2403</v>
      </c>
      <c r="AX77" s="34" t="s">
        <v>50</v>
      </c>
      <c r="AY77" s="34" t="s">
        <v>50</v>
      </c>
      <c r="AZ77" s="34"/>
      <c r="BA77" s="34" t="s">
        <v>2404</v>
      </c>
      <c r="BB77" s="34" t="s">
        <v>2404</v>
      </c>
      <c r="BC77" s="34" t="s">
        <v>2404</v>
      </c>
      <c r="BD77" s="34" t="s">
        <v>2406</v>
      </c>
      <c r="BE77" s="34" t="s">
        <v>50</v>
      </c>
      <c r="BF77" s="34" t="s">
        <v>50</v>
      </c>
      <c r="BG77" s="34"/>
      <c r="BH77" s="34" t="s">
        <v>953</v>
      </c>
      <c r="BI77" s="34"/>
      <c r="BJ77" s="34" t="s">
        <v>2408</v>
      </c>
      <c r="BK77" s="34" t="s">
        <v>2408</v>
      </c>
      <c r="BL77" s="34" t="s">
        <v>1080</v>
      </c>
      <c r="BM77" s="34" t="s">
        <v>1080</v>
      </c>
      <c r="BN77" s="34"/>
      <c r="BO77" s="34"/>
      <c r="BP77" s="34"/>
      <c r="BQ77" s="34"/>
      <c r="BR77" s="34"/>
      <c r="BS77" s="34"/>
      <c r="BT77" s="34" t="s">
        <v>2412</v>
      </c>
      <c r="BU77" s="34" t="s">
        <v>2412</v>
      </c>
      <c r="BV77" s="34" t="s">
        <v>1145</v>
      </c>
      <c r="BW77" s="34" t="s">
        <v>1145</v>
      </c>
      <c r="BX77" s="34"/>
      <c r="BY77" s="34"/>
      <c r="BZ77" s="34" t="s">
        <v>2417</v>
      </c>
      <c r="CA77" s="34" t="s">
        <v>3690</v>
      </c>
      <c r="CB77" s="34"/>
      <c r="CC77" s="34" t="s">
        <v>2420</v>
      </c>
      <c r="CD77" s="34" t="s">
        <v>2420</v>
      </c>
      <c r="CE77" s="34" t="s">
        <v>50</v>
      </c>
      <c r="CF77" s="34" t="s">
        <v>50</v>
      </c>
      <c r="CG77" s="34"/>
      <c r="CH77" s="34" t="s">
        <v>2421</v>
      </c>
      <c r="CI77" s="34" t="s">
        <v>2421</v>
      </c>
      <c r="CJ77" s="34" t="s">
        <v>2422</v>
      </c>
      <c r="CK77" s="34" t="s">
        <v>2422</v>
      </c>
      <c r="CL77" s="34" t="s">
        <v>1054</v>
      </c>
      <c r="CM77" s="34" t="s">
        <v>1054</v>
      </c>
      <c r="CN77" s="34" t="s">
        <v>2422</v>
      </c>
      <c r="CO77" s="34" t="s">
        <v>945</v>
      </c>
      <c r="CP77" s="34" t="s">
        <v>945</v>
      </c>
      <c r="CQ77" s="34"/>
      <c r="CR77" s="34"/>
      <c r="CS77" s="34"/>
      <c r="CT77" s="34"/>
      <c r="CU77" s="34" t="s">
        <v>2426</v>
      </c>
      <c r="CV77" s="34" t="s">
        <v>2426</v>
      </c>
      <c r="CW77" s="34"/>
      <c r="CX77" s="34"/>
      <c r="CY77" s="34" t="s">
        <v>2395</v>
      </c>
      <c r="CZ77" s="34" t="s">
        <v>2395</v>
      </c>
      <c r="DA77" s="34" t="s">
        <v>1070</v>
      </c>
      <c r="DB77" s="34" t="s">
        <v>1070</v>
      </c>
      <c r="DC77" s="34" t="s">
        <v>953</v>
      </c>
      <c r="DD77" s="34" t="s">
        <v>2431</v>
      </c>
      <c r="DE77" s="34" t="s">
        <v>2432</v>
      </c>
      <c r="DF77" s="34" t="s">
        <v>2432</v>
      </c>
      <c r="DG77" s="34"/>
      <c r="DH77" s="34" t="s">
        <v>2395</v>
      </c>
      <c r="DI77" s="34" t="s">
        <v>2435</v>
      </c>
      <c r="DJ77" s="34"/>
      <c r="DK77" s="34"/>
      <c r="DL77" s="34"/>
      <c r="DM77" s="34" t="s">
        <v>50</v>
      </c>
      <c r="DN77" s="34"/>
      <c r="DO77" s="34"/>
      <c r="DP77" s="34" t="s">
        <v>986</v>
      </c>
      <c r="DQ77" s="34" t="s">
        <v>986</v>
      </c>
      <c r="DR77" s="34" t="s">
        <v>953</v>
      </c>
      <c r="DS77" s="34"/>
      <c r="DT77" s="34"/>
      <c r="DU77" s="34"/>
      <c r="DV77" s="34" t="s">
        <v>953</v>
      </c>
      <c r="DW77" s="34" t="s">
        <v>2439</v>
      </c>
      <c r="DX77" s="34" t="s">
        <v>2440</v>
      </c>
      <c r="DY77" s="34" t="s">
        <v>2395</v>
      </c>
      <c r="DZ77" s="34" t="s">
        <v>2395</v>
      </c>
      <c r="EA77" s="34"/>
      <c r="EB77" s="34" t="s">
        <v>2442</v>
      </c>
      <c r="EC77" s="34" t="s">
        <v>2443</v>
      </c>
      <c r="ED77" s="34" t="s">
        <v>2443</v>
      </c>
      <c r="EE77" s="34" t="s">
        <v>2444</v>
      </c>
      <c r="EF77" s="34"/>
      <c r="EG77" s="34"/>
      <c r="EH77" s="34" t="s">
        <v>2446</v>
      </c>
      <c r="EI77" s="34" t="s">
        <v>2446</v>
      </c>
      <c r="EJ77" s="34" t="s">
        <v>2446</v>
      </c>
      <c r="EK77" s="34" t="s">
        <v>2446</v>
      </c>
      <c r="EL77" s="109"/>
      <c r="EM77" s="109"/>
    </row>
    <row r="78" spans="1:143" s="1" customFormat="1" ht="15" customHeight="1" x14ac:dyDescent="0.25">
      <c r="A78" s="24" t="s">
        <v>3587</v>
      </c>
      <c r="B78" s="96"/>
      <c r="C78" s="96"/>
      <c r="D78" s="96"/>
      <c r="E78" s="96"/>
      <c r="F78" s="96"/>
      <c r="G78" s="25" t="s">
        <v>4159</v>
      </c>
      <c r="H78" s="26" t="s">
        <v>5</v>
      </c>
      <c r="I78" s="14" t="s">
        <v>280</v>
      </c>
      <c r="J78" s="35" t="s">
        <v>10</v>
      </c>
      <c r="K78" s="35" t="s">
        <v>10</v>
      </c>
      <c r="L78" s="35" t="s">
        <v>10</v>
      </c>
      <c r="M78" s="35" t="s">
        <v>10</v>
      </c>
      <c r="N78" s="35" t="s">
        <v>10</v>
      </c>
      <c r="O78" s="35" t="s">
        <v>10</v>
      </c>
      <c r="P78" s="35" t="s">
        <v>10</v>
      </c>
      <c r="Q78" s="35" t="s">
        <v>953</v>
      </c>
      <c r="R78" s="35" t="s">
        <v>953</v>
      </c>
      <c r="S78" s="35" t="s">
        <v>10</v>
      </c>
      <c r="T78" s="35" t="s">
        <v>10</v>
      </c>
      <c r="U78" s="35" t="s">
        <v>10</v>
      </c>
      <c r="V78" s="35" t="s">
        <v>10</v>
      </c>
      <c r="W78" s="35" t="s">
        <v>10</v>
      </c>
      <c r="X78" s="35" t="s">
        <v>10</v>
      </c>
      <c r="Y78" s="35" t="s">
        <v>10</v>
      </c>
      <c r="Z78" s="35" t="s">
        <v>10</v>
      </c>
      <c r="AA78" s="35" t="s">
        <v>10</v>
      </c>
      <c r="AB78" s="35" t="s">
        <v>10</v>
      </c>
      <c r="AC78" s="35" t="s">
        <v>953</v>
      </c>
      <c r="AD78" s="35" t="s">
        <v>953</v>
      </c>
      <c r="AE78" s="35" t="s">
        <v>953</v>
      </c>
      <c r="AF78" s="35" t="s">
        <v>10</v>
      </c>
      <c r="AG78" s="35" t="s">
        <v>10</v>
      </c>
      <c r="AH78" s="35" t="s">
        <v>953</v>
      </c>
      <c r="AI78" s="35" t="s">
        <v>953</v>
      </c>
      <c r="AJ78" s="35" t="s">
        <v>10</v>
      </c>
      <c r="AK78" s="35" t="s">
        <v>10</v>
      </c>
      <c r="AL78" s="35" t="s">
        <v>953</v>
      </c>
      <c r="AM78" s="35" t="s">
        <v>953</v>
      </c>
      <c r="AN78" s="35" t="s">
        <v>953</v>
      </c>
      <c r="AO78" s="35" t="s">
        <v>953</v>
      </c>
      <c r="AP78" s="35" t="s">
        <v>953</v>
      </c>
      <c r="AQ78" s="35" t="s">
        <v>953</v>
      </c>
      <c r="AR78" s="35" t="s">
        <v>953</v>
      </c>
      <c r="AS78" s="35" t="s">
        <v>953</v>
      </c>
      <c r="AT78" s="35" t="s">
        <v>10</v>
      </c>
      <c r="AU78" s="35" t="s">
        <v>10</v>
      </c>
      <c r="AV78" s="35" t="s">
        <v>10</v>
      </c>
      <c r="AW78" s="35" t="s">
        <v>10</v>
      </c>
      <c r="AX78" s="35" t="s">
        <v>9</v>
      </c>
      <c r="AY78" s="35" t="s">
        <v>9</v>
      </c>
      <c r="AZ78" s="35" t="s">
        <v>953</v>
      </c>
      <c r="BA78" s="35" t="s">
        <v>10</v>
      </c>
      <c r="BB78" s="35" t="s">
        <v>10</v>
      </c>
      <c r="BC78" s="35" t="s">
        <v>10</v>
      </c>
      <c r="BD78" s="35" t="s">
        <v>10</v>
      </c>
      <c r="BE78" s="35" t="s">
        <v>9</v>
      </c>
      <c r="BF78" s="35" t="s">
        <v>9</v>
      </c>
      <c r="BG78" s="35" t="s">
        <v>953</v>
      </c>
      <c r="BH78" s="35" t="s">
        <v>953</v>
      </c>
      <c r="BI78" s="35" t="s">
        <v>953</v>
      </c>
      <c r="BJ78" s="35" t="s">
        <v>10</v>
      </c>
      <c r="BK78" s="35" t="s">
        <v>10</v>
      </c>
      <c r="BL78" s="35" t="s">
        <v>10</v>
      </c>
      <c r="BM78" s="35" t="s">
        <v>10</v>
      </c>
      <c r="BN78" s="35" t="s">
        <v>953</v>
      </c>
      <c r="BO78" s="35" t="s">
        <v>953</v>
      </c>
      <c r="BP78" s="35" t="s">
        <v>953</v>
      </c>
      <c r="BQ78" s="35" t="s">
        <v>953</v>
      </c>
      <c r="BR78" s="35" t="s">
        <v>953</v>
      </c>
      <c r="BS78" s="35" t="s">
        <v>953</v>
      </c>
      <c r="BT78" s="35" t="s">
        <v>10</v>
      </c>
      <c r="BU78" s="35" t="s">
        <v>10</v>
      </c>
      <c r="BV78" s="35" t="s">
        <v>10</v>
      </c>
      <c r="BW78" s="35" t="s">
        <v>10</v>
      </c>
      <c r="BX78" s="35" t="s">
        <v>953</v>
      </c>
      <c r="BY78" s="35" t="s">
        <v>953</v>
      </c>
      <c r="BZ78" s="35" t="s">
        <v>10</v>
      </c>
      <c r="CA78" s="35" t="s">
        <v>10</v>
      </c>
      <c r="CB78" s="35" t="s">
        <v>953</v>
      </c>
      <c r="CC78" s="35" t="s">
        <v>10</v>
      </c>
      <c r="CD78" s="35" t="s">
        <v>10</v>
      </c>
      <c r="CE78" s="35" t="s">
        <v>9</v>
      </c>
      <c r="CF78" s="35" t="s">
        <v>9</v>
      </c>
      <c r="CG78" s="35" t="s">
        <v>953</v>
      </c>
      <c r="CH78" s="35" t="s">
        <v>10</v>
      </c>
      <c r="CI78" s="35" t="s">
        <v>10</v>
      </c>
      <c r="CJ78" s="35" t="s">
        <v>10</v>
      </c>
      <c r="CK78" s="35" t="s">
        <v>10</v>
      </c>
      <c r="CL78" s="35" t="s">
        <v>10</v>
      </c>
      <c r="CM78" s="35" t="s">
        <v>10</v>
      </c>
      <c r="CN78" s="35" t="s">
        <v>10</v>
      </c>
      <c r="CO78" s="35" t="s">
        <v>10</v>
      </c>
      <c r="CP78" s="35" t="s">
        <v>10</v>
      </c>
      <c r="CQ78" s="35" t="s">
        <v>953</v>
      </c>
      <c r="CR78" s="35" t="s">
        <v>953</v>
      </c>
      <c r="CS78" s="35" t="s">
        <v>953</v>
      </c>
      <c r="CT78" s="35" t="s">
        <v>953</v>
      </c>
      <c r="CU78" s="35" t="s">
        <v>10</v>
      </c>
      <c r="CV78" s="35" t="s">
        <v>10</v>
      </c>
      <c r="CW78" s="35" t="s">
        <v>953</v>
      </c>
      <c r="CX78" s="35" t="s">
        <v>953</v>
      </c>
      <c r="CY78" s="35" t="s">
        <v>10</v>
      </c>
      <c r="CZ78" s="35" t="s">
        <v>10</v>
      </c>
      <c r="DA78" s="35" t="s">
        <v>10</v>
      </c>
      <c r="DB78" s="35" t="s">
        <v>10</v>
      </c>
      <c r="DC78" s="35" t="s">
        <v>953</v>
      </c>
      <c r="DD78" s="35" t="s">
        <v>10</v>
      </c>
      <c r="DE78" s="35" t="s">
        <v>10</v>
      </c>
      <c r="DF78" s="35" t="s">
        <v>10</v>
      </c>
      <c r="DG78" s="35" t="s">
        <v>953</v>
      </c>
      <c r="DH78" s="35" t="s">
        <v>10</v>
      </c>
      <c r="DI78" s="35" t="s">
        <v>10</v>
      </c>
      <c r="DJ78" s="35" t="s">
        <v>953</v>
      </c>
      <c r="DK78" s="35" t="s">
        <v>953</v>
      </c>
      <c r="DL78" s="35" t="s">
        <v>953</v>
      </c>
      <c r="DM78" s="35" t="s">
        <v>9</v>
      </c>
      <c r="DN78" s="35" t="s">
        <v>953</v>
      </c>
      <c r="DO78" s="35" t="s">
        <v>953</v>
      </c>
      <c r="DP78" s="35" t="s">
        <v>10</v>
      </c>
      <c r="DQ78" s="35" t="s">
        <v>10</v>
      </c>
      <c r="DR78" s="35" t="s">
        <v>953</v>
      </c>
      <c r="DS78" s="35" t="s">
        <v>953</v>
      </c>
      <c r="DT78" s="35" t="s">
        <v>953</v>
      </c>
      <c r="DU78" s="35" t="s">
        <v>953</v>
      </c>
      <c r="DV78" s="35" t="s">
        <v>953</v>
      </c>
      <c r="DW78" s="35" t="s">
        <v>10</v>
      </c>
      <c r="DX78" s="35" t="s">
        <v>10</v>
      </c>
      <c r="DY78" s="35" t="s">
        <v>10</v>
      </c>
      <c r="DZ78" s="35" t="s">
        <v>10</v>
      </c>
      <c r="EA78" s="35" t="s">
        <v>953</v>
      </c>
      <c r="EB78" s="35" t="s">
        <v>10</v>
      </c>
      <c r="EC78" s="35" t="s">
        <v>10</v>
      </c>
      <c r="ED78" s="35" t="s">
        <v>10</v>
      </c>
      <c r="EE78" s="35" t="s">
        <v>10</v>
      </c>
      <c r="EF78" s="35" t="s">
        <v>953</v>
      </c>
      <c r="EG78" s="35" t="s">
        <v>953</v>
      </c>
      <c r="EH78" s="35" t="s">
        <v>10</v>
      </c>
      <c r="EI78" s="35" t="s">
        <v>10</v>
      </c>
      <c r="EJ78" s="35" t="s">
        <v>10</v>
      </c>
      <c r="EK78" s="35" t="s">
        <v>10</v>
      </c>
      <c r="EL78" s="109"/>
      <c r="EM78" s="109"/>
    </row>
    <row r="79" spans="1:143" s="1" customFormat="1" ht="15" customHeight="1" x14ac:dyDescent="0.25">
      <c r="A79" s="24" t="s">
        <v>400</v>
      </c>
      <c r="B79" s="96" t="s">
        <v>3589</v>
      </c>
      <c r="C79" s="96" t="s">
        <v>2525</v>
      </c>
      <c r="D79" s="96"/>
      <c r="E79" s="96" t="s">
        <v>956</v>
      </c>
      <c r="F79" s="96"/>
      <c r="G79" s="25" t="s">
        <v>4160</v>
      </c>
      <c r="H79" s="26" t="s">
        <v>5</v>
      </c>
      <c r="I79" s="14" t="s">
        <v>3588</v>
      </c>
      <c r="J79" s="35" t="s">
        <v>3590</v>
      </c>
      <c r="K79" s="35" t="s">
        <v>9</v>
      </c>
      <c r="L79" s="35" t="s">
        <v>9</v>
      </c>
      <c r="M79" s="35" t="s">
        <v>9</v>
      </c>
      <c r="N79" s="35" t="s">
        <v>9</v>
      </c>
      <c r="O79" s="35" t="s">
        <v>9</v>
      </c>
      <c r="P79" s="35" t="s">
        <v>9</v>
      </c>
      <c r="Q79" s="35" t="s">
        <v>50</v>
      </c>
      <c r="R79" s="35" t="s">
        <v>50</v>
      </c>
      <c r="S79" s="35" t="s">
        <v>3591</v>
      </c>
      <c r="T79" s="35" t="s">
        <v>3591</v>
      </c>
      <c r="U79" s="35" t="s">
        <v>9</v>
      </c>
      <c r="V79" s="35" t="s">
        <v>9</v>
      </c>
      <c r="W79" s="35" t="s">
        <v>9</v>
      </c>
      <c r="X79" s="35" t="s">
        <v>9</v>
      </c>
      <c r="Y79" s="35" t="s">
        <v>9</v>
      </c>
      <c r="Z79" s="35" t="s">
        <v>9</v>
      </c>
      <c r="AA79" s="35" t="s">
        <v>9</v>
      </c>
      <c r="AB79" s="35" t="s">
        <v>9</v>
      </c>
      <c r="AC79" s="35" t="s">
        <v>50</v>
      </c>
      <c r="AD79" s="35" t="s">
        <v>50</v>
      </c>
      <c r="AE79" s="35" t="s">
        <v>50</v>
      </c>
      <c r="AF79" s="35" t="s">
        <v>9</v>
      </c>
      <c r="AG79" s="35" t="s">
        <v>9</v>
      </c>
      <c r="AH79" s="35" t="s">
        <v>50</v>
      </c>
      <c r="AI79" s="35" t="s">
        <v>50</v>
      </c>
      <c r="AJ79" s="35" t="s">
        <v>9</v>
      </c>
      <c r="AK79" s="35" t="s">
        <v>9</v>
      </c>
      <c r="AL79" s="35" t="s">
        <v>50</v>
      </c>
      <c r="AM79" s="35" t="s">
        <v>50</v>
      </c>
      <c r="AN79" s="35" t="s">
        <v>50</v>
      </c>
      <c r="AO79" s="35" t="s">
        <v>50</v>
      </c>
      <c r="AP79" s="35" t="s">
        <v>50</v>
      </c>
      <c r="AQ79" s="35" t="s">
        <v>50</v>
      </c>
      <c r="AR79" s="35" t="s">
        <v>50</v>
      </c>
      <c r="AS79" s="35" t="s">
        <v>50</v>
      </c>
      <c r="AT79" s="35" t="s">
        <v>3649</v>
      </c>
      <c r="AU79" s="35" t="s">
        <v>9</v>
      </c>
      <c r="AV79" s="35" t="s">
        <v>9</v>
      </c>
      <c r="AW79" s="35" t="s">
        <v>9</v>
      </c>
      <c r="AX79" s="35" t="s">
        <v>50</v>
      </c>
      <c r="AY79" s="35" t="s">
        <v>50</v>
      </c>
      <c r="AZ79" s="35" t="s">
        <v>50</v>
      </c>
      <c r="BA79" s="35" t="s">
        <v>9</v>
      </c>
      <c r="BB79" s="35" t="s">
        <v>9</v>
      </c>
      <c r="BC79" s="35" t="s">
        <v>9</v>
      </c>
      <c r="BD79" s="35" t="s">
        <v>3674</v>
      </c>
      <c r="BE79" s="35" t="s">
        <v>50</v>
      </c>
      <c r="BF79" s="35" t="s">
        <v>50</v>
      </c>
      <c r="BG79" s="35" t="s">
        <v>50</v>
      </c>
      <c r="BH79" s="35" t="s">
        <v>50</v>
      </c>
      <c r="BI79" s="35" t="s">
        <v>50</v>
      </c>
      <c r="BJ79" s="35" t="s">
        <v>9</v>
      </c>
      <c r="BK79" s="35" t="s">
        <v>9</v>
      </c>
      <c r="BL79" s="35" t="s">
        <v>9</v>
      </c>
      <c r="BM79" s="35" t="s">
        <v>9</v>
      </c>
      <c r="BN79" s="35" t="s">
        <v>50</v>
      </c>
      <c r="BO79" s="35" t="s">
        <v>50</v>
      </c>
      <c r="BP79" s="35" t="s">
        <v>50</v>
      </c>
      <c r="BQ79" s="35" t="s">
        <v>50</v>
      </c>
      <c r="BR79" s="35" t="s">
        <v>50</v>
      </c>
      <c r="BS79" s="35" t="s">
        <v>50</v>
      </c>
      <c r="BT79" s="35" t="s">
        <v>9</v>
      </c>
      <c r="BU79" s="35" t="s">
        <v>9</v>
      </c>
      <c r="BV79" s="35" t="s">
        <v>3592</v>
      </c>
      <c r="BW79" s="35" t="s">
        <v>3592</v>
      </c>
      <c r="BX79" s="35" t="s">
        <v>50</v>
      </c>
      <c r="BY79" s="35" t="s">
        <v>50</v>
      </c>
      <c r="BZ79" s="35" t="s">
        <v>9</v>
      </c>
      <c r="CA79" s="35" t="s">
        <v>9</v>
      </c>
      <c r="CB79" s="35" t="s">
        <v>50</v>
      </c>
      <c r="CC79" s="35" t="s">
        <v>9</v>
      </c>
      <c r="CD79" s="35" t="s">
        <v>9</v>
      </c>
      <c r="CE79" s="35" t="s">
        <v>50</v>
      </c>
      <c r="CF79" s="35" t="s">
        <v>50</v>
      </c>
      <c r="CG79" s="35" t="s">
        <v>50</v>
      </c>
      <c r="CH79" s="35" t="s">
        <v>9</v>
      </c>
      <c r="CI79" s="35" t="s">
        <v>9</v>
      </c>
      <c r="CJ79" s="35" t="s">
        <v>9</v>
      </c>
      <c r="CK79" s="35" t="s">
        <v>9</v>
      </c>
      <c r="CL79" s="35" t="s">
        <v>9</v>
      </c>
      <c r="CM79" s="35" t="s">
        <v>9</v>
      </c>
      <c r="CN79" s="35" t="s">
        <v>9</v>
      </c>
      <c r="CO79" s="35" t="s">
        <v>9</v>
      </c>
      <c r="CP79" s="35" t="s">
        <v>9</v>
      </c>
      <c r="CQ79" s="35" t="s">
        <v>50</v>
      </c>
      <c r="CR79" s="35" t="s">
        <v>50</v>
      </c>
      <c r="CS79" s="35" t="s">
        <v>50</v>
      </c>
      <c r="CT79" s="35" t="s">
        <v>50</v>
      </c>
      <c r="CU79" s="35" t="s">
        <v>9</v>
      </c>
      <c r="CV79" s="35" t="s">
        <v>9</v>
      </c>
      <c r="CW79" s="35" t="s">
        <v>50</v>
      </c>
      <c r="CX79" s="35" t="s">
        <v>50</v>
      </c>
      <c r="CY79" s="35" t="s">
        <v>9</v>
      </c>
      <c r="CZ79" s="35" t="s">
        <v>9</v>
      </c>
      <c r="DA79" s="35" t="s">
        <v>3593</v>
      </c>
      <c r="DB79" s="35" t="s">
        <v>3593</v>
      </c>
      <c r="DC79" s="35" t="s">
        <v>50</v>
      </c>
      <c r="DD79" s="35" t="s">
        <v>9</v>
      </c>
      <c r="DE79" s="35" t="s">
        <v>9</v>
      </c>
      <c r="DF79" s="35" t="s">
        <v>9</v>
      </c>
      <c r="DG79" s="35" t="s">
        <v>50</v>
      </c>
      <c r="DH79" s="35" t="s">
        <v>9</v>
      </c>
      <c r="DI79" s="35" t="s">
        <v>9</v>
      </c>
      <c r="DJ79" s="35" t="s">
        <v>50</v>
      </c>
      <c r="DK79" s="35" t="s">
        <v>50</v>
      </c>
      <c r="DL79" s="35" t="s">
        <v>50</v>
      </c>
      <c r="DM79" s="35" t="s">
        <v>50</v>
      </c>
      <c r="DN79" s="35" t="s">
        <v>50</v>
      </c>
      <c r="DO79" s="35" t="s">
        <v>50</v>
      </c>
      <c r="DP79" s="35" t="s">
        <v>9</v>
      </c>
      <c r="DQ79" s="35" t="s">
        <v>9</v>
      </c>
      <c r="DR79" s="35" t="s">
        <v>50</v>
      </c>
      <c r="DS79" s="35" t="s">
        <v>50</v>
      </c>
      <c r="DT79" s="35" t="s">
        <v>50</v>
      </c>
      <c r="DU79" s="35" t="s">
        <v>50</v>
      </c>
      <c r="DV79" s="35" t="s">
        <v>50</v>
      </c>
      <c r="DW79" s="35" t="s">
        <v>9</v>
      </c>
      <c r="DX79" s="35" t="s">
        <v>9</v>
      </c>
      <c r="DY79" s="35" t="s">
        <v>9</v>
      </c>
      <c r="DZ79" s="35" t="s">
        <v>9</v>
      </c>
      <c r="EA79" s="35" t="s">
        <v>50</v>
      </c>
      <c r="EB79" s="35" t="s">
        <v>9</v>
      </c>
      <c r="EC79" s="35" t="s">
        <v>9</v>
      </c>
      <c r="ED79" s="35" t="s">
        <v>9</v>
      </c>
      <c r="EE79" s="35" t="s">
        <v>9</v>
      </c>
      <c r="EF79" s="35" t="s">
        <v>50</v>
      </c>
      <c r="EG79" s="35" t="s">
        <v>50</v>
      </c>
      <c r="EH79" s="35" t="s">
        <v>3594</v>
      </c>
      <c r="EI79" s="35" t="s">
        <v>3594</v>
      </c>
      <c r="EJ79" s="35" t="s">
        <v>3594</v>
      </c>
      <c r="EK79" s="35" t="s">
        <v>3594</v>
      </c>
      <c r="EL79" s="109"/>
      <c r="EM79" s="109"/>
    </row>
    <row r="80" spans="1:143" s="90" customFormat="1" ht="53.25" customHeight="1" x14ac:dyDescent="0.25">
      <c r="A80" s="87" t="s">
        <v>4156</v>
      </c>
      <c r="B80" s="96"/>
      <c r="C80" s="96"/>
      <c r="D80" s="96"/>
      <c r="E80" s="96"/>
      <c r="F80" s="96"/>
      <c r="G80" s="151" t="s">
        <v>12</v>
      </c>
      <c r="H80" s="88" t="s">
        <v>2</v>
      </c>
      <c r="I80" s="88"/>
      <c r="J80" s="89" t="s">
        <v>50</v>
      </c>
      <c r="K80" s="89" t="s">
        <v>2385</v>
      </c>
      <c r="L80" s="89" t="s">
        <v>2385</v>
      </c>
      <c r="M80" s="89" t="s">
        <v>2385</v>
      </c>
      <c r="N80" s="89" t="s">
        <v>2385</v>
      </c>
      <c r="O80" s="89" t="s">
        <v>2385</v>
      </c>
      <c r="P80" s="89" t="s">
        <v>2385</v>
      </c>
      <c r="Q80" s="89" t="s">
        <v>50</v>
      </c>
      <c r="R80" s="89" t="s">
        <v>50</v>
      </c>
      <c r="S80" s="89" t="s">
        <v>50</v>
      </c>
      <c r="T80" s="89" t="s">
        <v>50</v>
      </c>
      <c r="U80" s="89" t="s">
        <v>2385</v>
      </c>
      <c r="V80" s="89" t="s">
        <v>50</v>
      </c>
      <c r="W80" s="89" t="s">
        <v>2385</v>
      </c>
      <c r="X80" s="89" t="s">
        <v>2385</v>
      </c>
      <c r="Y80" s="89" t="s">
        <v>2385</v>
      </c>
      <c r="Z80" s="89" t="s">
        <v>2385</v>
      </c>
      <c r="AA80" s="89" t="s">
        <v>2385</v>
      </c>
      <c r="AB80" s="89" t="s">
        <v>2385</v>
      </c>
      <c r="AC80" s="89" t="s">
        <v>50</v>
      </c>
      <c r="AD80" s="89" t="s">
        <v>50</v>
      </c>
      <c r="AE80" s="89" t="s">
        <v>50</v>
      </c>
      <c r="AF80" s="89" t="s">
        <v>953</v>
      </c>
      <c r="AG80" s="89" t="s">
        <v>953</v>
      </c>
      <c r="AH80" s="89" t="s">
        <v>50</v>
      </c>
      <c r="AI80" s="89" t="s">
        <v>50</v>
      </c>
      <c r="AJ80" s="89" t="s">
        <v>2385</v>
      </c>
      <c r="AK80" s="89" t="s">
        <v>2385</v>
      </c>
      <c r="AL80" s="89" t="s">
        <v>50</v>
      </c>
      <c r="AM80" s="89" t="s">
        <v>2401</v>
      </c>
      <c r="AN80" s="89" t="s">
        <v>50</v>
      </c>
      <c r="AO80" s="89" t="s">
        <v>50</v>
      </c>
      <c r="AP80" s="89" t="s">
        <v>953</v>
      </c>
      <c r="AQ80" s="89" t="s">
        <v>953</v>
      </c>
      <c r="AR80" s="89" t="s">
        <v>50</v>
      </c>
      <c r="AS80" s="89" t="s">
        <v>50</v>
      </c>
      <c r="AT80" s="89" t="s">
        <v>50</v>
      </c>
      <c r="AU80" s="89" t="s">
        <v>50</v>
      </c>
      <c r="AV80" s="89" t="s">
        <v>50</v>
      </c>
      <c r="AW80" s="89" t="s">
        <v>50</v>
      </c>
      <c r="AX80" s="89" t="s">
        <v>50</v>
      </c>
      <c r="AY80" s="89" t="s">
        <v>50</v>
      </c>
      <c r="AZ80" s="89" t="s">
        <v>50</v>
      </c>
      <c r="BA80" s="89" t="s">
        <v>2405</v>
      </c>
      <c r="BB80" s="89" t="s">
        <v>2405</v>
      </c>
      <c r="BC80" s="89" t="s">
        <v>2405</v>
      </c>
      <c r="BD80" s="89" t="s">
        <v>953</v>
      </c>
      <c r="BE80" s="89" t="s">
        <v>50</v>
      </c>
      <c r="BF80" s="89" t="s">
        <v>50</v>
      </c>
      <c r="BG80" s="89" t="s">
        <v>50</v>
      </c>
      <c r="BH80" s="89" t="s">
        <v>953</v>
      </c>
      <c r="BI80" s="89" t="s">
        <v>953</v>
      </c>
      <c r="BJ80" s="89" t="s">
        <v>50</v>
      </c>
      <c r="BK80" s="89" t="s">
        <v>50</v>
      </c>
      <c r="BL80" s="89" t="s">
        <v>50</v>
      </c>
      <c r="BM80" s="89" t="s">
        <v>50</v>
      </c>
      <c r="BN80" s="89" t="s">
        <v>2411</v>
      </c>
      <c r="BO80" s="89" t="s">
        <v>50</v>
      </c>
      <c r="BP80" s="89" t="s">
        <v>50</v>
      </c>
      <c r="BQ80" s="89" t="s">
        <v>50</v>
      </c>
      <c r="BR80" s="89" t="s">
        <v>50</v>
      </c>
      <c r="BS80" s="89" t="s">
        <v>50</v>
      </c>
      <c r="BT80" s="89" t="s">
        <v>2385</v>
      </c>
      <c r="BU80" s="89" t="s">
        <v>2385</v>
      </c>
      <c r="BV80" s="89" t="s">
        <v>50</v>
      </c>
      <c r="BW80" s="89" t="s">
        <v>50</v>
      </c>
      <c r="BX80" s="89" t="s">
        <v>50</v>
      </c>
      <c r="BY80" s="89" t="s">
        <v>50</v>
      </c>
      <c r="BZ80" s="89" t="s">
        <v>50</v>
      </c>
      <c r="CA80" s="89" t="s">
        <v>953</v>
      </c>
      <c r="CB80" s="89" t="s">
        <v>2419</v>
      </c>
      <c r="CC80" s="89" t="s">
        <v>50</v>
      </c>
      <c r="CD80" s="89" t="s">
        <v>50</v>
      </c>
      <c r="CE80" s="89" t="s">
        <v>50</v>
      </c>
      <c r="CF80" s="89" t="s">
        <v>50</v>
      </c>
      <c r="CG80" s="89" t="s">
        <v>50</v>
      </c>
      <c r="CH80" s="89" t="s">
        <v>2385</v>
      </c>
      <c r="CI80" s="89" t="s">
        <v>2385</v>
      </c>
      <c r="CJ80" s="89" t="s">
        <v>2423</v>
      </c>
      <c r="CK80" s="89" t="s">
        <v>2423</v>
      </c>
      <c r="CL80" s="89" t="s">
        <v>2385</v>
      </c>
      <c r="CM80" s="89" t="s">
        <v>2385</v>
      </c>
      <c r="CN80" s="89" t="s">
        <v>2423</v>
      </c>
      <c r="CO80" s="89" t="s">
        <v>2385</v>
      </c>
      <c r="CP80" s="89" t="s">
        <v>2385</v>
      </c>
      <c r="CQ80" s="89" t="s">
        <v>50</v>
      </c>
      <c r="CR80" s="89" t="s">
        <v>50</v>
      </c>
      <c r="CS80" s="89" t="s">
        <v>50</v>
      </c>
      <c r="CT80" s="89" t="s">
        <v>50</v>
      </c>
      <c r="CU80" s="89" t="s">
        <v>2385</v>
      </c>
      <c r="CV80" s="89" t="s">
        <v>2385</v>
      </c>
      <c r="CW80" s="89" t="s">
        <v>50</v>
      </c>
      <c r="CX80" s="89" t="s">
        <v>50</v>
      </c>
      <c r="CY80" s="89" t="s">
        <v>50</v>
      </c>
      <c r="CZ80" s="89" t="s">
        <v>50</v>
      </c>
      <c r="DA80" s="89" t="s">
        <v>50</v>
      </c>
      <c r="DB80" s="89" t="s">
        <v>50</v>
      </c>
      <c r="DC80" s="89" t="s">
        <v>953</v>
      </c>
      <c r="DD80" s="89" t="s">
        <v>50</v>
      </c>
      <c r="DE80" s="89" t="s">
        <v>2385</v>
      </c>
      <c r="DF80" s="89" t="s">
        <v>2385</v>
      </c>
      <c r="DG80" s="89" t="s">
        <v>50</v>
      </c>
      <c r="DH80" s="89" t="s">
        <v>2385</v>
      </c>
      <c r="DI80" s="89" t="s">
        <v>50</v>
      </c>
      <c r="DJ80" s="89" t="s">
        <v>50</v>
      </c>
      <c r="DK80" s="89" t="s">
        <v>50</v>
      </c>
      <c r="DL80" s="89" t="s">
        <v>50</v>
      </c>
      <c r="DM80" s="89" t="s">
        <v>50</v>
      </c>
      <c r="DN80" s="89" t="s">
        <v>50</v>
      </c>
      <c r="DO80" s="89" t="s">
        <v>50</v>
      </c>
      <c r="DP80" s="89" t="s">
        <v>50</v>
      </c>
      <c r="DQ80" s="89" t="s">
        <v>50</v>
      </c>
      <c r="DR80" s="89" t="s">
        <v>953</v>
      </c>
      <c r="DS80" s="89" t="s">
        <v>50</v>
      </c>
      <c r="DT80" s="89" t="s">
        <v>50</v>
      </c>
      <c r="DU80" s="89" t="s">
        <v>50</v>
      </c>
      <c r="DV80" s="89" t="s">
        <v>953</v>
      </c>
      <c r="DW80" s="89" t="s">
        <v>2385</v>
      </c>
      <c r="DX80" s="89" t="s">
        <v>2385</v>
      </c>
      <c r="DY80" s="89" t="s">
        <v>50</v>
      </c>
      <c r="DZ80" s="89" t="s">
        <v>50</v>
      </c>
      <c r="EA80" s="89" t="s">
        <v>50</v>
      </c>
      <c r="EB80" s="89" t="s">
        <v>2385</v>
      </c>
      <c r="EC80" s="89" t="s">
        <v>2385</v>
      </c>
      <c r="ED80" s="89" t="s">
        <v>2385</v>
      </c>
      <c r="EE80" s="89" t="s">
        <v>2385</v>
      </c>
      <c r="EF80" s="89" t="s">
        <v>50</v>
      </c>
      <c r="EG80" s="89" t="s">
        <v>50</v>
      </c>
      <c r="EH80" s="89" t="s">
        <v>50</v>
      </c>
      <c r="EI80" s="89" t="s">
        <v>50</v>
      </c>
      <c r="EJ80" s="89" t="s">
        <v>50</v>
      </c>
      <c r="EK80" s="89" t="s">
        <v>50</v>
      </c>
      <c r="EL80" s="109"/>
      <c r="EM80" s="109"/>
    </row>
    <row r="81" spans="1:143" s="15" customFormat="1" ht="15" x14ac:dyDescent="0.25">
      <c r="A81" s="140"/>
      <c r="B81" s="97"/>
      <c r="C81" s="97"/>
      <c r="D81" s="97"/>
      <c r="E81" s="97"/>
      <c r="F81" s="97"/>
      <c r="G81" s="92" t="s">
        <v>419</v>
      </c>
      <c r="H81" s="80"/>
      <c r="I81" s="80"/>
      <c r="O81" s="55"/>
      <c r="EL81" s="99"/>
      <c r="EM81" s="99"/>
    </row>
    <row r="82" spans="1:143" s="13" customFormat="1" ht="15" x14ac:dyDescent="0.25">
      <c r="A82" s="30" t="s">
        <v>196</v>
      </c>
      <c r="B82" s="97" t="s">
        <v>2514</v>
      </c>
      <c r="C82" s="97" t="s">
        <v>95</v>
      </c>
      <c r="D82" s="97"/>
      <c r="E82" s="97" t="s">
        <v>973</v>
      </c>
      <c r="F82" s="96" t="s">
        <v>4227</v>
      </c>
      <c r="G82" s="4" t="s">
        <v>2543</v>
      </c>
      <c r="H82" s="14" t="s">
        <v>2624</v>
      </c>
      <c r="I82" s="14" t="s">
        <v>427</v>
      </c>
      <c r="J82" s="13" t="s">
        <v>2627</v>
      </c>
      <c r="K82" s="13" t="s">
        <v>2626</v>
      </c>
      <c r="L82" s="13" t="s">
        <v>2626</v>
      </c>
      <c r="M82" s="13" t="s">
        <v>2794</v>
      </c>
      <c r="N82" s="13" t="s">
        <v>2794</v>
      </c>
      <c r="O82" s="47" t="s">
        <v>2626</v>
      </c>
      <c r="P82" s="13" t="s">
        <v>2626</v>
      </c>
      <c r="Q82" s="13" t="s">
        <v>50</v>
      </c>
      <c r="R82" s="13" t="s">
        <v>50</v>
      </c>
      <c r="S82" s="13" t="s">
        <v>2827</v>
      </c>
      <c r="T82" s="13" t="s">
        <v>2827</v>
      </c>
      <c r="U82" s="13" t="s">
        <v>2626</v>
      </c>
      <c r="V82" s="13" t="s">
        <v>2857</v>
      </c>
      <c r="W82" s="13" t="s">
        <v>2626</v>
      </c>
      <c r="X82" s="13" t="s">
        <v>2626</v>
      </c>
      <c r="Y82" s="13" t="s">
        <v>2626</v>
      </c>
      <c r="Z82" s="13" t="s">
        <v>2626</v>
      </c>
      <c r="AA82" s="13" t="s">
        <v>2626</v>
      </c>
      <c r="AB82" s="13" t="s">
        <v>2626</v>
      </c>
      <c r="AC82" s="13" t="s">
        <v>50</v>
      </c>
      <c r="AD82" s="13" t="s">
        <v>50</v>
      </c>
      <c r="AE82" s="13" t="s">
        <v>50</v>
      </c>
      <c r="AF82" s="13" t="s">
        <v>2932</v>
      </c>
      <c r="AG82" s="13" t="s">
        <v>2932</v>
      </c>
      <c r="AH82" s="13" t="s">
        <v>50</v>
      </c>
      <c r="AI82" s="13" t="s">
        <v>50</v>
      </c>
      <c r="AJ82" s="13" t="s">
        <v>3597</v>
      </c>
      <c r="AK82" s="13" t="s">
        <v>3597</v>
      </c>
      <c r="AL82" s="13" t="s">
        <v>50</v>
      </c>
      <c r="AM82" s="13" t="s">
        <v>50</v>
      </c>
      <c r="AN82" s="13" t="s">
        <v>50</v>
      </c>
      <c r="AO82" s="13" t="s">
        <v>50</v>
      </c>
      <c r="AP82" s="13" t="s">
        <v>50</v>
      </c>
      <c r="AQ82" s="13" t="s">
        <v>50</v>
      </c>
      <c r="AR82" s="13" t="s">
        <v>50</v>
      </c>
      <c r="AS82" s="13" t="s">
        <v>50</v>
      </c>
      <c r="AT82" s="13" t="s">
        <v>3399</v>
      </c>
      <c r="AU82" s="13" t="s">
        <v>2932</v>
      </c>
      <c r="AV82" s="13" t="s">
        <v>2991</v>
      </c>
      <c r="AW82" s="13" t="s">
        <v>2991</v>
      </c>
      <c r="AX82" s="13" t="s">
        <v>50</v>
      </c>
      <c r="AY82" s="13" t="s">
        <v>50</v>
      </c>
      <c r="AZ82" s="13" t="s">
        <v>50</v>
      </c>
      <c r="BA82" s="13" t="s">
        <v>2626</v>
      </c>
      <c r="BB82" s="13" t="s">
        <v>2626</v>
      </c>
      <c r="BC82" s="13" t="s">
        <v>2626</v>
      </c>
      <c r="BD82" s="13" t="s">
        <v>2626</v>
      </c>
      <c r="BE82" s="13" t="s">
        <v>50</v>
      </c>
      <c r="BF82" s="13" t="s">
        <v>50</v>
      </c>
      <c r="BG82" s="13" t="s">
        <v>50</v>
      </c>
      <c r="BH82" s="13" t="s">
        <v>50</v>
      </c>
      <c r="BI82" s="13" t="s">
        <v>50</v>
      </c>
      <c r="BJ82" s="13" t="s">
        <v>3033</v>
      </c>
      <c r="BK82" s="13" t="s">
        <v>3033</v>
      </c>
      <c r="BL82" s="13" t="s">
        <v>3074</v>
      </c>
      <c r="BM82" s="13" t="s">
        <v>2932</v>
      </c>
      <c r="BN82" s="13" t="s">
        <v>50</v>
      </c>
      <c r="BO82" s="13" t="s">
        <v>50</v>
      </c>
      <c r="BP82" s="13" t="s">
        <v>50</v>
      </c>
      <c r="BQ82" s="13" t="s">
        <v>50</v>
      </c>
      <c r="BR82" s="13" t="s">
        <v>50</v>
      </c>
      <c r="BS82" s="13" t="s">
        <v>50</v>
      </c>
      <c r="BT82" s="13" t="s">
        <v>2626</v>
      </c>
      <c r="BU82" s="13" t="s">
        <v>2626</v>
      </c>
      <c r="BV82" s="13" t="s">
        <v>2626</v>
      </c>
      <c r="BW82" s="13" t="s">
        <v>3151</v>
      </c>
      <c r="BX82" s="13" t="s">
        <v>50</v>
      </c>
      <c r="BY82" s="13" t="s">
        <v>50</v>
      </c>
      <c r="BZ82" s="13" t="s">
        <v>2626</v>
      </c>
      <c r="CA82" s="13" t="s">
        <v>3439</v>
      </c>
      <c r="CB82" s="13" t="s">
        <v>50</v>
      </c>
      <c r="CC82" s="13" t="s">
        <v>3184</v>
      </c>
      <c r="CD82" s="13" t="s">
        <v>3184</v>
      </c>
      <c r="CE82" s="13" t="s">
        <v>50</v>
      </c>
      <c r="CF82" s="13" t="s">
        <v>50</v>
      </c>
      <c r="CG82" s="13" t="s">
        <v>50</v>
      </c>
      <c r="CH82" s="13" t="s">
        <v>2626</v>
      </c>
      <c r="CI82" s="13" t="s">
        <v>2626</v>
      </c>
      <c r="CJ82" s="13" t="s">
        <v>3212</v>
      </c>
      <c r="CK82" s="13" t="s">
        <v>3243</v>
      </c>
      <c r="CL82" s="13" t="s">
        <v>2626</v>
      </c>
      <c r="CM82" s="13" t="s">
        <v>2626</v>
      </c>
      <c r="CN82" s="13" t="s">
        <v>3243</v>
      </c>
      <c r="CO82" s="13" t="s">
        <v>2626</v>
      </c>
      <c r="CP82" s="13" t="s">
        <v>2626</v>
      </c>
      <c r="CQ82" s="13" t="s">
        <v>50</v>
      </c>
      <c r="CR82" s="13" t="s">
        <v>50</v>
      </c>
      <c r="CS82" s="13" t="s">
        <v>50</v>
      </c>
      <c r="CT82" s="13" t="s">
        <v>50</v>
      </c>
      <c r="CU82" s="13" t="s">
        <v>2626</v>
      </c>
      <c r="CV82" s="13" t="s">
        <v>2626</v>
      </c>
      <c r="CW82" s="13" t="s">
        <v>50</v>
      </c>
      <c r="CX82" s="13" t="s">
        <v>50</v>
      </c>
      <c r="CY82" s="13" t="s">
        <v>2932</v>
      </c>
      <c r="CZ82" s="13" t="s">
        <v>2932</v>
      </c>
      <c r="DA82" s="13" t="s">
        <v>2932</v>
      </c>
      <c r="DB82" s="13" t="s">
        <v>2932</v>
      </c>
      <c r="DC82" s="13" t="s">
        <v>50</v>
      </c>
      <c r="DD82" s="13" t="s">
        <v>2626</v>
      </c>
      <c r="DE82" s="13" t="s">
        <v>2626</v>
      </c>
      <c r="DF82" s="13" t="s">
        <v>2626</v>
      </c>
      <c r="DG82" s="13" t="s">
        <v>3332</v>
      </c>
      <c r="DH82" s="13" t="s">
        <v>2932</v>
      </c>
      <c r="DI82" s="13" t="s">
        <v>2626</v>
      </c>
      <c r="DJ82" s="13" t="s">
        <v>50</v>
      </c>
      <c r="DK82" s="13" t="s">
        <v>50</v>
      </c>
      <c r="DL82" s="13" t="s">
        <v>2626</v>
      </c>
      <c r="DM82" s="13" t="s">
        <v>50</v>
      </c>
      <c r="DN82" s="13" t="s">
        <v>50</v>
      </c>
      <c r="DO82" s="13" t="s">
        <v>50</v>
      </c>
      <c r="DP82" s="13" t="s">
        <v>2626</v>
      </c>
      <c r="DQ82" s="13" t="s">
        <v>2626</v>
      </c>
      <c r="DR82" s="13" t="s">
        <v>50</v>
      </c>
      <c r="DS82" s="13" t="s">
        <v>50</v>
      </c>
      <c r="DT82" s="13" t="s">
        <v>50</v>
      </c>
      <c r="DU82" s="13" t="s">
        <v>50</v>
      </c>
      <c r="DV82" s="13" t="s">
        <v>50</v>
      </c>
      <c r="DW82" s="13" t="s">
        <v>2626</v>
      </c>
      <c r="DX82" s="13" t="s">
        <v>2626</v>
      </c>
      <c r="DY82" s="13" t="s">
        <v>2932</v>
      </c>
      <c r="DZ82" s="13" t="s">
        <v>2932</v>
      </c>
      <c r="EA82" s="13" t="s">
        <v>50</v>
      </c>
      <c r="EB82" s="13" t="s">
        <v>2626</v>
      </c>
      <c r="EC82" s="13" t="s">
        <v>2626</v>
      </c>
      <c r="ED82" s="13" t="s">
        <v>2626</v>
      </c>
      <c r="EE82" s="13" t="s">
        <v>2932</v>
      </c>
      <c r="EF82" s="13" t="s">
        <v>50</v>
      </c>
      <c r="EG82" s="13" t="s">
        <v>50</v>
      </c>
      <c r="EH82" s="13" t="s">
        <v>2932</v>
      </c>
      <c r="EI82" s="13" t="s">
        <v>2932</v>
      </c>
      <c r="EJ82" s="13" t="s">
        <v>2932</v>
      </c>
      <c r="EK82" s="13" t="s">
        <v>2932</v>
      </c>
      <c r="EL82" s="99"/>
      <c r="EM82" s="99"/>
    </row>
    <row r="83" spans="1:143" s="13" customFormat="1" ht="15" x14ac:dyDescent="0.25">
      <c r="A83" s="30" t="s">
        <v>197</v>
      </c>
      <c r="B83" s="97" t="s">
        <v>2515</v>
      </c>
      <c r="C83" s="97" t="s">
        <v>95</v>
      </c>
      <c r="D83" s="97"/>
      <c r="E83" s="97" t="s">
        <v>973</v>
      </c>
      <c r="F83" s="96" t="s">
        <v>3541</v>
      </c>
      <c r="G83" s="4" t="s">
        <v>423</v>
      </c>
      <c r="H83" s="14" t="s">
        <v>2624</v>
      </c>
      <c r="I83" s="14" t="s">
        <v>427</v>
      </c>
      <c r="J83" s="13" t="s">
        <v>2626</v>
      </c>
      <c r="K83" s="13" t="s">
        <v>2626</v>
      </c>
      <c r="L83" s="13" t="s">
        <v>2626</v>
      </c>
      <c r="M83" s="13" t="s">
        <v>2626</v>
      </c>
      <c r="N83" s="13" t="s">
        <v>2626</v>
      </c>
      <c r="O83" s="47" t="s">
        <v>2626</v>
      </c>
      <c r="P83" s="13" t="s">
        <v>2626</v>
      </c>
      <c r="Q83" s="13" t="s">
        <v>50</v>
      </c>
      <c r="R83" s="13" t="s">
        <v>50</v>
      </c>
      <c r="S83" s="13" t="s">
        <v>2626</v>
      </c>
      <c r="T83" s="13" t="s">
        <v>2626</v>
      </c>
      <c r="U83" s="13" t="s">
        <v>2626</v>
      </c>
      <c r="V83" s="13" t="s">
        <v>2626</v>
      </c>
      <c r="W83" s="13" t="s">
        <v>2912</v>
      </c>
      <c r="X83" s="13" t="s">
        <v>2912</v>
      </c>
      <c r="Y83" s="13" t="s">
        <v>2626</v>
      </c>
      <c r="Z83" s="13" t="s">
        <v>2626</v>
      </c>
      <c r="AA83" s="13" t="s">
        <v>2912</v>
      </c>
      <c r="AB83" s="13" t="s">
        <v>2912</v>
      </c>
      <c r="AC83" s="13" t="s">
        <v>50</v>
      </c>
      <c r="AD83" s="13" t="s">
        <v>50</v>
      </c>
      <c r="AE83" s="13" t="s">
        <v>50</v>
      </c>
      <c r="AF83" s="13" t="s">
        <v>2626</v>
      </c>
      <c r="AG83" s="13" t="s">
        <v>2626</v>
      </c>
      <c r="AH83" s="13" t="s">
        <v>50</v>
      </c>
      <c r="AI83" s="13" t="s">
        <v>50</v>
      </c>
      <c r="AJ83" s="13" t="s">
        <v>3598</v>
      </c>
      <c r="AK83" s="13" t="s">
        <v>3598</v>
      </c>
      <c r="AL83" s="13" t="s">
        <v>50</v>
      </c>
      <c r="AM83" s="13" t="s">
        <v>50</v>
      </c>
      <c r="AN83" s="13" t="s">
        <v>4276</v>
      </c>
      <c r="AO83" s="13" t="s">
        <v>4276</v>
      </c>
      <c r="AP83" s="13" t="s">
        <v>50</v>
      </c>
      <c r="AQ83" s="13" t="s">
        <v>50</v>
      </c>
      <c r="AR83" s="13" t="s">
        <v>50</v>
      </c>
      <c r="AS83" s="13" t="s">
        <v>50</v>
      </c>
      <c r="AT83" s="13" t="s">
        <v>3399</v>
      </c>
      <c r="AU83" s="13" t="s">
        <v>2626</v>
      </c>
      <c r="AV83" s="13" t="s">
        <v>2626</v>
      </c>
      <c r="AW83" s="13" t="s">
        <v>2626</v>
      </c>
      <c r="AX83" s="13" t="s">
        <v>50</v>
      </c>
      <c r="AY83" s="13" t="s">
        <v>50</v>
      </c>
      <c r="AZ83" s="13" t="s">
        <v>50</v>
      </c>
      <c r="BA83" s="13" t="s">
        <v>2626</v>
      </c>
      <c r="BB83" s="13" t="s">
        <v>2626</v>
      </c>
      <c r="BC83" s="13" t="s">
        <v>2626</v>
      </c>
      <c r="BD83" s="13" t="s">
        <v>2626</v>
      </c>
      <c r="BE83" s="13" t="s">
        <v>50</v>
      </c>
      <c r="BF83" s="13" t="s">
        <v>50</v>
      </c>
      <c r="BG83" s="13" t="s">
        <v>50</v>
      </c>
      <c r="BH83" s="13" t="s">
        <v>50</v>
      </c>
      <c r="BI83" s="13" t="s">
        <v>50</v>
      </c>
      <c r="BJ83" s="13" t="s">
        <v>2626</v>
      </c>
      <c r="BK83" s="13" t="s">
        <v>2626</v>
      </c>
      <c r="BL83" s="13" t="s">
        <v>2626</v>
      </c>
      <c r="BM83" s="13" t="s">
        <v>2626</v>
      </c>
      <c r="BN83" s="13" t="s">
        <v>50</v>
      </c>
      <c r="BO83" s="13" t="s">
        <v>50</v>
      </c>
      <c r="BP83" s="13" t="s">
        <v>50</v>
      </c>
      <c r="BQ83" s="13" t="s">
        <v>50</v>
      </c>
      <c r="BR83" s="13" t="s">
        <v>50</v>
      </c>
      <c r="BS83" s="13" t="s">
        <v>50</v>
      </c>
      <c r="BT83" s="13" t="s">
        <v>2626</v>
      </c>
      <c r="BU83" s="13" t="s">
        <v>2626</v>
      </c>
      <c r="BV83" s="13" t="s">
        <v>2626</v>
      </c>
      <c r="BW83" s="13" t="s">
        <v>2626</v>
      </c>
      <c r="BX83" s="13" t="s">
        <v>50</v>
      </c>
      <c r="BY83" s="13" t="s">
        <v>50</v>
      </c>
      <c r="BZ83" s="13" t="s">
        <v>2626</v>
      </c>
      <c r="CA83" s="13" t="s">
        <v>2626</v>
      </c>
      <c r="CB83" s="13" t="s">
        <v>50</v>
      </c>
      <c r="CC83" s="13" t="s">
        <v>2626</v>
      </c>
      <c r="CD83" s="13" t="s">
        <v>2626</v>
      </c>
      <c r="CE83" s="13" t="s">
        <v>50</v>
      </c>
      <c r="CF83" s="13" t="s">
        <v>50</v>
      </c>
      <c r="CG83" s="13" t="s">
        <v>50</v>
      </c>
      <c r="CH83" s="13" t="s">
        <v>2626</v>
      </c>
      <c r="CI83" s="13" t="s">
        <v>2626</v>
      </c>
      <c r="CJ83" s="13" t="s">
        <v>3213</v>
      </c>
      <c r="CK83" s="13" t="s">
        <v>3244</v>
      </c>
      <c r="CL83" s="13" t="s">
        <v>2626</v>
      </c>
      <c r="CM83" s="13" t="s">
        <v>2626</v>
      </c>
      <c r="CN83" s="13" t="s">
        <v>3244</v>
      </c>
      <c r="CO83" s="13" t="s">
        <v>2626</v>
      </c>
      <c r="CP83" s="13" t="s">
        <v>2626</v>
      </c>
      <c r="CQ83" s="13" t="s">
        <v>50</v>
      </c>
      <c r="CR83" s="13" t="s">
        <v>50</v>
      </c>
      <c r="CS83" s="13" t="s">
        <v>50</v>
      </c>
      <c r="CT83" s="13" t="s">
        <v>50</v>
      </c>
      <c r="CU83" s="13" t="s">
        <v>2626</v>
      </c>
      <c r="CV83" s="13" t="s">
        <v>2626</v>
      </c>
      <c r="CW83" s="13" t="s">
        <v>50</v>
      </c>
      <c r="CX83" s="13" t="s">
        <v>50</v>
      </c>
      <c r="CY83" s="13" t="s">
        <v>2626</v>
      </c>
      <c r="CZ83" s="13" t="s">
        <v>2626</v>
      </c>
      <c r="DA83" s="13" t="s">
        <v>2626</v>
      </c>
      <c r="DB83" s="13" t="s">
        <v>2626</v>
      </c>
      <c r="DC83" s="13" t="s">
        <v>50</v>
      </c>
      <c r="DD83" s="13" t="s">
        <v>2626</v>
      </c>
      <c r="DE83" s="13" t="s">
        <v>2626</v>
      </c>
      <c r="DF83" s="13" t="s">
        <v>2626</v>
      </c>
      <c r="DG83" s="13" t="s">
        <v>2626</v>
      </c>
      <c r="DH83" s="13" t="s">
        <v>2626</v>
      </c>
      <c r="DI83" s="13" t="s">
        <v>2626</v>
      </c>
      <c r="DJ83" s="13" t="s">
        <v>50</v>
      </c>
      <c r="DK83" s="13" t="s">
        <v>50</v>
      </c>
      <c r="DL83" s="13" t="s">
        <v>2626</v>
      </c>
      <c r="DM83" s="13" t="s">
        <v>50</v>
      </c>
      <c r="DN83" s="13" t="s">
        <v>50</v>
      </c>
      <c r="DO83" s="13" t="s">
        <v>50</v>
      </c>
      <c r="DP83" s="13" t="s">
        <v>2626</v>
      </c>
      <c r="DQ83" s="13" t="s">
        <v>2626</v>
      </c>
      <c r="DR83" s="13" t="s">
        <v>50</v>
      </c>
      <c r="DS83" s="13" t="s">
        <v>50</v>
      </c>
      <c r="DT83" s="13" t="s">
        <v>50</v>
      </c>
      <c r="DU83" s="13" t="s">
        <v>50</v>
      </c>
      <c r="DV83" s="13" t="s">
        <v>50</v>
      </c>
      <c r="DW83" s="13" t="s">
        <v>2626</v>
      </c>
      <c r="DX83" s="13" t="s">
        <v>3391</v>
      </c>
      <c r="DY83" s="13" t="s">
        <v>2626</v>
      </c>
      <c r="DZ83" s="13" t="s">
        <v>2626</v>
      </c>
      <c r="EA83" s="13" t="s">
        <v>50</v>
      </c>
      <c r="EB83" s="13" t="s">
        <v>3396</v>
      </c>
      <c r="EC83" s="13" t="s">
        <v>2626</v>
      </c>
      <c r="ED83" s="13" t="s">
        <v>2626</v>
      </c>
      <c r="EE83" s="13" t="s">
        <v>2626</v>
      </c>
      <c r="EF83" s="13" t="s">
        <v>50</v>
      </c>
      <c r="EG83" s="13" t="s">
        <v>50</v>
      </c>
      <c r="EH83" s="13" t="s">
        <v>2626</v>
      </c>
      <c r="EI83" s="13" t="s">
        <v>2626</v>
      </c>
      <c r="EJ83" s="13" t="s">
        <v>2626</v>
      </c>
      <c r="EK83" s="13" t="s">
        <v>2626</v>
      </c>
      <c r="EL83" s="99"/>
      <c r="EM83" s="99"/>
    </row>
    <row r="84" spans="1:143" s="13" customFormat="1" ht="15" x14ac:dyDescent="0.25">
      <c r="A84" s="30" t="s">
        <v>394</v>
      </c>
      <c r="B84" s="97" t="s">
        <v>2516</v>
      </c>
      <c r="C84" s="97" t="s">
        <v>95</v>
      </c>
      <c r="D84" s="97"/>
      <c r="E84" s="97" t="s">
        <v>973</v>
      </c>
      <c r="F84" s="96" t="s">
        <v>4227</v>
      </c>
      <c r="G84" s="4" t="s">
        <v>422</v>
      </c>
      <c r="H84" s="14" t="s">
        <v>2624</v>
      </c>
      <c r="I84" s="14" t="s">
        <v>427</v>
      </c>
      <c r="J84" s="13" t="s">
        <v>2628</v>
      </c>
      <c r="K84" s="13" t="s">
        <v>2626</v>
      </c>
      <c r="L84" s="13" t="s">
        <v>2626</v>
      </c>
      <c r="M84" s="13" t="s">
        <v>2626</v>
      </c>
      <c r="N84" s="13" t="s">
        <v>2626</v>
      </c>
      <c r="O84" s="47" t="s">
        <v>2626</v>
      </c>
      <c r="P84" s="13" t="s">
        <v>2626</v>
      </c>
      <c r="Q84" s="13" t="s">
        <v>50</v>
      </c>
      <c r="R84" s="13" t="s">
        <v>50</v>
      </c>
      <c r="S84" s="13" t="s">
        <v>2626</v>
      </c>
      <c r="T84" s="13" t="s">
        <v>2626</v>
      </c>
      <c r="U84" s="13" t="s">
        <v>2626</v>
      </c>
      <c r="V84" s="13" t="s">
        <v>2626</v>
      </c>
      <c r="W84" s="13" t="s">
        <v>2626</v>
      </c>
      <c r="X84" s="13" t="s">
        <v>2626</v>
      </c>
      <c r="Y84" s="13" t="s">
        <v>2626</v>
      </c>
      <c r="Z84" s="13" t="s">
        <v>2626</v>
      </c>
      <c r="AA84" s="13" t="s">
        <v>2626</v>
      </c>
      <c r="AB84" s="13" t="s">
        <v>2626</v>
      </c>
      <c r="AC84" s="13" t="s">
        <v>50</v>
      </c>
      <c r="AD84" s="13" t="s">
        <v>50</v>
      </c>
      <c r="AE84" s="13" t="s">
        <v>50</v>
      </c>
      <c r="AF84" s="13" t="s">
        <v>2933</v>
      </c>
      <c r="AG84" s="13" t="s">
        <v>2933</v>
      </c>
      <c r="AH84" s="13" t="s">
        <v>50</v>
      </c>
      <c r="AI84" s="13" t="s">
        <v>50</v>
      </c>
      <c r="AJ84" s="13" t="s">
        <v>2626</v>
      </c>
      <c r="AK84" s="13" t="s">
        <v>2626</v>
      </c>
      <c r="AL84" s="13" t="s">
        <v>50</v>
      </c>
      <c r="AM84" s="13" t="s">
        <v>50</v>
      </c>
      <c r="AN84" s="13" t="s">
        <v>50</v>
      </c>
      <c r="AO84" s="13" t="s">
        <v>50</v>
      </c>
      <c r="AP84" s="13" t="s">
        <v>50</v>
      </c>
      <c r="AQ84" s="13" t="s">
        <v>50</v>
      </c>
      <c r="AR84" s="13" t="s">
        <v>50</v>
      </c>
      <c r="AS84" s="13" t="s">
        <v>50</v>
      </c>
      <c r="AT84" s="13" t="s">
        <v>2626</v>
      </c>
      <c r="AU84" s="13" t="s">
        <v>2626</v>
      </c>
      <c r="AV84" s="13" t="s">
        <v>2933</v>
      </c>
      <c r="AW84" s="13" t="s">
        <v>2933</v>
      </c>
      <c r="AX84" s="13" t="s">
        <v>50</v>
      </c>
      <c r="AY84" s="13" t="s">
        <v>50</v>
      </c>
      <c r="AZ84" s="13" t="s">
        <v>50</v>
      </c>
      <c r="BA84" s="13" t="s">
        <v>2626</v>
      </c>
      <c r="BB84" s="13" t="s">
        <v>2626</v>
      </c>
      <c r="BC84" s="13" t="s">
        <v>2626</v>
      </c>
      <c r="BD84" s="13" t="s">
        <v>2626</v>
      </c>
      <c r="BE84" s="13" t="s">
        <v>50</v>
      </c>
      <c r="BF84" s="13" t="s">
        <v>50</v>
      </c>
      <c r="BG84" s="13" t="s">
        <v>50</v>
      </c>
      <c r="BH84" s="13" t="s">
        <v>50</v>
      </c>
      <c r="BI84" s="13" t="s">
        <v>50</v>
      </c>
      <c r="BJ84" s="13" t="s">
        <v>2626</v>
      </c>
      <c r="BK84" s="13" t="s">
        <v>2626</v>
      </c>
      <c r="BL84" s="13" t="s">
        <v>2626</v>
      </c>
      <c r="BM84" s="13" t="s">
        <v>2626</v>
      </c>
      <c r="BN84" s="13" t="s">
        <v>50</v>
      </c>
      <c r="BO84" s="13" t="s">
        <v>50</v>
      </c>
      <c r="BP84" s="13" t="s">
        <v>50</v>
      </c>
      <c r="BQ84" s="13" t="s">
        <v>50</v>
      </c>
      <c r="BR84" s="13" t="s">
        <v>50</v>
      </c>
      <c r="BS84" s="13" t="s">
        <v>50</v>
      </c>
      <c r="BT84" s="13" t="s">
        <v>2626</v>
      </c>
      <c r="BU84" s="13" t="s">
        <v>2626</v>
      </c>
      <c r="BV84" s="13" t="s">
        <v>2626</v>
      </c>
      <c r="BW84" s="13" t="s">
        <v>2626</v>
      </c>
      <c r="BX84" s="13" t="s">
        <v>50</v>
      </c>
      <c r="BY84" s="13" t="s">
        <v>50</v>
      </c>
      <c r="BZ84" s="13" t="s">
        <v>2626</v>
      </c>
      <c r="CA84" s="13" t="s">
        <v>2626</v>
      </c>
      <c r="CB84" s="13" t="s">
        <v>50</v>
      </c>
      <c r="CC84" s="13" t="s">
        <v>2626</v>
      </c>
      <c r="CD84" s="13" t="s">
        <v>2626</v>
      </c>
      <c r="CE84" s="13" t="s">
        <v>50</v>
      </c>
      <c r="CF84" s="13" t="s">
        <v>50</v>
      </c>
      <c r="CG84" s="13" t="s">
        <v>50</v>
      </c>
      <c r="CH84" s="13" t="s">
        <v>2626</v>
      </c>
      <c r="CI84" s="13" t="s">
        <v>2626</v>
      </c>
      <c r="CJ84" s="13" t="s">
        <v>3214</v>
      </c>
      <c r="CK84" s="13" t="s">
        <v>2626</v>
      </c>
      <c r="CL84" s="13" t="s">
        <v>2626</v>
      </c>
      <c r="CM84" s="13" t="s">
        <v>2626</v>
      </c>
      <c r="CN84" s="13" t="s">
        <v>2626</v>
      </c>
      <c r="CO84" s="13" t="s">
        <v>2626</v>
      </c>
      <c r="CP84" s="13" t="s">
        <v>2626</v>
      </c>
      <c r="CQ84" s="13" t="s">
        <v>50</v>
      </c>
      <c r="CR84" s="13" t="s">
        <v>50</v>
      </c>
      <c r="CS84" s="13" t="s">
        <v>50</v>
      </c>
      <c r="CT84" s="13" t="s">
        <v>50</v>
      </c>
      <c r="CU84" s="13" t="s">
        <v>2626</v>
      </c>
      <c r="CV84" s="13" t="s">
        <v>2626</v>
      </c>
      <c r="CW84" s="13" t="s">
        <v>50</v>
      </c>
      <c r="CX84" s="13" t="s">
        <v>50</v>
      </c>
      <c r="CY84" s="13" t="s">
        <v>2933</v>
      </c>
      <c r="CZ84" s="13" t="s">
        <v>2933</v>
      </c>
      <c r="DA84" s="13" t="s">
        <v>2626</v>
      </c>
      <c r="DB84" s="13" t="s">
        <v>2626</v>
      </c>
      <c r="DC84" s="13" t="s">
        <v>50</v>
      </c>
      <c r="DD84" s="13" t="s">
        <v>2626</v>
      </c>
      <c r="DE84" s="13" t="s">
        <v>2626</v>
      </c>
      <c r="DF84" s="13" t="s">
        <v>2626</v>
      </c>
      <c r="DG84" s="13" t="s">
        <v>3333</v>
      </c>
      <c r="DH84" s="13" t="s">
        <v>2933</v>
      </c>
      <c r="DI84" s="13" t="s">
        <v>2626</v>
      </c>
      <c r="DJ84" s="13" t="s">
        <v>50</v>
      </c>
      <c r="DK84" s="13" t="s">
        <v>50</v>
      </c>
      <c r="DL84" s="13" t="s">
        <v>2626</v>
      </c>
      <c r="DM84" s="13" t="s">
        <v>50</v>
      </c>
      <c r="DN84" s="13" t="s">
        <v>50</v>
      </c>
      <c r="DO84" s="13" t="s">
        <v>50</v>
      </c>
      <c r="DP84" s="13" t="s">
        <v>2626</v>
      </c>
      <c r="DQ84" s="13" t="s">
        <v>2626</v>
      </c>
      <c r="DR84" s="13" t="s">
        <v>50</v>
      </c>
      <c r="DS84" s="13" t="s">
        <v>50</v>
      </c>
      <c r="DT84" s="13" t="s">
        <v>50</v>
      </c>
      <c r="DU84" s="13" t="s">
        <v>50</v>
      </c>
      <c r="DV84" s="13" t="s">
        <v>50</v>
      </c>
      <c r="DW84" s="13" t="s">
        <v>2626</v>
      </c>
      <c r="DX84" s="13" t="s">
        <v>2626</v>
      </c>
      <c r="DY84" s="13" t="s">
        <v>2933</v>
      </c>
      <c r="DZ84" s="13" t="s">
        <v>2933</v>
      </c>
      <c r="EA84" s="13" t="s">
        <v>50</v>
      </c>
      <c r="EB84" s="13" t="s">
        <v>2626</v>
      </c>
      <c r="EC84" s="13" t="s">
        <v>2626</v>
      </c>
      <c r="ED84" s="13" t="s">
        <v>2626</v>
      </c>
      <c r="EE84" s="13" t="s">
        <v>2626</v>
      </c>
      <c r="EF84" s="13" t="s">
        <v>50</v>
      </c>
      <c r="EG84" s="13" t="s">
        <v>50</v>
      </c>
      <c r="EH84" s="13" t="s">
        <v>2626</v>
      </c>
      <c r="EI84" s="13" t="s">
        <v>2626</v>
      </c>
      <c r="EJ84" s="13" t="s">
        <v>2626</v>
      </c>
      <c r="EK84" s="13" t="s">
        <v>2626</v>
      </c>
      <c r="EL84" s="99"/>
      <c r="EM84" s="99"/>
    </row>
    <row r="85" spans="1:143" s="13" customFormat="1" ht="15" x14ac:dyDescent="0.25">
      <c r="A85" s="30" t="s">
        <v>396</v>
      </c>
      <c r="B85" s="97" t="s">
        <v>1007</v>
      </c>
      <c r="C85" s="97" t="s">
        <v>95</v>
      </c>
      <c r="D85" s="97"/>
      <c r="E85" s="97" t="s">
        <v>973</v>
      </c>
      <c r="F85" s="96" t="s">
        <v>3541</v>
      </c>
      <c r="G85" s="4" t="s">
        <v>371</v>
      </c>
      <c r="H85" s="14" t="s">
        <v>2624</v>
      </c>
      <c r="I85" s="14" t="s">
        <v>427</v>
      </c>
      <c r="J85" s="13" t="s">
        <v>2628</v>
      </c>
      <c r="K85" s="13" t="s">
        <v>2626</v>
      </c>
      <c r="L85" s="13" t="s">
        <v>2626</v>
      </c>
      <c r="M85" s="13" t="s">
        <v>2626</v>
      </c>
      <c r="N85" s="13" t="s">
        <v>2626</v>
      </c>
      <c r="O85" s="47" t="s">
        <v>2626</v>
      </c>
      <c r="P85" s="13" t="s">
        <v>2626</v>
      </c>
      <c r="Q85" s="13" t="s">
        <v>50</v>
      </c>
      <c r="R85" s="13" t="s">
        <v>50</v>
      </c>
      <c r="S85" s="13" t="s">
        <v>2626</v>
      </c>
      <c r="T85" s="13" t="s">
        <v>2626</v>
      </c>
      <c r="U85" s="13" t="s">
        <v>2626</v>
      </c>
      <c r="V85" s="13" t="s">
        <v>2626</v>
      </c>
      <c r="W85" s="13" t="s">
        <v>2912</v>
      </c>
      <c r="X85" s="13" t="s">
        <v>2912</v>
      </c>
      <c r="Y85" s="13" t="s">
        <v>2626</v>
      </c>
      <c r="Z85" s="13" t="s">
        <v>2626</v>
      </c>
      <c r="AA85" s="13" t="s">
        <v>2912</v>
      </c>
      <c r="AB85" s="13" t="s">
        <v>2912</v>
      </c>
      <c r="AC85" s="13" t="s">
        <v>50</v>
      </c>
      <c r="AD85" s="13" t="s">
        <v>50</v>
      </c>
      <c r="AE85" s="13" t="s">
        <v>50</v>
      </c>
      <c r="AF85" s="13" t="s">
        <v>2626</v>
      </c>
      <c r="AG85" s="13" t="s">
        <v>2626</v>
      </c>
      <c r="AH85" s="13" t="s">
        <v>50</v>
      </c>
      <c r="AI85" s="13" t="s">
        <v>50</v>
      </c>
      <c r="AJ85" s="13" t="s">
        <v>3599</v>
      </c>
      <c r="AK85" s="13" t="s">
        <v>3599</v>
      </c>
      <c r="AL85" s="13" t="s">
        <v>50</v>
      </c>
      <c r="AM85" s="13" t="s">
        <v>50</v>
      </c>
      <c r="AN85" s="13" t="s">
        <v>4276</v>
      </c>
      <c r="AO85" s="13" t="s">
        <v>4276</v>
      </c>
      <c r="AP85" s="13" t="s">
        <v>50</v>
      </c>
      <c r="AQ85" s="13" t="s">
        <v>50</v>
      </c>
      <c r="AR85" s="13" t="s">
        <v>50</v>
      </c>
      <c r="AS85" s="13" t="s">
        <v>50</v>
      </c>
      <c r="AT85" s="13" t="s">
        <v>2626</v>
      </c>
      <c r="AU85" s="13" t="s">
        <v>2626</v>
      </c>
      <c r="AV85" s="13" t="s">
        <v>2992</v>
      </c>
      <c r="AW85" s="13" t="s">
        <v>2992</v>
      </c>
      <c r="AX85" s="13" t="s">
        <v>50</v>
      </c>
      <c r="AY85" s="13" t="s">
        <v>50</v>
      </c>
      <c r="AZ85" s="13" t="s">
        <v>50</v>
      </c>
      <c r="BA85" s="13" t="s">
        <v>2626</v>
      </c>
      <c r="BB85" s="13" t="s">
        <v>2626</v>
      </c>
      <c r="BC85" s="13" t="s">
        <v>2626</v>
      </c>
      <c r="BD85" s="13" t="s">
        <v>2626</v>
      </c>
      <c r="BE85" s="13" t="s">
        <v>50</v>
      </c>
      <c r="BF85" s="13" t="s">
        <v>50</v>
      </c>
      <c r="BG85" s="13" t="s">
        <v>50</v>
      </c>
      <c r="BH85" s="13" t="s">
        <v>50</v>
      </c>
      <c r="BI85" s="13" t="s">
        <v>50</v>
      </c>
      <c r="BJ85" s="13" t="s">
        <v>3034</v>
      </c>
      <c r="BK85" s="13" t="s">
        <v>3057</v>
      </c>
      <c r="BL85" s="13" t="s">
        <v>2626</v>
      </c>
      <c r="BM85" s="13" t="s">
        <v>2626</v>
      </c>
      <c r="BN85" s="13" t="s">
        <v>50</v>
      </c>
      <c r="BO85" s="13" t="s">
        <v>50</v>
      </c>
      <c r="BP85" s="13" t="s">
        <v>50</v>
      </c>
      <c r="BQ85" s="13" t="s">
        <v>50</v>
      </c>
      <c r="BR85" s="13" t="s">
        <v>50</v>
      </c>
      <c r="BS85" s="13" t="s">
        <v>50</v>
      </c>
      <c r="BT85" s="13" t="s">
        <v>2626</v>
      </c>
      <c r="BU85" s="13" t="s">
        <v>2626</v>
      </c>
      <c r="BV85" s="13" t="s">
        <v>2626</v>
      </c>
      <c r="BW85" s="13" t="s">
        <v>2626</v>
      </c>
      <c r="BX85" s="13" t="s">
        <v>50</v>
      </c>
      <c r="BY85" s="13" t="s">
        <v>50</v>
      </c>
      <c r="BZ85" s="13" t="s">
        <v>2626</v>
      </c>
      <c r="CA85" s="13" t="s">
        <v>2626</v>
      </c>
      <c r="CB85" s="13" t="s">
        <v>50</v>
      </c>
      <c r="CC85" s="13" t="s">
        <v>3185</v>
      </c>
      <c r="CD85" s="13" t="s">
        <v>3185</v>
      </c>
      <c r="CE85" s="13" t="s">
        <v>50</v>
      </c>
      <c r="CF85" s="13" t="s">
        <v>50</v>
      </c>
      <c r="CG85" s="13" t="s">
        <v>50</v>
      </c>
      <c r="CH85" s="13" t="s">
        <v>2626</v>
      </c>
      <c r="CI85" s="13" t="s">
        <v>2626</v>
      </c>
      <c r="CJ85" s="13" t="s">
        <v>3213</v>
      </c>
      <c r="CK85" s="13" t="s">
        <v>2626</v>
      </c>
      <c r="CL85" s="13" t="s">
        <v>3254</v>
      </c>
      <c r="CM85" s="13" t="s">
        <v>3254</v>
      </c>
      <c r="CN85" s="13" t="s">
        <v>2626</v>
      </c>
      <c r="CO85" s="13" t="s">
        <v>2626</v>
      </c>
      <c r="CP85" s="13" t="s">
        <v>2626</v>
      </c>
      <c r="CQ85" s="13" t="s">
        <v>50</v>
      </c>
      <c r="CR85" s="13" t="s">
        <v>50</v>
      </c>
      <c r="CS85" s="13" t="s">
        <v>50</v>
      </c>
      <c r="CT85" s="13" t="s">
        <v>50</v>
      </c>
      <c r="CU85" s="13" t="s">
        <v>2626</v>
      </c>
      <c r="CV85" s="13" t="s">
        <v>2626</v>
      </c>
      <c r="CW85" s="13" t="s">
        <v>50</v>
      </c>
      <c r="CX85" s="13" t="s">
        <v>50</v>
      </c>
      <c r="CY85" s="13" t="s">
        <v>2626</v>
      </c>
      <c r="CZ85" s="13" t="s">
        <v>2626</v>
      </c>
      <c r="DA85" s="13" t="s">
        <v>3185</v>
      </c>
      <c r="DB85" s="13" t="s">
        <v>3185</v>
      </c>
      <c r="DC85" s="13" t="s">
        <v>50</v>
      </c>
      <c r="DD85" s="13" t="s">
        <v>2626</v>
      </c>
      <c r="DE85" s="13" t="s">
        <v>2626</v>
      </c>
      <c r="DF85" s="13" t="s">
        <v>2626</v>
      </c>
      <c r="DG85" s="13" t="s">
        <v>3334</v>
      </c>
      <c r="DH85" s="13" t="s">
        <v>2626</v>
      </c>
      <c r="DI85" s="13" t="s">
        <v>2626</v>
      </c>
      <c r="DJ85" s="13" t="s">
        <v>50</v>
      </c>
      <c r="DK85" s="13" t="s">
        <v>50</v>
      </c>
      <c r="DL85" s="13" t="s">
        <v>2626</v>
      </c>
      <c r="DM85" s="13" t="s">
        <v>50</v>
      </c>
      <c r="DN85" s="13" t="s">
        <v>50</v>
      </c>
      <c r="DO85" s="13" t="s">
        <v>50</v>
      </c>
      <c r="DP85" s="13" t="s">
        <v>2626</v>
      </c>
      <c r="DQ85" s="13" t="s">
        <v>2626</v>
      </c>
      <c r="DR85" s="13" t="s">
        <v>50</v>
      </c>
      <c r="DS85" s="13" t="s">
        <v>50</v>
      </c>
      <c r="DT85" s="13" t="s">
        <v>50</v>
      </c>
      <c r="DU85" s="13" t="s">
        <v>50</v>
      </c>
      <c r="DV85" s="13" t="s">
        <v>50</v>
      </c>
      <c r="DW85" s="13" t="s">
        <v>2626</v>
      </c>
      <c r="DX85" s="13" t="s">
        <v>3391</v>
      </c>
      <c r="DY85" s="13" t="s">
        <v>2626</v>
      </c>
      <c r="DZ85" s="13" t="s">
        <v>2626</v>
      </c>
      <c r="EA85" s="13" t="s">
        <v>50</v>
      </c>
      <c r="EB85" s="13" t="s">
        <v>3396</v>
      </c>
      <c r="EC85" s="13" t="s">
        <v>2626</v>
      </c>
      <c r="ED85" s="13" t="s">
        <v>2626</v>
      </c>
      <c r="EE85" s="13" t="s">
        <v>2626</v>
      </c>
      <c r="EF85" s="13" t="s">
        <v>50</v>
      </c>
      <c r="EG85" s="13" t="s">
        <v>50</v>
      </c>
      <c r="EH85" s="13" t="s">
        <v>2626</v>
      </c>
      <c r="EI85" s="13" t="s">
        <v>2626</v>
      </c>
      <c r="EJ85" s="13" t="s">
        <v>2626</v>
      </c>
      <c r="EK85" s="13" t="s">
        <v>2626</v>
      </c>
      <c r="EL85" s="99"/>
      <c r="EM85" s="99"/>
    </row>
    <row r="86" spans="1:143" s="13" customFormat="1" ht="15" x14ac:dyDescent="0.25">
      <c r="A86" s="30" t="s">
        <v>397</v>
      </c>
      <c r="B86" s="97" t="s">
        <v>2517</v>
      </c>
      <c r="C86" s="97" t="s">
        <v>95</v>
      </c>
      <c r="D86" s="97"/>
      <c r="E86" s="97" t="s">
        <v>973</v>
      </c>
      <c r="F86" s="96" t="s">
        <v>4227</v>
      </c>
      <c r="G86" s="4" t="s">
        <v>372</v>
      </c>
      <c r="H86" s="14" t="s">
        <v>2624</v>
      </c>
      <c r="I86" s="14" t="s">
        <v>427</v>
      </c>
      <c r="J86" s="13" t="s">
        <v>2626</v>
      </c>
      <c r="K86" s="13" t="s">
        <v>2626</v>
      </c>
      <c r="L86" s="13" t="s">
        <v>2626</v>
      </c>
      <c r="M86" s="13" t="s">
        <v>2626</v>
      </c>
      <c r="N86" s="13" t="s">
        <v>2626</v>
      </c>
      <c r="O86" s="47" t="s">
        <v>2626</v>
      </c>
      <c r="P86" s="13" t="s">
        <v>2626</v>
      </c>
      <c r="Q86" s="13" t="s">
        <v>50</v>
      </c>
      <c r="R86" s="13" t="s">
        <v>50</v>
      </c>
      <c r="S86" s="13" t="s">
        <v>2626</v>
      </c>
      <c r="T86" s="13" t="s">
        <v>2626</v>
      </c>
      <c r="U86" s="13" t="s">
        <v>2626</v>
      </c>
      <c r="V86" s="13" t="s">
        <v>2626</v>
      </c>
      <c r="W86" s="13" t="s">
        <v>2626</v>
      </c>
      <c r="X86" s="13" t="s">
        <v>2626</v>
      </c>
      <c r="Y86" s="13" t="s">
        <v>2626</v>
      </c>
      <c r="Z86" s="13" t="s">
        <v>2626</v>
      </c>
      <c r="AA86" s="13" t="s">
        <v>2626</v>
      </c>
      <c r="AB86" s="13" t="s">
        <v>2626</v>
      </c>
      <c r="AC86" s="13" t="s">
        <v>50</v>
      </c>
      <c r="AD86" s="13" t="s">
        <v>50</v>
      </c>
      <c r="AE86" s="13" t="s">
        <v>50</v>
      </c>
      <c r="AF86" s="13" t="s">
        <v>2626</v>
      </c>
      <c r="AG86" s="13" t="s">
        <v>2626</v>
      </c>
      <c r="AH86" s="13" t="s">
        <v>50</v>
      </c>
      <c r="AI86" s="13" t="s">
        <v>50</v>
      </c>
      <c r="AJ86" s="13" t="s">
        <v>2626</v>
      </c>
      <c r="AK86" s="13" t="s">
        <v>2626</v>
      </c>
      <c r="AL86" s="13" t="s">
        <v>50</v>
      </c>
      <c r="AM86" s="13" t="s">
        <v>50</v>
      </c>
      <c r="AN86" s="13" t="s">
        <v>50</v>
      </c>
      <c r="AO86" s="13" t="s">
        <v>50</v>
      </c>
      <c r="AP86" s="13" t="s">
        <v>50</v>
      </c>
      <c r="AQ86" s="13" t="s">
        <v>50</v>
      </c>
      <c r="AR86" s="13" t="s">
        <v>50</v>
      </c>
      <c r="AS86" s="13" t="s">
        <v>50</v>
      </c>
      <c r="AT86" s="13" t="s">
        <v>2626</v>
      </c>
      <c r="AU86" s="13" t="s">
        <v>2626</v>
      </c>
      <c r="AV86" s="13" t="s">
        <v>2993</v>
      </c>
      <c r="AW86" s="13" t="s">
        <v>2993</v>
      </c>
      <c r="AX86" s="13" t="s">
        <v>50</v>
      </c>
      <c r="AY86" s="13" t="s">
        <v>50</v>
      </c>
      <c r="AZ86" s="13" t="s">
        <v>50</v>
      </c>
      <c r="BA86" s="13" t="s">
        <v>2626</v>
      </c>
      <c r="BB86" s="13" t="s">
        <v>2626</v>
      </c>
      <c r="BC86" s="13" t="s">
        <v>2626</v>
      </c>
      <c r="BD86" s="13" t="s">
        <v>2626</v>
      </c>
      <c r="BE86" s="13" t="s">
        <v>50</v>
      </c>
      <c r="BF86" s="13" t="s">
        <v>50</v>
      </c>
      <c r="BG86" s="13" t="s">
        <v>50</v>
      </c>
      <c r="BH86" s="13" t="s">
        <v>50</v>
      </c>
      <c r="BI86" s="13" t="s">
        <v>50</v>
      </c>
      <c r="BJ86" s="13" t="s">
        <v>2626</v>
      </c>
      <c r="BK86" s="13" t="s">
        <v>2626</v>
      </c>
      <c r="BL86" s="13" t="s">
        <v>2626</v>
      </c>
      <c r="BM86" s="13" t="s">
        <v>2626</v>
      </c>
      <c r="BN86" s="13" t="s">
        <v>50</v>
      </c>
      <c r="BO86" s="13" t="s">
        <v>50</v>
      </c>
      <c r="BP86" s="13" t="s">
        <v>50</v>
      </c>
      <c r="BQ86" s="13" t="s">
        <v>50</v>
      </c>
      <c r="BR86" s="13" t="s">
        <v>50</v>
      </c>
      <c r="BS86" s="13" t="s">
        <v>50</v>
      </c>
      <c r="BT86" s="13" t="s">
        <v>2626</v>
      </c>
      <c r="BU86" s="13" t="s">
        <v>2626</v>
      </c>
      <c r="BV86" s="13" t="s">
        <v>2626</v>
      </c>
      <c r="BW86" s="13" t="s">
        <v>2626</v>
      </c>
      <c r="BX86" s="13" t="s">
        <v>50</v>
      </c>
      <c r="BY86" s="13" t="s">
        <v>50</v>
      </c>
      <c r="BZ86" s="13" t="s">
        <v>2626</v>
      </c>
      <c r="CA86" s="13" t="s">
        <v>2626</v>
      </c>
      <c r="CB86" s="13" t="s">
        <v>50</v>
      </c>
      <c r="CC86" s="13" t="s">
        <v>2626</v>
      </c>
      <c r="CD86" s="13" t="s">
        <v>2626</v>
      </c>
      <c r="CE86" s="13" t="s">
        <v>50</v>
      </c>
      <c r="CF86" s="13" t="s">
        <v>50</v>
      </c>
      <c r="CG86" s="13" t="s">
        <v>50</v>
      </c>
      <c r="CH86" s="13" t="s">
        <v>2626</v>
      </c>
      <c r="CI86" s="13" t="s">
        <v>2626</v>
      </c>
      <c r="CJ86" s="13" t="s">
        <v>3215</v>
      </c>
      <c r="CK86" s="13" t="s">
        <v>2626</v>
      </c>
      <c r="CL86" s="13" t="s">
        <v>3255</v>
      </c>
      <c r="CM86" s="13" t="s">
        <v>3255</v>
      </c>
      <c r="CN86" s="13" t="s">
        <v>2626</v>
      </c>
      <c r="CO86" s="13" t="s">
        <v>2626</v>
      </c>
      <c r="CP86" s="13" t="s">
        <v>2626</v>
      </c>
      <c r="CQ86" s="13" t="s">
        <v>50</v>
      </c>
      <c r="CR86" s="13" t="s">
        <v>50</v>
      </c>
      <c r="CS86" s="13" t="s">
        <v>50</v>
      </c>
      <c r="CT86" s="13" t="s">
        <v>50</v>
      </c>
      <c r="CU86" s="13" t="s">
        <v>2626</v>
      </c>
      <c r="CV86" s="13" t="s">
        <v>2626</v>
      </c>
      <c r="CW86" s="13" t="s">
        <v>50</v>
      </c>
      <c r="CX86" s="13" t="s">
        <v>50</v>
      </c>
      <c r="CY86" s="13" t="s">
        <v>2626</v>
      </c>
      <c r="CZ86" s="13" t="s">
        <v>2626</v>
      </c>
      <c r="DA86" s="13" t="s">
        <v>2626</v>
      </c>
      <c r="DB86" s="13" t="s">
        <v>2626</v>
      </c>
      <c r="DC86" s="13" t="s">
        <v>50</v>
      </c>
      <c r="DD86" s="13" t="s">
        <v>2626</v>
      </c>
      <c r="DE86" s="13" t="s">
        <v>2626</v>
      </c>
      <c r="DF86" s="13" t="s">
        <v>2626</v>
      </c>
      <c r="DG86" s="13" t="s">
        <v>3335</v>
      </c>
      <c r="DH86" s="13" t="s">
        <v>2626</v>
      </c>
      <c r="DI86" s="13" t="s">
        <v>2626</v>
      </c>
      <c r="DJ86" s="13" t="s">
        <v>50</v>
      </c>
      <c r="DK86" s="13" t="s">
        <v>50</v>
      </c>
      <c r="DL86" s="13" t="s">
        <v>2626</v>
      </c>
      <c r="DM86" s="13" t="s">
        <v>50</v>
      </c>
      <c r="DN86" s="13" t="s">
        <v>50</v>
      </c>
      <c r="DO86" s="13" t="s">
        <v>50</v>
      </c>
      <c r="DP86" s="13" t="s">
        <v>2626</v>
      </c>
      <c r="DQ86" s="13" t="s">
        <v>2626</v>
      </c>
      <c r="DR86" s="13" t="s">
        <v>50</v>
      </c>
      <c r="DS86" s="13" t="s">
        <v>50</v>
      </c>
      <c r="DT86" s="13" t="s">
        <v>50</v>
      </c>
      <c r="DU86" s="13" t="s">
        <v>50</v>
      </c>
      <c r="DV86" s="13" t="s">
        <v>50</v>
      </c>
      <c r="DW86" s="13" t="s">
        <v>2626</v>
      </c>
      <c r="DX86" s="13" t="s">
        <v>2626</v>
      </c>
      <c r="DY86" s="13" t="s">
        <v>2626</v>
      </c>
      <c r="DZ86" s="13" t="s">
        <v>2626</v>
      </c>
      <c r="EA86" s="13" t="s">
        <v>50</v>
      </c>
      <c r="EB86" s="13" t="s">
        <v>2626</v>
      </c>
      <c r="EC86" s="13" t="s">
        <v>2626</v>
      </c>
      <c r="ED86" s="13" t="s">
        <v>2626</v>
      </c>
      <c r="EE86" s="13" t="s">
        <v>2626</v>
      </c>
      <c r="EF86" s="13" t="s">
        <v>50</v>
      </c>
      <c r="EG86" s="13" t="s">
        <v>50</v>
      </c>
      <c r="EH86" s="13" t="s">
        <v>2626</v>
      </c>
      <c r="EI86" s="13" t="s">
        <v>2626</v>
      </c>
      <c r="EJ86" s="13" t="s">
        <v>2626</v>
      </c>
      <c r="EK86" s="13" t="s">
        <v>2626</v>
      </c>
      <c r="EL86" s="99"/>
      <c r="EM86" s="99"/>
    </row>
    <row r="87" spans="1:143" s="13" customFormat="1" ht="15" x14ac:dyDescent="0.25">
      <c r="A87" s="30" t="s">
        <v>403</v>
      </c>
      <c r="B87" s="97" t="s">
        <v>2518</v>
      </c>
      <c r="C87" s="97" t="s">
        <v>95</v>
      </c>
      <c r="D87" s="97"/>
      <c r="E87" s="97" t="s">
        <v>973</v>
      </c>
      <c r="F87" s="96" t="s">
        <v>3539</v>
      </c>
      <c r="G87" s="4" t="s">
        <v>385</v>
      </c>
      <c r="H87" s="14" t="s">
        <v>2624</v>
      </c>
      <c r="I87" s="14" t="s">
        <v>427</v>
      </c>
      <c r="J87" s="13" t="s">
        <v>2626</v>
      </c>
      <c r="K87" s="13" t="s">
        <v>2626</v>
      </c>
      <c r="L87" s="13" t="s">
        <v>2626</v>
      </c>
      <c r="M87" s="13" t="s">
        <v>2626</v>
      </c>
      <c r="N87" s="13" t="s">
        <v>2626</v>
      </c>
      <c r="O87" s="47" t="s">
        <v>2626</v>
      </c>
      <c r="P87" s="13" t="s">
        <v>2626</v>
      </c>
      <c r="Q87" s="13" t="s">
        <v>50</v>
      </c>
      <c r="R87" s="13" t="s">
        <v>50</v>
      </c>
      <c r="S87" s="13" t="s">
        <v>2626</v>
      </c>
      <c r="T87" s="13" t="s">
        <v>2626</v>
      </c>
      <c r="U87" s="13" t="s">
        <v>2626</v>
      </c>
      <c r="V87" s="13" t="s">
        <v>2626</v>
      </c>
      <c r="W87" s="13" t="s">
        <v>2626</v>
      </c>
      <c r="X87" s="13" t="s">
        <v>2626</v>
      </c>
      <c r="Y87" s="13" t="s">
        <v>2626</v>
      </c>
      <c r="Z87" s="13" t="s">
        <v>2626</v>
      </c>
      <c r="AA87" s="13" t="s">
        <v>2626</v>
      </c>
      <c r="AB87" s="13" t="s">
        <v>2626</v>
      </c>
      <c r="AC87" s="13" t="s">
        <v>50</v>
      </c>
      <c r="AD87" s="13" t="s">
        <v>50</v>
      </c>
      <c r="AE87" s="13" t="s">
        <v>50</v>
      </c>
      <c r="AF87" s="13" t="s">
        <v>2626</v>
      </c>
      <c r="AG87" s="13" t="s">
        <v>2626</v>
      </c>
      <c r="AH87" s="13" t="s">
        <v>50</v>
      </c>
      <c r="AI87" s="13" t="s">
        <v>50</v>
      </c>
      <c r="AJ87" s="13" t="s">
        <v>2626</v>
      </c>
      <c r="AK87" s="13" t="s">
        <v>2626</v>
      </c>
      <c r="AL87" s="13" t="s">
        <v>50</v>
      </c>
      <c r="AM87" s="13" t="s">
        <v>50</v>
      </c>
      <c r="AN87" s="13" t="s">
        <v>50</v>
      </c>
      <c r="AO87" s="13" t="s">
        <v>50</v>
      </c>
      <c r="AP87" s="13" t="s">
        <v>50</v>
      </c>
      <c r="AQ87" s="13" t="s">
        <v>50</v>
      </c>
      <c r="AR87" s="13" t="s">
        <v>50</v>
      </c>
      <c r="AS87" s="13" t="s">
        <v>50</v>
      </c>
      <c r="AT87" s="13" t="s">
        <v>2626</v>
      </c>
      <c r="AU87" s="13" t="s">
        <v>2626</v>
      </c>
      <c r="AV87" s="13" t="s">
        <v>2994</v>
      </c>
      <c r="AW87" s="13" t="s">
        <v>2994</v>
      </c>
      <c r="AX87" s="13" t="s">
        <v>50</v>
      </c>
      <c r="AY87" s="13" t="s">
        <v>50</v>
      </c>
      <c r="AZ87" s="13" t="s">
        <v>50</v>
      </c>
      <c r="BA87" s="13" t="s">
        <v>2626</v>
      </c>
      <c r="BB87" s="13" t="s">
        <v>2626</v>
      </c>
      <c r="BC87" s="13" t="s">
        <v>2626</v>
      </c>
      <c r="BD87" s="13" t="s">
        <v>2626</v>
      </c>
      <c r="BE87" s="13" t="s">
        <v>50</v>
      </c>
      <c r="BF87" s="13" t="s">
        <v>50</v>
      </c>
      <c r="BG87" s="13" t="s">
        <v>50</v>
      </c>
      <c r="BH87" s="13" t="s">
        <v>50</v>
      </c>
      <c r="BI87" s="13" t="s">
        <v>50</v>
      </c>
      <c r="BJ87" s="13" t="s">
        <v>2626</v>
      </c>
      <c r="BK87" s="13" t="s">
        <v>2626</v>
      </c>
      <c r="BL87" s="13" t="s">
        <v>2626</v>
      </c>
      <c r="BM87" s="13" t="s">
        <v>2626</v>
      </c>
      <c r="BN87" s="13" t="s">
        <v>50</v>
      </c>
      <c r="BO87" s="13" t="s">
        <v>50</v>
      </c>
      <c r="BP87" s="13" t="s">
        <v>50</v>
      </c>
      <c r="BQ87" s="13" t="s">
        <v>50</v>
      </c>
      <c r="BR87" s="13" t="s">
        <v>50</v>
      </c>
      <c r="BS87" s="13" t="s">
        <v>50</v>
      </c>
      <c r="BT87" s="13" t="s">
        <v>2626</v>
      </c>
      <c r="BU87" s="13" t="s">
        <v>2626</v>
      </c>
      <c r="BV87" s="13" t="s">
        <v>2626</v>
      </c>
      <c r="BW87" s="13" t="s">
        <v>2626</v>
      </c>
      <c r="BX87" s="13" t="s">
        <v>50</v>
      </c>
      <c r="BY87" s="13" t="s">
        <v>50</v>
      </c>
      <c r="BZ87" s="13" t="s">
        <v>2626</v>
      </c>
      <c r="CA87" s="13" t="s">
        <v>2626</v>
      </c>
      <c r="CB87" s="13" t="s">
        <v>50</v>
      </c>
      <c r="CC87" s="13" t="s">
        <v>2626</v>
      </c>
      <c r="CD87" s="13" t="s">
        <v>2626</v>
      </c>
      <c r="CE87" s="13" t="s">
        <v>50</v>
      </c>
      <c r="CF87" s="13" t="s">
        <v>50</v>
      </c>
      <c r="CG87" s="13" t="s">
        <v>50</v>
      </c>
      <c r="CH87" s="13" t="s">
        <v>2626</v>
      </c>
      <c r="CI87" s="13" t="s">
        <v>2626</v>
      </c>
      <c r="CJ87" s="13" t="s">
        <v>2626</v>
      </c>
      <c r="CK87" s="13" t="s">
        <v>2626</v>
      </c>
      <c r="CL87" s="13" t="s">
        <v>2626</v>
      </c>
      <c r="CM87" s="13" t="s">
        <v>2626</v>
      </c>
      <c r="CN87" s="13" t="s">
        <v>2626</v>
      </c>
      <c r="CO87" s="13" t="s">
        <v>2626</v>
      </c>
      <c r="CP87" s="13" t="s">
        <v>2626</v>
      </c>
      <c r="CQ87" s="13" t="s">
        <v>50</v>
      </c>
      <c r="CR87" s="13" t="s">
        <v>50</v>
      </c>
      <c r="CS87" s="13" t="s">
        <v>50</v>
      </c>
      <c r="CT87" s="13" t="s">
        <v>50</v>
      </c>
      <c r="CU87" s="13" t="s">
        <v>2626</v>
      </c>
      <c r="CV87" s="13" t="s">
        <v>2626</v>
      </c>
      <c r="CW87" s="13" t="s">
        <v>50</v>
      </c>
      <c r="CX87" s="13" t="s">
        <v>50</v>
      </c>
      <c r="CY87" s="13" t="s">
        <v>2626</v>
      </c>
      <c r="CZ87" s="13" t="s">
        <v>2626</v>
      </c>
      <c r="DA87" s="13" t="s">
        <v>2626</v>
      </c>
      <c r="DB87" s="13" t="s">
        <v>2626</v>
      </c>
      <c r="DC87" s="13" t="s">
        <v>50</v>
      </c>
      <c r="DD87" s="13" t="s">
        <v>2626</v>
      </c>
      <c r="DE87" s="13" t="s">
        <v>2626</v>
      </c>
      <c r="DF87" s="13" t="s">
        <v>2626</v>
      </c>
      <c r="DG87" s="13" t="s">
        <v>3336</v>
      </c>
      <c r="DH87" s="13" t="s">
        <v>2626</v>
      </c>
      <c r="DI87" s="13" t="s">
        <v>2626</v>
      </c>
      <c r="DJ87" s="13" t="s">
        <v>50</v>
      </c>
      <c r="DK87" s="13" t="s">
        <v>50</v>
      </c>
      <c r="DL87" s="13" t="s">
        <v>2626</v>
      </c>
      <c r="DM87" s="13" t="s">
        <v>50</v>
      </c>
      <c r="DN87" s="13" t="s">
        <v>50</v>
      </c>
      <c r="DO87" s="13" t="s">
        <v>50</v>
      </c>
      <c r="DP87" s="13" t="s">
        <v>2626</v>
      </c>
      <c r="DQ87" s="13" t="s">
        <v>2626</v>
      </c>
      <c r="DR87" s="13" t="s">
        <v>50</v>
      </c>
      <c r="DS87" s="13" t="s">
        <v>50</v>
      </c>
      <c r="DT87" s="13" t="s">
        <v>50</v>
      </c>
      <c r="DU87" s="13" t="s">
        <v>50</v>
      </c>
      <c r="DV87" s="13" t="s">
        <v>50</v>
      </c>
      <c r="DW87" s="13" t="s">
        <v>2626</v>
      </c>
      <c r="DX87" s="13" t="s">
        <v>2626</v>
      </c>
      <c r="DY87" s="13" t="s">
        <v>2626</v>
      </c>
      <c r="DZ87" s="13" t="s">
        <v>2626</v>
      </c>
      <c r="EA87" s="13" t="s">
        <v>50</v>
      </c>
      <c r="EB87" s="13" t="s">
        <v>2626</v>
      </c>
      <c r="EC87" s="13" t="s">
        <v>2626</v>
      </c>
      <c r="ED87" s="13" t="s">
        <v>2626</v>
      </c>
      <c r="EE87" s="13" t="s">
        <v>2626</v>
      </c>
      <c r="EF87" s="13" t="s">
        <v>50</v>
      </c>
      <c r="EG87" s="13" t="s">
        <v>50</v>
      </c>
      <c r="EH87" s="13" t="s">
        <v>2626</v>
      </c>
      <c r="EI87" s="13" t="s">
        <v>2626</v>
      </c>
      <c r="EJ87" s="13" t="s">
        <v>2626</v>
      </c>
      <c r="EK87" s="13" t="s">
        <v>2626</v>
      </c>
      <c r="EL87" s="99"/>
      <c r="EM87" s="99"/>
    </row>
    <row r="88" spans="1:143" s="13" customFormat="1" ht="15" x14ac:dyDescent="0.25">
      <c r="A88" s="30" t="s">
        <v>405</v>
      </c>
      <c r="B88" s="97" t="s">
        <v>2519</v>
      </c>
      <c r="C88" s="97" t="s">
        <v>95</v>
      </c>
      <c r="D88" s="97"/>
      <c r="E88" s="97" t="s">
        <v>973</v>
      </c>
      <c r="F88" s="96" t="s">
        <v>3539</v>
      </c>
      <c r="G88" s="4" t="s">
        <v>376</v>
      </c>
      <c r="H88" s="14" t="s">
        <v>2624</v>
      </c>
      <c r="I88" s="14" t="s">
        <v>427</v>
      </c>
      <c r="J88" s="13" t="s">
        <v>2626</v>
      </c>
      <c r="K88" s="13" t="s">
        <v>2626</v>
      </c>
      <c r="L88" s="13" t="s">
        <v>2626</v>
      </c>
      <c r="M88" s="13" t="s">
        <v>2626</v>
      </c>
      <c r="N88" s="13" t="s">
        <v>2626</v>
      </c>
      <c r="O88" s="47" t="s">
        <v>2626</v>
      </c>
      <c r="P88" s="13" t="s">
        <v>2626</v>
      </c>
      <c r="Q88" s="13" t="s">
        <v>50</v>
      </c>
      <c r="R88" s="13" t="s">
        <v>50</v>
      </c>
      <c r="S88" s="13" t="s">
        <v>2626</v>
      </c>
      <c r="T88" s="13" t="s">
        <v>2626</v>
      </c>
      <c r="U88" s="13" t="s">
        <v>2626</v>
      </c>
      <c r="V88" s="13" t="s">
        <v>2626</v>
      </c>
      <c r="W88" s="13" t="s">
        <v>2626</v>
      </c>
      <c r="X88" s="13" t="s">
        <v>2626</v>
      </c>
      <c r="Y88" s="13" t="s">
        <v>2626</v>
      </c>
      <c r="Z88" s="13" t="s">
        <v>2626</v>
      </c>
      <c r="AA88" s="13" t="s">
        <v>2626</v>
      </c>
      <c r="AB88" s="13" t="s">
        <v>2626</v>
      </c>
      <c r="AC88" s="13" t="s">
        <v>50</v>
      </c>
      <c r="AD88" s="13" t="s">
        <v>50</v>
      </c>
      <c r="AE88" s="13" t="s">
        <v>50</v>
      </c>
      <c r="AF88" s="13" t="s">
        <v>2626</v>
      </c>
      <c r="AG88" s="13" t="s">
        <v>2626</v>
      </c>
      <c r="AH88" s="13" t="s">
        <v>50</v>
      </c>
      <c r="AI88" s="13" t="s">
        <v>50</v>
      </c>
      <c r="AJ88" s="13" t="s">
        <v>2626</v>
      </c>
      <c r="AK88" s="13" t="s">
        <v>2626</v>
      </c>
      <c r="AL88" s="13" t="s">
        <v>50</v>
      </c>
      <c r="AM88" s="13" t="s">
        <v>50</v>
      </c>
      <c r="AN88" s="13" t="s">
        <v>50</v>
      </c>
      <c r="AO88" s="13" t="s">
        <v>50</v>
      </c>
      <c r="AP88" s="13" t="s">
        <v>50</v>
      </c>
      <c r="AQ88" s="13" t="s">
        <v>50</v>
      </c>
      <c r="AR88" s="13" t="s">
        <v>50</v>
      </c>
      <c r="AS88" s="13" t="s">
        <v>50</v>
      </c>
      <c r="AT88" s="13" t="s">
        <v>2626</v>
      </c>
      <c r="AU88" s="13" t="s">
        <v>2626</v>
      </c>
      <c r="AV88" s="13" t="s">
        <v>2995</v>
      </c>
      <c r="AW88" s="13" t="s">
        <v>2995</v>
      </c>
      <c r="AX88" s="13" t="s">
        <v>50</v>
      </c>
      <c r="AY88" s="13" t="s">
        <v>50</v>
      </c>
      <c r="AZ88" s="13" t="s">
        <v>50</v>
      </c>
      <c r="BA88" s="13" t="s">
        <v>2626</v>
      </c>
      <c r="BB88" s="13" t="s">
        <v>2626</v>
      </c>
      <c r="BC88" s="13" t="s">
        <v>2626</v>
      </c>
      <c r="BD88" s="13" t="s">
        <v>2626</v>
      </c>
      <c r="BE88" s="13" t="s">
        <v>50</v>
      </c>
      <c r="BF88" s="13" t="s">
        <v>50</v>
      </c>
      <c r="BG88" s="13" t="s">
        <v>50</v>
      </c>
      <c r="BH88" s="13" t="s">
        <v>50</v>
      </c>
      <c r="BI88" s="13" t="s">
        <v>50</v>
      </c>
      <c r="BJ88" s="13" t="s">
        <v>2626</v>
      </c>
      <c r="BK88" s="13" t="s">
        <v>2626</v>
      </c>
      <c r="BL88" s="13" t="s">
        <v>2626</v>
      </c>
      <c r="BM88" s="13" t="s">
        <v>2626</v>
      </c>
      <c r="BN88" s="13" t="s">
        <v>50</v>
      </c>
      <c r="BO88" s="13" t="s">
        <v>50</v>
      </c>
      <c r="BP88" s="13" t="s">
        <v>50</v>
      </c>
      <c r="BQ88" s="13" t="s">
        <v>50</v>
      </c>
      <c r="BR88" s="13" t="s">
        <v>50</v>
      </c>
      <c r="BS88" s="13" t="s">
        <v>50</v>
      </c>
      <c r="BT88" s="13" t="s">
        <v>2626</v>
      </c>
      <c r="BU88" s="13" t="s">
        <v>2626</v>
      </c>
      <c r="BV88" s="13" t="s">
        <v>2626</v>
      </c>
      <c r="BW88" s="13" t="s">
        <v>2626</v>
      </c>
      <c r="BX88" s="13" t="s">
        <v>50</v>
      </c>
      <c r="BY88" s="13" t="s">
        <v>50</v>
      </c>
      <c r="BZ88" s="13" t="s">
        <v>2626</v>
      </c>
      <c r="CA88" s="13" t="s">
        <v>2626</v>
      </c>
      <c r="CB88" s="13" t="s">
        <v>50</v>
      </c>
      <c r="CC88" s="13" t="s">
        <v>2626</v>
      </c>
      <c r="CD88" s="13" t="s">
        <v>2626</v>
      </c>
      <c r="CE88" s="13" t="s">
        <v>50</v>
      </c>
      <c r="CF88" s="13" t="s">
        <v>50</v>
      </c>
      <c r="CG88" s="13" t="s">
        <v>50</v>
      </c>
      <c r="CH88" s="13" t="s">
        <v>2626</v>
      </c>
      <c r="CI88" s="13" t="s">
        <v>2626</v>
      </c>
      <c r="CJ88" s="13" t="s">
        <v>2626</v>
      </c>
      <c r="CK88" s="13" t="s">
        <v>2626</v>
      </c>
      <c r="CL88" s="13" t="s">
        <v>2626</v>
      </c>
      <c r="CM88" s="13" t="s">
        <v>2626</v>
      </c>
      <c r="CN88" s="13" t="s">
        <v>2626</v>
      </c>
      <c r="CO88" s="13" t="s">
        <v>2626</v>
      </c>
      <c r="CP88" s="13" t="s">
        <v>2626</v>
      </c>
      <c r="CQ88" s="13" t="s">
        <v>50</v>
      </c>
      <c r="CR88" s="13" t="s">
        <v>50</v>
      </c>
      <c r="CS88" s="13" t="s">
        <v>50</v>
      </c>
      <c r="CT88" s="13" t="s">
        <v>50</v>
      </c>
      <c r="CU88" s="13" t="s">
        <v>2626</v>
      </c>
      <c r="CV88" s="13" t="s">
        <v>2626</v>
      </c>
      <c r="CW88" s="13" t="s">
        <v>50</v>
      </c>
      <c r="CX88" s="13" t="s">
        <v>50</v>
      </c>
      <c r="CY88" s="13" t="s">
        <v>2626</v>
      </c>
      <c r="CZ88" s="13" t="s">
        <v>2626</v>
      </c>
      <c r="DA88" s="13" t="s">
        <v>2626</v>
      </c>
      <c r="DB88" s="13" t="s">
        <v>2626</v>
      </c>
      <c r="DC88" s="13" t="s">
        <v>50</v>
      </c>
      <c r="DD88" s="13" t="s">
        <v>2626</v>
      </c>
      <c r="DE88" s="13" t="s">
        <v>2626</v>
      </c>
      <c r="DF88" s="13" t="s">
        <v>2626</v>
      </c>
      <c r="DG88" s="13" t="s">
        <v>2626</v>
      </c>
      <c r="DH88" s="13" t="s">
        <v>2626</v>
      </c>
      <c r="DI88" s="13" t="s">
        <v>2626</v>
      </c>
      <c r="DJ88" s="13" t="s">
        <v>50</v>
      </c>
      <c r="DK88" s="13" t="s">
        <v>50</v>
      </c>
      <c r="DL88" s="13" t="s">
        <v>2626</v>
      </c>
      <c r="DM88" s="13" t="s">
        <v>50</v>
      </c>
      <c r="DN88" s="13" t="s">
        <v>50</v>
      </c>
      <c r="DO88" s="13" t="s">
        <v>50</v>
      </c>
      <c r="DP88" s="13" t="s">
        <v>2626</v>
      </c>
      <c r="DQ88" s="13" t="s">
        <v>2626</v>
      </c>
      <c r="DR88" s="13" t="s">
        <v>50</v>
      </c>
      <c r="DS88" s="13" t="s">
        <v>50</v>
      </c>
      <c r="DT88" s="13" t="s">
        <v>50</v>
      </c>
      <c r="DU88" s="13" t="s">
        <v>50</v>
      </c>
      <c r="DV88" s="13" t="s">
        <v>50</v>
      </c>
      <c r="DW88" s="13" t="s">
        <v>2626</v>
      </c>
      <c r="DX88" s="13" t="s">
        <v>2626</v>
      </c>
      <c r="DY88" s="13" t="s">
        <v>2626</v>
      </c>
      <c r="DZ88" s="13" t="s">
        <v>2626</v>
      </c>
      <c r="EA88" s="13" t="s">
        <v>50</v>
      </c>
      <c r="EB88" s="13" t="s">
        <v>2626</v>
      </c>
      <c r="EC88" s="13" t="s">
        <v>2626</v>
      </c>
      <c r="ED88" s="13" t="s">
        <v>2626</v>
      </c>
      <c r="EE88" s="13" t="s">
        <v>2626</v>
      </c>
      <c r="EF88" s="13" t="s">
        <v>50</v>
      </c>
      <c r="EG88" s="13" t="s">
        <v>50</v>
      </c>
      <c r="EH88" s="13" t="s">
        <v>2626</v>
      </c>
      <c r="EI88" s="13" t="s">
        <v>2626</v>
      </c>
      <c r="EJ88" s="13" t="s">
        <v>2626</v>
      </c>
      <c r="EK88" s="13" t="s">
        <v>2626</v>
      </c>
      <c r="EL88" s="99"/>
      <c r="EM88" s="99"/>
    </row>
    <row r="89" spans="1:143" s="13" customFormat="1" ht="15" x14ac:dyDescent="0.25">
      <c r="A89" s="30" t="s">
        <v>408</v>
      </c>
      <c r="B89" s="97" t="s">
        <v>1077</v>
      </c>
      <c r="C89" s="97" t="s">
        <v>95</v>
      </c>
      <c r="D89" s="97"/>
      <c r="E89" s="97" t="s">
        <v>973</v>
      </c>
      <c r="F89" s="96" t="s">
        <v>3539</v>
      </c>
      <c r="G89" s="4" t="s">
        <v>377</v>
      </c>
      <c r="H89" s="14" t="s">
        <v>2624</v>
      </c>
      <c r="I89" s="14" t="s">
        <v>427</v>
      </c>
      <c r="J89" s="13" t="s">
        <v>2626</v>
      </c>
      <c r="K89" s="13" t="s">
        <v>2626</v>
      </c>
      <c r="L89" s="13" t="s">
        <v>2626</v>
      </c>
      <c r="M89" s="13" t="s">
        <v>2626</v>
      </c>
      <c r="N89" s="13" t="s">
        <v>2626</v>
      </c>
      <c r="O89" s="47" t="s">
        <v>2626</v>
      </c>
      <c r="P89" s="13" t="s">
        <v>2626</v>
      </c>
      <c r="Q89" s="13" t="s">
        <v>50</v>
      </c>
      <c r="R89" s="13" t="s">
        <v>50</v>
      </c>
      <c r="S89" s="13" t="s">
        <v>2626</v>
      </c>
      <c r="T89" s="13" t="s">
        <v>2626</v>
      </c>
      <c r="U89" s="13" t="s">
        <v>2626</v>
      </c>
      <c r="V89" s="13" t="s">
        <v>2626</v>
      </c>
      <c r="W89" s="13" t="s">
        <v>2626</v>
      </c>
      <c r="X89" s="13" t="s">
        <v>2626</v>
      </c>
      <c r="Y89" s="13" t="s">
        <v>2626</v>
      </c>
      <c r="Z89" s="13" t="s">
        <v>2626</v>
      </c>
      <c r="AA89" s="13" t="s">
        <v>2626</v>
      </c>
      <c r="AB89" s="13" t="s">
        <v>2626</v>
      </c>
      <c r="AC89" s="13" t="s">
        <v>50</v>
      </c>
      <c r="AD89" s="13" t="s">
        <v>50</v>
      </c>
      <c r="AE89" s="13" t="s">
        <v>50</v>
      </c>
      <c r="AF89" s="13" t="s">
        <v>2626</v>
      </c>
      <c r="AG89" s="13" t="s">
        <v>2626</v>
      </c>
      <c r="AH89" s="13" t="s">
        <v>50</v>
      </c>
      <c r="AI89" s="13" t="s">
        <v>50</v>
      </c>
      <c r="AJ89" s="13" t="s">
        <v>2626</v>
      </c>
      <c r="AK89" s="13" t="s">
        <v>2626</v>
      </c>
      <c r="AL89" s="13" t="s">
        <v>50</v>
      </c>
      <c r="AM89" s="13" t="s">
        <v>50</v>
      </c>
      <c r="AN89" s="13" t="s">
        <v>50</v>
      </c>
      <c r="AO89" s="13" t="s">
        <v>50</v>
      </c>
      <c r="AP89" s="13" t="s">
        <v>50</v>
      </c>
      <c r="AQ89" s="13" t="s">
        <v>50</v>
      </c>
      <c r="AR89" s="13" t="s">
        <v>50</v>
      </c>
      <c r="AS89" s="13" t="s">
        <v>50</v>
      </c>
      <c r="AT89" s="13" t="s">
        <v>2626</v>
      </c>
      <c r="AU89" s="13" t="s">
        <v>2626</v>
      </c>
      <c r="AV89" s="13" t="s">
        <v>2626</v>
      </c>
      <c r="AW89" s="13" t="s">
        <v>2626</v>
      </c>
      <c r="AX89" s="13" t="s">
        <v>50</v>
      </c>
      <c r="AY89" s="13" t="s">
        <v>50</v>
      </c>
      <c r="AZ89" s="13" t="s">
        <v>50</v>
      </c>
      <c r="BA89" s="13" t="s">
        <v>2626</v>
      </c>
      <c r="BB89" s="13" t="s">
        <v>2626</v>
      </c>
      <c r="BC89" s="13" t="s">
        <v>2626</v>
      </c>
      <c r="BD89" s="13" t="s">
        <v>2626</v>
      </c>
      <c r="BE89" s="13" t="s">
        <v>50</v>
      </c>
      <c r="BF89" s="13" t="s">
        <v>50</v>
      </c>
      <c r="BG89" s="13" t="s">
        <v>50</v>
      </c>
      <c r="BH89" s="13" t="s">
        <v>50</v>
      </c>
      <c r="BI89" s="13" t="s">
        <v>50</v>
      </c>
      <c r="BJ89" s="13" t="s">
        <v>2626</v>
      </c>
      <c r="BK89" s="13" t="s">
        <v>2626</v>
      </c>
      <c r="BL89" s="13" t="s">
        <v>2626</v>
      </c>
      <c r="BM89" s="13" t="s">
        <v>2626</v>
      </c>
      <c r="BN89" s="13" t="s">
        <v>50</v>
      </c>
      <c r="BO89" s="13" t="s">
        <v>50</v>
      </c>
      <c r="BP89" s="13" t="s">
        <v>50</v>
      </c>
      <c r="BQ89" s="13" t="s">
        <v>50</v>
      </c>
      <c r="BR89" s="13" t="s">
        <v>50</v>
      </c>
      <c r="BS89" s="13" t="s">
        <v>50</v>
      </c>
      <c r="BT89" s="13" t="s">
        <v>2626</v>
      </c>
      <c r="BU89" s="13" t="s">
        <v>2626</v>
      </c>
      <c r="BV89" s="13" t="s">
        <v>2626</v>
      </c>
      <c r="BW89" s="13" t="s">
        <v>2626</v>
      </c>
      <c r="BX89" s="13" t="s">
        <v>50</v>
      </c>
      <c r="BY89" s="13" t="s">
        <v>50</v>
      </c>
      <c r="BZ89" s="13" t="s">
        <v>2626</v>
      </c>
      <c r="CA89" s="13" t="s">
        <v>2626</v>
      </c>
      <c r="CB89" s="13" t="s">
        <v>50</v>
      </c>
      <c r="CC89" s="13" t="s">
        <v>2626</v>
      </c>
      <c r="CD89" s="13" t="s">
        <v>2626</v>
      </c>
      <c r="CE89" s="13" t="s">
        <v>50</v>
      </c>
      <c r="CF89" s="13" t="s">
        <v>50</v>
      </c>
      <c r="CG89" s="13" t="s">
        <v>50</v>
      </c>
      <c r="CH89" s="13" t="s">
        <v>2626</v>
      </c>
      <c r="CI89" s="13" t="s">
        <v>2626</v>
      </c>
      <c r="CJ89" s="13" t="s">
        <v>2626</v>
      </c>
      <c r="CK89" s="13" t="s">
        <v>2626</v>
      </c>
      <c r="CL89" s="13" t="s">
        <v>2626</v>
      </c>
      <c r="CM89" s="13" t="s">
        <v>2626</v>
      </c>
      <c r="CN89" s="13" t="s">
        <v>2626</v>
      </c>
      <c r="CO89" s="13" t="s">
        <v>2626</v>
      </c>
      <c r="CP89" s="13" t="s">
        <v>2626</v>
      </c>
      <c r="CQ89" s="13" t="s">
        <v>50</v>
      </c>
      <c r="CR89" s="13" t="s">
        <v>50</v>
      </c>
      <c r="CS89" s="13" t="s">
        <v>50</v>
      </c>
      <c r="CT89" s="13" t="s">
        <v>50</v>
      </c>
      <c r="CU89" s="13" t="s">
        <v>2626</v>
      </c>
      <c r="CV89" s="13" t="s">
        <v>2626</v>
      </c>
      <c r="CW89" s="13" t="s">
        <v>50</v>
      </c>
      <c r="CX89" s="13" t="s">
        <v>50</v>
      </c>
      <c r="CY89" s="13" t="s">
        <v>2626</v>
      </c>
      <c r="CZ89" s="13" t="s">
        <v>2626</v>
      </c>
      <c r="DA89" s="13" t="s">
        <v>2626</v>
      </c>
      <c r="DB89" s="13" t="s">
        <v>2626</v>
      </c>
      <c r="DC89" s="13" t="s">
        <v>50</v>
      </c>
      <c r="DD89" s="13" t="s">
        <v>2626</v>
      </c>
      <c r="DE89" s="13" t="s">
        <v>2626</v>
      </c>
      <c r="DF89" s="13" t="s">
        <v>2626</v>
      </c>
      <c r="DG89" s="13" t="s">
        <v>2626</v>
      </c>
      <c r="DH89" s="13" t="s">
        <v>2626</v>
      </c>
      <c r="DI89" s="13" t="s">
        <v>2626</v>
      </c>
      <c r="DJ89" s="13" t="s">
        <v>50</v>
      </c>
      <c r="DK89" s="13" t="s">
        <v>50</v>
      </c>
      <c r="DL89" s="13" t="s">
        <v>2626</v>
      </c>
      <c r="DM89" s="13" t="s">
        <v>50</v>
      </c>
      <c r="DN89" s="13" t="s">
        <v>50</v>
      </c>
      <c r="DO89" s="13" t="s">
        <v>50</v>
      </c>
      <c r="DP89" s="13" t="s">
        <v>2626</v>
      </c>
      <c r="DQ89" s="13" t="s">
        <v>2626</v>
      </c>
      <c r="DR89" s="13" t="s">
        <v>50</v>
      </c>
      <c r="DS89" s="13" t="s">
        <v>50</v>
      </c>
      <c r="DT89" s="13" t="s">
        <v>50</v>
      </c>
      <c r="DU89" s="13" t="s">
        <v>50</v>
      </c>
      <c r="DV89" s="13" t="s">
        <v>50</v>
      </c>
      <c r="DW89" s="13" t="s">
        <v>2626</v>
      </c>
      <c r="DX89" s="13" t="s">
        <v>2626</v>
      </c>
      <c r="DY89" s="13" t="s">
        <v>2626</v>
      </c>
      <c r="DZ89" s="13" t="s">
        <v>2626</v>
      </c>
      <c r="EA89" s="13" t="s">
        <v>50</v>
      </c>
      <c r="EB89" s="13" t="s">
        <v>2626</v>
      </c>
      <c r="EC89" s="13" t="s">
        <v>2626</v>
      </c>
      <c r="ED89" s="13" t="s">
        <v>2626</v>
      </c>
      <c r="EE89" s="13" t="s">
        <v>2626</v>
      </c>
      <c r="EF89" s="13" t="s">
        <v>50</v>
      </c>
      <c r="EG89" s="13" t="s">
        <v>50</v>
      </c>
      <c r="EH89" s="13" t="s">
        <v>2626</v>
      </c>
      <c r="EI89" s="13" t="s">
        <v>2626</v>
      </c>
      <c r="EJ89" s="13" t="s">
        <v>2626</v>
      </c>
      <c r="EK89" s="13" t="s">
        <v>2626</v>
      </c>
      <c r="EL89" s="99"/>
      <c r="EM89" s="99"/>
    </row>
    <row r="90" spans="1:143" s="13" customFormat="1" ht="15" x14ac:dyDescent="0.25">
      <c r="A90" s="30" t="s">
        <v>406</v>
      </c>
      <c r="B90" s="97" t="s">
        <v>2520</v>
      </c>
      <c r="C90" s="97" t="s">
        <v>95</v>
      </c>
      <c r="D90" s="97"/>
      <c r="E90" s="97" t="s">
        <v>973</v>
      </c>
      <c r="F90" s="96" t="s">
        <v>3539</v>
      </c>
      <c r="G90" s="4" t="s">
        <v>378</v>
      </c>
      <c r="H90" s="14" t="s">
        <v>2624</v>
      </c>
      <c r="I90" s="14" t="s">
        <v>427</v>
      </c>
      <c r="J90" s="13" t="s">
        <v>2626</v>
      </c>
      <c r="K90" s="13" t="s">
        <v>2626</v>
      </c>
      <c r="L90" s="13" t="s">
        <v>2626</v>
      </c>
      <c r="M90" s="13" t="s">
        <v>2626</v>
      </c>
      <c r="N90" s="13" t="s">
        <v>2626</v>
      </c>
      <c r="O90" s="47" t="s">
        <v>2626</v>
      </c>
      <c r="P90" s="13" t="s">
        <v>2626</v>
      </c>
      <c r="Q90" s="13" t="s">
        <v>50</v>
      </c>
      <c r="R90" s="13" t="s">
        <v>50</v>
      </c>
      <c r="S90" s="13" t="s">
        <v>2626</v>
      </c>
      <c r="T90" s="13" t="s">
        <v>2626</v>
      </c>
      <c r="U90" s="13" t="s">
        <v>2626</v>
      </c>
      <c r="V90" s="13" t="s">
        <v>2626</v>
      </c>
      <c r="W90" s="13" t="s">
        <v>2626</v>
      </c>
      <c r="X90" s="13" t="s">
        <v>2626</v>
      </c>
      <c r="Y90" s="13" t="s">
        <v>2626</v>
      </c>
      <c r="Z90" s="13" t="s">
        <v>2626</v>
      </c>
      <c r="AA90" s="13" t="s">
        <v>2626</v>
      </c>
      <c r="AB90" s="13" t="s">
        <v>2626</v>
      </c>
      <c r="AC90" s="13" t="s">
        <v>50</v>
      </c>
      <c r="AD90" s="13" t="s">
        <v>50</v>
      </c>
      <c r="AE90" s="13" t="s">
        <v>50</v>
      </c>
      <c r="AF90" s="13" t="s">
        <v>2626</v>
      </c>
      <c r="AG90" s="13" t="s">
        <v>2626</v>
      </c>
      <c r="AH90" s="13" t="s">
        <v>50</v>
      </c>
      <c r="AI90" s="13" t="s">
        <v>50</v>
      </c>
      <c r="AJ90" s="13" t="s">
        <v>2626</v>
      </c>
      <c r="AK90" s="13" t="s">
        <v>2626</v>
      </c>
      <c r="AL90" s="13" t="s">
        <v>50</v>
      </c>
      <c r="AM90" s="13" t="s">
        <v>50</v>
      </c>
      <c r="AN90" s="13" t="s">
        <v>50</v>
      </c>
      <c r="AO90" s="13" t="s">
        <v>50</v>
      </c>
      <c r="AP90" s="13" t="s">
        <v>50</v>
      </c>
      <c r="AQ90" s="13" t="s">
        <v>50</v>
      </c>
      <c r="AR90" s="13" t="s">
        <v>50</v>
      </c>
      <c r="AS90" s="13" t="s">
        <v>50</v>
      </c>
      <c r="AT90" s="13" t="s">
        <v>2626</v>
      </c>
      <c r="AU90" s="13" t="s">
        <v>2626</v>
      </c>
      <c r="AV90" s="13" t="s">
        <v>2996</v>
      </c>
      <c r="AW90" s="13" t="s">
        <v>2996</v>
      </c>
      <c r="AX90" s="13" t="s">
        <v>50</v>
      </c>
      <c r="AY90" s="13" t="s">
        <v>50</v>
      </c>
      <c r="AZ90" s="13" t="s">
        <v>50</v>
      </c>
      <c r="BA90" s="13" t="s">
        <v>2626</v>
      </c>
      <c r="BB90" s="13" t="s">
        <v>2626</v>
      </c>
      <c r="BC90" s="13" t="s">
        <v>2626</v>
      </c>
      <c r="BD90" s="13" t="s">
        <v>2626</v>
      </c>
      <c r="BE90" s="13" t="s">
        <v>50</v>
      </c>
      <c r="BF90" s="13" t="s">
        <v>50</v>
      </c>
      <c r="BG90" s="13" t="s">
        <v>50</v>
      </c>
      <c r="BH90" s="13" t="s">
        <v>50</v>
      </c>
      <c r="BI90" s="13" t="s">
        <v>50</v>
      </c>
      <c r="BJ90" s="13" t="s">
        <v>2626</v>
      </c>
      <c r="BK90" s="13" t="s">
        <v>2626</v>
      </c>
      <c r="BL90" s="13" t="s">
        <v>2626</v>
      </c>
      <c r="BM90" s="13" t="s">
        <v>2626</v>
      </c>
      <c r="BN90" s="13" t="s">
        <v>50</v>
      </c>
      <c r="BO90" s="13" t="s">
        <v>50</v>
      </c>
      <c r="BP90" s="13" t="s">
        <v>50</v>
      </c>
      <c r="BQ90" s="13" t="s">
        <v>50</v>
      </c>
      <c r="BR90" s="13" t="s">
        <v>50</v>
      </c>
      <c r="BS90" s="13" t="s">
        <v>50</v>
      </c>
      <c r="BT90" s="13" t="s">
        <v>2626</v>
      </c>
      <c r="BU90" s="13" t="s">
        <v>2626</v>
      </c>
      <c r="BV90" s="13" t="s">
        <v>2626</v>
      </c>
      <c r="BW90" s="13" t="s">
        <v>2626</v>
      </c>
      <c r="BX90" s="13" t="s">
        <v>50</v>
      </c>
      <c r="BY90" s="13" t="s">
        <v>50</v>
      </c>
      <c r="BZ90" s="13" t="s">
        <v>2626</v>
      </c>
      <c r="CA90" s="13" t="s">
        <v>2626</v>
      </c>
      <c r="CB90" s="13" t="s">
        <v>50</v>
      </c>
      <c r="CC90" s="13" t="s">
        <v>2626</v>
      </c>
      <c r="CD90" s="13" t="s">
        <v>2626</v>
      </c>
      <c r="CE90" s="13" t="s">
        <v>50</v>
      </c>
      <c r="CF90" s="13" t="s">
        <v>50</v>
      </c>
      <c r="CG90" s="13" t="s">
        <v>50</v>
      </c>
      <c r="CH90" s="13" t="s">
        <v>2626</v>
      </c>
      <c r="CI90" s="13" t="s">
        <v>2626</v>
      </c>
      <c r="CJ90" s="13" t="s">
        <v>2626</v>
      </c>
      <c r="CK90" s="13" t="s">
        <v>2626</v>
      </c>
      <c r="CL90" s="13" t="s">
        <v>2626</v>
      </c>
      <c r="CM90" s="13" t="s">
        <v>2626</v>
      </c>
      <c r="CN90" s="13" t="s">
        <v>2626</v>
      </c>
      <c r="CO90" s="13" t="s">
        <v>2626</v>
      </c>
      <c r="CP90" s="13" t="s">
        <v>2626</v>
      </c>
      <c r="CQ90" s="13" t="s">
        <v>50</v>
      </c>
      <c r="CR90" s="13" t="s">
        <v>50</v>
      </c>
      <c r="CS90" s="13" t="s">
        <v>50</v>
      </c>
      <c r="CT90" s="13" t="s">
        <v>50</v>
      </c>
      <c r="CU90" s="13" t="s">
        <v>2626</v>
      </c>
      <c r="CV90" s="13" t="s">
        <v>2626</v>
      </c>
      <c r="CW90" s="13" t="s">
        <v>50</v>
      </c>
      <c r="CX90" s="13" t="s">
        <v>50</v>
      </c>
      <c r="CY90" s="13" t="s">
        <v>2626</v>
      </c>
      <c r="CZ90" s="13" t="s">
        <v>2626</v>
      </c>
      <c r="DA90" s="13" t="s">
        <v>2626</v>
      </c>
      <c r="DB90" s="13" t="s">
        <v>2626</v>
      </c>
      <c r="DC90" s="13" t="s">
        <v>50</v>
      </c>
      <c r="DD90" s="13" t="s">
        <v>2626</v>
      </c>
      <c r="DE90" s="13" t="s">
        <v>2626</v>
      </c>
      <c r="DF90" s="13" t="s">
        <v>2626</v>
      </c>
      <c r="DG90" s="13" t="s">
        <v>2626</v>
      </c>
      <c r="DH90" s="13" t="s">
        <v>2626</v>
      </c>
      <c r="DI90" s="13" t="s">
        <v>2626</v>
      </c>
      <c r="DJ90" s="13" t="s">
        <v>50</v>
      </c>
      <c r="DK90" s="13" t="s">
        <v>50</v>
      </c>
      <c r="DL90" s="13" t="s">
        <v>2626</v>
      </c>
      <c r="DM90" s="13" t="s">
        <v>50</v>
      </c>
      <c r="DN90" s="13" t="s">
        <v>50</v>
      </c>
      <c r="DO90" s="13" t="s">
        <v>50</v>
      </c>
      <c r="DP90" s="13" t="s">
        <v>2626</v>
      </c>
      <c r="DQ90" s="13" t="s">
        <v>2626</v>
      </c>
      <c r="DR90" s="13" t="s">
        <v>50</v>
      </c>
      <c r="DS90" s="13" t="s">
        <v>50</v>
      </c>
      <c r="DT90" s="13" t="s">
        <v>50</v>
      </c>
      <c r="DU90" s="13" t="s">
        <v>50</v>
      </c>
      <c r="DV90" s="13" t="s">
        <v>50</v>
      </c>
      <c r="DW90" s="13" t="s">
        <v>2626</v>
      </c>
      <c r="DX90" s="13" t="s">
        <v>2626</v>
      </c>
      <c r="DY90" s="13" t="s">
        <v>2626</v>
      </c>
      <c r="DZ90" s="13" t="s">
        <v>2626</v>
      </c>
      <c r="EA90" s="13" t="s">
        <v>50</v>
      </c>
      <c r="EB90" s="13" t="s">
        <v>2626</v>
      </c>
      <c r="EC90" s="13" t="s">
        <v>2626</v>
      </c>
      <c r="ED90" s="13" t="s">
        <v>2626</v>
      </c>
      <c r="EE90" s="13" t="s">
        <v>2626</v>
      </c>
      <c r="EF90" s="13" t="s">
        <v>50</v>
      </c>
      <c r="EG90" s="13" t="s">
        <v>50</v>
      </c>
      <c r="EH90" s="13" t="s">
        <v>2626</v>
      </c>
      <c r="EI90" s="13" t="s">
        <v>2626</v>
      </c>
      <c r="EJ90" s="13" t="s">
        <v>2626</v>
      </c>
      <c r="EK90" s="13" t="s">
        <v>2626</v>
      </c>
      <c r="EL90" s="99"/>
      <c r="EM90" s="99"/>
    </row>
    <row r="91" spans="1:143" s="13" customFormat="1" ht="15" x14ac:dyDescent="0.25">
      <c r="A91" s="30" t="s">
        <v>412</v>
      </c>
      <c r="B91" s="97" t="s">
        <v>1136</v>
      </c>
      <c r="C91" s="97" t="s">
        <v>95</v>
      </c>
      <c r="D91" s="97"/>
      <c r="E91" s="97" t="s">
        <v>973</v>
      </c>
      <c r="F91" s="96" t="s">
        <v>3539</v>
      </c>
      <c r="G91" s="4" t="s">
        <v>379</v>
      </c>
      <c r="H91" s="14" t="s">
        <v>2624</v>
      </c>
      <c r="I91" s="14" t="s">
        <v>427</v>
      </c>
      <c r="J91" s="13" t="s">
        <v>2626</v>
      </c>
      <c r="K91" s="13" t="s">
        <v>2626</v>
      </c>
      <c r="L91" s="13" t="s">
        <v>2626</v>
      </c>
      <c r="M91" s="13" t="s">
        <v>2626</v>
      </c>
      <c r="N91" s="13" t="s">
        <v>2626</v>
      </c>
      <c r="O91" s="47" t="s">
        <v>2626</v>
      </c>
      <c r="P91" s="13" t="s">
        <v>2626</v>
      </c>
      <c r="Q91" s="13" t="s">
        <v>50</v>
      </c>
      <c r="R91" s="13" t="s">
        <v>50</v>
      </c>
      <c r="S91" s="13" t="s">
        <v>2626</v>
      </c>
      <c r="T91" s="13" t="s">
        <v>2626</v>
      </c>
      <c r="U91" s="13" t="s">
        <v>2626</v>
      </c>
      <c r="V91" s="13" t="s">
        <v>2858</v>
      </c>
      <c r="W91" s="13" t="s">
        <v>2626</v>
      </c>
      <c r="X91" s="13" t="s">
        <v>2626</v>
      </c>
      <c r="Y91" s="13" t="s">
        <v>2626</v>
      </c>
      <c r="Z91" s="13" t="s">
        <v>2626</v>
      </c>
      <c r="AA91" s="13" t="s">
        <v>2626</v>
      </c>
      <c r="AB91" s="13" t="s">
        <v>2626</v>
      </c>
      <c r="AC91" s="13" t="s">
        <v>50</v>
      </c>
      <c r="AD91" s="13" t="s">
        <v>50</v>
      </c>
      <c r="AE91" s="13" t="s">
        <v>50</v>
      </c>
      <c r="AF91" s="13" t="s">
        <v>2626</v>
      </c>
      <c r="AG91" s="13" t="s">
        <v>2626</v>
      </c>
      <c r="AH91" s="13" t="s">
        <v>50</v>
      </c>
      <c r="AI91" s="13" t="s">
        <v>50</v>
      </c>
      <c r="AJ91" s="13" t="s">
        <v>2626</v>
      </c>
      <c r="AK91" s="13" t="s">
        <v>2626</v>
      </c>
      <c r="AL91" s="13" t="s">
        <v>50</v>
      </c>
      <c r="AM91" s="13" t="s">
        <v>50</v>
      </c>
      <c r="AN91" s="13" t="s">
        <v>50</v>
      </c>
      <c r="AO91" s="13" t="s">
        <v>50</v>
      </c>
      <c r="AP91" s="13" t="s">
        <v>50</v>
      </c>
      <c r="AQ91" s="13" t="s">
        <v>50</v>
      </c>
      <c r="AR91" s="13" t="s">
        <v>50</v>
      </c>
      <c r="AS91" s="13" t="s">
        <v>50</v>
      </c>
      <c r="AT91" s="13" t="s">
        <v>2626</v>
      </c>
      <c r="AU91" s="13" t="s">
        <v>2626</v>
      </c>
      <c r="AV91" s="13" t="s">
        <v>2997</v>
      </c>
      <c r="AW91" s="13" t="s">
        <v>2997</v>
      </c>
      <c r="AX91" s="13" t="s">
        <v>50</v>
      </c>
      <c r="AY91" s="13" t="s">
        <v>50</v>
      </c>
      <c r="AZ91" s="13" t="s">
        <v>50</v>
      </c>
      <c r="BA91" s="13" t="s">
        <v>2626</v>
      </c>
      <c r="BB91" s="13" t="s">
        <v>2626</v>
      </c>
      <c r="BC91" s="13" t="s">
        <v>2626</v>
      </c>
      <c r="BD91" s="13" t="s">
        <v>2626</v>
      </c>
      <c r="BE91" s="13" t="s">
        <v>50</v>
      </c>
      <c r="BF91" s="13" t="s">
        <v>50</v>
      </c>
      <c r="BG91" s="13" t="s">
        <v>50</v>
      </c>
      <c r="BH91" s="13" t="s">
        <v>50</v>
      </c>
      <c r="BI91" s="13" t="s">
        <v>50</v>
      </c>
      <c r="BJ91" s="13" t="s">
        <v>2626</v>
      </c>
      <c r="BK91" s="13" t="s">
        <v>2626</v>
      </c>
      <c r="BL91" s="13" t="s">
        <v>2626</v>
      </c>
      <c r="BM91" s="13" t="s">
        <v>2626</v>
      </c>
      <c r="BN91" s="13" t="s">
        <v>50</v>
      </c>
      <c r="BO91" s="13" t="s">
        <v>50</v>
      </c>
      <c r="BP91" s="13" t="s">
        <v>50</v>
      </c>
      <c r="BQ91" s="13" t="s">
        <v>50</v>
      </c>
      <c r="BR91" s="13" t="s">
        <v>50</v>
      </c>
      <c r="BS91" s="13" t="s">
        <v>50</v>
      </c>
      <c r="BT91" s="13" t="s">
        <v>2626</v>
      </c>
      <c r="BU91" s="13" t="s">
        <v>2626</v>
      </c>
      <c r="BV91" s="13" t="s">
        <v>2626</v>
      </c>
      <c r="BW91" s="13" t="s">
        <v>2626</v>
      </c>
      <c r="BX91" s="13" t="s">
        <v>50</v>
      </c>
      <c r="BY91" s="13" t="s">
        <v>50</v>
      </c>
      <c r="BZ91" s="13" t="s">
        <v>2626</v>
      </c>
      <c r="CA91" s="13" t="s">
        <v>2626</v>
      </c>
      <c r="CB91" s="13" t="s">
        <v>50</v>
      </c>
      <c r="CC91" s="13" t="s">
        <v>2626</v>
      </c>
      <c r="CD91" s="13" t="s">
        <v>2626</v>
      </c>
      <c r="CE91" s="13" t="s">
        <v>50</v>
      </c>
      <c r="CF91" s="13" t="s">
        <v>50</v>
      </c>
      <c r="CG91" s="13" t="s">
        <v>50</v>
      </c>
      <c r="CH91" s="13" t="s">
        <v>2626</v>
      </c>
      <c r="CI91" s="13" t="s">
        <v>2626</v>
      </c>
      <c r="CJ91" s="13" t="s">
        <v>2626</v>
      </c>
      <c r="CK91" s="13" t="s">
        <v>2626</v>
      </c>
      <c r="CL91" s="13" t="s">
        <v>2626</v>
      </c>
      <c r="CM91" s="13" t="s">
        <v>2626</v>
      </c>
      <c r="CN91" s="13" t="s">
        <v>2626</v>
      </c>
      <c r="CO91" s="13" t="s">
        <v>2626</v>
      </c>
      <c r="CP91" s="13" t="s">
        <v>2626</v>
      </c>
      <c r="CQ91" s="13" t="s">
        <v>50</v>
      </c>
      <c r="CR91" s="13" t="s">
        <v>50</v>
      </c>
      <c r="CS91" s="13" t="s">
        <v>50</v>
      </c>
      <c r="CT91" s="13" t="s">
        <v>50</v>
      </c>
      <c r="CU91" s="13" t="s">
        <v>2626</v>
      </c>
      <c r="CV91" s="13" t="s">
        <v>2626</v>
      </c>
      <c r="CW91" s="13" t="s">
        <v>50</v>
      </c>
      <c r="CX91" s="13" t="s">
        <v>50</v>
      </c>
      <c r="CY91" s="13" t="s">
        <v>2626</v>
      </c>
      <c r="CZ91" s="13" t="s">
        <v>2626</v>
      </c>
      <c r="DA91" s="13" t="s">
        <v>2626</v>
      </c>
      <c r="DB91" s="13" t="s">
        <v>2626</v>
      </c>
      <c r="DC91" s="13" t="s">
        <v>50</v>
      </c>
      <c r="DD91" s="13" t="s">
        <v>2626</v>
      </c>
      <c r="DE91" s="13" t="s">
        <v>2626</v>
      </c>
      <c r="DF91" s="13" t="s">
        <v>2626</v>
      </c>
      <c r="DG91" s="13" t="s">
        <v>2626</v>
      </c>
      <c r="DH91" s="13" t="s">
        <v>2626</v>
      </c>
      <c r="DI91" s="13" t="s">
        <v>2626</v>
      </c>
      <c r="DJ91" s="13" t="s">
        <v>50</v>
      </c>
      <c r="DK91" s="13" t="s">
        <v>50</v>
      </c>
      <c r="DL91" s="13" t="s">
        <v>2626</v>
      </c>
      <c r="DM91" s="13" t="s">
        <v>50</v>
      </c>
      <c r="DN91" s="13" t="s">
        <v>50</v>
      </c>
      <c r="DO91" s="13" t="s">
        <v>50</v>
      </c>
      <c r="DP91" s="13" t="s">
        <v>2626</v>
      </c>
      <c r="DQ91" s="13" t="s">
        <v>2626</v>
      </c>
      <c r="DR91" s="13" t="s">
        <v>50</v>
      </c>
      <c r="DS91" s="13" t="s">
        <v>50</v>
      </c>
      <c r="DT91" s="13" t="s">
        <v>50</v>
      </c>
      <c r="DU91" s="13" t="s">
        <v>50</v>
      </c>
      <c r="DV91" s="13" t="s">
        <v>50</v>
      </c>
      <c r="DW91" s="13" t="s">
        <v>2626</v>
      </c>
      <c r="DX91" s="13" t="s">
        <v>2626</v>
      </c>
      <c r="DY91" s="13" t="s">
        <v>2626</v>
      </c>
      <c r="DZ91" s="13" t="s">
        <v>2626</v>
      </c>
      <c r="EA91" s="13" t="s">
        <v>50</v>
      </c>
      <c r="EB91" s="13" t="s">
        <v>2626</v>
      </c>
      <c r="EC91" s="13" t="s">
        <v>2626</v>
      </c>
      <c r="ED91" s="13" t="s">
        <v>2626</v>
      </c>
      <c r="EE91" s="13" t="s">
        <v>3419</v>
      </c>
      <c r="EF91" s="13" t="s">
        <v>50</v>
      </c>
      <c r="EG91" s="13" t="s">
        <v>50</v>
      </c>
      <c r="EH91" s="13" t="s">
        <v>2626</v>
      </c>
      <c r="EI91" s="13" t="s">
        <v>2626</v>
      </c>
      <c r="EJ91" s="13" t="s">
        <v>2626</v>
      </c>
      <c r="EK91" s="13" t="s">
        <v>2626</v>
      </c>
      <c r="EL91" s="99"/>
      <c r="EM91" s="99"/>
    </row>
    <row r="92" spans="1:143" s="13" customFormat="1" ht="15" x14ac:dyDescent="0.25">
      <c r="A92" s="30" t="s">
        <v>413</v>
      </c>
      <c r="B92" s="97" t="s">
        <v>2521</v>
      </c>
      <c r="C92" s="97" t="s">
        <v>95</v>
      </c>
      <c r="D92" s="97"/>
      <c r="E92" s="97" t="s">
        <v>973</v>
      </c>
      <c r="F92" s="96" t="s">
        <v>3538</v>
      </c>
      <c r="G92" s="4" t="s">
        <v>390</v>
      </c>
      <c r="H92" s="14" t="s">
        <v>2624</v>
      </c>
      <c r="I92" s="14" t="s">
        <v>427</v>
      </c>
      <c r="J92" s="13" t="s">
        <v>2626</v>
      </c>
      <c r="K92" s="13" t="s">
        <v>2626</v>
      </c>
      <c r="L92" s="13" t="s">
        <v>2626</v>
      </c>
      <c r="M92" s="13" t="s">
        <v>2626</v>
      </c>
      <c r="N92" s="13" t="s">
        <v>2626</v>
      </c>
      <c r="O92" s="47" t="s">
        <v>2626</v>
      </c>
      <c r="P92" s="13" t="s">
        <v>2626</v>
      </c>
      <c r="Q92" s="13" t="s">
        <v>50</v>
      </c>
      <c r="R92" s="13" t="s">
        <v>50</v>
      </c>
      <c r="S92" s="13" t="s">
        <v>2626</v>
      </c>
      <c r="T92" s="13" t="s">
        <v>2626</v>
      </c>
      <c r="U92" s="13" t="s">
        <v>2626</v>
      </c>
      <c r="V92" s="13" t="s">
        <v>2626</v>
      </c>
      <c r="W92" s="13" t="s">
        <v>2626</v>
      </c>
      <c r="X92" s="13" t="s">
        <v>2626</v>
      </c>
      <c r="Y92" s="13" t="s">
        <v>2626</v>
      </c>
      <c r="Z92" s="13" t="s">
        <v>2626</v>
      </c>
      <c r="AA92" s="13" t="s">
        <v>2626</v>
      </c>
      <c r="AB92" s="13" t="s">
        <v>2626</v>
      </c>
      <c r="AC92" s="13" t="s">
        <v>50</v>
      </c>
      <c r="AD92" s="13" t="s">
        <v>50</v>
      </c>
      <c r="AE92" s="13" t="s">
        <v>50</v>
      </c>
      <c r="AF92" s="13" t="s">
        <v>2626</v>
      </c>
      <c r="AG92" s="13" t="s">
        <v>2626</v>
      </c>
      <c r="AH92" s="13" t="s">
        <v>50</v>
      </c>
      <c r="AI92" s="13" t="s">
        <v>50</v>
      </c>
      <c r="AJ92" s="13" t="s">
        <v>2626</v>
      </c>
      <c r="AK92" s="13" t="s">
        <v>2626</v>
      </c>
      <c r="AL92" s="13" t="s">
        <v>50</v>
      </c>
      <c r="AM92" s="13" t="s">
        <v>50</v>
      </c>
      <c r="AN92" s="13" t="s">
        <v>50</v>
      </c>
      <c r="AO92" s="13" t="s">
        <v>50</v>
      </c>
      <c r="AP92" s="13" t="s">
        <v>50</v>
      </c>
      <c r="AQ92" s="13" t="s">
        <v>50</v>
      </c>
      <c r="AR92" s="13" t="s">
        <v>50</v>
      </c>
      <c r="AS92" s="13" t="s">
        <v>50</v>
      </c>
      <c r="AT92" s="13" t="s">
        <v>2626</v>
      </c>
      <c r="AU92" s="13" t="s">
        <v>2626</v>
      </c>
      <c r="AV92" s="13" t="s">
        <v>2998</v>
      </c>
      <c r="AW92" s="13" t="s">
        <v>2998</v>
      </c>
      <c r="AX92" s="13" t="s">
        <v>50</v>
      </c>
      <c r="AY92" s="13" t="s">
        <v>50</v>
      </c>
      <c r="AZ92" s="13" t="s">
        <v>50</v>
      </c>
      <c r="BA92" s="13" t="s">
        <v>2626</v>
      </c>
      <c r="BB92" s="13" t="s">
        <v>2626</v>
      </c>
      <c r="BC92" s="13" t="s">
        <v>2626</v>
      </c>
      <c r="BD92" s="13" t="s">
        <v>2626</v>
      </c>
      <c r="BE92" s="13" t="s">
        <v>50</v>
      </c>
      <c r="BF92" s="13" t="s">
        <v>50</v>
      </c>
      <c r="BG92" s="13" t="s">
        <v>50</v>
      </c>
      <c r="BH92" s="13" t="s">
        <v>50</v>
      </c>
      <c r="BI92" s="13" t="s">
        <v>50</v>
      </c>
      <c r="BJ92" s="13" t="s">
        <v>2626</v>
      </c>
      <c r="BK92" s="13" t="s">
        <v>2626</v>
      </c>
      <c r="BL92" s="13" t="s">
        <v>2626</v>
      </c>
      <c r="BM92" s="13" t="s">
        <v>2626</v>
      </c>
      <c r="BN92" s="13" t="s">
        <v>50</v>
      </c>
      <c r="BO92" s="13" t="s">
        <v>50</v>
      </c>
      <c r="BP92" s="13" t="s">
        <v>50</v>
      </c>
      <c r="BQ92" s="13" t="s">
        <v>50</v>
      </c>
      <c r="BR92" s="13" t="s">
        <v>50</v>
      </c>
      <c r="BS92" s="13" t="s">
        <v>50</v>
      </c>
      <c r="BT92" s="13" t="s">
        <v>2626</v>
      </c>
      <c r="BU92" s="13" t="s">
        <v>2626</v>
      </c>
      <c r="BV92" s="13" t="s">
        <v>2626</v>
      </c>
      <c r="BW92" s="13" t="s">
        <v>2626</v>
      </c>
      <c r="BX92" s="13" t="s">
        <v>50</v>
      </c>
      <c r="BY92" s="13" t="s">
        <v>50</v>
      </c>
      <c r="BZ92" s="13" t="s">
        <v>2626</v>
      </c>
      <c r="CA92" s="13" t="s">
        <v>2626</v>
      </c>
      <c r="CB92" s="13" t="s">
        <v>50</v>
      </c>
      <c r="CC92" s="13" t="s">
        <v>2626</v>
      </c>
      <c r="CD92" s="13" t="s">
        <v>2626</v>
      </c>
      <c r="CE92" s="13" t="s">
        <v>50</v>
      </c>
      <c r="CF92" s="13" t="s">
        <v>50</v>
      </c>
      <c r="CG92" s="13" t="s">
        <v>50</v>
      </c>
      <c r="CH92" s="13" t="s">
        <v>2626</v>
      </c>
      <c r="CI92" s="13" t="s">
        <v>2626</v>
      </c>
      <c r="CJ92" s="13" t="s">
        <v>2626</v>
      </c>
      <c r="CK92" s="13" t="s">
        <v>2626</v>
      </c>
      <c r="CL92" s="13" t="s">
        <v>2626</v>
      </c>
      <c r="CM92" s="13" t="s">
        <v>2626</v>
      </c>
      <c r="CN92" s="13" t="s">
        <v>2626</v>
      </c>
      <c r="CO92" s="13" t="s">
        <v>2626</v>
      </c>
      <c r="CP92" s="13" t="s">
        <v>2626</v>
      </c>
      <c r="CQ92" s="13" t="s">
        <v>50</v>
      </c>
      <c r="CR92" s="13" t="s">
        <v>50</v>
      </c>
      <c r="CS92" s="13" t="s">
        <v>50</v>
      </c>
      <c r="CT92" s="13" t="s">
        <v>50</v>
      </c>
      <c r="CU92" s="13" t="s">
        <v>2626</v>
      </c>
      <c r="CV92" s="13" t="s">
        <v>2626</v>
      </c>
      <c r="CW92" s="13" t="s">
        <v>50</v>
      </c>
      <c r="CX92" s="13" t="s">
        <v>50</v>
      </c>
      <c r="CY92" s="13" t="s">
        <v>2626</v>
      </c>
      <c r="CZ92" s="13" t="s">
        <v>2626</v>
      </c>
      <c r="DA92" s="13" t="s">
        <v>2626</v>
      </c>
      <c r="DB92" s="13" t="s">
        <v>2626</v>
      </c>
      <c r="DC92" s="13" t="s">
        <v>50</v>
      </c>
      <c r="DD92" s="13" t="s">
        <v>2626</v>
      </c>
      <c r="DE92" s="13" t="s">
        <v>2626</v>
      </c>
      <c r="DF92" s="13" t="s">
        <v>2626</v>
      </c>
      <c r="DG92" s="13" t="s">
        <v>2626</v>
      </c>
      <c r="DH92" s="13" t="s">
        <v>2626</v>
      </c>
      <c r="DI92" s="13" t="s">
        <v>2626</v>
      </c>
      <c r="DJ92" s="13" t="s">
        <v>50</v>
      </c>
      <c r="DK92" s="13" t="s">
        <v>50</v>
      </c>
      <c r="DL92" s="13" t="s">
        <v>2626</v>
      </c>
      <c r="DM92" s="13" t="s">
        <v>50</v>
      </c>
      <c r="DN92" s="13" t="s">
        <v>50</v>
      </c>
      <c r="DO92" s="13" t="s">
        <v>50</v>
      </c>
      <c r="DP92" s="13" t="s">
        <v>2626</v>
      </c>
      <c r="DQ92" s="13" t="s">
        <v>2626</v>
      </c>
      <c r="DR92" s="13" t="s">
        <v>50</v>
      </c>
      <c r="DS92" s="13" t="s">
        <v>50</v>
      </c>
      <c r="DT92" s="13" t="s">
        <v>50</v>
      </c>
      <c r="DU92" s="13" t="s">
        <v>50</v>
      </c>
      <c r="DV92" s="13" t="s">
        <v>50</v>
      </c>
      <c r="DW92" s="13" t="s">
        <v>2626</v>
      </c>
      <c r="DX92" s="13" t="s">
        <v>2626</v>
      </c>
      <c r="DY92" s="13" t="s">
        <v>2626</v>
      </c>
      <c r="DZ92" s="13" t="s">
        <v>2626</v>
      </c>
      <c r="EA92" s="13" t="s">
        <v>50</v>
      </c>
      <c r="EB92" s="13" t="s">
        <v>2626</v>
      </c>
      <c r="EC92" s="13" t="s">
        <v>2626</v>
      </c>
      <c r="ED92" s="13" t="s">
        <v>2626</v>
      </c>
      <c r="EE92" s="13" t="s">
        <v>2626</v>
      </c>
      <c r="EF92" s="13" t="s">
        <v>50</v>
      </c>
      <c r="EG92" s="13" t="s">
        <v>50</v>
      </c>
      <c r="EH92" s="13" t="s">
        <v>2626</v>
      </c>
      <c r="EI92" s="13" t="s">
        <v>2626</v>
      </c>
      <c r="EJ92" s="13" t="s">
        <v>2626</v>
      </c>
      <c r="EK92" s="13" t="s">
        <v>2626</v>
      </c>
      <c r="EL92" s="99"/>
      <c r="EM92" s="99"/>
    </row>
    <row r="93" spans="1:143" s="13" customFormat="1" ht="15" x14ac:dyDescent="0.25">
      <c r="A93" s="30" t="s">
        <v>414</v>
      </c>
      <c r="B93" s="97" t="s">
        <v>2522</v>
      </c>
      <c r="C93" s="97" t="s">
        <v>95</v>
      </c>
      <c r="D93" s="97"/>
      <c r="E93" s="97" t="s">
        <v>973</v>
      </c>
      <c r="F93" s="96" t="s">
        <v>3541</v>
      </c>
      <c r="G93" s="4" t="s">
        <v>2544</v>
      </c>
      <c r="H93" s="14" t="s">
        <v>2624</v>
      </c>
      <c r="I93" s="14" t="s">
        <v>427</v>
      </c>
      <c r="J93" s="13" t="s">
        <v>2626</v>
      </c>
      <c r="K93" s="13" t="s">
        <v>2626</v>
      </c>
      <c r="L93" s="13" t="s">
        <v>2626</v>
      </c>
      <c r="M93" s="13" t="s">
        <v>2795</v>
      </c>
      <c r="N93" s="13" t="s">
        <v>2795</v>
      </c>
      <c r="O93" s="47" t="s">
        <v>2626</v>
      </c>
      <c r="P93" s="13" t="s">
        <v>2626</v>
      </c>
      <c r="Q93" s="13" t="s">
        <v>50</v>
      </c>
      <c r="R93" s="13" t="s">
        <v>50</v>
      </c>
      <c r="S93" s="13" t="s">
        <v>2828</v>
      </c>
      <c r="T93" s="13" t="s">
        <v>2828</v>
      </c>
      <c r="U93" s="13" t="s">
        <v>2626</v>
      </c>
      <c r="V93" s="13" t="s">
        <v>2859</v>
      </c>
      <c r="W93" s="13" t="s">
        <v>2912</v>
      </c>
      <c r="X93" s="13" t="s">
        <v>2912</v>
      </c>
      <c r="Y93" s="13" t="s">
        <v>2626</v>
      </c>
      <c r="Z93" s="13" t="s">
        <v>2626</v>
      </c>
      <c r="AA93" s="13" t="s">
        <v>2912</v>
      </c>
      <c r="AB93" s="13" t="s">
        <v>2912</v>
      </c>
      <c r="AC93" s="13" t="s">
        <v>50</v>
      </c>
      <c r="AD93" s="13" t="s">
        <v>50</v>
      </c>
      <c r="AE93" s="13" t="s">
        <v>50</v>
      </c>
      <c r="AF93" s="13" t="s">
        <v>2934</v>
      </c>
      <c r="AG93" s="13" t="s">
        <v>2934</v>
      </c>
      <c r="AH93" s="13" t="s">
        <v>50</v>
      </c>
      <c r="AI93" s="13" t="s">
        <v>50</v>
      </c>
      <c r="AJ93" s="13" t="s">
        <v>3600</v>
      </c>
      <c r="AK93" s="13" t="s">
        <v>3600</v>
      </c>
      <c r="AL93" s="13" t="s">
        <v>50</v>
      </c>
      <c r="AM93" s="13" t="s">
        <v>50</v>
      </c>
      <c r="AN93" s="13" t="s">
        <v>4276</v>
      </c>
      <c r="AO93" s="13" t="s">
        <v>4276</v>
      </c>
      <c r="AP93" s="13" t="s">
        <v>50</v>
      </c>
      <c r="AQ93" s="13" t="s">
        <v>50</v>
      </c>
      <c r="AR93" s="13" t="s">
        <v>50</v>
      </c>
      <c r="AS93" s="13" t="s">
        <v>50</v>
      </c>
      <c r="AT93" s="13" t="s">
        <v>3650</v>
      </c>
      <c r="AU93" s="13" t="s">
        <v>2626</v>
      </c>
      <c r="AV93" s="13" t="s">
        <v>2999</v>
      </c>
      <c r="AW93" s="13" t="s">
        <v>2999</v>
      </c>
      <c r="AX93" s="13" t="s">
        <v>50</v>
      </c>
      <c r="AY93" s="13" t="s">
        <v>50</v>
      </c>
      <c r="AZ93" s="13" t="s">
        <v>50</v>
      </c>
      <c r="BA93" s="13" t="s">
        <v>2626</v>
      </c>
      <c r="BB93" s="13" t="s">
        <v>2626</v>
      </c>
      <c r="BC93" s="13" t="s">
        <v>2626</v>
      </c>
      <c r="BD93" s="13" t="s">
        <v>2626</v>
      </c>
      <c r="BE93" s="13" t="s">
        <v>50</v>
      </c>
      <c r="BF93" s="13" t="s">
        <v>50</v>
      </c>
      <c r="BG93" s="13" t="s">
        <v>50</v>
      </c>
      <c r="BH93" s="13" t="s">
        <v>50</v>
      </c>
      <c r="BI93" s="13" t="s">
        <v>50</v>
      </c>
      <c r="BJ93" s="13" t="s">
        <v>3035</v>
      </c>
      <c r="BK93" s="13" t="s">
        <v>3035</v>
      </c>
      <c r="BL93" s="13" t="s">
        <v>3035</v>
      </c>
      <c r="BM93" s="13" t="s">
        <v>3035</v>
      </c>
      <c r="BN93" s="13" t="s">
        <v>50</v>
      </c>
      <c r="BO93" s="13" t="s">
        <v>50</v>
      </c>
      <c r="BP93" s="13" t="s">
        <v>50</v>
      </c>
      <c r="BQ93" s="13" t="s">
        <v>50</v>
      </c>
      <c r="BR93" s="13" t="s">
        <v>50</v>
      </c>
      <c r="BS93" s="13" t="s">
        <v>50</v>
      </c>
      <c r="BT93" s="13" t="s">
        <v>2626</v>
      </c>
      <c r="BU93" s="13" t="s">
        <v>2626</v>
      </c>
      <c r="BV93" s="13" t="s">
        <v>2626</v>
      </c>
      <c r="BW93" s="13" t="s">
        <v>2626</v>
      </c>
      <c r="BX93" s="13" t="s">
        <v>50</v>
      </c>
      <c r="BY93" s="13" t="s">
        <v>50</v>
      </c>
      <c r="BZ93" s="13" t="s">
        <v>2626</v>
      </c>
      <c r="CA93" s="13" t="s">
        <v>3439</v>
      </c>
      <c r="CB93" s="13" t="s">
        <v>50</v>
      </c>
      <c r="CC93" s="13" t="s">
        <v>3186</v>
      </c>
      <c r="CD93" s="13" t="s">
        <v>3186</v>
      </c>
      <c r="CE93" s="13" t="s">
        <v>50</v>
      </c>
      <c r="CF93" s="13" t="s">
        <v>50</v>
      </c>
      <c r="CG93" s="13" t="s">
        <v>50</v>
      </c>
      <c r="CH93" s="13" t="s">
        <v>2626</v>
      </c>
      <c r="CI93" s="13" t="s">
        <v>2626</v>
      </c>
      <c r="CJ93" s="13" t="s">
        <v>3216</v>
      </c>
      <c r="CK93" s="13" t="s">
        <v>2626</v>
      </c>
      <c r="CL93" s="13" t="s">
        <v>2626</v>
      </c>
      <c r="CM93" s="13" t="s">
        <v>2626</v>
      </c>
      <c r="CN93" s="13" t="s">
        <v>2626</v>
      </c>
      <c r="CO93" s="13" t="s">
        <v>2626</v>
      </c>
      <c r="CP93" s="13" t="s">
        <v>2626</v>
      </c>
      <c r="CQ93" s="13" t="s">
        <v>50</v>
      </c>
      <c r="CR93" s="13" t="s">
        <v>50</v>
      </c>
      <c r="CS93" s="13" t="s">
        <v>50</v>
      </c>
      <c r="CT93" s="13" t="s">
        <v>50</v>
      </c>
      <c r="CU93" s="13" t="s">
        <v>2626</v>
      </c>
      <c r="CV93" s="13" t="s">
        <v>2626</v>
      </c>
      <c r="CW93" s="13" t="s">
        <v>50</v>
      </c>
      <c r="CX93" s="13" t="s">
        <v>50</v>
      </c>
      <c r="CY93" s="13" t="s">
        <v>2934</v>
      </c>
      <c r="CZ93" s="13" t="s">
        <v>2934</v>
      </c>
      <c r="DA93" s="13" t="s">
        <v>3295</v>
      </c>
      <c r="DB93" s="13" t="s">
        <v>3295</v>
      </c>
      <c r="DC93" s="13" t="s">
        <v>50</v>
      </c>
      <c r="DD93" s="13" t="s">
        <v>2626</v>
      </c>
      <c r="DE93" s="13" t="s">
        <v>2626</v>
      </c>
      <c r="DF93" s="13" t="s">
        <v>2626</v>
      </c>
      <c r="DG93" s="13" t="s">
        <v>3336</v>
      </c>
      <c r="DH93" s="13" t="s">
        <v>2934</v>
      </c>
      <c r="DI93" s="13" t="s">
        <v>2626</v>
      </c>
      <c r="DJ93" s="13" t="s">
        <v>50</v>
      </c>
      <c r="DK93" s="13" t="s">
        <v>50</v>
      </c>
      <c r="DL93" s="13" t="s">
        <v>2626</v>
      </c>
      <c r="DM93" s="13" t="s">
        <v>50</v>
      </c>
      <c r="DN93" s="13" t="s">
        <v>50</v>
      </c>
      <c r="DO93" s="13" t="s">
        <v>50</v>
      </c>
      <c r="DP93" s="13" t="s">
        <v>2626</v>
      </c>
      <c r="DQ93" s="13" t="s">
        <v>2626</v>
      </c>
      <c r="DR93" s="13" t="s">
        <v>50</v>
      </c>
      <c r="DS93" s="13" t="s">
        <v>50</v>
      </c>
      <c r="DT93" s="13" t="s">
        <v>50</v>
      </c>
      <c r="DU93" s="13" t="s">
        <v>50</v>
      </c>
      <c r="DV93" s="13" t="s">
        <v>50</v>
      </c>
      <c r="DW93" s="13" t="s">
        <v>2626</v>
      </c>
      <c r="DX93" s="13" t="s">
        <v>3391</v>
      </c>
      <c r="DY93" s="13" t="s">
        <v>2934</v>
      </c>
      <c r="DZ93" s="13" t="s">
        <v>2934</v>
      </c>
      <c r="EA93" s="13" t="s">
        <v>50</v>
      </c>
      <c r="EB93" s="13" t="s">
        <v>3396</v>
      </c>
      <c r="EC93" s="13" t="s">
        <v>2626</v>
      </c>
      <c r="ED93" s="13" t="s">
        <v>2626</v>
      </c>
      <c r="EE93" s="13" t="s">
        <v>3420</v>
      </c>
      <c r="EF93" s="13" t="s">
        <v>50</v>
      </c>
      <c r="EG93" s="13" t="s">
        <v>50</v>
      </c>
      <c r="EH93" s="13" t="s">
        <v>3439</v>
      </c>
      <c r="EI93" s="13" t="s">
        <v>3439</v>
      </c>
      <c r="EJ93" s="13" t="s">
        <v>3439</v>
      </c>
      <c r="EK93" s="13" t="s">
        <v>3439</v>
      </c>
      <c r="EL93" s="99"/>
      <c r="EM93" s="99"/>
    </row>
    <row r="94" spans="1:143" s="13" customFormat="1" ht="15" x14ac:dyDescent="0.25">
      <c r="A94" s="30" t="s">
        <v>428</v>
      </c>
      <c r="B94" s="97" t="s">
        <v>2523</v>
      </c>
      <c r="C94" s="97" t="s">
        <v>95</v>
      </c>
      <c r="D94" s="97"/>
      <c r="E94" s="97" t="s">
        <v>973</v>
      </c>
      <c r="F94" s="96" t="s">
        <v>3541</v>
      </c>
      <c r="G94" s="4" t="s">
        <v>4039</v>
      </c>
      <c r="H94" s="14" t="s">
        <v>2624</v>
      </c>
      <c r="I94" s="14" t="s">
        <v>427</v>
      </c>
      <c r="J94" s="13" t="s">
        <v>2628</v>
      </c>
      <c r="K94" s="13" t="s">
        <v>2626</v>
      </c>
      <c r="L94" s="13" t="s">
        <v>2626</v>
      </c>
      <c r="M94" s="13" t="s">
        <v>2796</v>
      </c>
      <c r="N94" s="13" t="s">
        <v>2796</v>
      </c>
      <c r="O94" s="47" t="s">
        <v>2626</v>
      </c>
      <c r="P94" s="13" t="s">
        <v>2626</v>
      </c>
      <c r="Q94" s="13" t="s">
        <v>50</v>
      </c>
      <c r="R94" s="13" t="s">
        <v>50</v>
      </c>
      <c r="S94" s="13" t="s">
        <v>2828</v>
      </c>
      <c r="T94" s="13" t="s">
        <v>2828</v>
      </c>
      <c r="U94" s="13" t="s">
        <v>2626</v>
      </c>
      <c r="V94" s="13" t="s">
        <v>2859</v>
      </c>
      <c r="W94" s="13" t="s">
        <v>2912</v>
      </c>
      <c r="X94" s="13" t="s">
        <v>2912</v>
      </c>
      <c r="Y94" s="13" t="s">
        <v>2626</v>
      </c>
      <c r="Z94" s="13" t="s">
        <v>2626</v>
      </c>
      <c r="AA94" s="13" t="s">
        <v>2912</v>
      </c>
      <c r="AB94" s="13" t="s">
        <v>2912</v>
      </c>
      <c r="AC94" s="13" t="s">
        <v>50</v>
      </c>
      <c r="AD94" s="13" t="s">
        <v>50</v>
      </c>
      <c r="AE94" s="13" t="s">
        <v>50</v>
      </c>
      <c r="AF94" s="13" t="s">
        <v>2934</v>
      </c>
      <c r="AG94" s="13" t="s">
        <v>2934</v>
      </c>
      <c r="AH94" s="13" t="s">
        <v>50</v>
      </c>
      <c r="AI94" s="13" t="s">
        <v>50</v>
      </c>
      <c r="AJ94" s="13" t="s">
        <v>3601</v>
      </c>
      <c r="AK94" s="13" t="s">
        <v>3601</v>
      </c>
      <c r="AL94" s="13" t="s">
        <v>50</v>
      </c>
      <c r="AM94" s="13" t="s">
        <v>50</v>
      </c>
      <c r="AN94" s="13" t="s">
        <v>4276</v>
      </c>
      <c r="AO94" s="13" t="s">
        <v>4276</v>
      </c>
      <c r="AP94" s="13" t="s">
        <v>50</v>
      </c>
      <c r="AQ94" s="13" t="s">
        <v>50</v>
      </c>
      <c r="AR94" s="13" t="s">
        <v>50</v>
      </c>
      <c r="AS94" s="13" t="s">
        <v>50</v>
      </c>
      <c r="AT94" s="13" t="s">
        <v>3650</v>
      </c>
      <c r="AU94" s="13" t="s">
        <v>2626</v>
      </c>
      <c r="AV94" s="13" t="s">
        <v>2626</v>
      </c>
      <c r="AW94" s="13" t="s">
        <v>2626</v>
      </c>
      <c r="AX94" s="13" t="s">
        <v>50</v>
      </c>
      <c r="AY94" s="13" t="s">
        <v>50</v>
      </c>
      <c r="AZ94" s="13" t="s">
        <v>50</v>
      </c>
      <c r="BA94" s="13" t="s">
        <v>2626</v>
      </c>
      <c r="BB94" s="13" t="s">
        <v>2626</v>
      </c>
      <c r="BC94" s="13" t="s">
        <v>2626</v>
      </c>
      <c r="BD94" s="13" t="s">
        <v>2626</v>
      </c>
      <c r="BE94" s="13" t="s">
        <v>50</v>
      </c>
      <c r="BF94" s="13" t="s">
        <v>50</v>
      </c>
      <c r="BG94" s="13" t="s">
        <v>50</v>
      </c>
      <c r="BH94" s="13" t="s">
        <v>50</v>
      </c>
      <c r="BI94" s="13" t="s">
        <v>50</v>
      </c>
      <c r="BJ94" s="13" t="s">
        <v>3035</v>
      </c>
      <c r="BK94" s="13" t="s">
        <v>3035</v>
      </c>
      <c r="BL94" s="13" t="s">
        <v>3035</v>
      </c>
      <c r="BM94" s="13" t="s">
        <v>3035</v>
      </c>
      <c r="BN94" s="13" t="s">
        <v>50</v>
      </c>
      <c r="BO94" s="13" t="s">
        <v>50</v>
      </c>
      <c r="BP94" s="13" t="s">
        <v>50</v>
      </c>
      <c r="BQ94" s="13" t="s">
        <v>50</v>
      </c>
      <c r="BR94" s="13" t="s">
        <v>50</v>
      </c>
      <c r="BS94" s="13" t="s">
        <v>50</v>
      </c>
      <c r="BT94" s="13" t="s">
        <v>2626</v>
      </c>
      <c r="BU94" s="13" t="s">
        <v>2626</v>
      </c>
      <c r="BV94" s="13" t="s">
        <v>2626</v>
      </c>
      <c r="BW94" s="13" t="s">
        <v>2626</v>
      </c>
      <c r="BX94" s="13" t="s">
        <v>50</v>
      </c>
      <c r="BY94" s="13" t="s">
        <v>50</v>
      </c>
      <c r="BZ94" s="13" t="s">
        <v>2626</v>
      </c>
      <c r="CA94" s="13" t="s">
        <v>3439</v>
      </c>
      <c r="CB94" s="13" t="s">
        <v>50</v>
      </c>
      <c r="CC94" s="13" t="s">
        <v>3186</v>
      </c>
      <c r="CD94" s="13" t="s">
        <v>3186</v>
      </c>
      <c r="CE94" s="13" t="s">
        <v>50</v>
      </c>
      <c r="CF94" s="13" t="s">
        <v>50</v>
      </c>
      <c r="CG94" s="13" t="s">
        <v>50</v>
      </c>
      <c r="CH94" s="13" t="s">
        <v>2626</v>
      </c>
      <c r="CI94" s="13" t="s">
        <v>2626</v>
      </c>
      <c r="CJ94" s="13" t="s">
        <v>3216</v>
      </c>
      <c r="CK94" s="13" t="s">
        <v>3245</v>
      </c>
      <c r="CL94" s="13" t="s">
        <v>3245</v>
      </c>
      <c r="CM94" s="13" t="s">
        <v>3245</v>
      </c>
      <c r="CN94" s="13" t="s">
        <v>3245</v>
      </c>
      <c r="CO94" s="13" t="s">
        <v>2626</v>
      </c>
      <c r="CP94" s="13" t="s">
        <v>2626</v>
      </c>
      <c r="CQ94" s="13" t="s">
        <v>50</v>
      </c>
      <c r="CR94" s="13" t="s">
        <v>50</v>
      </c>
      <c r="CS94" s="13" t="s">
        <v>50</v>
      </c>
      <c r="CT94" s="13" t="s">
        <v>50</v>
      </c>
      <c r="CU94" s="13" t="s">
        <v>2626</v>
      </c>
      <c r="CV94" s="13" t="s">
        <v>2626</v>
      </c>
      <c r="CW94" s="13" t="s">
        <v>50</v>
      </c>
      <c r="CX94" s="13" t="s">
        <v>50</v>
      </c>
      <c r="CY94" s="13" t="s">
        <v>2934</v>
      </c>
      <c r="CZ94" s="13" t="s">
        <v>2934</v>
      </c>
      <c r="DA94" s="13" t="s">
        <v>3295</v>
      </c>
      <c r="DB94" s="13" t="s">
        <v>3295</v>
      </c>
      <c r="DC94" s="13" t="s">
        <v>50</v>
      </c>
      <c r="DD94" s="13" t="s">
        <v>2626</v>
      </c>
      <c r="DE94" s="13" t="s">
        <v>2626</v>
      </c>
      <c r="DF94" s="13" t="s">
        <v>2626</v>
      </c>
      <c r="DG94" s="13" t="s">
        <v>3336</v>
      </c>
      <c r="DH94" s="13" t="s">
        <v>2934</v>
      </c>
      <c r="DI94" s="13" t="s">
        <v>2626</v>
      </c>
      <c r="DJ94" s="13" t="s">
        <v>50</v>
      </c>
      <c r="DK94" s="13" t="s">
        <v>50</v>
      </c>
      <c r="DL94" s="13" t="s">
        <v>2626</v>
      </c>
      <c r="DM94" s="13" t="s">
        <v>50</v>
      </c>
      <c r="DN94" s="13" t="s">
        <v>50</v>
      </c>
      <c r="DO94" s="13" t="s">
        <v>50</v>
      </c>
      <c r="DP94" s="13" t="s">
        <v>2626</v>
      </c>
      <c r="DQ94" s="13" t="s">
        <v>2626</v>
      </c>
      <c r="DR94" s="13" t="s">
        <v>50</v>
      </c>
      <c r="DS94" s="13" t="s">
        <v>50</v>
      </c>
      <c r="DT94" s="13" t="s">
        <v>50</v>
      </c>
      <c r="DU94" s="13" t="s">
        <v>50</v>
      </c>
      <c r="DV94" s="13" t="s">
        <v>50</v>
      </c>
      <c r="DW94" s="13" t="s">
        <v>2626</v>
      </c>
      <c r="DX94" s="13" t="s">
        <v>3391</v>
      </c>
      <c r="DY94" s="13" t="s">
        <v>2934</v>
      </c>
      <c r="DZ94" s="13" t="s">
        <v>2934</v>
      </c>
      <c r="EA94" s="13" t="s">
        <v>50</v>
      </c>
      <c r="EB94" s="13" t="s">
        <v>3396</v>
      </c>
      <c r="EC94" s="13" t="s">
        <v>2626</v>
      </c>
      <c r="ED94" s="13" t="s">
        <v>2626</v>
      </c>
      <c r="EE94" s="13" t="s">
        <v>3245</v>
      </c>
      <c r="EF94" s="13" t="s">
        <v>50</v>
      </c>
      <c r="EG94" s="13" t="s">
        <v>50</v>
      </c>
      <c r="EH94" s="13" t="s">
        <v>3439</v>
      </c>
      <c r="EI94" s="13" t="s">
        <v>3439</v>
      </c>
      <c r="EJ94" s="13" t="s">
        <v>3439</v>
      </c>
      <c r="EK94" s="13" t="s">
        <v>3439</v>
      </c>
      <c r="EL94" s="99"/>
      <c r="EM94" s="99"/>
    </row>
    <row r="95" spans="1:143" s="13" customFormat="1" ht="15" x14ac:dyDescent="0.25">
      <c r="A95" s="30" t="s">
        <v>3544</v>
      </c>
      <c r="B95" s="97"/>
      <c r="C95" s="97"/>
      <c r="D95" s="97"/>
      <c r="E95" s="97"/>
      <c r="F95" s="96" t="s">
        <v>4227</v>
      </c>
      <c r="G95" s="4" t="s">
        <v>4299</v>
      </c>
      <c r="H95" s="14" t="s">
        <v>2624</v>
      </c>
      <c r="I95" s="14" t="s">
        <v>427</v>
      </c>
      <c r="J95" s="13" t="s">
        <v>2628</v>
      </c>
      <c r="K95" s="13" t="s">
        <v>2626</v>
      </c>
      <c r="L95" s="13" t="s">
        <v>2626</v>
      </c>
      <c r="M95" s="13" t="s">
        <v>2626</v>
      </c>
      <c r="N95" s="13" t="s">
        <v>2626</v>
      </c>
      <c r="O95" s="47" t="s">
        <v>2626</v>
      </c>
      <c r="P95" s="13" t="s">
        <v>2626</v>
      </c>
      <c r="Q95" s="13" t="s">
        <v>50</v>
      </c>
      <c r="R95" s="13" t="s">
        <v>50</v>
      </c>
      <c r="S95" s="13" t="s">
        <v>2626</v>
      </c>
      <c r="T95" s="13" t="s">
        <v>2626</v>
      </c>
      <c r="U95" s="13" t="s">
        <v>2626</v>
      </c>
      <c r="V95" s="13" t="s">
        <v>2626</v>
      </c>
      <c r="W95" s="13" t="s">
        <v>2626</v>
      </c>
      <c r="X95" s="13" t="s">
        <v>2626</v>
      </c>
      <c r="Y95" s="13" t="s">
        <v>2626</v>
      </c>
      <c r="Z95" s="13" t="s">
        <v>2626</v>
      </c>
      <c r="AA95" s="13" t="s">
        <v>2626</v>
      </c>
      <c r="AB95" s="13" t="s">
        <v>2626</v>
      </c>
      <c r="AC95" s="13" t="s">
        <v>50</v>
      </c>
      <c r="AD95" s="13" t="s">
        <v>50</v>
      </c>
      <c r="AE95" s="13" t="s">
        <v>50</v>
      </c>
      <c r="AF95" s="13" t="s">
        <v>2626</v>
      </c>
      <c r="AG95" s="13" t="s">
        <v>2626</v>
      </c>
      <c r="AH95" s="13" t="s">
        <v>50</v>
      </c>
      <c r="AI95" s="13" t="s">
        <v>50</v>
      </c>
      <c r="AJ95" s="13" t="s">
        <v>2626</v>
      </c>
      <c r="AK95" s="13" t="s">
        <v>2626</v>
      </c>
      <c r="AL95" s="13" t="s">
        <v>50</v>
      </c>
      <c r="AM95" s="13" t="s">
        <v>50</v>
      </c>
      <c r="AN95" s="13" t="s">
        <v>50</v>
      </c>
      <c r="AO95" s="13" t="s">
        <v>50</v>
      </c>
      <c r="AP95" s="13" t="s">
        <v>50</v>
      </c>
      <c r="AQ95" s="13" t="s">
        <v>50</v>
      </c>
      <c r="AR95" s="13" t="s">
        <v>50</v>
      </c>
      <c r="AS95" s="13" t="s">
        <v>50</v>
      </c>
      <c r="AT95" s="13" t="s">
        <v>50</v>
      </c>
      <c r="AU95" s="13" t="s">
        <v>2626</v>
      </c>
      <c r="AV95" s="13" t="s">
        <v>2626</v>
      </c>
      <c r="AW95" s="13" t="s">
        <v>2626</v>
      </c>
      <c r="AX95" s="13" t="s">
        <v>2626</v>
      </c>
      <c r="AY95" s="13" t="s">
        <v>2626</v>
      </c>
      <c r="AZ95" s="13" t="s">
        <v>50</v>
      </c>
      <c r="BA95" s="13" t="s">
        <v>2626</v>
      </c>
      <c r="BB95" s="13" t="s">
        <v>2626</v>
      </c>
      <c r="BC95" s="13" t="s">
        <v>2626</v>
      </c>
      <c r="BD95" s="13" t="s">
        <v>50</v>
      </c>
      <c r="BE95" s="13" t="s">
        <v>50</v>
      </c>
      <c r="BF95" s="13" t="s">
        <v>50</v>
      </c>
      <c r="BG95" s="13" t="s">
        <v>50</v>
      </c>
      <c r="BH95" s="13" t="s">
        <v>50</v>
      </c>
      <c r="BI95" s="13" t="s">
        <v>50</v>
      </c>
      <c r="BJ95" s="13" t="s">
        <v>2626</v>
      </c>
      <c r="BK95" s="13" t="s">
        <v>2626</v>
      </c>
      <c r="BL95" s="13" t="s">
        <v>2626</v>
      </c>
      <c r="BM95" s="13" t="s">
        <v>2626</v>
      </c>
      <c r="BN95" s="13" t="s">
        <v>50</v>
      </c>
      <c r="BO95" s="13" t="s">
        <v>50</v>
      </c>
      <c r="BP95" s="13" t="s">
        <v>50</v>
      </c>
      <c r="BQ95" s="13" t="s">
        <v>50</v>
      </c>
      <c r="BR95" s="13" t="s">
        <v>50</v>
      </c>
      <c r="BS95" s="13" t="s">
        <v>50</v>
      </c>
      <c r="BT95" s="13" t="s">
        <v>2626</v>
      </c>
      <c r="BU95" s="13" t="s">
        <v>2626</v>
      </c>
      <c r="BV95" s="13" t="s">
        <v>2626</v>
      </c>
      <c r="BW95" s="13" t="s">
        <v>2626</v>
      </c>
      <c r="BX95" s="13" t="s">
        <v>50</v>
      </c>
      <c r="BY95" s="13" t="s">
        <v>50</v>
      </c>
      <c r="BZ95" s="13" t="s">
        <v>2626</v>
      </c>
      <c r="CA95" s="13" t="s">
        <v>50</v>
      </c>
      <c r="CB95" s="13" t="s">
        <v>50</v>
      </c>
      <c r="CC95" s="13" t="s">
        <v>2626</v>
      </c>
      <c r="CD95" s="13" t="s">
        <v>2626</v>
      </c>
      <c r="CE95" s="36" t="s">
        <v>50</v>
      </c>
      <c r="CF95" s="36" t="s">
        <v>50</v>
      </c>
      <c r="CG95" s="13" t="s">
        <v>50</v>
      </c>
      <c r="CH95" s="13" t="s">
        <v>2626</v>
      </c>
      <c r="CI95" s="13" t="s">
        <v>2626</v>
      </c>
      <c r="CJ95" s="13" t="s">
        <v>3217</v>
      </c>
      <c r="CK95" s="13" t="s">
        <v>2626</v>
      </c>
      <c r="CL95" s="13" t="s">
        <v>3256</v>
      </c>
      <c r="CM95" s="13" t="s">
        <v>3256</v>
      </c>
      <c r="CN95" s="13" t="s">
        <v>2626</v>
      </c>
      <c r="CO95" s="13" t="s">
        <v>2626</v>
      </c>
      <c r="CP95" s="13" t="s">
        <v>2626</v>
      </c>
      <c r="CQ95" s="13" t="s">
        <v>50</v>
      </c>
      <c r="CR95" s="13" t="s">
        <v>50</v>
      </c>
      <c r="CS95" s="13" t="s">
        <v>50</v>
      </c>
      <c r="CT95" s="13" t="s">
        <v>50</v>
      </c>
      <c r="CU95" s="13" t="s">
        <v>2626</v>
      </c>
      <c r="CV95" s="13" t="s">
        <v>2626</v>
      </c>
      <c r="CW95" s="13" t="s">
        <v>50</v>
      </c>
      <c r="CX95" s="13" t="s">
        <v>50</v>
      </c>
      <c r="CY95" s="13" t="s">
        <v>2626</v>
      </c>
      <c r="CZ95" s="13" t="s">
        <v>2626</v>
      </c>
      <c r="DA95" s="13" t="s">
        <v>2626</v>
      </c>
      <c r="DB95" s="13" t="s">
        <v>2626</v>
      </c>
      <c r="DC95" s="13" t="s">
        <v>50</v>
      </c>
      <c r="DD95" s="13" t="s">
        <v>2626</v>
      </c>
      <c r="DE95" s="13" t="s">
        <v>2626</v>
      </c>
      <c r="DF95" s="13" t="s">
        <v>2626</v>
      </c>
      <c r="DG95" s="13" t="s">
        <v>3337</v>
      </c>
      <c r="DH95" s="13" t="s">
        <v>2626</v>
      </c>
      <c r="DI95" s="13" t="s">
        <v>2626</v>
      </c>
      <c r="DJ95" s="13" t="s">
        <v>50</v>
      </c>
      <c r="DK95" s="13" t="s">
        <v>50</v>
      </c>
      <c r="DL95" s="13" t="s">
        <v>2626</v>
      </c>
      <c r="DM95" s="13" t="s">
        <v>50</v>
      </c>
      <c r="DN95" s="13" t="s">
        <v>50</v>
      </c>
      <c r="DO95" s="13" t="s">
        <v>50</v>
      </c>
      <c r="DP95" s="13" t="s">
        <v>2626</v>
      </c>
      <c r="DQ95" s="13" t="s">
        <v>2626</v>
      </c>
      <c r="DR95" s="13" t="s">
        <v>50</v>
      </c>
      <c r="DS95" s="13" t="s">
        <v>50</v>
      </c>
      <c r="DT95" s="13" t="s">
        <v>50</v>
      </c>
      <c r="DU95" s="13" t="s">
        <v>50</v>
      </c>
      <c r="DV95" s="13" t="s">
        <v>50</v>
      </c>
      <c r="DW95" s="13" t="s">
        <v>2626</v>
      </c>
      <c r="DX95" s="13" t="s">
        <v>2626</v>
      </c>
      <c r="DY95" s="13" t="s">
        <v>2626</v>
      </c>
      <c r="DZ95" s="13" t="s">
        <v>2626</v>
      </c>
      <c r="EA95" s="13" t="s">
        <v>50</v>
      </c>
      <c r="EB95" s="13" t="s">
        <v>2626</v>
      </c>
      <c r="EC95" s="13" t="s">
        <v>2626</v>
      </c>
      <c r="ED95" s="13" t="s">
        <v>2626</v>
      </c>
      <c r="EE95" s="13" t="s">
        <v>2626</v>
      </c>
      <c r="EF95" s="13" t="s">
        <v>50</v>
      </c>
      <c r="EG95" s="13" t="s">
        <v>50</v>
      </c>
      <c r="EH95" s="13" t="s">
        <v>2626</v>
      </c>
      <c r="EI95" s="13" t="s">
        <v>2626</v>
      </c>
      <c r="EJ95" s="13" t="s">
        <v>2626</v>
      </c>
      <c r="EK95" s="13" t="s">
        <v>2626</v>
      </c>
      <c r="EL95" s="99"/>
      <c r="EM95" s="99"/>
    </row>
    <row r="96" spans="1:143" s="13" customFormat="1" ht="15" x14ac:dyDescent="0.25">
      <c r="A96" s="30" t="s">
        <v>429</v>
      </c>
      <c r="B96" s="97" t="s">
        <v>1067</v>
      </c>
      <c r="C96" s="97" t="s">
        <v>95</v>
      </c>
      <c r="D96" s="97"/>
      <c r="E96" s="97" t="s">
        <v>973</v>
      </c>
      <c r="F96" s="96" t="s">
        <v>4227</v>
      </c>
      <c r="G96" s="4" t="s">
        <v>420</v>
      </c>
      <c r="H96" s="14" t="s">
        <v>2624</v>
      </c>
      <c r="I96" s="14" t="s">
        <v>427</v>
      </c>
      <c r="J96" s="13" t="s">
        <v>2626</v>
      </c>
      <c r="K96" s="13" t="s">
        <v>2626</v>
      </c>
      <c r="L96" s="13" t="s">
        <v>2626</v>
      </c>
      <c r="M96" s="13" t="s">
        <v>2626</v>
      </c>
      <c r="N96" s="13" t="s">
        <v>2626</v>
      </c>
      <c r="O96" s="47" t="s">
        <v>2626</v>
      </c>
      <c r="P96" s="13" t="s">
        <v>2626</v>
      </c>
      <c r="Q96" s="13" t="s">
        <v>50</v>
      </c>
      <c r="R96" s="13" t="s">
        <v>50</v>
      </c>
      <c r="S96" s="13" t="s">
        <v>2829</v>
      </c>
      <c r="T96" s="13" t="s">
        <v>2829</v>
      </c>
      <c r="U96" s="13" t="s">
        <v>2626</v>
      </c>
      <c r="V96" s="13" t="s">
        <v>2860</v>
      </c>
      <c r="W96" s="13" t="s">
        <v>2626</v>
      </c>
      <c r="X96" s="13" t="s">
        <v>2626</v>
      </c>
      <c r="Y96" s="13" t="s">
        <v>2626</v>
      </c>
      <c r="Z96" s="13" t="s">
        <v>2626</v>
      </c>
      <c r="AA96" s="13" t="s">
        <v>2626</v>
      </c>
      <c r="AB96" s="13" t="s">
        <v>2626</v>
      </c>
      <c r="AC96" s="13" t="s">
        <v>50</v>
      </c>
      <c r="AD96" s="13" t="s">
        <v>50</v>
      </c>
      <c r="AE96" s="13" t="s">
        <v>50</v>
      </c>
      <c r="AF96" s="13" t="s">
        <v>2626</v>
      </c>
      <c r="AG96" s="13" t="s">
        <v>2626</v>
      </c>
      <c r="AH96" s="13" t="s">
        <v>50</v>
      </c>
      <c r="AI96" s="13" t="s">
        <v>50</v>
      </c>
      <c r="AJ96" s="13" t="s">
        <v>3601</v>
      </c>
      <c r="AK96" s="13" t="s">
        <v>3601</v>
      </c>
      <c r="AL96" s="13" t="s">
        <v>50</v>
      </c>
      <c r="AM96" s="13" t="s">
        <v>50</v>
      </c>
      <c r="AN96" s="13" t="s">
        <v>50</v>
      </c>
      <c r="AO96" s="13" t="s">
        <v>50</v>
      </c>
      <c r="AP96" s="13" t="s">
        <v>50</v>
      </c>
      <c r="AQ96" s="13" t="s">
        <v>50</v>
      </c>
      <c r="AR96" s="13" t="s">
        <v>50</v>
      </c>
      <c r="AS96" s="13" t="s">
        <v>50</v>
      </c>
      <c r="AT96" s="13" t="s">
        <v>3651</v>
      </c>
      <c r="AU96" s="13" t="s">
        <v>2626</v>
      </c>
      <c r="AV96" s="13" t="s">
        <v>2626</v>
      </c>
      <c r="AW96" s="13" t="s">
        <v>2626</v>
      </c>
      <c r="AX96" s="13" t="s">
        <v>50</v>
      </c>
      <c r="AY96" s="13" t="s">
        <v>50</v>
      </c>
      <c r="AZ96" s="13" t="s">
        <v>50</v>
      </c>
      <c r="BA96" s="13" t="s">
        <v>2626</v>
      </c>
      <c r="BB96" s="13" t="s">
        <v>2626</v>
      </c>
      <c r="BC96" s="13" t="s">
        <v>2626</v>
      </c>
      <c r="BD96" s="13" t="s">
        <v>2626</v>
      </c>
      <c r="BE96" s="13" t="s">
        <v>50</v>
      </c>
      <c r="BF96" s="13" t="s">
        <v>50</v>
      </c>
      <c r="BG96" s="13" t="s">
        <v>50</v>
      </c>
      <c r="BH96" s="13" t="s">
        <v>50</v>
      </c>
      <c r="BI96" s="13" t="s">
        <v>50</v>
      </c>
      <c r="BJ96" s="13" t="s">
        <v>2626</v>
      </c>
      <c r="BK96" s="13" t="s">
        <v>2626</v>
      </c>
      <c r="BL96" s="13" t="s">
        <v>2626</v>
      </c>
      <c r="BM96" s="13" t="s">
        <v>2626</v>
      </c>
      <c r="BN96" s="13" t="s">
        <v>50</v>
      </c>
      <c r="BO96" s="13" t="s">
        <v>50</v>
      </c>
      <c r="BP96" s="13" t="s">
        <v>50</v>
      </c>
      <c r="BQ96" s="13" t="s">
        <v>50</v>
      </c>
      <c r="BR96" s="13" t="s">
        <v>50</v>
      </c>
      <c r="BS96" s="13" t="s">
        <v>50</v>
      </c>
      <c r="BT96" s="13" t="s">
        <v>2626</v>
      </c>
      <c r="BU96" s="13" t="s">
        <v>2626</v>
      </c>
      <c r="BV96" s="13" t="s">
        <v>2626</v>
      </c>
      <c r="BW96" s="13" t="s">
        <v>2626</v>
      </c>
      <c r="BX96" s="13" t="s">
        <v>50</v>
      </c>
      <c r="BY96" s="13" t="s">
        <v>50</v>
      </c>
      <c r="BZ96" s="13" t="s">
        <v>2626</v>
      </c>
      <c r="CA96" s="13" t="s">
        <v>2626</v>
      </c>
      <c r="CB96" s="13" t="s">
        <v>50</v>
      </c>
      <c r="CC96" s="13" t="s">
        <v>2626</v>
      </c>
      <c r="CD96" s="13" t="s">
        <v>2626</v>
      </c>
      <c r="CE96" s="13" t="s">
        <v>50</v>
      </c>
      <c r="CF96" s="13" t="s">
        <v>50</v>
      </c>
      <c r="CG96" s="13" t="s">
        <v>50</v>
      </c>
      <c r="CH96" s="13" t="s">
        <v>2626</v>
      </c>
      <c r="CI96" s="13" t="s">
        <v>2626</v>
      </c>
      <c r="CJ96" s="13" t="s">
        <v>2626</v>
      </c>
      <c r="CK96" s="13" t="s">
        <v>2626</v>
      </c>
      <c r="CL96" s="13" t="s">
        <v>2626</v>
      </c>
      <c r="CM96" s="13" t="s">
        <v>2626</v>
      </c>
      <c r="CN96" s="13" t="s">
        <v>2626</v>
      </c>
      <c r="CO96" s="13" t="s">
        <v>2626</v>
      </c>
      <c r="CP96" s="13" t="s">
        <v>2626</v>
      </c>
      <c r="CQ96" s="13" t="s">
        <v>50</v>
      </c>
      <c r="CR96" s="13" t="s">
        <v>50</v>
      </c>
      <c r="CS96" s="13" t="s">
        <v>50</v>
      </c>
      <c r="CT96" s="13" t="s">
        <v>50</v>
      </c>
      <c r="CU96" s="13" t="s">
        <v>2626</v>
      </c>
      <c r="CV96" s="13" t="s">
        <v>2626</v>
      </c>
      <c r="CW96" s="13" t="s">
        <v>50</v>
      </c>
      <c r="CX96" s="13" t="s">
        <v>50</v>
      </c>
      <c r="CY96" s="13" t="s">
        <v>2626</v>
      </c>
      <c r="CZ96" s="13" t="s">
        <v>2626</v>
      </c>
      <c r="DA96" s="13" t="s">
        <v>2626</v>
      </c>
      <c r="DB96" s="13" t="s">
        <v>2626</v>
      </c>
      <c r="DC96" s="13" t="s">
        <v>50</v>
      </c>
      <c r="DD96" s="13" t="s">
        <v>2626</v>
      </c>
      <c r="DE96" s="13" t="s">
        <v>2626</v>
      </c>
      <c r="DF96" s="13" t="s">
        <v>2626</v>
      </c>
      <c r="DG96" s="13" t="s">
        <v>2626</v>
      </c>
      <c r="DH96" s="13" t="s">
        <v>2626</v>
      </c>
      <c r="DI96" s="13" t="s">
        <v>2626</v>
      </c>
      <c r="DJ96" s="13" t="s">
        <v>50</v>
      </c>
      <c r="DK96" s="13" t="s">
        <v>50</v>
      </c>
      <c r="DL96" s="13" t="s">
        <v>2626</v>
      </c>
      <c r="DM96" s="13" t="s">
        <v>50</v>
      </c>
      <c r="DN96" s="13" t="s">
        <v>50</v>
      </c>
      <c r="DO96" s="13" t="s">
        <v>50</v>
      </c>
      <c r="DP96" s="13" t="s">
        <v>2626</v>
      </c>
      <c r="DQ96" s="13" t="s">
        <v>2626</v>
      </c>
      <c r="DR96" s="13" t="s">
        <v>50</v>
      </c>
      <c r="DS96" s="13" t="s">
        <v>50</v>
      </c>
      <c r="DT96" s="13" t="s">
        <v>50</v>
      </c>
      <c r="DU96" s="13" t="s">
        <v>50</v>
      </c>
      <c r="DV96" s="13" t="s">
        <v>50</v>
      </c>
      <c r="DW96" s="13" t="s">
        <v>2626</v>
      </c>
      <c r="DX96" s="13" t="s">
        <v>2626</v>
      </c>
      <c r="DY96" s="13" t="s">
        <v>2626</v>
      </c>
      <c r="DZ96" s="13" t="s">
        <v>2626</v>
      </c>
      <c r="EA96" s="13" t="s">
        <v>50</v>
      </c>
      <c r="EB96" s="13" t="s">
        <v>2626</v>
      </c>
      <c r="EC96" s="13" t="s">
        <v>2626</v>
      </c>
      <c r="ED96" s="13" t="s">
        <v>2626</v>
      </c>
      <c r="EE96" s="13" t="s">
        <v>2626</v>
      </c>
      <c r="EF96" s="13" t="s">
        <v>50</v>
      </c>
      <c r="EG96" s="13" t="s">
        <v>50</v>
      </c>
      <c r="EH96" s="13" t="s">
        <v>3440</v>
      </c>
      <c r="EI96" s="13" t="s">
        <v>3440</v>
      </c>
      <c r="EJ96" s="13" t="s">
        <v>3440</v>
      </c>
      <c r="EK96" s="13" t="s">
        <v>3440</v>
      </c>
      <c r="EL96" s="99"/>
      <c r="EM96" s="99"/>
    </row>
    <row r="97" spans="1:143" s="13" customFormat="1" ht="15" x14ac:dyDescent="0.25">
      <c r="A97" s="30" t="s">
        <v>430</v>
      </c>
      <c r="B97" s="97" t="s">
        <v>2524</v>
      </c>
      <c r="C97" s="97" t="s">
        <v>95</v>
      </c>
      <c r="D97" s="97"/>
      <c r="E97" s="97" t="s">
        <v>973</v>
      </c>
      <c r="F97" s="96" t="s">
        <v>3541</v>
      </c>
      <c r="G97" s="4" t="s">
        <v>224</v>
      </c>
      <c r="H97" s="14" t="s">
        <v>2624</v>
      </c>
      <c r="I97" s="14" t="s">
        <v>427</v>
      </c>
      <c r="J97" s="13" t="s">
        <v>2628</v>
      </c>
      <c r="K97" s="13" t="s">
        <v>2777</v>
      </c>
      <c r="L97" s="13" t="s">
        <v>2777</v>
      </c>
      <c r="M97" s="13" t="s">
        <v>2797</v>
      </c>
      <c r="N97" s="13" t="s">
        <v>2797</v>
      </c>
      <c r="O97" s="47" t="s">
        <v>2626</v>
      </c>
      <c r="P97" s="13" t="s">
        <v>2626</v>
      </c>
      <c r="Q97" s="13" t="s">
        <v>50</v>
      </c>
      <c r="R97" s="13" t="s">
        <v>50</v>
      </c>
      <c r="S97" s="13" t="s">
        <v>2830</v>
      </c>
      <c r="T97" s="13" t="s">
        <v>2830</v>
      </c>
      <c r="U97" s="13" t="s">
        <v>2849</v>
      </c>
      <c r="V97" s="13" t="s">
        <v>2861</v>
      </c>
      <c r="W97" s="13" t="s">
        <v>2912</v>
      </c>
      <c r="X97" s="13" t="s">
        <v>2912</v>
      </c>
      <c r="Y97" s="13" t="s">
        <v>2904</v>
      </c>
      <c r="Z97" s="13" t="s">
        <v>2904</v>
      </c>
      <c r="AA97" s="13" t="s">
        <v>2912</v>
      </c>
      <c r="AB97" s="13" t="s">
        <v>2912</v>
      </c>
      <c r="AC97" s="13" t="s">
        <v>50</v>
      </c>
      <c r="AD97" s="13" t="s">
        <v>50</v>
      </c>
      <c r="AE97" s="13" t="s">
        <v>50</v>
      </c>
      <c r="AF97" s="13" t="s">
        <v>2935</v>
      </c>
      <c r="AG97" s="13" t="s">
        <v>2935</v>
      </c>
      <c r="AH97" s="13" t="s">
        <v>50</v>
      </c>
      <c r="AI97" s="13" t="s">
        <v>50</v>
      </c>
      <c r="AJ97" s="13" t="s">
        <v>3602</v>
      </c>
      <c r="AK97" s="13" t="s">
        <v>3602</v>
      </c>
      <c r="AL97" s="13" t="s">
        <v>50</v>
      </c>
      <c r="AM97" s="13" t="s">
        <v>50</v>
      </c>
      <c r="AN97" s="13" t="s">
        <v>4276</v>
      </c>
      <c r="AO97" s="13" t="s">
        <v>4276</v>
      </c>
      <c r="AP97" s="13" t="s">
        <v>50</v>
      </c>
      <c r="AQ97" s="13" t="s">
        <v>50</v>
      </c>
      <c r="AR97" s="13" t="s">
        <v>50</v>
      </c>
      <c r="AS97" s="13" t="s">
        <v>50</v>
      </c>
      <c r="AT97" s="13" t="s">
        <v>3652</v>
      </c>
      <c r="AU97" s="13" t="s">
        <v>2969</v>
      </c>
      <c r="AV97" s="13" t="s">
        <v>3000</v>
      </c>
      <c r="AW97" s="13" t="s">
        <v>3000</v>
      </c>
      <c r="AX97" s="13" t="s">
        <v>50</v>
      </c>
      <c r="AY97" s="13" t="s">
        <v>50</v>
      </c>
      <c r="AZ97" s="13" t="s">
        <v>50</v>
      </c>
      <c r="BA97" s="13" t="s">
        <v>2626</v>
      </c>
      <c r="BB97" s="13" t="s">
        <v>2626</v>
      </c>
      <c r="BC97" s="13" t="s">
        <v>2626</v>
      </c>
      <c r="BD97" s="13" t="s">
        <v>2626</v>
      </c>
      <c r="BE97" s="13" t="s">
        <v>50</v>
      </c>
      <c r="BF97" s="13" t="s">
        <v>50</v>
      </c>
      <c r="BG97" s="13" t="s">
        <v>50</v>
      </c>
      <c r="BH97" s="13" t="s">
        <v>50</v>
      </c>
      <c r="BI97" s="13" t="s">
        <v>50</v>
      </c>
      <c r="BJ97" s="13" t="s">
        <v>3036</v>
      </c>
      <c r="BK97" s="13" t="s">
        <v>2830</v>
      </c>
      <c r="BL97" s="13" t="s">
        <v>3075</v>
      </c>
      <c r="BM97" s="13" t="s">
        <v>3075</v>
      </c>
      <c r="BN97" s="13" t="s">
        <v>50</v>
      </c>
      <c r="BO97" s="13" t="s">
        <v>50</v>
      </c>
      <c r="BP97" s="13" t="s">
        <v>50</v>
      </c>
      <c r="BQ97" s="13" t="s">
        <v>50</v>
      </c>
      <c r="BR97" s="13" t="s">
        <v>50</v>
      </c>
      <c r="BS97" s="13" t="s">
        <v>50</v>
      </c>
      <c r="BT97" s="13" t="s">
        <v>2969</v>
      </c>
      <c r="BU97" s="13" t="s">
        <v>2969</v>
      </c>
      <c r="BV97" s="13" t="s">
        <v>2626</v>
      </c>
      <c r="BW97" s="13" t="s">
        <v>3152</v>
      </c>
      <c r="BX97" s="13" t="s">
        <v>50</v>
      </c>
      <c r="BY97" s="13" t="s">
        <v>50</v>
      </c>
      <c r="BZ97" s="13" t="s">
        <v>3169</v>
      </c>
      <c r="CA97" s="13" t="s">
        <v>3691</v>
      </c>
      <c r="CB97" s="13" t="s">
        <v>50</v>
      </c>
      <c r="CC97" s="13" t="s">
        <v>3000</v>
      </c>
      <c r="CD97" s="13" t="s">
        <v>3000</v>
      </c>
      <c r="CE97" s="13" t="s">
        <v>50</v>
      </c>
      <c r="CF97" s="13" t="s">
        <v>50</v>
      </c>
      <c r="CG97" s="13" t="s">
        <v>50</v>
      </c>
      <c r="CH97" s="13" t="s">
        <v>2626</v>
      </c>
      <c r="CI97" s="13" t="s">
        <v>2626</v>
      </c>
      <c r="CJ97" s="13" t="s">
        <v>3218</v>
      </c>
      <c r="CK97" s="13" t="s">
        <v>3246</v>
      </c>
      <c r="CL97" s="13" t="s">
        <v>3257</v>
      </c>
      <c r="CM97" s="13" t="s">
        <v>3257</v>
      </c>
      <c r="CN97" s="13" t="s">
        <v>3246</v>
      </c>
      <c r="CO97" s="13" t="s">
        <v>2969</v>
      </c>
      <c r="CP97" s="13" t="s">
        <v>2969</v>
      </c>
      <c r="CQ97" s="13" t="s">
        <v>50</v>
      </c>
      <c r="CR97" s="13" t="s">
        <v>50</v>
      </c>
      <c r="CS97" s="13" t="s">
        <v>50</v>
      </c>
      <c r="CT97" s="13" t="s">
        <v>50</v>
      </c>
      <c r="CU97" s="13" t="s">
        <v>2969</v>
      </c>
      <c r="CV97" s="13" t="s">
        <v>2969</v>
      </c>
      <c r="CW97" s="13" t="s">
        <v>50</v>
      </c>
      <c r="CX97" s="13" t="s">
        <v>50</v>
      </c>
      <c r="CY97" s="13" t="s">
        <v>2935</v>
      </c>
      <c r="CZ97" s="13" t="s">
        <v>2935</v>
      </c>
      <c r="DA97" s="13" t="s">
        <v>2969</v>
      </c>
      <c r="DB97" s="13" t="s">
        <v>2969</v>
      </c>
      <c r="DC97" s="13" t="s">
        <v>50</v>
      </c>
      <c r="DD97" s="13" t="s">
        <v>2626</v>
      </c>
      <c r="DE97" s="13" t="s">
        <v>2626</v>
      </c>
      <c r="DF97" s="13" t="s">
        <v>2626</v>
      </c>
      <c r="DG97" s="13" t="s">
        <v>3336</v>
      </c>
      <c r="DH97" s="13" t="s">
        <v>2935</v>
      </c>
      <c r="DI97" s="13" t="s">
        <v>2626</v>
      </c>
      <c r="DJ97" s="13" t="s">
        <v>50</v>
      </c>
      <c r="DK97" s="13" t="s">
        <v>50</v>
      </c>
      <c r="DL97" s="13" t="s">
        <v>3359</v>
      </c>
      <c r="DM97" s="13" t="s">
        <v>50</v>
      </c>
      <c r="DN97" s="13" t="s">
        <v>50</v>
      </c>
      <c r="DO97" s="13" t="s">
        <v>50</v>
      </c>
      <c r="DP97" s="13" t="s">
        <v>2626</v>
      </c>
      <c r="DQ97" s="13" t="s">
        <v>2626</v>
      </c>
      <c r="DR97" s="13" t="s">
        <v>50</v>
      </c>
      <c r="DS97" s="13" t="s">
        <v>50</v>
      </c>
      <c r="DT97" s="13" t="s">
        <v>50</v>
      </c>
      <c r="DU97" s="13" t="s">
        <v>50</v>
      </c>
      <c r="DV97" s="13" t="s">
        <v>50</v>
      </c>
      <c r="DW97" s="13" t="s">
        <v>2626</v>
      </c>
      <c r="DX97" s="13" t="s">
        <v>3392</v>
      </c>
      <c r="DY97" s="13" t="s">
        <v>2935</v>
      </c>
      <c r="DZ97" s="13" t="s">
        <v>2935</v>
      </c>
      <c r="EA97" s="13" t="s">
        <v>50</v>
      </c>
      <c r="EB97" s="13" t="s">
        <v>3397</v>
      </c>
      <c r="EC97" s="13" t="s">
        <v>3409</v>
      </c>
      <c r="ED97" s="13" t="s">
        <v>3409</v>
      </c>
      <c r="EE97" s="13" t="s">
        <v>3246</v>
      </c>
      <c r="EF97" s="13" t="s">
        <v>50</v>
      </c>
      <c r="EG97" s="13" t="s">
        <v>50</v>
      </c>
      <c r="EH97" s="13" t="s">
        <v>3441</v>
      </c>
      <c r="EI97" s="13" t="s">
        <v>3441</v>
      </c>
      <c r="EJ97" s="13" t="s">
        <v>3441</v>
      </c>
      <c r="EK97" s="13" t="s">
        <v>3441</v>
      </c>
      <c r="EL97" s="99"/>
      <c r="EM97" s="99"/>
    </row>
    <row r="98" spans="1:143" s="13" customFormat="1" ht="15" x14ac:dyDescent="0.25">
      <c r="A98" s="30" t="s">
        <v>431</v>
      </c>
      <c r="B98" s="97" t="s">
        <v>1012</v>
      </c>
      <c r="C98" s="97" t="s">
        <v>95</v>
      </c>
      <c r="D98" s="97"/>
      <c r="E98" s="97" t="s">
        <v>973</v>
      </c>
      <c r="F98" s="96" t="s">
        <v>3541</v>
      </c>
      <c r="G98" s="4" t="s">
        <v>373</v>
      </c>
      <c r="H98" s="14" t="s">
        <v>2624</v>
      </c>
      <c r="I98" s="14" t="s">
        <v>427</v>
      </c>
      <c r="J98" s="13" t="s">
        <v>2628</v>
      </c>
      <c r="K98" s="13" t="s">
        <v>2626</v>
      </c>
      <c r="L98" s="13" t="s">
        <v>2626</v>
      </c>
      <c r="M98" s="13" t="s">
        <v>2795</v>
      </c>
      <c r="N98" s="13" t="s">
        <v>2795</v>
      </c>
      <c r="O98" s="47" t="s">
        <v>2626</v>
      </c>
      <c r="P98" s="13" t="s">
        <v>2626</v>
      </c>
      <c r="Q98" s="13" t="s">
        <v>50</v>
      </c>
      <c r="R98" s="13" t="s">
        <v>50</v>
      </c>
      <c r="S98" s="13" t="s">
        <v>2831</v>
      </c>
      <c r="T98" s="13" t="s">
        <v>2831</v>
      </c>
      <c r="U98" s="13" t="s">
        <v>2626</v>
      </c>
      <c r="V98" s="13" t="s">
        <v>2862</v>
      </c>
      <c r="W98" s="13" t="s">
        <v>2912</v>
      </c>
      <c r="X98" s="13" t="s">
        <v>2912</v>
      </c>
      <c r="Y98" s="13" t="s">
        <v>2626</v>
      </c>
      <c r="Z98" s="13" t="s">
        <v>2626</v>
      </c>
      <c r="AA98" s="13" t="s">
        <v>2912</v>
      </c>
      <c r="AB98" s="13" t="s">
        <v>2912</v>
      </c>
      <c r="AC98" s="13" t="s">
        <v>50</v>
      </c>
      <c r="AD98" s="13" t="s">
        <v>50</v>
      </c>
      <c r="AE98" s="13" t="s">
        <v>50</v>
      </c>
      <c r="AF98" s="13" t="s">
        <v>2626</v>
      </c>
      <c r="AG98" s="13" t="s">
        <v>2626</v>
      </c>
      <c r="AH98" s="13" t="s">
        <v>50</v>
      </c>
      <c r="AI98" s="13" t="s">
        <v>50</v>
      </c>
      <c r="AJ98" s="13" t="s">
        <v>3601</v>
      </c>
      <c r="AK98" s="13" t="s">
        <v>3601</v>
      </c>
      <c r="AL98" s="13" t="s">
        <v>50</v>
      </c>
      <c r="AM98" s="13" t="s">
        <v>50</v>
      </c>
      <c r="AN98" s="13" t="s">
        <v>4276</v>
      </c>
      <c r="AO98" s="13" t="s">
        <v>4276</v>
      </c>
      <c r="AP98" s="13" t="s">
        <v>50</v>
      </c>
      <c r="AQ98" s="13" t="s">
        <v>50</v>
      </c>
      <c r="AR98" s="13" t="s">
        <v>50</v>
      </c>
      <c r="AS98" s="13" t="s">
        <v>50</v>
      </c>
      <c r="AT98" s="13" t="s">
        <v>3653</v>
      </c>
      <c r="AU98" s="13" t="s">
        <v>2626</v>
      </c>
      <c r="AV98" s="13" t="s">
        <v>3001</v>
      </c>
      <c r="AW98" s="13" t="s">
        <v>3001</v>
      </c>
      <c r="AX98" s="13" t="s">
        <v>50</v>
      </c>
      <c r="AY98" s="13" t="s">
        <v>50</v>
      </c>
      <c r="AZ98" s="13" t="s">
        <v>50</v>
      </c>
      <c r="BA98" s="13" t="s">
        <v>2626</v>
      </c>
      <c r="BB98" s="13" t="s">
        <v>2626</v>
      </c>
      <c r="BC98" s="13" t="s">
        <v>2626</v>
      </c>
      <c r="BD98" s="13" t="s">
        <v>2626</v>
      </c>
      <c r="BE98" s="13" t="s">
        <v>50</v>
      </c>
      <c r="BF98" s="13" t="s">
        <v>50</v>
      </c>
      <c r="BG98" s="13" t="s">
        <v>50</v>
      </c>
      <c r="BH98" s="13" t="s">
        <v>50</v>
      </c>
      <c r="BI98" s="13" t="s">
        <v>50</v>
      </c>
      <c r="BJ98" s="13" t="s">
        <v>3037</v>
      </c>
      <c r="BK98" s="13" t="s">
        <v>3058</v>
      </c>
      <c r="BL98" s="13" t="s">
        <v>2626</v>
      </c>
      <c r="BM98" s="13" t="s">
        <v>2626</v>
      </c>
      <c r="BN98" s="13" t="s">
        <v>50</v>
      </c>
      <c r="BO98" s="13" t="s">
        <v>50</v>
      </c>
      <c r="BP98" s="13" t="s">
        <v>50</v>
      </c>
      <c r="BQ98" s="13" t="s">
        <v>50</v>
      </c>
      <c r="BR98" s="13" t="s">
        <v>50</v>
      </c>
      <c r="BS98" s="13" t="s">
        <v>50</v>
      </c>
      <c r="BT98" s="13" t="s">
        <v>2626</v>
      </c>
      <c r="BU98" s="13" t="s">
        <v>2626</v>
      </c>
      <c r="BV98" s="13" t="s">
        <v>2626</v>
      </c>
      <c r="BW98" s="13" t="s">
        <v>2626</v>
      </c>
      <c r="BX98" s="13" t="s">
        <v>50</v>
      </c>
      <c r="BY98" s="13" t="s">
        <v>50</v>
      </c>
      <c r="BZ98" s="13" t="s">
        <v>3170</v>
      </c>
      <c r="CA98" s="13" t="s">
        <v>3439</v>
      </c>
      <c r="CB98" s="13" t="s">
        <v>50</v>
      </c>
      <c r="CC98" s="13" t="s">
        <v>3187</v>
      </c>
      <c r="CD98" s="13" t="s">
        <v>3187</v>
      </c>
      <c r="CE98" s="13" t="s">
        <v>50</v>
      </c>
      <c r="CF98" s="13" t="s">
        <v>50</v>
      </c>
      <c r="CG98" s="13" t="s">
        <v>50</v>
      </c>
      <c r="CH98" s="13" t="s">
        <v>2626</v>
      </c>
      <c r="CI98" s="13" t="s">
        <v>2626</v>
      </c>
      <c r="CJ98" s="13" t="s">
        <v>3219</v>
      </c>
      <c r="CK98" s="13" t="s">
        <v>2626</v>
      </c>
      <c r="CL98" s="13" t="s">
        <v>2626</v>
      </c>
      <c r="CM98" s="13" t="s">
        <v>2626</v>
      </c>
      <c r="CN98" s="13" t="s">
        <v>2626</v>
      </c>
      <c r="CO98" s="13" t="s">
        <v>2626</v>
      </c>
      <c r="CP98" s="13" t="s">
        <v>2626</v>
      </c>
      <c r="CQ98" s="13" t="s">
        <v>50</v>
      </c>
      <c r="CR98" s="13" t="s">
        <v>50</v>
      </c>
      <c r="CS98" s="13" t="s">
        <v>50</v>
      </c>
      <c r="CT98" s="13" t="s">
        <v>50</v>
      </c>
      <c r="CU98" s="13" t="s">
        <v>2626</v>
      </c>
      <c r="CV98" s="13" t="s">
        <v>2626</v>
      </c>
      <c r="CW98" s="13" t="s">
        <v>50</v>
      </c>
      <c r="CX98" s="13" t="s">
        <v>50</v>
      </c>
      <c r="CY98" s="13" t="s">
        <v>2626</v>
      </c>
      <c r="CZ98" s="13" t="s">
        <v>2626</v>
      </c>
      <c r="DA98" s="13" t="s">
        <v>3296</v>
      </c>
      <c r="DB98" s="13" t="s">
        <v>3296</v>
      </c>
      <c r="DC98" s="13" t="s">
        <v>50</v>
      </c>
      <c r="DD98" s="13" t="s">
        <v>2626</v>
      </c>
      <c r="DE98" s="13" t="s">
        <v>2626</v>
      </c>
      <c r="DF98" s="13" t="s">
        <v>2626</v>
      </c>
      <c r="DG98" s="13" t="s">
        <v>3336</v>
      </c>
      <c r="DH98" s="13" t="s">
        <v>2626</v>
      </c>
      <c r="DI98" s="13" t="s">
        <v>2626</v>
      </c>
      <c r="DJ98" s="13" t="s">
        <v>50</v>
      </c>
      <c r="DK98" s="13" t="s">
        <v>50</v>
      </c>
      <c r="DL98" s="13" t="s">
        <v>3360</v>
      </c>
      <c r="DM98" s="13" t="s">
        <v>50</v>
      </c>
      <c r="DN98" s="13" t="s">
        <v>50</v>
      </c>
      <c r="DO98" s="13" t="s">
        <v>50</v>
      </c>
      <c r="DP98" s="13" t="s">
        <v>2626</v>
      </c>
      <c r="DQ98" s="13" t="s">
        <v>2626</v>
      </c>
      <c r="DR98" s="13" t="s">
        <v>50</v>
      </c>
      <c r="DS98" s="13" t="s">
        <v>50</v>
      </c>
      <c r="DT98" s="13" t="s">
        <v>50</v>
      </c>
      <c r="DU98" s="13" t="s">
        <v>50</v>
      </c>
      <c r="DV98" s="13" t="s">
        <v>50</v>
      </c>
      <c r="DW98" s="13" t="s">
        <v>2626</v>
      </c>
      <c r="DX98" s="13" t="s">
        <v>3392</v>
      </c>
      <c r="DY98" s="13" t="s">
        <v>2626</v>
      </c>
      <c r="DZ98" s="13" t="s">
        <v>2626</v>
      </c>
      <c r="EA98" s="13" t="s">
        <v>50</v>
      </c>
      <c r="EB98" s="13" t="s">
        <v>3396</v>
      </c>
      <c r="EC98" s="13" t="s">
        <v>2626</v>
      </c>
      <c r="ED98" s="13" t="s">
        <v>2626</v>
      </c>
      <c r="EE98" s="13" t="s">
        <v>3421</v>
      </c>
      <c r="EF98" s="13" t="s">
        <v>50</v>
      </c>
      <c r="EG98" s="13" t="s">
        <v>50</v>
      </c>
      <c r="EH98" s="13" t="s">
        <v>3439</v>
      </c>
      <c r="EI98" s="13" t="s">
        <v>3439</v>
      </c>
      <c r="EJ98" s="13" t="s">
        <v>3439</v>
      </c>
      <c r="EK98" s="13" t="s">
        <v>3439</v>
      </c>
      <c r="EL98" s="99"/>
      <c r="EM98" s="99"/>
    </row>
    <row r="99" spans="1:143" s="13" customFormat="1" ht="15" x14ac:dyDescent="0.25">
      <c r="A99" s="30" t="s">
        <v>432</v>
      </c>
      <c r="B99" s="97" t="s">
        <v>2525</v>
      </c>
      <c r="C99" s="97" t="s">
        <v>95</v>
      </c>
      <c r="D99" s="97"/>
      <c r="E99" s="97" t="s">
        <v>973</v>
      </c>
      <c r="F99" s="96" t="s">
        <v>3541</v>
      </c>
      <c r="G99" s="4" t="s">
        <v>424</v>
      </c>
      <c r="H99" s="14" t="s">
        <v>2624</v>
      </c>
      <c r="I99" s="14" t="s">
        <v>427</v>
      </c>
      <c r="J99" s="13" t="s">
        <v>2626</v>
      </c>
      <c r="K99" s="13" t="s">
        <v>2777</v>
      </c>
      <c r="L99" s="13" t="s">
        <v>2777</v>
      </c>
      <c r="M99" s="13" t="s">
        <v>2626</v>
      </c>
      <c r="N99" s="13" t="s">
        <v>2626</v>
      </c>
      <c r="O99" s="47" t="s">
        <v>2626</v>
      </c>
      <c r="P99" s="13" t="s">
        <v>2626</v>
      </c>
      <c r="Q99" s="13" t="s">
        <v>50</v>
      </c>
      <c r="R99" s="13" t="s">
        <v>50</v>
      </c>
      <c r="S99" s="13" t="s">
        <v>2832</v>
      </c>
      <c r="T99" s="13" t="s">
        <v>2832</v>
      </c>
      <c r="U99" s="13" t="s">
        <v>2626</v>
      </c>
      <c r="V99" s="13" t="s">
        <v>2626</v>
      </c>
      <c r="W99" s="13" t="s">
        <v>2912</v>
      </c>
      <c r="X99" s="13" t="s">
        <v>2912</v>
      </c>
      <c r="Y99" s="13" t="s">
        <v>2626</v>
      </c>
      <c r="Z99" s="13" t="s">
        <v>2626</v>
      </c>
      <c r="AA99" s="13" t="s">
        <v>2912</v>
      </c>
      <c r="AB99" s="13" t="s">
        <v>2912</v>
      </c>
      <c r="AC99" s="13" t="s">
        <v>50</v>
      </c>
      <c r="AD99" s="13" t="s">
        <v>50</v>
      </c>
      <c r="AE99" s="13" t="s">
        <v>50</v>
      </c>
      <c r="AF99" s="13" t="s">
        <v>2936</v>
      </c>
      <c r="AG99" s="13" t="s">
        <v>2936</v>
      </c>
      <c r="AH99" s="13" t="s">
        <v>50</v>
      </c>
      <c r="AI99" s="13" t="s">
        <v>50</v>
      </c>
      <c r="AJ99" s="13" t="s">
        <v>3598</v>
      </c>
      <c r="AK99" s="13" t="s">
        <v>3598</v>
      </c>
      <c r="AL99" s="13" t="s">
        <v>50</v>
      </c>
      <c r="AM99" s="13" t="s">
        <v>50</v>
      </c>
      <c r="AN99" s="13" t="s">
        <v>4276</v>
      </c>
      <c r="AO99" s="13" t="s">
        <v>4276</v>
      </c>
      <c r="AP99" s="13" t="s">
        <v>50</v>
      </c>
      <c r="AQ99" s="13" t="s">
        <v>50</v>
      </c>
      <c r="AR99" s="13" t="s">
        <v>50</v>
      </c>
      <c r="AS99" s="13" t="s">
        <v>50</v>
      </c>
      <c r="AT99" s="13" t="s">
        <v>2626</v>
      </c>
      <c r="AU99" s="13" t="s">
        <v>2626</v>
      </c>
      <c r="AV99" s="13" t="s">
        <v>3002</v>
      </c>
      <c r="AW99" s="13" t="s">
        <v>3002</v>
      </c>
      <c r="AX99" s="13" t="s">
        <v>50</v>
      </c>
      <c r="AY99" s="13" t="s">
        <v>50</v>
      </c>
      <c r="AZ99" s="13" t="s">
        <v>50</v>
      </c>
      <c r="BA99" s="13" t="s">
        <v>2626</v>
      </c>
      <c r="BB99" s="13" t="s">
        <v>2626</v>
      </c>
      <c r="BC99" s="13" t="s">
        <v>2626</v>
      </c>
      <c r="BD99" s="13" t="s">
        <v>3675</v>
      </c>
      <c r="BE99" s="13" t="s">
        <v>50</v>
      </c>
      <c r="BF99" s="13" t="s">
        <v>50</v>
      </c>
      <c r="BG99" s="13" t="s">
        <v>50</v>
      </c>
      <c r="BH99" s="13" t="s">
        <v>50</v>
      </c>
      <c r="BI99" s="13" t="s">
        <v>50</v>
      </c>
      <c r="BJ99" s="13" t="s">
        <v>2626</v>
      </c>
      <c r="BK99" s="13" t="s">
        <v>2626</v>
      </c>
      <c r="BL99" s="13" t="s">
        <v>3076</v>
      </c>
      <c r="BM99" s="13" t="s">
        <v>3100</v>
      </c>
      <c r="BN99" s="13" t="s">
        <v>50</v>
      </c>
      <c r="BO99" s="13" t="s">
        <v>50</v>
      </c>
      <c r="BP99" s="13" t="s">
        <v>50</v>
      </c>
      <c r="BQ99" s="13" t="s">
        <v>50</v>
      </c>
      <c r="BR99" s="13" t="s">
        <v>50</v>
      </c>
      <c r="BS99" s="13" t="s">
        <v>50</v>
      </c>
      <c r="BT99" s="13" t="s">
        <v>2626</v>
      </c>
      <c r="BU99" s="13" t="s">
        <v>2626</v>
      </c>
      <c r="BV99" s="13" t="s">
        <v>2626</v>
      </c>
      <c r="BW99" s="13" t="s">
        <v>2626</v>
      </c>
      <c r="BX99" s="13" t="s">
        <v>50</v>
      </c>
      <c r="BY99" s="13" t="s">
        <v>50</v>
      </c>
      <c r="BZ99" s="13" t="s">
        <v>2626</v>
      </c>
      <c r="CA99" s="13" t="s">
        <v>3692</v>
      </c>
      <c r="CB99" s="13" t="s">
        <v>50</v>
      </c>
      <c r="CC99" s="13" t="s">
        <v>2626</v>
      </c>
      <c r="CD99" s="13" t="s">
        <v>2626</v>
      </c>
      <c r="CE99" s="13" t="s">
        <v>50</v>
      </c>
      <c r="CF99" s="13" t="s">
        <v>50</v>
      </c>
      <c r="CG99" s="13" t="s">
        <v>50</v>
      </c>
      <c r="CH99" s="13" t="s">
        <v>2626</v>
      </c>
      <c r="CI99" s="13" t="s">
        <v>2626</v>
      </c>
      <c r="CJ99" s="13" t="s">
        <v>3220</v>
      </c>
      <c r="CK99" s="13" t="s">
        <v>2626</v>
      </c>
      <c r="CL99" s="13" t="s">
        <v>2626</v>
      </c>
      <c r="CM99" s="13" t="s">
        <v>2626</v>
      </c>
      <c r="CN99" s="13" t="s">
        <v>2626</v>
      </c>
      <c r="CO99" s="13" t="s">
        <v>2626</v>
      </c>
      <c r="CP99" s="13" t="s">
        <v>2626</v>
      </c>
      <c r="CQ99" s="13" t="s">
        <v>50</v>
      </c>
      <c r="CR99" s="13" t="s">
        <v>50</v>
      </c>
      <c r="CS99" s="13" t="s">
        <v>50</v>
      </c>
      <c r="CT99" s="13" t="s">
        <v>50</v>
      </c>
      <c r="CU99" s="13" t="s">
        <v>2626</v>
      </c>
      <c r="CV99" s="13" t="s">
        <v>2626</v>
      </c>
      <c r="CW99" s="13" t="s">
        <v>50</v>
      </c>
      <c r="CX99" s="13" t="s">
        <v>50</v>
      </c>
      <c r="CY99" s="13" t="s">
        <v>2936</v>
      </c>
      <c r="CZ99" s="13" t="s">
        <v>2936</v>
      </c>
      <c r="DA99" s="13" t="s">
        <v>2626</v>
      </c>
      <c r="DB99" s="13" t="s">
        <v>2626</v>
      </c>
      <c r="DC99" s="13" t="s">
        <v>50</v>
      </c>
      <c r="DD99" s="13" t="s">
        <v>2626</v>
      </c>
      <c r="DE99" s="13" t="s">
        <v>2626</v>
      </c>
      <c r="DF99" s="13" t="s">
        <v>2626</v>
      </c>
      <c r="DG99" s="13" t="s">
        <v>3336</v>
      </c>
      <c r="DH99" s="13" t="s">
        <v>2936</v>
      </c>
      <c r="DI99" s="13" t="s">
        <v>2626</v>
      </c>
      <c r="DJ99" s="13" t="s">
        <v>50</v>
      </c>
      <c r="DK99" s="13" t="s">
        <v>50</v>
      </c>
      <c r="DL99" s="13" t="s">
        <v>2626</v>
      </c>
      <c r="DM99" s="13" t="s">
        <v>50</v>
      </c>
      <c r="DN99" s="13" t="s">
        <v>50</v>
      </c>
      <c r="DO99" s="13" t="s">
        <v>50</v>
      </c>
      <c r="DP99" s="13" t="s">
        <v>2626</v>
      </c>
      <c r="DQ99" s="13" t="s">
        <v>2626</v>
      </c>
      <c r="DR99" s="13" t="s">
        <v>50</v>
      </c>
      <c r="DS99" s="13" t="s">
        <v>50</v>
      </c>
      <c r="DT99" s="13" t="s">
        <v>50</v>
      </c>
      <c r="DU99" s="13" t="s">
        <v>50</v>
      </c>
      <c r="DV99" s="13" t="s">
        <v>50</v>
      </c>
      <c r="DW99" s="13" t="s">
        <v>2626</v>
      </c>
      <c r="DX99" s="13" t="s">
        <v>3392</v>
      </c>
      <c r="DY99" s="13" t="s">
        <v>2936</v>
      </c>
      <c r="DZ99" s="13" t="s">
        <v>2936</v>
      </c>
      <c r="EA99" s="13" t="s">
        <v>50</v>
      </c>
      <c r="EB99" s="13" t="s">
        <v>3396</v>
      </c>
      <c r="EC99" s="13" t="s">
        <v>2626</v>
      </c>
      <c r="ED99" s="13" t="s">
        <v>2626</v>
      </c>
      <c r="EE99" s="13" t="s">
        <v>2626</v>
      </c>
      <c r="EF99" s="13" t="s">
        <v>50</v>
      </c>
      <c r="EG99" s="13" t="s">
        <v>50</v>
      </c>
      <c r="EH99" s="13" t="s">
        <v>2626</v>
      </c>
      <c r="EI99" s="13" t="s">
        <v>2626</v>
      </c>
      <c r="EJ99" s="13" t="s">
        <v>2626</v>
      </c>
      <c r="EK99" s="13" t="s">
        <v>2626</v>
      </c>
      <c r="EL99" s="99"/>
      <c r="EM99" s="99"/>
    </row>
    <row r="100" spans="1:143" s="13" customFormat="1" ht="15" x14ac:dyDescent="0.25">
      <c r="A100" s="30" t="s">
        <v>395</v>
      </c>
      <c r="B100" s="97" t="s">
        <v>2526</v>
      </c>
      <c r="C100" s="97" t="s">
        <v>95</v>
      </c>
      <c r="D100" s="97"/>
      <c r="E100" s="97" t="s">
        <v>973</v>
      </c>
      <c r="F100" s="96" t="s">
        <v>3541</v>
      </c>
      <c r="G100" s="4" t="s">
        <v>386</v>
      </c>
      <c r="H100" s="14" t="s">
        <v>2624</v>
      </c>
      <c r="I100" s="14" t="s">
        <v>427</v>
      </c>
      <c r="J100" s="13" t="s">
        <v>2626</v>
      </c>
      <c r="K100" s="13" t="s">
        <v>2778</v>
      </c>
      <c r="L100" s="13" t="s">
        <v>2778</v>
      </c>
      <c r="M100" s="13" t="s">
        <v>2626</v>
      </c>
      <c r="N100" s="13" t="s">
        <v>2626</v>
      </c>
      <c r="O100" s="47" t="s">
        <v>2626</v>
      </c>
      <c r="P100" s="13" t="s">
        <v>2626</v>
      </c>
      <c r="Q100" s="13" t="s">
        <v>50</v>
      </c>
      <c r="R100" s="13" t="s">
        <v>50</v>
      </c>
      <c r="S100" s="13" t="s">
        <v>2833</v>
      </c>
      <c r="T100" s="13" t="s">
        <v>2833</v>
      </c>
      <c r="U100" s="13" t="s">
        <v>2626</v>
      </c>
      <c r="V100" s="13" t="s">
        <v>2863</v>
      </c>
      <c r="W100" s="13" t="s">
        <v>2912</v>
      </c>
      <c r="X100" s="13" t="s">
        <v>2912</v>
      </c>
      <c r="Y100" s="13" t="s">
        <v>2626</v>
      </c>
      <c r="Z100" s="13" t="s">
        <v>2626</v>
      </c>
      <c r="AA100" s="13" t="s">
        <v>2912</v>
      </c>
      <c r="AB100" s="13" t="s">
        <v>2912</v>
      </c>
      <c r="AC100" s="13" t="s">
        <v>50</v>
      </c>
      <c r="AD100" s="13" t="s">
        <v>50</v>
      </c>
      <c r="AE100" s="13" t="s">
        <v>50</v>
      </c>
      <c r="AF100" s="13" t="s">
        <v>2626</v>
      </c>
      <c r="AG100" s="13" t="s">
        <v>2626</v>
      </c>
      <c r="AH100" s="13" t="s">
        <v>50</v>
      </c>
      <c r="AI100" s="13" t="s">
        <v>50</v>
      </c>
      <c r="AJ100" s="13" t="s">
        <v>2953</v>
      </c>
      <c r="AK100" s="13" t="s">
        <v>2953</v>
      </c>
      <c r="AL100" s="13" t="s">
        <v>50</v>
      </c>
      <c r="AM100" s="13" t="s">
        <v>50</v>
      </c>
      <c r="AN100" s="13" t="s">
        <v>4276</v>
      </c>
      <c r="AO100" s="13" t="s">
        <v>4276</v>
      </c>
      <c r="AP100" s="13" t="s">
        <v>50</v>
      </c>
      <c r="AQ100" s="13" t="s">
        <v>50</v>
      </c>
      <c r="AR100" s="13" t="s">
        <v>50</v>
      </c>
      <c r="AS100" s="13" t="s">
        <v>50</v>
      </c>
      <c r="AT100" s="13" t="s">
        <v>2626</v>
      </c>
      <c r="AU100" s="13" t="s">
        <v>2970</v>
      </c>
      <c r="AV100" s="13" t="s">
        <v>3003</v>
      </c>
      <c r="AW100" s="13" t="s">
        <v>3003</v>
      </c>
      <c r="AX100" s="13" t="s">
        <v>50</v>
      </c>
      <c r="AY100" s="13" t="s">
        <v>50</v>
      </c>
      <c r="AZ100" s="13" t="s">
        <v>50</v>
      </c>
      <c r="BA100" s="13" t="s">
        <v>2626</v>
      </c>
      <c r="BB100" s="13" t="s">
        <v>2626</v>
      </c>
      <c r="BC100" s="13" t="s">
        <v>2626</v>
      </c>
      <c r="BD100" s="13" t="s">
        <v>3003</v>
      </c>
      <c r="BE100" s="13" t="s">
        <v>50</v>
      </c>
      <c r="BF100" s="13" t="s">
        <v>50</v>
      </c>
      <c r="BG100" s="13" t="s">
        <v>50</v>
      </c>
      <c r="BH100" s="13" t="s">
        <v>50</v>
      </c>
      <c r="BI100" s="13" t="s">
        <v>50</v>
      </c>
      <c r="BJ100" s="13" t="s">
        <v>2626</v>
      </c>
      <c r="BK100" s="13" t="s">
        <v>2626</v>
      </c>
      <c r="BL100" s="13" t="s">
        <v>3077</v>
      </c>
      <c r="BM100" s="13" t="s">
        <v>3101</v>
      </c>
      <c r="BN100" s="13" t="s">
        <v>50</v>
      </c>
      <c r="BO100" s="13" t="s">
        <v>50</v>
      </c>
      <c r="BP100" s="13" t="s">
        <v>50</v>
      </c>
      <c r="BQ100" s="13" t="s">
        <v>50</v>
      </c>
      <c r="BR100" s="13" t="s">
        <v>50</v>
      </c>
      <c r="BS100" s="13" t="s">
        <v>50</v>
      </c>
      <c r="BT100" s="13" t="s">
        <v>2626</v>
      </c>
      <c r="BU100" s="13" t="s">
        <v>2626</v>
      </c>
      <c r="BV100" s="13" t="s">
        <v>2626</v>
      </c>
      <c r="BW100" s="13" t="s">
        <v>2626</v>
      </c>
      <c r="BX100" s="13" t="s">
        <v>50</v>
      </c>
      <c r="BY100" s="13" t="s">
        <v>50</v>
      </c>
      <c r="BZ100" s="13" t="s">
        <v>2626</v>
      </c>
      <c r="CA100" s="13" t="s">
        <v>3693</v>
      </c>
      <c r="CB100" s="13" t="s">
        <v>50</v>
      </c>
      <c r="CC100" s="13" t="s">
        <v>2626</v>
      </c>
      <c r="CD100" s="13" t="s">
        <v>2626</v>
      </c>
      <c r="CE100" s="13" t="s">
        <v>50</v>
      </c>
      <c r="CF100" s="13" t="s">
        <v>50</v>
      </c>
      <c r="CG100" s="13" t="s">
        <v>50</v>
      </c>
      <c r="CH100" s="13" t="s">
        <v>2626</v>
      </c>
      <c r="CI100" s="13" t="s">
        <v>2626</v>
      </c>
      <c r="CJ100" s="13" t="s">
        <v>3220</v>
      </c>
      <c r="CK100" s="13" t="s">
        <v>2626</v>
      </c>
      <c r="CL100" s="13" t="s">
        <v>2626</v>
      </c>
      <c r="CM100" s="13" t="s">
        <v>2626</v>
      </c>
      <c r="CN100" s="13" t="s">
        <v>2626</v>
      </c>
      <c r="CO100" s="13" t="s">
        <v>2626</v>
      </c>
      <c r="CP100" s="13" t="s">
        <v>2626</v>
      </c>
      <c r="CQ100" s="13" t="s">
        <v>50</v>
      </c>
      <c r="CR100" s="13" t="s">
        <v>50</v>
      </c>
      <c r="CS100" s="13" t="s">
        <v>50</v>
      </c>
      <c r="CT100" s="13" t="s">
        <v>50</v>
      </c>
      <c r="CU100" s="13" t="s">
        <v>2626</v>
      </c>
      <c r="CV100" s="13" t="s">
        <v>2626</v>
      </c>
      <c r="CW100" s="13" t="s">
        <v>50</v>
      </c>
      <c r="CX100" s="13" t="s">
        <v>50</v>
      </c>
      <c r="CY100" s="13" t="s">
        <v>2626</v>
      </c>
      <c r="CZ100" s="13" t="s">
        <v>2626</v>
      </c>
      <c r="DA100" s="13" t="s">
        <v>2626</v>
      </c>
      <c r="DB100" s="13" t="s">
        <v>2626</v>
      </c>
      <c r="DC100" s="13" t="s">
        <v>50</v>
      </c>
      <c r="DD100" s="13" t="s">
        <v>2626</v>
      </c>
      <c r="DE100" s="13" t="s">
        <v>2626</v>
      </c>
      <c r="DF100" s="13" t="s">
        <v>2626</v>
      </c>
      <c r="DG100" s="13" t="s">
        <v>3336</v>
      </c>
      <c r="DH100" s="13" t="s">
        <v>2626</v>
      </c>
      <c r="DI100" s="13" t="s">
        <v>2626</v>
      </c>
      <c r="DJ100" s="13" t="s">
        <v>50</v>
      </c>
      <c r="DK100" s="13" t="s">
        <v>50</v>
      </c>
      <c r="DL100" s="13" t="s">
        <v>2626</v>
      </c>
      <c r="DM100" s="13" t="s">
        <v>50</v>
      </c>
      <c r="DN100" s="13" t="s">
        <v>50</v>
      </c>
      <c r="DO100" s="13" t="s">
        <v>50</v>
      </c>
      <c r="DP100" s="13" t="s">
        <v>2626</v>
      </c>
      <c r="DQ100" s="13" t="s">
        <v>2626</v>
      </c>
      <c r="DR100" s="13" t="s">
        <v>50</v>
      </c>
      <c r="DS100" s="13" t="s">
        <v>50</v>
      </c>
      <c r="DT100" s="13" t="s">
        <v>50</v>
      </c>
      <c r="DU100" s="13" t="s">
        <v>50</v>
      </c>
      <c r="DV100" s="13" t="s">
        <v>50</v>
      </c>
      <c r="DW100" s="13" t="s">
        <v>2626</v>
      </c>
      <c r="DX100" s="13" t="s">
        <v>3391</v>
      </c>
      <c r="DY100" s="13" t="s">
        <v>2626</v>
      </c>
      <c r="DZ100" s="13" t="s">
        <v>2626</v>
      </c>
      <c r="EA100" s="13" t="s">
        <v>50</v>
      </c>
      <c r="EB100" s="13" t="s">
        <v>3396</v>
      </c>
      <c r="EC100" s="13" t="s">
        <v>2626</v>
      </c>
      <c r="ED100" s="13" t="s">
        <v>2626</v>
      </c>
      <c r="EE100" s="13" t="s">
        <v>2626</v>
      </c>
      <c r="EF100" s="13" t="s">
        <v>50</v>
      </c>
      <c r="EG100" s="13" t="s">
        <v>50</v>
      </c>
      <c r="EH100" s="13" t="s">
        <v>3442</v>
      </c>
      <c r="EI100" s="13" t="s">
        <v>3442</v>
      </c>
      <c r="EJ100" s="13" t="s">
        <v>3442</v>
      </c>
      <c r="EK100" s="13" t="s">
        <v>3442</v>
      </c>
      <c r="EL100" s="99"/>
      <c r="EM100" s="99"/>
    </row>
    <row r="101" spans="1:143" s="13" customFormat="1" ht="15" x14ac:dyDescent="0.25">
      <c r="A101" s="30" t="s">
        <v>433</v>
      </c>
      <c r="B101" s="97" t="s">
        <v>2527</v>
      </c>
      <c r="C101" s="97" t="s">
        <v>95</v>
      </c>
      <c r="D101" s="97"/>
      <c r="E101" s="97" t="s">
        <v>973</v>
      </c>
      <c r="F101" s="96" t="s">
        <v>3541</v>
      </c>
      <c r="G101" s="4" t="s">
        <v>4300</v>
      </c>
      <c r="H101" s="14" t="s">
        <v>2624</v>
      </c>
      <c r="I101" s="14" t="s">
        <v>427</v>
      </c>
      <c r="J101" s="13" t="s">
        <v>2626</v>
      </c>
      <c r="K101" s="13" t="s">
        <v>2626</v>
      </c>
      <c r="L101" s="13" t="s">
        <v>2626</v>
      </c>
      <c r="M101" s="13" t="s">
        <v>2626</v>
      </c>
      <c r="N101" s="13" t="s">
        <v>2626</v>
      </c>
      <c r="O101" s="47" t="s">
        <v>2626</v>
      </c>
      <c r="P101" s="13" t="s">
        <v>2626</v>
      </c>
      <c r="Q101" s="13" t="s">
        <v>50</v>
      </c>
      <c r="R101" s="13" t="s">
        <v>50</v>
      </c>
      <c r="S101" s="13" t="s">
        <v>2626</v>
      </c>
      <c r="T101" s="13" t="s">
        <v>2626</v>
      </c>
      <c r="U101" s="13" t="s">
        <v>2626</v>
      </c>
      <c r="V101" s="13" t="s">
        <v>2626</v>
      </c>
      <c r="W101" s="13" t="s">
        <v>2912</v>
      </c>
      <c r="X101" s="13" t="s">
        <v>2912</v>
      </c>
      <c r="Y101" s="13" t="s">
        <v>2626</v>
      </c>
      <c r="Z101" s="13" t="s">
        <v>2626</v>
      </c>
      <c r="AA101" s="13" t="s">
        <v>2912</v>
      </c>
      <c r="AB101" s="13" t="s">
        <v>2912</v>
      </c>
      <c r="AC101" s="13" t="s">
        <v>50</v>
      </c>
      <c r="AD101" s="13" t="s">
        <v>50</v>
      </c>
      <c r="AE101" s="13" t="s">
        <v>50</v>
      </c>
      <c r="AF101" s="13" t="s">
        <v>2626</v>
      </c>
      <c r="AG101" s="13" t="s">
        <v>2626</v>
      </c>
      <c r="AH101" s="13" t="s">
        <v>50</v>
      </c>
      <c r="AI101" s="13" t="s">
        <v>50</v>
      </c>
      <c r="AJ101" s="13" t="s">
        <v>3603</v>
      </c>
      <c r="AK101" s="13" t="s">
        <v>3603</v>
      </c>
      <c r="AL101" s="13" t="s">
        <v>50</v>
      </c>
      <c r="AM101" s="13" t="s">
        <v>50</v>
      </c>
      <c r="AN101" s="13" t="s">
        <v>4276</v>
      </c>
      <c r="AO101" s="13" t="s">
        <v>4276</v>
      </c>
      <c r="AP101" s="13" t="s">
        <v>50</v>
      </c>
      <c r="AQ101" s="13" t="s">
        <v>50</v>
      </c>
      <c r="AR101" s="13" t="s">
        <v>50</v>
      </c>
      <c r="AS101" s="13" t="s">
        <v>50</v>
      </c>
      <c r="AT101" s="13" t="s">
        <v>2626</v>
      </c>
      <c r="AU101" s="13" t="s">
        <v>2626</v>
      </c>
      <c r="AV101" s="13" t="s">
        <v>3004</v>
      </c>
      <c r="AW101" s="13" t="s">
        <v>3004</v>
      </c>
      <c r="AX101" s="13" t="s">
        <v>50</v>
      </c>
      <c r="AY101" s="13" t="s">
        <v>50</v>
      </c>
      <c r="AZ101" s="13" t="s">
        <v>50</v>
      </c>
      <c r="BA101" s="13" t="s">
        <v>2626</v>
      </c>
      <c r="BB101" s="13" t="s">
        <v>2626</v>
      </c>
      <c r="BC101" s="13" t="s">
        <v>2626</v>
      </c>
      <c r="BD101" s="13" t="s">
        <v>2626</v>
      </c>
      <c r="BE101" s="13" t="s">
        <v>50</v>
      </c>
      <c r="BF101" s="13" t="s">
        <v>50</v>
      </c>
      <c r="BG101" s="13" t="s">
        <v>50</v>
      </c>
      <c r="BH101" s="13" t="s">
        <v>50</v>
      </c>
      <c r="BI101" s="13" t="s">
        <v>50</v>
      </c>
      <c r="BJ101" s="13" t="s">
        <v>2626</v>
      </c>
      <c r="BK101" s="13" t="s">
        <v>2626</v>
      </c>
      <c r="BL101" s="13" t="s">
        <v>2626</v>
      </c>
      <c r="BM101" s="13" t="s">
        <v>2626</v>
      </c>
      <c r="BN101" s="13" t="s">
        <v>50</v>
      </c>
      <c r="BO101" s="13" t="s">
        <v>50</v>
      </c>
      <c r="BP101" s="13" t="s">
        <v>50</v>
      </c>
      <c r="BQ101" s="13" t="s">
        <v>50</v>
      </c>
      <c r="BR101" s="13" t="s">
        <v>50</v>
      </c>
      <c r="BS101" s="13" t="s">
        <v>50</v>
      </c>
      <c r="BT101" s="13" t="s">
        <v>2626</v>
      </c>
      <c r="BU101" s="13" t="s">
        <v>2626</v>
      </c>
      <c r="BV101" s="13" t="s">
        <v>2626</v>
      </c>
      <c r="BW101" s="13" t="s">
        <v>2626</v>
      </c>
      <c r="BX101" s="13" t="s">
        <v>50</v>
      </c>
      <c r="BY101" s="13" t="s">
        <v>50</v>
      </c>
      <c r="BZ101" s="13" t="s">
        <v>2626</v>
      </c>
      <c r="CA101" s="13" t="s">
        <v>2626</v>
      </c>
      <c r="CB101" s="13" t="s">
        <v>50</v>
      </c>
      <c r="CC101" s="13" t="s">
        <v>2626</v>
      </c>
      <c r="CD101" s="13" t="s">
        <v>2626</v>
      </c>
      <c r="CE101" s="13" t="s">
        <v>50</v>
      </c>
      <c r="CF101" s="13" t="s">
        <v>50</v>
      </c>
      <c r="CG101" s="13" t="s">
        <v>50</v>
      </c>
      <c r="CH101" s="13" t="s">
        <v>2626</v>
      </c>
      <c r="CI101" s="13" t="s">
        <v>2626</v>
      </c>
      <c r="CJ101" s="13" t="s">
        <v>3221</v>
      </c>
      <c r="CK101" s="13" t="s">
        <v>2626</v>
      </c>
      <c r="CL101" s="13" t="s">
        <v>2626</v>
      </c>
      <c r="CM101" s="13" t="s">
        <v>2626</v>
      </c>
      <c r="CN101" s="13" t="s">
        <v>2626</v>
      </c>
      <c r="CO101" s="13" t="s">
        <v>2626</v>
      </c>
      <c r="CP101" s="13" t="s">
        <v>2626</v>
      </c>
      <c r="CQ101" s="13" t="s">
        <v>50</v>
      </c>
      <c r="CR101" s="13" t="s">
        <v>50</v>
      </c>
      <c r="CS101" s="13" t="s">
        <v>50</v>
      </c>
      <c r="CT101" s="13" t="s">
        <v>50</v>
      </c>
      <c r="CU101" s="13" t="s">
        <v>2626</v>
      </c>
      <c r="CV101" s="13" t="s">
        <v>2626</v>
      </c>
      <c r="CW101" s="13" t="s">
        <v>50</v>
      </c>
      <c r="CX101" s="13" t="s">
        <v>50</v>
      </c>
      <c r="CY101" s="13" t="s">
        <v>2626</v>
      </c>
      <c r="CZ101" s="13" t="s">
        <v>2626</v>
      </c>
      <c r="DA101" s="13" t="s">
        <v>2626</v>
      </c>
      <c r="DB101" s="13" t="s">
        <v>2626</v>
      </c>
      <c r="DC101" s="13" t="s">
        <v>50</v>
      </c>
      <c r="DD101" s="13" t="s">
        <v>2626</v>
      </c>
      <c r="DE101" s="13" t="s">
        <v>2626</v>
      </c>
      <c r="DF101" s="13" t="s">
        <v>2626</v>
      </c>
      <c r="DG101" s="13" t="s">
        <v>3336</v>
      </c>
      <c r="DH101" s="13" t="s">
        <v>2626</v>
      </c>
      <c r="DI101" s="13" t="s">
        <v>2626</v>
      </c>
      <c r="DJ101" s="13" t="s">
        <v>50</v>
      </c>
      <c r="DK101" s="13" t="s">
        <v>50</v>
      </c>
      <c r="DL101" s="13" t="s">
        <v>2626</v>
      </c>
      <c r="DM101" s="13" t="s">
        <v>50</v>
      </c>
      <c r="DN101" s="13" t="s">
        <v>50</v>
      </c>
      <c r="DO101" s="13" t="s">
        <v>50</v>
      </c>
      <c r="DP101" s="13" t="s">
        <v>2626</v>
      </c>
      <c r="DQ101" s="13" t="s">
        <v>2626</v>
      </c>
      <c r="DR101" s="13" t="s">
        <v>50</v>
      </c>
      <c r="DS101" s="13" t="s">
        <v>50</v>
      </c>
      <c r="DT101" s="13" t="s">
        <v>50</v>
      </c>
      <c r="DU101" s="13" t="s">
        <v>50</v>
      </c>
      <c r="DV101" s="13" t="s">
        <v>50</v>
      </c>
      <c r="DW101" s="13" t="s">
        <v>2626</v>
      </c>
      <c r="DX101" s="13" t="s">
        <v>3391</v>
      </c>
      <c r="DY101" s="13" t="s">
        <v>2626</v>
      </c>
      <c r="DZ101" s="13" t="s">
        <v>2626</v>
      </c>
      <c r="EA101" s="13" t="s">
        <v>50</v>
      </c>
      <c r="EB101" s="13" t="s">
        <v>3396</v>
      </c>
      <c r="EC101" s="13" t="s">
        <v>2626</v>
      </c>
      <c r="ED101" s="13" t="s">
        <v>2626</v>
      </c>
      <c r="EE101" s="13" t="s">
        <v>2626</v>
      </c>
      <c r="EF101" s="13" t="s">
        <v>50</v>
      </c>
      <c r="EG101" s="13" t="s">
        <v>50</v>
      </c>
      <c r="EH101" s="13" t="s">
        <v>2626</v>
      </c>
      <c r="EI101" s="13" t="s">
        <v>2626</v>
      </c>
      <c r="EJ101" s="13" t="s">
        <v>2626</v>
      </c>
      <c r="EK101" s="13" t="s">
        <v>2626</v>
      </c>
      <c r="EL101" s="99"/>
      <c r="EM101" s="99"/>
    </row>
    <row r="102" spans="1:143" s="13" customFormat="1" ht="15" x14ac:dyDescent="0.25">
      <c r="A102" s="30" t="s">
        <v>434</v>
      </c>
      <c r="B102" s="97" t="s">
        <v>2528</v>
      </c>
      <c r="C102" s="97" t="s">
        <v>95</v>
      </c>
      <c r="D102" s="97"/>
      <c r="E102" s="97" t="s">
        <v>973</v>
      </c>
      <c r="F102" s="96" t="s">
        <v>3541</v>
      </c>
      <c r="G102" s="4" t="s">
        <v>387</v>
      </c>
      <c r="H102" s="14" t="s">
        <v>2624</v>
      </c>
      <c r="I102" s="14" t="s">
        <v>427</v>
      </c>
      <c r="J102" s="13" t="s">
        <v>2626</v>
      </c>
      <c r="K102" s="13" t="s">
        <v>2626</v>
      </c>
      <c r="L102" s="13" t="s">
        <v>2626</v>
      </c>
      <c r="M102" s="13" t="s">
        <v>2626</v>
      </c>
      <c r="N102" s="13" t="s">
        <v>2626</v>
      </c>
      <c r="O102" s="47" t="s">
        <v>2626</v>
      </c>
      <c r="P102" s="13" t="s">
        <v>2626</v>
      </c>
      <c r="Q102" s="13" t="s">
        <v>50</v>
      </c>
      <c r="R102" s="13" t="s">
        <v>50</v>
      </c>
      <c r="S102" s="13" t="s">
        <v>2626</v>
      </c>
      <c r="T102" s="13" t="s">
        <v>2626</v>
      </c>
      <c r="U102" s="13" t="s">
        <v>2626</v>
      </c>
      <c r="V102" s="13" t="s">
        <v>2626</v>
      </c>
      <c r="W102" s="13" t="s">
        <v>2912</v>
      </c>
      <c r="X102" s="13" t="s">
        <v>2912</v>
      </c>
      <c r="Y102" s="13" t="s">
        <v>2626</v>
      </c>
      <c r="Z102" s="13" t="s">
        <v>2626</v>
      </c>
      <c r="AA102" s="13" t="s">
        <v>2912</v>
      </c>
      <c r="AB102" s="13" t="s">
        <v>2912</v>
      </c>
      <c r="AC102" s="13" t="s">
        <v>50</v>
      </c>
      <c r="AD102" s="13" t="s">
        <v>50</v>
      </c>
      <c r="AE102" s="13" t="s">
        <v>50</v>
      </c>
      <c r="AF102" s="13" t="s">
        <v>2626</v>
      </c>
      <c r="AG102" s="13" t="s">
        <v>2626</v>
      </c>
      <c r="AH102" s="13" t="s">
        <v>50</v>
      </c>
      <c r="AI102" s="13" t="s">
        <v>50</v>
      </c>
      <c r="AJ102" s="13" t="s">
        <v>3599</v>
      </c>
      <c r="AK102" s="13" t="s">
        <v>3599</v>
      </c>
      <c r="AL102" s="13" t="s">
        <v>50</v>
      </c>
      <c r="AM102" s="13" t="s">
        <v>50</v>
      </c>
      <c r="AN102" s="13" t="s">
        <v>4276</v>
      </c>
      <c r="AO102" s="13" t="s">
        <v>4276</v>
      </c>
      <c r="AP102" s="13" t="s">
        <v>50</v>
      </c>
      <c r="AQ102" s="13" t="s">
        <v>50</v>
      </c>
      <c r="AR102" s="13" t="s">
        <v>50</v>
      </c>
      <c r="AS102" s="13" t="s">
        <v>50</v>
      </c>
      <c r="AT102" s="13" t="s">
        <v>3654</v>
      </c>
      <c r="AU102" s="13" t="s">
        <v>2626</v>
      </c>
      <c r="AV102" s="13" t="s">
        <v>3005</v>
      </c>
      <c r="AW102" s="13" t="s">
        <v>3005</v>
      </c>
      <c r="AX102" s="13" t="s">
        <v>50</v>
      </c>
      <c r="AY102" s="13" t="s">
        <v>50</v>
      </c>
      <c r="AZ102" s="13" t="s">
        <v>50</v>
      </c>
      <c r="BA102" s="13" t="s">
        <v>2626</v>
      </c>
      <c r="BB102" s="13" t="s">
        <v>2626</v>
      </c>
      <c r="BC102" s="13" t="s">
        <v>2626</v>
      </c>
      <c r="BD102" s="13" t="s">
        <v>2626</v>
      </c>
      <c r="BE102" s="13" t="s">
        <v>50</v>
      </c>
      <c r="BF102" s="13" t="s">
        <v>50</v>
      </c>
      <c r="BG102" s="13" t="s">
        <v>50</v>
      </c>
      <c r="BH102" s="13" t="s">
        <v>50</v>
      </c>
      <c r="BI102" s="13" t="s">
        <v>50</v>
      </c>
      <c r="BJ102" s="13" t="s">
        <v>2626</v>
      </c>
      <c r="BK102" s="13" t="s">
        <v>2626</v>
      </c>
      <c r="BL102" s="13" t="s">
        <v>2626</v>
      </c>
      <c r="BM102" s="13" t="s">
        <v>2626</v>
      </c>
      <c r="BN102" s="13" t="s">
        <v>50</v>
      </c>
      <c r="BO102" s="13" t="s">
        <v>50</v>
      </c>
      <c r="BP102" s="13" t="s">
        <v>50</v>
      </c>
      <c r="BQ102" s="13" t="s">
        <v>50</v>
      </c>
      <c r="BR102" s="13" t="s">
        <v>50</v>
      </c>
      <c r="BS102" s="13" t="s">
        <v>50</v>
      </c>
      <c r="BT102" s="13" t="s">
        <v>2626</v>
      </c>
      <c r="BU102" s="13" t="s">
        <v>2626</v>
      </c>
      <c r="BV102" s="13" t="s">
        <v>2626</v>
      </c>
      <c r="BW102" s="13" t="s">
        <v>2626</v>
      </c>
      <c r="BX102" s="13" t="s">
        <v>50</v>
      </c>
      <c r="BY102" s="13" t="s">
        <v>50</v>
      </c>
      <c r="BZ102" s="13" t="s">
        <v>2626</v>
      </c>
      <c r="CA102" s="13" t="s">
        <v>2626</v>
      </c>
      <c r="CB102" s="13" t="s">
        <v>50</v>
      </c>
      <c r="CC102" s="13" t="s">
        <v>2626</v>
      </c>
      <c r="CD102" s="13" t="s">
        <v>2626</v>
      </c>
      <c r="CE102" s="13" t="s">
        <v>50</v>
      </c>
      <c r="CF102" s="13" t="s">
        <v>50</v>
      </c>
      <c r="CG102" s="13" t="s">
        <v>50</v>
      </c>
      <c r="CH102" s="13" t="s">
        <v>2626</v>
      </c>
      <c r="CI102" s="13" t="s">
        <v>2626</v>
      </c>
      <c r="CJ102" s="13" t="s">
        <v>3220</v>
      </c>
      <c r="CK102" s="13" t="s">
        <v>2626</v>
      </c>
      <c r="CL102" s="13" t="s">
        <v>2626</v>
      </c>
      <c r="CM102" s="13" t="s">
        <v>2626</v>
      </c>
      <c r="CN102" s="13" t="s">
        <v>2626</v>
      </c>
      <c r="CO102" s="13" t="s">
        <v>2626</v>
      </c>
      <c r="CP102" s="13" t="s">
        <v>2626</v>
      </c>
      <c r="CQ102" s="13" t="s">
        <v>50</v>
      </c>
      <c r="CR102" s="13" t="s">
        <v>50</v>
      </c>
      <c r="CS102" s="13" t="s">
        <v>50</v>
      </c>
      <c r="CT102" s="13" t="s">
        <v>50</v>
      </c>
      <c r="CU102" s="13" t="s">
        <v>2626</v>
      </c>
      <c r="CV102" s="13" t="s">
        <v>2626</v>
      </c>
      <c r="CW102" s="13" t="s">
        <v>50</v>
      </c>
      <c r="CX102" s="13" t="s">
        <v>50</v>
      </c>
      <c r="CY102" s="13" t="s">
        <v>2626</v>
      </c>
      <c r="CZ102" s="13" t="s">
        <v>2626</v>
      </c>
      <c r="DA102" s="13" t="s">
        <v>2626</v>
      </c>
      <c r="DB102" s="13" t="s">
        <v>2626</v>
      </c>
      <c r="DC102" s="13" t="s">
        <v>50</v>
      </c>
      <c r="DD102" s="13" t="s">
        <v>2626</v>
      </c>
      <c r="DE102" s="13" t="s">
        <v>2626</v>
      </c>
      <c r="DF102" s="13" t="s">
        <v>2626</v>
      </c>
      <c r="DG102" s="13" t="s">
        <v>3336</v>
      </c>
      <c r="DH102" s="13" t="s">
        <v>2626</v>
      </c>
      <c r="DI102" s="13" t="s">
        <v>2626</v>
      </c>
      <c r="DJ102" s="13" t="s">
        <v>50</v>
      </c>
      <c r="DK102" s="13" t="s">
        <v>50</v>
      </c>
      <c r="DL102" s="13" t="s">
        <v>2626</v>
      </c>
      <c r="DM102" s="13" t="s">
        <v>50</v>
      </c>
      <c r="DN102" s="13" t="s">
        <v>50</v>
      </c>
      <c r="DO102" s="13" t="s">
        <v>50</v>
      </c>
      <c r="DP102" s="13" t="s">
        <v>2626</v>
      </c>
      <c r="DQ102" s="13" t="s">
        <v>2626</v>
      </c>
      <c r="DR102" s="13" t="s">
        <v>50</v>
      </c>
      <c r="DS102" s="13" t="s">
        <v>50</v>
      </c>
      <c r="DT102" s="13" t="s">
        <v>50</v>
      </c>
      <c r="DU102" s="13" t="s">
        <v>50</v>
      </c>
      <c r="DV102" s="13" t="s">
        <v>50</v>
      </c>
      <c r="DW102" s="13" t="s">
        <v>2626</v>
      </c>
      <c r="DX102" s="13" t="s">
        <v>3392</v>
      </c>
      <c r="DY102" s="13" t="s">
        <v>2626</v>
      </c>
      <c r="DZ102" s="13" t="s">
        <v>2626</v>
      </c>
      <c r="EA102" s="13" t="s">
        <v>50</v>
      </c>
      <c r="EB102" s="13" t="s">
        <v>3396</v>
      </c>
      <c r="EC102" s="13" t="s">
        <v>2626</v>
      </c>
      <c r="ED102" s="13" t="s">
        <v>2626</v>
      </c>
      <c r="EE102" s="13" t="s">
        <v>2626</v>
      </c>
      <c r="EF102" s="13" t="s">
        <v>50</v>
      </c>
      <c r="EG102" s="13" t="s">
        <v>50</v>
      </c>
      <c r="EH102" s="13" t="s">
        <v>2626</v>
      </c>
      <c r="EI102" s="13" t="s">
        <v>2626</v>
      </c>
      <c r="EJ102" s="13" t="s">
        <v>2626</v>
      </c>
      <c r="EK102" s="13" t="s">
        <v>2626</v>
      </c>
      <c r="EL102" s="99"/>
      <c r="EM102" s="99"/>
    </row>
    <row r="103" spans="1:143" s="13" customFormat="1" ht="15" x14ac:dyDescent="0.25">
      <c r="A103" s="30" t="s">
        <v>435</v>
      </c>
      <c r="B103" s="97" t="s">
        <v>2529</v>
      </c>
      <c r="C103" s="97" t="s">
        <v>95</v>
      </c>
      <c r="D103" s="97"/>
      <c r="E103" s="97" t="s">
        <v>973</v>
      </c>
      <c r="F103" s="96" t="s">
        <v>3540</v>
      </c>
      <c r="G103" s="4" t="s">
        <v>375</v>
      </c>
      <c r="H103" s="14" t="s">
        <v>2624</v>
      </c>
      <c r="I103" s="14" t="s">
        <v>427</v>
      </c>
      <c r="J103" s="13" t="s">
        <v>2626</v>
      </c>
      <c r="K103" s="13" t="s">
        <v>2626</v>
      </c>
      <c r="L103" s="13" t="s">
        <v>2626</v>
      </c>
      <c r="M103" s="13" t="s">
        <v>2626</v>
      </c>
      <c r="N103" s="13" t="s">
        <v>2626</v>
      </c>
      <c r="O103" s="47" t="s">
        <v>2626</v>
      </c>
      <c r="P103" s="13" t="s">
        <v>2626</v>
      </c>
      <c r="Q103" s="13" t="s">
        <v>50</v>
      </c>
      <c r="R103" s="13" t="s">
        <v>50</v>
      </c>
      <c r="S103" s="13" t="s">
        <v>2626</v>
      </c>
      <c r="T103" s="13" t="s">
        <v>2626</v>
      </c>
      <c r="U103" s="13" t="s">
        <v>2626</v>
      </c>
      <c r="V103" s="13" t="s">
        <v>2864</v>
      </c>
      <c r="W103" s="13" t="s">
        <v>2889</v>
      </c>
      <c r="X103" s="13" t="s">
        <v>2889</v>
      </c>
      <c r="Y103" s="13" t="s">
        <v>2889</v>
      </c>
      <c r="Z103" s="13" t="s">
        <v>2889</v>
      </c>
      <c r="AA103" s="13" t="s">
        <v>2889</v>
      </c>
      <c r="AB103" s="13" t="s">
        <v>2889</v>
      </c>
      <c r="AC103" s="13" t="s">
        <v>50</v>
      </c>
      <c r="AD103" s="13" t="s">
        <v>50</v>
      </c>
      <c r="AE103" s="13" t="s">
        <v>50</v>
      </c>
      <c r="AF103" s="13" t="s">
        <v>2626</v>
      </c>
      <c r="AG103" s="13" t="s">
        <v>2626</v>
      </c>
      <c r="AH103" s="13" t="s">
        <v>50</v>
      </c>
      <c r="AI103" s="13" t="s">
        <v>50</v>
      </c>
      <c r="AJ103" s="13" t="s">
        <v>2626</v>
      </c>
      <c r="AK103" s="13" t="s">
        <v>2626</v>
      </c>
      <c r="AL103" s="13" t="s">
        <v>50</v>
      </c>
      <c r="AM103" s="13" t="s">
        <v>50</v>
      </c>
      <c r="AN103" s="13" t="s">
        <v>50</v>
      </c>
      <c r="AO103" s="13" t="s">
        <v>50</v>
      </c>
      <c r="AP103" s="13" t="s">
        <v>50</v>
      </c>
      <c r="AQ103" s="13" t="s">
        <v>50</v>
      </c>
      <c r="AR103" s="13" t="s">
        <v>50</v>
      </c>
      <c r="AS103" s="13" t="s">
        <v>50</v>
      </c>
      <c r="AT103" s="13" t="s">
        <v>2626</v>
      </c>
      <c r="AU103" s="13" t="s">
        <v>2626</v>
      </c>
      <c r="AV103" s="13" t="s">
        <v>2626</v>
      </c>
      <c r="AW103" s="13" t="s">
        <v>2626</v>
      </c>
      <c r="AX103" s="13" t="s">
        <v>50</v>
      </c>
      <c r="AY103" s="13" t="s">
        <v>50</v>
      </c>
      <c r="AZ103" s="13" t="s">
        <v>50</v>
      </c>
      <c r="BA103" s="13" t="s">
        <v>2626</v>
      </c>
      <c r="BB103" s="13" t="s">
        <v>2626</v>
      </c>
      <c r="BC103" s="13" t="s">
        <v>2626</v>
      </c>
      <c r="BD103" s="13" t="s">
        <v>2626</v>
      </c>
      <c r="BE103" s="13" t="s">
        <v>50</v>
      </c>
      <c r="BF103" s="13" t="s">
        <v>50</v>
      </c>
      <c r="BG103" s="13" t="s">
        <v>50</v>
      </c>
      <c r="BH103" s="13" t="s">
        <v>50</v>
      </c>
      <c r="BI103" s="13" t="s">
        <v>50</v>
      </c>
      <c r="BJ103" s="13" t="s">
        <v>2626</v>
      </c>
      <c r="BK103" s="13" t="s">
        <v>2626</v>
      </c>
      <c r="BL103" s="13" t="s">
        <v>2626</v>
      </c>
      <c r="BM103" s="13" t="s">
        <v>2626</v>
      </c>
      <c r="BN103" s="13" t="s">
        <v>50</v>
      </c>
      <c r="BO103" s="13" t="s">
        <v>50</v>
      </c>
      <c r="BP103" s="13" t="s">
        <v>50</v>
      </c>
      <c r="BQ103" s="13" t="s">
        <v>50</v>
      </c>
      <c r="BR103" s="13" t="s">
        <v>50</v>
      </c>
      <c r="BS103" s="13" t="s">
        <v>50</v>
      </c>
      <c r="BT103" s="13" t="s">
        <v>2626</v>
      </c>
      <c r="BU103" s="13" t="s">
        <v>2626</v>
      </c>
      <c r="BV103" s="13" t="s">
        <v>2626</v>
      </c>
      <c r="BW103" s="13" t="s">
        <v>2626</v>
      </c>
      <c r="BX103" s="13" t="s">
        <v>50</v>
      </c>
      <c r="BY103" s="13" t="s">
        <v>50</v>
      </c>
      <c r="BZ103" s="13" t="s">
        <v>2626</v>
      </c>
      <c r="CA103" s="13" t="s">
        <v>2626</v>
      </c>
      <c r="CB103" s="13" t="s">
        <v>50</v>
      </c>
      <c r="CC103" s="13" t="s">
        <v>2626</v>
      </c>
      <c r="CD103" s="13" t="s">
        <v>2626</v>
      </c>
      <c r="CE103" s="13" t="s">
        <v>50</v>
      </c>
      <c r="CF103" s="13" t="s">
        <v>50</v>
      </c>
      <c r="CG103" s="13" t="s">
        <v>50</v>
      </c>
      <c r="CH103" s="13" t="s">
        <v>2626</v>
      </c>
      <c r="CI103" s="13" t="s">
        <v>2626</v>
      </c>
      <c r="CJ103" s="13" t="s">
        <v>2626</v>
      </c>
      <c r="CK103" s="13" t="s">
        <v>2626</v>
      </c>
      <c r="CL103" s="13" t="s">
        <v>2626</v>
      </c>
      <c r="CM103" s="13" t="s">
        <v>2626</v>
      </c>
      <c r="CN103" s="13" t="s">
        <v>2626</v>
      </c>
      <c r="CO103" s="13" t="s">
        <v>2626</v>
      </c>
      <c r="CP103" s="13" t="s">
        <v>2626</v>
      </c>
      <c r="CQ103" s="13" t="s">
        <v>50</v>
      </c>
      <c r="CR103" s="13" t="s">
        <v>50</v>
      </c>
      <c r="CS103" s="13" t="s">
        <v>50</v>
      </c>
      <c r="CT103" s="13" t="s">
        <v>50</v>
      </c>
      <c r="CU103" s="13" t="s">
        <v>2626</v>
      </c>
      <c r="CV103" s="13" t="s">
        <v>2626</v>
      </c>
      <c r="CW103" s="13" t="s">
        <v>50</v>
      </c>
      <c r="CX103" s="13" t="s">
        <v>50</v>
      </c>
      <c r="CY103" s="13" t="s">
        <v>2626</v>
      </c>
      <c r="CZ103" s="13" t="s">
        <v>2626</v>
      </c>
      <c r="DA103" s="13" t="s">
        <v>2626</v>
      </c>
      <c r="DB103" s="13" t="s">
        <v>2626</v>
      </c>
      <c r="DC103" s="13" t="s">
        <v>50</v>
      </c>
      <c r="DD103" s="13" t="s">
        <v>2626</v>
      </c>
      <c r="DE103" s="13" t="s">
        <v>2626</v>
      </c>
      <c r="DF103" s="13" t="s">
        <v>2626</v>
      </c>
      <c r="DG103" s="13" t="s">
        <v>2626</v>
      </c>
      <c r="DH103" s="13" t="s">
        <v>2626</v>
      </c>
      <c r="DI103" s="13" t="s">
        <v>2626</v>
      </c>
      <c r="DJ103" s="13" t="s">
        <v>50</v>
      </c>
      <c r="DK103" s="13" t="s">
        <v>50</v>
      </c>
      <c r="DL103" s="13" t="s">
        <v>2626</v>
      </c>
      <c r="DM103" s="13" t="s">
        <v>50</v>
      </c>
      <c r="DN103" s="13" t="s">
        <v>50</v>
      </c>
      <c r="DO103" s="13" t="s">
        <v>50</v>
      </c>
      <c r="DP103" s="13" t="s">
        <v>2626</v>
      </c>
      <c r="DQ103" s="13" t="s">
        <v>2626</v>
      </c>
      <c r="DR103" s="13" t="s">
        <v>50</v>
      </c>
      <c r="DS103" s="13" t="s">
        <v>50</v>
      </c>
      <c r="DT103" s="13" t="s">
        <v>50</v>
      </c>
      <c r="DU103" s="13" t="s">
        <v>50</v>
      </c>
      <c r="DV103" s="13" t="s">
        <v>50</v>
      </c>
      <c r="DW103" s="13" t="s">
        <v>2626</v>
      </c>
      <c r="DX103" s="13" t="s">
        <v>2626</v>
      </c>
      <c r="DY103" s="13" t="s">
        <v>2626</v>
      </c>
      <c r="DZ103" s="13" t="s">
        <v>2626</v>
      </c>
      <c r="EA103" s="13" t="s">
        <v>50</v>
      </c>
      <c r="EB103" s="13" t="s">
        <v>2626</v>
      </c>
      <c r="EC103" s="13" t="s">
        <v>2626</v>
      </c>
      <c r="ED103" s="13" t="s">
        <v>2626</v>
      </c>
      <c r="EE103" s="13" t="s">
        <v>3422</v>
      </c>
      <c r="EF103" s="13" t="s">
        <v>50</v>
      </c>
      <c r="EG103" s="13" t="s">
        <v>50</v>
      </c>
      <c r="EH103" s="13" t="s">
        <v>2626</v>
      </c>
      <c r="EI103" s="13" t="s">
        <v>2626</v>
      </c>
      <c r="EJ103" s="13" t="s">
        <v>2626</v>
      </c>
      <c r="EK103" s="13" t="s">
        <v>2626</v>
      </c>
      <c r="EL103" s="99"/>
      <c r="EM103" s="99"/>
    </row>
    <row r="104" spans="1:143" s="13" customFormat="1" ht="15" x14ac:dyDescent="0.25">
      <c r="A104" s="30" t="s">
        <v>436</v>
      </c>
      <c r="B104" s="97" t="s">
        <v>2530</v>
      </c>
      <c r="C104" s="97" t="s">
        <v>95</v>
      </c>
      <c r="D104" s="97"/>
      <c r="E104" s="97" t="s">
        <v>973</v>
      </c>
      <c r="F104" s="96" t="s">
        <v>3542</v>
      </c>
      <c r="G104" s="4" t="s">
        <v>4301</v>
      </c>
      <c r="H104" s="14" t="s">
        <v>2624</v>
      </c>
      <c r="I104" s="14" t="s">
        <v>427</v>
      </c>
      <c r="J104" s="13" t="s">
        <v>2626</v>
      </c>
      <c r="K104" s="13" t="s">
        <v>2626</v>
      </c>
      <c r="L104" s="13" t="s">
        <v>2626</v>
      </c>
      <c r="M104" s="13" t="s">
        <v>2626</v>
      </c>
      <c r="N104" s="13" t="s">
        <v>2626</v>
      </c>
      <c r="O104" s="47" t="s">
        <v>2626</v>
      </c>
      <c r="P104" s="13" t="s">
        <v>2626</v>
      </c>
      <c r="Q104" s="13" t="s">
        <v>50</v>
      </c>
      <c r="R104" s="13" t="s">
        <v>50</v>
      </c>
      <c r="S104" s="13" t="s">
        <v>2834</v>
      </c>
      <c r="T104" s="13" t="s">
        <v>2834</v>
      </c>
      <c r="U104" s="13" t="s">
        <v>2626</v>
      </c>
      <c r="V104" s="13" t="s">
        <v>2626</v>
      </c>
      <c r="W104" s="13" t="s">
        <v>2626</v>
      </c>
      <c r="X104" s="13" t="s">
        <v>2626</v>
      </c>
      <c r="Y104" s="13" t="s">
        <v>2626</v>
      </c>
      <c r="Z104" s="13" t="s">
        <v>2626</v>
      </c>
      <c r="AA104" s="13" t="s">
        <v>2626</v>
      </c>
      <c r="AB104" s="13" t="s">
        <v>2626</v>
      </c>
      <c r="AC104" s="13" t="s">
        <v>50</v>
      </c>
      <c r="AD104" s="13" t="s">
        <v>50</v>
      </c>
      <c r="AE104" s="13" t="s">
        <v>50</v>
      </c>
      <c r="AF104" s="13" t="s">
        <v>2626</v>
      </c>
      <c r="AG104" s="13" t="s">
        <v>2626</v>
      </c>
      <c r="AH104" s="13" t="s">
        <v>50</v>
      </c>
      <c r="AI104" s="13" t="s">
        <v>50</v>
      </c>
      <c r="AJ104" s="13" t="s">
        <v>2626</v>
      </c>
      <c r="AK104" s="13" t="s">
        <v>2626</v>
      </c>
      <c r="AL104" s="13" t="s">
        <v>50</v>
      </c>
      <c r="AM104" s="13" t="s">
        <v>50</v>
      </c>
      <c r="AN104" s="13" t="s">
        <v>50</v>
      </c>
      <c r="AO104" s="13" t="s">
        <v>50</v>
      </c>
      <c r="AP104" s="13" t="s">
        <v>50</v>
      </c>
      <c r="AQ104" s="13" t="s">
        <v>50</v>
      </c>
      <c r="AR104" s="13" t="s">
        <v>50</v>
      </c>
      <c r="AS104" s="13" t="s">
        <v>50</v>
      </c>
      <c r="AT104" s="13" t="s">
        <v>2626</v>
      </c>
      <c r="AU104" s="13" t="s">
        <v>2626</v>
      </c>
      <c r="AV104" s="13" t="s">
        <v>3006</v>
      </c>
      <c r="AW104" s="13" t="s">
        <v>3006</v>
      </c>
      <c r="AX104" s="13" t="s">
        <v>50</v>
      </c>
      <c r="AY104" s="13" t="s">
        <v>50</v>
      </c>
      <c r="AZ104" s="13" t="s">
        <v>50</v>
      </c>
      <c r="BA104" s="13" t="s">
        <v>2626</v>
      </c>
      <c r="BB104" s="13" t="s">
        <v>2626</v>
      </c>
      <c r="BC104" s="13" t="s">
        <v>2626</v>
      </c>
      <c r="BD104" s="13" t="s">
        <v>2626</v>
      </c>
      <c r="BE104" s="13" t="s">
        <v>50</v>
      </c>
      <c r="BF104" s="13" t="s">
        <v>50</v>
      </c>
      <c r="BG104" s="13" t="s">
        <v>50</v>
      </c>
      <c r="BH104" s="13" t="s">
        <v>50</v>
      </c>
      <c r="BI104" s="13" t="s">
        <v>50</v>
      </c>
      <c r="BJ104" s="13" t="s">
        <v>2626</v>
      </c>
      <c r="BK104" s="13" t="s">
        <v>2626</v>
      </c>
      <c r="BL104" s="13" t="s">
        <v>2626</v>
      </c>
      <c r="BM104" s="13" t="s">
        <v>2626</v>
      </c>
      <c r="BN104" s="13" t="s">
        <v>50</v>
      </c>
      <c r="BO104" s="13" t="s">
        <v>50</v>
      </c>
      <c r="BP104" s="13" t="s">
        <v>50</v>
      </c>
      <c r="BQ104" s="13" t="s">
        <v>50</v>
      </c>
      <c r="BR104" s="13" t="s">
        <v>50</v>
      </c>
      <c r="BS104" s="13" t="s">
        <v>50</v>
      </c>
      <c r="BT104" s="13" t="s">
        <v>2626</v>
      </c>
      <c r="BU104" s="13" t="s">
        <v>2626</v>
      </c>
      <c r="BV104" s="13" t="s">
        <v>2626</v>
      </c>
      <c r="BW104" s="13" t="s">
        <v>2626</v>
      </c>
      <c r="BX104" s="13" t="s">
        <v>50</v>
      </c>
      <c r="BY104" s="13" t="s">
        <v>50</v>
      </c>
      <c r="BZ104" s="13" t="s">
        <v>2626</v>
      </c>
      <c r="CA104" s="13" t="s">
        <v>2626</v>
      </c>
      <c r="CB104" s="13" t="s">
        <v>50</v>
      </c>
      <c r="CC104" s="13" t="s">
        <v>2626</v>
      </c>
      <c r="CD104" s="13" t="s">
        <v>2626</v>
      </c>
      <c r="CE104" s="13" t="s">
        <v>50</v>
      </c>
      <c r="CF104" s="13" t="s">
        <v>50</v>
      </c>
      <c r="CG104" s="13" t="s">
        <v>50</v>
      </c>
      <c r="CH104" s="13" t="s">
        <v>2626</v>
      </c>
      <c r="CI104" s="13" t="s">
        <v>2626</v>
      </c>
      <c r="CJ104" s="13" t="s">
        <v>3222</v>
      </c>
      <c r="CK104" s="13" t="s">
        <v>2626</v>
      </c>
      <c r="CL104" s="13" t="s">
        <v>2626</v>
      </c>
      <c r="CM104" s="13" t="s">
        <v>2626</v>
      </c>
      <c r="CN104" s="13" t="s">
        <v>2626</v>
      </c>
      <c r="CO104" s="13" t="s">
        <v>2626</v>
      </c>
      <c r="CP104" s="13" t="s">
        <v>2626</v>
      </c>
      <c r="CQ104" s="13" t="s">
        <v>50</v>
      </c>
      <c r="CR104" s="13" t="s">
        <v>50</v>
      </c>
      <c r="CS104" s="13" t="s">
        <v>50</v>
      </c>
      <c r="CT104" s="13" t="s">
        <v>50</v>
      </c>
      <c r="CU104" s="13" t="s">
        <v>2626</v>
      </c>
      <c r="CV104" s="13" t="s">
        <v>2626</v>
      </c>
      <c r="CW104" s="13" t="s">
        <v>50</v>
      </c>
      <c r="CX104" s="13" t="s">
        <v>50</v>
      </c>
      <c r="CY104" s="13" t="s">
        <v>2626</v>
      </c>
      <c r="CZ104" s="13" t="s">
        <v>2626</v>
      </c>
      <c r="DA104" s="13" t="s">
        <v>2626</v>
      </c>
      <c r="DB104" s="13" t="s">
        <v>2626</v>
      </c>
      <c r="DC104" s="13" t="s">
        <v>50</v>
      </c>
      <c r="DD104" s="13" t="s">
        <v>2626</v>
      </c>
      <c r="DE104" s="13" t="s">
        <v>2626</v>
      </c>
      <c r="DF104" s="13" t="s">
        <v>2626</v>
      </c>
      <c r="DG104" s="13" t="s">
        <v>3336</v>
      </c>
      <c r="DH104" s="13" t="s">
        <v>2626</v>
      </c>
      <c r="DI104" s="13" t="s">
        <v>2626</v>
      </c>
      <c r="DJ104" s="13" t="s">
        <v>50</v>
      </c>
      <c r="DK104" s="13" t="s">
        <v>50</v>
      </c>
      <c r="DL104" s="13" t="s">
        <v>2626</v>
      </c>
      <c r="DM104" s="13" t="s">
        <v>50</v>
      </c>
      <c r="DN104" s="13" t="s">
        <v>50</v>
      </c>
      <c r="DO104" s="13" t="s">
        <v>50</v>
      </c>
      <c r="DP104" s="13" t="s">
        <v>2626</v>
      </c>
      <c r="DQ104" s="13" t="s">
        <v>2626</v>
      </c>
      <c r="DR104" s="13" t="s">
        <v>50</v>
      </c>
      <c r="DS104" s="13" t="s">
        <v>50</v>
      </c>
      <c r="DT104" s="13" t="s">
        <v>50</v>
      </c>
      <c r="DU104" s="13" t="s">
        <v>50</v>
      </c>
      <c r="DV104" s="13" t="s">
        <v>50</v>
      </c>
      <c r="DW104" s="13" t="s">
        <v>2626</v>
      </c>
      <c r="DX104" s="13" t="s">
        <v>2626</v>
      </c>
      <c r="DY104" s="13" t="s">
        <v>2626</v>
      </c>
      <c r="DZ104" s="13" t="s">
        <v>2626</v>
      </c>
      <c r="EA104" s="13" t="s">
        <v>50</v>
      </c>
      <c r="EB104" s="13" t="s">
        <v>2626</v>
      </c>
      <c r="EC104" s="13" t="s">
        <v>2626</v>
      </c>
      <c r="ED104" s="13" t="s">
        <v>2626</v>
      </c>
      <c r="EE104" s="13" t="s">
        <v>2626</v>
      </c>
      <c r="EF104" s="13" t="s">
        <v>50</v>
      </c>
      <c r="EG104" s="13" t="s">
        <v>50</v>
      </c>
      <c r="EH104" s="13" t="s">
        <v>3443</v>
      </c>
      <c r="EI104" s="13" t="s">
        <v>3443</v>
      </c>
      <c r="EJ104" s="13" t="s">
        <v>3443</v>
      </c>
      <c r="EK104" s="13" t="s">
        <v>3443</v>
      </c>
      <c r="EL104" s="99"/>
      <c r="EM104" s="99"/>
    </row>
    <row r="105" spans="1:143" s="13" customFormat="1" ht="15" x14ac:dyDescent="0.25">
      <c r="A105" s="30" t="s">
        <v>437</v>
      </c>
      <c r="B105" s="97" t="s">
        <v>2531</v>
      </c>
      <c r="C105" s="97" t="s">
        <v>95</v>
      </c>
      <c r="D105" s="97"/>
      <c r="E105" s="97" t="s">
        <v>973</v>
      </c>
      <c r="F105" s="96" t="s">
        <v>3538</v>
      </c>
      <c r="G105" s="4" t="s">
        <v>380</v>
      </c>
      <c r="H105" s="14" t="s">
        <v>2624</v>
      </c>
      <c r="I105" s="14" t="s">
        <v>427</v>
      </c>
      <c r="J105" s="13" t="s">
        <v>2626</v>
      </c>
      <c r="K105" s="13" t="s">
        <v>2626</v>
      </c>
      <c r="L105" s="13" t="s">
        <v>2626</v>
      </c>
      <c r="M105" s="13" t="s">
        <v>2626</v>
      </c>
      <c r="N105" s="13" t="s">
        <v>2626</v>
      </c>
      <c r="O105" s="47" t="s">
        <v>2626</v>
      </c>
      <c r="P105" s="13" t="s">
        <v>2626</v>
      </c>
      <c r="Q105" s="13" t="s">
        <v>50</v>
      </c>
      <c r="R105" s="13" t="s">
        <v>50</v>
      </c>
      <c r="S105" s="13" t="s">
        <v>2626</v>
      </c>
      <c r="T105" s="13" t="s">
        <v>2626</v>
      </c>
      <c r="U105" s="13" t="s">
        <v>2626</v>
      </c>
      <c r="V105" s="13" t="s">
        <v>2626</v>
      </c>
      <c r="W105" s="13" t="s">
        <v>2626</v>
      </c>
      <c r="X105" s="13" t="s">
        <v>2626</v>
      </c>
      <c r="Y105" s="13" t="s">
        <v>2626</v>
      </c>
      <c r="Z105" s="13" t="s">
        <v>2626</v>
      </c>
      <c r="AA105" s="13" t="s">
        <v>2626</v>
      </c>
      <c r="AB105" s="13" t="s">
        <v>2626</v>
      </c>
      <c r="AC105" s="13" t="s">
        <v>50</v>
      </c>
      <c r="AD105" s="13" t="s">
        <v>50</v>
      </c>
      <c r="AE105" s="13" t="s">
        <v>50</v>
      </c>
      <c r="AF105" s="13" t="s">
        <v>2937</v>
      </c>
      <c r="AG105" s="13" t="s">
        <v>2937</v>
      </c>
      <c r="AH105" s="13" t="s">
        <v>50</v>
      </c>
      <c r="AI105" s="13" t="s">
        <v>50</v>
      </c>
      <c r="AJ105" s="13" t="s">
        <v>2626</v>
      </c>
      <c r="AK105" s="13" t="s">
        <v>2626</v>
      </c>
      <c r="AL105" s="13" t="s">
        <v>50</v>
      </c>
      <c r="AM105" s="13" t="s">
        <v>50</v>
      </c>
      <c r="AN105" s="13" t="s">
        <v>50</v>
      </c>
      <c r="AO105" s="13" t="s">
        <v>50</v>
      </c>
      <c r="AP105" s="13" t="s">
        <v>50</v>
      </c>
      <c r="AQ105" s="13" t="s">
        <v>50</v>
      </c>
      <c r="AR105" s="13" t="s">
        <v>50</v>
      </c>
      <c r="AS105" s="13" t="s">
        <v>50</v>
      </c>
      <c r="AT105" s="13" t="s">
        <v>2626</v>
      </c>
      <c r="AU105" s="13" t="s">
        <v>2626</v>
      </c>
      <c r="AV105" s="13" t="s">
        <v>3007</v>
      </c>
      <c r="AW105" s="13" t="s">
        <v>3007</v>
      </c>
      <c r="AX105" s="13" t="s">
        <v>50</v>
      </c>
      <c r="AY105" s="13" t="s">
        <v>50</v>
      </c>
      <c r="AZ105" s="13" t="s">
        <v>50</v>
      </c>
      <c r="BA105" s="13" t="s">
        <v>2626</v>
      </c>
      <c r="BB105" s="13" t="s">
        <v>2626</v>
      </c>
      <c r="BC105" s="13" t="s">
        <v>2626</v>
      </c>
      <c r="BD105" s="13" t="s">
        <v>2626</v>
      </c>
      <c r="BE105" s="13" t="s">
        <v>50</v>
      </c>
      <c r="BF105" s="13" t="s">
        <v>50</v>
      </c>
      <c r="BG105" s="13" t="s">
        <v>50</v>
      </c>
      <c r="BH105" s="13" t="s">
        <v>50</v>
      </c>
      <c r="BI105" s="13" t="s">
        <v>50</v>
      </c>
      <c r="BJ105" s="13" t="s">
        <v>3038</v>
      </c>
      <c r="BK105" s="13" t="s">
        <v>3059</v>
      </c>
      <c r="BL105" s="13" t="s">
        <v>2626</v>
      </c>
      <c r="BM105" s="13" t="s">
        <v>2626</v>
      </c>
      <c r="BN105" s="13" t="s">
        <v>50</v>
      </c>
      <c r="BO105" s="13" t="s">
        <v>50</v>
      </c>
      <c r="BP105" s="13" t="s">
        <v>50</v>
      </c>
      <c r="BQ105" s="13" t="s">
        <v>50</v>
      </c>
      <c r="BR105" s="13" t="s">
        <v>50</v>
      </c>
      <c r="BS105" s="13" t="s">
        <v>50</v>
      </c>
      <c r="BT105" s="13" t="s">
        <v>2626</v>
      </c>
      <c r="BU105" s="13" t="s">
        <v>2626</v>
      </c>
      <c r="BV105" s="13" t="s">
        <v>2626</v>
      </c>
      <c r="BW105" s="13" t="s">
        <v>2626</v>
      </c>
      <c r="BX105" s="13" t="s">
        <v>50</v>
      </c>
      <c r="BY105" s="13" t="s">
        <v>50</v>
      </c>
      <c r="BZ105" s="13" t="s">
        <v>2626</v>
      </c>
      <c r="CA105" s="13" t="s">
        <v>2626</v>
      </c>
      <c r="CB105" s="13" t="s">
        <v>50</v>
      </c>
      <c r="CC105" s="13" t="s">
        <v>2626</v>
      </c>
      <c r="CD105" s="13" t="s">
        <v>2626</v>
      </c>
      <c r="CE105" s="13" t="s">
        <v>50</v>
      </c>
      <c r="CF105" s="13" t="s">
        <v>50</v>
      </c>
      <c r="CG105" s="13" t="s">
        <v>50</v>
      </c>
      <c r="CH105" s="13" t="s">
        <v>2626</v>
      </c>
      <c r="CI105" s="13" t="s">
        <v>2626</v>
      </c>
      <c r="CJ105" s="13" t="s">
        <v>2626</v>
      </c>
      <c r="CK105" s="13" t="s">
        <v>2626</v>
      </c>
      <c r="CL105" s="13" t="s">
        <v>2626</v>
      </c>
      <c r="CM105" s="13" t="s">
        <v>2626</v>
      </c>
      <c r="CN105" s="13" t="s">
        <v>2626</v>
      </c>
      <c r="CO105" s="13" t="s">
        <v>2626</v>
      </c>
      <c r="CP105" s="13" t="s">
        <v>2626</v>
      </c>
      <c r="CQ105" s="13" t="s">
        <v>50</v>
      </c>
      <c r="CR105" s="13" t="s">
        <v>50</v>
      </c>
      <c r="CS105" s="13" t="s">
        <v>50</v>
      </c>
      <c r="CT105" s="13" t="s">
        <v>50</v>
      </c>
      <c r="CU105" s="13" t="s">
        <v>2626</v>
      </c>
      <c r="CV105" s="13" t="s">
        <v>2626</v>
      </c>
      <c r="CW105" s="13" t="s">
        <v>50</v>
      </c>
      <c r="CX105" s="13" t="s">
        <v>50</v>
      </c>
      <c r="CY105" s="13" t="s">
        <v>2937</v>
      </c>
      <c r="CZ105" s="13" t="s">
        <v>2937</v>
      </c>
      <c r="DA105" s="13" t="s">
        <v>2626</v>
      </c>
      <c r="DB105" s="13" t="s">
        <v>2626</v>
      </c>
      <c r="DC105" s="13" t="s">
        <v>50</v>
      </c>
      <c r="DD105" s="13" t="s">
        <v>2626</v>
      </c>
      <c r="DE105" s="13" t="s">
        <v>2626</v>
      </c>
      <c r="DF105" s="13" t="s">
        <v>2626</v>
      </c>
      <c r="DG105" s="13" t="s">
        <v>3336</v>
      </c>
      <c r="DH105" s="13" t="s">
        <v>2937</v>
      </c>
      <c r="DI105" s="13" t="s">
        <v>2626</v>
      </c>
      <c r="DJ105" s="13" t="s">
        <v>50</v>
      </c>
      <c r="DK105" s="13" t="s">
        <v>50</v>
      </c>
      <c r="DL105" s="13" t="s">
        <v>2626</v>
      </c>
      <c r="DM105" s="13" t="s">
        <v>50</v>
      </c>
      <c r="DN105" s="13" t="s">
        <v>50</v>
      </c>
      <c r="DO105" s="13" t="s">
        <v>50</v>
      </c>
      <c r="DP105" s="13" t="s">
        <v>2626</v>
      </c>
      <c r="DQ105" s="13" t="s">
        <v>2626</v>
      </c>
      <c r="DR105" s="13" t="s">
        <v>50</v>
      </c>
      <c r="DS105" s="13" t="s">
        <v>50</v>
      </c>
      <c r="DT105" s="13" t="s">
        <v>50</v>
      </c>
      <c r="DU105" s="13" t="s">
        <v>50</v>
      </c>
      <c r="DV105" s="13" t="s">
        <v>50</v>
      </c>
      <c r="DW105" s="13" t="s">
        <v>2626</v>
      </c>
      <c r="DX105" s="13" t="s">
        <v>2626</v>
      </c>
      <c r="DY105" s="13" t="s">
        <v>2937</v>
      </c>
      <c r="DZ105" s="13" t="s">
        <v>2937</v>
      </c>
      <c r="EA105" s="13" t="s">
        <v>50</v>
      </c>
      <c r="EB105" s="13" t="s">
        <v>2626</v>
      </c>
      <c r="EC105" s="13" t="s">
        <v>2626</v>
      </c>
      <c r="ED105" s="13" t="s">
        <v>2626</v>
      </c>
      <c r="EE105" s="13" t="s">
        <v>2626</v>
      </c>
      <c r="EF105" s="13" t="s">
        <v>50</v>
      </c>
      <c r="EG105" s="13" t="s">
        <v>50</v>
      </c>
      <c r="EH105" s="13" t="s">
        <v>2626</v>
      </c>
      <c r="EI105" s="13" t="s">
        <v>2626</v>
      </c>
      <c r="EJ105" s="13" t="s">
        <v>2626</v>
      </c>
      <c r="EK105" s="13" t="s">
        <v>2626</v>
      </c>
      <c r="EL105" s="99"/>
      <c r="EM105" s="99"/>
    </row>
    <row r="106" spans="1:143" s="13" customFormat="1" ht="15" x14ac:dyDescent="0.25">
      <c r="A106" s="30" t="s">
        <v>438</v>
      </c>
      <c r="B106" s="97" t="s">
        <v>1142</v>
      </c>
      <c r="C106" s="97" t="s">
        <v>95</v>
      </c>
      <c r="D106" s="97"/>
      <c r="E106" s="97" t="s">
        <v>973</v>
      </c>
      <c r="F106" s="96" t="s">
        <v>3538</v>
      </c>
      <c r="G106" s="4" t="s">
        <v>381</v>
      </c>
      <c r="H106" s="14" t="s">
        <v>2624</v>
      </c>
      <c r="I106" s="14" t="s">
        <v>427</v>
      </c>
      <c r="J106" s="13" t="s">
        <v>2626</v>
      </c>
      <c r="K106" s="13" t="s">
        <v>2626</v>
      </c>
      <c r="L106" s="13" t="s">
        <v>2626</v>
      </c>
      <c r="M106" s="13" t="s">
        <v>2626</v>
      </c>
      <c r="N106" s="13" t="s">
        <v>2626</v>
      </c>
      <c r="O106" s="47" t="s">
        <v>2626</v>
      </c>
      <c r="P106" s="13" t="s">
        <v>2626</v>
      </c>
      <c r="Q106" s="13" t="s">
        <v>50</v>
      </c>
      <c r="R106" s="13" t="s">
        <v>50</v>
      </c>
      <c r="S106" s="13" t="s">
        <v>2626</v>
      </c>
      <c r="T106" s="13" t="s">
        <v>2626</v>
      </c>
      <c r="U106" s="13" t="s">
        <v>2626</v>
      </c>
      <c r="V106" s="13" t="s">
        <v>2626</v>
      </c>
      <c r="W106" s="13" t="s">
        <v>2626</v>
      </c>
      <c r="X106" s="13" t="s">
        <v>2626</v>
      </c>
      <c r="Y106" s="13" t="s">
        <v>2626</v>
      </c>
      <c r="Z106" s="13" t="s">
        <v>2626</v>
      </c>
      <c r="AA106" s="13" t="s">
        <v>2626</v>
      </c>
      <c r="AB106" s="13" t="s">
        <v>2626</v>
      </c>
      <c r="AC106" s="13" t="s">
        <v>50</v>
      </c>
      <c r="AD106" s="13" t="s">
        <v>50</v>
      </c>
      <c r="AE106" s="13" t="s">
        <v>50</v>
      </c>
      <c r="AF106" s="13" t="s">
        <v>2626</v>
      </c>
      <c r="AG106" s="13" t="s">
        <v>2626</v>
      </c>
      <c r="AH106" s="13" t="s">
        <v>50</v>
      </c>
      <c r="AI106" s="13" t="s">
        <v>50</v>
      </c>
      <c r="AJ106" s="13" t="s">
        <v>2626</v>
      </c>
      <c r="AK106" s="13" t="s">
        <v>2626</v>
      </c>
      <c r="AL106" s="13" t="s">
        <v>50</v>
      </c>
      <c r="AM106" s="13" t="s">
        <v>50</v>
      </c>
      <c r="AN106" s="13" t="s">
        <v>50</v>
      </c>
      <c r="AO106" s="13" t="s">
        <v>50</v>
      </c>
      <c r="AP106" s="13" t="s">
        <v>50</v>
      </c>
      <c r="AQ106" s="13" t="s">
        <v>50</v>
      </c>
      <c r="AR106" s="13" t="s">
        <v>50</v>
      </c>
      <c r="AS106" s="13" t="s">
        <v>50</v>
      </c>
      <c r="AT106" s="13" t="s">
        <v>2626</v>
      </c>
      <c r="AU106" s="13" t="s">
        <v>2626</v>
      </c>
      <c r="AV106" s="13" t="s">
        <v>2626</v>
      </c>
      <c r="AW106" s="13" t="s">
        <v>2626</v>
      </c>
      <c r="AX106" s="13" t="s">
        <v>50</v>
      </c>
      <c r="AY106" s="13" t="s">
        <v>50</v>
      </c>
      <c r="AZ106" s="13" t="s">
        <v>50</v>
      </c>
      <c r="BA106" s="13" t="s">
        <v>2626</v>
      </c>
      <c r="BB106" s="13" t="s">
        <v>2626</v>
      </c>
      <c r="BC106" s="13" t="s">
        <v>2626</v>
      </c>
      <c r="BD106" s="13" t="s">
        <v>2626</v>
      </c>
      <c r="BE106" s="13" t="s">
        <v>50</v>
      </c>
      <c r="BF106" s="13" t="s">
        <v>50</v>
      </c>
      <c r="BG106" s="13" t="s">
        <v>50</v>
      </c>
      <c r="BH106" s="13" t="s">
        <v>50</v>
      </c>
      <c r="BI106" s="13" t="s">
        <v>50</v>
      </c>
      <c r="BJ106" s="13" t="s">
        <v>2626</v>
      </c>
      <c r="BK106" s="13" t="s">
        <v>2626</v>
      </c>
      <c r="BL106" s="13" t="s">
        <v>2626</v>
      </c>
      <c r="BM106" s="13" t="s">
        <v>2626</v>
      </c>
      <c r="BN106" s="13" t="s">
        <v>50</v>
      </c>
      <c r="BO106" s="13" t="s">
        <v>50</v>
      </c>
      <c r="BP106" s="13" t="s">
        <v>50</v>
      </c>
      <c r="BQ106" s="13" t="s">
        <v>50</v>
      </c>
      <c r="BR106" s="13" t="s">
        <v>50</v>
      </c>
      <c r="BS106" s="13" t="s">
        <v>50</v>
      </c>
      <c r="BT106" s="13" t="s">
        <v>2626</v>
      </c>
      <c r="BU106" s="13" t="s">
        <v>2626</v>
      </c>
      <c r="BV106" s="13" t="s">
        <v>2626</v>
      </c>
      <c r="BW106" s="13" t="s">
        <v>2626</v>
      </c>
      <c r="BX106" s="13" t="s">
        <v>50</v>
      </c>
      <c r="BY106" s="13" t="s">
        <v>50</v>
      </c>
      <c r="BZ106" s="13" t="s">
        <v>2626</v>
      </c>
      <c r="CA106" s="13" t="s">
        <v>2626</v>
      </c>
      <c r="CB106" s="13" t="s">
        <v>50</v>
      </c>
      <c r="CC106" s="13" t="s">
        <v>2626</v>
      </c>
      <c r="CD106" s="13" t="s">
        <v>2626</v>
      </c>
      <c r="CE106" s="13" t="s">
        <v>50</v>
      </c>
      <c r="CF106" s="13" t="s">
        <v>50</v>
      </c>
      <c r="CG106" s="13" t="s">
        <v>50</v>
      </c>
      <c r="CH106" s="13" t="s">
        <v>2626</v>
      </c>
      <c r="CI106" s="13" t="s">
        <v>2626</v>
      </c>
      <c r="CJ106" s="13" t="s">
        <v>2626</v>
      </c>
      <c r="CK106" s="13" t="s">
        <v>2626</v>
      </c>
      <c r="CL106" s="13" t="s">
        <v>2626</v>
      </c>
      <c r="CM106" s="13" t="s">
        <v>2626</v>
      </c>
      <c r="CN106" s="13" t="s">
        <v>2626</v>
      </c>
      <c r="CO106" s="13" t="s">
        <v>2626</v>
      </c>
      <c r="CP106" s="13" t="s">
        <v>2626</v>
      </c>
      <c r="CQ106" s="13" t="s">
        <v>50</v>
      </c>
      <c r="CR106" s="13" t="s">
        <v>50</v>
      </c>
      <c r="CS106" s="13" t="s">
        <v>50</v>
      </c>
      <c r="CT106" s="13" t="s">
        <v>50</v>
      </c>
      <c r="CU106" s="13" t="s">
        <v>2626</v>
      </c>
      <c r="CV106" s="13" t="s">
        <v>2626</v>
      </c>
      <c r="CW106" s="13" t="s">
        <v>50</v>
      </c>
      <c r="CX106" s="13" t="s">
        <v>50</v>
      </c>
      <c r="CY106" s="13" t="s">
        <v>2626</v>
      </c>
      <c r="CZ106" s="13" t="s">
        <v>2626</v>
      </c>
      <c r="DA106" s="13" t="s">
        <v>2626</v>
      </c>
      <c r="DB106" s="13" t="s">
        <v>2626</v>
      </c>
      <c r="DC106" s="13" t="s">
        <v>50</v>
      </c>
      <c r="DD106" s="13" t="s">
        <v>2626</v>
      </c>
      <c r="DE106" s="13" t="s">
        <v>2626</v>
      </c>
      <c r="DF106" s="13" t="s">
        <v>2626</v>
      </c>
      <c r="DG106" s="13" t="s">
        <v>3336</v>
      </c>
      <c r="DH106" s="13" t="s">
        <v>2626</v>
      </c>
      <c r="DI106" s="13" t="s">
        <v>2626</v>
      </c>
      <c r="DJ106" s="13" t="s">
        <v>50</v>
      </c>
      <c r="DK106" s="13" t="s">
        <v>50</v>
      </c>
      <c r="DL106" s="13" t="s">
        <v>2626</v>
      </c>
      <c r="DM106" s="13" t="s">
        <v>50</v>
      </c>
      <c r="DN106" s="13" t="s">
        <v>50</v>
      </c>
      <c r="DO106" s="13" t="s">
        <v>50</v>
      </c>
      <c r="DP106" s="13" t="s">
        <v>2626</v>
      </c>
      <c r="DQ106" s="13" t="s">
        <v>2626</v>
      </c>
      <c r="DR106" s="13" t="s">
        <v>50</v>
      </c>
      <c r="DS106" s="13" t="s">
        <v>50</v>
      </c>
      <c r="DT106" s="13" t="s">
        <v>50</v>
      </c>
      <c r="DU106" s="13" t="s">
        <v>50</v>
      </c>
      <c r="DV106" s="13" t="s">
        <v>50</v>
      </c>
      <c r="DW106" s="13" t="s">
        <v>2626</v>
      </c>
      <c r="DX106" s="13" t="s">
        <v>2626</v>
      </c>
      <c r="DY106" s="13" t="s">
        <v>2626</v>
      </c>
      <c r="DZ106" s="13" t="s">
        <v>2626</v>
      </c>
      <c r="EA106" s="13" t="s">
        <v>50</v>
      </c>
      <c r="EB106" s="13" t="s">
        <v>2626</v>
      </c>
      <c r="EC106" s="13" t="s">
        <v>2626</v>
      </c>
      <c r="ED106" s="13" t="s">
        <v>2626</v>
      </c>
      <c r="EE106" s="13" t="s">
        <v>2626</v>
      </c>
      <c r="EF106" s="13" t="s">
        <v>50</v>
      </c>
      <c r="EG106" s="13" t="s">
        <v>50</v>
      </c>
      <c r="EH106" s="13" t="s">
        <v>2626</v>
      </c>
      <c r="EI106" s="13" t="s">
        <v>2626</v>
      </c>
      <c r="EJ106" s="13" t="s">
        <v>2626</v>
      </c>
      <c r="EK106" s="13" t="s">
        <v>2626</v>
      </c>
      <c r="EL106" s="99"/>
      <c r="EM106" s="99"/>
    </row>
    <row r="107" spans="1:143" s="13" customFormat="1" ht="15" x14ac:dyDescent="0.25">
      <c r="A107" s="30" t="s">
        <v>439</v>
      </c>
      <c r="B107" s="97" t="s">
        <v>960</v>
      </c>
      <c r="C107" s="97" t="s">
        <v>95</v>
      </c>
      <c r="D107" s="97"/>
      <c r="E107" s="97" t="s">
        <v>973</v>
      </c>
      <c r="F107" s="96" t="s">
        <v>3538</v>
      </c>
      <c r="G107" s="4" t="s">
        <v>382</v>
      </c>
      <c r="H107" s="14" t="s">
        <v>2624</v>
      </c>
      <c r="I107" s="14" t="s">
        <v>427</v>
      </c>
      <c r="J107" s="13" t="s">
        <v>2626</v>
      </c>
      <c r="K107" s="13" t="s">
        <v>2626</v>
      </c>
      <c r="L107" s="13" t="s">
        <v>2626</v>
      </c>
      <c r="M107" s="13" t="s">
        <v>2626</v>
      </c>
      <c r="N107" s="13" t="s">
        <v>2626</v>
      </c>
      <c r="O107" s="47" t="s">
        <v>2626</v>
      </c>
      <c r="P107" s="13" t="s">
        <v>2626</v>
      </c>
      <c r="Q107" s="13" t="s">
        <v>50</v>
      </c>
      <c r="R107" s="13" t="s">
        <v>50</v>
      </c>
      <c r="S107" s="13" t="s">
        <v>2626</v>
      </c>
      <c r="T107" s="13" t="s">
        <v>2626</v>
      </c>
      <c r="U107" s="13" t="s">
        <v>2626</v>
      </c>
      <c r="V107" s="13" t="s">
        <v>2626</v>
      </c>
      <c r="W107" s="13" t="s">
        <v>2626</v>
      </c>
      <c r="X107" s="13" t="s">
        <v>2626</v>
      </c>
      <c r="Y107" s="13" t="s">
        <v>2626</v>
      </c>
      <c r="Z107" s="13" t="s">
        <v>2626</v>
      </c>
      <c r="AA107" s="13" t="s">
        <v>2626</v>
      </c>
      <c r="AB107" s="13" t="s">
        <v>2626</v>
      </c>
      <c r="AC107" s="13" t="s">
        <v>50</v>
      </c>
      <c r="AD107" s="13" t="s">
        <v>50</v>
      </c>
      <c r="AE107" s="13" t="s">
        <v>50</v>
      </c>
      <c r="AF107" s="13" t="s">
        <v>2626</v>
      </c>
      <c r="AG107" s="13" t="s">
        <v>2626</v>
      </c>
      <c r="AH107" s="13" t="s">
        <v>50</v>
      </c>
      <c r="AI107" s="13" t="s">
        <v>50</v>
      </c>
      <c r="AJ107" s="13" t="s">
        <v>2626</v>
      </c>
      <c r="AK107" s="13" t="s">
        <v>2626</v>
      </c>
      <c r="AL107" s="13" t="s">
        <v>50</v>
      </c>
      <c r="AM107" s="13" t="s">
        <v>50</v>
      </c>
      <c r="AN107" s="13" t="s">
        <v>50</v>
      </c>
      <c r="AO107" s="13" t="s">
        <v>50</v>
      </c>
      <c r="AP107" s="13" t="s">
        <v>50</v>
      </c>
      <c r="AQ107" s="13" t="s">
        <v>50</v>
      </c>
      <c r="AR107" s="13" t="s">
        <v>50</v>
      </c>
      <c r="AS107" s="13" t="s">
        <v>50</v>
      </c>
      <c r="AT107" s="13" t="s">
        <v>2626</v>
      </c>
      <c r="AU107" s="13" t="s">
        <v>2626</v>
      </c>
      <c r="AV107" s="13" t="s">
        <v>3008</v>
      </c>
      <c r="AW107" s="13" t="s">
        <v>3008</v>
      </c>
      <c r="AX107" s="13" t="s">
        <v>50</v>
      </c>
      <c r="AY107" s="13" t="s">
        <v>50</v>
      </c>
      <c r="AZ107" s="13" t="s">
        <v>50</v>
      </c>
      <c r="BA107" s="13" t="s">
        <v>2626</v>
      </c>
      <c r="BB107" s="13" t="s">
        <v>2626</v>
      </c>
      <c r="BC107" s="13" t="s">
        <v>2626</v>
      </c>
      <c r="BD107" s="13" t="s">
        <v>2626</v>
      </c>
      <c r="BE107" s="13" t="s">
        <v>50</v>
      </c>
      <c r="BF107" s="13" t="s">
        <v>50</v>
      </c>
      <c r="BG107" s="13" t="s">
        <v>50</v>
      </c>
      <c r="BH107" s="13" t="s">
        <v>50</v>
      </c>
      <c r="BI107" s="13" t="s">
        <v>50</v>
      </c>
      <c r="BJ107" s="13" t="s">
        <v>2626</v>
      </c>
      <c r="BK107" s="13" t="s">
        <v>2626</v>
      </c>
      <c r="BL107" s="13" t="s">
        <v>2626</v>
      </c>
      <c r="BM107" s="13" t="s">
        <v>2626</v>
      </c>
      <c r="BN107" s="13" t="s">
        <v>50</v>
      </c>
      <c r="BO107" s="13" t="s">
        <v>50</v>
      </c>
      <c r="BP107" s="13" t="s">
        <v>50</v>
      </c>
      <c r="BQ107" s="13" t="s">
        <v>50</v>
      </c>
      <c r="BR107" s="13" t="s">
        <v>50</v>
      </c>
      <c r="BS107" s="13" t="s">
        <v>50</v>
      </c>
      <c r="BT107" s="13" t="s">
        <v>2626</v>
      </c>
      <c r="BU107" s="13" t="s">
        <v>2626</v>
      </c>
      <c r="BV107" s="13" t="s">
        <v>2626</v>
      </c>
      <c r="BW107" s="13" t="s">
        <v>2626</v>
      </c>
      <c r="BX107" s="13" t="s">
        <v>50</v>
      </c>
      <c r="BY107" s="13" t="s">
        <v>50</v>
      </c>
      <c r="BZ107" s="13" t="s">
        <v>2626</v>
      </c>
      <c r="CA107" s="13" t="s">
        <v>2626</v>
      </c>
      <c r="CB107" s="13" t="s">
        <v>50</v>
      </c>
      <c r="CC107" s="13" t="s">
        <v>2626</v>
      </c>
      <c r="CD107" s="13" t="s">
        <v>2626</v>
      </c>
      <c r="CE107" s="13" t="s">
        <v>50</v>
      </c>
      <c r="CF107" s="13" t="s">
        <v>50</v>
      </c>
      <c r="CG107" s="13" t="s">
        <v>50</v>
      </c>
      <c r="CH107" s="13" t="s">
        <v>2626</v>
      </c>
      <c r="CI107" s="13" t="s">
        <v>2626</v>
      </c>
      <c r="CJ107" s="13" t="s">
        <v>2626</v>
      </c>
      <c r="CK107" s="13" t="s">
        <v>2626</v>
      </c>
      <c r="CL107" s="13" t="s">
        <v>2626</v>
      </c>
      <c r="CM107" s="13" t="s">
        <v>2626</v>
      </c>
      <c r="CN107" s="13" t="s">
        <v>2626</v>
      </c>
      <c r="CO107" s="13" t="s">
        <v>2626</v>
      </c>
      <c r="CP107" s="13" t="s">
        <v>2626</v>
      </c>
      <c r="CQ107" s="13" t="s">
        <v>50</v>
      </c>
      <c r="CR107" s="13" t="s">
        <v>50</v>
      </c>
      <c r="CS107" s="13" t="s">
        <v>50</v>
      </c>
      <c r="CT107" s="13" t="s">
        <v>50</v>
      </c>
      <c r="CU107" s="13" t="s">
        <v>2626</v>
      </c>
      <c r="CV107" s="13" t="s">
        <v>2626</v>
      </c>
      <c r="CW107" s="13" t="s">
        <v>50</v>
      </c>
      <c r="CX107" s="13" t="s">
        <v>50</v>
      </c>
      <c r="CY107" s="13" t="s">
        <v>2626</v>
      </c>
      <c r="CZ107" s="13" t="s">
        <v>2626</v>
      </c>
      <c r="DA107" s="13" t="s">
        <v>2626</v>
      </c>
      <c r="DB107" s="13" t="s">
        <v>2626</v>
      </c>
      <c r="DC107" s="13" t="s">
        <v>50</v>
      </c>
      <c r="DD107" s="13" t="s">
        <v>2626</v>
      </c>
      <c r="DE107" s="13" t="s">
        <v>2626</v>
      </c>
      <c r="DF107" s="13" t="s">
        <v>2626</v>
      </c>
      <c r="DG107" s="13" t="s">
        <v>3336</v>
      </c>
      <c r="DH107" s="13" t="s">
        <v>2626</v>
      </c>
      <c r="DI107" s="13" t="s">
        <v>2626</v>
      </c>
      <c r="DJ107" s="13" t="s">
        <v>50</v>
      </c>
      <c r="DK107" s="13" t="s">
        <v>50</v>
      </c>
      <c r="DL107" s="13" t="s">
        <v>2626</v>
      </c>
      <c r="DM107" s="13" t="s">
        <v>50</v>
      </c>
      <c r="DN107" s="13" t="s">
        <v>50</v>
      </c>
      <c r="DO107" s="13" t="s">
        <v>50</v>
      </c>
      <c r="DP107" s="13" t="s">
        <v>2626</v>
      </c>
      <c r="DQ107" s="13" t="s">
        <v>2626</v>
      </c>
      <c r="DR107" s="13" t="s">
        <v>50</v>
      </c>
      <c r="DS107" s="13" t="s">
        <v>50</v>
      </c>
      <c r="DT107" s="13" t="s">
        <v>50</v>
      </c>
      <c r="DU107" s="13" t="s">
        <v>50</v>
      </c>
      <c r="DV107" s="13" t="s">
        <v>50</v>
      </c>
      <c r="DW107" s="13" t="s">
        <v>2626</v>
      </c>
      <c r="DX107" s="13" t="s">
        <v>2626</v>
      </c>
      <c r="DY107" s="13" t="s">
        <v>2626</v>
      </c>
      <c r="DZ107" s="13" t="s">
        <v>2626</v>
      </c>
      <c r="EA107" s="13" t="s">
        <v>50</v>
      </c>
      <c r="EB107" s="13" t="s">
        <v>2626</v>
      </c>
      <c r="EC107" s="13" t="s">
        <v>2626</v>
      </c>
      <c r="ED107" s="13" t="s">
        <v>2626</v>
      </c>
      <c r="EE107" s="13" t="s">
        <v>2626</v>
      </c>
      <c r="EF107" s="13" t="s">
        <v>50</v>
      </c>
      <c r="EG107" s="13" t="s">
        <v>50</v>
      </c>
      <c r="EH107" s="13" t="s">
        <v>2626</v>
      </c>
      <c r="EI107" s="13" t="s">
        <v>2626</v>
      </c>
      <c r="EJ107" s="13" t="s">
        <v>2626</v>
      </c>
      <c r="EK107" s="13" t="s">
        <v>2626</v>
      </c>
      <c r="EL107" s="99"/>
      <c r="EM107" s="99"/>
    </row>
    <row r="108" spans="1:143" s="13" customFormat="1" ht="15" x14ac:dyDescent="0.25">
      <c r="A108" s="30" t="s">
        <v>440</v>
      </c>
      <c r="B108" s="97" t="s">
        <v>2532</v>
      </c>
      <c r="C108" s="97" t="s">
        <v>95</v>
      </c>
      <c r="D108" s="97"/>
      <c r="E108" s="97" t="s">
        <v>973</v>
      </c>
      <c r="F108" s="96" t="s">
        <v>3538</v>
      </c>
      <c r="G108" s="4" t="s">
        <v>384</v>
      </c>
      <c r="H108" s="14" t="s">
        <v>2624</v>
      </c>
      <c r="I108" s="14" t="s">
        <v>427</v>
      </c>
      <c r="J108" s="13" t="s">
        <v>2626</v>
      </c>
      <c r="K108" s="13" t="s">
        <v>2626</v>
      </c>
      <c r="L108" s="13" t="s">
        <v>2626</v>
      </c>
      <c r="M108" s="13" t="s">
        <v>2626</v>
      </c>
      <c r="N108" s="13" t="s">
        <v>2626</v>
      </c>
      <c r="O108" s="47" t="s">
        <v>2626</v>
      </c>
      <c r="P108" s="13" t="s">
        <v>2626</v>
      </c>
      <c r="Q108" s="13" t="s">
        <v>50</v>
      </c>
      <c r="R108" s="13" t="s">
        <v>50</v>
      </c>
      <c r="S108" s="13" t="s">
        <v>2626</v>
      </c>
      <c r="T108" s="13" t="s">
        <v>2626</v>
      </c>
      <c r="U108" s="13" t="s">
        <v>2626</v>
      </c>
      <c r="V108" s="13" t="s">
        <v>2626</v>
      </c>
      <c r="W108" s="13" t="s">
        <v>2626</v>
      </c>
      <c r="X108" s="13" t="s">
        <v>2626</v>
      </c>
      <c r="Y108" s="13" t="s">
        <v>2626</v>
      </c>
      <c r="Z108" s="13" t="s">
        <v>2626</v>
      </c>
      <c r="AA108" s="13" t="s">
        <v>2626</v>
      </c>
      <c r="AB108" s="13" t="s">
        <v>2626</v>
      </c>
      <c r="AC108" s="13" t="s">
        <v>50</v>
      </c>
      <c r="AD108" s="13" t="s">
        <v>50</v>
      </c>
      <c r="AE108" s="13" t="s">
        <v>50</v>
      </c>
      <c r="AF108" s="13" t="s">
        <v>2626</v>
      </c>
      <c r="AG108" s="13" t="s">
        <v>2626</v>
      </c>
      <c r="AH108" s="13" t="s">
        <v>50</v>
      </c>
      <c r="AI108" s="13" t="s">
        <v>50</v>
      </c>
      <c r="AJ108" s="13" t="s">
        <v>2626</v>
      </c>
      <c r="AK108" s="13" t="s">
        <v>2626</v>
      </c>
      <c r="AL108" s="13" t="s">
        <v>50</v>
      </c>
      <c r="AM108" s="13" t="s">
        <v>50</v>
      </c>
      <c r="AN108" s="13" t="s">
        <v>50</v>
      </c>
      <c r="AO108" s="13" t="s">
        <v>50</v>
      </c>
      <c r="AP108" s="13" t="s">
        <v>50</v>
      </c>
      <c r="AQ108" s="13" t="s">
        <v>50</v>
      </c>
      <c r="AR108" s="13" t="s">
        <v>50</v>
      </c>
      <c r="AS108" s="13" t="s">
        <v>50</v>
      </c>
      <c r="AT108" s="13" t="s">
        <v>2626</v>
      </c>
      <c r="AU108" s="13" t="s">
        <v>2626</v>
      </c>
      <c r="AV108" s="13" t="s">
        <v>2626</v>
      </c>
      <c r="AW108" s="13" t="s">
        <v>2626</v>
      </c>
      <c r="AX108" s="13" t="s">
        <v>50</v>
      </c>
      <c r="AY108" s="13" t="s">
        <v>50</v>
      </c>
      <c r="AZ108" s="13" t="s">
        <v>50</v>
      </c>
      <c r="BA108" s="13" t="s">
        <v>2626</v>
      </c>
      <c r="BB108" s="13" t="s">
        <v>2626</v>
      </c>
      <c r="BC108" s="13" t="s">
        <v>2626</v>
      </c>
      <c r="BD108" s="13" t="s">
        <v>2626</v>
      </c>
      <c r="BE108" s="13" t="s">
        <v>50</v>
      </c>
      <c r="BF108" s="13" t="s">
        <v>50</v>
      </c>
      <c r="BG108" s="13" t="s">
        <v>50</v>
      </c>
      <c r="BH108" s="13" t="s">
        <v>50</v>
      </c>
      <c r="BI108" s="13" t="s">
        <v>50</v>
      </c>
      <c r="BJ108" s="13" t="s">
        <v>2626</v>
      </c>
      <c r="BK108" s="13" t="s">
        <v>2626</v>
      </c>
      <c r="BL108" s="13" t="s">
        <v>2626</v>
      </c>
      <c r="BM108" s="13" t="s">
        <v>2626</v>
      </c>
      <c r="BN108" s="13" t="s">
        <v>50</v>
      </c>
      <c r="BO108" s="13" t="s">
        <v>50</v>
      </c>
      <c r="BP108" s="13" t="s">
        <v>50</v>
      </c>
      <c r="BQ108" s="13" t="s">
        <v>50</v>
      </c>
      <c r="BR108" s="13" t="s">
        <v>50</v>
      </c>
      <c r="BS108" s="13" t="s">
        <v>50</v>
      </c>
      <c r="BT108" s="13" t="s">
        <v>2626</v>
      </c>
      <c r="BU108" s="13" t="s">
        <v>2626</v>
      </c>
      <c r="BV108" s="13" t="s">
        <v>2626</v>
      </c>
      <c r="BW108" s="13" t="s">
        <v>2626</v>
      </c>
      <c r="BX108" s="13" t="s">
        <v>50</v>
      </c>
      <c r="BY108" s="13" t="s">
        <v>50</v>
      </c>
      <c r="BZ108" s="13" t="s">
        <v>2626</v>
      </c>
      <c r="CA108" s="13" t="s">
        <v>2626</v>
      </c>
      <c r="CB108" s="13" t="s">
        <v>50</v>
      </c>
      <c r="CC108" s="13" t="s">
        <v>2626</v>
      </c>
      <c r="CD108" s="13" t="s">
        <v>2626</v>
      </c>
      <c r="CE108" s="13" t="s">
        <v>50</v>
      </c>
      <c r="CF108" s="13" t="s">
        <v>50</v>
      </c>
      <c r="CG108" s="13" t="s">
        <v>50</v>
      </c>
      <c r="CH108" s="13" t="s">
        <v>2626</v>
      </c>
      <c r="CI108" s="13" t="s">
        <v>2626</v>
      </c>
      <c r="CJ108" s="13" t="s">
        <v>2626</v>
      </c>
      <c r="CK108" s="13" t="s">
        <v>2626</v>
      </c>
      <c r="CL108" s="13" t="s">
        <v>2626</v>
      </c>
      <c r="CM108" s="13" t="s">
        <v>2626</v>
      </c>
      <c r="CN108" s="13" t="s">
        <v>2626</v>
      </c>
      <c r="CO108" s="13" t="s">
        <v>2626</v>
      </c>
      <c r="CP108" s="13" t="s">
        <v>2626</v>
      </c>
      <c r="CQ108" s="13" t="s">
        <v>50</v>
      </c>
      <c r="CR108" s="13" t="s">
        <v>50</v>
      </c>
      <c r="CS108" s="13" t="s">
        <v>50</v>
      </c>
      <c r="CT108" s="13" t="s">
        <v>50</v>
      </c>
      <c r="CU108" s="13" t="s">
        <v>2626</v>
      </c>
      <c r="CV108" s="13" t="s">
        <v>2626</v>
      </c>
      <c r="CW108" s="13" t="s">
        <v>50</v>
      </c>
      <c r="CX108" s="13" t="s">
        <v>50</v>
      </c>
      <c r="CY108" s="13" t="s">
        <v>2626</v>
      </c>
      <c r="CZ108" s="13" t="s">
        <v>2626</v>
      </c>
      <c r="DA108" s="13" t="s">
        <v>3297</v>
      </c>
      <c r="DB108" s="13" t="s">
        <v>3308</v>
      </c>
      <c r="DC108" s="13" t="s">
        <v>50</v>
      </c>
      <c r="DD108" s="13" t="s">
        <v>2626</v>
      </c>
      <c r="DE108" s="13" t="s">
        <v>2626</v>
      </c>
      <c r="DF108" s="13" t="s">
        <v>2626</v>
      </c>
      <c r="DG108" s="13" t="s">
        <v>3336</v>
      </c>
      <c r="DH108" s="13" t="s">
        <v>2626</v>
      </c>
      <c r="DI108" s="13" t="s">
        <v>2626</v>
      </c>
      <c r="DJ108" s="13" t="s">
        <v>50</v>
      </c>
      <c r="DK108" s="13" t="s">
        <v>50</v>
      </c>
      <c r="DL108" s="13" t="s">
        <v>2626</v>
      </c>
      <c r="DM108" s="13" t="s">
        <v>50</v>
      </c>
      <c r="DN108" s="13" t="s">
        <v>50</v>
      </c>
      <c r="DO108" s="13" t="s">
        <v>50</v>
      </c>
      <c r="DP108" s="13" t="s">
        <v>2626</v>
      </c>
      <c r="DQ108" s="13" t="s">
        <v>2626</v>
      </c>
      <c r="DR108" s="13" t="s">
        <v>50</v>
      </c>
      <c r="DS108" s="13" t="s">
        <v>50</v>
      </c>
      <c r="DT108" s="13" t="s">
        <v>50</v>
      </c>
      <c r="DU108" s="13" t="s">
        <v>50</v>
      </c>
      <c r="DV108" s="13" t="s">
        <v>50</v>
      </c>
      <c r="DW108" s="13" t="s">
        <v>2626</v>
      </c>
      <c r="DX108" s="13" t="s">
        <v>2626</v>
      </c>
      <c r="DY108" s="13" t="s">
        <v>2626</v>
      </c>
      <c r="DZ108" s="13" t="s">
        <v>2626</v>
      </c>
      <c r="EA108" s="13" t="s">
        <v>50</v>
      </c>
      <c r="EB108" s="13" t="s">
        <v>2626</v>
      </c>
      <c r="EC108" s="13" t="s">
        <v>2626</v>
      </c>
      <c r="ED108" s="13" t="s">
        <v>2626</v>
      </c>
      <c r="EE108" s="13" t="s">
        <v>2626</v>
      </c>
      <c r="EF108" s="13" t="s">
        <v>50</v>
      </c>
      <c r="EG108" s="13" t="s">
        <v>50</v>
      </c>
      <c r="EH108" s="13" t="s">
        <v>2626</v>
      </c>
      <c r="EI108" s="13" t="s">
        <v>2626</v>
      </c>
      <c r="EJ108" s="13" t="s">
        <v>2626</v>
      </c>
      <c r="EK108" s="13" t="s">
        <v>2626</v>
      </c>
      <c r="EL108" s="99"/>
      <c r="EM108" s="99"/>
    </row>
    <row r="109" spans="1:143" s="13" customFormat="1" ht="15" x14ac:dyDescent="0.25">
      <c r="A109" s="30" t="s">
        <v>441</v>
      </c>
      <c r="B109" s="97" t="s">
        <v>2533</v>
      </c>
      <c r="C109" s="97" t="s">
        <v>95</v>
      </c>
      <c r="D109" s="97"/>
      <c r="E109" s="97" t="s">
        <v>973</v>
      </c>
      <c r="F109" s="96" t="s">
        <v>3538</v>
      </c>
      <c r="G109" s="4" t="s">
        <v>383</v>
      </c>
      <c r="H109" s="14" t="s">
        <v>2624</v>
      </c>
      <c r="I109" s="14" t="s">
        <v>427</v>
      </c>
      <c r="J109" s="13" t="s">
        <v>2626</v>
      </c>
      <c r="K109" s="13" t="s">
        <v>2626</v>
      </c>
      <c r="L109" s="13" t="s">
        <v>2626</v>
      </c>
      <c r="M109" s="13" t="s">
        <v>2626</v>
      </c>
      <c r="N109" s="13" t="s">
        <v>2626</v>
      </c>
      <c r="O109" s="47" t="s">
        <v>2626</v>
      </c>
      <c r="P109" s="13" t="s">
        <v>2626</v>
      </c>
      <c r="Q109" s="13" t="s">
        <v>50</v>
      </c>
      <c r="R109" s="13" t="s">
        <v>50</v>
      </c>
      <c r="S109" s="13" t="s">
        <v>2626</v>
      </c>
      <c r="T109" s="13" t="s">
        <v>2626</v>
      </c>
      <c r="U109" s="13" t="s">
        <v>2626</v>
      </c>
      <c r="V109" s="13" t="s">
        <v>2626</v>
      </c>
      <c r="W109" s="13" t="s">
        <v>2626</v>
      </c>
      <c r="X109" s="13" t="s">
        <v>2626</v>
      </c>
      <c r="Y109" s="13" t="s">
        <v>2626</v>
      </c>
      <c r="Z109" s="13" t="s">
        <v>2626</v>
      </c>
      <c r="AA109" s="13" t="s">
        <v>2626</v>
      </c>
      <c r="AB109" s="13" t="s">
        <v>2626</v>
      </c>
      <c r="AC109" s="13" t="s">
        <v>50</v>
      </c>
      <c r="AD109" s="13" t="s">
        <v>50</v>
      </c>
      <c r="AE109" s="13" t="s">
        <v>50</v>
      </c>
      <c r="AF109" s="13" t="s">
        <v>2626</v>
      </c>
      <c r="AG109" s="13" t="s">
        <v>2626</v>
      </c>
      <c r="AH109" s="13" t="s">
        <v>50</v>
      </c>
      <c r="AI109" s="13" t="s">
        <v>50</v>
      </c>
      <c r="AJ109" s="13" t="s">
        <v>2626</v>
      </c>
      <c r="AK109" s="13" t="s">
        <v>2626</v>
      </c>
      <c r="AL109" s="13" t="s">
        <v>50</v>
      </c>
      <c r="AM109" s="13" t="s">
        <v>50</v>
      </c>
      <c r="AN109" s="13" t="s">
        <v>50</v>
      </c>
      <c r="AO109" s="13" t="s">
        <v>50</v>
      </c>
      <c r="AP109" s="13" t="s">
        <v>50</v>
      </c>
      <c r="AQ109" s="13" t="s">
        <v>50</v>
      </c>
      <c r="AR109" s="13" t="s">
        <v>50</v>
      </c>
      <c r="AS109" s="13" t="s">
        <v>50</v>
      </c>
      <c r="AT109" s="13" t="s">
        <v>2626</v>
      </c>
      <c r="AU109" s="13" t="s">
        <v>2626</v>
      </c>
      <c r="AV109" s="13" t="s">
        <v>2626</v>
      </c>
      <c r="AW109" s="13" t="s">
        <v>2626</v>
      </c>
      <c r="AX109" s="13" t="s">
        <v>50</v>
      </c>
      <c r="AY109" s="13" t="s">
        <v>50</v>
      </c>
      <c r="AZ109" s="13" t="s">
        <v>50</v>
      </c>
      <c r="BA109" s="13" t="s">
        <v>2626</v>
      </c>
      <c r="BB109" s="13" t="s">
        <v>2626</v>
      </c>
      <c r="BC109" s="13" t="s">
        <v>2626</v>
      </c>
      <c r="BD109" s="13" t="s">
        <v>2626</v>
      </c>
      <c r="BE109" s="13" t="s">
        <v>50</v>
      </c>
      <c r="BF109" s="13" t="s">
        <v>50</v>
      </c>
      <c r="BG109" s="13" t="s">
        <v>50</v>
      </c>
      <c r="BH109" s="13" t="s">
        <v>50</v>
      </c>
      <c r="BI109" s="13" t="s">
        <v>50</v>
      </c>
      <c r="BJ109" s="13" t="s">
        <v>2626</v>
      </c>
      <c r="BK109" s="13" t="s">
        <v>2626</v>
      </c>
      <c r="BL109" s="13" t="s">
        <v>2626</v>
      </c>
      <c r="BM109" s="13" t="s">
        <v>2626</v>
      </c>
      <c r="BN109" s="13" t="s">
        <v>50</v>
      </c>
      <c r="BO109" s="13" t="s">
        <v>50</v>
      </c>
      <c r="BP109" s="13" t="s">
        <v>50</v>
      </c>
      <c r="BQ109" s="13" t="s">
        <v>50</v>
      </c>
      <c r="BR109" s="13" t="s">
        <v>50</v>
      </c>
      <c r="BS109" s="13" t="s">
        <v>50</v>
      </c>
      <c r="BT109" s="13" t="s">
        <v>2626</v>
      </c>
      <c r="BU109" s="13" t="s">
        <v>2626</v>
      </c>
      <c r="BV109" s="13" t="s">
        <v>2626</v>
      </c>
      <c r="BW109" s="13" t="s">
        <v>2626</v>
      </c>
      <c r="BX109" s="13" t="s">
        <v>50</v>
      </c>
      <c r="BY109" s="13" t="s">
        <v>50</v>
      </c>
      <c r="BZ109" s="13" t="s">
        <v>2626</v>
      </c>
      <c r="CA109" s="13" t="s">
        <v>2626</v>
      </c>
      <c r="CB109" s="13" t="s">
        <v>50</v>
      </c>
      <c r="CC109" s="13" t="s">
        <v>2626</v>
      </c>
      <c r="CD109" s="13" t="s">
        <v>2626</v>
      </c>
      <c r="CE109" s="13" t="s">
        <v>50</v>
      </c>
      <c r="CF109" s="13" t="s">
        <v>50</v>
      </c>
      <c r="CG109" s="13" t="s">
        <v>50</v>
      </c>
      <c r="CH109" s="13" t="s">
        <v>2626</v>
      </c>
      <c r="CI109" s="13" t="s">
        <v>2626</v>
      </c>
      <c r="CJ109" s="13" t="s">
        <v>2626</v>
      </c>
      <c r="CK109" s="13" t="s">
        <v>2626</v>
      </c>
      <c r="CL109" s="13" t="s">
        <v>2626</v>
      </c>
      <c r="CM109" s="13" t="s">
        <v>2626</v>
      </c>
      <c r="CN109" s="13" t="s">
        <v>2626</v>
      </c>
      <c r="CO109" s="13" t="s">
        <v>2626</v>
      </c>
      <c r="CP109" s="13" t="s">
        <v>2626</v>
      </c>
      <c r="CQ109" s="13" t="s">
        <v>50</v>
      </c>
      <c r="CR109" s="13" t="s">
        <v>50</v>
      </c>
      <c r="CS109" s="13" t="s">
        <v>50</v>
      </c>
      <c r="CT109" s="13" t="s">
        <v>50</v>
      </c>
      <c r="CU109" s="13" t="s">
        <v>2626</v>
      </c>
      <c r="CV109" s="13" t="s">
        <v>2626</v>
      </c>
      <c r="CW109" s="13" t="s">
        <v>50</v>
      </c>
      <c r="CX109" s="13" t="s">
        <v>50</v>
      </c>
      <c r="CY109" s="13" t="s">
        <v>2626</v>
      </c>
      <c r="CZ109" s="13" t="s">
        <v>2626</v>
      </c>
      <c r="DA109" s="13" t="s">
        <v>2626</v>
      </c>
      <c r="DB109" s="13" t="s">
        <v>2626</v>
      </c>
      <c r="DC109" s="13" t="s">
        <v>50</v>
      </c>
      <c r="DD109" s="13" t="s">
        <v>2626</v>
      </c>
      <c r="DE109" s="13" t="s">
        <v>2626</v>
      </c>
      <c r="DF109" s="13" t="s">
        <v>2626</v>
      </c>
      <c r="DG109" s="13" t="s">
        <v>3336</v>
      </c>
      <c r="DH109" s="13" t="s">
        <v>2626</v>
      </c>
      <c r="DI109" s="13" t="s">
        <v>2626</v>
      </c>
      <c r="DJ109" s="13" t="s">
        <v>50</v>
      </c>
      <c r="DK109" s="13" t="s">
        <v>50</v>
      </c>
      <c r="DL109" s="13" t="s">
        <v>2626</v>
      </c>
      <c r="DM109" s="13" t="s">
        <v>50</v>
      </c>
      <c r="DN109" s="13" t="s">
        <v>50</v>
      </c>
      <c r="DO109" s="13" t="s">
        <v>50</v>
      </c>
      <c r="DP109" s="13" t="s">
        <v>2626</v>
      </c>
      <c r="DQ109" s="13" t="s">
        <v>2626</v>
      </c>
      <c r="DR109" s="13" t="s">
        <v>50</v>
      </c>
      <c r="DS109" s="13" t="s">
        <v>50</v>
      </c>
      <c r="DT109" s="13" t="s">
        <v>50</v>
      </c>
      <c r="DU109" s="13" t="s">
        <v>50</v>
      </c>
      <c r="DV109" s="13" t="s">
        <v>50</v>
      </c>
      <c r="DW109" s="13" t="s">
        <v>2626</v>
      </c>
      <c r="DX109" s="13" t="s">
        <v>2626</v>
      </c>
      <c r="DY109" s="13" t="s">
        <v>2626</v>
      </c>
      <c r="DZ109" s="13" t="s">
        <v>2626</v>
      </c>
      <c r="EA109" s="13" t="s">
        <v>50</v>
      </c>
      <c r="EB109" s="13" t="s">
        <v>2626</v>
      </c>
      <c r="EC109" s="13" t="s">
        <v>2626</v>
      </c>
      <c r="ED109" s="13" t="s">
        <v>2626</v>
      </c>
      <c r="EE109" s="13" t="s">
        <v>2626</v>
      </c>
      <c r="EF109" s="13" t="s">
        <v>50</v>
      </c>
      <c r="EG109" s="13" t="s">
        <v>50</v>
      </c>
      <c r="EH109" s="13" t="s">
        <v>2626</v>
      </c>
      <c r="EI109" s="13" t="s">
        <v>2626</v>
      </c>
      <c r="EJ109" s="13" t="s">
        <v>2626</v>
      </c>
      <c r="EK109" s="13" t="s">
        <v>2626</v>
      </c>
      <c r="EL109" s="99"/>
      <c r="EM109" s="99"/>
    </row>
    <row r="110" spans="1:143" s="13" customFormat="1" ht="15" x14ac:dyDescent="0.25">
      <c r="A110" s="30" t="s">
        <v>442</v>
      </c>
      <c r="B110" s="97" t="s">
        <v>2534</v>
      </c>
      <c r="C110" s="97" t="s">
        <v>95</v>
      </c>
      <c r="D110" s="97"/>
      <c r="E110" s="97" t="s">
        <v>973</v>
      </c>
      <c r="F110" s="96" t="s">
        <v>3538</v>
      </c>
      <c r="G110" s="4" t="s">
        <v>4302</v>
      </c>
      <c r="H110" s="14" t="s">
        <v>2624</v>
      </c>
      <c r="I110" s="14" t="s">
        <v>427</v>
      </c>
      <c r="J110" s="13" t="s">
        <v>2626</v>
      </c>
      <c r="K110" s="13" t="s">
        <v>2626</v>
      </c>
      <c r="L110" s="13" t="s">
        <v>2626</v>
      </c>
      <c r="M110" s="13" t="s">
        <v>2626</v>
      </c>
      <c r="N110" s="13" t="s">
        <v>2626</v>
      </c>
      <c r="O110" s="47" t="s">
        <v>2626</v>
      </c>
      <c r="P110" s="13" t="s">
        <v>2626</v>
      </c>
      <c r="Q110" s="13" t="s">
        <v>50</v>
      </c>
      <c r="R110" s="13" t="s">
        <v>50</v>
      </c>
      <c r="S110" s="13" t="s">
        <v>2626</v>
      </c>
      <c r="T110" s="13" t="s">
        <v>2626</v>
      </c>
      <c r="U110" s="13" t="s">
        <v>2626</v>
      </c>
      <c r="V110" s="13" t="s">
        <v>2626</v>
      </c>
      <c r="W110" s="13" t="s">
        <v>2626</v>
      </c>
      <c r="X110" s="13" t="s">
        <v>2626</v>
      </c>
      <c r="Y110" s="13" t="s">
        <v>2626</v>
      </c>
      <c r="Z110" s="13" t="s">
        <v>2626</v>
      </c>
      <c r="AA110" s="13" t="s">
        <v>2626</v>
      </c>
      <c r="AB110" s="13" t="s">
        <v>2626</v>
      </c>
      <c r="AC110" s="13" t="s">
        <v>50</v>
      </c>
      <c r="AD110" s="13" t="s">
        <v>50</v>
      </c>
      <c r="AE110" s="13" t="s">
        <v>50</v>
      </c>
      <c r="AF110" s="13" t="s">
        <v>2626</v>
      </c>
      <c r="AG110" s="13" t="s">
        <v>2626</v>
      </c>
      <c r="AH110" s="13" t="s">
        <v>50</v>
      </c>
      <c r="AI110" s="13" t="s">
        <v>50</v>
      </c>
      <c r="AJ110" s="13" t="s">
        <v>2626</v>
      </c>
      <c r="AK110" s="13" t="s">
        <v>2626</v>
      </c>
      <c r="AL110" s="13" t="s">
        <v>50</v>
      </c>
      <c r="AM110" s="13" t="s">
        <v>50</v>
      </c>
      <c r="AN110" s="13" t="s">
        <v>50</v>
      </c>
      <c r="AO110" s="13" t="s">
        <v>50</v>
      </c>
      <c r="AP110" s="13" t="s">
        <v>50</v>
      </c>
      <c r="AQ110" s="13" t="s">
        <v>50</v>
      </c>
      <c r="AR110" s="13" t="s">
        <v>50</v>
      </c>
      <c r="AS110" s="13" t="s">
        <v>50</v>
      </c>
      <c r="AT110" s="13" t="s">
        <v>2626</v>
      </c>
      <c r="AU110" s="13" t="s">
        <v>2626</v>
      </c>
      <c r="AV110" s="13" t="s">
        <v>2626</v>
      </c>
      <c r="AW110" s="13" t="s">
        <v>2626</v>
      </c>
      <c r="AX110" s="13" t="s">
        <v>50</v>
      </c>
      <c r="AY110" s="13" t="s">
        <v>50</v>
      </c>
      <c r="AZ110" s="13" t="s">
        <v>50</v>
      </c>
      <c r="BA110" s="13" t="s">
        <v>2626</v>
      </c>
      <c r="BB110" s="13" t="s">
        <v>2626</v>
      </c>
      <c r="BC110" s="13" t="s">
        <v>2626</v>
      </c>
      <c r="BD110" s="13" t="s">
        <v>2626</v>
      </c>
      <c r="BE110" s="13" t="s">
        <v>50</v>
      </c>
      <c r="BF110" s="13" t="s">
        <v>50</v>
      </c>
      <c r="BG110" s="13" t="s">
        <v>50</v>
      </c>
      <c r="BH110" s="13" t="s">
        <v>50</v>
      </c>
      <c r="BI110" s="13" t="s">
        <v>50</v>
      </c>
      <c r="BJ110" s="13" t="s">
        <v>2626</v>
      </c>
      <c r="BK110" s="13" t="s">
        <v>2626</v>
      </c>
      <c r="BL110" s="13" t="s">
        <v>2626</v>
      </c>
      <c r="BM110" s="13" t="s">
        <v>2626</v>
      </c>
      <c r="BN110" s="13" t="s">
        <v>50</v>
      </c>
      <c r="BO110" s="13" t="s">
        <v>50</v>
      </c>
      <c r="BP110" s="13" t="s">
        <v>50</v>
      </c>
      <c r="BQ110" s="13" t="s">
        <v>50</v>
      </c>
      <c r="BR110" s="13" t="s">
        <v>50</v>
      </c>
      <c r="BS110" s="13" t="s">
        <v>50</v>
      </c>
      <c r="BT110" s="13" t="s">
        <v>2626</v>
      </c>
      <c r="BU110" s="13" t="s">
        <v>2626</v>
      </c>
      <c r="BV110" s="13" t="s">
        <v>2626</v>
      </c>
      <c r="BW110" s="13" t="s">
        <v>2626</v>
      </c>
      <c r="BX110" s="13" t="s">
        <v>50</v>
      </c>
      <c r="BY110" s="13" t="s">
        <v>50</v>
      </c>
      <c r="BZ110" s="13" t="s">
        <v>2626</v>
      </c>
      <c r="CA110" s="13" t="s">
        <v>2626</v>
      </c>
      <c r="CB110" s="13" t="s">
        <v>50</v>
      </c>
      <c r="CC110" s="13" t="s">
        <v>2626</v>
      </c>
      <c r="CD110" s="13" t="s">
        <v>2626</v>
      </c>
      <c r="CE110" s="13" t="s">
        <v>50</v>
      </c>
      <c r="CF110" s="13" t="s">
        <v>50</v>
      </c>
      <c r="CG110" s="13" t="s">
        <v>50</v>
      </c>
      <c r="CH110" s="13" t="s">
        <v>2626</v>
      </c>
      <c r="CI110" s="13" t="s">
        <v>2626</v>
      </c>
      <c r="CJ110" s="13" t="s">
        <v>2626</v>
      </c>
      <c r="CK110" s="13" t="s">
        <v>2626</v>
      </c>
      <c r="CL110" s="13" t="s">
        <v>2626</v>
      </c>
      <c r="CM110" s="13" t="s">
        <v>2626</v>
      </c>
      <c r="CN110" s="13" t="s">
        <v>2626</v>
      </c>
      <c r="CO110" s="13" t="s">
        <v>2626</v>
      </c>
      <c r="CP110" s="13" t="s">
        <v>2626</v>
      </c>
      <c r="CQ110" s="13" t="s">
        <v>50</v>
      </c>
      <c r="CR110" s="13" t="s">
        <v>50</v>
      </c>
      <c r="CS110" s="13" t="s">
        <v>50</v>
      </c>
      <c r="CT110" s="13" t="s">
        <v>50</v>
      </c>
      <c r="CU110" s="13" t="s">
        <v>2626</v>
      </c>
      <c r="CV110" s="13" t="s">
        <v>2626</v>
      </c>
      <c r="CW110" s="13" t="s">
        <v>50</v>
      </c>
      <c r="CX110" s="13" t="s">
        <v>50</v>
      </c>
      <c r="CY110" s="13" t="s">
        <v>2626</v>
      </c>
      <c r="CZ110" s="13" t="s">
        <v>2626</v>
      </c>
      <c r="DA110" s="13" t="s">
        <v>2626</v>
      </c>
      <c r="DB110" s="13" t="s">
        <v>2626</v>
      </c>
      <c r="DC110" s="13" t="s">
        <v>50</v>
      </c>
      <c r="DD110" s="13" t="s">
        <v>2626</v>
      </c>
      <c r="DE110" s="13" t="s">
        <v>2626</v>
      </c>
      <c r="DF110" s="13" t="s">
        <v>2626</v>
      </c>
      <c r="DG110" s="13" t="s">
        <v>3336</v>
      </c>
      <c r="DH110" s="13" t="s">
        <v>2626</v>
      </c>
      <c r="DI110" s="13" t="s">
        <v>2626</v>
      </c>
      <c r="DJ110" s="13" t="s">
        <v>50</v>
      </c>
      <c r="DK110" s="13" t="s">
        <v>50</v>
      </c>
      <c r="DL110" s="13" t="s">
        <v>2626</v>
      </c>
      <c r="DM110" s="13" t="s">
        <v>50</v>
      </c>
      <c r="DN110" s="13" t="s">
        <v>50</v>
      </c>
      <c r="DO110" s="13" t="s">
        <v>50</v>
      </c>
      <c r="DP110" s="13" t="s">
        <v>2626</v>
      </c>
      <c r="DQ110" s="13" t="s">
        <v>2626</v>
      </c>
      <c r="DR110" s="13" t="s">
        <v>50</v>
      </c>
      <c r="DS110" s="13" t="s">
        <v>50</v>
      </c>
      <c r="DT110" s="13" t="s">
        <v>50</v>
      </c>
      <c r="DU110" s="13" t="s">
        <v>50</v>
      </c>
      <c r="DV110" s="13" t="s">
        <v>50</v>
      </c>
      <c r="DW110" s="13" t="s">
        <v>2626</v>
      </c>
      <c r="DX110" s="13" t="s">
        <v>2626</v>
      </c>
      <c r="DY110" s="13" t="s">
        <v>2626</v>
      </c>
      <c r="DZ110" s="13" t="s">
        <v>2626</v>
      </c>
      <c r="EA110" s="13" t="s">
        <v>50</v>
      </c>
      <c r="EB110" s="13" t="s">
        <v>2626</v>
      </c>
      <c r="EC110" s="13" t="s">
        <v>2626</v>
      </c>
      <c r="ED110" s="13" t="s">
        <v>2626</v>
      </c>
      <c r="EE110" s="13" t="s">
        <v>2626</v>
      </c>
      <c r="EF110" s="13" t="s">
        <v>50</v>
      </c>
      <c r="EG110" s="13" t="s">
        <v>50</v>
      </c>
      <c r="EH110" s="13" t="s">
        <v>2626</v>
      </c>
      <c r="EI110" s="13" t="s">
        <v>2626</v>
      </c>
      <c r="EJ110" s="13" t="s">
        <v>2626</v>
      </c>
      <c r="EK110" s="13" t="s">
        <v>2626</v>
      </c>
      <c r="EL110" s="99"/>
      <c r="EM110" s="99"/>
    </row>
    <row r="111" spans="1:143" s="13" customFormat="1" ht="15" x14ac:dyDescent="0.25">
      <c r="A111" s="30" t="s">
        <v>443</v>
      </c>
      <c r="B111" s="97" t="s">
        <v>2535</v>
      </c>
      <c r="C111" s="97" t="s">
        <v>95</v>
      </c>
      <c r="D111" s="97"/>
      <c r="E111" s="97" t="s">
        <v>973</v>
      </c>
      <c r="F111" s="96" t="s">
        <v>3538</v>
      </c>
      <c r="G111" s="4" t="s">
        <v>391</v>
      </c>
      <c r="H111" s="14" t="s">
        <v>2624</v>
      </c>
      <c r="I111" s="14" t="s">
        <v>427</v>
      </c>
      <c r="J111" s="13" t="s">
        <v>2626</v>
      </c>
      <c r="K111" s="13" t="s">
        <v>2626</v>
      </c>
      <c r="L111" s="13" t="s">
        <v>2626</v>
      </c>
      <c r="M111" s="13" t="s">
        <v>2626</v>
      </c>
      <c r="N111" s="13" t="s">
        <v>2626</v>
      </c>
      <c r="O111" s="47" t="s">
        <v>2626</v>
      </c>
      <c r="P111" s="13" t="s">
        <v>2626</v>
      </c>
      <c r="Q111" s="13" t="s">
        <v>50</v>
      </c>
      <c r="R111" s="13" t="s">
        <v>50</v>
      </c>
      <c r="S111" s="13" t="s">
        <v>2626</v>
      </c>
      <c r="T111" s="13" t="s">
        <v>2626</v>
      </c>
      <c r="U111" s="13" t="s">
        <v>2626</v>
      </c>
      <c r="V111" s="13" t="s">
        <v>2626</v>
      </c>
      <c r="W111" s="13" t="s">
        <v>2626</v>
      </c>
      <c r="X111" s="13" t="s">
        <v>2626</v>
      </c>
      <c r="Y111" s="13" t="s">
        <v>2626</v>
      </c>
      <c r="Z111" s="13" t="s">
        <v>2626</v>
      </c>
      <c r="AA111" s="13" t="s">
        <v>2626</v>
      </c>
      <c r="AB111" s="13" t="s">
        <v>2626</v>
      </c>
      <c r="AC111" s="13" t="s">
        <v>50</v>
      </c>
      <c r="AD111" s="13" t="s">
        <v>50</v>
      </c>
      <c r="AE111" s="13" t="s">
        <v>50</v>
      </c>
      <c r="AF111" s="13" t="s">
        <v>2626</v>
      </c>
      <c r="AG111" s="13" t="s">
        <v>2626</v>
      </c>
      <c r="AH111" s="13" t="s">
        <v>50</v>
      </c>
      <c r="AI111" s="13" t="s">
        <v>50</v>
      </c>
      <c r="AJ111" s="13" t="s">
        <v>2626</v>
      </c>
      <c r="AK111" s="13" t="s">
        <v>2626</v>
      </c>
      <c r="AL111" s="13" t="s">
        <v>50</v>
      </c>
      <c r="AM111" s="13" t="s">
        <v>50</v>
      </c>
      <c r="AN111" s="13" t="s">
        <v>50</v>
      </c>
      <c r="AO111" s="13" t="s">
        <v>50</v>
      </c>
      <c r="AP111" s="13" t="s">
        <v>50</v>
      </c>
      <c r="AQ111" s="13" t="s">
        <v>50</v>
      </c>
      <c r="AR111" s="13" t="s">
        <v>50</v>
      </c>
      <c r="AS111" s="13" t="s">
        <v>50</v>
      </c>
      <c r="AT111" s="13" t="s">
        <v>2626</v>
      </c>
      <c r="AU111" s="13" t="s">
        <v>2626</v>
      </c>
      <c r="AV111" s="13" t="s">
        <v>2626</v>
      </c>
      <c r="AW111" s="13" t="s">
        <v>2626</v>
      </c>
      <c r="AX111" s="13" t="s">
        <v>50</v>
      </c>
      <c r="AY111" s="13" t="s">
        <v>50</v>
      </c>
      <c r="AZ111" s="13" t="s">
        <v>50</v>
      </c>
      <c r="BA111" s="13" t="s">
        <v>2626</v>
      </c>
      <c r="BB111" s="13" t="s">
        <v>2626</v>
      </c>
      <c r="BC111" s="13" t="s">
        <v>2626</v>
      </c>
      <c r="BD111" s="13" t="s">
        <v>2626</v>
      </c>
      <c r="BE111" s="13" t="s">
        <v>50</v>
      </c>
      <c r="BF111" s="13" t="s">
        <v>50</v>
      </c>
      <c r="BG111" s="13" t="s">
        <v>50</v>
      </c>
      <c r="BH111" s="13" t="s">
        <v>50</v>
      </c>
      <c r="BI111" s="13" t="s">
        <v>50</v>
      </c>
      <c r="BJ111" s="13" t="s">
        <v>2626</v>
      </c>
      <c r="BK111" s="13" t="s">
        <v>2626</v>
      </c>
      <c r="BL111" s="13" t="s">
        <v>2626</v>
      </c>
      <c r="BM111" s="13" t="s">
        <v>2626</v>
      </c>
      <c r="BN111" s="13" t="s">
        <v>50</v>
      </c>
      <c r="BO111" s="13" t="s">
        <v>50</v>
      </c>
      <c r="BP111" s="13" t="s">
        <v>50</v>
      </c>
      <c r="BQ111" s="13" t="s">
        <v>50</v>
      </c>
      <c r="BR111" s="13" t="s">
        <v>50</v>
      </c>
      <c r="BS111" s="13" t="s">
        <v>50</v>
      </c>
      <c r="BT111" s="13" t="s">
        <v>2626</v>
      </c>
      <c r="BU111" s="13" t="s">
        <v>2626</v>
      </c>
      <c r="BV111" s="13" t="s">
        <v>2626</v>
      </c>
      <c r="BW111" s="13" t="s">
        <v>2626</v>
      </c>
      <c r="BX111" s="13" t="s">
        <v>50</v>
      </c>
      <c r="BY111" s="13" t="s">
        <v>50</v>
      </c>
      <c r="BZ111" s="13" t="s">
        <v>2626</v>
      </c>
      <c r="CA111" s="13" t="s">
        <v>2626</v>
      </c>
      <c r="CB111" s="13" t="s">
        <v>50</v>
      </c>
      <c r="CC111" s="13" t="s">
        <v>2626</v>
      </c>
      <c r="CD111" s="13" t="s">
        <v>2626</v>
      </c>
      <c r="CE111" s="13" t="s">
        <v>50</v>
      </c>
      <c r="CF111" s="13" t="s">
        <v>50</v>
      </c>
      <c r="CG111" s="13" t="s">
        <v>50</v>
      </c>
      <c r="CH111" s="13" t="s">
        <v>2626</v>
      </c>
      <c r="CI111" s="13" t="s">
        <v>2626</v>
      </c>
      <c r="CJ111" s="13" t="s">
        <v>2626</v>
      </c>
      <c r="CK111" s="13" t="s">
        <v>2626</v>
      </c>
      <c r="CL111" s="13" t="s">
        <v>2626</v>
      </c>
      <c r="CM111" s="13" t="s">
        <v>2626</v>
      </c>
      <c r="CN111" s="13" t="s">
        <v>2626</v>
      </c>
      <c r="CO111" s="13" t="s">
        <v>2626</v>
      </c>
      <c r="CP111" s="13" t="s">
        <v>2626</v>
      </c>
      <c r="CQ111" s="13" t="s">
        <v>50</v>
      </c>
      <c r="CR111" s="13" t="s">
        <v>50</v>
      </c>
      <c r="CS111" s="13" t="s">
        <v>50</v>
      </c>
      <c r="CT111" s="13" t="s">
        <v>50</v>
      </c>
      <c r="CU111" s="13" t="s">
        <v>2626</v>
      </c>
      <c r="CV111" s="13" t="s">
        <v>2626</v>
      </c>
      <c r="CW111" s="13" t="s">
        <v>50</v>
      </c>
      <c r="CX111" s="13" t="s">
        <v>50</v>
      </c>
      <c r="CY111" s="13" t="s">
        <v>2626</v>
      </c>
      <c r="CZ111" s="13" t="s">
        <v>2626</v>
      </c>
      <c r="DA111" s="13" t="s">
        <v>2626</v>
      </c>
      <c r="DB111" s="13" t="s">
        <v>2626</v>
      </c>
      <c r="DC111" s="13" t="s">
        <v>50</v>
      </c>
      <c r="DD111" s="13" t="s">
        <v>2626</v>
      </c>
      <c r="DE111" s="13" t="s">
        <v>2626</v>
      </c>
      <c r="DF111" s="13" t="s">
        <v>2626</v>
      </c>
      <c r="DG111" s="13" t="s">
        <v>3336</v>
      </c>
      <c r="DH111" s="13" t="s">
        <v>2626</v>
      </c>
      <c r="DI111" s="13" t="s">
        <v>2626</v>
      </c>
      <c r="DJ111" s="13" t="s">
        <v>50</v>
      </c>
      <c r="DK111" s="13" t="s">
        <v>50</v>
      </c>
      <c r="DL111" s="13" t="s">
        <v>2626</v>
      </c>
      <c r="DM111" s="13" t="s">
        <v>50</v>
      </c>
      <c r="DN111" s="13" t="s">
        <v>50</v>
      </c>
      <c r="DO111" s="13" t="s">
        <v>50</v>
      </c>
      <c r="DP111" s="13" t="s">
        <v>2626</v>
      </c>
      <c r="DQ111" s="13" t="s">
        <v>2626</v>
      </c>
      <c r="DR111" s="13" t="s">
        <v>50</v>
      </c>
      <c r="DS111" s="13" t="s">
        <v>50</v>
      </c>
      <c r="DT111" s="13" t="s">
        <v>50</v>
      </c>
      <c r="DU111" s="13" t="s">
        <v>50</v>
      </c>
      <c r="DV111" s="13" t="s">
        <v>50</v>
      </c>
      <c r="DW111" s="13" t="s">
        <v>2626</v>
      </c>
      <c r="DX111" s="13" t="s">
        <v>2626</v>
      </c>
      <c r="DY111" s="13" t="s">
        <v>2626</v>
      </c>
      <c r="DZ111" s="13" t="s">
        <v>2626</v>
      </c>
      <c r="EA111" s="13" t="s">
        <v>50</v>
      </c>
      <c r="EB111" s="13" t="s">
        <v>2626</v>
      </c>
      <c r="EC111" s="13" t="s">
        <v>2626</v>
      </c>
      <c r="ED111" s="13" t="s">
        <v>2626</v>
      </c>
      <c r="EE111" s="13" t="s">
        <v>2626</v>
      </c>
      <c r="EF111" s="13" t="s">
        <v>50</v>
      </c>
      <c r="EG111" s="13" t="s">
        <v>50</v>
      </c>
      <c r="EH111" s="13" t="s">
        <v>2626</v>
      </c>
      <c r="EI111" s="13" t="s">
        <v>2626</v>
      </c>
      <c r="EJ111" s="13" t="s">
        <v>2626</v>
      </c>
      <c r="EK111" s="13" t="s">
        <v>2626</v>
      </c>
      <c r="EL111" s="99"/>
      <c r="EM111" s="99"/>
    </row>
    <row r="112" spans="1:143" s="13" customFormat="1" ht="15" x14ac:dyDescent="0.25">
      <c r="A112" s="30" t="s">
        <v>444</v>
      </c>
      <c r="B112" s="97" t="s">
        <v>2536</v>
      </c>
      <c r="C112" s="97" t="s">
        <v>95</v>
      </c>
      <c r="D112" s="97"/>
      <c r="E112" s="97" t="s">
        <v>973</v>
      </c>
      <c r="F112" s="96" t="s">
        <v>3541</v>
      </c>
      <c r="G112" s="4" t="s">
        <v>388</v>
      </c>
      <c r="H112" s="14" t="s">
        <v>2624</v>
      </c>
      <c r="I112" s="14" t="s">
        <v>427</v>
      </c>
      <c r="J112" s="13" t="s">
        <v>2626</v>
      </c>
      <c r="K112" s="13" t="s">
        <v>2626</v>
      </c>
      <c r="L112" s="13" t="s">
        <v>2626</v>
      </c>
      <c r="M112" s="13" t="s">
        <v>2626</v>
      </c>
      <c r="N112" s="13" t="s">
        <v>2626</v>
      </c>
      <c r="O112" s="47" t="s">
        <v>2626</v>
      </c>
      <c r="P112" s="13" t="s">
        <v>2626</v>
      </c>
      <c r="Q112" s="13" t="s">
        <v>50</v>
      </c>
      <c r="R112" s="13" t="s">
        <v>50</v>
      </c>
      <c r="S112" s="13" t="s">
        <v>2626</v>
      </c>
      <c r="T112" s="13" t="s">
        <v>2626</v>
      </c>
      <c r="U112" s="13" t="s">
        <v>2626</v>
      </c>
      <c r="V112" s="13" t="s">
        <v>2865</v>
      </c>
      <c r="W112" s="13" t="s">
        <v>2912</v>
      </c>
      <c r="X112" s="13" t="s">
        <v>2912</v>
      </c>
      <c r="Y112" s="13" t="s">
        <v>2626</v>
      </c>
      <c r="Z112" s="13" t="s">
        <v>2626</v>
      </c>
      <c r="AA112" s="13" t="s">
        <v>2912</v>
      </c>
      <c r="AB112" s="13" t="s">
        <v>2912</v>
      </c>
      <c r="AC112" s="13" t="s">
        <v>50</v>
      </c>
      <c r="AD112" s="13" t="s">
        <v>50</v>
      </c>
      <c r="AE112" s="13" t="s">
        <v>50</v>
      </c>
      <c r="AF112" s="13" t="s">
        <v>2626</v>
      </c>
      <c r="AG112" s="13" t="s">
        <v>2626</v>
      </c>
      <c r="AH112" s="13" t="s">
        <v>50</v>
      </c>
      <c r="AI112" s="13" t="s">
        <v>50</v>
      </c>
      <c r="AJ112" s="13" t="s">
        <v>3598</v>
      </c>
      <c r="AK112" s="13" t="s">
        <v>3598</v>
      </c>
      <c r="AL112" s="13" t="s">
        <v>50</v>
      </c>
      <c r="AM112" s="13" t="s">
        <v>50</v>
      </c>
      <c r="AN112" s="13" t="s">
        <v>4276</v>
      </c>
      <c r="AO112" s="13" t="s">
        <v>4276</v>
      </c>
      <c r="AP112" s="13" t="s">
        <v>50</v>
      </c>
      <c r="AQ112" s="13" t="s">
        <v>50</v>
      </c>
      <c r="AR112" s="13" t="s">
        <v>50</v>
      </c>
      <c r="AS112" s="13" t="s">
        <v>50</v>
      </c>
      <c r="AT112" s="13" t="s">
        <v>2626</v>
      </c>
      <c r="AU112" s="13" t="s">
        <v>2971</v>
      </c>
      <c r="AV112" s="13" t="s">
        <v>2626</v>
      </c>
      <c r="AW112" s="13" t="s">
        <v>2626</v>
      </c>
      <c r="AX112" s="13" t="s">
        <v>50</v>
      </c>
      <c r="AY112" s="13" t="s">
        <v>50</v>
      </c>
      <c r="AZ112" s="13" t="s">
        <v>50</v>
      </c>
      <c r="BA112" s="13" t="s">
        <v>2626</v>
      </c>
      <c r="BB112" s="13" t="s">
        <v>2626</v>
      </c>
      <c r="BC112" s="13" t="s">
        <v>2626</v>
      </c>
      <c r="BD112" s="13" t="s">
        <v>2626</v>
      </c>
      <c r="BE112" s="13" t="s">
        <v>50</v>
      </c>
      <c r="BF112" s="13" t="s">
        <v>50</v>
      </c>
      <c r="BG112" s="13" t="s">
        <v>50</v>
      </c>
      <c r="BH112" s="13" t="s">
        <v>50</v>
      </c>
      <c r="BI112" s="13" t="s">
        <v>50</v>
      </c>
      <c r="BJ112" s="13" t="s">
        <v>2626</v>
      </c>
      <c r="BK112" s="13" t="s">
        <v>2626</v>
      </c>
      <c r="BL112" s="13" t="s">
        <v>2626</v>
      </c>
      <c r="BM112" s="13" t="s">
        <v>2626</v>
      </c>
      <c r="BN112" s="13" t="s">
        <v>50</v>
      </c>
      <c r="BO112" s="13" t="s">
        <v>50</v>
      </c>
      <c r="BP112" s="13" t="s">
        <v>50</v>
      </c>
      <c r="BQ112" s="13" t="s">
        <v>50</v>
      </c>
      <c r="BR112" s="13" t="s">
        <v>50</v>
      </c>
      <c r="BS112" s="13" t="s">
        <v>50</v>
      </c>
      <c r="BT112" s="13" t="s">
        <v>2626</v>
      </c>
      <c r="BU112" s="13" t="s">
        <v>2626</v>
      </c>
      <c r="BV112" s="13" t="s">
        <v>2626</v>
      </c>
      <c r="BW112" s="13" t="s">
        <v>2626</v>
      </c>
      <c r="BX112" s="13" t="s">
        <v>50</v>
      </c>
      <c r="BY112" s="13" t="s">
        <v>50</v>
      </c>
      <c r="BZ112" s="13" t="s">
        <v>2626</v>
      </c>
      <c r="CA112" s="13" t="s">
        <v>2626</v>
      </c>
      <c r="CB112" s="13" t="s">
        <v>50</v>
      </c>
      <c r="CC112" s="13" t="s">
        <v>2626</v>
      </c>
      <c r="CD112" s="13" t="s">
        <v>2626</v>
      </c>
      <c r="CE112" s="13" t="s">
        <v>50</v>
      </c>
      <c r="CF112" s="13" t="s">
        <v>50</v>
      </c>
      <c r="CG112" s="13" t="s">
        <v>50</v>
      </c>
      <c r="CH112" s="13" t="s">
        <v>2626</v>
      </c>
      <c r="CI112" s="13" t="s">
        <v>2626</v>
      </c>
      <c r="CJ112" s="13" t="s">
        <v>3220</v>
      </c>
      <c r="CK112" s="13" t="s">
        <v>2626</v>
      </c>
      <c r="CL112" s="13" t="s">
        <v>2626</v>
      </c>
      <c r="CM112" s="13" t="s">
        <v>2626</v>
      </c>
      <c r="CN112" s="13" t="s">
        <v>2626</v>
      </c>
      <c r="CO112" s="13" t="s">
        <v>2626</v>
      </c>
      <c r="CP112" s="13" t="s">
        <v>2626</v>
      </c>
      <c r="CQ112" s="13" t="s">
        <v>50</v>
      </c>
      <c r="CR112" s="13" t="s">
        <v>50</v>
      </c>
      <c r="CS112" s="13" t="s">
        <v>50</v>
      </c>
      <c r="CT112" s="13" t="s">
        <v>50</v>
      </c>
      <c r="CU112" s="13" t="s">
        <v>2626</v>
      </c>
      <c r="CV112" s="13" t="s">
        <v>2626</v>
      </c>
      <c r="CW112" s="13" t="s">
        <v>50</v>
      </c>
      <c r="CX112" s="13" t="s">
        <v>50</v>
      </c>
      <c r="CY112" s="13" t="s">
        <v>2626</v>
      </c>
      <c r="CZ112" s="13" t="s">
        <v>2626</v>
      </c>
      <c r="DA112" s="13" t="s">
        <v>2626</v>
      </c>
      <c r="DB112" s="13" t="s">
        <v>2626</v>
      </c>
      <c r="DC112" s="13" t="s">
        <v>50</v>
      </c>
      <c r="DD112" s="13" t="s">
        <v>2626</v>
      </c>
      <c r="DE112" s="13" t="s">
        <v>2626</v>
      </c>
      <c r="DF112" s="13" t="s">
        <v>2626</v>
      </c>
      <c r="DG112" s="13" t="s">
        <v>3336</v>
      </c>
      <c r="DH112" s="13" t="s">
        <v>2626</v>
      </c>
      <c r="DI112" s="13" t="s">
        <v>2626</v>
      </c>
      <c r="DJ112" s="13" t="s">
        <v>50</v>
      </c>
      <c r="DK112" s="13" t="s">
        <v>50</v>
      </c>
      <c r="DL112" s="13" t="s">
        <v>2626</v>
      </c>
      <c r="DM112" s="13" t="s">
        <v>50</v>
      </c>
      <c r="DN112" s="13" t="s">
        <v>50</v>
      </c>
      <c r="DO112" s="13" t="s">
        <v>50</v>
      </c>
      <c r="DP112" s="13" t="s">
        <v>2626</v>
      </c>
      <c r="DQ112" s="13" t="s">
        <v>2626</v>
      </c>
      <c r="DR112" s="13" t="s">
        <v>50</v>
      </c>
      <c r="DS112" s="13" t="s">
        <v>50</v>
      </c>
      <c r="DT112" s="13" t="s">
        <v>50</v>
      </c>
      <c r="DU112" s="13" t="s">
        <v>50</v>
      </c>
      <c r="DV112" s="13" t="s">
        <v>50</v>
      </c>
      <c r="DW112" s="13" t="s">
        <v>2626</v>
      </c>
      <c r="DX112" s="13" t="s">
        <v>3391</v>
      </c>
      <c r="DY112" s="13" t="s">
        <v>2626</v>
      </c>
      <c r="DZ112" s="13" t="s">
        <v>2626</v>
      </c>
      <c r="EA112" s="13" t="s">
        <v>50</v>
      </c>
      <c r="EB112" s="13" t="s">
        <v>3396</v>
      </c>
      <c r="EC112" s="13" t="s">
        <v>2626</v>
      </c>
      <c r="ED112" s="13" t="s">
        <v>2626</v>
      </c>
      <c r="EE112" s="13" t="s">
        <v>2626</v>
      </c>
      <c r="EF112" s="13" t="s">
        <v>50</v>
      </c>
      <c r="EG112" s="13" t="s">
        <v>50</v>
      </c>
      <c r="EH112" s="13" t="s">
        <v>2626</v>
      </c>
      <c r="EI112" s="13" t="s">
        <v>2626</v>
      </c>
      <c r="EJ112" s="13" t="s">
        <v>2626</v>
      </c>
      <c r="EK112" s="13" t="s">
        <v>2626</v>
      </c>
      <c r="EL112" s="99"/>
      <c r="EM112" s="99"/>
    </row>
    <row r="113" spans="1:143" s="13" customFormat="1" ht="15" x14ac:dyDescent="0.25">
      <c r="A113" s="30" t="s">
        <v>445</v>
      </c>
      <c r="B113" s="97" t="s">
        <v>2537</v>
      </c>
      <c r="C113" s="97" t="s">
        <v>95</v>
      </c>
      <c r="D113" s="97"/>
      <c r="E113" s="97" t="s">
        <v>973</v>
      </c>
      <c r="F113" s="96" t="s">
        <v>3540</v>
      </c>
      <c r="G113" s="4" t="s">
        <v>389</v>
      </c>
      <c r="H113" s="14" t="s">
        <v>2624</v>
      </c>
      <c r="I113" s="14" t="s">
        <v>427</v>
      </c>
      <c r="J113" s="13" t="s">
        <v>2626</v>
      </c>
      <c r="K113" s="13" t="s">
        <v>2626</v>
      </c>
      <c r="L113" s="13" t="s">
        <v>2626</v>
      </c>
      <c r="M113" s="13" t="s">
        <v>2626</v>
      </c>
      <c r="N113" s="13" t="s">
        <v>2626</v>
      </c>
      <c r="O113" s="47" t="s">
        <v>2626</v>
      </c>
      <c r="P113" s="13" t="s">
        <v>2626</v>
      </c>
      <c r="Q113" s="13" t="s">
        <v>50</v>
      </c>
      <c r="R113" s="13" t="s">
        <v>50</v>
      </c>
      <c r="S113" s="13" t="s">
        <v>2626</v>
      </c>
      <c r="T113" s="13" t="s">
        <v>2626</v>
      </c>
      <c r="U113" s="13" t="s">
        <v>2626</v>
      </c>
      <c r="V113" s="13" t="s">
        <v>2626</v>
      </c>
      <c r="W113" s="13" t="s">
        <v>2626</v>
      </c>
      <c r="X113" s="13" t="s">
        <v>2626</v>
      </c>
      <c r="Y113" s="13" t="s">
        <v>2626</v>
      </c>
      <c r="Z113" s="13" t="s">
        <v>2626</v>
      </c>
      <c r="AA113" s="13" t="s">
        <v>2626</v>
      </c>
      <c r="AB113" s="13" t="s">
        <v>2626</v>
      </c>
      <c r="AC113" s="13" t="s">
        <v>50</v>
      </c>
      <c r="AD113" s="13" t="s">
        <v>50</v>
      </c>
      <c r="AE113" s="13" t="s">
        <v>50</v>
      </c>
      <c r="AF113" s="13" t="s">
        <v>2938</v>
      </c>
      <c r="AG113" s="13" t="s">
        <v>2938</v>
      </c>
      <c r="AH113" s="13" t="s">
        <v>50</v>
      </c>
      <c r="AI113" s="13" t="s">
        <v>50</v>
      </c>
      <c r="AJ113" s="13" t="s">
        <v>2626</v>
      </c>
      <c r="AK113" s="13" t="s">
        <v>2626</v>
      </c>
      <c r="AL113" s="13" t="s">
        <v>50</v>
      </c>
      <c r="AM113" s="13" t="s">
        <v>50</v>
      </c>
      <c r="AN113" s="13" t="s">
        <v>50</v>
      </c>
      <c r="AO113" s="13" t="s">
        <v>50</v>
      </c>
      <c r="AP113" s="13" t="s">
        <v>50</v>
      </c>
      <c r="AQ113" s="13" t="s">
        <v>50</v>
      </c>
      <c r="AR113" s="13" t="s">
        <v>50</v>
      </c>
      <c r="AS113" s="13" t="s">
        <v>50</v>
      </c>
      <c r="AT113" s="13" t="s">
        <v>2626</v>
      </c>
      <c r="AU113" s="13" t="s">
        <v>2626</v>
      </c>
      <c r="AV113" s="13" t="s">
        <v>2626</v>
      </c>
      <c r="AW113" s="13" t="s">
        <v>2626</v>
      </c>
      <c r="AX113" s="13" t="s">
        <v>50</v>
      </c>
      <c r="AY113" s="13" t="s">
        <v>50</v>
      </c>
      <c r="AZ113" s="13" t="s">
        <v>50</v>
      </c>
      <c r="BA113" s="13" t="s">
        <v>2626</v>
      </c>
      <c r="BB113" s="13" t="s">
        <v>2626</v>
      </c>
      <c r="BC113" s="13" t="s">
        <v>2626</v>
      </c>
      <c r="BD113" s="13" t="s">
        <v>2626</v>
      </c>
      <c r="BE113" s="13" t="s">
        <v>50</v>
      </c>
      <c r="BF113" s="13" t="s">
        <v>50</v>
      </c>
      <c r="BG113" s="13" t="s">
        <v>50</v>
      </c>
      <c r="BH113" s="13" t="s">
        <v>50</v>
      </c>
      <c r="BI113" s="13" t="s">
        <v>50</v>
      </c>
      <c r="BJ113" s="13" t="s">
        <v>2626</v>
      </c>
      <c r="BK113" s="13" t="s">
        <v>2626</v>
      </c>
      <c r="BL113" s="13" t="s">
        <v>2626</v>
      </c>
      <c r="BM113" s="13" t="s">
        <v>2626</v>
      </c>
      <c r="BN113" s="13" t="s">
        <v>50</v>
      </c>
      <c r="BO113" s="13" t="s">
        <v>50</v>
      </c>
      <c r="BP113" s="13" t="s">
        <v>50</v>
      </c>
      <c r="BQ113" s="13" t="s">
        <v>50</v>
      </c>
      <c r="BR113" s="13" t="s">
        <v>50</v>
      </c>
      <c r="BS113" s="13" t="s">
        <v>50</v>
      </c>
      <c r="BT113" s="13" t="s">
        <v>2626</v>
      </c>
      <c r="BU113" s="13" t="s">
        <v>2626</v>
      </c>
      <c r="BV113" s="13" t="s">
        <v>2626</v>
      </c>
      <c r="BW113" s="13" t="s">
        <v>2626</v>
      </c>
      <c r="BX113" s="13" t="s">
        <v>50</v>
      </c>
      <c r="BY113" s="13" t="s">
        <v>50</v>
      </c>
      <c r="BZ113" s="13" t="s">
        <v>2626</v>
      </c>
      <c r="CA113" s="13" t="s">
        <v>2626</v>
      </c>
      <c r="CB113" s="13" t="s">
        <v>50</v>
      </c>
      <c r="CC113" s="13" t="s">
        <v>2626</v>
      </c>
      <c r="CD113" s="13" t="s">
        <v>2626</v>
      </c>
      <c r="CE113" s="13" t="s">
        <v>50</v>
      </c>
      <c r="CF113" s="13" t="s">
        <v>50</v>
      </c>
      <c r="CG113" s="13" t="s">
        <v>50</v>
      </c>
      <c r="CH113" s="13" t="s">
        <v>2626</v>
      </c>
      <c r="CI113" s="13" t="s">
        <v>2626</v>
      </c>
      <c r="CJ113" s="13" t="s">
        <v>2626</v>
      </c>
      <c r="CK113" s="13" t="s">
        <v>2626</v>
      </c>
      <c r="CL113" s="13" t="s">
        <v>2626</v>
      </c>
      <c r="CM113" s="13" t="s">
        <v>2626</v>
      </c>
      <c r="CN113" s="13" t="s">
        <v>2626</v>
      </c>
      <c r="CO113" s="13" t="s">
        <v>2626</v>
      </c>
      <c r="CP113" s="13" t="s">
        <v>2626</v>
      </c>
      <c r="CQ113" s="13" t="s">
        <v>50</v>
      </c>
      <c r="CR113" s="13" t="s">
        <v>50</v>
      </c>
      <c r="CS113" s="13" t="s">
        <v>50</v>
      </c>
      <c r="CT113" s="13" t="s">
        <v>50</v>
      </c>
      <c r="CU113" s="13" t="s">
        <v>2626</v>
      </c>
      <c r="CV113" s="13" t="s">
        <v>2626</v>
      </c>
      <c r="CW113" s="13" t="s">
        <v>50</v>
      </c>
      <c r="CX113" s="13" t="s">
        <v>50</v>
      </c>
      <c r="CY113" s="13" t="s">
        <v>2938</v>
      </c>
      <c r="CZ113" s="13" t="s">
        <v>2938</v>
      </c>
      <c r="DA113" s="13" t="s">
        <v>2626</v>
      </c>
      <c r="DB113" s="13" t="s">
        <v>2626</v>
      </c>
      <c r="DC113" s="13" t="s">
        <v>50</v>
      </c>
      <c r="DD113" s="13" t="s">
        <v>2626</v>
      </c>
      <c r="DE113" s="13" t="s">
        <v>2626</v>
      </c>
      <c r="DF113" s="13" t="s">
        <v>2626</v>
      </c>
      <c r="DG113" s="13" t="s">
        <v>2626</v>
      </c>
      <c r="DH113" s="13" t="s">
        <v>2938</v>
      </c>
      <c r="DI113" s="13" t="s">
        <v>2626</v>
      </c>
      <c r="DJ113" s="13" t="s">
        <v>50</v>
      </c>
      <c r="DK113" s="13" t="s">
        <v>50</v>
      </c>
      <c r="DL113" s="13" t="s">
        <v>2626</v>
      </c>
      <c r="DM113" s="13" t="s">
        <v>50</v>
      </c>
      <c r="DN113" s="13" t="s">
        <v>50</v>
      </c>
      <c r="DO113" s="13" t="s">
        <v>50</v>
      </c>
      <c r="DP113" s="13" t="s">
        <v>2626</v>
      </c>
      <c r="DQ113" s="13" t="s">
        <v>2626</v>
      </c>
      <c r="DR113" s="13" t="s">
        <v>50</v>
      </c>
      <c r="DS113" s="13" t="s">
        <v>50</v>
      </c>
      <c r="DT113" s="13" t="s">
        <v>50</v>
      </c>
      <c r="DU113" s="13" t="s">
        <v>50</v>
      </c>
      <c r="DV113" s="13" t="s">
        <v>50</v>
      </c>
      <c r="DW113" s="13" t="s">
        <v>2626</v>
      </c>
      <c r="DX113" s="13" t="s">
        <v>2626</v>
      </c>
      <c r="DY113" s="13" t="s">
        <v>2938</v>
      </c>
      <c r="DZ113" s="13" t="s">
        <v>2938</v>
      </c>
      <c r="EA113" s="13" t="s">
        <v>50</v>
      </c>
      <c r="EB113" s="13" t="s">
        <v>2626</v>
      </c>
      <c r="EC113" s="13" t="s">
        <v>2626</v>
      </c>
      <c r="ED113" s="13" t="s">
        <v>2626</v>
      </c>
      <c r="EE113" s="13" t="s">
        <v>2626</v>
      </c>
      <c r="EF113" s="13" t="s">
        <v>50</v>
      </c>
      <c r="EG113" s="13" t="s">
        <v>50</v>
      </c>
      <c r="EH113" s="13" t="s">
        <v>2626</v>
      </c>
      <c r="EI113" s="13" t="s">
        <v>2626</v>
      </c>
      <c r="EJ113" s="13" t="s">
        <v>2626</v>
      </c>
      <c r="EK113" s="13" t="s">
        <v>2626</v>
      </c>
      <c r="EL113" s="99"/>
      <c r="EM113" s="99"/>
    </row>
    <row r="114" spans="1:143" s="13" customFormat="1" ht="15" x14ac:dyDescent="0.25">
      <c r="A114" s="30" t="s">
        <v>446</v>
      </c>
      <c r="B114" s="97" t="s">
        <v>1039</v>
      </c>
      <c r="C114" s="97" t="s">
        <v>95</v>
      </c>
      <c r="D114" s="97"/>
      <c r="E114" s="97" t="s">
        <v>973</v>
      </c>
      <c r="F114" s="96" t="s">
        <v>3541</v>
      </c>
      <c r="G114" s="4" t="s">
        <v>425</v>
      </c>
      <c r="H114" s="14" t="s">
        <v>2624</v>
      </c>
      <c r="I114" s="14" t="s">
        <v>427</v>
      </c>
      <c r="J114" s="13" t="s">
        <v>2626</v>
      </c>
      <c r="K114" s="13" t="s">
        <v>2626</v>
      </c>
      <c r="L114" s="13" t="s">
        <v>2626</v>
      </c>
      <c r="M114" s="13" t="s">
        <v>2626</v>
      </c>
      <c r="N114" s="13" t="s">
        <v>2626</v>
      </c>
      <c r="O114" s="47" t="s">
        <v>2626</v>
      </c>
      <c r="P114" s="13" t="s">
        <v>2626</v>
      </c>
      <c r="Q114" s="13" t="s">
        <v>50</v>
      </c>
      <c r="R114" s="13" t="s">
        <v>50</v>
      </c>
      <c r="S114" s="13" t="s">
        <v>2626</v>
      </c>
      <c r="T114" s="13" t="s">
        <v>2626</v>
      </c>
      <c r="U114" s="13" t="s">
        <v>2626</v>
      </c>
      <c r="V114" s="13" t="s">
        <v>2626</v>
      </c>
      <c r="W114" s="13" t="s">
        <v>2890</v>
      </c>
      <c r="X114" s="13" t="s">
        <v>2890</v>
      </c>
      <c r="Y114" s="13" t="s">
        <v>2890</v>
      </c>
      <c r="Z114" s="13" t="s">
        <v>2890</v>
      </c>
      <c r="AA114" s="13" t="s">
        <v>2890</v>
      </c>
      <c r="AB114" s="13" t="s">
        <v>2626</v>
      </c>
      <c r="AC114" s="13" t="s">
        <v>50</v>
      </c>
      <c r="AD114" s="13" t="s">
        <v>50</v>
      </c>
      <c r="AE114" s="13" t="s">
        <v>50</v>
      </c>
      <c r="AF114" s="13" t="s">
        <v>2626</v>
      </c>
      <c r="AG114" s="13" t="s">
        <v>2626</v>
      </c>
      <c r="AH114" s="13" t="s">
        <v>50</v>
      </c>
      <c r="AI114" s="13" t="s">
        <v>50</v>
      </c>
      <c r="AJ114" s="13" t="s">
        <v>3598</v>
      </c>
      <c r="AK114" s="13" t="s">
        <v>3598</v>
      </c>
      <c r="AL114" s="13" t="s">
        <v>50</v>
      </c>
      <c r="AM114" s="13" t="s">
        <v>50</v>
      </c>
      <c r="AN114" s="13" t="s">
        <v>4276</v>
      </c>
      <c r="AO114" s="13" t="s">
        <v>4276</v>
      </c>
      <c r="AP114" s="13" t="s">
        <v>50</v>
      </c>
      <c r="AQ114" s="13" t="s">
        <v>50</v>
      </c>
      <c r="AR114" s="13" t="s">
        <v>50</v>
      </c>
      <c r="AS114" s="13" t="s">
        <v>50</v>
      </c>
      <c r="AT114" s="13" t="s">
        <v>2626</v>
      </c>
      <c r="AU114" s="13" t="s">
        <v>2626</v>
      </c>
      <c r="AV114" s="13" t="s">
        <v>2626</v>
      </c>
      <c r="AW114" s="13" t="s">
        <v>2626</v>
      </c>
      <c r="AX114" s="13" t="s">
        <v>50</v>
      </c>
      <c r="AY114" s="13" t="s">
        <v>50</v>
      </c>
      <c r="AZ114" s="13" t="s">
        <v>50</v>
      </c>
      <c r="BA114" s="13" t="s">
        <v>2626</v>
      </c>
      <c r="BB114" s="13" t="s">
        <v>2626</v>
      </c>
      <c r="BC114" s="13" t="s">
        <v>2626</v>
      </c>
      <c r="BD114" s="13" t="s">
        <v>2626</v>
      </c>
      <c r="BE114" s="13" t="s">
        <v>50</v>
      </c>
      <c r="BF114" s="13" t="s">
        <v>50</v>
      </c>
      <c r="BG114" s="13" t="s">
        <v>50</v>
      </c>
      <c r="BH114" s="13" t="s">
        <v>50</v>
      </c>
      <c r="BI114" s="13" t="s">
        <v>50</v>
      </c>
      <c r="BJ114" s="13" t="s">
        <v>3039</v>
      </c>
      <c r="BK114" s="13" t="s">
        <v>3039</v>
      </c>
      <c r="BL114" s="13" t="s">
        <v>2626</v>
      </c>
      <c r="BM114" s="13" t="s">
        <v>2626</v>
      </c>
      <c r="BN114" s="13" t="s">
        <v>50</v>
      </c>
      <c r="BO114" s="13" t="s">
        <v>50</v>
      </c>
      <c r="BP114" s="13" t="s">
        <v>50</v>
      </c>
      <c r="BQ114" s="13" t="s">
        <v>50</v>
      </c>
      <c r="BR114" s="13" t="s">
        <v>50</v>
      </c>
      <c r="BS114" s="13" t="s">
        <v>50</v>
      </c>
      <c r="BT114" s="13" t="s">
        <v>2626</v>
      </c>
      <c r="BU114" s="13" t="s">
        <v>2626</v>
      </c>
      <c r="BV114" s="13" t="s">
        <v>3132</v>
      </c>
      <c r="BW114" s="13" t="s">
        <v>3153</v>
      </c>
      <c r="BX114" s="13" t="s">
        <v>50</v>
      </c>
      <c r="BY114" s="13" t="s">
        <v>50</v>
      </c>
      <c r="BZ114" s="13" t="s">
        <v>2626</v>
      </c>
      <c r="CA114" s="13" t="s">
        <v>2626</v>
      </c>
      <c r="CB114" s="13" t="s">
        <v>50</v>
      </c>
      <c r="CC114" s="13" t="s">
        <v>2626</v>
      </c>
      <c r="CD114" s="13" t="s">
        <v>2626</v>
      </c>
      <c r="CE114" s="13" t="s">
        <v>50</v>
      </c>
      <c r="CF114" s="13" t="s">
        <v>50</v>
      </c>
      <c r="CG114" s="13" t="s">
        <v>50</v>
      </c>
      <c r="CH114" s="13" t="s">
        <v>2626</v>
      </c>
      <c r="CI114" s="13" t="s">
        <v>2626</v>
      </c>
      <c r="CJ114" s="13" t="s">
        <v>3220</v>
      </c>
      <c r="CK114" s="13" t="s">
        <v>2626</v>
      </c>
      <c r="CL114" s="13" t="s">
        <v>2626</v>
      </c>
      <c r="CM114" s="13" t="s">
        <v>2626</v>
      </c>
      <c r="CN114" s="13" t="s">
        <v>2626</v>
      </c>
      <c r="CO114" s="13" t="s">
        <v>2626</v>
      </c>
      <c r="CP114" s="13" t="s">
        <v>2626</v>
      </c>
      <c r="CQ114" s="13" t="s">
        <v>50</v>
      </c>
      <c r="CR114" s="13" t="s">
        <v>50</v>
      </c>
      <c r="CS114" s="13" t="s">
        <v>50</v>
      </c>
      <c r="CT114" s="13" t="s">
        <v>50</v>
      </c>
      <c r="CU114" s="13" t="s">
        <v>2626</v>
      </c>
      <c r="CV114" s="13" t="s">
        <v>2626</v>
      </c>
      <c r="CW114" s="13" t="s">
        <v>50</v>
      </c>
      <c r="CX114" s="13" t="s">
        <v>50</v>
      </c>
      <c r="CY114" s="13" t="s">
        <v>2626</v>
      </c>
      <c r="CZ114" s="13" t="s">
        <v>2626</v>
      </c>
      <c r="DA114" s="13" t="s">
        <v>2626</v>
      </c>
      <c r="DB114" s="13" t="s">
        <v>2626</v>
      </c>
      <c r="DC114" s="13" t="s">
        <v>50</v>
      </c>
      <c r="DD114" s="13" t="s">
        <v>2626</v>
      </c>
      <c r="DE114" s="13" t="s">
        <v>2626</v>
      </c>
      <c r="DF114" s="13" t="s">
        <v>2626</v>
      </c>
      <c r="DG114" s="13" t="s">
        <v>3336</v>
      </c>
      <c r="DH114" s="13" t="s">
        <v>2626</v>
      </c>
      <c r="DI114" s="13" t="s">
        <v>2626</v>
      </c>
      <c r="DJ114" s="13" t="s">
        <v>50</v>
      </c>
      <c r="DK114" s="13" t="s">
        <v>50</v>
      </c>
      <c r="DL114" s="13" t="s">
        <v>2626</v>
      </c>
      <c r="DM114" s="13" t="s">
        <v>50</v>
      </c>
      <c r="DN114" s="13" t="s">
        <v>50</v>
      </c>
      <c r="DO114" s="13" t="s">
        <v>50</v>
      </c>
      <c r="DP114" s="13" t="s">
        <v>2626</v>
      </c>
      <c r="DQ114" s="13" t="s">
        <v>2626</v>
      </c>
      <c r="DR114" s="13" t="s">
        <v>50</v>
      </c>
      <c r="DS114" s="13" t="s">
        <v>50</v>
      </c>
      <c r="DT114" s="13" t="s">
        <v>50</v>
      </c>
      <c r="DU114" s="13" t="s">
        <v>50</v>
      </c>
      <c r="DV114" s="13" t="s">
        <v>50</v>
      </c>
      <c r="DW114" s="13" t="s">
        <v>2626</v>
      </c>
      <c r="DX114" s="13" t="s">
        <v>3391</v>
      </c>
      <c r="DY114" s="13" t="s">
        <v>2626</v>
      </c>
      <c r="DZ114" s="13" t="s">
        <v>2626</v>
      </c>
      <c r="EA114" s="13" t="s">
        <v>50</v>
      </c>
      <c r="EB114" s="13" t="s">
        <v>3398</v>
      </c>
      <c r="EC114" s="13" t="s">
        <v>2626</v>
      </c>
      <c r="ED114" s="13" t="s">
        <v>2626</v>
      </c>
      <c r="EE114" s="13" t="s">
        <v>2626</v>
      </c>
      <c r="EF114" s="13" t="s">
        <v>50</v>
      </c>
      <c r="EG114" s="13" t="s">
        <v>50</v>
      </c>
      <c r="EH114" s="13" t="s">
        <v>3444</v>
      </c>
      <c r="EI114" s="13" t="s">
        <v>3444</v>
      </c>
      <c r="EJ114" s="13" t="s">
        <v>3444</v>
      </c>
      <c r="EK114" s="13" t="s">
        <v>3444</v>
      </c>
      <c r="EL114" s="99"/>
      <c r="EM114" s="99"/>
    </row>
    <row r="115" spans="1:143" s="13" customFormat="1" ht="15" x14ac:dyDescent="0.25">
      <c r="A115" s="30" t="s">
        <v>447</v>
      </c>
      <c r="B115" s="97" t="s">
        <v>2538</v>
      </c>
      <c r="C115" s="97" t="s">
        <v>95</v>
      </c>
      <c r="D115" s="97"/>
      <c r="E115" s="97" t="s">
        <v>973</v>
      </c>
      <c r="F115" s="96" t="s">
        <v>3541</v>
      </c>
      <c r="G115" s="4" t="s">
        <v>4303</v>
      </c>
      <c r="H115" s="14" t="s">
        <v>2624</v>
      </c>
      <c r="I115" s="14" t="s">
        <v>427</v>
      </c>
      <c r="J115" s="13" t="s">
        <v>2626</v>
      </c>
      <c r="K115" s="13" t="s">
        <v>2626</v>
      </c>
      <c r="L115" s="13" t="s">
        <v>2626</v>
      </c>
      <c r="M115" s="13" t="s">
        <v>2626</v>
      </c>
      <c r="N115" s="13" t="s">
        <v>2626</v>
      </c>
      <c r="O115" s="47" t="s">
        <v>2626</v>
      </c>
      <c r="P115" s="13" t="s">
        <v>2626</v>
      </c>
      <c r="Q115" s="13" t="s">
        <v>50</v>
      </c>
      <c r="R115" s="13" t="s">
        <v>50</v>
      </c>
      <c r="S115" s="13" t="s">
        <v>2626</v>
      </c>
      <c r="T115" s="13" t="s">
        <v>2626</v>
      </c>
      <c r="U115" s="13" t="s">
        <v>2626</v>
      </c>
      <c r="V115" s="13" t="s">
        <v>2626</v>
      </c>
      <c r="W115" s="13" t="s">
        <v>2912</v>
      </c>
      <c r="X115" s="13" t="s">
        <v>2912</v>
      </c>
      <c r="Y115" s="13" t="s">
        <v>2626</v>
      </c>
      <c r="Z115" s="13" t="s">
        <v>2626</v>
      </c>
      <c r="AA115" s="13" t="s">
        <v>2912</v>
      </c>
      <c r="AB115" s="13" t="s">
        <v>2912</v>
      </c>
      <c r="AC115" s="13" t="s">
        <v>50</v>
      </c>
      <c r="AD115" s="13" t="s">
        <v>50</v>
      </c>
      <c r="AE115" s="13" t="s">
        <v>50</v>
      </c>
      <c r="AF115" s="13" t="s">
        <v>2626</v>
      </c>
      <c r="AG115" s="13" t="s">
        <v>2626</v>
      </c>
      <c r="AH115" s="13" t="s">
        <v>50</v>
      </c>
      <c r="AI115" s="13" t="s">
        <v>50</v>
      </c>
      <c r="AJ115" s="13" t="s">
        <v>3598</v>
      </c>
      <c r="AK115" s="13" t="s">
        <v>3598</v>
      </c>
      <c r="AL115" s="13" t="s">
        <v>50</v>
      </c>
      <c r="AM115" s="13" t="s">
        <v>50</v>
      </c>
      <c r="AN115" s="13" t="s">
        <v>4276</v>
      </c>
      <c r="AO115" s="13" t="s">
        <v>4276</v>
      </c>
      <c r="AP115" s="13" t="s">
        <v>50</v>
      </c>
      <c r="AQ115" s="13" t="s">
        <v>50</v>
      </c>
      <c r="AR115" s="13" t="s">
        <v>50</v>
      </c>
      <c r="AS115" s="13" t="s">
        <v>50</v>
      </c>
      <c r="AT115" s="13" t="s">
        <v>2626</v>
      </c>
      <c r="AU115" s="13" t="s">
        <v>2626</v>
      </c>
      <c r="AV115" s="13" t="s">
        <v>2626</v>
      </c>
      <c r="AW115" s="13" t="s">
        <v>2626</v>
      </c>
      <c r="AX115" s="13" t="s">
        <v>50</v>
      </c>
      <c r="AY115" s="13" t="s">
        <v>50</v>
      </c>
      <c r="AZ115" s="13" t="s">
        <v>50</v>
      </c>
      <c r="BA115" s="13" t="s">
        <v>2626</v>
      </c>
      <c r="BB115" s="13" t="s">
        <v>2626</v>
      </c>
      <c r="BC115" s="13" t="s">
        <v>2626</v>
      </c>
      <c r="BD115" s="13" t="s">
        <v>2626</v>
      </c>
      <c r="BE115" s="13" t="s">
        <v>50</v>
      </c>
      <c r="BF115" s="13" t="s">
        <v>50</v>
      </c>
      <c r="BG115" s="13" t="s">
        <v>50</v>
      </c>
      <c r="BH115" s="13" t="s">
        <v>50</v>
      </c>
      <c r="BI115" s="13" t="s">
        <v>50</v>
      </c>
      <c r="BJ115" s="13" t="s">
        <v>2626</v>
      </c>
      <c r="BK115" s="13" t="s">
        <v>2626</v>
      </c>
      <c r="BL115" s="13" t="s">
        <v>2626</v>
      </c>
      <c r="BM115" s="13" t="s">
        <v>2626</v>
      </c>
      <c r="BN115" s="13" t="s">
        <v>50</v>
      </c>
      <c r="BO115" s="13" t="s">
        <v>50</v>
      </c>
      <c r="BP115" s="13" t="s">
        <v>50</v>
      </c>
      <c r="BQ115" s="13" t="s">
        <v>50</v>
      </c>
      <c r="BR115" s="13" t="s">
        <v>50</v>
      </c>
      <c r="BS115" s="13" t="s">
        <v>50</v>
      </c>
      <c r="BT115" s="13" t="s">
        <v>2626</v>
      </c>
      <c r="BU115" s="13" t="s">
        <v>2626</v>
      </c>
      <c r="BV115" s="13" t="s">
        <v>2626</v>
      </c>
      <c r="BW115" s="13" t="s">
        <v>2626</v>
      </c>
      <c r="BX115" s="13" t="s">
        <v>50</v>
      </c>
      <c r="BY115" s="13" t="s">
        <v>50</v>
      </c>
      <c r="BZ115" s="13" t="s">
        <v>2626</v>
      </c>
      <c r="CA115" s="13" t="s">
        <v>2626</v>
      </c>
      <c r="CB115" s="13" t="s">
        <v>50</v>
      </c>
      <c r="CC115" s="13" t="s">
        <v>3188</v>
      </c>
      <c r="CD115" s="13" t="s">
        <v>3188</v>
      </c>
      <c r="CE115" s="13" t="s">
        <v>50</v>
      </c>
      <c r="CF115" s="13" t="s">
        <v>50</v>
      </c>
      <c r="CG115" s="13" t="s">
        <v>50</v>
      </c>
      <c r="CH115" s="13" t="s">
        <v>2626</v>
      </c>
      <c r="CI115" s="13" t="s">
        <v>2626</v>
      </c>
      <c r="CJ115" s="13" t="s">
        <v>3220</v>
      </c>
      <c r="CK115" s="13" t="s">
        <v>2626</v>
      </c>
      <c r="CL115" s="13" t="s">
        <v>2626</v>
      </c>
      <c r="CM115" s="13" t="s">
        <v>2626</v>
      </c>
      <c r="CN115" s="13" t="s">
        <v>2626</v>
      </c>
      <c r="CO115" s="13" t="s">
        <v>2626</v>
      </c>
      <c r="CP115" s="13" t="s">
        <v>2626</v>
      </c>
      <c r="CQ115" s="13" t="s">
        <v>50</v>
      </c>
      <c r="CR115" s="13" t="s">
        <v>50</v>
      </c>
      <c r="CS115" s="13" t="s">
        <v>50</v>
      </c>
      <c r="CT115" s="13" t="s">
        <v>50</v>
      </c>
      <c r="CU115" s="13" t="s">
        <v>2626</v>
      </c>
      <c r="CV115" s="13" t="s">
        <v>2626</v>
      </c>
      <c r="CW115" s="13" t="s">
        <v>50</v>
      </c>
      <c r="CX115" s="13" t="s">
        <v>50</v>
      </c>
      <c r="CY115" s="13" t="s">
        <v>2626</v>
      </c>
      <c r="CZ115" s="13" t="s">
        <v>2626</v>
      </c>
      <c r="DA115" s="13" t="s">
        <v>2626</v>
      </c>
      <c r="DB115" s="13" t="s">
        <v>2626</v>
      </c>
      <c r="DC115" s="13" t="s">
        <v>50</v>
      </c>
      <c r="DD115" s="13" t="s">
        <v>2626</v>
      </c>
      <c r="DE115" s="13" t="s">
        <v>2626</v>
      </c>
      <c r="DF115" s="13" t="s">
        <v>2626</v>
      </c>
      <c r="DG115" s="13" t="s">
        <v>3336</v>
      </c>
      <c r="DH115" s="13" t="s">
        <v>2626</v>
      </c>
      <c r="DI115" s="13" t="s">
        <v>2626</v>
      </c>
      <c r="DJ115" s="13" t="s">
        <v>50</v>
      </c>
      <c r="DK115" s="13" t="s">
        <v>50</v>
      </c>
      <c r="DL115" s="13" t="s">
        <v>2626</v>
      </c>
      <c r="DM115" s="13" t="s">
        <v>50</v>
      </c>
      <c r="DN115" s="13" t="s">
        <v>50</v>
      </c>
      <c r="DO115" s="13" t="s">
        <v>50</v>
      </c>
      <c r="DP115" s="13" t="s">
        <v>2626</v>
      </c>
      <c r="DQ115" s="13" t="s">
        <v>2626</v>
      </c>
      <c r="DR115" s="13" t="s">
        <v>50</v>
      </c>
      <c r="DS115" s="13" t="s">
        <v>50</v>
      </c>
      <c r="DT115" s="13" t="s">
        <v>50</v>
      </c>
      <c r="DU115" s="13" t="s">
        <v>50</v>
      </c>
      <c r="DV115" s="13" t="s">
        <v>50</v>
      </c>
      <c r="DW115" s="13" t="s">
        <v>2626</v>
      </c>
      <c r="DX115" s="13" t="s">
        <v>3391</v>
      </c>
      <c r="DY115" s="13" t="s">
        <v>2626</v>
      </c>
      <c r="DZ115" s="13" t="s">
        <v>2626</v>
      </c>
      <c r="EA115" s="13" t="s">
        <v>50</v>
      </c>
      <c r="EB115" s="13" t="s">
        <v>3396</v>
      </c>
      <c r="EC115" s="13" t="s">
        <v>2626</v>
      </c>
      <c r="ED115" s="13" t="s">
        <v>2626</v>
      </c>
      <c r="EE115" s="13" t="s">
        <v>2626</v>
      </c>
      <c r="EF115" s="13" t="s">
        <v>50</v>
      </c>
      <c r="EG115" s="13" t="s">
        <v>50</v>
      </c>
      <c r="EH115" s="13" t="s">
        <v>2626</v>
      </c>
      <c r="EI115" s="13" t="s">
        <v>2626</v>
      </c>
      <c r="EJ115" s="13" t="s">
        <v>2626</v>
      </c>
      <c r="EK115" s="13" t="s">
        <v>2626</v>
      </c>
      <c r="EL115" s="99"/>
      <c r="EM115" s="99"/>
    </row>
    <row r="116" spans="1:143" s="13" customFormat="1" ht="15" x14ac:dyDescent="0.25">
      <c r="A116" s="30" t="s">
        <v>448</v>
      </c>
      <c r="B116" s="97" t="s">
        <v>2539</v>
      </c>
      <c r="C116" s="97" t="s">
        <v>95</v>
      </c>
      <c r="D116" s="97"/>
      <c r="E116" s="97" t="s">
        <v>973</v>
      </c>
      <c r="F116" s="96" t="s">
        <v>3541</v>
      </c>
      <c r="G116" s="4" t="s">
        <v>374</v>
      </c>
      <c r="H116" s="14" t="s">
        <v>2624</v>
      </c>
      <c r="I116" s="14" t="s">
        <v>427</v>
      </c>
      <c r="J116" s="13" t="s">
        <v>2626</v>
      </c>
      <c r="K116" s="13" t="s">
        <v>2626</v>
      </c>
      <c r="L116" s="13" t="s">
        <v>2626</v>
      </c>
      <c r="M116" s="13" t="s">
        <v>2626</v>
      </c>
      <c r="N116" s="13" t="s">
        <v>2626</v>
      </c>
      <c r="O116" s="47" t="s">
        <v>2626</v>
      </c>
      <c r="P116" s="13" t="s">
        <v>2626</v>
      </c>
      <c r="Q116" s="13" t="s">
        <v>50</v>
      </c>
      <c r="R116" s="13" t="s">
        <v>50</v>
      </c>
      <c r="S116" s="13" t="s">
        <v>2626</v>
      </c>
      <c r="T116" s="13" t="s">
        <v>2626</v>
      </c>
      <c r="U116" s="13" t="s">
        <v>2626</v>
      </c>
      <c r="V116" s="13" t="s">
        <v>2626</v>
      </c>
      <c r="W116" s="13" t="s">
        <v>2912</v>
      </c>
      <c r="X116" s="13" t="s">
        <v>2912</v>
      </c>
      <c r="Y116" s="13" t="s">
        <v>2626</v>
      </c>
      <c r="Z116" s="13" t="s">
        <v>2626</v>
      </c>
      <c r="AA116" s="13" t="s">
        <v>2912</v>
      </c>
      <c r="AB116" s="13" t="s">
        <v>2912</v>
      </c>
      <c r="AC116" s="13" t="s">
        <v>50</v>
      </c>
      <c r="AD116" s="13" t="s">
        <v>50</v>
      </c>
      <c r="AE116" s="13" t="s">
        <v>50</v>
      </c>
      <c r="AF116" s="13" t="s">
        <v>2626</v>
      </c>
      <c r="AG116" s="13" t="s">
        <v>2626</v>
      </c>
      <c r="AH116" s="13" t="s">
        <v>50</v>
      </c>
      <c r="AI116" s="13" t="s">
        <v>50</v>
      </c>
      <c r="AJ116" s="13" t="s">
        <v>3598</v>
      </c>
      <c r="AK116" s="13" t="s">
        <v>3598</v>
      </c>
      <c r="AL116" s="13" t="s">
        <v>50</v>
      </c>
      <c r="AM116" s="13" t="s">
        <v>50</v>
      </c>
      <c r="AN116" s="13" t="s">
        <v>4276</v>
      </c>
      <c r="AO116" s="13" t="s">
        <v>4276</v>
      </c>
      <c r="AP116" s="13" t="s">
        <v>50</v>
      </c>
      <c r="AQ116" s="13" t="s">
        <v>50</v>
      </c>
      <c r="AR116" s="13" t="s">
        <v>50</v>
      </c>
      <c r="AS116" s="13" t="s">
        <v>50</v>
      </c>
      <c r="AT116" s="13" t="s">
        <v>2626</v>
      </c>
      <c r="AU116" s="13" t="s">
        <v>2626</v>
      </c>
      <c r="AV116" s="13" t="s">
        <v>2626</v>
      </c>
      <c r="AW116" s="13" t="s">
        <v>2626</v>
      </c>
      <c r="AX116" s="13" t="s">
        <v>50</v>
      </c>
      <c r="AY116" s="13" t="s">
        <v>50</v>
      </c>
      <c r="AZ116" s="13" t="s">
        <v>50</v>
      </c>
      <c r="BA116" s="13" t="s">
        <v>2626</v>
      </c>
      <c r="BB116" s="13" t="s">
        <v>2626</v>
      </c>
      <c r="BC116" s="13" t="s">
        <v>2626</v>
      </c>
      <c r="BD116" s="13" t="s">
        <v>2626</v>
      </c>
      <c r="BE116" s="13" t="s">
        <v>50</v>
      </c>
      <c r="BF116" s="13" t="s">
        <v>50</v>
      </c>
      <c r="BG116" s="13" t="s">
        <v>50</v>
      </c>
      <c r="BH116" s="13" t="s">
        <v>50</v>
      </c>
      <c r="BI116" s="13" t="s">
        <v>50</v>
      </c>
      <c r="BJ116" s="13" t="s">
        <v>2626</v>
      </c>
      <c r="BK116" s="13" t="s">
        <v>2626</v>
      </c>
      <c r="BL116" s="13" t="s">
        <v>2626</v>
      </c>
      <c r="BM116" s="13" t="s">
        <v>2626</v>
      </c>
      <c r="BN116" s="13" t="s">
        <v>50</v>
      </c>
      <c r="BO116" s="13" t="s">
        <v>50</v>
      </c>
      <c r="BP116" s="13" t="s">
        <v>50</v>
      </c>
      <c r="BQ116" s="13" t="s">
        <v>50</v>
      </c>
      <c r="BR116" s="13" t="s">
        <v>50</v>
      </c>
      <c r="BS116" s="13" t="s">
        <v>50</v>
      </c>
      <c r="BT116" s="13" t="s">
        <v>2626</v>
      </c>
      <c r="BU116" s="13" t="s">
        <v>2626</v>
      </c>
      <c r="BV116" s="13" t="s">
        <v>2626</v>
      </c>
      <c r="BW116" s="13" t="s">
        <v>2626</v>
      </c>
      <c r="BX116" s="13" t="s">
        <v>50</v>
      </c>
      <c r="BY116" s="13" t="s">
        <v>50</v>
      </c>
      <c r="BZ116" s="13" t="s">
        <v>2626</v>
      </c>
      <c r="CA116" s="13" t="s">
        <v>2626</v>
      </c>
      <c r="CB116" s="13" t="s">
        <v>50</v>
      </c>
      <c r="CC116" s="13" t="s">
        <v>2626</v>
      </c>
      <c r="CD116" s="13" t="s">
        <v>2626</v>
      </c>
      <c r="CE116" s="13" t="s">
        <v>50</v>
      </c>
      <c r="CF116" s="13" t="s">
        <v>50</v>
      </c>
      <c r="CG116" s="13" t="s">
        <v>50</v>
      </c>
      <c r="CH116" s="13" t="s">
        <v>2626</v>
      </c>
      <c r="CI116" s="13" t="s">
        <v>2626</v>
      </c>
      <c r="CJ116" s="13" t="s">
        <v>3220</v>
      </c>
      <c r="CK116" s="13" t="s">
        <v>2626</v>
      </c>
      <c r="CL116" s="13" t="s">
        <v>2626</v>
      </c>
      <c r="CM116" s="13" t="s">
        <v>2626</v>
      </c>
      <c r="CN116" s="13" t="s">
        <v>2626</v>
      </c>
      <c r="CO116" s="13" t="s">
        <v>2626</v>
      </c>
      <c r="CP116" s="13" t="s">
        <v>2626</v>
      </c>
      <c r="CQ116" s="13" t="s">
        <v>50</v>
      </c>
      <c r="CR116" s="13" t="s">
        <v>50</v>
      </c>
      <c r="CS116" s="13" t="s">
        <v>50</v>
      </c>
      <c r="CT116" s="13" t="s">
        <v>50</v>
      </c>
      <c r="CU116" s="13" t="s">
        <v>2626</v>
      </c>
      <c r="CV116" s="13" t="s">
        <v>2626</v>
      </c>
      <c r="CW116" s="13" t="s">
        <v>50</v>
      </c>
      <c r="CX116" s="13" t="s">
        <v>50</v>
      </c>
      <c r="CY116" s="13" t="s">
        <v>2626</v>
      </c>
      <c r="CZ116" s="13" t="s">
        <v>2626</v>
      </c>
      <c r="DA116" s="13" t="s">
        <v>2626</v>
      </c>
      <c r="DB116" s="13" t="s">
        <v>2626</v>
      </c>
      <c r="DC116" s="13" t="s">
        <v>50</v>
      </c>
      <c r="DD116" s="13" t="s">
        <v>2626</v>
      </c>
      <c r="DE116" s="13" t="s">
        <v>2626</v>
      </c>
      <c r="DF116" s="13" t="s">
        <v>2626</v>
      </c>
      <c r="DG116" s="13" t="s">
        <v>3336</v>
      </c>
      <c r="DH116" s="13" t="s">
        <v>2626</v>
      </c>
      <c r="DI116" s="13" t="s">
        <v>2626</v>
      </c>
      <c r="DJ116" s="13" t="s">
        <v>50</v>
      </c>
      <c r="DK116" s="13" t="s">
        <v>50</v>
      </c>
      <c r="DL116" s="13" t="s">
        <v>2626</v>
      </c>
      <c r="DM116" s="13" t="s">
        <v>50</v>
      </c>
      <c r="DN116" s="13" t="s">
        <v>50</v>
      </c>
      <c r="DO116" s="13" t="s">
        <v>50</v>
      </c>
      <c r="DP116" s="13" t="s">
        <v>2626</v>
      </c>
      <c r="DQ116" s="13" t="s">
        <v>2626</v>
      </c>
      <c r="DR116" s="13" t="s">
        <v>50</v>
      </c>
      <c r="DS116" s="13" t="s">
        <v>50</v>
      </c>
      <c r="DT116" s="13" t="s">
        <v>50</v>
      </c>
      <c r="DU116" s="13" t="s">
        <v>50</v>
      </c>
      <c r="DV116" s="13" t="s">
        <v>50</v>
      </c>
      <c r="DW116" s="13" t="s">
        <v>2626</v>
      </c>
      <c r="DX116" s="13" t="s">
        <v>3391</v>
      </c>
      <c r="DY116" s="13" t="s">
        <v>2626</v>
      </c>
      <c r="DZ116" s="13" t="s">
        <v>2626</v>
      </c>
      <c r="EA116" s="13" t="s">
        <v>50</v>
      </c>
      <c r="EB116" s="13" t="s">
        <v>3396</v>
      </c>
      <c r="EC116" s="13" t="s">
        <v>2626</v>
      </c>
      <c r="ED116" s="13" t="s">
        <v>2626</v>
      </c>
      <c r="EE116" s="13" t="s">
        <v>2626</v>
      </c>
      <c r="EF116" s="13" t="s">
        <v>50</v>
      </c>
      <c r="EG116" s="13" t="s">
        <v>50</v>
      </c>
      <c r="EH116" s="13" t="s">
        <v>2626</v>
      </c>
      <c r="EI116" s="13" t="s">
        <v>2626</v>
      </c>
      <c r="EJ116" s="13" t="s">
        <v>2626</v>
      </c>
      <c r="EK116" s="13" t="s">
        <v>2626</v>
      </c>
      <c r="EL116" s="99"/>
      <c r="EM116" s="99"/>
    </row>
    <row r="117" spans="1:143" s="13" customFormat="1" ht="15" x14ac:dyDescent="0.25">
      <c r="A117" s="30" t="s">
        <v>1364</v>
      </c>
      <c r="B117" s="97" t="s">
        <v>2540</v>
      </c>
      <c r="C117" s="97" t="s">
        <v>95</v>
      </c>
      <c r="D117" s="97"/>
      <c r="E117" s="97" t="s">
        <v>973</v>
      </c>
      <c r="F117" s="96" t="s">
        <v>3540</v>
      </c>
      <c r="G117" s="4" t="s">
        <v>2545</v>
      </c>
      <c r="H117" s="14" t="s">
        <v>2624</v>
      </c>
      <c r="I117" s="14" t="s">
        <v>427</v>
      </c>
      <c r="J117" s="13" t="s">
        <v>2626</v>
      </c>
      <c r="K117" s="13" t="s">
        <v>2626</v>
      </c>
      <c r="L117" s="13" t="s">
        <v>2626</v>
      </c>
      <c r="M117" s="13" t="s">
        <v>2626</v>
      </c>
      <c r="N117" s="13" t="s">
        <v>2626</v>
      </c>
      <c r="O117" s="47" t="s">
        <v>2810</v>
      </c>
      <c r="P117" s="13" t="s">
        <v>2810</v>
      </c>
      <c r="Q117" s="13" t="s">
        <v>50</v>
      </c>
      <c r="R117" s="13" t="s">
        <v>50</v>
      </c>
      <c r="S117" s="13" t="s">
        <v>2835</v>
      </c>
      <c r="T117" s="13" t="s">
        <v>2835</v>
      </c>
      <c r="U117" s="13" t="s">
        <v>2850</v>
      </c>
      <c r="V117" s="13" t="s">
        <v>2866</v>
      </c>
      <c r="W117" s="13" t="s">
        <v>2891</v>
      </c>
      <c r="X117" s="13" t="s">
        <v>2891</v>
      </c>
      <c r="Y117" s="13" t="s">
        <v>2891</v>
      </c>
      <c r="Z117" s="13" t="s">
        <v>2891</v>
      </c>
      <c r="AA117" s="13" t="s">
        <v>2891</v>
      </c>
      <c r="AB117" s="13" t="s">
        <v>2920</v>
      </c>
      <c r="AC117" s="13" t="s">
        <v>50</v>
      </c>
      <c r="AD117" s="13" t="s">
        <v>50</v>
      </c>
      <c r="AE117" s="13" t="s">
        <v>50</v>
      </c>
      <c r="AF117" s="13" t="s">
        <v>2939</v>
      </c>
      <c r="AG117" s="13" t="s">
        <v>2939</v>
      </c>
      <c r="AH117" s="13" t="s">
        <v>50</v>
      </c>
      <c r="AI117" s="13" t="s">
        <v>50</v>
      </c>
      <c r="AJ117" s="13" t="s">
        <v>3604</v>
      </c>
      <c r="AK117" s="13" t="s">
        <v>3604</v>
      </c>
      <c r="AL117" s="13" t="s">
        <v>50</v>
      </c>
      <c r="AM117" s="13" t="s">
        <v>50</v>
      </c>
      <c r="AN117" s="13" t="s">
        <v>50</v>
      </c>
      <c r="AO117" s="13" t="s">
        <v>50</v>
      </c>
      <c r="AP117" s="13" t="s">
        <v>50</v>
      </c>
      <c r="AQ117" s="13" t="s">
        <v>50</v>
      </c>
      <c r="AR117" s="13" t="s">
        <v>50</v>
      </c>
      <c r="AS117" s="13" t="s">
        <v>50</v>
      </c>
      <c r="AT117" s="13" t="s">
        <v>3655</v>
      </c>
      <c r="AU117" s="13" t="s">
        <v>2972</v>
      </c>
      <c r="AV117" s="13" t="s">
        <v>3009</v>
      </c>
      <c r="AW117" s="13" t="s">
        <v>3009</v>
      </c>
      <c r="AX117" s="13" t="s">
        <v>50</v>
      </c>
      <c r="AY117" s="13" t="s">
        <v>50</v>
      </c>
      <c r="AZ117" s="13" t="s">
        <v>50</v>
      </c>
      <c r="BA117" s="13" t="s">
        <v>2626</v>
      </c>
      <c r="BB117" s="13" t="s">
        <v>2626</v>
      </c>
      <c r="BC117" s="13" t="s">
        <v>2626</v>
      </c>
      <c r="BD117" s="13" t="s">
        <v>4040</v>
      </c>
      <c r="BE117" s="13" t="s">
        <v>50</v>
      </c>
      <c r="BF117" s="13" t="s">
        <v>50</v>
      </c>
      <c r="BG117" s="13" t="s">
        <v>50</v>
      </c>
      <c r="BH117" s="13" t="s">
        <v>50</v>
      </c>
      <c r="BI117" s="13" t="s">
        <v>50</v>
      </c>
      <c r="BJ117" s="13" t="s">
        <v>3040</v>
      </c>
      <c r="BK117" s="13" t="s">
        <v>3060</v>
      </c>
      <c r="BL117" s="13" t="s">
        <v>3078</v>
      </c>
      <c r="BM117" s="13" t="s">
        <v>3102</v>
      </c>
      <c r="BN117" s="13" t="s">
        <v>50</v>
      </c>
      <c r="BO117" s="13" t="s">
        <v>50</v>
      </c>
      <c r="BP117" s="13" t="s">
        <v>50</v>
      </c>
      <c r="BQ117" s="13" t="s">
        <v>50</v>
      </c>
      <c r="BR117" s="13" t="s">
        <v>50</v>
      </c>
      <c r="BS117" s="13" t="s">
        <v>50</v>
      </c>
      <c r="BT117" s="13" t="s">
        <v>3125</v>
      </c>
      <c r="BU117" s="13" t="s">
        <v>3125</v>
      </c>
      <c r="BV117" s="13" t="s">
        <v>3133</v>
      </c>
      <c r="BW117" s="13" t="s">
        <v>3154</v>
      </c>
      <c r="BX117" s="13" t="s">
        <v>50</v>
      </c>
      <c r="BY117" s="13" t="s">
        <v>50</v>
      </c>
      <c r="BZ117" s="13" t="s">
        <v>2626</v>
      </c>
      <c r="CA117" s="13" t="s">
        <v>2626</v>
      </c>
      <c r="CB117" s="13" t="s">
        <v>50</v>
      </c>
      <c r="CC117" s="13" t="s">
        <v>3189</v>
      </c>
      <c r="CD117" s="13" t="s">
        <v>3189</v>
      </c>
      <c r="CE117" s="13" t="s">
        <v>50</v>
      </c>
      <c r="CF117" s="13" t="s">
        <v>50</v>
      </c>
      <c r="CG117" s="13" t="s">
        <v>50</v>
      </c>
      <c r="CH117" s="13" t="s">
        <v>3202</v>
      </c>
      <c r="CI117" s="13" t="s">
        <v>3202</v>
      </c>
      <c r="CJ117" s="13" t="s">
        <v>2626</v>
      </c>
      <c r="CK117" s="13" t="s">
        <v>2626</v>
      </c>
      <c r="CL117" s="13" t="s">
        <v>3258</v>
      </c>
      <c r="CM117" s="13" t="s">
        <v>3258</v>
      </c>
      <c r="CN117" s="13" t="s">
        <v>2626</v>
      </c>
      <c r="CO117" s="13" t="s">
        <v>3270</v>
      </c>
      <c r="CP117" s="13" t="s">
        <v>3270</v>
      </c>
      <c r="CQ117" s="13" t="s">
        <v>50</v>
      </c>
      <c r="CR117" s="13" t="s">
        <v>50</v>
      </c>
      <c r="CS117" s="13" t="s">
        <v>50</v>
      </c>
      <c r="CT117" s="13" t="s">
        <v>50</v>
      </c>
      <c r="CU117" s="13" t="s">
        <v>3281</v>
      </c>
      <c r="CV117" s="13" t="s">
        <v>3281</v>
      </c>
      <c r="CW117" s="13" t="s">
        <v>50</v>
      </c>
      <c r="CX117" s="13" t="s">
        <v>50</v>
      </c>
      <c r="CY117" s="13" t="s">
        <v>2939</v>
      </c>
      <c r="CZ117" s="13" t="s">
        <v>2939</v>
      </c>
      <c r="DA117" s="13" t="s">
        <v>3298</v>
      </c>
      <c r="DB117" s="13" t="s">
        <v>3298</v>
      </c>
      <c r="DC117" s="13" t="s">
        <v>50</v>
      </c>
      <c r="DD117" s="13" t="s">
        <v>2626</v>
      </c>
      <c r="DE117" s="13" t="s">
        <v>3323</v>
      </c>
      <c r="DF117" s="13" t="s">
        <v>3323</v>
      </c>
      <c r="DG117" s="13" t="s">
        <v>2626</v>
      </c>
      <c r="DH117" s="13" t="s">
        <v>2939</v>
      </c>
      <c r="DI117" s="13" t="s">
        <v>2626</v>
      </c>
      <c r="DJ117" s="13" t="s">
        <v>50</v>
      </c>
      <c r="DK117" s="13" t="s">
        <v>50</v>
      </c>
      <c r="DL117" s="13" t="s">
        <v>2626</v>
      </c>
      <c r="DM117" s="13" t="s">
        <v>50</v>
      </c>
      <c r="DN117" s="13" t="s">
        <v>50</v>
      </c>
      <c r="DO117" s="13" t="s">
        <v>50</v>
      </c>
      <c r="DP117" s="13" t="s">
        <v>3369</v>
      </c>
      <c r="DQ117" s="13" t="s">
        <v>3369</v>
      </c>
      <c r="DR117" s="13" t="s">
        <v>50</v>
      </c>
      <c r="DS117" s="13" t="s">
        <v>50</v>
      </c>
      <c r="DT117" s="13" t="s">
        <v>50</v>
      </c>
      <c r="DU117" s="13" t="s">
        <v>50</v>
      </c>
      <c r="DV117" s="13" t="s">
        <v>50</v>
      </c>
      <c r="DW117" s="13" t="s">
        <v>2626</v>
      </c>
      <c r="DX117" s="13" t="s">
        <v>2626</v>
      </c>
      <c r="DY117" s="13" t="s">
        <v>2939</v>
      </c>
      <c r="DZ117" s="13" t="s">
        <v>2939</v>
      </c>
      <c r="EA117" s="13" t="s">
        <v>50</v>
      </c>
      <c r="EB117" s="13" t="s">
        <v>2626</v>
      </c>
      <c r="EC117" s="13" t="s">
        <v>3410</v>
      </c>
      <c r="ED117" s="13" t="s">
        <v>3410</v>
      </c>
      <c r="EE117" s="13" t="s">
        <v>2626</v>
      </c>
      <c r="EF117" s="13" t="s">
        <v>50</v>
      </c>
      <c r="EG117" s="13" t="s">
        <v>50</v>
      </c>
      <c r="EH117" s="13" t="s">
        <v>3445</v>
      </c>
      <c r="EI117" s="13" t="s">
        <v>3445</v>
      </c>
      <c r="EJ117" s="13" t="s">
        <v>3445</v>
      </c>
      <c r="EK117" s="13" t="s">
        <v>3445</v>
      </c>
      <c r="EL117" s="99"/>
      <c r="EM117" s="99"/>
    </row>
    <row r="118" spans="1:143" s="13" customFormat="1" ht="15" x14ac:dyDescent="0.25">
      <c r="A118" s="30" t="s">
        <v>657</v>
      </c>
      <c r="B118" s="97" t="s">
        <v>2541</v>
      </c>
      <c r="C118" s="97" t="s">
        <v>95</v>
      </c>
      <c r="D118" s="97"/>
      <c r="E118" s="97" t="s">
        <v>973</v>
      </c>
      <c r="F118" s="96" t="s">
        <v>4226</v>
      </c>
      <c r="G118" s="4" t="s">
        <v>1365</v>
      </c>
      <c r="H118" s="14" t="s">
        <v>2624</v>
      </c>
      <c r="I118" s="14" t="s">
        <v>427</v>
      </c>
      <c r="J118" s="13" t="s">
        <v>2629</v>
      </c>
      <c r="K118" s="13" t="s">
        <v>2779</v>
      </c>
      <c r="L118" s="13" t="s">
        <v>2779</v>
      </c>
      <c r="M118" s="13" t="s">
        <v>2798</v>
      </c>
      <c r="N118" s="13" t="s">
        <v>2798</v>
      </c>
      <c r="O118" s="47" t="s">
        <v>2811</v>
      </c>
      <c r="P118" s="13" t="s">
        <v>2811</v>
      </c>
      <c r="Q118" s="13" t="s">
        <v>50</v>
      </c>
      <c r="R118" s="13" t="s">
        <v>50</v>
      </c>
      <c r="S118" s="13" t="s">
        <v>2626</v>
      </c>
      <c r="T118" s="13" t="s">
        <v>2626</v>
      </c>
      <c r="U118" s="13" t="s">
        <v>2851</v>
      </c>
      <c r="V118" s="13" t="s">
        <v>2867</v>
      </c>
      <c r="W118" s="13" t="s">
        <v>2905</v>
      </c>
      <c r="X118" s="13" t="s">
        <v>2905</v>
      </c>
      <c r="Y118" s="13" t="s">
        <v>2905</v>
      </c>
      <c r="Z118" s="13" t="s">
        <v>2905</v>
      </c>
      <c r="AA118" s="13" t="s">
        <v>2905</v>
      </c>
      <c r="AB118" s="13" t="s">
        <v>2921</v>
      </c>
      <c r="AC118" s="13" t="s">
        <v>50</v>
      </c>
      <c r="AD118" s="13" t="s">
        <v>50</v>
      </c>
      <c r="AE118" s="13" t="s">
        <v>50</v>
      </c>
      <c r="AF118" s="13" t="s">
        <v>2626</v>
      </c>
      <c r="AG118" s="13" t="s">
        <v>2626</v>
      </c>
      <c r="AH118" s="13" t="s">
        <v>50</v>
      </c>
      <c r="AI118" s="13" t="s">
        <v>50</v>
      </c>
      <c r="AJ118" s="13" t="s">
        <v>3605</v>
      </c>
      <c r="AK118" s="13" t="s">
        <v>3605</v>
      </c>
      <c r="AL118" s="13" t="s">
        <v>50</v>
      </c>
      <c r="AM118" s="13" t="s">
        <v>50</v>
      </c>
      <c r="AN118" s="13" t="s">
        <v>50</v>
      </c>
      <c r="AO118" s="13" t="s">
        <v>50</v>
      </c>
      <c r="AP118" s="13" t="s">
        <v>50</v>
      </c>
      <c r="AQ118" s="13" t="s">
        <v>50</v>
      </c>
      <c r="AR118" s="13" t="s">
        <v>50</v>
      </c>
      <c r="AS118" s="13" t="s">
        <v>50</v>
      </c>
      <c r="AT118" s="13" t="s">
        <v>3656</v>
      </c>
      <c r="AU118" s="13" t="s">
        <v>2973</v>
      </c>
      <c r="AV118" s="13" t="s">
        <v>3010</v>
      </c>
      <c r="AW118" s="13" t="s">
        <v>3010</v>
      </c>
      <c r="AX118" s="13" t="s">
        <v>50</v>
      </c>
      <c r="AY118" s="13" t="s">
        <v>50</v>
      </c>
      <c r="AZ118" s="13" t="s">
        <v>50</v>
      </c>
      <c r="BA118" s="13" t="s">
        <v>3029</v>
      </c>
      <c r="BB118" s="13" t="s">
        <v>3029</v>
      </c>
      <c r="BC118" s="13" t="s">
        <v>3029</v>
      </c>
      <c r="BD118" s="13" t="s">
        <v>3676</v>
      </c>
      <c r="BE118" s="13" t="s">
        <v>50</v>
      </c>
      <c r="BF118" s="13" t="s">
        <v>50</v>
      </c>
      <c r="BG118" s="13" t="s">
        <v>50</v>
      </c>
      <c r="BH118" s="13" t="s">
        <v>50</v>
      </c>
      <c r="BI118" s="13" t="s">
        <v>50</v>
      </c>
      <c r="BJ118" s="13" t="s">
        <v>3041</v>
      </c>
      <c r="BK118" s="13" t="s">
        <v>3061</v>
      </c>
      <c r="BL118" s="13" t="s">
        <v>3079</v>
      </c>
      <c r="BM118" s="13" t="s">
        <v>3103</v>
      </c>
      <c r="BN118" s="13" t="s">
        <v>50</v>
      </c>
      <c r="BO118" s="13" t="s">
        <v>50</v>
      </c>
      <c r="BP118" s="13" t="s">
        <v>50</v>
      </c>
      <c r="BQ118" s="13" t="s">
        <v>50</v>
      </c>
      <c r="BR118" s="13" t="s">
        <v>50</v>
      </c>
      <c r="BS118" s="13" t="s">
        <v>50</v>
      </c>
      <c r="BT118" s="13" t="s">
        <v>3126</v>
      </c>
      <c r="BU118" s="13" t="s">
        <v>3126</v>
      </c>
      <c r="BV118" s="13" t="s">
        <v>3134</v>
      </c>
      <c r="BW118" s="13" t="s">
        <v>3155</v>
      </c>
      <c r="BX118" s="13" t="s">
        <v>50</v>
      </c>
      <c r="BY118" s="13" t="s">
        <v>50</v>
      </c>
      <c r="BZ118" s="13" t="s">
        <v>2626</v>
      </c>
      <c r="CA118" s="13" t="s">
        <v>3694</v>
      </c>
      <c r="CB118" s="13" t="s">
        <v>50</v>
      </c>
      <c r="CC118" s="13" t="s">
        <v>2626</v>
      </c>
      <c r="CD118" s="13" t="s">
        <v>2626</v>
      </c>
      <c r="CE118" s="13" t="s">
        <v>50</v>
      </c>
      <c r="CF118" s="13" t="s">
        <v>50</v>
      </c>
      <c r="CG118" s="13" t="s">
        <v>50</v>
      </c>
      <c r="CH118" s="13" t="s">
        <v>2626</v>
      </c>
      <c r="CI118" s="13" t="s">
        <v>2626</v>
      </c>
      <c r="CJ118" s="13" t="s">
        <v>3223</v>
      </c>
      <c r="CK118" s="13" t="s">
        <v>2626</v>
      </c>
      <c r="CL118" s="13" t="s">
        <v>3259</v>
      </c>
      <c r="CM118" s="13" t="s">
        <v>3259</v>
      </c>
      <c r="CN118" s="13" t="s">
        <v>2626</v>
      </c>
      <c r="CO118" s="13" t="s">
        <v>3271</v>
      </c>
      <c r="CP118" s="13" t="s">
        <v>3271</v>
      </c>
      <c r="CQ118" s="13" t="s">
        <v>50</v>
      </c>
      <c r="CR118" s="13" t="s">
        <v>50</v>
      </c>
      <c r="CS118" s="13" t="s">
        <v>50</v>
      </c>
      <c r="CT118" s="13" t="s">
        <v>50</v>
      </c>
      <c r="CU118" s="13" t="s">
        <v>3282</v>
      </c>
      <c r="CV118" s="13" t="s">
        <v>3282</v>
      </c>
      <c r="CW118" s="13" t="s">
        <v>50</v>
      </c>
      <c r="CX118" s="13" t="s">
        <v>50</v>
      </c>
      <c r="CY118" s="13" t="s">
        <v>2626</v>
      </c>
      <c r="CZ118" s="13" t="s">
        <v>2626</v>
      </c>
      <c r="DA118" s="13" t="s">
        <v>3299</v>
      </c>
      <c r="DB118" s="13" t="s">
        <v>3299</v>
      </c>
      <c r="DC118" s="13" t="s">
        <v>50</v>
      </c>
      <c r="DD118" s="13" t="s">
        <v>2626</v>
      </c>
      <c r="DE118" s="13" t="s">
        <v>3324</v>
      </c>
      <c r="DF118" s="13" t="s">
        <v>3324</v>
      </c>
      <c r="DG118" s="13" t="s">
        <v>3338</v>
      </c>
      <c r="DH118" s="13" t="s">
        <v>2626</v>
      </c>
      <c r="DI118" s="13" t="s">
        <v>2626</v>
      </c>
      <c r="DJ118" s="13" t="s">
        <v>50</v>
      </c>
      <c r="DK118" s="13" t="s">
        <v>50</v>
      </c>
      <c r="DL118" s="13" t="s">
        <v>2626</v>
      </c>
      <c r="DM118" s="13" t="s">
        <v>50</v>
      </c>
      <c r="DN118" s="13" t="s">
        <v>50</v>
      </c>
      <c r="DO118" s="13" t="s">
        <v>50</v>
      </c>
      <c r="DP118" s="13" t="s">
        <v>3370</v>
      </c>
      <c r="DQ118" s="13" t="s">
        <v>3370</v>
      </c>
      <c r="DR118" s="13" t="s">
        <v>50</v>
      </c>
      <c r="DS118" s="13" t="s">
        <v>50</v>
      </c>
      <c r="DT118" s="13" t="s">
        <v>50</v>
      </c>
      <c r="DU118" s="13" t="s">
        <v>50</v>
      </c>
      <c r="DV118" s="13" t="s">
        <v>50</v>
      </c>
      <c r="DW118" s="13" t="s">
        <v>2626</v>
      </c>
      <c r="DX118" s="13" t="s">
        <v>2626</v>
      </c>
      <c r="DY118" s="13" t="s">
        <v>2626</v>
      </c>
      <c r="DZ118" s="13" t="s">
        <v>2626</v>
      </c>
      <c r="EA118" s="13" t="s">
        <v>50</v>
      </c>
      <c r="EB118" s="13" t="s">
        <v>3399</v>
      </c>
      <c r="EC118" s="13" t="s">
        <v>3411</v>
      </c>
      <c r="ED118" s="13" t="s">
        <v>3411</v>
      </c>
      <c r="EE118" s="13" t="s">
        <v>3423</v>
      </c>
      <c r="EF118" s="13" t="s">
        <v>50</v>
      </c>
      <c r="EG118" s="13" t="s">
        <v>50</v>
      </c>
      <c r="EH118" s="13" t="s">
        <v>3446</v>
      </c>
      <c r="EI118" s="13" t="s">
        <v>3446</v>
      </c>
      <c r="EJ118" s="13" t="s">
        <v>3446</v>
      </c>
      <c r="EK118" s="13" t="s">
        <v>3446</v>
      </c>
      <c r="EL118" s="99"/>
      <c r="EM118" s="99"/>
    </row>
    <row r="119" spans="1:143" s="13" customFormat="1" ht="15" x14ac:dyDescent="0.25">
      <c r="A119" s="30" t="s">
        <v>2552</v>
      </c>
      <c r="B119" s="97" t="s">
        <v>2557</v>
      </c>
      <c r="C119" s="97" t="s">
        <v>95</v>
      </c>
      <c r="D119" s="97"/>
      <c r="E119" s="97" t="s">
        <v>973</v>
      </c>
      <c r="F119" s="96" t="s">
        <v>3541</v>
      </c>
      <c r="G119" s="4" t="s">
        <v>2561</v>
      </c>
      <c r="H119" s="14" t="s">
        <v>2624</v>
      </c>
      <c r="I119" s="14" t="s">
        <v>427</v>
      </c>
      <c r="J119" s="13" t="s">
        <v>2626</v>
      </c>
      <c r="K119" s="13" t="s">
        <v>2626</v>
      </c>
      <c r="L119" s="13" t="s">
        <v>2626</v>
      </c>
      <c r="M119" s="13" t="s">
        <v>2626</v>
      </c>
      <c r="N119" s="13" t="s">
        <v>2626</v>
      </c>
      <c r="O119" s="47" t="s">
        <v>2626</v>
      </c>
      <c r="P119" s="13" t="s">
        <v>2626</v>
      </c>
      <c r="Q119" s="13" t="s">
        <v>50</v>
      </c>
      <c r="R119" s="13" t="s">
        <v>50</v>
      </c>
      <c r="S119" s="13" t="s">
        <v>2836</v>
      </c>
      <c r="T119" s="13" t="s">
        <v>2836</v>
      </c>
      <c r="U119" s="13" t="s">
        <v>2626</v>
      </c>
      <c r="V119" s="13" t="s">
        <v>2626</v>
      </c>
      <c r="W119" s="13" t="s">
        <v>2912</v>
      </c>
      <c r="X119" s="13" t="s">
        <v>2912</v>
      </c>
      <c r="Y119" s="13" t="s">
        <v>2626</v>
      </c>
      <c r="Z119" s="13" t="s">
        <v>2626</v>
      </c>
      <c r="AA119" s="13" t="s">
        <v>2912</v>
      </c>
      <c r="AB119" s="13" t="s">
        <v>2912</v>
      </c>
      <c r="AC119" s="13" t="s">
        <v>50</v>
      </c>
      <c r="AD119" s="13" t="s">
        <v>50</v>
      </c>
      <c r="AE119" s="13" t="s">
        <v>50</v>
      </c>
      <c r="AF119" s="13" t="s">
        <v>2626</v>
      </c>
      <c r="AG119" s="13" t="s">
        <v>2626</v>
      </c>
      <c r="AH119" s="13" t="s">
        <v>50</v>
      </c>
      <c r="AI119" s="13" t="s">
        <v>50</v>
      </c>
      <c r="AJ119" s="13" t="s">
        <v>3606</v>
      </c>
      <c r="AK119" s="13" t="s">
        <v>3606</v>
      </c>
      <c r="AL119" s="13" t="s">
        <v>50</v>
      </c>
      <c r="AM119" s="13" t="s">
        <v>50</v>
      </c>
      <c r="AN119" s="13" t="s">
        <v>4276</v>
      </c>
      <c r="AO119" s="13" t="s">
        <v>4276</v>
      </c>
      <c r="AP119" s="13" t="s">
        <v>50</v>
      </c>
      <c r="AQ119" s="13" t="s">
        <v>50</v>
      </c>
      <c r="AR119" s="13" t="s">
        <v>50</v>
      </c>
      <c r="AS119" s="13" t="s">
        <v>50</v>
      </c>
      <c r="AT119" s="13" t="s">
        <v>2626</v>
      </c>
      <c r="AU119" s="13" t="s">
        <v>2626</v>
      </c>
      <c r="AV119" s="13" t="s">
        <v>2626</v>
      </c>
      <c r="AW119" s="13" t="s">
        <v>2626</v>
      </c>
      <c r="AX119" s="13" t="s">
        <v>50</v>
      </c>
      <c r="AY119" s="13" t="s">
        <v>50</v>
      </c>
      <c r="AZ119" s="13" t="s">
        <v>50</v>
      </c>
      <c r="BA119" s="13" t="s">
        <v>2626</v>
      </c>
      <c r="BB119" s="13" t="s">
        <v>2626</v>
      </c>
      <c r="BC119" s="13" t="s">
        <v>2626</v>
      </c>
      <c r="BD119" s="13" t="s">
        <v>2626</v>
      </c>
      <c r="BE119" s="13" t="s">
        <v>50</v>
      </c>
      <c r="BF119" s="13" t="s">
        <v>50</v>
      </c>
      <c r="BG119" s="13" t="s">
        <v>50</v>
      </c>
      <c r="BH119" s="13" t="s">
        <v>50</v>
      </c>
      <c r="BI119" s="13" t="s">
        <v>50</v>
      </c>
      <c r="BJ119" s="13" t="s">
        <v>2626</v>
      </c>
      <c r="BK119" s="13" t="s">
        <v>2626</v>
      </c>
      <c r="BL119" s="13" t="s">
        <v>2626</v>
      </c>
      <c r="BM119" s="13" t="s">
        <v>2626</v>
      </c>
      <c r="BN119" s="13" t="s">
        <v>50</v>
      </c>
      <c r="BO119" s="13" t="s">
        <v>50</v>
      </c>
      <c r="BP119" s="13" t="s">
        <v>50</v>
      </c>
      <c r="BQ119" s="13" t="s">
        <v>50</v>
      </c>
      <c r="BR119" s="13" t="s">
        <v>50</v>
      </c>
      <c r="BS119" s="13" t="s">
        <v>50</v>
      </c>
      <c r="BT119" s="13" t="s">
        <v>2626</v>
      </c>
      <c r="BU119" s="13" t="s">
        <v>2626</v>
      </c>
      <c r="BV119" s="13" t="s">
        <v>2626</v>
      </c>
      <c r="BW119" s="13" t="s">
        <v>2626</v>
      </c>
      <c r="BX119" s="13" t="s">
        <v>50</v>
      </c>
      <c r="BY119" s="13" t="s">
        <v>50</v>
      </c>
      <c r="BZ119" s="13" t="s">
        <v>2626</v>
      </c>
      <c r="CA119" s="13" t="s">
        <v>2626</v>
      </c>
      <c r="CB119" s="13" t="s">
        <v>50</v>
      </c>
      <c r="CC119" s="13" t="s">
        <v>2626</v>
      </c>
      <c r="CD119" s="13" t="s">
        <v>2626</v>
      </c>
      <c r="CE119" s="13" t="s">
        <v>50</v>
      </c>
      <c r="CF119" s="13" t="s">
        <v>50</v>
      </c>
      <c r="CG119" s="13" t="s">
        <v>50</v>
      </c>
      <c r="CH119" s="13" t="s">
        <v>2626</v>
      </c>
      <c r="CI119" s="13" t="s">
        <v>2626</v>
      </c>
      <c r="CJ119" s="13" t="s">
        <v>3220</v>
      </c>
      <c r="CK119" s="13" t="s">
        <v>2626</v>
      </c>
      <c r="CL119" s="13" t="s">
        <v>2626</v>
      </c>
      <c r="CM119" s="13" t="s">
        <v>2626</v>
      </c>
      <c r="CN119" s="13" t="s">
        <v>2626</v>
      </c>
      <c r="CO119" s="13" t="s">
        <v>2626</v>
      </c>
      <c r="CP119" s="13" t="s">
        <v>2626</v>
      </c>
      <c r="CQ119" s="13" t="s">
        <v>50</v>
      </c>
      <c r="CR119" s="13" t="s">
        <v>50</v>
      </c>
      <c r="CS119" s="13" t="s">
        <v>50</v>
      </c>
      <c r="CT119" s="13" t="s">
        <v>50</v>
      </c>
      <c r="CU119" s="13" t="s">
        <v>2626</v>
      </c>
      <c r="CV119" s="13" t="s">
        <v>2626</v>
      </c>
      <c r="CW119" s="13" t="s">
        <v>50</v>
      </c>
      <c r="CX119" s="13" t="s">
        <v>50</v>
      </c>
      <c r="CY119" s="13" t="s">
        <v>2626</v>
      </c>
      <c r="CZ119" s="13" t="s">
        <v>2626</v>
      </c>
      <c r="DA119" s="13" t="s">
        <v>2626</v>
      </c>
      <c r="DB119" s="13" t="s">
        <v>2626</v>
      </c>
      <c r="DC119" s="13" t="s">
        <v>50</v>
      </c>
      <c r="DD119" s="13" t="s">
        <v>2626</v>
      </c>
      <c r="DE119" s="13" t="s">
        <v>2626</v>
      </c>
      <c r="DF119" s="13" t="s">
        <v>2626</v>
      </c>
      <c r="DG119" s="13" t="s">
        <v>3336</v>
      </c>
      <c r="DH119" s="13" t="s">
        <v>2626</v>
      </c>
      <c r="DI119" s="13" t="s">
        <v>2626</v>
      </c>
      <c r="DJ119" s="13" t="s">
        <v>50</v>
      </c>
      <c r="DK119" s="13" t="s">
        <v>50</v>
      </c>
      <c r="DL119" s="13" t="s">
        <v>2626</v>
      </c>
      <c r="DM119" s="13" t="s">
        <v>50</v>
      </c>
      <c r="DN119" s="13" t="s">
        <v>50</v>
      </c>
      <c r="DO119" s="13" t="s">
        <v>50</v>
      </c>
      <c r="DP119" s="13" t="s">
        <v>2626</v>
      </c>
      <c r="DQ119" s="13" t="s">
        <v>2626</v>
      </c>
      <c r="DR119" s="13" t="s">
        <v>50</v>
      </c>
      <c r="DS119" s="13" t="s">
        <v>50</v>
      </c>
      <c r="DT119" s="13" t="s">
        <v>50</v>
      </c>
      <c r="DU119" s="13" t="s">
        <v>50</v>
      </c>
      <c r="DV119" s="13" t="s">
        <v>50</v>
      </c>
      <c r="DW119" s="13" t="s">
        <v>2626</v>
      </c>
      <c r="DX119" s="13" t="s">
        <v>3391</v>
      </c>
      <c r="DY119" s="13" t="s">
        <v>2626</v>
      </c>
      <c r="DZ119" s="13" t="s">
        <v>2626</v>
      </c>
      <c r="EA119" s="13" t="s">
        <v>50</v>
      </c>
      <c r="EB119" s="13" t="s">
        <v>3396</v>
      </c>
      <c r="EC119" s="13" t="s">
        <v>2626</v>
      </c>
      <c r="ED119" s="13" t="s">
        <v>2626</v>
      </c>
      <c r="EE119" s="13" t="s">
        <v>2626</v>
      </c>
      <c r="EF119" s="13" t="s">
        <v>50</v>
      </c>
      <c r="EG119" s="13" t="s">
        <v>50</v>
      </c>
      <c r="EH119" s="13" t="s">
        <v>3447</v>
      </c>
      <c r="EI119" s="13" t="s">
        <v>3447</v>
      </c>
      <c r="EJ119" s="13" t="s">
        <v>3447</v>
      </c>
      <c r="EK119" s="13" t="s">
        <v>3447</v>
      </c>
      <c r="EL119" s="99"/>
      <c r="EM119" s="99"/>
    </row>
    <row r="120" spans="1:143" s="13" customFormat="1" ht="15" x14ac:dyDescent="0.25">
      <c r="A120" s="30" t="s">
        <v>2553</v>
      </c>
      <c r="B120" s="97" t="s">
        <v>2558</v>
      </c>
      <c r="C120" s="97" t="s">
        <v>95</v>
      </c>
      <c r="D120" s="97"/>
      <c r="E120" s="97" t="s">
        <v>973</v>
      </c>
      <c r="F120" s="96" t="s">
        <v>4227</v>
      </c>
      <c r="G120" s="4" t="s">
        <v>2562</v>
      </c>
      <c r="H120" s="14" t="s">
        <v>2624</v>
      </c>
      <c r="I120" s="14" t="s">
        <v>427</v>
      </c>
      <c r="J120" s="13" t="s">
        <v>2626</v>
      </c>
      <c r="K120" s="13" t="s">
        <v>2626</v>
      </c>
      <c r="L120" s="13" t="s">
        <v>2626</v>
      </c>
      <c r="M120" s="13" t="s">
        <v>2626</v>
      </c>
      <c r="N120" s="13" t="s">
        <v>2626</v>
      </c>
      <c r="O120" s="47" t="s">
        <v>2626</v>
      </c>
      <c r="P120" s="13" t="s">
        <v>2626</v>
      </c>
      <c r="Q120" s="13" t="s">
        <v>50</v>
      </c>
      <c r="R120" s="13" t="s">
        <v>50</v>
      </c>
      <c r="S120" s="13" t="s">
        <v>2626</v>
      </c>
      <c r="T120" s="13" t="s">
        <v>2626</v>
      </c>
      <c r="U120" s="13" t="s">
        <v>2626</v>
      </c>
      <c r="V120" s="13" t="s">
        <v>2868</v>
      </c>
      <c r="W120" s="13" t="s">
        <v>2626</v>
      </c>
      <c r="X120" s="13" t="s">
        <v>2626</v>
      </c>
      <c r="Y120" s="13" t="s">
        <v>2626</v>
      </c>
      <c r="Z120" s="13" t="s">
        <v>2626</v>
      </c>
      <c r="AA120" s="13" t="s">
        <v>2626</v>
      </c>
      <c r="AB120" s="13" t="s">
        <v>2626</v>
      </c>
      <c r="AC120" s="13" t="s">
        <v>50</v>
      </c>
      <c r="AD120" s="13" t="s">
        <v>50</v>
      </c>
      <c r="AE120" s="13" t="s">
        <v>50</v>
      </c>
      <c r="AF120" s="13" t="s">
        <v>2626</v>
      </c>
      <c r="AG120" s="13" t="s">
        <v>2626</v>
      </c>
      <c r="AH120" s="13" t="s">
        <v>50</v>
      </c>
      <c r="AI120" s="13" t="s">
        <v>50</v>
      </c>
      <c r="AJ120" s="13" t="s">
        <v>2626</v>
      </c>
      <c r="AK120" s="13" t="s">
        <v>2626</v>
      </c>
      <c r="AL120" s="13" t="s">
        <v>50</v>
      </c>
      <c r="AM120" s="13" t="s">
        <v>50</v>
      </c>
      <c r="AN120" s="13" t="s">
        <v>50</v>
      </c>
      <c r="AO120" s="13" t="s">
        <v>50</v>
      </c>
      <c r="AP120" s="13" t="s">
        <v>50</v>
      </c>
      <c r="AQ120" s="13" t="s">
        <v>50</v>
      </c>
      <c r="AR120" s="13" t="s">
        <v>50</v>
      </c>
      <c r="AS120" s="13" t="s">
        <v>50</v>
      </c>
      <c r="AT120" s="13" t="s">
        <v>2626</v>
      </c>
      <c r="AU120" s="13" t="s">
        <v>2974</v>
      </c>
      <c r="AV120" s="13" t="s">
        <v>2626</v>
      </c>
      <c r="AW120" s="13" t="s">
        <v>2626</v>
      </c>
      <c r="AX120" s="13" t="s">
        <v>50</v>
      </c>
      <c r="AY120" s="13" t="s">
        <v>50</v>
      </c>
      <c r="AZ120" s="13" t="s">
        <v>50</v>
      </c>
      <c r="BA120" s="13" t="s">
        <v>2626</v>
      </c>
      <c r="BB120" s="13" t="s">
        <v>2626</v>
      </c>
      <c r="BC120" s="13" t="s">
        <v>2626</v>
      </c>
      <c r="BD120" s="13" t="s">
        <v>2626</v>
      </c>
      <c r="BE120" s="13" t="s">
        <v>50</v>
      </c>
      <c r="BF120" s="13" t="s">
        <v>50</v>
      </c>
      <c r="BG120" s="13" t="s">
        <v>50</v>
      </c>
      <c r="BH120" s="13" t="s">
        <v>50</v>
      </c>
      <c r="BI120" s="13" t="s">
        <v>50</v>
      </c>
      <c r="BJ120" s="13" t="s">
        <v>2626</v>
      </c>
      <c r="BK120" s="13" t="s">
        <v>2626</v>
      </c>
      <c r="BL120" s="13" t="s">
        <v>2626</v>
      </c>
      <c r="BM120" s="13" t="s">
        <v>2626</v>
      </c>
      <c r="BN120" s="13" t="s">
        <v>50</v>
      </c>
      <c r="BO120" s="13" t="s">
        <v>50</v>
      </c>
      <c r="BP120" s="13" t="s">
        <v>50</v>
      </c>
      <c r="BQ120" s="13" t="s">
        <v>50</v>
      </c>
      <c r="BR120" s="13" t="s">
        <v>50</v>
      </c>
      <c r="BS120" s="13" t="s">
        <v>50</v>
      </c>
      <c r="BT120" s="13" t="s">
        <v>2626</v>
      </c>
      <c r="BU120" s="13" t="s">
        <v>2626</v>
      </c>
      <c r="BV120" s="13" t="s">
        <v>2626</v>
      </c>
      <c r="BW120" s="13" t="s">
        <v>2626</v>
      </c>
      <c r="BX120" s="13" t="s">
        <v>50</v>
      </c>
      <c r="BY120" s="13" t="s">
        <v>50</v>
      </c>
      <c r="BZ120" s="13" t="s">
        <v>2626</v>
      </c>
      <c r="CA120" s="13" t="s">
        <v>2626</v>
      </c>
      <c r="CB120" s="13" t="s">
        <v>50</v>
      </c>
      <c r="CC120" s="13" t="s">
        <v>2626</v>
      </c>
      <c r="CD120" s="13" t="s">
        <v>2626</v>
      </c>
      <c r="CE120" s="13" t="s">
        <v>50</v>
      </c>
      <c r="CF120" s="13" t="s">
        <v>50</v>
      </c>
      <c r="CG120" s="13" t="s">
        <v>50</v>
      </c>
      <c r="CH120" s="13" t="s">
        <v>2626</v>
      </c>
      <c r="CI120" s="13" t="s">
        <v>2626</v>
      </c>
      <c r="CJ120" s="13" t="s">
        <v>3224</v>
      </c>
      <c r="CK120" s="13" t="s">
        <v>2626</v>
      </c>
      <c r="CL120" s="13" t="s">
        <v>2626</v>
      </c>
      <c r="CM120" s="13" t="s">
        <v>2626</v>
      </c>
      <c r="CN120" s="13" t="s">
        <v>2626</v>
      </c>
      <c r="CO120" s="13" t="s">
        <v>2626</v>
      </c>
      <c r="CP120" s="13" t="s">
        <v>2626</v>
      </c>
      <c r="CQ120" s="13" t="s">
        <v>50</v>
      </c>
      <c r="CR120" s="13" t="s">
        <v>50</v>
      </c>
      <c r="CS120" s="13" t="s">
        <v>50</v>
      </c>
      <c r="CT120" s="13" t="s">
        <v>50</v>
      </c>
      <c r="CU120" s="13" t="s">
        <v>2626</v>
      </c>
      <c r="CV120" s="13" t="s">
        <v>2626</v>
      </c>
      <c r="CW120" s="13" t="s">
        <v>50</v>
      </c>
      <c r="CX120" s="13" t="s">
        <v>50</v>
      </c>
      <c r="CY120" s="13" t="s">
        <v>2626</v>
      </c>
      <c r="CZ120" s="13" t="s">
        <v>2626</v>
      </c>
      <c r="DA120" s="13" t="s">
        <v>2626</v>
      </c>
      <c r="DB120" s="13" t="s">
        <v>2626</v>
      </c>
      <c r="DC120" s="13" t="s">
        <v>50</v>
      </c>
      <c r="DD120" s="13" t="s">
        <v>2626</v>
      </c>
      <c r="DE120" s="13" t="s">
        <v>2626</v>
      </c>
      <c r="DF120" s="13" t="s">
        <v>2626</v>
      </c>
      <c r="DG120" s="13" t="s">
        <v>2626</v>
      </c>
      <c r="DH120" s="13" t="s">
        <v>2626</v>
      </c>
      <c r="DI120" s="13" t="s">
        <v>2626</v>
      </c>
      <c r="DJ120" s="13" t="s">
        <v>50</v>
      </c>
      <c r="DK120" s="13" t="s">
        <v>50</v>
      </c>
      <c r="DL120" s="13" t="s">
        <v>2626</v>
      </c>
      <c r="DM120" s="13" t="s">
        <v>50</v>
      </c>
      <c r="DN120" s="13" t="s">
        <v>50</v>
      </c>
      <c r="DO120" s="13" t="s">
        <v>50</v>
      </c>
      <c r="DP120" s="13" t="s">
        <v>2626</v>
      </c>
      <c r="DQ120" s="13" t="s">
        <v>2626</v>
      </c>
      <c r="DR120" s="13" t="s">
        <v>50</v>
      </c>
      <c r="DS120" s="13" t="s">
        <v>50</v>
      </c>
      <c r="DT120" s="13" t="s">
        <v>50</v>
      </c>
      <c r="DU120" s="13" t="s">
        <v>50</v>
      </c>
      <c r="DV120" s="13" t="s">
        <v>50</v>
      </c>
      <c r="DW120" s="13" t="s">
        <v>2626</v>
      </c>
      <c r="DX120" s="13" t="s">
        <v>2626</v>
      </c>
      <c r="DY120" s="13" t="s">
        <v>2626</v>
      </c>
      <c r="DZ120" s="13" t="s">
        <v>2626</v>
      </c>
      <c r="EA120" s="13" t="s">
        <v>50</v>
      </c>
      <c r="EB120" s="13" t="s">
        <v>2626</v>
      </c>
      <c r="EC120" s="13" t="s">
        <v>2626</v>
      </c>
      <c r="ED120" s="13" t="s">
        <v>2626</v>
      </c>
      <c r="EE120" s="13" t="s">
        <v>2626</v>
      </c>
      <c r="EF120" s="13" t="s">
        <v>50</v>
      </c>
      <c r="EG120" s="13" t="s">
        <v>50</v>
      </c>
      <c r="EH120" s="13" t="s">
        <v>3448</v>
      </c>
      <c r="EI120" s="13" t="s">
        <v>3448</v>
      </c>
      <c r="EJ120" s="13" t="s">
        <v>3448</v>
      </c>
      <c r="EK120" s="13" t="s">
        <v>3448</v>
      </c>
      <c r="EL120" s="99"/>
      <c r="EM120" s="99"/>
    </row>
    <row r="121" spans="1:143" s="13" customFormat="1" ht="15" x14ac:dyDescent="0.25">
      <c r="A121" s="30" t="s">
        <v>2554</v>
      </c>
      <c r="B121" s="97" t="s">
        <v>2559</v>
      </c>
      <c r="C121" s="97" t="s">
        <v>95</v>
      </c>
      <c r="D121" s="97"/>
      <c r="E121" s="97" t="s">
        <v>973</v>
      </c>
      <c r="F121" s="96" t="s">
        <v>4225</v>
      </c>
      <c r="G121" s="4" t="s">
        <v>2563</v>
      </c>
      <c r="H121" s="14" t="s">
        <v>2624</v>
      </c>
      <c r="I121" s="14" t="s">
        <v>427</v>
      </c>
      <c r="J121" s="13" t="s">
        <v>2626</v>
      </c>
      <c r="K121" s="13" t="s">
        <v>2780</v>
      </c>
      <c r="L121" s="13" t="s">
        <v>2780</v>
      </c>
      <c r="M121" s="13" t="s">
        <v>2626</v>
      </c>
      <c r="N121" s="13" t="s">
        <v>2626</v>
      </c>
      <c r="O121" s="47" t="s">
        <v>2812</v>
      </c>
      <c r="P121" s="13" t="s">
        <v>2812</v>
      </c>
      <c r="Q121" s="13" t="s">
        <v>50</v>
      </c>
      <c r="R121" s="13" t="s">
        <v>50</v>
      </c>
      <c r="S121" s="13" t="s">
        <v>2626</v>
      </c>
      <c r="T121" s="13" t="s">
        <v>2626</v>
      </c>
      <c r="U121" s="13" t="s">
        <v>2626</v>
      </c>
      <c r="V121" s="13" t="s">
        <v>2869</v>
      </c>
      <c r="W121" s="13" t="s">
        <v>2892</v>
      </c>
      <c r="X121" s="13" t="s">
        <v>2892</v>
      </c>
      <c r="Y121" s="13" t="s">
        <v>2892</v>
      </c>
      <c r="Z121" s="13" t="s">
        <v>2892</v>
      </c>
      <c r="AA121" s="13" t="s">
        <v>2892</v>
      </c>
      <c r="AB121" s="13" t="s">
        <v>2922</v>
      </c>
      <c r="AC121" s="13" t="s">
        <v>50</v>
      </c>
      <c r="AD121" s="13" t="s">
        <v>50</v>
      </c>
      <c r="AE121" s="13" t="s">
        <v>50</v>
      </c>
      <c r="AF121" s="13" t="s">
        <v>2626</v>
      </c>
      <c r="AG121" s="13" t="s">
        <v>2626</v>
      </c>
      <c r="AH121" s="13" t="s">
        <v>50</v>
      </c>
      <c r="AI121" s="13" t="s">
        <v>50</v>
      </c>
      <c r="AJ121" s="13" t="s">
        <v>2626</v>
      </c>
      <c r="AK121" s="13" t="s">
        <v>2626</v>
      </c>
      <c r="AL121" s="13" t="s">
        <v>50</v>
      </c>
      <c r="AM121" s="13" t="s">
        <v>50</v>
      </c>
      <c r="AN121" s="13" t="s">
        <v>50</v>
      </c>
      <c r="AO121" s="13" t="s">
        <v>50</v>
      </c>
      <c r="AP121" s="13" t="s">
        <v>50</v>
      </c>
      <c r="AQ121" s="13" t="s">
        <v>50</v>
      </c>
      <c r="AR121" s="13" t="s">
        <v>50</v>
      </c>
      <c r="AS121" s="13" t="s">
        <v>50</v>
      </c>
      <c r="AT121" s="13" t="s">
        <v>3657</v>
      </c>
      <c r="AU121" s="13" t="s">
        <v>2780</v>
      </c>
      <c r="AV121" s="13" t="s">
        <v>2626</v>
      </c>
      <c r="AW121" s="13" t="s">
        <v>2626</v>
      </c>
      <c r="AX121" s="13" t="s">
        <v>50</v>
      </c>
      <c r="AY121" s="13" t="s">
        <v>50</v>
      </c>
      <c r="AZ121" s="13" t="s">
        <v>50</v>
      </c>
      <c r="BA121" s="13" t="s">
        <v>2626</v>
      </c>
      <c r="BB121" s="13" t="s">
        <v>2626</v>
      </c>
      <c r="BC121" s="13" t="s">
        <v>2626</v>
      </c>
      <c r="BD121" s="13" t="s">
        <v>2626</v>
      </c>
      <c r="BE121" s="13" t="s">
        <v>50</v>
      </c>
      <c r="BF121" s="13" t="s">
        <v>50</v>
      </c>
      <c r="BG121" s="13" t="s">
        <v>50</v>
      </c>
      <c r="BH121" s="13" t="s">
        <v>50</v>
      </c>
      <c r="BI121" s="13" t="s">
        <v>50</v>
      </c>
      <c r="BJ121" s="13" t="s">
        <v>2626</v>
      </c>
      <c r="BK121" s="13" t="s">
        <v>2626</v>
      </c>
      <c r="BL121" s="13" t="s">
        <v>2626</v>
      </c>
      <c r="BM121" s="13" t="s">
        <v>2626</v>
      </c>
      <c r="BN121" s="13" t="s">
        <v>50</v>
      </c>
      <c r="BO121" s="13" t="s">
        <v>50</v>
      </c>
      <c r="BP121" s="13" t="s">
        <v>50</v>
      </c>
      <c r="BQ121" s="13" t="s">
        <v>50</v>
      </c>
      <c r="BR121" s="13" t="s">
        <v>50</v>
      </c>
      <c r="BS121" s="13" t="s">
        <v>50</v>
      </c>
      <c r="BT121" s="13" t="s">
        <v>2626</v>
      </c>
      <c r="BU121" s="13" t="s">
        <v>2626</v>
      </c>
      <c r="BV121" s="13" t="s">
        <v>2626</v>
      </c>
      <c r="BW121" s="13" t="s">
        <v>2626</v>
      </c>
      <c r="BX121" s="13" t="s">
        <v>50</v>
      </c>
      <c r="BY121" s="13" t="s">
        <v>50</v>
      </c>
      <c r="BZ121" s="13" t="s">
        <v>2626</v>
      </c>
      <c r="CA121" s="13" t="s">
        <v>2626</v>
      </c>
      <c r="CB121" s="13" t="s">
        <v>50</v>
      </c>
      <c r="CC121" s="13" t="s">
        <v>2626</v>
      </c>
      <c r="CD121" s="13" t="s">
        <v>2626</v>
      </c>
      <c r="CE121" s="13" t="s">
        <v>50</v>
      </c>
      <c r="CF121" s="13" t="s">
        <v>50</v>
      </c>
      <c r="CG121" s="13" t="s">
        <v>50</v>
      </c>
      <c r="CH121" s="13" t="s">
        <v>2626</v>
      </c>
      <c r="CI121" s="13" t="s">
        <v>2626</v>
      </c>
      <c r="CJ121" s="13" t="s">
        <v>3225</v>
      </c>
      <c r="CK121" s="13" t="s">
        <v>3225</v>
      </c>
      <c r="CL121" s="13" t="s">
        <v>2626</v>
      </c>
      <c r="CM121" s="13" t="s">
        <v>2626</v>
      </c>
      <c r="CN121" s="13" t="s">
        <v>3225</v>
      </c>
      <c r="CO121" s="13" t="s">
        <v>2626</v>
      </c>
      <c r="CP121" s="13" t="s">
        <v>2626</v>
      </c>
      <c r="CQ121" s="13" t="s">
        <v>50</v>
      </c>
      <c r="CR121" s="13" t="s">
        <v>50</v>
      </c>
      <c r="CS121" s="13" t="s">
        <v>50</v>
      </c>
      <c r="CT121" s="13" t="s">
        <v>50</v>
      </c>
      <c r="CU121" s="13" t="s">
        <v>2626</v>
      </c>
      <c r="CV121" s="13" t="s">
        <v>2626</v>
      </c>
      <c r="CW121" s="13" t="s">
        <v>50</v>
      </c>
      <c r="CX121" s="13" t="s">
        <v>50</v>
      </c>
      <c r="CY121" s="13" t="s">
        <v>2626</v>
      </c>
      <c r="CZ121" s="13" t="s">
        <v>2626</v>
      </c>
      <c r="DA121" s="13" t="s">
        <v>2626</v>
      </c>
      <c r="DB121" s="13" t="s">
        <v>2626</v>
      </c>
      <c r="DC121" s="13" t="s">
        <v>50</v>
      </c>
      <c r="DD121" s="13" t="s">
        <v>2626</v>
      </c>
      <c r="DE121" s="13" t="s">
        <v>2626</v>
      </c>
      <c r="DF121" s="13" t="s">
        <v>2626</v>
      </c>
      <c r="DG121" s="13" t="s">
        <v>3339</v>
      </c>
      <c r="DH121" s="13" t="s">
        <v>2626</v>
      </c>
      <c r="DI121" s="13" t="s">
        <v>2626</v>
      </c>
      <c r="DJ121" s="13" t="s">
        <v>50</v>
      </c>
      <c r="DK121" s="13" t="s">
        <v>50</v>
      </c>
      <c r="DL121" s="13" t="s">
        <v>2626</v>
      </c>
      <c r="DM121" s="13" t="s">
        <v>50</v>
      </c>
      <c r="DN121" s="13" t="s">
        <v>50</v>
      </c>
      <c r="DO121" s="13" t="s">
        <v>50</v>
      </c>
      <c r="DP121" s="13" t="s">
        <v>2626</v>
      </c>
      <c r="DQ121" s="13" t="s">
        <v>2626</v>
      </c>
      <c r="DR121" s="13" t="s">
        <v>50</v>
      </c>
      <c r="DS121" s="13" t="s">
        <v>50</v>
      </c>
      <c r="DT121" s="13" t="s">
        <v>50</v>
      </c>
      <c r="DU121" s="13" t="s">
        <v>50</v>
      </c>
      <c r="DV121" s="13" t="s">
        <v>50</v>
      </c>
      <c r="DW121" s="13" t="s">
        <v>2626</v>
      </c>
      <c r="DX121" s="13" t="s">
        <v>2626</v>
      </c>
      <c r="DY121" s="13" t="s">
        <v>2626</v>
      </c>
      <c r="DZ121" s="13" t="s">
        <v>2626</v>
      </c>
      <c r="EA121" s="13" t="s">
        <v>50</v>
      </c>
      <c r="EB121" s="13" t="s">
        <v>2626</v>
      </c>
      <c r="EC121" s="13" t="s">
        <v>2626</v>
      </c>
      <c r="ED121" s="13" t="s">
        <v>2626</v>
      </c>
      <c r="EE121" s="13" t="s">
        <v>2626</v>
      </c>
      <c r="EF121" s="13" t="s">
        <v>50</v>
      </c>
      <c r="EG121" s="13" t="s">
        <v>50</v>
      </c>
      <c r="EH121" s="13" t="s">
        <v>2626</v>
      </c>
      <c r="EI121" s="13" t="s">
        <v>2626</v>
      </c>
      <c r="EJ121" s="13" t="s">
        <v>2626</v>
      </c>
      <c r="EK121" s="13" t="s">
        <v>2626</v>
      </c>
      <c r="EL121" s="99"/>
      <c r="EM121" s="99"/>
    </row>
    <row r="122" spans="1:143" s="13" customFormat="1" ht="15" x14ac:dyDescent="0.25">
      <c r="A122" s="30" t="s">
        <v>2555</v>
      </c>
      <c r="B122" s="97" t="s">
        <v>2560</v>
      </c>
      <c r="C122" s="97" t="s">
        <v>95</v>
      </c>
      <c r="D122" s="97"/>
      <c r="E122" s="97" t="s">
        <v>973</v>
      </c>
      <c r="F122" s="96" t="s">
        <v>4225</v>
      </c>
      <c r="G122" s="4" t="s">
        <v>4223</v>
      </c>
      <c r="H122" s="14" t="s">
        <v>2624</v>
      </c>
      <c r="I122" s="14" t="s">
        <v>427</v>
      </c>
      <c r="J122" s="13" t="s">
        <v>2626</v>
      </c>
      <c r="K122" s="13" t="s">
        <v>2781</v>
      </c>
      <c r="L122" s="13" t="s">
        <v>2781</v>
      </c>
      <c r="M122" s="13" t="s">
        <v>2799</v>
      </c>
      <c r="N122" s="13" t="s">
        <v>2799</v>
      </c>
      <c r="O122" s="47" t="s">
        <v>2813</v>
      </c>
      <c r="P122" s="13" t="s">
        <v>2813</v>
      </c>
      <c r="Q122" s="13" t="s">
        <v>50</v>
      </c>
      <c r="R122" s="13" t="s">
        <v>50</v>
      </c>
      <c r="S122" s="13" t="s">
        <v>2626</v>
      </c>
      <c r="T122" s="13" t="s">
        <v>2626</v>
      </c>
      <c r="U122" s="13" t="s">
        <v>2852</v>
      </c>
      <c r="V122" s="13" t="s">
        <v>2870</v>
      </c>
      <c r="W122" s="13" t="s">
        <v>2893</v>
      </c>
      <c r="X122" s="13" t="s">
        <v>2893</v>
      </c>
      <c r="Y122" s="13" t="s">
        <v>2893</v>
      </c>
      <c r="Z122" s="13" t="s">
        <v>2893</v>
      </c>
      <c r="AA122" s="13" t="s">
        <v>2893</v>
      </c>
      <c r="AB122" s="13" t="s">
        <v>2923</v>
      </c>
      <c r="AC122" s="13" t="s">
        <v>50</v>
      </c>
      <c r="AD122" s="13" t="s">
        <v>50</v>
      </c>
      <c r="AE122" s="13" t="s">
        <v>50</v>
      </c>
      <c r="AF122" s="13" t="s">
        <v>2940</v>
      </c>
      <c r="AG122" s="13" t="s">
        <v>2940</v>
      </c>
      <c r="AH122" s="13" t="s">
        <v>50</v>
      </c>
      <c r="AI122" s="13" t="s">
        <v>50</v>
      </c>
      <c r="AJ122" s="13" t="s">
        <v>3606</v>
      </c>
      <c r="AK122" s="13" t="s">
        <v>3606</v>
      </c>
      <c r="AL122" s="13" t="s">
        <v>50</v>
      </c>
      <c r="AM122" s="13" t="s">
        <v>50</v>
      </c>
      <c r="AN122" s="13" t="s">
        <v>50</v>
      </c>
      <c r="AO122" s="13" t="s">
        <v>50</v>
      </c>
      <c r="AP122" s="13" t="s">
        <v>50</v>
      </c>
      <c r="AQ122" s="13" t="s">
        <v>50</v>
      </c>
      <c r="AR122" s="13" t="s">
        <v>50</v>
      </c>
      <c r="AS122" s="13" t="s">
        <v>50</v>
      </c>
      <c r="AT122" s="13" t="s">
        <v>2923</v>
      </c>
      <c r="AU122" s="13" t="s">
        <v>2923</v>
      </c>
      <c r="AV122" s="13" t="s">
        <v>3011</v>
      </c>
      <c r="AW122" s="13" t="s">
        <v>3011</v>
      </c>
      <c r="AX122" s="13" t="s">
        <v>50</v>
      </c>
      <c r="AY122" s="13" t="s">
        <v>50</v>
      </c>
      <c r="AZ122" s="13" t="s">
        <v>50</v>
      </c>
      <c r="BA122" s="13" t="s">
        <v>2626</v>
      </c>
      <c r="BB122" s="13" t="s">
        <v>2626</v>
      </c>
      <c r="BC122" s="13" t="s">
        <v>2626</v>
      </c>
      <c r="BD122" s="13" t="s">
        <v>2626</v>
      </c>
      <c r="BE122" s="13" t="s">
        <v>50</v>
      </c>
      <c r="BF122" s="13" t="s">
        <v>50</v>
      </c>
      <c r="BG122" s="13" t="s">
        <v>50</v>
      </c>
      <c r="BH122" s="13" t="s">
        <v>50</v>
      </c>
      <c r="BI122" s="13" t="s">
        <v>50</v>
      </c>
      <c r="BJ122" s="13" t="s">
        <v>3042</v>
      </c>
      <c r="BK122" s="13" t="s">
        <v>3062</v>
      </c>
      <c r="BL122" s="13" t="s">
        <v>3080</v>
      </c>
      <c r="BM122" s="13" t="s">
        <v>3104</v>
      </c>
      <c r="BN122" s="13" t="s">
        <v>50</v>
      </c>
      <c r="BO122" s="13" t="s">
        <v>50</v>
      </c>
      <c r="BP122" s="13" t="s">
        <v>50</v>
      </c>
      <c r="BQ122" s="13" t="s">
        <v>50</v>
      </c>
      <c r="BR122" s="13" t="s">
        <v>50</v>
      </c>
      <c r="BS122" s="13" t="s">
        <v>50</v>
      </c>
      <c r="BT122" s="13" t="s">
        <v>2626</v>
      </c>
      <c r="BU122" s="13" t="s">
        <v>2626</v>
      </c>
      <c r="BV122" s="13" t="s">
        <v>2626</v>
      </c>
      <c r="BW122" s="13" t="s">
        <v>2626</v>
      </c>
      <c r="BX122" s="13" t="s">
        <v>50</v>
      </c>
      <c r="BY122" s="13" t="s">
        <v>50</v>
      </c>
      <c r="BZ122" s="13" t="s">
        <v>2626</v>
      </c>
      <c r="CA122" s="13" t="s">
        <v>2626</v>
      </c>
      <c r="CB122" s="13" t="s">
        <v>50</v>
      </c>
      <c r="CC122" s="13" t="s">
        <v>2626</v>
      </c>
      <c r="CD122" s="13" t="s">
        <v>2626</v>
      </c>
      <c r="CE122" s="13" t="s">
        <v>50</v>
      </c>
      <c r="CF122" s="13" t="s">
        <v>50</v>
      </c>
      <c r="CG122" s="13" t="s">
        <v>50</v>
      </c>
      <c r="CH122" s="13" t="s">
        <v>2626</v>
      </c>
      <c r="CI122" s="13" t="s">
        <v>2626</v>
      </c>
      <c r="CJ122" s="13" t="s">
        <v>3226</v>
      </c>
      <c r="CK122" s="13" t="s">
        <v>3226</v>
      </c>
      <c r="CL122" s="13" t="s">
        <v>2626</v>
      </c>
      <c r="CM122" s="13" t="s">
        <v>2626</v>
      </c>
      <c r="CN122" s="13" t="s">
        <v>3226</v>
      </c>
      <c r="CO122" s="13" t="s">
        <v>3272</v>
      </c>
      <c r="CP122" s="13" t="s">
        <v>3272</v>
      </c>
      <c r="CQ122" s="13" t="s">
        <v>50</v>
      </c>
      <c r="CR122" s="13" t="s">
        <v>50</v>
      </c>
      <c r="CS122" s="13" t="s">
        <v>50</v>
      </c>
      <c r="CT122" s="13" t="s">
        <v>50</v>
      </c>
      <c r="CU122" s="13" t="s">
        <v>2626</v>
      </c>
      <c r="CV122" s="13" t="s">
        <v>2626</v>
      </c>
      <c r="CW122" s="13" t="s">
        <v>50</v>
      </c>
      <c r="CX122" s="13" t="s">
        <v>50</v>
      </c>
      <c r="CY122" s="13" t="s">
        <v>2940</v>
      </c>
      <c r="CZ122" s="13" t="s">
        <v>2940</v>
      </c>
      <c r="DA122" s="13" t="s">
        <v>2626</v>
      </c>
      <c r="DB122" s="13" t="s">
        <v>2626</v>
      </c>
      <c r="DC122" s="13" t="s">
        <v>50</v>
      </c>
      <c r="DD122" s="13" t="s">
        <v>2626</v>
      </c>
      <c r="DE122" s="13" t="s">
        <v>2626</v>
      </c>
      <c r="DF122" s="13" t="s">
        <v>2626</v>
      </c>
      <c r="DG122" s="13" t="s">
        <v>2626</v>
      </c>
      <c r="DH122" s="13" t="s">
        <v>2940</v>
      </c>
      <c r="DI122" s="13" t="s">
        <v>2626</v>
      </c>
      <c r="DJ122" s="13" t="s">
        <v>50</v>
      </c>
      <c r="DK122" s="13" t="s">
        <v>50</v>
      </c>
      <c r="DL122" s="13" t="s">
        <v>2626</v>
      </c>
      <c r="DM122" s="13" t="s">
        <v>50</v>
      </c>
      <c r="DN122" s="13" t="s">
        <v>50</v>
      </c>
      <c r="DO122" s="13" t="s">
        <v>50</v>
      </c>
      <c r="DP122" s="13" t="s">
        <v>2626</v>
      </c>
      <c r="DQ122" s="13" t="s">
        <v>2626</v>
      </c>
      <c r="DR122" s="13" t="s">
        <v>50</v>
      </c>
      <c r="DS122" s="13" t="s">
        <v>50</v>
      </c>
      <c r="DT122" s="13" t="s">
        <v>50</v>
      </c>
      <c r="DU122" s="13" t="s">
        <v>50</v>
      </c>
      <c r="DV122" s="13" t="s">
        <v>50</v>
      </c>
      <c r="DW122" s="13" t="s">
        <v>2626</v>
      </c>
      <c r="DX122" s="13" t="s">
        <v>2626</v>
      </c>
      <c r="DY122" s="13" t="s">
        <v>2940</v>
      </c>
      <c r="DZ122" s="13" t="s">
        <v>2940</v>
      </c>
      <c r="EA122" s="13" t="s">
        <v>50</v>
      </c>
      <c r="EB122" s="13" t="s">
        <v>3400</v>
      </c>
      <c r="EC122" s="13" t="s">
        <v>2626</v>
      </c>
      <c r="ED122" s="13" t="s">
        <v>2626</v>
      </c>
      <c r="EE122" s="13" t="s">
        <v>2626</v>
      </c>
      <c r="EF122" s="13" t="s">
        <v>50</v>
      </c>
      <c r="EG122" s="13" t="s">
        <v>50</v>
      </c>
      <c r="EH122" s="13" t="s">
        <v>2626</v>
      </c>
      <c r="EI122" s="13" t="s">
        <v>2626</v>
      </c>
      <c r="EJ122" s="13" t="s">
        <v>2626</v>
      </c>
      <c r="EK122" s="13" t="s">
        <v>2626</v>
      </c>
      <c r="EL122" s="99"/>
      <c r="EM122" s="99"/>
    </row>
    <row r="123" spans="1:143" s="13" customFormat="1" ht="15" x14ac:dyDescent="0.25">
      <c r="A123" s="30" t="s">
        <v>2556</v>
      </c>
      <c r="B123" s="97" t="s">
        <v>968</v>
      </c>
      <c r="C123" s="97" t="s">
        <v>95</v>
      </c>
      <c r="D123" s="97"/>
      <c r="E123" s="97" t="s">
        <v>973</v>
      </c>
      <c r="F123" s="96" t="s">
        <v>3541</v>
      </c>
      <c r="G123" s="4" t="s">
        <v>2564</v>
      </c>
      <c r="H123" s="14" t="s">
        <v>2624</v>
      </c>
      <c r="I123" s="14" t="s">
        <v>427</v>
      </c>
      <c r="J123" s="13" t="s">
        <v>2626</v>
      </c>
      <c r="K123" s="13" t="s">
        <v>2626</v>
      </c>
      <c r="L123" s="13" t="s">
        <v>2626</v>
      </c>
      <c r="M123" s="13" t="s">
        <v>2626</v>
      </c>
      <c r="N123" s="13" t="s">
        <v>2626</v>
      </c>
      <c r="O123" s="47" t="s">
        <v>2626</v>
      </c>
      <c r="P123" s="13" t="s">
        <v>2626</v>
      </c>
      <c r="Q123" s="13" t="s">
        <v>50</v>
      </c>
      <c r="R123" s="13" t="s">
        <v>50</v>
      </c>
      <c r="S123" s="13" t="s">
        <v>2837</v>
      </c>
      <c r="T123" s="13" t="s">
        <v>2837</v>
      </c>
      <c r="U123" s="13" t="s">
        <v>2626</v>
      </c>
      <c r="V123" s="13" t="s">
        <v>2871</v>
      </c>
      <c r="W123" s="13" t="s">
        <v>2912</v>
      </c>
      <c r="X123" s="13" t="s">
        <v>2912</v>
      </c>
      <c r="Y123" s="13" t="s">
        <v>2626</v>
      </c>
      <c r="Z123" s="13" t="s">
        <v>2626</v>
      </c>
      <c r="AA123" s="13" t="s">
        <v>2912</v>
      </c>
      <c r="AB123" s="13" t="s">
        <v>2912</v>
      </c>
      <c r="AC123" s="13" t="s">
        <v>50</v>
      </c>
      <c r="AD123" s="13" t="s">
        <v>50</v>
      </c>
      <c r="AE123" s="13" t="s">
        <v>50</v>
      </c>
      <c r="AF123" s="13" t="s">
        <v>2626</v>
      </c>
      <c r="AG123" s="13" t="s">
        <v>2626</v>
      </c>
      <c r="AH123" s="13" t="s">
        <v>50</v>
      </c>
      <c r="AI123" s="13" t="s">
        <v>50</v>
      </c>
      <c r="AJ123" s="13" t="s">
        <v>2954</v>
      </c>
      <c r="AK123" s="13" t="s">
        <v>2954</v>
      </c>
      <c r="AL123" s="13" t="s">
        <v>50</v>
      </c>
      <c r="AM123" s="13" t="s">
        <v>50</v>
      </c>
      <c r="AN123" s="13" t="s">
        <v>4276</v>
      </c>
      <c r="AO123" s="13" t="s">
        <v>4276</v>
      </c>
      <c r="AP123" s="13" t="s">
        <v>50</v>
      </c>
      <c r="AQ123" s="13" t="s">
        <v>50</v>
      </c>
      <c r="AR123" s="13" t="s">
        <v>50</v>
      </c>
      <c r="AS123" s="13" t="s">
        <v>50</v>
      </c>
      <c r="AT123" s="13" t="s">
        <v>3658</v>
      </c>
      <c r="AU123" s="13" t="s">
        <v>2975</v>
      </c>
      <c r="AV123" s="13" t="s">
        <v>3012</v>
      </c>
      <c r="AW123" s="13" t="s">
        <v>3012</v>
      </c>
      <c r="AX123" s="13" t="s">
        <v>50</v>
      </c>
      <c r="AY123" s="13" t="s">
        <v>50</v>
      </c>
      <c r="AZ123" s="13" t="s">
        <v>50</v>
      </c>
      <c r="BA123" s="13" t="s">
        <v>2626</v>
      </c>
      <c r="BB123" s="13" t="s">
        <v>2626</v>
      </c>
      <c r="BC123" s="13" t="s">
        <v>2626</v>
      </c>
      <c r="BD123" s="13" t="s">
        <v>2626</v>
      </c>
      <c r="BE123" s="13" t="s">
        <v>50</v>
      </c>
      <c r="BF123" s="13" t="s">
        <v>50</v>
      </c>
      <c r="BG123" s="13" t="s">
        <v>50</v>
      </c>
      <c r="BH123" s="13" t="s">
        <v>50</v>
      </c>
      <c r="BI123" s="13" t="s">
        <v>50</v>
      </c>
      <c r="BJ123" s="13" t="s">
        <v>3043</v>
      </c>
      <c r="BK123" s="13" t="s">
        <v>3063</v>
      </c>
      <c r="BL123" s="13" t="s">
        <v>2626</v>
      </c>
      <c r="BM123" s="13" t="s">
        <v>2626</v>
      </c>
      <c r="BN123" s="13" t="s">
        <v>50</v>
      </c>
      <c r="BO123" s="13" t="s">
        <v>50</v>
      </c>
      <c r="BP123" s="13" t="s">
        <v>50</v>
      </c>
      <c r="BQ123" s="13" t="s">
        <v>50</v>
      </c>
      <c r="BR123" s="13" t="s">
        <v>50</v>
      </c>
      <c r="BS123" s="13" t="s">
        <v>50</v>
      </c>
      <c r="BT123" s="13" t="s">
        <v>2626</v>
      </c>
      <c r="BU123" s="13" t="s">
        <v>2626</v>
      </c>
      <c r="BV123" s="13" t="s">
        <v>2626</v>
      </c>
      <c r="BW123" s="13" t="s">
        <v>2626</v>
      </c>
      <c r="BX123" s="13" t="s">
        <v>50</v>
      </c>
      <c r="BY123" s="13" t="s">
        <v>50</v>
      </c>
      <c r="BZ123" s="13" t="s">
        <v>2626</v>
      </c>
      <c r="CA123" s="13" t="s">
        <v>2626</v>
      </c>
      <c r="CB123" s="13" t="s">
        <v>50</v>
      </c>
      <c r="CC123" s="13" t="s">
        <v>3190</v>
      </c>
      <c r="CD123" s="13" t="s">
        <v>3190</v>
      </c>
      <c r="CE123" s="13" t="s">
        <v>50</v>
      </c>
      <c r="CF123" s="13" t="s">
        <v>50</v>
      </c>
      <c r="CG123" s="13" t="s">
        <v>50</v>
      </c>
      <c r="CH123" s="13" t="s">
        <v>2626</v>
      </c>
      <c r="CI123" s="13" t="s">
        <v>2626</v>
      </c>
      <c r="CJ123" s="13" t="s">
        <v>3220</v>
      </c>
      <c r="CK123" s="13" t="s">
        <v>2626</v>
      </c>
      <c r="CL123" s="13" t="s">
        <v>2626</v>
      </c>
      <c r="CM123" s="13" t="s">
        <v>2626</v>
      </c>
      <c r="CN123" s="13" t="s">
        <v>2626</v>
      </c>
      <c r="CO123" s="13" t="s">
        <v>2626</v>
      </c>
      <c r="CP123" s="13" t="s">
        <v>2626</v>
      </c>
      <c r="CQ123" s="13" t="s">
        <v>50</v>
      </c>
      <c r="CR123" s="13" t="s">
        <v>50</v>
      </c>
      <c r="CS123" s="13" t="s">
        <v>50</v>
      </c>
      <c r="CT123" s="13" t="s">
        <v>50</v>
      </c>
      <c r="CU123" s="13" t="s">
        <v>2626</v>
      </c>
      <c r="CV123" s="13" t="s">
        <v>2626</v>
      </c>
      <c r="CW123" s="13" t="s">
        <v>50</v>
      </c>
      <c r="CX123" s="13" t="s">
        <v>50</v>
      </c>
      <c r="CY123" s="13" t="s">
        <v>2626</v>
      </c>
      <c r="CZ123" s="13" t="s">
        <v>2626</v>
      </c>
      <c r="DA123" s="13" t="s">
        <v>2626</v>
      </c>
      <c r="DB123" s="13" t="s">
        <v>2626</v>
      </c>
      <c r="DC123" s="13" t="s">
        <v>50</v>
      </c>
      <c r="DD123" s="13" t="s">
        <v>2626</v>
      </c>
      <c r="DE123" s="13" t="s">
        <v>2626</v>
      </c>
      <c r="DF123" s="13" t="s">
        <v>2626</v>
      </c>
      <c r="DG123" s="13" t="s">
        <v>3336</v>
      </c>
      <c r="DH123" s="13" t="s">
        <v>2626</v>
      </c>
      <c r="DI123" s="13" t="s">
        <v>2626</v>
      </c>
      <c r="DJ123" s="13" t="s">
        <v>50</v>
      </c>
      <c r="DK123" s="13" t="s">
        <v>50</v>
      </c>
      <c r="DL123" s="13" t="s">
        <v>2626</v>
      </c>
      <c r="DM123" s="13" t="s">
        <v>50</v>
      </c>
      <c r="DN123" s="13" t="s">
        <v>50</v>
      </c>
      <c r="DO123" s="13" t="s">
        <v>50</v>
      </c>
      <c r="DP123" s="13" t="s">
        <v>2626</v>
      </c>
      <c r="DQ123" s="13" t="s">
        <v>2626</v>
      </c>
      <c r="DR123" s="13" t="s">
        <v>50</v>
      </c>
      <c r="DS123" s="13" t="s">
        <v>50</v>
      </c>
      <c r="DT123" s="13" t="s">
        <v>50</v>
      </c>
      <c r="DU123" s="13" t="s">
        <v>50</v>
      </c>
      <c r="DV123" s="13" t="s">
        <v>50</v>
      </c>
      <c r="DW123" s="13" t="s">
        <v>2626</v>
      </c>
      <c r="DX123" s="13" t="s">
        <v>3391</v>
      </c>
      <c r="DY123" s="13" t="s">
        <v>2626</v>
      </c>
      <c r="DZ123" s="13" t="s">
        <v>2626</v>
      </c>
      <c r="EA123" s="13" t="s">
        <v>50</v>
      </c>
      <c r="EB123" s="13" t="s">
        <v>3396</v>
      </c>
      <c r="EC123" s="13" t="s">
        <v>2626</v>
      </c>
      <c r="ED123" s="13" t="s">
        <v>2626</v>
      </c>
      <c r="EE123" s="13" t="s">
        <v>2626</v>
      </c>
      <c r="EF123" s="13" t="s">
        <v>50</v>
      </c>
      <c r="EG123" s="13" t="s">
        <v>50</v>
      </c>
      <c r="EH123" s="13" t="s">
        <v>2626</v>
      </c>
      <c r="EI123" s="13" t="s">
        <v>2626</v>
      </c>
      <c r="EJ123" s="13" t="s">
        <v>2626</v>
      </c>
      <c r="EK123" s="13" t="s">
        <v>2626</v>
      </c>
      <c r="EL123" s="99"/>
      <c r="EM123" s="99"/>
    </row>
    <row r="124" spans="1:143" s="15" customFormat="1" ht="15" x14ac:dyDescent="0.25">
      <c r="A124" s="140"/>
      <c r="B124" s="97"/>
      <c r="C124" s="97"/>
      <c r="D124" s="97"/>
      <c r="E124" s="97"/>
      <c r="F124" s="97"/>
      <c r="G124" s="92" t="s">
        <v>449</v>
      </c>
      <c r="H124" s="80"/>
      <c r="I124" s="80"/>
      <c r="O124" s="55"/>
      <c r="EL124" s="99"/>
      <c r="EM124" s="99"/>
    </row>
    <row r="125" spans="1:143" s="13" customFormat="1" ht="15" x14ac:dyDescent="0.25">
      <c r="A125" s="30" t="s">
        <v>417</v>
      </c>
      <c r="B125" s="97" t="s">
        <v>1026</v>
      </c>
      <c r="C125" s="97" t="s">
        <v>95</v>
      </c>
      <c r="D125" s="97"/>
      <c r="E125" s="97" t="s">
        <v>95</v>
      </c>
      <c r="F125" s="97"/>
      <c r="G125" s="93" t="s">
        <v>416</v>
      </c>
      <c r="H125" s="14" t="s">
        <v>2623</v>
      </c>
      <c r="I125" s="14" t="s">
        <v>415</v>
      </c>
      <c r="J125" s="13" t="s">
        <v>2630</v>
      </c>
      <c r="K125" s="13" t="s">
        <v>2782</v>
      </c>
      <c r="L125" s="13" t="s">
        <v>2782</v>
      </c>
      <c r="M125" s="13" t="s">
        <v>2800</v>
      </c>
      <c r="N125" s="13" t="s">
        <v>2800</v>
      </c>
      <c r="O125" s="47" t="s">
        <v>2814</v>
      </c>
      <c r="P125" s="13" t="s">
        <v>2814</v>
      </c>
      <c r="Q125" s="13" t="s">
        <v>50</v>
      </c>
      <c r="R125" s="13" t="s">
        <v>50</v>
      </c>
      <c r="S125" s="13" t="s">
        <v>2838</v>
      </c>
      <c r="T125" s="13" t="s">
        <v>2838</v>
      </c>
      <c r="U125" s="13" t="s">
        <v>2853</v>
      </c>
      <c r="V125" s="13" t="s">
        <v>2872</v>
      </c>
      <c r="W125" s="13" t="s">
        <v>2894</v>
      </c>
      <c r="X125" s="13" t="s">
        <v>2894</v>
      </c>
      <c r="Y125" s="13" t="s">
        <v>2906</v>
      </c>
      <c r="Z125" s="13" t="s">
        <v>2906</v>
      </c>
      <c r="AA125" s="13" t="s">
        <v>2913</v>
      </c>
      <c r="AB125" s="13" t="s">
        <v>2924</v>
      </c>
      <c r="AC125" s="13" t="s">
        <v>50</v>
      </c>
      <c r="AD125" s="13" t="s">
        <v>50</v>
      </c>
      <c r="AE125" s="13" t="s">
        <v>50</v>
      </c>
      <c r="AF125" s="13" t="s">
        <v>2941</v>
      </c>
      <c r="AG125" s="13" t="s">
        <v>2941</v>
      </c>
      <c r="AH125" s="13" t="s">
        <v>50</v>
      </c>
      <c r="AI125" s="13" t="s">
        <v>50</v>
      </c>
      <c r="AJ125" s="13" t="s">
        <v>3607</v>
      </c>
      <c r="AK125" s="13" t="s">
        <v>3607</v>
      </c>
      <c r="AL125" s="13" t="s">
        <v>50</v>
      </c>
      <c r="AM125" s="13" t="s">
        <v>50</v>
      </c>
      <c r="AN125" s="13" t="s">
        <v>50</v>
      </c>
      <c r="AO125" s="13" t="s">
        <v>50</v>
      </c>
      <c r="AP125" s="13" t="s">
        <v>50</v>
      </c>
      <c r="AQ125" s="13" t="s">
        <v>50</v>
      </c>
      <c r="AR125" s="13" t="s">
        <v>50</v>
      </c>
      <c r="AS125" s="13" t="s">
        <v>50</v>
      </c>
      <c r="AT125" s="13" t="s">
        <v>3659</v>
      </c>
      <c r="AU125" s="13" t="s">
        <v>2976</v>
      </c>
      <c r="AV125" s="13" t="s">
        <v>3013</v>
      </c>
      <c r="AW125" s="13" t="s">
        <v>3013</v>
      </c>
      <c r="AX125" s="13" t="s">
        <v>50</v>
      </c>
      <c r="AY125" s="13" t="s">
        <v>50</v>
      </c>
      <c r="AZ125" s="13" t="s">
        <v>50</v>
      </c>
      <c r="BA125" s="13" t="s">
        <v>3030</v>
      </c>
      <c r="BB125" s="13" t="s">
        <v>3030</v>
      </c>
      <c r="BC125" s="13" t="s">
        <v>3030</v>
      </c>
      <c r="BD125" s="13" t="s">
        <v>3677</v>
      </c>
      <c r="BE125" s="13" t="s">
        <v>50</v>
      </c>
      <c r="BF125" s="13" t="s">
        <v>50</v>
      </c>
      <c r="BG125" s="13" t="s">
        <v>50</v>
      </c>
      <c r="BH125" s="13" t="s">
        <v>50</v>
      </c>
      <c r="BI125" s="13" t="s">
        <v>50</v>
      </c>
      <c r="BJ125" s="13" t="s">
        <v>3044</v>
      </c>
      <c r="BK125" s="13" t="s">
        <v>3064</v>
      </c>
      <c r="BL125" s="13" t="s">
        <v>3081</v>
      </c>
      <c r="BM125" s="13" t="s">
        <v>3105</v>
      </c>
      <c r="BN125" s="13" t="s">
        <v>50</v>
      </c>
      <c r="BO125" s="13" t="s">
        <v>50</v>
      </c>
      <c r="BP125" s="13" t="s">
        <v>50</v>
      </c>
      <c r="BQ125" s="13" t="s">
        <v>50</v>
      </c>
      <c r="BR125" s="13" t="s">
        <v>50</v>
      </c>
      <c r="BS125" s="13" t="s">
        <v>50</v>
      </c>
      <c r="BT125" s="13" t="s">
        <v>3127</v>
      </c>
      <c r="BU125" s="13" t="s">
        <v>3127</v>
      </c>
      <c r="BV125" s="13" t="s">
        <v>3135</v>
      </c>
      <c r="BW125" s="13" t="s">
        <v>3156</v>
      </c>
      <c r="BX125" s="13" t="s">
        <v>50</v>
      </c>
      <c r="BY125" s="13" t="s">
        <v>50</v>
      </c>
      <c r="BZ125" s="13" t="s">
        <v>3171</v>
      </c>
      <c r="CA125" s="13" t="s">
        <v>2626</v>
      </c>
      <c r="CB125" s="13" t="s">
        <v>50</v>
      </c>
      <c r="CC125" s="13" t="s">
        <v>3191</v>
      </c>
      <c r="CD125" s="13" t="s">
        <v>3191</v>
      </c>
      <c r="CE125" s="13" t="s">
        <v>50</v>
      </c>
      <c r="CF125" s="13" t="s">
        <v>50</v>
      </c>
      <c r="CG125" s="13" t="s">
        <v>50</v>
      </c>
      <c r="CH125" s="13" t="s">
        <v>2626</v>
      </c>
      <c r="CI125" s="13" t="s">
        <v>2626</v>
      </c>
      <c r="CJ125" s="13" t="s">
        <v>3227</v>
      </c>
      <c r="CK125" s="13" t="s">
        <v>3247</v>
      </c>
      <c r="CL125" s="13" t="s">
        <v>3260</v>
      </c>
      <c r="CM125" s="13" t="s">
        <v>3260</v>
      </c>
      <c r="CN125" s="13" t="s">
        <v>3247</v>
      </c>
      <c r="CO125" s="13" t="s">
        <v>3273</v>
      </c>
      <c r="CP125" s="13" t="s">
        <v>3273</v>
      </c>
      <c r="CQ125" s="13" t="s">
        <v>50</v>
      </c>
      <c r="CR125" s="13" t="s">
        <v>50</v>
      </c>
      <c r="CS125" s="13" t="s">
        <v>50</v>
      </c>
      <c r="CT125" s="13" t="s">
        <v>50</v>
      </c>
      <c r="CU125" s="13" t="s">
        <v>3283</v>
      </c>
      <c r="CV125" s="13" t="s">
        <v>3283</v>
      </c>
      <c r="CW125" s="13" t="s">
        <v>50</v>
      </c>
      <c r="CX125" s="13" t="s">
        <v>50</v>
      </c>
      <c r="CY125" s="13" t="s">
        <v>2941</v>
      </c>
      <c r="CZ125" s="13" t="s">
        <v>2941</v>
      </c>
      <c r="DA125" s="13" t="s">
        <v>3300</v>
      </c>
      <c r="DB125" s="13" t="s">
        <v>3309</v>
      </c>
      <c r="DC125" s="13" t="s">
        <v>50</v>
      </c>
      <c r="DD125" s="13" t="s">
        <v>2626</v>
      </c>
      <c r="DE125" s="13" t="s">
        <v>3325</v>
      </c>
      <c r="DF125" s="13" t="s">
        <v>3325</v>
      </c>
      <c r="DG125" s="13" t="s">
        <v>3340</v>
      </c>
      <c r="DH125" s="13" t="s">
        <v>2941</v>
      </c>
      <c r="DI125" s="13" t="s">
        <v>3352</v>
      </c>
      <c r="DJ125" s="13" t="s">
        <v>50</v>
      </c>
      <c r="DK125" s="13" t="s">
        <v>50</v>
      </c>
      <c r="DL125" s="13" t="s">
        <v>3361</v>
      </c>
      <c r="DM125" s="13" t="s">
        <v>50</v>
      </c>
      <c r="DN125" s="13" t="s">
        <v>50</v>
      </c>
      <c r="DO125" s="13" t="s">
        <v>50</v>
      </c>
      <c r="DP125" s="13" t="s">
        <v>3371</v>
      </c>
      <c r="DQ125" s="13" t="s">
        <v>3371</v>
      </c>
      <c r="DR125" s="13" t="s">
        <v>50</v>
      </c>
      <c r="DS125" s="13" t="s">
        <v>50</v>
      </c>
      <c r="DT125" s="13" t="s">
        <v>50</v>
      </c>
      <c r="DU125" s="13" t="s">
        <v>50</v>
      </c>
      <c r="DV125" s="13" t="s">
        <v>50</v>
      </c>
      <c r="DW125" s="13" t="s">
        <v>3388</v>
      </c>
      <c r="DX125" s="13" t="s">
        <v>2626</v>
      </c>
      <c r="DY125" s="13" t="s">
        <v>2941</v>
      </c>
      <c r="DZ125" s="13" t="s">
        <v>2941</v>
      </c>
      <c r="EA125" s="13" t="s">
        <v>50</v>
      </c>
      <c r="EB125" s="13" t="s">
        <v>3401</v>
      </c>
      <c r="EC125" s="13" t="s">
        <v>3412</v>
      </c>
      <c r="ED125" s="13" t="s">
        <v>3412</v>
      </c>
      <c r="EE125" s="13" t="s">
        <v>3424</v>
      </c>
      <c r="EF125" s="13" t="s">
        <v>50</v>
      </c>
      <c r="EG125" s="13" t="s">
        <v>50</v>
      </c>
      <c r="EH125" s="13" t="s">
        <v>3449</v>
      </c>
      <c r="EI125" s="13" t="s">
        <v>3449</v>
      </c>
      <c r="EJ125" s="13" t="s">
        <v>3449</v>
      </c>
      <c r="EK125" s="13" t="s">
        <v>3449</v>
      </c>
      <c r="EL125" s="99"/>
      <c r="EM125" s="99"/>
    </row>
    <row r="126" spans="1:143" s="13" customFormat="1" ht="15" x14ac:dyDescent="0.25">
      <c r="A126" s="30" t="s">
        <v>450</v>
      </c>
      <c r="B126" s="97" t="s">
        <v>2546</v>
      </c>
      <c r="C126" s="97" t="s">
        <v>95</v>
      </c>
      <c r="D126" s="97"/>
      <c r="E126" s="97" t="s">
        <v>95</v>
      </c>
      <c r="F126" s="97"/>
      <c r="G126" s="93" t="s">
        <v>418</v>
      </c>
      <c r="H126" s="14" t="s">
        <v>2623</v>
      </c>
      <c r="I126" s="14" t="s">
        <v>415</v>
      </c>
      <c r="J126" s="13" t="s">
        <v>2626</v>
      </c>
      <c r="K126" s="13" t="s">
        <v>2783</v>
      </c>
      <c r="L126" s="13" t="s">
        <v>2783</v>
      </c>
      <c r="M126" s="13" t="s">
        <v>2801</v>
      </c>
      <c r="N126" s="13" t="s">
        <v>2801</v>
      </c>
      <c r="O126" s="47" t="s">
        <v>2815</v>
      </c>
      <c r="P126" s="13" t="s">
        <v>2815</v>
      </c>
      <c r="Q126" s="13" t="s">
        <v>50</v>
      </c>
      <c r="R126" s="13" t="s">
        <v>50</v>
      </c>
      <c r="S126" s="13" t="s">
        <v>2839</v>
      </c>
      <c r="T126" s="13" t="s">
        <v>2839</v>
      </c>
      <c r="U126" s="13" t="s">
        <v>2854</v>
      </c>
      <c r="V126" s="13" t="s">
        <v>2873</v>
      </c>
      <c r="W126" s="13" t="s">
        <v>2895</v>
      </c>
      <c r="X126" s="13" t="s">
        <v>2895</v>
      </c>
      <c r="Y126" s="13" t="s">
        <v>2895</v>
      </c>
      <c r="Z126" s="13" t="s">
        <v>2895</v>
      </c>
      <c r="AA126" s="13" t="s">
        <v>2914</v>
      </c>
      <c r="AB126" s="13" t="s">
        <v>2925</v>
      </c>
      <c r="AC126" s="13" t="s">
        <v>50</v>
      </c>
      <c r="AD126" s="13" t="s">
        <v>50</v>
      </c>
      <c r="AE126" s="13" t="s">
        <v>50</v>
      </c>
      <c r="AF126" s="13" t="s">
        <v>2942</v>
      </c>
      <c r="AG126" s="13" t="s">
        <v>2942</v>
      </c>
      <c r="AH126" s="13" t="s">
        <v>50</v>
      </c>
      <c r="AI126" s="13" t="s">
        <v>50</v>
      </c>
      <c r="AJ126" s="13" t="s">
        <v>2955</v>
      </c>
      <c r="AK126" s="13" t="s">
        <v>2955</v>
      </c>
      <c r="AL126" s="13" t="s">
        <v>50</v>
      </c>
      <c r="AM126" s="13" t="s">
        <v>50</v>
      </c>
      <c r="AN126" s="13" t="s">
        <v>50</v>
      </c>
      <c r="AO126" s="13" t="s">
        <v>50</v>
      </c>
      <c r="AP126" s="13" t="s">
        <v>50</v>
      </c>
      <c r="AQ126" s="13" t="s">
        <v>50</v>
      </c>
      <c r="AR126" s="13" t="s">
        <v>50</v>
      </c>
      <c r="AS126" s="13" t="s">
        <v>50</v>
      </c>
      <c r="AT126" s="13" t="s">
        <v>3660</v>
      </c>
      <c r="AU126" s="13" t="s">
        <v>2977</v>
      </c>
      <c r="AV126" s="13" t="s">
        <v>3014</v>
      </c>
      <c r="AW126" s="13" t="s">
        <v>3014</v>
      </c>
      <c r="AX126" s="13" t="s">
        <v>50</v>
      </c>
      <c r="AY126" s="13" t="s">
        <v>50</v>
      </c>
      <c r="AZ126" s="13" t="s">
        <v>50</v>
      </c>
      <c r="BA126" s="13" t="s">
        <v>2626</v>
      </c>
      <c r="BB126" s="13" t="s">
        <v>2626</v>
      </c>
      <c r="BC126" s="13" t="s">
        <v>2626</v>
      </c>
      <c r="BD126" s="13" t="s">
        <v>3678</v>
      </c>
      <c r="BE126" s="13" t="s">
        <v>50</v>
      </c>
      <c r="BF126" s="13" t="s">
        <v>50</v>
      </c>
      <c r="BG126" s="13" t="s">
        <v>50</v>
      </c>
      <c r="BH126" s="13" t="s">
        <v>50</v>
      </c>
      <c r="BI126" s="13" t="s">
        <v>50</v>
      </c>
      <c r="BJ126" s="13" t="s">
        <v>3045</v>
      </c>
      <c r="BK126" s="13" t="s">
        <v>3065</v>
      </c>
      <c r="BL126" s="13" t="s">
        <v>3082</v>
      </c>
      <c r="BM126" s="13" t="s">
        <v>3106</v>
      </c>
      <c r="BN126" s="13" t="s">
        <v>50</v>
      </c>
      <c r="BO126" s="13" t="s">
        <v>50</v>
      </c>
      <c r="BP126" s="13" t="s">
        <v>50</v>
      </c>
      <c r="BQ126" s="13" t="s">
        <v>50</v>
      </c>
      <c r="BR126" s="13" t="s">
        <v>50</v>
      </c>
      <c r="BS126" s="13" t="s">
        <v>50</v>
      </c>
      <c r="BT126" s="13" t="s">
        <v>2626</v>
      </c>
      <c r="BU126" s="13" t="s">
        <v>2626</v>
      </c>
      <c r="BV126" s="13" t="s">
        <v>3136</v>
      </c>
      <c r="BW126" s="13" t="s">
        <v>3157</v>
      </c>
      <c r="BX126" s="13" t="s">
        <v>50</v>
      </c>
      <c r="BY126" s="13" t="s">
        <v>50</v>
      </c>
      <c r="BZ126" s="13" t="s">
        <v>3172</v>
      </c>
      <c r="CA126" s="13" t="s">
        <v>2626</v>
      </c>
      <c r="CB126" s="13" t="s">
        <v>50</v>
      </c>
      <c r="CC126" s="13" t="s">
        <v>3192</v>
      </c>
      <c r="CD126" s="13" t="s">
        <v>3192</v>
      </c>
      <c r="CE126" s="13" t="s">
        <v>50</v>
      </c>
      <c r="CF126" s="13" t="s">
        <v>50</v>
      </c>
      <c r="CG126" s="13" t="s">
        <v>50</v>
      </c>
      <c r="CH126" s="13" t="s">
        <v>2626</v>
      </c>
      <c r="CI126" s="13" t="s">
        <v>2626</v>
      </c>
      <c r="CJ126" s="13" t="s">
        <v>2626</v>
      </c>
      <c r="CK126" s="13" t="s">
        <v>2626</v>
      </c>
      <c r="CL126" s="13" t="s">
        <v>3261</v>
      </c>
      <c r="CM126" s="13" t="s">
        <v>3261</v>
      </c>
      <c r="CN126" s="13" t="s">
        <v>2626</v>
      </c>
      <c r="CO126" s="13" t="s">
        <v>2626</v>
      </c>
      <c r="CP126" s="13" t="s">
        <v>2626</v>
      </c>
      <c r="CQ126" s="13" t="s">
        <v>50</v>
      </c>
      <c r="CR126" s="13" t="s">
        <v>50</v>
      </c>
      <c r="CS126" s="13" t="s">
        <v>50</v>
      </c>
      <c r="CT126" s="13" t="s">
        <v>50</v>
      </c>
      <c r="CU126" s="13" t="s">
        <v>2626</v>
      </c>
      <c r="CV126" s="13" t="s">
        <v>2626</v>
      </c>
      <c r="CW126" s="13" t="s">
        <v>50</v>
      </c>
      <c r="CX126" s="13" t="s">
        <v>50</v>
      </c>
      <c r="CY126" s="13" t="s">
        <v>2942</v>
      </c>
      <c r="CZ126" s="13" t="s">
        <v>2942</v>
      </c>
      <c r="DA126" s="13" t="s">
        <v>3301</v>
      </c>
      <c r="DB126" s="13" t="s">
        <v>3310</v>
      </c>
      <c r="DC126" s="13" t="s">
        <v>50</v>
      </c>
      <c r="DD126" s="13" t="s">
        <v>2626</v>
      </c>
      <c r="DE126" s="13" t="s">
        <v>3326</v>
      </c>
      <c r="DF126" s="13" t="s">
        <v>3326</v>
      </c>
      <c r="DG126" s="13" t="s">
        <v>2626</v>
      </c>
      <c r="DH126" s="13" t="s">
        <v>2942</v>
      </c>
      <c r="DI126" s="13" t="s">
        <v>2626</v>
      </c>
      <c r="DJ126" s="13" t="s">
        <v>50</v>
      </c>
      <c r="DK126" s="13" t="s">
        <v>50</v>
      </c>
      <c r="DL126" s="13" t="s">
        <v>3362</v>
      </c>
      <c r="DM126" s="13" t="s">
        <v>50</v>
      </c>
      <c r="DN126" s="13" t="s">
        <v>50</v>
      </c>
      <c r="DO126" s="13" t="s">
        <v>50</v>
      </c>
      <c r="DP126" s="13" t="s">
        <v>3372</v>
      </c>
      <c r="DQ126" s="13" t="s">
        <v>3372</v>
      </c>
      <c r="DR126" s="13" t="s">
        <v>50</v>
      </c>
      <c r="DS126" s="13" t="s">
        <v>50</v>
      </c>
      <c r="DT126" s="13" t="s">
        <v>50</v>
      </c>
      <c r="DU126" s="13" t="s">
        <v>50</v>
      </c>
      <c r="DV126" s="13" t="s">
        <v>50</v>
      </c>
      <c r="DW126" s="13" t="s">
        <v>2626</v>
      </c>
      <c r="DX126" s="13" t="s">
        <v>2626</v>
      </c>
      <c r="DY126" s="13" t="s">
        <v>2942</v>
      </c>
      <c r="DZ126" s="13" t="s">
        <v>2942</v>
      </c>
      <c r="EA126" s="13" t="s">
        <v>50</v>
      </c>
      <c r="EB126" s="13" t="s">
        <v>2626</v>
      </c>
      <c r="EC126" s="13" t="s">
        <v>2626</v>
      </c>
      <c r="ED126" s="13" t="s">
        <v>2626</v>
      </c>
      <c r="EE126" s="13" t="s">
        <v>3425</v>
      </c>
      <c r="EF126" s="13" t="s">
        <v>50</v>
      </c>
      <c r="EG126" s="13" t="s">
        <v>50</v>
      </c>
      <c r="EH126" s="13" t="s">
        <v>3450</v>
      </c>
      <c r="EI126" s="13" t="s">
        <v>3450</v>
      </c>
      <c r="EJ126" s="13" t="s">
        <v>3450</v>
      </c>
      <c r="EK126" s="13" t="s">
        <v>3450</v>
      </c>
      <c r="EL126" s="99"/>
      <c r="EM126" s="99"/>
    </row>
    <row r="127" spans="1:143" s="13" customFormat="1" ht="15" x14ac:dyDescent="0.25">
      <c r="A127" s="30" t="s">
        <v>451</v>
      </c>
      <c r="B127" s="97"/>
      <c r="C127" s="97"/>
      <c r="D127" s="97"/>
      <c r="E127" s="97"/>
      <c r="F127" s="97"/>
      <c r="G127" s="93" t="s">
        <v>4258</v>
      </c>
      <c r="H127" s="14" t="s">
        <v>5</v>
      </c>
      <c r="I127" s="14" t="s">
        <v>415</v>
      </c>
      <c r="J127" s="13" t="s">
        <v>9</v>
      </c>
      <c r="K127" s="13" t="s">
        <v>9</v>
      </c>
      <c r="L127" s="13" t="s">
        <v>9</v>
      </c>
      <c r="M127" s="13" t="s">
        <v>9</v>
      </c>
      <c r="N127" s="13" t="s">
        <v>9</v>
      </c>
      <c r="O127" s="47" t="s">
        <v>9</v>
      </c>
      <c r="P127" s="13" t="s">
        <v>9</v>
      </c>
      <c r="Q127" s="13" t="s">
        <v>9</v>
      </c>
      <c r="R127" s="13" t="s">
        <v>9</v>
      </c>
      <c r="S127" s="13" t="s">
        <v>9</v>
      </c>
      <c r="T127" s="13" t="s">
        <v>9</v>
      </c>
      <c r="U127" s="13" t="s">
        <v>9</v>
      </c>
      <c r="V127" s="13" t="s">
        <v>9</v>
      </c>
      <c r="W127" s="13" t="s">
        <v>10</v>
      </c>
      <c r="X127" s="13" t="s">
        <v>10</v>
      </c>
      <c r="Y127" s="13" t="s">
        <v>9</v>
      </c>
      <c r="Z127" s="13" t="s">
        <v>9</v>
      </c>
      <c r="AA127" s="13" t="s">
        <v>10</v>
      </c>
      <c r="AB127" s="13" t="s">
        <v>10</v>
      </c>
      <c r="AC127" s="13" t="s">
        <v>9</v>
      </c>
      <c r="AD127" s="13" t="s">
        <v>9</v>
      </c>
      <c r="AE127" s="13" t="s">
        <v>9</v>
      </c>
      <c r="AF127" s="13" t="s">
        <v>9</v>
      </c>
      <c r="AG127" s="13" t="s">
        <v>9</v>
      </c>
      <c r="AH127" s="13" t="s">
        <v>9</v>
      </c>
      <c r="AI127" s="13" t="s">
        <v>9</v>
      </c>
      <c r="AJ127" s="13" t="s">
        <v>10</v>
      </c>
      <c r="AK127" s="13" t="s">
        <v>10</v>
      </c>
      <c r="AL127" s="13" t="s">
        <v>9</v>
      </c>
      <c r="AM127" s="13" t="s">
        <v>9</v>
      </c>
      <c r="AN127" s="13" t="s">
        <v>10</v>
      </c>
      <c r="AO127" s="13" t="s">
        <v>10</v>
      </c>
      <c r="AP127" s="13" t="s">
        <v>9</v>
      </c>
      <c r="AQ127" s="13" t="s">
        <v>9</v>
      </c>
      <c r="AR127" s="13" t="s">
        <v>9</v>
      </c>
      <c r="AS127" s="13" t="s">
        <v>9</v>
      </c>
      <c r="AT127" s="13" t="s">
        <v>9</v>
      </c>
      <c r="AU127" s="13" t="s">
        <v>9</v>
      </c>
      <c r="AV127" s="13" t="s">
        <v>9</v>
      </c>
      <c r="AW127" s="13" t="s">
        <v>9</v>
      </c>
      <c r="AX127" s="13" t="s">
        <v>9</v>
      </c>
      <c r="AY127" s="13" t="s">
        <v>9</v>
      </c>
      <c r="AZ127" s="13" t="s">
        <v>9</v>
      </c>
      <c r="BA127" s="13" t="s">
        <v>9</v>
      </c>
      <c r="BB127" s="13" t="s">
        <v>9</v>
      </c>
      <c r="BC127" s="13" t="s">
        <v>9</v>
      </c>
      <c r="BD127" s="13" t="s">
        <v>9</v>
      </c>
      <c r="BE127" s="13" t="s">
        <v>9</v>
      </c>
      <c r="BF127" s="13" t="s">
        <v>9</v>
      </c>
      <c r="BG127" s="13" t="s">
        <v>9</v>
      </c>
      <c r="BH127" s="13" t="s">
        <v>9</v>
      </c>
      <c r="BI127" s="13" t="s">
        <v>9</v>
      </c>
      <c r="BJ127" s="13" t="s">
        <v>9</v>
      </c>
      <c r="BK127" s="13" t="s">
        <v>9</v>
      </c>
      <c r="BL127" s="13" t="s">
        <v>9</v>
      </c>
      <c r="BM127" s="13" t="s">
        <v>9</v>
      </c>
      <c r="BN127" s="13" t="s">
        <v>9</v>
      </c>
      <c r="BO127" s="13" t="s">
        <v>9</v>
      </c>
      <c r="BP127" s="13" t="s">
        <v>9</v>
      </c>
      <c r="BQ127" s="13" t="s">
        <v>9</v>
      </c>
      <c r="BR127" s="13" t="s">
        <v>9</v>
      </c>
      <c r="BS127" s="13" t="s">
        <v>9</v>
      </c>
      <c r="BT127" s="13" t="s">
        <v>9</v>
      </c>
      <c r="BU127" s="13" t="s">
        <v>9</v>
      </c>
      <c r="BV127" s="13" t="s">
        <v>9</v>
      </c>
      <c r="BW127" s="13" t="s">
        <v>9</v>
      </c>
      <c r="BX127" s="13" t="s">
        <v>9</v>
      </c>
      <c r="BY127" s="13" t="s">
        <v>9</v>
      </c>
      <c r="BZ127" s="13" t="s">
        <v>9</v>
      </c>
      <c r="CA127" s="13" t="s">
        <v>9</v>
      </c>
      <c r="CB127" s="13" t="s">
        <v>9</v>
      </c>
      <c r="CC127" s="13" t="s">
        <v>9</v>
      </c>
      <c r="CD127" s="13" t="s">
        <v>9</v>
      </c>
      <c r="CE127" s="13" t="s">
        <v>9</v>
      </c>
      <c r="CF127" s="13" t="s">
        <v>9</v>
      </c>
      <c r="CG127" s="13" t="s">
        <v>9</v>
      </c>
      <c r="CH127" s="13" t="s">
        <v>9</v>
      </c>
      <c r="CI127" s="13" t="s">
        <v>9</v>
      </c>
      <c r="CJ127" s="13" t="s">
        <v>10</v>
      </c>
      <c r="CK127" s="13" t="s">
        <v>9</v>
      </c>
      <c r="CL127" s="13" t="s">
        <v>9</v>
      </c>
      <c r="CM127" s="13" t="s">
        <v>9</v>
      </c>
      <c r="CN127" s="13" t="s">
        <v>9</v>
      </c>
      <c r="CO127" s="13" t="s">
        <v>9</v>
      </c>
      <c r="CP127" s="13" t="s">
        <v>9</v>
      </c>
      <c r="CQ127" s="13" t="s">
        <v>9</v>
      </c>
      <c r="CR127" s="13" t="s">
        <v>9</v>
      </c>
      <c r="CS127" s="13" t="s">
        <v>9</v>
      </c>
      <c r="CT127" s="13" t="s">
        <v>9</v>
      </c>
      <c r="CU127" s="13" t="s">
        <v>9</v>
      </c>
      <c r="CV127" s="13" t="s">
        <v>9</v>
      </c>
      <c r="CW127" s="13" t="s">
        <v>9</v>
      </c>
      <c r="CX127" s="13" t="s">
        <v>9</v>
      </c>
      <c r="CY127" s="13" t="s">
        <v>9</v>
      </c>
      <c r="CZ127" s="13" t="s">
        <v>9</v>
      </c>
      <c r="DA127" s="13" t="s">
        <v>9</v>
      </c>
      <c r="DB127" s="13" t="s">
        <v>9</v>
      </c>
      <c r="DC127" s="13" t="s">
        <v>9</v>
      </c>
      <c r="DD127" s="13" t="s">
        <v>9</v>
      </c>
      <c r="DE127" s="13" t="s">
        <v>9</v>
      </c>
      <c r="DF127" s="13" t="s">
        <v>9</v>
      </c>
      <c r="DG127" s="13" t="s">
        <v>10</v>
      </c>
      <c r="DH127" s="13" t="s">
        <v>9</v>
      </c>
      <c r="DI127" s="13" t="s">
        <v>9</v>
      </c>
      <c r="DJ127" s="13" t="s">
        <v>9</v>
      </c>
      <c r="DK127" s="13" t="s">
        <v>9</v>
      </c>
      <c r="DL127" s="13" t="s">
        <v>9</v>
      </c>
      <c r="DM127" s="13" t="s">
        <v>9</v>
      </c>
      <c r="DN127" s="13" t="s">
        <v>9</v>
      </c>
      <c r="DO127" s="13" t="s">
        <v>9</v>
      </c>
      <c r="DP127" s="13" t="s">
        <v>9</v>
      </c>
      <c r="DQ127" s="13" t="s">
        <v>9</v>
      </c>
      <c r="DR127" s="13" t="s">
        <v>9</v>
      </c>
      <c r="DS127" s="13" t="s">
        <v>9</v>
      </c>
      <c r="DT127" s="13" t="s">
        <v>9</v>
      </c>
      <c r="DU127" s="13" t="s">
        <v>9</v>
      </c>
      <c r="DV127" s="13" t="s">
        <v>9</v>
      </c>
      <c r="DW127" s="13" t="s">
        <v>9</v>
      </c>
      <c r="DX127" s="13" t="s">
        <v>10</v>
      </c>
      <c r="DY127" s="13" t="s">
        <v>9</v>
      </c>
      <c r="DZ127" s="13" t="s">
        <v>9</v>
      </c>
      <c r="EA127" s="13" t="s">
        <v>9</v>
      </c>
      <c r="EB127" s="13" t="s">
        <v>10</v>
      </c>
      <c r="EC127" s="13" t="s">
        <v>9</v>
      </c>
      <c r="ED127" s="13" t="s">
        <v>9</v>
      </c>
      <c r="EE127" s="13" t="s">
        <v>9</v>
      </c>
      <c r="EF127" s="13" t="s">
        <v>9</v>
      </c>
      <c r="EG127" s="13" t="s">
        <v>9</v>
      </c>
      <c r="EH127" s="13" t="s">
        <v>9</v>
      </c>
      <c r="EI127" s="13" t="s">
        <v>9</v>
      </c>
      <c r="EJ127" s="13" t="s">
        <v>9</v>
      </c>
      <c r="EK127" s="13" t="s">
        <v>9</v>
      </c>
      <c r="EL127" s="99"/>
      <c r="EM127" s="99"/>
    </row>
    <row r="128" spans="1:143" s="13" customFormat="1" ht="82.5" customHeight="1" x14ac:dyDescent="0.25">
      <c r="A128" s="30" t="s">
        <v>4275</v>
      </c>
      <c r="B128" s="97" t="s">
        <v>2551</v>
      </c>
      <c r="C128" s="97" t="s">
        <v>95</v>
      </c>
      <c r="D128" s="97"/>
      <c r="E128" s="97" t="s">
        <v>95</v>
      </c>
      <c r="F128" s="186"/>
      <c r="G128" s="11" t="s">
        <v>4174</v>
      </c>
      <c r="H128" s="14" t="s">
        <v>2623</v>
      </c>
      <c r="I128" s="14" t="s">
        <v>415</v>
      </c>
      <c r="J128" s="13" t="s">
        <v>2631</v>
      </c>
      <c r="K128" s="13" t="s">
        <v>2784</v>
      </c>
      <c r="L128" s="13" t="s">
        <v>2784</v>
      </c>
      <c r="M128" s="13" t="s">
        <v>4246</v>
      </c>
      <c r="N128" s="13" t="s">
        <v>4246</v>
      </c>
      <c r="O128" s="47" t="s">
        <v>2626</v>
      </c>
      <c r="P128" s="13" t="s">
        <v>2626</v>
      </c>
      <c r="Q128" s="13" t="s">
        <v>50</v>
      </c>
      <c r="R128" s="13" t="s">
        <v>50</v>
      </c>
      <c r="S128" s="13" t="s">
        <v>2840</v>
      </c>
      <c r="T128" s="13" t="s">
        <v>2840</v>
      </c>
      <c r="U128" s="13" t="s">
        <v>4247</v>
      </c>
      <c r="V128" s="13" t="s">
        <v>2874</v>
      </c>
      <c r="W128" s="13" t="s">
        <v>2896</v>
      </c>
      <c r="X128" s="13" t="s">
        <v>2896</v>
      </c>
      <c r="Y128" s="13" t="s">
        <v>2896</v>
      </c>
      <c r="Z128" s="13" t="s">
        <v>2896</v>
      </c>
      <c r="AA128" s="13" t="s">
        <v>2896</v>
      </c>
      <c r="AB128" s="13" t="s">
        <v>2926</v>
      </c>
      <c r="AC128" s="13" t="s">
        <v>50</v>
      </c>
      <c r="AD128" s="13" t="s">
        <v>50</v>
      </c>
      <c r="AE128" s="13" t="s">
        <v>50</v>
      </c>
      <c r="AF128" s="13" t="s">
        <v>2943</v>
      </c>
      <c r="AG128" s="13" t="s">
        <v>2943</v>
      </c>
      <c r="AH128" s="13" t="s">
        <v>50</v>
      </c>
      <c r="AI128" s="13" t="s">
        <v>50</v>
      </c>
      <c r="AJ128" s="13" t="s">
        <v>2956</v>
      </c>
      <c r="AK128" s="13" t="s">
        <v>2956</v>
      </c>
      <c r="AL128" s="13" t="s">
        <v>50</v>
      </c>
      <c r="AM128" s="13" t="s">
        <v>50</v>
      </c>
      <c r="AN128" s="13" t="s">
        <v>50</v>
      </c>
      <c r="AO128" s="13" t="s">
        <v>50</v>
      </c>
      <c r="AP128" s="13" t="s">
        <v>50</v>
      </c>
      <c r="AQ128" s="13" t="s">
        <v>50</v>
      </c>
      <c r="AR128" s="13" t="s">
        <v>50</v>
      </c>
      <c r="AS128" s="13" t="s">
        <v>50</v>
      </c>
      <c r="AT128" s="13" t="s">
        <v>3661</v>
      </c>
      <c r="AU128" s="13" t="s">
        <v>2978</v>
      </c>
      <c r="AV128" s="13" t="s">
        <v>3015</v>
      </c>
      <c r="AW128" s="13" t="s">
        <v>3015</v>
      </c>
      <c r="AX128" s="13" t="s">
        <v>50</v>
      </c>
      <c r="AY128" s="13" t="s">
        <v>50</v>
      </c>
      <c r="AZ128" s="13" t="s">
        <v>50</v>
      </c>
      <c r="BA128" s="13" t="s">
        <v>4248</v>
      </c>
      <c r="BB128" s="13" t="s">
        <v>4248</v>
      </c>
      <c r="BC128" s="13" t="s">
        <v>4248</v>
      </c>
      <c r="BD128" s="13" t="s">
        <v>3679</v>
      </c>
      <c r="BE128" s="13" t="s">
        <v>50</v>
      </c>
      <c r="BF128" s="13" t="s">
        <v>50</v>
      </c>
      <c r="BG128" s="13" t="s">
        <v>50</v>
      </c>
      <c r="BH128" s="13" t="s">
        <v>50</v>
      </c>
      <c r="BI128" s="13" t="s">
        <v>50</v>
      </c>
      <c r="BJ128" s="13" t="s">
        <v>3046</v>
      </c>
      <c r="BK128" s="13" t="s">
        <v>3066</v>
      </c>
      <c r="BL128" s="13" t="s">
        <v>3083</v>
      </c>
      <c r="BM128" s="13" t="s">
        <v>3107</v>
      </c>
      <c r="BN128" s="13" t="s">
        <v>50</v>
      </c>
      <c r="BO128" s="13" t="s">
        <v>50</v>
      </c>
      <c r="BP128" s="13" t="s">
        <v>50</v>
      </c>
      <c r="BQ128" s="13" t="s">
        <v>50</v>
      </c>
      <c r="BR128" s="13" t="s">
        <v>50</v>
      </c>
      <c r="BS128" s="13" t="s">
        <v>50</v>
      </c>
      <c r="BT128" s="13" t="s">
        <v>2626</v>
      </c>
      <c r="BU128" s="13" t="s">
        <v>2626</v>
      </c>
      <c r="BV128" s="13" t="s">
        <v>3137</v>
      </c>
      <c r="BW128" s="13" t="s">
        <v>3158</v>
      </c>
      <c r="BX128" s="13" t="s">
        <v>50</v>
      </c>
      <c r="BY128" s="13" t="s">
        <v>50</v>
      </c>
      <c r="BZ128" s="13" t="s">
        <v>3173</v>
      </c>
      <c r="CA128" s="13" t="s">
        <v>3695</v>
      </c>
      <c r="CB128" s="13" t="s">
        <v>50</v>
      </c>
      <c r="CC128" s="13" t="s">
        <v>3528</v>
      </c>
      <c r="CD128" s="13" t="s">
        <v>3528</v>
      </c>
      <c r="CE128" s="13" t="s">
        <v>50</v>
      </c>
      <c r="CF128" s="13" t="s">
        <v>50</v>
      </c>
      <c r="CG128" s="13" t="s">
        <v>50</v>
      </c>
      <c r="CH128" s="13" t="s">
        <v>2626</v>
      </c>
      <c r="CI128" s="13" t="s">
        <v>2626</v>
      </c>
      <c r="CJ128" s="13" t="s">
        <v>3228</v>
      </c>
      <c r="CK128" s="13" t="s">
        <v>3228</v>
      </c>
      <c r="CL128" s="13" t="s">
        <v>3262</v>
      </c>
      <c r="CM128" s="13" t="s">
        <v>3262</v>
      </c>
      <c r="CN128" s="13" t="s">
        <v>3228</v>
      </c>
      <c r="CO128" s="13" t="s">
        <v>3274</v>
      </c>
      <c r="CP128" s="13" t="s">
        <v>3274</v>
      </c>
      <c r="CQ128" s="13" t="s">
        <v>50</v>
      </c>
      <c r="CR128" s="13" t="s">
        <v>50</v>
      </c>
      <c r="CS128" s="13" t="s">
        <v>50</v>
      </c>
      <c r="CT128" s="13" t="s">
        <v>50</v>
      </c>
      <c r="CU128" s="13" t="s">
        <v>3284</v>
      </c>
      <c r="CV128" s="13" t="s">
        <v>3284</v>
      </c>
      <c r="CW128" s="13" t="s">
        <v>50</v>
      </c>
      <c r="CX128" s="13" t="s">
        <v>50</v>
      </c>
      <c r="CY128" s="13" t="s">
        <v>2943</v>
      </c>
      <c r="CZ128" s="13" t="s">
        <v>2943</v>
      </c>
      <c r="DA128" s="13" t="s">
        <v>2626</v>
      </c>
      <c r="DB128" s="13" t="s">
        <v>2626</v>
      </c>
      <c r="DC128" s="13" t="s">
        <v>50</v>
      </c>
      <c r="DD128" s="13" t="s">
        <v>2626</v>
      </c>
      <c r="DE128" s="13" t="s">
        <v>3327</v>
      </c>
      <c r="DF128" s="13" t="s">
        <v>3327</v>
      </c>
      <c r="DG128" s="13" t="s">
        <v>2626</v>
      </c>
      <c r="DH128" s="13" t="s">
        <v>2943</v>
      </c>
      <c r="DI128" s="13" t="s">
        <v>2626</v>
      </c>
      <c r="DJ128" s="13" t="s">
        <v>50</v>
      </c>
      <c r="DK128" s="13" t="s">
        <v>50</v>
      </c>
      <c r="DL128" s="13" t="s">
        <v>2626</v>
      </c>
      <c r="DM128" s="13" t="s">
        <v>50</v>
      </c>
      <c r="DN128" s="13" t="s">
        <v>50</v>
      </c>
      <c r="DO128" s="13" t="s">
        <v>50</v>
      </c>
      <c r="DP128" s="13" t="s">
        <v>3373</v>
      </c>
      <c r="DQ128" s="13" t="s">
        <v>3373</v>
      </c>
      <c r="DR128" s="13" t="s">
        <v>50</v>
      </c>
      <c r="DS128" s="13" t="s">
        <v>50</v>
      </c>
      <c r="DT128" s="13" t="s">
        <v>50</v>
      </c>
      <c r="DU128" s="13" t="s">
        <v>50</v>
      </c>
      <c r="DV128" s="13" t="s">
        <v>50</v>
      </c>
      <c r="DW128" s="13" t="s">
        <v>3389</v>
      </c>
      <c r="DX128" s="13" t="s">
        <v>4249</v>
      </c>
      <c r="DY128" s="13" t="s">
        <v>2943</v>
      </c>
      <c r="DZ128" s="13" t="s">
        <v>2943</v>
      </c>
      <c r="EA128" s="13" t="s">
        <v>50</v>
      </c>
      <c r="EB128" s="13" t="s">
        <v>3402</v>
      </c>
      <c r="EC128" s="13" t="s">
        <v>3413</v>
      </c>
      <c r="ED128" s="13" t="s">
        <v>3413</v>
      </c>
      <c r="EE128" s="13" t="s">
        <v>3426</v>
      </c>
      <c r="EF128" s="13" t="s">
        <v>50</v>
      </c>
      <c r="EG128" s="13" t="s">
        <v>50</v>
      </c>
      <c r="EH128" s="13" t="s">
        <v>3451</v>
      </c>
      <c r="EI128" s="13" t="s">
        <v>3451</v>
      </c>
      <c r="EJ128" s="13" t="s">
        <v>3451</v>
      </c>
      <c r="EK128" s="13" t="s">
        <v>3451</v>
      </c>
      <c r="EL128" s="99"/>
      <c r="EM128" s="99"/>
    </row>
    <row r="129" spans="1:143" s="13" customFormat="1" ht="15" x14ac:dyDescent="0.25">
      <c r="A129" s="13" t="s">
        <v>452</v>
      </c>
      <c r="B129" s="98">
        <v>6</v>
      </c>
      <c r="C129" s="98">
        <v>1</v>
      </c>
      <c r="D129" s="98"/>
      <c r="E129" s="98">
        <v>1</v>
      </c>
      <c r="F129" s="98"/>
      <c r="G129" s="93" t="s">
        <v>4177</v>
      </c>
      <c r="H129" s="14" t="s">
        <v>2623</v>
      </c>
      <c r="I129" s="14" t="s">
        <v>415</v>
      </c>
      <c r="J129" s="13" t="s">
        <v>2632</v>
      </c>
      <c r="K129" s="13" t="s">
        <v>2626</v>
      </c>
      <c r="L129" s="13" t="s">
        <v>2626</v>
      </c>
      <c r="M129" s="13" t="s">
        <v>2802</v>
      </c>
      <c r="N129" s="13" t="s">
        <v>2802</v>
      </c>
      <c r="O129" s="47" t="s">
        <v>2626</v>
      </c>
      <c r="P129" s="13" t="s">
        <v>2626</v>
      </c>
      <c r="Q129" s="13" t="s">
        <v>50</v>
      </c>
      <c r="R129" s="13" t="s">
        <v>50</v>
      </c>
      <c r="S129" s="13" t="s">
        <v>2626</v>
      </c>
      <c r="T129" s="13" t="s">
        <v>2626</v>
      </c>
      <c r="U129" s="13" t="s">
        <v>2626</v>
      </c>
      <c r="V129" s="13" t="s">
        <v>2875</v>
      </c>
      <c r="W129" s="13" t="s">
        <v>2626</v>
      </c>
      <c r="X129" s="13" t="s">
        <v>2626</v>
      </c>
      <c r="Y129" s="13" t="s">
        <v>2626</v>
      </c>
      <c r="Z129" s="13" t="s">
        <v>2626</v>
      </c>
      <c r="AA129" s="13" t="s">
        <v>2626</v>
      </c>
      <c r="AB129" s="13" t="s">
        <v>2626</v>
      </c>
      <c r="AC129" s="13" t="s">
        <v>50</v>
      </c>
      <c r="AD129" s="13" t="s">
        <v>50</v>
      </c>
      <c r="AE129" s="13" t="s">
        <v>50</v>
      </c>
      <c r="AF129" s="13" t="s">
        <v>2626</v>
      </c>
      <c r="AG129" s="13" t="s">
        <v>2626</v>
      </c>
      <c r="AH129" s="13" t="s">
        <v>50</v>
      </c>
      <c r="AI129" s="13" t="s">
        <v>50</v>
      </c>
      <c r="AJ129" s="13" t="s">
        <v>2626</v>
      </c>
      <c r="AK129" s="13" t="s">
        <v>2626</v>
      </c>
      <c r="AL129" s="13" t="s">
        <v>50</v>
      </c>
      <c r="AM129" s="13" t="s">
        <v>50</v>
      </c>
      <c r="AN129" s="13" t="s">
        <v>50</v>
      </c>
      <c r="AO129" s="13" t="s">
        <v>50</v>
      </c>
      <c r="AP129" s="13" t="s">
        <v>50</v>
      </c>
      <c r="AQ129" s="13" t="s">
        <v>50</v>
      </c>
      <c r="AR129" s="13" t="s">
        <v>50</v>
      </c>
      <c r="AS129" s="13" t="s">
        <v>50</v>
      </c>
      <c r="AT129" s="13" t="s">
        <v>2626</v>
      </c>
      <c r="AU129" s="13" t="s">
        <v>2979</v>
      </c>
      <c r="AV129" s="13" t="s">
        <v>2626</v>
      </c>
      <c r="AW129" s="13" t="s">
        <v>2626</v>
      </c>
      <c r="AX129" s="13" t="s">
        <v>50</v>
      </c>
      <c r="AY129" s="13" t="s">
        <v>50</v>
      </c>
      <c r="AZ129" s="13" t="s">
        <v>50</v>
      </c>
      <c r="BA129" s="13" t="s">
        <v>2626</v>
      </c>
      <c r="BB129" s="13" t="s">
        <v>2626</v>
      </c>
      <c r="BC129" s="13" t="s">
        <v>2626</v>
      </c>
      <c r="BD129" s="13" t="s">
        <v>2626</v>
      </c>
      <c r="BE129" s="13" t="s">
        <v>50</v>
      </c>
      <c r="BF129" s="13" t="s">
        <v>50</v>
      </c>
      <c r="BG129" s="13" t="s">
        <v>50</v>
      </c>
      <c r="BH129" s="13" t="s">
        <v>50</v>
      </c>
      <c r="BI129" s="13" t="s">
        <v>50</v>
      </c>
      <c r="BJ129" s="13" t="s">
        <v>2626</v>
      </c>
      <c r="BK129" s="13" t="s">
        <v>2626</v>
      </c>
      <c r="BL129" s="13" t="s">
        <v>3084</v>
      </c>
      <c r="BM129" s="13" t="s">
        <v>3084</v>
      </c>
      <c r="BN129" s="13" t="s">
        <v>50</v>
      </c>
      <c r="BO129" s="13" t="s">
        <v>50</v>
      </c>
      <c r="BP129" s="13" t="s">
        <v>50</v>
      </c>
      <c r="BQ129" s="13" t="s">
        <v>50</v>
      </c>
      <c r="BR129" s="13" t="s">
        <v>50</v>
      </c>
      <c r="BS129" s="13" t="s">
        <v>50</v>
      </c>
      <c r="BT129" s="13" t="s">
        <v>2626</v>
      </c>
      <c r="BU129" s="13" t="s">
        <v>2626</v>
      </c>
      <c r="BV129" s="13" t="s">
        <v>2626</v>
      </c>
      <c r="BW129" s="13" t="s">
        <v>2626</v>
      </c>
      <c r="BX129" s="13" t="s">
        <v>50</v>
      </c>
      <c r="BY129" s="13" t="s">
        <v>50</v>
      </c>
      <c r="BZ129" s="13" t="s">
        <v>3174</v>
      </c>
      <c r="CA129" s="13" t="s">
        <v>2626</v>
      </c>
      <c r="CB129" s="13" t="s">
        <v>50</v>
      </c>
      <c r="CC129" s="13" t="s">
        <v>2626</v>
      </c>
      <c r="CD129" s="13" t="s">
        <v>2626</v>
      </c>
      <c r="CE129" s="13" t="s">
        <v>50</v>
      </c>
      <c r="CF129" s="13" t="s">
        <v>50</v>
      </c>
      <c r="CG129" s="13" t="s">
        <v>50</v>
      </c>
      <c r="CH129" s="13" t="s">
        <v>3203</v>
      </c>
      <c r="CI129" s="13" t="s">
        <v>3203</v>
      </c>
      <c r="CJ129" s="13" t="s">
        <v>3229</v>
      </c>
      <c r="CK129" s="13" t="s">
        <v>3248</v>
      </c>
      <c r="CL129" s="13" t="s">
        <v>3263</v>
      </c>
      <c r="CM129" s="13" t="s">
        <v>3263</v>
      </c>
      <c r="CN129" s="13" t="s">
        <v>3248</v>
      </c>
      <c r="CO129" s="13" t="s">
        <v>2626</v>
      </c>
      <c r="CP129" s="13" t="s">
        <v>2626</v>
      </c>
      <c r="CQ129" s="13" t="s">
        <v>50</v>
      </c>
      <c r="CR129" s="13" t="s">
        <v>50</v>
      </c>
      <c r="CS129" s="13" t="s">
        <v>50</v>
      </c>
      <c r="CT129" s="13" t="s">
        <v>50</v>
      </c>
      <c r="CU129" s="13" t="s">
        <v>2626</v>
      </c>
      <c r="CV129" s="13" t="s">
        <v>2626</v>
      </c>
      <c r="CW129" s="13" t="s">
        <v>50</v>
      </c>
      <c r="CX129" s="13" t="s">
        <v>50</v>
      </c>
      <c r="CY129" s="13" t="s">
        <v>2626</v>
      </c>
      <c r="CZ129" s="13" t="s">
        <v>2626</v>
      </c>
      <c r="DA129" s="13" t="s">
        <v>2626</v>
      </c>
      <c r="DB129" s="13" t="s">
        <v>4250</v>
      </c>
      <c r="DC129" s="13" t="s">
        <v>50</v>
      </c>
      <c r="DD129" s="13" t="s">
        <v>2626</v>
      </c>
      <c r="DE129" s="13" t="s">
        <v>2626</v>
      </c>
      <c r="DF129" s="13" t="s">
        <v>2626</v>
      </c>
      <c r="DG129" s="13" t="s">
        <v>3341</v>
      </c>
      <c r="DH129" s="13" t="s">
        <v>2626</v>
      </c>
      <c r="DI129" s="13" t="s">
        <v>2626</v>
      </c>
      <c r="DJ129" s="13" t="s">
        <v>50</v>
      </c>
      <c r="DK129" s="13" t="s">
        <v>50</v>
      </c>
      <c r="DL129" s="13" t="s">
        <v>3363</v>
      </c>
      <c r="DM129" s="13" t="s">
        <v>50</v>
      </c>
      <c r="DN129" s="13" t="s">
        <v>50</v>
      </c>
      <c r="DO129" s="13" t="s">
        <v>50</v>
      </c>
      <c r="DP129" s="13" t="s">
        <v>3374</v>
      </c>
      <c r="DQ129" s="13" t="s">
        <v>3374</v>
      </c>
      <c r="DR129" s="13" t="s">
        <v>50</v>
      </c>
      <c r="DS129" s="13" t="s">
        <v>50</v>
      </c>
      <c r="DT129" s="13" t="s">
        <v>50</v>
      </c>
      <c r="DU129" s="13" t="s">
        <v>50</v>
      </c>
      <c r="DV129" s="13" t="s">
        <v>50</v>
      </c>
      <c r="DW129" s="13" t="s">
        <v>2626</v>
      </c>
      <c r="DX129" s="13" t="s">
        <v>2626</v>
      </c>
      <c r="DY129" s="13" t="s">
        <v>2626</v>
      </c>
      <c r="DZ129" s="13" t="s">
        <v>2626</v>
      </c>
      <c r="EA129" s="13" t="s">
        <v>50</v>
      </c>
      <c r="EB129" s="13" t="s">
        <v>2626</v>
      </c>
      <c r="EC129" s="13" t="s">
        <v>2626</v>
      </c>
      <c r="ED129" s="13" t="s">
        <v>2626</v>
      </c>
      <c r="EE129" s="13" t="s">
        <v>3427</v>
      </c>
      <c r="EF129" s="13" t="s">
        <v>50</v>
      </c>
      <c r="EG129" s="13" t="s">
        <v>50</v>
      </c>
      <c r="EH129" s="13" t="s">
        <v>2626</v>
      </c>
      <c r="EI129" s="13" t="s">
        <v>2626</v>
      </c>
      <c r="EJ129" s="13" t="s">
        <v>2626</v>
      </c>
      <c r="EK129" s="13" t="s">
        <v>2626</v>
      </c>
      <c r="EL129" s="99"/>
      <c r="EM129" s="99"/>
    </row>
    <row r="130" spans="1:143" s="13" customFormat="1" ht="15" x14ac:dyDescent="0.25">
      <c r="A130" s="13" t="s">
        <v>453</v>
      </c>
      <c r="B130" s="98">
        <v>7</v>
      </c>
      <c r="C130" s="98">
        <v>1</v>
      </c>
      <c r="D130" s="98"/>
      <c r="E130" s="97" t="s">
        <v>95</v>
      </c>
      <c r="F130" s="97"/>
      <c r="G130" s="93" t="s">
        <v>4179</v>
      </c>
      <c r="H130" s="14" t="s">
        <v>2623</v>
      </c>
      <c r="I130" s="14" t="s">
        <v>415</v>
      </c>
      <c r="J130" s="13" t="s">
        <v>2626</v>
      </c>
      <c r="K130" s="13" t="s">
        <v>2626</v>
      </c>
      <c r="L130" s="13" t="s">
        <v>2626</v>
      </c>
      <c r="M130" s="13" t="s">
        <v>2626</v>
      </c>
      <c r="N130" s="13" t="s">
        <v>2626</v>
      </c>
      <c r="O130" s="47" t="s">
        <v>2626</v>
      </c>
      <c r="P130" s="13" t="s">
        <v>2626</v>
      </c>
      <c r="Q130" s="13" t="s">
        <v>50</v>
      </c>
      <c r="R130" s="13" t="s">
        <v>50</v>
      </c>
      <c r="S130" s="13" t="s">
        <v>2626</v>
      </c>
      <c r="T130" s="13" t="s">
        <v>2626</v>
      </c>
      <c r="U130" s="13" t="s">
        <v>2626</v>
      </c>
      <c r="V130" s="13" t="s">
        <v>2626</v>
      </c>
      <c r="W130" s="13" t="s">
        <v>2626</v>
      </c>
      <c r="X130" s="13" t="s">
        <v>2626</v>
      </c>
      <c r="Y130" s="13" t="s">
        <v>2626</v>
      </c>
      <c r="Z130" s="13" t="s">
        <v>2626</v>
      </c>
      <c r="AA130" s="13" t="s">
        <v>2626</v>
      </c>
      <c r="AB130" s="13" t="s">
        <v>2626</v>
      </c>
      <c r="AC130" s="13" t="s">
        <v>50</v>
      </c>
      <c r="AD130" s="13" t="s">
        <v>50</v>
      </c>
      <c r="AE130" s="13" t="s">
        <v>50</v>
      </c>
      <c r="AF130" s="13" t="s">
        <v>2944</v>
      </c>
      <c r="AG130" s="13" t="s">
        <v>2944</v>
      </c>
      <c r="AH130" s="13" t="s">
        <v>50</v>
      </c>
      <c r="AI130" s="13" t="s">
        <v>50</v>
      </c>
      <c r="AJ130" s="13" t="s">
        <v>2626</v>
      </c>
      <c r="AK130" s="13" t="s">
        <v>2626</v>
      </c>
      <c r="AL130" s="13" t="s">
        <v>50</v>
      </c>
      <c r="AM130" s="13" t="s">
        <v>50</v>
      </c>
      <c r="AN130" s="13" t="s">
        <v>50</v>
      </c>
      <c r="AO130" s="13" t="s">
        <v>50</v>
      </c>
      <c r="AP130" s="13" t="s">
        <v>50</v>
      </c>
      <c r="AQ130" s="13" t="s">
        <v>50</v>
      </c>
      <c r="AR130" s="13" t="s">
        <v>50</v>
      </c>
      <c r="AS130" s="13" t="s">
        <v>50</v>
      </c>
      <c r="AT130" s="13" t="s">
        <v>3662</v>
      </c>
      <c r="AU130" s="13" t="s">
        <v>2980</v>
      </c>
      <c r="AV130" s="13" t="s">
        <v>2626</v>
      </c>
      <c r="AW130" s="13" t="s">
        <v>2626</v>
      </c>
      <c r="AX130" s="13" t="s">
        <v>50</v>
      </c>
      <c r="AY130" s="13" t="s">
        <v>50</v>
      </c>
      <c r="AZ130" s="13" t="s">
        <v>50</v>
      </c>
      <c r="BA130" s="13" t="s">
        <v>2626</v>
      </c>
      <c r="BB130" s="13" t="s">
        <v>2626</v>
      </c>
      <c r="BC130" s="13" t="s">
        <v>2626</v>
      </c>
      <c r="BD130" s="13" t="s">
        <v>2626</v>
      </c>
      <c r="BE130" s="13" t="s">
        <v>50</v>
      </c>
      <c r="BF130" s="13" t="s">
        <v>50</v>
      </c>
      <c r="BG130" s="13" t="s">
        <v>50</v>
      </c>
      <c r="BH130" s="13" t="s">
        <v>50</v>
      </c>
      <c r="BI130" s="13" t="s">
        <v>50</v>
      </c>
      <c r="BJ130" s="13" t="s">
        <v>2626</v>
      </c>
      <c r="BK130" s="13" t="s">
        <v>2626</v>
      </c>
      <c r="BL130" s="13" t="s">
        <v>2626</v>
      </c>
      <c r="BM130" s="13" t="s">
        <v>3108</v>
      </c>
      <c r="BN130" s="13" t="s">
        <v>50</v>
      </c>
      <c r="BO130" s="13" t="s">
        <v>50</v>
      </c>
      <c r="BP130" s="13" t="s">
        <v>50</v>
      </c>
      <c r="BQ130" s="13" t="s">
        <v>50</v>
      </c>
      <c r="BR130" s="13" t="s">
        <v>50</v>
      </c>
      <c r="BS130" s="13" t="s">
        <v>50</v>
      </c>
      <c r="BT130" s="13" t="s">
        <v>2626</v>
      </c>
      <c r="BU130" s="13" t="s">
        <v>2626</v>
      </c>
      <c r="BV130" s="13" t="s">
        <v>2626</v>
      </c>
      <c r="BW130" s="13" t="s">
        <v>2626</v>
      </c>
      <c r="BX130" s="13" t="s">
        <v>50</v>
      </c>
      <c r="BY130" s="13" t="s">
        <v>50</v>
      </c>
      <c r="BZ130" s="13" t="s">
        <v>2626</v>
      </c>
      <c r="CA130" s="13" t="s">
        <v>2626</v>
      </c>
      <c r="CB130" s="13" t="s">
        <v>50</v>
      </c>
      <c r="CC130" s="13" t="s">
        <v>2626</v>
      </c>
      <c r="CD130" s="13" t="s">
        <v>2626</v>
      </c>
      <c r="CE130" s="13" t="s">
        <v>50</v>
      </c>
      <c r="CF130" s="13" t="s">
        <v>50</v>
      </c>
      <c r="CG130" s="13" t="s">
        <v>50</v>
      </c>
      <c r="CH130" s="13" t="s">
        <v>2626</v>
      </c>
      <c r="CI130" s="13" t="s">
        <v>2626</v>
      </c>
      <c r="CJ130" s="13" t="s">
        <v>2626</v>
      </c>
      <c r="CK130" s="13" t="s">
        <v>2626</v>
      </c>
      <c r="CL130" s="13" t="s">
        <v>2626</v>
      </c>
      <c r="CM130" s="13" t="s">
        <v>2626</v>
      </c>
      <c r="CN130" s="13" t="s">
        <v>2626</v>
      </c>
      <c r="CO130" s="13" t="s">
        <v>2626</v>
      </c>
      <c r="CP130" s="13" t="s">
        <v>2626</v>
      </c>
      <c r="CQ130" s="13" t="s">
        <v>50</v>
      </c>
      <c r="CR130" s="13" t="s">
        <v>50</v>
      </c>
      <c r="CS130" s="13" t="s">
        <v>50</v>
      </c>
      <c r="CT130" s="13" t="s">
        <v>50</v>
      </c>
      <c r="CU130" s="13" t="s">
        <v>2626</v>
      </c>
      <c r="CV130" s="13" t="s">
        <v>2626</v>
      </c>
      <c r="CW130" s="13" t="s">
        <v>50</v>
      </c>
      <c r="CX130" s="13" t="s">
        <v>50</v>
      </c>
      <c r="CY130" s="13" t="s">
        <v>2944</v>
      </c>
      <c r="CZ130" s="13" t="s">
        <v>2944</v>
      </c>
      <c r="DA130" s="13" t="s">
        <v>2626</v>
      </c>
      <c r="DB130" s="13" t="s">
        <v>2626</v>
      </c>
      <c r="DC130" s="13" t="s">
        <v>50</v>
      </c>
      <c r="DD130" s="13" t="s">
        <v>2626</v>
      </c>
      <c r="DE130" s="13" t="s">
        <v>2626</v>
      </c>
      <c r="DF130" s="13" t="s">
        <v>2626</v>
      </c>
      <c r="DG130" s="13" t="s">
        <v>2626</v>
      </c>
      <c r="DH130" s="13" t="s">
        <v>2944</v>
      </c>
      <c r="DI130" s="13" t="s">
        <v>2626</v>
      </c>
      <c r="DJ130" s="13" t="s">
        <v>50</v>
      </c>
      <c r="DK130" s="13" t="s">
        <v>50</v>
      </c>
      <c r="DL130" s="13" t="s">
        <v>2626</v>
      </c>
      <c r="DM130" s="13" t="s">
        <v>50</v>
      </c>
      <c r="DN130" s="13" t="s">
        <v>50</v>
      </c>
      <c r="DO130" s="13" t="s">
        <v>50</v>
      </c>
      <c r="DP130" s="13" t="s">
        <v>2626</v>
      </c>
      <c r="DQ130" s="13" t="s">
        <v>2626</v>
      </c>
      <c r="DR130" s="13" t="s">
        <v>50</v>
      </c>
      <c r="DS130" s="13" t="s">
        <v>50</v>
      </c>
      <c r="DT130" s="13" t="s">
        <v>50</v>
      </c>
      <c r="DU130" s="13" t="s">
        <v>50</v>
      </c>
      <c r="DV130" s="13" t="s">
        <v>50</v>
      </c>
      <c r="DW130" s="13" t="s">
        <v>2626</v>
      </c>
      <c r="DX130" s="13" t="s">
        <v>2626</v>
      </c>
      <c r="DY130" s="13" t="s">
        <v>2944</v>
      </c>
      <c r="DZ130" s="13" t="s">
        <v>2944</v>
      </c>
      <c r="EA130" s="13" t="s">
        <v>50</v>
      </c>
      <c r="EB130" s="13" t="s">
        <v>2626</v>
      </c>
      <c r="EC130" s="13" t="s">
        <v>2626</v>
      </c>
      <c r="ED130" s="13" t="s">
        <v>2626</v>
      </c>
      <c r="EE130" s="13" t="s">
        <v>2626</v>
      </c>
      <c r="EF130" s="13" t="s">
        <v>50</v>
      </c>
      <c r="EG130" s="13" t="s">
        <v>50</v>
      </c>
      <c r="EH130" s="13" t="s">
        <v>3452</v>
      </c>
      <c r="EI130" s="13" t="s">
        <v>3452</v>
      </c>
      <c r="EJ130" s="13" t="s">
        <v>3452</v>
      </c>
      <c r="EK130" s="13" t="s">
        <v>3452</v>
      </c>
      <c r="EL130" s="99"/>
      <c r="EM130" s="99"/>
    </row>
    <row r="131" spans="1:143" s="13" customFormat="1" ht="15" x14ac:dyDescent="0.25">
      <c r="A131" s="13" t="s">
        <v>454</v>
      </c>
      <c r="B131" s="98">
        <v>8</v>
      </c>
      <c r="C131" s="98">
        <v>1</v>
      </c>
      <c r="D131" s="98"/>
      <c r="E131" s="97" t="s">
        <v>95</v>
      </c>
      <c r="F131" s="97"/>
      <c r="G131" s="93" t="s">
        <v>402</v>
      </c>
      <c r="H131" s="14" t="s">
        <v>2623</v>
      </c>
      <c r="I131" s="14" t="s">
        <v>415</v>
      </c>
      <c r="J131" s="13" t="s">
        <v>2626</v>
      </c>
      <c r="K131" s="13" t="s">
        <v>2626</v>
      </c>
      <c r="L131" s="13" t="s">
        <v>2626</v>
      </c>
      <c r="M131" s="13" t="s">
        <v>2626</v>
      </c>
      <c r="N131" s="13" t="s">
        <v>2626</v>
      </c>
      <c r="O131" s="47" t="s">
        <v>2626</v>
      </c>
      <c r="P131" s="13" t="s">
        <v>2626</v>
      </c>
      <c r="Q131" s="13" t="s">
        <v>50</v>
      </c>
      <c r="R131" s="13" t="s">
        <v>50</v>
      </c>
      <c r="S131" s="13" t="s">
        <v>2626</v>
      </c>
      <c r="T131" s="13" t="s">
        <v>2626</v>
      </c>
      <c r="U131" s="13" t="s">
        <v>2626</v>
      </c>
      <c r="V131" s="13" t="s">
        <v>2876</v>
      </c>
      <c r="W131" s="13" t="s">
        <v>2626</v>
      </c>
      <c r="X131" s="13" t="s">
        <v>2626</v>
      </c>
      <c r="Y131" s="13" t="s">
        <v>2626</v>
      </c>
      <c r="Z131" s="13" t="s">
        <v>2626</v>
      </c>
      <c r="AA131" s="13" t="s">
        <v>2626</v>
      </c>
      <c r="AB131" s="13" t="s">
        <v>2626</v>
      </c>
      <c r="AC131" s="13" t="s">
        <v>50</v>
      </c>
      <c r="AD131" s="13" t="s">
        <v>50</v>
      </c>
      <c r="AE131" s="13" t="s">
        <v>50</v>
      </c>
      <c r="AF131" s="13" t="s">
        <v>2626</v>
      </c>
      <c r="AG131" s="13" t="s">
        <v>2626</v>
      </c>
      <c r="AH131" s="13" t="s">
        <v>50</v>
      </c>
      <c r="AI131" s="13" t="s">
        <v>50</v>
      </c>
      <c r="AJ131" s="13" t="s">
        <v>2626</v>
      </c>
      <c r="AK131" s="13" t="s">
        <v>2626</v>
      </c>
      <c r="AL131" s="13" t="s">
        <v>50</v>
      </c>
      <c r="AM131" s="13" t="s">
        <v>50</v>
      </c>
      <c r="AN131" s="13" t="s">
        <v>50</v>
      </c>
      <c r="AO131" s="13" t="s">
        <v>50</v>
      </c>
      <c r="AP131" s="13" t="s">
        <v>50</v>
      </c>
      <c r="AQ131" s="13" t="s">
        <v>50</v>
      </c>
      <c r="AR131" s="13" t="s">
        <v>50</v>
      </c>
      <c r="AS131" s="13" t="s">
        <v>50</v>
      </c>
      <c r="AT131" s="13" t="s">
        <v>3663</v>
      </c>
      <c r="AU131" s="13" t="s">
        <v>2626</v>
      </c>
      <c r="AV131" s="13" t="s">
        <v>2626</v>
      </c>
      <c r="AW131" s="13" t="s">
        <v>2626</v>
      </c>
      <c r="AX131" s="13" t="s">
        <v>50</v>
      </c>
      <c r="AY131" s="13" t="s">
        <v>50</v>
      </c>
      <c r="AZ131" s="13" t="s">
        <v>50</v>
      </c>
      <c r="BA131" s="13" t="s">
        <v>2626</v>
      </c>
      <c r="BB131" s="13" t="s">
        <v>2626</v>
      </c>
      <c r="BC131" s="13" t="s">
        <v>2626</v>
      </c>
      <c r="BD131" s="13" t="s">
        <v>2626</v>
      </c>
      <c r="BE131" s="13" t="s">
        <v>50</v>
      </c>
      <c r="BF131" s="13" t="s">
        <v>50</v>
      </c>
      <c r="BG131" s="13" t="s">
        <v>50</v>
      </c>
      <c r="BH131" s="13" t="s">
        <v>50</v>
      </c>
      <c r="BI131" s="13" t="s">
        <v>50</v>
      </c>
      <c r="BJ131" s="13" t="s">
        <v>3047</v>
      </c>
      <c r="BK131" s="13" t="s">
        <v>3067</v>
      </c>
      <c r="BL131" s="13" t="s">
        <v>3085</v>
      </c>
      <c r="BM131" s="13" t="s">
        <v>3109</v>
      </c>
      <c r="BN131" s="13" t="s">
        <v>50</v>
      </c>
      <c r="BO131" s="13" t="s">
        <v>50</v>
      </c>
      <c r="BP131" s="13" t="s">
        <v>50</v>
      </c>
      <c r="BQ131" s="13" t="s">
        <v>50</v>
      </c>
      <c r="BR131" s="13" t="s">
        <v>50</v>
      </c>
      <c r="BS131" s="13" t="s">
        <v>50</v>
      </c>
      <c r="BT131" s="13" t="s">
        <v>2626</v>
      </c>
      <c r="BU131" s="13" t="s">
        <v>2626</v>
      </c>
      <c r="BV131" s="13" t="s">
        <v>3138</v>
      </c>
      <c r="BW131" s="13" t="s">
        <v>3159</v>
      </c>
      <c r="BX131" s="13" t="s">
        <v>50</v>
      </c>
      <c r="BY131" s="13" t="s">
        <v>50</v>
      </c>
      <c r="BZ131" s="13" t="s">
        <v>2626</v>
      </c>
      <c r="CA131" s="13" t="s">
        <v>2626</v>
      </c>
      <c r="CB131" s="13" t="s">
        <v>50</v>
      </c>
      <c r="CC131" s="13" t="s">
        <v>3193</v>
      </c>
      <c r="CD131" s="13" t="s">
        <v>3193</v>
      </c>
      <c r="CE131" s="13" t="s">
        <v>50</v>
      </c>
      <c r="CF131" s="13" t="s">
        <v>50</v>
      </c>
      <c r="CG131" s="13" t="s">
        <v>50</v>
      </c>
      <c r="CH131" s="13" t="s">
        <v>2626</v>
      </c>
      <c r="CI131" s="13" t="s">
        <v>2626</v>
      </c>
      <c r="CJ131" s="13" t="s">
        <v>3230</v>
      </c>
      <c r="CK131" s="13" t="s">
        <v>3230</v>
      </c>
      <c r="CL131" s="13" t="s">
        <v>2626</v>
      </c>
      <c r="CM131" s="13" t="s">
        <v>2626</v>
      </c>
      <c r="CN131" s="13" t="s">
        <v>3230</v>
      </c>
      <c r="CO131" s="13" t="s">
        <v>2626</v>
      </c>
      <c r="CP131" s="13" t="s">
        <v>2626</v>
      </c>
      <c r="CQ131" s="13" t="s">
        <v>50</v>
      </c>
      <c r="CR131" s="13" t="s">
        <v>50</v>
      </c>
      <c r="CS131" s="13" t="s">
        <v>50</v>
      </c>
      <c r="CT131" s="13" t="s">
        <v>50</v>
      </c>
      <c r="CU131" s="13" t="s">
        <v>2626</v>
      </c>
      <c r="CV131" s="13" t="s">
        <v>2626</v>
      </c>
      <c r="CW131" s="13" t="s">
        <v>50</v>
      </c>
      <c r="CX131" s="13" t="s">
        <v>50</v>
      </c>
      <c r="CY131" s="13" t="s">
        <v>2626</v>
      </c>
      <c r="CZ131" s="13" t="s">
        <v>2626</v>
      </c>
      <c r="DA131" s="13" t="s">
        <v>2626</v>
      </c>
      <c r="DB131" s="13" t="s">
        <v>2626</v>
      </c>
      <c r="DC131" s="13" t="s">
        <v>50</v>
      </c>
      <c r="DD131" s="13" t="s">
        <v>2626</v>
      </c>
      <c r="DE131" s="13" t="s">
        <v>2626</v>
      </c>
      <c r="DF131" s="13" t="s">
        <v>2626</v>
      </c>
      <c r="DG131" s="13" t="s">
        <v>2626</v>
      </c>
      <c r="DH131" s="13" t="s">
        <v>2626</v>
      </c>
      <c r="DI131" s="13" t="s">
        <v>2626</v>
      </c>
      <c r="DJ131" s="13" t="s">
        <v>50</v>
      </c>
      <c r="DK131" s="13" t="s">
        <v>50</v>
      </c>
      <c r="DL131" s="13" t="s">
        <v>2626</v>
      </c>
      <c r="DM131" s="13" t="s">
        <v>50</v>
      </c>
      <c r="DN131" s="13" t="s">
        <v>50</v>
      </c>
      <c r="DO131" s="13" t="s">
        <v>50</v>
      </c>
      <c r="DP131" s="13" t="s">
        <v>2626</v>
      </c>
      <c r="DQ131" s="13" t="s">
        <v>2626</v>
      </c>
      <c r="DR131" s="13" t="s">
        <v>50</v>
      </c>
      <c r="DS131" s="13" t="s">
        <v>50</v>
      </c>
      <c r="DT131" s="13" t="s">
        <v>50</v>
      </c>
      <c r="DU131" s="13" t="s">
        <v>50</v>
      </c>
      <c r="DV131" s="13" t="s">
        <v>50</v>
      </c>
      <c r="DW131" s="13" t="s">
        <v>2626</v>
      </c>
      <c r="DX131" s="13" t="s">
        <v>2626</v>
      </c>
      <c r="DY131" s="13" t="s">
        <v>2626</v>
      </c>
      <c r="DZ131" s="13" t="s">
        <v>2626</v>
      </c>
      <c r="EA131" s="13" t="s">
        <v>50</v>
      </c>
      <c r="EB131" s="13" t="s">
        <v>2626</v>
      </c>
      <c r="EC131" s="13" t="s">
        <v>2626</v>
      </c>
      <c r="ED131" s="13" t="s">
        <v>2626</v>
      </c>
      <c r="EE131" s="13" t="s">
        <v>2626</v>
      </c>
      <c r="EF131" s="13" t="s">
        <v>50</v>
      </c>
      <c r="EG131" s="13" t="s">
        <v>50</v>
      </c>
      <c r="EH131" s="13" t="s">
        <v>2626</v>
      </c>
      <c r="EI131" s="13" t="s">
        <v>2626</v>
      </c>
      <c r="EJ131" s="13" t="s">
        <v>2626</v>
      </c>
      <c r="EK131" s="13" t="s">
        <v>2626</v>
      </c>
      <c r="EL131" s="99"/>
      <c r="EM131" s="99"/>
    </row>
    <row r="132" spans="1:143" s="12" customFormat="1" ht="120" customHeight="1" x14ac:dyDescent="0.25">
      <c r="A132" s="12" t="s">
        <v>455</v>
      </c>
      <c r="B132" s="175">
        <v>9</v>
      </c>
      <c r="C132" s="175">
        <v>1</v>
      </c>
      <c r="D132" s="175"/>
      <c r="E132" s="176" t="s">
        <v>95</v>
      </c>
      <c r="F132" s="176"/>
      <c r="G132" s="11" t="s">
        <v>401</v>
      </c>
      <c r="H132" s="376" t="s">
        <v>2623</v>
      </c>
      <c r="I132" s="376" t="s">
        <v>415</v>
      </c>
      <c r="J132" s="12" t="s">
        <v>4512</v>
      </c>
      <c r="K132" s="12" t="s">
        <v>2626</v>
      </c>
      <c r="L132" s="12" t="s">
        <v>2626</v>
      </c>
      <c r="M132" s="12" t="s">
        <v>2626</v>
      </c>
      <c r="N132" s="12" t="s">
        <v>2626</v>
      </c>
      <c r="O132" s="377" t="s">
        <v>2816</v>
      </c>
      <c r="P132" s="12" t="s">
        <v>2816</v>
      </c>
      <c r="Q132" s="12" t="s">
        <v>50</v>
      </c>
      <c r="R132" s="12" t="s">
        <v>50</v>
      </c>
      <c r="S132" s="12" t="s">
        <v>2626</v>
      </c>
      <c r="T132" s="12" t="s">
        <v>2626</v>
      </c>
      <c r="U132" s="12" t="s">
        <v>2626</v>
      </c>
      <c r="V132" s="12" t="s">
        <v>2877</v>
      </c>
      <c r="W132" s="12" t="s">
        <v>2626</v>
      </c>
      <c r="X132" s="12" t="s">
        <v>2626</v>
      </c>
      <c r="Y132" s="12" t="s">
        <v>2626</v>
      </c>
      <c r="Z132" s="12" t="s">
        <v>2626</v>
      </c>
      <c r="AA132" s="12" t="s">
        <v>2626</v>
      </c>
      <c r="AB132" s="12" t="s">
        <v>2626</v>
      </c>
      <c r="AC132" s="12" t="s">
        <v>50</v>
      </c>
      <c r="AD132" s="12" t="s">
        <v>50</v>
      </c>
      <c r="AE132" s="12" t="s">
        <v>50</v>
      </c>
      <c r="AF132" s="12" t="s">
        <v>2626</v>
      </c>
      <c r="AG132" s="12" t="s">
        <v>2626</v>
      </c>
      <c r="AH132" s="12" t="s">
        <v>50</v>
      </c>
      <c r="AI132" s="12" t="s">
        <v>50</v>
      </c>
      <c r="AJ132" s="12" t="s">
        <v>2957</v>
      </c>
      <c r="AK132" s="12" t="s">
        <v>2957</v>
      </c>
      <c r="AL132" s="12" t="s">
        <v>50</v>
      </c>
      <c r="AM132" s="12" t="s">
        <v>50</v>
      </c>
      <c r="AN132" s="12" t="s">
        <v>50</v>
      </c>
      <c r="AO132" s="12" t="s">
        <v>50</v>
      </c>
      <c r="AP132" s="12" t="s">
        <v>50</v>
      </c>
      <c r="AQ132" s="12" t="s">
        <v>50</v>
      </c>
      <c r="AR132" s="12" t="s">
        <v>50</v>
      </c>
      <c r="AS132" s="12" t="s">
        <v>50</v>
      </c>
      <c r="AT132" s="12" t="s">
        <v>3664</v>
      </c>
      <c r="AU132" s="12" t="s">
        <v>2626</v>
      </c>
      <c r="AV132" s="12" t="s">
        <v>3016</v>
      </c>
      <c r="AW132" s="12" t="s">
        <v>3016</v>
      </c>
      <c r="AX132" s="12" t="s">
        <v>50</v>
      </c>
      <c r="AY132" s="12" t="s">
        <v>50</v>
      </c>
      <c r="AZ132" s="12" t="s">
        <v>50</v>
      </c>
      <c r="BA132" s="12" t="s">
        <v>2626</v>
      </c>
      <c r="BB132" s="12" t="s">
        <v>2626</v>
      </c>
      <c r="BC132" s="12" t="s">
        <v>2626</v>
      </c>
      <c r="BD132" s="12" t="s">
        <v>3680</v>
      </c>
      <c r="BE132" s="12" t="s">
        <v>50</v>
      </c>
      <c r="BF132" s="12" t="s">
        <v>50</v>
      </c>
      <c r="BG132" s="12" t="s">
        <v>50</v>
      </c>
      <c r="BH132" s="12" t="s">
        <v>50</v>
      </c>
      <c r="BI132" s="12" t="s">
        <v>50</v>
      </c>
      <c r="BJ132" s="12" t="s">
        <v>3048</v>
      </c>
      <c r="BK132" s="12" t="s">
        <v>3068</v>
      </c>
      <c r="BL132" s="12" t="s">
        <v>3086</v>
      </c>
      <c r="BM132" s="12" t="s">
        <v>3110</v>
      </c>
      <c r="BN132" s="12" t="s">
        <v>50</v>
      </c>
      <c r="BO132" s="12" t="s">
        <v>50</v>
      </c>
      <c r="BP132" s="12" t="s">
        <v>50</v>
      </c>
      <c r="BQ132" s="12" t="s">
        <v>50</v>
      </c>
      <c r="BR132" s="12" t="s">
        <v>50</v>
      </c>
      <c r="BS132" s="12" t="s">
        <v>50</v>
      </c>
      <c r="BT132" s="12" t="s">
        <v>2626</v>
      </c>
      <c r="BU132" s="12" t="s">
        <v>2626</v>
      </c>
      <c r="BV132" s="12" t="s">
        <v>3139</v>
      </c>
      <c r="BW132" s="12" t="s">
        <v>3139</v>
      </c>
      <c r="BX132" s="12" t="s">
        <v>50</v>
      </c>
      <c r="BY132" s="12" t="s">
        <v>50</v>
      </c>
      <c r="BZ132" s="12" t="s">
        <v>2626</v>
      </c>
      <c r="CA132" s="12" t="s">
        <v>2626</v>
      </c>
      <c r="CB132" s="12" t="s">
        <v>50</v>
      </c>
      <c r="CC132" s="12" t="s">
        <v>3194</v>
      </c>
      <c r="CD132" s="12" t="s">
        <v>3194</v>
      </c>
      <c r="CE132" s="12" t="s">
        <v>50</v>
      </c>
      <c r="CF132" s="12" t="s">
        <v>50</v>
      </c>
      <c r="CG132" s="12" t="s">
        <v>50</v>
      </c>
      <c r="CH132" s="12" t="s">
        <v>3204</v>
      </c>
      <c r="CI132" s="12" t="s">
        <v>3204</v>
      </c>
      <c r="CJ132" s="12" t="s">
        <v>2626</v>
      </c>
      <c r="CK132" s="12" t="s">
        <v>2626</v>
      </c>
      <c r="CL132" s="12" t="s">
        <v>3264</v>
      </c>
      <c r="CM132" s="12" t="s">
        <v>3264</v>
      </c>
      <c r="CN132" s="12" t="s">
        <v>2626</v>
      </c>
      <c r="CO132" s="12" t="s">
        <v>2626</v>
      </c>
      <c r="CP132" s="12" t="s">
        <v>2626</v>
      </c>
      <c r="CQ132" s="12" t="s">
        <v>50</v>
      </c>
      <c r="CR132" s="12" t="s">
        <v>50</v>
      </c>
      <c r="CS132" s="12" t="s">
        <v>50</v>
      </c>
      <c r="CT132" s="12" t="s">
        <v>50</v>
      </c>
      <c r="CU132" s="12" t="s">
        <v>2626</v>
      </c>
      <c r="CV132" s="12" t="s">
        <v>2626</v>
      </c>
      <c r="CW132" s="12" t="s">
        <v>50</v>
      </c>
      <c r="CX132" s="12" t="s">
        <v>50</v>
      </c>
      <c r="CY132" s="12" t="s">
        <v>2626</v>
      </c>
      <c r="CZ132" s="12" t="s">
        <v>2626</v>
      </c>
      <c r="DA132" s="12" t="s">
        <v>3302</v>
      </c>
      <c r="DB132" s="12" t="s">
        <v>3302</v>
      </c>
      <c r="DC132" s="12" t="s">
        <v>50</v>
      </c>
      <c r="DD132" s="12" t="s">
        <v>2626</v>
      </c>
      <c r="DE132" s="12" t="s">
        <v>2626</v>
      </c>
      <c r="DF132" s="12" t="s">
        <v>2626</v>
      </c>
      <c r="DG132" s="12" t="s">
        <v>2626</v>
      </c>
      <c r="DH132" s="12" t="s">
        <v>2626</v>
      </c>
      <c r="DI132" s="12" t="s">
        <v>2626</v>
      </c>
      <c r="DJ132" s="12" t="s">
        <v>50</v>
      </c>
      <c r="DK132" s="12" t="s">
        <v>50</v>
      </c>
      <c r="DL132" s="12" t="s">
        <v>2626</v>
      </c>
      <c r="DM132" s="12" t="s">
        <v>50</v>
      </c>
      <c r="DN132" s="12" t="s">
        <v>50</v>
      </c>
      <c r="DO132" s="12" t="s">
        <v>50</v>
      </c>
      <c r="DP132" s="12" t="s">
        <v>3375</v>
      </c>
      <c r="DQ132" s="12" t="s">
        <v>3375</v>
      </c>
      <c r="DR132" s="12" t="s">
        <v>50</v>
      </c>
      <c r="DS132" s="12" t="s">
        <v>50</v>
      </c>
      <c r="DT132" s="12" t="s">
        <v>50</v>
      </c>
      <c r="DU132" s="12" t="s">
        <v>50</v>
      </c>
      <c r="DV132" s="12" t="s">
        <v>50</v>
      </c>
      <c r="DW132" s="12" t="s">
        <v>2626</v>
      </c>
      <c r="DX132" s="12" t="s">
        <v>2626</v>
      </c>
      <c r="DY132" s="12" t="s">
        <v>2626</v>
      </c>
      <c r="DZ132" s="12" t="s">
        <v>2626</v>
      </c>
      <c r="EA132" s="12" t="s">
        <v>50</v>
      </c>
      <c r="EB132" s="12" t="s">
        <v>2626</v>
      </c>
      <c r="EC132" s="12" t="s">
        <v>2626</v>
      </c>
      <c r="ED132" s="12" t="s">
        <v>2626</v>
      </c>
      <c r="EE132" s="12" t="s">
        <v>2626</v>
      </c>
      <c r="EF132" s="12" t="s">
        <v>50</v>
      </c>
      <c r="EG132" s="12" t="s">
        <v>50</v>
      </c>
      <c r="EH132" s="12" t="s">
        <v>2626</v>
      </c>
      <c r="EI132" s="12" t="s">
        <v>2626</v>
      </c>
      <c r="EJ132" s="12" t="s">
        <v>2626</v>
      </c>
      <c r="EK132" s="12" t="s">
        <v>2626</v>
      </c>
      <c r="EL132" s="205"/>
      <c r="EM132" s="205"/>
    </row>
    <row r="133" spans="1:143" s="12" customFormat="1" ht="96" customHeight="1" x14ac:dyDescent="0.25">
      <c r="A133" s="12" t="s">
        <v>456</v>
      </c>
      <c r="B133" s="175"/>
      <c r="C133" s="175"/>
      <c r="D133" s="175"/>
      <c r="E133" s="176"/>
      <c r="F133" s="176"/>
      <c r="G133" s="11" t="s">
        <v>4180</v>
      </c>
      <c r="H133" s="376" t="s">
        <v>4178</v>
      </c>
      <c r="I133" s="376"/>
      <c r="J133" s="12" t="str">
        <f>IF(LEFT(J237,3)="Yes","Addressed"&amp;MID(J237,4,LEN(J237)-3),IF(235="No","NA","*"))</f>
        <v>Addressed (Web='You can ask us what information we hold about you by  contacting us  Please keep your information up to date by letting us know of any changes.')</v>
      </c>
      <c r="K133" s="12" t="str">
        <f t="shared" ref="K133:BV133" si="2">IF(LEFT(K237,3)="Yes","Addressed"&amp;MID(K237,4,LEN(K237)-3),IF(235="No","NA","*"))</f>
        <v>Addressed (Web='Users can securely log in to their personal account page to view what data  is held on them, and then have the facility to edit or delete their own record.')</v>
      </c>
      <c r="L133" s="12" t="str">
        <f t="shared" si="2"/>
        <v>Addressed (Web='Users can securely log in to their personal account page to view what data  is held on them, and then have the facility to edit or delete their own record.')</v>
      </c>
      <c r="M133" s="12" t="str">
        <f t="shared" si="2"/>
        <v>Addressed (Web='You can edit your BHF account Information, including your  address and contact details at any time. You cannot directly change  the name, address, contact details and other details of existing  orders, but can contact the BHF to change order details if you need  to.')</v>
      </c>
      <c r="N133" s="12" t="str">
        <f t="shared" si="2"/>
        <v>Addressed (Web='You can edit your BHF account Information, including your  address and contact details at any time. You cannot directly change  the name, address, contact details and other details of existing  orders, but can contact the BHF to change order details if you need  to.')</v>
      </c>
      <c r="O133" s="12" t="str">
        <f t="shared" si="2"/>
        <v>*</v>
      </c>
      <c r="P133" s="12" t="str">
        <f t="shared" si="2"/>
        <v>*</v>
      </c>
      <c r="Q133" s="12" t="str">
        <f t="shared" si="2"/>
        <v>*</v>
      </c>
      <c r="R133" s="12" t="str">
        <f t="shared" si="2"/>
        <v>*</v>
      </c>
      <c r="S133" s="12" t="str">
        <f t="shared" si="2"/>
        <v>Addressed (App), Yes (Web) (App='Access to &amp;amp; Updating Your Data     Where You are a Member, You may access Your Data contained in Your Member Account via the "My Profile" section of the App.', Web=' You may access and update Your Data contained in Your Member Account accessed by the "My Profile" tab. You must make sure that You update Your Data as soon as possible with any and all relevant changes.')</v>
      </c>
      <c r="T133" s="12" t="str">
        <f t="shared" si="2"/>
        <v>Addressed (App), Yes (Web) (App='Access to &amp;amp; Updating Your Data     Where You are a Member, You may access Your Data contained in Your Member Account via the "My Profile" section of the App.', Web=' You may access and update Your Data contained in Your Member Account accessed by the "My Profile" tab. You must make sure that You update Your Data as soon as possible with any and all relevant changes.')</v>
      </c>
      <c r="U133" s="12" t="str">
        <f t="shared" si="2"/>
        <v>*</v>
      </c>
      <c r="V133" s="12" t="str">
        <f t="shared" si="2"/>
        <v>Addressed (App='Please let us know if the personal information which we hold about you needs to be corrected or updated.')</v>
      </c>
      <c r="W133" s="12" t="str">
        <f t="shared" si="2"/>
        <v>Addressed (Web='You are entitled to know whether we hold information about you and, if we do, to have access to that information and require it to be corrected if it is inaccurate.')</v>
      </c>
      <c r="X133" s="12" t="str">
        <f t="shared" si="2"/>
        <v>Addressed (Web='You are entitled to know whether we hold information about you and, if we do, to have access to that information and require it to be corrected if it is inaccurate.')</v>
      </c>
      <c r="Y133" s="12" t="str">
        <f t="shared" si="2"/>
        <v>Addressed (Web='You are entitled to know whether we hold information about you and, if we do, to have access to that information and require it to be corrected if it is inaccurate.')</v>
      </c>
      <c r="Z133" s="12" t="str">
        <f t="shared" si="2"/>
        <v>Addressed (Web='You are entitled to know whether we hold information about you and, if we do, to have access to that information and require it to be corrected if it is inaccurate.')</v>
      </c>
      <c r="AA133" s="12" t="str">
        <f t="shared" si="2"/>
        <v>Addressed (Web='You are entitled to know whether we hold information about you and, if we do, to have access to that information and require it to be corrected if it is inaccurate.')</v>
      </c>
      <c r="AB133" s="12" t="str">
        <f t="shared" si="2"/>
        <v>*</v>
      </c>
      <c r="AC133" s="12" t="str">
        <f t="shared" si="2"/>
        <v>*</v>
      </c>
      <c r="AD133" s="12" t="str">
        <f t="shared" si="2"/>
        <v>*</v>
      </c>
      <c r="AE133" s="12" t="str">
        <f t="shared" si="2"/>
        <v>*</v>
      </c>
      <c r="AF133" s="12" t="str">
        <f t="shared" si="2"/>
        <v>Addressed (Web=' You can retrieve, change or delete the details you place with us')</v>
      </c>
      <c r="AG133" s="12" t="str">
        <f t="shared" si="2"/>
        <v>Addressed (Web=' You can retrieve, change or delete the details you place with us')</v>
      </c>
      <c r="AH133" s="12" t="str">
        <f t="shared" si="2"/>
        <v>*</v>
      </c>
      <c r="AI133" s="12" t="str">
        <f t="shared" si="2"/>
        <v>*</v>
      </c>
      <c r="AJ133" s="12" t="str">
        <f t="shared" si="2"/>
        <v>*</v>
      </c>
      <c r="AK133" s="12" t="str">
        <f t="shared" si="2"/>
        <v>*</v>
      </c>
      <c r="AL133" s="12" t="str">
        <f t="shared" si="2"/>
        <v>*</v>
      </c>
      <c r="AM133" s="12" t="str">
        <f t="shared" si="2"/>
        <v>*</v>
      </c>
      <c r="AN133" s="12" t="str">
        <f t="shared" si="2"/>
        <v>*</v>
      </c>
      <c r="AO133" s="12" t="str">
        <f t="shared" si="2"/>
        <v>*</v>
      </c>
      <c r="AP133" s="12" t="str">
        <f t="shared" si="2"/>
        <v>*</v>
      </c>
      <c r="AQ133" s="12" t="str">
        <f t="shared" si="2"/>
        <v>*</v>
      </c>
      <c r="AR133" s="12" t="str">
        <f t="shared" si="2"/>
        <v>*</v>
      </c>
      <c r="AS133" s="12" t="str">
        <f t="shared" si="2"/>
        <v>*</v>
      </c>
      <c r="AT133" s="12" t="str">
        <f t="shared" si="2"/>
        <v>Addressed (Web='n You may access and modify your contact information by contacting Customer Service. We will make good faith efforts to resolve requests to correct inaccurate information except where the request is unreasonable, requires disproportionate technical effort or expense, jeopardizes the privacy of others, or would be impractical')</v>
      </c>
      <c r="AU133" s="12" t="str">
        <f t="shared" si="2"/>
        <v>Addressed (Web='n    You can review and revise your personal information, and who will be given access to your personal information, at any ti')</v>
      </c>
      <c r="AV133" s="12" t="str">
        <f t="shared" si="2"/>
        <v>Addressed (Web='request where necessary, the correction, destruction or deletion of his/her personal Information, by contacting FolUp in terms of 14.2')</v>
      </c>
      <c r="AW133" s="12" t="str">
        <f t="shared" si="2"/>
        <v>Addressed (Web='request where necessary, the correction, destruction or deletion of his/her personal Information, by contacting FolUp in terms of 14.2')</v>
      </c>
      <c r="AX133" s="12" t="str">
        <f t="shared" si="2"/>
        <v>*</v>
      </c>
      <c r="AY133" s="12" t="str">
        <f t="shared" si="2"/>
        <v>*</v>
      </c>
      <c r="AZ133" s="12" t="str">
        <f t="shared" si="2"/>
        <v>*</v>
      </c>
      <c r="BA133" s="12" t="str">
        <f t="shared" si="2"/>
        <v>*</v>
      </c>
      <c r="BB133" s="12" t="str">
        <f t="shared" si="2"/>
        <v>*</v>
      </c>
      <c r="BC133" s="12" t="str">
        <f t="shared" si="2"/>
        <v>*</v>
      </c>
      <c r="BD133" s="12" t="str">
        <f t="shared" si="2"/>
        <v>*</v>
      </c>
      <c r="BE133" s="12" t="str">
        <f t="shared" si="2"/>
        <v>*</v>
      </c>
      <c r="BF133" s="12" t="str">
        <f t="shared" si="2"/>
        <v>*</v>
      </c>
      <c r="BG133" s="12" t="str">
        <f t="shared" si="2"/>
        <v>*</v>
      </c>
      <c r="BH133" s="12" t="str">
        <f t="shared" si="2"/>
        <v>*</v>
      </c>
      <c r="BI133" s="12" t="str">
        <f t="shared" si="2"/>
        <v>*</v>
      </c>
      <c r="BJ133" s="12" t="str">
        <f t="shared" si="2"/>
        <v>Addressed (App), Yes (Web) (App='You have the right to ask for a copy of the information we hold about you (for which we may charge a small fee) and to have any inaccuracies in your information corrected', Web=' If your personal details change, please help us to keep your information up to date by notifying us at  supporterservices@breakthrough.org.uk ')</v>
      </c>
      <c r="BK133" s="12" t="str">
        <f t="shared" si="2"/>
        <v>Addressed (App), Yes (Web) (App='If your personal details change, please help us to keep your information up to date by notifying us at  info@breakthrough.org.u', Web=' If your personal details change, please help us to keep your information up to date by notifying us at  supporterservices@breakthrough.org.uk ')</v>
      </c>
      <c r="BL133" s="12" t="str">
        <f t="shared" si="2"/>
        <v>Addressed (App), Yes (Web) (App='If you want to delete or update your Personal Identifiable Information, please Contact Us.', Web=' You are entitled to see the information held about you and to amend                                                     	 or If you want to delete or update your Personal Identifiable Information, please ')</v>
      </c>
      <c r="BM133" s="12" t="str">
        <f t="shared" si="2"/>
        <v>Addressed (App), Yes (Web) (App=' You are entitled to see the information held about you and to amend or update any inaccuracies in your personal information. Please note that we are entitled to charge a £ 10 fee for providing you with access to your personal information. If you would like to review or update your personal information please Contact Us. If you want to delete or update your Personal Identifiable Information, please Contact Us.', Web=' You are entitled to see the information held about you and to amend                                                     	 or If you want to delete or update your Personal Identifiable Information, please ')</v>
      </c>
      <c r="BN133" s="12" t="str">
        <f t="shared" si="2"/>
        <v>*</v>
      </c>
      <c r="BO133" s="12" t="str">
        <f t="shared" si="2"/>
        <v>*</v>
      </c>
      <c r="BP133" s="12" t="str">
        <f t="shared" si="2"/>
        <v>*</v>
      </c>
      <c r="BQ133" s="12" t="str">
        <f t="shared" si="2"/>
        <v>*</v>
      </c>
      <c r="BR133" s="12" t="str">
        <f t="shared" si="2"/>
        <v>*</v>
      </c>
      <c r="BS133" s="12" t="str">
        <f t="shared" si="2"/>
        <v>*</v>
      </c>
      <c r="BT133" s="12" t="str">
        <f t="shared" si="2"/>
        <v>*</v>
      </c>
      <c r="BU133" s="12" t="str">
        <f t="shared" si="2"/>
        <v>*</v>
      </c>
      <c r="BV133" s="12" t="str">
        <f t="shared" si="2"/>
        <v>Addressed (Web='Alternatively if you have any questions or concerns about your information including what we hold and how we use it, you can contact us at  enquiries@resus.org.uk . You are entitled to request a copy of the information we hold about you (for which we may charge a small fee) and to have any inaccuracies in your information corrected.')</v>
      </c>
      <c r="BW133" s="12" t="str">
        <f t="shared" ref="BW133:EH133" si="3">IF(LEFT(BW237,3)="Yes","Addressed"&amp;MID(BW237,4,LEN(BW237)-3),IF(235="No","NA","*"))</f>
        <v>Addressed (Web='Alternatively if you have any questions or concerns about your information including what we hold and how we use it, you can contact us at  enquiries@resus.org.uk . You are entitled to request a copy of the information we hold about you (for which we may charge a small fee) and to have any inaccuracies in your information corrected.')</v>
      </c>
      <c r="BX133" s="12" t="str">
        <f t="shared" si="3"/>
        <v>*</v>
      </c>
      <c r="BY133" s="12" t="str">
        <f t="shared" si="3"/>
        <v>*</v>
      </c>
      <c r="BZ133" s="12" t="str">
        <f t="shared" si="3"/>
        <v>Addressed (Web='If you believe that any information we are holding on you is incorrect or incomplete, please write to or email us as soon as possible, at the ')</v>
      </c>
      <c r="CA133" s="12" t="str">
        <f t="shared" si="3"/>
        <v>Addressed (Web='There are AMEND facilities available to users to correct personal information inaccuracies.')</v>
      </c>
      <c r="CB133" s="12" t="str">
        <f t="shared" si="3"/>
        <v>*</v>
      </c>
      <c r="CC133" s="12" t="str">
        <f t="shared" si="3"/>
        <v>Addressed (Web=' have any inaccuracies in your information corrected. s  If your personal details change, please help us to keep your information up to date by notifying us at the above addre')</v>
      </c>
      <c r="CD133" s="12" t="str">
        <f t="shared" si="3"/>
        <v>Addressed (Web=' have any inaccuracies in your information corrected. s  If your personal details change, please help us to keep your information up to date by notifying us at the above addre')</v>
      </c>
      <c r="CE133" s="12" t="str">
        <f t="shared" si="3"/>
        <v>*</v>
      </c>
      <c r="CF133" s="12" t="str">
        <f t="shared" si="3"/>
        <v>*</v>
      </c>
      <c r="CG133" s="12" t="str">
        <f t="shared" si="3"/>
        <v>*</v>
      </c>
      <c r="CH133" s="12" t="str">
        <f t="shared" si="3"/>
        <v>Addressed (Web='We allow you to change the data that we hold about you, by erasure, rectification, completion or amendment.')</v>
      </c>
      <c r="CI133" s="12" t="str">
        <f t="shared" si="3"/>
        <v>Addressed (Web='We allow you to change the data that we hold about you, by erasure, rectification, completion or amendment.')</v>
      </c>
      <c r="CJ133" s="12" t="str">
        <f t="shared" si="3"/>
        <v>*</v>
      </c>
      <c r="CK133" s="12" t="str">
        <f t="shared" si="3"/>
        <v>*</v>
      </c>
      <c r="CL133" s="12" t="str">
        <f t="shared" si="3"/>
        <v>Addressed (Web='You have a right under the Data Protection Act 1998 to ask us to provide you with the information we hold about you and to have any inaccuracies corrected. You can also submit an enquiry using  contact us .')</v>
      </c>
      <c r="CM133" s="12" t="str">
        <f t="shared" si="3"/>
        <v>Addressed (Web='You have a right under the Data Protection Act 1998 to ask us to provide you with the information we hold about you and to have any inaccuracies corrected. You can also submit an enquiry using  contact us .')</v>
      </c>
      <c r="CN133" s="12" t="str">
        <f t="shared" si="3"/>
        <v>*</v>
      </c>
      <c r="CO133" s="12" t="str">
        <f t="shared" si="3"/>
        <v>*</v>
      </c>
      <c r="CP133" s="12" t="str">
        <f t="shared" si="3"/>
        <v>*</v>
      </c>
      <c r="CQ133" s="12" t="str">
        <f t="shared" si="3"/>
        <v>*</v>
      </c>
      <c r="CR133" s="12" t="str">
        <f t="shared" si="3"/>
        <v>*</v>
      </c>
      <c r="CS133" s="12" t="str">
        <f t="shared" si="3"/>
        <v>*</v>
      </c>
      <c r="CT133" s="12" t="str">
        <f t="shared" si="3"/>
        <v>*</v>
      </c>
      <c r="CU133" s="12" t="str">
        <f t="shared" si="3"/>
        <v>Addressed (Web='If you change email address or any of the other information we hold is inaccurate or out of date, please email us at:  supporterservices@parkinsons.org.uk')</v>
      </c>
      <c r="CV133" s="12" t="str">
        <f t="shared" si="3"/>
        <v>Addressed (Web='If you change email address or any of the other information we hold is inaccurate or out of date, please email us at:  supporterservices@parkinsons.org.uk')</v>
      </c>
      <c r="CW133" s="12" t="str">
        <f t="shared" si="3"/>
        <v>*</v>
      </c>
      <c r="CX133" s="12" t="str">
        <f t="shared" si="3"/>
        <v>*</v>
      </c>
      <c r="CY133" s="12" t="str">
        <f t="shared" si="3"/>
        <v>Addressed (Web=' You can retrieve, change or delete the details you place with us')</v>
      </c>
      <c r="CZ133" s="12" t="str">
        <f t="shared" si="3"/>
        <v>Addressed (Web=' You can retrieve, change or delete the details you place with us')</v>
      </c>
      <c r="DA133" s="12" t="str">
        <f t="shared" si="3"/>
        <v>*</v>
      </c>
      <c r="DB133" s="12" t="str">
        <f t="shared" si="3"/>
        <v>*</v>
      </c>
      <c r="DC133" s="12" t="str">
        <f t="shared" si="3"/>
        <v>*</v>
      </c>
      <c r="DD133" s="12" t="str">
        <f t="shared" si="3"/>
        <v>*</v>
      </c>
      <c r="DE133" s="12" t="str">
        <f t="shared" si="3"/>
        <v>Addressed (Web='Please contact the membership team at:  membershipqueries@rcplondon.ac.uk  to amend your mailing preferences.')</v>
      </c>
      <c r="DF133" s="12" t="str">
        <f t="shared" si="3"/>
        <v>Addressed (Web='Please contact the membership team at:  membershipqueries@rcplondon.ac.uk  to amend your mailing preferences.')</v>
      </c>
      <c r="DG133" s="12" t="str">
        <f t="shared" si="3"/>
        <v>*</v>
      </c>
      <c r="DH133" s="12" t="str">
        <f t="shared" si="3"/>
        <v>Addressed (Web=' You can retrieve, change or delete the details you place with us')</v>
      </c>
      <c r="DI133" s="12" t="str">
        <f t="shared" si="3"/>
        <v>*</v>
      </c>
      <c r="DJ133" s="12" t="str">
        <f t="shared" si="3"/>
        <v>*</v>
      </c>
      <c r="DK133" s="12" t="str">
        <f t="shared" si="3"/>
        <v>*</v>
      </c>
      <c r="DL133" s="12" t="str">
        <f t="shared" si="3"/>
        <v>Addressed (App='You have a right under the Data Protection Act 1998 to ask us to provide you with the information we hold about you and to have any inaccuracies corrected.')</v>
      </c>
      <c r="DM133" s="12" t="str">
        <f t="shared" si="3"/>
        <v>*</v>
      </c>
      <c r="DN133" s="12" t="str">
        <f t="shared" si="3"/>
        <v>*</v>
      </c>
      <c r="DO133" s="12" t="str">
        <f t="shared" si="3"/>
        <v>*</v>
      </c>
      <c r="DP133" s="12" t="str">
        <f t="shared" si="3"/>
        <v>Addressed (Web='Alzheimer's Society tries to keep the information we have about you accurate and up to date. If however, you find errors or inaccuracies in your data, we will erase, complete or amend that information upon request.')</v>
      </c>
      <c r="DQ133" s="12" t="str">
        <f t="shared" si="3"/>
        <v>Addressed (Web='Alzheimer's Society tries to keep the information we have about you accurate and up to date. If however, you find errors or inaccuracies in your data, we will erase, complete or amend that information upon request.')</v>
      </c>
      <c r="DR133" s="12" t="str">
        <f t="shared" si="3"/>
        <v>*</v>
      </c>
      <c r="DS133" s="12" t="str">
        <f t="shared" si="3"/>
        <v>*</v>
      </c>
      <c r="DT133" s="12" t="str">
        <f t="shared" si="3"/>
        <v>*</v>
      </c>
      <c r="DU133" s="12" t="str">
        <f t="shared" si="3"/>
        <v>*</v>
      </c>
      <c r="DV133" s="12" t="str">
        <f t="shared" si="3"/>
        <v>*</v>
      </c>
      <c r="DW133" s="12" t="str">
        <f t="shared" si="3"/>
        <v>*</v>
      </c>
      <c r="DX133" s="12" t="str">
        <f t="shared" si="3"/>
        <v>*</v>
      </c>
      <c r="DY133" s="12" t="str">
        <f t="shared" si="3"/>
        <v>Addressed (Web=' You can retrieve, change or delete the details you place with us')</v>
      </c>
      <c r="DZ133" s="12" t="str">
        <f t="shared" si="3"/>
        <v>Addressed (Web=' You can retrieve, change or delete the details you place with us')</v>
      </c>
      <c r="EA133" s="12" t="str">
        <f t="shared" si="3"/>
        <v>*</v>
      </c>
      <c r="EB133" s="12" t="str">
        <f t="shared" si="3"/>
        <v>*</v>
      </c>
      <c r="EC133" s="12" t="str">
        <f t="shared" si="3"/>
        <v>*</v>
      </c>
      <c r="ED133" s="12" t="str">
        <f t="shared" si="3"/>
        <v>*</v>
      </c>
      <c r="EE133" s="12" t="str">
        <f t="shared" si="3"/>
        <v>Addressed (Web='If you believe that any information we are holding on you is incorrect or incomplete, please write to or email us as soon as possible, at the above address. We will promptly correct any information found to be incorrect.')</v>
      </c>
      <c r="EF133" s="12" t="str">
        <f t="shared" si="3"/>
        <v>*</v>
      </c>
      <c r="EG133" s="12" t="str">
        <f t="shared" si="3"/>
        <v>*</v>
      </c>
      <c r="EH133" s="12" t="str">
        <f t="shared" si="3"/>
        <v>Addressed (Web='  If you believe we have information about you that you do not want us to have or that is incorrect please contact us as described below and we shall correct or remove the data as you request as soon as is reasonably practicable and/or provide details to you of how you can update the data.')</v>
      </c>
      <c r="EI133" s="12" t="str">
        <f>IF(LEFT(EI237,3)="Yes","Addressed"&amp;MID(EI237,4,LEN(EI237)-3),IF(235="No","NA","*"))</f>
        <v>Addressed (Web='  If you believe we have information about you that you do not want us to have or that is incorrect please contact us as described below and we shall correct or remove the data as you request as soon as is reasonably practicable and/or provide details to you of how you can update the data.')</v>
      </c>
      <c r="EJ133" s="12" t="str">
        <f>IF(LEFT(EJ237,3)="Yes","Addressed"&amp;MID(EJ237,4,LEN(EJ237)-3),IF(235="No","NA","*"))</f>
        <v>Addressed (Web='  If you believe we have information about you that you do not want us to have or that is incorrect please contact us as described below and we shall correct or remove the data as you request as soon as is reasonably practicable and/or provide details to you of how you can update the data.')</v>
      </c>
      <c r="EK133" s="12" t="str">
        <f>IF(LEFT(EK237,3)="Yes","Addressed"&amp;MID(EK237,4,LEN(EK237)-3),IF(235="No","NA","*"))</f>
        <v>Addressed (Web='  If you believe we have information about you that you do not want us to have or that is incorrect please contact us as described below and we shall correct or remove the data as you request as soon as is reasonably practicable and/or provide details to you of how you can update the data.')</v>
      </c>
      <c r="EL133" s="205"/>
      <c r="EM133" s="205"/>
    </row>
    <row r="134" spans="1:143" s="12" customFormat="1" ht="94.5" customHeight="1" x14ac:dyDescent="0.25">
      <c r="A134" s="12" t="s">
        <v>2565</v>
      </c>
      <c r="B134" s="175">
        <v>61</v>
      </c>
      <c r="C134" s="175">
        <v>1</v>
      </c>
      <c r="D134" s="175"/>
      <c r="E134" s="175">
        <v>1</v>
      </c>
      <c r="F134" s="175"/>
      <c r="G134" s="11" t="s">
        <v>4181</v>
      </c>
      <c r="H134" s="376" t="s">
        <v>2623</v>
      </c>
      <c r="I134" s="376" t="s">
        <v>415</v>
      </c>
      <c r="J134" s="12" t="s">
        <v>2626</v>
      </c>
      <c r="K134" s="12" t="s">
        <v>2785</v>
      </c>
      <c r="L134" s="12" t="s">
        <v>2785</v>
      </c>
      <c r="M134" s="12" t="s">
        <v>2626</v>
      </c>
      <c r="N134" s="12" t="s">
        <v>2626</v>
      </c>
      <c r="O134" s="377" t="s">
        <v>2626</v>
      </c>
      <c r="P134" s="12" t="s">
        <v>2626</v>
      </c>
      <c r="Q134" s="12" t="s">
        <v>50</v>
      </c>
      <c r="R134" s="12" t="s">
        <v>50</v>
      </c>
      <c r="S134" s="12" t="s">
        <v>2626</v>
      </c>
      <c r="T134" s="12" t="s">
        <v>2626</v>
      </c>
      <c r="U134" s="12" t="s">
        <v>2626</v>
      </c>
      <c r="V134" s="12" t="s">
        <v>2626</v>
      </c>
      <c r="W134" s="12" t="s">
        <v>2626</v>
      </c>
      <c r="X134" s="12" t="s">
        <v>2626</v>
      </c>
      <c r="Y134" s="12" t="s">
        <v>2626</v>
      </c>
      <c r="Z134" s="12" t="s">
        <v>2626</v>
      </c>
      <c r="AA134" s="12" t="s">
        <v>2626</v>
      </c>
      <c r="AB134" s="12" t="s">
        <v>2626</v>
      </c>
      <c r="AC134" s="12" t="s">
        <v>50</v>
      </c>
      <c r="AD134" s="12" t="s">
        <v>50</v>
      </c>
      <c r="AE134" s="12" t="s">
        <v>50</v>
      </c>
      <c r="AF134" s="12" t="s">
        <v>2945</v>
      </c>
      <c r="AG134" s="12" t="s">
        <v>2945</v>
      </c>
      <c r="AH134" s="12" t="s">
        <v>50</v>
      </c>
      <c r="AI134" s="12" t="s">
        <v>50</v>
      </c>
      <c r="AJ134" s="12" t="s">
        <v>2626</v>
      </c>
      <c r="AK134" s="12" t="s">
        <v>2626</v>
      </c>
      <c r="AL134" s="12" t="s">
        <v>50</v>
      </c>
      <c r="AM134" s="12" t="s">
        <v>50</v>
      </c>
      <c r="AN134" s="12" t="s">
        <v>50</v>
      </c>
      <c r="AO134" s="12" t="s">
        <v>50</v>
      </c>
      <c r="AP134" s="12" t="s">
        <v>50</v>
      </c>
      <c r="AQ134" s="12" t="s">
        <v>50</v>
      </c>
      <c r="AR134" s="12" t="s">
        <v>50</v>
      </c>
      <c r="AS134" s="12" t="s">
        <v>50</v>
      </c>
      <c r="AT134" s="12" t="s">
        <v>2626</v>
      </c>
      <c r="AU134" s="12" t="s">
        <v>2626</v>
      </c>
      <c r="AV134" s="12" t="s">
        <v>3017</v>
      </c>
      <c r="AW134" s="12" t="s">
        <v>3017</v>
      </c>
      <c r="AX134" s="12" t="s">
        <v>50</v>
      </c>
      <c r="AY134" s="12" t="s">
        <v>50</v>
      </c>
      <c r="AZ134" s="12" t="s">
        <v>50</v>
      </c>
      <c r="BA134" s="12" t="s">
        <v>2626</v>
      </c>
      <c r="BB134" s="12" t="s">
        <v>2626</v>
      </c>
      <c r="BC134" s="12" t="s">
        <v>2626</v>
      </c>
      <c r="BD134" s="12" t="s">
        <v>2626</v>
      </c>
      <c r="BE134" s="12" t="s">
        <v>50</v>
      </c>
      <c r="BF134" s="12" t="s">
        <v>50</v>
      </c>
      <c r="BG134" s="12" t="s">
        <v>50</v>
      </c>
      <c r="BH134" s="12" t="s">
        <v>50</v>
      </c>
      <c r="BI134" s="12" t="s">
        <v>50</v>
      </c>
      <c r="BJ134" s="12" t="s">
        <v>2626</v>
      </c>
      <c r="BK134" s="12" t="s">
        <v>2626</v>
      </c>
      <c r="BL134" s="12" t="s">
        <v>3087</v>
      </c>
      <c r="BM134" s="12" t="s">
        <v>3111</v>
      </c>
      <c r="BN134" s="12" t="s">
        <v>50</v>
      </c>
      <c r="BO134" s="12" t="s">
        <v>50</v>
      </c>
      <c r="BP134" s="12" t="s">
        <v>50</v>
      </c>
      <c r="BQ134" s="12" t="s">
        <v>50</v>
      </c>
      <c r="BR134" s="12" t="s">
        <v>50</v>
      </c>
      <c r="BS134" s="12" t="s">
        <v>50</v>
      </c>
      <c r="BT134" s="12" t="s">
        <v>2626</v>
      </c>
      <c r="BU134" s="12" t="s">
        <v>2626</v>
      </c>
      <c r="BV134" s="12" t="s">
        <v>2626</v>
      </c>
      <c r="BW134" s="12" t="s">
        <v>2626</v>
      </c>
      <c r="BX134" s="12" t="s">
        <v>50</v>
      </c>
      <c r="BY134" s="12" t="s">
        <v>50</v>
      </c>
      <c r="BZ134" s="12" t="s">
        <v>2626</v>
      </c>
      <c r="CA134" s="12" t="s">
        <v>2626</v>
      </c>
      <c r="CB134" s="12" t="s">
        <v>50</v>
      </c>
      <c r="CC134" s="12" t="s">
        <v>2626</v>
      </c>
      <c r="CD134" s="12" t="s">
        <v>2626</v>
      </c>
      <c r="CE134" s="12" t="s">
        <v>50</v>
      </c>
      <c r="CF134" s="12" t="s">
        <v>50</v>
      </c>
      <c r="CG134" s="12" t="s">
        <v>50</v>
      </c>
      <c r="CH134" s="12" t="s">
        <v>3205</v>
      </c>
      <c r="CI134" s="12" t="s">
        <v>3205</v>
      </c>
      <c r="CJ134" s="12" t="s">
        <v>3231</v>
      </c>
      <c r="CK134" s="12" t="s">
        <v>3231</v>
      </c>
      <c r="CL134" s="12" t="s">
        <v>2626</v>
      </c>
      <c r="CM134" s="12" t="s">
        <v>2626</v>
      </c>
      <c r="CN134" s="12" t="s">
        <v>3231</v>
      </c>
      <c r="CO134" s="12" t="s">
        <v>2626</v>
      </c>
      <c r="CP134" s="12" t="s">
        <v>2626</v>
      </c>
      <c r="CQ134" s="12" t="s">
        <v>50</v>
      </c>
      <c r="CR134" s="12" t="s">
        <v>50</v>
      </c>
      <c r="CS134" s="12" t="s">
        <v>50</v>
      </c>
      <c r="CT134" s="12" t="s">
        <v>50</v>
      </c>
      <c r="CU134" s="12" t="s">
        <v>2626</v>
      </c>
      <c r="CV134" s="12" t="s">
        <v>2626</v>
      </c>
      <c r="CW134" s="12" t="s">
        <v>50</v>
      </c>
      <c r="CX134" s="12" t="s">
        <v>50</v>
      </c>
      <c r="CY134" s="12" t="s">
        <v>2945</v>
      </c>
      <c r="CZ134" s="12" t="s">
        <v>2945</v>
      </c>
      <c r="DA134" s="12" t="s">
        <v>2626</v>
      </c>
      <c r="DB134" s="12" t="s">
        <v>2626</v>
      </c>
      <c r="DC134" s="12" t="s">
        <v>50</v>
      </c>
      <c r="DD134" s="12" t="s">
        <v>2626</v>
      </c>
      <c r="DE134" s="12" t="s">
        <v>2626</v>
      </c>
      <c r="DF134" s="12" t="s">
        <v>2626</v>
      </c>
      <c r="DG134" s="12" t="s">
        <v>2626</v>
      </c>
      <c r="DH134" s="12" t="s">
        <v>2945</v>
      </c>
      <c r="DI134" s="12" t="s">
        <v>3353</v>
      </c>
      <c r="DJ134" s="12" t="s">
        <v>50</v>
      </c>
      <c r="DK134" s="12" t="s">
        <v>50</v>
      </c>
      <c r="DL134" s="12" t="s">
        <v>2626</v>
      </c>
      <c r="DM134" s="12" t="s">
        <v>50</v>
      </c>
      <c r="DN134" s="12" t="s">
        <v>50</v>
      </c>
      <c r="DO134" s="12" t="s">
        <v>50</v>
      </c>
      <c r="DP134" s="12" t="s">
        <v>3376</v>
      </c>
      <c r="DQ134" s="12" t="s">
        <v>3376</v>
      </c>
      <c r="DR134" s="12" t="s">
        <v>50</v>
      </c>
      <c r="DS134" s="12" t="s">
        <v>50</v>
      </c>
      <c r="DT134" s="12" t="s">
        <v>50</v>
      </c>
      <c r="DU134" s="12" t="s">
        <v>50</v>
      </c>
      <c r="DV134" s="12" t="s">
        <v>50</v>
      </c>
      <c r="DW134" s="12" t="s">
        <v>2626</v>
      </c>
      <c r="DX134" s="12" t="s">
        <v>2626</v>
      </c>
      <c r="DY134" s="12" t="s">
        <v>2945</v>
      </c>
      <c r="DZ134" s="12" t="s">
        <v>2945</v>
      </c>
      <c r="EA134" s="12" t="s">
        <v>50</v>
      </c>
      <c r="EB134" s="12" t="s">
        <v>2626</v>
      </c>
      <c r="EC134" s="12" t="s">
        <v>2626</v>
      </c>
      <c r="ED134" s="12" t="s">
        <v>2626</v>
      </c>
      <c r="EE134" s="12" t="s">
        <v>2626</v>
      </c>
      <c r="EF134" s="12" t="s">
        <v>50</v>
      </c>
      <c r="EG134" s="12" t="s">
        <v>50</v>
      </c>
      <c r="EH134" s="12" t="s">
        <v>3453</v>
      </c>
      <c r="EI134" s="12" t="s">
        <v>3453</v>
      </c>
      <c r="EJ134" s="12" t="s">
        <v>3453</v>
      </c>
      <c r="EK134" s="12" t="s">
        <v>3453</v>
      </c>
      <c r="EL134" s="205"/>
      <c r="EM134" s="205"/>
    </row>
    <row r="135" spans="1:143" s="12" customFormat="1" ht="210" x14ac:dyDescent="0.25">
      <c r="A135" s="12" t="s">
        <v>4183</v>
      </c>
      <c r="B135" s="175"/>
      <c r="C135" s="175"/>
      <c r="D135" s="175"/>
      <c r="E135" s="175">
        <v>1</v>
      </c>
      <c r="F135" s="175"/>
      <c r="G135" s="11" t="s">
        <v>4175</v>
      </c>
      <c r="H135" s="376" t="s">
        <v>4178</v>
      </c>
      <c r="I135" s="376"/>
      <c r="J135" s="12" t="str">
        <f t="shared" ref="J135:AO135" si="4">IF(OR(LEFT(J230,3)="Yes",LEFT(J304,3)="Yes",LEFT(J361,3)="Yes"),"Addressed ("&amp;IF(LEFT(J230,3)="Yes",MID(J230,6,LEN(J230)-7),"")&amp;IF(LEFT(J304,3)="Yes",MID(J304,6,LEN(J304)-7),"")&amp;IF(LEFT(J361,3)="Yes",MID(J361,6,LEN(J361)-7),"")&amp;")","NA")</f>
        <v>NA</v>
      </c>
      <c r="K135" s="12" t="str">
        <f t="shared" si="4"/>
        <v>Addressed (Web='Details of how to unsubscribe from this service are  present in every email.  purely voluntary )</v>
      </c>
      <c r="L135" s="12" t="str">
        <f t="shared" si="4"/>
        <v>Addressed (Web='Details of how to unsubscribe from this service are  present in every email.  purely voluntary )</v>
      </c>
      <c r="M135" s="12" t="str">
        <f t="shared" si="4"/>
        <v>NA</v>
      </c>
      <c r="N135" s="12" t="str">
        <f t="shared" si="4"/>
        <v>NA</v>
      </c>
      <c r="O135" s="12" t="str">
        <f t="shared" si="4"/>
        <v>Addressed ('s  You have the right to ask us not to process your personal data for marketing purposes We will usually inform you (before collecting your data) if we intend to use your data for such purposes or if we intend to disclose your information to any third party for such purposes. You can exercise the right at any time by contacting us at via the contact form at www.brushdj.com.', although you do not have to respond to them)</v>
      </c>
      <c r="P135" s="12" t="str">
        <f t="shared" si="4"/>
        <v>Addressed ('s  You have the right to ask us not to process your personal data for marketing purposes We will usually inform you (before collecting your data) if we intend to use your data for such purposes or if we intend to disclose your information to any third party for such purposes. You can exercise the right at any time by contacting us at via the contact form at www.brushdj.com.', although you do not have to respond to them)</v>
      </c>
      <c r="Q135" s="12" t="str">
        <f t="shared" si="4"/>
        <v>NA</v>
      </c>
      <c r="R135" s="12" t="str">
        <f t="shared" si="4"/>
        <v>NA</v>
      </c>
      <c r="S135" s="12" t="str">
        <f t="shared" si="4"/>
        <v>NA</v>
      </c>
      <c r="T135" s="12" t="str">
        <f t="shared" si="4"/>
        <v>NA</v>
      </c>
      <c r="U135" s="12" t="str">
        <f t="shared" si="4"/>
        <v>Addressed (Web=' if volunteered to us by you.)</v>
      </c>
      <c r="V135" s="12" t="str">
        <f t="shared" si="4"/>
        <v>Addressed ('You may instruct us not to process your personal information for marketing purposes. In practice, you will usually either expressly agree in advance to our use of your personal information for marketing purposes, or we will provide you with an opportunity to opt-out of the use of your personal information for marketing purposes.'Most browsers allow you to reject all cookies, whilst some browsers allow you to reject just third party cookies. For example, in Internet Explorer you can refuse all cookies by clicking "Tools", "Internet Options", "Privacy", and selecting "Block all cookies" using the sliding selector. Blocking all cookies will, however, have a negative impact upon the usability of many websites, including CarePair.)</v>
      </c>
      <c r="W135" s="12" t="str">
        <f t="shared" si="4"/>
        <v>Addressed (Web='It is completely up to you whether or not you want to provide it.)</v>
      </c>
      <c r="X135" s="12" t="str">
        <f t="shared" si="4"/>
        <v>Addressed (Web='It is completely up to you whether or not you want to provide it.)</v>
      </c>
      <c r="Y135" s="12" t="str">
        <f t="shared" si="4"/>
        <v>Addressed (App), Yes (Web) (App='If you don’t wish to receive any further emails from Change4Life, you can unsubscribe via a link in this email.', Web='It is completely up to you whether or not you want to provide it.'(If you are uncomfortable regarding cookies use, please keep in mind you can disable cookies on your computer by changing the settings in preferences or options menu in your browser.)</v>
      </c>
      <c r="Z135" s="12" t="str">
        <f t="shared" si="4"/>
        <v>Addressed (App), Yes (Web) (App='If you don’t wish to receive any further emails from Change4Life, you can unsubscribe via a link in this email.', Web='It is completely up to you whether or not you want to provide it.'(If you are uncomfortable regarding cookies use, please keep in mind you can disable cookies on your computer by changing the settings in preferences or options menu in your browser.)</v>
      </c>
      <c r="AA135" s="12" t="str">
        <f t="shared" si="4"/>
        <v>Addressed (Web='It is completely up to you whether or not you want to provide it.)</v>
      </c>
      <c r="AB135" s="12" t="str">
        <f t="shared" si="4"/>
        <v>Addressed (Web=' please keep in mind you can disable cookies on your computer by changing the settings in preferences or options menu in your browser It is completely up to you whether or not you want to provide it.)</v>
      </c>
      <c r="AC135" s="12" t="str">
        <f t="shared" si="4"/>
        <v>NA</v>
      </c>
      <c r="AD135" s="12" t="str">
        <f t="shared" si="4"/>
        <v>NA</v>
      </c>
      <c r="AE135" s="12" t="str">
        <f t="shared" si="4"/>
        <v>NA</v>
      </c>
      <c r="AF135" s="12" t="str">
        <f t="shared" si="4"/>
        <v>Addressed (Web='You will only receive emails that you have agreed to If you do not want to grant EMIS the rights set out above, please do not submit your contribution to the Website forum)</v>
      </c>
      <c r="AG135" s="12" t="str">
        <f t="shared" si="4"/>
        <v>Addressed (Web='You will only receive emails that you have agreed to If you do not want to grant EMIS the rights set out above, please do not submit your contribution to the Website forum)</v>
      </c>
      <c r="AH135" s="12" t="str">
        <f t="shared" si="4"/>
        <v>NA</v>
      </c>
      <c r="AI135" s="12" t="str">
        <f t="shared" si="4"/>
        <v>NA</v>
      </c>
      <c r="AJ135" s="12" t="str">
        <f t="shared" si="4"/>
        <v>Addressed (' If you do not want us to use your data in this way, or to pass your details on to third parties for marketing purposes, please tick the relevant box situated on the form on which we collect your data (either on an order form or registration form).  You have the right to ask us not to process your personal data for marketing purposes. We will usually inform you (before collecting your data) if we intend to use your data for such purposes or if we intend to disclose your information to any third party for such purposes. You can exercise your right to prevent such processing by checking certain boxes on the forms we use to collect your data. You can also exercise the right at any time by contacting us at  supporterservices@diabetes.org.uk .'h you do not have to respond to them)</v>
      </c>
      <c r="AK135" s="12" t="str">
        <f t="shared" si="4"/>
        <v>Addressed (' If you do not want us to use your data in this way, or to pass your details on to third parties for marketing purposes, please tick the relevant box situated on the form on which we collect your data (either on an order form or registration form).  You have the right to ask us not to process your personal data for marketing purposes. We will usually inform you (before collecting your data) if we intend to use your data for such purposes or if we intend to disclose your information to any third party for such purposes. You can exercise your right to prevent such processing by checking certain boxes on the forms we use to collect your data. You can also exercise the right at any time by contacting us at  supporterservices@diabetes.org.uk .'h you do not have to respond to them)</v>
      </c>
      <c r="AL135" s="12" t="str">
        <f t="shared" si="4"/>
        <v>NA</v>
      </c>
      <c r="AM135" s="12" t="str">
        <f t="shared" si="4"/>
        <v>NA</v>
      </c>
      <c r="AN135" s="12" t="str">
        <f t="shared" si="4"/>
        <v>NA</v>
      </c>
      <c r="AO135" s="12" t="str">
        <f t="shared" si="4"/>
        <v>NA</v>
      </c>
      <c r="AP135" s="12" t="str">
        <f t="shared" ref="AP135:BU135" si="5">IF(OR(LEFT(AP230,3)="Yes",LEFT(AP304,3)="Yes",LEFT(AP361,3)="Yes"),"Addressed ("&amp;IF(LEFT(AP230,3)="Yes",MID(AP230,6,LEN(AP230)-7),"")&amp;IF(LEFT(AP304,3)="Yes",MID(AP304,6,LEN(AP304)-7),"")&amp;IF(LEFT(AP361,3)="Yes",MID(AP361,6,LEN(AP361)-7),"")&amp;")","NA")</f>
        <v>NA</v>
      </c>
      <c r="AQ135" s="12" t="str">
        <f t="shared" si="5"/>
        <v>NA</v>
      </c>
      <c r="AR135" s="12" t="str">
        <f t="shared" si="5"/>
        <v>NA</v>
      </c>
      <c r="AS135" s="12" t="str">
        <f t="shared" si="5"/>
        <v>NA</v>
      </c>
      <c r="AT135" s="12" t="str">
        <f t="shared" si="5"/>
        <v>NA</v>
      </c>
      <c r="AU135" s="12" t="str">
        <f t="shared" si="5"/>
        <v>Addressed (Web=' we generally allow you to specify in your profile settings that you do not want this to be done or to take other actions that limit the connection of this information to your profile's    We do not provide contact information to third party marketers without your permissi Third party advertisers have no access to your contact information stored on Finerday unless you choose to share it with them.'If you'd prefer, you can set yours to refuse cookies. However, you may not be able to take full advantage of our web site if you do so.)</v>
      </c>
      <c r="AV135" s="12" t="str">
        <f t="shared" si="5"/>
        <v>Addressed ('	withdrawing his/her consent to the Processing of any Information supplied by the User for purposes of the Services. 14.2.   	If at any time, a User wishes to discontinue making use of the Website, please contact us or email us at  www.folup.com  following which the User’s User IDs and User account will be disabled.)</v>
      </c>
      <c r="AW135" s="12" t="str">
        <f t="shared" si="5"/>
        <v>Addressed ('	withdrawing his/her consent to the Processing of any Information supplied by the User for purposes of the Services. 14.2.   	If at any time, a User wishes to discontinue making use of the Website, please contact us or email us at  www.folup.com  following which the User’s User IDs and User account will be disabled.)</v>
      </c>
      <c r="AX135" s="12" t="str">
        <f t="shared" si="5"/>
        <v>NA</v>
      </c>
      <c r="AY135" s="12" t="str">
        <f t="shared" si="5"/>
        <v>NA</v>
      </c>
      <c r="AZ135" s="12" t="str">
        <f t="shared" si="5"/>
        <v>NA</v>
      </c>
      <c r="BA135" s="12" t="str">
        <f t="shared" si="5"/>
        <v>NA</v>
      </c>
      <c r="BB135" s="12" t="str">
        <f t="shared" si="5"/>
        <v>NA</v>
      </c>
      <c r="BC135" s="12" t="str">
        <f t="shared" si="5"/>
        <v>NA</v>
      </c>
      <c r="BD135" s="12" t="str">
        <f t="shared" si="5"/>
        <v>NA</v>
      </c>
      <c r="BE135" s="12" t="str">
        <f t="shared" si="5"/>
        <v>NA</v>
      </c>
      <c r="BF135" s="12" t="str">
        <f t="shared" si="5"/>
        <v>NA</v>
      </c>
      <c r="BG135" s="12" t="str">
        <f t="shared" si="5"/>
        <v>NA</v>
      </c>
      <c r="BH135" s="12" t="str">
        <f t="shared" si="5"/>
        <v>NA</v>
      </c>
      <c r="BI135" s="12" t="str">
        <f t="shared" si="5"/>
        <v>NA</v>
      </c>
      <c r="BJ135" s="12" t="str">
        <f t="shared" si="5"/>
        <v>Addressed (App),  (App='We may share your information with other organisations who are supportive of our aims and objectives. When you provide your details you will be able to opt out of this. You can change your mind at any time by sending an email to  info@breakthrough.org.uk'If you do not agree to the processing of data about you by Google, Inc in the manner and for the purposes set out above, you can select "disable cookies" on your browser.)</v>
      </c>
      <c r="BK135" s="12" t="str">
        <f t="shared" si="5"/>
        <v>Addressed ('If you do not agree to the processing of data about you by Google, Inc in the manner and for the purposes set out above, you can select "disable cookies" on your browser.)</v>
      </c>
      <c r="BL135" s="12" t="str">
        <f t="shared" si="5"/>
        <v>Addressed (App),  (App='If you do not consent to the transfer, storage and processing of your personal information in the United States, please do not use this Website. Please exit the Website immediately if you do not agree to the terms of this Privacy Policy of any revised policy.)</v>
      </c>
      <c r="BM135" s="12" t="str">
        <f t="shared" si="5"/>
        <v>Addressed (App),  (App='You may of course choose to Opt-out of continuing to use the Website. Please exit the Website immediately if you do not agree to the terms of this Privacy Policy of any revised policy.)</v>
      </c>
      <c r="BN135" s="12" t="str">
        <f t="shared" si="5"/>
        <v>NA</v>
      </c>
      <c r="BO135" s="12" t="str">
        <f t="shared" si="5"/>
        <v>NA</v>
      </c>
      <c r="BP135" s="12" t="str">
        <f t="shared" si="5"/>
        <v>NA</v>
      </c>
      <c r="BQ135" s="12" t="str">
        <f t="shared" si="5"/>
        <v>NA</v>
      </c>
      <c r="BR135" s="12" t="str">
        <f t="shared" si="5"/>
        <v>NA</v>
      </c>
      <c r="BS135" s="12" t="str">
        <f t="shared" si="5"/>
        <v>NA</v>
      </c>
      <c r="BT135" s="12" t="str">
        <f t="shared" si="5"/>
        <v>NA</v>
      </c>
      <c r="BU135" s="12" t="str">
        <f t="shared" si="5"/>
        <v>NA</v>
      </c>
      <c r="BV135" s="12" t="str">
        <f t="shared" ref="BV135:DA135" si="6">IF(OR(LEFT(BV230,3)="Yes",LEFT(BV304,3)="Yes",LEFT(BV361,3)="Yes"),"Addressed ("&amp;IF(LEFT(BV230,3)="Yes",MID(BV230,6,LEN(BV230)-7),"")&amp;IF(LEFT(BV304,3)="Yes",MID(BV304,6,LEN(BV304)-7),"")&amp;IF(LEFT(BV361,3)="Yes",MID(BV361,6,LEN(BV361)-7),"")&amp;")","NA")</f>
        <v>Addressed ('If you request a product or service offered in partnership with a third party in this way)</v>
      </c>
      <c r="BW135" s="12" t="str">
        <f t="shared" si="6"/>
        <v>Addressed ('If you request a product or service offered in partnership with a third party in this way)</v>
      </c>
      <c r="BX135" s="12" t="str">
        <f t="shared" si="6"/>
        <v>NA</v>
      </c>
      <c r="BY135" s="12" t="str">
        <f t="shared" si="6"/>
        <v>NA</v>
      </c>
      <c r="BZ135" s="12" t="str">
        <f t="shared" si="6"/>
        <v>NA</v>
      </c>
      <c r="CA135" s="12" t="str">
        <f t="shared" si="6"/>
        <v>NA</v>
      </c>
      <c r="CB135" s="12" t="str">
        <f t="shared" si="6"/>
        <v>NA</v>
      </c>
      <c r="CC135" s="12" t="str">
        <f t="shared" si="6"/>
        <v>Addressed (Web='You can change your mind at any time by contacting us at the postal or email address above.)</v>
      </c>
      <c r="CD135" s="12" t="str">
        <f t="shared" si="6"/>
        <v>Addressed (Web='You can change your mind at any time by contacting us at the postal or email address above.)</v>
      </c>
      <c r="CE135" s="12" t="str">
        <f t="shared" si="6"/>
        <v>NA</v>
      </c>
      <c r="CF135" s="12" t="str">
        <f t="shared" si="6"/>
        <v>NA</v>
      </c>
      <c r="CG135" s="12" t="str">
        <f t="shared" si="6"/>
        <v>NA</v>
      </c>
      <c r="CH135" s="12" t="str">
        <f t="shared" si="6"/>
        <v>Addressed (Web='You can access our website home page and browse our site  www.nhsinform.co.uk  without disclosing personal data.)</v>
      </c>
      <c r="CI135" s="12" t="str">
        <f t="shared" si="6"/>
        <v>Addressed (Web='You can access our website home page and browse our site  www.nhsinform.co.uk  without disclosing personal data.)</v>
      </c>
      <c r="CJ135" s="12" t="str">
        <f t="shared" si="6"/>
        <v>Addressed (App),  (App='If you are uncomfortable with data being collected in this way, you can 'opt out' by uninstalling this app from your device.)</v>
      </c>
      <c r="CK135" s="12" t="str">
        <f t="shared" si="6"/>
        <v>NA</v>
      </c>
      <c r="CL135" s="12" t="str">
        <f t="shared" si="6"/>
        <v>Addressed (Web='You can access many of the pages on the NHS Direct website without giving us your personal information. Your details will be removed from our database.'In these instances, we shall inform you in advance and you will have the choice to opt out of the study.)</v>
      </c>
      <c r="CM135" s="12" t="str">
        <f t="shared" si="6"/>
        <v>Addressed (Web='You can access many of the pages on the NHS Direct website without giving us your personal information. Your details will be removed from our database.'In these instances, we shall inform you in advance and you will have the choice to opt out of the study.)</v>
      </c>
      <c r="CN135" s="12" t="str">
        <f t="shared" si="6"/>
        <v>NA</v>
      </c>
      <c r="CO135" s="12" t="str">
        <f t="shared" si="6"/>
        <v>NA</v>
      </c>
      <c r="CP135" s="12" t="str">
        <f t="shared" si="6"/>
        <v>NA</v>
      </c>
      <c r="CQ135" s="12" t="str">
        <f t="shared" si="6"/>
        <v>NA</v>
      </c>
      <c r="CR135" s="12" t="str">
        <f t="shared" si="6"/>
        <v>NA</v>
      </c>
      <c r="CS135" s="12" t="str">
        <f t="shared" si="6"/>
        <v>NA</v>
      </c>
      <c r="CT135" s="12" t="str">
        <f t="shared" si="6"/>
        <v>NA</v>
      </c>
      <c r="CU135" s="12" t="str">
        <f t="shared" si="6"/>
        <v>NA</v>
      </c>
      <c r="CV135" s="12" t="str">
        <f t="shared" si="6"/>
        <v>NA</v>
      </c>
      <c r="CW135" s="12" t="str">
        <f t="shared" si="6"/>
        <v>NA</v>
      </c>
      <c r="CX135" s="12" t="str">
        <f t="shared" si="6"/>
        <v>NA</v>
      </c>
      <c r="CY135" s="12" t="str">
        <f t="shared" si="6"/>
        <v>Addressed (Web='You will only receive emails that you have agreed to If you do not want to grant EMIS the rights set out above, please do not submit your contribution to the Website forum)</v>
      </c>
      <c r="CZ135" s="12" t="str">
        <f t="shared" si="6"/>
        <v>Addressed (Web='You will only receive emails that you have agreed to If you do not want to grant EMIS the rights set out above, please do not submit your contribution to the Website forum)</v>
      </c>
      <c r="DA135" s="12" t="str">
        <f t="shared" si="6"/>
        <v>Addressed (Web=' only when you configure the application to connect directly to the Pharmacy or Surgery of your choice by entering a Pharmacy Code within the Application settings)</v>
      </c>
      <c r="DB135" s="12" t="str">
        <f t="shared" ref="DB135:EK135" si="7">IF(OR(LEFT(DB230,3)="Yes",LEFT(DB304,3)="Yes",LEFT(DB361,3)="Yes"),"Addressed ("&amp;IF(LEFT(DB230,3)="Yes",MID(DB230,6,LEN(DB230)-7),"")&amp;IF(LEFT(DB304,3)="Yes",MID(DB304,6,LEN(DB304)-7),"")&amp;IF(LEFT(DB361,3)="Yes",MID(DB361,6,LEN(DB361)-7),"")&amp;")","NA")</f>
        <v>Addressed (Web=' only when you configure the application to connect directly to the Pharmacy or Surgery of your choice by entering a Pharmacy Code within the Application settings)</v>
      </c>
      <c r="DC135" s="12" t="str">
        <f t="shared" si="7"/>
        <v>NA</v>
      </c>
      <c r="DD135" s="12" t="str">
        <f t="shared" si="7"/>
        <v>NA</v>
      </c>
      <c r="DE135" s="12" t="str">
        <f t="shared" si="7"/>
        <v>NA</v>
      </c>
      <c r="DF135" s="12" t="str">
        <f t="shared" si="7"/>
        <v>NA</v>
      </c>
      <c r="DG135" s="12" t="str">
        <f t="shared" si="7"/>
        <v>Addressed ('If you don't want us to collect this information, you can turn feedback off.)</v>
      </c>
      <c r="DH135" s="12" t="str">
        <f t="shared" si="7"/>
        <v>Addressed (Web='You will only receive emails that you have agreed to If you do not want to grant EMIS the rights set out above, please do not submit your contribution to the Website forum)</v>
      </c>
      <c r="DI135" s="12" t="str">
        <f t="shared" si="7"/>
        <v>Addressed ('If you choose to withdraw you may do so without disadvantage to yourself and without any obligation to give a reason.  To instruct me to delete all your data please go to the Help tab of the app and choose the “Opt out of the experiment” option any time.)</v>
      </c>
      <c r="DJ135" s="12" t="str">
        <f t="shared" si="7"/>
        <v>NA</v>
      </c>
      <c r="DK135" s="12" t="str">
        <f t="shared" si="7"/>
        <v>NA</v>
      </c>
      <c r="DL135" s="12" t="str">
        <f t="shared" si="7"/>
        <v>Addressed (App='You can access the content within this app without giving us your personal information.'YOUR AGREEMENT WOULD ALWAYS BE SOUGHT IN ADVANCE  in line with the Data Protection Act and NHS confidentiality information governance standards and you will have the choice NOT TO PARTICIPATE IN SUCH A STUD)</v>
      </c>
      <c r="DM135" s="12" t="str">
        <f t="shared" si="7"/>
        <v>NA</v>
      </c>
      <c r="DN135" s="12" t="str">
        <f t="shared" si="7"/>
        <v>NA</v>
      </c>
      <c r="DO135" s="12" t="str">
        <f t="shared" si="7"/>
        <v>NA</v>
      </c>
      <c r="DP135" s="12" t="str">
        <f t="shared" si="7"/>
        <v>Addressed (Web='You are welcome to access our site without disclosing your personal data.)</v>
      </c>
      <c r="DQ135" s="12" t="str">
        <f t="shared" si="7"/>
        <v>Addressed (Web='You are welcome to access our site without disclosing your personal data.)</v>
      </c>
      <c r="DR135" s="12" t="str">
        <f t="shared" si="7"/>
        <v>NA</v>
      </c>
      <c r="DS135" s="12" t="str">
        <f t="shared" si="7"/>
        <v>NA</v>
      </c>
      <c r="DT135" s="12" t="str">
        <f t="shared" si="7"/>
        <v>NA</v>
      </c>
      <c r="DU135" s="12" t="str">
        <f t="shared" si="7"/>
        <v>NA</v>
      </c>
      <c r="DV135" s="12" t="str">
        <f t="shared" si="7"/>
        <v>NA</v>
      </c>
      <c r="DW135" s="12" t="str">
        <f t="shared" si="7"/>
        <v>NA</v>
      </c>
      <c r="DX135" s="12" t="str">
        <f t="shared" si="7"/>
        <v>NA</v>
      </c>
      <c r="DY135" s="12" t="str">
        <f t="shared" si="7"/>
        <v>Addressed (Web='You will only receive emails that you have agreed to If you do not want to grant EMIS the rights set out above, please do not submit your contribution to the Website forum)</v>
      </c>
      <c r="DZ135" s="12" t="str">
        <f t="shared" si="7"/>
        <v>Addressed (Web='You will only receive emails that you have agreed to If you do not want to grant EMIS the rights set out above, please do not submit your contribution to the Website forum)</v>
      </c>
      <c r="EA135" s="12" t="str">
        <f t="shared" si="7"/>
        <v>NA</v>
      </c>
      <c r="EB135" s="12" t="str">
        <f t="shared" si="7"/>
        <v>Addressed ('St George’s Healthcare understands that visitors to its website may not wish to be tracked when they navigate through the site. You can use the following methods to opt-out of cookies being placed on your computer.'St George’s Healthcare understands that visitors to its website may not wish to be tracked when they navigate through the site. You can use the following methods to opt-out of cookies being placed on your computer. You can find information on removing cookies on  aboutcookies.org  where you’ll find a detailed guide for your browser. In most browsers if you search for cookies in the xstgeorges.nhs.uk domain it will display all the cookies we use on this website.)</v>
      </c>
      <c r="EC135" s="12" t="str">
        <f t="shared" si="7"/>
        <v>Addressed ('Most web browsers automatically accept cookies, but you can usually modify your browser setting to decline cookies if you prefer.)</v>
      </c>
      <c r="ED135" s="12" t="str">
        <f t="shared" si="7"/>
        <v>Addressed ('Most web browsers automatically accept cookies, but you can usually modify your browser setting to decline cookies if you prefer.)</v>
      </c>
      <c r="EE135" s="12" t="str">
        <f t="shared" si="7"/>
        <v>Addressed (' whenever you are asked to fill in a form on the website, look for the box that you can click to indicate that you do not want the information to be used by anybody for direct marketing purposes   if you have previously agreed to us using your personal information for direct marketing purposes, you may change your mind at any time by writing to or emailing us at [email addr ss])</v>
      </c>
      <c r="EF135" s="12" t="str">
        <f t="shared" si="7"/>
        <v>NA</v>
      </c>
      <c r="EG135" s="12" t="str">
        <f t="shared" si="7"/>
        <v>NA</v>
      </c>
      <c r="EH135" s="12" t="str">
        <f t="shared" si="7"/>
        <v>Addressed (Web='The default setting of the App will not share this information with other users of the App or the general public, but you may opt to share this information with your friends and the general public.  however this information will remain accessible only to us unless you decide to share the data publically via the App.' We will not send you any marketing emails or pass your information on to third parties unless you give your consent or you have given it already. You can opt out of receiving personalised adverts by visiting https://oo.apple.com on your Apple product.)</v>
      </c>
      <c r="EI135" s="12" t="str">
        <f t="shared" si="7"/>
        <v>Addressed (Web='The default setting of the App will not share this information with other users of the App or the general public, but you may opt to share this information with your friends and the general public.  however this information will remain accessible only to us unless you decide to share the data publically via the App.' We will not send you any marketing emails or pass your information on to third parties unless you give your consent or you have given it already. You can opt out of receiving personalised adverts by visiting https://oo.apple.com on your Apple product.)</v>
      </c>
      <c r="EJ135" s="12" t="str">
        <f t="shared" si="7"/>
        <v>Addressed (Web='The default setting of the App will not share this information with other users of the App or the general public, but you may opt to share this information with your friends and the general public.  however this information will remain accessible only to us unless you decide to share the data publically via the App.' We will not send you any marketing emails or pass your information on to third parties unless you give your consent or you have given it already. You can opt out of receiving personalised adverts by visiting https://oo.apple.com on your Apple product.)</v>
      </c>
      <c r="EK135" s="12" t="str">
        <f t="shared" si="7"/>
        <v>Addressed (Web='The default setting of the App will not share this information with other users of the App or the general public, but you may opt to share this information with your friends and the general public.  however this information will remain accessible only to us unless you decide to share the data publically via the App.' We will not send you any marketing emails or pass your information on to third parties unless you give your consent or you have given it already. You can opt out of receiving personalised adverts by visiting https://oo.apple.com on your Apple product.)</v>
      </c>
      <c r="EL135" s="205"/>
      <c r="EM135" s="205"/>
    </row>
    <row r="136" spans="1:143" s="13" customFormat="1" ht="15" x14ac:dyDescent="0.25">
      <c r="A136" s="13" t="s">
        <v>4184</v>
      </c>
      <c r="B136" s="98">
        <v>95</v>
      </c>
      <c r="C136" s="98">
        <v>1</v>
      </c>
      <c r="D136" s="98"/>
      <c r="E136" s="97" t="s">
        <v>95</v>
      </c>
      <c r="F136" s="97"/>
      <c r="G136" s="93" t="s">
        <v>2566</v>
      </c>
      <c r="H136" s="14" t="s">
        <v>2623</v>
      </c>
      <c r="I136" s="14" t="s">
        <v>415</v>
      </c>
      <c r="J136" s="13" t="s">
        <v>2633</v>
      </c>
      <c r="K136" s="13" t="s">
        <v>2786</v>
      </c>
      <c r="L136" s="13" t="s">
        <v>2786</v>
      </c>
      <c r="M136" s="13" t="s">
        <v>2626</v>
      </c>
      <c r="N136" s="13" t="s">
        <v>2626</v>
      </c>
      <c r="O136" s="47" t="s">
        <v>2817</v>
      </c>
      <c r="P136" s="13" t="s">
        <v>2817</v>
      </c>
      <c r="Q136" s="13" t="s">
        <v>50</v>
      </c>
      <c r="R136" s="13" t="s">
        <v>50</v>
      </c>
      <c r="S136" s="13" t="s">
        <v>2841</v>
      </c>
      <c r="T136" s="13" t="s">
        <v>2841</v>
      </c>
      <c r="U136" s="13" t="s">
        <v>2626</v>
      </c>
      <c r="V136" s="13" t="s">
        <v>2878</v>
      </c>
      <c r="W136" s="13" t="s">
        <v>2626</v>
      </c>
      <c r="X136" s="13" t="s">
        <v>2626</v>
      </c>
      <c r="Y136" s="13" t="s">
        <v>2626</v>
      </c>
      <c r="Z136" s="13" t="s">
        <v>2626</v>
      </c>
      <c r="AA136" s="13" t="s">
        <v>2626</v>
      </c>
      <c r="AB136" s="13" t="s">
        <v>2927</v>
      </c>
      <c r="AC136" s="13" t="s">
        <v>50</v>
      </c>
      <c r="AD136" s="13" t="s">
        <v>50</v>
      </c>
      <c r="AE136" s="13" t="s">
        <v>50</v>
      </c>
      <c r="AF136" s="13" t="s">
        <v>2626</v>
      </c>
      <c r="AG136" s="13" t="s">
        <v>2626</v>
      </c>
      <c r="AH136" s="13" t="s">
        <v>50</v>
      </c>
      <c r="AI136" s="13" t="s">
        <v>50</v>
      </c>
      <c r="AJ136" s="13" t="s">
        <v>2958</v>
      </c>
      <c r="AK136" s="13" t="s">
        <v>2958</v>
      </c>
      <c r="AL136" s="13" t="s">
        <v>50</v>
      </c>
      <c r="AM136" s="13" t="s">
        <v>50</v>
      </c>
      <c r="AN136" s="13" t="s">
        <v>50</v>
      </c>
      <c r="AO136" s="13" t="s">
        <v>50</v>
      </c>
      <c r="AP136" s="13" t="s">
        <v>50</v>
      </c>
      <c r="AQ136" s="13" t="s">
        <v>50</v>
      </c>
      <c r="AR136" s="13" t="s">
        <v>50</v>
      </c>
      <c r="AS136" s="13" t="s">
        <v>50</v>
      </c>
      <c r="AT136" s="13" t="s">
        <v>3665</v>
      </c>
      <c r="AU136" s="13" t="s">
        <v>2981</v>
      </c>
      <c r="AV136" s="13" t="s">
        <v>3018</v>
      </c>
      <c r="AW136" s="13" t="s">
        <v>3018</v>
      </c>
      <c r="AX136" s="13" t="s">
        <v>50</v>
      </c>
      <c r="AY136" s="13" t="s">
        <v>50</v>
      </c>
      <c r="AZ136" s="13" t="s">
        <v>50</v>
      </c>
      <c r="BA136" s="13" t="s">
        <v>2626</v>
      </c>
      <c r="BB136" s="13" t="s">
        <v>2626</v>
      </c>
      <c r="BC136" s="13" t="s">
        <v>2626</v>
      </c>
      <c r="BD136" s="13" t="s">
        <v>3681</v>
      </c>
      <c r="BE136" s="13" t="s">
        <v>50</v>
      </c>
      <c r="BF136" s="13" t="s">
        <v>50</v>
      </c>
      <c r="BG136" s="13" t="s">
        <v>50</v>
      </c>
      <c r="BH136" s="13" t="s">
        <v>50</v>
      </c>
      <c r="BI136" s="13" t="s">
        <v>50</v>
      </c>
      <c r="BJ136" s="13" t="s">
        <v>3049</v>
      </c>
      <c r="BK136" s="13" t="s">
        <v>3069</v>
      </c>
      <c r="BL136" s="13" t="s">
        <v>3088</v>
      </c>
      <c r="BM136" s="13" t="s">
        <v>3112</v>
      </c>
      <c r="BN136" s="13" t="s">
        <v>50</v>
      </c>
      <c r="BO136" s="13" t="s">
        <v>50</v>
      </c>
      <c r="BP136" s="13" t="s">
        <v>50</v>
      </c>
      <c r="BQ136" s="13" t="s">
        <v>50</v>
      </c>
      <c r="BR136" s="13" t="s">
        <v>50</v>
      </c>
      <c r="BS136" s="13" t="s">
        <v>50</v>
      </c>
      <c r="BT136" s="13" t="s">
        <v>2626</v>
      </c>
      <c r="BU136" s="13" t="s">
        <v>2626</v>
      </c>
      <c r="BV136" s="13" t="s">
        <v>3140</v>
      </c>
      <c r="BW136" s="13" t="s">
        <v>3160</v>
      </c>
      <c r="BX136" s="13" t="s">
        <v>50</v>
      </c>
      <c r="BY136" s="13" t="s">
        <v>50</v>
      </c>
      <c r="BZ136" s="13" t="s">
        <v>3175</v>
      </c>
      <c r="CA136" s="13" t="s">
        <v>3696</v>
      </c>
      <c r="CB136" s="13" t="s">
        <v>50</v>
      </c>
      <c r="CC136" s="13" t="s">
        <v>3195</v>
      </c>
      <c r="CD136" s="13" t="s">
        <v>3195</v>
      </c>
      <c r="CE136" s="13" t="s">
        <v>50</v>
      </c>
      <c r="CF136" s="13" t="s">
        <v>50</v>
      </c>
      <c r="CG136" s="13" t="s">
        <v>50</v>
      </c>
      <c r="CH136" s="13" t="s">
        <v>3206</v>
      </c>
      <c r="CI136" s="13" t="s">
        <v>3206</v>
      </c>
      <c r="CJ136" s="13" t="s">
        <v>3232</v>
      </c>
      <c r="CK136" s="13" t="s">
        <v>3249</v>
      </c>
      <c r="CL136" s="13" t="s">
        <v>3265</v>
      </c>
      <c r="CM136" s="13" t="s">
        <v>3265</v>
      </c>
      <c r="CN136" s="13" t="s">
        <v>3249</v>
      </c>
      <c r="CO136" s="13" t="s">
        <v>2626</v>
      </c>
      <c r="CP136" s="13" t="s">
        <v>2626</v>
      </c>
      <c r="CQ136" s="13" t="s">
        <v>50</v>
      </c>
      <c r="CR136" s="13" t="s">
        <v>50</v>
      </c>
      <c r="CS136" s="13" t="s">
        <v>50</v>
      </c>
      <c r="CT136" s="13" t="s">
        <v>50</v>
      </c>
      <c r="CU136" s="13" t="s">
        <v>3285</v>
      </c>
      <c r="CV136" s="13" t="s">
        <v>3285</v>
      </c>
      <c r="CW136" s="13" t="s">
        <v>50</v>
      </c>
      <c r="CX136" s="13" t="s">
        <v>50</v>
      </c>
      <c r="CY136" s="13" t="s">
        <v>2626</v>
      </c>
      <c r="CZ136" s="13" t="s">
        <v>2626</v>
      </c>
      <c r="DA136" s="13" t="s">
        <v>2626</v>
      </c>
      <c r="DB136" s="13" t="s">
        <v>3311</v>
      </c>
      <c r="DC136" s="13" t="s">
        <v>50</v>
      </c>
      <c r="DD136" s="13" t="s">
        <v>3318</v>
      </c>
      <c r="DE136" s="13" t="s">
        <v>2626</v>
      </c>
      <c r="DF136" s="13" t="s">
        <v>2626</v>
      </c>
      <c r="DG136" s="13" t="s">
        <v>3342</v>
      </c>
      <c r="DH136" s="13" t="s">
        <v>2626</v>
      </c>
      <c r="DI136" s="13" t="s">
        <v>2626</v>
      </c>
      <c r="DJ136" s="13" t="s">
        <v>50</v>
      </c>
      <c r="DK136" s="13" t="s">
        <v>50</v>
      </c>
      <c r="DL136" s="13" t="s">
        <v>2626</v>
      </c>
      <c r="DM136" s="13" t="s">
        <v>50</v>
      </c>
      <c r="DN136" s="13" t="s">
        <v>50</v>
      </c>
      <c r="DO136" s="13" t="s">
        <v>50</v>
      </c>
      <c r="DP136" s="13" t="s">
        <v>3377</v>
      </c>
      <c r="DQ136" s="13" t="s">
        <v>3377</v>
      </c>
      <c r="DR136" s="13" t="s">
        <v>50</v>
      </c>
      <c r="DS136" s="13" t="s">
        <v>50</v>
      </c>
      <c r="DT136" s="13" t="s">
        <v>50</v>
      </c>
      <c r="DU136" s="13" t="s">
        <v>50</v>
      </c>
      <c r="DV136" s="13" t="s">
        <v>50</v>
      </c>
      <c r="DW136" s="13" t="s">
        <v>2626</v>
      </c>
      <c r="DX136" s="13" t="s">
        <v>2626</v>
      </c>
      <c r="DY136" s="13" t="s">
        <v>2626</v>
      </c>
      <c r="DZ136" s="13" t="s">
        <v>2626</v>
      </c>
      <c r="EA136" s="13" t="s">
        <v>50</v>
      </c>
      <c r="EB136" s="13" t="s">
        <v>3403</v>
      </c>
      <c r="EC136" s="13" t="s">
        <v>2626</v>
      </c>
      <c r="ED136" s="13" t="s">
        <v>2626</v>
      </c>
      <c r="EE136" s="13" t="s">
        <v>3428</v>
      </c>
      <c r="EF136" s="13" t="s">
        <v>50</v>
      </c>
      <c r="EG136" s="13" t="s">
        <v>50</v>
      </c>
      <c r="EH136" s="13" t="s">
        <v>3454</v>
      </c>
      <c r="EI136" s="13" t="s">
        <v>3454</v>
      </c>
      <c r="EJ136" s="13" t="s">
        <v>3454</v>
      </c>
      <c r="EK136" s="13" t="s">
        <v>3454</v>
      </c>
      <c r="EL136" s="99"/>
      <c r="EM136" s="99"/>
    </row>
    <row r="137" spans="1:143" s="13" customFormat="1" ht="15" x14ac:dyDescent="0.25">
      <c r="A137" s="13" t="s">
        <v>457</v>
      </c>
      <c r="B137" s="98">
        <v>11</v>
      </c>
      <c r="C137" s="98">
        <v>1</v>
      </c>
      <c r="D137" s="98"/>
      <c r="E137" s="97" t="s">
        <v>95</v>
      </c>
      <c r="F137" s="97"/>
      <c r="G137" s="38" t="s">
        <v>4182</v>
      </c>
      <c r="H137" s="14" t="s">
        <v>2623</v>
      </c>
      <c r="I137" s="14" t="s">
        <v>415</v>
      </c>
      <c r="J137" s="13" t="s">
        <v>2626</v>
      </c>
      <c r="K137" s="13" t="s">
        <v>2626</v>
      </c>
      <c r="L137" s="13" t="s">
        <v>2626</v>
      </c>
      <c r="M137" s="13" t="s">
        <v>2626</v>
      </c>
      <c r="N137" s="13" t="s">
        <v>2626</v>
      </c>
      <c r="O137" s="47" t="s">
        <v>2818</v>
      </c>
      <c r="P137" s="13" t="s">
        <v>2818</v>
      </c>
      <c r="Q137" s="13" t="s">
        <v>50</v>
      </c>
      <c r="R137" s="13" t="s">
        <v>50</v>
      </c>
      <c r="S137" s="13" t="s">
        <v>2626</v>
      </c>
      <c r="T137" s="13" t="s">
        <v>2626</v>
      </c>
      <c r="U137" s="13" t="s">
        <v>2626</v>
      </c>
      <c r="V137" s="13" t="s">
        <v>2626</v>
      </c>
      <c r="W137" s="13" t="s">
        <v>2897</v>
      </c>
      <c r="X137" s="13" t="s">
        <v>2897</v>
      </c>
      <c r="Y137" s="13" t="s">
        <v>2907</v>
      </c>
      <c r="Z137" s="13" t="s">
        <v>2907</v>
      </c>
      <c r="AA137" s="13" t="s">
        <v>2915</v>
      </c>
      <c r="AB137" s="13" t="s">
        <v>2928</v>
      </c>
      <c r="AC137" s="13" t="s">
        <v>50</v>
      </c>
      <c r="AD137" s="13" t="s">
        <v>50</v>
      </c>
      <c r="AE137" s="13" t="s">
        <v>50</v>
      </c>
      <c r="AF137" s="13" t="s">
        <v>2626</v>
      </c>
      <c r="AG137" s="13" t="s">
        <v>2626</v>
      </c>
      <c r="AH137" s="13" t="s">
        <v>50</v>
      </c>
      <c r="AI137" s="13" t="s">
        <v>50</v>
      </c>
      <c r="AJ137" s="13" t="s">
        <v>2959</v>
      </c>
      <c r="AK137" s="13" t="s">
        <v>2959</v>
      </c>
      <c r="AL137" s="13" t="s">
        <v>50</v>
      </c>
      <c r="AM137" s="13" t="s">
        <v>50</v>
      </c>
      <c r="AN137" s="13" t="s">
        <v>50</v>
      </c>
      <c r="AO137" s="13" t="s">
        <v>50</v>
      </c>
      <c r="AP137" s="13" t="s">
        <v>50</v>
      </c>
      <c r="AQ137" s="13" t="s">
        <v>50</v>
      </c>
      <c r="AR137" s="13" t="s">
        <v>50</v>
      </c>
      <c r="AS137" s="13" t="s">
        <v>50</v>
      </c>
      <c r="AT137" s="13" t="s">
        <v>2626</v>
      </c>
      <c r="AU137" s="13" t="s">
        <v>2626</v>
      </c>
      <c r="AV137" s="13" t="s">
        <v>2626</v>
      </c>
      <c r="AW137" s="13" t="s">
        <v>2626</v>
      </c>
      <c r="AX137" s="13" t="s">
        <v>50</v>
      </c>
      <c r="AY137" s="13" t="s">
        <v>50</v>
      </c>
      <c r="AZ137" s="13" t="s">
        <v>50</v>
      </c>
      <c r="BA137" s="13" t="s">
        <v>2626</v>
      </c>
      <c r="BB137" s="13" t="s">
        <v>2626</v>
      </c>
      <c r="BC137" s="13" t="s">
        <v>2626</v>
      </c>
      <c r="BD137" s="13" t="s">
        <v>3682</v>
      </c>
      <c r="BE137" s="13" t="s">
        <v>50</v>
      </c>
      <c r="BF137" s="13" t="s">
        <v>50</v>
      </c>
      <c r="BG137" s="13" t="s">
        <v>50</v>
      </c>
      <c r="BH137" s="13" t="s">
        <v>50</v>
      </c>
      <c r="BI137" s="13" t="s">
        <v>50</v>
      </c>
      <c r="BJ137" s="13" t="s">
        <v>2626</v>
      </c>
      <c r="BK137" s="13" t="s">
        <v>2626</v>
      </c>
      <c r="BL137" s="13" t="s">
        <v>3089</v>
      </c>
      <c r="BM137" s="13" t="s">
        <v>3113</v>
      </c>
      <c r="BN137" s="13" t="s">
        <v>50</v>
      </c>
      <c r="BO137" s="13" t="s">
        <v>50</v>
      </c>
      <c r="BP137" s="13" t="s">
        <v>50</v>
      </c>
      <c r="BQ137" s="13" t="s">
        <v>50</v>
      </c>
      <c r="BR137" s="13" t="s">
        <v>50</v>
      </c>
      <c r="BS137" s="13" t="s">
        <v>50</v>
      </c>
      <c r="BT137" s="13" t="s">
        <v>2626</v>
      </c>
      <c r="BU137" s="13" t="s">
        <v>2626</v>
      </c>
      <c r="BV137" s="13" t="s">
        <v>3141</v>
      </c>
      <c r="BW137" s="13" t="s">
        <v>3161</v>
      </c>
      <c r="BX137" s="13" t="s">
        <v>50</v>
      </c>
      <c r="BY137" s="13" t="s">
        <v>50</v>
      </c>
      <c r="BZ137" s="13" t="s">
        <v>4251</v>
      </c>
      <c r="CA137" s="13" t="s">
        <v>2626</v>
      </c>
      <c r="CB137" s="13" t="s">
        <v>50</v>
      </c>
      <c r="CC137" s="13" t="s">
        <v>2626</v>
      </c>
      <c r="CD137" s="13" t="s">
        <v>2626</v>
      </c>
      <c r="CE137" s="13" t="s">
        <v>50</v>
      </c>
      <c r="CF137" s="13" t="s">
        <v>50</v>
      </c>
      <c r="CG137" s="13" t="s">
        <v>50</v>
      </c>
      <c r="CH137" s="13" t="s">
        <v>2626</v>
      </c>
      <c r="CI137" s="13" t="s">
        <v>2626</v>
      </c>
      <c r="CJ137" s="13" t="s">
        <v>3233</v>
      </c>
      <c r="CK137" s="13" t="s">
        <v>3250</v>
      </c>
      <c r="CL137" s="13" t="s">
        <v>2626</v>
      </c>
      <c r="CM137" s="13" t="s">
        <v>2626</v>
      </c>
      <c r="CN137" s="13" t="s">
        <v>3250</v>
      </c>
      <c r="CO137" s="13" t="s">
        <v>2626</v>
      </c>
      <c r="CP137" s="13" t="s">
        <v>2626</v>
      </c>
      <c r="CQ137" s="13" t="s">
        <v>50</v>
      </c>
      <c r="CR137" s="13" t="s">
        <v>50</v>
      </c>
      <c r="CS137" s="13" t="s">
        <v>50</v>
      </c>
      <c r="CT137" s="13" t="s">
        <v>50</v>
      </c>
      <c r="CU137" s="13" t="s">
        <v>2626</v>
      </c>
      <c r="CV137" s="13" t="s">
        <v>2626</v>
      </c>
      <c r="CW137" s="13" t="s">
        <v>50</v>
      </c>
      <c r="CX137" s="13" t="s">
        <v>50</v>
      </c>
      <c r="CY137" s="13" t="s">
        <v>2626</v>
      </c>
      <c r="CZ137" s="13" t="s">
        <v>2626</v>
      </c>
      <c r="DA137" s="13" t="s">
        <v>3303</v>
      </c>
      <c r="DB137" s="13" t="s">
        <v>3303</v>
      </c>
      <c r="DC137" s="13" t="s">
        <v>50</v>
      </c>
      <c r="DD137" s="13" t="s">
        <v>2626</v>
      </c>
      <c r="DE137" s="13" t="s">
        <v>2626</v>
      </c>
      <c r="DF137" s="13" t="s">
        <v>2626</v>
      </c>
      <c r="DG137" s="13" t="s">
        <v>3343</v>
      </c>
      <c r="DH137" s="13" t="s">
        <v>2626</v>
      </c>
      <c r="DI137" s="13" t="s">
        <v>2626</v>
      </c>
      <c r="DJ137" s="13" t="s">
        <v>50</v>
      </c>
      <c r="DK137" s="13" t="s">
        <v>50</v>
      </c>
      <c r="DL137" s="13" t="s">
        <v>2626</v>
      </c>
      <c r="DM137" s="13" t="s">
        <v>50</v>
      </c>
      <c r="DN137" s="13" t="s">
        <v>50</v>
      </c>
      <c r="DO137" s="13" t="s">
        <v>50</v>
      </c>
      <c r="DP137" s="13" t="s">
        <v>2626</v>
      </c>
      <c r="DQ137" s="13" t="s">
        <v>2626</v>
      </c>
      <c r="DR137" s="13" t="s">
        <v>50</v>
      </c>
      <c r="DS137" s="13" t="s">
        <v>50</v>
      </c>
      <c r="DT137" s="13" t="s">
        <v>50</v>
      </c>
      <c r="DU137" s="13" t="s">
        <v>50</v>
      </c>
      <c r="DV137" s="13" t="s">
        <v>50</v>
      </c>
      <c r="DW137" s="13" t="s">
        <v>2626</v>
      </c>
      <c r="DX137" s="13" t="s">
        <v>2626</v>
      </c>
      <c r="DY137" s="13" t="s">
        <v>2626</v>
      </c>
      <c r="DZ137" s="13" t="s">
        <v>2626</v>
      </c>
      <c r="EA137" s="13" t="s">
        <v>50</v>
      </c>
      <c r="EB137" s="13" t="s">
        <v>2626</v>
      </c>
      <c r="EC137" s="13" t="s">
        <v>2626</v>
      </c>
      <c r="ED137" s="13" t="s">
        <v>2626</v>
      </c>
      <c r="EE137" s="13" t="s">
        <v>2626</v>
      </c>
      <c r="EF137" s="13" t="s">
        <v>50</v>
      </c>
      <c r="EG137" s="13" t="s">
        <v>50</v>
      </c>
      <c r="EH137" s="13" t="s">
        <v>3455</v>
      </c>
      <c r="EI137" s="13" t="s">
        <v>3455</v>
      </c>
      <c r="EJ137" s="13" t="s">
        <v>3455</v>
      </c>
      <c r="EK137" s="13" t="s">
        <v>3455</v>
      </c>
      <c r="EL137" s="99"/>
      <c r="EM137" s="99"/>
    </row>
    <row r="138" spans="1:143" s="13" customFormat="1" ht="15" x14ac:dyDescent="0.25">
      <c r="A138" s="13" t="s">
        <v>458</v>
      </c>
      <c r="B138" s="98">
        <v>3</v>
      </c>
      <c r="C138" s="98">
        <v>1</v>
      </c>
      <c r="D138" s="98"/>
      <c r="E138" s="97" t="s">
        <v>95</v>
      </c>
      <c r="F138" s="97"/>
      <c r="G138" s="25" t="s">
        <v>4176</v>
      </c>
      <c r="H138" s="14" t="s">
        <v>2623</v>
      </c>
      <c r="I138" s="14" t="s">
        <v>415</v>
      </c>
      <c r="J138" s="13" t="s">
        <v>2634</v>
      </c>
      <c r="K138" s="13" t="s">
        <v>2626</v>
      </c>
      <c r="L138" s="13" t="s">
        <v>2626</v>
      </c>
      <c r="M138" s="13" t="s">
        <v>2803</v>
      </c>
      <c r="N138" s="13" t="s">
        <v>2803</v>
      </c>
      <c r="O138" s="47" t="s">
        <v>2626</v>
      </c>
      <c r="P138" s="13" t="s">
        <v>2626</v>
      </c>
      <c r="Q138" s="13" t="s">
        <v>50</v>
      </c>
      <c r="R138" s="13" t="s">
        <v>50</v>
      </c>
      <c r="S138" s="13" t="s">
        <v>2842</v>
      </c>
      <c r="T138" s="13" t="s">
        <v>2842</v>
      </c>
      <c r="U138" s="13" t="s">
        <v>2626</v>
      </c>
      <c r="V138" s="13" t="s">
        <v>2879</v>
      </c>
      <c r="W138" s="13" t="s">
        <v>2626</v>
      </c>
      <c r="X138" s="13" t="s">
        <v>2626</v>
      </c>
      <c r="Y138" s="13" t="s">
        <v>2626</v>
      </c>
      <c r="Z138" s="13" t="s">
        <v>2626</v>
      </c>
      <c r="AA138" s="13" t="s">
        <v>2916</v>
      </c>
      <c r="AB138" s="13" t="s">
        <v>2916</v>
      </c>
      <c r="AC138" s="13" t="s">
        <v>50</v>
      </c>
      <c r="AD138" s="13" t="s">
        <v>50</v>
      </c>
      <c r="AE138" s="13" t="s">
        <v>50</v>
      </c>
      <c r="AF138" s="13" t="s">
        <v>2946</v>
      </c>
      <c r="AG138" s="13" t="s">
        <v>2946</v>
      </c>
      <c r="AH138" s="13" t="s">
        <v>50</v>
      </c>
      <c r="AI138" s="13" t="s">
        <v>50</v>
      </c>
      <c r="AJ138" s="13" t="s">
        <v>2626</v>
      </c>
      <c r="AK138" s="13" t="s">
        <v>2626</v>
      </c>
      <c r="AL138" s="13" t="s">
        <v>50</v>
      </c>
      <c r="AM138" s="13" t="s">
        <v>50</v>
      </c>
      <c r="AN138" s="13" t="s">
        <v>50</v>
      </c>
      <c r="AO138" s="13" t="s">
        <v>50</v>
      </c>
      <c r="AP138" s="13" t="s">
        <v>50</v>
      </c>
      <c r="AQ138" s="13" t="s">
        <v>50</v>
      </c>
      <c r="AR138" s="13" t="s">
        <v>50</v>
      </c>
      <c r="AS138" s="13" t="s">
        <v>50</v>
      </c>
      <c r="AT138" s="13" t="s">
        <v>2626</v>
      </c>
      <c r="AU138" s="13" t="s">
        <v>2626</v>
      </c>
      <c r="AV138" s="13" t="s">
        <v>3019</v>
      </c>
      <c r="AW138" s="13" t="s">
        <v>3019</v>
      </c>
      <c r="AX138" s="13" t="s">
        <v>50</v>
      </c>
      <c r="AY138" s="13" t="s">
        <v>50</v>
      </c>
      <c r="AZ138" s="13" t="s">
        <v>50</v>
      </c>
      <c r="BA138" s="13" t="s">
        <v>2626</v>
      </c>
      <c r="BB138" s="13" t="s">
        <v>2626</v>
      </c>
      <c r="BC138" s="13" t="s">
        <v>2626</v>
      </c>
      <c r="BD138" s="13" t="s">
        <v>3683</v>
      </c>
      <c r="BE138" s="13" t="s">
        <v>50</v>
      </c>
      <c r="BF138" s="13" t="s">
        <v>50</v>
      </c>
      <c r="BG138" s="13" t="s">
        <v>50</v>
      </c>
      <c r="BH138" s="13" t="s">
        <v>50</v>
      </c>
      <c r="BI138" s="13" t="s">
        <v>50</v>
      </c>
      <c r="BJ138" s="13" t="s">
        <v>3050</v>
      </c>
      <c r="BK138" s="13" t="s">
        <v>2626</v>
      </c>
      <c r="BL138" s="13" t="s">
        <v>3090</v>
      </c>
      <c r="BM138" s="13" t="s">
        <v>3114</v>
      </c>
      <c r="BN138" s="13" t="s">
        <v>50</v>
      </c>
      <c r="BO138" s="13" t="s">
        <v>50</v>
      </c>
      <c r="BP138" s="13" t="s">
        <v>50</v>
      </c>
      <c r="BQ138" s="13" t="s">
        <v>50</v>
      </c>
      <c r="BR138" s="13" t="s">
        <v>50</v>
      </c>
      <c r="BS138" s="13" t="s">
        <v>50</v>
      </c>
      <c r="BT138" s="13" t="s">
        <v>2626</v>
      </c>
      <c r="BU138" s="13" t="s">
        <v>2626</v>
      </c>
      <c r="BV138" s="13" t="s">
        <v>3142</v>
      </c>
      <c r="BW138" s="13" t="s">
        <v>3162</v>
      </c>
      <c r="BX138" s="13" t="s">
        <v>50</v>
      </c>
      <c r="BY138" s="13" t="s">
        <v>50</v>
      </c>
      <c r="BZ138" s="13" t="s">
        <v>3176</v>
      </c>
      <c r="CA138" s="13" t="s">
        <v>3697</v>
      </c>
      <c r="CB138" s="13" t="s">
        <v>50</v>
      </c>
      <c r="CC138" s="13" t="s">
        <v>3196</v>
      </c>
      <c r="CD138" s="13" t="s">
        <v>3196</v>
      </c>
      <c r="CE138" s="13" t="s">
        <v>50</v>
      </c>
      <c r="CF138" s="13" t="s">
        <v>50</v>
      </c>
      <c r="CG138" s="13" t="s">
        <v>50</v>
      </c>
      <c r="CH138" s="13" t="s">
        <v>2626</v>
      </c>
      <c r="CI138" s="13" t="s">
        <v>2626</v>
      </c>
      <c r="CJ138" s="13" t="s">
        <v>3234</v>
      </c>
      <c r="CK138" s="13" t="s">
        <v>3234</v>
      </c>
      <c r="CL138" s="13" t="s">
        <v>2626</v>
      </c>
      <c r="CM138" s="13" t="s">
        <v>2626</v>
      </c>
      <c r="CN138" s="13" t="s">
        <v>3234</v>
      </c>
      <c r="CO138" s="13" t="s">
        <v>2626</v>
      </c>
      <c r="CP138" s="13" t="s">
        <v>2626</v>
      </c>
      <c r="CQ138" s="13" t="s">
        <v>50</v>
      </c>
      <c r="CR138" s="13" t="s">
        <v>50</v>
      </c>
      <c r="CS138" s="13" t="s">
        <v>50</v>
      </c>
      <c r="CT138" s="13" t="s">
        <v>50</v>
      </c>
      <c r="CU138" s="13" t="s">
        <v>2626</v>
      </c>
      <c r="CV138" s="13" t="s">
        <v>2626</v>
      </c>
      <c r="CW138" s="13" t="s">
        <v>50</v>
      </c>
      <c r="CX138" s="13" t="s">
        <v>50</v>
      </c>
      <c r="CY138" s="13" t="s">
        <v>2946</v>
      </c>
      <c r="CZ138" s="13" t="s">
        <v>2946</v>
      </c>
      <c r="DA138" s="13" t="s">
        <v>2626</v>
      </c>
      <c r="DB138" s="13" t="s">
        <v>2626</v>
      </c>
      <c r="DC138" s="13" t="s">
        <v>50</v>
      </c>
      <c r="DD138" s="13" t="s">
        <v>3319</v>
      </c>
      <c r="DE138" s="13" t="s">
        <v>2626</v>
      </c>
      <c r="DF138" s="13" t="s">
        <v>2626</v>
      </c>
      <c r="DG138" s="13" t="s">
        <v>3344</v>
      </c>
      <c r="DH138" s="13" t="s">
        <v>2946</v>
      </c>
      <c r="DI138" s="13" t="s">
        <v>2626</v>
      </c>
      <c r="DJ138" s="13" t="s">
        <v>50</v>
      </c>
      <c r="DK138" s="13" t="s">
        <v>50</v>
      </c>
      <c r="DL138" s="13" t="s">
        <v>3364</v>
      </c>
      <c r="DM138" s="13" t="s">
        <v>50</v>
      </c>
      <c r="DN138" s="13" t="s">
        <v>50</v>
      </c>
      <c r="DO138" s="13" t="s">
        <v>50</v>
      </c>
      <c r="DP138" s="13" t="s">
        <v>3378</v>
      </c>
      <c r="DQ138" s="13" t="s">
        <v>3378</v>
      </c>
      <c r="DR138" s="13" t="s">
        <v>50</v>
      </c>
      <c r="DS138" s="13" t="s">
        <v>50</v>
      </c>
      <c r="DT138" s="13" t="s">
        <v>50</v>
      </c>
      <c r="DU138" s="13" t="s">
        <v>50</v>
      </c>
      <c r="DV138" s="13" t="s">
        <v>50</v>
      </c>
      <c r="DW138" s="13" t="s">
        <v>2626</v>
      </c>
      <c r="DX138" s="13" t="s">
        <v>2626</v>
      </c>
      <c r="DY138" s="13" t="s">
        <v>2946</v>
      </c>
      <c r="DZ138" s="13" t="s">
        <v>2946</v>
      </c>
      <c r="EA138" s="13" t="s">
        <v>50</v>
      </c>
      <c r="EB138" s="13" t="s">
        <v>3404</v>
      </c>
      <c r="EC138" s="13" t="s">
        <v>2626</v>
      </c>
      <c r="ED138" s="13" t="s">
        <v>2626</v>
      </c>
      <c r="EE138" s="13" t="s">
        <v>2626</v>
      </c>
      <c r="EF138" s="13" t="s">
        <v>50</v>
      </c>
      <c r="EG138" s="13" t="s">
        <v>50</v>
      </c>
      <c r="EH138" s="13" t="s">
        <v>3456</v>
      </c>
      <c r="EI138" s="13" t="s">
        <v>3456</v>
      </c>
      <c r="EJ138" s="13" t="s">
        <v>3456</v>
      </c>
      <c r="EK138" s="13" t="s">
        <v>3456</v>
      </c>
      <c r="EL138" s="99"/>
      <c r="EM138" s="99"/>
    </row>
    <row r="139" spans="1:143" s="13" customFormat="1" ht="15" x14ac:dyDescent="0.25">
      <c r="A139" s="13" t="s">
        <v>553</v>
      </c>
      <c r="B139" s="98">
        <v>12</v>
      </c>
      <c r="C139" s="98">
        <v>1</v>
      </c>
      <c r="D139" s="98"/>
      <c r="E139" s="98">
        <v>1</v>
      </c>
      <c r="F139" s="98"/>
      <c r="G139" s="38" t="s">
        <v>4208</v>
      </c>
      <c r="H139" s="14" t="s">
        <v>2623</v>
      </c>
      <c r="I139" s="14" t="s">
        <v>415</v>
      </c>
      <c r="J139" s="13" t="s">
        <v>2635</v>
      </c>
      <c r="K139" s="13" t="s">
        <v>2626</v>
      </c>
      <c r="L139" s="13" t="s">
        <v>2626</v>
      </c>
      <c r="M139" s="13" t="s">
        <v>2626</v>
      </c>
      <c r="N139" s="13" t="s">
        <v>2626</v>
      </c>
      <c r="O139" s="47" t="s">
        <v>2626</v>
      </c>
      <c r="P139" s="13" t="s">
        <v>2626</v>
      </c>
      <c r="Q139" s="13" t="s">
        <v>50</v>
      </c>
      <c r="R139" s="13" t="s">
        <v>50</v>
      </c>
      <c r="S139" s="13" t="s">
        <v>2626</v>
      </c>
      <c r="T139" s="13" t="s">
        <v>2626</v>
      </c>
      <c r="U139" s="13" t="s">
        <v>2626</v>
      </c>
      <c r="V139" s="13" t="s">
        <v>2626</v>
      </c>
      <c r="W139" s="13" t="s">
        <v>2626</v>
      </c>
      <c r="X139" s="13" t="s">
        <v>2626</v>
      </c>
      <c r="Y139" s="13" t="s">
        <v>2626</v>
      </c>
      <c r="Z139" s="13" t="s">
        <v>2626</v>
      </c>
      <c r="AA139" s="13" t="s">
        <v>2626</v>
      </c>
      <c r="AB139" s="13" t="s">
        <v>2626</v>
      </c>
      <c r="AC139" s="13" t="s">
        <v>50</v>
      </c>
      <c r="AD139" s="13" t="s">
        <v>50</v>
      </c>
      <c r="AE139" s="13" t="s">
        <v>50</v>
      </c>
      <c r="AF139" s="13" t="s">
        <v>2626</v>
      </c>
      <c r="AG139" s="13" t="s">
        <v>2626</v>
      </c>
      <c r="AH139" s="13" t="s">
        <v>50</v>
      </c>
      <c r="AI139" s="13" t="s">
        <v>50</v>
      </c>
      <c r="AJ139" s="13" t="s">
        <v>2960</v>
      </c>
      <c r="AK139" s="13" t="s">
        <v>2960</v>
      </c>
      <c r="AL139" s="13" t="s">
        <v>50</v>
      </c>
      <c r="AM139" s="13" t="s">
        <v>50</v>
      </c>
      <c r="AN139" s="13" t="s">
        <v>50</v>
      </c>
      <c r="AO139" s="13" t="s">
        <v>50</v>
      </c>
      <c r="AP139" s="13" t="s">
        <v>50</v>
      </c>
      <c r="AQ139" s="13" t="s">
        <v>50</v>
      </c>
      <c r="AR139" s="13" t="s">
        <v>50</v>
      </c>
      <c r="AS139" s="13" t="s">
        <v>50</v>
      </c>
      <c r="AT139" s="13" t="s">
        <v>2626</v>
      </c>
      <c r="AU139" s="13" t="s">
        <v>2982</v>
      </c>
      <c r="AV139" s="13" t="s">
        <v>2626</v>
      </c>
      <c r="AW139" s="13" t="s">
        <v>2626</v>
      </c>
      <c r="AX139" s="13" t="s">
        <v>50</v>
      </c>
      <c r="AY139" s="13" t="s">
        <v>50</v>
      </c>
      <c r="AZ139" s="13" t="s">
        <v>50</v>
      </c>
      <c r="BA139" s="13" t="s">
        <v>2626</v>
      </c>
      <c r="BB139" s="13" t="s">
        <v>2626</v>
      </c>
      <c r="BC139" s="13" t="s">
        <v>2626</v>
      </c>
      <c r="BD139" s="13" t="s">
        <v>2626</v>
      </c>
      <c r="BE139" s="13" t="s">
        <v>50</v>
      </c>
      <c r="BF139" s="13" t="s">
        <v>50</v>
      </c>
      <c r="BG139" s="13" t="s">
        <v>50</v>
      </c>
      <c r="BH139" s="13" t="s">
        <v>50</v>
      </c>
      <c r="BI139" s="13" t="s">
        <v>50</v>
      </c>
      <c r="BJ139" s="13" t="s">
        <v>2626</v>
      </c>
      <c r="BK139" s="13" t="s">
        <v>2626</v>
      </c>
      <c r="BL139" s="13" t="s">
        <v>3091</v>
      </c>
      <c r="BM139" s="13" t="s">
        <v>3115</v>
      </c>
      <c r="BN139" s="13" t="s">
        <v>50</v>
      </c>
      <c r="BO139" s="13" t="s">
        <v>50</v>
      </c>
      <c r="BP139" s="13" t="s">
        <v>50</v>
      </c>
      <c r="BQ139" s="13" t="s">
        <v>50</v>
      </c>
      <c r="BR139" s="13" t="s">
        <v>50</v>
      </c>
      <c r="BS139" s="13" t="s">
        <v>50</v>
      </c>
      <c r="BT139" s="13" t="s">
        <v>2626</v>
      </c>
      <c r="BU139" s="13" t="s">
        <v>2626</v>
      </c>
      <c r="BV139" s="13" t="s">
        <v>3143</v>
      </c>
      <c r="BW139" s="13" t="s">
        <v>3163</v>
      </c>
      <c r="BX139" s="13" t="s">
        <v>50</v>
      </c>
      <c r="BY139" s="13" t="s">
        <v>50</v>
      </c>
      <c r="BZ139" s="13" t="s">
        <v>2626</v>
      </c>
      <c r="CA139" s="13" t="s">
        <v>2626</v>
      </c>
      <c r="CB139" s="13" t="s">
        <v>50</v>
      </c>
      <c r="CC139" s="13" t="s">
        <v>2626</v>
      </c>
      <c r="CD139" s="13" t="s">
        <v>2626</v>
      </c>
      <c r="CE139" s="13" t="s">
        <v>50</v>
      </c>
      <c r="CF139" s="13" t="s">
        <v>50</v>
      </c>
      <c r="CG139" s="13" t="s">
        <v>50</v>
      </c>
      <c r="CH139" s="13" t="s">
        <v>2626</v>
      </c>
      <c r="CI139" s="13" t="s">
        <v>2626</v>
      </c>
      <c r="CJ139" s="13" t="s">
        <v>3235</v>
      </c>
      <c r="CK139" s="13" t="s">
        <v>3234</v>
      </c>
      <c r="CL139" s="13" t="s">
        <v>2626</v>
      </c>
      <c r="CM139" s="13" t="s">
        <v>2626</v>
      </c>
      <c r="CN139" s="13" t="s">
        <v>3234</v>
      </c>
      <c r="CO139" s="13" t="s">
        <v>2626</v>
      </c>
      <c r="CP139" s="13" t="s">
        <v>2626</v>
      </c>
      <c r="CQ139" s="13" t="s">
        <v>50</v>
      </c>
      <c r="CR139" s="13" t="s">
        <v>50</v>
      </c>
      <c r="CS139" s="13" t="s">
        <v>50</v>
      </c>
      <c r="CT139" s="13" t="s">
        <v>50</v>
      </c>
      <c r="CU139" s="13" t="s">
        <v>2626</v>
      </c>
      <c r="CV139" s="13" t="s">
        <v>2626</v>
      </c>
      <c r="CW139" s="13" t="s">
        <v>50</v>
      </c>
      <c r="CX139" s="13" t="s">
        <v>50</v>
      </c>
      <c r="CY139" s="13" t="s">
        <v>2626</v>
      </c>
      <c r="CZ139" s="13" t="s">
        <v>2626</v>
      </c>
      <c r="DA139" s="13" t="s">
        <v>2626</v>
      </c>
      <c r="DB139" s="13" t="s">
        <v>2626</v>
      </c>
      <c r="DC139" s="13" t="s">
        <v>50</v>
      </c>
      <c r="DD139" s="13" t="s">
        <v>3770</v>
      </c>
      <c r="DE139" s="13" t="s">
        <v>2626</v>
      </c>
      <c r="DF139" s="13" t="s">
        <v>2626</v>
      </c>
      <c r="DG139" s="13" t="s">
        <v>3345</v>
      </c>
      <c r="DH139" s="13" t="s">
        <v>2626</v>
      </c>
      <c r="DI139" s="13" t="s">
        <v>2626</v>
      </c>
      <c r="DJ139" s="13" t="s">
        <v>50</v>
      </c>
      <c r="DK139" s="13" t="s">
        <v>50</v>
      </c>
      <c r="DL139" s="13" t="s">
        <v>3364</v>
      </c>
      <c r="DM139" s="13" t="s">
        <v>50</v>
      </c>
      <c r="DN139" s="13" t="s">
        <v>50</v>
      </c>
      <c r="DO139" s="13" t="s">
        <v>50</v>
      </c>
      <c r="DP139" s="13" t="s">
        <v>2626</v>
      </c>
      <c r="DQ139" s="13" t="s">
        <v>2626</v>
      </c>
      <c r="DR139" s="13" t="s">
        <v>50</v>
      </c>
      <c r="DS139" s="13" t="s">
        <v>50</v>
      </c>
      <c r="DT139" s="13" t="s">
        <v>50</v>
      </c>
      <c r="DU139" s="13" t="s">
        <v>50</v>
      </c>
      <c r="DV139" s="13" t="s">
        <v>50</v>
      </c>
      <c r="DW139" s="13" t="s">
        <v>2626</v>
      </c>
      <c r="DX139" s="13" t="s">
        <v>2626</v>
      </c>
      <c r="DY139" s="13" t="s">
        <v>2626</v>
      </c>
      <c r="DZ139" s="13" t="s">
        <v>2626</v>
      </c>
      <c r="EA139" s="13" t="s">
        <v>50</v>
      </c>
      <c r="EB139" s="13" t="s">
        <v>2626</v>
      </c>
      <c r="EC139" s="13" t="s">
        <v>2626</v>
      </c>
      <c r="ED139" s="13" t="s">
        <v>2626</v>
      </c>
      <c r="EE139" s="13" t="s">
        <v>2626</v>
      </c>
      <c r="EF139" s="13" t="s">
        <v>50</v>
      </c>
      <c r="EG139" s="13" t="s">
        <v>50</v>
      </c>
      <c r="EH139" s="13" t="s">
        <v>3457</v>
      </c>
      <c r="EI139" s="13" t="s">
        <v>3457</v>
      </c>
      <c r="EJ139" s="13" t="s">
        <v>3457</v>
      </c>
      <c r="EK139" s="13" t="s">
        <v>3457</v>
      </c>
      <c r="EL139" s="99"/>
      <c r="EM139" s="99"/>
    </row>
    <row r="140" spans="1:143" s="13" customFormat="1" ht="15" x14ac:dyDescent="0.25">
      <c r="A140" s="13" t="s">
        <v>459</v>
      </c>
      <c r="B140" s="98">
        <v>13</v>
      </c>
      <c r="C140" s="98">
        <v>1</v>
      </c>
      <c r="D140" s="98"/>
      <c r="E140" s="97" t="s">
        <v>95</v>
      </c>
      <c r="F140" s="97"/>
      <c r="G140" s="93" t="s">
        <v>404</v>
      </c>
      <c r="H140" s="14" t="s">
        <v>2623</v>
      </c>
      <c r="I140" s="14" t="s">
        <v>415</v>
      </c>
      <c r="J140" s="13" t="s">
        <v>2626</v>
      </c>
      <c r="K140" s="13" t="s">
        <v>2787</v>
      </c>
      <c r="L140" s="13" t="s">
        <v>2787</v>
      </c>
      <c r="M140" s="13" t="s">
        <v>2626</v>
      </c>
      <c r="N140" s="13" t="s">
        <v>2626</v>
      </c>
      <c r="O140" s="47" t="s">
        <v>2819</v>
      </c>
      <c r="P140" s="13" t="s">
        <v>2819</v>
      </c>
      <c r="Q140" s="13" t="s">
        <v>50</v>
      </c>
      <c r="R140" s="13" t="s">
        <v>50</v>
      </c>
      <c r="S140" s="13" t="s">
        <v>2843</v>
      </c>
      <c r="T140" s="13" t="s">
        <v>2843</v>
      </c>
      <c r="U140" s="13" t="s">
        <v>2626</v>
      </c>
      <c r="V140" s="13" t="s">
        <v>2880</v>
      </c>
      <c r="W140" s="13" t="s">
        <v>2898</v>
      </c>
      <c r="X140" s="13" t="s">
        <v>2898</v>
      </c>
      <c r="Y140" s="13" t="s">
        <v>2898</v>
      </c>
      <c r="Z140" s="13" t="s">
        <v>2898</v>
      </c>
      <c r="AA140" s="13" t="s">
        <v>2898</v>
      </c>
      <c r="AB140" s="13" t="s">
        <v>2898</v>
      </c>
      <c r="AC140" s="13" t="s">
        <v>50</v>
      </c>
      <c r="AD140" s="13" t="s">
        <v>50</v>
      </c>
      <c r="AE140" s="13" t="s">
        <v>50</v>
      </c>
      <c r="AF140" s="13" t="s">
        <v>2626</v>
      </c>
      <c r="AG140" s="13" t="s">
        <v>2626</v>
      </c>
      <c r="AH140" s="13" t="s">
        <v>50</v>
      </c>
      <c r="AI140" s="13" t="s">
        <v>50</v>
      </c>
      <c r="AJ140" s="13" t="s">
        <v>3608</v>
      </c>
      <c r="AK140" s="13" t="s">
        <v>3608</v>
      </c>
      <c r="AL140" s="13" t="s">
        <v>50</v>
      </c>
      <c r="AM140" s="13" t="s">
        <v>50</v>
      </c>
      <c r="AN140" s="13" t="s">
        <v>50</v>
      </c>
      <c r="AO140" s="13" t="s">
        <v>50</v>
      </c>
      <c r="AP140" s="13" t="s">
        <v>50</v>
      </c>
      <c r="AQ140" s="13" t="s">
        <v>50</v>
      </c>
      <c r="AR140" s="13" t="s">
        <v>50</v>
      </c>
      <c r="AS140" s="13" t="s">
        <v>50</v>
      </c>
      <c r="AT140" s="13" t="s">
        <v>3666</v>
      </c>
      <c r="AU140" s="13" t="s">
        <v>2983</v>
      </c>
      <c r="AV140" s="13" t="s">
        <v>3020</v>
      </c>
      <c r="AW140" s="13" t="s">
        <v>3020</v>
      </c>
      <c r="AX140" s="13" t="s">
        <v>50</v>
      </c>
      <c r="AY140" s="13" t="s">
        <v>50</v>
      </c>
      <c r="AZ140" s="13" t="s">
        <v>50</v>
      </c>
      <c r="BA140" s="13" t="s">
        <v>2626</v>
      </c>
      <c r="BB140" s="13" t="s">
        <v>2626</v>
      </c>
      <c r="BC140" s="13" t="s">
        <v>2626</v>
      </c>
      <c r="BD140" s="13" t="s">
        <v>3684</v>
      </c>
      <c r="BE140" s="13" t="s">
        <v>50</v>
      </c>
      <c r="BF140" s="13" t="s">
        <v>50</v>
      </c>
      <c r="BG140" s="13" t="s">
        <v>50</v>
      </c>
      <c r="BH140" s="13" t="s">
        <v>50</v>
      </c>
      <c r="BI140" s="13" t="s">
        <v>50</v>
      </c>
      <c r="BJ140" s="13" t="s">
        <v>3051</v>
      </c>
      <c r="BK140" s="13" t="s">
        <v>3070</v>
      </c>
      <c r="BL140" s="13" t="s">
        <v>3092</v>
      </c>
      <c r="BM140" s="13" t="s">
        <v>3092</v>
      </c>
      <c r="BN140" s="13" t="s">
        <v>50</v>
      </c>
      <c r="BO140" s="13" t="s">
        <v>50</v>
      </c>
      <c r="BP140" s="13" t="s">
        <v>50</v>
      </c>
      <c r="BQ140" s="13" t="s">
        <v>50</v>
      </c>
      <c r="BR140" s="13" t="s">
        <v>50</v>
      </c>
      <c r="BS140" s="13" t="s">
        <v>50</v>
      </c>
      <c r="BT140" s="13" t="s">
        <v>3128</v>
      </c>
      <c r="BU140" s="13" t="s">
        <v>3128</v>
      </c>
      <c r="BV140" s="13" t="s">
        <v>3144</v>
      </c>
      <c r="BW140" s="13" t="s">
        <v>3164</v>
      </c>
      <c r="BX140" s="13" t="s">
        <v>50</v>
      </c>
      <c r="BY140" s="13" t="s">
        <v>50</v>
      </c>
      <c r="BZ140" s="13" t="s">
        <v>4252</v>
      </c>
      <c r="CA140" s="13" t="s">
        <v>2626</v>
      </c>
      <c r="CB140" s="13" t="s">
        <v>50</v>
      </c>
      <c r="CC140" s="13" t="s">
        <v>3197</v>
      </c>
      <c r="CD140" s="13" t="s">
        <v>3197</v>
      </c>
      <c r="CE140" s="13" t="s">
        <v>50</v>
      </c>
      <c r="CF140" s="13" t="s">
        <v>50</v>
      </c>
      <c r="CG140" s="13" t="s">
        <v>50</v>
      </c>
      <c r="CH140" s="13" t="s">
        <v>3207</v>
      </c>
      <c r="CI140" s="13" t="s">
        <v>3207</v>
      </c>
      <c r="CJ140" s="13" t="s">
        <v>3236</v>
      </c>
      <c r="CK140" s="13" t="s">
        <v>3236</v>
      </c>
      <c r="CL140" s="13" t="s">
        <v>2626</v>
      </c>
      <c r="CM140" s="13" t="s">
        <v>2626</v>
      </c>
      <c r="CN140" s="13" t="s">
        <v>3236</v>
      </c>
      <c r="CO140" s="13" t="s">
        <v>2626</v>
      </c>
      <c r="CP140" s="13" t="s">
        <v>2626</v>
      </c>
      <c r="CQ140" s="13" t="s">
        <v>50</v>
      </c>
      <c r="CR140" s="13" t="s">
        <v>50</v>
      </c>
      <c r="CS140" s="13" t="s">
        <v>50</v>
      </c>
      <c r="CT140" s="13" t="s">
        <v>50</v>
      </c>
      <c r="CU140" s="13" t="s">
        <v>3286</v>
      </c>
      <c r="CV140" s="13" t="s">
        <v>3286</v>
      </c>
      <c r="CW140" s="13" t="s">
        <v>50</v>
      </c>
      <c r="CX140" s="13" t="s">
        <v>50</v>
      </c>
      <c r="CY140" s="13" t="s">
        <v>2626</v>
      </c>
      <c r="CZ140" s="13" t="s">
        <v>2626</v>
      </c>
      <c r="DA140" s="13" t="s">
        <v>3304</v>
      </c>
      <c r="DB140" s="13" t="s">
        <v>3312</v>
      </c>
      <c r="DC140" s="13" t="s">
        <v>50</v>
      </c>
      <c r="DD140" s="13" t="s">
        <v>2626</v>
      </c>
      <c r="DE140" s="13" t="s">
        <v>2626</v>
      </c>
      <c r="DF140" s="13" t="s">
        <v>2626</v>
      </c>
      <c r="DG140" s="13" t="s">
        <v>3346</v>
      </c>
      <c r="DH140" s="13" t="s">
        <v>2626</v>
      </c>
      <c r="DI140" s="13" t="s">
        <v>3354</v>
      </c>
      <c r="DJ140" s="13" t="s">
        <v>50</v>
      </c>
      <c r="DK140" s="13" t="s">
        <v>50</v>
      </c>
      <c r="DL140" s="13" t="s">
        <v>2626</v>
      </c>
      <c r="DM140" s="13" t="s">
        <v>50</v>
      </c>
      <c r="DN140" s="13" t="s">
        <v>50</v>
      </c>
      <c r="DO140" s="13" t="s">
        <v>50</v>
      </c>
      <c r="DP140" s="13" t="s">
        <v>2626</v>
      </c>
      <c r="DQ140" s="13" t="s">
        <v>2626</v>
      </c>
      <c r="DR140" s="13" t="s">
        <v>50</v>
      </c>
      <c r="DS140" s="13" t="s">
        <v>50</v>
      </c>
      <c r="DT140" s="13" t="s">
        <v>50</v>
      </c>
      <c r="DU140" s="13" t="s">
        <v>50</v>
      </c>
      <c r="DV140" s="13" t="s">
        <v>50</v>
      </c>
      <c r="DW140" s="13" t="s">
        <v>2626</v>
      </c>
      <c r="DX140" s="13" t="s">
        <v>2626</v>
      </c>
      <c r="DY140" s="13" t="s">
        <v>2626</v>
      </c>
      <c r="DZ140" s="13" t="s">
        <v>2626</v>
      </c>
      <c r="EA140" s="13" t="s">
        <v>50</v>
      </c>
      <c r="EB140" s="13" t="s">
        <v>2626</v>
      </c>
      <c r="EC140" s="13" t="s">
        <v>2626</v>
      </c>
      <c r="ED140" s="13" t="s">
        <v>2626</v>
      </c>
      <c r="EE140" s="13" t="s">
        <v>3429</v>
      </c>
      <c r="EF140" s="13" t="s">
        <v>50</v>
      </c>
      <c r="EG140" s="13" t="s">
        <v>50</v>
      </c>
      <c r="EH140" s="13" t="s">
        <v>3458</v>
      </c>
      <c r="EI140" s="13" t="s">
        <v>3458</v>
      </c>
      <c r="EJ140" s="13" t="s">
        <v>3458</v>
      </c>
      <c r="EK140" s="13" t="s">
        <v>3458</v>
      </c>
      <c r="EL140" s="99"/>
      <c r="EM140" s="99"/>
    </row>
    <row r="141" spans="1:143" s="13" customFormat="1" ht="15" x14ac:dyDescent="0.25">
      <c r="A141" s="13" t="s">
        <v>460</v>
      </c>
      <c r="B141" s="98">
        <v>14</v>
      </c>
      <c r="C141" s="98">
        <v>1</v>
      </c>
      <c r="D141" s="98"/>
      <c r="E141" s="97" t="s">
        <v>95</v>
      </c>
      <c r="F141" s="97"/>
      <c r="G141" s="93" t="s">
        <v>407</v>
      </c>
      <c r="H141" s="14" t="s">
        <v>2623</v>
      </c>
      <c r="I141" s="14" t="s">
        <v>415</v>
      </c>
      <c r="J141" s="13" t="s">
        <v>2626</v>
      </c>
      <c r="K141" s="13" t="s">
        <v>2626</v>
      </c>
      <c r="L141" s="13" t="s">
        <v>2626</v>
      </c>
      <c r="M141" s="13" t="s">
        <v>2626</v>
      </c>
      <c r="N141" s="13" t="s">
        <v>2626</v>
      </c>
      <c r="O141" s="47" t="s">
        <v>2626</v>
      </c>
      <c r="P141" s="13" t="s">
        <v>2626</v>
      </c>
      <c r="Q141" s="13" t="s">
        <v>50</v>
      </c>
      <c r="R141" s="13" t="s">
        <v>50</v>
      </c>
      <c r="S141" s="13" t="s">
        <v>2626</v>
      </c>
      <c r="T141" s="13" t="s">
        <v>2626</v>
      </c>
      <c r="U141" s="13" t="s">
        <v>2626</v>
      </c>
      <c r="V141" s="13" t="s">
        <v>2626</v>
      </c>
      <c r="W141" s="13" t="s">
        <v>2626</v>
      </c>
      <c r="X141" s="13" t="s">
        <v>2626</v>
      </c>
      <c r="Y141" s="13" t="s">
        <v>2626</v>
      </c>
      <c r="Z141" s="13" t="s">
        <v>2626</v>
      </c>
      <c r="AA141" s="13" t="s">
        <v>2626</v>
      </c>
      <c r="AB141" s="13" t="s">
        <v>2626</v>
      </c>
      <c r="AC141" s="13" t="s">
        <v>50</v>
      </c>
      <c r="AD141" s="13" t="s">
        <v>50</v>
      </c>
      <c r="AE141" s="13" t="s">
        <v>50</v>
      </c>
      <c r="AF141" s="13" t="s">
        <v>2626</v>
      </c>
      <c r="AG141" s="13" t="s">
        <v>2626</v>
      </c>
      <c r="AH141" s="13" t="s">
        <v>50</v>
      </c>
      <c r="AI141" s="13" t="s">
        <v>50</v>
      </c>
      <c r="AJ141" s="13" t="s">
        <v>2626</v>
      </c>
      <c r="AK141" s="13" t="s">
        <v>2626</v>
      </c>
      <c r="AL141" s="13" t="s">
        <v>50</v>
      </c>
      <c r="AM141" s="13" t="s">
        <v>50</v>
      </c>
      <c r="AN141" s="13" t="s">
        <v>50</v>
      </c>
      <c r="AO141" s="13" t="s">
        <v>50</v>
      </c>
      <c r="AP141" s="13" t="s">
        <v>50</v>
      </c>
      <c r="AQ141" s="13" t="s">
        <v>50</v>
      </c>
      <c r="AR141" s="13" t="s">
        <v>50</v>
      </c>
      <c r="AS141" s="13" t="s">
        <v>50</v>
      </c>
      <c r="AT141" s="13" t="s">
        <v>2626</v>
      </c>
      <c r="AU141" s="13" t="s">
        <v>2626</v>
      </c>
      <c r="AV141" s="13" t="s">
        <v>2626</v>
      </c>
      <c r="AW141" s="13" t="s">
        <v>2626</v>
      </c>
      <c r="AX141" s="13" t="s">
        <v>50</v>
      </c>
      <c r="AY141" s="13" t="s">
        <v>50</v>
      </c>
      <c r="AZ141" s="13" t="s">
        <v>50</v>
      </c>
      <c r="BA141" s="13" t="s">
        <v>2626</v>
      </c>
      <c r="BB141" s="13" t="s">
        <v>2626</v>
      </c>
      <c r="BC141" s="13" t="s">
        <v>2626</v>
      </c>
      <c r="BD141" s="13" t="s">
        <v>2626</v>
      </c>
      <c r="BE141" s="13" t="s">
        <v>50</v>
      </c>
      <c r="BF141" s="13" t="s">
        <v>50</v>
      </c>
      <c r="BG141" s="13" t="s">
        <v>50</v>
      </c>
      <c r="BH141" s="13" t="s">
        <v>50</v>
      </c>
      <c r="BI141" s="13" t="s">
        <v>50</v>
      </c>
      <c r="BJ141" s="13" t="s">
        <v>2626</v>
      </c>
      <c r="BK141" s="13" t="s">
        <v>2626</v>
      </c>
      <c r="BL141" s="13" t="s">
        <v>2626</v>
      </c>
      <c r="BM141" s="13" t="s">
        <v>2626</v>
      </c>
      <c r="BN141" s="13" t="s">
        <v>50</v>
      </c>
      <c r="BO141" s="13" t="s">
        <v>50</v>
      </c>
      <c r="BP141" s="13" t="s">
        <v>50</v>
      </c>
      <c r="BQ141" s="13" t="s">
        <v>50</v>
      </c>
      <c r="BR141" s="13" t="s">
        <v>50</v>
      </c>
      <c r="BS141" s="13" t="s">
        <v>50</v>
      </c>
      <c r="BT141" s="13" t="s">
        <v>2626</v>
      </c>
      <c r="BU141" s="13" t="s">
        <v>2626</v>
      </c>
      <c r="BV141" s="13" t="s">
        <v>2626</v>
      </c>
      <c r="BW141" s="13" t="s">
        <v>2626</v>
      </c>
      <c r="BX141" s="13" t="s">
        <v>50</v>
      </c>
      <c r="BY141" s="13" t="s">
        <v>50</v>
      </c>
      <c r="BZ141" s="13" t="s">
        <v>2626</v>
      </c>
      <c r="CA141" s="13" t="s">
        <v>2626</v>
      </c>
      <c r="CB141" s="13" t="s">
        <v>50</v>
      </c>
      <c r="CC141" s="13" t="s">
        <v>2626</v>
      </c>
      <c r="CD141" s="13" t="s">
        <v>2626</v>
      </c>
      <c r="CE141" s="13" t="s">
        <v>50</v>
      </c>
      <c r="CF141" s="13" t="s">
        <v>50</v>
      </c>
      <c r="CG141" s="13" t="s">
        <v>50</v>
      </c>
      <c r="CH141" s="13" t="s">
        <v>2626</v>
      </c>
      <c r="CI141" s="13" t="s">
        <v>2626</v>
      </c>
      <c r="CJ141" s="13" t="s">
        <v>2626</v>
      </c>
      <c r="CK141" s="13" t="s">
        <v>2626</v>
      </c>
      <c r="CL141" s="13" t="s">
        <v>2626</v>
      </c>
      <c r="CM141" s="13" t="s">
        <v>2626</v>
      </c>
      <c r="CN141" s="13" t="s">
        <v>2626</v>
      </c>
      <c r="CO141" s="13" t="s">
        <v>2626</v>
      </c>
      <c r="CP141" s="13" t="s">
        <v>2626</v>
      </c>
      <c r="CQ141" s="13" t="s">
        <v>50</v>
      </c>
      <c r="CR141" s="13" t="s">
        <v>50</v>
      </c>
      <c r="CS141" s="13" t="s">
        <v>50</v>
      </c>
      <c r="CT141" s="13" t="s">
        <v>50</v>
      </c>
      <c r="CU141" s="13" t="s">
        <v>2626</v>
      </c>
      <c r="CV141" s="13" t="s">
        <v>2626</v>
      </c>
      <c r="CW141" s="13" t="s">
        <v>50</v>
      </c>
      <c r="CX141" s="13" t="s">
        <v>50</v>
      </c>
      <c r="CY141" s="13" t="s">
        <v>2626</v>
      </c>
      <c r="CZ141" s="13" t="s">
        <v>2626</v>
      </c>
      <c r="DA141" s="13" t="s">
        <v>2626</v>
      </c>
      <c r="DB141" s="13" t="s">
        <v>2626</v>
      </c>
      <c r="DC141" s="13" t="s">
        <v>50</v>
      </c>
      <c r="DD141" s="13" t="s">
        <v>2626</v>
      </c>
      <c r="DE141" s="13" t="s">
        <v>2626</v>
      </c>
      <c r="DF141" s="13" t="s">
        <v>2626</v>
      </c>
      <c r="DG141" s="13" t="s">
        <v>2626</v>
      </c>
      <c r="DH141" s="13" t="s">
        <v>2626</v>
      </c>
      <c r="DI141" s="13" t="s">
        <v>2626</v>
      </c>
      <c r="DJ141" s="13" t="s">
        <v>50</v>
      </c>
      <c r="DK141" s="13" t="s">
        <v>50</v>
      </c>
      <c r="DL141" s="13" t="s">
        <v>2626</v>
      </c>
      <c r="DM141" s="13" t="s">
        <v>50</v>
      </c>
      <c r="DN141" s="13" t="s">
        <v>50</v>
      </c>
      <c r="DO141" s="13" t="s">
        <v>50</v>
      </c>
      <c r="DP141" s="13" t="s">
        <v>2626</v>
      </c>
      <c r="DQ141" s="13" t="s">
        <v>2626</v>
      </c>
      <c r="DR141" s="13" t="s">
        <v>50</v>
      </c>
      <c r="DS141" s="13" t="s">
        <v>50</v>
      </c>
      <c r="DT141" s="13" t="s">
        <v>50</v>
      </c>
      <c r="DU141" s="13" t="s">
        <v>50</v>
      </c>
      <c r="DV141" s="13" t="s">
        <v>50</v>
      </c>
      <c r="DW141" s="13" t="s">
        <v>2626</v>
      </c>
      <c r="DX141" s="13" t="s">
        <v>2626</v>
      </c>
      <c r="DY141" s="13" t="s">
        <v>2626</v>
      </c>
      <c r="DZ141" s="13" t="s">
        <v>2626</v>
      </c>
      <c r="EA141" s="13" t="s">
        <v>50</v>
      </c>
      <c r="EB141" s="13" t="s">
        <v>2626</v>
      </c>
      <c r="EC141" s="13" t="s">
        <v>2626</v>
      </c>
      <c r="ED141" s="13" t="s">
        <v>2626</v>
      </c>
      <c r="EE141" s="13" t="s">
        <v>2626</v>
      </c>
      <c r="EF141" s="13" t="s">
        <v>50</v>
      </c>
      <c r="EG141" s="13" t="s">
        <v>50</v>
      </c>
      <c r="EH141" s="13" t="s">
        <v>2626</v>
      </c>
      <c r="EI141" s="13" t="s">
        <v>2626</v>
      </c>
      <c r="EJ141" s="13" t="s">
        <v>2626</v>
      </c>
      <c r="EK141" s="13" t="s">
        <v>2626</v>
      </c>
      <c r="EL141" s="99"/>
      <c r="EM141" s="99"/>
    </row>
    <row r="142" spans="1:143" s="13" customFormat="1" ht="15" x14ac:dyDescent="0.25">
      <c r="A142" s="13" t="s">
        <v>461</v>
      </c>
      <c r="B142" s="98">
        <v>96</v>
      </c>
      <c r="C142" s="98">
        <v>1</v>
      </c>
      <c r="D142" s="98"/>
      <c r="E142" s="97" t="s">
        <v>95</v>
      </c>
      <c r="F142" s="97"/>
      <c r="G142" s="214" t="s">
        <v>4209</v>
      </c>
      <c r="H142" s="14" t="s">
        <v>2623</v>
      </c>
      <c r="I142" s="14" t="s">
        <v>415</v>
      </c>
      <c r="J142" s="13" t="s">
        <v>2636</v>
      </c>
      <c r="K142" s="13" t="s">
        <v>2788</v>
      </c>
      <c r="L142" s="13" t="s">
        <v>2788</v>
      </c>
      <c r="M142" s="13" t="s">
        <v>2626</v>
      </c>
      <c r="N142" s="13" t="s">
        <v>2626</v>
      </c>
      <c r="O142" s="47" t="s">
        <v>2820</v>
      </c>
      <c r="P142" s="13" t="s">
        <v>2820</v>
      </c>
      <c r="Q142" s="13" t="s">
        <v>50</v>
      </c>
      <c r="R142" s="13" t="s">
        <v>50</v>
      </c>
      <c r="S142" s="13" t="s">
        <v>2626</v>
      </c>
      <c r="T142" s="13" t="s">
        <v>2626</v>
      </c>
      <c r="U142" s="13" t="s">
        <v>2626</v>
      </c>
      <c r="V142" s="13" t="s">
        <v>2881</v>
      </c>
      <c r="W142" s="13" t="s">
        <v>2899</v>
      </c>
      <c r="X142" s="13" t="s">
        <v>2899</v>
      </c>
      <c r="Y142" s="13" t="s">
        <v>2899</v>
      </c>
      <c r="Z142" s="13" t="s">
        <v>2899</v>
      </c>
      <c r="AA142" s="13" t="s">
        <v>2899</v>
      </c>
      <c r="AB142" s="13" t="s">
        <v>2929</v>
      </c>
      <c r="AC142" s="13" t="s">
        <v>50</v>
      </c>
      <c r="AD142" s="13" t="s">
        <v>50</v>
      </c>
      <c r="AE142" s="13" t="s">
        <v>50</v>
      </c>
      <c r="AF142" s="13" t="s">
        <v>2626</v>
      </c>
      <c r="AG142" s="13" t="s">
        <v>2626</v>
      </c>
      <c r="AH142" s="13" t="s">
        <v>50</v>
      </c>
      <c r="AI142" s="13" t="s">
        <v>50</v>
      </c>
      <c r="AJ142" s="13" t="s">
        <v>2961</v>
      </c>
      <c r="AK142" s="13" t="s">
        <v>2961</v>
      </c>
      <c r="AL142" s="13" t="s">
        <v>50</v>
      </c>
      <c r="AM142" s="13" t="s">
        <v>50</v>
      </c>
      <c r="AN142" s="13" t="s">
        <v>50</v>
      </c>
      <c r="AO142" s="13" t="s">
        <v>50</v>
      </c>
      <c r="AP142" s="13" t="s">
        <v>50</v>
      </c>
      <c r="AQ142" s="13" t="s">
        <v>50</v>
      </c>
      <c r="AR142" s="13" t="s">
        <v>50</v>
      </c>
      <c r="AS142" s="13" t="s">
        <v>50</v>
      </c>
      <c r="AT142" s="13" t="s">
        <v>3667</v>
      </c>
      <c r="AU142" s="13" t="s">
        <v>2984</v>
      </c>
      <c r="AV142" s="13" t="s">
        <v>3021</v>
      </c>
      <c r="AW142" s="13" t="s">
        <v>3021</v>
      </c>
      <c r="AX142" s="13" t="s">
        <v>50</v>
      </c>
      <c r="AY142" s="13" t="s">
        <v>50</v>
      </c>
      <c r="AZ142" s="13" t="s">
        <v>50</v>
      </c>
      <c r="BA142" s="13" t="s">
        <v>2626</v>
      </c>
      <c r="BB142" s="13" t="s">
        <v>2626</v>
      </c>
      <c r="BC142" s="13" t="s">
        <v>2626</v>
      </c>
      <c r="BD142" s="13" t="s">
        <v>3685</v>
      </c>
      <c r="BE142" s="13" t="s">
        <v>50</v>
      </c>
      <c r="BF142" s="13" t="s">
        <v>50</v>
      </c>
      <c r="BG142" s="13" t="s">
        <v>50</v>
      </c>
      <c r="BH142" s="13" t="s">
        <v>50</v>
      </c>
      <c r="BI142" s="13" t="s">
        <v>50</v>
      </c>
      <c r="BJ142" s="13" t="s">
        <v>2626</v>
      </c>
      <c r="BK142" s="13" t="s">
        <v>2626</v>
      </c>
      <c r="BL142" s="13" t="s">
        <v>3093</v>
      </c>
      <c r="BM142" s="13" t="s">
        <v>3116</v>
      </c>
      <c r="BN142" s="13" t="s">
        <v>50</v>
      </c>
      <c r="BO142" s="13" t="s">
        <v>50</v>
      </c>
      <c r="BP142" s="13" t="s">
        <v>50</v>
      </c>
      <c r="BQ142" s="13" t="s">
        <v>50</v>
      </c>
      <c r="BR142" s="13" t="s">
        <v>50</v>
      </c>
      <c r="BS142" s="13" t="s">
        <v>50</v>
      </c>
      <c r="BT142" s="13" t="s">
        <v>2626</v>
      </c>
      <c r="BU142" s="13" t="s">
        <v>2626</v>
      </c>
      <c r="BV142" s="13" t="s">
        <v>3145</v>
      </c>
      <c r="BW142" s="13" t="s">
        <v>3165</v>
      </c>
      <c r="BX142" s="13" t="s">
        <v>50</v>
      </c>
      <c r="BY142" s="13" t="s">
        <v>50</v>
      </c>
      <c r="BZ142" s="13" t="s">
        <v>2626</v>
      </c>
      <c r="CA142" s="13" t="s">
        <v>2626</v>
      </c>
      <c r="CB142" s="13" t="s">
        <v>50</v>
      </c>
      <c r="CC142" s="13" t="s">
        <v>2626</v>
      </c>
      <c r="CD142" s="13" t="s">
        <v>2626</v>
      </c>
      <c r="CE142" s="13" t="s">
        <v>50</v>
      </c>
      <c r="CF142" s="13" t="s">
        <v>50</v>
      </c>
      <c r="CG142" s="13" t="s">
        <v>50</v>
      </c>
      <c r="CH142" s="13" t="s">
        <v>2626</v>
      </c>
      <c r="CI142" s="13" t="s">
        <v>2626</v>
      </c>
      <c r="CJ142" s="13" t="s">
        <v>3237</v>
      </c>
      <c r="CK142" s="13" t="s">
        <v>3237</v>
      </c>
      <c r="CL142" s="13" t="s">
        <v>2626</v>
      </c>
      <c r="CM142" s="13" t="s">
        <v>2626</v>
      </c>
      <c r="CN142" s="13" t="s">
        <v>3237</v>
      </c>
      <c r="CO142" s="13" t="s">
        <v>2626</v>
      </c>
      <c r="CP142" s="13" t="s">
        <v>2626</v>
      </c>
      <c r="CQ142" s="13" t="s">
        <v>50</v>
      </c>
      <c r="CR142" s="13" t="s">
        <v>50</v>
      </c>
      <c r="CS142" s="13" t="s">
        <v>50</v>
      </c>
      <c r="CT142" s="13" t="s">
        <v>50</v>
      </c>
      <c r="CU142" s="13" t="s">
        <v>2626</v>
      </c>
      <c r="CV142" s="13" t="s">
        <v>2626</v>
      </c>
      <c r="CW142" s="13" t="s">
        <v>50</v>
      </c>
      <c r="CX142" s="13" t="s">
        <v>50</v>
      </c>
      <c r="CY142" s="13" t="s">
        <v>2626</v>
      </c>
      <c r="CZ142" s="13" t="s">
        <v>2626</v>
      </c>
      <c r="DA142" s="13" t="s">
        <v>2626</v>
      </c>
      <c r="DB142" s="13" t="s">
        <v>2626</v>
      </c>
      <c r="DC142" s="13" t="s">
        <v>50</v>
      </c>
      <c r="DD142" s="13" t="s">
        <v>2626</v>
      </c>
      <c r="DE142" s="13" t="s">
        <v>2626</v>
      </c>
      <c r="DF142" s="13" t="s">
        <v>2626</v>
      </c>
      <c r="DG142" s="13" t="s">
        <v>3347</v>
      </c>
      <c r="DH142" s="13" t="s">
        <v>2626</v>
      </c>
      <c r="DI142" s="13" t="s">
        <v>2626</v>
      </c>
      <c r="DJ142" s="13" t="s">
        <v>50</v>
      </c>
      <c r="DK142" s="13" t="s">
        <v>50</v>
      </c>
      <c r="DL142" s="13" t="s">
        <v>2626</v>
      </c>
      <c r="DM142" s="13" t="s">
        <v>50</v>
      </c>
      <c r="DN142" s="13" t="s">
        <v>50</v>
      </c>
      <c r="DO142" s="13" t="s">
        <v>50</v>
      </c>
      <c r="DP142" s="13" t="s">
        <v>2626</v>
      </c>
      <c r="DQ142" s="13" t="s">
        <v>2626</v>
      </c>
      <c r="DR142" s="13" t="s">
        <v>50</v>
      </c>
      <c r="DS142" s="13" t="s">
        <v>50</v>
      </c>
      <c r="DT142" s="13" t="s">
        <v>50</v>
      </c>
      <c r="DU142" s="13" t="s">
        <v>50</v>
      </c>
      <c r="DV142" s="13" t="s">
        <v>50</v>
      </c>
      <c r="DW142" s="13" t="s">
        <v>2626</v>
      </c>
      <c r="DX142" s="13" t="s">
        <v>2626</v>
      </c>
      <c r="DY142" s="13" t="s">
        <v>2626</v>
      </c>
      <c r="DZ142" s="13" t="s">
        <v>2626</v>
      </c>
      <c r="EA142" s="13" t="s">
        <v>50</v>
      </c>
      <c r="EB142" s="13" t="s">
        <v>2626</v>
      </c>
      <c r="EC142" s="13" t="s">
        <v>2626</v>
      </c>
      <c r="ED142" s="13" t="s">
        <v>2626</v>
      </c>
      <c r="EE142" s="13" t="s">
        <v>2626</v>
      </c>
      <c r="EF142" s="13" t="s">
        <v>50</v>
      </c>
      <c r="EG142" s="13" t="s">
        <v>50</v>
      </c>
      <c r="EH142" s="13" t="s">
        <v>3459</v>
      </c>
      <c r="EI142" s="13" t="s">
        <v>3459</v>
      </c>
      <c r="EJ142" s="13" t="s">
        <v>3459</v>
      </c>
      <c r="EK142" s="13" t="s">
        <v>3459</v>
      </c>
      <c r="EL142" s="99"/>
      <c r="EM142" s="99"/>
    </row>
    <row r="143" spans="1:143" s="13" customFormat="1" ht="15" x14ac:dyDescent="0.25">
      <c r="A143" s="13" t="s">
        <v>489</v>
      </c>
      <c r="B143" s="98">
        <v>1</v>
      </c>
      <c r="C143" s="98">
        <v>1</v>
      </c>
      <c r="D143" s="98"/>
      <c r="E143" s="98">
        <v>1</v>
      </c>
      <c r="F143" s="98"/>
      <c r="G143" s="93" t="s">
        <v>409</v>
      </c>
      <c r="H143" s="14" t="s">
        <v>2623</v>
      </c>
      <c r="I143" s="14" t="s">
        <v>415</v>
      </c>
      <c r="J143" s="13" t="s">
        <v>2637</v>
      </c>
      <c r="K143" s="13" t="s">
        <v>2789</v>
      </c>
      <c r="L143" s="13" t="s">
        <v>2789</v>
      </c>
      <c r="M143" s="13" t="s">
        <v>2626</v>
      </c>
      <c r="N143" s="13" t="s">
        <v>2626</v>
      </c>
      <c r="O143" s="47" t="s">
        <v>2626</v>
      </c>
      <c r="P143" s="13" t="s">
        <v>2626</v>
      </c>
      <c r="Q143" s="13" t="s">
        <v>50</v>
      </c>
      <c r="R143" s="13" t="s">
        <v>50</v>
      </c>
      <c r="S143" s="13" t="s">
        <v>2626</v>
      </c>
      <c r="T143" s="13" t="s">
        <v>2626</v>
      </c>
      <c r="U143" s="13" t="s">
        <v>2626</v>
      </c>
      <c r="V143" s="13" t="s">
        <v>2626</v>
      </c>
      <c r="W143" s="13" t="s">
        <v>2626</v>
      </c>
      <c r="X143" s="13" t="s">
        <v>2626</v>
      </c>
      <c r="Y143" s="13" t="s">
        <v>2626</v>
      </c>
      <c r="Z143" s="13" t="s">
        <v>2626</v>
      </c>
      <c r="AA143" s="13" t="s">
        <v>2626</v>
      </c>
      <c r="AB143" s="13" t="s">
        <v>2626</v>
      </c>
      <c r="AC143" s="13" t="s">
        <v>50</v>
      </c>
      <c r="AD143" s="13" t="s">
        <v>50</v>
      </c>
      <c r="AE143" s="13" t="s">
        <v>50</v>
      </c>
      <c r="AF143" s="13" t="s">
        <v>2626</v>
      </c>
      <c r="AG143" s="13" t="s">
        <v>2626</v>
      </c>
      <c r="AH143" s="13" t="s">
        <v>50</v>
      </c>
      <c r="AI143" s="13" t="s">
        <v>50</v>
      </c>
      <c r="AJ143" s="13" t="s">
        <v>2626</v>
      </c>
      <c r="AK143" s="13" t="s">
        <v>2626</v>
      </c>
      <c r="AL143" s="13" t="s">
        <v>50</v>
      </c>
      <c r="AM143" s="13" t="s">
        <v>50</v>
      </c>
      <c r="AN143" s="13" t="s">
        <v>50</v>
      </c>
      <c r="AO143" s="13" t="s">
        <v>50</v>
      </c>
      <c r="AP143" s="13" t="s">
        <v>50</v>
      </c>
      <c r="AQ143" s="13" t="s">
        <v>50</v>
      </c>
      <c r="AR143" s="13" t="s">
        <v>50</v>
      </c>
      <c r="AS143" s="13" t="s">
        <v>50</v>
      </c>
      <c r="AT143" s="13" t="s">
        <v>3668</v>
      </c>
      <c r="AU143" s="13" t="s">
        <v>2626</v>
      </c>
      <c r="AV143" s="13" t="s">
        <v>2626</v>
      </c>
      <c r="AW143" s="13" t="s">
        <v>2626</v>
      </c>
      <c r="AX143" s="13" t="s">
        <v>50</v>
      </c>
      <c r="AY143" s="13" t="s">
        <v>50</v>
      </c>
      <c r="AZ143" s="13" t="s">
        <v>50</v>
      </c>
      <c r="BA143" s="13" t="s">
        <v>2626</v>
      </c>
      <c r="BB143" s="13" t="s">
        <v>2626</v>
      </c>
      <c r="BC143" s="13" t="s">
        <v>2626</v>
      </c>
      <c r="BD143" s="13" t="s">
        <v>3686</v>
      </c>
      <c r="BE143" s="13" t="s">
        <v>50</v>
      </c>
      <c r="BF143" s="13" t="s">
        <v>50</v>
      </c>
      <c r="BG143" s="13" t="s">
        <v>50</v>
      </c>
      <c r="BH143" s="13" t="s">
        <v>50</v>
      </c>
      <c r="BI143" s="13" t="s">
        <v>50</v>
      </c>
      <c r="BJ143" s="13" t="s">
        <v>2626</v>
      </c>
      <c r="BK143" s="13" t="s">
        <v>2626</v>
      </c>
      <c r="BL143" s="13" t="s">
        <v>2626</v>
      </c>
      <c r="BM143" s="13" t="s">
        <v>2626</v>
      </c>
      <c r="BN143" s="13" t="s">
        <v>50</v>
      </c>
      <c r="BO143" s="13" t="s">
        <v>50</v>
      </c>
      <c r="BP143" s="13" t="s">
        <v>50</v>
      </c>
      <c r="BQ143" s="13" t="s">
        <v>50</v>
      </c>
      <c r="BR143" s="13" t="s">
        <v>50</v>
      </c>
      <c r="BS143" s="13" t="s">
        <v>50</v>
      </c>
      <c r="BT143" s="13" t="s">
        <v>2626</v>
      </c>
      <c r="BU143" s="13" t="s">
        <v>2626</v>
      </c>
      <c r="BV143" s="13" t="s">
        <v>2626</v>
      </c>
      <c r="BW143" s="13" t="s">
        <v>2626</v>
      </c>
      <c r="BX143" s="13" t="s">
        <v>50</v>
      </c>
      <c r="BY143" s="13" t="s">
        <v>50</v>
      </c>
      <c r="BZ143" s="13" t="s">
        <v>3177</v>
      </c>
      <c r="CA143" s="13" t="s">
        <v>2626</v>
      </c>
      <c r="CB143" s="13" t="s">
        <v>50</v>
      </c>
      <c r="CC143" s="13" t="s">
        <v>2626</v>
      </c>
      <c r="CD143" s="13" t="s">
        <v>2626</v>
      </c>
      <c r="CE143" s="13" t="s">
        <v>50</v>
      </c>
      <c r="CF143" s="13" t="s">
        <v>50</v>
      </c>
      <c r="CG143" s="13" t="s">
        <v>50</v>
      </c>
      <c r="CH143" s="13" t="s">
        <v>2626</v>
      </c>
      <c r="CI143" s="13" t="s">
        <v>2626</v>
      </c>
      <c r="CJ143" s="13" t="s">
        <v>2626</v>
      </c>
      <c r="CK143" s="13" t="s">
        <v>2626</v>
      </c>
      <c r="CL143" s="13" t="s">
        <v>2626</v>
      </c>
      <c r="CM143" s="13" t="s">
        <v>2626</v>
      </c>
      <c r="CN143" s="13" t="s">
        <v>2626</v>
      </c>
      <c r="CO143" s="13" t="s">
        <v>2626</v>
      </c>
      <c r="CP143" s="13" t="s">
        <v>2626</v>
      </c>
      <c r="CQ143" s="13" t="s">
        <v>50</v>
      </c>
      <c r="CR143" s="13" t="s">
        <v>50</v>
      </c>
      <c r="CS143" s="13" t="s">
        <v>50</v>
      </c>
      <c r="CT143" s="13" t="s">
        <v>50</v>
      </c>
      <c r="CU143" s="13" t="s">
        <v>2626</v>
      </c>
      <c r="CV143" s="13" t="s">
        <v>2626</v>
      </c>
      <c r="CW143" s="13" t="s">
        <v>50</v>
      </c>
      <c r="CX143" s="13" t="s">
        <v>50</v>
      </c>
      <c r="CY143" s="13" t="s">
        <v>2626</v>
      </c>
      <c r="CZ143" s="13" t="s">
        <v>2626</v>
      </c>
      <c r="DA143" s="13" t="s">
        <v>2626</v>
      </c>
      <c r="DB143" s="13" t="s">
        <v>2626</v>
      </c>
      <c r="DC143" s="13" t="s">
        <v>50</v>
      </c>
      <c r="DD143" s="13" t="s">
        <v>2626</v>
      </c>
      <c r="DE143" s="13" t="s">
        <v>2626</v>
      </c>
      <c r="DF143" s="13" t="s">
        <v>2626</v>
      </c>
      <c r="DG143" s="13" t="s">
        <v>2626</v>
      </c>
      <c r="DH143" s="13" t="s">
        <v>2626</v>
      </c>
      <c r="DI143" s="13" t="s">
        <v>2626</v>
      </c>
      <c r="DJ143" s="13" t="s">
        <v>50</v>
      </c>
      <c r="DK143" s="13" t="s">
        <v>50</v>
      </c>
      <c r="DL143" s="13" t="s">
        <v>2626</v>
      </c>
      <c r="DM143" s="13" t="s">
        <v>50</v>
      </c>
      <c r="DN143" s="13" t="s">
        <v>50</v>
      </c>
      <c r="DO143" s="13" t="s">
        <v>50</v>
      </c>
      <c r="DP143" s="13" t="s">
        <v>2626</v>
      </c>
      <c r="DQ143" s="13" t="s">
        <v>2626</v>
      </c>
      <c r="DR143" s="13" t="s">
        <v>50</v>
      </c>
      <c r="DS143" s="13" t="s">
        <v>50</v>
      </c>
      <c r="DT143" s="13" t="s">
        <v>50</v>
      </c>
      <c r="DU143" s="13" t="s">
        <v>50</v>
      </c>
      <c r="DV143" s="13" t="s">
        <v>50</v>
      </c>
      <c r="DW143" s="13" t="s">
        <v>2626</v>
      </c>
      <c r="DX143" s="13" t="s">
        <v>2626</v>
      </c>
      <c r="DY143" s="13" t="s">
        <v>2626</v>
      </c>
      <c r="DZ143" s="13" t="s">
        <v>2626</v>
      </c>
      <c r="EA143" s="13" t="s">
        <v>50</v>
      </c>
      <c r="EB143" s="13" t="s">
        <v>2626</v>
      </c>
      <c r="EC143" s="13" t="s">
        <v>2626</v>
      </c>
      <c r="ED143" s="13" t="s">
        <v>2626</v>
      </c>
      <c r="EE143" s="13" t="s">
        <v>3430</v>
      </c>
      <c r="EF143" s="13" t="s">
        <v>50</v>
      </c>
      <c r="EG143" s="13" t="s">
        <v>50</v>
      </c>
      <c r="EH143" s="13" t="s">
        <v>3460</v>
      </c>
      <c r="EI143" s="13" t="s">
        <v>3460</v>
      </c>
      <c r="EJ143" s="13" t="s">
        <v>3460</v>
      </c>
      <c r="EK143" s="13" t="s">
        <v>3460</v>
      </c>
      <c r="EL143" s="99"/>
      <c r="EM143" s="99"/>
    </row>
    <row r="144" spans="1:143" s="13" customFormat="1" ht="15" x14ac:dyDescent="0.25">
      <c r="A144" s="13" t="s">
        <v>490</v>
      </c>
      <c r="B144" s="98">
        <v>2</v>
      </c>
      <c r="C144" s="98">
        <v>1</v>
      </c>
      <c r="D144" s="98"/>
      <c r="E144" s="97" t="s">
        <v>95</v>
      </c>
      <c r="F144" s="97"/>
      <c r="G144" s="93" t="s">
        <v>410</v>
      </c>
      <c r="H144" s="14" t="s">
        <v>2623</v>
      </c>
      <c r="I144" s="14" t="s">
        <v>415</v>
      </c>
      <c r="J144" s="13" t="s">
        <v>2626</v>
      </c>
      <c r="K144" s="13" t="s">
        <v>2626</v>
      </c>
      <c r="L144" s="13" t="s">
        <v>2626</v>
      </c>
      <c r="M144" s="13" t="s">
        <v>2626</v>
      </c>
      <c r="N144" s="13" t="s">
        <v>2626</v>
      </c>
      <c r="O144" s="47" t="s">
        <v>2626</v>
      </c>
      <c r="P144" s="13" t="s">
        <v>2626</v>
      </c>
      <c r="Q144" s="13" t="s">
        <v>50</v>
      </c>
      <c r="R144" s="13" t="s">
        <v>50</v>
      </c>
      <c r="S144" s="13" t="s">
        <v>2626</v>
      </c>
      <c r="T144" s="13" t="s">
        <v>2626</v>
      </c>
      <c r="U144" s="13" t="s">
        <v>2626</v>
      </c>
      <c r="V144" s="13" t="s">
        <v>2626</v>
      </c>
      <c r="W144" s="13" t="s">
        <v>2626</v>
      </c>
      <c r="X144" s="13" t="s">
        <v>2626</v>
      </c>
      <c r="Y144" s="13" t="s">
        <v>2626</v>
      </c>
      <c r="Z144" s="13" t="s">
        <v>2626</v>
      </c>
      <c r="AA144" s="13" t="s">
        <v>2626</v>
      </c>
      <c r="AB144" s="13" t="s">
        <v>2626</v>
      </c>
      <c r="AC144" s="13" t="s">
        <v>50</v>
      </c>
      <c r="AD144" s="13" t="s">
        <v>50</v>
      </c>
      <c r="AE144" s="13" t="s">
        <v>50</v>
      </c>
      <c r="AF144" s="13" t="s">
        <v>2626</v>
      </c>
      <c r="AG144" s="13" t="s">
        <v>2626</v>
      </c>
      <c r="AH144" s="13" t="s">
        <v>50</v>
      </c>
      <c r="AI144" s="13" t="s">
        <v>50</v>
      </c>
      <c r="AJ144" s="13" t="s">
        <v>2626</v>
      </c>
      <c r="AK144" s="13" t="s">
        <v>2626</v>
      </c>
      <c r="AL144" s="13" t="s">
        <v>50</v>
      </c>
      <c r="AM144" s="13" t="s">
        <v>50</v>
      </c>
      <c r="AN144" s="13" t="s">
        <v>50</v>
      </c>
      <c r="AO144" s="13" t="s">
        <v>50</v>
      </c>
      <c r="AP144" s="13" t="s">
        <v>50</v>
      </c>
      <c r="AQ144" s="13" t="s">
        <v>50</v>
      </c>
      <c r="AR144" s="13" t="s">
        <v>50</v>
      </c>
      <c r="AS144" s="13" t="s">
        <v>50</v>
      </c>
      <c r="AT144" s="13" t="s">
        <v>2626</v>
      </c>
      <c r="AU144" s="13" t="s">
        <v>2626</v>
      </c>
      <c r="AV144" s="13" t="s">
        <v>2626</v>
      </c>
      <c r="AW144" s="13" t="s">
        <v>2626</v>
      </c>
      <c r="AX144" s="13" t="s">
        <v>50</v>
      </c>
      <c r="AY144" s="13" t="s">
        <v>50</v>
      </c>
      <c r="AZ144" s="13" t="s">
        <v>50</v>
      </c>
      <c r="BA144" s="13" t="s">
        <v>2626</v>
      </c>
      <c r="BB144" s="13" t="s">
        <v>2626</v>
      </c>
      <c r="BC144" s="13" t="s">
        <v>2626</v>
      </c>
      <c r="BD144" s="13" t="s">
        <v>2626</v>
      </c>
      <c r="BE144" s="13" t="s">
        <v>50</v>
      </c>
      <c r="BF144" s="13" t="s">
        <v>50</v>
      </c>
      <c r="BG144" s="13" t="s">
        <v>50</v>
      </c>
      <c r="BH144" s="13" t="s">
        <v>50</v>
      </c>
      <c r="BI144" s="13" t="s">
        <v>50</v>
      </c>
      <c r="BJ144" s="13" t="s">
        <v>2626</v>
      </c>
      <c r="BK144" s="13" t="s">
        <v>2626</v>
      </c>
      <c r="BL144" s="13" t="s">
        <v>2626</v>
      </c>
      <c r="BM144" s="13" t="s">
        <v>2626</v>
      </c>
      <c r="BN144" s="13" t="s">
        <v>50</v>
      </c>
      <c r="BO144" s="13" t="s">
        <v>50</v>
      </c>
      <c r="BP144" s="13" t="s">
        <v>50</v>
      </c>
      <c r="BQ144" s="13" t="s">
        <v>50</v>
      </c>
      <c r="BR144" s="13" t="s">
        <v>50</v>
      </c>
      <c r="BS144" s="13" t="s">
        <v>50</v>
      </c>
      <c r="BT144" s="13" t="s">
        <v>2626</v>
      </c>
      <c r="BU144" s="13" t="s">
        <v>2626</v>
      </c>
      <c r="BV144" s="13" t="s">
        <v>2626</v>
      </c>
      <c r="BW144" s="13" t="s">
        <v>2626</v>
      </c>
      <c r="BX144" s="13" t="s">
        <v>50</v>
      </c>
      <c r="BY144" s="13" t="s">
        <v>50</v>
      </c>
      <c r="BZ144" s="13" t="s">
        <v>2626</v>
      </c>
      <c r="CA144" s="13" t="s">
        <v>2626</v>
      </c>
      <c r="CB144" s="13" t="s">
        <v>50</v>
      </c>
      <c r="CC144" s="13" t="s">
        <v>2626</v>
      </c>
      <c r="CD144" s="13" t="s">
        <v>2626</v>
      </c>
      <c r="CE144" s="13" t="s">
        <v>50</v>
      </c>
      <c r="CF144" s="13" t="s">
        <v>50</v>
      </c>
      <c r="CG144" s="13" t="s">
        <v>50</v>
      </c>
      <c r="CH144" s="13" t="s">
        <v>2626</v>
      </c>
      <c r="CI144" s="13" t="s">
        <v>2626</v>
      </c>
      <c r="CJ144" s="13" t="s">
        <v>2626</v>
      </c>
      <c r="CK144" s="13" t="s">
        <v>2626</v>
      </c>
      <c r="CL144" s="13" t="s">
        <v>2626</v>
      </c>
      <c r="CM144" s="13" t="s">
        <v>2626</v>
      </c>
      <c r="CN144" s="13" t="s">
        <v>2626</v>
      </c>
      <c r="CO144" s="13" t="s">
        <v>2626</v>
      </c>
      <c r="CP144" s="13" t="s">
        <v>2626</v>
      </c>
      <c r="CQ144" s="13" t="s">
        <v>50</v>
      </c>
      <c r="CR144" s="13" t="s">
        <v>50</v>
      </c>
      <c r="CS144" s="13" t="s">
        <v>50</v>
      </c>
      <c r="CT144" s="13" t="s">
        <v>50</v>
      </c>
      <c r="CU144" s="13" t="s">
        <v>2626</v>
      </c>
      <c r="CV144" s="13" t="s">
        <v>2626</v>
      </c>
      <c r="CW144" s="13" t="s">
        <v>50</v>
      </c>
      <c r="CX144" s="13" t="s">
        <v>50</v>
      </c>
      <c r="CY144" s="13" t="s">
        <v>2626</v>
      </c>
      <c r="CZ144" s="13" t="s">
        <v>2626</v>
      </c>
      <c r="DA144" s="13" t="s">
        <v>2626</v>
      </c>
      <c r="DB144" s="13" t="s">
        <v>2626</v>
      </c>
      <c r="DC144" s="13" t="s">
        <v>50</v>
      </c>
      <c r="DD144" s="13" t="s">
        <v>2626</v>
      </c>
      <c r="DE144" s="13" t="s">
        <v>2626</v>
      </c>
      <c r="DF144" s="13" t="s">
        <v>2626</v>
      </c>
      <c r="DG144" s="13" t="s">
        <v>2626</v>
      </c>
      <c r="DH144" s="13" t="s">
        <v>2626</v>
      </c>
      <c r="DI144" s="13" t="s">
        <v>2626</v>
      </c>
      <c r="DJ144" s="13" t="s">
        <v>50</v>
      </c>
      <c r="DK144" s="13" t="s">
        <v>50</v>
      </c>
      <c r="DL144" s="13" t="s">
        <v>2626</v>
      </c>
      <c r="DM144" s="13" t="s">
        <v>50</v>
      </c>
      <c r="DN144" s="13" t="s">
        <v>50</v>
      </c>
      <c r="DO144" s="13" t="s">
        <v>50</v>
      </c>
      <c r="DP144" s="13" t="s">
        <v>2626</v>
      </c>
      <c r="DQ144" s="13" t="s">
        <v>2626</v>
      </c>
      <c r="DR144" s="13" t="s">
        <v>50</v>
      </c>
      <c r="DS144" s="13" t="s">
        <v>50</v>
      </c>
      <c r="DT144" s="13" t="s">
        <v>50</v>
      </c>
      <c r="DU144" s="13" t="s">
        <v>50</v>
      </c>
      <c r="DV144" s="13" t="s">
        <v>50</v>
      </c>
      <c r="DW144" s="13" t="s">
        <v>2626</v>
      </c>
      <c r="DX144" s="13" t="s">
        <v>2626</v>
      </c>
      <c r="DY144" s="13" t="s">
        <v>2626</v>
      </c>
      <c r="DZ144" s="13" t="s">
        <v>2626</v>
      </c>
      <c r="EA144" s="13" t="s">
        <v>50</v>
      </c>
      <c r="EB144" s="13" t="s">
        <v>2626</v>
      </c>
      <c r="EC144" s="13" t="s">
        <v>2626</v>
      </c>
      <c r="ED144" s="13" t="s">
        <v>2626</v>
      </c>
      <c r="EE144" s="13" t="s">
        <v>2626</v>
      </c>
      <c r="EF144" s="13" t="s">
        <v>50</v>
      </c>
      <c r="EG144" s="13" t="s">
        <v>50</v>
      </c>
      <c r="EH144" s="13" t="s">
        <v>2626</v>
      </c>
      <c r="EI144" s="13" t="s">
        <v>2626</v>
      </c>
      <c r="EJ144" s="13" t="s">
        <v>2626</v>
      </c>
      <c r="EK144" s="13" t="s">
        <v>2626</v>
      </c>
      <c r="EL144" s="99"/>
      <c r="EM144" s="99"/>
    </row>
    <row r="145" spans="1:143" s="13" customFormat="1" ht="15" x14ac:dyDescent="0.25">
      <c r="A145" s="30" t="s">
        <v>491</v>
      </c>
      <c r="B145" s="98">
        <v>15</v>
      </c>
      <c r="C145" s="98">
        <v>1</v>
      </c>
      <c r="D145" s="98"/>
      <c r="E145" s="97" t="s">
        <v>95</v>
      </c>
      <c r="F145" s="97"/>
      <c r="G145" s="93" t="s">
        <v>411</v>
      </c>
      <c r="H145" s="14" t="s">
        <v>2623</v>
      </c>
      <c r="I145" s="14" t="s">
        <v>415</v>
      </c>
      <c r="J145" s="13" t="s">
        <v>2626</v>
      </c>
      <c r="K145" s="13" t="s">
        <v>2626</v>
      </c>
      <c r="L145" s="13" t="s">
        <v>2626</v>
      </c>
      <c r="M145" s="13" t="s">
        <v>2804</v>
      </c>
      <c r="N145" s="13" t="s">
        <v>2804</v>
      </c>
      <c r="O145" s="47" t="s">
        <v>2821</v>
      </c>
      <c r="P145" s="13" t="s">
        <v>2821</v>
      </c>
      <c r="Q145" s="13" t="s">
        <v>50</v>
      </c>
      <c r="R145" s="13" t="s">
        <v>50</v>
      </c>
      <c r="S145" s="13" t="s">
        <v>2626</v>
      </c>
      <c r="T145" s="13" t="s">
        <v>2626</v>
      </c>
      <c r="U145" s="13" t="s">
        <v>2626</v>
      </c>
      <c r="V145" s="13" t="s">
        <v>2882</v>
      </c>
      <c r="W145" s="13" t="s">
        <v>2900</v>
      </c>
      <c r="X145" s="13" t="s">
        <v>2900</v>
      </c>
      <c r="Y145" s="13" t="s">
        <v>2900</v>
      </c>
      <c r="Z145" s="13" t="s">
        <v>2900</v>
      </c>
      <c r="AA145" s="13" t="s">
        <v>2917</v>
      </c>
      <c r="AB145" s="13" t="s">
        <v>2917</v>
      </c>
      <c r="AC145" s="13" t="s">
        <v>50</v>
      </c>
      <c r="AD145" s="13" t="s">
        <v>50</v>
      </c>
      <c r="AE145" s="13" t="s">
        <v>50</v>
      </c>
      <c r="AF145" s="13" t="s">
        <v>2626</v>
      </c>
      <c r="AG145" s="13" t="s">
        <v>2626</v>
      </c>
      <c r="AH145" s="13" t="s">
        <v>50</v>
      </c>
      <c r="AI145" s="13" t="s">
        <v>50</v>
      </c>
      <c r="AJ145" s="13" t="s">
        <v>3609</v>
      </c>
      <c r="AK145" s="13" t="s">
        <v>3609</v>
      </c>
      <c r="AL145" s="13" t="s">
        <v>50</v>
      </c>
      <c r="AM145" s="13" t="s">
        <v>50</v>
      </c>
      <c r="AN145" s="13" t="s">
        <v>50</v>
      </c>
      <c r="AO145" s="13" t="s">
        <v>50</v>
      </c>
      <c r="AP145" s="13" t="s">
        <v>50</v>
      </c>
      <c r="AQ145" s="13" t="s">
        <v>50</v>
      </c>
      <c r="AR145" s="13" t="s">
        <v>50</v>
      </c>
      <c r="AS145" s="13" t="s">
        <v>50</v>
      </c>
      <c r="AT145" s="13" t="s">
        <v>3669</v>
      </c>
      <c r="AU145" s="13" t="s">
        <v>2985</v>
      </c>
      <c r="AV145" s="13" t="s">
        <v>3022</v>
      </c>
      <c r="AW145" s="13" t="s">
        <v>3022</v>
      </c>
      <c r="AX145" s="13" t="s">
        <v>50</v>
      </c>
      <c r="AY145" s="13" t="s">
        <v>50</v>
      </c>
      <c r="AZ145" s="13" t="s">
        <v>50</v>
      </c>
      <c r="BA145" s="13" t="s">
        <v>2626</v>
      </c>
      <c r="BB145" s="13" t="s">
        <v>2626</v>
      </c>
      <c r="BC145" s="13" t="s">
        <v>2626</v>
      </c>
      <c r="BD145" s="13" t="s">
        <v>3687</v>
      </c>
      <c r="BE145" s="13" t="s">
        <v>50</v>
      </c>
      <c r="BF145" s="13" t="s">
        <v>50</v>
      </c>
      <c r="BG145" s="13" t="s">
        <v>50</v>
      </c>
      <c r="BH145" s="13" t="s">
        <v>50</v>
      </c>
      <c r="BI145" s="13" t="s">
        <v>50</v>
      </c>
      <c r="BJ145" s="13" t="s">
        <v>2626</v>
      </c>
      <c r="BK145" s="13" t="s">
        <v>2626</v>
      </c>
      <c r="BL145" s="13" t="s">
        <v>3094</v>
      </c>
      <c r="BM145" s="13" t="s">
        <v>3117</v>
      </c>
      <c r="BN145" s="13" t="s">
        <v>50</v>
      </c>
      <c r="BO145" s="13" t="s">
        <v>50</v>
      </c>
      <c r="BP145" s="13" t="s">
        <v>50</v>
      </c>
      <c r="BQ145" s="13" t="s">
        <v>50</v>
      </c>
      <c r="BR145" s="13" t="s">
        <v>50</v>
      </c>
      <c r="BS145" s="13" t="s">
        <v>50</v>
      </c>
      <c r="BT145" s="13" t="s">
        <v>2626</v>
      </c>
      <c r="BU145" s="13" t="s">
        <v>2626</v>
      </c>
      <c r="BV145" s="13" t="s">
        <v>2626</v>
      </c>
      <c r="BW145" s="13" t="s">
        <v>2626</v>
      </c>
      <c r="BX145" s="13" t="s">
        <v>50</v>
      </c>
      <c r="BY145" s="13" t="s">
        <v>50</v>
      </c>
      <c r="BZ145" s="13" t="s">
        <v>3178</v>
      </c>
      <c r="CA145" s="13" t="s">
        <v>2626</v>
      </c>
      <c r="CB145" s="13" t="s">
        <v>50</v>
      </c>
      <c r="CC145" s="13" t="s">
        <v>3198</v>
      </c>
      <c r="CD145" s="13" t="s">
        <v>3198</v>
      </c>
      <c r="CE145" s="13" t="s">
        <v>50</v>
      </c>
      <c r="CF145" s="13" t="s">
        <v>50</v>
      </c>
      <c r="CG145" s="13" t="s">
        <v>50</v>
      </c>
      <c r="CH145" s="13" t="s">
        <v>2626</v>
      </c>
      <c r="CI145" s="13" t="s">
        <v>2626</v>
      </c>
      <c r="CJ145" s="13" t="s">
        <v>3238</v>
      </c>
      <c r="CK145" s="13" t="s">
        <v>2626</v>
      </c>
      <c r="CL145" s="13" t="s">
        <v>2626</v>
      </c>
      <c r="CM145" s="13" t="s">
        <v>2626</v>
      </c>
      <c r="CN145" s="13" t="s">
        <v>2626</v>
      </c>
      <c r="CO145" s="13" t="s">
        <v>2626</v>
      </c>
      <c r="CP145" s="13" t="s">
        <v>2626</v>
      </c>
      <c r="CQ145" s="13" t="s">
        <v>50</v>
      </c>
      <c r="CR145" s="13" t="s">
        <v>50</v>
      </c>
      <c r="CS145" s="13" t="s">
        <v>50</v>
      </c>
      <c r="CT145" s="13" t="s">
        <v>50</v>
      </c>
      <c r="CU145" s="13" t="s">
        <v>4253</v>
      </c>
      <c r="CV145" s="13" t="s">
        <v>4253</v>
      </c>
      <c r="CW145" s="13" t="s">
        <v>50</v>
      </c>
      <c r="CX145" s="13" t="s">
        <v>50</v>
      </c>
      <c r="CY145" s="13" t="s">
        <v>2626</v>
      </c>
      <c r="CZ145" s="13" t="s">
        <v>2626</v>
      </c>
      <c r="DA145" s="13" t="s">
        <v>2626</v>
      </c>
      <c r="DB145" s="13" t="s">
        <v>3313</v>
      </c>
      <c r="DC145" s="13" t="s">
        <v>50</v>
      </c>
      <c r="DD145" s="13" t="s">
        <v>3320</v>
      </c>
      <c r="DE145" s="13" t="s">
        <v>2626</v>
      </c>
      <c r="DF145" s="13" t="s">
        <v>2626</v>
      </c>
      <c r="DG145" s="13" t="s">
        <v>2626</v>
      </c>
      <c r="DH145" s="13" t="s">
        <v>2626</v>
      </c>
      <c r="DI145" s="13" t="s">
        <v>2626</v>
      </c>
      <c r="DJ145" s="13" t="s">
        <v>50</v>
      </c>
      <c r="DK145" s="13" t="s">
        <v>50</v>
      </c>
      <c r="DL145" s="13" t="s">
        <v>2626</v>
      </c>
      <c r="DM145" s="13" t="s">
        <v>50</v>
      </c>
      <c r="DN145" s="13" t="s">
        <v>50</v>
      </c>
      <c r="DO145" s="13" t="s">
        <v>50</v>
      </c>
      <c r="DP145" s="13" t="s">
        <v>2626</v>
      </c>
      <c r="DQ145" s="13" t="s">
        <v>2626</v>
      </c>
      <c r="DR145" s="13" t="s">
        <v>50</v>
      </c>
      <c r="DS145" s="13" t="s">
        <v>50</v>
      </c>
      <c r="DT145" s="13" t="s">
        <v>50</v>
      </c>
      <c r="DU145" s="13" t="s">
        <v>50</v>
      </c>
      <c r="DV145" s="13" t="s">
        <v>50</v>
      </c>
      <c r="DW145" s="13" t="s">
        <v>2626</v>
      </c>
      <c r="DX145" s="13" t="s">
        <v>2626</v>
      </c>
      <c r="DY145" s="13" t="s">
        <v>2626</v>
      </c>
      <c r="DZ145" s="13" t="s">
        <v>2626</v>
      </c>
      <c r="EA145" s="13" t="s">
        <v>50</v>
      </c>
      <c r="EB145" s="13" t="s">
        <v>2626</v>
      </c>
      <c r="EC145" s="13" t="s">
        <v>2626</v>
      </c>
      <c r="ED145" s="13" t="s">
        <v>2626</v>
      </c>
      <c r="EE145" s="13" t="s">
        <v>3431</v>
      </c>
      <c r="EF145" s="13" t="s">
        <v>50</v>
      </c>
      <c r="EG145" s="13" t="s">
        <v>50</v>
      </c>
      <c r="EH145" s="13" t="s">
        <v>2626</v>
      </c>
      <c r="EI145" s="13" t="s">
        <v>2626</v>
      </c>
      <c r="EJ145" s="13" t="s">
        <v>2626</v>
      </c>
      <c r="EK145" s="13" t="s">
        <v>2626</v>
      </c>
      <c r="EL145" s="99"/>
      <c r="EM145" s="99"/>
    </row>
    <row r="146" spans="1:143" s="13" customFormat="1" ht="15" x14ac:dyDescent="0.25">
      <c r="A146" s="30" t="s">
        <v>492</v>
      </c>
      <c r="B146" s="98">
        <v>16</v>
      </c>
      <c r="C146" s="98">
        <v>1</v>
      </c>
      <c r="D146" s="98"/>
      <c r="E146" s="97" t="s">
        <v>95</v>
      </c>
      <c r="F146" s="97"/>
      <c r="G146" s="93" t="s">
        <v>3525</v>
      </c>
      <c r="H146" s="14" t="s">
        <v>2623</v>
      </c>
      <c r="I146" s="14" t="s">
        <v>415</v>
      </c>
      <c r="J146" s="13" t="s">
        <v>2626</v>
      </c>
      <c r="K146" s="13" t="s">
        <v>2626</v>
      </c>
      <c r="L146" s="13" t="s">
        <v>2626</v>
      </c>
      <c r="M146" s="13" t="s">
        <v>2805</v>
      </c>
      <c r="N146" s="13" t="s">
        <v>2805</v>
      </c>
      <c r="O146" s="47" t="s">
        <v>2626</v>
      </c>
      <c r="P146" s="13" t="s">
        <v>2626</v>
      </c>
      <c r="Q146" s="13" t="s">
        <v>50</v>
      </c>
      <c r="R146" s="13" t="s">
        <v>50</v>
      </c>
      <c r="S146" s="13" t="s">
        <v>2626</v>
      </c>
      <c r="T146" s="13" t="s">
        <v>2626</v>
      </c>
      <c r="U146" s="13" t="s">
        <v>2626</v>
      </c>
      <c r="V146" s="13" t="s">
        <v>2626</v>
      </c>
      <c r="W146" s="13" t="s">
        <v>2626</v>
      </c>
      <c r="X146" s="13" t="s">
        <v>2626</v>
      </c>
      <c r="Y146" s="13" t="s">
        <v>2908</v>
      </c>
      <c r="Z146" s="13" t="s">
        <v>2908</v>
      </c>
      <c r="AA146" s="13" t="s">
        <v>2626</v>
      </c>
      <c r="AB146" s="13" t="s">
        <v>2626</v>
      </c>
      <c r="AC146" s="13" t="s">
        <v>50</v>
      </c>
      <c r="AD146" s="13" t="s">
        <v>50</v>
      </c>
      <c r="AE146" s="13" t="s">
        <v>50</v>
      </c>
      <c r="AF146" s="13" t="s">
        <v>2947</v>
      </c>
      <c r="AG146" s="13" t="s">
        <v>2947</v>
      </c>
      <c r="AH146" s="13" t="s">
        <v>50</v>
      </c>
      <c r="AI146" s="13" t="s">
        <v>50</v>
      </c>
      <c r="AJ146" s="13" t="s">
        <v>2626</v>
      </c>
      <c r="AK146" s="13" t="s">
        <v>2626</v>
      </c>
      <c r="AL146" s="13" t="s">
        <v>50</v>
      </c>
      <c r="AM146" s="13" t="s">
        <v>50</v>
      </c>
      <c r="AN146" s="13" t="s">
        <v>50</v>
      </c>
      <c r="AO146" s="13" t="s">
        <v>50</v>
      </c>
      <c r="AP146" s="13" t="s">
        <v>50</v>
      </c>
      <c r="AQ146" s="13" t="s">
        <v>50</v>
      </c>
      <c r="AR146" s="13" t="s">
        <v>50</v>
      </c>
      <c r="AS146" s="13" t="s">
        <v>50</v>
      </c>
      <c r="AT146" s="13" t="s">
        <v>2626</v>
      </c>
      <c r="AU146" s="13" t="s">
        <v>2986</v>
      </c>
      <c r="AV146" s="13" t="s">
        <v>2626</v>
      </c>
      <c r="AW146" s="13" t="s">
        <v>2626</v>
      </c>
      <c r="AX146" s="13" t="s">
        <v>50</v>
      </c>
      <c r="AY146" s="13" t="s">
        <v>50</v>
      </c>
      <c r="AZ146" s="13" t="s">
        <v>50</v>
      </c>
      <c r="BA146" s="13" t="s">
        <v>2626</v>
      </c>
      <c r="BB146" s="13" t="s">
        <v>2626</v>
      </c>
      <c r="BC146" s="13" t="s">
        <v>2626</v>
      </c>
      <c r="BD146" s="13" t="s">
        <v>2626</v>
      </c>
      <c r="BE146" s="13" t="s">
        <v>50</v>
      </c>
      <c r="BF146" s="13" t="s">
        <v>50</v>
      </c>
      <c r="BG146" s="13" t="s">
        <v>50</v>
      </c>
      <c r="BH146" s="13" t="s">
        <v>50</v>
      </c>
      <c r="BI146" s="13" t="s">
        <v>50</v>
      </c>
      <c r="BJ146" s="13" t="s">
        <v>3052</v>
      </c>
      <c r="BK146" s="13" t="s">
        <v>3052</v>
      </c>
      <c r="BL146" s="13" t="s">
        <v>3095</v>
      </c>
      <c r="BM146" s="13" t="s">
        <v>3118</v>
      </c>
      <c r="BN146" s="13" t="s">
        <v>50</v>
      </c>
      <c r="BO146" s="13" t="s">
        <v>50</v>
      </c>
      <c r="BP146" s="13" t="s">
        <v>50</v>
      </c>
      <c r="BQ146" s="13" t="s">
        <v>50</v>
      </c>
      <c r="BR146" s="13" t="s">
        <v>50</v>
      </c>
      <c r="BS146" s="13" t="s">
        <v>50</v>
      </c>
      <c r="BT146" s="13" t="s">
        <v>2626</v>
      </c>
      <c r="BU146" s="13" t="s">
        <v>2626</v>
      </c>
      <c r="BV146" s="13" t="s">
        <v>2626</v>
      </c>
      <c r="BW146" s="13" t="s">
        <v>2626</v>
      </c>
      <c r="BX146" s="13" t="s">
        <v>50</v>
      </c>
      <c r="BY146" s="13" t="s">
        <v>50</v>
      </c>
      <c r="BZ146" s="13" t="s">
        <v>2626</v>
      </c>
      <c r="CA146" s="13" t="s">
        <v>2626</v>
      </c>
      <c r="CB146" s="13" t="s">
        <v>50</v>
      </c>
      <c r="CC146" s="13" t="s">
        <v>3199</v>
      </c>
      <c r="CD146" s="13" t="s">
        <v>3199</v>
      </c>
      <c r="CE146" s="13" t="s">
        <v>50</v>
      </c>
      <c r="CF146" s="13" t="s">
        <v>50</v>
      </c>
      <c r="CG146" s="13" t="s">
        <v>50</v>
      </c>
      <c r="CH146" s="13" t="s">
        <v>2626</v>
      </c>
      <c r="CI146" s="13" t="s">
        <v>2626</v>
      </c>
      <c r="CJ146" s="13" t="s">
        <v>2626</v>
      </c>
      <c r="CK146" s="13" t="s">
        <v>2626</v>
      </c>
      <c r="CL146" s="13" t="s">
        <v>2626</v>
      </c>
      <c r="CM146" s="13" t="s">
        <v>2626</v>
      </c>
      <c r="CN146" s="13" t="s">
        <v>2626</v>
      </c>
      <c r="CO146" s="13" t="s">
        <v>2626</v>
      </c>
      <c r="CP146" s="13" t="s">
        <v>2626</v>
      </c>
      <c r="CQ146" s="13" t="s">
        <v>50</v>
      </c>
      <c r="CR146" s="13" t="s">
        <v>50</v>
      </c>
      <c r="CS146" s="13" t="s">
        <v>50</v>
      </c>
      <c r="CT146" s="13" t="s">
        <v>50</v>
      </c>
      <c r="CU146" s="13" t="s">
        <v>3287</v>
      </c>
      <c r="CV146" s="13" t="s">
        <v>3287</v>
      </c>
      <c r="CW146" s="13" t="s">
        <v>50</v>
      </c>
      <c r="CX146" s="13" t="s">
        <v>50</v>
      </c>
      <c r="CY146" s="13" t="s">
        <v>2947</v>
      </c>
      <c r="CZ146" s="13" t="s">
        <v>2947</v>
      </c>
      <c r="DA146" s="13" t="s">
        <v>2626</v>
      </c>
      <c r="DB146" s="13" t="s">
        <v>3314</v>
      </c>
      <c r="DC146" s="13" t="s">
        <v>50</v>
      </c>
      <c r="DD146" s="13" t="s">
        <v>2626</v>
      </c>
      <c r="DE146" s="13" t="s">
        <v>2626</v>
      </c>
      <c r="DF146" s="13" t="s">
        <v>2626</v>
      </c>
      <c r="DG146" s="13" t="s">
        <v>2626</v>
      </c>
      <c r="DH146" s="13" t="s">
        <v>2947</v>
      </c>
      <c r="DI146" s="13" t="s">
        <v>2626</v>
      </c>
      <c r="DJ146" s="13" t="s">
        <v>50</v>
      </c>
      <c r="DK146" s="13" t="s">
        <v>50</v>
      </c>
      <c r="DL146" s="13" t="s">
        <v>2626</v>
      </c>
      <c r="DM146" s="13" t="s">
        <v>50</v>
      </c>
      <c r="DN146" s="13" t="s">
        <v>50</v>
      </c>
      <c r="DO146" s="13" t="s">
        <v>50</v>
      </c>
      <c r="DP146" s="13" t="s">
        <v>2626</v>
      </c>
      <c r="DQ146" s="13" t="s">
        <v>2626</v>
      </c>
      <c r="DR146" s="13" t="s">
        <v>50</v>
      </c>
      <c r="DS146" s="13" t="s">
        <v>50</v>
      </c>
      <c r="DT146" s="13" t="s">
        <v>50</v>
      </c>
      <c r="DU146" s="13" t="s">
        <v>50</v>
      </c>
      <c r="DV146" s="13" t="s">
        <v>50</v>
      </c>
      <c r="DW146" s="13" t="s">
        <v>2626</v>
      </c>
      <c r="DX146" s="13" t="s">
        <v>2626</v>
      </c>
      <c r="DY146" s="13" t="s">
        <v>2947</v>
      </c>
      <c r="DZ146" s="13" t="s">
        <v>2947</v>
      </c>
      <c r="EA146" s="13" t="s">
        <v>50</v>
      </c>
      <c r="EB146" s="13" t="s">
        <v>2626</v>
      </c>
      <c r="EC146" s="13" t="s">
        <v>2626</v>
      </c>
      <c r="ED146" s="13" t="s">
        <v>2626</v>
      </c>
      <c r="EE146" s="13" t="s">
        <v>2626</v>
      </c>
      <c r="EF146" s="13" t="s">
        <v>50</v>
      </c>
      <c r="EG146" s="13" t="s">
        <v>50</v>
      </c>
      <c r="EH146" s="13" t="s">
        <v>2626</v>
      </c>
      <c r="EI146" s="13" t="s">
        <v>2626</v>
      </c>
      <c r="EJ146" s="13" t="s">
        <v>2626</v>
      </c>
      <c r="EK146" s="13" t="s">
        <v>2626</v>
      </c>
      <c r="EL146" s="99"/>
      <c r="EM146" s="99"/>
    </row>
    <row r="147" spans="1:143" s="173" customFormat="1" ht="72" customHeight="1" x14ac:dyDescent="0.25">
      <c r="A147" s="16" t="s">
        <v>2567</v>
      </c>
      <c r="B147" s="175">
        <v>55</v>
      </c>
      <c r="C147" s="175">
        <v>1</v>
      </c>
      <c r="D147" s="175"/>
      <c r="E147" s="176" t="s">
        <v>956</v>
      </c>
      <c r="F147" s="176"/>
      <c r="G147" s="17" t="s">
        <v>3613</v>
      </c>
      <c r="H147" s="172" t="s">
        <v>5</v>
      </c>
      <c r="I147" s="172" t="s">
        <v>415</v>
      </c>
      <c r="J147" s="173" t="s">
        <v>9</v>
      </c>
      <c r="K147" s="173" t="s">
        <v>3621</v>
      </c>
      <c r="L147" s="173" t="s">
        <v>3621</v>
      </c>
      <c r="M147" s="173" t="s">
        <v>9</v>
      </c>
      <c r="N147" s="173" t="s">
        <v>9</v>
      </c>
      <c r="O147" s="174" t="s">
        <v>9</v>
      </c>
      <c r="P147" s="173" t="s">
        <v>9</v>
      </c>
      <c r="Q147" s="173" t="s">
        <v>50</v>
      </c>
      <c r="R147" s="173" t="s">
        <v>50</v>
      </c>
      <c r="S147" s="173" t="s">
        <v>3622</v>
      </c>
      <c r="T147" s="173" t="s">
        <v>3622</v>
      </c>
      <c r="U147" s="173" t="s">
        <v>9</v>
      </c>
      <c r="V147" s="173" t="s">
        <v>3623</v>
      </c>
      <c r="W147" s="173" t="s">
        <v>3624</v>
      </c>
      <c r="X147" s="173" t="s">
        <v>3624</v>
      </c>
      <c r="Y147" s="173" t="s">
        <v>9</v>
      </c>
      <c r="Z147" s="173" t="s">
        <v>9</v>
      </c>
      <c r="AA147" s="173" t="s">
        <v>3624</v>
      </c>
      <c r="AB147" s="173" t="s">
        <v>3625</v>
      </c>
      <c r="AC147" s="173" t="s">
        <v>50</v>
      </c>
      <c r="AD147" s="173" t="s">
        <v>50</v>
      </c>
      <c r="AE147" s="173" t="s">
        <v>50</v>
      </c>
      <c r="AF147" s="173" t="s">
        <v>3626</v>
      </c>
      <c r="AG147" s="173" t="s">
        <v>3626</v>
      </c>
      <c r="AH147" s="173" t="s">
        <v>50</v>
      </c>
      <c r="AI147" s="173" t="s">
        <v>50</v>
      </c>
      <c r="AJ147" s="173" t="s">
        <v>3627</v>
      </c>
      <c r="AK147" s="173" t="s">
        <v>3627</v>
      </c>
      <c r="AL147" s="173" t="s">
        <v>50</v>
      </c>
      <c r="AM147" s="173" t="s">
        <v>50</v>
      </c>
      <c r="AN147" s="173" t="s">
        <v>50</v>
      </c>
      <c r="AO147" s="173" t="s">
        <v>50</v>
      </c>
      <c r="AP147" s="173" t="s">
        <v>50</v>
      </c>
      <c r="AQ147" s="173" t="s">
        <v>50</v>
      </c>
      <c r="AR147" s="173" t="s">
        <v>50</v>
      </c>
      <c r="AS147" s="173" t="s">
        <v>50</v>
      </c>
      <c r="AT147" s="173" t="s">
        <v>3628</v>
      </c>
      <c r="AU147" s="173" t="s">
        <v>3629</v>
      </c>
      <c r="AV147" s="173" t="s">
        <v>3630</v>
      </c>
      <c r="AW147" s="173" t="s">
        <v>3630</v>
      </c>
      <c r="AX147" s="173" t="s">
        <v>50</v>
      </c>
      <c r="AY147" s="173" t="s">
        <v>50</v>
      </c>
      <c r="AZ147" s="173" t="s">
        <v>50</v>
      </c>
      <c r="BA147" s="173" t="s">
        <v>9</v>
      </c>
      <c r="BB147" s="173" t="s">
        <v>9</v>
      </c>
      <c r="BC147" s="173" t="s">
        <v>9</v>
      </c>
      <c r="BD147" s="173" t="s">
        <v>9</v>
      </c>
      <c r="BE147" s="173" t="s">
        <v>50</v>
      </c>
      <c r="BF147" s="173" t="s">
        <v>50</v>
      </c>
      <c r="BG147" s="173" t="s">
        <v>50</v>
      </c>
      <c r="BH147" s="173" t="s">
        <v>50</v>
      </c>
      <c r="BI147" s="173" t="s">
        <v>50</v>
      </c>
      <c r="BJ147" s="173" t="s">
        <v>3631</v>
      </c>
      <c r="BK147" s="173" t="s">
        <v>3632</v>
      </c>
      <c r="BL147" s="173" t="s">
        <v>9</v>
      </c>
      <c r="BM147" s="173" t="s">
        <v>3633</v>
      </c>
      <c r="BN147" s="173" t="s">
        <v>50</v>
      </c>
      <c r="BO147" s="173" t="s">
        <v>50</v>
      </c>
      <c r="BP147" s="173" t="s">
        <v>50</v>
      </c>
      <c r="BQ147" s="173" t="s">
        <v>50</v>
      </c>
      <c r="BR147" s="173" t="s">
        <v>50</v>
      </c>
      <c r="BS147" s="173" t="s">
        <v>50</v>
      </c>
      <c r="BT147" s="173" t="s">
        <v>3634</v>
      </c>
      <c r="BU147" s="173" t="s">
        <v>3634</v>
      </c>
      <c r="BV147" s="173" t="s">
        <v>3635</v>
      </c>
      <c r="BW147" s="173" t="s">
        <v>3636</v>
      </c>
      <c r="BX147" s="173" t="s">
        <v>50</v>
      </c>
      <c r="BY147" s="173" t="s">
        <v>50</v>
      </c>
      <c r="BZ147" s="173" t="s">
        <v>3637</v>
      </c>
      <c r="CA147" s="173" t="s">
        <v>9</v>
      </c>
      <c r="CB147" s="173" t="s">
        <v>50</v>
      </c>
      <c r="CC147" s="173" t="s">
        <v>3638</v>
      </c>
      <c r="CD147" s="173" t="s">
        <v>3638</v>
      </c>
      <c r="CE147" s="173" t="s">
        <v>50</v>
      </c>
      <c r="CF147" s="173" t="s">
        <v>50</v>
      </c>
      <c r="CG147" s="173" t="s">
        <v>50</v>
      </c>
      <c r="CH147" s="173" t="s">
        <v>3639</v>
      </c>
      <c r="CI147" s="173" t="s">
        <v>3639</v>
      </c>
      <c r="CJ147" s="173" t="s">
        <v>3640</v>
      </c>
      <c r="CK147" s="173" t="s">
        <v>3641</v>
      </c>
      <c r="CL147" s="173" t="s">
        <v>3642</v>
      </c>
      <c r="CM147" s="173" t="s">
        <v>3642</v>
      </c>
      <c r="CN147" s="173" t="s">
        <v>3641</v>
      </c>
      <c r="CO147" s="173" t="s">
        <v>9</v>
      </c>
      <c r="CP147" s="173" t="s">
        <v>9</v>
      </c>
      <c r="CQ147" s="173" t="s">
        <v>50</v>
      </c>
      <c r="CR147" s="173" t="s">
        <v>50</v>
      </c>
      <c r="CS147" s="173" t="s">
        <v>50</v>
      </c>
      <c r="CT147" s="173" t="s">
        <v>50</v>
      </c>
      <c r="CU147" s="173" t="s">
        <v>3643</v>
      </c>
      <c r="CV147" s="173" t="s">
        <v>3643</v>
      </c>
      <c r="CW147" s="173" t="s">
        <v>50</v>
      </c>
      <c r="CX147" s="173" t="s">
        <v>50</v>
      </c>
      <c r="CY147" s="173" t="s">
        <v>3626</v>
      </c>
      <c r="CZ147" s="173" t="s">
        <v>3626</v>
      </c>
      <c r="DA147" s="173" t="s">
        <v>3644</v>
      </c>
      <c r="DB147" s="173" t="s">
        <v>3644</v>
      </c>
      <c r="DC147" s="173" t="s">
        <v>50</v>
      </c>
      <c r="DD147" s="173" t="s">
        <v>9</v>
      </c>
      <c r="DE147" s="173" t="s">
        <v>3645</v>
      </c>
      <c r="DF147" s="173" t="s">
        <v>3645</v>
      </c>
      <c r="DG147" s="173" t="s">
        <v>3646</v>
      </c>
      <c r="DH147" s="173" t="s">
        <v>3626</v>
      </c>
      <c r="DI147" s="173" t="s">
        <v>9</v>
      </c>
      <c r="DJ147" s="173" t="s">
        <v>50</v>
      </c>
      <c r="DK147" s="173" t="s">
        <v>50</v>
      </c>
      <c r="DL147" s="173" t="s">
        <v>9</v>
      </c>
      <c r="DM147" s="173" t="s">
        <v>50</v>
      </c>
      <c r="DN147" s="173" t="s">
        <v>50</v>
      </c>
      <c r="DO147" s="173" t="s">
        <v>50</v>
      </c>
      <c r="DP147" s="173" t="s">
        <v>9</v>
      </c>
      <c r="DQ147" s="173" t="s">
        <v>9</v>
      </c>
      <c r="DR147" s="173" t="s">
        <v>50</v>
      </c>
      <c r="DS147" s="173" t="s">
        <v>50</v>
      </c>
      <c r="DT147" s="173" t="s">
        <v>50</v>
      </c>
      <c r="DU147" s="173" t="s">
        <v>50</v>
      </c>
      <c r="DV147" s="173" t="s">
        <v>50</v>
      </c>
      <c r="DW147" s="173" t="s">
        <v>9</v>
      </c>
      <c r="DX147" s="173" t="s">
        <v>9</v>
      </c>
      <c r="DY147" s="173" t="s">
        <v>3626</v>
      </c>
      <c r="DZ147" s="173" t="s">
        <v>3626</v>
      </c>
      <c r="EA147" s="173" t="s">
        <v>50</v>
      </c>
      <c r="EB147" s="173" t="s">
        <v>9</v>
      </c>
      <c r="EC147" s="173" t="s">
        <v>3647</v>
      </c>
      <c r="ED147" s="173" t="s">
        <v>3647</v>
      </c>
      <c r="EE147" s="173" t="s">
        <v>3648</v>
      </c>
      <c r="EF147" s="173" t="s">
        <v>50</v>
      </c>
      <c r="EG147" s="173" t="s">
        <v>50</v>
      </c>
      <c r="EH147" s="173" t="s">
        <v>9</v>
      </c>
      <c r="EI147" s="173" t="s">
        <v>9</v>
      </c>
      <c r="EJ147" s="173" t="s">
        <v>9</v>
      </c>
      <c r="EK147" s="173" t="s">
        <v>9</v>
      </c>
      <c r="EL147" s="205"/>
      <c r="EM147" s="205"/>
    </row>
    <row r="148" spans="1:143" s="15" customFormat="1" ht="15" x14ac:dyDescent="0.25">
      <c r="A148" s="140"/>
      <c r="B148" s="97"/>
      <c r="C148" s="97"/>
      <c r="D148" s="97"/>
      <c r="E148" s="97"/>
      <c r="F148" s="97"/>
      <c r="G148" s="92" t="s">
        <v>486</v>
      </c>
      <c r="H148" s="80"/>
      <c r="I148" s="80"/>
      <c r="O148" s="55"/>
      <c r="EL148" s="99"/>
      <c r="EM148" s="99"/>
    </row>
    <row r="149" spans="1:143" s="13" customFormat="1" ht="15" x14ac:dyDescent="0.25">
      <c r="A149" s="30" t="s">
        <v>3614</v>
      </c>
      <c r="B149" s="97"/>
      <c r="C149" s="97"/>
      <c r="D149" s="97"/>
      <c r="E149" s="97"/>
      <c r="F149" s="97"/>
      <c r="G149" s="93" t="s">
        <v>529</v>
      </c>
      <c r="H149" s="14" t="s">
        <v>5</v>
      </c>
      <c r="I149" s="14" t="s">
        <v>295</v>
      </c>
      <c r="J149" s="13" t="s">
        <v>9</v>
      </c>
      <c r="K149" s="13" t="s">
        <v>10</v>
      </c>
      <c r="L149" s="13" t="s">
        <v>10</v>
      </c>
      <c r="M149" s="13" t="s">
        <v>10</v>
      </c>
      <c r="N149" s="13" t="s">
        <v>10</v>
      </c>
      <c r="O149" s="13" t="s">
        <v>10</v>
      </c>
      <c r="P149" s="13" t="s">
        <v>10</v>
      </c>
      <c r="Q149" s="13" t="s">
        <v>9</v>
      </c>
      <c r="R149" s="13" t="s">
        <v>9</v>
      </c>
      <c r="S149" s="13" t="s">
        <v>10</v>
      </c>
      <c r="T149" s="13" t="s">
        <v>10</v>
      </c>
      <c r="U149" s="13" t="s">
        <v>9</v>
      </c>
      <c r="V149" s="13" t="s">
        <v>9</v>
      </c>
      <c r="W149" s="13" t="s">
        <v>10</v>
      </c>
      <c r="X149" s="13" t="s">
        <v>10</v>
      </c>
      <c r="Y149" s="13" t="s">
        <v>9</v>
      </c>
      <c r="Z149" s="13" t="s">
        <v>9</v>
      </c>
      <c r="AA149" s="13" t="s">
        <v>9</v>
      </c>
      <c r="AB149" s="13" t="s">
        <v>9</v>
      </c>
      <c r="AC149" s="13" t="s">
        <v>10</v>
      </c>
      <c r="AD149" s="13" t="s">
        <v>10</v>
      </c>
      <c r="AE149" s="13" t="s">
        <v>10</v>
      </c>
      <c r="AF149" s="13" t="s">
        <v>10</v>
      </c>
      <c r="AG149" s="13" t="s">
        <v>10</v>
      </c>
      <c r="AH149" s="13" t="s">
        <v>10</v>
      </c>
      <c r="AI149" s="13" t="s">
        <v>10</v>
      </c>
      <c r="AJ149" s="13" t="s">
        <v>9</v>
      </c>
      <c r="AK149" s="13" t="s">
        <v>9</v>
      </c>
      <c r="AL149" s="13" t="s">
        <v>10</v>
      </c>
      <c r="AM149" s="13" t="s">
        <v>10</v>
      </c>
      <c r="AN149" s="13" t="s">
        <v>10</v>
      </c>
      <c r="AO149" s="13" t="s">
        <v>10</v>
      </c>
      <c r="AP149" s="13" t="s">
        <v>9</v>
      </c>
      <c r="AQ149" s="13" t="s">
        <v>9</v>
      </c>
      <c r="AR149" s="13" t="s">
        <v>9</v>
      </c>
      <c r="AS149" s="13" t="s">
        <v>9</v>
      </c>
      <c r="AT149" s="13" t="s">
        <v>9</v>
      </c>
      <c r="AU149" s="13" t="s">
        <v>9</v>
      </c>
      <c r="AV149" s="13" t="s">
        <v>10</v>
      </c>
      <c r="AW149" s="13" t="s">
        <v>10</v>
      </c>
      <c r="AX149" s="13" t="s">
        <v>9</v>
      </c>
      <c r="AY149" s="13" t="s">
        <v>9</v>
      </c>
      <c r="AZ149" s="13" t="s">
        <v>10</v>
      </c>
      <c r="BA149" s="13" t="s">
        <v>9</v>
      </c>
      <c r="BB149" s="13" t="s">
        <v>9</v>
      </c>
      <c r="BC149" s="13" t="s">
        <v>9</v>
      </c>
      <c r="BD149" s="13" t="s">
        <v>9</v>
      </c>
      <c r="BE149" s="13" t="s">
        <v>9</v>
      </c>
      <c r="BF149" s="13" t="s">
        <v>9</v>
      </c>
      <c r="BG149" s="13" t="s">
        <v>10</v>
      </c>
      <c r="BH149" s="13" t="s">
        <v>9</v>
      </c>
      <c r="BI149" s="13" t="s">
        <v>9</v>
      </c>
      <c r="BJ149" s="13" t="s">
        <v>9</v>
      </c>
      <c r="BK149" s="13" t="s">
        <v>9</v>
      </c>
      <c r="BL149" s="13" t="s">
        <v>9</v>
      </c>
      <c r="BM149" s="13" t="s">
        <v>10</v>
      </c>
      <c r="BN149" s="13" t="s">
        <v>10</v>
      </c>
      <c r="BO149" s="13" t="s">
        <v>9</v>
      </c>
      <c r="BP149" s="13" t="s">
        <v>9</v>
      </c>
      <c r="BQ149" s="13" t="s">
        <v>9</v>
      </c>
      <c r="BR149" s="13" t="s">
        <v>9</v>
      </c>
      <c r="BS149" s="13" t="s">
        <v>10</v>
      </c>
      <c r="BT149" s="13" t="s">
        <v>10</v>
      </c>
      <c r="BU149" s="13" t="s">
        <v>10</v>
      </c>
      <c r="BV149" s="13" t="s">
        <v>10</v>
      </c>
      <c r="BW149" s="13" t="s">
        <v>10</v>
      </c>
      <c r="BX149" s="13" t="s">
        <v>10</v>
      </c>
      <c r="BY149" s="13" t="s">
        <v>10</v>
      </c>
      <c r="BZ149" s="13" t="s">
        <v>10</v>
      </c>
      <c r="CA149" s="13" t="s">
        <v>9</v>
      </c>
      <c r="CB149" s="13" t="s">
        <v>10</v>
      </c>
      <c r="CC149" s="13" t="s">
        <v>9</v>
      </c>
      <c r="CD149" s="13" t="s">
        <v>9</v>
      </c>
      <c r="CE149" s="13" t="s">
        <v>9</v>
      </c>
      <c r="CF149" s="13" t="s">
        <v>9</v>
      </c>
      <c r="CG149" s="13" t="s">
        <v>9</v>
      </c>
      <c r="CH149" s="13" t="s">
        <v>10</v>
      </c>
      <c r="CI149" s="13" t="s">
        <v>10</v>
      </c>
      <c r="CJ149" s="13" t="s">
        <v>9</v>
      </c>
      <c r="CK149" s="13" t="s">
        <v>10</v>
      </c>
      <c r="CL149" s="13" t="s">
        <v>9</v>
      </c>
      <c r="CM149" s="13" t="s">
        <v>9</v>
      </c>
      <c r="CN149" s="13" t="s">
        <v>9</v>
      </c>
      <c r="CO149" s="13" t="s">
        <v>9</v>
      </c>
      <c r="CP149" s="13" t="s">
        <v>9</v>
      </c>
      <c r="CQ149" s="13" t="s">
        <v>9</v>
      </c>
      <c r="CR149" s="13" t="s">
        <v>9</v>
      </c>
      <c r="CS149" s="13" t="s">
        <v>10</v>
      </c>
      <c r="CT149" s="13" t="s">
        <v>10</v>
      </c>
      <c r="CU149" s="13" t="s">
        <v>10</v>
      </c>
      <c r="CV149" s="13" t="s">
        <v>10</v>
      </c>
      <c r="CW149" s="13" t="s">
        <v>10</v>
      </c>
      <c r="CX149" s="13" t="s">
        <v>10</v>
      </c>
      <c r="CY149" s="13" t="s">
        <v>10</v>
      </c>
      <c r="CZ149" s="13" t="s">
        <v>10</v>
      </c>
      <c r="DA149" s="13" t="s">
        <v>9</v>
      </c>
      <c r="DB149" s="13" t="s">
        <v>10</v>
      </c>
      <c r="DC149" s="13" t="s">
        <v>9</v>
      </c>
      <c r="DD149" s="13" t="s">
        <v>9</v>
      </c>
      <c r="DE149" s="13" t="s">
        <v>10</v>
      </c>
      <c r="DF149" s="13" t="s">
        <v>10</v>
      </c>
      <c r="DG149" s="13" t="s">
        <v>10</v>
      </c>
      <c r="DH149" s="13" t="s">
        <v>10</v>
      </c>
      <c r="DI149" s="13" t="s">
        <v>9</v>
      </c>
      <c r="DJ149" s="13" t="s">
        <v>9</v>
      </c>
      <c r="DK149" s="13" t="s">
        <v>9</v>
      </c>
      <c r="DL149" s="13" t="s">
        <v>9</v>
      </c>
      <c r="DM149" s="13" t="s">
        <v>9</v>
      </c>
      <c r="DN149" s="13" t="s">
        <v>9</v>
      </c>
      <c r="DO149" s="13" t="s">
        <v>9</v>
      </c>
      <c r="DP149" s="13" t="s">
        <v>10</v>
      </c>
      <c r="DQ149" s="13" t="s">
        <v>10</v>
      </c>
      <c r="DR149" s="13" t="s">
        <v>9</v>
      </c>
      <c r="DS149" s="13" t="s">
        <v>10</v>
      </c>
      <c r="DT149" s="13" t="s">
        <v>9</v>
      </c>
      <c r="DU149" s="13" t="s">
        <v>9</v>
      </c>
      <c r="DV149" s="13" t="s">
        <v>9</v>
      </c>
      <c r="DW149" s="13" t="s">
        <v>9</v>
      </c>
      <c r="DX149" s="13" t="s">
        <v>9</v>
      </c>
      <c r="DY149" s="13" t="s">
        <v>10</v>
      </c>
      <c r="DZ149" s="13" t="s">
        <v>10</v>
      </c>
      <c r="EA149" s="13" t="s">
        <v>9</v>
      </c>
      <c r="EB149" s="13" t="s">
        <v>9</v>
      </c>
      <c r="EC149" s="13" t="s">
        <v>10</v>
      </c>
      <c r="ED149" s="13" t="s">
        <v>10</v>
      </c>
      <c r="EE149" s="13" t="s">
        <v>10</v>
      </c>
      <c r="EF149" s="13" t="s">
        <v>9</v>
      </c>
      <c r="EG149" s="13" t="s">
        <v>9</v>
      </c>
      <c r="EH149" s="13" t="s">
        <v>9</v>
      </c>
      <c r="EI149" s="13" t="s">
        <v>9</v>
      </c>
      <c r="EJ149" s="13" t="s">
        <v>9</v>
      </c>
      <c r="EK149" s="13" t="s">
        <v>9</v>
      </c>
      <c r="EL149" s="99"/>
      <c r="EM149" s="99"/>
    </row>
    <row r="150" spans="1:143" s="13" customFormat="1" ht="15" x14ac:dyDescent="0.25">
      <c r="A150" s="30" t="s">
        <v>3615</v>
      </c>
      <c r="B150" s="97"/>
      <c r="C150" s="97"/>
      <c r="D150" s="97"/>
      <c r="E150" s="97"/>
      <c r="F150" s="97"/>
      <c r="G150" s="93" t="s">
        <v>3618</v>
      </c>
      <c r="H150" s="14" t="s">
        <v>2</v>
      </c>
      <c r="I150" s="26" t="s">
        <v>528</v>
      </c>
      <c r="J150" s="13" t="s">
        <v>953</v>
      </c>
      <c r="K150" s="13" t="s">
        <v>2484</v>
      </c>
      <c r="L150" s="13" t="s">
        <v>2485</v>
      </c>
      <c r="M150" s="13" t="s">
        <v>2486</v>
      </c>
      <c r="N150" s="13" t="s">
        <v>2487</v>
      </c>
      <c r="O150" s="13" t="s">
        <v>2488</v>
      </c>
      <c r="P150" s="13" t="s">
        <v>2488</v>
      </c>
      <c r="Q150" s="13" t="s">
        <v>953</v>
      </c>
      <c r="R150" s="13" t="s">
        <v>953</v>
      </c>
      <c r="S150" s="13" t="s">
        <v>2473</v>
      </c>
      <c r="T150" s="13" t="s">
        <v>2473</v>
      </c>
      <c r="U150" s="13" t="s">
        <v>953</v>
      </c>
      <c r="V150" s="13" t="s">
        <v>953</v>
      </c>
      <c r="W150" s="13" t="s">
        <v>2474</v>
      </c>
      <c r="X150" s="13" t="s">
        <v>2474</v>
      </c>
      <c r="Y150" s="13" t="s">
        <v>953</v>
      </c>
      <c r="Z150" s="13" t="s">
        <v>953</v>
      </c>
      <c r="AA150" s="13" t="s">
        <v>953</v>
      </c>
      <c r="AB150" s="13" t="s">
        <v>953</v>
      </c>
      <c r="AC150" s="13" t="s">
        <v>2489</v>
      </c>
      <c r="AD150" s="13" t="s">
        <v>2490</v>
      </c>
      <c r="AE150" s="13" t="s">
        <v>2490</v>
      </c>
      <c r="AF150" s="13" t="s">
        <v>2478</v>
      </c>
      <c r="AG150" s="13" t="s">
        <v>2491</v>
      </c>
      <c r="AH150" s="13" t="s">
        <v>2492</v>
      </c>
      <c r="AI150" s="13" t="s">
        <v>2492</v>
      </c>
      <c r="AJ150" s="13" t="s">
        <v>953</v>
      </c>
      <c r="AK150" s="13" t="s">
        <v>953</v>
      </c>
      <c r="AL150" s="13" t="s">
        <v>2493</v>
      </c>
      <c r="AM150" s="13" t="s">
        <v>2494</v>
      </c>
      <c r="AN150" s="13" t="s">
        <v>2495</v>
      </c>
      <c r="AO150" s="13" t="s">
        <v>2496</v>
      </c>
      <c r="AP150" s="13" t="s">
        <v>953</v>
      </c>
      <c r="AQ150" s="13" t="s">
        <v>953</v>
      </c>
      <c r="AR150" s="13" t="s">
        <v>953</v>
      </c>
      <c r="AS150" s="13" t="s">
        <v>953</v>
      </c>
      <c r="AT150" s="13" t="s">
        <v>953</v>
      </c>
      <c r="AU150" s="13" t="s">
        <v>953</v>
      </c>
      <c r="AV150" s="13" t="s">
        <v>2479</v>
      </c>
      <c r="AW150" s="13" t="s">
        <v>2479</v>
      </c>
      <c r="AX150" s="13" t="s">
        <v>953</v>
      </c>
      <c r="AY150" s="13" t="s">
        <v>953</v>
      </c>
      <c r="AZ150" s="13" t="s">
        <v>2489</v>
      </c>
      <c r="BA150" s="13" t="s">
        <v>953</v>
      </c>
      <c r="BB150" s="13" t="s">
        <v>953</v>
      </c>
      <c r="BC150" s="13" t="s">
        <v>953</v>
      </c>
      <c r="BD150" s="13" t="s">
        <v>953</v>
      </c>
      <c r="BE150" s="13" t="s">
        <v>953</v>
      </c>
      <c r="BF150" s="13" t="s">
        <v>953</v>
      </c>
      <c r="BG150" s="13" t="s">
        <v>2497</v>
      </c>
      <c r="BH150" s="13" t="s">
        <v>953</v>
      </c>
      <c r="BI150" s="13" t="s">
        <v>953</v>
      </c>
      <c r="BJ150" s="13" t="s">
        <v>953</v>
      </c>
      <c r="BK150" s="13" t="s">
        <v>953</v>
      </c>
      <c r="BL150" s="13" t="s">
        <v>953</v>
      </c>
      <c r="BM150" s="13" t="s">
        <v>2475</v>
      </c>
      <c r="BN150" s="13" t="s">
        <v>2498</v>
      </c>
      <c r="BO150" s="13" t="s">
        <v>953</v>
      </c>
      <c r="BP150" s="13" t="s">
        <v>953</v>
      </c>
      <c r="BQ150" s="13" t="s">
        <v>953</v>
      </c>
      <c r="BR150" s="13" t="s">
        <v>953</v>
      </c>
      <c r="BS150" s="13" t="s">
        <v>2489</v>
      </c>
      <c r="BT150" s="13" t="s">
        <v>2499</v>
      </c>
      <c r="BU150" s="13" t="s">
        <v>2499</v>
      </c>
      <c r="BV150" s="13" t="s">
        <v>2480</v>
      </c>
      <c r="BW150" s="13" t="s">
        <v>2476</v>
      </c>
      <c r="BX150" s="13" t="s">
        <v>2500</v>
      </c>
      <c r="BY150" s="13" t="s">
        <v>2500</v>
      </c>
      <c r="BZ150" s="13" t="s">
        <v>2501</v>
      </c>
      <c r="CA150" s="13" t="s">
        <v>953</v>
      </c>
      <c r="CB150" s="13" t="s">
        <v>2502</v>
      </c>
      <c r="CC150" s="13" t="s">
        <v>953</v>
      </c>
      <c r="CD150" s="13" t="s">
        <v>953</v>
      </c>
      <c r="CE150" s="13" t="s">
        <v>953</v>
      </c>
      <c r="CF150" s="13" t="s">
        <v>953</v>
      </c>
      <c r="CG150" s="13" t="s">
        <v>953</v>
      </c>
      <c r="CH150" s="13" t="s">
        <v>2503</v>
      </c>
      <c r="CI150" s="13" t="s">
        <v>2503</v>
      </c>
      <c r="CJ150" s="13" t="s">
        <v>953</v>
      </c>
      <c r="CK150" s="13" t="s">
        <v>2504</v>
      </c>
      <c r="CL150" s="13" t="s">
        <v>953</v>
      </c>
      <c r="CM150" s="13" t="s">
        <v>953</v>
      </c>
      <c r="CN150" s="13" t="s">
        <v>953</v>
      </c>
      <c r="CO150" s="13" t="s">
        <v>953</v>
      </c>
      <c r="CP150" s="13" t="s">
        <v>953</v>
      </c>
      <c r="CQ150" s="13" t="s">
        <v>953</v>
      </c>
      <c r="CR150" s="13" t="s">
        <v>953</v>
      </c>
      <c r="CS150" s="13" t="s">
        <v>2505</v>
      </c>
      <c r="CT150" s="13" t="s">
        <v>2506</v>
      </c>
      <c r="CU150" s="13" t="s">
        <v>2481</v>
      </c>
      <c r="CV150" s="13" t="s">
        <v>2481</v>
      </c>
      <c r="CW150" s="13" t="s">
        <v>2507</v>
      </c>
      <c r="CX150" s="13" t="s">
        <v>2508</v>
      </c>
      <c r="CY150" s="13" t="s">
        <v>2478</v>
      </c>
      <c r="CZ150" s="13" t="s">
        <v>2509</v>
      </c>
      <c r="DA150" s="13" t="s">
        <v>953</v>
      </c>
      <c r="DB150" s="13" t="s">
        <v>2477</v>
      </c>
      <c r="DC150" s="13" t="s">
        <v>953</v>
      </c>
      <c r="DD150" s="13" t="s">
        <v>953</v>
      </c>
      <c r="DE150" s="13" t="s">
        <v>2510</v>
      </c>
      <c r="DF150" s="13" t="s">
        <v>2510</v>
      </c>
      <c r="DG150" s="13" t="s">
        <v>2511</v>
      </c>
      <c r="DH150" s="13" t="s">
        <v>2478</v>
      </c>
      <c r="DI150" s="13" t="s">
        <v>953</v>
      </c>
      <c r="DJ150" s="13" t="s">
        <v>953</v>
      </c>
      <c r="DK150" s="13" t="s">
        <v>953</v>
      </c>
      <c r="DL150" s="13" t="s">
        <v>953</v>
      </c>
      <c r="DM150" s="13" t="s">
        <v>953</v>
      </c>
      <c r="DN150" s="13" t="s">
        <v>953</v>
      </c>
      <c r="DO150" s="13" t="s">
        <v>953</v>
      </c>
      <c r="DP150" s="13" t="s">
        <v>2482</v>
      </c>
      <c r="DQ150" s="13" t="s">
        <v>2482</v>
      </c>
      <c r="DR150" s="13" t="s">
        <v>953</v>
      </c>
      <c r="DS150" s="13" t="s">
        <v>2512</v>
      </c>
      <c r="DT150" s="13" t="s">
        <v>953</v>
      </c>
      <c r="DU150" s="13" t="s">
        <v>953</v>
      </c>
      <c r="DV150" s="13" t="s">
        <v>953</v>
      </c>
      <c r="DW150" s="13" t="s">
        <v>953</v>
      </c>
      <c r="DX150" s="13" t="s">
        <v>953</v>
      </c>
      <c r="DY150" s="13" t="s">
        <v>2478</v>
      </c>
      <c r="DZ150" s="13" t="s">
        <v>2478</v>
      </c>
      <c r="EA150" s="13" t="s">
        <v>953</v>
      </c>
      <c r="EB150" s="13" t="s">
        <v>953</v>
      </c>
      <c r="EC150" s="13" t="s">
        <v>2483</v>
      </c>
      <c r="ED150" s="13" t="s">
        <v>2483</v>
      </c>
      <c r="EE150" s="13" t="s">
        <v>2513</v>
      </c>
      <c r="EF150" s="13" t="s">
        <v>953</v>
      </c>
      <c r="EG150" s="13" t="s">
        <v>953</v>
      </c>
      <c r="EH150" s="13" t="s">
        <v>953</v>
      </c>
      <c r="EI150" s="13" t="s">
        <v>953</v>
      </c>
      <c r="EJ150" s="13" t="s">
        <v>953</v>
      </c>
      <c r="EK150" s="13" t="s">
        <v>953</v>
      </c>
      <c r="EL150" s="99"/>
      <c r="EM150" s="99"/>
    </row>
    <row r="151" spans="1:143" s="13" customFormat="1" ht="43.5" customHeight="1" x14ac:dyDescent="0.25">
      <c r="A151" s="30" t="s">
        <v>3616</v>
      </c>
      <c r="B151" s="186">
        <v>54</v>
      </c>
      <c r="C151" s="186">
        <v>8</v>
      </c>
      <c r="D151" s="97"/>
      <c r="E151" s="97" t="s">
        <v>956</v>
      </c>
      <c r="F151" s="97"/>
      <c r="G151" s="93" t="s">
        <v>3619</v>
      </c>
      <c r="H151" s="14" t="s">
        <v>2</v>
      </c>
      <c r="I151" s="26" t="s">
        <v>2542</v>
      </c>
      <c r="J151" s="68"/>
      <c r="K151" s="13" t="s">
        <v>2790</v>
      </c>
      <c r="L151" s="13" t="s">
        <v>3738</v>
      </c>
      <c r="M151" s="13" t="s">
        <v>2806</v>
      </c>
      <c r="N151" s="13" t="s">
        <v>2806</v>
      </c>
      <c r="O151" s="47" t="s">
        <v>2822</v>
      </c>
      <c r="P151" s="13" t="s">
        <v>2822</v>
      </c>
      <c r="Q151" s="13" t="s">
        <v>50</v>
      </c>
      <c r="R151" s="13" t="s">
        <v>50</v>
      </c>
      <c r="S151" s="13" t="s">
        <v>2844</v>
      </c>
      <c r="T151" s="13" t="s">
        <v>2844</v>
      </c>
      <c r="U151" s="13" t="s">
        <v>50</v>
      </c>
      <c r="V151" s="13" t="s">
        <v>50</v>
      </c>
      <c r="W151" s="13" t="s">
        <v>2901</v>
      </c>
      <c r="X151" s="13" t="s">
        <v>2901</v>
      </c>
      <c r="Y151" s="13" t="s">
        <v>50</v>
      </c>
      <c r="Z151" s="13" t="s">
        <v>50</v>
      </c>
      <c r="AA151" s="13" t="s">
        <v>50</v>
      </c>
      <c r="AB151" s="13" t="s">
        <v>50</v>
      </c>
      <c r="AC151" s="13" t="s">
        <v>2930</v>
      </c>
      <c r="AD151" s="13" t="s">
        <v>2931</v>
      </c>
      <c r="AE151" s="13" t="s">
        <v>2931</v>
      </c>
      <c r="AF151" s="13" t="s">
        <v>3293</v>
      </c>
      <c r="AG151" s="13" t="s">
        <v>3293</v>
      </c>
      <c r="AH151" s="13" t="s">
        <v>2950</v>
      </c>
      <c r="AI151" s="13" t="s">
        <v>2950</v>
      </c>
      <c r="AJ151" s="13" t="s">
        <v>50</v>
      </c>
      <c r="AK151" s="13" t="s">
        <v>50</v>
      </c>
      <c r="AL151" s="13" t="s">
        <v>2963</v>
      </c>
      <c r="AM151" s="13" t="s">
        <v>2964</v>
      </c>
      <c r="AN151" s="13" t="s">
        <v>2965</v>
      </c>
      <c r="AO151" s="13" t="s">
        <v>9</v>
      </c>
      <c r="AP151" s="13" t="s">
        <v>50</v>
      </c>
      <c r="AQ151" s="13" t="s">
        <v>50</v>
      </c>
      <c r="AR151" s="13" t="s">
        <v>50</v>
      </c>
      <c r="AS151" s="13" t="s">
        <v>50</v>
      </c>
      <c r="AT151" s="13" t="s">
        <v>50</v>
      </c>
      <c r="AU151" s="13" t="s">
        <v>50</v>
      </c>
      <c r="AV151" s="13" t="s">
        <v>3023</v>
      </c>
      <c r="AW151" s="13" t="s">
        <v>3023</v>
      </c>
      <c r="AX151" s="13" t="s">
        <v>50</v>
      </c>
      <c r="AY151" s="13" t="s">
        <v>50</v>
      </c>
      <c r="AZ151" s="13" t="s">
        <v>2930</v>
      </c>
      <c r="BA151" s="13" t="s">
        <v>50</v>
      </c>
      <c r="BB151" s="13" t="s">
        <v>50</v>
      </c>
      <c r="BC151" s="13" t="s">
        <v>50</v>
      </c>
      <c r="BD151" s="13" t="s">
        <v>50</v>
      </c>
      <c r="BE151" s="13" t="s">
        <v>50</v>
      </c>
      <c r="BF151" s="13" t="s">
        <v>50</v>
      </c>
      <c r="BG151" s="13" t="s">
        <v>3032</v>
      </c>
      <c r="BH151" s="13" t="s">
        <v>50</v>
      </c>
      <c r="BI151" s="13" t="s">
        <v>50</v>
      </c>
      <c r="BJ151" s="13" t="s">
        <v>50</v>
      </c>
      <c r="BK151" s="13" t="s">
        <v>50</v>
      </c>
      <c r="BL151" s="13" t="s">
        <v>50</v>
      </c>
      <c r="BM151" s="13" t="s">
        <v>3119</v>
      </c>
      <c r="BN151" s="13" t="s">
        <v>3124</v>
      </c>
      <c r="BO151" s="13" t="s">
        <v>50</v>
      </c>
      <c r="BP151" s="13" t="s">
        <v>50</v>
      </c>
      <c r="BQ151" s="13" t="s">
        <v>50</v>
      </c>
      <c r="BR151" s="13" t="s">
        <v>50</v>
      </c>
      <c r="BS151" s="13" t="s">
        <v>2930</v>
      </c>
      <c r="BT151" s="13" t="s">
        <v>3129</v>
      </c>
      <c r="BU151" s="13" t="s">
        <v>3129</v>
      </c>
      <c r="BV151" s="13" t="s">
        <v>3146</v>
      </c>
      <c r="BW151" s="13" t="s">
        <v>3146</v>
      </c>
      <c r="BX151" s="13" t="s">
        <v>3168</v>
      </c>
      <c r="BY151" s="13" t="s">
        <v>3168</v>
      </c>
      <c r="BZ151" s="13" t="s">
        <v>3179</v>
      </c>
      <c r="CA151" s="13" t="s">
        <v>50</v>
      </c>
      <c r="CB151" s="13" t="s">
        <v>3183</v>
      </c>
      <c r="CC151" s="13" t="s">
        <v>50</v>
      </c>
      <c r="CD151" s="13" t="s">
        <v>50</v>
      </c>
      <c r="CE151" s="13" t="s">
        <v>50</v>
      </c>
      <c r="CF151" s="13" t="s">
        <v>50</v>
      </c>
      <c r="CG151" s="13" t="s">
        <v>50</v>
      </c>
      <c r="CH151" s="13" t="s">
        <v>3208</v>
      </c>
      <c r="CI151" s="13" t="s">
        <v>3211</v>
      </c>
      <c r="CJ151" s="13" t="s">
        <v>50</v>
      </c>
      <c r="CK151" s="13" t="s">
        <v>3251</v>
      </c>
      <c r="CL151" s="13" t="s">
        <v>50</v>
      </c>
      <c r="CM151" s="13" t="s">
        <v>50</v>
      </c>
      <c r="CN151" s="13" t="s">
        <v>50</v>
      </c>
      <c r="CO151" s="13" t="s">
        <v>50</v>
      </c>
      <c r="CP151" s="13" t="s">
        <v>50</v>
      </c>
      <c r="CQ151" s="13" t="s">
        <v>50</v>
      </c>
      <c r="CR151" s="13" t="s">
        <v>50</v>
      </c>
      <c r="CS151" s="13" t="s">
        <v>3279</v>
      </c>
      <c r="CT151" s="13" t="s">
        <v>3280</v>
      </c>
      <c r="CU151" s="13" t="s">
        <v>3288</v>
      </c>
      <c r="CV151" s="13" t="s">
        <v>3288</v>
      </c>
      <c r="CW151" s="13" t="s">
        <v>3292</v>
      </c>
      <c r="CX151" s="13" t="s">
        <v>3292</v>
      </c>
      <c r="CY151" s="13" t="s">
        <v>3293</v>
      </c>
      <c r="CZ151" s="13" t="s">
        <v>3293</v>
      </c>
      <c r="DA151" s="13" t="s">
        <v>50</v>
      </c>
      <c r="DB151" s="13" t="s">
        <v>3315</v>
      </c>
      <c r="DC151" s="13" t="s">
        <v>50</v>
      </c>
      <c r="DD151" s="13" t="s">
        <v>50</v>
      </c>
      <c r="DE151" s="13" t="s">
        <v>3771</v>
      </c>
      <c r="DF151" s="13" t="s">
        <v>3328</v>
      </c>
      <c r="DG151" s="13" t="s">
        <v>3348</v>
      </c>
      <c r="DH151" s="13" t="s">
        <v>3293</v>
      </c>
      <c r="DI151" s="13" t="s">
        <v>50</v>
      </c>
      <c r="DJ151" s="13" t="s">
        <v>50</v>
      </c>
      <c r="DK151" s="13" t="s">
        <v>50</v>
      </c>
      <c r="DL151" s="13" t="s">
        <v>50</v>
      </c>
      <c r="DM151" s="13" t="s">
        <v>50</v>
      </c>
      <c r="DN151" s="13" t="s">
        <v>50</v>
      </c>
      <c r="DO151" s="13" t="s">
        <v>50</v>
      </c>
      <c r="DP151" s="13" t="s">
        <v>3379</v>
      </c>
      <c r="DQ151" s="13" t="s">
        <v>3379</v>
      </c>
      <c r="DR151" s="13" t="s">
        <v>50</v>
      </c>
      <c r="DS151" s="13" t="s">
        <v>3385</v>
      </c>
      <c r="DT151" s="13" t="s">
        <v>50</v>
      </c>
      <c r="DU151" s="13" t="s">
        <v>50</v>
      </c>
      <c r="DV151" s="13" t="s">
        <v>50</v>
      </c>
      <c r="DW151" s="13" t="s">
        <v>50</v>
      </c>
      <c r="DX151" s="13" t="s">
        <v>50</v>
      </c>
      <c r="DY151" s="13" t="s">
        <v>3293</v>
      </c>
      <c r="DZ151" s="13" t="s">
        <v>3293</v>
      </c>
      <c r="EA151" s="13" t="s">
        <v>50</v>
      </c>
      <c r="EB151" s="13" t="s">
        <v>50</v>
      </c>
      <c r="EC151" s="13" t="s">
        <v>3414</v>
      </c>
      <c r="ED151" s="13" t="s">
        <v>3414</v>
      </c>
      <c r="EE151" s="13" t="s">
        <v>3432</v>
      </c>
      <c r="EF151" s="13" t="s">
        <v>50</v>
      </c>
      <c r="EG151" s="13" t="s">
        <v>50</v>
      </c>
      <c r="EH151" s="13" t="s">
        <v>50</v>
      </c>
      <c r="EI151" s="13" t="s">
        <v>50</v>
      </c>
      <c r="EJ151" s="13" t="s">
        <v>50</v>
      </c>
      <c r="EK151" s="13" t="s">
        <v>50</v>
      </c>
      <c r="EL151" s="99"/>
      <c r="EM151" s="99"/>
    </row>
    <row r="152" spans="1:143" s="13" customFormat="1" ht="45.75" customHeight="1" x14ac:dyDescent="0.25">
      <c r="A152" s="30" t="s">
        <v>3617</v>
      </c>
      <c r="B152" s="186">
        <v>53</v>
      </c>
      <c r="C152" s="186">
        <v>8</v>
      </c>
      <c r="D152" s="97"/>
      <c r="E152" s="97" t="s">
        <v>956</v>
      </c>
      <c r="F152" s="97"/>
      <c r="G152" s="93" t="s">
        <v>3620</v>
      </c>
      <c r="H152" s="14" t="s">
        <v>5</v>
      </c>
      <c r="I152" s="14" t="s">
        <v>530</v>
      </c>
      <c r="J152" s="68"/>
      <c r="K152" s="13" t="s">
        <v>9</v>
      </c>
      <c r="L152" s="13" t="s">
        <v>9</v>
      </c>
      <c r="M152" s="13" t="s">
        <v>9</v>
      </c>
      <c r="N152" s="13" t="s">
        <v>9</v>
      </c>
      <c r="O152" s="47" t="s">
        <v>9</v>
      </c>
      <c r="P152" s="13" t="s">
        <v>9</v>
      </c>
      <c r="Q152" s="13" t="s">
        <v>50</v>
      </c>
      <c r="R152" s="13" t="s">
        <v>50</v>
      </c>
      <c r="S152" s="13" t="s">
        <v>3740</v>
      </c>
      <c r="T152" s="13" t="s">
        <v>3740</v>
      </c>
      <c r="U152" s="13" t="s">
        <v>50</v>
      </c>
      <c r="V152" s="13" t="s">
        <v>50</v>
      </c>
      <c r="W152" s="13" t="s">
        <v>3743</v>
      </c>
      <c r="X152" s="13" t="s">
        <v>3743</v>
      </c>
      <c r="Y152" s="13" t="s">
        <v>50</v>
      </c>
      <c r="Z152" s="13" t="s">
        <v>50</v>
      </c>
      <c r="AA152" s="13" t="s">
        <v>50</v>
      </c>
      <c r="AB152" s="13" t="s">
        <v>50</v>
      </c>
      <c r="AC152" s="13" t="s">
        <v>9</v>
      </c>
      <c r="AD152" s="13" t="s">
        <v>9</v>
      </c>
      <c r="AE152" s="13" t="s">
        <v>9</v>
      </c>
      <c r="AF152" s="13" t="s">
        <v>3746</v>
      </c>
      <c r="AG152" s="13" t="s">
        <v>3746</v>
      </c>
      <c r="AH152" s="13" t="s">
        <v>3747</v>
      </c>
      <c r="AI152" s="13" t="s">
        <v>3747</v>
      </c>
      <c r="AJ152" s="13" t="s">
        <v>50</v>
      </c>
      <c r="AK152" s="68" t="s">
        <v>50</v>
      </c>
      <c r="AL152" s="13" t="s">
        <v>9</v>
      </c>
      <c r="AM152" s="13" t="s">
        <v>9</v>
      </c>
      <c r="AN152" s="13" t="s">
        <v>9</v>
      </c>
      <c r="AO152" s="13" t="s">
        <v>9</v>
      </c>
      <c r="AP152" s="13" t="s">
        <v>50</v>
      </c>
      <c r="AQ152" s="13" t="s">
        <v>50</v>
      </c>
      <c r="AR152" s="13" t="s">
        <v>50</v>
      </c>
      <c r="AS152" s="13" t="s">
        <v>50</v>
      </c>
      <c r="AT152" s="13" t="s">
        <v>50</v>
      </c>
      <c r="AU152" s="13" t="s">
        <v>50</v>
      </c>
      <c r="AV152" s="13" t="s">
        <v>3753</v>
      </c>
      <c r="AW152" s="13" t="s">
        <v>3753</v>
      </c>
      <c r="AX152" s="13" t="s">
        <v>50</v>
      </c>
      <c r="AY152" s="13" t="s">
        <v>50</v>
      </c>
      <c r="AZ152" s="13" t="s">
        <v>9</v>
      </c>
      <c r="BA152" s="13" t="s">
        <v>50</v>
      </c>
      <c r="BB152" s="13" t="s">
        <v>50</v>
      </c>
      <c r="BC152" s="13" t="s">
        <v>50</v>
      </c>
      <c r="BD152" s="13" t="s">
        <v>50</v>
      </c>
      <c r="BE152" s="13" t="s">
        <v>50</v>
      </c>
      <c r="BF152" s="13" t="s">
        <v>50</v>
      </c>
      <c r="BG152" s="13" t="s">
        <v>9</v>
      </c>
      <c r="BH152" s="13" t="s">
        <v>50</v>
      </c>
      <c r="BI152" s="13" t="s">
        <v>50</v>
      </c>
      <c r="BJ152" s="13" t="s">
        <v>50</v>
      </c>
      <c r="BK152" s="13" t="s">
        <v>50</v>
      </c>
      <c r="BL152" s="13" t="s">
        <v>50</v>
      </c>
      <c r="BM152" s="13" t="s">
        <v>4254</v>
      </c>
      <c r="BN152" s="13" t="s">
        <v>9</v>
      </c>
      <c r="BO152" s="13" t="s">
        <v>50</v>
      </c>
      <c r="BP152" s="13" t="s">
        <v>50</v>
      </c>
      <c r="BQ152" s="13" t="s">
        <v>50</v>
      </c>
      <c r="BR152" s="13" t="s">
        <v>50</v>
      </c>
      <c r="BS152" s="13" t="s">
        <v>9</v>
      </c>
      <c r="BT152" s="13" t="s">
        <v>3756</v>
      </c>
      <c r="BU152" s="13" t="s">
        <v>3756</v>
      </c>
      <c r="BV152" s="13" t="s">
        <v>4255</v>
      </c>
      <c r="BW152" s="13" t="s">
        <v>4255</v>
      </c>
      <c r="BX152" s="13" t="s">
        <v>9</v>
      </c>
      <c r="BY152" s="13" t="s">
        <v>9</v>
      </c>
      <c r="BZ152" s="13" t="s">
        <v>3759</v>
      </c>
      <c r="CA152" s="13" t="s">
        <v>50</v>
      </c>
      <c r="CB152" s="13" t="s">
        <v>9</v>
      </c>
      <c r="CC152" s="13" t="s">
        <v>50</v>
      </c>
      <c r="CD152" s="13" t="s">
        <v>50</v>
      </c>
      <c r="CE152" s="13" t="s">
        <v>50</v>
      </c>
      <c r="CF152" s="13" t="s">
        <v>50</v>
      </c>
      <c r="CG152" s="13" t="s">
        <v>50</v>
      </c>
      <c r="CH152" s="13" t="s">
        <v>9</v>
      </c>
      <c r="CI152" s="13" t="s">
        <v>9</v>
      </c>
      <c r="CJ152" s="13" t="s">
        <v>50</v>
      </c>
      <c r="CK152" s="13" t="s">
        <v>9</v>
      </c>
      <c r="CL152" s="13" t="s">
        <v>50</v>
      </c>
      <c r="CM152" s="13" t="s">
        <v>50</v>
      </c>
      <c r="CN152" s="13" t="s">
        <v>50</v>
      </c>
      <c r="CO152" s="13" t="s">
        <v>50</v>
      </c>
      <c r="CP152" s="13" t="s">
        <v>50</v>
      </c>
      <c r="CQ152" s="13" t="s">
        <v>50</v>
      </c>
      <c r="CR152" s="13" t="s">
        <v>50</v>
      </c>
      <c r="CS152" s="13" t="s">
        <v>9</v>
      </c>
      <c r="CT152" s="13" t="s">
        <v>9</v>
      </c>
      <c r="CU152" s="13" t="s">
        <v>3766</v>
      </c>
      <c r="CV152" s="13" t="s">
        <v>3766</v>
      </c>
      <c r="CW152" s="13" t="s">
        <v>9</v>
      </c>
      <c r="CX152" s="13" t="s">
        <v>9</v>
      </c>
      <c r="CY152" s="13" t="s">
        <v>3746</v>
      </c>
      <c r="CZ152" s="13" t="s">
        <v>3746</v>
      </c>
      <c r="DA152" s="13" t="s">
        <v>50</v>
      </c>
      <c r="DB152" s="13" t="s">
        <v>3769</v>
      </c>
      <c r="DC152" s="13" t="s">
        <v>50</v>
      </c>
      <c r="DD152" s="13" t="s">
        <v>50</v>
      </c>
      <c r="DE152" s="13" t="s">
        <v>9</v>
      </c>
      <c r="DF152" s="13" t="s">
        <v>9</v>
      </c>
      <c r="DG152" s="13" t="s">
        <v>9</v>
      </c>
      <c r="DH152" s="13" t="s">
        <v>3746</v>
      </c>
      <c r="DI152" s="13" t="s">
        <v>50</v>
      </c>
      <c r="DJ152" s="13" t="s">
        <v>50</v>
      </c>
      <c r="DK152" s="13" t="s">
        <v>50</v>
      </c>
      <c r="DL152" s="13" t="s">
        <v>50</v>
      </c>
      <c r="DM152" s="13" t="s">
        <v>50</v>
      </c>
      <c r="DN152" s="13" t="s">
        <v>50</v>
      </c>
      <c r="DO152" s="13" t="s">
        <v>50</v>
      </c>
      <c r="DP152" s="13" t="s">
        <v>3775</v>
      </c>
      <c r="DQ152" s="13" t="s">
        <v>3775</v>
      </c>
      <c r="DR152" s="13" t="s">
        <v>50</v>
      </c>
      <c r="DS152" s="13" t="s">
        <v>9</v>
      </c>
      <c r="DT152" s="13" t="s">
        <v>50</v>
      </c>
      <c r="DU152" s="13" t="s">
        <v>50</v>
      </c>
      <c r="DV152" s="13" t="s">
        <v>50</v>
      </c>
      <c r="DW152" s="13" t="s">
        <v>50</v>
      </c>
      <c r="DX152" s="13" t="s">
        <v>50</v>
      </c>
      <c r="DY152" s="13" t="s">
        <v>3746</v>
      </c>
      <c r="DZ152" s="13" t="s">
        <v>3746</v>
      </c>
      <c r="EA152" s="13" t="s">
        <v>50</v>
      </c>
      <c r="EB152" s="13" t="s">
        <v>50</v>
      </c>
      <c r="EC152" s="13" t="s">
        <v>3778</v>
      </c>
      <c r="ED152" s="13" t="s">
        <v>3778</v>
      </c>
      <c r="EE152" s="13" t="s">
        <v>9</v>
      </c>
      <c r="EF152" s="13" t="s">
        <v>50</v>
      </c>
      <c r="EG152" s="13" t="s">
        <v>50</v>
      </c>
      <c r="EH152" s="13" t="s">
        <v>50</v>
      </c>
      <c r="EI152" s="13" t="s">
        <v>50</v>
      </c>
      <c r="EJ152" s="13" t="s">
        <v>50</v>
      </c>
      <c r="EK152" s="13" t="s">
        <v>50</v>
      </c>
      <c r="EL152" s="99"/>
      <c r="EM152" s="99"/>
    </row>
    <row r="153" spans="1:143" s="10" customFormat="1" ht="15" x14ac:dyDescent="0.25">
      <c r="A153" s="8" t="s">
        <v>585</v>
      </c>
      <c r="B153" s="94"/>
      <c r="C153" s="94"/>
      <c r="D153" s="94"/>
      <c r="E153" s="94"/>
      <c r="F153" s="94"/>
      <c r="G153" s="9"/>
      <c r="H153" s="79"/>
      <c r="I153" s="79"/>
      <c r="O153" s="46"/>
      <c r="EL153" s="99"/>
      <c r="EM153" s="99"/>
    </row>
    <row r="154" spans="1:143" s="15" customFormat="1" ht="15" x14ac:dyDescent="0.25">
      <c r="A154" s="140"/>
      <c r="B154" s="97"/>
      <c r="C154" s="97"/>
      <c r="D154" s="97"/>
      <c r="E154" s="97"/>
      <c r="F154" s="97"/>
      <c r="G154" s="92" t="s">
        <v>586</v>
      </c>
      <c r="H154" s="80"/>
      <c r="I154" s="80"/>
      <c r="O154" s="55"/>
      <c r="EL154" s="99"/>
      <c r="EM154" s="99"/>
    </row>
    <row r="155" spans="1:143" s="13" customFormat="1" ht="15" customHeight="1" x14ac:dyDescent="0.25">
      <c r="A155" s="30" t="s">
        <v>370</v>
      </c>
      <c r="B155" s="97"/>
      <c r="C155" s="97"/>
      <c r="D155" s="97"/>
      <c r="E155" s="96"/>
      <c r="F155" s="96" t="s">
        <v>4227</v>
      </c>
      <c r="G155" s="4" t="s">
        <v>2543</v>
      </c>
      <c r="H155" s="14" t="s">
        <v>5</v>
      </c>
      <c r="I155" s="14" t="s">
        <v>426</v>
      </c>
      <c r="J155" s="13" t="s">
        <v>9</v>
      </c>
      <c r="K155" s="13" t="s">
        <v>9</v>
      </c>
      <c r="L155" s="13" t="s">
        <v>9</v>
      </c>
      <c r="M155" s="13" t="s">
        <v>9</v>
      </c>
      <c r="N155" s="13" t="s">
        <v>9</v>
      </c>
      <c r="O155" s="47" t="s">
        <v>9</v>
      </c>
      <c r="P155" s="13" t="s">
        <v>9</v>
      </c>
      <c r="Q155" s="13" t="s">
        <v>9</v>
      </c>
      <c r="R155" s="13" t="s">
        <v>9</v>
      </c>
      <c r="S155" s="13" t="s">
        <v>1622</v>
      </c>
      <c r="T155" s="13" t="s">
        <v>1622</v>
      </c>
      <c r="U155" s="13" t="s">
        <v>9</v>
      </c>
      <c r="V155" s="13" t="s">
        <v>9</v>
      </c>
      <c r="W155" s="13" t="s">
        <v>9</v>
      </c>
      <c r="X155" s="13" t="s">
        <v>9</v>
      </c>
      <c r="Y155" s="13" t="s">
        <v>9</v>
      </c>
      <c r="Z155" s="13" t="s">
        <v>9</v>
      </c>
      <c r="AA155" s="13" t="s">
        <v>9</v>
      </c>
      <c r="AB155" s="13" t="s">
        <v>9</v>
      </c>
      <c r="AC155" s="13" t="s">
        <v>9</v>
      </c>
      <c r="AD155" s="13" t="s">
        <v>9</v>
      </c>
      <c r="AE155" s="13" t="s">
        <v>9</v>
      </c>
      <c r="AF155" s="13" t="s">
        <v>9</v>
      </c>
      <c r="AG155" s="13" t="s">
        <v>9</v>
      </c>
      <c r="AH155" s="13" t="s">
        <v>9</v>
      </c>
      <c r="AI155" s="13" t="s">
        <v>9</v>
      </c>
      <c r="AJ155" s="13" t="s">
        <v>9</v>
      </c>
      <c r="AK155" s="13" t="s">
        <v>9</v>
      </c>
      <c r="AL155" s="13" t="s">
        <v>9</v>
      </c>
      <c r="AM155" s="13" t="s">
        <v>9</v>
      </c>
      <c r="AN155" s="13" t="s">
        <v>9</v>
      </c>
      <c r="AO155" s="13" t="s">
        <v>9</v>
      </c>
      <c r="AP155" s="13" t="s">
        <v>9</v>
      </c>
      <c r="AQ155" s="13" t="s">
        <v>9</v>
      </c>
      <c r="AR155" s="13" t="s">
        <v>9</v>
      </c>
      <c r="AS155" s="13" t="s">
        <v>9</v>
      </c>
      <c r="AT155" s="13" t="s">
        <v>9</v>
      </c>
      <c r="AU155" s="13" t="s">
        <v>545</v>
      </c>
      <c r="AV155" s="13" t="s">
        <v>9</v>
      </c>
      <c r="AW155" s="13" t="s">
        <v>9</v>
      </c>
      <c r="AX155" s="13" t="s">
        <v>9</v>
      </c>
      <c r="AY155" s="13" t="s">
        <v>9</v>
      </c>
      <c r="AZ155" s="13" t="s">
        <v>9</v>
      </c>
      <c r="BA155" s="13" t="s">
        <v>9</v>
      </c>
      <c r="BB155" s="13" t="s">
        <v>9</v>
      </c>
      <c r="BC155" s="13" t="s">
        <v>9</v>
      </c>
      <c r="BD155" s="68" t="s">
        <v>9</v>
      </c>
      <c r="BE155" s="13" t="s">
        <v>9</v>
      </c>
      <c r="BF155" s="13" t="s">
        <v>9</v>
      </c>
      <c r="BG155" s="13" t="s">
        <v>9</v>
      </c>
      <c r="BH155" s="13" t="s">
        <v>9</v>
      </c>
      <c r="BI155" s="13" t="s">
        <v>9</v>
      </c>
      <c r="BJ155" s="13" t="s">
        <v>9</v>
      </c>
      <c r="BK155" s="13" t="s">
        <v>9</v>
      </c>
      <c r="BL155" s="13" t="s">
        <v>9</v>
      </c>
      <c r="BM155" s="13" t="s">
        <v>9</v>
      </c>
      <c r="BN155" s="68" t="s">
        <v>9</v>
      </c>
      <c r="BO155" s="13" t="s">
        <v>9</v>
      </c>
      <c r="BP155" s="13" t="s">
        <v>9</v>
      </c>
      <c r="BQ155" s="13" t="s">
        <v>9</v>
      </c>
      <c r="BR155" s="13" t="s">
        <v>9</v>
      </c>
      <c r="BS155" s="13" t="s">
        <v>9</v>
      </c>
      <c r="BT155" s="13" t="s">
        <v>9</v>
      </c>
      <c r="BU155" s="68" t="s">
        <v>9</v>
      </c>
      <c r="BV155" s="13" t="s">
        <v>9</v>
      </c>
      <c r="BW155" s="13" t="s">
        <v>9</v>
      </c>
      <c r="BX155" s="13" t="s">
        <v>9</v>
      </c>
      <c r="BY155" s="13" t="s">
        <v>9</v>
      </c>
      <c r="BZ155" s="13" t="s">
        <v>9</v>
      </c>
      <c r="CA155" s="68" t="s">
        <v>9</v>
      </c>
      <c r="CB155" s="13" t="s">
        <v>9</v>
      </c>
      <c r="CC155" s="13" t="s">
        <v>9</v>
      </c>
      <c r="CD155" s="13" t="s">
        <v>9</v>
      </c>
      <c r="CE155" s="13" t="s">
        <v>9</v>
      </c>
      <c r="CF155" s="13" t="s">
        <v>9</v>
      </c>
      <c r="CG155" s="13" t="s">
        <v>9</v>
      </c>
      <c r="CH155" s="13" t="s">
        <v>9</v>
      </c>
      <c r="CI155" s="13" t="s">
        <v>9</v>
      </c>
      <c r="CJ155" s="13" t="s">
        <v>9</v>
      </c>
      <c r="CK155" s="13" t="s">
        <v>9</v>
      </c>
      <c r="CL155" s="13" t="s">
        <v>9</v>
      </c>
      <c r="CM155" s="13" t="s">
        <v>9</v>
      </c>
      <c r="CN155" s="13" t="s">
        <v>9</v>
      </c>
      <c r="CO155" s="13" t="s">
        <v>1622</v>
      </c>
      <c r="CP155" s="13" t="s">
        <v>1622</v>
      </c>
      <c r="CQ155" s="13" t="s">
        <v>9</v>
      </c>
      <c r="CR155" s="13" t="s">
        <v>9</v>
      </c>
      <c r="CS155" s="13" t="s">
        <v>9</v>
      </c>
      <c r="CT155" s="13" t="s">
        <v>9</v>
      </c>
      <c r="CU155" s="13" t="s">
        <v>9</v>
      </c>
      <c r="CV155" s="13" t="s">
        <v>9</v>
      </c>
      <c r="CW155" s="13" t="s">
        <v>9</v>
      </c>
      <c r="CX155" s="13" t="s">
        <v>9</v>
      </c>
      <c r="CY155" s="13" t="s">
        <v>9</v>
      </c>
      <c r="CZ155" s="13" t="s">
        <v>9</v>
      </c>
      <c r="DA155" s="68" t="s">
        <v>9</v>
      </c>
      <c r="DB155" s="68" t="s">
        <v>9</v>
      </c>
      <c r="DC155" s="13" t="s">
        <v>9</v>
      </c>
      <c r="DD155" s="13" t="s">
        <v>9</v>
      </c>
      <c r="DE155" s="13" t="s">
        <v>9</v>
      </c>
      <c r="DF155" s="13" t="s">
        <v>9</v>
      </c>
      <c r="DG155" s="68" t="s">
        <v>9</v>
      </c>
      <c r="DH155" s="13" t="s">
        <v>9</v>
      </c>
      <c r="DI155" s="13" t="s">
        <v>9</v>
      </c>
      <c r="DJ155" s="13" t="s">
        <v>9</v>
      </c>
      <c r="DK155" s="13" t="s">
        <v>9</v>
      </c>
      <c r="DL155" s="13" t="s">
        <v>9</v>
      </c>
      <c r="DM155" s="13" t="s">
        <v>9</v>
      </c>
      <c r="DN155" s="13" t="s">
        <v>9</v>
      </c>
      <c r="DO155" s="13" t="s">
        <v>9</v>
      </c>
      <c r="DP155" s="13" t="s">
        <v>9</v>
      </c>
      <c r="DQ155" s="13" t="s">
        <v>9</v>
      </c>
      <c r="DR155" s="13" t="s">
        <v>9</v>
      </c>
      <c r="DS155" s="13" t="s">
        <v>9</v>
      </c>
      <c r="DT155" s="13" t="s">
        <v>9</v>
      </c>
      <c r="DU155" s="13" t="s">
        <v>9</v>
      </c>
      <c r="DV155" s="13" t="s">
        <v>9</v>
      </c>
      <c r="DW155" s="13" t="s">
        <v>9</v>
      </c>
      <c r="DX155" s="68" t="s">
        <v>9</v>
      </c>
      <c r="DY155" s="13" t="s">
        <v>9</v>
      </c>
      <c r="DZ155" s="13" t="s">
        <v>9</v>
      </c>
      <c r="EA155" s="13" t="s">
        <v>9</v>
      </c>
      <c r="EB155" s="13" t="s">
        <v>9</v>
      </c>
      <c r="EC155" s="13" t="s">
        <v>9</v>
      </c>
      <c r="ED155" s="13" t="s">
        <v>9</v>
      </c>
      <c r="EE155" s="13" t="s">
        <v>9</v>
      </c>
      <c r="EF155" s="13" t="s">
        <v>9</v>
      </c>
      <c r="EG155" s="13" t="s">
        <v>9</v>
      </c>
      <c r="EH155" s="13" t="s">
        <v>9</v>
      </c>
      <c r="EI155" s="13" t="s">
        <v>9</v>
      </c>
      <c r="EJ155" s="13" t="s">
        <v>9</v>
      </c>
      <c r="EK155" s="13" t="s">
        <v>9</v>
      </c>
      <c r="EL155" s="99"/>
      <c r="EM155" s="99"/>
    </row>
    <row r="156" spans="1:143" s="13" customFormat="1" ht="15" customHeight="1" x14ac:dyDescent="0.25">
      <c r="A156" s="30" t="s">
        <v>469</v>
      </c>
      <c r="B156" s="97"/>
      <c r="C156" s="97"/>
      <c r="D156" s="97"/>
      <c r="E156" s="96"/>
      <c r="F156" s="96" t="s">
        <v>3541</v>
      </c>
      <c r="G156" s="4" t="s">
        <v>423</v>
      </c>
      <c r="H156" s="14" t="s">
        <v>5</v>
      </c>
      <c r="I156" s="14" t="s">
        <v>426</v>
      </c>
      <c r="J156" s="13" t="s">
        <v>9</v>
      </c>
      <c r="K156" s="13" t="s">
        <v>9</v>
      </c>
      <c r="L156" s="13" t="s">
        <v>9</v>
      </c>
      <c r="M156" s="13" t="s">
        <v>9</v>
      </c>
      <c r="N156" s="13" t="s">
        <v>9</v>
      </c>
      <c r="O156" s="47" t="s">
        <v>9</v>
      </c>
      <c r="P156" s="13" t="s">
        <v>9</v>
      </c>
      <c r="Q156" s="13" t="s">
        <v>9</v>
      </c>
      <c r="R156" s="13" t="s">
        <v>9</v>
      </c>
      <c r="S156" s="13" t="s">
        <v>9</v>
      </c>
      <c r="T156" s="13" t="s">
        <v>9</v>
      </c>
      <c r="U156" s="13" t="s">
        <v>9</v>
      </c>
      <c r="V156" s="13" t="s">
        <v>1740</v>
      </c>
      <c r="W156" s="13" t="s">
        <v>9</v>
      </c>
      <c r="X156" s="13" t="s">
        <v>9</v>
      </c>
      <c r="Y156" s="13" t="s">
        <v>9</v>
      </c>
      <c r="Z156" s="13" t="s">
        <v>9</v>
      </c>
      <c r="AA156" s="13" t="s">
        <v>9</v>
      </c>
      <c r="AB156" s="13" t="s">
        <v>9</v>
      </c>
      <c r="AC156" s="13" t="s">
        <v>9</v>
      </c>
      <c r="AD156" s="13" t="s">
        <v>9</v>
      </c>
      <c r="AE156" s="13" t="s">
        <v>9</v>
      </c>
      <c r="AF156" s="13" t="s">
        <v>9</v>
      </c>
      <c r="AG156" s="13" t="s">
        <v>9</v>
      </c>
      <c r="AH156" s="13" t="s">
        <v>9</v>
      </c>
      <c r="AI156" s="13" t="s">
        <v>9</v>
      </c>
      <c r="AJ156" s="13" t="s">
        <v>9</v>
      </c>
      <c r="AK156" s="13" t="s">
        <v>9</v>
      </c>
      <c r="AL156" s="13" t="s">
        <v>9</v>
      </c>
      <c r="AM156" s="13" t="s">
        <v>9</v>
      </c>
      <c r="AN156" s="13" t="s">
        <v>9</v>
      </c>
      <c r="AO156" s="13" t="s">
        <v>9</v>
      </c>
      <c r="AP156" s="13" t="s">
        <v>9</v>
      </c>
      <c r="AQ156" s="13" t="s">
        <v>9</v>
      </c>
      <c r="AR156" s="13" t="s">
        <v>9</v>
      </c>
      <c r="AS156" s="13" t="s">
        <v>9</v>
      </c>
      <c r="AT156" s="13" t="s">
        <v>9</v>
      </c>
      <c r="AU156" s="13" t="s">
        <v>1621</v>
      </c>
      <c r="AV156" s="13" t="s">
        <v>9</v>
      </c>
      <c r="AW156" s="13" t="s">
        <v>9</v>
      </c>
      <c r="AX156" s="13" t="s">
        <v>9</v>
      </c>
      <c r="AY156" s="13" t="s">
        <v>9</v>
      </c>
      <c r="AZ156" s="13" t="s">
        <v>9</v>
      </c>
      <c r="BA156" s="13" t="s">
        <v>9</v>
      </c>
      <c r="BB156" s="13" t="s">
        <v>9</v>
      </c>
      <c r="BC156" s="13" t="s">
        <v>9</v>
      </c>
      <c r="BD156" s="13" t="s">
        <v>1813</v>
      </c>
      <c r="BE156" s="68" t="s">
        <v>9</v>
      </c>
      <c r="BF156" s="13" t="s">
        <v>9</v>
      </c>
      <c r="BG156" s="13" t="s">
        <v>9</v>
      </c>
      <c r="BH156" s="13" t="s">
        <v>9</v>
      </c>
      <c r="BI156" s="13" t="s">
        <v>9</v>
      </c>
      <c r="BJ156" s="13" t="s">
        <v>9</v>
      </c>
      <c r="BK156" s="13" t="s">
        <v>9</v>
      </c>
      <c r="BL156" s="13" t="s">
        <v>9</v>
      </c>
      <c r="BM156" s="13" t="s">
        <v>9</v>
      </c>
      <c r="BN156" s="13" t="s">
        <v>545</v>
      </c>
      <c r="BO156" s="13" t="s">
        <v>9</v>
      </c>
      <c r="BP156" s="13" t="s">
        <v>9</v>
      </c>
      <c r="BQ156" s="13" t="s">
        <v>9</v>
      </c>
      <c r="BR156" s="13" t="s">
        <v>9</v>
      </c>
      <c r="BS156" s="13" t="s">
        <v>9</v>
      </c>
      <c r="BT156" s="13" t="s">
        <v>1635</v>
      </c>
      <c r="BU156" s="13" t="s">
        <v>1635</v>
      </c>
      <c r="BV156" s="13" t="s">
        <v>9</v>
      </c>
      <c r="BW156" s="13" t="s">
        <v>9</v>
      </c>
      <c r="BX156" s="13" t="s">
        <v>9</v>
      </c>
      <c r="BY156" s="13" t="s">
        <v>9</v>
      </c>
      <c r="BZ156" s="13" t="s">
        <v>545</v>
      </c>
      <c r="CA156" s="13" t="s">
        <v>1622</v>
      </c>
      <c r="CB156" s="13" t="s">
        <v>9</v>
      </c>
      <c r="CC156" s="13" t="s">
        <v>9</v>
      </c>
      <c r="CD156" s="13" t="s">
        <v>9</v>
      </c>
      <c r="CE156" s="13" t="s">
        <v>9</v>
      </c>
      <c r="CF156" s="13" t="s">
        <v>9</v>
      </c>
      <c r="CG156" s="13" t="s">
        <v>9</v>
      </c>
      <c r="CH156" s="13" t="s">
        <v>9</v>
      </c>
      <c r="CI156" s="13" t="s">
        <v>9</v>
      </c>
      <c r="CJ156" s="13" t="s">
        <v>9</v>
      </c>
      <c r="CK156" s="13" t="s">
        <v>9</v>
      </c>
      <c r="CL156" s="13" t="s">
        <v>9</v>
      </c>
      <c r="CM156" s="13" t="s">
        <v>9</v>
      </c>
      <c r="CN156" s="13" t="s">
        <v>9</v>
      </c>
      <c r="CO156" s="13" t="s">
        <v>1622</v>
      </c>
      <c r="CP156" s="13" t="s">
        <v>1622</v>
      </c>
      <c r="CQ156" s="13" t="s">
        <v>9</v>
      </c>
      <c r="CR156" s="13" t="s">
        <v>9</v>
      </c>
      <c r="CS156" s="13" t="s">
        <v>9</v>
      </c>
      <c r="CT156" s="13" t="s">
        <v>9</v>
      </c>
      <c r="CU156" s="13" t="s">
        <v>9</v>
      </c>
      <c r="CV156" s="13" t="s">
        <v>9</v>
      </c>
      <c r="CW156" s="13" t="s">
        <v>9</v>
      </c>
      <c r="CX156" s="13" t="s">
        <v>9</v>
      </c>
      <c r="CY156" s="13" t="s">
        <v>9</v>
      </c>
      <c r="CZ156" s="13" t="s">
        <v>9</v>
      </c>
      <c r="DA156" s="13" t="s">
        <v>1622</v>
      </c>
      <c r="DB156" s="13" t="s">
        <v>1622</v>
      </c>
      <c r="DC156" s="13" t="s">
        <v>9</v>
      </c>
      <c r="DD156" s="13" t="s">
        <v>1740</v>
      </c>
      <c r="DE156" s="13" t="s">
        <v>9</v>
      </c>
      <c r="DF156" s="13" t="s">
        <v>9</v>
      </c>
      <c r="DG156" s="13" t="s">
        <v>545</v>
      </c>
      <c r="DH156" s="13" t="s">
        <v>9</v>
      </c>
      <c r="DI156" s="13" t="s">
        <v>9</v>
      </c>
      <c r="DJ156" s="13" t="s">
        <v>9</v>
      </c>
      <c r="DK156" s="13" t="s">
        <v>9</v>
      </c>
      <c r="DL156" s="13" t="s">
        <v>9</v>
      </c>
      <c r="DM156" s="13" t="s">
        <v>9</v>
      </c>
      <c r="DN156" s="13" t="s">
        <v>1635</v>
      </c>
      <c r="DO156" s="13" t="s">
        <v>1635</v>
      </c>
      <c r="DP156" s="13" t="s">
        <v>9</v>
      </c>
      <c r="DQ156" s="13" t="s">
        <v>9</v>
      </c>
      <c r="DR156" s="13" t="s">
        <v>9</v>
      </c>
      <c r="DS156" s="13" t="s">
        <v>1964</v>
      </c>
      <c r="DT156" s="13" t="s">
        <v>9</v>
      </c>
      <c r="DU156" s="13" t="s">
        <v>9</v>
      </c>
      <c r="DV156" s="13" t="s">
        <v>9</v>
      </c>
      <c r="DW156" s="13" t="s">
        <v>9</v>
      </c>
      <c r="DX156" s="13" t="s">
        <v>1622</v>
      </c>
      <c r="DY156" s="13" t="s">
        <v>9</v>
      </c>
      <c r="DZ156" s="13" t="s">
        <v>9</v>
      </c>
      <c r="EA156" s="13" t="s">
        <v>1622</v>
      </c>
      <c r="EB156" s="13" t="s">
        <v>9</v>
      </c>
      <c r="EC156" s="13" t="s">
        <v>9</v>
      </c>
      <c r="ED156" s="13" t="s">
        <v>9</v>
      </c>
      <c r="EE156" s="13" t="s">
        <v>2010</v>
      </c>
      <c r="EF156" s="13" t="s">
        <v>9</v>
      </c>
      <c r="EG156" s="13" t="s">
        <v>9</v>
      </c>
      <c r="EH156" s="13" t="s">
        <v>9</v>
      </c>
      <c r="EI156" s="13" t="s">
        <v>9</v>
      </c>
      <c r="EJ156" s="13" t="s">
        <v>9</v>
      </c>
      <c r="EK156" s="13" t="s">
        <v>9</v>
      </c>
      <c r="EL156" s="99"/>
      <c r="EM156" s="99"/>
    </row>
    <row r="157" spans="1:143" s="13" customFormat="1" ht="15" customHeight="1" x14ac:dyDescent="0.25">
      <c r="A157" s="30" t="s">
        <v>587</v>
      </c>
      <c r="B157" s="97"/>
      <c r="C157" s="97"/>
      <c r="D157" s="97"/>
      <c r="E157" s="96"/>
      <c r="F157" s="96" t="s">
        <v>4227</v>
      </c>
      <c r="G157" s="4" t="s">
        <v>422</v>
      </c>
      <c r="H157" s="14" t="s">
        <v>5</v>
      </c>
      <c r="I157" s="14" t="s">
        <v>426</v>
      </c>
      <c r="J157" s="13" t="s">
        <v>9</v>
      </c>
      <c r="K157" s="13" t="s">
        <v>9</v>
      </c>
      <c r="L157" s="13" t="s">
        <v>9</v>
      </c>
      <c r="M157" s="13" t="s">
        <v>9</v>
      </c>
      <c r="N157" s="13" t="s">
        <v>9</v>
      </c>
      <c r="O157" s="47" t="s">
        <v>9</v>
      </c>
      <c r="P157" s="13" t="s">
        <v>9</v>
      </c>
      <c r="Q157" s="13" t="s">
        <v>9</v>
      </c>
      <c r="R157" s="13" t="s">
        <v>9</v>
      </c>
      <c r="S157" s="13" t="s">
        <v>1622</v>
      </c>
      <c r="T157" s="13" t="s">
        <v>1622</v>
      </c>
      <c r="U157" s="13" t="s">
        <v>9</v>
      </c>
      <c r="V157" s="13" t="s">
        <v>9</v>
      </c>
      <c r="W157" s="13" t="s">
        <v>1621</v>
      </c>
      <c r="X157" s="13" t="s">
        <v>1621</v>
      </c>
      <c r="Y157" s="13" t="s">
        <v>9</v>
      </c>
      <c r="Z157" s="13" t="s">
        <v>9</v>
      </c>
      <c r="AA157" s="13" t="s">
        <v>9</v>
      </c>
      <c r="AB157" s="13" t="s">
        <v>9</v>
      </c>
      <c r="AC157" s="13" t="s">
        <v>9</v>
      </c>
      <c r="AD157" s="13" t="s">
        <v>9</v>
      </c>
      <c r="AE157" s="13" t="s">
        <v>9</v>
      </c>
      <c r="AF157" s="13" t="s">
        <v>9</v>
      </c>
      <c r="AG157" s="13" t="s">
        <v>9</v>
      </c>
      <c r="AH157" s="13" t="s">
        <v>545</v>
      </c>
      <c r="AI157" s="13" t="s">
        <v>545</v>
      </c>
      <c r="AJ157" s="13" t="s">
        <v>545</v>
      </c>
      <c r="AK157" s="13" t="s">
        <v>545</v>
      </c>
      <c r="AL157" s="13" t="s">
        <v>9</v>
      </c>
      <c r="AM157" s="13" t="s">
        <v>9</v>
      </c>
      <c r="AN157" s="13" t="s">
        <v>545</v>
      </c>
      <c r="AO157" s="13" t="s">
        <v>545</v>
      </c>
      <c r="AP157" s="13" t="s">
        <v>9</v>
      </c>
      <c r="AQ157" s="13" t="s">
        <v>9</v>
      </c>
      <c r="AR157" s="13" t="s">
        <v>9</v>
      </c>
      <c r="AS157" s="13" t="s">
        <v>9</v>
      </c>
      <c r="AT157" s="13" t="s">
        <v>9</v>
      </c>
      <c r="AU157" s="68" t="s">
        <v>9</v>
      </c>
      <c r="AV157" s="13" t="s">
        <v>9</v>
      </c>
      <c r="AW157" s="13" t="s">
        <v>9</v>
      </c>
      <c r="AX157" s="13" t="s">
        <v>9</v>
      </c>
      <c r="AY157" s="13" t="s">
        <v>9</v>
      </c>
      <c r="AZ157" s="13" t="s">
        <v>9</v>
      </c>
      <c r="BA157" s="13" t="s">
        <v>9</v>
      </c>
      <c r="BB157" s="13" t="s">
        <v>9</v>
      </c>
      <c r="BC157" s="13" t="s">
        <v>9</v>
      </c>
      <c r="BD157" s="13" t="s">
        <v>9</v>
      </c>
      <c r="BE157" s="13" t="s">
        <v>9</v>
      </c>
      <c r="BF157" s="13" t="s">
        <v>9</v>
      </c>
      <c r="BG157" s="13" t="s">
        <v>545</v>
      </c>
      <c r="BH157" s="13" t="s">
        <v>9</v>
      </c>
      <c r="BI157" s="13" t="s">
        <v>9</v>
      </c>
      <c r="BJ157" s="13" t="s">
        <v>545</v>
      </c>
      <c r="BK157" s="13" t="s">
        <v>545</v>
      </c>
      <c r="BL157" s="13" t="s">
        <v>545</v>
      </c>
      <c r="BM157" s="13" t="s">
        <v>545</v>
      </c>
      <c r="BN157" s="13" t="s">
        <v>9</v>
      </c>
      <c r="BO157" s="13" t="s">
        <v>9</v>
      </c>
      <c r="BP157" s="13" t="s">
        <v>9</v>
      </c>
      <c r="BQ157" s="13" t="s">
        <v>9</v>
      </c>
      <c r="BR157" s="13" t="s">
        <v>9</v>
      </c>
      <c r="BS157" s="13" t="s">
        <v>9</v>
      </c>
      <c r="BT157" s="13" t="s">
        <v>9</v>
      </c>
      <c r="BU157" s="13" t="s">
        <v>9</v>
      </c>
      <c r="BV157" s="13" t="s">
        <v>9</v>
      </c>
      <c r="BW157" s="13" t="s">
        <v>9</v>
      </c>
      <c r="BX157" s="13" t="s">
        <v>9</v>
      </c>
      <c r="BY157" s="13" t="s">
        <v>9</v>
      </c>
      <c r="BZ157" s="68" t="s">
        <v>9</v>
      </c>
      <c r="CA157" s="13" t="s">
        <v>9</v>
      </c>
      <c r="CB157" s="13" t="s">
        <v>9</v>
      </c>
      <c r="CC157" s="13" t="s">
        <v>9</v>
      </c>
      <c r="CD157" s="13" t="s">
        <v>9</v>
      </c>
      <c r="CE157" s="13" t="s">
        <v>9</v>
      </c>
      <c r="CF157" s="13" t="s">
        <v>9</v>
      </c>
      <c r="CG157" s="13" t="s">
        <v>9</v>
      </c>
      <c r="CH157" s="13" t="s">
        <v>9</v>
      </c>
      <c r="CI157" s="13" t="s">
        <v>9</v>
      </c>
      <c r="CJ157" s="13" t="s">
        <v>1622</v>
      </c>
      <c r="CK157" s="13" t="s">
        <v>9</v>
      </c>
      <c r="CL157" s="13" t="s">
        <v>9</v>
      </c>
      <c r="CM157" s="68" t="s">
        <v>9</v>
      </c>
      <c r="CN157" s="13" t="s">
        <v>9</v>
      </c>
      <c r="CO157" s="13" t="s">
        <v>9</v>
      </c>
      <c r="CP157" s="68" t="s">
        <v>9</v>
      </c>
      <c r="CQ157" s="13" t="s">
        <v>9</v>
      </c>
      <c r="CR157" s="13" t="s">
        <v>9</v>
      </c>
      <c r="CS157" s="13" t="s">
        <v>9</v>
      </c>
      <c r="CT157" s="13" t="s">
        <v>9</v>
      </c>
      <c r="CU157" s="13" t="s">
        <v>9</v>
      </c>
      <c r="CV157" s="13" t="s">
        <v>9</v>
      </c>
      <c r="CW157" s="13" t="s">
        <v>9</v>
      </c>
      <c r="CX157" s="13" t="s">
        <v>9</v>
      </c>
      <c r="CY157" s="13" t="s">
        <v>9</v>
      </c>
      <c r="CZ157" s="13" t="s">
        <v>9</v>
      </c>
      <c r="DA157" s="13" t="s">
        <v>9</v>
      </c>
      <c r="DB157" s="68" t="s">
        <v>9</v>
      </c>
      <c r="DC157" s="13" t="s">
        <v>9</v>
      </c>
      <c r="DD157" s="13" t="s">
        <v>9</v>
      </c>
      <c r="DE157" s="13" t="s">
        <v>9</v>
      </c>
      <c r="DF157" s="13" t="s">
        <v>9</v>
      </c>
      <c r="DG157" s="68" t="s">
        <v>9</v>
      </c>
      <c r="DH157" s="13" t="s">
        <v>9</v>
      </c>
      <c r="DI157" s="13" t="s">
        <v>1622</v>
      </c>
      <c r="DJ157" s="13" t="s">
        <v>1943</v>
      </c>
      <c r="DK157" s="13" t="s">
        <v>1943</v>
      </c>
      <c r="DL157" s="13" t="s">
        <v>9</v>
      </c>
      <c r="DM157" s="13" t="s">
        <v>9</v>
      </c>
      <c r="DN157" s="13" t="s">
        <v>9</v>
      </c>
      <c r="DO157" s="13" t="s">
        <v>9</v>
      </c>
      <c r="DP157" s="13" t="s">
        <v>9</v>
      </c>
      <c r="DQ157" s="13" t="s">
        <v>9</v>
      </c>
      <c r="DR157" s="13" t="s">
        <v>9</v>
      </c>
      <c r="DS157" s="68" t="s">
        <v>9</v>
      </c>
      <c r="DT157" s="13" t="s">
        <v>9</v>
      </c>
      <c r="DU157" s="13" t="s">
        <v>9</v>
      </c>
      <c r="DV157" s="13" t="s">
        <v>9</v>
      </c>
      <c r="DW157" s="13" t="s">
        <v>9</v>
      </c>
      <c r="DX157" s="13" t="s">
        <v>9</v>
      </c>
      <c r="DY157" s="13" t="s">
        <v>9</v>
      </c>
      <c r="DZ157" s="13" t="s">
        <v>9</v>
      </c>
      <c r="EA157" s="68" t="s">
        <v>9</v>
      </c>
      <c r="EB157" s="13" t="s">
        <v>9</v>
      </c>
      <c r="EC157" s="13" t="s">
        <v>9</v>
      </c>
      <c r="ED157" s="13" t="s">
        <v>9</v>
      </c>
      <c r="EE157" s="68" t="s">
        <v>9</v>
      </c>
      <c r="EF157" s="13" t="s">
        <v>9</v>
      </c>
      <c r="EG157" s="13" t="s">
        <v>9</v>
      </c>
      <c r="EH157" s="13" t="s">
        <v>9</v>
      </c>
      <c r="EI157" s="13" t="s">
        <v>9</v>
      </c>
      <c r="EJ157" s="13" t="s">
        <v>9</v>
      </c>
      <c r="EK157" s="13" t="s">
        <v>9</v>
      </c>
      <c r="EL157" s="99"/>
      <c r="EM157" s="99"/>
    </row>
    <row r="158" spans="1:143" s="13" customFormat="1" ht="15" customHeight="1" x14ac:dyDescent="0.25">
      <c r="A158" s="30" t="s">
        <v>590</v>
      </c>
      <c r="B158" s="97"/>
      <c r="C158" s="97"/>
      <c r="D158" s="97"/>
      <c r="E158" s="96"/>
      <c r="F158" s="96" t="s">
        <v>3541</v>
      </c>
      <c r="G158" s="4" t="s">
        <v>371</v>
      </c>
      <c r="H158" s="14" t="s">
        <v>5</v>
      </c>
      <c r="I158" s="14" t="s">
        <v>426</v>
      </c>
      <c r="J158" s="13" t="s">
        <v>9</v>
      </c>
      <c r="K158" s="13" t="s">
        <v>9</v>
      </c>
      <c r="L158" s="13" t="s">
        <v>9</v>
      </c>
      <c r="M158" s="13" t="s">
        <v>9</v>
      </c>
      <c r="N158" s="13" t="s">
        <v>9</v>
      </c>
      <c r="O158" s="47" t="s">
        <v>9</v>
      </c>
      <c r="P158" s="13" t="s">
        <v>9</v>
      </c>
      <c r="Q158" s="13" t="s">
        <v>9</v>
      </c>
      <c r="R158" s="13" t="s">
        <v>9</v>
      </c>
      <c r="S158" s="13" t="s">
        <v>9</v>
      </c>
      <c r="T158" s="13" t="s">
        <v>9</v>
      </c>
      <c r="U158" s="13" t="s">
        <v>9</v>
      </c>
      <c r="V158" s="13" t="s">
        <v>1740</v>
      </c>
      <c r="W158" s="13" t="s">
        <v>9</v>
      </c>
      <c r="X158" s="13" t="s">
        <v>9</v>
      </c>
      <c r="Y158" s="13" t="s">
        <v>9</v>
      </c>
      <c r="Z158" s="13" t="s">
        <v>9</v>
      </c>
      <c r="AA158" s="13" t="s">
        <v>9</v>
      </c>
      <c r="AB158" s="13" t="s">
        <v>9</v>
      </c>
      <c r="AC158" s="13" t="s">
        <v>9</v>
      </c>
      <c r="AD158" s="13" t="s">
        <v>9</v>
      </c>
      <c r="AE158" s="13" t="s">
        <v>9</v>
      </c>
      <c r="AF158" s="13" t="s">
        <v>9</v>
      </c>
      <c r="AG158" s="13" t="s">
        <v>9</v>
      </c>
      <c r="AH158" s="13" t="s">
        <v>9</v>
      </c>
      <c r="AI158" s="13" t="s">
        <v>9</v>
      </c>
      <c r="AJ158" s="13" t="s">
        <v>9</v>
      </c>
      <c r="AK158" s="68" t="s">
        <v>9</v>
      </c>
      <c r="AL158" s="13" t="s">
        <v>9</v>
      </c>
      <c r="AM158" s="13" t="s">
        <v>9</v>
      </c>
      <c r="AN158" s="68" t="s">
        <v>9</v>
      </c>
      <c r="AO158" s="13" t="s">
        <v>9</v>
      </c>
      <c r="AP158" s="13" t="s">
        <v>9</v>
      </c>
      <c r="AQ158" s="13" t="s">
        <v>9</v>
      </c>
      <c r="AR158" s="13" t="s">
        <v>9</v>
      </c>
      <c r="AS158" s="13" t="s">
        <v>9</v>
      </c>
      <c r="AT158" s="13" t="s">
        <v>9</v>
      </c>
      <c r="AU158" s="13" t="s">
        <v>1621</v>
      </c>
      <c r="AV158" s="13" t="s">
        <v>9</v>
      </c>
      <c r="AW158" s="13" t="s">
        <v>9</v>
      </c>
      <c r="AX158" s="13" t="s">
        <v>9</v>
      </c>
      <c r="AY158" s="13" t="s">
        <v>9</v>
      </c>
      <c r="AZ158" s="13" t="s">
        <v>9</v>
      </c>
      <c r="BA158" s="13" t="s">
        <v>9</v>
      </c>
      <c r="BB158" s="13" t="s">
        <v>9</v>
      </c>
      <c r="BC158" s="13" t="s">
        <v>9</v>
      </c>
      <c r="BD158" s="13" t="s">
        <v>9</v>
      </c>
      <c r="BE158" s="13" t="s">
        <v>9</v>
      </c>
      <c r="BF158" s="13" t="s">
        <v>9</v>
      </c>
      <c r="BG158" s="68" t="s">
        <v>9</v>
      </c>
      <c r="BH158" s="13" t="s">
        <v>9</v>
      </c>
      <c r="BI158" s="13" t="s">
        <v>545</v>
      </c>
      <c r="BJ158" s="13" t="s">
        <v>9</v>
      </c>
      <c r="BK158" s="13" t="s">
        <v>9</v>
      </c>
      <c r="BL158" s="13" t="s">
        <v>9</v>
      </c>
      <c r="BM158" s="68" t="s">
        <v>9</v>
      </c>
      <c r="BN158" s="13" t="s">
        <v>9</v>
      </c>
      <c r="BO158" s="13" t="s">
        <v>9</v>
      </c>
      <c r="BP158" s="13" t="s">
        <v>9</v>
      </c>
      <c r="BQ158" s="13" t="s">
        <v>9</v>
      </c>
      <c r="BR158" s="13" t="s">
        <v>9</v>
      </c>
      <c r="BS158" s="13" t="s">
        <v>9</v>
      </c>
      <c r="BT158" s="13" t="s">
        <v>9</v>
      </c>
      <c r="BU158" s="13" t="s">
        <v>9</v>
      </c>
      <c r="BV158" s="13" t="s">
        <v>9</v>
      </c>
      <c r="BW158" s="13" t="s">
        <v>9</v>
      </c>
      <c r="BX158" s="13" t="s">
        <v>9</v>
      </c>
      <c r="BY158" s="13" t="s">
        <v>9</v>
      </c>
      <c r="BZ158" s="13" t="s">
        <v>545</v>
      </c>
      <c r="CA158" s="13" t="s">
        <v>1622</v>
      </c>
      <c r="CB158" s="13" t="s">
        <v>9</v>
      </c>
      <c r="CC158" s="13" t="s">
        <v>9</v>
      </c>
      <c r="CD158" s="13" t="s">
        <v>9</v>
      </c>
      <c r="CE158" s="13" t="s">
        <v>9</v>
      </c>
      <c r="CF158" s="13" t="s">
        <v>9</v>
      </c>
      <c r="CG158" s="13" t="s">
        <v>9</v>
      </c>
      <c r="CH158" s="13" t="s">
        <v>9</v>
      </c>
      <c r="CI158" s="13" t="s">
        <v>9</v>
      </c>
      <c r="CJ158" s="13" t="s">
        <v>9</v>
      </c>
      <c r="CK158" s="13" t="s">
        <v>9</v>
      </c>
      <c r="CL158" s="13" t="s">
        <v>545</v>
      </c>
      <c r="CM158" s="13" t="s">
        <v>545</v>
      </c>
      <c r="CN158" s="13" t="s">
        <v>9</v>
      </c>
      <c r="CO158" s="13" t="s">
        <v>1622</v>
      </c>
      <c r="CP158" s="13" t="s">
        <v>1622</v>
      </c>
      <c r="CQ158" s="13" t="s">
        <v>9</v>
      </c>
      <c r="CR158" s="13" t="s">
        <v>9</v>
      </c>
      <c r="CS158" s="13" t="s">
        <v>9</v>
      </c>
      <c r="CT158" s="13" t="s">
        <v>9</v>
      </c>
      <c r="CU158" s="13" t="s">
        <v>9</v>
      </c>
      <c r="CV158" s="13" t="s">
        <v>9</v>
      </c>
      <c r="CW158" s="13" t="s">
        <v>9</v>
      </c>
      <c r="CX158" s="13" t="s">
        <v>9</v>
      </c>
      <c r="CY158" s="13" t="s">
        <v>9</v>
      </c>
      <c r="CZ158" s="13" t="s">
        <v>9</v>
      </c>
      <c r="DA158" s="13" t="s">
        <v>1622</v>
      </c>
      <c r="DB158" s="13" t="s">
        <v>1622</v>
      </c>
      <c r="DC158" s="13" t="s">
        <v>9</v>
      </c>
      <c r="DD158" s="13" t="s">
        <v>9</v>
      </c>
      <c r="DE158" s="13" t="s">
        <v>9</v>
      </c>
      <c r="DF158" s="13" t="s">
        <v>9</v>
      </c>
      <c r="DG158" s="13" t="s">
        <v>545</v>
      </c>
      <c r="DH158" s="13" t="s">
        <v>9</v>
      </c>
      <c r="DI158" s="13" t="s">
        <v>9</v>
      </c>
      <c r="DJ158" s="13" t="s">
        <v>9</v>
      </c>
      <c r="DK158" s="13" t="s">
        <v>9</v>
      </c>
      <c r="DL158" s="13" t="s">
        <v>9</v>
      </c>
      <c r="DM158" s="13" t="s">
        <v>9</v>
      </c>
      <c r="DN158" s="13" t="s">
        <v>9</v>
      </c>
      <c r="DO158" s="13" t="s">
        <v>9</v>
      </c>
      <c r="DP158" s="13" t="s">
        <v>9</v>
      </c>
      <c r="DQ158" s="13" t="s">
        <v>9</v>
      </c>
      <c r="DR158" s="13" t="s">
        <v>9</v>
      </c>
      <c r="DS158" s="13" t="s">
        <v>1964</v>
      </c>
      <c r="DT158" s="13" t="s">
        <v>9</v>
      </c>
      <c r="DU158" s="13" t="s">
        <v>9</v>
      </c>
      <c r="DV158" s="13" t="s">
        <v>9</v>
      </c>
      <c r="DW158" s="13" t="s">
        <v>9</v>
      </c>
      <c r="DX158" s="13" t="s">
        <v>9</v>
      </c>
      <c r="DY158" s="13" t="s">
        <v>9</v>
      </c>
      <c r="DZ158" s="13" t="s">
        <v>9</v>
      </c>
      <c r="EA158" s="13" t="s">
        <v>1622</v>
      </c>
      <c r="EB158" s="13" t="s">
        <v>9</v>
      </c>
      <c r="EC158" s="13" t="s">
        <v>9</v>
      </c>
      <c r="ED158" s="13" t="s">
        <v>9</v>
      </c>
      <c r="EE158" s="13" t="s">
        <v>545</v>
      </c>
      <c r="EF158" s="13" t="s">
        <v>9</v>
      </c>
      <c r="EG158" s="13" t="s">
        <v>9</v>
      </c>
      <c r="EH158" s="13" t="s">
        <v>9</v>
      </c>
      <c r="EI158" s="13" t="s">
        <v>9</v>
      </c>
      <c r="EJ158" s="13" t="s">
        <v>9</v>
      </c>
      <c r="EK158" s="13" t="s">
        <v>9</v>
      </c>
      <c r="EL158" s="99"/>
      <c r="EM158" s="99"/>
    </row>
    <row r="159" spans="1:143" s="13" customFormat="1" ht="15" customHeight="1" x14ac:dyDescent="0.25">
      <c r="A159" s="30" t="s">
        <v>719</v>
      </c>
      <c r="B159" s="97"/>
      <c r="C159" s="97"/>
      <c r="D159" s="97"/>
      <c r="E159" s="96"/>
      <c r="F159" s="96" t="s">
        <v>4227</v>
      </c>
      <c r="G159" s="4" t="s">
        <v>372</v>
      </c>
      <c r="H159" s="14" t="s">
        <v>5</v>
      </c>
      <c r="I159" s="14" t="s">
        <v>426</v>
      </c>
      <c r="J159" s="13" t="s">
        <v>9</v>
      </c>
      <c r="K159" s="13" t="s">
        <v>9</v>
      </c>
      <c r="L159" s="13" t="s">
        <v>9</v>
      </c>
      <c r="M159" s="13" t="s">
        <v>9</v>
      </c>
      <c r="N159" s="13" t="s">
        <v>9</v>
      </c>
      <c r="O159" s="47" t="s">
        <v>9</v>
      </c>
      <c r="P159" s="13" t="s">
        <v>9</v>
      </c>
      <c r="Q159" s="13" t="s">
        <v>9</v>
      </c>
      <c r="R159" s="13" t="s">
        <v>9</v>
      </c>
      <c r="S159" s="13" t="s">
        <v>1622</v>
      </c>
      <c r="T159" s="13" t="s">
        <v>1622</v>
      </c>
      <c r="U159" s="13" t="s">
        <v>9</v>
      </c>
      <c r="V159" s="13" t="s">
        <v>9</v>
      </c>
      <c r="W159" s="13" t="s">
        <v>1621</v>
      </c>
      <c r="X159" s="13" t="s">
        <v>1621</v>
      </c>
      <c r="Y159" s="13" t="s">
        <v>9</v>
      </c>
      <c r="Z159" s="13" t="s">
        <v>9</v>
      </c>
      <c r="AA159" s="13" t="s">
        <v>9</v>
      </c>
      <c r="AB159" s="13" t="s">
        <v>9</v>
      </c>
      <c r="AC159" s="13" t="s">
        <v>9</v>
      </c>
      <c r="AD159" s="13" t="s">
        <v>9</v>
      </c>
      <c r="AE159" s="13" t="s">
        <v>9</v>
      </c>
      <c r="AF159" s="13" t="s">
        <v>9</v>
      </c>
      <c r="AG159" s="13" t="s">
        <v>9</v>
      </c>
      <c r="AH159" s="13" t="s">
        <v>545</v>
      </c>
      <c r="AI159" s="13" t="s">
        <v>545</v>
      </c>
      <c r="AJ159" s="13" t="s">
        <v>545</v>
      </c>
      <c r="AK159" s="13" t="s">
        <v>545</v>
      </c>
      <c r="AL159" s="13" t="s">
        <v>9</v>
      </c>
      <c r="AM159" s="13" t="s">
        <v>9</v>
      </c>
      <c r="AN159" s="13" t="s">
        <v>545</v>
      </c>
      <c r="AO159" s="13" t="s">
        <v>545</v>
      </c>
      <c r="AP159" s="13" t="s">
        <v>9</v>
      </c>
      <c r="AQ159" s="13" t="s">
        <v>9</v>
      </c>
      <c r="AR159" s="13" t="s">
        <v>9</v>
      </c>
      <c r="AS159" s="13" t="s">
        <v>9</v>
      </c>
      <c r="AT159" s="13" t="s">
        <v>9</v>
      </c>
      <c r="AU159" s="13" t="s">
        <v>1621</v>
      </c>
      <c r="AV159" s="13" t="s">
        <v>9</v>
      </c>
      <c r="AW159" s="13" t="s">
        <v>9</v>
      </c>
      <c r="AX159" s="13" t="s">
        <v>9</v>
      </c>
      <c r="AY159" s="13" t="s">
        <v>9</v>
      </c>
      <c r="AZ159" s="13" t="s">
        <v>9</v>
      </c>
      <c r="BA159" s="13" t="s">
        <v>9</v>
      </c>
      <c r="BB159" s="13" t="s">
        <v>9</v>
      </c>
      <c r="BC159" s="13" t="s">
        <v>9</v>
      </c>
      <c r="BD159" s="13" t="s">
        <v>9</v>
      </c>
      <c r="BE159" s="13" t="s">
        <v>9</v>
      </c>
      <c r="BF159" s="13" t="s">
        <v>9</v>
      </c>
      <c r="BG159" s="13" t="s">
        <v>545</v>
      </c>
      <c r="BH159" s="13" t="s">
        <v>9</v>
      </c>
      <c r="BI159" s="13" t="s">
        <v>545</v>
      </c>
      <c r="BJ159" s="13" t="s">
        <v>9</v>
      </c>
      <c r="BK159" s="13" t="s">
        <v>9</v>
      </c>
      <c r="BL159" s="13" t="s">
        <v>545</v>
      </c>
      <c r="BM159" s="13" t="s">
        <v>545</v>
      </c>
      <c r="BN159" s="13" t="s">
        <v>9</v>
      </c>
      <c r="BO159" s="13" t="s">
        <v>9</v>
      </c>
      <c r="BP159" s="13" t="s">
        <v>9</v>
      </c>
      <c r="BQ159" s="13" t="s">
        <v>9</v>
      </c>
      <c r="BR159" s="13" t="s">
        <v>9</v>
      </c>
      <c r="BS159" s="13" t="s">
        <v>9</v>
      </c>
      <c r="BT159" s="13" t="s">
        <v>9</v>
      </c>
      <c r="BU159" s="13" t="s">
        <v>9</v>
      </c>
      <c r="BV159" s="13" t="s">
        <v>9</v>
      </c>
      <c r="BW159" s="13" t="s">
        <v>9</v>
      </c>
      <c r="BX159" s="13" t="s">
        <v>9</v>
      </c>
      <c r="BY159" s="13" t="s">
        <v>9</v>
      </c>
      <c r="BZ159" s="13" t="s">
        <v>545</v>
      </c>
      <c r="CA159" s="13" t="s">
        <v>9</v>
      </c>
      <c r="CB159" s="13" t="s">
        <v>9</v>
      </c>
      <c r="CC159" s="13" t="s">
        <v>9</v>
      </c>
      <c r="CD159" s="13" t="s">
        <v>9</v>
      </c>
      <c r="CE159" s="13" t="s">
        <v>9</v>
      </c>
      <c r="CF159" s="13" t="s">
        <v>9</v>
      </c>
      <c r="CG159" s="13" t="s">
        <v>9</v>
      </c>
      <c r="CH159" s="13" t="s">
        <v>9</v>
      </c>
      <c r="CI159" s="13" t="s">
        <v>9</v>
      </c>
      <c r="CJ159" s="13" t="s">
        <v>1622</v>
      </c>
      <c r="CK159" s="13" t="s">
        <v>1622</v>
      </c>
      <c r="CL159" s="13" t="s">
        <v>545</v>
      </c>
      <c r="CM159" s="13" t="s">
        <v>545</v>
      </c>
      <c r="CN159" s="13" t="s">
        <v>9</v>
      </c>
      <c r="CO159" s="13" t="s">
        <v>9</v>
      </c>
      <c r="CP159" s="13" t="s">
        <v>9</v>
      </c>
      <c r="CQ159" s="13" t="s">
        <v>9</v>
      </c>
      <c r="CR159" s="13" t="s">
        <v>9</v>
      </c>
      <c r="CS159" s="13" t="s">
        <v>9</v>
      </c>
      <c r="CT159" s="13" t="s">
        <v>9</v>
      </c>
      <c r="CU159" s="13" t="s">
        <v>9</v>
      </c>
      <c r="CV159" s="13" t="s">
        <v>9</v>
      </c>
      <c r="CW159" s="13" t="s">
        <v>9</v>
      </c>
      <c r="CX159" s="13" t="s">
        <v>9</v>
      </c>
      <c r="CY159" s="13" t="s">
        <v>9</v>
      </c>
      <c r="CZ159" s="13" t="s">
        <v>9</v>
      </c>
      <c r="DA159" s="13" t="s">
        <v>9</v>
      </c>
      <c r="DB159" s="13" t="s">
        <v>9</v>
      </c>
      <c r="DC159" s="13" t="s">
        <v>9</v>
      </c>
      <c r="DD159" s="13" t="s">
        <v>9</v>
      </c>
      <c r="DE159" s="13" t="s">
        <v>9</v>
      </c>
      <c r="DF159" s="13" t="s">
        <v>9</v>
      </c>
      <c r="DG159" s="13" t="s">
        <v>545</v>
      </c>
      <c r="DH159" s="13" t="s">
        <v>9</v>
      </c>
      <c r="DI159" s="13" t="s">
        <v>1622</v>
      </c>
      <c r="DJ159" s="13" t="s">
        <v>9</v>
      </c>
      <c r="DK159" s="13" t="s">
        <v>9</v>
      </c>
      <c r="DL159" s="13" t="s">
        <v>9</v>
      </c>
      <c r="DM159" s="13" t="s">
        <v>9</v>
      </c>
      <c r="DN159" s="13" t="s">
        <v>9</v>
      </c>
      <c r="DO159" s="13" t="s">
        <v>9</v>
      </c>
      <c r="DP159" s="13" t="s">
        <v>9</v>
      </c>
      <c r="DQ159" s="13" t="s">
        <v>9</v>
      </c>
      <c r="DR159" s="13" t="s">
        <v>9</v>
      </c>
      <c r="DS159" s="13" t="s">
        <v>9</v>
      </c>
      <c r="DT159" s="13" t="s">
        <v>9</v>
      </c>
      <c r="DU159" s="13" t="s">
        <v>9</v>
      </c>
      <c r="DV159" s="13" t="s">
        <v>9</v>
      </c>
      <c r="DW159" s="13" t="s">
        <v>9</v>
      </c>
      <c r="DX159" s="13" t="s">
        <v>545</v>
      </c>
      <c r="DY159" s="13" t="s">
        <v>9</v>
      </c>
      <c r="DZ159" s="13" t="s">
        <v>9</v>
      </c>
      <c r="EA159" s="13" t="s">
        <v>1622</v>
      </c>
      <c r="EB159" s="13" t="s">
        <v>9</v>
      </c>
      <c r="EC159" s="13" t="s">
        <v>9</v>
      </c>
      <c r="ED159" s="13" t="s">
        <v>9</v>
      </c>
      <c r="EE159" s="13" t="s">
        <v>9</v>
      </c>
      <c r="EF159" s="13" t="s">
        <v>1622</v>
      </c>
      <c r="EG159" s="13" t="s">
        <v>1622</v>
      </c>
      <c r="EH159" s="13" t="s">
        <v>9</v>
      </c>
      <c r="EI159" s="13" t="s">
        <v>9</v>
      </c>
      <c r="EJ159" s="13" t="s">
        <v>9</v>
      </c>
      <c r="EK159" s="13" t="s">
        <v>9</v>
      </c>
      <c r="EL159" s="99"/>
      <c r="EM159" s="99"/>
    </row>
    <row r="160" spans="1:143" s="13" customFormat="1" ht="15" customHeight="1" x14ac:dyDescent="0.25">
      <c r="A160" s="30" t="s">
        <v>720</v>
      </c>
      <c r="B160" s="97"/>
      <c r="C160" s="97"/>
      <c r="D160" s="97"/>
      <c r="E160" s="96"/>
      <c r="F160" s="96" t="s">
        <v>3539</v>
      </c>
      <c r="G160" s="4" t="s">
        <v>385</v>
      </c>
      <c r="H160" s="14" t="s">
        <v>5</v>
      </c>
      <c r="I160" s="14" t="s">
        <v>426</v>
      </c>
      <c r="J160" s="13" t="s">
        <v>9</v>
      </c>
      <c r="K160" s="13" t="s">
        <v>9</v>
      </c>
      <c r="L160" s="13" t="s">
        <v>9</v>
      </c>
      <c r="M160" s="13" t="s">
        <v>9</v>
      </c>
      <c r="N160" s="13" t="s">
        <v>9</v>
      </c>
      <c r="O160" s="47" t="s">
        <v>9</v>
      </c>
      <c r="P160" s="13" t="s">
        <v>9</v>
      </c>
      <c r="Q160" s="13" t="s">
        <v>9</v>
      </c>
      <c r="R160" s="13" t="s">
        <v>9</v>
      </c>
      <c r="S160" s="13" t="s">
        <v>9</v>
      </c>
      <c r="T160" s="13" t="s">
        <v>9</v>
      </c>
      <c r="U160" s="13" t="s">
        <v>9</v>
      </c>
      <c r="V160" s="13" t="s">
        <v>9</v>
      </c>
      <c r="W160" s="13" t="s">
        <v>9</v>
      </c>
      <c r="X160" s="13" t="s">
        <v>9</v>
      </c>
      <c r="Y160" s="13" t="s">
        <v>9</v>
      </c>
      <c r="Z160" s="13" t="s">
        <v>9</v>
      </c>
      <c r="AA160" s="13" t="s">
        <v>9</v>
      </c>
      <c r="AB160" s="13" t="s">
        <v>9</v>
      </c>
      <c r="AC160" s="13" t="s">
        <v>9</v>
      </c>
      <c r="AD160" s="13" t="s">
        <v>9</v>
      </c>
      <c r="AE160" s="13" t="s">
        <v>9</v>
      </c>
      <c r="AF160" s="13" t="s">
        <v>9</v>
      </c>
      <c r="AG160" s="13" t="s">
        <v>9</v>
      </c>
      <c r="AH160" s="13" t="s">
        <v>545</v>
      </c>
      <c r="AI160" s="13" t="s">
        <v>545</v>
      </c>
      <c r="AJ160" s="13" t="s">
        <v>9</v>
      </c>
      <c r="AK160" s="13" t="s">
        <v>9</v>
      </c>
      <c r="AL160" s="13" t="s">
        <v>9</v>
      </c>
      <c r="AM160" s="13" t="s">
        <v>9</v>
      </c>
      <c r="AN160" s="13" t="s">
        <v>9</v>
      </c>
      <c r="AO160" s="13" t="s">
        <v>9</v>
      </c>
      <c r="AP160" s="13" t="s">
        <v>9</v>
      </c>
      <c r="AQ160" s="13" t="s">
        <v>9</v>
      </c>
      <c r="AR160" s="13" t="s">
        <v>9</v>
      </c>
      <c r="AS160" s="13" t="s">
        <v>9</v>
      </c>
      <c r="AT160" s="13" t="s">
        <v>9</v>
      </c>
      <c r="AU160" s="13" t="s">
        <v>9</v>
      </c>
      <c r="AV160" s="13" t="s">
        <v>9</v>
      </c>
      <c r="AW160" s="13" t="s">
        <v>9</v>
      </c>
      <c r="AX160" s="13" t="s">
        <v>9</v>
      </c>
      <c r="AY160" s="13" t="s">
        <v>9</v>
      </c>
      <c r="AZ160" s="13" t="s">
        <v>9</v>
      </c>
      <c r="BA160" s="13" t="s">
        <v>9</v>
      </c>
      <c r="BB160" s="13" t="s">
        <v>9</v>
      </c>
      <c r="BC160" s="13" t="s">
        <v>9</v>
      </c>
      <c r="BD160" s="13" t="s">
        <v>9</v>
      </c>
      <c r="BE160" s="13" t="s">
        <v>9</v>
      </c>
      <c r="BF160" s="13" t="s">
        <v>9</v>
      </c>
      <c r="BG160" s="13" t="s">
        <v>545</v>
      </c>
      <c r="BH160" s="13" t="s">
        <v>9</v>
      </c>
      <c r="BI160" s="13" t="s">
        <v>9</v>
      </c>
      <c r="BJ160" s="13" t="s">
        <v>9</v>
      </c>
      <c r="BK160" s="13" t="s">
        <v>9</v>
      </c>
      <c r="BL160" s="13" t="s">
        <v>9</v>
      </c>
      <c r="BM160" s="13" t="s">
        <v>9</v>
      </c>
      <c r="BN160" s="13" t="s">
        <v>9</v>
      </c>
      <c r="BO160" s="13" t="s">
        <v>9</v>
      </c>
      <c r="BP160" s="13" t="s">
        <v>9</v>
      </c>
      <c r="BQ160" s="13" t="s">
        <v>9</v>
      </c>
      <c r="BR160" s="13" t="s">
        <v>9</v>
      </c>
      <c r="BS160" s="13" t="s">
        <v>9</v>
      </c>
      <c r="BT160" s="13" t="s">
        <v>9</v>
      </c>
      <c r="BU160" s="13" t="s">
        <v>9</v>
      </c>
      <c r="BV160" s="13" t="s">
        <v>9</v>
      </c>
      <c r="BW160" s="13" t="s">
        <v>9</v>
      </c>
      <c r="BX160" s="13" t="s">
        <v>9</v>
      </c>
      <c r="BY160" s="13" t="s">
        <v>9</v>
      </c>
      <c r="BZ160" s="13" t="s">
        <v>9</v>
      </c>
      <c r="CA160" s="13" t="s">
        <v>9</v>
      </c>
      <c r="CB160" s="13" t="s">
        <v>9</v>
      </c>
      <c r="CC160" s="13" t="s">
        <v>9</v>
      </c>
      <c r="CD160" s="13" t="s">
        <v>9</v>
      </c>
      <c r="CE160" s="13" t="s">
        <v>9</v>
      </c>
      <c r="CF160" s="13" t="s">
        <v>9</v>
      </c>
      <c r="CG160" s="13" t="s">
        <v>9</v>
      </c>
      <c r="CH160" s="13" t="s">
        <v>9</v>
      </c>
      <c r="CI160" s="13" t="s">
        <v>9</v>
      </c>
      <c r="CJ160" s="13" t="s">
        <v>9</v>
      </c>
      <c r="CK160" s="13" t="s">
        <v>9</v>
      </c>
      <c r="CL160" s="13" t="s">
        <v>9</v>
      </c>
      <c r="CM160" s="13" t="s">
        <v>9</v>
      </c>
      <c r="CN160" s="13" t="s">
        <v>9</v>
      </c>
      <c r="CO160" s="13" t="s">
        <v>1622</v>
      </c>
      <c r="CP160" s="13" t="s">
        <v>1622</v>
      </c>
      <c r="CQ160" s="13" t="s">
        <v>9</v>
      </c>
      <c r="CR160" s="13" t="s">
        <v>9</v>
      </c>
      <c r="CS160" s="13" t="s">
        <v>9</v>
      </c>
      <c r="CT160" s="13" t="s">
        <v>9</v>
      </c>
      <c r="CU160" s="13" t="s">
        <v>9</v>
      </c>
      <c r="CV160" s="13" t="s">
        <v>9</v>
      </c>
      <c r="CW160" s="13" t="s">
        <v>9</v>
      </c>
      <c r="CX160" s="13" t="s">
        <v>9</v>
      </c>
      <c r="CY160" s="13" t="s">
        <v>9</v>
      </c>
      <c r="CZ160" s="13" t="s">
        <v>9</v>
      </c>
      <c r="DA160" s="13" t="s">
        <v>9</v>
      </c>
      <c r="DB160" s="13" t="s">
        <v>9</v>
      </c>
      <c r="DC160" s="13" t="s">
        <v>9</v>
      </c>
      <c r="DD160" s="13" t="s">
        <v>9</v>
      </c>
      <c r="DE160" s="13" t="s">
        <v>9</v>
      </c>
      <c r="DF160" s="13" t="s">
        <v>9</v>
      </c>
      <c r="DG160" s="13" t="s">
        <v>9</v>
      </c>
      <c r="DH160" s="13" t="s">
        <v>9</v>
      </c>
      <c r="DI160" s="13" t="s">
        <v>9</v>
      </c>
      <c r="DJ160" s="13" t="s">
        <v>9</v>
      </c>
      <c r="DK160" s="13" t="s">
        <v>9</v>
      </c>
      <c r="DL160" s="13" t="s">
        <v>9</v>
      </c>
      <c r="DM160" s="13" t="s">
        <v>9</v>
      </c>
      <c r="DN160" s="13" t="s">
        <v>9</v>
      </c>
      <c r="DO160" s="13" t="s">
        <v>9</v>
      </c>
      <c r="DP160" s="13" t="s">
        <v>9</v>
      </c>
      <c r="DQ160" s="13" t="s">
        <v>9</v>
      </c>
      <c r="DR160" s="13" t="s">
        <v>9</v>
      </c>
      <c r="DS160" s="13" t="s">
        <v>9</v>
      </c>
      <c r="DT160" s="13" t="s">
        <v>9</v>
      </c>
      <c r="DU160" s="13" t="s">
        <v>9</v>
      </c>
      <c r="DV160" s="13" t="s">
        <v>9</v>
      </c>
      <c r="DW160" s="13" t="s">
        <v>9</v>
      </c>
      <c r="DX160" s="13" t="s">
        <v>9</v>
      </c>
      <c r="DY160" s="13" t="s">
        <v>9</v>
      </c>
      <c r="DZ160" s="13" t="s">
        <v>9</v>
      </c>
      <c r="EA160" s="13" t="s">
        <v>9</v>
      </c>
      <c r="EB160" s="13" t="s">
        <v>9</v>
      </c>
      <c r="EC160" s="13" t="s">
        <v>9</v>
      </c>
      <c r="ED160" s="13" t="s">
        <v>9</v>
      </c>
      <c r="EE160" s="13" t="s">
        <v>9</v>
      </c>
      <c r="EF160" s="13" t="s">
        <v>9</v>
      </c>
      <c r="EG160" s="13" t="s">
        <v>9</v>
      </c>
      <c r="EH160" s="13" t="s">
        <v>9</v>
      </c>
      <c r="EI160" s="13" t="s">
        <v>9</v>
      </c>
      <c r="EJ160" s="13" t="s">
        <v>9</v>
      </c>
      <c r="EK160" s="13" t="s">
        <v>9</v>
      </c>
      <c r="EL160" s="99"/>
      <c r="EM160" s="99"/>
    </row>
    <row r="161" spans="1:143" s="13" customFormat="1" ht="15" customHeight="1" x14ac:dyDescent="0.25">
      <c r="A161" s="30" t="s">
        <v>721</v>
      </c>
      <c r="B161" s="97"/>
      <c r="C161" s="97"/>
      <c r="D161" s="97"/>
      <c r="E161" s="96"/>
      <c r="F161" s="96" t="s">
        <v>3539</v>
      </c>
      <c r="G161" s="4" t="s">
        <v>376</v>
      </c>
      <c r="H161" s="14" t="s">
        <v>5</v>
      </c>
      <c r="I161" s="14" t="s">
        <v>426</v>
      </c>
      <c r="J161" s="13" t="s">
        <v>9</v>
      </c>
      <c r="K161" s="13" t="s">
        <v>9</v>
      </c>
      <c r="L161" s="13" t="s">
        <v>9</v>
      </c>
      <c r="M161" s="13" t="s">
        <v>9</v>
      </c>
      <c r="N161" s="13" t="s">
        <v>9</v>
      </c>
      <c r="O161" s="47" t="s">
        <v>9</v>
      </c>
      <c r="P161" s="13" t="s">
        <v>9</v>
      </c>
      <c r="Q161" s="13" t="s">
        <v>9</v>
      </c>
      <c r="R161" s="13" t="s">
        <v>9</v>
      </c>
      <c r="S161" s="13" t="s">
        <v>9</v>
      </c>
      <c r="T161" s="13" t="s">
        <v>9</v>
      </c>
      <c r="U161" s="13" t="s">
        <v>9</v>
      </c>
      <c r="V161" s="13" t="s">
        <v>9</v>
      </c>
      <c r="W161" s="13" t="s">
        <v>9</v>
      </c>
      <c r="X161" s="13" t="s">
        <v>9</v>
      </c>
      <c r="Y161" s="13" t="s">
        <v>9</v>
      </c>
      <c r="Z161" s="13" t="s">
        <v>9</v>
      </c>
      <c r="AA161" s="13" t="s">
        <v>9</v>
      </c>
      <c r="AB161" s="13" t="s">
        <v>9</v>
      </c>
      <c r="AC161" s="13" t="s">
        <v>9</v>
      </c>
      <c r="AD161" s="13" t="s">
        <v>9</v>
      </c>
      <c r="AE161" s="13" t="s">
        <v>9</v>
      </c>
      <c r="AF161" s="13" t="s">
        <v>9</v>
      </c>
      <c r="AG161" s="13" t="s">
        <v>9</v>
      </c>
      <c r="AH161" s="13" t="s">
        <v>9</v>
      </c>
      <c r="AI161" s="13" t="s">
        <v>9</v>
      </c>
      <c r="AJ161" s="13" t="s">
        <v>9</v>
      </c>
      <c r="AK161" s="13" t="s">
        <v>9</v>
      </c>
      <c r="AL161" s="13" t="s">
        <v>9</v>
      </c>
      <c r="AM161" s="13" t="s">
        <v>9</v>
      </c>
      <c r="AN161" s="13" t="s">
        <v>545</v>
      </c>
      <c r="AO161" s="13" t="s">
        <v>545</v>
      </c>
      <c r="AP161" s="13" t="s">
        <v>9</v>
      </c>
      <c r="AQ161" s="13" t="s">
        <v>9</v>
      </c>
      <c r="AR161" s="13" t="s">
        <v>9</v>
      </c>
      <c r="AS161" s="13" t="s">
        <v>9</v>
      </c>
      <c r="AT161" s="13" t="s">
        <v>9</v>
      </c>
      <c r="AU161" s="13" t="s">
        <v>9</v>
      </c>
      <c r="AV161" s="13" t="s">
        <v>9</v>
      </c>
      <c r="AW161" s="13" t="s">
        <v>9</v>
      </c>
      <c r="AX161" s="13" t="s">
        <v>9</v>
      </c>
      <c r="AY161" s="13" t="s">
        <v>9</v>
      </c>
      <c r="AZ161" s="13" t="s">
        <v>9</v>
      </c>
      <c r="BA161" s="13" t="s">
        <v>9</v>
      </c>
      <c r="BB161" s="13" t="s">
        <v>9</v>
      </c>
      <c r="BC161" s="13" t="s">
        <v>9</v>
      </c>
      <c r="BD161" s="13" t="s">
        <v>9</v>
      </c>
      <c r="BE161" s="13" t="s">
        <v>9</v>
      </c>
      <c r="BF161" s="13" t="s">
        <v>9</v>
      </c>
      <c r="BG161" s="13" t="s">
        <v>9</v>
      </c>
      <c r="BH161" s="13" t="s">
        <v>9</v>
      </c>
      <c r="BI161" s="13" t="s">
        <v>9</v>
      </c>
      <c r="BJ161" s="13" t="s">
        <v>9</v>
      </c>
      <c r="BK161" s="13" t="s">
        <v>9</v>
      </c>
      <c r="BL161" s="13" t="s">
        <v>9</v>
      </c>
      <c r="BM161" s="13" t="s">
        <v>9</v>
      </c>
      <c r="BN161" s="13" t="s">
        <v>9</v>
      </c>
      <c r="BO161" s="13" t="s">
        <v>9</v>
      </c>
      <c r="BP161" s="13" t="s">
        <v>9</v>
      </c>
      <c r="BQ161" s="13" t="s">
        <v>9</v>
      </c>
      <c r="BR161" s="13" t="s">
        <v>9</v>
      </c>
      <c r="BS161" s="13" t="s">
        <v>9</v>
      </c>
      <c r="BT161" s="13" t="s">
        <v>9</v>
      </c>
      <c r="BU161" s="13" t="s">
        <v>9</v>
      </c>
      <c r="BV161" s="13" t="s">
        <v>9</v>
      </c>
      <c r="BW161" s="13" t="s">
        <v>9</v>
      </c>
      <c r="BX161" s="13" t="s">
        <v>9</v>
      </c>
      <c r="BY161" s="13" t="s">
        <v>9</v>
      </c>
      <c r="BZ161" s="13" t="s">
        <v>9</v>
      </c>
      <c r="CA161" s="13" t="s">
        <v>9</v>
      </c>
      <c r="CB161" s="13" t="s">
        <v>9</v>
      </c>
      <c r="CC161" s="13" t="s">
        <v>9</v>
      </c>
      <c r="CD161" s="13" t="s">
        <v>9</v>
      </c>
      <c r="CE161" s="13" t="s">
        <v>9</v>
      </c>
      <c r="CF161" s="13" t="s">
        <v>9</v>
      </c>
      <c r="CG161" s="13" t="s">
        <v>9</v>
      </c>
      <c r="CH161" s="13" t="s">
        <v>9</v>
      </c>
      <c r="CI161" s="13" t="s">
        <v>9</v>
      </c>
      <c r="CJ161" s="13" t="s">
        <v>9</v>
      </c>
      <c r="CK161" s="13" t="s">
        <v>9</v>
      </c>
      <c r="CL161" s="13" t="s">
        <v>9</v>
      </c>
      <c r="CM161" s="13" t="s">
        <v>9</v>
      </c>
      <c r="CN161" s="13" t="s">
        <v>9</v>
      </c>
      <c r="CO161" s="13" t="s">
        <v>9</v>
      </c>
      <c r="CP161" s="13" t="s">
        <v>9</v>
      </c>
      <c r="CQ161" s="13" t="s">
        <v>9</v>
      </c>
      <c r="CR161" s="13" t="s">
        <v>9</v>
      </c>
      <c r="CS161" s="13" t="s">
        <v>9</v>
      </c>
      <c r="CT161" s="13" t="s">
        <v>9</v>
      </c>
      <c r="CU161" s="13" t="s">
        <v>9</v>
      </c>
      <c r="CV161" s="13" t="s">
        <v>9</v>
      </c>
      <c r="CW161" s="13" t="s">
        <v>9</v>
      </c>
      <c r="CX161" s="13" t="s">
        <v>9</v>
      </c>
      <c r="CY161" s="13" t="s">
        <v>9</v>
      </c>
      <c r="CZ161" s="13" t="s">
        <v>9</v>
      </c>
      <c r="DA161" s="13" t="s">
        <v>9</v>
      </c>
      <c r="DB161" s="13" t="s">
        <v>9</v>
      </c>
      <c r="DC161" s="13" t="s">
        <v>9</v>
      </c>
      <c r="DD161" s="13" t="s">
        <v>9</v>
      </c>
      <c r="DE161" s="13" t="s">
        <v>9</v>
      </c>
      <c r="DF161" s="13" t="s">
        <v>9</v>
      </c>
      <c r="DG161" s="13" t="s">
        <v>9</v>
      </c>
      <c r="DH161" s="13" t="s">
        <v>9</v>
      </c>
      <c r="DI161" s="13" t="s">
        <v>9</v>
      </c>
      <c r="DJ161" s="13" t="s">
        <v>9</v>
      </c>
      <c r="DK161" s="13" t="s">
        <v>9</v>
      </c>
      <c r="DL161" s="13" t="s">
        <v>9</v>
      </c>
      <c r="DM161" s="13" t="s">
        <v>9</v>
      </c>
      <c r="DN161" s="13" t="s">
        <v>9</v>
      </c>
      <c r="DO161" s="13" t="s">
        <v>9</v>
      </c>
      <c r="DP161" s="13" t="s">
        <v>9</v>
      </c>
      <c r="DQ161" s="13" t="s">
        <v>9</v>
      </c>
      <c r="DR161" s="13" t="s">
        <v>9</v>
      </c>
      <c r="DS161" s="13" t="s">
        <v>9</v>
      </c>
      <c r="DT161" s="13" t="s">
        <v>9</v>
      </c>
      <c r="DU161" s="13" t="s">
        <v>9</v>
      </c>
      <c r="DV161" s="13" t="s">
        <v>9</v>
      </c>
      <c r="DW161" s="13" t="s">
        <v>9</v>
      </c>
      <c r="DX161" s="13" t="s">
        <v>9</v>
      </c>
      <c r="DY161" s="13" t="s">
        <v>9</v>
      </c>
      <c r="DZ161" s="13" t="s">
        <v>9</v>
      </c>
      <c r="EA161" s="13" t="s">
        <v>9</v>
      </c>
      <c r="EB161" s="13" t="s">
        <v>9</v>
      </c>
      <c r="EC161" s="13" t="s">
        <v>9</v>
      </c>
      <c r="ED161" s="13" t="s">
        <v>9</v>
      </c>
      <c r="EE161" s="13" t="s">
        <v>9</v>
      </c>
      <c r="EF161" s="13" t="s">
        <v>9</v>
      </c>
      <c r="EG161" s="13" t="s">
        <v>9</v>
      </c>
      <c r="EH161" s="13" t="s">
        <v>9</v>
      </c>
      <c r="EI161" s="13" t="s">
        <v>9</v>
      </c>
      <c r="EJ161" s="13" t="s">
        <v>9</v>
      </c>
      <c r="EK161" s="13" t="s">
        <v>9</v>
      </c>
      <c r="EL161" s="99"/>
      <c r="EM161" s="99"/>
    </row>
    <row r="162" spans="1:143" s="13" customFormat="1" ht="15" customHeight="1" x14ac:dyDescent="0.25">
      <c r="A162" s="30" t="s">
        <v>722</v>
      </c>
      <c r="B162" s="97"/>
      <c r="C162" s="97"/>
      <c r="D162" s="97"/>
      <c r="E162" s="96"/>
      <c r="F162" s="96" t="s">
        <v>3539</v>
      </c>
      <c r="G162" s="4" t="s">
        <v>377</v>
      </c>
      <c r="H162" s="14" t="s">
        <v>5</v>
      </c>
      <c r="I162" s="14" t="s">
        <v>426</v>
      </c>
      <c r="J162" s="13" t="s">
        <v>9</v>
      </c>
      <c r="K162" s="13" t="s">
        <v>9</v>
      </c>
      <c r="L162" s="13" t="s">
        <v>9</v>
      </c>
      <c r="M162" s="13" t="s">
        <v>9</v>
      </c>
      <c r="N162" s="13" t="s">
        <v>9</v>
      </c>
      <c r="O162" s="47" t="s">
        <v>9</v>
      </c>
      <c r="P162" s="13" t="s">
        <v>9</v>
      </c>
      <c r="Q162" s="13" t="s">
        <v>9</v>
      </c>
      <c r="R162" s="13" t="s">
        <v>9</v>
      </c>
      <c r="S162" s="13" t="s">
        <v>9</v>
      </c>
      <c r="T162" s="13" t="s">
        <v>9</v>
      </c>
      <c r="U162" s="13" t="s">
        <v>9</v>
      </c>
      <c r="V162" s="13" t="s">
        <v>9</v>
      </c>
      <c r="W162" s="13" t="s">
        <v>9</v>
      </c>
      <c r="X162" s="13" t="s">
        <v>9</v>
      </c>
      <c r="Y162" s="13" t="s">
        <v>9</v>
      </c>
      <c r="Z162" s="13" t="s">
        <v>9</v>
      </c>
      <c r="AA162" s="13" t="s">
        <v>9</v>
      </c>
      <c r="AB162" s="13" t="s">
        <v>9</v>
      </c>
      <c r="AC162" s="13" t="s">
        <v>9</v>
      </c>
      <c r="AD162" s="13" t="s">
        <v>9</v>
      </c>
      <c r="AE162" s="13" t="s">
        <v>9</v>
      </c>
      <c r="AF162" s="13" t="s">
        <v>9</v>
      </c>
      <c r="AG162" s="13" t="s">
        <v>9</v>
      </c>
      <c r="AH162" s="13" t="s">
        <v>9</v>
      </c>
      <c r="AI162" s="13" t="s">
        <v>9</v>
      </c>
      <c r="AJ162" s="13" t="s">
        <v>9</v>
      </c>
      <c r="AK162" s="13" t="s">
        <v>9</v>
      </c>
      <c r="AL162" s="13" t="s">
        <v>9</v>
      </c>
      <c r="AM162" s="13" t="s">
        <v>9</v>
      </c>
      <c r="AN162" s="13" t="s">
        <v>9</v>
      </c>
      <c r="AO162" s="13" t="s">
        <v>9</v>
      </c>
      <c r="AP162" s="13" t="s">
        <v>9</v>
      </c>
      <c r="AQ162" s="13" t="s">
        <v>9</v>
      </c>
      <c r="AR162" s="13" t="s">
        <v>9</v>
      </c>
      <c r="AS162" s="13" t="s">
        <v>9</v>
      </c>
      <c r="AT162" s="13" t="s">
        <v>9</v>
      </c>
      <c r="AU162" s="13" t="s">
        <v>9</v>
      </c>
      <c r="AV162" s="13" t="s">
        <v>9</v>
      </c>
      <c r="AW162" s="13" t="s">
        <v>9</v>
      </c>
      <c r="AX162" s="13" t="s">
        <v>9</v>
      </c>
      <c r="AY162" s="13" t="s">
        <v>9</v>
      </c>
      <c r="AZ162" s="13" t="s">
        <v>9</v>
      </c>
      <c r="BA162" s="13" t="s">
        <v>9</v>
      </c>
      <c r="BB162" s="13" t="s">
        <v>9</v>
      </c>
      <c r="BC162" s="13" t="s">
        <v>9</v>
      </c>
      <c r="BD162" s="13" t="s">
        <v>9</v>
      </c>
      <c r="BE162" s="13" t="s">
        <v>9</v>
      </c>
      <c r="BF162" s="13" t="s">
        <v>9</v>
      </c>
      <c r="BG162" s="13" t="s">
        <v>9</v>
      </c>
      <c r="BH162" s="13" t="s">
        <v>9</v>
      </c>
      <c r="BI162" s="13" t="s">
        <v>9</v>
      </c>
      <c r="BJ162" s="13" t="s">
        <v>9</v>
      </c>
      <c r="BK162" s="13" t="s">
        <v>9</v>
      </c>
      <c r="BL162" s="13" t="s">
        <v>9</v>
      </c>
      <c r="BM162" s="13" t="s">
        <v>9</v>
      </c>
      <c r="BN162" s="13" t="s">
        <v>9</v>
      </c>
      <c r="BO162" s="13" t="s">
        <v>9</v>
      </c>
      <c r="BP162" s="13" t="s">
        <v>9</v>
      </c>
      <c r="BQ162" s="13" t="s">
        <v>9</v>
      </c>
      <c r="BR162" s="13" t="s">
        <v>9</v>
      </c>
      <c r="BS162" s="13" t="s">
        <v>9</v>
      </c>
      <c r="BT162" s="13" t="s">
        <v>9</v>
      </c>
      <c r="BU162" s="13" t="s">
        <v>9</v>
      </c>
      <c r="BV162" s="13" t="s">
        <v>9</v>
      </c>
      <c r="BW162" s="13" t="s">
        <v>9</v>
      </c>
      <c r="BX162" s="13" t="s">
        <v>9</v>
      </c>
      <c r="BY162" s="13" t="s">
        <v>9</v>
      </c>
      <c r="BZ162" s="13" t="s">
        <v>9</v>
      </c>
      <c r="CA162" s="13" t="s">
        <v>9</v>
      </c>
      <c r="CB162" s="13" t="s">
        <v>9</v>
      </c>
      <c r="CC162" s="13" t="s">
        <v>9</v>
      </c>
      <c r="CD162" s="13" t="s">
        <v>9</v>
      </c>
      <c r="CE162" s="13" t="s">
        <v>9</v>
      </c>
      <c r="CF162" s="13" t="s">
        <v>9</v>
      </c>
      <c r="CG162" s="13" t="s">
        <v>9</v>
      </c>
      <c r="CH162" s="13" t="s">
        <v>9</v>
      </c>
      <c r="CI162" s="13" t="s">
        <v>9</v>
      </c>
      <c r="CJ162" s="13" t="s">
        <v>9</v>
      </c>
      <c r="CK162" s="13" t="s">
        <v>9</v>
      </c>
      <c r="CL162" s="13" t="s">
        <v>9</v>
      </c>
      <c r="CM162" s="13" t="s">
        <v>9</v>
      </c>
      <c r="CN162" s="13" t="s">
        <v>9</v>
      </c>
      <c r="CO162" s="13" t="s">
        <v>9</v>
      </c>
      <c r="CP162" s="13" t="s">
        <v>9</v>
      </c>
      <c r="CQ162" s="13" t="s">
        <v>9</v>
      </c>
      <c r="CR162" s="13" t="s">
        <v>9</v>
      </c>
      <c r="CS162" s="13" t="s">
        <v>9</v>
      </c>
      <c r="CT162" s="13" t="s">
        <v>9</v>
      </c>
      <c r="CU162" s="13" t="s">
        <v>9</v>
      </c>
      <c r="CV162" s="13" t="s">
        <v>9</v>
      </c>
      <c r="CW162" s="13" t="s">
        <v>9</v>
      </c>
      <c r="CX162" s="13" t="s">
        <v>9</v>
      </c>
      <c r="CY162" s="13" t="s">
        <v>9</v>
      </c>
      <c r="CZ162" s="13" t="s">
        <v>9</v>
      </c>
      <c r="DA162" s="13" t="s">
        <v>9</v>
      </c>
      <c r="DB162" s="13" t="s">
        <v>9</v>
      </c>
      <c r="DC162" s="13" t="s">
        <v>9</v>
      </c>
      <c r="DD162" s="13" t="s">
        <v>9</v>
      </c>
      <c r="DE162" s="13" t="s">
        <v>9</v>
      </c>
      <c r="DF162" s="13" t="s">
        <v>9</v>
      </c>
      <c r="DG162" s="13" t="s">
        <v>9</v>
      </c>
      <c r="DH162" s="13" t="s">
        <v>9</v>
      </c>
      <c r="DI162" s="13" t="s">
        <v>9</v>
      </c>
      <c r="DJ162" s="13" t="s">
        <v>9</v>
      </c>
      <c r="DK162" s="13" t="s">
        <v>9</v>
      </c>
      <c r="DL162" s="13" t="s">
        <v>9</v>
      </c>
      <c r="DM162" s="13" t="s">
        <v>9</v>
      </c>
      <c r="DN162" s="13" t="s">
        <v>9</v>
      </c>
      <c r="DO162" s="13" t="s">
        <v>9</v>
      </c>
      <c r="DP162" s="13" t="s">
        <v>9</v>
      </c>
      <c r="DQ162" s="13" t="s">
        <v>9</v>
      </c>
      <c r="DR162" s="13" t="s">
        <v>9</v>
      </c>
      <c r="DS162" s="13" t="s">
        <v>9</v>
      </c>
      <c r="DT162" s="13" t="s">
        <v>9</v>
      </c>
      <c r="DU162" s="13" t="s">
        <v>9</v>
      </c>
      <c r="DV162" s="13" t="s">
        <v>9</v>
      </c>
      <c r="DW162" s="13" t="s">
        <v>9</v>
      </c>
      <c r="DX162" s="13" t="s">
        <v>9</v>
      </c>
      <c r="DY162" s="13" t="s">
        <v>9</v>
      </c>
      <c r="DZ162" s="13" t="s">
        <v>9</v>
      </c>
      <c r="EA162" s="13" t="s">
        <v>9</v>
      </c>
      <c r="EB162" s="13" t="s">
        <v>9</v>
      </c>
      <c r="EC162" s="13" t="s">
        <v>9</v>
      </c>
      <c r="ED162" s="13" t="s">
        <v>9</v>
      </c>
      <c r="EE162" s="13" t="s">
        <v>9</v>
      </c>
      <c r="EF162" s="13" t="s">
        <v>9</v>
      </c>
      <c r="EG162" s="13" t="s">
        <v>9</v>
      </c>
      <c r="EH162" s="13" t="s">
        <v>9</v>
      </c>
      <c r="EI162" s="13" t="s">
        <v>9</v>
      </c>
      <c r="EJ162" s="13" t="s">
        <v>9</v>
      </c>
      <c r="EK162" s="13" t="s">
        <v>9</v>
      </c>
      <c r="EL162" s="99"/>
      <c r="EM162" s="99"/>
    </row>
    <row r="163" spans="1:143" s="13" customFormat="1" ht="15" customHeight="1" x14ac:dyDescent="0.25">
      <c r="A163" s="30" t="s">
        <v>723</v>
      </c>
      <c r="B163" s="97"/>
      <c r="C163" s="97"/>
      <c r="D163" s="97"/>
      <c r="E163" s="96"/>
      <c r="F163" s="96" t="s">
        <v>3539</v>
      </c>
      <c r="G163" s="4" t="s">
        <v>378</v>
      </c>
      <c r="H163" s="14" t="s">
        <v>5</v>
      </c>
      <c r="I163" s="14" t="s">
        <v>426</v>
      </c>
      <c r="J163" s="13" t="s">
        <v>9</v>
      </c>
      <c r="K163" s="13" t="s">
        <v>9</v>
      </c>
      <c r="L163" s="13" t="s">
        <v>9</v>
      </c>
      <c r="M163" s="13" t="s">
        <v>9</v>
      </c>
      <c r="N163" s="13" t="s">
        <v>9</v>
      </c>
      <c r="O163" s="47" t="s">
        <v>9</v>
      </c>
      <c r="P163" s="13" t="s">
        <v>9</v>
      </c>
      <c r="Q163" s="13" t="s">
        <v>9</v>
      </c>
      <c r="R163" s="13" t="s">
        <v>9</v>
      </c>
      <c r="S163" s="13" t="s">
        <v>9</v>
      </c>
      <c r="T163" s="13" t="s">
        <v>9</v>
      </c>
      <c r="U163" s="13" t="s">
        <v>9</v>
      </c>
      <c r="V163" s="13" t="s">
        <v>9</v>
      </c>
      <c r="W163" s="13" t="s">
        <v>9</v>
      </c>
      <c r="X163" s="13" t="s">
        <v>9</v>
      </c>
      <c r="Y163" s="13" t="s">
        <v>9</v>
      </c>
      <c r="Z163" s="13" t="s">
        <v>9</v>
      </c>
      <c r="AA163" s="13" t="s">
        <v>9</v>
      </c>
      <c r="AB163" s="13" t="s">
        <v>9</v>
      </c>
      <c r="AC163" s="13" t="s">
        <v>9</v>
      </c>
      <c r="AD163" s="13" t="s">
        <v>9</v>
      </c>
      <c r="AE163" s="13" t="s">
        <v>9</v>
      </c>
      <c r="AF163" s="13" t="s">
        <v>9</v>
      </c>
      <c r="AG163" s="13" t="s">
        <v>9</v>
      </c>
      <c r="AH163" s="13" t="s">
        <v>9</v>
      </c>
      <c r="AI163" s="13" t="s">
        <v>9</v>
      </c>
      <c r="AJ163" s="13" t="s">
        <v>9</v>
      </c>
      <c r="AK163" s="13" t="s">
        <v>9</v>
      </c>
      <c r="AL163" s="13" t="s">
        <v>9</v>
      </c>
      <c r="AM163" s="13" t="s">
        <v>9</v>
      </c>
      <c r="AN163" s="13" t="s">
        <v>9</v>
      </c>
      <c r="AO163" s="13" t="s">
        <v>9</v>
      </c>
      <c r="AP163" s="13" t="s">
        <v>9</v>
      </c>
      <c r="AQ163" s="13" t="s">
        <v>9</v>
      </c>
      <c r="AR163" s="13" t="s">
        <v>9</v>
      </c>
      <c r="AS163" s="13" t="s">
        <v>9</v>
      </c>
      <c r="AT163" s="13" t="s">
        <v>9</v>
      </c>
      <c r="AU163" s="13" t="s">
        <v>9</v>
      </c>
      <c r="AV163" s="13" t="s">
        <v>9</v>
      </c>
      <c r="AW163" s="13" t="s">
        <v>9</v>
      </c>
      <c r="AX163" s="13" t="s">
        <v>9</v>
      </c>
      <c r="AY163" s="13" t="s">
        <v>9</v>
      </c>
      <c r="AZ163" s="13" t="s">
        <v>9</v>
      </c>
      <c r="BA163" s="13" t="s">
        <v>9</v>
      </c>
      <c r="BB163" s="13" t="s">
        <v>9</v>
      </c>
      <c r="BC163" s="13" t="s">
        <v>9</v>
      </c>
      <c r="BD163" s="13" t="s">
        <v>9</v>
      </c>
      <c r="BE163" s="13" t="s">
        <v>9</v>
      </c>
      <c r="BF163" s="13" t="s">
        <v>9</v>
      </c>
      <c r="BG163" s="13" t="s">
        <v>9</v>
      </c>
      <c r="BH163" s="13" t="s">
        <v>9</v>
      </c>
      <c r="BI163" s="13" t="s">
        <v>9</v>
      </c>
      <c r="BJ163" s="13" t="s">
        <v>9</v>
      </c>
      <c r="BK163" s="13" t="s">
        <v>9</v>
      </c>
      <c r="BL163" s="13" t="s">
        <v>9</v>
      </c>
      <c r="BM163" s="13" t="s">
        <v>9</v>
      </c>
      <c r="BN163" s="13" t="s">
        <v>9</v>
      </c>
      <c r="BO163" s="13" t="s">
        <v>9</v>
      </c>
      <c r="BP163" s="13" t="s">
        <v>9</v>
      </c>
      <c r="BQ163" s="13" t="s">
        <v>9</v>
      </c>
      <c r="BR163" s="13" t="s">
        <v>9</v>
      </c>
      <c r="BS163" s="13" t="s">
        <v>9</v>
      </c>
      <c r="BT163" s="13" t="s">
        <v>9</v>
      </c>
      <c r="BU163" s="13" t="s">
        <v>9</v>
      </c>
      <c r="BV163" s="13" t="s">
        <v>9</v>
      </c>
      <c r="BW163" s="13" t="s">
        <v>9</v>
      </c>
      <c r="BX163" s="13" t="s">
        <v>9</v>
      </c>
      <c r="BY163" s="13" t="s">
        <v>9</v>
      </c>
      <c r="BZ163" s="13" t="s">
        <v>9</v>
      </c>
      <c r="CA163" s="13" t="s">
        <v>9</v>
      </c>
      <c r="CB163" s="13" t="s">
        <v>9</v>
      </c>
      <c r="CC163" s="13" t="s">
        <v>9</v>
      </c>
      <c r="CD163" s="13" t="s">
        <v>9</v>
      </c>
      <c r="CE163" s="13" t="s">
        <v>9</v>
      </c>
      <c r="CF163" s="13" t="s">
        <v>9</v>
      </c>
      <c r="CG163" s="13" t="s">
        <v>9</v>
      </c>
      <c r="CH163" s="13" t="s">
        <v>9</v>
      </c>
      <c r="CI163" s="13" t="s">
        <v>9</v>
      </c>
      <c r="CJ163" s="13" t="s">
        <v>9</v>
      </c>
      <c r="CK163" s="13" t="s">
        <v>9</v>
      </c>
      <c r="CL163" s="13" t="s">
        <v>9</v>
      </c>
      <c r="CM163" s="13" t="s">
        <v>9</v>
      </c>
      <c r="CN163" s="13" t="s">
        <v>9</v>
      </c>
      <c r="CO163" s="13" t="s">
        <v>9</v>
      </c>
      <c r="CP163" s="13" t="s">
        <v>9</v>
      </c>
      <c r="CQ163" s="13" t="s">
        <v>9</v>
      </c>
      <c r="CR163" s="13" t="s">
        <v>9</v>
      </c>
      <c r="CS163" s="13" t="s">
        <v>9</v>
      </c>
      <c r="CT163" s="13" t="s">
        <v>9</v>
      </c>
      <c r="CU163" s="13" t="s">
        <v>9</v>
      </c>
      <c r="CV163" s="13" t="s">
        <v>9</v>
      </c>
      <c r="CW163" s="13" t="s">
        <v>9</v>
      </c>
      <c r="CX163" s="13" t="s">
        <v>9</v>
      </c>
      <c r="CY163" s="13" t="s">
        <v>9</v>
      </c>
      <c r="CZ163" s="13" t="s">
        <v>9</v>
      </c>
      <c r="DA163" s="13" t="s">
        <v>9</v>
      </c>
      <c r="DB163" s="13" t="s">
        <v>9</v>
      </c>
      <c r="DC163" s="13" t="s">
        <v>9</v>
      </c>
      <c r="DD163" s="13" t="s">
        <v>9</v>
      </c>
      <c r="DE163" s="13" t="s">
        <v>9</v>
      </c>
      <c r="DF163" s="13" t="s">
        <v>9</v>
      </c>
      <c r="DG163" s="13" t="s">
        <v>9</v>
      </c>
      <c r="DH163" s="13" t="s">
        <v>9</v>
      </c>
      <c r="DI163" s="13" t="s">
        <v>9</v>
      </c>
      <c r="DJ163" s="13" t="s">
        <v>9</v>
      </c>
      <c r="DK163" s="13" t="s">
        <v>9</v>
      </c>
      <c r="DL163" s="13" t="s">
        <v>9</v>
      </c>
      <c r="DM163" s="13" t="s">
        <v>9</v>
      </c>
      <c r="DN163" s="13" t="s">
        <v>9</v>
      </c>
      <c r="DO163" s="13" t="s">
        <v>9</v>
      </c>
      <c r="DP163" s="13" t="s">
        <v>9</v>
      </c>
      <c r="DQ163" s="13" t="s">
        <v>9</v>
      </c>
      <c r="DR163" s="13" t="s">
        <v>9</v>
      </c>
      <c r="DS163" s="13" t="s">
        <v>9</v>
      </c>
      <c r="DT163" s="13" t="s">
        <v>9</v>
      </c>
      <c r="DU163" s="13" t="s">
        <v>9</v>
      </c>
      <c r="DV163" s="13" t="s">
        <v>9</v>
      </c>
      <c r="DW163" s="13" t="s">
        <v>9</v>
      </c>
      <c r="DX163" s="13" t="s">
        <v>9</v>
      </c>
      <c r="DY163" s="13" t="s">
        <v>9</v>
      </c>
      <c r="DZ163" s="13" t="s">
        <v>9</v>
      </c>
      <c r="EA163" s="13" t="s">
        <v>9</v>
      </c>
      <c r="EB163" s="13" t="s">
        <v>9</v>
      </c>
      <c r="EC163" s="13" t="s">
        <v>9</v>
      </c>
      <c r="ED163" s="13" t="s">
        <v>9</v>
      </c>
      <c r="EE163" s="13" t="s">
        <v>9</v>
      </c>
      <c r="EF163" s="13" t="s">
        <v>9</v>
      </c>
      <c r="EG163" s="13" t="s">
        <v>9</v>
      </c>
      <c r="EH163" s="13" t="s">
        <v>9</v>
      </c>
      <c r="EI163" s="13" t="s">
        <v>9</v>
      </c>
      <c r="EJ163" s="13" t="s">
        <v>9</v>
      </c>
      <c r="EK163" s="13" t="s">
        <v>9</v>
      </c>
      <c r="EL163" s="99"/>
      <c r="EM163" s="99"/>
    </row>
    <row r="164" spans="1:143" s="13" customFormat="1" ht="15" customHeight="1" x14ac:dyDescent="0.25">
      <c r="A164" s="30" t="s">
        <v>724</v>
      </c>
      <c r="B164" s="97"/>
      <c r="C164" s="97"/>
      <c r="D164" s="97"/>
      <c r="E164" s="96"/>
      <c r="F164" s="96" t="s">
        <v>3539</v>
      </c>
      <c r="G164" s="4" t="s">
        <v>379</v>
      </c>
      <c r="H164" s="14" t="s">
        <v>5</v>
      </c>
      <c r="I164" s="14" t="s">
        <v>426</v>
      </c>
      <c r="J164" s="13" t="s">
        <v>9</v>
      </c>
      <c r="K164" s="13" t="s">
        <v>9</v>
      </c>
      <c r="L164" s="13" t="s">
        <v>9</v>
      </c>
      <c r="M164" s="13" t="s">
        <v>9</v>
      </c>
      <c r="N164" s="13" t="s">
        <v>9</v>
      </c>
      <c r="O164" s="47" t="s">
        <v>9</v>
      </c>
      <c r="P164" s="13" t="s">
        <v>9</v>
      </c>
      <c r="Q164" s="13" t="s">
        <v>9</v>
      </c>
      <c r="R164" s="13" t="s">
        <v>9</v>
      </c>
      <c r="S164" s="13" t="s">
        <v>9</v>
      </c>
      <c r="T164" s="13" t="s">
        <v>9</v>
      </c>
      <c r="U164" s="13" t="s">
        <v>9</v>
      </c>
      <c r="V164" s="13" t="s">
        <v>9</v>
      </c>
      <c r="W164" s="13" t="s">
        <v>9</v>
      </c>
      <c r="X164" s="13" t="s">
        <v>9</v>
      </c>
      <c r="Y164" s="13" t="s">
        <v>9</v>
      </c>
      <c r="Z164" s="13" t="s">
        <v>9</v>
      </c>
      <c r="AA164" s="13" t="s">
        <v>9</v>
      </c>
      <c r="AB164" s="13" t="s">
        <v>9</v>
      </c>
      <c r="AC164" s="13" t="s">
        <v>9</v>
      </c>
      <c r="AD164" s="13" t="s">
        <v>9</v>
      </c>
      <c r="AE164" s="13" t="s">
        <v>9</v>
      </c>
      <c r="AF164" s="13" t="s">
        <v>9</v>
      </c>
      <c r="AG164" s="13" t="s">
        <v>9</v>
      </c>
      <c r="AH164" s="13" t="s">
        <v>9</v>
      </c>
      <c r="AI164" s="13" t="s">
        <v>9</v>
      </c>
      <c r="AJ164" s="13" t="s">
        <v>9</v>
      </c>
      <c r="AK164" s="13" t="s">
        <v>9</v>
      </c>
      <c r="AL164" s="13" t="s">
        <v>9</v>
      </c>
      <c r="AM164" s="13" t="s">
        <v>9</v>
      </c>
      <c r="AN164" s="13" t="s">
        <v>545</v>
      </c>
      <c r="AO164" s="13" t="s">
        <v>545</v>
      </c>
      <c r="AP164" s="13" t="s">
        <v>9</v>
      </c>
      <c r="AQ164" s="13" t="s">
        <v>9</v>
      </c>
      <c r="AR164" s="13" t="s">
        <v>9</v>
      </c>
      <c r="AS164" s="13" t="s">
        <v>9</v>
      </c>
      <c r="AT164" s="13" t="s">
        <v>9</v>
      </c>
      <c r="AU164" s="13" t="s">
        <v>9</v>
      </c>
      <c r="AV164" s="13" t="s">
        <v>9</v>
      </c>
      <c r="AW164" s="13" t="s">
        <v>9</v>
      </c>
      <c r="AX164" s="13" t="s">
        <v>9</v>
      </c>
      <c r="AY164" s="13" t="s">
        <v>9</v>
      </c>
      <c r="AZ164" s="13" t="s">
        <v>9</v>
      </c>
      <c r="BA164" s="13" t="s">
        <v>9</v>
      </c>
      <c r="BB164" s="13" t="s">
        <v>9</v>
      </c>
      <c r="BC164" s="13" t="s">
        <v>9</v>
      </c>
      <c r="BD164" s="13" t="s">
        <v>9</v>
      </c>
      <c r="BE164" s="13" t="s">
        <v>9</v>
      </c>
      <c r="BF164" s="13" t="s">
        <v>9</v>
      </c>
      <c r="BG164" s="13" t="s">
        <v>9</v>
      </c>
      <c r="BH164" s="13" t="s">
        <v>9</v>
      </c>
      <c r="BI164" s="13" t="s">
        <v>9</v>
      </c>
      <c r="BJ164" s="13" t="s">
        <v>9</v>
      </c>
      <c r="BK164" s="13" t="s">
        <v>9</v>
      </c>
      <c r="BL164" s="13" t="s">
        <v>9</v>
      </c>
      <c r="BM164" s="13" t="s">
        <v>9</v>
      </c>
      <c r="BN164" s="13" t="s">
        <v>9</v>
      </c>
      <c r="BO164" s="13" t="s">
        <v>9</v>
      </c>
      <c r="BP164" s="13" t="s">
        <v>9</v>
      </c>
      <c r="BQ164" s="13" t="s">
        <v>9</v>
      </c>
      <c r="BR164" s="13" t="s">
        <v>9</v>
      </c>
      <c r="BS164" s="13" t="s">
        <v>9</v>
      </c>
      <c r="BT164" s="13" t="s">
        <v>9</v>
      </c>
      <c r="BU164" s="13" t="s">
        <v>9</v>
      </c>
      <c r="BV164" s="13" t="s">
        <v>9</v>
      </c>
      <c r="BW164" s="13" t="s">
        <v>9</v>
      </c>
      <c r="BX164" s="13" t="s">
        <v>9</v>
      </c>
      <c r="BY164" s="13" t="s">
        <v>9</v>
      </c>
      <c r="BZ164" s="13" t="s">
        <v>9</v>
      </c>
      <c r="CA164" s="13" t="s">
        <v>9</v>
      </c>
      <c r="CB164" s="13" t="s">
        <v>9</v>
      </c>
      <c r="CC164" s="13" t="s">
        <v>9</v>
      </c>
      <c r="CD164" s="13" t="s">
        <v>9</v>
      </c>
      <c r="CE164" s="13" t="s">
        <v>9</v>
      </c>
      <c r="CF164" s="13" t="s">
        <v>9</v>
      </c>
      <c r="CG164" s="13" t="s">
        <v>9</v>
      </c>
      <c r="CH164" s="13" t="s">
        <v>9</v>
      </c>
      <c r="CI164" s="13" t="s">
        <v>9</v>
      </c>
      <c r="CJ164" s="13" t="s">
        <v>9</v>
      </c>
      <c r="CK164" s="13" t="s">
        <v>9</v>
      </c>
      <c r="CL164" s="13" t="s">
        <v>9</v>
      </c>
      <c r="CM164" s="13" t="s">
        <v>9</v>
      </c>
      <c r="CN164" s="13" t="s">
        <v>9</v>
      </c>
      <c r="CO164" s="13" t="s">
        <v>9</v>
      </c>
      <c r="CP164" s="13" t="s">
        <v>9</v>
      </c>
      <c r="CQ164" s="13" t="s">
        <v>9</v>
      </c>
      <c r="CR164" s="13" t="s">
        <v>9</v>
      </c>
      <c r="CS164" s="13" t="s">
        <v>9</v>
      </c>
      <c r="CT164" s="13" t="s">
        <v>9</v>
      </c>
      <c r="CU164" s="13" t="s">
        <v>9</v>
      </c>
      <c r="CV164" s="13" t="s">
        <v>9</v>
      </c>
      <c r="CW164" s="13" t="s">
        <v>9</v>
      </c>
      <c r="CX164" s="13" t="s">
        <v>9</v>
      </c>
      <c r="CY164" s="13" t="s">
        <v>9</v>
      </c>
      <c r="CZ164" s="13" t="s">
        <v>9</v>
      </c>
      <c r="DA164" s="13" t="s">
        <v>9</v>
      </c>
      <c r="DB164" s="13" t="s">
        <v>9</v>
      </c>
      <c r="DC164" s="13" t="s">
        <v>9</v>
      </c>
      <c r="DD164" s="13" t="s">
        <v>9</v>
      </c>
      <c r="DE164" s="13" t="s">
        <v>9</v>
      </c>
      <c r="DF164" s="13" t="s">
        <v>9</v>
      </c>
      <c r="DG164" s="13" t="s">
        <v>9</v>
      </c>
      <c r="DH164" s="13" t="s">
        <v>9</v>
      </c>
      <c r="DI164" s="13" t="s">
        <v>1936</v>
      </c>
      <c r="DJ164" s="13" t="s">
        <v>9</v>
      </c>
      <c r="DK164" s="13" t="s">
        <v>9</v>
      </c>
      <c r="DL164" s="13" t="s">
        <v>9</v>
      </c>
      <c r="DM164" s="13" t="s">
        <v>9</v>
      </c>
      <c r="DN164" s="13" t="s">
        <v>9</v>
      </c>
      <c r="DO164" s="13" t="s">
        <v>9</v>
      </c>
      <c r="DP164" s="13" t="s">
        <v>9</v>
      </c>
      <c r="DQ164" s="13" t="s">
        <v>9</v>
      </c>
      <c r="DR164" s="13" t="s">
        <v>9</v>
      </c>
      <c r="DS164" s="13" t="s">
        <v>9</v>
      </c>
      <c r="DT164" s="13" t="s">
        <v>9</v>
      </c>
      <c r="DU164" s="13" t="s">
        <v>9</v>
      </c>
      <c r="DV164" s="13" t="s">
        <v>9</v>
      </c>
      <c r="DW164" s="13" t="s">
        <v>9</v>
      </c>
      <c r="DX164" s="13" t="s">
        <v>9</v>
      </c>
      <c r="DY164" s="13" t="s">
        <v>9</v>
      </c>
      <c r="DZ164" s="13" t="s">
        <v>9</v>
      </c>
      <c r="EA164" s="13" t="s">
        <v>9</v>
      </c>
      <c r="EB164" s="13" t="s">
        <v>9</v>
      </c>
      <c r="EC164" s="13" t="s">
        <v>9</v>
      </c>
      <c r="ED164" s="13" t="s">
        <v>9</v>
      </c>
      <c r="EE164" s="13" t="s">
        <v>9</v>
      </c>
      <c r="EF164" s="13" t="s">
        <v>9</v>
      </c>
      <c r="EG164" s="13" t="s">
        <v>9</v>
      </c>
      <c r="EH164" s="13" t="s">
        <v>9</v>
      </c>
      <c r="EI164" s="13" t="s">
        <v>9</v>
      </c>
      <c r="EJ164" s="13" t="s">
        <v>9</v>
      </c>
      <c r="EK164" s="13" t="s">
        <v>9</v>
      </c>
      <c r="EL164" s="99"/>
      <c r="EM164" s="99"/>
    </row>
    <row r="165" spans="1:143" s="13" customFormat="1" ht="15" customHeight="1" x14ac:dyDescent="0.25">
      <c r="A165" s="30" t="s">
        <v>725</v>
      </c>
      <c r="B165" s="97"/>
      <c r="C165" s="97"/>
      <c r="D165" s="97"/>
      <c r="E165" s="96"/>
      <c r="F165" s="96" t="s">
        <v>3538</v>
      </c>
      <c r="G165" s="4" t="s">
        <v>390</v>
      </c>
      <c r="H165" s="14" t="s">
        <v>5</v>
      </c>
      <c r="I165" s="14" t="s">
        <v>426</v>
      </c>
      <c r="J165" s="13" t="s">
        <v>9</v>
      </c>
      <c r="K165" s="13" t="s">
        <v>9</v>
      </c>
      <c r="L165" s="13" t="s">
        <v>9</v>
      </c>
      <c r="M165" s="13" t="s">
        <v>9</v>
      </c>
      <c r="N165" s="13" t="s">
        <v>9</v>
      </c>
      <c r="O165" s="47" t="s">
        <v>9</v>
      </c>
      <c r="P165" s="13" t="s">
        <v>9</v>
      </c>
      <c r="Q165" s="13" t="s">
        <v>9</v>
      </c>
      <c r="R165" s="13" t="s">
        <v>9</v>
      </c>
      <c r="S165" s="13" t="s">
        <v>9</v>
      </c>
      <c r="T165" s="13" t="s">
        <v>9</v>
      </c>
      <c r="U165" s="13" t="s">
        <v>9</v>
      </c>
      <c r="V165" s="13" t="s">
        <v>9</v>
      </c>
      <c r="W165" s="13" t="s">
        <v>9</v>
      </c>
      <c r="X165" s="13" t="s">
        <v>9</v>
      </c>
      <c r="Y165" s="13" t="s">
        <v>9</v>
      </c>
      <c r="Z165" s="13" t="s">
        <v>9</v>
      </c>
      <c r="AA165" s="13" t="s">
        <v>9</v>
      </c>
      <c r="AB165" s="13" t="s">
        <v>9</v>
      </c>
      <c r="AC165" s="13" t="s">
        <v>9</v>
      </c>
      <c r="AD165" s="13" t="s">
        <v>9</v>
      </c>
      <c r="AE165" s="13" t="s">
        <v>9</v>
      </c>
      <c r="AF165" s="13" t="s">
        <v>9</v>
      </c>
      <c r="AG165" s="13" t="s">
        <v>9</v>
      </c>
      <c r="AH165" s="13" t="s">
        <v>9</v>
      </c>
      <c r="AI165" s="13" t="s">
        <v>9</v>
      </c>
      <c r="AJ165" s="13" t="s">
        <v>9</v>
      </c>
      <c r="AK165" s="13" t="s">
        <v>9</v>
      </c>
      <c r="AL165" s="13" t="s">
        <v>9</v>
      </c>
      <c r="AM165" s="13" t="s">
        <v>9</v>
      </c>
      <c r="AN165" s="13" t="s">
        <v>9</v>
      </c>
      <c r="AO165" s="13" t="s">
        <v>9</v>
      </c>
      <c r="AP165" s="13" t="s">
        <v>9</v>
      </c>
      <c r="AQ165" s="13" t="s">
        <v>9</v>
      </c>
      <c r="AR165" s="13" t="s">
        <v>9</v>
      </c>
      <c r="AS165" s="13" t="s">
        <v>9</v>
      </c>
      <c r="AT165" s="13" t="s">
        <v>9</v>
      </c>
      <c r="AU165" s="13" t="s">
        <v>9</v>
      </c>
      <c r="AV165" s="13" t="s">
        <v>9</v>
      </c>
      <c r="AW165" s="13" t="s">
        <v>9</v>
      </c>
      <c r="AX165" s="13" t="s">
        <v>9</v>
      </c>
      <c r="AY165" s="13" t="s">
        <v>9</v>
      </c>
      <c r="AZ165" s="13" t="s">
        <v>9</v>
      </c>
      <c r="BA165" s="13" t="s">
        <v>9</v>
      </c>
      <c r="BB165" s="13" t="s">
        <v>9</v>
      </c>
      <c r="BC165" s="13" t="s">
        <v>9</v>
      </c>
      <c r="BD165" s="13" t="s">
        <v>9</v>
      </c>
      <c r="BE165" s="13" t="s">
        <v>9</v>
      </c>
      <c r="BF165" s="13" t="s">
        <v>9</v>
      </c>
      <c r="BG165" s="13" t="s">
        <v>9</v>
      </c>
      <c r="BH165" s="13" t="s">
        <v>9</v>
      </c>
      <c r="BI165" s="13" t="s">
        <v>9</v>
      </c>
      <c r="BJ165" s="13" t="s">
        <v>9</v>
      </c>
      <c r="BK165" s="13" t="s">
        <v>9</v>
      </c>
      <c r="BL165" s="13" t="s">
        <v>9</v>
      </c>
      <c r="BM165" s="13" t="s">
        <v>9</v>
      </c>
      <c r="BN165" s="13" t="s">
        <v>9</v>
      </c>
      <c r="BO165" s="13" t="s">
        <v>9</v>
      </c>
      <c r="BP165" s="13" t="s">
        <v>9</v>
      </c>
      <c r="BQ165" s="13" t="s">
        <v>9</v>
      </c>
      <c r="BR165" s="13" t="s">
        <v>9</v>
      </c>
      <c r="BS165" s="13" t="s">
        <v>9</v>
      </c>
      <c r="BT165" s="13" t="s">
        <v>9</v>
      </c>
      <c r="BU165" s="13" t="s">
        <v>9</v>
      </c>
      <c r="BV165" s="13" t="s">
        <v>9</v>
      </c>
      <c r="BW165" s="13" t="s">
        <v>9</v>
      </c>
      <c r="BX165" s="13" t="s">
        <v>9</v>
      </c>
      <c r="BY165" s="13" t="s">
        <v>9</v>
      </c>
      <c r="BZ165" s="13" t="s">
        <v>9</v>
      </c>
      <c r="CA165" s="13" t="s">
        <v>9</v>
      </c>
      <c r="CB165" s="13" t="s">
        <v>9</v>
      </c>
      <c r="CC165" s="13" t="s">
        <v>9</v>
      </c>
      <c r="CD165" s="13" t="s">
        <v>9</v>
      </c>
      <c r="CE165" s="13" t="s">
        <v>9</v>
      </c>
      <c r="CF165" s="13" t="s">
        <v>9</v>
      </c>
      <c r="CG165" s="13" t="s">
        <v>9</v>
      </c>
      <c r="CH165" s="13" t="s">
        <v>9</v>
      </c>
      <c r="CI165" s="13" t="s">
        <v>9</v>
      </c>
      <c r="CJ165" s="13" t="s">
        <v>9</v>
      </c>
      <c r="CK165" s="13" t="s">
        <v>9</v>
      </c>
      <c r="CL165" s="13" t="s">
        <v>9</v>
      </c>
      <c r="CM165" s="13" t="s">
        <v>9</v>
      </c>
      <c r="CN165" s="13" t="s">
        <v>9</v>
      </c>
      <c r="CO165" s="13" t="s">
        <v>9</v>
      </c>
      <c r="CP165" s="13" t="s">
        <v>9</v>
      </c>
      <c r="CQ165" s="13" t="s">
        <v>9</v>
      </c>
      <c r="CR165" s="13" t="s">
        <v>9</v>
      </c>
      <c r="CS165" s="13" t="s">
        <v>9</v>
      </c>
      <c r="CT165" s="13" t="s">
        <v>9</v>
      </c>
      <c r="CU165" s="13" t="s">
        <v>9</v>
      </c>
      <c r="CV165" s="13" t="s">
        <v>9</v>
      </c>
      <c r="CW165" s="13" t="s">
        <v>9</v>
      </c>
      <c r="CX165" s="13" t="s">
        <v>9</v>
      </c>
      <c r="CY165" s="13" t="s">
        <v>9</v>
      </c>
      <c r="CZ165" s="13" t="s">
        <v>9</v>
      </c>
      <c r="DA165" s="13" t="s">
        <v>9</v>
      </c>
      <c r="DB165" s="13" t="s">
        <v>9</v>
      </c>
      <c r="DC165" s="13" t="s">
        <v>9</v>
      </c>
      <c r="DD165" s="13" t="s">
        <v>9</v>
      </c>
      <c r="DE165" s="13" t="s">
        <v>9</v>
      </c>
      <c r="DF165" s="13" t="s">
        <v>9</v>
      </c>
      <c r="DG165" s="13" t="s">
        <v>9</v>
      </c>
      <c r="DH165" s="13" t="s">
        <v>9</v>
      </c>
      <c r="DI165" s="13" t="s">
        <v>9</v>
      </c>
      <c r="DJ165" s="13" t="s">
        <v>9</v>
      </c>
      <c r="DK165" s="13" t="s">
        <v>9</v>
      </c>
      <c r="DL165" s="13" t="s">
        <v>9</v>
      </c>
      <c r="DM165" s="13" t="s">
        <v>9</v>
      </c>
      <c r="DN165" s="13" t="s">
        <v>9</v>
      </c>
      <c r="DO165" s="13" t="s">
        <v>9</v>
      </c>
      <c r="DP165" s="13" t="s">
        <v>9</v>
      </c>
      <c r="DQ165" s="68" t="s">
        <v>9</v>
      </c>
      <c r="DR165" s="13" t="s">
        <v>9</v>
      </c>
      <c r="DS165" s="13" t="s">
        <v>9</v>
      </c>
      <c r="DT165" s="13" t="s">
        <v>9</v>
      </c>
      <c r="DU165" s="13" t="s">
        <v>9</v>
      </c>
      <c r="DV165" s="13" t="s">
        <v>9</v>
      </c>
      <c r="DW165" s="13" t="s">
        <v>9</v>
      </c>
      <c r="DX165" s="13" t="s">
        <v>9</v>
      </c>
      <c r="DY165" s="13" t="s">
        <v>9</v>
      </c>
      <c r="DZ165" s="13" t="s">
        <v>9</v>
      </c>
      <c r="EA165" s="13" t="s">
        <v>9</v>
      </c>
      <c r="EB165" s="13" t="s">
        <v>9</v>
      </c>
      <c r="EC165" s="13" t="s">
        <v>9</v>
      </c>
      <c r="ED165" s="13" t="s">
        <v>9</v>
      </c>
      <c r="EE165" s="13" t="s">
        <v>9</v>
      </c>
      <c r="EF165" s="13" t="s">
        <v>9</v>
      </c>
      <c r="EG165" s="13" t="s">
        <v>9</v>
      </c>
      <c r="EH165" s="13" t="s">
        <v>9</v>
      </c>
      <c r="EI165" s="13" t="s">
        <v>9</v>
      </c>
      <c r="EJ165" s="13" t="s">
        <v>9</v>
      </c>
      <c r="EK165" s="13" t="s">
        <v>9</v>
      </c>
      <c r="EL165" s="99"/>
      <c r="EM165" s="99"/>
    </row>
    <row r="166" spans="1:143" s="13" customFormat="1" ht="15" customHeight="1" x14ac:dyDescent="0.25">
      <c r="A166" s="30" t="s">
        <v>726</v>
      </c>
      <c r="B166" s="97"/>
      <c r="C166" s="97"/>
      <c r="D166" s="97"/>
      <c r="E166" s="96"/>
      <c r="F166" s="96" t="s">
        <v>3541</v>
      </c>
      <c r="G166" s="4" t="s">
        <v>2544</v>
      </c>
      <c r="H166" s="14" t="s">
        <v>5</v>
      </c>
      <c r="I166" s="14" t="s">
        <v>426</v>
      </c>
      <c r="J166" s="13" t="s">
        <v>9</v>
      </c>
      <c r="K166" s="13" t="s">
        <v>9</v>
      </c>
      <c r="L166" s="13" t="s">
        <v>9</v>
      </c>
      <c r="M166" s="13" t="s">
        <v>9</v>
      </c>
      <c r="N166" s="13" t="s">
        <v>9</v>
      </c>
      <c r="O166" s="47" t="s">
        <v>9</v>
      </c>
      <c r="P166" s="13" t="s">
        <v>9</v>
      </c>
      <c r="Q166" s="13" t="s">
        <v>9</v>
      </c>
      <c r="R166" s="13" t="s">
        <v>9</v>
      </c>
      <c r="S166" s="13" t="s">
        <v>9</v>
      </c>
      <c r="T166" s="13" t="s">
        <v>9</v>
      </c>
      <c r="U166" s="13" t="s">
        <v>9</v>
      </c>
      <c r="V166" s="13" t="s">
        <v>1740</v>
      </c>
      <c r="W166" s="13" t="s">
        <v>9</v>
      </c>
      <c r="X166" s="13" t="s">
        <v>9</v>
      </c>
      <c r="Y166" s="13" t="s">
        <v>9</v>
      </c>
      <c r="Z166" s="13" t="s">
        <v>9</v>
      </c>
      <c r="AA166" s="13" t="s">
        <v>9</v>
      </c>
      <c r="AB166" s="13" t="s">
        <v>9</v>
      </c>
      <c r="AC166" s="13" t="s">
        <v>9</v>
      </c>
      <c r="AD166" s="13" t="s">
        <v>9</v>
      </c>
      <c r="AE166" s="13" t="s">
        <v>9</v>
      </c>
      <c r="AF166" s="13" t="s">
        <v>9</v>
      </c>
      <c r="AG166" s="13" t="s">
        <v>9</v>
      </c>
      <c r="AH166" s="13" t="s">
        <v>9</v>
      </c>
      <c r="AI166" s="13" t="s">
        <v>9</v>
      </c>
      <c r="AJ166" s="13" t="s">
        <v>9</v>
      </c>
      <c r="AK166" s="13" t="s">
        <v>9</v>
      </c>
      <c r="AL166" s="13" t="s">
        <v>9</v>
      </c>
      <c r="AM166" s="13" t="s">
        <v>9</v>
      </c>
      <c r="AN166" s="13" t="s">
        <v>545</v>
      </c>
      <c r="AO166" s="13" t="s">
        <v>545</v>
      </c>
      <c r="AP166" s="13" t="s">
        <v>9</v>
      </c>
      <c r="AQ166" s="13" t="s">
        <v>9</v>
      </c>
      <c r="AR166" s="13" t="s">
        <v>9</v>
      </c>
      <c r="AS166" s="13" t="s">
        <v>9</v>
      </c>
      <c r="AT166" s="13" t="s">
        <v>9</v>
      </c>
      <c r="AU166" s="13" t="s">
        <v>9</v>
      </c>
      <c r="AV166" s="13" t="s">
        <v>9</v>
      </c>
      <c r="AW166" s="13" t="s">
        <v>9</v>
      </c>
      <c r="AX166" s="13" t="s">
        <v>9</v>
      </c>
      <c r="AY166" s="13" t="s">
        <v>9</v>
      </c>
      <c r="AZ166" s="13" t="s">
        <v>9</v>
      </c>
      <c r="BA166" s="13" t="s">
        <v>9</v>
      </c>
      <c r="BB166" s="13" t="s">
        <v>9</v>
      </c>
      <c r="BC166" s="13" t="s">
        <v>9</v>
      </c>
      <c r="BD166" s="13" t="s">
        <v>9</v>
      </c>
      <c r="BE166" s="13" t="s">
        <v>9</v>
      </c>
      <c r="BF166" s="13" t="s">
        <v>9</v>
      </c>
      <c r="BG166" s="13" t="s">
        <v>9</v>
      </c>
      <c r="BH166" s="13" t="s">
        <v>9</v>
      </c>
      <c r="BI166" s="13" t="s">
        <v>9</v>
      </c>
      <c r="BJ166" s="13" t="s">
        <v>9</v>
      </c>
      <c r="BK166" s="13" t="s">
        <v>9</v>
      </c>
      <c r="BL166" s="13" t="s">
        <v>9</v>
      </c>
      <c r="BM166" s="13" t="s">
        <v>9</v>
      </c>
      <c r="BN166" s="13" t="s">
        <v>9</v>
      </c>
      <c r="BO166" s="13" t="s">
        <v>9</v>
      </c>
      <c r="BP166" s="13" t="s">
        <v>9</v>
      </c>
      <c r="BQ166" s="13" t="s">
        <v>9</v>
      </c>
      <c r="BR166" s="13" t="s">
        <v>9</v>
      </c>
      <c r="BS166" s="13" t="s">
        <v>9</v>
      </c>
      <c r="BT166" s="13" t="s">
        <v>9</v>
      </c>
      <c r="BU166" s="13" t="s">
        <v>9</v>
      </c>
      <c r="BV166" s="13" t="s">
        <v>9</v>
      </c>
      <c r="BW166" s="13" t="s">
        <v>9</v>
      </c>
      <c r="BX166" s="13" t="s">
        <v>9</v>
      </c>
      <c r="BY166" s="13" t="s">
        <v>9</v>
      </c>
      <c r="BZ166" s="13" t="s">
        <v>9</v>
      </c>
      <c r="CA166" s="13" t="s">
        <v>9</v>
      </c>
      <c r="CB166" s="13" t="s">
        <v>9</v>
      </c>
      <c r="CC166" s="13" t="s">
        <v>9</v>
      </c>
      <c r="CD166" s="13" t="s">
        <v>9</v>
      </c>
      <c r="CE166" s="13" t="s">
        <v>9</v>
      </c>
      <c r="CF166" s="13" t="s">
        <v>9</v>
      </c>
      <c r="CG166" s="13" t="s">
        <v>9</v>
      </c>
      <c r="CH166" s="13" t="s">
        <v>9</v>
      </c>
      <c r="CI166" s="13" t="s">
        <v>9</v>
      </c>
      <c r="CJ166" s="13" t="s">
        <v>9</v>
      </c>
      <c r="CK166" s="13" t="s">
        <v>9</v>
      </c>
      <c r="CL166" s="13" t="s">
        <v>9</v>
      </c>
      <c r="CM166" s="13" t="s">
        <v>9</v>
      </c>
      <c r="CN166" s="13" t="s">
        <v>9</v>
      </c>
      <c r="CO166" s="13" t="s">
        <v>1622</v>
      </c>
      <c r="CP166" s="13" t="s">
        <v>1622</v>
      </c>
      <c r="CQ166" s="13" t="s">
        <v>9</v>
      </c>
      <c r="CR166" s="13" t="s">
        <v>9</v>
      </c>
      <c r="CS166" s="13" t="s">
        <v>9</v>
      </c>
      <c r="CT166" s="13" t="s">
        <v>9</v>
      </c>
      <c r="CU166" s="13" t="s">
        <v>9</v>
      </c>
      <c r="CV166" s="13" t="s">
        <v>9</v>
      </c>
      <c r="CW166" s="13" t="s">
        <v>9</v>
      </c>
      <c r="CX166" s="13" t="s">
        <v>9</v>
      </c>
      <c r="CY166" s="13" t="s">
        <v>9</v>
      </c>
      <c r="CZ166" s="13" t="s">
        <v>9</v>
      </c>
      <c r="DA166" s="13" t="s">
        <v>1622</v>
      </c>
      <c r="DB166" s="13" t="s">
        <v>1622</v>
      </c>
      <c r="DC166" s="13" t="s">
        <v>9</v>
      </c>
      <c r="DD166" s="13" t="s">
        <v>9</v>
      </c>
      <c r="DE166" s="13" t="s">
        <v>9</v>
      </c>
      <c r="DF166" s="13" t="s">
        <v>9</v>
      </c>
      <c r="DG166" s="13" t="s">
        <v>545</v>
      </c>
      <c r="DH166" s="13" t="s">
        <v>9</v>
      </c>
      <c r="DI166" s="13" t="s">
        <v>9</v>
      </c>
      <c r="DJ166" s="13" t="s">
        <v>9</v>
      </c>
      <c r="DK166" s="13" t="s">
        <v>9</v>
      </c>
      <c r="DL166" s="13" t="s">
        <v>9</v>
      </c>
      <c r="DM166" s="13" t="s">
        <v>9</v>
      </c>
      <c r="DN166" s="13" t="s">
        <v>9</v>
      </c>
      <c r="DO166" s="13" t="s">
        <v>9</v>
      </c>
      <c r="DP166" s="13" t="s">
        <v>9</v>
      </c>
      <c r="DQ166" s="68" t="s">
        <v>9</v>
      </c>
      <c r="DR166" s="13" t="s">
        <v>9</v>
      </c>
      <c r="DS166" s="13" t="s">
        <v>9</v>
      </c>
      <c r="DT166" s="13" t="s">
        <v>9</v>
      </c>
      <c r="DU166" s="13" t="s">
        <v>9</v>
      </c>
      <c r="DV166" s="13" t="s">
        <v>9</v>
      </c>
      <c r="DW166" s="13" t="s">
        <v>9</v>
      </c>
      <c r="DX166" s="13" t="s">
        <v>9</v>
      </c>
      <c r="DY166" s="13" t="s">
        <v>9</v>
      </c>
      <c r="DZ166" s="13" t="s">
        <v>9</v>
      </c>
      <c r="EA166" s="13" t="s">
        <v>9</v>
      </c>
      <c r="EB166" s="13" t="s">
        <v>9</v>
      </c>
      <c r="EC166" s="13" t="s">
        <v>9</v>
      </c>
      <c r="ED166" s="13" t="s">
        <v>9</v>
      </c>
      <c r="EE166" s="13" t="s">
        <v>545</v>
      </c>
      <c r="EF166" s="13" t="s">
        <v>545</v>
      </c>
      <c r="EG166" s="13" t="s">
        <v>545</v>
      </c>
      <c r="EH166" s="13" t="s">
        <v>9</v>
      </c>
      <c r="EI166" s="13" t="s">
        <v>9</v>
      </c>
      <c r="EJ166" s="13" t="s">
        <v>9</v>
      </c>
      <c r="EK166" s="13" t="s">
        <v>9</v>
      </c>
      <c r="EL166" s="99"/>
      <c r="EM166" s="99"/>
    </row>
    <row r="167" spans="1:143" s="13" customFormat="1" ht="15" customHeight="1" x14ac:dyDescent="0.25">
      <c r="A167" s="30" t="s">
        <v>727</v>
      </c>
      <c r="B167" s="97"/>
      <c r="C167" s="97"/>
      <c r="D167" s="97"/>
      <c r="E167" s="96"/>
      <c r="F167" s="96" t="s">
        <v>3541</v>
      </c>
      <c r="G167" s="4" t="s">
        <v>4039</v>
      </c>
      <c r="H167" s="14" t="s">
        <v>5</v>
      </c>
      <c r="I167" s="14" t="s">
        <v>426</v>
      </c>
      <c r="J167" s="13" t="s">
        <v>9</v>
      </c>
      <c r="K167" s="13" t="s">
        <v>9</v>
      </c>
      <c r="L167" s="13" t="s">
        <v>9</v>
      </c>
      <c r="M167" s="13" t="s">
        <v>9</v>
      </c>
      <c r="N167" s="13" t="s">
        <v>9</v>
      </c>
      <c r="O167" s="47" t="s">
        <v>9</v>
      </c>
      <c r="P167" s="13" t="s">
        <v>9</v>
      </c>
      <c r="Q167" s="13" t="s">
        <v>9</v>
      </c>
      <c r="R167" s="13" t="s">
        <v>9</v>
      </c>
      <c r="S167" s="13" t="s">
        <v>9</v>
      </c>
      <c r="T167" s="13" t="s">
        <v>9</v>
      </c>
      <c r="U167" s="13" t="s">
        <v>9</v>
      </c>
      <c r="V167" s="13" t="s">
        <v>1740</v>
      </c>
      <c r="W167" s="13" t="s">
        <v>9</v>
      </c>
      <c r="X167" s="13" t="s">
        <v>9</v>
      </c>
      <c r="Y167" s="13" t="s">
        <v>9</v>
      </c>
      <c r="Z167" s="13" t="s">
        <v>9</v>
      </c>
      <c r="AA167" s="13" t="s">
        <v>9</v>
      </c>
      <c r="AB167" s="13" t="s">
        <v>9</v>
      </c>
      <c r="AC167" s="13" t="s">
        <v>9</v>
      </c>
      <c r="AD167" s="13" t="s">
        <v>9</v>
      </c>
      <c r="AE167" s="13" t="s">
        <v>9</v>
      </c>
      <c r="AF167" s="13" t="s">
        <v>9</v>
      </c>
      <c r="AG167" s="13" t="s">
        <v>9</v>
      </c>
      <c r="AH167" s="13" t="s">
        <v>9</v>
      </c>
      <c r="AI167" s="13" t="s">
        <v>9</v>
      </c>
      <c r="AJ167" s="13" t="s">
        <v>9</v>
      </c>
      <c r="AK167" s="13" t="s">
        <v>9</v>
      </c>
      <c r="AL167" s="13" t="s">
        <v>9</v>
      </c>
      <c r="AM167" s="13" t="s">
        <v>9</v>
      </c>
      <c r="AN167" s="13" t="s">
        <v>545</v>
      </c>
      <c r="AO167" s="13" t="s">
        <v>545</v>
      </c>
      <c r="AP167" s="13" t="s">
        <v>9</v>
      </c>
      <c r="AQ167" s="13" t="s">
        <v>9</v>
      </c>
      <c r="AR167" s="13" t="s">
        <v>9</v>
      </c>
      <c r="AS167" s="13" t="s">
        <v>9</v>
      </c>
      <c r="AT167" s="13" t="s">
        <v>9</v>
      </c>
      <c r="AU167" s="13" t="s">
        <v>9</v>
      </c>
      <c r="AV167" s="13" t="s">
        <v>9</v>
      </c>
      <c r="AW167" s="13" t="s">
        <v>9</v>
      </c>
      <c r="AX167" s="13" t="s">
        <v>9</v>
      </c>
      <c r="AY167" s="13" t="s">
        <v>9</v>
      </c>
      <c r="AZ167" s="13" t="s">
        <v>9</v>
      </c>
      <c r="BA167" s="13" t="s">
        <v>9</v>
      </c>
      <c r="BB167" s="13" t="s">
        <v>9</v>
      </c>
      <c r="BC167" s="13" t="s">
        <v>9</v>
      </c>
      <c r="BD167" s="13" t="s">
        <v>9</v>
      </c>
      <c r="BE167" s="13" t="s">
        <v>9</v>
      </c>
      <c r="BF167" s="13" t="s">
        <v>9</v>
      </c>
      <c r="BG167" s="13" t="s">
        <v>9</v>
      </c>
      <c r="BH167" s="13" t="s">
        <v>9</v>
      </c>
      <c r="BI167" s="13" t="s">
        <v>9</v>
      </c>
      <c r="BJ167" s="13" t="s">
        <v>9</v>
      </c>
      <c r="BK167" s="13" t="s">
        <v>9</v>
      </c>
      <c r="BL167" s="13" t="s">
        <v>9</v>
      </c>
      <c r="BM167" s="13" t="s">
        <v>9</v>
      </c>
      <c r="BN167" s="13" t="s">
        <v>9</v>
      </c>
      <c r="BO167" s="13" t="s">
        <v>9</v>
      </c>
      <c r="BP167" s="13" t="s">
        <v>9</v>
      </c>
      <c r="BQ167" s="13" t="s">
        <v>9</v>
      </c>
      <c r="BR167" s="13" t="s">
        <v>9</v>
      </c>
      <c r="BS167" s="13" t="s">
        <v>9</v>
      </c>
      <c r="BT167" s="13" t="s">
        <v>9</v>
      </c>
      <c r="BU167" s="13" t="s">
        <v>9</v>
      </c>
      <c r="BV167" s="13" t="s">
        <v>9</v>
      </c>
      <c r="BW167" s="13" t="s">
        <v>9</v>
      </c>
      <c r="BX167" s="13" t="s">
        <v>9</v>
      </c>
      <c r="BY167" s="13" t="s">
        <v>9</v>
      </c>
      <c r="BZ167" s="13" t="s">
        <v>9</v>
      </c>
      <c r="CA167" s="13" t="s">
        <v>9</v>
      </c>
      <c r="CB167" s="13" t="s">
        <v>9</v>
      </c>
      <c r="CC167" s="13" t="s">
        <v>9</v>
      </c>
      <c r="CD167" s="13" t="s">
        <v>9</v>
      </c>
      <c r="CE167" s="13" t="s">
        <v>9</v>
      </c>
      <c r="CF167" s="13" t="s">
        <v>9</v>
      </c>
      <c r="CG167" s="13" t="s">
        <v>9</v>
      </c>
      <c r="CH167" s="13" t="s">
        <v>9</v>
      </c>
      <c r="CI167" s="13" t="s">
        <v>9</v>
      </c>
      <c r="CJ167" s="13" t="s">
        <v>1870</v>
      </c>
      <c r="CK167" s="13" t="s">
        <v>1622</v>
      </c>
      <c r="CL167" s="13" t="s">
        <v>545</v>
      </c>
      <c r="CM167" s="13" t="s">
        <v>545</v>
      </c>
      <c r="CN167" s="13" t="s">
        <v>9</v>
      </c>
      <c r="CO167" s="13" t="s">
        <v>1622</v>
      </c>
      <c r="CP167" s="13" t="s">
        <v>1622</v>
      </c>
      <c r="CQ167" s="13" t="s">
        <v>9</v>
      </c>
      <c r="CR167" s="13" t="s">
        <v>9</v>
      </c>
      <c r="CS167" s="13" t="s">
        <v>9</v>
      </c>
      <c r="CT167" s="13" t="s">
        <v>9</v>
      </c>
      <c r="CU167" s="13" t="s">
        <v>9</v>
      </c>
      <c r="CV167" s="13" t="s">
        <v>9</v>
      </c>
      <c r="CW167" s="13" t="s">
        <v>9</v>
      </c>
      <c r="CX167" s="13" t="s">
        <v>9</v>
      </c>
      <c r="CY167" s="13" t="s">
        <v>545</v>
      </c>
      <c r="CZ167" s="13" t="s">
        <v>545</v>
      </c>
      <c r="DA167" s="13" t="s">
        <v>1622</v>
      </c>
      <c r="DB167" s="13" t="s">
        <v>1622</v>
      </c>
      <c r="DC167" s="13" t="s">
        <v>9</v>
      </c>
      <c r="DD167" s="13" t="s">
        <v>9</v>
      </c>
      <c r="DE167" s="13" t="s">
        <v>9</v>
      </c>
      <c r="DF167" s="13" t="s">
        <v>9</v>
      </c>
      <c r="DG167" s="13" t="s">
        <v>545</v>
      </c>
      <c r="DH167" s="13" t="s">
        <v>9</v>
      </c>
      <c r="DI167" s="13" t="s">
        <v>9</v>
      </c>
      <c r="DJ167" s="13" t="s">
        <v>9</v>
      </c>
      <c r="DK167" s="13" t="s">
        <v>9</v>
      </c>
      <c r="DL167" s="13" t="s">
        <v>9</v>
      </c>
      <c r="DM167" s="13" t="s">
        <v>9</v>
      </c>
      <c r="DN167" s="13" t="s">
        <v>9</v>
      </c>
      <c r="DO167" s="13" t="s">
        <v>9</v>
      </c>
      <c r="DP167" s="13" t="s">
        <v>9</v>
      </c>
      <c r="DQ167" s="68" t="s">
        <v>9</v>
      </c>
      <c r="DR167" s="13" t="s">
        <v>9</v>
      </c>
      <c r="DS167" s="13" t="s">
        <v>9</v>
      </c>
      <c r="DT167" s="13" t="s">
        <v>9</v>
      </c>
      <c r="DU167" s="13" t="s">
        <v>9</v>
      </c>
      <c r="DV167" s="13" t="s">
        <v>9</v>
      </c>
      <c r="DW167" s="13" t="s">
        <v>9</v>
      </c>
      <c r="DX167" s="13" t="s">
        <v>9</v>
      </c>
      <c r="DY167" s="13" t="s">
        <v>9</v>
      </c>
      <c r="DZ167" s="13" t="s">
        <v>9</v>
      </c>
      <c r="EA167" s="13" t="s">
        <v>9</v>
      </c>
      <c r="EB167" s="13" t="s">
        <v>9</v>
      </c>
      <c r="EC167" s="13" t="s">
        <v>9</v>
      </c>
      <c r="ED167" s="13" t="s">
        <v>9</v>
      </c>
      <c r="EE167" s="13" t="s">
        <v>545</v>
      </c>
      <c r="EF167" s="13" t="s">
        <v>545</v>
      </c>
      <c r="EG167" s="13" t="s">
        <v>545</v>
      </c>
      <c r="EH167" s="13" t="s">
        <v>9</v>
      </c>
      <c r="EI167" s="13" t="s">
        <v>9</v>
      </c>
      <c r="EJ167" s="13" t="s">
        <v>9</v>
      </c>
      <c r="EK167" s="13" t="s">
        <v>9</v>
      </c>
      <c r="EL167" s="99"/>
      <c r="EM167" s="99"/>
    </row>
    <row r="168" spans="1:143" s="13" customFormat="1" ht="15" customHeight="1" x14ac:dyDescent="0.25">
      <c r="A168" s="30" t="s">
        <v>728</v>
      </c>
      <c r="B168" s="97"/>
      <c r="C168" s="97"/>
      <c r="D168" s="97"/>
      <c r="E168" s="96"/>
      <c r="F168" s="96" t="s">
        <v>4227</v>
      </c>
      <c r="G168" s="4" t="s">
        <v>4299</v>
      </c>
      <c r="H168" s="14" t="s">
        <v>5</v>
      </c>
      <c r="I168" s="14" t="s">
        <v>426</v>
      </c>
      <c r="J168" s="13" t="s">
        <v>9</v>
      </c>
      <c r="K168" s="13" t="s">
        <v>9</v>
      </c>
      <c r="L168" s="13" t="s">
        <v>9</v>
      </c>
      <c r="M168" s="13" t="s">
        <v>9</v>
      </c>
      <c r="N168" s="13" t="s">
        <v>9</v>
      </c>
      <c r="O168" s="47" t="s">
        <v>9</v>
      </c>
      <c r="P168" s="13" t="s">
        <v>9</v>
      </c>
      <c r="Q168" s="13" t="s">
        <v>9</v>
      </c>
      <c r="R168" s="13" t="s">
        <v>9</v>
      </c>
      <c r="S168" s="13" t="s">
        <v>9</v>
      </c>
      <c r="T168" s="13" t="s">
        <v>9</v>
      </c>
      <c r="U168" s="13" t="s">
        <v>9</v>
      </c>
      <c r="V168" s="13" t="s">
        <v>1740</v>
      </c>
      <c r="W168" s="13" t="s">
        <v>9</v>
      </c>
      <c r="X168" s="13" t="s">
        <v>9</v>
      </c>
      <c r="Y168" s="13" t="s">
        <v>9</v>
      </c>
      <c r="Z168" s="13" t="s">
        <v>9</v>
      </c>
      <c r="AA168" s="13" t="s">
        <v>9</v>
      </c>
      <c r="AB168" s="13" t="s">
        <v>9</v>
      </c>
      <c r="AC168" s="13" t="s">
        <v>9</v>
      </c>
      <c r="AD168" s="13" t="s">
        <v>9</v>
      </c>
      <c r="AE168" s="13" t="s">
        <v>9</v>
      </c>
      <c r="AF168" s="13" t="s">
        <v>9</v>
      </c>
      <c r="AG168" s="13" t="s">
        <v>9</v>
      </c>
      <c r="AH168" s="13" t="s">
        <v>9</v>
      </c>
      <c r="AI168" s="13" t="s">
        <v>9</v>
      </c>
      <c r="AJ168" s="13" t="s">
        <v>9</v>
      </c>
      <c r="AK168" s="13" t="s">
        <v>9</v>
      </c>
      <c r="AL168" s="13" t="s">
        <v>9</v>
      </c>
      <c r="AM168" s="13" t="s">
        <v>9</v>
      </c>
      <c r="AN168" s="13" t="s">
        <v>545</v>
      </c>
      <c r="AO168" s="13" t="s">
        <v>545</v>
      </c>
      <c r="AP168" s="13" t="s">
        <v>9</v>
      </c>
      <c r="AQ168" s="13" t="s">
        <v>9</v>
      </c>
      <c r="AR168" s="13" t="s">
        <v>9</v>
      </c>
      <c r="AS168" s="13" t="s">
        <v>9</v>
      </c>
      <c r="AT168" s="13" t="s">
        <v>9</v>
      </c>
      <c r="AU168" s="13" t="s">
        <v>1621</v>
      </c>
      <c r="AV168" s="13" t="s">
        <v>9</v>
      </c>
      <c r="AW168" s="13" t="s">
        <v>9</v>
      </c>
      <c r="AX168" s="13" t="s">
        <v>9</v>
      </c>
      <c r="AY168" s="13" t="s">
        <v>9</v>
      </c>
      <c r="AZ168" s="13" t="s">
        <v>9</v>
      </c>
      <c r="BA168" s="13" t="s">
        <v>545</v>
      </c>
      <c r="BB168" s="13" t="s">
        <v>545</v>
      </c>
      <c r="BC168" s="13" t="s">
        <v>545</v>
      </c>
      <c r="BD168" s="13" t="s">
        <v>1622</v>
      </c>
      <c r="BE168" s="13" t="s">
        <v>9</v>
      </c>
      <c r="BF168" s="13" t="s">
        <v>9</v>
      </c>
      <c r="BG168" s="13" t="s">
        <v>9</v>
      </c>
      <c r="BH168" s="13" t="s">
        <v>9</v>
      </c>
      <c r="BI168" s="13" t="s">
        <v>9</v>
      </c>
      <c r="BJ168" s="13" t="s">
        <v>9</v>
      </c>
      <c r="BK168" s="13" t="s">
        <v>9</v>
      </c>
      <c r="BL168" s="13" t="s">
        <v>545</v>
      </c>
      <c r="BM168" s="13" t="s">
        <v>545</v>
      </c>
      <c r="BN168" s="13" t="s">
        <v>9</v>
      </c>
      <c r="BO168" s="13" t="s">
        <v>9</v>
      </c>
      <c r="BP168" s="13" t="s">
        <v>9</v>
      </c>
      <c r="BQ168" s="13" t="s">
        <v>9</v>
      </c>
      <c r="BR168" s="13" t="s">
        <v>9</v>
      </c>
      <c r="BS168" s="13" t="s">
        <v>9</v>
      </c>
      <c r="BT168" s="13" t="s">
        <v>9</v>
      </c>
      <c r="BU168" s="13" t="s">
        <v>9</v>
      </c>
      <c r="BV168" s="13" t="s">
        <v>9</v>
      </c>
      <c r="BW168" s="13" t="s">
        <v>9</v>
      </c>
      <c r="BX168" s="13" t="s">
        <v>9</v>
      </c>
      <c r="BY168" s="13" t="s">
        <v>9</v>
      </c>
      <c r="BZ168" s="13" t="s">
        <v>9</v>
      </c>
      <c r="CA168" s="13" t="s">
        <v>9</v>
      </c>
      <c r="CB168" s="13" t="s">
        <v>9</v>
      </c>
      <c r="CC168" s="13" t="s">
        <v>9</v>
      </c>
      <c r="CD168" s="13" t="s">
        <v>9</v>
      </c>
      <c r="CE168" s="13" t="s">
        <v>9</v>
      </c>
      <c r="CF168" s="13" t="s">
        <v>9</v>
      </c>
      <c r="CG168" s="13" t="s">
        <v>9</v>
      </c>
      <c r="CH168" s="13" t="s">
        <v>9</v>
      </c>
      <c r="CI168" s="13" t="s">
        <v>9</v>
      </c>
      <c r="CJ168" s="13" t="s">
        <v>9</v>
      </c>
      <c r="CK168" s="13" t="s">
        <v>9</v>
      </c>
      <c r="CL168" s="13" t="s">
        <v>9</v>
      </c>
      <c r="CM168" s="13" t="s">
        <v>9</v>
      </c>
      <c r="CN168" s="13" t="s">
        <v>9</v>
      </c>
      <c r="CO168" s="68" t="s">
        <v>1622</v>
      </c>
      <c r="CP168" s="13" t="s">
        <v>1622</v>
      </c>
      <c r="CQ168" s="13" t="s">
        <v>545</v>
      </c>
      <c r="CR168" s="13" t="s">
        <v>9</v>
      </c>
      <c r="CS168" s="13" t="s">
        <v>9</v>
      </c>
      <c r="CT168" s="13" t="s">
        <v>9</v>
      </c>
      <c r="CU168" s="13" t="s">
        <v>9</v>
      </c>
      <c r="CV168" s="13" t="s">
        <v>9</v>
      </c>
      <c r="CW168" s="13" t="s">
        <v>9</v>
      </c>
      <c r="CX168" s="13" t="s">
        <v>9</v>
      </c>
      <c r="CY168" s="13" t="s">
        <v>9</v>
      </c>
      <c r="CZ168" s="13" t="s">
        <v>9</v>
      </c>
      <c r="DA168" s="13" t="s">
        <v>1622</v>
      </c>
      <c r="DB168" s="13" t="s">
        <v>1622</v>
      </c>
      <c r="DC168" s="13" t="s">
        <v>9</v>
      </c>
      <c r="DD168" s="13" t="s">
        <v>9</v>
      </c>
      <c r="DE168" s="13" t="s">
        <v>9</v>
      </c>
      <c r="DF168" s="13" t="s">
        <v>9</v>
      </c>
      <c r="DG168" s="68" t="s">
        <v>545</v>
      </c>
      <c r="DH168" s="13" t="s">
        <v>9</v>
      </c>
      <c r="DI168" s="13" t="s">
        <v>9</v>
      </c>
      <c r="DJ168" s="13" t="s">
        <v>9</v>
      </c>
      <c r="DK168" s="13" t="s">
        <v>9</v>
      </c>
      <c r="DL168" s="13" t="s">
        <v>9</v>
      </c>
      <c r="DM168" s="13" t="s">
        <v>9</v>
      </c>
      <c r="DN168" s="13" t="s">
        <v>9</v>
      </c>
      <c r="DO168" s="13" t="s">
        <v>9</v>
      </c>
      <c r="DP168" s="13" t="s">
        <v>9</v>
      </c>
      <c r="DQ168" s="68" t="s">
        <v>9</v>
      </c>
      <c r="DR168" s="13" t="s">
        <v>9</v>
      </c>
      <c r="DS168" s="13" t="s">
        <v>9</v>
      </c>
      <c r="DT168" s="13" t="s">
        <v>9</v>
      </c>
      <c r="DU168" s="13" t="s">
        <v>9</v>
      </c>
      <c r="DV168" s="13" t="s">
        <v>9</v>
      </c>
      <c r="DW168" s="13" t="s">
        <v>9</v>
      </c>
      <c r="DX168" s="13" t="s">
        <v>9</v>
      </c>
      <c r="DY168" s="13" t="s">
        <v>9</v>
      </c>
      <c r="DZ168" s="13" t="s">
        <v>9</v>
      </c>
      <c r="EA168" s="13" t="s">
        <v>9</v>
      </c>
      <c r="EB168" s="13" t="s">
        <v>9</v>
      </c>
      <c r="EC168" s="13" t="s">
        <v>9</v>
      </c>
      <c r="ED168" s="13" t="s">
        <v>9</v>
      </c>
      <c r="EE168" s="68" t="s">
        <v>545</v>
      </c>
      <c r="EF168" s="13" t="s">
        <v>545</v>
      </c>
      <c r="EG168" s="13" t="s">
        <v>545</v>
      </c>
      <c r="EH168" s="13" t="s">
        <v>9</v>
      </c>
      <c r="EI168" s="13" t="s">
        <v>9</v>
      </c>
      <c r="EJ168" s="13" t="s">
        <v>9</v>
      </c>
      <c r="EK168" s="13" t="s">
        <v>9</v>
      </c>
      <c r="EL168" s="99"/>
      <c r="EM168" s="99"/>
    </row>
    <row r="169" spans="1:143" s="13" customFormat="1" ht="15" customHeight="1" x14ac:dyDescent="0.25">
      <c r="A169" s="30" t="s">
        <v>729</v>
      </c>
      <c r="B169" s="97"/>
      <c r="C169" s="97"/>
      <c r="D169" s="97"/>
      <c r="E169" s="96"/>
      <c r="F169" s="96" t="s">
        <v>4227</v>
      </c>
      <c r="G169" s="4" t="s">
        <v>420</v>
      </c>
      <c r="H169" s="14" t="s">
        <v>5</v>
      </c>
      <c r="I169" s="14" t="s">
        <v>426</v>
      </c>
      <c r="J169" s="13" t="s">
        <v>9</v>
      </c>
      <c r="K169" s="13" t="s">
        <v>9</v>
      </c>
      <c r="L169" s="13" t="s">
        <v>9</v>
      </c>
      <c r="M169" s="13" t="s">
        <v>9</v>
      </c>
      <c r="N169" s="13" t="s">
        <v>9</v>
      </c>
      <c r="O169" s="47" t="s">
        <v>9</v>
      </c>
      <c r="P169" s="13" t="s">
        <v>9</v>
      </c>
      <c r="Q169" s="13" t="s">
        <v>9</v>
      </c>
      <c r="R169" s="13" t="s">
        <v>9</v>
      </c>
      <c r="S169" s="13" t="s">
        <v>9</v>
      </c>
      <c r="T169" s="13" t="s">
        <v>9</v>
      </c>
      <c r="U169" s="13" t="s">
        <v>9</v>
      </c>
      <c r="V169" s="13" t="s">
        <v>9</v>
      </c>
      <c r="W169" s="13" t="s">
        <v>9</v>
      </c>
      <c r="X169" s="13" t="s">
        <v>9</v>
      </c>
      <c r="Y169" s="13" t="s">
        <v>9</v>
      </c>
      <c r="Z169" s="13" t="s">
        <v>9</v>
      </c>
      <c r="AA169" s="13" t="s">
        <v>9</v>
      </c>
      <c r="AB169" s="13" t="s">
        <v>9</v>
      </c>
      <c r="AC169" s="13" t="s">
        <v>9</v>
      </c>
      <c r="AD169" s="13" t="s">
        <v>9</v>
      </c>
      <c r="AE169" s="13" t="s">
        <v>9</v>
      </c>
      <c r="AF169" s="13" t="s">
        <v>9</v>
      </c>
      <c r="AG169" s="13" t="s">
        <v>9</v>
      </c>
      <c r="AH169" s="13" t="s">
        <v>9</v>
      </c>
      <c r="AI169" s="13" t="s">
        <v>9</v>
      </c>
      <c r="AJ169" s="13" t="s">
        <v>9</v>
      </c>
      <c r="AK169" s="13" t="s">
        <v>9</v>
      </c>
      <c r="AL169" s="13" t="s">
        <v>9</v>
      </c>
      <c r="AM169" s="13" t="s">
        <v>9</v>
      </c>
      <c r="AN169" s="13" t="s">
        <v>9</v>
      </c>
      <c r="AO169" s="13" t="s">
        <v>9</v>
      </c>
      <c r="AP169" s="13" t="s">
        <v>9</v>
      </c>
      <c r="AQ169" s="13" t="s">
        <v>9</v>
      </c>
      <c r="AR169" s="13" t="s">
        <v>9</v>
      </c>
      <c r="AS169" s="13" t="s">
        <v>9</v>
      </c>
      <c r="AT169" s="13" t="s">
        <v>545</v>
      </c>
      <c r="AU169" s="13" t="s">
        <v>9</v>
      </c>
      <c r="AV169" s="13" t="s">
        <v>9</v>
      </c>
      <c r="AW169" s="13" t="s">
        <v>9</v>
      </c>
      <c r="AX169" s="13" t="s">
        <v>9</v>
      </c>
      <c r="AY169" s="13" t="s">
        <v>9</v>
      </c>
      <c r="AZ169" s="13" t="s">
        <v>9</v>
      </c>
      <c r="BA169" s="13" t="s">
        <v>9</v>
      </c>
      <c r="BB169" s="13" t="s">
        <v>9</v>
      </c>
      <c r="BC169" s="13" t="s">
        <v>9</v>
      </c>
      <c r="BD169" s="13" t="s">
        <v>9</v>
      </c>
      <c r="BE169" s="13" t="s">
        <v>9</v>
      </c>
      <c r="BF169" s="13" t="s">
        <v>9</v>
      </c>
      <c r="BG169" s="13" t="s">
        <v>9</v>
      </c>
      <c r="BH169" s="13" t="s">
        <v>9</v>
      </c>
      <c r="BI169" s="13" t="s">
        <v>9</v>
      </c>
      <c r="BJ169" s="13" t="s">
        <v>9</v>
      </c>
      <c r="BK169" s="13" t="s">
        <v>9</v>
      </c>
      <c r="BL169" s="13" t="s">
        <v>9</v>
      </c>
      <c r="BM169" s="13" t="s">
        <v>9</v>
      </c>
      <c r="BN169" s="13" t="s">
        <v>9</v>
      </c>
      <c r="BO169" s="13" t="s">
        <v>545</v>
      </c>
      <c r="BP169" s="13" t="s">
        <v>545</v>
      </c>
      <c r="BQ169" s="13" t="s">
        <v>9</v>
      </c>
      <c r="BR169" s="13" t="s">
        <v>9</v>
      </c>
      <c r="BS169" s="13" t="s">
        <v>9</v>
      </c>
      <c r="BT169" s="13" t="s">
        <v>9</v>
      </c>
      <c r="BU169" s="13" t="s">
        <v>9</v>
      </c>
      <c r="BV169" s="13" t="s">
        <v>9</v>
      </c>
      <c r="BW169" s="13" t="s">
        <v>9</v>
      </c>
      <c r="BX169" s="13" t="s">
        <v>9</v>
      </c>
      <c r="BY169" s="13" t="s">
        <v>9</v>
      </c>
      <c r="BZ169" s="13" t="s">
        <v>9</v>
      </c>
      <c r="CA169" s="13" t="s">
        <v>9</v>
      </c>
      <c r="CB169" s="13" t="s">
        <v>545</v>
      </c>
      <c r="CC169" s="13" t="s">
        <v>9</v>
      </c>
      <c r="CD169" s="13" t="s">
        <v>9</v>
      </c>
      <c r="CE169" s="13" t="s">
        <v>9</v>
      </c>
      <c r="CF169" s="13" t="s">
        <v>9</v>
      </c>
      <c r="CG169" s="13" t="s">
        <v>9</v>
      </c>
      <c r="CH169" s="13" t="s">
        <v>9</v>
      </c>
      <c r="CI169" s="13" t="s">
        <v>9</v>
      </c>
      <c r="CJ169" s="13" t="s">
        <v>9</v>
      </c>
      <c r="CK169" s="13" t="s">
        <v>9</v>
      </c>
      <c r="CL169" s="13" t="s">
        <v>9</v>
      </c>
      <c r="CM169" s="13" t="s">
        <v>9</v>
      </c>
      <c r="CN169" s="13" t="s">
        <v>9</v>
      </c>
      <c r="CO169" s="13" t="s">
        <v>9</v>
      </c>
      <c r="CP169" s="13" t="s">
        <v>9</v>
      </c>
      <c r="CQ169" s="13" t="s">
        <v>9</v>
      </c>
      <c r="CR169" s="13" t="s">
        <v>9</v>
      </c>
      <c r="CS169" s="13" t="s">
        <v>9</v>
      </c>
      <c r="CT169" s="13" t="s">
        <v>9</v>
      </c>
      <c r="CU169" s="13" t="s">
        <v>9</v>
      </c>
      <c r="CV169" s="13" t="s">
        <v>9</v>
      </c>
      <c r="CW169" s="13" t="s">
        <v>9</v>
      </c>
      <c r="CX169" s="13" t="s">
        <v>9</v>
      </c>
      <c r="CY169" s="13" t="s">
        <v>545</v>
      </c>
      <c r="CZ169" s="13" t="s">
        <v>9</v>
      </c>
      <c r="DA169" s="13" t="s">
        <v>9</v>
      </c>
      <c r="DB169" s="13" t="s">
        <v>9</v>
      </c>
      <c r="DC169" s="13" t="s">
        <v>9</v>
      </c>
      <c r="DD169" s="13" t="s">
        <v>9</v>
      </c>
      <c r="DE169" s="13" t="s">
        <v>9</v>
      </c>
      <c r="DF169" s="13" t="s">
        <v>9</v>
      </c>
      <c r="DG169" s="13" t="s">
        <v>9</v>
      </c>
      <c r="DH169" s="13" t="s">
        <v>1926</v>
      </c>
      <c r="DI169" s="13" t="s">
        <v>9</v>
      </c>
      <c r="DJ169" s="13" t="s">
        <v>9</v>
      </c>
      <c r="DK169" s="13" t="s">
        <v>9</v>
      </c>
      <c r="DL169" s="13" t="s">
        <v>9</v>
      </c>
      <c r="DM169" s="13" t="s">
        <v>9</v>
      </c>
      <c r="DN169" s="13" t="s">
        <v>9</v>
      </c>
      <c r="DO169" s="13" t="s">
        <v>9</v>
      </c>
      <c r="DP169" s="13" t="s">
        <v>9</v>
      </c>
      <c r="DQ169" s="13" t="s">
        <v>9</v>
      </c>
      <c r="DR169" s="13" t="s">
        <v>9</v>
      </c>
      <c r="DS169" s="13" t="s">
        <v>9</v>
      </c>
      <c r="DT169" s="13" t="s">
        <v>9</v>
      </c>
      <c r="DU169" s="13" t="s">
        <v>9</v>
      </c>
      <c r="DV169" s="13" t="s">
        <v>9</v>
      </c>
      <c r="DW169" s="13" t="s">
        <v>9</v>
      </c>
      <c r="DX169" s="13" t="s">
        <v>9</v>
      </c>
      <c r="DY169" s="13" t="s">
        <v>9</v>
      </c>
      <c r="DZ169" s="13" t="s">
        <v>9</v>
      </c>
      <c r="EA169" s="13" t="s">
        <v>9</v>
      </c>
      <c r="EB169" s="13" t="s">
        <v>9</v>
      </c>
      <c r="EC169" s="13" t="s">
        <v>9</v>
      </c>
      <c r="ED169" s="13" t="s">
        <v>9</v>
      </c>
      <c r="EE169" s="13" t="s">
        <v>9</v>
      </c>
      <c r="EF169" s="13" t="s">
        <v>545</v>
      </c>
      <c r="EG169" s="13" t="s">
        <v>545</v>
      </c>
      <c r="EH169" s="13" t="s">
        <v>9</v>
      </c>
      <c r="EI169" s="13" t="s">
        <v>9</v>
      </c>
      <c r="EJ169" s="13" t="s">
        <v>9</v>
      </c>
      <c r="EK169" s="13" t="s">
        <v>9</v>
      </c>
      <c r="EL169" s="99"/>
      <c r="EM169" s="99"/>
    </row>
    <row r="170" spans="1:143" s="13" customFormat="1" ht="15" customHeight="1" x14ac:dyDescent="0.25">
      <c r="A170" s="30" t="s">
        <v>730</v>
      </c>
      <c r="B170" s="97"/>
      <c r="C170" s="97"/>
      <c r="D170" s="97"/>
      <c r="E170" s="96"/>
      <c r="F170" s="96" t="s">
        <v>3541</v>
      </c>
      <c r="G170" s="4" t="s">
        <v>224</v>
      </c>
      <c r="H170" s="14" t="s">
        <v>5</v>
      </c>
      <c r="I170" s="14" t="s">
        <v>426</v>
      </c>
      <c r="J170" s="13" t="s">
        <v>9</v>
      </c>
      <c r="K170" s="13" t="s">
        <v>9</v>
      </c>
      <c r="L170" s="13" t="s">
        <v>9</v>
      </c>
      <c r="M170" s="13" t="s">
        <v>9</v>
      </c>
      <c r="N170" s="13" t="s">
        <v>9</v>
      </c>
      <c r="O170" s="47" t="s">
        <v>9</v>
      </c>
      <c r="P170" s="13" t="s">
        <v>9</v>
      </c>
      <c r="Q170" s="13" t="s">
        <v>9</v>
      </c>
      <c r="R170" s="13" t="s">
        <v>9</v>
      </c>
      <c r="S170" s="13" t="s">
        <v>1622</v>
      </c>
      <c r="T170" s="13" t="s">
        <v>1622</v>
      </c>
      <c r="U170" s="13" t="s">
        <v>9</v>
      </c>
      <c r="V170" s="13" t="s">
        <v>1740</v>
      </c>
      <c r="W170" s="13" t="s">
        <v>9</v>
      </c>
      <c r="X170" s="13" t="s">
        <v>9</v>
      </c>
      <c r="Y170" s="13" t="s">
        <v>1622</v>
      </c>
      <c r="Z170" s="13" t="s">
        <v>1622</v>
      </c>
      <c r="AA170" s="13" t="s">
        <v>1622</v>
      </c>
      <c r="AB170" s="13" t="s">
        <v>1622</v>
      </c>
      <c r="AC170" s="13" t="s">
        <v>9</v>
      </c>
      <c r="AD170" s="13" t="s">
        <v>9</v>
      </c>
      <c r="AE170" s="13" t="s">
        <v>9</v>
      </c>
      <c r="AF170" s="13" t="s">
        <v>9</v>
      </c>
      <c r="AG170" s="13" t="s">
        <v>9</v>
      </c>
      <c r="AH170" s="13" t="s">
        <v>9</v>
      </c>
      <c r="AI170" s="13" t="s">
        <v>9</v>
      </c>
      <c r="AJ170" s="13" t="s">
        <v>545</v>
      </c>
      <c r="AK170" s="13" t="s">
        <v>545</v>
      </c>
      <c r="AL170" s="13" t="s">
        <v>9</v>
      </c>
      <c r="AM170" s="13" t="s">
        <v>9</v>
      </c>
      <c r="AN170" s="13" t="s">
        <v>9</v>
      </c>
      <c r="AO170" s="13" t="s">
        <v>9</v>
      </c>
      <c r="AP170" s="13" t="s">
        <v>9</v>
      </c>
      <c r="AQ170" s="13" t="s">
        <v>9</v>
      </c>
      <c r="AR170" s="13" t="s">
        <v>9</v>
      </c>
      <c r="AS170" s="13" t="s">
        <v>9</v>
      </c>
      <c r="AT170" s="13" t="s">
        <v>9</v>
      </c>
      <c r="AU170" s="13" t="s">
        <v>9</v>
      </c>
      <c r="AV170" s="13" t="s">
        <v>9</v>
      </c>
      <c r="AW170" s="13" t="s">
        <v>9</v>
      </c>
      <c r="AX170" s="13" t="s">
        <v>9</v>
      </c>
      <c r="AY170" s="13" t="s">
        <v>9</v>
      </c>
      <c r="AZ170" s="13" t="s">
        <v>9</v>
      </c>
      <c r="BA170" s="13" t="s">
        <v>545</v>
      </c>
      <c r="BB170" s="13" t="s">
        <v>545</v>
      </c>
      <c r="BC170" s="13" t="s">
        <v>545</v>
      </c>
      <c r="BD170" s="13" t="s">
        <v>1622</v>
      </c>
      <c r="BE170" s="13" t="s">
        <v>9</v>
      </c>
      <c r="BF170" s="13" t="s">
        <v>9</v>
      </c>
      <c r="BG170" s="13" t="s">
        <v>9</v>
      </c>
      <c r="BH170" s="13" t="s">
        <v>9</v>
      </c>
      <c r="BI170" s="13" t="s">
        <v>9</v>
      </c>
      <c r="BJ170" s="13" t="s">
        <v>1622</v>
      </c>
      <c r="BK170" s="13" t="s">
        <v>1622</v>
      </c>
      <c r="BL170" s="13" t="s">
        <v>9</v>
      </c>
      <c r="BM170" s="13" t="s">
        <v>9</v>
      </c>
      <c r="BN170" s="13" t="s">
        <v>9</v>
      </c>
      <c r="BO170" s="13" t="s">
        <v>9</v>
      </c>
      <c r="BP170" s="13" t="s">
        <v>9</v>
      </c>
      <c r="BQ170" s="13" t="s">
        <v>9</v>
      </c>
      <c r="BR170" s="13" t="s">
        <v>9</v>
      </c>
      <c r="BS170" s="13" t="s">
        <v>9</v>
      </c>
      <c r="BT170" s="13" t="s">
        <v>1635</v>
      </c>
      <c r="BU170" s="13" t="s">
        <v>1635</v>
      </c>
      <c r="BV170" s="13" t="s">
        <v>9</v>
      </c>
      <c r="BW170" s="13" t="s">
        <v>9</v>
      </c>
      <c r="BX170" s="13" t="s">
        <v>9</v>
      </c>
      <c r="BY170" s="13" t="s">
        <v>9</v>
      </c>
      <c r="BZ170" s="13" t="s">
        <v>9</v>
      </c>
      <c r="CA170" s="13" t="s">
        <v>9</v>
      </c>
      <c r="CB170" s="13" t="s">
        <v>9</v>
      </c>
      <c r="CC170" s="13" t="s">
        <v>9</v>
      </c>
      <c r="CD170" s="13" t="s">
        <v>9</v>
      </c>
      <c r="CE170" s="13" t="s">
        <v>9</v>
      </c>
      <c r="CF170" s="13" t="s">
        <v>9</v>
      </c>
      <c r="CG170" s="13" t="s">
        <v>9</v>
      </c>
      <c r="CH170" s="13" t="s">
        <v>9</v>
      </c>
      <c r="CI170" s="13" t="s">
        <v>9</v>
      </c>
      <c r="CJ170" s="13" t="s">
        <v>9</v>
      </c>
      <c r="CK170" s="13" t="s">
        <v>9</v>
      </c>
      <c r="CL170" s="13" t="s">
        <v>9</v>
      </c>
      <c r="CM170" s="13" t="s">
        <v>9</v>
      </c>
      <c r="CN170" s="13" t="s">
        <v>9</v>
      </c>
      <c r="CO170" s="13" t="s">
        <v>1622</v>
      </c>
      <c r="CP170" s="13" t="s">
        <v>1622</v>
      </c>
      <c r="CQ170" s="13" t="s">
        <v>9</v>
      </c>
      <c r="CR170" s="36" t="s">
        <v>9</v>
      </c>
      <c r="CS170" s="13" t="s">
        <v>9</v>
      </c>
      <c r="CT170" s="13" t="s">
        <v>9</v>
      </c>
      <c r="CU170" s="13" t="s">
        <v>9</v>
      </c>
      <c r="CV170" s="13" t="s">
        <v>9</v>
      </c>
      <c r="CW170" s="13" t="s">
        <v>9</v>
      </c>
      <c r="CX170" s="13" t="s">
        <v>9</v>
      </c>
      <c r="CY170" s="13" t="s">
        <v>9</v>
      </c>
      <c r="CZ170" s="13" t="s">
        <v>9</v>
      </c>
      <c r="DA170" s="13" t="s">
        <v>1622</v>
      </c>
      <c r="DB170" s="13" t="s">
        <v>1622</v>
      </c>
      <c r="DC170" s="13" t="s">
        <v>9</v>
      </c>
      <c r="DD170" s="13" t="s">
        <v>1740</v>
      </c>
      <c r="DE170" s="13" t="s">
        <v>9</v>
      </c>
      <c r="DF170" s="13" t="s">
        <v>9</v>
      </c>
      <c r="DG170" s="13" t="s">
        <v>545</v>
      </c>
      <c r="DH170" s="13" t="s">
        <v>9</v>
      </c>
      <c r="DI170" s="13" t="s">
        <v>9</v>
      </c>
      <c r="DJ170" s="13" t="s">
        <v>9</v>
      </c>
      <c r="DK170" s="13" t="s">
        <v>9</v>
      </c>
      <c r="DL170" s="13" t="s">
        <v>1947</v>
      </c>
      <c r="DM170" s="13" t="s">
        <v>9</v>
      </c>
      <c r="DN170" s="13" t="s">
        <v>1635</v>
      </c>
      <c r="DO170" s="13" t="s">
        <v>1635</v>
      </c>
      <c r="DP170" s="13" t="s">
        <v>9</v>
      </c>
      <c r="DQ170" s="13" t="s">
        <v>9</v>
      </c>
      <c r="DR170" s="13" t="s">
        <v>9</v>
      </c>
      <c r="DS170" s="13" t="s">
        <v>9</v>
      </c>
      <c r="DT170" s="13" t="s">
        <v>9</v>
      </c>
      <c r="DU170" s="13" t="s">
        <v>9</v>
      </c>
      <c r="DV170" s="13" t="s">
        <v>9</v>
      </c>
      <c r="DW170" s="13" t="s">
        <v>9</v>
      </c>
      <c r="DX170" s="13" t="s">
        <v>1622</v>
      </c>
      <c r="DY170" s="13" t="s">
        <v>9</v>
      </c>
      <c r="DZ170" s="13" t="s">
        <v>9</v>
      </c>
      <c r="EA170" s="13" t="s">
        <v>1622</v>
      </c>
      <c r="EB170" s="13" t="s">
        <v>9</v>
      </c>
      <c r="EC170" s="13" t="s">
        <v>9</v>
      </c>
      <c r="ED170" s="13" t="s">
        <v>9</v>
      </c>
      <c r="EE170" s="13" t="s">
        <v>9</v>
      </c>
      <c r="EF170" s="13" t="s">
        <v>1622</v>
      </c>
      <c r="EG170" s="13" t="s">
        <v>1622</v>
      </c>
      <c r="EH170" s="13" t="s">
        <v>1622</v>
      </c>
      <c r="EI170" s="13" t="s">
        <v>1622</v>
      </c>
      <c r="EJ170" s="13" t="s">
        <v>1622</v>
      </c>
      <c r="EK170" s="13" t="s">
        <v>1622</v>
      </c>
      <c r="EL170" s="99"/>
      <c r="EM170" s="99"/>
    </row>
    <row r="171" spans="1:143" s="13" customFormat="1" ht="15" customHeight="1" x14ac:dyDescent="0.25">
      <c r="A171" s="30" t="s">
        <v>1556</v>
      </c>
      <c r="B171" s="97"/>
      <c r="C171" s="97"/>
      <c r="D171" s="97"/>
      <c r="E171" s="96"/>
      <c r="F171" s="96" t="s">
        <v>3541</v>
      </c>
      <c r="G171" s="4" t="s">
        <v>373</v>
      </c>
      <c r="H171" s="14" t="s">
        <v>5</v>
      </c>
      <c r="I171" s="14" t="s">
        <v>426</v>
      </c>
      <c r="J171" s="13" t="s">
        <v>9</v>
      </c>
      <c r="K171" s="13" t="s">
        <v>9</v>
      </c>
      <c r="L171" s="13" t="s">
        <v>9</v>
      </c>
      <c r="M171" s="13" t="s">
        <v>9</v>
      </c>
      <c r="N171" s="13" t="s">
        <v>9</v>
      </c>
      <c r="O171" s="47" t="s">
        <v>9</v>
      </c>
      <c r="P171" s="13" t="s">
        <v>9</v>
      </c>
      <c r="Q171" s="13" t="s">
        <v>9</v>
      </c>
      <c r="R171" s="13" t="s">
        <v>9</v>
      </c>
      <c r="S171" s="13" t="s">
        <v>9</v>
      </c>
      <c r="T171" s="13" t="s">
        <v>9</v>
      </c>
      <c r="U171" s="13" t="s">
        <v>9</v>
      </c>
      <c r="V171" s="13" t="s">
        <v>1740</v>
      </c>
      <c r="W171" s="13" t="s">
        <v>9</v>
      </c>
      <c r="X171" s="13" t="s">
        <v>9</v>
      </c>
      <c r="Y171" s="13" t="s">
        <v>9</v>
      </c>
      <c r="Z171" s="13" t="s">
        <v>9</v>
      </c>
      <c r="AA171" s="13" t="s">
        <v>9</v>
      </c>
      <c r="AB171" s="13" t="s">
        <v>9</v>
      </c>
      <c r="AC171" s="13" t="s">
        <v>9</v>
      </c>
      <c r="AD171" s="13" t="s">
        <v>9</v>
      </c>
      <c r="AE171" s="13" t="s">
        <v>9</v>
      </c>
      <c r="AF171" s="13" t="s">
        <v>9</v>
      </c>
      <c r="AG171" s="13" t="s">
        <v>9</v>
      </c>
      <c r="AH171" s="13" t="s">
        <v>9</v>
      </c>
      <c r="AI171" s="13" t="s">
        <v>9</v>
      </c>
      <c r="AJ171" s="13" t="s">
        <v>9</v>
      </c>
      <c r="AK171" s="13" t="s">
        <v>9</v>
      </c>
      <c r="AL171" s="13" t="s">
        <v>9</v>
      </c>
      <c r="AM171" s="13" t="s">
        <v>9</v>
      </c>
      <c r="AN171" s="13" t="s">
        <v>9</v>
      </c>
      <c r="AO171" s="13" t="s">
        <v>9</v>
      </c>
      <c r="AP171" s="13" t="s">
        <v>9</v>
      </c>
      <c r="AQ171" s="13" t="s">
        <v>9</v>
      </c>
      <c r="AR171" s="13" t="s">
        <v>9</v>
      </c>
      <c r="AS171" s="13" t="s">
        <v>9</v>
      </c>
      <c r="AT171" s="13" t="s">
        <v>9</v>
      </c>
      <c r="AU171" s="13" t="s">
        <v>9</v>
      </c>
      <c r="AV171" s="13" t="s">
        <v>9</v>
      </c>
      <c r="AW171" s="13" t="s">
        <v>9</v>
      </c>
      <c r="AX171" s="13" t="s">
        <v>9</v>
      </c>
      <c r="AY171" s="13" t="s">
        <v>9</v>
      </c>
      <c r="AZ171" s="13" t="s">
        <v>9</v>
      </c>
      <c r="BA171" s="13" t="s">
        <v>9</v>
      </c>
      <c r="BB171" s="13" t="s">
        <v>9</v>
      </c>
      <c r="BC171" s="13" t="s">
        <v>9</v>
      </c>
      <c r="BD171" s="13" t="s">
        <v>9</v>
      </c>
      <c r="BE171" s="13" t="s">
        <v>9</v>
      </c>
      <c r="BF171" s="13" t="s">
        <v>9</v>
      </c>
      <c r="BG171" s="13" t="s">
        <v>9</v>
      </c>
      <c r="BH171" s="13" t="s">
        <v>9</v>
      </c>
      <c r="BI171" s="13" t="s">
        <v>9</v>
      </c>
      <c r="BJ171" s="13" t="s">
        <v>9</v>
      </c>
      <c r="BK171" s="13" t="s">
        <v>9</v>
      </c>
      <c r="BL171" s="13" t="s">
        <v>9</v>
      </c>
      <c r="BM171" s="13" t="s">
        <v>9</v>
      </c>
      <c r="BN171" s="13" t="s">
        <v>9</v>
      </c>
      <c r="BO171" s="13" t="s">
        <v>9</v>
      </c>
      <c r="BP171" s="13" t="s">
        <v>9</v>
      </c>
      <c r="BQ171" s="13" t="s">
        <v>9</v>
      </c>
      <c r="BR171" s="13" t="s">
        <v>9</v>
      </c>
      <c r="BS171" s="13" t="s">
        <v>9</v>
      </c>
      <c r="BT171" s="13" t="s">
        <v>9</v>
      </c>
      <c r="BU171" s="13" t="s">
        <v>9</v>
      </c>
      <c r="BV171" s="13" t="s">
        <v>9</v>
      </c>
      <c r="BW171" s="13" t="s">
        <v>9</v>
      </c>
      <c r="BX171" s="13" t="s">
        <v>9</v>
      </c>
      <c r="BY171" s="13" t="s">
        <v>9</v>
      </c>
      <c r="BZ171" s="13" t="s">
        <v>9</v>
      </c>
      <c r="CA171" s="13" t="s">
        <v>9</v>
      </c>
      <c r="CB171" s="13" t="s">
        <v>9</v>
      </c>
      <c r="CC171" s="13" t="s">
        <v>9</v>
      </c>
      <c r="CD171" s="13" t="s">
        <v>1707</v>
      </c>
      <c r="CE171" s="13" t="s">
        <v>9</v>
      </c>
      <c r="CF171" s="13" t="s">
        <v>9</v>
      </c>
      <c r="CG171" s="13" t="s">
        <v>9</v>
      </c>
      <c r="CH171" s="13" t="s">
        <v>9</v>
      </c>
      <c r="CI171" s="13" t="s">
        <v>9</v>
      </c>
      <c r="CJ171" s="13" t="s">
        <v>9</v>
      </c>
      <c r="CK171" s="13" t="s">
        <v>9</v>
      </c>
      <c r="CL171" s="13" t="s">
        <v>9</v>
      </c>
      <c r="CM171" s="13" t="s">
        <v>9</v>
      </c>
      <c r="CN171" s="13" t="s">
        <v>9</v>
      </c>
      <c r="CO171" s="13" t="s">
        <v>1622</v>
      </c>
      <c r="CP171" s="13" t="s">
        <v>1622</v>
      </c>
      <c r="CQ171" s="13" t="s">
        <v>9</v>
      </c>
      <c r="CR171" s="13" t="s">
        <v>9</v>
      </c>
      <c r="CS171" s="13" t="s">
        <v>9</v>
      </c>
      <c r="CT171" s="13" t="s">
        <v>9</v>
      </c>
      <c r="CU171" s="13" t="s">
        <v>545</v>
      </c>
      <c r="CV171" s="13" t="s">
        <v>545</v>
      </c>
      <c r="CW171" s="13" t="s">
        <v>9</v>
      </c>
      <c r="CX171" s="13" t="s">
        <v>9</v>
      </c>
      <c r="CY171" s="13" t="s">
        <v>9</v>
      </c>
      <c r="CZ171" s="13" t="s">
        <v>9</v>
      </c>
      <c r="DA171" s="13" t="s">
        <v>1622</v>
      </c>
      <c r="DB171" s="13" t="s">
        <v>1622</v>
      </c>
      <c r="DC171" s="13" t="s">
        <v>9</v>
      </c>
      <c r="DD171" s="13" t="s">
        <v>9</v>
      </c>
      <c r="DE171" s="13" t="s">
        <v>9</v>
      </c>
      <c r="DF171" s="13" t="s">
        <v>9</v>
      </c>
      <c r="DG171" s="13" t="s">
        <v>545</v>
      </c>
      <c r="DH171" s="13" t="s">
        <v>9</v>
      </c>
      <c r="DI171" s="13" t="s">
        <v>9</v>
      </c>
      <c r="DJ171" s="13" t="s">
        <v>9</v>
      </c>
      <c r="DK171" s="13" t="s">
        <v>9</v>
      </c>
      <c r="DL171" s="13" t="s">
        <v>9</v>
      </c>
      <c r="DM171" s="13" t="s">
        <v>9</v>
      </c>
      <c r="DN171" s="13" t="s">
        <v>9</v>
      </c>
      <c r="DO171" s="13" t="s">
        <v>9</v>
      </c>
      <c r="DP171" s="13" t="s">
        <v>9</v>
      </c>
      <c r="DQ171" s="68" t="s">
        <v>9</v>
      </c>
      <c r="DR171" s="13" t="s">
        <v>9</v>
      </c>
      <c r="DS171" s="13" t="s">
        <v>9</v>
      </c>
      <c r="DT171" s="13" t="s">
        <v>9</v>
      </c>
      <c r="DU171" s="13" t="s">
        <v>9</v>
      </c>
      <c r="DV171" s="13" t="s">
        <v>9</v>
      </c>
      <c r="DW171" s="13" t="s">
        <v>9</v>
      </c>
      <c r="DX171" s="13" t="s">
        <v>9</v>
      </c>
      <c r="DY171" s="13" t="s">
        <v>9</v>
      </c>
      <c r="DZ171" s="13" t="s">
        <v>9</v>
      </c>
      <c r="EA171" s="13" t="s">
        <v>9</v>
      </c>
      <c r="EB171" s="13" t="s">
        <v>9</v>
      </c>
      <c r="EC171" s="13" t="s">
        <v>9</v>
      </c>
      <c r="ED171" s="13" t="s">
        <v>9</v>
      </c>
      <c r="EE171" s="13" t="s">
        <v>545</v>
      </c>
      <c r="EF171" s="13" t="s">
        <v>9</v>
      </c>
      <c r="EG171" s="13" t="s">
        <v>9</v>
      </c>
      <c r="EH171" s="13" t="s">
        <v>9</v>
      </c>
      <c r="EI171" s="13" t="s">
        <v>9</v>
      </c>
      <c r="EJ171" s="13" t="s">
        <v>9</v>
      </c>
      <c r="EK171" s="13" t="s">
        <v>9</v>
      </c>
      <c r="EL171" s="99"/>
      <c r="EM171" s="99"/>
    </row>
    <row r="172" spans="1:143" s="13" customFormat="1" ht="15" customHeight="1" x14ac:dyDescent="0.25">
      <c r="A172" s="30" t="s">
        <v>731</v>
      </c>
      <c r="B172" s="97"/>
      <c r="C172" s="97"/>
      <c r="D172" s="97"/>
      <c r="E172" s="96"/>
      <c r="F172" s="96" t="s">
        <v>3541</v>
      </c>
      <c r="G172" s="4" t="s">
        <v>424</v>
      </c>
      <c r="H172" s="14" t="s">
        <v>5</v>
      </c>
      <c r="I172" s="14" t="s">
        <v>426</v>
      </c>
      <c r="J172" s="13" t="s">
        <v>9</v>
      </c>
      <c r="K172" s="13" t="s">
        <v>9</v>
      </c>
      <c r="L172" s="13" t="s">
        <v>9</v>
      </c>
      <c r="M172" s="13" t="s">
        <v>9</v>
      </c>
      <c r="N172" s="13" t="s">
        <v>9</v>
      </c>
      <c r="O172" s="47" t="s">
        <v>9</v>
      </c>
      <c r="P172" s="13" t="s">
        <v>9</v>
      </c>
      <c r="Q172" s="13" t="s">
        <v>9</v>
      </c>
      <c r="R172" s="13" t="s">
        <v>9</v>
      </c>
      <c r="S172" s="13" t="s">
        <v>9</v>
      </c>
      <c r="T172" s="13" t="s">
        <v>9</v>
      </c>
      <c r="U172" s="13" t="s">
        <v>9</v>
      </c>
      <c r="V172" s="13" t="s">
        <v>1740</v>
      </c>
      <c r="W172" s="13" t="s">
        <v>9</v>
      </c>
      <c r="X172" s="13" t="s">
        <v>9</v>
      </c>
      <c r="Y172" s="13" t="s">
        <v>9</v>
      </c>
      <c r="Z172" s="13" t="s">
        <v>9</v>
      </c>
      <c r="AA172" s="13" t="s">
        <v>9</v>
      </c>
      <c r="AB172" s="13" t="s">
        <v>9</v>
      </c>
      <c r="AC172" s="13" t="s">
        <v>9</v>
      </c>
      <c r="AD172" s="13" t="s">
        <v>9</v>
      </c>
      <c r="AE172" s="13" t="s">
        <v>9</v>
      </c>
      <c r="AF172" s="13" t="s">
        <v>9</v>
      </c>
      <c r="AG172" s="13" t="s">
        <v>9</v>
      </c>
      <c r="AH172" s="13" t="s">
        <v>9</v>
      </c>
      <c r="AI172" s="13" t="s">
        <v>9</v>
      </c>
      <c r="AJ172" s="13" t="s">
        <v>9</v>
      </c>
      <c r="AK172" s="13" t="s">
        <v>9</v>
      </c>
      <c r="AL172" s="13" t="s">
        <v>9</v>
      </c>
      <c r="AM172" s="13" t="s">
        <v>9</v>
      </c>
      <c r="AN172" s="13" t="s">
        <v>9</v>
      </c>
      <c r="AO172" s="13" t="s">
        <v>9</v>
      </c>
      <c r="AP172" s="13" t="s">
        <v>9</v>
      </c>
      <c r="AQ172" s="13" t="s">
        <v>9</v>
      </c>
      <c r="AR172" s="13" t="s">
        <v>9</v>
      </c>
      <c r="AS172" s="13" t="s">
        <v>9</v>
      </c>
      <c r="AT172" s="13" t="s">
        <v>9</v>
      </c>
      <c r="AU172" s="13" t="s">
        <v>1636</v>
      </c>
      <c r="AV172" s="13" t="s">
        <v>9</v>
      </c>
      <c r="AW172" s="13" t="s">
        <v>9</v>
      </c>
      <c r="AX172" s="13" t="s">
        <v>9</v>
      </c>
      <c r="AY172" s="13" t="s">
        <v>9</v>
      </c>
      <c r="AZ172" s="13" t="s">
        <v>9</v>
      </c>
      <c r="BA172" s="13" t="s">
        <v>545</v>
      </c>
      <c r="BB172" s="13" t="s">
        <v>545</v>
      </c>
      <c r="BC172" s="13" t="s">
        <v>545</v>
      </c>
      <c r="BD172" s="13" t="s">
        <v>9</v>
      </c>
      <c r="BE172" s="13" t="s">
        <v>9</v>
      </c>
      <c r="BF172" s="13" t="s">
        <v>9</v>
      </c>
      <c r="BG172" s="13" t="s">
        <v>9</v>
      </c>
      <c r="BH172" s="13" t="s">
        <v>9</v>
      </c>
      <c r="BI172" s="13" t="s">
        <v>9</v>
      </c>
      <c r="BJ172" s="13" t="s">
        <v>9</v>
      </c>
      <c r="BK172" s="13" t="s">
        <v>9</v>
      </c>
      <c r="BL172" s="13" t="s">
        <v>9</v>
      </c>
      <c r="BM172" s="13" t="s">
        <v>9</v>
      </c>
      <c r="BN172" s="13" t="s">
        <v>9</v>
      </c>
      <c r="BO172" s="13" t="s">
        <v>9</v>
      </c>
      <c r="BP172" s="13" t="s">
        <v>9</v>
      </c>
      <c r="BQ172" s="13" t="s">
        <v>9</v>
      </c>
      <c r="BR172" s="13" t="s">
        <v>9</v>
      </c>
      <c r="BS172" s="13" t="s">
        <v>9</v>
      </c>
      <c r="BT172" s="13" t="s">
        <v>9</v>
      </c>
      <c r="BU172" s="13" t="s">
        <v>9</v>
      </c>
      <c r="BV172" s="13" t="s">
        <v>9</v>
      </c>
      <c r="BW172" s="13" t="s">
        <v>9</v>
      </c>
      <c r="BX172" s="13" t="s">
        <v>1700</v>
      </c>
      <c r="BY172" s="13" t="s">
        <v>1700</v>
      </c>
      <c r="BZ172" s="13" t="s">
        <v>9</v>
      </c>
      <c r="CA172" s="13" t="s">
        <v>1622</v>
      </c>
      <c r="CB172" s="13" t="s">
        <v>9</v>
      </c>
      <c r="CC172" s="13" t="s">
        <v>9</v>
      </c>
      <c r="CD172" s="13" t="s">
        <v>9</v>
      </c>
      <c r="CE172" s="13" t="s">
        <v>9</v>
      </c>
      <c r="CF172" s="13" t="s">
        <v>9</v>
      </c>
      <c r="CG172" s="13" t="s">
        <v>9</v>
      </c>
      <c r="CH172" s="13" t="s">
        <v>9</v>
      </c>
      <c r="CI172" s="13" t="s">
        <v>9</v>
      </c>
      <c r="CJ172" s="13" t="s">
        <v>1622</v>
      </c>
      <c r="CK172" s="13" t="s">
        <v>9</v>
      </c>
      <c r="CL172" s="13" t="s">
        <v>9</v>
      </c>
      <c r="CM172" s="13" t="s">
        <v>9</v>
      </c>
      <c r="CN172" s="13" t="s">
        <v>9</v>
      </c>
      <c r="CO172" s="13" t="s">
        <v>1622</v>
      </c>
      <c r="CP172" s="13" t="s">
        <v>1622</v>
      </c>
      <c r="CQ172" s="13" t="s">
        <v>9</v>
      </c>
      <c r="CR172" s="13" t="s">
        <v>9</v>
      </c>
      <c r="CS172" s="13" t="s">
        <v>9</v>
      </c>
      <c r="CT172" s="13" t="s">
        <v>9</v>
      </c>
      <c r="CU172" s="13" t="s">
        <v>9</v>
      </c>
      <c r="CV172" s="13" t="s">
        <v>9</v>
      </c>
      <c r="CW172" s="13" t="s">
        <v>9</v>
      </c>
      <c r="CX172" s="13" t="s">
        <v>9</v>
      </c>
      <c r="CY172" s="13" t="s">
        <v>9</v>
      </c>
      <c r="CZ172" s="13" t="s">
        <v>9</v>
      </c>
      <c r="DA172" s="13" t="s">
        <v>9</v>
      </c>
      <c r="DB172" s="13" t="s">
        <v>9</v>
      </c>
      <c r="DC172" s="13" t="s">
        <v>9</v>
      </c>
      <c r="DD172" s="13" t="s">
        <v>9</v>
      </c>
      <c r="DE172" s="13" t="s">
        <v>9</v>
      </c>
      <c r="DF172" s="13" t="s">
        <v>9</v>
      </c>
      <c r="DG172" s="13" t="s">
        <v>9</v>
      </c>
      <c r="DH172" s="13" t="s">
        <v>9</v>
      </c>
      <c r="DI172" s="13" t="s">
        <v>9</v>
      </c>
      <c r="DJ172" s="13" t="s">
        <v>9</v>
      </c>
      <c r="DK172" s="13" t="s">
        <v>9</v>
      </c>
      <c r="DL172" s="13" t="s">
        <v>9</v>
      </c>
      <c r="DM172" s="13" t="s">
        <v>9</v>
      </c>
      <c r="DN172" s="13" t="s">
        <v>9</v>
      </c>
      <c r="DO172" s="13" t="s">
        <v>9</v>
      </c>
      <c r="DP172" s="13" t="s">
        <v>1622</v>
      </c>
      <c r="DQ172" s="68" t="s">
        <v>9</v>
      </c>
      <c r="DR172" s="13" t="s">
        <v>9</v>
      </c>
      <c r="DS172" s="13" t="s">
        <v>9</v>
      </c>
      <c r="DT172" s="13" t="s">
        <v>9</v>
      </c>
      <c r="DU172" s="13" t="s">
        <v>9</v>
      </c>
      <c r="DV172" s="13" t="s">
        <v>9</v>
      </c>
      <c r="DW172" s="13" t="s">
        <v>9</v>
      </c>
      <c r="DX172" s="13" t="s">
        <v>9</v>
      </c>
      <c r="DY172" s="13" t="s">
        <v>9</v>
      </c>
      <c r="DZ172" s="13" t="s">
        <v>9</v>
      </c>
      <c r="EA172" s="13" t="s">
        <v>9</v>
      </c>
      <c r="EB172" s="13" t="s">
        <v>9</v>
      </c>
      <c r="EC172" s="13" t="s">
        <v>9</v>
      </c>
      <c r="ED172" s="13" t="s">
        <v>9</v>
      </c>
      <c r="EE172" s="13" t="s">
        <v>9</v>
      </c>
      <c r="EF172" s="13" t="s">
        <v>9</v>
      </c>
      <c r="EG172" s="13" t="s">
        <v>9</v>
      </c>
      <c r="EH172" s="13" t="s">
        <v>9</v>
      </c>
      <c r="EI172" s="13" t="s">
        <v>9</v>
      </c>
      <c r="EJ172" s="13" t="s">
        <v>9</v>
      </c>
      <c r="EK172" s="13" t="s">
        <v>9</v>
      </c>
      <c r="EL172" s="99"/>
      <c r="EM172" s="99"/>
    </row>
    <row r="173" spans="1:143" s="13" customFormat="1" ht="15" customHeight="1" x14ac:dyDescent="0.25">
      <c r="A173" s="30" t="s">
        <v>732</v>
      </c>
      <c r="B173" s="97"/>
      <c r="C173" s="97"/>
      <c r="D173" s="97"/>
      <c r="E173" s="96"/>
      <c r="F173" s="96" t="s">
        <v>3541</v>
      </c>
      <c r="G173" s="4" t="s">
        <v>386</v>
      </c>
      <c r="H173" s="14" t="s">
        <v>5</v>
      </c>
      <c r="I173" s="14" t="s">
        <v>426</v>
      </c>
      <c r="J173" s="13" t="s">
        <v>9</v>
      </c>
      <c r="K173" s="13" t="s">
        <v>9</v>
      </c>
      <c r="L173" s="13" t="s">
        <v>9</v>
      </c>
      <c r="M173" s="13" t="s">
        <v>9</v>
      </c>
      <c r="N173" s="13" t="s">
        <v>9</v>
      </c>
      <c r="O173" s="47" t="s">
        <v>9</v>
      </c>
      <c r="P173" s="13" t="s">
        <v>9</v>
      </c>
      <c r="Q173" s="13" t="s">
        <v>9</v>
      </c>
      <c r="R173" s="13" t="s">
        <v>9</v>
      </c>
      <c r="S173" s="13" t="s">
        <v>1622</v>
      </c>
      <c r="T173" s="13" t="s">
        <v>1622</v>
      </c>
      <c r="U173" s="13" t="s">
        <v>9</v>
      </c>
      <c r="V173" s="13" t="s">
        <v>1740</v>
      </c>
      <c r="W173" s="13" t="s">
        <v>9</v>
      </c>
      <c r="X173" s="13" t="s">
        <v>9</v>
      </c>
      <c r="Y173" s="13" t="s">
        <v>9</v>
      </c>
      <c r="Z173" s="13" t="s">
        <v>9</v>
      </c>
      <c r="AA173" s="13" t="s">
        <v>9</v>
      </c>
      <c r="AB173" s="13" t="s">
        <v>9</v>
      </c>
      <c r="AC173" s="13" t="s">
        <v>9</v>
      </c>
      <c r="AD173" s="13" t="s">
        <v>9</v>
      </c>
      <c r="AE173" s="13" t="s">
        <v>9</v>
      </c>
      <c r="AF173" s="13" t="s">
        <v>9</v>
      </c>
      <c r="AG173" s="13" t="s">
        <v>1766</v>
      </c>
      <c r="AH173" s="13" t="s">
        <v>9</v>
      </c>
      <c r="AI173" s="13" t="s">
        <v>9</v>
      </c>
      <c r="AJ173" s="13" t="s">
        <v>9</v>
      </c>
      <c r="AK173" s="13" t="s">
        <v>9</v>
      </c>
      <c r="AL173" s="13" t="s">
        <v>9</v>
      </c>
      <c r="AM173" s="13" t="s">
        <v>9</v>
      </c>
      <c r="AN173" s="13" t="s">
        <v>9</v>
      </c>
      <c r="AO173" s="13" t="s">
        <v>9</v>
      </c>
      <c r="AP173" s="13" t="s">
        <v>9</v>
      </c>
      <c r="AQ173" s="13" t="s">
        <v>9</v>
      </c>
      <c r="AR173" s="13" t="s">
        <v>9</v>
      </c>
      <c r="AS173" s="13" t="s">
        <v>9</v>
      </c>
      <c r="AT173" s="13" t="s">
        <v>9</v>
      </c>
      <c r="AU173" s="13" t="s">
        <v>1636</v>
      </c>
      <c r="AV173" s="13" t="s">
        <v>9</v>
      </c>
      <c r="AW173" s="13" t="s">
        <v>9</v>
      </c>
      <c r="AX173" s="13" t="s">
        <v>9</v>
      </c>
      <c r="AY173" s="13" t="s">
        <v>9</v>
      </c>
      <c r="AZ173" s="13" t="s">
        <v>9</v>
      </c>
      <c r="BA173" s="13" t="s">
        <v>9</v>
      </c>
      <c r="BB173" s="13" t="s">
        <v>9</v>
      </c>
      <c r="BC173" s="13" t="s">
        <v>9</v>
      </c>
      <c r="BD173" s="13" t="s">
        <v>1622</v>
      </c>
      <c r="BE173" s="13" t="s">
        <v>9</v>
      </c>
      <c r="BF173" s="13" t="s">
        <v>9</v>
      </c>
      <c r="BG173" s="13" t="s">
        <v>9</v>
      </c>
      <c r="BH173" s="13" t="s">
        <v>9</v>
      </c>
      <c r="BI173" s="13" t="s">
        <v>9</v>
      </c>
      <c r="BJ173" s="13" t="s">
        <v>9</v>
      </c>
      <c r="BK173" s="13" t="s">
        <v>9</v>
      </c>
      <c r="BL173" s="13" t="s">
        <v>9</v>
      </c>
      <c r="BM173" s="13" t="s">
        <v>9</v>
      </c>
      <c r="BN173" s="13" t="s">
        <v>9</v>
      </c>
      <c r="BO173" s="13" t="s">
        <v>9</v>
      </c>
      <c r="BP173" s="13" t="s">
        <v>9</v>
      </c>
      <c r="BQ173" s="13" t="s">
        <v>9</v>
      </c>
      <c r="BR173" s="13" t="s">
        <v>9</v>
      </c>
      <c r="BS173" s="13" t="s">
        <v>9</v>
      </c>
      <c r="BT173" s="13" t="s">
        <v>9</v>
      </c>
      <c r="BU173" s="13" t="s">
        <v>9</v>
      </c>
      <c r="BV173" s="13" t="s">
        <v>9</v>
      </c>
      <c r="BW173" s="13" t="s">
        <v>9</v>
      </c>
      <c r="BX173" s="13" t="s">
        <v>1700</v>
      </c>
      <c r="BY173" s="13" t="s">
        <v>1700</v>
      </c>
      <c r="BZ173" s="13" t="s">
        <v>1622</v>
      </c>
      <c r="CA173" s="13" t="s">
        <v>9</v>
      </c>
      <c r="CB173" s="13" t="s">
        <v>9</v>
      </c>
      <c r="CC173" s="13" t="s">
        <v>9</v>
      </c>
      <c r="CD173" s="13" t="s">
        <v>9</v>
      </c>
      <c r="CE173" s="13" t="s">
        <v>9</v>
      </c>
      <c r="CF173" s="13" t="s">
        <v>9</v>
      </c>
      <c r="CG173" s="13" t="s">
        <v>1766</v>
      </c>
      <c r="CH173" s="13" t="s">
        <v>9</v>
      </c>
      <c r="CI173" s="13" t="s">
        <v>9</v>
      </c>
      <c r="CJ173" s="13" t="s">
        <v>1872</v>
      </c>
      <c r="CK173" s="13" t="s">
        <v>9</v>
      </c>
      <c r="CL173" s="13" t="s">
        <v>9</v>
      </c>
      <c r="CM173" s="13" t="s">
        <v>9</v>
      </c>
      <c r="CN173" s="13" t="s">
        <v>9</v>
      </c>
      <c r="CO173" s="13" t="s">
        <v>1622</v>
      </c>
      <c r="CP173" s="13" t="s">
        <v>1622</v>
      </c>
      <c r="CQ173" s="13" t="s">
        <v>9</v>
      </c>
      <c r="CR173" s="13" t="s">
        <v>9</v>
      </c>
      <c r="CS173" s="13" t="s">
        <v>9</v>
      </c>
      <c r="CT173" s="13" t="s">
        <v>9</v>
      </c>
      <c r="CU173" s="13" t="s">
        <v>9</v>
      </c>
      <c r="CV173" s="13" t="s">
        <v>9</v>
      </c>
      <c r="CW173" s="13" t="s">
        <v>9</v>
      </c>
      <c r="CX173" s="13" t="s">
        <v>9</v>
      </c>
      <c r="CY173" s="13" t="s">
        <v>9</v>
      </c>
      <c r="CZ173" s="13" t="s">
        <v>9</v>
      </c>
      <c r="DA173" s="13" t="s">
        <v>1714</v>
      </c>
      <c r="DB173" s="13" t="s">
        <v>1714</v>
      </c>
      <c r="DC173" s="13" t="s">
        <v>9</v>
      </c>
      <c r="DD173" s="13" t="s">
        <v>1740</v>
      </c>
      <c r="DE173" s="13" t="s">
        <v>9</v>
      </c>
      <c r="DF173" s="13" t="s">
        <v>9</v>
      </c>
      <c r="DG173" s="13" t="s">
        <v>1766</v>
      </c>
      <c r="DH173" s="13" t="s">
        <v>9</v>
      </c>
      <c r="DI173" s="13" t="s">
        <v>9</v>
      </c>
      <c r="DJ173" s="13" t="s">
        <v>9</v>
      </c>
      <c r="DK173" s="13" t="s">
        <v>9</v>
      </c>
      <c r="DL173" s="13" t="s">
        <v>9</v>
      </c>
      <c r="DM173" s="13" t="s">
        <v>9</v>
      </c>
      <c r="DN173" s="13" t="s">
        <v>9</v>
      </c>
      <c r="DO173" s="13" t="s">
        <v>9</v>
      </c>
      <c r="DP173" s="13" t="s">
        <v>1622</v>
      </c>
      <c r="DQ173" s="68" t="s">
        <v>9</v>
      </c>
      <c r="DR173" s="13" t="s">
        <v>9</v>
      </c>
      <c r="DS173" s="13" t="s">
        <v>1968</v>
      </c>
      <c r="DT173" s="13" t="s">
        <v>9</v>
      </c>
      <c r="DU173" s="13" t="s">
        <v>9</v>
      </c>
      <c r="DV173" s="13" t="s">
        <v>9</v>
      </c>
      <c r="DW173" s="13" t="s">
        <v>9</v>
      </c>
      <c r="DX173" s="13" t="s">
        <v>1622</v>
      </c>
      <c r="DY173" s="13" t="s">
        <v>1766</v>
      </c>
      <c r="DZ173" s="13" t="s">
        <v>1766</v>
      </c>
      <c r="EA173" s="13" t="s">
        <v>1622</v>
      </c>
      <c r="EB173" s="13" t="s">
        <v>9</v>
      </c>
      <c r="EC173" s="13" t="s">
        <v>9</v>
      </c>
      <c r="ED173" s="13" t="s">
        <v>9</v>
      </c>
      <c r="EE173" s="13" t="s">
        <v>1766</v>
      </c>
      <c r="EF173" s="13" t="s">
        <v>9</v>
      </c>
      <c r="EG173" s="13" t="s">
        <v>9</v>
      </c>
      <c r="EH173" s="13" t="s">
        <v>1622</v>
      </c>
      <c r="EI173" s="13" t="s">
        <v>1622</v>
      </c>
      <c r="EJ173" s="13" t="s">
        <v>1622</v>
      </c>
      <c r="EK173" s="13" t="s">
        <v>1622</v>
      </c>
      <c r="EL173" s="99"/>
      <c r="EM173" s="99"/>
    </row>
    <row r="174" spans="1:143" s="13" customFormat="1" ht="15" customHeight="1" x14ac:dyDescent="0.25">
      <c r="A174" s="30" t="s">
        <v>734</v>
      </c>
      <c r="B174" s="97"/>
      <c r="C174" s="97"/>
      <c r="D174" s="97"/>
      <c r="E174" s="96"/>
      <c r="F174" s="96" t="s">
        <v>3541</v>
      </c>
      <c r="G174" s="4" t="s">
        <v>4300</v>
      </c>
      <c r="H174" s="14" t="s">
        <v>5</v>
      </c>
      <c r="I174" s="14" t="s">
        <v>426</v>
      </c>
      <c r="J174" s="13" t="s">
        <v>9</v>
      </c>
      <c r="K174" s="13" t="s">
        <v>9</v>
      </c>
      <c r="L174" s="13" t="s">
        <v>9</v>
      </c>
      <c r="M174" s="13" t="s">
        <v>9</v>
      </c>
      <c r="N174" s="13" t="s">
        <v>9</v>
      </c>
      <c r="O174" s="47" t="s">
        <v>9</v>
      </c>
      <c r="P174" s="13" t="s">
        <v>9</v>
      </c>
      <c r="Q174" s="13" t="s">
        <v>9</v>
      </c>
      <c r="R174" s="13" t="s">
        <v>9</v>
      </c>
      <c r="S174" s="13" t="s">
        <v>9</v>
      </c>
      <c r="T174" s="13" t="s">
        <v>9</v>
      </c>
      <c r="U174" s="13" t="s">
        <v>9</v>
      </c>
      <c r="V174" s="13" t="s">
        <v>9</v>
      </c>
      <c r="W174" s="13" t="s">
        <v>9</v>
      </c>
      <c r="X174" s="13" t="s">
        <v>9</v>
      </c>
      <c r="Y174" s="13" t="s">
        <v>9</v>
      </c>
      <c r="Z174" s="13" t="s">
        <v>9</v>
      </c>
      <c r="AA174" s="13" t="s">
        <v>9</v>
      </c>
      <c r="AB174" s="13" t="s">
        <v>9</v>
      </c>
      <c r="AC174" s="13" t="s">
        <v>1752</v>
      </c>
      <c r="AD174" s="13" t="s">
        <v>9</v>
      </c>
      <c r="AE174" s="13" t="s">
        <v>9</v>
      </c>
      <c r="AF174" s="13" t="s">
        <v>9</v>
      </c>
      <c r="AG174" s="13" t="s">
        <v>9</v>
      </c>
      <c r="AH174" s="13" t="s">
        <v>9</v>
      </c>
      <c r="AI174" s="13" t="s">
        <v>9</v>
      </c>
      <c r="AJ174" s="13" t="s">
        <v>9</v>
      </c>
      <c r="AK174" s="13" t="s">
        <v>9</v>
      </c>
      <c r="AL174" s="13" t="s">
        <v>9</v>
      </c>
      <c r="AM174" s="13" t="s">
        <v>9</v>
      </c>
      <c r="AN174" s="13" t="s">
        <v>9</v>
      </c>
      <c r="AO174" s="13" t="s">
        <v>9</v>
      </c>
      <c r="AP174" s="13" t="s">
        <v>9</v>
      </c>
      <c r="AQ174" s="13" t="s">
        <v>9</v>
      </c>
      <c r="AR174" s="13" t="s">
        <v>9</v>
      </c>
      <c r="AS174" s="13" t="s">
        <v>9</v>
      </c>
      <c r="AT174" s="13" t="s">
        <v>9</v>
      </c>
      <c r="AU174" s="13" t="s">
        <v>9</v>
      </c>
      <c r="AV174" s="13" t="s">
        <v>9</v>
      </c>
      <c r="AW174" s="13" t="s">
        <v>9</v>
      </c>
      <c r="AX174" s="13" t="s">
        <v>9</v>
      </c>
      <c r="AY174" s="13" t="s">
        <v>9</v>
      </c>
      <c r="AZ174" s="13" t="s">
        <v>1752</v>
      </c>
      <c r="BA174" s="13" t="s">
        <v>9</v>
      </c>
      <c r="BB174" s="13" t="s">
        <v>9</v>
      </c>
      <c r="BC174" s="13" t="s">
        <v>9</v>
      </c>
      <c r="BD174" s="13" t="s">
        <v>9</v>
      </c>
      <c r="BE174" s="13" t="s">
        <v>9</v>
      </c>
      <c r="BF174" s="13" t="s">
        <v>9</v>
      </c>
      <c r="BG174" s="13" t="s">
        <v>9</v>
      </c>
      <c r="BH174" s="13" t="s">
        <v>9</v>
      </c>
      <c r="BI174" s="13" t="s">
        <v>9</v>
      </c>
      <c r="BJ174" s="13" t="s">
        <v>9</v>
      </c>
      <c r="BK174" s="13" t="s">
        <v>9</v>
      </c>
      <c r="BL174" s="13" t="s">
        <v>9</v>
      </c>
      <c r="BM174" s="13" t="s">
        <v>9</v>
      </c>
      <c r="BN174" s="13" t="s">
        <v>9</v>
      </c>
      <c r="BO174" s="13" t="s">
        <v>9</v>
      </c>
      <c r="BP174" s="13" t="s">
        <v>9</v>
      </c>
      <c r="BQ174" s="13" t="s">
        <v>9</v>
      </c>
      <c r="BR174" s="13" t="s">
        <v>9</v>
      </c>
      <c r="BS174" s="13" t="s">
        <v>1752</v>
      </c>
      <c r="BT174" s="13" t="s">
        <v>9</v>
      </c>
      <c r="BU174" s="13" t="s">
        <v>9</v>
      </c>
      <c r="BV174" s="13" t="s">
        <v>9</v>
      </c>
      <c r="BW174" s="13" t="s">
        <v>9</v>
      </c>
      <c r="BX174" s="13" t="s">
        <v>9</v>
      </c>
      <c r="BY174" s="13" t="s">
        <v>9</v>
      </c>
      <c r="BZ174" s="13" t="s">
        <v>1838</v>
      </c>
      <c r="CA174" s="13" t="s">
        <v>9</v>
      </c>
      <c r="CB174" s="13" t="s">
        <v>9</v>
      </c>
      <c r="CC174" s="13" t="s">
        <v>9</v>
      </c>
      <c r="CD174" s="13" t="s">
        <v>9</v>
      </c>
      <c r="CE174" s="13" t="s">
        <v>9</v>
      </c>
      <c r="CF174" s="13" t="s">
        <v>9</v>
      </c>
      <c r="CG174" s="13" t="s">
        <v>9</v>
      </c>
      <c r="CH174" s="13" t="s">
        <v>9</v>
      </c>
      <c r="CI174" s="13" t="s">
        <v>9</v>
      </c>
      <c r="CJ174" s="13" t="s">
        <v>9</v>
      </c>
      <c r="CK174" s="13" t="s">
        <v>9</v>
      </c>
      <c r="CL174" s="13" t="s">
        <v>9</v>
      </c>
      <c r="CM174" s="13" t="s">
        <v>9</v>
      </c>
      <c r="CN174" s="13" t="s">
        <v>9</v>
      </c>
      <c r="CO174" s="13" t="s">
        <v>9</v>
      </c>
      <c r="CP174" s="13" t="s">
        <v>9</v>
      </c>
      <c r="CQ174" s="13" t="s">
        <v>9</v>
      </c>
      <c r="CR174" s="13" t="s">
        <v>9</v>
      </c>
      <c r="CS174" s="13" t="s">
        <v>9</v>
      </c>
      <c r="CT174" s="13" t="s">
        <v>9</v>
      </c>
      <c r="CU174" s="13" t="s">
        <v>9</v>
      </c>
      <c r="CV174" s="13" t="s">
        <v>9</v>
      </c>
      <c r="CW174" s="13" t="s">
        <v>9</v>
      </c>
      <c r="CX174" s="13" t="s">
        <v>9</v>
      </c>
      <c r="CY174" s="13" t="s">
        <v>9</v>
      </c>
      <c r="CZ174" s="13" t="s">
        <v>9</v>
      </c>
      <c r="DA174" s="13" t="s">
        <v>1622</v>
      </c>
      <c r="DB174" s="13" t="s">
        <v>1622</v>
      </c>
      <c r="DC174" s="13" t="s">
        <v>9</v>
      </c>
      <c r="DD174" s="13" t="s">
        <v>9</v>
      </c>
      <c r="DE174" s="13" t="s">
        <v>9</v>
      </c>
      <c r="DF174" s="13" t="s">
        <v>9</v>
      </c>
      <c r="DG174" s="13" t="s">
        <v>545</v>
      </c>
      <c r="DH174" s="13" t="s">
        <v>9</v>
      </c>
      <c r="DI174" s="13" t="s">
        <v>9</v>
      </c>
      <c r="DJ174" s="13" t="s">
        <v>9</v>
      </c>
      <c r="DK174" s="13" t="s">
        <v>9</v>
      </c>
      <c r="DL174" s="13" t="s">
        <v>9</v>
      </c>
      <c r="DM174" s="13" t="s">
        <v>9</v>
      </c>
      <c r="DN174" s="13" t="s">
        <v>9</v>
      </c>
      <c r="DO174" s="13" t="s">
        <v>9</v>
      </c>
      <c r="DP174" s="13" t="s">
        <v>9</v>
      </c>
      <c r="DQ174" s="68" t="s">
        <v>9</v>
      </c>
      <c r="DR174" s="13" t="s">
        <v>9</v>
      </c>
      <c r="DS174" s="13" t="s">
        <v>9</v>
      </c>
      <c r="DT174" s="13" t="s">
        <v>9</v>
      </c>
      <c r="DU174" s="13" t="s">
        <v>9</v>
      </c>
      <c r="DV174" s="13" t="s">
        <v>9</v>
      </c>
      <c r="DW174" s="13" t="s">
        <v>9</v>
      </c>
      <c r="DX174" s="13" t="s">
        <v>9</v>
      </c>
      <c r="DY174" s="13" t="s">
        <v>9</v>
      </c>
      <c r="DZ174" s="13" t="s">
        <v>9</v>
      </c>
      <c r="EA174" s="13" t="s">
        <v>9</v>
      </c>
      <c r="EB174" s="13" t="s">
        <v>9</v>
      </c>
      <c r="EC174" s="13" t="s">
        <v>9</v>
      </c>
      <c r="ED174" s="13" t="s">
        <v>9</v>
      </c>
      <c r="EE174" s="13" t="s">
        <v>545</v>
      </c>
      <c r="EF174" s="13" t="s">
        <v>9</v>
      </c>
      <c r="EG174" s="13" t="s">
        <v>9</v>
      </c>
      <c r="EH174" s="13" t="s">
        <v>9</v>
      </c>
      <c r="EI174" s="13" t="s">
        <v>9</v>
      </c>
      <c r="EJ174" s="13" t="s">
        <v>9</v>
      </c>
      <c r="EK174" s="13" t="s">
        <v>9</v>
      </c>
      <c r="EL174" s="99"/>
      <c r="EM174" s="99"/>
    </row>
    <row r="175" spans="1:143" s="13" customFormat="1" ht="15" customHeight="1" x14ac:dyDescent="0.25">
      <c r="A175" s="30" t="s">
        <v>735</v>
      </c>
      <c r="B175" s="97"/>
      <c r="C175" s="97"/>
      <c r="D175" s="97"/>
      <c r="E175" s="96"/>
      <c r="F175" s="96" t="s">
        <v>3541</v>
      </c>
      <c r="G175" s="4" t="s">
        <v>387</v>
      </c>
      <c r="H175" s="14" t="s">
        <v>5</v>
      </c>
      <c r="I175" s="14" t="s">
        <v>426</v>
      </c>
      <c r="J175" s="13" t="s">
        <v>9</v>
      </c>
      <c r="K175" s="13" t="s">
        <v>9</v>
      </c>
      <c r="L175" s="13" t="s">
        <v>9</v>
      </c>
      <c r="M175" s="13" t="s">
        <v>9</v>
      </c>
      <c r="N175" s="13" t="s">
        <v>9</v>
      </c>
      <c r="O175" s="47" t="s">
        <v>9</v>
      </c>
      <c r="P175" s="13" t="s">
        <v>9</v>
      </c>
      <c r="Q175" s="13" t="s">
        <v>9</v>
      </c>
      <c r="R175" s="13" t="s">
        <v>9</v>
      </c>
      <c r="S175" s="13" t="s">
        <v>9</v>
      </c>
      <c r="T175" s="13" t="s">
        <v>9</v>
      </c>
      <c r="U175" s="13" t="s">
        <v>9</v>
      </c>
      <c r="V175" s="13" t="s">
        <v>9</v>
      </c>
      <c r="W175" s="13" t="s">
        <v>9</v>
      </c>
      <c r="X175" s="13" t="s">
        <v>9</v>
      </c>
      <c r="Y175" s="13" t="s">
        <v>9</v>
      </c>
      <c r="Z175" s="13" t="s">
        <v>9</v>
      </c>
      <c r="AA175" s="13" t="s">
        <v>9</v>
      </c>
      <c r="AB175" s="13" t="s">
        <v>9</v>
      </c>
      <c r="AC175" s="13" t="s">
        <v>9</v>
      </c>
      <c r="AD175" s="13" t="s">
        <v>9</v>
      </c>
      <c r="AE175" s="13" t="s">
        <v>9</v>
      </c>
      <c r="AF175" s="13" t="s">
        <v>9</v>
      </c>
      <c r="AG175" s="13" t="s">
        <v>9</v>
      </c>
      <c r="AH175" s="13" t="s">
        <v>9</v>
      </c>
      <c r="AI175" s="13" t="s">
        <v>9</v>
      </c>
      <c r="AJ175" s="13" t="s">
        <v>9</v>
      </c>
      <c r="AK175" s="13" t="s">
        <v>9</v>
      </c>
      <c r="AL175" s="13" t="s">
        <v>9</v>
      </c>
      <c r="AM175" s="13" t="s">
        <v>9</v>
      </c>
      <c r="AN175" s="13" t="s">
        <v>9</v>
      </c>
      <c r="AO175" s="13" t="s">
        <v>9</v>
      </c>
      <c r="AP175" s="13" t="s">
        <v>9</v>
      </c>
      <c r="AQ175" s="13" t="s">
        <v>9</v>
      </c>
      <c r="AR175" s="13" t="s">
        <v>9</v>
      </c>
      <c r="AS175" s="13" t="s">
        <v>9</v>
      </c>
      <c r="AT175" s="13" t="s">
        <v>9</v>
      </c>
      <c r="AU175" s="13" t="s">
        <v>9</v>
      </c>
      <c r="AV175" s="13" t="s">
        <v>9</v>
      </c>
      <c r="AW175" s="13" t="s">
        <v>9</v>
      </c>
      <c r="AX175" s="13" t="s">
        <v>9</v>
      </c>
      <c r="AY175" s="13" t="s">
        <v>9</v>
      </c>
      <c r="AZ175" s="13" t="s">
        <v>9</v>
      </c>
      <c r="BA175" s="13" t="s">
        <v>9</v>
      </c>
      <c r="BB175" s="13" t="s">
        <v>9</v>
      </c>
      <c r="BC175" s="13" t="s">
        <v>9</v>
      </c>
      <c r="BD175" s="13" t="s">
        <v>9</v>
      </c>
      <c r="BE175" s="13" t="s">
        <v>9</v>
      </c>
      <c r="BF175" s="13" t="s">
        <v>9</v>
      </c>
      <c r="BG175" s="13" t="s">
        <v>9</v>
      </c>
      <c r="BH175" s="13" t="s">
        <v>9</v>
      </c>
      <c r="BI175" s="13" t="s">
        <v>9</v>
      </c>
      <c r="BJ175" s="13" t="s">
        <v>9</v>
      </c>
      <c r="BK175" s="13" t="s">
        <v>9</v>
      </c>
      <c r="BL175" s="13" t="s">
        <v>9</v>
      </c>
      <c r="BM175" s="13" t="s">
        <v>9</v>
      </c>
      <c r="BN175" s="13" t="s">
        <v>9</v>
      </c>
      <c r="BO175" s="13" t="s">
        <v>9</v>
      </c>
      <c r="BP175" s="13" t="s">
        <v>9</v>
      </c>
      <c r="BQ175" s="13" t="s">
        <v>9</v>
      </c>
      <c r="BR175" s="13" t="s">
        <v>9</v>
      </c>
      <c r="BS175" s="13" t="s">
        <v>9</v>
      </c>
      <c r="BT175" s="13" t="s">
        <v>9</v>
      </c>
      <c r="BU175" s="13" t="s">
        <v>9</v>
      </c>
      <c r="BV175" s="13" t="s">
        <v>9</v>
      </c>
      <c r="BW175" s="13" t="s">
        <v>9</v>
      </c>
      <c r="BX175" s="13" t="s">
        <v>9</v>
      </c>
      <c r="BY175" s="13" t="s">
        <v>9</v>
      </c>
      <c r="BZ175" s="13" t="s">
        <v>9</v>
      </c>
      <c r="CA175" s="13" t="s">
        <v>9</v>
      </c>
      <c r="CB175" s="13" t="s">
        <v>9</v>
      </c>
      <c r="CC175" s="13" t="s">
        <v>9</v>
      </c>
      <c r="CD175" s="13" t="s">
        <v>9</v>
      </c>
      <c r="CE175" s="13" t="s">
        <v>9</v>
      </c>
      <c r="CF175" s="13" t="s">
        <v>9</v>
      </c>
      <c r="CG175" s="13" t="s">
        <v>9</v>
      </c>
      <c r="CH175" s="13" t="s">
        <v>9</v>
      </c>
      <c r="CI175" s="13" t="s">
        <v>9</v>
      </c>
      <c r="CJ175" s="13" t="s">
        <v>9</v>
      </c>
      <c r="CK175" s="13" t="s">
        <v>9</v>
      </c>
      <c r="CL175" s="13" t="s">
        <v>9</v>
      </c>
      <c r="CM175" s="13" t="s">
        <v>9</v>
      </c>
      <c r="CN175" s="13" t="s">
        <v>9</v>
      </c>
      <c r="CO175" s="13" t="s">
        <v>9</v>
      </c>
      <c r="CP175" s="13" t="s">
        <v>9</v>
      </c>
      <c r="CQ175" s="13" t="s">
        <v>9</v>
      </c>
      <c r="CR175" s="13" t="s">
        <v>9</v>
      </c>
      <c r="CS175" s="13" t="s">
        <v>9</v>
      </c>
      <c r="CT175" s="13" t="s">
        <v>9</v>
      </c>
      <c r="CU175" s="13" t="s">
        <v>9</v>
      </c>
      <c r="CV175" s="13" t="s">
        <v>9</v>
      </c>
      <c r="CW175" s="13" t="s">
        <v>9</v>
      </c>
      <c r="CX175" s="13" t="s">
        <v>9</v>
      </c>
      <c r="CY175" s="13" t="s">
        <v>9</v>
      </c>
      <c r="CZ175" s="13" t="s">
        <v>9</v>
      </c>
      <c r="DA175" s="13" t="s">
        <v>9</v>
      </c>
      <c r="DB175" s="13" t="s">
        <v>9</v>
      </c>
      <c r="DC175" s="13" t="s">
        <v>9</v>
      </c>
      <c r="DD175" s="13" t="s">
        <v>9</v>
      </c>
      <c r="DE175" s="13" t="s">
        <v>9</v>
      </c>
      <c r="DF175" s="13" t="s">
        <v>9</v>
      </c>
      <c r="DG175" s="13" t="s">
        <v>9</v>
      </c>
      <c r="DH175" s="13" t="s">
        <v>9</v>
      </c>
      <c r="DI175" s="13" t="s">
        <v>9</v>
      </c>
      <c r="DJ175" s="13" t="s">
        <v>9</v>
      </c>
      <c r="DK175" s="13" t="s">
        <v>9</v>
      </c>
      <c r="DL175" s="13" t="s">
        <v>9</v>
      </c>
      <c r="DM175" s="13" t="s">
        <v>9</v>
      </c>
      <c r="DN175" s="13" t="s">
        <v>9</v>
      </c>
      <c r="DO175" s="13" t="s">
        <v>9</v>
      </c>
      <c r="DP175" s="13" t="s">
        <v>9</v>
      </c>
      <c r="DQ175" s="68" t="s">
        <v>9</v>
      </c>
      <c r="DR175" s="13" t="s">
        <v>9</v>
      </c>
      <c r="DS175" s="13" t="s">
        <v>9</v>
      </c>
      <c r="DT175" s="13" t="s">
        <v>9</v>
      </c>
      <c r="DU175" s="13" t="s">
        <v>9</v>
      </c>
      <c r="DV175" s="13" t="s">
        <v>9</v>
      </c>
      <c r="DW175" s="13" t="s">
        <v>9</v>
      </c>
      <c r="DX175" s="13" t="s">
        <v>9</v>
      </c>
      <c r="DY175" s="13" t="s">
        <v>9</v>
      </c>
      <c r="DZ175" s="13" t="s">
        <v>9</v>
      </c>
      <c r="EA175" s="13" t="s">
        <v>9</v>
      </c>
      <c r="EB175" s="13" t="s">
        <v>9</v>
      </c>
      <c r="EC175" s="13" t="s">
        <v>9</v>
      </c>
      <c r="ED175" s="13" t="s">
        <v>9</v>
      </c>
      <c r="EE175" s="13" t="s">
        <v>9</v>
      </c>
      <c r="EF175" s="13" t="s">
        <v>9</v>
      </c>
      <c r="EG175" s="13" t="s">
        <v>9</v>
      </c>
      <c r="EH175" s="13" t="s">
        <v>9</v>
      </c>
      <c r="EI175" s="13" t="s">
        <v>9</v>
      </c>
      <c r="EJ175" s="13" t="s">
        <v>9</v>
      </c>
      <c r="EK175" s="13" t="s">
        <v>9</v>
      </c>
      <c r="EL175" s="99"/>
      <c r="EM175" s="99"/>
    </row>
    <row r="176" spans="1:143" s="13" customFormat="1" ht="15" customHeight="1" x14ac:dyDescent="0.25">
      <c r="A176" s="30" t="s">
        <v>736</v>
      </c>
      <c r="B176" s="97"/>
      <c r="C176" s="97"/>
      <c r="D176" s="97"/>
      <c r="E176" s="96"/>
      <c r="F176" s="96" t="s">
        <v>3540</v>
      </c>
      <c r="G176" s="4" t="s">
        <v>375</v>
      </c>
      <c r="H176" s="14" t="s">
        <v>5</v>
      </c>
      <c r="I176" s="14" t="s">
        <v>426</v>
      </c>
      <c r="J176" s="13" t="s">
        <v>9</v>
      </c>
      <c r="K176" s="13" t="s">
        <v>9</v>
      </c>
      <c r="L176" s="13" t="s">
        <v>9</v>
      </c>
      <c r="M176" s="13" t="s">
        <v>9</v>
      </c>
      <c r="N176" s="13" t="s">
        <v>9</v>
      </c>
      <c r="O176" s="47" t="s">
        <v>9</v>
      </c>
      <c r="P176" s="13" t="s">
        <v>9</v>
      </c>
      <c r="Q176" s="13" t="s">
        <v>9</v>
      </c>
      <c r="R176" s="13" t="s">
        <v>9</v>
      </c>
      <c r="S176" s="13" t="s">
        <v>9</v>
      </c>
      <c r="T176" s="13" t="s">
        <v>9</v>
      </c>
      <c r="U176" s="13" t="s">
        <v>9</v>
      </c>
      <c r="V176" s="13" t="s">
        <v>1740</v>
      </c>
      <c r="W176" s="13" t="s">
        <v>9</v>
      </c>
      <c r="X176" s="13" t="s">
        <v>9</v>
      </c>
      <c r="Y176" s="13" t="s">
        <v>9</v>
      </c>
      <c r="Z176" s="13" t="s">
        <v>9</v>
      </c>
      <c r="AA176" s="13" t="s">
        <v>9</v>
      </c>
      <c r="AB176" s="13" t="s">
        <v>9</v>
      </c>
      <c r="AC176" s="13" t="s">
        <v>9</v>
      </c>
      <c r="AD176" s="13" t="s">
        <v>9</v>
      </c>
      <c r="AE176" s="13" t="s">
        <v>9</v>
      </c>
      <c r="AF176" s="13" t="s">
        <v>9</v>
      </c>
      <c r="AG176" s="13" t="s">
        <v>9</v>
      </c>
      <c r="AH176" s="13" t="s">
        <v>9</v>
      </c>
      <c r="AI176" s="13" t="s">
        <v>9</v>
      </c>
      <c r="AJ176" s="13" t="s">
        <v>9</v>
      </c>
      <c r="AK176" s="13" t="s">
        <v>9</v>
      </c>
      <c r="AL176" s="13" t="s">
        <v>9</v>
      </c>
      <c r="AM176" s="13" t="s">
        <v>9</v>
      </c>
      <c r="AN176" s="13" t="s">
        <v>9</v>
      </c>
      <c r="AO176" s="13" t="s">
        <v>9</v>
      </c>
      <c r="AP176" s="13" t="s">
        <v>9</v>
      </c>
      <c r="AQ176" s="13" t="s">
        <v>9</v>
      </c>
      <c r="AR176" s="13" t="s">
        <v>9</v>
      </c>
      <c r="AS176" s="13" t="s">
        <v>9</v>
      </c>
      <c r="AT176" s="13" t="s">
        <v>9</v>
      </c>
      <c r="AU176" s="13" t="s">
        <v>9</v>
      </c>
      <c r="AV176" s="13" t="s">
        <v>9</v>
      </c>
      <c r="AW176" s="13" t="s">
        <v>9</v>
      </c>
      <c r="AX176" s="13" t="s">
        <v>9</v>
      </c>
      <c r="AY176" s="13" t="s">
        <v>9</v>
      </c>
      <c r="AZ176" s="13" t="s">
        <v>9</v>
      </c>
      <c r="BA176" s="13" t="s">
        <v>9</v>
      </c>
      <c r="BB176" s="13" t="s">
        <v>9</v>
      </c>
      <c r="BC176" s="13" t="s">
        <v>9</v>
      </c>
      <c r="BD176" s="13" t="s">
        <v>9</v>
      </c>
      <c r="BE176" s="13" t="s">
        <v>9</v>
      </c>
      <c r="BF176" s="13" t="s">
        <v>9</v>
      </c>
      <c r="BG176" s="13" t="s">
        <v>9</v>
      </c>
      <c r="BH176" s="13" t="s">
        <v>9</v>
      </c>
      <c r="BI176" s="13" t="s">
        <v>9</v>
      </c>
      <c r="BJ176" s="13" t="s">
        <v>9</v>
      </c>
      <c r="BK176" s="13" t="s">
        <v>9</v>
      </c>
      <c r="BL176" s="13" t="s">
        <v>9</v>
      </c>
      <c r="BM176" s="13" t="s">
        <v>9</v>
      </c>
      <c r="BN176" s="13" t="s">
        <v>9</v>
      </c>
      <c r="BO176" s="13" t="s">
        <v>9</v>
      </c>
      <c r="BP176" s="13" t="s">
        <v>9</v>
      </c>
      <c r="BQ176" s="13" t="s">
        <v>9</v>
      </c>
      <c r="BR176" s="13" t="s">
        <v>9</v>
      </c>
      <c r="BS176" s="13" t="s">
        <v>9</v>
      </c>
      <c r="BT176" s="13" t="s">
        <v>9</v>
      </c>
      <c r="BU176" s="13" t="s">
        <v>9</v>
      </c>
      <c r="BV176" s="13" t="s">
        <v>9</v>
      </c>
      <c r="BW176" s="13" t="s">
        <v>9</v>
      </c>
      <c r="BX176" s="13" t="s">
        <v>9</v>
      </c>
      <c r="BY176" s="13" t="s">
        <v>9</v>
      </c>
      <c r="BZ176" s="13" t="s">
        <v>9</v>
      </c>
      <c r="CA176" s="13" t="s">
        <v>9</v>
      </c>
      <c r="CB176" s="13" t="s">
        <v>9</v>
      </c>
      <c r="CC176" s="13" t="s">
        <v>9</v>
      </c>
      <c r="CD176" s="13" t="s">
        <v>9</v>
      </c>
      <c r="CE176" s="13" t="s">
        <v>9</v>
      </c>
      <c r="CF176" s="13" t="s">
        <v>9</v>
      </c>
      <c r="CG176" s="13" t="s">
        <v>9</v>
      </c>
      <c r="CH176" s="13" t="s">
        <v>9</v>
      </c>
      <c r="CI176" s="13" t="s">
        <v>9</v>
      </c>
      <c r="CJ176" s="13" t="s">
        <v>9</v>
      </c>
      <c r="CK176" s="13" t="s">
        <v>9</v>
      </c>
      <c r="CL176" s="13" t="s">
        <v>9</v>
      </c>
      <c r="CM176" s="13" t="s">
        <v>9</v>
      </c>
      <c r="CN176" s="13" t="s">
        <v>9</v>
      </c>
      <c r="CO176" s="13" t="s">
        <v>9</v>
      </c>
      <c r="CP176" s="13" t="s">
        <v>9</v>
      </c>
      <c r="CQ176" s="13" t="s">
        <v>9</v>
      </c>
      <c r="CR176" s="13" t="s">
        <v>9</v>
      </c>
      <c r="CS176" s="13" t="s">
        <v>9</v>
      </c>
      <c r="CT176" s="13" t="s">
        <v>9</v>
      </c>
      <c r="CU176" s="13" t="s">
        <v>9</v>
      </c>
      <c r="CV176" s="13" t="s">
        <v>9</v>
      </c>
      <c r="CW176" s="13" t="s">
        <v>9</v>
      </c>
      <c r="CX176" s="13" t="s">
        <v>9</v>
      </c>
      <c r="CY176" s="13" t="s">
        <v>9</v>
      </c>
      <c r="CZ176" s="13" t="s">
        <v>9</v>
      </c>
      <c r="DA176" s="13" t="s">
        <v>9</v>
      </c>
      <c r="DB176" s="13" t="s">
        <v>9</v>
      </c>
      <c r="DC176" s="13" t="s">
        <v>9</v>
      </c>
      <c r="DD176" s="13" t="s">
        <v>9</v>
      </c>
      <c r="DE176" s="13" t="s">
        <v>9</v>
      </c>
      <c r="DF176" s="13" t="s">
        <v>9</v>
      </c>
      <c r="DG176" s="13" t="s">
        <v>9</v>
      </c>
      <c r="DH176" s="13" t="s">
        <v>9</v>
      </c>
      <c r="DI176" s="13" t="s">
        <v>9</v>
      </c>
      <c r="DJ176" s="13" t="s">
        <v>9</v>
      </c>
      <c r="DK176" s="13" t="s">
        <v>9</v>
      </c>
      <c r="DL176" s="13" t="s">
        <v>9</v>
      </c>
      <c r="DM176" s="13" t="s">
        <v>9</v>
      </c>
      <c r="DN176" s="13" t="s">
        <v>9</v>
      </c>
      <c r="DO176" s="13" t="s">
        <v>9</v>
      </c>
      <c r="DP176" s="13" t="s">
        <v>9</v>
      </c>
      <c r="DQ176" s="68" t="s">
        <v>9</v>
      </c>
      <c r="DR176" s="13" t="s">
        <v>9</v>
      </c>
      <c r="DS176" s="13" t="s">
        <v>9</v>
      </c>
      <c r="DT176" s="13" t="s">
        <v>9</v>
      </c>
      <c r="DU176" s="13" t="s">
        <v>9</v>
      </c>
      <c r="DV176" s="13" t="s">
        <v>9</v>
      </c>
      <c r="DW176" s="13" t="s">
        <v>9</v>
      </c>
      <c r="DX176" s="13" t="s">
        <v>9</v>
      </c>
      <c r="DY176" s="13" t="s">
        <v>9</v>
      </c>
      <c r="DZ176" s="13" t="s">
        <v>9</v>
      </c>
      <c r="EA176" s="13" t="s">
        <v>9</v>
      </c>
      <c r="EB176" s="13" t="s">
        <v>9</v>
      </c>
      <c r="EC176" s="13" t="s">
        <v>9</v>
      </c>
      <c r="ED176" s="13" t="s">
        <v>9</v>
      </c>
      <c r="EE176" s="13" t="s">
        <v>9</v>
      </c>
      <c r="EF176" s="13" t="s">
        <v>9</v>
      </c>
      <c r="EG176" s="13" t="s">
        <v>9</v>
      </c>
      <c r="EH176" s="13" t="s">
        <v>9</v>
      </c>
      <c r="EI176" s="13" t="s">
        <v>9</v>
      </c>
      <c r="EJ176" s="13" t="s">
        <v>9</v>
      </c>
      <c r="EK176" s="13" t="s">
        <v>9</v>
      </c>
      <c r="EL176" s="99"/>
      <c r="EM176" s="99"/>
    </row>
    <row r="177" spans="1:143" s="13" customFormat="1" ht="15" customHeight="1" x14ac:dyDescent="0.25">
      <c r="A177" s="30" t="s">
        <v>737</v>
      </c>
      <c r="B177" s="97"/>
      <c r="C177" s="97"/>
      <c r="D177" s="97"/>
      <c r="E177" s="96"/>
      <c r="F177" s="96" t="s">
        <v>3542</v>
      </c>
      <c r="G177" s="4" t="s">
        <v>4301</v>
      </c>
      <c r="H177" s="14" t="s">
        <v>5</v>
      </c>
      <c r="I177" s="14" t="s">
        <v>426</v>
      </c>
      <c r="J177" s="13" t="s">
        <v>9</v>
      </c>
      <c r="K177" s="13" t="s">
        <v>9</v>
      </c>
      <c r="L177" s="13" t="s">
        <v>9</v>
      </c>
      <c r="M177" s="13" t="s">
        <v>9</v>
      </c>
      <c r="N177" s="13" t="s">
        <v>9</v>
      </c>
      <c r="O177" s="47" t="s">
        <v>9</v>
      </c>
      <c r="P177" s="13" t="s">
        <v>9</v>
      </c>
      <c r="Q177" s="13" t="s">
        <v>9</v>
      </c>
      <c r="R177" s="13" t="s">
        <v>9</v>
      </c>
      <c r="S177" s="13" t="s">
        <v>1668</v>
      </c>
      <c r="T177" s="13" t="s">
        <v>1668</v>
      </c>
      <c r="U177" s="13" t="s">
        <v>1631</v>
      </c>
      <c r="V177" s="13" t="s">
        <v>9</v>
      </c>
      <c r="W177" s="13" t="s">
        <v>9</v>
      </c>
      <c r="X177" s="13" t="s">
        <v>9</v>
      </c>
      <c r="Y177" s="13" t="s">
        <v>9</v>
      </c>
      <c r="Z177" s="13" t="s">
        <v>9</v>
      </c>
      <c r="AA177" s="13" t="s">
        <v>9</v>
      </c>
      <c r="AB177" s="13" t="s">
        <v>9</v>
      </c>
      <c r="AC177" s="13" t="s">
        <v>9</v>
      </c>
      <c r="AD177" s="13" t="s">
        <v>9</v>
      </c>
      <c r="AE177" s="13" t="s">
        <v>9</v>
      </c>
      <c r="AF177" s="13" t="s">
        <v>9</v>
      </c>
      <c r="AG177" s="13" t="s">
        <v>1767</v>
      </c>
      <c r="AH177" s="13" t="s">
        <v>545</v>
      </c>
      <c r="AI177" s="13" t="s">
        <v>545</v>
      </c>
      <c r="AJ177" s="13" t="s">
        <v>1632</v>
      </c>
      <c r="AK177" s="13" t="s">
        <v>1632</v>
      </c>
      <c r="AL177" s="13" t="s">
        <v>9</v>
      </c>
      <c r="AM177" s="13" t="s">
        <v>1782</v>
      </c>
      <c r="AN177" s="13" t="s">
        <v>9</v>
      </c>
      <c r="AO177" s="13" t="s">
        <v>9</v>
      </c>
      <c r="AP177" s="13" t="s">
        <v>9</v>
      </c>
      <c r="AQ177" s="13" t="s">
        <v>9</v>
      </c>
      <c r="AR177" s="13" t="s">
        <v>9</v>
      </c>
      <c r="AS177" s="13" t="s">
        <v>9</v>
      </c>
      <c r="AT177" s="13" t="s">
        <v>9</v>
      </c>
      <c r="AU177" s="13" t="s">
        <v>9</v>
      </c>
      <c r="AV177" s="13" t="s">
        <v>9</v>
      </c>
      <c r="AW177" s="13" t="s">
        <v>9</v>
      </c>
      <c r="AX177" s="13" t="s">
        <v>9</v>
      </c>
      <c r="AY177" s="13" t="s">
        <v>9</v>
      </c>
      <c r="AZ177" s="13" t="s">
        <v>9</v>
      </c>
      <c r="BA177" s="13" t="s">
        <v>1802</v>
      </c>
      <c r="BB177" s="13" t="s">
        <v>1802</v>
      </c>
      <c r="BC177" s="13" t="s">
        <v>1802</v>
      </c>
      <c r="BD177" s="13" t="s">
        <v>9</v>
      </c>
      <c r="BE177" s="13" t="s">
        <v>9</v>
      </c>
      <c r="BF177" s="13" t="s">
        <v>9</v>
      </c>
      <c r="BG177" s="13" t="s">
        <v>545</v>
      </c>
      <c r="BH177" s="13" t="s">
        <v>9</v>
      </c>
      <c r="BI177" s="13" t="s">
        <v>1818</v>
      </c>
      <c r="BJ177" s="13" t="s">
        <v>9</v>
      </c>
      <c r="BK177" s="13" t="s">
        <v>9</v>
      </c>
      <c r="BL177" s="13" t="s">
        <v>9</v>
      </c>
      <c r="BM177" s="13" t="s">
        <v>9</v>
      </c>
      <c r="BN177" s="13" t="s">
        <v>9</v>
      </c>
      <c r="BO177" s="13" t="s">
        <v>9</v>
      </c>
      <c r="BP177" s="13" t="s">
        <v>9</v>
      </c>
      <c r="BQ177" s="13" t="s">
        <v>9</v>
      </c>
      <c r="BR177" s="13" t="s">
        <v>9</v>
      </c>
      <c r="BS177" s="13" t="s">
        <v>9</v>
      </c>
      <c r="BT177" s="13" t="s">
        <v>9</v>
      </c>
      <c r="BU177" s="13" t="s">
        <v>9</v>
      </c>
      <c r="BV177" s="13" t="s">
        <v>9</v>
      </c>
      <c r="BW177" s="13" t="s">
        <v>9</v>
      </c>
      <c r="BX177" s="13" t="s">
        <v>1702</v>
      </c>
      <c r="BY177" s="13" t="s">
        <v>1702</v>
      </c>
      <c r="BZ177" s="13" t="s">
        <v>1843</v>
      </c>
      <c r="CA177" s="13" t="s">
        <v>9</v>
      </c>
      <c r="CB177" s="13" t="s">
        <v>9</v>
      </c>
      <c r="CC177" s="13" t="s">
        <v>9</v>
      </c>
      <c r="CD177" s="13" t="s">
        <v>9</v>
      </c>
      <c r="CE177" s="13" t="s">
        <v>9</v>
      </c>
      <c r="CF177" s="13" t="s">
        <v>9</v>
      </c>
      <c r="CG177" s="13" t="s">
        <v>9</v>
      </c>
      <c r="CH177" s="13" t="s">
        <v>9</v>
      </c>
      <c r="CI177" s="13" t="s">
        <v>9</v>
      </c>
      <c r="CJ177" s="13" t="s">
        <v>1871</v>
      </c>
      <c r="CK177" s="13" t="s">
        <v>9</v>
      </c>
      <c r="CL177" s="13" t="s">
        <v>9</v>
      </c>
      <c r="CM177" s="13" t="s">
        <v>9</v>
      </c>
      <c r="CN177" s="13" t="s">
        <v>9</v>
      </c>
      <c r="CO177" s="13" t="s">
        <v>9</v>
      </c>
      <c r="CP177" s="13" t="s">
        <v>9</v>
      </c>
      <c r="CQ177" s="13" t="s">
        <v>9</v>
      </c>
      <c r="CR177" s="13" t="s">
        <v>1892</v>
      </c>
      <c r="CS177" s="13" t="s">
        <v>9</v>
      </c>
      <c r="CT177" s="13" t="s">
        <v>9</v>
      </c>
      <c r="CU177" s="13" t="s">
        <v>9</v>
      </c>
      <c r="CV177" s="13" t="s">
        <v>9</v>
      </c>
      <c r="CW177" s="13" t="s">
        <v>545</v>
      </c>
      <c r="CX177" s="13" t="s">
        <v>545</v>
      </c>
      <c r="CY177" s="13" t="s">
        <v>9</v>
      </c>
      <c r="CZ177" s="13" t="s">
        <v>9</v>
      </c>
      <c r="DA177" s="13" t="s">
        <v>1715</v>
      </c>
      <c r="DB177" s="13" t="s">
        <v>1715</v>
      </c>
      <c r="DC177" s="13" t="s">
        <v>9</v>
      </c>
      <c r="DD177" s="13" t="s">
        <v>9</v>
      </c>
      <c r="DE177" s="13" t="s">
        <v>9</v>
      </c>
      <c r="DF177" s="13" t="s">
        <v>9</v>
      </c>
      <c r="DG177" s="13" t="s">
        <v>1918</v>
      </c>
      <c r="DH177" s="13" t="s">
        <v>1924</v>
      </c>
      <c r="DI177" s="13" t="s">
        <v>1938</v>
      </c>
      <c r="DJ177" s="13" t="s">
        <v>9</v>
      </c>
      <c r="DK177" s="13" t="s">
        <v>9</v>
      </c>
      <c r="DL177" s="13" t="s">
        <v>9</v>
      </c>
      <c r="DM177" s="13" t="s">
        <v>9</v>
      </c>
      <c r="DN177" s="13" t="s">
        <v>9</v>
      </c>
      <c r="DO177" s="13" t="s">
        <v>9</v>
      </c>
      <c r="DP177" s="13" t="s">
        <v>9</v>
      </c>
      <c r="DQ177" s="68" t="s">
        <v>9</v>
      </c>
      <c r="DR177" s="13" t="s">
        <v>9</v>
      </c>
      <c r="DS177" s="13" t="s">
        <v>1970</v>
      </c>
      <c r="DT177" s="13" t="s">
        <v>9</v>
      </c>
      <c r="DU177" s="13" t="s">
        <v>9</v>
      </c>
      <c r="DV177" s="13" t="s">
        <v>9</v>
      </c>
      <c r="DW177" s="13" t="s">
        <v>9</v>
      </c>
      <c r="DX177" s="13" t="s">
        <v>1980</v>
      </c>
      <c r="DY177" s="13" t="s">
        <v>1984</v>
      </c>
      <c r="DZ177" s="13" t="s">
        <v>1984</v>
      </c>
      <c r="EA177" s="13" t="s">
        <v>1988</v>
      </c>
      <c r="EB177" s="13" t="s">
        <v>9</v>
      </c>
      <c r="EC177" s="13" t="s">
        <v>9</v>
      </c>
      <c r="ED177" s="13" t="s">
        <v>9</v>
      </c>
      <c r="EE177" s="13" t="s">
        <v>2012</v>
      </c>
      <c r="EF177" s="13" t="s">
        <v>9</v>
      </c>
      <c r="EG177" s="13" t="s">
        <v>9</v>
      </c>
      <c r="EH177" s="13" t="s">
        <v>9</v>
      </c>
      <c r="EI177" s="13" t="s">
        <v>9</v>
      </c>
      <c r="EJ177" s="13" t="s">
        <v>9</v>
      </c>
      <c r="EK177" s="13" t="s">
        <v>9</v>
      </c>
      <c r="EL177" s="99"/>
      <c r="EM177" s="99"/>
    </row>
    <row r="178" spans="1:143" s="13" customFormat="1" ht="15" customHeight="1" x14ac:dyDescent="0.25">
      <c r="A178" s="30" t="s">
        <v>738</v>
      </c>
      <c r="B178" s="97"/>
      <c r="C178" s="97"/>
      <c r="D178" s="97"/>
      <c r="E178" s="96"/>
      <c r="F178" s="96" t="s">
        <v>3538</v>
      </c>
      <c r="G178" s="4" t="s">
        <v>380</v>
      </c>
      <c r="H178" s="14" t="s">
        <v>5</v>
      </c>
      <c r="I178" s="14" t="s">
        <v>426</v>
      </c>
      <c r="J178" s="13" t="s">
        <v>9</v>
      </c>
      <c r="K178" s="13" t="s">
        <v>9</v>
      </c>
      <c r="L178" s="13" t="s">
        <v>9</v>
      </c>
      <c r="M178" s="13" t="s">
        <v>9</v>
      </c>
      <c r="N178" s="13" t="s">
        <v>9</v>
      </c>
      <c r="O178" s="47" t="s">
        <v>9</v>
      </c>
      <c r="P178" s="13" t="s">
        <v>9</v>
      </c>
      <c r="Q178" s="13" t="s">
        <v>9</v>
      </c>
      <c r="R178" s="13" t="s">
        <v>9</v>
      </c>
      <c r="S178" s="13" t="s">
        <v>1665</v>
      </c>
      <c r="T178" s="13" t="s">
        <v>1665</v>
      </c>
      <c r="U178" s="13" t="s">
        <v>9</v>
      </c>
      <c r="V178" s="13" t="s">
        <v>9</v>
      </c>
      <c r="W178" s="13" t="s">
        <v>9</v>
      </c>
      <c r="X178" s="13" t="s">
        <v>9</v>
      </c>
      <c r="Y178" s="13" t="s">
        <v>9</v>
      </c>
      <c r="Z178" s="13" t="s">
        <v>9</v>
      </c>
      <c r="AA178" s="13" t="s">
        <v>9</v>
      </c>
      <c r="AB178" s="13" t="s">
        <v>9</v>
      </c>
      <c r="AC178" s="13" t="s">
        <v>1753</v>
      </c>
      <c r="AD178" s="13" t="s">
        <v>9</v>
      </c>
      <c r="AE178" s="13" t="s">
        <v>9</v>
      </c>
      <c r="AF178" s="13" t="s">
        <v>9</v>
      </c>
      <c r="AG178" s="13" t="s">
        <v>1768</v>
      </c>
      <c r="AH178" s="13" t="s">
        <v>1629</v>
      </c>
      <c r="AI178" s="13" t="s">
        <v>1629</v>
      </c>
      <c r="AJ178" s="13" t="s">
        <v>1631</v>
      </c>
      <c r="AK178" s="13" t="s">
        <v>1631</v>
      </c>
      <c r="AL178" s="13" t="s">
        <v>9</v>
      </c>
      <c r="AM178" s="13" t="s">
        <v>9</v>
      </c>
      <c r="AN178" s="13" t="s">
        <v>1629</v>
      </c>
      <c r="AO178" s="13" t="s">
        <v>1629</v>
      </c>
      <c r="AP178" s="13" t="s">
        <v>1790</v>
      </c>
      <c r="AQ178" s="13" t="s">
        <v>9</v>
      </c>
      <c r="AR178" s="13" t="s">
        <v>9</v>
      </c>
      <c r="AS178" s="13" t="s">
        <v>9</v>
      </c>
      <c r="AT178" s="13" t="s">
        <v>9</v>
      </c>
      <c r="AU178" s="13" t="s">
        <v>9</v>
      </c>
      <c r="AV178" s="13" t="s">
        <v>9</v>
      </c>
      <c r="AW178" s="13" t="s">
        <v>9</v>
      </c>
      <c r="AX178" s="13" t="s">
        <v>9</v>
      </c>
      <c r="AY178" s="13" t="s">
        <v>9</v>
      </c>
      <c r="AZ178" s="13" t="s">
        <v>1753</v>
      </c>
      <c r="BA178" s="13" t="s">
        <v>1803</v>
      </c>
      <c r="BB178" s="13" t="s">
        <v>1803</v>
      </c>
      <c r="BC178" s="13" t="s">
        <v>1803</v>
      </c>
      <c r="BD178" s="13" t="s">
        <v>9</v>
      </c>
      <c r="BE178" s="13" t="s">
        <v>9</v>
      </c>
      <c r="BF178" s="13" t="s">
        <v>9</v>
      </c>
      <c r="BG178" s="13" t="s">
        <v>1629</v>
      </c>
      <c r="BH178" s="13" t="s">
        <v>9</v>
      </c>
      <c r="BI178" s="13" t="s">
        <v>1819</v>
      </c>
      <c r="BJ178" s="13" t="s">
        <v>9</v>
      </c>
      <c r="BK178" s="13" t="s">
        <v>9</v>
      </c>
      <c r="BL178" s="13" t="s">
        <v>1631</v>
      </c>
      <c r="BM178" s="13" t="s">
        <v>1631</v>
      </c>
      <c r="BN178" s="13" t="s">
        <v>9</v>
      </c>
      <c r="BO178" s="13" t="s">
        <v>9</v>
      </c>
      <c r="BP178" s="13" t="s">
        <v>9</v>
      </c>
      <c r="BQ178" s="13" t="s">
        <v>9</v>
      </c>
      <c r="BR178" s="13" t="s">
        <v>9</v>
      </c>
      <c r="BS178" s="13" t="s">
        <v>1753</v>
      </c>
      <c r="BT178" s="13" t="s">
        <v>9</v>
      </c>
      <c r="BU178" s="13" t="s">
        <v>9</v>
      </c>
      <c r="BV178" s="13" t="s">
        <v>9</v>
      </c>
      <c r="BW178" s="13" t="s">
        <v>9</v>
      </c>
      <c r="BX178" s="13" t="s">
        <v>9</v>
      </c>
      <c r="BY178" s="13" t="s">
        <v>9</v>
      </c>
      <c r="BZ178" s="13" t="s">
        <v>1839</v>
      </c>
      <c r="CA178" s="13" t="s">
        <v>9</v>
      </c>
      <c r="CB178" s="13" t="s">
        <v>9</v>
      </c>
      <c r="CC178" s="13" t="s">
        <v>9</v>
      </c>
      <c r="CD178" s="13" t="s">
        <v>9</v>
      </c>
      <c r="CE178" s="13" t="s">
        <v>9</v>
      </c>
      <c r="CF178" s="13" t="s">
        <v>9</v>
      </c>
      <c r="CG178" s="13" t="s">
        <v>9</v>
      </c>
      <c r="CH178" s="13" t="s">
        <v>9</v>
      </c>
      <c r="CI178" s="13" t="s">
        <v>9</v>
      </c>
      <c r="CJ178" s="13" t="s">
        <v>9</v>
      </c>
      <c r="CK178" s="13" t="s">
        <v>9</v>
      </c>
      <c r="CL178" s="13" t="s">
        <v>1631</v>
      </c>
      <c r="CM178" s="13" t="s">
        <v>1631</v>
      </c>
      <c r="CN178" s="13" t="s">
        <v>9</v>
      </c>
      <c r="CO178" s="13" t="s">
        <v>9</v>
      </c>
      <c r="CP178" s="13" t="s">
        <v>9</v>
      </c>
      <c r="CQ178" s="13" t="s">
        <v>9</v>
      </c>
      <c r="CR178" s="13" t="s">
        <v>9</v>
      </c>
      <c r="CS178" s="13" t="s">
        <v>9</v>
      </c>
      <c r="CT178" s="13" t="s">
        <v>9</v>
      </c>
      <c r="CU178" s="13" t="s">
        <v>9</v>
      </c>
      <c r="CV178" s="13" t="s">
        <v>9</v>
      </c>
      <c r="CW178" s="13" t="s">
        <v>1654</v>
      </c>
      <c r="CX178" s="13" t="s">
        <v>1654</v>
      </c>
      <c r="CY178" s="13" t="s">
        <v>9</v>
      </c>
      <c r="CZ178" s="13" t="s">
        <v>9</v>
      </c>
      <c r="DA178" s="13" t="s">
        <v>1716</v>
      </c>
      <c r="DB178" s="13" t="s">
        <v>1716</v>
      </c>
      <c r="DC178" s="13" t="s">
        <v>9</v>
      </c>
      <c r="DD178" s="13" t="s">
        <v>9</v>
      </c>
      <c r="DE178" s="13" t="s">
        <v>9</v>
      </c>
      <c r="DF178" s="13" t="s">
        <v>9</v>
      </c>
      <c r="DG178" s="13" t="s">
        <v>545</v>
      </c>
      <c r="DH178" s="13" t="s">
        <v>9</v>
      </c>
      <c r="DI178" s="13" t="s">
        <v>9</v>
      </c>
      <c r="DJ178" s="13" t="s">
        <v>9</v>
      </c>
      <c r="DK178" s="13" t="s">
        <v>9</v>
      </c>
      <c r="DL178" s="13" t="s">
        <v>9</v>
      </c>
      <c r="DM178" s="13" t="s">
        <v>9</v>
      </c>
      <c r="DN178" s="13" t="s">
        <v>9</v>
      </c>
      <c r="DO178" s="13" t="s">
        <v>9</v>
      </c>
      <c r="DP178" s="13" t="s">
        <v>9</v>
      </c>
      <c r="DQ178" s="68" t="s">
        <v>9</v>
      </c>
      <c r="DR178" s="13" t="s">
        <v>9</v>
      </c>
      <c r="DS178" s="13" t="s">
        <v>1971</v>
      </c>
      <c r="DT178" s="13" t="s">
        <v>9</v>
      </c>
      <c r="DU178" s="13" t="s">
        <v>9</v>
      </c>
      <c r="DV178" s="13" t="s">
        <v>9</v>
      </c>
      <c r="DW178" s="13" t="s">
        <v>9</v>
      </c>
      <c r="DX178" s="13" t="s">
        <v>9</v>
      </c>
      <c r="DY178" s="13" t="s">
        <v>9</v>
      </c>
      <c r="DZ178" s="13" t="s">
        <v>9</v>
      </c>
      <c r="EA178" s="13" t="s">
        <v>9</v>
      </c>
      <c r="EB178" s="13" t="s">
        <v>9</v>
      </c>
      <c r="EC178" s="13" t="s">
        <v>9</v>
      </c>
      <c r="ED178" s="13" t="s">
        <v>9</v>
      </c>
      <c r="EE178" s="13" t="s">
        <v>2011</v>
      </c>
      <c r="EF178" s="13" t="s">
        <v>9</v>
      </c>
      <c r="EG178" s="13" t="s">
        <v>9</v>
      </c>
      <c r="EH178" s="13" t="s">
        <v>9</v>
      </c>
      <c r="EI178" s="13" t="s">
        <v>9</v>
      </c>
      <c r="EJ178" s="13" t="s">
        <v>9</v>
      </c>
      <c r="EK178" s="13" t="s">
        <v>9</v>
      </c>
      <c r="EL178" s="99"/>
      <c r="EM178" s="99"/>
    </row>
    <row r="179" spans="1:143" s="13" customFormat="1" ht="15" customHeight="1" x14ac:dyDescent="0.25">
      <c r="A179" s="30" t="s">
        <v>739</v>
      </c>
      <c r="B179" s="97"/>
      <c r="C179" s="97"/>
      <c r="D179" s="97"/>
      <c r="E179" s="96"/>
      <c r="F179" s="96" t="s">
        <v>3538</v>
      </c>
      <c r="G179" s="4" t="s">
        <v>381</v>
      </c>
      <c r="H179" s="14" t="s">
        <v>5</v>
      </c>
      <c r="I179" s="14" t="s">
        <v>426</v>
      </c>
      <c r="J179" s="13" t="s">
        <v>9</v>
      </c>
      <c r="K179" s="13" t="s">
        <v>9</v>
      </c>
      <c r="L179" s="13" t="s">
        <v>9</v>
      </c>
      <c r="M179" s="13" t="s">
        <v>9</v>
      </c>
      <c r="N179" s="13" t="s">
        <v>9</v>
      </c>
      <c r="O179" s="47" t="s">
        <v>9</v>
      </c>
      <c r="P179" s="13" t="s">
        <v>9</v>
      </c>
      <c r="Q179" s="13" t="s">
        <v>9</v>
      </c>
      <c r="R179" s="13" t="s">
        <v>9</v>
      </c>
      <c r="S179" s="13" t="s">
        <v>9</v>
      </c>
      <c r="T179" s="13" t="s">
        <v>9</v>
      </c>
      <c r="U179" s="13" t="s">
        <v>9</v>
      </c>
      <c r="V179" s="13" t="s">
        <v>9</v>
      </c>
      <c r="W179" s="13" t="s">
        <v>9</v>
      </c>
      <c r="X179" s="13" t="s">
        <v>9</v>
      </c>
      <c r="Y179" s="13" t="s">
        <v>9</v>
      </c>
      <c r="Z179" s="13" t="s">
        <v>9</v>
      </c>
      <c r="AA179" s="13" t="s">
        <v>9</v>
      </c>
      <c r="AB179" s="13" t="s">
        <v>9</v>
      </c>
      <c r="AC179" s="13" t="s">
        <v>9</v>
      </c>
      <c r="AD179" s="13" t="s">
        <v>9</v>
      </c>
      <c r="AE179" s="13" t="s">
        <v>9</v>
      </c>
      <c r="AF179" s="13" t="s">
        <v>9</v>
      </c>
      <c r="AG179" s="13" t="s">
        <v>9</v>
      </c>
      <c r="AH179" s="13" t="s">
        <v>9</v>
      </c>
      <c r="AI179" s="13" t="s">
        <v>9</v>
      </c>
      <c r="AJ179" s="13" t="s">
        <v>9</v>
      </c>
      <c r="AK179" s="13" t="s">
        <v>9</v>
      </c>
      <c r="AL179" s="13" t="s">
        <v>9</v>
      </c>
      <c r="AM179" s="13" t="s">
        <v>9</v>
      </c>
      <c r="AN179" s="13" t="s">
        <v>9</v>
      </c>
      <c r="AO179" s="13" t="s">
        <v>9</v>
      </c>
      <c r="AP179" s="13" t="s">
        <v>9</v>
      </c>
      <c r="AQ179" s="13" t="s">
        <v>9</v>
      </c>
      <c r="AR179" s="13" t="s">
        <v>9</v>
      </c>
      <c r="AS179" s="13" t="s">
        <v>9</v>
      </c>
      <c r="AT179" s="13" t="s">
        <v>9</v>
      </c>
      <c r="AU179" s="13" t="s">
        <v>9</v>
      </c>
      <c r="AV179" s="13" t="s">
        <v>9</v>
      </c>
      <c r="AW179" s="13" t="s">
        <v>9</v>
      </c>
      <c r="AX179" s="13" t="s">
        <v>9</v>
      </c>
      <c r="AY179" s="13" t="s">
        <v>9</v>
      </c>
      <c r="AZ179" s="13" t="s">
        <v>9</v>
      </c>
      <c r="BA179" s="13" t="s">
        <v>9</v>
      </c>
      <c r="BB179" s="13" t="s">
        <v>9</v>
      </c>
      <c r="BC179" s="13" t="s">
        <v>9</v>
      </c>
      <c r="BD179" s="13" t="s">
        <v>9</v>
      </c>
      <c r="BE179" s="13" t="s">
        <v>9</v>
      </c>
      <c r="BF179" s="13" t="s">
        <v>9</v>
      </c>
      <c r="BG179" s="13" t="s">
        <v>9</v>
      </c>
      <c r="BH179" s="13" t="s">
        <v>9</v>
      </c>
      <c r="BI179" s="13" t="s">
        <v>9</v>
      </c>
      <c r="BJ179" s="13" t="s">
        <v>9</v>
      </c>
      <c r="BK179" s="13" t="s">
        <v>9</v>
      </c>
      <c r="BL179" s="13" t="s">
        <v>9</v>
      </c>
      <c r="BM179" s="13" t="s">
        <v>9</v>
      </c>
      <c r="BN179" s="13" t="s">
        <v>9</v>
      </c>
      <c r="BO179" s="13" t="s">
        <v>9</v>
      </c>
      <c r="BP179" s="13" t="s">
        <v>9</v>
      </c>
      <c r="BQ179" s="13" t="s">
        <v>9</v>
      </c>
      <c r="BR179" s="13" t="s">
        <v>9</v>
      </c>
      <c r="BS179" s="13" t="s">
        <v>9</v>
      </c>
      <c r="BT179" s="13" t="s">
        <v>9</v>
      </c>
      <c r="BU179" s="13" t="s">
        <v>9</v>
      </c>
      <c r="BV179" s="13" t="s">
        <v>9</v>
      </c>
      <c r="BW179" s="13" t="s">
        <v>9</v>
      </c>
      <c r="BX179" s="13" t="s">
        <v>9</v>
      </c>
      <c r="BY179" s="13" t="s">
        <v>9</v>
      </c>
      <c r="BZ179" s="13" t="s">
        <v>9</v>
      </c>
      <c r="CA179" s="13" t="s">
        <v>9</v>
      </c>
      <c r="CB179" s="13" t="s">
        <v>9</v>
      </c>
      <c r="CC179" s="13" t="s">
        <v>9</v>
      </c>
      <c r="CD179" s="13" t="s">
        <v>9</v>
      </c>
      <c r="CE179" s="13" t="s">
        <v>9</v>
      </c>
      <c r="CF179" s="13" t="s">
        <v>9</v>
      </c>
      <c r="CG179" s="13" t="s">
        <v>9</v>
      </c>
      <c r="CH179" s="13" t="s">
        <v>9</v>
      </c>
      <c r="CI179" s="13" t="s">
        <v>9</v>
      </c>
      <c r="CJ179" s="13" t="s">
        <v>9</v>
      </c>
      <c r="CK179" s="13" t="s">
        <v>9</v>
      </c>
      <c r="CL179" s="13" t="s">
        <v>9</v>
      </c>
      <c r="CM179" s="13" t="s">
        <v>9</v>
      </c>
      <c r="CN179" s="13" t="s">
        <v>9</v>
      </c>
      <c r="CO179" s="13" t="s">
        <v>9</v>
      </c>
      <c r="CP179" s="13" t="s">
        <v>9</v>
      </c>
      <c r="CQ179" s="13" t="s">
        <v>9</v>
      </c>
      <c r="CR179" s="13" t="s">
        <v>9</v>
      </c>
      <c r="CS179" s="13" t="s">
        <v>9</v>
      </c>
      <c r="CT179" s="13" t="s">
        <v>9</v>
      </c>
      <c r="CU179" s="13" t="s">
        <v>9</v>
      </c>
      <c r="CV179" s="13" t="s">
        <v>9</v>
      </c>
      <c r="CW179" s="13" t="s">
        <v>9</v>
      </c>
      <c r="CX179" s="13" t="s">
        <v>9</v>
      </c>
      <c r="CY179" s="13" t="s">
        <v>9</v>
      </c>
      <c r="CZ179" s="13" t="s">
        <v>9</v>
      </c>
      <c r="DA179" s="13" t="s">
        <v>9</v>
      </c>
      <c r="DB179" s="13" t="s">
        <v>9</v>
      </c>
      <c r="DC179" s="13" t="s">
        <v>9</v>
      </c>
      <c r="DD179" s="13" t="s">
        <v>9</v>
      </c>
      <c r="DE179" s="13" t="s">
        <v>9</v>
      </c>
      <c r="DF179" s="13" t="s">
        <v>9</v>
      </c>
      <c r="DG179" s="13" t="s">
        <v>9</v>
      </c>
      <c r="DH179" s="13" t="s">
        <v>9</v>
      </c>
      <c r="DI179" s="13" t="s">
        <v>9</v>
      </c>
      <c r="DJ179" s="13" t="s">
        <v>9</v>
      </c>
      <c r="DK179" s="13" t="s">
        <v>9</v>
      </c>
      <c r="DL179" s="13" t="s">
        <v>9</v>
      </c>
      <c r="DM179" s="13" t="s">
        <v>9</v>
      </c>
      <c r="DN179" s="13" t="s">
        <v>9</v>
      </c>
      <c r="DO179" s="13" t="s">
        <v>9</v>
      </c>
      <c r="DP179" s="13" t="s">
        <v>9</v>
      </c>
      <c r="DQ179" s="68" t="s">
        <v>9</v>
      </c>
      <c r="DR179" s="13" t="s">
        <v>9</v>
      </c>
      <c r="DS179" s="13" t="s">
        <v>9</v>
      </c>
      <c r="DT179" s="13" t="s">
        <v>9</v>
      </c>
      <c r="DU179" s="13" t="s">
        <v>9</v>
      </c>
      <c r="DV179" s="13" t="s">
        <v>9</v>
      </c>
      <c r="DW179" s="13" t="s">
        <v>9</v>
      </c>
      <c r="DX179" s="13" t="s">
        <v>9</v>
      </c>
      <c r="DY179" s="13" t="s">
        <v>9</v>
      </c>
      <c r="DZ179" s="13" t="s">
        <v>9</v>
      </c>
      <c r="EA179" s="13" t="s">
        <v>9</v>
      </c>
      <c r="EB179" s="13" t="s">
        <v>9</v>
      </c>
      <c r="EC179" s="13" t="s">
        <v>9</v>
      </c>
      <c r="ED179" s="13" t="s">
        <v>9</v>
      </c>
      <c r="EE179" s="13" t="s">
        <v>9</v>
      </c>
      <c r="EF179" s="13" t="s">
        <v>9</v>
      </c>
      <c r="EG179" s="13" t="s">
        <v>9</v>
      </c>
      <c r="EH179" s="13" t="s">
        <v>9</v>
      </c>
      <c r="EI179" s="13" t="s">
        <v>9</v>
      </c>
      <c r="EJ179" s="13" t="s">
        <v>9</v>
      </c>
      <c r="EK179" s="13" t="s">
        <v>9</v>
      </c>
      <c r="EL179" s="99"/>
      <c r="EM179" s="99"/>
    </row>
    <row r="180" spans="1:143" s="13" customFormat="1" ht="15" customHeight="1" x14ac:dyDescent="0.25">
      <c r="A180" s="30" t="s">
        <v>740</v>
      </c>
      <c r="B180" s="97"/>
      <c r="C180" s="97"/>
      <c r="D180" s="97"/>
      <c r="E180" s="96"/>
      <c r="F180" s="96" t="s">
        <v>3538</v>
      </c>
      <c r="G180" s="4" t="s">
        <v>382</v>
      </c>
      <c r="H180" s="14" t="s">
        <v>5</v>
      </c>
      <c r="I180" s="14" t="s">
        <v>426</v>
      </c>
      <c r="J180" s="13" t="s">
        <v>9</v>
      </c>
      <c r="K180" s="13" t="s">
        <v>9</v>
      </c>
      <c r="L180" s="13" t="s">
        <v>9</v>
      </c>
      <c r="M180" s="13" t="s">
        <v>9</v>
      </c>
      <c r="N180" s="13" t="s">
        <v>9</v>
      </c>
      <c r="O180" s="47" t="s">
        <v>9</v>
      </c>
      <c r="P180" s="13" t="s">
        <v>9</v>
      </c>
      <c r="Q180" s="13" t="s">
        <v>9</v>
      </c>
      <c r="R180" s="13" t="s">
        <v>9</v>
      </c>
      <c r="S180" s="13" t="s">
        <v>1664</v>
      </c>
      <c r="T180" s="13" t="s">
        <v>1664</v>
      </c>
      <c r="U180" s="13" t="s">
        <v>9</v>
      </c>
      <c r="V180" s="13" t="s">
        <v>9</v>
      </c>
      <c r="W180" s="13" t="s">
        <v>9</v>
      </c>
      <c r="X180" s="13" t="s">
        <v>9</v>
      </c>
      <c r="Y180" s="13" t="s">
        <v>9</v>
      </c>
      <c r="Z180" s="13" t="s">
        <v>9</v>
      </c>
      <c r="AA180" s="13" t="s">
        <v>9</v>
      </c>
      <c r="AB180" s="13" t="s">
        <v>9</v>
      </c>
      <c r="AC180" s="13" t="s">
        <v>9</v>
      </c>
      <c r="AD180" s="13" t="s">
        <v>9</v>
      </c>
      <c r="AE180" s="13" t="s">
        <v>9</v>
      </c>
      <c r="AF180" s="13" t="s">
        <v>1760</v>
      </c>
      <c r="AG180" s="13" t="s">
        <v>9</v>
      </c>
      <c r="AH180" s="13" t="s">
        <v>9</v>
      </c>
      <c r="AI180" s="13" t="s">
        <v>9</v>
      </c>
      <c r="AJ180" s="13" t="s">
        <v>9</v>
      </c>
      <c r="AK180" s="13" t="s">
        <v>9</v>
      </c>
      <c r="AL180" s="13" t="s">
        <v>9</v>
      </c>
      <c r="AM180" s="13" t="s">
        <v>9</v>
      </c>
      <c r="AN180" s="13" t="s">
        <v>545</v>
      </c>
      <c r="AO180" s="13" t="s">
        <v>545</v>
      </c>
      <c r="AP180" s="13" t="s">
        <v>9</v>
      </c>
      <c r="AQ180" s="13" t="s">
        <v>9</v>
      </c>
      <c r="AR180" s="13" t="s">
        <v>9</v>
      </c>
      <c r="AS180" s="13" t="s">
        <v>9</v>
      </c>
      <c r="AT180" s="13" t="s">
        <v>9</v>
      </c>
      <c r="AU180" s="13" t="s">
        <v>9</v>
      </c>
      <c r="AV180" s="13" t="s">
        <v>9</v>
      </c>
      <c r="AW180" s="13" t="s">
        <v>9</v>
      </c>
      <c r="AX180" s="13" t="s">
        <v>9</v>
      </c>
      <c r="AY180" s="13" t="s">
        <v>9</v>
      </c>
      <c r="AZ180" s="13" t="s">
        <v>9</v>
      </c>
      <c r="BA180" s="13" t="s">
        <v>9</v>
      </c>
      <c r="BB180" s="13" t="s">
        <v>9</v>
      </c>
      <c r="BC180" s="13" t="s">
        <v>9</v>
      </c>
      <c r="BD180" s="13" t="s">
        <v>9</v>
      </c>
      <c r="BE180" s="13" t="s">
        <v>9</v>
      </c>
      <c r="BF180" s="13" t="s">
        <v>9</v>
      </c>
      <c r="BG180" s="13" t="s">
        <v>9</v>
      </c>
      <c r="BH180" s="13" t="s">
        <v>9</v>
      </c>
      <c r="BI180" s="13" t="s">
        <v>9</v>
      </c>
      <c r="BJ180" s="13" t="s">
        <v>9</v>
      </c>
      <c r="BK180" s="13" t="s">
        <v>9</v>
      </c>
      <c r="BL180" s="13" t="s">
        <v>9</v>
      </c>
      <c r="BM180" s="13" t="s">
        <v>9</v>
      </c>
      <c r="BN180" s="13" t="s">
        <v>9</v>
      </c>
      <c r="BO180" s="13" t="s">
        <v>9</v>
      </c>
      <c r="BP180" s="13" t="s">
        <v>9</v>
      </c>
      <c r="BQ180" s="13" t="s">
        <v>9</v>
      </c>
      <c r="BR180" s="13" t="s">
        <v>9</v>
      </c>
      <c r="BS180" s="13" t="s">
        <v>9</v>
      </c>
      <c r="BT180" s="13" t="s">
        <v>9</v>
      </c>
      <c r="BU180" s="13" t="s">
        <v>9</v>
      </c>
      <c r="BV180" s="13" t="s">
        <v>9</v>
      </c>
      <c r="BW180" s="13" t="s">
        <v>9</v>
      </c>
      <c r="BX180" s="13" t="s">
        <v>9</v>
      </c>
      <c r="BY180" s="13" t="s">
        <v>9</v>
      </c>
      <c r="BZ180" s="13" t="s">
        <v>9</v>
      </c>
      <c r="CA180" s="13" t="s">
        <v>9</v>
      </c>
      <c r="CB180" s="13" t="s">
        <v>9</v>
      </c>
      <c r="CC180" s="13" t="s">
        <v>9</v>
      </c>
      <c r="CD180" s="13" t="s">
        <v>9</v>
      </c>
      <c r="CE180" s="13" t="s">
        <v>9</v>
      </c>
      <c r="CF180" s="13" t="s">
        <v>9</v>
      </c>
      <c r="CG180" s="13" t="s">
        <v>9</v>
      </c>
      <c r="CH180" s="13" t="s">
        <v>9</v>
      </c>
      <c r="CI180" s="13" t="s">
        <v>9</v>
      </c>
      <c r="CJ180" s="13" t="s">
        <v>9</v>
      </c>
      <c r="CK180" s="13" t="s">
        <v>9</v>
      </c>
      <c r="CL180" s="13" t="s">
        <v>9</v>
      </c>
      <c r="CM180" s="13" t="s">
        <v>9</v>
      </c>
      <c r="CN180" s="13" t="s">
        <v>9</v>
      </c>
      <c r="CO180" s="13" t="s">
        <v>9</v>
      </c>
      <c r="CP180" s="13" t="s">
        <v>9</v>
      </c>
      <c r="CQ180" s="13" t="s">
        <v>9</v>
      </c>
      <c r="CR180" s="13" t="s">
        <v>9</v>
      </c>
      <c r="CS180" s="13" t="s">
        <v>9</v>
      </c>
      <c r="CT180" s="13" t="s">
        <v>9</v>
      </c>
      <c r="CU180" s="13" t="s">
        <v>9</v>
      </c>
      <c r="CV180" s="13" t="s">
        <v>9</v>
      </c>
      <c r="CW180" s="13" t="s">
        <v>9</v>
      </c>
      <c r="CX180" s="13" t="s">
        <v>9</v>
      </c>
      <c r="CY180" s="13" t="s">
        <v>9</v>
      </c>
      <c r="CZ180" s="13" t="s">
        <v>9</v>
      </c>
      <c r="DA180" s="13" t="s">
        <v>9</v>
      </c>
      <c r="DB180" s="13" t="s">
        <v>9</v>
      </c>
      <c r="DC180" s="13" t="s">
        <v>9</v>
      </c>
      <c r="DD180" s="13" t="s">
        <v>9</v>
      </c>
      <c r="DE180" s="13" t="s">
        <v>9</v>
      </c>
      <c r="DF180" s="13" t="s">
        <v>9</v>
      </c>
      <c r="DG180" s="13" t="s">
        <v>9</v>
      </c>
      <c r="DH180" s="13" t="s">
        <v>9</v>
      </c>
      <c r="DI180" s="13" t="s">
        <v>9</v>
      </c>
      <c r="DJ180" s="13" t="s">
        <v>9</v>
      </c>
      <c r="DK180" s="13" t="s">
        <v>9</v>
      </c>
      <c r="DL180" s="13" t="s">
        <v>9</v>
      </c>
      <c r="DM180" s="13" t="s">
        <v>9</v>
      </c>
      <c r="DN180" s="13" t="s">
        <v>9</v>
      </c>
      <c r="DO180" s="13" t="s">
        <v>9</v>
      </c>
      <c r="DP180" s="13" t="s">
        <v>9</v>
      </c>
      <c r="DQ180" s="68" t="s">
        <v>9</v>
      </c>
      <c r="DR180" s="13" t="s">
        <v>9</v>
      </c>
      <c r="DS180" s="13" t="s">
        <v>9</v>
      </c>
      <c r="DT180" s="13" t="s">
        <v>9</v>
      </c>
      <c r="DU180" s="13" t="s">
        <v>9</v>
      </c>
      <c r="DV180" s="13" t="s">
        <v>9</v>
      </c>
      <c r="DW180" s="13" t="s">
        <v>9</v>
      </c>
      <c r="DX180" s="13" t="s">
        <v>9</v>
      </c>
      <c r="DY180" s="13" t="s">
        <v>9</v>
      </c>
      <c r="DZ180" s="13" t="s">
        <v>9</v>
      </c>
      <c r="EA180" s="13" t="s">
        <v>9</v>
      </c>
      <c r="EB180" s="13" t="s">
        <v>9</v>
      </c>
      <c r="EC180" s="13" t="s">
        <v>9</v>
      </c>
      <c r="ED180" s="13" t="s">
        <v>9</v>
      </c>
      <c r="EE180" s="13" t="s">
        <v>9</v>
      </c>
      <c r="EF180" s="13" t="s">
        <v>9</v>
      </c>
      <c r="EG180" s="13" t="s">
        <v>9</v>
      </c>
      <c r="EH180" s="13" t="s">
        <v>9</v>
      </c>
      <c r="EI180" s="13" t="s">
        <v>9</v>
      </c>
      <c r="EJ180" s="13" t="s">
        <v>9</v>
      </c>
      <c r="EK180" s="13" t="s">
        <v>9</v>
      </c>
      <c r="EL180" s="99"/>
      <c r="EM180" s="99"/>
    </row>
    <row r="181" spans="1:143" s="13" customFormat="1" ht="15" customHeight="1" x14ac:dyDescent="0.25">
      <c r="A181" s="30" t="s">
        <v>741</v>
      </c>
      <c r="B181" s="97"/>
      <c r="C181" s="97"/>
      <c r="D181" s="97"/>
      <c r="E181" s="96"/>
      <c r="F181" s="96" t="s">
        <v>3538</v>
      </c>
      <c r="G181" s="4" t="s">
        <v>384</v>
      </c>
      <c r="H181" s="14" t="s">
        <v>5</v>
      </c>
      <c r="I181" s="14" t="s">
        <v>426</v>
      </c>
      <c r="J181" s="13" t="s">
        <v>9</v>
      </c>
      <c r="K181" s="13" t="s">
        <v>9</v>
      </c>
      <c r="L181" s="13" t="s">
        <v>9</v>
      </c>
      <c r="M181" s="13" t="s">
        <v>9</v>
      </c>
      <c r="N181" s="13" t="s">
        <v>9</v>
      </c>
      <c r="O181" s="47" t="s">
        <v>9</v>
      </c>
      <c r="P181" s="13" t="s">
        <v>9</v>
      </c>
      <c r="Q181" s="13" t="s">
        <v>9</v>
      </c>
      <c r="R181" s="13" t="s">
        <v>9</v>
      </c>
      <c r="S181" s="13" t="s">
        <v>9</v>
      </c>
      <c r="T181" s="13" t="s">
        <v>9</v>
      </c>
      <c r="U181" s="13" t="s">
        <v>9</v>
      </c>
      <c r="V181" s="13" t="s">
        <v>9</v>
      </c>
      <c r="W181" s="13" t="s">
        <v>9</v>
      </c>
      <c r="X181" s="13" t="s">
        <v>9</v>
      </c>
      <c r="Y181" s="13" t="s">
        <v>9</v>
      </c>
      <c r="Z181" s="13" t="s">
        <v>9</v>
      </c>
      <c r="AA181" s="13" t="s">
        <v>9</v>
      </c>
      <c r="AB181" s="13" t="s">
        <v>9</v>
      </c>
      <c r="AC181" s="13" t="s">
        <v>9</v>
      </c>
      <c r="AD181" s="13" t="s">
        <v>9</v>
      </c>
      <c r="AE181" s="13" t="s">
        <v>9</v>
      </c>
      <c r="AF181" s="13" t="s">
        <v>9</v>
      </c>
      <c r="AG181" s="13" t="s">
        <v>1765</v>
      </c>
      <c r="AH181" s="13" t="s">
        <v>545</v>
      </c>
      <c r="AI181" s="13" t="s">
        <v>545</v>
      </c>
      <c r="AJ181" s="13" t="s">
        <v>9</v>
      </c>
      <c r="AK181" s="13" t="s">
        <v>9</v>
      </c>
      <c r="AL181" s="13" t="s">
        <v>9</v>
      </c>
      <c r="AM181" s="13" t="s">
        <v>9</v>
      </c>
      <c r="AN181" s="13" t="s">
        <v>545</v>
      </c>
      <c r="AO181" s="13" t="s">
        <v>545</v>
      </c>
      <c r="AP181" s="13" t="s">
        <v>545</v>
      </c>
      <c r="AQ181" s="13" t="s">
        <v>9</v>
      </c>
      <c r="AR181" s="13" t="s">
        <v>9</v>
      </c>
      <c r="AS181" s="13" t="s">
        <v>9</v>
      </c>
      <c r="AT181" s="13" t="s">
        <v>9</v>
      </c>
      <c r="AU181" s="13" t="s">
        <v>9</v>
      </c>
      <c r="AV181" s="13" t="s">
        <v>9</v>
      </c>
      <c r="AW181" s="13" t="s">
        <v>9</v>
      </c>
      <c r="AX181" s="13" t="s">
        <v>9</v>
      </c>
      <c r="AY181" s="13" t="s">
        <v>9</v>
      </c>
      <c r="AZ181" s="13" t="s">
        <v>9</v>
      </c>
      <c r="BA181" s="13" t="s">
        <v>9</v>
      </c>
      <c r="BB181" s="13" t="s">
        <v>9</v>
      </c>
      <c r="BC181" s="13" t="s">
        <v>9</v>
      </c>
      <c r="BD181" s="13" t="s">
        <v>9</v>
      </c>
      <c r="BE181" s="13" t="s">
        <v>9</v>
      </c>
      <c r="BF181" s="13" t="s">
        <v>9</v>
      </c>
      <c r="BG181" s="13" t="s">
        <v>545</v>
      </c>
      <c r="BH181" s="13" t="s">
        <v>9</v>
      </c>
      <c r="BI181" s="13" t="s">
        <v>9</v>
      </c>
      <c r="BJ181" s="13" t="s">
        <v>1686</v>
      </c>
      <c r="BK181" s="13" t="s">
        <v>1686</v>
      </c>
      <c r="BL181" s="13" t="s">
        <v>9</v>
      </c>
      <c r="BM181" s="13" t="s">
        <v>9</v>
      </c>
      <c r="BN181" s="13" t="s">
        <v>9</v>
      </c>
      <c r="BO181" s="13" t="s">
        <v>9</v>
      </c>
      <c r="BP181" s="13" t="s">
        <v>9</v>
      </c>
      <c r="BQ181" s="13" t="s">
        <v>9</v>
      </c>
      <c r="BR181" s="13" t="s">
        <v>9</v>
      </c>
      <c r="BS181" s="13" t="s">
        <v>9</v>
      </c>
      <c r="BT181" s="13" t="s">
        <v>9</v>
      </c>
      <c r="BU181" s="13" t="s">
        <v>9</v>
      </c>
      <c r="BV181" s="13" t="s">
        <v>9</v>
      </c>
      <c r="BW181" s="13" t="s">
        <v>9</v>
      </c>
      <c r="BX181" s="13" t="s">
        <v>9</v>
      </c>
      <c r="BY181" s="13" t="s">
        <v>9</v>
      </c>
      <c r="BZ181" s="13" t="s">
        <v>9</v>
      </c>
      <c r="CA181" s="13" t="s">
        <v>9</v>
      </c>
      <c r="CB181" s="13" t="s">
        <v>9</v>
      </c>
      <c r="CC181" s="13" t="s">
        <v>9</v>
      </c>
      <c r="CD181" s="13" t="s">
        <v>9</v>
      </c>
      <c r="CE181" s="13" t="s">
        <v>9</v>
      </c>
      <c r="CF181" s="13" t="s">
        <v>9</v>
      </c>
      <c r="CG181" s="13" t="s">
        <v>9</v>
      </c>
      <c r="CH181" s="13" t="s">
        <v>545</v>
      </c>
      <c r="CI181" s="13" t="s">
        <v>545</v>
      </c>
      <c r="CJ181" s="13" t="s">
        <v>9</v>
      </c>
      <c r="CK181" s="13" t="s">
        <v>9</v>
      </c>
      <c r="CL181" s="13" t="s">
        <v>9</v>
      </c>
      <c r="CM181" s="13" t="s">
        <v>9</v>
      </c>
      <c r="CN181" s="13" t="s">
        <v>9</v>
      </c>
      <c r="CO181" s="13" t="s">
        <v>9</v>
      </c>
      <c r="CP181" s="13" t="s">
        <v>9</v>
      </c>
      <c r="CQ181" s="13" t="s">
        <v>9</v>
      </c>
      <c r="CR181" s="13" t="s">
        <v>1894</v>
      </c>
      <c r="CS181" s="13" t="s">
        <v>9</v>
      </c>
      <c r="CT181" s="13" t="s">
        <v>9</v>
      </c>
      <c r="CU181" s="13" t="s">
        <v>9</v>
      </c>
      <c r="CV181" s="13" t="s">
        <v>9</v>
      </c>
      <c r="CW181" s="13" t="s">
        <v>9</v>
      </c>
      <c r="CX181" s="13" t="s">
        <v>9</v>
      </c>
      <c r="CY181" s="13" t="s">
        <v>9</v>
      </c>
      <c r="CZ181" s="13" t="s">
        <v>9</v>
      </c>
      <c r="DA181" s="13" t="s">
        <v>545</v>
      </c>
      <c r="DB181" s="13" t="s">
        <v>545</v>
      </c>
      <c r="DC181" s="13" t="s">
        <v>9</v>
      </c>
      <c r="DD181" s="13" t="s">
        <v>9</v>
      </c>
      <c r="DE181" s="13" t="s">
        <v>9</v>
      </c>
      <c r="DF181" s="13" t="s">
        <v>9</v>
      </c>
      <c r="DG181" s="13" t="s">
        <v>545</v>
      </c>
      <c r="DH181" s="13" t="s">
        <v>1923</v>
      </c>
      <c r="DI181" s="13" t="s">
        <v>9</v>
      </c>
      <c r="DJ181" s="13" t="s">
        <v>9</v>
      </c>
      <c r="DK181" s="13" t="s">
        <v>9</v>
      </c>
      <c r="DL181" s="13" t="s">
        <v>9</v>
      </c>
      <c r="DM181" s="13" t="s">
        <v>9</v>
      </c>
      <c r="DN181" s="13" t="s">
        <v>9</v>
      </c>
      <c r="DO181" s="13" t="s">
        <v>9</v>
      </c>
      <c r="DP181" s="13" t="s">
        <v>9</v>
      </c>
      <c r="DQ181" s="68" t="s">
        <v>9</v>
      </c>
      <c r="DR181" s="13" t="s">
        <v>9</v>
      </c>
      <c r="DS181" s="13" t="s">
        <v>9</v>
      </c>
      <c r="DT181" s="13" t="s">
        <v>9</v>
      </c>
      <c r="DU181" s="13" t="s">
        <v>9</v>
      </c>
      <c r="DV181" s="13" t="s">
        <v>9</v>
      </c>
      <c r="DW181" s="13" t="s">
        <v>9</v>
      </c>
      <c r="DX181" s="13" t="s">
        <v>9</v>
      </c>
      <c r="DY181" s="13" t="s">
        <v>9</v>
      </c>
      <c r="DZ181" s="13" t="s">
        <v>9</v>
      </c>
      <c r="EA181" s="13" t="s">
        <v>9</v>
      </c>
      <c r="EB181" s="13" t="s">
        <v>9</v>
      </c>
      <c r="EC181" s="13" t="s">
        <v>9</v>
      </c>
      <c r="ED181" s="13" t="s">
        <v>9</v>
      </c>
      <c r="EE181" s="13" t="s">
        <v>545</v>
      </c>
      <c r="EF181" s="13" t="s">
        <v>9</v>
      </c>
      <c r="EG181" s="13" t="s">
        <v>9</v>
      </c>
      <c r="EH181" s="13" t="s">
        <v>9</v>
      </c>
      <c r="EI181" s="13" t="s">
        <v>9</v>
      </c>
      <c r="EJ181" s="13" t="s">
        <v>9</v>
      </c>
      <c r="EK181" s="13" t="s">
        <v>9</v>
      </c>
      <c r="EL181" s="99"/>
      <c r="EM181" s="99"/>
    </row>
    <row r="182" spans="1:143" s="13" customFormat="1" ht="15" customHeight="1" x14ac:dyDescent="0.25">
      <c r="A182" s="30" t="s">
        <v>742</v>
      </c>
      <c r="B182" s="97"/>
      <c r="C182" s="97"/>
      <c r="D182" s="97"/>
      <c r="E182" s="96"/>
      <c r="F182" s="96" t="s">
        <v>3538</v>
      </c>
      <c r="G182" s="4" t="s">
        <v>383</v>
      </c>
      <c r="H182" s="14" t="s">
        <v>5</v>
      </c>
      <c r="I182" s="14" t="s">
        <v>426</v>
      </c>
      <c r="J182" s="13" t="s">
        <v>9</v>
      </c>
      <c r="K182" s="13" t="s">
        <v>9</v>
      </c>
      <c r="L182" s="13" t="s">
        <v>9</v>
      </c>
      <c r="M182" s="13" t="s">
        <v>9</v>
      </c>
      <c r="N182" s="13" t="s">
        <v>9</v>
      </c>
      <c r="O182" s="47" t="s">
        <v>9</v>
      </c>
      <c r="P182" s="13" t="s">
        <v>9</v>
      </c>
      <c r="Q182" s="13" t="s">
        <v>9</v>
      </c>
      <c r="R182" s="13" t="s">
        <v>9</v>
      </c>
      <c r="S182" s="13" t="s">
        <v>9</v>
      </c>
      <c r="T182" s="13" t="s">
        <v>9</v>
      </c>
      <c r="U182" s="13" t="s">
        <v>9</v>
      </c>
      <c r="V182" s="13" t="s">
        <v>9</v>
      </c>
      <c r="W182" s="13" t="s">
        <v>1623</v>
      </c>
      <c r="X182" s="13" t="s">
        <v>1623</v>
      </c>
      <c r="Y182" s="13" t="s">
        <v>9</v>
      </c>
      <c r="Z182" s="13" t="s">
        <v>9</v>
      </c>
      <c r="AA182" s="13" t="s">
        <v>9</v>
      </c>
      <c r="AB182" s="13" t="s">
        <v>9</v>
      </c>
      <c r="AC182" s="13" t="s">
        <v>9</v>
      </c>
      <c r="AD182" s="13" t="s">
        <v>9</v>
      </c>
      <c r="AE182" s="13" t="s">
        <v>9</v>
      </c>
      <c r="AF182" s="13" t="s">
        <v>9</v>
      </c>
      <c r="AG182" s="13" t="s">
        <v>9</v>
      </c>
      <c r="AH182" s="13" t="s">
        <v>1630</v>
      </c>
      <c r="AI182" s="13" t="s">
        <v>1630</v>
      </c>
      <c r="AJ182" s="13" t="s">
        <v>1630</v>
      </c>
      <c r="AK182" s="13" t="s">
        <v>1630</v>
      </c>
      <c r="AL182" s="13" t="s">
        <v>9</v>
      </c>
      <c r="AM182" s="13" t="s">
        <v>1783</v>
      </c>
      <c r="AN182" s="13" t="s">
        <v>1634</v>
      </c>
      <c r="AO182" s="13" t="s">
        <v>1634</v>
      </c>
      <c r="AP182" s="13" t="s">
        <v>9</v>
      </c>
      <c r="AQ182" s="13" t="s">
        <v>9</v>
      </c>
      <c r="AR182" s="13" t="s">
        <v>9</v>
      </c>
      <c r="AS182" s="13" t="s">
        <v>9</v>
      </c>
      <c r="AT182" s="13" t="s">
        <v>9</v>
      </c>
      <c r="AU182" s="13" t="s">
        <v>9</v>
      </c>
      <c r="AV182" s="13" t="s">
        <v>9</v>
      </c>
      <c r="AW182" s="13" t="s">
        <v>9</v>
      </c>
      <c r="AX182" s="13" t="s">
        <v>9</v>
      </c>
      <c r="AY182" s="13" t="s">
        <v>9</v>
      </c>
      <c r="AZ182" s="13" t="s">
        <v>9</v>
      </c>
      <c r="BA182" s="13" t="s">
        <v>9</v>
      </c>
      <c r="BB182" s="13" t="s">
        <v>9</v>
      </c>
      <c r="BC182" s="13" t="s">
        <v>9</v>
      </c>
      <c r="BD182" s="13" t="s">
        <v>9</v>
      </c>
      <c r="BE182" s="13" t="s">
        <v>9</v>
      </c>
      <c r="BF182" s="13" t="s">
        <v>9</v>
      </c>
      <c r="BG182" s="13" t="s">
        <v>1639</v>
      </c>
      <c r="BH182" s="13" t="s">
        <v>9</v>
      </c>
      <c r="BI182" s="13" t="s">
        <v>9</v>
      </c>
      <c r="BJ182" s="13" t="s">
        <v>1623</v>
      </c>
      <c r="BK182" s="13" t="s">
        <v>1623</v>
      </c>
      <c r="BL182" s="13" t="s">
        <v>9</v>
      </c>
      <c r="BM182" s="13" t="s">
        <v>9</v>
      </c>
      <c r="BN182" s="13" t="s">
        <v>9</v>
      </c>
      <c r="BO182" s="13" t="s">
        <v>9</v>
      </c>
      <c r="BP182" s="13" t="s">
        <v>9</v>
      </c>
      <c r="BQ182" s="13" t="s">
        <v>9</v>
      </c>
      <c r="BR182" s="13" t="s">
        <v>9</v>
      </c>
      <c r="BS182" s="13" t="s">
        <v>9</v>
      </c>
      <c r="BT182" s="13" t="s">
        <v>9</v>
      </c>
      <c r="BU182" s="13" t="s">
        <v>9</v>
      </c>
      <c r="BV182" s="13" t="s">
        <v>9</v>
      </c>
      <c r="BW182" s="13" t="s">
        <v>9</v>
      </c>
      <c r="BX182" s="13" t="s">
        <v>9</v>
      </c>
      <c r="BY182" s="13" t="s">
        <v>9</v>
      </c>
      <c r="BZ182" s="13" t="s">
        <v>1630</v>
      </c>
      <c r="CA182" s="13" t="s">
        <v>1849</v>
      </c>
      <c r="CB182" s="13" t="s">
        <v>9</v>
      </c>
      <c r="CC182" s="13" t="s">
        <v>9</v>
      </c>
      <c r="CD182" s="13" t="s">
        <v>9</v>
      </c>
      <c r="CE182" s="13" t="s">
        <v>9</v>
      </c>
      <c r="CF182" s="13" t="s">
        <v>9</v>
      </c>
      <c r="CG182" s="13" t="s">
        <v>9</v>
      </c>
      <c r="CH182" s="13" t="s">
        <v>9</v>
      </c>
      <c r="CI182" s="13" t="s">
        <v>9</v>
      </c>
      <c r="CJ182" s="13" t="s">
        <v>9</v>
      </c>
      <c r="CK182" s="13" t="s">
        <v>1623</v>
      </c>
      <c r="CL182" s="13" t="s">
        <v>9</v>
      </c>
      <c r="CM182" s="13" t="s">
        <v>9</v>
      </c>
      <c r="CN182" s="13" t="s">
        <v>1880</v>
      </c>
      <c r="CO182" s="13" t="s">
        <v>9</v>
      </c>
      <c r="CP182" s="13" t="s">
        <v>9</v>
      </c>
      <c r="CQ182" s="13" t="s">
        <v>9</v>
      </c>
      <c r="CR182" s="13" t="s">
        <v>9</v>
      </c>
      <c r="CS182" s="13" t="s">
        <v>9</v>
      </c>
      <c r="CT182" s="13" t="s">
        <v>9</v>
      </c>
      <c r="CU182" s="13" t="s">
        <v>9</v>
      </c>
      <c r="CV182" s="13" t="s">
        <v>9</v>
      </c>
      <c r="CW182" s="13" t="s">
        <v>9</v>
      </c>
      <c r="CX182" s="13" t="s">
        <v>9</v>
      </c>
      <c r="CY182" s="13" t="s">
        <v>9</v>
      </c>
      <c r="CZ182" s="13" t="s">
        <v>9</v>
      </c>
      <c r="DA182" s="13" t="s">
        <v>9</v>
      </c>
      <c r="DB182" s="13" t="s">
        <v>9</v>
      </c>
      <c r="DC182" s="13" t="s">
        <v>9</v>
      </c>
      <c r="DD182" s="13" t="s">
        <v>9</v>
      </c>
      <c r="DE182" s="13" t="s">
        <v>9</v>
      </c>
      <c r="DF182" s="13" t="s">
        <v>9</v>
      </c>
      <c r="DG182" s="13" t="s">
        <v>9</v>
      </c>
      <c r="DH182" s="13" t="s">
        <v>1925</v>
      </c>
      <c r="DI182" s="13" t="s">
        <v>1937</v>
      </c>
      <c r="DJ182" s="13" t="s">
        <v>9</v>
      </c>
      <c r="DK182" s="13" t="s">
        <v>9</v>
      </c>
      <c r="DL182" s="13" t="s">
        <v>9</v>
      </c>
      <c r="DM182" s="13" t="s">
        <v>9</v>
      </c>
      <c r="DN182" s="13" t="s">
        <v>9</v>
      </c>
      <c r="DO182" s="13" t="s">
        <v>9</v>
      </c>
      <c r="DP182" s="13" t="s">
        <v>9</v>
      </c>
      <c r="DQ182" s="68" t="s">
        <v>9</v>
      </c>
      <c r="DR182" s="13" t="s">
        <v>9</v>
      </c>
      <c r="DS182" s="13" t="s">
        <v>9</v>
      </c>
      <c r="DT182" s="13" t="s">
        <v>9</v>
      </c>
      <c r="DU182" s="13" t="s">
        <v>9</v>
      </c>
      <c r="DV182" s="13" t="s">
        <v>9</v>
      </c>
      <c r="DW182" s="13" t="s">
        <v>9</v>
      </c>
      <c r="DX182" s="13" t="s">
        <v>9</v>
      </c>
      <c r="DY182" s="13" t="s">
        <v>9</v>
      </c>
      <c r="DZ182" s="13" t="s">
        <v>9</v>
      </c>
      <c r="EA182" s="13" t="s">
        <v>9</v>
      </c>
      <c r="EB182" s="13" t="s">
        <v>9</v>
      </c>
      <c r="EC182" s="13" t="s">
        <v>9</v>
      </c>
      <c r="ED182" s="13" t="s">
        <v>9</v>
      </c>
      <c r="EE182" s="13" t="s">
        <v>9</v>
      </c>
      <c r="EF182" s="13" t="s">
        <v>9</v>
      </c>
      <c r="EG182" s="13" t="s">
        <v>9</v>
      </c>
      <c r="EH182" s="13" t="s">
        <v>9</v>
      </c>
      <c r="EI182" s="13" t="s">
        <v>9</v>
      </c>
      <c r="EJ182" s="13" t="s">
        <v>9</v>
      </c>
      <c r="EK182" s="13" t="s">
        <v>9</v>
      </c>
      <c r="EL182" s="99"/>
      <c r="EM182" s="99"/>
    </row>
    <row r="183" spans="1:143" s="13" customFormat="1" ht="15" customHeight="1" x14ac:dyDescent="0.25">
      <c r="A183" s="30" t="s">
        <v>743</v>
      </c>
      <c r="B183" s="97"/>
      <c r="C183" s="97"/>
      <c r="D183" s="97"/>
      <c r="E183" s="96"/>
      <c r="F183" s="96" t="s">
        <v>3538</v>
      </c>
      <c r="G183" s="4" t="s">
        <v>4302</v>
      </c>
      <c r="H183" s="14" t="s">
        <v>5</v>
      </c>
      <c r="I183" s="14" t="s">
        <v>426</v>
      </c>
      <c r="J183" s="13" t="s">
        <v>9</v>
      </c>
      <c r="K183" s="13" t="s">
        <v>9</v>
      </c>
      <c r="L183" s="13" t="s">
        <v>9</v>
      </c>
      <c r="M183" s="13" t="s">
        <v>9</v>
      </c>
      <c r="N183" s="13" t="s">
        <v>9</v>
      </c>
      <c r="O183" s="47" t="s">
        <v>9</v>
      </c>
      <c r="P183" s="13" t="s">
        <v>9</v>
      </c>
      <c r="Q183" s="13" t="s">
        <v>9</v>
      </c>
      <c r="R183" s="13" t="s">
        <v>9</v>
      </c>
      <c r="S183" s="13" t="s">
        <v>9</v>
      </c>
      <c r="T183" s="13" t="s">
        <v>9</v>
      </c>
      <c r="U183" s="13" t="s">
        <v>9</v>
      </c>
      <c r="V183" s="13" t="s">
        <v>9</v>
      </c>
      <c r="W183" s="13" t="s">
        <v>9</v>
      </c>
      <c r="X183" s="13" t="s">
        <v>9</v>
      </c>
      <c r="Y183" s="13" t="s">
        <v>9</v>
      </c>
      <c r="Z183" s="13" t="s">
        <v>9</v>
      </c>
      <c r="AA183" s="13" t="s">
        <v>9</v>
      </c>
      <c r="AB183" s="13" t="s">
        <v>9</v>
      </c>
      <c r="AC183" s="13" t="s">
        <v>9</v>
      </c>
      <c r="AD183" s="13" t="s">
        <v>9</v>
      </c>
      <c r="AE183" s="13" t="s">
        <v>9</v>
      </c>
      <c r="AF183" s="13" t="s">
        <v>9</v>
      </c>
      <c r="AG183" s="13" t="s">
        <v>9</v>
      </c>
      <c r="AH183" s="13" t="s">
        <v>9</v>
      </c>
      <c r="AI183" s="13" t="s">
        <v>9</v>
      </c>
      <c r="AJ183" s="13" t="s">
        <v>9</v>
      </c>
      <c r="AK183" s="13" t="s">
        <v>9</v>
      </c>
      <c r="AL183" s="13" t="s">
        <v>9</v>
      </c>
      <c r="AM183" s="13" t="s">
        <v>9</v>
      </c>
      <c r="AN183" s="13" t="s">
        <v>9</v>
      </c>
      <c r="AO183" s="13" t="s">
        <v>9</v>
      </c>
      <c r="AP183" s="13" t="s">
        <v>9</v>
      </c>
      <c r="AQ183" s="13" t="s">
        <v>9</v>
      </c>
      <c r="AR183" s="13" t="s">
        <v>9</v>
      </c>
      <c r="AS183" s="13" t="s">
        <v>9</v>
      </c>
      <c r="AT183" s="13" t="s">
        <v>9</v>
      </c>
      <c r="AU183" s="13" t="s">
        <v>9</v>
      </c>
      <c r="AV183" s="13" t="s">
        <v>9</v>
      </c>
      <c r="AW183" s="13" t="s">
        <v>9</v>
      </c>
      <c r="AX183" s="13" t="s">
        <v>9</v>
      </c>
      <c r="AY183" s="13" t="s">
        <v>9</v>
      </c>
      <c r="AZ183" s="13" t="s">
        <v>9</v>
      </c>
      <c r="BA183" s="13" t="s">
        <v>9</v>
      </c>
      <c r="BB183" s="13" t="s">
        <v>9</v>
      </c>
      <c r="BC183" s="13" t="s">
        <v>9</v>
      </c>
      <c r="BD183" s="13" t="s">
        <v>9</v>
      </c>
      <c r="BE183" s="13" t="s">
        <v>9</v>
      </c>
      <c r="BF183" s="13" t="s">
        <v>9</v>
      </c>
      <c r="BG183" s="13" t="s">
        <v>9</v>
      </c>
      <c r="BH183" s="13" t="s">
        <v>9</v>
      </c>
      <c r="BI183" s="13" t="s">
        <v>9</v>
      </c>
      <c r="BJ183" s="13" t="s">
        <v>9</v>
      </c>
      <c r="BK183" s="13" t="s">
        <v>9</v>
      </c>
      <c r="BL183" s="13" t="s">
        <v>9</v>
      </c>
      <c r="BM183" s="13" t="s">
        <v>9</v>
      </c>
      <c r="BN183" s="13" t="s">
        <v>9</v>
      </c>
      <c r="BO183" s="13" t="s">
        <v>9</v>
      </c>
      <c r="BP183" s="13" t="s">
        <v>9</v>
      </c>
      <c r="BQ183" s="13" t="s">
        <v>9</v>
      </c>
      <c r="BR183" s="13" t="s">
        <v>9</v>
      </c>
      <c r="BS183" s="13" t="s">
        <v>9</v>
      </c>
      <c r="BT183" s="13" t="s">
        <v>9</v>
      </c>
      <c r="BU183" s="13" t="s">
        <v>9</v>
      </c>
      <c r="BV183" s="13" t="s">
        <v>9</v>
      </c>
      <c r="BW183" s="13" t="s">
        <v>9</v>
      </c>
      <c r="BX183" s="13" t="s">
        <v>9</v>
      </c>
      <c r="BY183" s="13" t="s">
        <v>9</v>
      </c>
      <c r="BZ183" s="13" t="s">
        <v>9</v>
      </c>
      <c r="CA183" s="13" t="s">
        <v>9</v>
      </c>
      <c r="CB183" s="13" t="s">
        <v>9</v>
      </c>
      <c r="CC183" s="13" t="s">
        <v>9</v>
      </c>
      <c r="CD183" s="13" t="s">
        <v>9</v>
      </c>
      <c r="CE183" s="13" t="s">
        <v>9</v>
      </c>
      <c r="CF183" s="13" t="s">
        <v>9</v>
      </c>
      <c r="CG183" s="13" t="s">
        <v>9</v>
      </c>
      <c r="CH183" s="13" t="s">
        <v>9</v>
      </c>
      <c r="CI183" s="13" t="s">
        <v>9</v>
      </c>
      <c r="CJ183" s="13" t="s">
        <v>9</v>
      </c>
      <c r="CK183" s="13" t="s">
        <v>9</v>
      </c>
      <c r="CL183" s="13" t="s">
        <v>9</v>
      </c>
      <c r="CM183" s="13" t="s">
        <v>9</v>
      </c>
      <c r="CN183" s="13" t="s">
        <v>9</v>
      </c>
      <c r="CO183" s="13" t="s">
        <v>9</v>
      </c>
      <c r="CP183" s="13" t="s">
        <v>9</v>
      </c>
      <c r="CQ183" s="13" t="s">
        <v>9</v>
      </c>
      <c r="CR183" s="13" t="s">
        <v>9</v>
      </c>
      <c r="CS183" s="13" t="s">
        <v>9</v>
      </c>
      <c r="CT183" s="13" t="s">
        <v>9</v>
      </c>
      <c r="CU183" s="13" t="s">
        <v>9</v>
      </c>
      <c r="CV183" s="13" t="s">
        <v>9</v>
      </c>
      <c r="CW183" s="13" t="s">
        <v>9</v>
      </c>
      <c r="CX183" s="13" t="s">
        <v>9</v>
      </c>
      <c r="CY183" s="13" t="s">
        <v>9</v>
      </c>
      <c r="CZ183" s="13" t="s">
        <v>9</v>
      </c>
      <c r="DA183" s="13" t="s">
        <v>9</v>
      </c>
      <c r="DB183" s="13" t="s">
        <v>9</v>
      </c>
      <c r="DC183" s="13" t="s">
        <v>9</v>
      </c>
      <c r="DD183" s="13" t="s">
        <v>9</v>
      </c>
      <c r="DE183" s="13" t="s">
        <v>9</v>
      </c>
      <c r="DF183" s="13" t="s">
        <v>9</v>
      </c>
      <c r="DG183" s="13" t="s">
        <v>9</v>
      </c>
      <c r="DH183" s="13" t="s">
        <v>9</v>
      </c>
      <c r="DI183" s="13" t="s">
        <v>9</v>
      </c>
      <c r="DJ183" s="13" t="s">
        <v>9</v>
      </c>
      <c r="DK183" s="13" t="s">
        <v>9</v>
      </c>
      <c r="DL183" s="13" t="s">
        <v>9</v>
      </c>
      <c r="DM183" s="13" t="s">
        <v>9</v>
      </c>
      <c r="DN183" s="13" t="s">
        <v>9</v>
      </c>
      <c r="DO183" s="13" t="s">
        <v>9</v>
      </c>
      <c r="DP183" s="13" t="s">
        <v>9</v>
      </c>
      <c r="DQ183" s="68" t="s">
        <v>9</v>
      </c>
      <c r="DR183" s="13" t="s">
        <v>9</v>
      </c>
      <c r="DS183" s="13" t="s">
        <v>9</v>
      </c>
      <c r="DT183" s="13" t="s">
        <v>9</v>
      </c>
      <c r="DU183" s="13" t="s">
        <v>9</v>
      </c>
      <c r="DV183" s="13" t="s">
        <v>9</v>
      </c>
      <c r="DW183" s="13" t="s">
        <v>9</v>
      </c>
      <c r="DX183" s="13" t="s">
        <v>9</v>
      </c>
      <c r="DY183" s="13" t="s">
        <v>9</v>
      </c>
      <c r="DZ183" s="13" t="s">
        <v>9</v>
      </c>
      <c r="EA183" s="13" t="s">
        <v>9</v>
      </c>
      <c r="EB183" s="13" t="s">
        <v>9</v>
      </c>
      <c r="EC183" s="13" t="s">
        <v>9</v>
      </c>
      <c r="ED183" s="13" t="s">
        <v>9</v>
      </c>
      <c r="EE183" s="13" t="s">
        <v>9</v>
      </c>
      <c r="EF183" s="13" t="s">
        <v>9</v>
      </c>
      <c r="EG183" s="13" t="s">
        <v>9</v>
      </c>
      <c r="EH183" s="13" t="s">
        <v>9</v>
      </c>
      <c r="EI183" s="13" t="s">
        <v>9</v>
      </c>
      <c r="EJ183" s="13" t="s">
        <v>9</v>
      </c>
      <c r="EK183" s="13" t="s">
        <v>9</v>
      </c>
      <c r="EL183" s="99"/>
      <c r="EM183" s="99"/>
    </row>
    <row r="184" spans="1:143" s="13" customFormat="1" ht="15" customHeight="1" x14ac:dyDescent="0.25">
      <c r="A184" s="30" t="s">
        <v>744</v>
      </c>
      <c r="B184" s="97"/>
      <c r="C184" s="97"/>
      <c r="D184" s="97"/>
      <c r="E184" s="96"/>
      <c r="F184" s="96" t="s">
        <v>3538</v>
      </c>
      <c r="G184" s="4" t="s">
        <v>391</v>
      </c>
      <c r="H184" s="14" t="s">
        <v>5</v>
      </c>
      <c r="I184" s="14" t="s">
        <v>426</v>
      </c>
      <c r="J184" s="13" t="s">
        <v>9</v>
      </c>
      <c r="K184" s="13" t="s">
        <v>9</v>
      </c>
      <c r="L184" s="13" t="s">
        <v>9</v>
      </c>
      <c r="M184" s="13" t="s">
        <v>9</v>
      </c>
      <c r="N184" s="13" t="s">
        <v>9</v>
      </c>
      <c r="O184" s="47" t="s">
        <v>9</v>
      </c>
      <c r="P184" s="13" t="s">
        <v>9</v>
      </c>
      <c r="Q184" s="13" t="s">
        <v>9</v>
      </c>
      <c r="R184" s="13" t="s">
        <v>9</v>
      </c>
      <c r="S184" s="13" t="s">
        <v>9</v>
      </c>
      <c r="T184" s="13" t="s">
        <v>9</v>
      </c>
      <c r="U184" s="13" t="s">
        <v>9</v>
      </c>
      <c r="V184" s="13" t="s">
        <v>9</v>
      </c>
      <c r="W184" s="13" t="s">
        <v>9</v>
      </c>
      <c r="X184" s="13" t="s">
        <v>9</v>
      </c>
      <c r="Y184" s="13" t="s">
        <v>9</v>
      </c>
      <c r="Z184" s="13" t="s">
        <v>9</v>
      </c>
      <c r="AA184" s="13" t="s">
        <v>9</v>
      </c>
      <c r="AB184" s="13" t="s">
        <v>9</v>
      </c>
      <c r="AC184" s="13" t="s">
        <v>9</v>
      </c>
      <c r="AD184" s="13" t="s">
        <v>9</v>
      </c>
      <c r="AE184" s="13" t="s">
        <v>9</v>
      </c>
      <c r="AF184" s="13" t="s">
        <v>9</v>
      </c>
      <c r="AG184" s="13" t="s">
        <v>9</v>
      </c>
      <c r="AH184" s="13" t="s">
        <v>9</v>
      </c>
      <c r="AI184" s="13" t="s">
        <v>9</v>
      </c>
      <c r="AJ184" s="13" t="s">
        <v>9</v>
      </c>
      <c r="AK184" s="13" t="s">
        <v>9</v>
      </c>
      <c r="AL184" s="13" t="s">
        <v>9</v>
      </c>
      <c r="AM184" s="13" t="s">
        <v>9</v>
      </c>
      <c r="AN184" s="13" t="s">
        <v>9</v>
      </c>
      <c r="AO184" s="13" t="s">
        <v>9</v>
      </c>
      <c r="AP184" s="13" t="s">
        <v>9</v>
      </c>
      <c r="AQ184" s="13" t="s">
        <v>9</v>
      </c>
      <c r="AR184" s="13" t="s">
        <v>9</v>
      </c>
      <c r="AS184" s="13" t="s">
        <v>9</v>
      </c>
      <c r="AT184" s="13" t="s">
        <v>9</v>
      </c>
      <c r="AU184" s="13" t="s">
        <v>9</v>
      </c>
      <c r="AV184" s="13" t="s">
        <v>9</v>
      </c>
      <c r="AW184" s="13" t="s">
        <v>9</v>
      </c>
      <c r="AX184" s="13" t="s">
        <v>9</v>
      </c>
      <c r="AY184" s="13" t="s">
        <v>9</v>
      </c>
      <c r="AZ184" s="13" t="s">
        <v>9</v>
      </c>
      <c r="BA184" s="13" t="s">
        <v>9</v>
      </c>
      <c r="BB184" s="13" t="s">
        <v>9</v>
      </c>
      <c r="BC184" s="13" t="s">
        <v>9</v>
      </c>
      <c r="BD184" s="13" t="s">
        <v>9</v>
      </c>
      <c r="BE184" s="13" t="s">
        <v>9</v>
      </c>
      <c r="BF184" s="13" t="s">
        <v>9</v>
      </c>
      <c r="BG184" s="13" t="s">
        <v>9</v>
      </c>
      <c r="BH184" s="13" t="s">
        <v>9</v>
      </c>
      <c r="BI184" s="13" t="s">
        <v>9</v>
      </c>
      <c r="BJ184" s="13" t="s">
        <v>9</v>
      </c>
      <c r="BK184" s="13" t="s">
        <v>9</v>
      </c>
      <c r="BL184" s="13" t="s">
        <v>9</v>
      </c>
      <c r="BM184" s="13" t="s">
        <v>9</v>
      </c>
      <c r="BN184" s="13" t="s">
        <v>9</v>
      </c>
      <c r="BO184" s="13" t="s">
        <v>9</v>
      </c>
      <c r="BP184" s="13" t="s">
        <v>9</v>
      </c>
      <c r="BQ184" s="13" t="s">
        <v>9</v>
      </c>
      <c r="BR184" s="13" t="s">
        <v>9</v>
      </c>
      <c r="BS184" s="13" t="s">
        <v>9</v>
      </c>
      <c r="BT184" s="13" t="s">
        <v>9</v>
      </c>
      <c r="BU184" s="13" t="s">
        <v>9</v>
      </c>
      <c r="BV184" s="13" t="s">
        <v>9</v>
      </c>
      <c r="BW184" s="13" t="s">
        <v>9</v>
      </c>
      <c r="BX184" s="13" t="s">
        <v>9</v>
      </c>
      <c r="BY184" s="13" t="s">
        <v>9</v>
      </c>
      <c r="BZ184" s="13" t="s">
        <v>9</v>
      </c>
      <c r="CA184" s="13" t="s">
        <v>9</v>
      </c>
      <c r="CB184" s="13" t="s">
        <v>9</v>
      </c>
      <c r="CC184" s="13" t="s">
        <v>9</v>
      </c>
      <c r="CD184" s="13" t="s">
        <v>9</v>
      </c>
      <c r="CE184" s="13" t="s">
        <v>9</v>
      </c>
      <c r="CF184" s="13" t="s">
        <v>9</v>
      </c>
      <c r="CG184" s="13" t="s">
        <v>9</v>
      </c>
      <c r="CH184" s="13" t="s">
        <v>9</v>
      </c>
      <c r="CI184" s="13" t="s">
        <v>9</v>
      </c>
      <c r="CJ184" s="13" t="s">
        <v>9</v>
      </c>
      <c r="CK184" s="13" t="s">
        <v>9</v>
      </c>
      <c r="CL184" s="13" t="s">
        <v>9</v>
      </c>
      <c r="CM184" s="13" t="s">
        <v>9</v>
      </c>
      <c r="CN184" s="13" t="s">
        <v>9</v>
      </c>
      <c r="CO184" s="13" t="s">
        <v>9</v>
      </c>
      <c r="CP184" s="13" t="s">
        <v>9</v>
      </c>
      <c r="CQ184" s="13" t="s">
        <v>9</v>
      </c>
      <c r="CR184" s="13" t="s">
        <v>9</v>
      </c>
      <c r="CS184" s="13" t="s">
        <v>9</v>
      </c>
      <c r="CT184" s="13" t="s">
        <v>9</v>
      </c>
      <c r="CU184" s="13" t="s">
        <v>9</v>
      </c>
      <c r="CV184" s="13" t="s">
        <v>9</v>
      </c>
      <c r="CW184" s="13" t="s">
        <v>9</v>
      </c>
      <c r="CX184" s="13" t="s">
        <v>9</v>
      </c>
      <c r="CY184" s="13" t="s">
        <v>9</v>
      </c>
      <c r="CZ184" s="13" t="s">
        <v>9</v>
      </c>
      <c r="DA184" s="13" t="s">
        <v>9</v>
      </c>
      <c r="DB184" s="13" t="s">
        <v>9</v>
      </c>
      <c r="DC184" s="13" t="s">
        <v>9</v>
      </c>
      <c r="DD184" s="13" t="s">
        <v>9</v>
      </c>
      <c r="DE184" s="13" t="s">
        <v>9</v>
      </c>
      <c r="DF184" s="13" t="s">
        <v>9</v>
      </c>
      <c r="DG184" s="13" t="s">
        <v>9</v>
      </c>
      <c r="DH184" s="13" t="s">
        <v>9</v>
      </c>
      <c r="DI184" s="13" t="s">
        <v>9</v>
      </c>
      <c r="DJ184" s="13" t="s">
        <v>9</v>
      </c>
      <c r="DK184" s="13" t="s">
        <v>9</v>
      </c>
      <c r="DL184" s="13" t="s">
        <v>9</v>
      </c>
      <c r="DM184" s="13" t="s">
        <v>9</v>
      </c>
      <c r="DN184" s="13" t="s">
        <v>9</v>
      </c>
      <c r="DO184" s="13" t="s">
        <v>9</v>
      </c>
      <c r="DP184" s="13" t="s">
        <v>9</v>
      </c>
      <c r="DQ184" s="68" t="s">
        <v>9</v>
      </c>
      <c r="DR184" s="13" t="s">
        <v>9</v>
      </c>
      <c r="DS184" s="13" t="s">
        <v>9</v>
      </c>
      <c r="DT184" s="13" t="s">
        <v>9</v>
      </c>
      <c r="DU184" s="13" t="s">
        <v>9</v>
      </c>
      <c r="DV184" s="13" t="s">
        <v>9</v>
      </c>
      <c r="DW184" s="13" t="s">
        <v>9</v>
      </c>
      <c r="DX184" s="13" t="s">
        <v>9</v>
      </c>
      <c r="DY184" s="13" t="s">
        <v>9</v>
      </c>
      <c r="DZ184" s="13" t="s">
        <v>9</v>
      </c>
      <c r="EA184" s="13" t="s">
        <v>9</v>
      </c>
      <c r="EB184" s="13" t="s">
        <v>9</v>
      </c>
      <c r="EC184" s="13" t="s">
        <v>9</v>
      </c>
      <c r="ED184" s="13" t="s">
        <v>9</v>
      </c>
      <c r="EE184" s="13" t="s">
        <v>9</v>
      </c>
      <c r="EF184" s="13" t="s">
        <v>9</v>
      </c>
      <c r="EG184" s="13" t="s">
        <v>9</v>
      </c>
      <c r="EH184" s="13" t="s">
        <v>9</v>
      </c>
      <c r="EI184" s="13" t="s">
        <v>9</v>
      </c>
      <c r="EJ184" s="13" t="s">
        <v>9</v>
      </c>
      <c r="EK184" s="13" t="s">
        <v>9</v>
      </c>
      <c r="EL184" s="99"/>
      <c r="EM184" s="99"/>
    </row>
    <row r="185" spans="1:143" s="13" customFormat="1" ht="15" customHeight="1" x14ac:dyDescent="0.25">
      <c r="A185" s="30" t="s">
        <v>745</v>
      </c>
      <c r="B185" s="97"/>
      <c r="C185" s="97"/>
      <c r="D185" s="97"/>
      <c r="E185" s="96"/>
      <c r="F185" s="96" t="s">
        <v>3541</v>
      </c>
      <c r="G185" s="4" t="s">
        <v>388</v>
      </c>
      <c r="H185" s="14" t="s">
        <v>5</v>
      </c>
      <c r="I185" s="14" t="s">
        <v>426</v>
      </c>
      <c r="J185" s="13" t="s">
        <v>9</v>
      </c>
      <c r="K185" s="13" t="s">
        <v>9</v>
      </c>
      <c r="L185" s="13" t="s">
        <v>9</v>
      </c>
      <c r="M185" s="13" t="s">
        <v>9</v>
      </c>
      <c r="N185" s="13" t="s">
        <v>9</v>
      </c>
      <c r="O185" s="47" t="s">
        <v>9</v>
      </c>
      <c r="P185" s="13" t="s">
        <v>9</v>
      </c>
      <c r="Q185" s="13" t="s">
        <v>9</v>
      </c>
      <c r="R185" s="13" t="s">
        <v>9</v>
      </c>
      <c r="S185" s="13" t="s">
        <v>9</v>
      </c>
      <c r="T185" s="13" t="s">
        <v>9</v>
      </c>
      <c r="U185" s="13" t="s">
        <v>9</v>
      </c>
      <c r="V185" s="13" t="s">
        <v>1740</v>
      </c>
      <c r="W185" s="13" t="s">
        <v>9</v>
      </c>
      <c r="X185" s="13" t="s">
        <v>9</v>
      </c>
      <c r="Y185" s="13" t="s">
        <v>9</v>
      </c>
      <c r="Z185" s="13" t="s">
        <v>9</v>
      </c>
      <c r="AA185" s="13" t="s">
        <v>9</v>
      </c>
      <c r="AB185" s="13" t="s">
        <v>9</v>
      </c>
      <c r="AC185" s="13" t="s">
        <v>9</v>
      </c>
      <c r="AD185" s="13" t="s">
        <v>9</v>
      </c>
      <c r="AE185" s="13" t="s">
        <v>9</v>
      </c>
      <c r="AF185" s="13" t="s">
        <v>9</v>
      </c>
      <c r="AG185" s="13" t="s">
        <v>9</v>
      </c>
      <c r="AH185" s="13" t="s">
        <v>9</v>
      </c>
      <c r="AI185" s="13" t="s">
        <v>9</v>
      </c>
      <c r="AJ185" s="13" t="s">
        <v>9</v>
      </c>
      <c r="AK185" s="13" t="s">
        <v>9</v>
      </c>
      <c r="AL185" s="13" t="s">
        <v>9</v>
      </c>
      <c r="AM185" s="13" t="s">
        <v>9</v>
      </c>
      <c r="AN185" s="13" t="s">
        <v>9</v>
      </c>
      <c r="AO185" s="13" t="s">
        <v>9</v>
      </c>
      <c r="AP185" s="13" t="s">
        <v>9</v>
      </c>
      <c r="AQ185" s="13" t="s">
        <v>9</v>
      </c>
      <c r="AR185" s="13" t="s">
        <v>9</v>
      </c>
      <c r="AS185" s="13" t="s">
        <v>9</v>
      </c>
      <c r="AT185" s="13" t="s">
        <v>9</v>
      </c>
      <c r="AU185" s="13" t="s">
        <v>545</v>
      </c>
      <c r="AV185" s="13" t="s">
        <v>9</v>
      </c>
      <c r="AW185" s="13" t="s">
        <v>9</v>
      </c>
      <c r="AX185" s="13" t="s">
        <v>9</v>
      </c>
      <c r="AY185" s="13" t="s">
        <v>9</v>
      </c>
      <c r="AZ185" s="13" t="s">
        <v>9</v>
      </c>
      <c r="BA185" s="13" t="s">
        <v>545</v>
      </c>
      <c r="BB185" s="13" t="s">
        <v>545</v>
      </c>
      <c r="BC185" s="13" t="s">
        <v>545</v>
      </c>
      <c r="BD185" s="13" t="s">
        <v>9</v>
      </c>
      <c r="BE185" s="13" t="s">
        <v>9</v>
      </c>
      <c r="BF185" s="13" t="s">
        <v>9</v>
      </c>
      <c r="BG185" s="13" t="s">
        <v>9</v>
      </c>
      <c r="BH185" s="13" t="s">
        <v>9</v>
      </c>
      <c r="BI185" s="13" t="s">
        <v>9</v>
      </c>
      <c r="BJ185" s="13" t="s">
        <v>9</v>
      </c>
      <c r="BK185" s="13" t="s">
        <v>9</v>
      </c>
      <c r="BL185" s="13" t="s">
        <v>9</v>
      </c>
      <c r="BM185" s="13" t="s">
        <v>9</v>
      </c>
      <c r="BN185" s="13" t="s">
        <v>9</v>
      </c>
      <c r="BO185" s="13" t="s">
        <v>9</v>
      </c>
      <c r="BP185" s="13" t="s">
        <v>9</v>
      </c>
      <c r="BQ185" s="13" t="s">
        <v>9</v>
      </c>
      <c r="BR185" s="13" t="s">
        <v>9</v>
      </c>
      <c r="BS185" s="13" t="s">
        <v>9</v>
      </c>
      <c r="BT185" s="13" t="s">
        <v>9</v>
      </c>
      <c r="BU185" s="13" t="s">
        <v>9</v>
      </c>
      <c r="BV185" s="13" t="s">
        <v>9</v>
      </c>
      <c r="BW185" s="13" t="s">
        <v>9</v>
      </c>
      <c r="BX185" s="13" t="s">
        <v>9</v>
      </c>
      <c r="BY185" s="13" t="s">
        <v>9</v>
      </c>
      <c r="BZ185" s="13" t="s">
        <v>9</v>
      </c>
      <c r="CA185" s="13" t="s">
        <v>9</v>
      </c>
      <c r="CB185" s="13" t="s">
        <v>9</v>
      </c>
      <c r="CC185" s="13" t="s">
        <v>9</v>
      </c>
      <c r="CD185" s="13" t="s">
        <v>9</v>
      </c>
      <c r="CE185" s="13" t="s">
        <v>9</v>
      </c>
      <c r="CF185" s="13" t="s">
        <v>9</v>
      </c>
      <c r="CG185" s="13" t="s">
        <v>9</v>
      </c>
      <c r="CH185" s="13" t="s">
        <v>9</v>
      </c>
      <c r="CI185" s="13" t="s">
        <v>9</v>
      </c>
      <c r="CJ185" s="13" t="s">
        <v>9</v>
      </c>
      <c r="CK185" s="13" t="s">
        <v>9</v>
      </c>
      <c r="CL185" s="13" t="s">
        <v>9</v>
      </c>
      <c r="CM185" s="13" t="s">
        <v>9</v>
      </c>
      <c r="CN185" s="13" t="s">
        <v>9</v>
      </c>
      <c r="CO185" s="13" t="s">
        <v>9</v>
      </c>
      <c r="CP185" s="13" t="s">
        <v>9</v>
      </c>
      <c r="CQ185" s="13" t="s">
        <v>9</v>
      </c>
      <c r="CR185" s="13" t="s">
        <v>9</v>
      </c>
      <c r="CS185" s="13" t="s">
        <v>9</v>
      </c>
      <c r="CT185" s="13" t="s">
        <v>9</v>
      </c>
      <c r="CU185" s="13" t="s">
        <v>9</v>
      </c>
      <c r="CV185" s="13" t="s">
        <v>9</v>
      </c>
      <c r="CW185" s="13" t="s">
        <v>9</v>
      </c>
      <c r="CX185" s="13" t="s">
        <v>9</v>
      </c>
      <c r="CY185" s="13" t="s">
        <v>9</v>
      </c>
      <c r="CZ185" s="13" t="s">
        <v>9</v>
      </c>
      <c r="DA185" s="13" t="s">
        <v>9</v>
      </c>
      <c r="DB185" s="13" t="s">
        <v>9</v>
      </c>
      <c r="DC185" s="13" t="s">
        <v>9</v>
      </c>
      <c r="DD185" s="13" t="s">
        <v>9</v>
      </c>
      <c r="DE185" s="13" t="s">
        <v>9</v>
      </c>
      <c r="DF185" s="13" t="s">
        <v>9</v>
      </c>
      <c r="DG185" s="13" t="s">
        <v>9</v>
      </c>
      <c r="DH185" s="13" t="s">
        <v>9</v>
      </c>
      <c r="DI185" s="13" t="s">
        <v>9</v>
      </c>
      <c r="DJ185" s="13" t="s">
        <v>545</v>
      </c>
      <c r="DK185" s="13" t="s">
        <v>545</v>
      </c>
      <c r="DL185" s="13" t="s">
        <v>9</v>
      </c>
      <c r="DM185" s="13" t="s">
        <v>9</v>
      </c>
      <c r="DN185" s="13" t="s">
        <v>9</v>
      </c>
      <c r="DO185" s="13" t="s">
        <v>9</v>
      </c>
      <c r="DP185" s="13" t="s">
        <v>9</v>
      </c>
      <c r="DQ185" s="68" t="s">
        <v>9</v>
      </c>
      <c r="DR185" s="13" t="s">
        <v>9</v>
      </c>
      <c r="DS185" s="13" t="s">
        <v>545</v>
      </c>
      <c r="DT185" s="13" t="s">
        <v>9</v>
      </c>
      <c r="DU185" s="13" t="s">
        <v>9</v>
      </c>
      <c r="DV185" s="13" t="s">
        <v>9</v>
      </c>
      <c r="DW185" s="13" t="s">
        <v>9</v>
      </c>
      <c r="DX185" s="13" t="s">
        <v>9</v>
      </c>
      <c r="DY185" s="13" t="s">
        <v>545</v>
      </c>
      <c r="DZ185" s="13" t="s">
        <v>545</v>
      </c>
      <c r="EA185" s="13" t="s">
        <v>9</v>
      </c>
      <c r="EB185" s="13" t="s">
        <v>9</v>
      </c>
      <c r="EC185" s="13" t="s">
        <v>9</v>
      </c>
      <c r="ED185" s="13" t="s">
        <v>9</v>
      </c>
      <c r="EE185" s="13" t="s">
        <v>9</v>
      </c>
      <c r="EF185" s="13" t="s">
        <v>9</v>
      </c>
      <c r="EG185" s="13" t="s">
        <v>9</v>
      </c>
      <c r="EH185" s="13" t="s">
        <v>9</v>
      </c>
      <c r="EI185" s="13" t="s">
        <v>9</v>
      </c>
      <c r="EJ185" s="13" t="s">
        <v>9</v>
      </c>
      <c r="EK185" s="13" t="s">
        <v>9</v>
      </c>
      <c r="EL185" s="99"/>
      <c r="EM185" s="99"/>
    </row>
    <row r="186" spans="1:143" s="13" customFormat="1" ht="15" customHeight="1" x14ac:dyDescent="0.25">
      <c r="A186" s="30" t="s">
        <v>746</v>
      </c>
      <c r="B186" s="97"/>
      <c r="C186" s="97"/>
      <c r="D186" s="97"/>
      <c r="E186" s="96"/>
      <c r="F186" s="96" t="s">
        <v>3540</v>
      </c>
      <c r="G186" s="4" t="s">
        <v>389</v>
      </c>
      <c r="H186" s="14" t="s">
        <v>5</v>
      </c>
      <c r="I186" s="14" t="s">
        <v>426</v>
      </c>
      <c r="J186" s="13" t="s">
        <v>9</v>
      </c>
      <c r="K186" s="13" t="s">
        <v>9</v>
      </c>
      <c r="L186" s="13" t="s">
        <v>9</v>
      </c>
      <c r="M186" s="13" t="s">
        <v>9</v>
      </c>
      <c r="N186" s="13" t="s">
        <v>9</v>
      </c>
      <c r="O186" s="47" t="s">
        <v>9</v>
      </c>
      <c r="P186" s="13" t="s">
        <v>9</v>
      </c>
      <c r="Q186" s="13" t="s">
        <v>9</v>
      </c>
      <c r="R186" s="13" t="s">
        <v>9</v>
      </c>
      <c r="S186" s="13" t="s">
        <v>1667</v>
      </c>
      <c r="T186" s="13" t="s">
        <v>1667</v>
      </c>
      <c r="U186" s="13" t="s">
        <v>9</v>
      </c>
      <c r="V186" s="13" t="s">
        <v>9</v>
      </c>
      <c r="W186" s="13" t="s">
        <v>9</v>
      </c>
      <c r="X186" s="13" t="s">
        <v>9</v>
      </c>
      <c r="Y186" s="13" t="s">
        <v>9</v>
      </c>
      <c r="Z186" s="13" t="s">
        <v>9</v>
      </c>
      <c r="AA186" s="13" t="s">
        <v>9</v>
      </c>
      <c r="AB186" s="13" t="s">
        <v>9</v>
      </c>
      <c r="AC186" s="13" t="s">
        <v>9</v>
      </c>
      <c r="AD186" s="13" t="s">
        <v>9</v>
      </c>
      <c r="AE186" s="13" t="s">
        <v>9</v>
      </c>
      <c r="AF186" s="13" t="s">
        <v>9</v>
      </c>
      <c r="AG186" s="13" t="s">
        <v>9</v>
      </c>
      <c r="AH186" s="13" t="s">
        <v>9</v>
      </c>
      <c r="AI186" s="13" t="s">
        <v>9</v>
      </c>
      <c r="AJ186" s="13" t="s">
        <v>545</v>
      </c>
      <c r="AK186" s="13" t="s">
        <v>545</v>
      </c>
      <c r="AL186" s="13" t="s">
        <v>9</v>
      </c>
      <c r="AM186" s="13" t="s">
        <v>9</v>
      </c>
      <c r="AN186" s="13" t="s">
        <v>9</v>
      </c>
      <c r="AO186" s="13" t="s">
        <v>9</v>
      </c>
      <c r="AP186" s="13" t="s">
        <v>1792</v>
      </c>
      <c r="AQ186" s="13" t="s">
        <v>9</v>
      </c>
      <c r="AR186" s="13" t="s">
        <v>9</v>
      </c>
      <c r="AS186" s="13" t="s">
        <v>9</v>
      </c>
      <c r="AT186" s="13" t="s">
        <v>9</v>
      </c>
      <c r="AU186" s="13" t="s">
        <v>545</v>
      </c>
      <c r="AV186" s="13" t="s">
        <v>9</v>
      </c>
      <c r="AW186" s="13" t="s">
        <v>9</v>
      </c>
      <c r="AX186" s="13" t="s">
        <v>9</v>
      </c>
      <c r="AY186" s="13" t="s">
        <v>9</v>
      </c>
      <c r="AZ186" s="13" t="s">
        <v>9</v>
      </c>
      <c r="BA186" s="13" t="s">
        <v>9</v>
      </c>
      <c r="BB186" s="13" t="s">
        <v>9</v>
      </c>
      <c r="BC186" s="13" t="s">
        <v>9</v>
      </c>
      <c r="BD186" s="13" t="s">
        <v>9</v>
      </c>
      <c r="BE186" s="13" t="s">
        <v>9</v>
      </c>
      <c r="BF186" s="13" t="s">
        <v>9</v>
      </c>
      <c r="BG186" s="13" t="s">
        <v>9</v>
      </c>
      <c r="BH186" s="13" t="s">
        <v>9</v>
      </c>
      <c r="BI186" s="13" t="s">
        <v>9</v>
      </c>
      <c r="BJ186" s="13" t="s">
        <v>9</v>
      </c>
      <c r="BK186" s="13" t="s">
        <v>9</v>
      </c>
      <c r="BL186" s="13" t="s">
        <v>9</v>
      </c>
      <c r="BM186" s="13" t="s">
        <v>9</v>
      </c>
      <c r="BN186" s="13" t="s">
        <v>9</v>
      </c>
      <c r="BO186" s="13" t="s">
        <v>9</v>
      </c>
      <c r="BP186" s="13" t="s">
        <v>9</v>
      </c>
      <c r="BQ186" s="13" t="s">
        <v>9</v>
      </c>
      <c r="BR186" s="13" t="s">
        <v>9</v>
      </c>
      <c r="BS186" s="13" t="s">
        <v>9</v>
      </c>
      <c r="BT186" s="13" t="s">
        <v>9</v>
      </c>
      <c r="BU186" s="13" t="s">
        <v>9</v>
      </c>
      <c r="BV186" s="13" t="s">
        <v>9</v>
      </c>
      <c r="BW186" s="13" t="s">
        <v>9</v>
      </c>
      <c r="BX186" s="13" t="s">
        <v>9</v>
      </c>
      <c r="BY186" s="13" t="s">
        <v>9</v>
      </c>
      <c r="BZ186" s="13" t="s">
        <v>9</v>
      </c>
      <c r="CA186" s="13" t="s">
        <v>9</v>
      </c>
      <c r="CB186" s="13" t="s">
        <v>9</v>
      </c>
      <c r="CC186" s="13" t="s">
        <v>9</v>
      </c>
      <c r="CD186" s="13" t="s">
        <v>9</v>
      </c>
      <c r="CE186" s="13" t="s">
        <v>9</v>
      </c>
      <c r="CF186" s="13" t="s">
        <v>9</v>
      </c>
      <c r="CG186" s="13" t="s">
        <v>9</v>
      </c>
      <c r="CH186" s="13" t="s">
        <v>9</v>
      </c>
      <c r="CI186" s="13" t="s">
        <v>9</v>
      </c>
      <c r="CJ186" s="13" t="s">
        <v>9</v>
      </c>
      <c r="CK186" s="13" t="s">
        <v>9</v>
      </c>
      <c r="CL186" s="13" t="s">
        <v>9</v>
      </c>
      <c r="CM186" s="13" t="s">
        <v>9</v>
      </c>
      <c r="CN186" s="13" t="s">
        <v>9</v>
      </c>
      <c r="CO186" s="13" t="s">
        <v>9</v>
      </c>
      <c r="CP186" s="13" t="s">
        <v>9</v>
      </c>
      <c r="CQ186" s="13" t="s">
        <v>9</v>
      </c>
      <c r="CR186" s="13" t="s">
        <v>9</v>
      </c>
      <c r="CS186" s="13" t="s">
        <v>9</v>
      </c>
      <c r="CT186" s="13" t="s">
        <v>9</v>
      </c>
      <c r="CU186" s="13" t="s">
        <v>9</v>
      </c>
      <c r="CV186" s="13" t="s">
        <v>9</v>
      </c>
      <c r="CW186" s="13" t="s">
        <v>9</v>
      </c>
      <c r="CX186" s="13" t="s">
        <v>9</v>
      </c>
      <c r="CY186" s="13" t="s">
        <v>9</v>
      </c>
      <c r="CZ186" s="13" t="s">
        <v>9</v>
      </c>
      <c r="DA186" s="13" t="s">
        <v>9</v>
      </c>
      <c r="DB186" s="13" t="s">
        <v>9</v>
      </c>
      <c r="DC186" s="13" t="s">
        <v>9</v>
      </c>
      <c r="DD186" s="13" t="s">
        <v>9</v>
      </c>
      <c r="DE186" s="13" t="s">
        <v>9</v>
      </c>
      <c r="DF186" s="13" t="s">
        <v>9</v>
      </c>
      <c r="DG186" s="13" t="s">
        <v>9</v>
      </c>
      <c r="DH186" s="13" t="s">
        <v>9</v>
      </c>
      <c r="DI186" s="13" t="s">
        <v>9</v>
      </c>
      <c r="DJ186" s="13" t="s">
        <v>9</v>
      </c>
      <c r="DK186" s="13" t="s">
        <v>9</v>
      </c>
      <c r="DL186" s="13" t="s">
        <v>9</v>
      </c>
      <c r="DM186" s="13" t="s">
        <v>9</v>
      </c>
      <c r="DN186" s="13" t="s">
        <v>9</v>
      </c>
      <c r="DO186" s="13" t="s">
        <v>9</v>
      </c>
      <c r="DP186" s="13" t="s">
        <v>9</v>
      </c>
      <c r="DQ186" s="68" t="s">
        <v>9</v>
      </c>
      <c r="DR186" s="13" t="s">
        <v>9</v>
      </c>
      <c r="DS186" s="13" t="s">
        <v>9</v>
      </c>
      <c r="DT186" s="13" t="s">
        <v>9</v>
      </c>
      <c r="DU186" s="13" t="s">
        <v>9</v>
      </c>
      <c r="DV186" s="13" t="s">
        <v>9</v>
      </c>
      <c r="DW186" s="13" t="s">
        <v>9</v>
      </c>
      <c r="DX186" s="13" t="s">
        <v>9</v>
      </c>
      <c r="DY186" s="13" t="s">
        <v>9</v>
      </c>
      <c r="DZ186" s="13" t="s">
        <v>9</v>
      </c>
      <c r="EA186" s="13" t="s">
        <v>9</v>
      </c>
      <c r="EB186" s="13" t="s">
        <v>9</v>
      </c>
      <c r="EC186" s="13" t="s">
        <v>9</v>
      </c>
      <c r="ED186" s="13" t="s">
        <v>9</v>
      </c>
      <c r="EE186" s="13" t="s">
        <v>9</v>
      </c>
      <c r="EF186" s="13" t="s">
        <v>9</v>
      </c>
      <c r="EG186" s="13" t="s">
        <v>9</v>
      </c>
      <c r="EH186" s="13" t="s">
        <v>9</v>
      </c>
      <c r="EI186" s="13" t="s">
        <v>9</v>
      </c>
      <c r="EJ186" s="13" t="s">
        <v>9</v>
      </c>
      <c r="EK186" s="13" t="s">
        <v>9</v>
      </c>
      <c r="EL186" s="99"/>
      <c r="EM186" s="99"/>
    </row>
    <row r="187" spans="1:143" s="13" customFormat="1" ht="15" customHeight="1" x14ac:dyDescent="0.25">
      <c r="A187" s="30" t="s">
        <v>747</v>
      </c>
      <c r="B187" s="97"/>
      <c r="C187" s="97"/>
      <c r="D187" s="97"/>
      <c r="E187" s="96"/>
      <c r="F187" s="96" t="s">
        <v>3541</v>
      </c>
      <c r="G187" s="4" t="s">
        <v>425</v>
      </c>
      <c r="H187" s="14" t="s">
        <v>5</v>
      </c>
      <c r="I187" s="14" t="s">
        <v>426</v>
      </c>
      <c r="J187" s="13" t="s">
        <v>9</v>
      </c>
      <c r="K187" s="13" t="s">
        <v>9</v>
      </c>
      <c r="L187" s="13" t="s">
        <v>9</v>
      </c>
      <c r="M187" s="13" t="s">
        <v>9</v>
      </c>
      <c r="N187" s="13" t="s">
        <v>9</v>
      </c>
      <c r="O187" s="47" t="s">
        <v>9</v>
      </c>
      <c r="P187" s="13" t="s">
        <v>9</v>
      </c>
      <c r="Q187" s="13" t="s">
        <v>9</v>
      </c>
      <c r="R187" s="13" t="s">
        <v>9</v>
      </c>
      <c r="S187" s="13" t="s">
        <v>9</v>
      </c>
      <c r="T187" s="13" t="s">
        <v>9</v>
      </c>
      <c r="U187" s="13" t="s">
        <v>9</v>
      </c>
      <c r="V187" s="13" t="s">
        <v>9</v>
      </c>
      <c r="W187" s="13" t="s">
        <v>9</v>
      </c>
      <c r="X187" s="13" t="s">
        <v>9</v>
      </c>
      <c r="Y187" s="13" t="s">
        <v>9</v>
      </c>
      <c r="Z187" s="13" t="s">
        <v>9</v>
      </c>
      <c r="AA187" s="13" t="s">
        <v>9</v>
      </c>
      <c r="AB187" s="13" t="s">
        <v>9</v>
      </c>
      <c r="AC187" s="13" t="s">
        <v>9</v>
      </c>
      <c r="AD187" s="13" t="s">
        <v>9</v>
      </c>
      <c r="AE187" s="13" t="s">
        <v>9</v>
      </c>
      <c r="AF187" s="13" t="s">
        <v>9</v>
      </c>
      <c r="AG187" s="13" t="s">
        <v>9</v>
      </c>
      <c r="AH187" s="13" t="s">
        <v>9</v>
      </c>
      <c r="AI187" s="13" t="s">
        <v>9</v>
      </c>
      <c r="AJ187" s="13" t="s">
        <v>1660</v>
      </c>
      <c r="AK187" s="13" t="s">
        <v>1660</v>
      </c>
      <c r="AL187" s="13" t="s">
        <v>9</v>
      </c>
      <c r="AM187" s="13" t="s">
        <v>9</v>
      </c>
      <c r="AN187" s="13" t="s">
        <v>9</v>
      </c>
      <c r="AO187" s="13" t="s">
        <v>9</v>
      </c>
      <c r="AP187" s="13" t="s">
        <v>9</v>
      </c>
      <c r="AQ187" s="13" t="s">
        <v>9</v>
      </c>
      <c r="AR187" s="13" t="s">
        <v>9</v>
      </c>
      <c r="AS187" s="13" t="s">
        <v>9</v>
      </c>
      <c r="AT187" s="13" t="s">
        <v>9</v>
      </c>
      <c r="AU187" s="13" t="s">
        <v>9</v>
      </c>
      <c r="AV187" s="13" t="s">
        <v>9</v>
      </c>
      <c r="AW187" s="13" t="s">
        <v>9</v>
      </c>
      <c r="AX187" s="13" t="s">
        <v>9</v>
      </c>
      <c r="AY187" s="13" t="s">
        <v>9</v>
      </c>
      <c r="AZ187" s="13" t="s">
        <v>9</v>
      </c>
      <c r="BA187" s="13" t="s">
        <v>9</v>
      </c>
      <c r="BB187" s="13" t="s">
        <v>9</v>
      </c>
      <c r="BC187" s="13" t="s">
        <v>9</v>
      </c>
      <c r="BD187" s="13" t="s">
        <v>9</v>
      </c>
      <c r="BE187" s="13" t="s">
        <v>9</v>
      </c>
      <c r="BF187" s="13" t="s">
        <v>9</v>
      </c>
      <c r="BG187" s="13" t="s">
        <v>9</v>
      </c>
      <c r="BH187" s="13" t="s">
        <v>9</v>
      </c>
      <c r="BI187" s="13" t="s">
        <v>9</v>
      </c>
      <c r="BJ187" s="13" t="s">
        <v>9</v>
      </c>
      <c r="BK187" s="13" t="s">
        <v>9</v>
      </c>
      <c r="BL187" s="13" t="s">
        <v>9</v>
      </c>
      <c r="BM187" s="13" t="s">
        <v>9</v>
      </c>
      <c r="BN187" s="13" t="s">
        <v>9</v>
      </c>
      <c r="BO187" s="13" t="s">
        <v>9</v>
      </c>
      <c r="BP187" s="13" t="s">
        <v>9</v>
      </c>
      <c r="BQ187" s="13" t="s">
        <v>9</v>
      </c>
      <c r="BR187" s="13" t="s">
        <v>9</v>
      </c>
      <c r="BS187" s="13" t="s">
        <v>9</v>
      </c>
      <c r="BT187" s="13" t="s">
        <v>9</v>
      </c>
      <c r="BU187" s="13" t="s">
        <v>9</v>
      </c>
      <c r="BV187" s="13" t="s">
        <v>9</v>
      </c>
      <c r="BW187" s="13" t="s">
        <v>9</v>
      </c>
      <c r="BX187" s="13" t="s">
        <v>9</v>
      </c>
      <c r="BY187" s="13" t="s">
        <v>9</v>
      </c>
      <c r="BZ187" s="13" t="s">
        <v>9</v>
      </c>
      <c r="CA187" s="13" t="s">
        <v>9</v>
      </c>
      <c r="CB187" s="13" t="s">
        <v>9</v>
      </c>
      <c r="CC187" s="13" t="s">
        <v>9</v>
      </c>
      <c r="CD187" s="13" t="s">
        <v>9</v>
      </c>
      <c r="CE187" s="13" t="s">
        <v>9</v>
      </c>
      <c r="CF187" s="13" t="s">
        <v>9</v>
      </c>
      <c r="CG187" s="13" t="s">
        <v>9</v>
      </c>
      <c r="CH187" s="13" t="s">
        <v>9</v>
      </c>
      <c r="CI187" s="13" t="s">
        <v>9</v>
      </c>
      <c r="CJ187" s="13" t="s">
        <v>9</v>
      </c>
      <c r="CK187" s="13" t="s">
        <v>9</v>
      </c>
      <c r="CL187" s="13" t="s">
        <v>9</v>
      </c>
      <c r="CM187" s="13" t="s">
        <v>9</v>
      </c>
      <c r="CN187" s="13" t="s">
        <v>9</v>
      </c>
      <c r="CO187" s="13" t="s">
        <v>9</v>
      </c>
      <c r="CP187" s="13" t="s">
        <v>9</v>
      </c>
      <c r="CQ187" s="13" t="s">
        <v>9</v>
      </c>
      <c r="CR187" s="13" t="s">
        <v>9</v>
      </c>
      <c r="CS187" s="13" t="s">
        <v>9</v>
      </c>
      <c r="CT187" s="13" t="s">
        <v>9</v>
      </c>
      <c r="CU187" s="13" t="s">
        <v>9</v>
      </c>
      <c r="CV187" s="13" t="s">
        <v>9</v>
      </c>
      <c r="CW187" s="13" t="s">
        <v>9</v>
      </c>
      <c r="CX187" s="13" t="s">
        <v>9</v>
      </c>
      <c r="CY187" s="13" t="s">
        <v>9</v>
      </c>
      <c r="CZ187" s="13" t="s">
        <v>9</v>
      </c>
      <c r="DA187" s="13" t="s">
        <v>9</v>
      </c>
      <c r="DB187" s="13" t="s">
        <v>9</v>
      </c>
      <c r="DC187" s="13" t="s">
        <v>9</v>
      </c>
      <c r="DD187" s="13" t="s">
        <v>9</v>
      </c>
      <c r="DE187" s="13" t="s">
        <v>9</v>
      </c>
      <c r="DF187" s="13" t="s">
        <v>9</v>
      </c>
      <c r="DG187" s="13" t="s">
        <v>9</v>
      </c>
      <c r="DH187" s="13" t="s">
        <v>9</v>
      </c>
      <c r="DI187" s="13" t="s">
        <v>9</v>
      </c>
      <c r="DJ187" s="13" t="s">
        <v>9</v>
      </c>
      <c r="DK187" s="13" t="s">
        <v>9</v>
      </c>
      <c r="DL187" s="13" t="s">
        <v>9</v>
      </c>
      <c r="DM187" s="13" t="s">
        <v>9</v>
      </c>
      <c r="DN187" s="13" t="s">
        <v>9</v>
      </c>
      <c r="DO187" s="13" t="s">
        <v>9</v>
      </c>
      <c r="DP187" s="13" t="s">
        <v>9</v>
      </c>
      <c r="DQ187" s="68" t="s">
        <v>9</v>
      </c>
      <c r="DR187" s="13" t="s">
        <v>9</v>
      </c>
      <c r="DS187" s="13" t="s">
        <v>1969</v>
      </c>
      <c r="DT187" s="13" t="s">
        <v>9</v>
      </c>
      <c r="DU187" s="13" t="s">
        <v>9</v>
      </c>
      <c r="DV187" s="13" t="s">
        <v>9</v>
      </c>
      <c r="DW187" s="13" t="s">
        <v>9</v>
      </c>
      <c r="DX187" s="13" t="s">
        <v>9</v>
      </c>
      <c r="DY187" s="13" t="s">
        <v>1660</v>
      </c>
      <c r="DZ187" s="13" t="s">
        <v>1660</v>
      </c>
      <c r="EA187" s="13" t="s">
        <v>1990</v>
      </c>
      <c r="EB187" s="13" t="s">
        <v>9</v>
      </c>
      <c r="EC187" s="13" t="s">
        <v>9</v>
      </c>
      <c r="ED187" s="13" t="s">
        <v>9</v>
      </c>
      <c r="EE187" s="13" t="s">
        <v>9</v>
      </c>
      <c r="EF187" s="13" t="s">
        <v>9</v>
      </c>
      <c r="EG187" s="13" t="s">
        <v>9</v>
      </c>
      <c r="EH187" s="13" t="s">
        <v>9</v>
      </c>
      <c r="EI187" s="13" t="s">
        <v>9</v>
      </c>
      <c r="EJ187" s="13" t="s">
        <v>9</v>
      </c>
      <c r="EK187" s="13" t="s">
        <v>9</v>
      </c>
      <c r="EL187" s="99"/>
      <c r="EM187" s="99"/>
    </row>
    <row r="188" spans="1:143" s="13" customFormat="1" ht="15" customHeight="1" x14ac:dyDescent="0.25">
      <c r="A188" s="30" t="s">
        <v>748</v>
      </c>
      <c r="B188" s="97"/>
      <c r="C188" s="97"/>
      <c r="D188" s="97"/>
      <c r="E188" s="96"/>
      <c r="F188" s="96" t="s">
        <v>3541</v>
      </c>
      <c r="G188" s="4" t="s">
        <v>4303</v>
      </c>
      <c r="H188" s="14" t="s">
        <v>5</v>
      </c>
      <c r="I188" s="14" t="s">
        <v>426</v>
      </c>
      <c r="J188" s="13" t="s">
        <v>9</v>
      </c>
      <c r="K188" s="13" t="s">
        <v>9</v>
      </c>
      <c r="L188" s="13" t="s">
        <v>9</v>
      </c>
      <c r="M188" s="13" t="s">
        <v>9</v>
      </c>
      <c r="N188" s="13" t="s">
        <v>9</v>
      </c>
      <c r="O188" s="47" t="s">
        <v>9</v>
      </c>
      <c r="P188" s="13" t="s">
        <v>9</v>
      </c>
      <c r="Q188" s="13" t="s">
        <v>9</v>
      </c>
      <c r="R188" s="13" t="s">
        <v>9</v>
      </c>
      <c r="S188" s="13" t="s">
        <v>9</v>
      </c>
      <c r="T188" s="13" t="s">
        <v>9</v>
      </c>
      <c r="U188" s="13" t="s">
        <v>4486</v>
      </c>
      <c r="V188" s="13" t="s">
        <v>9</v>
      </c>
      <c r="W188" s="13" t="s">
        <v>9</v>
      </c>
      <c r="X188" s="13" t="s">
        <v>9</v>
      </c>
      <c r="Y188" s="13" t="s">
        <v>9</v>
      </c>
      <c r="Z188" s="13" t="s">
        <v>9</v>
      </c>
      <c r="AA188" s="13" t="s">
        <v>9</v>
      </c>
      <c r="AB188" s="13" t="s">
        <v>9</v>
      </c>
      <c r="AC188" s="13" t="s">
        <v>9</v>
      </c>
      <c r="AD188" s="13" t="s">
        <v>9</v>
      </c>
      <c r="AE188" s="13" t="s">
        <v>9</v>
      </c>
      <c r="AF188" s="13" t="s">
        <v>9</v>
      </c>
      <c r="AG188" s="13" t="s">
        <v>9</v>
      </c>
      <c r="AH188" s="13" t="s">
        <v>9</v>
      </c>
      <c r="AI188" s="13" t="s">
        <v>9</v>
      </c>
      <c r="AJ188" s="13" t="s">
        <v>9</v>
      </c>
      <c r="AK188" s="13" t="s">
        <v>9</v>
      </c>
      <c r="AL188" s="13" t="s">
        <v>9</v>
      </c>
      <c r="AM188" s="13" t="s">
        <v>9</v>
      </c>
      <c r="AN188" s="13" t="s">
        <v>9</v>
      </c>
      <c r="AO188" s="13" t="s">
        <v>9</v>
      </c>
      <c r="AP188" s="13" t="s">
        <v>9</v>
      </c>
      <c r="AQ188" s="13" t="s">
        <v>9</v>
      </c>
      <c r="AR188" s="13" t="s">
        <v>9</v>
      </c>
      <c r="AS188" s="13" t="s">
        <v>9</v>
      </c>
      <c r="AT188" s="13" t="s">
        <v>9</v>
      </c>
      <c r="AU188" s="13" t="s">
        <v>545</v>
      </c>
      <c r="AV188" s="13" t="s">
        <v>9</v>
      </c>
      <c r="AW188" s="13" t="s">
        <v>9</v>
      </c>
      <c r="AX188" s="13" t="s">
        <v>9</v>
      </c>
      <c r="AY188" s="13" t="s">
        <v>9</v>
      </c>
      <c r="AZ188" s="13" t="s">
        <v>9</v>
      </c>
      <c r="BA188" s="13" t="s">
        <v>9</v>
      </c>
      <c r="BB188" s="13" t="s">
        <v>9</v>
      </c>
      <c r="BC188" s="13" t="s">
        <v>9</v>
      </c>
      <c r="BD188" s="13" t="s">
        <v>9</v>
      </c>
      <c r="BE188" s="13" t="s">
        <v>9</v>
      </c>
      <c r="BF188" s="13" t="s">
        <v>9</v>
      </c>
      <c r="BG188" s="13" t="s">
        <v>9</v>
      </c>
      <c r="BH188" s="13" t="s">
        <v>9</v>
      </c>
      <c r="BI188" s="13" t="s">
        <v>9</v>
      </c>
      <c r="BJ188" s="13" t="s">
        <v>9</v>
      </c>
      <c r="BK188" s="13" t="s">
        <v>9</v>
      </c>
      <c r="BL188" s="13" t="s">
        <v>9</v>
      </c>
      <c r="BM188" s="13" t="s">
        <v>9</v>
      </c>
      <c r="BN188" s="13" t="s">
        <v>9</v>
      </c>
      <c r="BO188" s="13" t="s">
        <v>9</v>
      </c>
      <c r="BP188" s="13" t="s">
        <v>9</v>
      </c>
      <c r="BQ188" s="13" t="s">
        <v>9</v>
      </c>
      <c r="BR188" s="13" t="s">
        <v>9</v>
      </c>
      <c r="BS188" s="13" t="s">
        <v>9</v>
      </c>
      <c r="BT188" s="13" t="s">
        <v>9</v>
      </c>
      <c r="BU188" s="13" t="s">
        <v>9</v>
      </c>
      <c r="BV188" s="13" t="s">
        <v>9</v>
      </c>
      <c r="BW188" s="13" t="s">
        <v>9</v>
      </c>
      <c r="BX188" s="13" t="s">
        <v>9</v>
      </c>
      <c r="BY188" s="13" t="s">
        <v>9</v>
      </c>
      <c r="BZ188" s="13" t="s">
        <v>9</v>
      </c>
      <c r="CA188" s="13" t="s">
        <v>9</v>
      </c>
      <c r="CB188" s="13" t="s">
        <v>9</v>
      </c>
      <c r="CC188" s="13" t="s">
        <v>9</v>
      </c>
      <c r="CD188" s="13" t="s">
        <v>9</v>
      </c>
      <c r="CE188" s="13" t="s">
        <v>9</v>
      </c>
      <c r="CF188" s="13" t="s">
        <v>9</v>
      </c>
      <c r="CG188" s="13" t="s">
        <v>9</v>
      </c>
      <c r="CH188" s="13" t="s">
        <v>9</v>
      </c>
      <c r="CI188" s="13" t="s">
        <v>9</v>
      </c>
      <c r="CJ188" s="13" t="s">
        <v>9</v>
      </c>
      <c r="CK188" s="13" t="s">
        <v>9</v>
      </c>
      <c r="CL188" s="13" t="s">
        <v>9</v>
      </c>
      <c r="CM188" s="13" t="s">
        <v>9</v>
      </c>
      <c r="CN188" s="13" t="s">
        <v>9</v>
      </c>
      <c r="CO188" s="13" t="s">
        <v>9</v>
      </c>
      <c r="CP188" s="13" t="s">
        <v>9</v>
      </c>
      <c r="CQ188" s="13" t="s">
        <v>9</v>
      </c>
      <c r="CR188" s="13" t="s">
        <v>9</v>
      </c>
      <c r="CS188" s="13" t="s">
        <v>9</v>
      </c>
      <c r="CT188" s="13" t="s">
        <v>9</v>
      </c>
      <c r="CU188" s="13" t="s">
        <v>545</v>
      </c>
      <c r="CV188" s="13" t="s">
        <v>545</v>
      </c>
      <c r="CW188" s="13" t="s">
        <v>9</v>
      </c>
      <c r="CX188" s="13" t="s">
        <v>9</v>
      </c>
      <c r="CY188" s="13" t="s">
        <v>9</v>
      </c>
      <c r="CZ188" s="13" t="s">
        <v>9</v>
      </c>
      <c r="DA188" s="13" t="s">
        <v>9</v>
      </c>
      <c r="DB188" s="13" t="s">
        <v>9</v>
      </c>
      <c r="DC188" s="13" t="s">
        <v>9</v>
      </c>
      <c r="DD188" s="13" t="s">
        <v>9</v>
      </c>
      <c r="DE188" s="13" t="s">
        <v>9</v>
      </c>
      <c r="DF188" s="13" t="s">
        <v>9</v>
      </c>
      <c r="DG188" s="13" t="s">
        <v>9</v>
      </c>
      <c r="DH188" s="13" t="s">
        <v>9</v>
      </c>
      <c r="DI188" s="13" t="s">
        <v>9</v>
      </c>
      <c r="DJ188" s="13" t="s">
        <v>9</v>
      </c>
      <c r="DK188" s="13" t="s">
        <v>9</v>
      </c>
      <c r="DL188" s="13" t="s">
        <v>9</v>
      </c>
      <c r="DM188" s="13" t="s">
        <v>9</v>
      </c>
      <c r="DN188" s="13" t="s">
        <v>9</v>
      </c>
      <c r="DO188" s="13" t="s">
        <v>9</v>
      </c>
      <c r="DP188" s="13" t="s">
        <v>9</v>
      </c>
      <c r="DQ188" s="68" t="s">
        <v>9</v>
      </c>
      <c r="DR188" s="13" t="s">
        <v>9</v>
      </c>
      <c r="DS188" s="13" t="s">
        <v>9</v>
      </c>
      <c r="DT188" s="13" t="s">
        <v>9</v>
      </c>
      <c r="DU188" s="13" t="s">
        <v>9</v>
      </c>
      <c r="DV188" s="13" t="s">
        <v>9</v>
      </c>
      <c r="DW188" s="13" t="s">
        <v>9</v>
      </c>
      <c r="DX188" s="13" t="s">
        <v>9</v>
      </c>
      <c r="DY188" s="13" t="s">
        <v>9</v>
      </c>
      <c r="DZ188" s="13" t="s">
        <v>9</v>
      </c>
      <c r="EA188" s="13" t="s">
        <v>9</v>
      </c>
      <c r="EB188" s="13" t="s">
        <v>9</v>
      </c>
      <c r="EC188" s="13" t="s">
        <v>9</v>
      </c>
      <c r="ED188" s="13" t="s">
        <v>9</v>
      </c>
      <c r="EE188" s="13" t="s">
        <v>9</v>
      </c>
      <c r="EF188" s="13" t="s">
        <v>9</v>
      </c>
      <c r="EG188" s="13" t="s">
        <v>9</v>
      </c>
      <c r="EH188" s="13" t="s">
        <v>9</v>
      </c>
      <c r="EI188" s="13" t="s">
        <v>9</v>
      </c>
      <c r="EJ188" s="13" t="s">
        <v>9</v>
      </c>
      <c r="EK188" s="13" t="s">
        <v>9</v>
      </c>
      <c r="EL188" s="99"/>
      <c r="EM188" s="99"/>
    </row>
    <row r="189" spans="1:143" s="13" customFormat="1" ht="15" customHeight="1" x14ac:dyDescent="0.25">
      <c r="A189" s="30" t="s">
        <v>749</v>
      </c>
      <c r="B189" s="97"/>
      <c r="C189" s="97"/>
      <c r="D189" s="97"/>
      <c r="E189" s="96"/>
      <c r="F189" s="96" t="s">
        <v>3541</v>
      </c>
      <c r="G189" s="4" t="s">
        <v>374</v>
      </c>
      <c r="H189" s="14" t="s">
        <v>5</v>
      </c>
      <c r="I189" s="14" t="s">
        <v>426</v>
      </c>
      <c r="J189" s="13" t="s">
        <v>9</v>
      </c>
      <c r="K189" s="13" t="s">
        <v>9</v>
      </c>
      <c r="L189" s="13" t="s">
        <v>9</v>
      </c>
      <c r="M189" s="13" t="s">
        <v>9</v>
      </c>
      <c r="N189" s="13" t="s">
        <v>9</v>
      </c>
      <c r="O189" s="47" t="s">
        <v>9</v>
      </c>
      <c r="P189" s="13" t="s">
        <v>9</v>
      </c>
      <c r="Q189" s="13" t="s">
        <v>9</v>
      </c>
      <c r="R189" s="13" t="s">
        <v>9</v>
      </c>
      <c r="S189" s="13" t="s">
        <v>9</v>
      </c>
      <c r="T189" s="13" t="s">
        <v>9</v>
      </c>
      <c r="U189" s="13" t="s">
        <v>9</v>
      </c>
      <c r="V189" s="13" t="s">
        <v>9</v>
      </c>
      <c r="W189" s="13" t="s">
        <v>9</v>
      </c>
      <c r="X189" s="13" t="s">
        <v>9</v>
      </c>
      <c r="Y189" s="13" t="s">
        <v>9</v>
      </c>
      <c r="Z189" s="13" t="s">
        <v>9</v>
      </c>
      <c r="AA189" s="13" t="s">
        <v>9</v>
      </c>
      <c r="AB189" s="13" t="s">
        <v>9</v>
      </c>
      <c r="AC189" s="13" t="s">
        <v>9</v>
      </c>
      <c r="AD189" s="13" t="s">
        <v>9</v>
      </c>
      <c r="AE189" s="13" t="s">
        <v>9</v>
      </c>
      <c r="AF189" s="13" t="s">
        <v>9</v>
      </c>
      <c r="AG189" s="13" t="s">
        <v>9</v>
      </c>
      <c r="AH189" s="13" t="s">
        <v>9</v>
      </c>
      <c r="AI189" s="13" t="s">
        <v>9</v>
      </c>
      <c r="AJ189" s="13" t="s">
        <v>9</v>
      </c>
      <c r="AK189" s="13" t="s">
        <v>9</v>
      </c>
      <c r="AL189" s="13" t="s">
        <v>9</v>
      </c>
      <c r="AM189" s="13" t="s">
        <v>9</v>
      </c>
      <c r="AN189" s="13" t="s">
        <v>9</v>
      </c>
      <c r="AO189" s="13" t="s">
        <v>9</v>
      </c>
      <c r="AP189" s="13" t="s">
        <v>9</v>
      </c>
      <c r="AQ189" s="13" t="s">
        <v>9</v>
      </c>
      <c r="AR189" s="13" t="s">
        <v>9</v>
      </c>
      <c r="AS189" s="13" t="s">
        <v>9</v>
      </c>
      <c r="AT189" s="13" t="s">
        <v>9</v>
      </c>
      <c r="AU189" s="13" t="s">
        <v>1637</v>
      </c>
      <c r="AV189" s="13" t="s">
        <v>9</v>
      </c>
      <c r="AW189" s="13" t="s">
        <v>9</v>
      </c>
      <c r="AX189" s="13" t="s">
        <v>9</v>
      </c>
      <c r="AY189" s="13" t="s">
        <v>9</v>
      </c>
      <c r="AZ189" s="13" t="s">
        <v>9</v>
      </c>
      <c r="BA189" s="13" t="s">
        <v>9</v>
      </c>
      <c r="BB189" s="13" t="s">
        <v>9</v>
      </c>
      <c r="BC189" s="13" t="s">
        <v>9</v>
      </c>
      <c r="BD189" s="13" t="s">
        <v>9</v>
      </c>
      <c r="BE189" s="13" t="s">
        <v>9</v>
      </c>
      <c r="BF189" s="13" t="s">
        <v>9</v>
      </c>
      <c r="BG189" s="13" t="s">
        <v>9</v>
      </c>
      <c r="BH189" s="13" t="s">
        <v>9</v>
      </c>
      <c r="BI189" s="13" t="s">
        <v>9</v>
      </c>
      <c r="BJ189" s="13" t="s">
        <v>9</v>
      </c>
      <c r="BK189" s="13" t="s">
        <v>9</v>
      </c>
      <c r="BL189" s="13" t="s">
        <v>9</v>
      </c>
      <c r="BM189" s="13" t="s">
        <v>9</v>
      </c>
      <c r="BN189" s="13" t="s">
        <v>9</v>
      </c>
      <c r="BO189" s="13" t="s">
        <v>9</v>
      </c>
      <c r="BP189" s="13" t="s">
        <v>9</v>
      </c>
      <c r="BQ189" s="13" t="s">
        <v>9</v>
      </c>
      <c r="BR189" s="13" t="s">
        <v>9</v>
      </c>
      <c r="BS189" s="13" t="s">
        <v>9</v>
      </c>
      <c r="BT189" s="13" t="s">
        <v>9</v>
      </c>
      <c r="BU189" s="13" t="s">
        <v>9</v>
      </c>
      <c r="BV189" s="13" t="s">
        <v>9</v>
      </c>
      <c r="BW189" s="13" t="s">
        <v>9</v>
      </c>
      <c r="BX189" s="13" t="s">
        <v>9</v>
      </c>
      <c r="BY189" s="13" t="s">
        <v>9</v>
      </c>
      <c r="BZ189" s="13" t="s">
        <v>9</v>
      </c>
      <c r="CA189" s="13" t="s">
        <v>9</v>
      </c>
      <c r="CB189" s="13" t="s">
        <v>9</v>
      </c>
      <c r="CC189" s="13" t="s">
        <v>9</v>
      </c>
      <c r="CD189" s="13" t="s">
        <v>9</v>
      </c>
      <c r="CE189" s="13" t="s">
        <v>9</v>
      </c>
      <c r="CF189" s="13" t="s">
        <v>9</v>
      </c>
      <c r="CG189" s="13" t="s">
        <v>9</v>
      </c>
      <c r="CH189" s="13" t="s">
        <v>9</v>
      </c>
      <c r="CI189" s="13" t="s">
        <v>9</v>
      </c>
      <c r="CJ189" s="13" t="s">
        <v>9</v>
      </c>
      <c r="CK189" s="13" t="s">
        <v>9</v>
      </c>
      <c r="CL189" s="13" t="s">
        <v>9</v>
      </c>
      <c r="CM189" s="13" t="s">
        <v>9</v>
      </c>
      <c r="CN189" s="13" t="s">
        <v>9</v>
      </c>
      <c r="CO189" s="13" t="s">
        <v>9</v>
      </c>
      <c r="CP189" s="13" t="s">
        <v>9</v>
      </c>
      <c r="CQ189" s="13" t="s">
        <v>9</v>
      </c>
      <c r="CR189" s="13" t="s">
        <v>9</v>
      </c>
      <c r="CS189" s="13" t="s">
        <v>9</v>
      </c>
      <c r="CT189" s="13" t="s">
        <v>9</v>
      </c>
      <c r="CU189" s="13" t="s">
        <v>9</v>
      </c>
      <c r="CV189" s="13" t="s">
        <v>9</v>
      </c>
      <c r="CW189" s="13" t="s">
        <v>9</v>
      </c>
      <c r="CX189" s="13" t="s">
        <v>9</v>
      </c>
      <c r="CY189" s="13" t="s">
        <v>9</v>
      </c>
      <c r="CZ189" s="13" t="s">
        <v>9</v>
      </c>
      <c r="DA189" s="13" t="s">
        <v>9</v>
      </c>
      <c r="DB189" s="13" t="s">
        <v>9</v>
      </c>
      <c r="DC189" s="13" t="s">
        <v>9</v>
      </c>
      <c r="DD189" s="13" t="s">
        <v>1912</v>
      </c>
      <c r="DE189" s="13" t="s">
        <v>9</v>
      </c>
      <c r="DF189" s="13" t="s">
        <v>9</v>
      </c>
      <c r="DG189" s="13" t="s">
        <v>1919</v>
      </c>
      <c r="DH189" s="13" t="s">
        <v>9</v>
      </c>
      <c r="DI189" s="13" t="s">
        <v>9</v>
      </c>
      <c r="DJ189" s="13" t="s">
        <v>9</v>
      </c>
      <c r="DK189" s="13" t="s">
        <v>9</v>
      </c>
      <c r="DL189" s="13" t="s">
        <v>9</v>
      </c>
      <c r="DM189" s="13" t="s">
        <v>9</v>
      </c>
      <c r="DN189" s="13" t="s">
        <v>9</v>
      </c>
      <c r="DO189" s="13" t="s">
        <v>9</v>
      </c>
      <c r="DP189" s="13" t="s">
        <v>9</v>
      </c>
      <c r="DQ189" s="68" t="s">
        <v>9</v>
      </c>
      <c r="DR189" s="13" t="s">
        <v>9</v>
      </c>
      <c r="DS189" s="13" t="s">
        <v>9</v>
      </c>
      <c r="DT189" s="13" t="s">
        <v>9</v>
      </c>
      <c r="DU189" s="13" t="s">
        <v>9</v>
      </c>
      <c r="DV189" s="13" t="s">
        <v>9</v>
      </c>
      <c r="DW189" s="13" t="s">
        <v>9</v>
      </c>
      <c r="DX189" s="13" t="s">
        <v>9</v>
      </c>
      <c r="DY189" s="13" t="s">
        <v>9</v>
      </c>
      <c r="DZ189" s="13" t="s">
        <v>9</v>
      </c>
      <c r="EA189" s="13" t="s">
        <v>9</v>
      </c>
      <c r="EB189" s="13" t="s">
        <v>9</v>
      </c>
      <c r="EC189" s="13" t="s">
        <v>9</v>
      </c>
      <c r="ED189" s="13" t="s">
        <v>9</v>
      </c>
      <c r="EE189" s="13" t="s">
        <v>9</v>
      </c>
      <c r="EF189" s="13" t="s">
        <v>9</v>
      </c>
      <c r="EG189" s="13" t="s">
        <v>9</v>
      </c>
      <c r="EH189" s="13" t="s">
        <v>9</v>
      </c>
      <c r="EI189" s="13" t="s">
        <v>9</v>
      </c>
      <c r="EJ189" s="13" t="s">
        <v>9</v>
      </c>
      <c r="EK189" s="13" t="s">
        <v>9</v>
      </c>
      <c r="EL189" s="99"/>
      <c r="EM189" s="99"/>
    </row>
    <row r="190" spans="1:143" s="13" customFormat="1" ht="30.75" customHeight="1" x14ac:dyDescent="0.25">
      <c r="A190" s="30" t="s">
        <v>1517</v>
      </c>
      <c r="B190" s="97"/>
      <c r="C190" s="97"/>
      <c r="D190" s="97"/>
      <c r="E190" s="96"/>
      <c r="F190" s="96" t="s">
        <v>3540</v>
      </c>
      <c r="G190" s="4" t="s">
        <v>2545</v>
      </c>
      <c r="H190" s="14" t="s">
        <v>5</v>
      </c>
      <c r="I190" s="14" t="s">
        <v>426</v>
      </c>
      <c r="J190" s="13" t="s">
        <v>1626</v>
      </c>
      <c r="K190" s="13" t="s">
        <v>9</v>
      </c>
      <c r="L190" s="13" t="s">
        <v>9</v>
      </c>
      <c r="M190" s="13" t="s">
        <v>3714</v>
      </c>
      <c r="N190" s="13" t="s">
        <v>3714</v>
      </c>
      <c r="O190" s="47" t="s">
        <v>1620</v>
      </c>
      <c r="P190" s="13" t="s">
        <v>1620</v>
      </c>
      <c r="Q190" s="13" t="s">
        <v>9</v>
      </c>
      <c r="R190" s="13" t="s">
        <v>9</v>
      </c>
      <c r="S190" s="13" t="s">
        <v>1669</v>
      </c>
      <c r="T190" s="13" t="s">
        <v>1669</v>
      </c>
      <c r="U190" s="13" t="s">
        <v>9</v>
      </c>
      <c r="V190" s="13" t="s">
        <v>1743</v>
      </c>
      <c r="W190" s="13" t="s">
        <v>1627</v>
      </c>
      <c r="X190" s="13" t="s">
        <v>1627</v>
      </c>
      <c r="Y190" s="13" t="s">
        <v>1626</v>
      </c>
      <c r="Z190" s="13" t="s">
        <v>1626</v>
      </c>
      <c r="AA190" s="13" t="s">
        <v>1626</v>
      </c>
      <c r="AB190" s="13" t="s">
        <v>1626</v>
      </c>
      <c r="AC190" s="13" t="s">
        <v>1750</v>
      </c>
      <c r="AD190" s="13" t="s">
        <v>1754</v>
      </c>
      <c r="AE190" s="13" t="s">
        <v>9</v>
      </c>
      <c r="AF190" s="13" t="s">
        <v>9</v>
      </c>
      <c r="AG190" s="13" t="s">
        <v>1769</v>
      </c>
      <c r="AH190" s="13" t="s">
        <v>9</v>
      </c>
      <c r="AI190" s="13" t="s">
        <v>9</v>
      </c>
      <c r="AJ190" s="13" t="s">
        <v>1772</v>
      </c>
      <c r="AK190" s="13" t="s">
        <v>1772</v>
      </c>
      <c r="AL190" s="13" t="s">
        <v>9</v>
      </c>
      <c r="AM190" s="13" t="s">
        <v>1785</v>
      </c>
      <c r="AN190" s="13" t="s">
        <v>3715</v>
      </c>
      <c r="AO190" s="13" t="s">
        <v>3715</v>
      </c>
      <c r="AP190" s="13" t="s">
        <v>1785</v>
      </c>
      <c r="AQ190" s="13" t="s">
        <v>9</v>
      </c>
      <c r="AR190" s="13" t="s">
        <v>9</v>
      </c>
      <c r="AS190" s="13" t="s">
        <v>9</v>
      </c>
      <c r="AT190" s="13" t="s">
        <v>9</v>
      </c>
      <c r="AU190" s="13" t="s">
        <v>4487</v>
      </c>
      <c r="AV190" s="13" t="s">
        <v>9</v>
      </c>
      <c r="AW190" s="13" t="s">
        <v>9</v>
      </c>
      <c r="AX190" s="13" t="s">
        <v>9</v>
      </c>
      <c r="AY190" s="13" t="s">
        <v>9</v>
      </c>
      <c r="AZ190" s="13" t="s">
        <v>1750</v>
      </c>
      <c r="BA190" s="13" t="s">
        <v>1804</v>
      </c>
      <c r="BB190" s="13" t="s">
        <v>1804</v>
      </c>
      <c r="BC190" s="13" t="s">
        <v>1804</v>
      </c>
      <c r="BD190" s="13" t="s">
        <v>3716</v>
      </c>
      <c r="BE190" s="13" t="s">
        <v>9</v>
      </c>
      <c r="BF190" s="13" t="s">
        <v>9</v>
      </c>
      <c r="BG190" s="13" t="s">
        <v>9</v>
      </c>
      <c r="BH190" s="13" t="s">
        <v>9</v>
      </c>
      <c r="BI190" s="13" t="s">
        <v>1627</v>
      </c>
      <c r="BJ190" s="13" t="s">
        <v>1687</v>
      </c>
      <c r="BK190" s="13" t="s">
        <v>1687</v>
      </c>
      <c r="BL190" s="13" t="s">
        <v>9</v>
      </c>
      <c r="BM190" s="13" t="s">
        <v>9</v>
      </c>
      <c r="BN190" s="13" t="s">
        <v>1825</v>
      </c>
      <c r="BO190" s="13" t="s">
        <v>3717</v>
      </c>
      <c r="BP190" s="13" t="s">
        <v>3717</v>
      </c>
      <c r="BQ190" s="13" t="s">
        <v>9</v>
      </c>
      <c r="BR190" s="13" t="s">
        <v>9</v>
      </c>
      <c r="BS190" s="13" t="s">
        <v>1750</v>
      </c>
      <c r="BT190" s="13" t="s">
        <v>3718</v>
      </c>
      <c r="BU190" s="13" t="s">
        <v>3718</v>
      </c>
      <c r="BV190" s="13" t="s">
        <v>3709</v>
      </c>
      <c r="BW190" s="13" t="s">
        <v>3709</v>
      </c>
      <c r="BX190" s="13" t="s">
        <v>9</v>
      </c>
      <c r="BY190" s="13" t="s">
        <v>9</v>
      </c>
      <c r="BZ190" s="13" t="s">
        <v>1840</v>
      </c>
      <c r="CA190" s="13" t="s">
        <v>1847</v>
      </c>
      <c r="CB190" s="13" t="s">
        <v>3719</v>
      </c>
      <c r="CC190" s="13" t="s">
        <v>1709</v>
      </c>
      <c r="CD190" s="13" t="s">
        <v>1709</v>
      </c>
      <c r="CE190" s="13" t="s">
        <v>9</v>
      </c>
      <c r="CF190" s="13" t="s">
        <v>9</v>
      </c>
      <c r="CG190" s="13" t="s">
        <v>1863</v>
      </c>
      <c r="CH190" s="13" t="s">
        <v>3720</v>
      </c>
      <c r="CI190" s="13" t="s">
        <v>1642</v>
      </c>
      <c r="CJ190" s="13" t="s">
        <v>1642</v>
      </c>
      <c r="CK190" s="13" t="s">
        <v>9</v>
      </c>
      <c r="CL190" s="13" t="s">
        <v>1626</v>
      </c>
      <c r="CM190" s="13" t="s">
        <v>1626</v>
      </c>
      <c r="CN190" s="13" t="s">
        <v>9</v>
      </c>
      <c r="CO190" s="13" t="s">
        <v>3721</v>
      </c>
      <c r="CP190" s="13" t="s">
        <v>3721</v>
      </c>
      <c r="CQ190" s="13" t="s">
        <v>9</v>
      </c>
      <c r="CR190" s="13" t="s">
        <v>1891</v>
      </c>
      <c r="CS190" s="13" t="s">
        <v>9</v>
      </c>
      <c r="CT190" s="13" t="s">
        <v>9</v>
      </c>
      <c r="CU190" s="13" t="s">
        <v>9</v>
      </c>
      <c r="CV190" s="13" t="s">
        <v>9</v>
      </c>
      <c r="CW190" s="13" t="s">
        <v>1627</v>
      </c>
      <c r="CX190" s="13" t="s">
        <v>1627</v>
      </c>
      <c r="CY190" s="13" t="s">
        <v>1626</v>
      </c>
      <c r="CZ190" s="13" t="s">
        <v>1626</v>
      </c>
      <c r="DA190" s="13" t="s">
        <v>3722</v>
      </c>
      <c r="DB190" s="13" t="s">
        <v>3722</v>
      </c>
      <c r="DC190" s="13" t="s">
        <v>9</v>
      </c>
      <c r="DD190" s="13" t="s">
        <v>3712</v>
      </c>
      <c r="DE190" s="13" t="s">
        <v>9</v>
      </c>
      <c r="DF190" s="13" t="s">
        <v>9</v>
      </c>
      <c r="DG190" s="13" t="s">
        <v>1678</v>
      </c>
      <c r="DH190" s="13" t="s">
        <v>1930</v>
      </c>
      <c r="DI190" s="13" t="s">
        <v>1939</v>
      </c>
      <c r="DJ190" s="13" t="s">
        <v>9</v>
      </c>
      <c r="DK190" s="13" t="s">
        <v>9</v>
      </c>
      <c r="DL190" s="13" t="s">
        <v>1946</v>
      </c>
      <c r="DM190" s="13" t="s">
        <v>9</v>
      </c>
      <c r="DN190" s="13" t="s">
        <v>3723</v>
      </c>
      <c r="DO190" s="13" t="s">
        <v>3723</v>
      </c>
      <c r="DP190" s="13" t="s">
        <v>3710</v>
      </c>
      <c r="DQ190" s="68" t="s">
        <v>9</v>
      </c>
      <c r="DR190" s="13" t="s">
        <v>9</v>
      </c>
      <c r="DS190" s="13" t="s">
        <v>1785</v>
      </c>
      <c r="DT190" s="13" t="s">
        <v>9</v>
      </c>
      <c r="DU190" s="13" t="s">
        <v>9</v>
      </c>
      <c r="DV190" s="13" t="s">
        <v>9</v>
      </c>
      <c r="DW190" s="13" t="s">
        <v>1977</v>
      </c>
      <c r="DX190" s="13" t="s">
        <v>1981</v>
      </c>
      <c r="DY190" s="13" t="s">
        <v>1642</v>
      </c>
      <c r="DZ190" s="13" t="s">
        <v>1642</v>
      </c>
      <c r="EA190" s="13" t="s">
        <v>3713</v>
      </c>
      <c r="EB190" s="13" t="s">
        <v>9</v>
      </c>
      <c r="EC190" s="13" t="s">
        <v>3715</v>
      </c>
      <c r="ED190" s="13" t="s">
        <v>3715</v>
      </c>
      <c r="EE190" s="13" t="s">
        <v>3724</v>
      </c>
      <c r="EF190" s="13" t="s">
        <v>3711</v>
      </c>
      <c r="EG190" s="13" t="s">
        <v>3711</v>
      </c>
      <c r="EH190" s="13" t="s">
        <v>345</v>
      </c>
      <c r="EI190" s="13" t="s">
        <v>345</v>
      </c>
      <c r="EJ190" s="13" t="s">
        <v>345</v>
      </c>
      <c r="EK190" s="13" t="s">
        <v>345</v>
      </c>
      <c r="EL190" s="99"/>
      <c r="EM190" s="99"/>
    </row>
    <row r="191" spans="1:143" s="211" customFormat="1" ht="15" customHeight="1" x14ac:dyDescent="0.25">
      <c r="A191" s="209" t="s">
        <v>733</v>
      </c>
      <c r="B191" s="146"/>
      <c r="C191" s="146"/>
      <c r="D191" s="146"/>
      <c r="E191" s="125"/>
      <c r="F191" s="125" t="s">
        <v>3541</v>
      </c>
      <c r="G191" s="165" t="s">
        <v>2564</v>
      </c>
      <c r="H191" s="210" t="s">
        <v>5</v>
      </c>
      <c r="I191" s="210" t="s">
        <v>426</v>
      </c>
      <c r="J191" s="211" t="s">
        <v>9</v>
      </c>
      <c r="K191" s="211" t="s">
        <v>9</v>
      </c>
      <c r="L191" s="211" t="s">
        <v>9</v>
      </c>
      <c r="M191" s="211" t="s">
        <v>9</v>
      </c>
      <c r="N191" s="211" t="s">
        <v>9</v>
      </c>
      <c r="O191" s="212" t="s">
        <v>9</v>
      </c>
      <c r="P191" s="211" t="s">
        <v>9</v>
      </c>
      <c r="Q191" s="211" t="s">
        <v>9</v>
      </c>
      <c r="R191" s="211" t="s">
        <v>9</v>
      </c>
      <c r="S191" s="211" t="s">
        <v>1659</v>
      </c>
      <c r="T191" s="211" t="s">
        <v>1659</v>
      </c>
      <c r="U191" s="211" t="s">
        <v>9</v>
      </c>
      <c r="V191" s="211" t="s">
        <v>9</v>
      </c>
      <c r="W191" s="211" t="s">
        <v>9</v>
      </c>
      <c r="X191" s="211" t="s">
        <v>9</v>
      </c>
      <c r="Y191" s="211" t="s">
        <v>9</v>
      </c>
      <c r="Z191" s="211" t="s">
        <v>9</v>
      </c>
      <c r="AA191" s="211" t="s">
        <v>9</v>
      </c>
      <c r="AB191" s="211" t="s">
        <v>9</v>
      </c>
      <c r="AC191" s="211" t="s">
        <v>9</v>
      </c>
      <c r="AD191" s="211" t="s">
        <v>9</v>
      </c>
      <c r="AE191" s="211" t="s">
        <v>9</v>
      </c>
      <c r="AF191" s="211" t="s">
        <v>9</v>
      </c>
      <c r="AG191" s="211" t="s">
        <v>9</v>
      </c>
      <c r="AH191" s="211" t="s">
        <v>9</v>
      </c>
      <c r="AI191" s="211" t="s">
        <v>9</v>
      </c>
      <c r="AJ191" s="211" t="s">
        <v>9</v>
      </c>
      <c r="AK191" s="211" t="s">
        <v>9</v>
      </c>
      <c r="AL191" s="211" t="s">
        <v>9</v>
      </c>
      <c r="AM191" s="211" t="s">
        <v>9</v>
      </c>
      <c r="AN191" s="211" t="s">
        <v>9</v>
      </c>
      <c r="AO191" s="211" t="s">
        <v>9</v>
      </c>
      <c r="AP191" s="211" t="s">
        <v>9</v>
      </c>
      <c r="AQ191" s="211" t="s">
        <v>9</v>
      </c>
      <c r="AR191" s="211" t="s">
        <v>9</v>
      </c>
      <c r="AS191" s="211" t="s">
        <v>9</v>
      </c>
      <c r="AT191" s="211" t="s">
        <v>9</v>
      </c>
      <c r="AU191" s="211" t="s">
        <v>9</v>
      </c>
      <c r="AV191" s="211" t="s">
        <v>9</v>
      </c>
      <c r="AW191" s="211" t="s">
        <v>9</v>
      </c>
      <c r="AX191" s="211" t="s">
        <v>9</v>
      </c>
      <c r="AY191" s="211" t="s">
        <v>9</v>
      </c>
      <c r="AZ191" s="211" t="s">
        <v>9</v>
      </c>
      <c r="BA191" s="211" t="s">
        <v>9</v>
      </c>
      <c r="BB191" s="211" t="s">
        <v>9</v>
      </c>
      <c r="BC191" s="211" t="s">
        <v>9</v>
      </c>
      <c r="BD191" s="211" t="s">
        <v>9</v>
      </c>
      <c r="BE191" s="211" t="s">
        <v>9</v>
      </c>
      <c r="BF191" s="211" t="s">
        <v>9</v>
      </c>
      <c r="BG191" s="211" t="s">
        <v>9</v>
      </c>
      <c r="BH191" s="211" t="s">
        <v>9</v>
      </c>
      <c r="BI191" s="211" t="s">
        <v>9</v>
      </c>
      <c r="BJ191" s="211" t="s">
        <v>9</v>
      </c>
      <c r="BK191" s="211" t="s">
        <v>9</v>
      </c>
      <c r="BL191" s="211" t="s">
        <v>9</v>
      </c>
      <c r="BM191" s="211" t="s">
        <v>9</v>
      </c>
      <c r="BN191" s="211" t="s">
        <v>9</v>
      </c>
      <c r="BO191" s="211" t="s">
        <v>9</v>
      </c>
      <c r="BP191" s="211" t="s">
        <v>9</v>
      </c>
      <c r="BQ191" s="211" t="s">
        <v>9</v>
      </c>
      <c r="BR191" s="211" t="s">
        <v>9</v>
      </c>
      <c r="BS191" s="211" t="s">
        <v>9</v>
      </c>
      <c r="BT191" s="211" t="s">
        <v>9</v>
      </c>
      <c r="BU191" s="211" t="s">
        <v>9</v>
      </c>
      <c r="BV191" s="211" t="s">
        <v>9</v>
      </c>
      <c r="BW191" s="211" t="s">
        <v>9</v>
      </c>
      <c r="BX191" s="211" t="s">
        <v>9</v>
      </c>
      <c r="BY191" s="211" t="s">
        <v>9</v>
      </c>
      <c r="BZ191" s="211" t="s">
        <v>9</v>
      </c>
      <c r="CA191" s="211" t="s">
        <v>9</v>
      </c>
      <c r="CB191" s="211" t="s">
        <v>9</v>
      </c>
      <c r="CC191" s="211" t="s">
        <v>9</v>
      </c>
      <c r="CD191" s="211" t="s">
        <v>9</v>
      </c>
      <c r="CE191" s="211" t="s">
        <v>9</v>
      </c>
      <c r="CF191" s="211" t="s">
        <v>9</v>
      </c>
      <c r="CG191" s="211" t="s">
        <v>9</v>
      </c>
      <c r="CH191" s="211" t="s">
        <v>9</v>
      </c>
      <c r="CI191" s="211" t="s">
        <v>9</v>
      </c>
      <c r="CJ191" s="211" t="s">
        <v>9</v>
      </c>
      <c r="CK191" s="211" t="s">
        <v>9</v>
      </c>
      <c r="CL191" s="211" t="s">
        <v>9</v>
      </c>
      <c r="CM191" s="211" t="s">
        <v>9</v>
      </c>
      <c r="CN191" s="211" t="s">
        <v>9</v>
      </c>
      <c r="CO191" s="211" t="s">
        <v>9</v>
      </c>
      <c r="CP191" s="211" t="s">
        <v>9</v>
      </c>
      <c r="CQ191" s="211" t="s">
        <v>9</v>
      </c>
      <c r="CR191" s="211" t="s">
        <v>9</v>
      </c>
      <c r="CS191" s="211" t="s">
        <v>9</v>
      </c>
      <c r="CT191" s="211" t="s">
        <v>9</v>
      </c>
      <c r="CU191" s="211" t="s">
        <v>9</v>
      </c>
      <c r="CV191" s="211" t="s">
        <v>9</v>
      </c>
      <c r="CW191" s="211" t="s">
        <v>9</v>
      </c>
      <c r="CX191" s="211" t="s">
        <v>9</v>
      </c>
      <c r="CY191" s="211" t="s">
        <v>9</v>
      </c>
      <c r="CZ191" s="211" t="s">
        <v>9</v>
      </c>
      <c r="DA191" s="211" t="s">
        <v>9</v>
      </c>
      <c r="DB191" s="211" t="s">
        <v>9</v>
      </c>
      <c r="DC191" s="211" t="s">
        <v>9</v>
      </c>
      <c r="DD191" s="211" t="s">
        <v>9</v>
      </c>
      <c r="DE191" s="211" t="s">
        <v>9</v>
      </c>
      <c r="DF191" s="211" t="s">
        <v>9</v>
      </c>
      <c r="DG191" s="211" t="s">
        <v>9</v>
      </c>
      <c r="DH191" s="211" t="s">
        <v>9</v>
      </c>
      <c r="DI191" s="211" t="s">
        <v>9</v>
      </c>
      <c r="DJ191" s="211" t="s">
        <v>9</v>
      </c>
      <c r="DK191" s="211" t="s">
        <v>9</v>
      </c>
      <c r="DL191" s="211" t="s">
        <v>9</v>
      </c>
      <c r="DM191" s="211" t="s">
        <v>9</v>
      </c>
      <c r="DN191" s="211" t="s">
        <v>9</v>
      </c>
      <c r="DO191" s="211" t="s">
        <v>9</v>
      </c>
      <c r="DP191" s="211" t="s">
        <v>9</v>
      </c>
      <c r="DQ191" s="213" t="s">
        <v>9</v>
      </c>
      <c r="DR191" s="211" t="s">
        <v>9</v>
      </c>
      <c r="DS191" s="211" t="s">
        <v>9</v>
      </c>
      <c r="DT191" s="211" t="s">
        <v>9</v>
      </c>
      <c r="DU191" s="211" t="s">
        <v>9</v>
      </c>
      <c r="DV191" s="211" t="s">
        <v>9</v>
      </c>
      <c r="DW191" s="211" t="s">
        <v>9</v>
      </c>
      <c r="DX191" s="211" t="s">
        <v>9</v>
      </c>
      <c r="DY191" s="211" t="s">
        <v>9</v>
      </c>
      <c r="DZ191" s="211" t="s">
        <v>9</v>
      </c>
      <c r="EA191" s="211" t="s">
        <v>9</v>
      </c>
      <c r="EB191" s="211" t="s">
        <v>9</v>
      </c>
      <c r="EC191" s="211" t="s">
        <v>9</v>
      </c>
      <c r="ED191" s="211" t="s">
        <v>9</v>
      </c>
      <c r="EE191" s="211" t="s">
        <v>9</v>
      </c>
      <c r="EF191" s="211" t="s">
        <v>9</v>
      </c>
      <c r="EG191" s="211" t="s">
        <v>9</v>
      </c>
      <c r="EH191" s="211" t="s">
        <v>1659</v>
      </c>
      <c r="EI191" s="211" t="s">
        <v>1659</v>
      </c>
      <c r="EJ191" s="211" t="s">
        <v>9</v>
      </c>
      <c r="EK191" s="211" t="s">
        <v>9</v>
      </c>
      <c r="EL191" s="115"/>
      <c r="EM191" s="115"/>
    </row>
    <row r="192" spans="1:143" s="373" customFormat="1" ht="141.75" customHeight="1" x14ac:dyDescent="0.25">
      <c r="A192" s="368" t="s">
        <v>1517</v>
      </c>
      <c r="B192" s="369"/>
      <c r="C192" s="369"/>
      <c r="D192" s="369"/>
      <c r="E192" s="369"/>
      <c r="F192" s="369"/>
      <c r="G192" s="370" t="s">
        <v>12</v>
      </c>
      <c r="H192" s="371" t="s">
        <v>2</v>
      </c>
      <c r="I192" s="371"/>
      <c r="J192" s="372" t="s">
        <v>1724</v>
      </c>
      <c r="K192" s="373" t="s">
        <v>1726</v>
      </c>
      <c r="L192" s="373" t="s">
        <v>1726</v>
      </c>
      <c r="M192" s="373" t="s">
        <v>1731</v>
      </c>
      <c r="N192" s="373" t="s">
        <v>1731</v>
      </c>
      <c r="O192" s="374" t="s">
        <v>1537</v>
      </c>
      <c r="P192" s="373" t="s">
        <v>1537</v>
      </c>
      <c r="Q192" s="373" t="s">
        <v>1694</v>
      </c>
      <c r="R192" s="373" t="s">
        <v>1694</v>
      </c>
      <c r="S192" s="373" t="s">
        <v>1674</v>
      </c>
      <c r="T192" s="373" t="s">
        <v>1674</v>
      </c>
      <c r="V192" s="373" t="s">
        <v>1741</v>
      </c>
      <c r="W192" s="373" t="s">
        <v>1539</v>
      </c>
      <c r="X192" s="373" t="s">
        <v>1539</v>
      </c>
      <c r="Y192" s="373" t="s">
        <v>1547</v>
      </c>
      <c r="Z192" s="373" t="s">
        <v>1547</v>
      </c>
      <c r="AA192" s="373" t="s">
        <v>1651</v>
      </c>
      <c r="AB192" s="373" t="s">
        <v>1651</v>
      </c>
      <c r="AC192" s="373" t="s">
        <v>1751</v>
      </c>
      <c r="AD192" s="373" t="s">
        <v>1755</v>
      </c>
      <c r="AE192" s="373" t="s">
        <v>1549</v>
      </c>
      <c r="AF192" s="372" t="s">
        <v>1761</v>
      </c>
      <c r="AG192" s="373" t="s">
        <v>1770</v>
      </c>
      <c r="AH192" s="373" t="s">
        <v>1551</v>
      </c>
      <c r="AI192" s="373" t="s">
        <v>1551</v>
      </c>
      <c r="AJ192" s="373" t="s">
        <v>1773</v>
      </c>
      <c r="AK192" s="373" t="s">
        <v>1773</v>
      </c>
      <c r="AL192" s="373" t="s">
        <v>1726</v>
      </c>
      <c r="AM192" s="373" t="s">
        <v>1786</v>
      </c>
      <c r="AN192" s="373" t="s">
        <v>1557</v>
      </c>
      <c r="AO192" s="373" t="s">
        <v>1557</v>
      </c>
      <c r="AP192" s="373" t="s">
        <v>1791</v>
      </c>
      <c r="AR192" s="373" t="s">
        <v>1794</v>
      </c>
      <c r="AS192" s="373" t="s">
        <v>1682</v>
      </c>
      <c r="AT192" s="373" t="s">
        <v>1560</v>
      </c>
      <c r="AU192" s="375" t="s">
        <v>1562</v>
      </c>
      <c r="AZ192" s="373" t="s">
        <v>1751</v>
      </c>
      <c r="BA192" s="372" t="s">
        <v>1805</v>
      </c>
      <c r="BB192" s="373" t="s">
        <v>1805</v>
      </c>
      <c r="BC192" s="373" t="s">
        <v>1805</v>
      </c>
      <c r="BD192" s="372" t="s">
        <v>50</v>
      </c>
      <c r="BG192" s="373" t="s">
        <v>1640</v>
      </c>
      <c r="BI192" s="373" t="s">
        <v>1820</v>
      </c>
      <c r="BJ192" s="373" t="s">
        <v>1688</v>
      </c>
      <c r="BK192" s="373" t="s">
        <v>1688</v>
      </c>
      <c r="BL192" s="373" t="s">
        <v>1576</v>
      </c>
      <c r="BM192" s="373" t="s">
        <v>1576</v>
      </c>
      <c r="BN192" s="373" t="s">
        <v>1826</v>
      </c>
      <c r="BO192" s="373" t="s">
        <v>1690</v>
      </c>
      <c r="BP192" s="373" t="s">
        <v>1690</v>
      </c>
      <c r="BQ192" s="373" t="s">
        <v>1828</v>
      </c>
      <c r="BR192" s="373" t="s">
        <v>1828</v>
      </c>
      <c r="BS192" s="373" t="s">
        <v>1751</v>
      </c>
      <c r="BT192" s="373" t="s">
        <v>1579</v>
      </c>
      <c r="BU192" s="373" t="s">
        <v>1579</v>
      </c>
      <c r="BV192" s="373" t="s">
        <v>1580</v>
      </c>
      <c r="BW192" s="373" t="s">
        <v>1580</v>
      </c>
      <c r="BX192" s="373" t="s">
        <v>1834</v>
      </c>
      <c r="BY192" s="373" t="s">
        <v>1834</v>
      </c>
      <c r="BZ192" s="373" t="s">
        <v>1842</v>
      </c>
      <c r="CA192" s="372" t="s">
        <v>1848</v>
      </c>
      <c r="CB192" s="375" t="s">
        <v>1857</v>
      </c>
      <c r="CC192" s="373" t="s">
        <v>1858</v>
      </c>
      <c r="CD192" s="373" t="s">
        <v>1859</v>
      </c>
      <c r="CH192" s="373" t="s">
        <v>1643</v>
      </c>
      <c r="CI192" s="373" t="s">
        <v>1643</v>
      </c>
      <c r="CJ192" s="373" t="s">
        <v>1873</v>
      </c>
      <c r="CK192" s="373" t="s">
        <v>1877</v>
      </c>
      <c r="CL192" s="373" t="s">
        <v>1587</v>
      </c>
      <c r="CM192" s="373" t="s">
        <v>1587</v>
      </c>
      <c r="CN192" s="373" t="s">
        <v>1881</v>
      </c>
      <c r="CO192" s="373" t="s">
        <v>1644</v>
      </c>
      <c r="CP192" s="373" t="s">
        <v>1644</v>
      </c>
      <c r="CQ192" s="373" t="s">
        <v>1886</v>
      </c>
      <c r="CR192" s="373" t="s">
        <v>1895</v>
      </c>
      <c r="CS192" s="373" t="s">
        <v>1726</v>
      </c>
      <c r="CT192" s="373" t="s">
        <v>1898</v>
      </c>
      <c r="CU192" s="373" t="s">
        <v>1711</v>
      </c>
      <c r="CV192" s="373" t="s">
        <v>1711</v>
      </c>
      <c r="CW192" s="373" t="s">
        <v>1596</v>
      </c>
      <c r="CX192" s="373" t="s">
        <v>1596</v>
      </c>
      <c r="CY192" s="373" t="s">
        <v>1901</v>
      </c>
      <c r="CZ192" s="373" t="s">
        <v>1592</v>
      </c>
      <c r="DA192" s="373" t="s">
        <v>1717</v>
      </c>
      <c r="DB192" s="373" t="s">
        <v>1717</v>
      </c>
      <c r="DD192" s="373" t="s">
        <v>1911</v>
      </c>
      <c r="DE192" s="373" t="s">
        <v>50</v>
      </c>
      <c r="DF192" s="372" t="s">
        <v>50</v>
      </c>
      <c r="DG192" s="373" t="s">
        <v>1921</v>
      </c>
      <c r="DH192" s="373" t="s">
        <v>1931</v>
      </c>
      <c r="DI192" s="373" t="s">
        <v>1940</v>
      </c>
      <c r="DJ192" s="373" t="s">
        <v>1655</v>
      </c>
      <c r="DK192" s="373" t="s">
        <v>1655</v>
      </c>
      <c r="DL192" s="373" t="s">
        <v>1948</v>
      </c>
      <c r="DN192" s="373" t="s">
        <v>1603</v>
      </c>
      <c r="DO192" s="373" t="s">
        <v>1603</v>
      </c>
      <c r="DP192" s="373" t="s">
        <v>1959</v>
      </c>
      <c r="DS192" s="373" t="s">
        <v>1972</v>
      </c>
      <c r="DT192" s="373" t="s">
        <v>1549</v>
      </c>
      <c r="DU192" s="373" t="s">
        <v>1549</v>
      </c>
      <c r="DX192" s="375" t="s">
        <v>1982</v>
      </c>
      <c r="DY192" s="373" t="s">
        <v>1657</v>
      </c>
      <c r="DZ192" s="373" t="s">
        <v>1657</v>
      </c>
      <c r="EA192" s="373" t="s">
        <v>1999</v>
      </c>
      <c r="EB192" s="373" t="s">
        <v>1726</v>
      </c>
      <c r="EC192" s="373" t="s">
        <v>2000</v>
      </c>
      <c r="ED192" s="373" t="s">
        <v>2000</v>
      </c>
      <c r="EE192" s="373" t="s">
        <v>2013</v>
      </c>
      <c r="EF192" s="373" t="s">
        <v>1612</v>
      </c>
      <c r="EG192" s="373" t="s">
        <v>1612</v>
      </c>
      <c r="EH192" s="373" t="s">
        <v>1617</v>
      </c>
      <c r="EI192" s="373" t="s">
        <v>1617</v>
      </c>
      <c r="EJ192" s="373" t="s">
        <v>1617</v>
      </c>
      <c r="EK192" s="373" t="s">
        <v>1617</v>
      </c>
      <c r="EL192" s="116"/>
      <c r="EM192" s="116"/>
    </row>
    <row r="193" spans="1:143" s="15" customFormat="1" ht="15" x14ac:dyDescent="0.25">
      <c r="A193" s="140"/>
      <c r="B193" s="97"/>
      <c r="C193" s="97"/>
      <c r="D193" s="97"/>
      <c r="E193" s="97"/>
      <c r="F193" s="97"/>
      <c r="G193" s="92" t="s">
        <v>601</v>
      </c>
      <c r="H193" s="80"/>
      <c r="I193" s="80"/>
      <c r="O193" s="55"/>
      <c r="EL193" s="99"/>
      <c r="EM193" s="99"/>
    </row>
    <row r="194" spans="1:143" s="13" customFormat="1" ht="15" x14ac:dyDescent="0.25">
      <c r="A194" s="30" t="s">
        <v>711</v>
      </c>
      <c r="B194" s="97"/>
      <c r="C194" s="97"/>
      <c r="D194" s="97"/>
      <c r="E194" s="97"/>
      <c r="F194" s="97"/>
      <c r="G194" s="93" t="s">
        <v>712</v>
      </c>
      <c r="H194" s="14" t="s">
        <v>5</v>
      </c>
      <c r="I194" s="14" t="s">
        <v>713</v>
      </c>
      <c r="J194" s="13" t="s">
        <v>10</v>
      </c>
      <c r="K194" s="13" t="s">
        <v>9</v>
      </c>
      <c r="L194" s="13" t="s">
        <v>9</v>
      </c>
      <c r="M194" s="13" t="s">
        <v>9</v>
      </c>
      <c r="N194" s="13" t="s">
        <v>9</v>
      </c>
      <c r="O194" s="47" t="s">
        <v>9</v>
      </c>
      <c r="P194" s="13" t="s">
        <v>9</v>
      </c>
      <c r="Q194" s="13" t="s">
        <v>9</v>
      </c>
      <c r="R194" s="13" t="s">
        <v>9</v>
      </c>
      <c r="S194" s="13" t="s">
        <v>10</v>
      </c>
      <c r="T194" s="13" t="s">
        <v>10</v>
      </c>
      <c r="U194" s="13" t="s">
        <v>9</v>
      </c>
      <c r="V194" s="13" t="s">
        <v>10</v>
      </c>
      <c r="W194" s="13" t="s">
        <v>9</v>
      </c>
      <c r="X194" s="13" t="s">
        <v>9</v>
      </c>
      <c r="Y194" s="13" t="s">
        <v>1625</v>
      </c>
      <c r="Z194" s="13" t="s">
        <v>1625</v>
      </c>
      <c r="AA194" s="13" t="s">
        <v>9</v>
      </c>
      <c r="AB194" s="13" t="s">
        <v>9</v>
      </c>
      <c r="AC194" s="13" t="s">
        <v>9</v>
      </c>
      <c r="AD194" s="13" t="s">
        <v>9</v>
      </c>
      <c r="AE194" s="13" t="s">
        <v>9</v>
      </c>
      <c r="AF194" s="13" t="s">
        <v>9</v>
      </c>
      <c r="AG194" s="13" t="s">
        <v>9</v>
      </c>
      <c r="AH194" s="13" t="s">
        <v>9</v>
      </c>
      <c r="AI194" s="13" t="s">
        <v>9</v>
      </c>
      <c r="AJ194" s="13" t="s">
        <v>9</v>
      </c>
      <c r="AK194" s="13" t="s">
        <v>9</v>
      </c>
      <c r="AL194" s="13" t="s">
        <v>10</v>
      </c>
      <c r="AM194" s="13" t="s">
        <v>9</v>
      </c>
      <c r="AN194" s="13" t="s">
        <v>9</v>
      </c>
      <c r="AO194" s="13" t="s">
        <v>9</v>
      </c>
      <c r="AP194" s="13" t="s">
        <v>9</v>
      </c>
      <c r="AR194" s="13" t="s">
        <v>10</v>
      </c>
      <c r="AS194" s="13" t="s">
        <v>10</v>
      </c>
      <c r="AT194" s="13" t="s">
        <v>9</v>
      </c>
      <c r="AU194" s="13" t="s">
        <v>10</v>
      </c>
      <c r="AZ194" s="13" t="s">
        <v>9</v>
      </c>
      <c r="BA194" s="13" t="s">
        <v>9</v>
      </c>
      <c r="BB194" s="13" t="s">
        <v>9</v>
      </c>
      <c r="BC194" s="13" t="s">
        <v>9</v>
      </c>
      <c r="BD194" s="13" t="s">
        <v>9</v>
      </c>
      <c r="BG194" s="13" t="s">
        <v>9</v>
      </c>
      <c r="BI194" s="13" t="s">
        <v>9</v>
      </c>
      <c r="BJ194" s="13" t="s">
        <v>9</v>
      </c>
      <c r="BK194" s="13" t="s">
        <v>9</v>
      </c>
      <c r="BL194" s="13" t="s">
        <v>10</v>
      </c>
      <c r="BM194" s="13" t="s">
        <v>10</v>
      </c>
      <c r="BN194" s="13" t="s">
        <v>9</v>
      </c>
      <c r="BO194" s="13" t="s">
        <v>9</v>
      </c>
      <c r="BP194" s="13" t="s">
        <v>9</v>
      </c>
      <c r="BQ194" s="13" t="s">
        <v>9</v>
      </c>
      <c r="BR194" s="13" t="s">
        <v>9</v>
      </c>
      <c r="BS194" s="13" t="s">
        <v>9</v>
      </c>
      <c r="BT194" s="13" t="s">
        <v>9</v>
      </c>
      <c r="BU194" s="13" t="s">
        <v>9</v>
      </c>
      <c r="BV194" s="13" t="s">
        <v>10</v>
      </c>
      <c r="BW194" s="13" t="s">
        <v>10</v>
      </c>
      <c r="BX194" s="13" t="s">
        <v>10</v>
      </c>
      <c r="BY194" s="13" t="s">
        <v>10</v>
      </c>
      <c r="BZ194" s="13" t="s">
        <v>9</v>
      </c>
      <c r="CA194" s="13" t="s">
        <v>9</v>
      </c>
      <c r="CB194" s="13" t="s">
        <v>10</v>
      </c>
      <c r="CC194" s="13" t="s">
        <v>9</v>
      </c>
      <c r="CD194" s="13" t="s">
        <v>9</v>
      </c>
      <c r="CG194" s="13" t="s">
        <v>9</v>
      </c>
      <c r="CH194" s="13" t="s">
        <v>9</v>
      </c>
      <c r="CI194" s="13" t="s">
        <v>9</v>
      </c>
      <c r="CJ194" s="13" t="s">
        <v>9</v>
      </c>
      <c r="CK194" s="13" t="s">
        <v>9</v>
      </c>
      <c r="CL194" s="13" t="s">
        <v>10</v>
      </c>
      <c r="CM194" s="13" t="s">
        <v>10</v>
      </c>
      <c r="CN194" s="13" t="s">
        <v>9</v>
      </c>
      <c r="CO194" s="13" t="s">
        <v>9</v>
      </c>
      <c r="CP194" s="13" t="s">
        <v>9</v>
      </c>
      <c r="CQ194" s="13" t="s">
        <v>10</v>
      </c>
      <c r="CR194" s="13" t="s">
        <v>9</v>
      </c>
      <c r="CS194" s="13" t="s">
        <v>9</v>
      </c>
      <c r="CT194" s="13" t="s">
        <v>9</v>
      </c>
      <c r="CU194" s="13" t="s">
        <v>10</v>
      </c>
      <c r="CV194" s="13" t="s">
        <v>10</v>
      </c>
      <c r="CW194" s="13" t="s">
        <v>9</v>
      </c>
      <c r="CX194" s="13" t="s">
        <v>9</v>
      </c>
      <c r="CY194" s="13" t="s">
        <v>10</v>
      </c>
      <c r="CZ194" s="13" t="s">
        <v>10</v>
      </c>
      <c r="DA194" s="13" t="s">
        <v>9</v>
      </c>
      <c r="DB194" s="13" t="s">
        <v>9</v>
      </c>
      <c r="DD194" s="13" t="s">
        <v>10</v>
      </c>
      <c r="DE194" s="13" t="s">
        <v>9</v>
      </c>
      <c r="DF194" s="13" t="s">
        <v>9</v>
      </c>
      <c r="DG194" s="13" t="s">
        <v>9</v>
      </c>
      <c r="DH194" s="13" t="s">
        <v>9</v>
      </c>
      <c r="DI194" s="13" t="s">
        <v>9</v>
      </c>
      <c r="DJ194" s="13" t="s">
        <v>9</v>
      </c>
      <c r="DK194" s="13" t="s">
        <v>9</v>
      </c>
      <c r="DL194" s="13" t="s">
        <v>9</v>
      </c>
      <c r="DN194" s="13" t="s">
        <v>9</v>
      </c>
      <c r="DO194" s="13" t="s">
        <v>9</v>
      </c>
      <c r="DP194" s="13" t="s">
        <v>10</v>
      </c>
      <c r="DS194" s="13" t="s">
        <v>9</v>
      </c>
      <c r="DT194" s="13" t="s">
        <v>9</v>
      </c>
      <c r="DU194" s="13" t="s">
        <v>9</v>
      </c>
      <c r="DW194" s="68"/>
      <c r="DX194" s="13" t="s">
        <v>9</v>
      </c>
      <c r="DY194" s="13" t="s">
        <v>9</v>
      </c>
      <c r="DZ194" s="13" t="s">
        <v>9</v>
      </c>
      <c r="EA194" s="13" t="s">
        <v>10</v>
      </c>
      <c r="EB194" s="13" t="s">
        <v>9</v>
      </c>
      <c r="EC194" s="13" t="s">
        <v>10</v>
      </c>
      <c r="ED194" s="13" t="s">
        <v>10</v>
      </c>
      <c r="EE194" s="13" t="s">
        <v>9</v>
      </c>
      <c r="EF194" s="13" t="s">
        <v>10</v>
      </c>
      <c r="EG194" s="13" t="s">
        <v>10</v>
      </c>
      <c r="EH194" s="13" t="s">
        <v>10</v>
      </c>
      <c r="EI194" s="13" t="s">
        <v>10</v>
      </c>
      <c r="EJ194" s="13" t="s">
        <v>10</v>
      </c>
      <c r="EK194" s="13" t="s">
        <v>10</v>
      </c>
      <c r="EL194" s="99"/>
      <c r="EM194" s="99"/>
    </row>
    <row r="195" spans="1:143" s="13" customFormat="1" ht="15" x14ac:dyDescent="0.25">
      <c r="A195" s="30" t="s">
        <v>587</v>
      </c>
      <c r="B195" s="97"/>
      <c r="C195" s="97"/>
      <c r="D195" s="97"/>
      <c r="E195" s="97"/>
      <c r="F195" s="97"/>
      <c r="G195" s="93" t="s">
        <v>588</v>
      </c>
      <c r="H195" s="14" t="s">
        <v>5</v>
      </c>
      <c r="I195" s="14" t="s">
        <v>589</v>
      </c>
      <c r="J195" s="68"/>
      <c r="K195" s="68"/>
      <c r="L195" s="68"/>
      <c r="M195" s="68"/>
      <c r="N195" s="68"/>
      <c r="O195" s="85"/>
      <c r="P195" s="68"/>
      <c r="Q195" s="68"/>
      <c r="R195" s="68"/>
      <c r="S195" s="13" t="s">
        <v>10</v>
      </c>
      <c r="T195" s="13" t="s">
        <v>10</v>
      </c>
      <c r="U195" s="13" t="s">
        <v>9</v>
      </c>
      <c r="V195" s="13" t="s">
        <v>10</v>
      </c>
      <c r="W195" s="13" t="s">
        <v>9</v>
      </c>
      <c r="X195" s="13" t="s">
        <v>9</v>
      </c>
      <c r="Y195" s="13" t="s">
        <v>10</v>
      </c>
      <c r="Z195" s="13" t="s">
        <v>10</v>
      </c>
      <c r="AA195" s="13" t="s">
        <v>9</v>
      </c>
      <c r="AB195" s="13" t="s">
        <v>9</v>
      </c>
      <c r="AC195" s="13" t="s">
        <v>9</v>
      </c>
      <c r="AD195" s="68"/>
      <c r="AE195" s="68"/>
      <c r="AF195" s="13" t="s">
        <v>9</v>
      </c>
      <c r="AG195" s="13" t="s">
        <v>9</v>
      </c>
      <c r="AH195" s="13" t="s">
        <v>9</v>
      </c>
      <c r="AI195" s="13" t="s">
        <v>9</v>
      </c>
      <c r="AJ195" s="13" t="s">
        <v>9</v>
      </c>
      <c r="AK195" s="13" t="s">
        <v>9</v>
      </c>
      <c r="AL195" s="68"/>
      <c r="AM195" s="13" t="s">
        <v>9</v>
      </c>
      <c r="AN195" s="13" t="s">
        <v>9</v>
      </c>
      <c r="AO195" s="13" t="s">
        <v>9</v>
      </c>
      <c r="AP195" s="13" t="s">
        <v>9</v>
      </c>
      <c r="AR195" s="68"/>
      <c r="AS195" s="68"/>
      <c r="AT195" s="13" t="s">
        <v>9</v>
      </c>
      <c r="AU195" s="13" t="s">
        <v>10</v>
      </c>
      <c r="AZ195" s="13" t="s">
        <v>9</v>
      </c>
      <c r="BA195" s="13" t="s">
        <v>9</v>
      </c>
      <c r="BB195" s="13" t="s">
        <v>9</v>
      </c>
      <c r="BC195" s="13" t="s">
        <v>9</v>
      </c>
      <c r="BD195" s="13" t="s">
        <v>10</v>
      </c>
      <c r="BG195" s="13" t="s">
        <v>9</v>
      </c>
      <c r="BI195" s="13" t="s">
        <v>9</v>
      </c>
      <c r="BJ195" s="13" t="s">
        <v>9</v>
      </c>
      <c r="BK195" s="13" t="s">
        <v>9</v>
      </c>
      <c r="BL195" s="13" t="s">
        <v>9</v>
      </c>
      <c r="BM195" s="13" t="s">
        <v>9</v>
      </c>
      <c r="BN195" s="13" t="s">
        <v>9</v>
      </c>
      <c r="BO195" s="13" t="s">
        <v>9</v>
      </c>
      <c r="BP195" s="13" t="s">
        <v>9</v>
      </c>
      <c r="BQ195" s="68"/>
      <c r="BR195" s="68"/>
      <c r="BS195" s="13" t="s">
        <v>9</v>
      </c>
      <c r="BT195" s="13" t="s">
        <v>9</v>
      </c>
      <c r="BU195" s="13" t="s">
        <v>9</v>
      </c>
      <c r="BV195" s="68"/>
      <c r="BW195" s="68"/>
      <c r="BX195" s="13" t="s">
        <v>9</v>
      </c>
      <c r="BY195" s="13" t="s">
        <v>9</v>
      </c>
      <c r="BZ195" s="13" t="s">
        <v>10</v>
      </c>
      <c r="CA195" s="13" t="s">
        <v>10</v>
      </c>
      <c r="CB195" s="13" t="s">
        <v>9</v>
      </c>
      <c r="CC195" s="68"/>
      <c r="CD195" s="13" t="s">
        <v>9</v>
      </c>
      <c r="CG195" s="13" t="s">
        <v>9</v>
      </c>
      <c r="CH195" s="13" t="s">
        <v>9</v>
      </c>
      <c r="CI195" s="13" t="s">
        <v>9</v>
      </c>
      <c r="CJ195" s="13" t="s">
        <v>9</v>
      </c>
      <c r="CK195" s="13" t="s">
        <v>9</v>
      </c>
      <c r="CL195" s="13" t="s">
        <v>9</v>
      </c>
      <c r="CM195" s="13" t="s">
        <v>9</v>
      </c>
      <c r="CN195" s="13" t="s">
        <v>9</v>
      </c>
      <c r="CO195" s="13" t="s">
        <v>9</v>
      </c>
      <c r="CP195" s="13" t="s">
        <v>9</v>
      </c>
      <c r="CQ195" s="13" t="s">
        <v>9</v>
      </c>
      <c r="CR195" s="13" t="s">
        <v>9</v>
      </c>
      <c r="CS195" s="68"/>
      <c r="CT195" s="68"/>
      <c r="CU195" s="13" t="s">
        <v>10</v>
      </c>
      <c r="CV195" s="13" t="s">
        <v>10</v>
      </c>
      <c r="CW195" s="13" t="s">
        <v>9</v>
      </c>
      <c r="CX195" s="13" t="s">
        <v>9</v>
      </c>
      <c r="CY195" s="13" t="s">
        <v>9</v>
      </c>
      <c r="CZ195" s="13" t="s">
        <v>9</v>
      </c>
      <c r="DA195" s="13" t="s">
        <v>10</v>
      </c>
      <c r="DB195" s="13" t="s">
        <v>10</v>
      </c>
      <c r="DD195" s="13" t="s">
        <v>10</v>
      </c>
      <c r="DE195" s="68"/>
      <c r="DF195" s="68"/>
      <c r="DG195" s="13" t="s">
        <v>9</v>
      </c>
      <c r="DH195" s="13" t="s">
        <v>9</v>
      </c>
      <c r="DI195" s="13" t="s">
        <v>9</v>
      </c>
      <c r="DJ195" s="13" t="s">
        <v>9</v>
      </c>
      <c r="DK195" s="13" t="s">
        <v>9</v>
      </c>
      <c r="DL195" s="13" t="s">
        <v>9</v>
      </c>
      <c r="DM195" s="68"/>
      <c r="DN195" s="13" t="s">
        <v>9</v>
      </c>
      <c r="DO195" s="13" t="s">
        <v>9</v>
      </c>
      <c r="DP195" s="13" t="s">
        <v>9</v>
      </c>
      <c r="DS195" s="13" t="s">
        <v>10</v>
      </c>
      <c r="DT195" s="68"/>
      <c r="DU195" s="68"/>
      <c r="DW195" s="68"/>
      <c r="DX195" s="13" t="s">
        <v>9</v>
      </c>
      <c r="DY195" s="13" t="s">
        <v>9</v>
      </c>
      <c r="DZ195" s="13" t="s">
        <v>9</v>
      </c>
      <c r="EA195" s="13" t="s">
        <v>10</v>
      </c>
      <c r="EB195" s="68"/>
      <c r="EC195" s="68"/>
      <c r="ED195" s="68"/>
      <c r="EE195" s="13" t="s">
        <v>9</v>
      </c>
      <c r="EF195" s="13" t="s">
        <v>9</v>
      </c>
      <c r="EG195" s="13" t="s">
        <v>9</v>
      </c>
      <c r="EH195" s="13" t="s">
        <v>9</v>
      </c>
      <c r="EI195" s="13" t="s">
        <v>9</v>
      </c>
      <c r="EJ195" s="13" t="s">
        <v>9</v>
      </c>
      <c r="EK195" s="13" t="s">
        <v>9</v>
      </c>
      <c r="EL195" s="99"/>
      <c r="EM195" s="99"/>
    </row>
    <row r="196" spans="1:143" s="13" customFormat="1" ht="15" x14ac:dyDescent="0.25">
      <c r="A196" s="30" t="s">
        <v>590</v>
      </c>
      <c r="B196" s="97"/>
      <c r="C196" s="97"/>
      <c r="D196" s="97"/>
      <c r="E196" s="97"/>
      <c r="F196" s="97"/>
      <c r="G196" s="93" t="s">
        <v>591</v>
      </c>
      <c r="H196" s="14" t="s">
        <v>5</v>
      </c>
      <c r="I196" s="14" t="s">
        <v>592</v>
      </c>
      <c r="J196" s="68"/>
      <c r="K196" s="68"/>
      <c r="L196" s="68"/>
      <c r="M196" s="68"/>
      <c r="N196" s="68"/>
      <c r="O196" s="85"/>
      <c r="P196" s="68"/>
      <c r="Q196" s="68"/>
      <c r="R196" s="68"/>
      <c r="S196" s="13" t="s">
        <v>10</v>
      </c>
      <c r="T196" s="13" t="s">
        <v>10</v>
      </c>
      <c r="U196" s="13" t="s">
        <v>10</v>
      </c>
      <c r="V196" s="13" t="s">
        <v>9</v>
      </c>
      <c r="W196" s="13" t="s">
        <v>9</v>
      </c>
      <c r="X196" s="13" t="s">
        <v>9</v>
      </c>
      <c r="Y196" s="13" t="s">
        <v>9</v>
      </c>
      <c r="Z196" s="13" t="s">
        <v>9</v>
      </c>
      <c r="AA196" s="13" t="s">
        <v>9</v>
      </c>
      <c r="AB196" s="13" t="s">
        <v>9</v>
      </c>
      <c r="AC196" s="13" t="s">
        <v>9</v>
      </c>
      <c r="AD196" s="68"/>
      <c r="AE196" s="68"/>
      <c r="AF196" s="13" t="s">
        <v>10</v>
      </c>
      <c r="AG196" s="13" t="s">
        <v>10</v>
      </c>
      <c r="AH196" s="13" t="s">
        <v>10</v>
      </c>
      <c r="AI196" s="13" t="s">
        <v>10</v>
      </c>
      <c r="AJ196" s="13" t="s">
        <v>10</v>
      </c>
      <c r="AK196" s="13" t="s">
        <v>10</v>
      </c>
      <c r="AL196" s="68"/>
      <c r="AM196" s="13" t="s">
        <v>9</v>
      </c>
      <c r="AN196" s="13" t="s">
        <v>10</v>
      </c>
      <c r="AO196" s="13" t="s">
        <v>10</v>
      </c>
      <c r="AP196" s="13" t="s">
        <v>9</v>
      </c>
      <c r="AR196" s="68"/>
      <c r="AS196" s="68"/>
      <c r="AT196" s="13" t="s">
        <v>9</v>
      </c>
      <c r="AU196" s="13" t="s">
        <v>9</v>
      </c>
      <c r="AZ196" s="13" t="s">
        <v>9</v>
      </c>
      <c r="BA196" s="13" t="s">
        <v>9</v>
      </c>
      <c r="BB196" s="13" t="s">
        <v>9</v>
      </c>
      <c r="BC196" s="13" t="s">
        <v>9</v>
      </c>
      <c r="BD196" s="13" t="s">
        <v>9</v>
      </c>
      <c r="BG196" s="13" t="s">
        <v>10</v>
      </c>
      <c r="BI196" s="13" t="s">
        <v>10</v>
      </c>
      <c r="BJ196" s="13" t="s">
        <v>9</v>
      </c>
      <c r="BK196" s="13" t="s">
        <v>9</v>
      </c>
      <c r="BL196" s="13" t="s">
        <v>10</v>
      </c>
      <c r="BM196" s="13" t="s">
        <v>10</v>
      </c>
      <c r="BN196" s="13" t="s">
        <v>9</v>
      </c>
      <c r="BO196" s="13" t="s">
        <v>9</v>
      </c>
      <c r="BP196" s="13" t="s">
        <v>9</v>
      </c>
      <c r="BQ196" s="68"/>
      <c r="BR196" s="68"/>
      <c r="BS196" s="13" t="s">
        <v>9</v>
      </c>
      <c r="BT196" s="13" t="s">
        <v>9</v>
      </c>
      <c r="BU196" s="13" t="s">
        <v>9</v>
      </c>
      <c r="BV196" s="68"/>
      <c r="BW196" s="68"/>
      <c r="BX196" s="13" t="s">
        <v>9</v>
      </c>
      <c r="BY196" s="13" t="s">
        <v>9</v>
      </c>
      <c r="BZ196" s="13" t="s">
        <v>10</v>
      </c>
      <c r="CA196" s="13" t="s">
        <v>10</v>
      </c>
      <c r="CB196" s="13" t="s">
        <v>9</v>
      </c>
      <c r="CC196" s="68"/>
      <c r="CD196" s="13" t="s">
        <v>9</v>
      </c>
      <c r="CG196" s="13" t="s">
        <v>9</v>
      </c>
      <c r="CH196" s="13" t="s">
        <v>9</v>
      </c>
      <c r="CI196" s="13" t="s">
        <v>9</v>
      </c>
      <c r="CJ196" s="13" t="s">
        <v>10</v>
      </c>
      <c r="CK196" s="13" t="s">
        <v>9</v>
      </c>
      <c r="CL196" s="13" t="s">
        <v>10</v>
      </c>
      <c r="CM196" s="13" t="s">
        <v>10</v>
      </c>
      <c r="CN196" s="13" t="s">
        <v>9</v>
      </c>
      <c r="CO196" s="13" t="s">
        <v>9</v>
      </c>
      <c r="CP196" s="13" t="s">
        <v>9</v>
      </c>
      <c r="CQ196" s="13" t="s">
        <v>9</v>
      </c>
      <c r="CR196" s="13" t="s">
        <v>10</v>
      </c>
      <c r="CS196" s="68"/>
      <c r="CT196" s="68"/>
      <c r="CU196" s="13" t="s">
        <v>9</v>
      </c>
      <c r="CV196" s="13" t="s">
        <v>9</v>
      </c>
      <c r="CW196" s="13" t="s">
        <v>9</v>
      </c>
      <c r="CX196" s="13" t="s">
        <v>9</v>
      </c>
      <c r="CY196" s="13" t="s">
        <v>9</v>
      </c>
      <c r="CZ196" s="13" t="s">
        <v>9</v>
      </c>
      <c r="DA196" s="13" t="s">
        <v>10</v>
      </c>
      <c r="DB196" s="13" t="s">
        <v>10</v>
      </c>
      <c r="DD196" s="13" t="s">
        <v>9</v>
      </c>
      <c r="DE196" s="68"/>
      <c r="DF196" s="68"/>
      <c r="DG196" s="13" t="s">
        <v>10</v>
      </c>
      <c r="DH196" s="13" t="s">
        <v>10</v>
      </c>
      <c r="DI196" s="13" t="s">
        <v>10</v>
      </c>
      <c r="DJ196" s="13" t="s">
        <v>9</v>
      </c>
      <c r="DK196" s="13" t="s">
        <v>9</v>
      </c>
      <c r="DL196" s="13" t="s">
        <v>9</v>
      </c>
      <c r="DM196" s="68"/>
      <c r="DN196" s="13" t="s">
        <v>9</v>
      </c>
      <c r="DO196" s="13" t="s">
        <v>9</v>
      </c>
      <c r="DP196" s="13" t="s">
        <v>9</v>
      </c>
      <c r="DS196" s="13" t="s">
        <v>10</v>
      </c>
      <c r="DT196" s="68"/>
      <c r="DU196" s="68"/>
      <c r="DW196" s="68"/>
      <c r="DX196" s="13" t="s">
        <v>9</v>
      </c>
      <c r="DY196" s="13" t="s">
        <v>10</v>
      </c>
      <c r="DZ196" s="13" t="s">
        <v>10</v>
      </c>
      <c r="EA196" s="13" t="s">
        <v>9</v>
      </c>
      <c r="EB196" s="68"/>
      <c r="EC196" s="68"/>
      <c r="ED196" s="68"/>
      <c r="EE196" s="13" t="s">
        <v>9</v>
      </c>
      <c r="EF196" s="13" t="s">
        <v>9</v>
      </c>
      <c r="EG196" s="13" t="s">
        <v>9</v>
      </c>
      <c r="EH196" s="13" t="s">
        <v>9</v>
      </c>
      <c r="EI196" s="13" t="s">
        <v>9</v>
      </c>
      <c r="EJ196" s="13" t="s">
        <v>9</v>
      </c>
      <c r="EK196" s="13" t="s">
        <v>9</v>
      </c>
      <c r="EL196" s="99"/>
      <c r="EM196" s="99"/>
    </row>
    <row r="197" spans="1:143" s="13" customFormat="1" ht="15" x14ac:dyDescent="0.25">
      <c r="A197" s="30" t="s">
        <v>593</v>
      </c>
      <c r="B197" s="97"/>
      <c r="C197" s="97"/>
      <c r="D197" s="97"/>
      <c r="E197" s="97"/>
      <c r="F197" s="97"/>
      <c r="G197" s="93" t="s">
        <v>200</v>
      </c>
      <c r="H197" s="14" t="s">
        <v>5</v>
      </c>
      <c r="I197" s="14" t="s">
        <v>136</v>
      </c>
      <c r="J197" s="68"/>
      <c r="K197" s="68"/>
      <c r="L197" s="68"/>
      <c r="M197" s="68"/>
      <c r="N197" s="68"/>
      <c r="O197" s="85"/>
      <c r="P197" s="68"/>
      <c r="Q197" s="68"/>
      <c r="R197" s="68"/>
      <c r="S197" s="13" t="s">
        <v>10</v>
      </c>
      <c r="T197" s="13" t="s">
        <v>10</v>
      </c>
      <c r="U197" s="13" t="s">
        <v>9</v>
      </c>
      <c r="V197" s="13" t="s">
        <v>10</v>
      </c>
      <c r="W197" s="13" t="s">
        <v>9</v>
      </c>
      <c r="X197" s="13" t="s">
        <v>9</v>
      </c>
      <c r="Y197" s="13" t="s">
        <v>9</v>
      </c>
      <c r="Z197" s="13" t="s">
        <v>9</v>
      </c>
      <c r="AA197" s="13" t="s">
        <v>9</v>
      </c>
      <c r="AB197" s="13" t="s">
        <v>9</v>
      </c>
      <c r="AC197" s="13" t="s">
        <v>9</v>
      </c>
      <c r="AD197" s="68"/>
      <c r="AE197" s="68"/>
      <c r="AF197" s="13" t="s">
        <v>9</v>
      </c>
      <c r="AG197" s="13" t="s">
        <v>10</v>
      </c>
      <c r="AH197" s="13" t="s">
        <v>9</v>
      </c>
      <c r="AI197" s="13" t="s">
        <v>9</v>
      </c>
      <c r="AJ197" s="13" t="s">
        <v>9</v>
      </c>
      <c r="AK197" s="13" t="s">
        <v>9</v>
      </c>
      <c r="AL197" s="68"/>
      <c r="AM197" s="13" t="s">
        <v>9</v>
      </c>
      <c r="AN197" s="13" t="s">
        <v>9</v>
      </c>
      <c r="AO197" s="13" t="s">
        <v>9</v>
      </c>
      <c r="AP197" s="13" t="s">
        <v>9</v>
      </c>
      <c r="AR197" s="68"/>
      <c r="AS197" s="68"/>
      <c r="AT197" s="13" t="s">
        <v>9</v>
      </c>
      <c r="AU197" s="13" t="s">
        <v>10</v>
      </c>
      <c r="AZ197" s="13" t="s">
        <v>9</v>
      </c>
      <c r="BA197" s="13" t="s">
        <v>9</v>
      </c>
      <c r="BB197" s="13" t="s">
        <v>9</v>
      </c>
      <c r="BC197" s="13" t="s">
        <v>9</v>
      </c>
      <c r="BD197" s="13" t="s">
        <v>9</v>
      </c>
      <c r="BG197" s="13" t="s">
        <v>9</v>
      </c>
      <c r="BI197" s="13" t="s">
        <v>9</v>
      </c>
      <c r="BJ197" s="13" t="s">
        <v>9</v>
      </c>
      <c r="BK197" s="13" t="s">
        <v>9</v>
      </c>
      <c r="BL197" s="13" t="s">
        <v>9</v>
      </c>
      <c r="BM197" s="13" t="s">
        <v>9</v>
      </c>
      <c r="BN197" s="13" t="s">
        <v>9</v>
      </c>
      <c r="BO197" s="13" t="s">
        <v>9</v>
      </c>
      <c r="BP197" s="13" t="s">
        <v>9</v>
      </c>
      <c r="BQ197" s="68"/>
      <c r="BR197" s="68"/>
      <c r="BS197" s="13" t="s">
        <v>9</v>
      </c>
      <c r="BT197" s="13" t="s">
        <v>9</v>
      </c>
      <c r="BU197" s="13" t="s">
        <v>9</v>
      </c>
      <c r="BV197" s="68"/>
      <c r="BW197" s="68"/>
      <c r="BX197" s="13" t="s">
        <v>10</v>
      </c>
      <c r="BY197" s="13" t="s">
        <v>10</v>
      </c>
      <c r="BZ197" s="13" t="s">
        <v>10</v>
      </c>
      <c r="CA197" s="13" t="s">
        <v>9</v>
      </c>
      <c r="CB197" s="13" t="s">
        <v>9</v>
      </c>
      <c r="CC197" s="68"/>
      <c r="CD197" s="13" t="s">
        <v>9</v>
      </c>
      <c r="CG197" s="13" t="s">
        <v>10</v>
      </c>
      <c r="CH197" s="13" t="s">
        <v>9</v>
      </c>
      <c r="CI197" s="13" t="s">
        <v>9</v>
      </c>
      <c r="CJ197" s="13" t="s">
        <v>10</v>
      </c>
      <c r="CK197" s="13" t="s">
        <v>9</v>
      </c>
      <c r="CL197" s="13" t="s">
        <v>9</v>
      </c>
      <c r="CM197" s="13" t="s">
        <v>9</v>
      </c>
      <c r="CN197" s="13" t="s">
        <v>9</v>
      </c>
      <c r="CO197" s="13" t="s">
        <v>9</v>
      </c>
      <c r="CP197" s="13" t="s">
        <v>9</v>
      </c>
      <c r="CQ197" s="13" t="s">
        <v>9</v>
      </c>
      <c r="CR197" s="13" t="s">
        <v>9</v>
      </c>
      <c r="CS197" s="68"/>
      <c r="CT197" s="68"/>
      <c r="CU197" s="13" t="s">
        <v>9</v>
      </c>
      <c r="CV197" s="13" t="s">
        <v>9</v>
      </c>
      <c r="CW197" s="13" t="s">
        <v>9</v>
      </c>
      <c r="CX197" s="13" t="s">
        <v>9</v>
      </c>
      <c r="CY197" s="13" t="s">
        <v>9</v>
      </c>
      <c r="CZ197" s="13" t="s">
        <v>9</v>
      </c>
      <c r="DA197" s="13" t="s">
        <v>10</v>
      </c>
      <c r="DB197" s="13" t="s">
        <v>10</v>
      </c>
      <c r="DD197" s="13" t="s">
        <v>10</v>
      </c>
      <c r="DE197" s="68"/>
      <c r="DF197" s="68"/>
      <c r="DG197" s="13" t="s">
        <v>10</v>
      </c>
      <c r="DH197" s="13" t="s">
        <v>9</v>
      </c>
      <c r="DI197" s="13" t="s">
        <v>9</v>
      </c>
      <c r="DJ197" s="13" t="s">
        <v>9</v>
      </c>
      <c r="DK197" s="13" t="s">
        <v>9</v>
      </c>
      <c r="DL197" s="13" t="s">
        <v>9</v>
      </c>
      <c r="DM197" s="68"/>
      <c r="DN197" s="13" t="s">
        <v>9</v>
      </c>
      <c r="DO197" s="13" t="s">
        <v>9</v>
      </c>
      <c r="DP197" s="13" t="s">
        <v>9</v>
      </c>
      <c r="DS197" s="13" t="s">
        <v>9</v>
      </c>
      <c r="DT197" s="68"/>
      <c r="DU197" s="68"/>
      <c r="DW197" s="68"/>
      <c r="DX197" s="13" t="s">
        <v>10</v>
      </c>
      <c r="DY197" s="13" t="s">
        <v>10</v>
      </c>
      <c r="DZ197" s="13" t="s">
        <v>10</v>
      </c>
      <c r="EA197" s="13" t="s">
        <v>10</v>
      </c>
      <c r="EB197" s="68"/>
      <c r="EC197" s="68"/>
      <c r="ED197" s="68"/>
      <c r="EE197" s="13" t="s">
        <v>10</v>
      </c>
      <c r="EF197" s="13" t="s">
        <v>9</v>
      </c>
      <c r="EG197" s="13" t="s">
        <v>9</v>
      </c>
      <c r="EH197" s="13" t="s">
        <v>9</v>
      </c>
      <c r="EI197" s="13" t="s">
        <v>9</v>
      </c>
      <c r="EJ197" s="13" t="s">
        <v>9</v>
      </c>
      <c r="EK197" s="13" t="s">
        <v>9</v>
      </c>
      <c r="EL197" s="99"/>
      <c r="EM197" s="99"/>
    </row>
    <row r="198" spans="1:143" s="13" customFormat="1" ht="15" x14ac:dyDescent="0.25">
      <c r="A198" s="30" t="s">
        <v>594</v>
      </c>
      <c r="B198" s="97"/>
      <c r="C198" s="97"/>
      <c r="D198" s="97"/>
      <c r="E198" s="97"/>
      <c r="F198" s="97"/>
      <c r="G198" s="93" t="s">
        <v>751</v>
      </c>
      <c r="H198" s="14" t="s">
        <v>5</v>
      </c>
      <c r="I198" s="14" t="s">
        <v>340</v>
      </c>
      <c r="J198" s="68"/>
      <c r="K198" s="68"/>
      <c r="L198" s="68"/>
      <c r="M198" s="68"/>
      <c r="N198" s="68"/>
      <c r="O198" s="85"/>
      <c r="P198" s="68"/>
      <c r="Q198" s="68"/>
      <c r="R198" s="68"/>
      <c r="S198" s="13" t="s">
        <v>10</v>
      </c>
      <c r="T198" s="13" t="s">
        <v>10</v>
      </c>
      <c r="U198" s="13" t="s">
        <v>9</v>
      </c>
      <c r="V198" s="13" t="s">
        <v>10</v>
      </c>
      <c r="W198" s="13" t="s">
        <v>9</v>
      </c>
      <c r="X198" s="13" t="s">
        <v>9</v>
      </c>
      <c r="Y198" s="13" t="s">
        <v>10</v>
      </c>
      <c r="Z198" s="13" t="s">
        <v>10</v>
      </c>
      <c r="AA198" s="13" t="s">
        <v>1645</v>
      </c>
      <c r="AB198" s="13" t="s">
        <v>1645</v>
      </c>
      <c r="AC198" s="13" t="s">
        <v>9</v>
      </c>
      <c r="AD198" s="68"/>
      <c r="AE198" s="68"/>
      <c r="AF198" s="13" t="s">
        <v>9</v>
      </c>
      <c r="AG198" s="13" t="s">
        <v>9</v>
      </c>
      <c r="AH198" s="13" t="s">
        <v>9</v>
      </c>
      <c r="AI198" s="13" t="s">
        <v>9</v>
      </c>
      <c r="AJ198" s="13" t="s">
        <v>9</v>
      </c>
      <c r="AK198" s="13" t="s">
        <v>9</v>
      </c>
      <c r="AL198" s="68"/>
      <c r="AM198" s="13" t="s">
        <v>9</v>
      </c>
      <c r="AN198" s="13" t="s">
        <v>10</v>
      </c>
      <c r="AO198" s="13" t="s">
        <v>10</v>
      </c>
      <c r="AP198" s="13" t="s">
        <v>9</v>
      </c>
      <c r="AR198" s="68"/>
      <c r="AS198" s="68"/>
      <c r="AT198" s="13" t="s">
        <v>9</v>
      </c>
      <c r="AU198" s="13" t="s">
        <v>10</v>
      </c>
      <c r="AZ198" s="13" t="s">
        <v>9</v>
      </c>
      <c r="BA198" s="13" t="s">
        <v>9</v>
      </c>
      <c r="BB198" s="13" t="s">
        <v>9</v>
      </c>
      <c r="BC198" s="13" t="s">
        <v>9</v>
      </c>
      <c r="BD198" s="13" t="s">
        <v>10</v>
      </c>
      <c r="BG198" s="13" t="s">
        <v>9</v>
      </c>
      <c r="BI198" s="13" t="s">
        <v>9</v>
      </c>
      <c r="BJ198" s="13" t="s">
        <v>9</v>
      </c>
      <c r="BK198" s="13" t="s">
        <v>9</v>
      </c>
      <c r="BL198" s="13" t="s">
        <v>9</v>
      </c>
      <c r="BM198" s="13" t="s">
        <v>9</v>
      </c>
      <c r="BN198" s="13" t="s">
        <v>9</v>
      </c>
      <c r="BO198" s="13" t="s">
        <v>9</v>
      </c>
      <c r="BP198" s="13" t="s">
        <v>9</v>
      </c>
      <c r="BQ198" s="68"/>
      <c r="BR198" s="68"/>
      <c r="BS198" s="13" t="s">
        <v>9</v>
      </c>
      <c r="BT198" s="13" t="s">
        <v>9</v>
      </c>
      <c r="BU198" s="13" t="s">
        <v>9</v>
      </c>
      <c r="BV198" s="68"/>
      <c r="BW198" s="68"/>
      <c r="BX198" s="13" t="s">
        <v>10</v>
      </c>
      <c r="BY198" s="13" t="s">
        <v>10</v>
      </c>
      <c r="BZ198" s="13" t="s">
        <v>9</v>
      </c>
      <c r="CA198" s="13" t="s">
        <v>9</v>
      </c>
      <c r="CB198" s="13" t="s">
        <v>9</v>
      </c>
      <c r="CC198" s="68"/>
      <c r="CD198" s="13" t="s">
        <v>9</v>
      </c>
      <c r="CG198" s="13" t="s">
        <v>9</v>
      </c>
      <c r="CH198" s="13" t="s">
        <v>9</v>
      </c>
      <c r="CI198" s="13" t="s">
        <v>9</v>
      </c>
      <c r="CJ198" s="13" t="s">
        <v>10</v>
      </c>
      <c r="CK198" s="13" t="s">
        <v>9</v>
      </c>
      <c r="CL198" s="13" t="s">
        <v>9</v>
      </c>
      <c r="CM198" s="13" t="s">
        <v>9</v>
      </c>
      <c r="CN198" s="13" t="s">
        <v>9</v>
      </c>
      <c r="CO198" s="13" t="s">
        <v>1645</v>
      </c>
      <c r="CP198" s="13" t="s">
        <v>1645</v>
      </c>
      <c r="CQ198" s="13" t="s">
        <v>9</v>
      </c>
      <c r="CR198" s="13" t="s">
        <v>9</v>
      </c>
      <c r="CS198" s="68"/>
      <c r="CT198" s="68"/>
      <c r="CU198" s="13" t="s">
        <v>9</v>
      </c>
      <c r="CV198" s="13" t="s">
        <v>9</v>
      </c>
      <c r="CW198" s="13" t="s">
        <v>9</v>
      </c>
      <c r="CX198" s="13" t="s">
        <v>9</v>
      </c>
      <c r="CY198" s="13" t="s">
        <v>9</v>
      </c>
      <c r="CZ198" s="13" t="s">
        <v>9</v>
      </c>
      <c r="DA198" s="13" t="s">
        <v>9</v>
      </c>
      <c r="DB198" s="13" t="s">
        <v>9</v>
      </c>
      <c r="DD198" s="13" t="s">
        <v>1913</v>
      </c>
      <c r="DE198" s="68"/>
      <c r="DF198" s="68"/>
      <c r="DG198" s="13" t="s">
        <v>9</v>
      </c>
      <c r="DH198" s="13" t="s">
        <v>9</v>
      </c>
      <c r="DI198" s="13" t="s">
        <v>9</v>
      </c>
      <c r="DJ198" s="13" t="s">
        <v>9</v>
      </c>
      <c r="DK198" s="13" t="s">
        <v>9</v>
      </c>
      <c r="DL198" s="13" t="s">
        <v>9</v>
      </c>
      <c r="DN198" s="13" t="s">
        <v>9</v>
      </c>
      <c r="DO198" s="13" t="s">
        <v>9</v>
      </c>
      <c r="DP198" s="13" t="s">
        <v>1645</v>
      </c>
      <c r="DS198" s="13" t="s">
        <v>9</v>
      </c>
      <c r="DT198" s="68"/>
      <c r="DU198" s="68"/>
      <c r="DW198" s="68"/>
      <c r="DX198" s="13" t="s">
        <v>1645</v>
      </c>
      <c r="DY198" s="13" t="s">
        <v>9</v>
      </c>
      <c r="DZ198" s="13" t="s">
        <v>9</v>
      </c>
      <c r="EA198" s="13" t="s">
        <v>10</v>
      </c>
      <c r="EB198" s="68"/>
      <c r="EC198" s="68"/>
      <c r="ED198" s="68"/>
      <c r="EE198" s="13" t="s">
        <v>9</v>
      </c>
      <c r="EF198" s="13" t="s">
        <v>9</v>
      </c>
      <c r="EG198" s="13" t="s">
        <v>9</v>
      </c>
      <c r="EH198" s="13" t="s">
        <v>9</v>
      </c>
      <c r="EI198" s="13" t="s">
        <v>9</v>
      </c>
      <c r="EJ198" s="13" t="s">
        <v>9</v>
      </c>
      <c r="EK198" s="13" t="s">
        <v>9</v>
      </c>
      <c r="EL198" s="99"/>
      <c r="EM198" s="99"/>
    </row>
    <row r="199" spans="1:143" s="13" customFormat="1" ht="68.25" customHeight="1" x14ac:dyDescent="0.25">
      <c r="A199" s="30" t="s">
        <v>595</v>
      </c>
      <c r="B199" s="97"/>
      <c r="C199" s="97"/>
      <c r="D199" s="97"/>
      <c r="E199" s="97"/>
      <c r="F199" s="97"/>
      <c r="G199" s="93" t="s">
        <v>752</v>
      </c>
      <c r="H199" s="14" t="s">
        <v>5</v>
      </c>
      <c r="I199" s="14" t="s">
        <v>344</v>
      </c>
      <c r="J199" s="68"/>
      <c r="K199" s="68"/>
      <c r="L199" s="68"/>
      <c r="M199" s="68"/>
      <c r="N199" s="68"/>
      <c r="O199" s="85"/>
      <c r="P199" s="68"/>
      <c r="Q199" s="68"/>
      <c r="R199" s="68"/>
      <c r="S199" s="13" t="s">
        <v>1675</v>
      </c>
      <c r="T199" s="13" t="s">
        <v>1675</v>
      </c>
      <c r="U199" s="68"/>
      <c r="V199" s="13" t="s">
        <v>1742</v>
      </c>
      <c r="X199" s="68"/>
      <c r="Y199" s="13" t="s">
        <v>1648</v>
      </c>
      <c r="Z199" s="13" t="s">
        <v>1648</v>
      </c>
      <c r="AA199" s="13" t="s">
        <v>1649</v>
      </c>
      <c r="AB199" s="13" t="s">
        <v>1649</v>
      </c>
      <c r="AC199" s="68"/>
      <c r="AD199" s="68"/>
      <c r="AE199" s="68"/>
      <c r="AF199" s="68"/>
      <c r="AG199" s="68"/>
      <c r="AI199" s="68"/>
      <c r="AK199" s="68"/>
      <c r="AL199" s="68"/>
      <c r="AM199" s="68"/>
      <c r="AN199" s="13" t="s">
        <v>1646</v>
      </c>
      <c r="AO199" s="13" t="s">
        <v>1646</v>
      </c>
      <c r="AP199" s="68"/>
      <c r="AR199" s="68"/>
      <c r="AS199" s="68"/>
      <c r="AT199" s="68"/>
      <c r="AU199" s="13" t="s">
        <v>10</v>
      </c>
      <c r="BA199" s="68"/>
      <c r="BD199" s="13" t="s">
        <v>1808</v>
      </c>
      <c r="BG199" s="68"/>
      <c r="BI199" s="68"/>
      <c r="BK199" s="68"/>
      <c r="BM199" s="68"/>
      <c r="BN199" s="68"/>
      <c r="BP199" s="68"/>
      <c r="BQ199" s="68"/>
      <c r="BR199" s="68"/>
      <c r="BU199" s="68"/>
      <c r="BV199" s="68"/>
      <c r="BW199" s="68"/>
      <c r="BX199" s="13" t="s">
        <v>1703</v>
      </c>
      <c r="BY199" s="13" t="s">
        <v>1703</v>
      </c>
      <c r="BZ199" s="68"/>
      <c r="CB199" s="68"/>
      <c r="CC199" s="68"/>
      <c r="CD199" s="68"/>
      <c r="CG199" s="68"/>
      <c r="CI199" s="68"/>
      <c r="CJ199" s="13" t="s">
        <v>9</v>
      </c>
      <c r="CK199" s="68"/>
      <c r="CM199" s="68"/>
      <c r="CN199" s="68"/>
      <c r="CO199" s="13" t="s">
        <v>1647</v>
      </c>
      <c r="CP199" s="13" t="s">
        <v>1647</v>
      </c>
      <c r="CQ199" s="68"/>
      <c r="CR199" s="68"/>
      <c r="CS199" s="68"/>
      <c r="CT199" s="68"/>
      <c r="CV199" s="68"/>
      <c r="CX199" s="68"/>
      <c r="CZ199" s="68"/>
      <c r="DB199" s="68"/>
      <c r="DD199" s="13" t="s">
        <v>1914</v>
      </c>
      <c r="DE199" s="68"/>
      <c r="DF199" s="68"/>
      <c r="DG199" s="68"/>
      <c r="DH199" s="68"/>
      <c r="DI199" s="68"/>
      <c r="DK199" s="68"/>
      <c r="DL199" s="68"/>
      <c r="DN199" s="68"/>
      <c r="DO199" s="68"/>
      <c r="DP199" s="13" t="s">
        <v>1960</v>
      </c>
      <c r="DS199" s="68"/>
      <c r="DT199" s="68"/>
      <c r="DU199" s="68"/>
      <c r="DW199" s="68"/>
      <c r="DX199" s="13" t="s">
        <v>1983</v>
      </c>
      <c r="DZ199" s="68"/>
      <c r="EA199" s="13" t="s">
        <v>1994</v>
      </c>
      <c r="EB199" s="68"/>
      <c r="EC199" s="68"/>
      <c r="ED199" s="68"/>
      <c r="EG199" s="68"/>
      <c r="EI199" s="68"/>
      <c r="EK199" s="68"/>
      <c r="EL199" s="99"/>
      <c r="EM199" s="99"/>
    </row>
    <row r="200" spans="1:143" s="13" customFormat="1" ht="15" customHeight="1" x14ac:dyDescent="0.25">
      <c r="A200" s="30" t="s">
        <v>1650</v>
      </c>
      <c r="B200" s="97"/>
      <c r="C200" s="97"/>
      <c r="D200" s="97"/>
      <c r="E200" s="97"/>
      <c r="F200" s="97"/>
      <c r="G200" s="93" t="s">
        <v>604</v>
      </c>
      <c r="H200" s="14" t="s">
        <v>5</v>
      </c>
      <c r="I200" s="14" t="s">
        <v>605</v>
      </c>
      <c r="J200" s="68"/>
      <c r="K200" s="68"/>
      <c r="L200" s="68"/>
      <c r="M200" s="68"/>
      <c r="N200" s="68"/>
      <c r="O200" s="85"/>
      <c r="P200" s="68"/>
      <c r="Q200" s="68"/>
      <c r="R200" s="68"/>
      <c r="S200" s="13" t="s">
        <v>10</v>
      </c>
      <c r="T200" s="13" t="s">
        <v>10</v>
      </c>
      <c r="U200" s="13" t="s">
        <v>9</v>
      </c>
      <c r="V200" s="13" t="s">
        <v>10</v>
      </c>
      <c r="W200" s="13" t="s">
        <v>9</v>
      </c>
      <c r="X200" s="13" t="s">
        <v>9</v>
      </c>
      <c r="Y200" s="13" t="s">
        <v>9</v>
      </c>
      <c r="Z200" s="13" t="s">
        <v>9</v>
      </c>
      <c r="AA200" s="13" t="s">
        <v>9</v>
      </c>
      <c r="AB200" s="13" t="s">
        <v>9</v>
      </c>
      <c r="AC200" s="13" t="s">
        <v>9</v>
      </c>
      <c r="AD200" s="68"/>
      <c r="AE200" s="68"/>
      <c r="AF200" s="13" t="s">
        <v>9</v>
      </c>
      <c r="AG200" s="13" t="s">
        <v>9</v>
      </c>
      <c r="AH200" s="13" t="s">
        <v>9</v>
      </c>
      <c r="AI200" s="13" t="s">
        <v>9</v>
      </c>
      <c r="AJ200" s="13" t="s">
        <v>9</v>
      </c>
      <c r="AK200" s="13" t="s">
        <v>9</v>
      </c>
      <c r="AL200" s="68"/>
      <c r="AM200" s="13" t="s">
        <v>9</v>
      </c>
      <c r="AN200" s="13" t="s">
        <v>10</v>
      </c>
      <c r="AO200" s="13" t="s">
        <v>10</v>
      </c>
      <c r="AP200" s="13" t="s">
        <v>9</v>
      </c>
      <c r="AR200" s="68"/>
      <c r="AS200" s="68"/>
      <c r="AT200" s="13" t="s">
        <v>9</v>
      </c>
      <c r="AU200" s="13" t="s">
        <v>10</v>
      </c>
      <c r="AZ200" s="13" t="s">
        <v>9</v>
      </c>
      <c r="BA200" s="13" t="s">
        <v>9</v>
      </c>
      <c r="BB200" s="13" t="s">
        <v>9</v>
      </c>
      <c r="BC200" s="13" t="s">
        <v>9</v>
      </c>
      <c r="BD200" s="13" t="s">
        <v>10</v>
      </c>
      <c r="BG200" s="13" t="s">
        <v>9</v>
      </c>
      <c r="BI200" s="13" t="s">
        <v>9</v>
      </c>
      <c r="BJ200" s="13" t="s">
        <v>9</v>
      </c>
      <c r="BK200" s="13" t="s">
        <v>9</v>
      </c>
      <c r="BL200" s="13" t="s">
        <v>9</v>
      </c>
      <c r="BM200" s="13" t="s">
        <v>9</v>
      </c>
      <c r="BN200" s="13" t="s">
        <v>10</v>
      </c>
      <c r="BO200" s="13" t="s">
        <v>9</v>
      </c>
      <c r="BP200" s="13" t="s">
        <v>9</v>
      </c>
      <c r="BQ200" s="68"/>
      <c r="BR200" s="68"/>
      <c r="BS200" s="13" t="s">
        <v>9</v>
      </c>
      <c r="BT200" s="13" t="s">
        <v>9</v>
      </c>
      <c r="BU200" s="13" t="s">
        <v>9</v>
      </c>
      <c r="BV200" s="68"/>
      <c r="BW200" s="68"/>
      <c r="BX200" s="13" t="s">
        <v>10</v>
      </c>
      <c r="BY200" s="13" t="s">
        <v>10</v>
      </c>
      <c r="BZ200" s="13" t="s">
        <v>10</v>
      </c>
      <c r="CA200" s="13" t="s">
        <v>10</v>
      </c>
      <c r="CB200" s="13" t="s">
        <v>9</v>
      </c>
      <c r="CC200" s="68"/>
      <c r="CD200" s="13" t="s">
        <v>9</v>
      </c>
      <c r="CG200" s="13" t="s">
        <v>9</v>
      </c>
      <c r="CH200" s="13" t="s">
        <v>9</v>
      </c>
      <c r="CI200" s="13" t="s">
        <v>9</v>
      </c>
      <c r="CJ200" s="13" t="s">
        <v>10</v>
      </c>
      <c r="CK200" s="13" t="s">
        <v>9</v>
      </c>
      <c r="CL200" s="13" t="s">
        <v>9</v>
      </c>
      <c r="CM200" s="13" t="s">
        <v>9</v>
      </c>
      <c r="CN200" s="13" t="s">
        <v>9</v>
      </c>
      <c r="CO200" s="13" t="s">
        <v>10</v>
      </c>
      <c r="CP200" s="13" t="s">
        <v>10</v>
      </c>
      <c r="CQ200" s="13" t="s">
        <v>9</v>
      </c>
      <c r="CR200" s="13" t="s">
        <v>9</v>
      </c>
      <c r="CS200" s="68"/>
      <c r="CT200" s="68"/>
      <c r="CU200" s="13" t="s">
        <v>9</v>
      </c>
      <c r="CV200" s="13" t="s">
        <v>9</v>
      </c>
      <c r="CW200" s="13" t="s">
        <v>9</v>
      </c>
      <c r="CX200" s="13" t="s">
        <v>9</v>
      </c>
      <c r="CY200" s="13" t="s">
        <v>9</v>
      </c>
      <c r="CZ200" s="13" t="s">
        <v>9</v>
      </c>
      <c r="DA200" s="13" t="s">
        <v>9</v>
      </c>
      <c r="DB200" s="13" t="s">
        <v>9</v>
      </c>
      <c r="DD200" s="13" t="s">
        <v>10</v>
      </c>
      <c r="DE200" s="68"/>
      <c r="DF200" s="68"/>
      <c r="DG200" s="13" t="s">
        <v>10</v>
      </c>
      <c r="DH200" s="13" t="s">
        <v>9</v>
      </c>
      <c r="DI200" s="13" t="s">
        <v>9</v>
      </c>
      <c r="DJ200" s="13" t="s">
        <v>9</v>
      </c>
      <c r="DK200" s="13" t="s">
        <v>9</v>
      </c>
      <c r="DL200" s="13" t="s">
        <v>9</v>
      </c>
      <c r="DN200" s="13" t="s">
        <v>9</v>
      </c>
      <c r="DO200" s="13" t="s">
        <v>9</v>
      </c>
      <c r="DP200" s="13" t="s">
        <v>10</v>
      </c>
      <c r="DS200" s="13" t="s">
        <v>10</v>
      </c>
      <c r="DT200" s="68"/>
      <c r="DU200" s="68"/>
      <c r="DW200" s="68"/>
      <c r="DX200" s="13" t="s">
        <v>10</v>
      </c>
      <c r="DY200" s="13" t="s">
        <v>9</v>
      </c>
      <c r="DZ200" s="13" t="s">
        <v>9</v>
      </c>
      <c r="EA200" s="13" t="s">
        <v>10</v>
      </c>
      <c r="EB200" s="68"/>
      <c r="EC200" s="68"/>
      <c r="ED200" s="68"/>
      <c r="EE200" s="13" t="s">
        <v>10</v>
      </c>
      <c r="EF200" s="13" t="s">
        <v>9</v>
      </c>
      <c r="EG200" s="13" t="s">
        <v>9</v>
      </c>
      <c r="EH200" s="13" t="s">
        <v>9</v>
      </c>
      <c r="EI200" s="13" t="s">
        <v>9</v>
      </c>
      <c r="EJ200" s="13" t="s">
        <v>9</v>
      </c>
      <c r="EK200" s="13" t="s">
        <v>9</v>
      </c>
      <c r="EL200" s="99"/>
      <c r="EM200" s="99"/>
    </row>
    <row r="201" spans="1:143" s="13" customFormat="1" ht="15" customHeight="1" x14ac:dyDescent="0.25">
      <c r="A201" s="30" t="s">
        <v>596</v>
      </c>
      <c r="B201" s="97"/>
      <c r="C201" s="97"/>
      <c r="D201" s="97"/>
      <c r="E201" s="97"/>
      <c r="F201" s="97"/>
      <c r="G201" s="93" t="s">
        <v>599</v>
      </c>
      <c r="H201" s="14" t="s">
        <v>5</v>
      </c>
      <c r="I201" s="14" t="s">
        <v>602</v>
      </c>
      <c r="J201" s="13" t="s">
        <v>10</v>
      </c>
      <c r="K201" s="68"/>
      <c r="L201" s="68"/>
      <c r="M201" s="13" t="s">
        <v>1546</v>
      </c>
      <c r="N201" s="13" t="s">
        <v>1546</v>
      </c>
      <c r="O201" s="47" t="s">
        <v>10</v>
      </c>
      <c r="P201" s="13" t="s">
        <v>10</v>
      </c>
      <c r="Q201" s="68"/>
      <c r="R201" s="68"/>
      <c r="S201" s="13" t="s">
        <v>10</v>
      </c>
      <c r="T201" s="13" t="s">
        <v>10</v>
      </c>
      <c r="U201" s="13" t="s">
        <v>10</v>
      </c>
      <c r="V201" s="13" t="s">
        <v>9</v>
      </c>
      <c r="W201" s="13" t="s">
        <v>10</v>
      </c>
      <c r="X201" s="13" t="s">
        <v>10</v>
      </c>
      <c r="Y201" s="13" t="s">
        <v>1546</v>
      </c>
      <c r="Z201" s="13" t="s">
        <v>1546</v>
      </c>
      <c r="AA201" s="13" t="s">
        <v>10</v>
      </c>
      <c r="AB201" s="13" t="s">
        <v>10</v>
      </c>
      <c r="AC201" s="13" t="s">
        <v>10</v>
      </c>
      <c r="AD201" s="13" t="s">
        <v>10</v>
      </c>
      <c r="AE201" s="68"/>
      <c r="AF201" s="13" t="s">
        <v>10</v>
      </c>
      <c r="AG201" s="13" t="s">
        <v>10</v>
      </c>
      <c r="AH201" s="13" t="s">
        <v>10</v>
      </c>
      <c r="AI201" s="13" t="s">
        <v>10</v>
      </c>
      <c r="AJ201" s="13" t="s">
        <v>10</v>
      </c>
      <c r="AK201" s="13" t="s">
        <v>10</v>
      </c>
      <c r="AL201" s="68"/>
      <c r="AM201" s="13" t="s">
        <v>10</v>
      </c>
      <c r="AN201" s="13" t="s">
        <v>10</v>
      </c>
      <c r="AO201" s="13" t="s">
        <v>10</v>
      </c>
      <c r="AP201" s="13" t="s">
        <v>10</v>
      </c>
      <c r="AR201" s="68"/>
      <c r="AS201" s="68"/>
      <c r="AT201" s="13" t="s">
        <v>10</v>
      </c>
      <c r="AU201" s="13" t="s">
        <v>1546</v>
      </c>
      <c r="AZ201" s="13" t="s">
        <v>10</v>
      </c>
      <c r="BA201" s="13" t="s">
        <v>10</v>
      </c>
      <c r="BB201" s="13" t="s">
        <v>10</v>
      </c>
      <c r="BC201" s="13" t="s">
        <v>10</v>
      </c>
      <c r="BD201" s="13" t="s">
        <v>10</v>
      </c>
      <c r="BG201" s="13" t="s">
        <v>10</v>
      </c>
      <c r="BI201" s="13" t="s">
        <v>10</v>
      </c>
      <c r="BJ201" s="13" t="s">
        <v>10</v>
      </c>
      <c r="BK201" s="13" t="s">
        <v>10</v>
      </c>
      <c r="BL201" s="13" t="s">
        <v>10</v>
      </c>
      <c r="BM201" s="13" t="s">
        <v>10</v>
      </c>
      <c r="BN201" s="13" t="s">
        <v>9</v>
      </c>
      <c r="BO201" s="13" t="s">
        <v>9</v>
      </c>
      <c r="BP201" s="13" t="s">
        <v>9</v>
      </c>
      <c r="BQ201" s="68"/>
      <c r="BR201" s="68"/>
      <c r="BS201" s="13" t="s">
        <v>10</v>
      </c>
      <c r="BT201" s="13" t="s">
        <v>9</v>
      </c>
      <c r="BU201" s="13" t="s">
        <v>9</v>
      </c>
      <c r="BV201" s="13" t="s">
        <v>9</v>
      </c>
      <c r="BW201" s="13" t="s">
        <v>9</v>
      </c>
      <c r="BX201" s="13" t="s">
        <v>9</v>
      </c>
      <c r="BY201" s="13" t="s">
        <v>9</v>
      </c>
      <c r="BZ201" s="13" t="s">
        <v>10</v>
      </c>
      <c r="CA201" s="13" t="s">
        <v>10</v>
      </c>
      <c r="CB201" s="13" t="s">
        <v>1546</v>
      </c>
      <c r="CC201" s="13" t="s">
        <v>10</v>
      </c>
      <c r="CD201" s="13" t="s">
        <v>10</v>
      </c>
      <c r="CG201" s="13" t="s">
        <v>10</v>
      </c>
      <c r="CH201" s="13" t="s">
        <v>10</v>
      </c>
      <c r="CI201" s="13" t="s">
        <v>10</v>
      </c>
      <c r="CJ201" s="13" t="s">
        <v>10</v>
      </c>
      <c r="CK201" s="13" t="s">
        <v>10</v>
      </c>
      <c r="CL201" s="13" t="s">
        <v>9</v>
      </c>
      <c r="CM201" s="13" t="s">
        <v>9</v>
      </c>
      <c r="CN201" s="13" t="s">
        <v>10</v>
      </c>
      <c r="CO201" s="13" t="s">
        <v>9</v>
      </c>
      <c r="CP201" s="13" t="s">
        <v>9</v>
      </c>
      <c r="CQ201" s="13" t="s">
        <v>10</v>
      </c>
      <c r="CR201" s="13" t="s">
        <v>10</v>
      </c>
      <c r="CS201" s="68"/>
      <c r="CT201" s="68"/>
      <c r="CU201" s="13" t="s">
        <v>10</v>
      </c>
      <c r="CV201" s="13" t="s">
        <v>10</v>
      </c>
      <c r="CW201" s="13" t="s">
        <v>9</v>
      </c>
      <c r="CX201" s="13" t="s">
        <v>9</v>
      </c>
      <c r="CY201" s="13" t="s">
        <v>10</v>
      </c>
      <c r="CZ201" s="13" t="s">
        <v>10</v>
      </c>
      <c r="DA201" s="13" t="s">
        <v>10</v>
      </c>
      <c r="DB201" s="13" t="s">
        <v>10</v>
      </c>
      <c r="DD201" s="13" t="s">
        <v>10</v>
      </c>
      <c r="DE201" s="68"/>
      <c r="DF201" s="68"/>
      <c r="DG201" s="13" t="s">
        <v>10</v>
      </c>
      <c r="DH201" s="13" t="s">
        <v>9</v>
      </c>
      <c r="DI201" s="13" t="s">
        <v>1546</v>
      </c>
      <c r="DJ201" s="13" t="s">
        <v>9</v>
      </c>
      <c r="DK201" s="13" t="s">
        <v>9</v>
      </c>
      <c r="DL201" s="13" t="s">
        <v>10</v>
      </c>
      <c r="DN201" s="13" t="s">
        <v>10</v>
      </c>
      <c r="DO201" s="13" t="s">
        <v>10</v>
      </c>
      <c r="DP201" s="13" t="s">
        <v>10</v>
      </c>
      <c r="DS201" s="13" t="s">
        <v>10</v>
      </c>
      <c r="DT201" s="68"/>
      <c r="DU201" s="68"/>
      <c r="DW201" s="13" t="s">
        <v>10</v>
      </c>
      <c r="DX201" s="13" t="s">
        <v>9</v>
      </c>
      <c r="DY201" s="13" t="s">
        <v>1546</v>
      </c>
      <c r="DZ201" s="13" t="s">
        <v>1546</v>
      </c>
      <c r="EA201" s="13" t="s">
        <v>10</v>
      </c>
      <c r="EB201" s="68"/>
      <c r="EC201" s="13" t="s">
        <v>9</v>
      </c>
      <c r="ED201" s="13" t="s">
        <v>9</v>
      </c>
      <c r="EE201" s="13" t="s">
        <v>10</v>
      </c>
      <c r="EF201" s="13" t="s">
        <v>10</v>
      </c>
      <c r="EG201" s="13" t="s">
        <v>10</v>
      </c>
      <c r="EH201" s="13" t="s">
        <v>10</v>
      </c>
      <c r="EI201" s="13" t="s">
        <v>10</v>
      </c>
      <c r="EJ201" s="13" t="s">
        <v>10</v>
      </c>
      <c r="EK201" s="13" t="s">
        <v>10</v>
      </c>
      <c r="EL201" s="99"/>
      <c r="EM201" s="99"/>
    </row>
    <row r="202" spans="1:143" s="13" customFormat="1" ht="15" customHeight="1" x14ac:dyDescent="0.25">
      <c r="A202" s="30" t="s">
        <v>597</v>
      </c>
      <c r="B202" s="97"/>
      <c r="C202" s="97"/>
      <c r="D202" s="97"/>
      <c r="E202" s="97"/>
      <c r="F202" s="97"/>
      <c r="G202" s="93" t="s">
        <v>600</v>
      </c>
      <c r="H202" s="14" t="s">
        <v>5</v>
      </c>
      <c r="I202" s="14" t="s">
        <v>603</v>
      </c>
      <c r="J202" s="13" t="s">
        <v>10</v>
      </c>
      <c r="K202" s="68"/>
      <c r="L202" s="68"/>
      <c r="M202" s="13" t="s">
        <v>1546</v>
      </c>
      <c r="N202" s="13" t="s">
        <v>1546</v>
      </c>
      <c r="O202" s="47" t="s">
        <v>10</v>
      </c>
      <c r="P202" s="13" t="s">
        <v>10</v>
      </c>
      <c r="Q202" s="68"/>
      <c r="R202" s="68"/>
      <c r="S202" s="13" t="s">
        <v>10</v>
      </c>
      <c r="T202" s="13" t="s">
        <v>10</v>
      </c>
      <c r="U202" s="13" t="s">
        <v>9</v>
      </c>
      <c r="V202" s="13" t="s">
        <v>9</v>
      </c>
      <c r="W202" s="13" t="s">
        <v>9</v>
      </c>
      <c r="X202" s="13" t="s">
        <v>9</v>
      </c>
      <c r="Y202" s="13" t="s">
        <v>9</v>
      </c>
      <c r="Z202" s="13" t="s">
        <v>9</v>
      </c>
      <c r="AA202" s="13" t="s">
        <v>1546</v>
      </c>
      <c r="AB202" s="13" t="s">
        <v>1546</v>
      </c>
      <c r="AC202" s="13" t="s">
        <v>10</v>
      </c>
      <c r="AD202" s="13" t="s">
        <v>9</v>
      </c>
      <c r="AE202" s="68"/>
      <c r="AF202" s="13" t="s">
        <v>9</v>
      </c>
      <c r="AG202" s="13" t="s">
        <v>10</v>
      </c>
      <c r="AH202" s="13" t="s">
        <v>9</v>
      </c>
      <c r="AI202" s="13" t="s">
        <v>9</v>
      </c>
      <c r="AJ202" s="13" t="s">
        <v>10</v>
      </c>
      <c r="AK202" s="13" t="s">
        <v>10</v>
      </c>
      <c r="AL202" s="68"/>
      <c r="AM202" s="13" t="s">
        <v>10</v>
      </c>
      <c r="AN202" s="13" t="s">
        <v>9</v>
      </c>
      <c r="AO202" s="13" t="s">
        <v>9</v>
      </c>
      <c r="AP202" s="13" t="s">
        <v>10</v>
      </c>
      <c r="AR202" s="68"/>
      <c r="AS202" s="68"/>
      <c r="AT202" s="13" t="s">
        <v>9</v>
      </c>
      <c r="AU202" s="13" t="s">
        <v>1546</v>
      </c>
      <c r="AZ202" s="13" t="s">
        <v>10</v>
      </c>
      <c r="BA202" s="13" t="s">
        <v>10</v>
      </c>
      <c r="BB202" s="13" t="s">
        <v>10</v>
      </c>
      <c r="BC202" s="13" t="s">
        <v>10</v>
      </c>
      <c r="BD202" s="13" t="s">
        <v>10</v>
      </c>
      <c r="BG202" s="13" t="s">
        <v>9</v>
      </c>
      <c r="BI202" s="13" t="s">
        <v>10</v>
      </c>
      <c r="BJ202" s="13" t="s">
        <v>9</v>
      </c>
      <c r="BK202" s="13" t="s">
        <v>9</v>
      </c>
      <c r="BL202" s="13" t="s">
        <v>9</v>
      </c>
      <c r="BM202" s="13" t="s">
        <v>9</v>
      </c>
      <c r="BN202" s="13" t="s">
        <v>10</v>
      </c>
      <c r="BO202" s="13" t="s">
        <v>9</v>
      </c>
      <c r="BP202" s="13" t="s">
        <v>9</v>
      </c>
      <c r="BQ202" s="68"/>
      <c r="BR202" s="68"/>
      <c r="BS202" s="13" t="s">
        <v>10</v>
      </c>
      <c r="BT202" s="13" t="s">
        <v>9</v>
      </c>
      <c r="BU202" s="13" t="s">
        <v>9</v>
      </c>
      <c r="BV202" s="13" t="s">
        <v>9</v>
      </c>
      <c r="BW202" s="13" t="s">
        <v>9</v>
      </c>
      <c r="BX202" s="13" t="s">
        <v>9</v>
      </c>
      <c r="BY202" s="13" t="s">
        <v>9</v>
      </c>
      <c r="BZ202" s="13" t="s">
        <v>10</v>
      </c>
      <c r="CA202" s="13" t="s">
        <v>10</v>
      </c>
      <c r="CB202" s="13" t="s">
        <v>1546</v>
      </c>
      <c r="CC202" s="13" t="s">
        <v>9</v>
      </c>
      <c r="CD202" s="13" t="s">
        <v>9</v>
      </c>
      <c r="CG202" s="13" t="s">
        <v>10</v>
      </c>
      <c r="CH202" s="13" t="s">
        <v>10</v>
      </c>
      <c r="CI202" s="13" t="s">
        <v>10</v>
      </c>
      <c r="CJ202" s="13" t="s">
        <v>10</v>
      </c>
      <c r="CK202" s="13" t="s">
        <v>10</v>
      </c>
      <c r="CL202" s="13" t="s">
        <v>9</v>
      </c>
      <c r="CM202" s="13" t="s">
        <v>9</v>
      </c>
      <c r="CN202" s="13" t="s">
        <v>9</v>
      </c>
      <c r="CO202" s="13" t="s">
        <v>9</v>
      </c>
      <c r="CP202" s="13" t="s">
        <v>9</v>
      </c>
      <c r="CQ202" s="13" t="s">
        <v>9</v>
      </c>
      <c r="CR202" s="13" t="s">
        <v>9</v>
      </c>
      <c r="CS202" s="68"/>
      <c r="CT202" s="68"/>
      <c r="CU202" s="13" t="s">
        <v>10</v>
      </c>
      <c r="CV202" s="13" t="s">
        <v>10</v>
      </c>
      <c r="CW202" s="13" t="s">
        <v>9</v>
      </c>
      <c r="CX202" s="13" t="s">
        <v>9</v>
      </c>
      <c r="CY202" s="13" t="s">
        <v>9</v>
      </c>
      <c r="CZ202" s="13" t="s">
        <v>9</v>
      </c>
      <c r="DA202" s="13" t="s">
        <v>9</v>
      </c>
      <c r="DB202" s="13" t="s">
        <v>9</v>
      </c>
      <c r="DD202" s="13" t="s">
        <v>10</v>
      </c>
      <c r="DE202" s="68"/>
      <c r="DF202" s="68"/>
      <c r="DG202" s="13" t="s">
        <v>10</v>
      </c>
      <c r="DH202" s="13" t="s">
        <v>9</v>
      </c>
      <c r="DI202" s="13" t="s">
        <v>1546</v>
      </c>
      <c r="DJ202" s="13" t="s">
        <v>9</v>
      </c>
      <c r="DK202" s="13" t="s">
        <v>9</v>
      </c>
      <c r="DL202" s="13" t="s">
        <v>9</v>
      </c>
      <c r="DN202" s="13" t="s">
        <v>10</v>
      </c>
      <c r="DO202" s="13" t="s">
        <v>10</v>
      </c>
      <c r="DP202" s="13" t="s">
        <v>10</v>
      </c>
      <c r="DS202" s="13" t="s">
        <v>10</v>
      </c>
      <c r="DT202" s="68"/>
      <c r="DU202" s="68"/>
      <c r="DW202" s="13" t="s">
        <v>10</v>
      </c>
      <c r="DX202" s="13" t="s">
        <v>9</v>
      </c>
      <c r="DY202" s="13" t="s">
        <v>9</v>
      </c>
      <c r="DZ202" s="13" t="s">
        <v>9</v>
      </c>
      <c r="EA202" s="13" t="s">
        <v>10</v>
      </c>
      <c r="EB202" s="68"/>
      <c r="EC202" s="13" t="s">
        <v>9</v>
      </c>
      <c r="ED202" s="13" t="s">
        <v>9</v>
      </c>
      <c r="EE202" s="13" t="s">
        <v>1546</v>
      </c>
      <c r="EF202" s="13" t="s">
        <v>9</v>
      </c>
      <c r="EG202" s="13" t="s">
        <v>9</v>
      </c>
      <c r="EH202" s="13" t="s">
        <v>9</v>
      </c>
      <c r="EI202" s="13" t="s">
        <v>9</v>
      </c>
      <c r="EJ202" s="13" t="s">
        <v>9</v>
      </c>
      <c r="EK202" s="13" t="s">
        <v>9</v>
      </c>
      <c r="EL202" s="99"/>
      <c r="EM202" s="99"/>
    </row>
    <row r="203" spans="1:143" s="13" customFormat="1" ht="15" customHeight="1" x14ac:dyDescent="0.25">
      <c r="A203" s="30" t="s">
        <v>598</v>
      </c>
      <c r="B203" s="97"/>
      <c r="C203" s="97"/>
      <c r="D203" s="97"/>
      <c r="E203" s="97"/>
      <c r="F203" s="97"/>
      <c r="G203" s="93" t="s">
        <v>1514</v>
      </c>
      <c r="H203" s="14" t="s">
        <v>5</v>
      </c>
      <c r="I203" s="14" t="s">
        <v>1513</v>
      </c>
      <c r="J203" s="13" t="s">
        <v>9</v>
      </c>
      <c r="K203" s="68"/>
      <c r="L203" s="68"/>
      <c r="M203" s="13" t="s">
        <v>9</v>
      </c>
      <c r="N203" s="13" t="s">
        <v>9</v>
      </c>
      <c r="O203" s="47" t="s">
        <v>9</v>
      </c>
      <c r="P203" s="13" t="s">
        <v>9</v>
      </c>
      <c r="Q203" s="68"/>
      <c r="R203" s="68"/>
      <c r="S203" s="13" t="s">
        <v>10</v>
      </c>
      <c r="T203" s="13" t="s">
        <v>10</v>
      </c>
      <c r="U203" s="13" t="s">
        <v>9</v>
      </c>
      <c r="V203" s="13" t="s">
        <v>9</v>
      </c>
      <c r="W203" s="13" t="s">
        <v>9</v>
      </c>
      <c r="X203" s="13" t="s">
        <v>9</v>
      </c>
      <c r="Y203" s="13" t="s">
        <v>9</v>
      </c>
      <c r="Z203" s="13" t="s">
        <v>9</v>
      </c>
      <c r="AA203" s="13" t="s">
        <v>9</v>
      </c>
      <c r="AB203" s="13" t="s">
        <v>9</v>
      </c>
      <c r="AC203" s="13" t="s">
        <v>9</v>
      </c>
      <c r="AD203" s="13" t="s">
        <v>9</v>
      </c>
      <c r="AE203" s="68"/>
      <c r="AF203" s="13" t="s">
        <v>9</v>
      </c>
      <c r="AG203" s="13" t="s">
        <v>10</v>
      </c>
      <c r="AH203" s="13" t="s">
        <v>9</v>
      </c>
      <c r="AI203" s="13" t="s">
        <v>9</v>
      </c>
      <c r="AJ203" s="13" t="s">
        <v>9</v>
      </c>
      <c r="AK203" s="13" t="s">
        <v>9</v>
      </c>
      <c r="AL203" s="68"/>
      <c r="AM203" s="13" t="s">
        <v>9</v>
      </c>
      <c r="AN203" s="13" t="s">
        <v>9</v>
      </c>
      <c r="AO203" s="13" t="s">
        <v>9</v>
      </c>
      <c r="AP203" s="13" t="s">
        <v>9</v>
      </c>
      <c r="AR203" s="68"/>
      <c r="AS203" s="68"/>
      <c r="AT203" s="13" t="s">
        <v>9</v>
      </c>
      <c r="AU203" s="13" t="s">
        <v>9</v>
      </c>
      <c r="AZ203" s="13" t="s">
        <v>9</v>
      </c>
      <c r="BA203" s="13" t="s">
        <v>9</v>
      </c>
      <c r="BB203" s="13" t="s">
        <v>9</v>
      </c>
      <c r="BC203" s="13" t="s">
        <v>9</v>
      </c>
      <c r="BD203" s="13" t="s">
        <v>10</v>
      </c>
      <c r="BG203" s="13" t="s">
        <v>9</v>
      </c>
      <c r="BI203" s="13" t="s">
        <v>9</v>
      </c>
      <c r="BJ203" s="13" t="s">
        <v>9</v>
      </c>
      <c r="BK203" s="13" t="s">
        <v>9</v>
      </c>
      <c r="BL203" s="13" t="s">
        <v>9</v>
      </c>
      <c r="BM203" s="13" t="s">
        <v>9</v>
      </c>
      <c r="BN203" s="13" t="s">
        <v>9</v>
      </c>
      <c r="BO203" s="13" t="s">
        <v>9</v>
      </c>
      <c r="BP203" s="13" t="s">
        <v>9</v>
      </c>
      <c r="BQ203" s="68"/>
      <c r="BR203" s="68"/>
      <c r="BS203" s="13" t="s">
        <v>9</v>
      </c>
      <c r="BT203" s="13" t="s">
        <v>9</v>
      </c>
      <c r="BU203" s="13" t="s">
        <v>9</v>
      </c>
      <c r="BV203" s="13" t="s">
        <v>9</v>
      </c>
      <c r="BW203" s="13" t="s">
        <v>9</v>
      </c>
      <c r="BX203" s="13" t="s">
        <v>9</v>
      </c>
      <c r="BY203" s="13" t="s">
        <v>9</v>
      </c>
      <c r="BZ203" s="13" t="s">
        <v>10</v>
      </c>
      <c r="CA203" s="13" t="s">
        <v>10</v>
      </c>
      <c r="CB203" s="13" t="s">
        <v>9</v>
      </c>
      <c r="CC203" s="13" t="s">
        <v>9</v>
      </c>
      <c r="CD203" s="13" t="s">
        <v>9</v>
      </c>
      <c r="CG203" s="13" t="s">
        <v>9</v>
      </c>
      <c r="CH203" s="13" t="s">
        <v>9</v>
      </c>
      <c r="CI203" s="13" t="s">
        <v>9</v>
      </c>
      <c r="CJ203" s="13" t="s">
        <v>10</v>
      </c>
      <c r="CK203" s="13" t="s">
        <v>9</v>
      </c>
      <c r="CL203" s="13" t="s">
        <v>9</v>
      </c>
      <c r="CM203" s="13" t="s">
        <v>9</v>
      </c>
      <c r="CN203" s="13" t="s">
        <v>9</v>
      </c>
      <c r="CO203" s="13" t="s">
        <v>9</v>
      </c>
      <c r="CP203" s="13" t="s">
        <v>9</v>
      </c>
      <c r="CQ203" s="13" t="s">
        <v>9</v>
      </c>
      <c r="CR203" s="13" t="s">
        <v>9</v>
      </c>
      <c r="CS203" s="68"/>
      <c r="CT203" s="68"/>
      <c r="CU203" s="13" t="s">
        <v>9</v>
      </c>
      <c r="CV203" s="13" t="s">
        <v>9</v>
      </c>
      <c r="CW203" s="13" t="s">
        <v>10</v>
      </c>
      <c r="CX203" s="13" t="s">
        <v>10</v>
      </c>
      <c r="CY203" s="13" t="s">
        <v>9</v>
      </c>
      <c r="CZ203" s="13" t="s">
        <v>9</v>
      </c>
      <c r="DA203" s="13" t="s">
        <v>9</v>
      </c>
      <c r="DB203" s="13" t="s">
        <v>9</v>
      </c>
      <c r="DD203" s="13" t="s">
        <v>9</v>
      </c>
      <c r="DE203" s="68"/>
      <c r="DF203" s="68"/>
      <c r="DG203" s="13" t="s">
        <v>9</v>
      </c>
      <c r="DH203" s="13" t="s">
        <v>9</v>
      </c>
      <c r="DI203" s="13" t="s">
        <v>10</v>
      </c>
      <c r="DJ203" s="13" t="s">
        <v>9</v>
      </c>
      <c r="DK203" s="13" t="s">
        <v>9</v>
      </c>
      <c r="DL203" s="13" t="s">
        <v>9</v>
      </c>
      <c r="DN203" s="13" t="s">
        <v>9</v>
      </c>
      <c r="DO203" s="13" t="s">
        <v>9</v>
      </c>
      <c r="DP203" s="13" t="s">
        <v>9</v>
      </c>
      <c r="DS203" s="13" t="s">
        <v>10</v>
      </c>
      <c r="DT203" s="68"/>
      <c r="DU203" s="68"/>
      <c r="DW203" s="13" t="s">
        <v>9</v>
      </c>
      <c r="DX203" s="13" t="s">
        <v>9</v>
      </c>
      <c r="DY203" s="13" t="s">
        <v>10</v>
      </c>
      <c r="DZ203" s="13" t="s">
        <v>10</v>
      </c>
      <c r="EA203" s="13" t="s">
        <v>9</v>
      </c>
      <c r="EB203" s="68"/>
      <c r="EC203" s="13" t="s">
        <v>9</v>
      </c>
      <c r="ED203" s="13" t="s">
        <v>9</v>
      </c>
      <c r="EE203" s="13" t="s">
        <v>9</v>
      </c>
      <c r="EF203" s="13" t="s">
        <v>9</v>
      </c>
      <c r="EG203" s="13" t="s">
        <v>9</v>
      </c>
      <c r="EH203" s="13" t="s">
        <v>9</v>
      </c>
      <c r="EI203" s="13" t="s">
        <v>9</v>
      </c>
      <c r="EJ203" s="13" t="s">
        <v>9</v>
      </c>
      <c r="EK203" s="13" t="s">
        <v>9</v>
      </c>
      <c r="EL203" s="99"/>
      <c r="EM203" s="99"/>
    </row>
    <row r="204" spans="1:143" s="13" customFormat="1" ht="15" customHeight="1" x14ac:dyDescent="0.25">
      <c r="A204" s="30" t="s">
        <v>704</v>
      </c>
      <c r="B204" s="97"/>
      <c r="C204" s="97"/>
      <c r="D204" s="97"/>
      <c r="E204" s="97"/>
      <c r="F204" s="97"/>
      <c r="G204" s="93" t="s">
        <v>283</v>
      </c>
      <c r="H204" s="14" t="s">
        <v>5</v>
      </c>
      <c r="I204" s="14" t="s">
        <v>140</v>
      </c>
      <c r="J204" s="13" t="s">
        <v>9</v>
      </c>
      <c r="K204" s="68"/>
      <c r="L204" s="68"/>
      <c r="M204" s="13" t="s">
        <v>9</v>
      </c>
      <c r="N204" s="13" t="s">
        <v>9</v>
      </c>
      <c r="O204" s="47" t="s">
        <v>9</v>
      </c>
      <c r="P204" s="13" t="s">
        <v>9</v>
      </c>
      <c r="Q204" s="68"/>
      <c r="R204" s="68"/>
      <c r="S204" s="13" t="s">
        <v>9</v>
      </c>
      <c r="T204" s="13" t="s">
        <v>9</v>
      </c>
      <c r="U204" s="13" t="s">
        <v>9</v>
      </c>
      <c r="V204" s="13" t="s">
        <v>9</v>
      </c>
      <c r="W204" s="13" t="s">
        <v>9</v>
      </c>
      <c r="X204" s="13" t="s">
        <v>9</v>
      </c>
      <c r="Y204" s="13" t="s">
        <v>9</v>
      </c>
      <c r="Z204" s="13" t="s">
        <v>9</v>
      </c>
      <c r="AA204" s="13" t="s">
        <v>9</v>
      </c>
      <c r="AB204" s="13" t="s">
        <v>9</v>
      </c>
      <c r="AC204" s="13" t="s">
        <v>9</v>
      </c>
      <c r="AD204" s="13" t="s">
        <v>9</v>
      </c>
      <c r="AE204" s="68"/>
      <c r="AF204" s="13" t="s">
        <v>9</v>
      </c>
      <c r="AG204" s="13" t="s">
        <v>9</v>
      </c>
      <c r="AH204" s="13" t="s">
        <v>9</v>
      </c>
      <c r="AI204" s="13" t="s">
        <v>9</v>
      </c>
      <c r="AJ204" s="13" t="s">
        <v>9</v>
      </c>
      <c r="AK204" s="13" t="s">
        <v>9</v>
      </c>
      <c r="AL204" s="68"/>
      <c r="AM204" s="13" t="s">
        <v>9</v>
      </c>
      <c r="AN204" s="13" t="s">
        <v>9</v>
      </c>
      <c r="AO204" s="13" t="s">
        <v>9</v>
      </c>
      <c r="AP204" s="13" t="s">
        <v>9</v>
      </c>
      <c r="AR204" s="68"/>
      <c r="AS204" s="68"/>
      <c r="AT204" s="13" t="s">
        <v>9</v>
      </c>
      <c r="AU204" s="13" t="s">
        <v>9</v>
      </c>
      <c r="AZ204" s="13" t="s">
        <v>9</v>
      </c>
      <c r="BA204" s="13" t="s">
        <v>9</v>
      </c>
      <c r="BB204" s="13" t="s">
        <v>9</v>
      </c>
      <c r="BC204" s="13" t="s">
        <v>9</v>
      </c>
      <c r="BD204" s="13" t="s">
        <v>9</v>
      </c>
      <c r="BG204" s="13" t="s">
        <v>9</v>
      </c>
      <c r="BI204" s="13" t="s">
        <v>9</v>
      </c>
      <c r="BJ204" s="13" t="s">
        <v>9</v>
      </c>
      <c r="BK204" s="13" t="s">
        <v>9</v>
      </c>
      <c r="BL204" s="13" t="s">
        <v>9</v>
      </c>
      <c r="BM204" s="13" t="s">
        <v>9</v>
      </c>
      <c r="BN204" s="13" t="s">
        <v>9</v>
      </c>
      <c r="BO204" s="13" t="s">
        <v>9</v>
      </c>
      <c r="BP204" s="13" t="s">
        <v>9</v>
      </c>
      <c r="BQ204" s="68"/>
      <c r="BR204" s="68"/>
      <c r="BS204" s="13" t="s">
        <v>9</v>
      </c>
      <c r="BT204" s="13" t="s">
        <v>9</v>
      </c>
      <c r="BU204" s="13" t="s">
        <v>9</v>
      </c>
      <c r="BV204" s="13" t="s">
        <v>9</v>
      </c>
      <c r="BW204" s="13" t="s">
        <v>9</v>
      </c>
      <c r="BX204" s="13" t="s">
        <v>9</v>
      </c>
      <c r="BY204" s="13" t="s">
        <v>9</v>
      </c>
      <c r="BZ204" s="13" t="s">
        <v>10</v>
      </c>
      <c r="CA204" s="13" t="s">
        <v>10</v>
      </c>
      <c r="CB204" s="13" t="s">
        <v>9</v>
      </c>
      <c r="CC204" s="13" t="s">
        <v>9</v>
      </c>
      <c r="CD204" s="13" t="s">
        <v>9</v>
      </c>
      <c r="CG204" s="13" t="s">
        <v>9</v>
      </c>
      <c r="CH204" s="13" t="s">
        <v>9</v>
      </c>
      <c r="CI204" s="13" t="s">
        <v>9</v>
      </c>
      <c r="CJ204" s="13" t="s">
        <v>9</v>
      </c>
      <c r="CK204" s="13" t="s">
        <v>9</v>
      </c>
      <c r="CL204" s="13" t="s">
        <v>9</v>
      </c>
      <c r="CM204" s="13" t="s">
        <v>9</v>
      </c>
      <c r="CN204" s="13" t="s">
        <v>9</v>
      </c>
      <c r="CO204" s="13" t="s">
        <v>9</v>
      </c>
      <c r="CP204" s="13" t="s">
        <v>9</v>
      </c>
      <c r="CQ204" s="13" t="s">
        <v>9</v>
      </c>
      <c r="CR204" s="13" t="s">
        <v>9</v>
      </c>
      <c r="CS204" s="68"/>
      <c r="CT204" s="68"/>
      <c r="CU204" s="13" t="s">
        <v>9</v>
      </c>
      <c r="CV204" s="13" t="s">
        <v>9</v>
      </c>
      <c r="CW204" s="13" t="s">
        <v>10</v>
      </c>
      <c r="CX204" s="13" t="s">
        <v>10</v>
      </c>
      <c r="CY204" s="13" t="s">
        <v>9</v>
      </c>
      <c r="CZ204" s="13" t="s">
        <v>9</v>
      </c>
      <c r="DA204" s="13" t="s">
        <v>10</v>
      </c>
      <c r="DB204" s="13" t="s">
        <v>10</v>
      </c>
      <c r="DD204" s="13" t="s">
        <v>9</v>
      </c>
      <c r="DE204" s="68"/>
      <c r="DF204" s="68"/>
      <c r="DG204" s="13" t="s">
        <v>10</v>
      </c>
      <c r="DH204" s="13" t="s">
        <v>10</v>
      </c>
      <c r="DI204" s="13" t="s">
        <v>9</v>
      </c>
      <c r="DJ204" s="13" t="s">
        <v>9</v>
      </c>
      <c r="DK204" s="13" t="s">
        <v>9</v>
      </c>
      <c r="DL204" s="13" t="s">
        <v>10</v>
      </c>
      <c r="DN204" s="13" t="s">
        <v>9</v>
      </c>
      <c r="DO204" s="13" t="s">
        <v>9</v>
      </c>
      <c r="DP204" s="13" t="s">
        <v>9</v>
      </c>
      <c r="DS204" s="13" t="s">
        <v>10</v>
      </c>
      <c r="DT204" s="68"/>
      <c r="DU204" s="68"/>
      <c r="DW204" s="13" t="s">
        <v>9</v>
      </c>
      <c r="DX204" s="13" t="s">
        <v>9</v>
      </c>
      <c r="DY204" s="13" t="s">
        <v>9</v>
      </c>
      <c r="DZ204" s="13" t="s">
        <v>9</v>
      </c>
      <c r="EA204" s="13" t="s">
        <v>9</v>
      </c>
      <c r="EB204" s="68"/>
      <c r="EC204" s="13" t="s">
        <v>9</v>
      </c>
      <c r="ED204" s="13" t="s">
        <v>9</v>
      </c>
      <c r="EE204" s="13" t="s">
        <v>9</v>
      </c>
      <c r="EF204" s="13" t="s">
        <v>9</v>
      </c>
      <c r="EG204" s="13" t="s">
        <v>9</v>
      </c>
      <c r="EH204" s="13" t="s">
        <v>9</v>
      </c>
      <c r="EI204" s="13" t="s">
        <v>9</v>
      </c>
      <c r="EJ204" s="13" t="s">
        <v>9</v>
      </c>
      <c r="EK204" s="13" t="s">
        <v>9</v>
      </c>
      <c r="EL204" s="99"/>
      <c r="EM204" s="99"/>
    </row>
    <row r="205" spans="1:143" s="13" customFormat="1" ht="15" customHeight="1" x14ac:dyDescent="0.25">
      <c r="A205" s="30" t="s">
        <v>705</v>
      </c>
      <c r="B205" s="97"/>
      <c r="C205" s="97"/>
      <c r="D205" s="97"/>
      <c r="E205" s="97"/>
      <c r="F205" s="97"/>
      <c r="G205" s="93" t="s">
        <v>706</v>
      </c>
      <c r="H205" s="14" t="s">
        <v>199</v>
      </c>
      <c r="I205" s="14" t="s">
        <v>282</v>
      </c>
      <c r="J205" s="68"/>
      <c r="K205" s="68"/>
      <c r="L205" s="68"/>
      <c r="N205" s="68"/>
      <c r="O205" s="47"/>
      <c r="P205" s="68"/>
      <c r="Q205" s="68"/>
      <c r="R205" s="68"/>
      <c r="T205" s="68"/>
      <c r="X205" s="68"/>
      <c r="Z205" s="68"/>
      <c r="AE205" s="68"/>
      <c r="AI205" s="68"/>
      <c r="AL205" s="68"/>
      <c r="AP205" s="68"/>
      <c r="AR205" s="68"/>
      <c r="AS205" s="68"/>
      <c r="AU205" s="68"/>
      <c r="BG205" s="68"/>
      <c r="BK205" s="68"/>
      <c r="BP205" s="68"/>
      <c r="BQ205" s="68"/>
      <c r="BR205" s="68"/>
      <c r="BZ205" s="13" t="s">
        <v>285</v>
      </c>
      <c r="CA205" s="13" t="s">
        <v>285</v>
      </c>
      <c r="CI205" s="68"/>
      <c r="CM205" s="68"/>
      <c r="CN205" s="68"/>
      <c r="CS205" s="68"/>
      <c r="CT205" s="68"/>
      <c r="CV205" s="68"/>
      <c r="CW205" s="13" t="s">
        <v>285</v>
      </c>
      <c r="CX205" s="13" t="s">
        <v>285</v>
      </c>
      <c r="DA205" s="13" t="s">
        <v>286</v>
      </c>
      <c r="DB205" s="13" t="s">
        <v>286</v>
      </c>
      <c r="DE205" s="68"/>
      <c r="DF205" s="68"/>
      <c r="DG205" s="13" t="s">
        <v>286</v>
      </c>
      <c r="DH205" s="13" t="s">
        <v>286</v>
      </c>
      <c r="DL205" s="13" t="s">
        <v>286</v>
      </c>
      <c r="DP205" s="68"/>
      <c r="DS205" s="13" t="s">
        <v>286</v>
      </c>
      <c r="DT205" s="68"/>
      <c r="DU205" s="68"/>
      <c r="EB205" s="68"/>
      <c r="EE205" s="68"/>
      <c r="EG205" s="68"/>
      <c r="EL205" s="99"/>
      <c r="EM205" s="99"/>
    </row>
    <row r="206" spans="1:143" s="13" customFormat="1" ht="15" customHeight="1" x14ac:dyDescent="0.25">
      <c r="A206" s="30" t="s">
        <v>707</v>
      </c>
      <c r="B206" s="97"/>
      <c r="C206" s="97"/>
      <c r="D206" s="97"/>
      <c r="E206" s="97"/>
      <c r="F206" s="97"/>
      <c r="G206" s="93" t="s">
        <v>708</v>
      </c>
      <c r="H206" s="14" t="s">
        <v>5</v>
      </c>
      <c r="I206" s="14" t="s">
        <v>281</v>
      </c>
      <c r="K206" s="68"/>
      <c r="L206" s="68"/>
      <c r="O206" s="47"/>
      <c r="Q206" s="68"/>
      <c r="R206" s="68"/>
      <c r="X206" s="68"/>
      <c r="AE206" s="68"/>
      <c r="AI206" s="68"/>
      <c r="AL206" s="68"/>
      <c r="AR206" s="68"/>
      <c r="AS206" s="68"/>
      <c r="BG206" s="68"/>
      <c r="BK206" s="68"/>
      <c r="BP206" s="68"/>
      <c r="BQ206" s="68"/>
      <c r="BR206" s="68"/>
      <c r="BZ206" s="13" t="s">
        <v>9</v>
      </c>
      <c r="CA206" s="13" t="s">
        <v>9</v>
      </c>
      <c r="CM206" s="68"/>
      <c r="CS206" s="68"/>
      <c r="CT206" s="68"/>
      <c r="CV206" s="68"/>
      <c r="CW206" s="13" t="s">
        <v>9</v>
      </c>
      <c r="CX206" s="13" t="s">
        <v>9</v>
      </c>
      <c r="DA206" s="13" t="s">
        <v>9</v>
      </c>
      <c r="DB206" s="13" t="s">
        <v>9</v>
      </c>
      <c r="DE206" s="68"/>
      <c r="DF206" s="68"/>
      <c r="DG206" s="13" t="s">
        <v>10</v>
      </c>
      <c r="DH206" s="13" t="s">
        <v>9</v>
      </c>
      <c r="DL206" s="13" t="s">
        <v>9</v>
      </c>
      <c r="DP206" s="68"/>
      <c r="DS206" s="13" t="s">
        <v>9</v>
      </c>
      <c r="DT206" s="68"/>
      <c r="DU206" s="68"/>
      <c r="EB206" s="68"/>
      <c r="EG206" s="68"/>
      <c r="EL206" s="99"/>
      <c r="EM206" s="99"/>
    </row>
    <row r="207" spans="1:143" s="13" customFormat="1" ht="72" customHeight="1" x14ac:dyDescent="0.25">
      <c r="A207" s="30" t="s">
        <v>709</v>
      </c>
      <c r="B207" s="97"/>
      <c r="C207" s="97"/>
      <c r="D207" s="97"/>
      <c r="E207" s="97"/>
      <c r="F207" s="97"/>
      <c r="G207" s="93" t="s">
        <v>710</v>
      </c>
      <c r="H207" s="14" t="s">
        <v>2</v>
      </c>
      <c r="I207" s="14" t="s">
        <v>141</v>
      </c>
      <c r="J207" s="68"/>
      <c r="K207" s="68"/>
      <c r="L207" s="68"/>
      <c r="O207" s="47"/>
      <c r="Q207" s="68"/>
      <c r="R207" s="68"/>
      <c r="AE207" s="68"/>
      <c r="AG207" s="68"/>
      <c r="AL207" s="68"/>
      <c r="AR207" s="68"/>
      <c r="AS207" s="68"/>
      <c r="BQ207" s="68"/>
      <c r="BR207" s="68"/>
      <c r="BZ207" s="13" t="s">
        <v>1841</v>
      </c>
      <c r="CA207" s="13" t="s">
        <v>1852</v>
      </c>
      <c r="CS207" s="68"/>
      <c r="CT207" s="68"/>
      <c r="CW207" s="13" t="s">
        <v>1597</v>
      </c>
      <c r="CX207" s="36" t="s">
        <v>1597</v>
      </c>
      <c r="DA207" s="13" t="s">
        <v>1719</v>
      </c>
      <c r="DB207" s="13" t="s">
        <v>1719</v>
      </c>
      <c r="DE207" s="68"/>
      <c r="DF207" s="68"/>
      <c r="DG207" s="13" t="s">
        <v>1922</v>
      </c>
      <c r="DH207" s="13" t="s">
        <v>1927</v>
      </c>
      <c r="DL207" s="13" t="s">
        <v>1949</v>
      </c>
      <c r="DS207" s="13" t="s">
        <v>1973</v>
      </c>
      <c r="DT207" s="68"/>
      <c r="DU207" s="68"/>
      <c r="EA207" s="68"/>
      <c r="EB207" s="68"/>
      <c r="EE207" s="68"/>
      <c r="EL207" s="99"/>
      <c r="EM207" s="99"/>
    </row>
    <row r="208" spans="1:143" s="15" customFormat="1" ht="15" x14ac:dyDescent="0.25">
      <c r="A208" s="140"/>
      <c r="B208" s="97"/>
      <c r="C208" s="97"/>
      <c r="D208" s="97"/>
      <c r="E208" s="97"/>
      <c r="F208" s="97"/>
      <c r="G208" s="92" t="s">
        <v>288</v>
      </c>
      <c r="H208" s="80"/>
      <c r="I208" s="80"/>
      <c r="O208" s="55"/>
      <c r="EL208" s="99"/>
      <c r="EM208" s="99"/>
    </row>
    <row r="209" spans="1:143" s="13" customFormat="1" ht="15" x14ac:dyDescent="0.25">
      <c r="A209" s="30" t="s">
        <v>3990</v>
      </c>
      <c r="B209" s="97"/>
      <c r="C209" s="97"/>
      <c r="D209" s="97"/>
      <c r="E209" s="97"/>
      <c r="F209" s="97"/>
      <c r="G209" s="93" t="s">
        <v>3993</v>
      </c>
      <c r="H209" s="14" t="s">
        <v>5</v>
      </c>
      <c r="I209" s="14" t="s">
        <v>3995</v>
      </c>
      <c r="J209" s="13" t="s">
        <v>10</v>
      </c>
      <c r="K209" s="13" t="s">
        <v>9</v>
      </c>
      <c r="L209" s="13" t="s">
        <v>10</v>
      </c>
      <c r="M209" s="13" t="s">
        <v>10</v>
      </c>
      <c r="N209" s="13" t="s">
        <v>10</v>
      </c>
      <c r="O209" s="47" t="s">
        <v>10</v>
      </c>
      <c r="P209" s="13" t="s">
        <v>10</v>
      </c>
      <c r="Q209" s="13" t="s">
        <v>10</v>
      </c>
      <c r="R209" s="13" t="s">
        <v>10</v>
      </c>
      <c r="S209" s="13" t="s">
        <v>10</v>
      </c>
      <c r="T209" s="13" t="s">
        <v>10</v>
      </c>
      <c r="U209" s="13" t="s">
        <v>10</v>
      </c>
      <c r="V209" s="13" t="s">
        <v>10</v>
      </c>
      <c r="W209" s="13" t="s">
        <v>10</v>
      </c>
      <c r="X209" s="13" t="s">
        <v>10</v>
      </c>
      <c r="Y209" s="13" t="s">
        <v>10</v>
      </c>
      <c r="Z209" s="13" t="s">
        <v>10</v>
      </c>
      <c r="AA209" s="13" t="s">
        <v>10</v>
      </c>
      <c r="AB209" s="13" t="s">
        <v>10</v>
      </c>
      <c r="AC209" s="13" t="s">
        <v>10</v>
      </c>
      <c r="AD209" s="13" t="s">
        <v>10</v>
      </c>
      <c r="AE209" s="13" t="s">
        <v>10</v>
      </c>
      <c r="AF209" s="13" t="s">
        <v>10</v>
      </c>
      <c r="AG209" s="13" t="s">
        <v>10</v>
      </c>
      <c r="AH209" s="13" t="s">
        <v>9</v>
      </c>
      <c r="AI209" s="13" t="s">
        <v>9</v>
      </c>
      <c r="AJ209" s="13" t="s">
        <v>10</v>
      </c>
      <c r="AK209" s="13" t="s">
        <v>10</v>
      </c>
      <c r="AL209" s="13" t="s">
        <v>10</v>
      </c>
      <c r="AM209" s="13" t="s">
        <v>10</v>
      </c>
      <c r="AN209" s="13" t="s">
        <v>10</v>
      </c>
      <c r="AO209" s="13" t="s">
        <v>10</v>
      </c>
      <c r="AP209" s="13" t="s">
        <v>10</v>
      </c>
      <c r="AR209" s="13" t="s">
        <v>10</v>
      </c>
      <c r="AS209" s="13" t="s">
        <v>9</v>
      </c>
      <c r="AT209" s="13" t="s">
        <v>10</v>
      </c>
      <c r="AU209" s="13" t="s">
        <v>9</v>
      </c>
      <c r="AZ209" s="13" t="s">
        <v>10</v>
      </c>
      <c r="BA209" s="13" t="s">
        <v>10</v>
      </c>
      <c r="BB209" s="13" t="s">
        <v>10</v>
      </c>
      <c r="BC209" s="13" t="s">
        <v>10</v>
      </c>
      <c r="BD209" s="13" t="s">
        <v>10</v>
      </c>
      <c r="BG209" s="13" t="s">
        <v>9</v>
      </c>
      <c r="BI209" s="13" t="s">
        <v>10</v>
      </c>
      <c r="BJ209" s="13" t="s">
        <v>10</v>
      </c>
      <c r="BK209" s="13" t="s">
        <v>10</v>
      </c>
      <c r="BL209" s="13" t="s">
        <v>10</v>
      </c>
      <c r="BM209" s="13" t="s">
        <v>10</v>
      </c>
      <c r="BN209" s="13" t="s">
        <v>10</v>
      </c>
      <c r="BO209" s="13" t="s">
        <v>10</v>
      </c>
      <c r="BP209" s="13" t="s">
        <v>10</v>
      </c>
      <c r="BQ209" s="13" t="s">
        <v>10</v>
      </c>
      <c r="BR209" s="13" t="s">
        <v>10</v>
      </c>
      <c r="BS209" s="13" t="s">
        <v>10</v>
      </c>
      <c r="BT209" s="13" t="s">
        <v>10</v>
      </c>
      <c r="BU209" s="13" t="s">
        <v>10</v>
      </c>
      <c r="BV209" s="13" t="s">
        <v>10</v>
      </c>
      <c r="BW209" s="13" t="s">
        <v>10</v>
      </c>
      <c r="BX209" s="13" t="s">
        <v>10</v>
      </c>
      <c r="BY209" s="13" t="s">
        <v>10</v>
      </c>
      <c r="BZ209" s="13" t="s">
        <v>10</v>
      </c>
      <c r="CA209" s="13" t="s">
        <v>10</v>
      </c>
      <c r="CB209" s="13" t="s">
        <v>10</v>
      </c>
      <c r="CC209" s="13" t="s">
        <v>10</v>
      </c>
      <c r="CD209" s="13" t="s">
        <v>9</v>
      </c>
      <c r="CG209" s="13" t="s">
        <v>10</v>
      </c>
      <c r="CH209" s="13" t="s">
        <v>10</v>
      </c>
      <c r="CI209" s="13" t="s">
        <v>10</v>
      </c>
      <c r="CJ209" s="13" t="s">
        <v>10</v>
      </c>
      <c r="CK209" s="13" t="s">
        <v>10</v>
      </c>
      <c r="CL209" s="13" t="s">
        <v>10</v>
      </c>
      <c r="CM209" s="13" t="s">
        <v>10</v>
      </c>
      <c r="CN209" s="13" t="s">
        <v>10</v>
      </c>
      <c r="CO209" s="13" t="s">
        <v>10</v>
      </c>
      <c r="CP209" s="13" t="s">
        <v>10</v>
      </c>
      <c r="CQ209" s="13" t="s">
        <v>10</v>
      </c>
      <c r="CR209" s="13" t="s">
        <v>10</v>
      </c>
      <c r="CS209" s="13" t="s">
        <v>10</v>
      </c>
      <c r="CT209" s="13" t="s">
        <v>10</v>
      </c>
      <c r="CU209" s="13" t="s">
        <v>10</v>
      </c>
      <c r="CV209" s="13" t="s">
        <v>10</v>
      </c>
      <c r="CW209" s="13" t="s">
        <v>10</v>
      </c>
      <c r="CX209" s="13" t="s">
        <v>10</v>
      </c>
      <c r="CY209" s="13" t="s">
        <v>10</v>
      </c>
      <c r="CZ209" s="13" t="s">
        <v>10</v>
      </c>
      <c r="DA209" s="13" t="s">
        <v>10</v>
      </c>
      <c r="DB209" s="13" t="s">
        <v>10</v>
      </c>
      <c r="DD209" s="13" t="s">
        <v>10</v>
      </c>
      <c r="DE209" s="13" t="s">
        <v>10</v>
      </c>
      <c r="DF209" s="13" t="s">
        <v>10</v>
      </c>
      <c r="DG209" s="13" t="s">
        <v>10</v>
      </c>
      <c r="DH209" s="13" t="s">
        <v>10</v>
      </c>
      <c r="DI209" s="13" t="s">
        <v>10</v>
      </c>
      <c r="DJ209" s="13" t="s">
        <v>9</v>
      </c>
      <c r="DK209" s="13" t="s">
        <v>10</v>
      </c>
      <c r="DL209" s="13" t="s">
        <v>10</v>
      </c>
      <c r="DN209" s="13" t="s">
        <v>10</v>
      </c>
      <c r="DO209" s="13" t="s">
        <v>10</v>
      </c>
      <c r="DP209" s="13" t="s">
        <v>10</v>
      </c>
      <c r="DS209" s="13" t="s">
        <v>10</v>
      </c>
      <c r="DT209" s="13" t="s">
        <v>9</v>
      </c>
      <c r="DW209" s="13" t="s">
        <v>10</v>
      </c>
      <c r="DX209" s="13" t="s">
        <v>10</v>
      </c>
      <c r="DY209" s="13" t="s">
        <v>10</v>
      </c>
      <c r="DZ209" s="13" t="s">
        <v>10</v>
      </c>
      <c r="EA209" s="13" t="s">
        <v>10</v>
      </c>
      <c r="EB209" s="13" t="s">
        <v>10</v>
      </c>
      <c r="EC209" s="13" t="s">
        <v>10</v>
      </c>
      <c r="ED209" s="13" t="s">
        <v>10</v>
      </c>
      <c r="EE209" s="13" t="s">
        <v>10</v>
      </c>
      <c r="EF209" s="13" t="s">
        <v>10</v>
      </c>
      <c r="EG209" s="13" t="s">
        <v>10</v>
      </c>
      <c r="EH209" s="13" t="s">
        <v>10</v>
      </c>
      <c r="EI209" s="13" t="s">
        <v>10</v>
      </c>
      <c r="EJ209" s="13" t="s">
        <v>10</v>
      </c>
      <c r="EK209" s="13" t="s">
        <v>10</v>
      </c>
      <c r="EL209" s="99"/>
      <c r="EM209" s="99"/>
    </row>
    <row r="210" spans="1:143" s="13" customFormat="1" ht="15" x14ac:dyDescent="0.25">
      <c r="A210" s="30" t="s">
        <v>3991</v>
      </c>
      <c r="B210" s="97"/>
      <c r="C210" s="97"/>
      <c r="D210" s="97"/>
      <c r="E210" s="97"/>
      <c r="F210" s="97"/>
      <c r="G210" s="93" t="s">
        <v>3994</v>
      </c>
      <c r="H210" s="14" t="s">
        <v>5</v>
      </c>
      <c r="I210" s="14" t="s">
        <v>3996</v>
      </c>
      <c r="J210" s="13" t="s">
        <v>9</v>
      </c>
      <c r="K210" s="68"/>
      <c r="L210" s="13" t="s">
        <v>9</v>
      </c>
      <c r="M210" s="13" t="s">
        <v>9</v>
      </c>
      <c r="N210" s="13" t="s">
        <v>9</v>
      </c>
      <c r="O210" s="47" t="s">
        <v>9</v>
      </c>
      <c r="P210" s="13" t="s">
        <v>9</v>
      </c>
      <c r="Q210" s="13" t="s">
        <v>9</v>
      </c>
      <c r="R210" s="13" t="s">
        <v>9</v>
      </c>
      <c r="S210" s="13" t="s">
        <v>9</v>
      </c>
      <c r="T210" s="13" t="s">
        <v>9</v>
      </c>
      <c r="U210" s="13" t="s">
        <v>9</v>
      </c>
      <c r="V210" s="13" t="s">
        <v>9</v>
      </c>
      <c r="W210" s="13" t="s">
        <v>9</v>
      </c>
      <c r="X210" s="13" t="s">
        <v>9</v>
      </c>
      <c r="Y210" s="13" t="s">
        <v>9</v>
      </c>
      <c r="Z210" s="13" t="s">
        <v>9</v>
      </c>
      <c r="AA210" s="13" t="s">
        <v>9</v>
      </c>
      <c r="AB210" s="13" t="s">
        <v>9</v>
      </c>
      <c r="AC210" s="13" t="s">
        <v>9</v>
      </c>
      <c r="AD210" s="13" t="s">
        <v>9</v>
      </c>
      <c r="AE210" s="13" t="s">
        <v>9</v>
      </c>
      <c r="AF210" s="13" t="s">
        <v>9</v>
      </c>
      <c r="AG210" s="13" t="s">
        <v>9</v>
      </c>
      <c r="AH210" s="13" t="s">
        <v>9</v>
      </c>
      <c r="AI210" s="68"/>
      <c r="AJ210" s="13" t="s">
        <v>9</v>
      </c>
      <c r="AK210" s="13" t="s">
        <v>9</v>
      </c>
      <c r="AL210" s="13" t="s">
        <v>9</v>
      </c>
      <c r="AM210" s="13" t="s">
        <v>9</v>
      </c>
      <c r="AN210" s="13" t="s">
        <v>9</v>
      </c>
      <c r="AO210" s="13" t="s">
        <v>9</v>
      </c>
      <c r="AP210" s="13" t="s">
        <v>9</v>
      </c>
      <c r="AR210" s="13" t="s">
        <v>9</v>
      </c>
      <c r="AS210" s="68"/>
      <c r="AT210" s="13" t="s">
        <v>9</v>
      </c>
      <c r="AU210" s="68"/>
      <c r="AZ210" s="13" t="s">
        <v>9</v>
      </c>
      <c r="BA210" s="13" t="s">
        <v>9</v>
      </c>
      <c r="BB210" s="13" t="s">
        <v>9</v>
      </c>
      <c r="BC210" s="13" t="s">
        <v>9</v>
      </c>
      <c r="BD210" s="13" t="s">
        <v>9</v>
      </c>
      <c r="BG210" s="68"/>
      <c r="BI210" s="13" t="s">
        <v>9</v>
      </c>
      <c r="BJ210" s="13" t="s">
        <v>9</v>
      </c>
      <c r="BK210" s="13" t="s">
        <v>9</v>
      </c>
      <c r="BL210" s="13" t="s">
        <v>9</v>
      </c>
      <c r="BM210" s="13" t="s">
        <v>9</v>
      </c>
      <c r="BN210" s="13" t="s">
        <v>9</v>
      </c>
      <c r="BO210" s="13" t="s">
        <v>9</v>
      </c>
      <c r="BP210" s="13" t="s">
        <v>9</v>
      </c>
      <c r="BQ210" s="13" t="s">
        <v>9</v>
      </c>
      <c r="BR210" s="13" t="s">
        <v>9</v>
      </c>
      <c r="BS210" s="13" t="s">
        <v>9</v>
      </c>
      <c r="BT210" s="13" t="s">
        <v>9</v>
      </c>
      <c r="BU210" s="13" t="s">
        <v>9</v>
      </c>
      <c r="BV210" s="13" t="s">
        <v>9</v>
      </c>
      <c r="BW210" s="13" t="s">
        <v>9</v>
      </c>
      <c r="BX210" s="13" t="s">
        <v>9</v>
      </c>
      <c r="BY210" s="13" t="s">
        <v>9</v>
      </c>
      <c r="BZ210" s="13" t="s">
        <v>9</v>
      </c>
      <c r="CA210" s="13" t="s">
        <v>9</v>
      </c>
      <c r="CB210" s="13" t="s">
        <v>9</v>
      </c>
      <c r="CC210" s="13" t="s">
        <v>9</v>
      </c>
      <c r="CD210" s="68"/>
      <c r="CG210" s="13" t="s">
        <v>9</v>
      </c>
      <c r="CH210" s="13" t="s">
        <v>9</v>
      </c>
      <c r="CI210" s="13" t="s">
        <v>9</v>
      </c>
      <c r="CJ210" s="13" t="s">
        <v>9</v>
      </c>
      <c r="CK210" s="13" t="s">
        <v>9</v>
      </c>
      <c r="CL210" s="13" t="s">
        <v>9</v>
      </c>
      <c r="CM210" s="13" t="s">
        <v>9</v>
      </c>
      <c r="CN210" s="13" t="s">
        <v>9</v>
      </c>
      <c r="CO210" s="13" t="s">
        <v>9</v>
      </c>
      <c r="CP210" s="13" t="s">
        <v>9</v>
      </c>
      <c r="CQ210" s="13" t="s">
        <v>9</v>
      </c>
      <c r="CR210" s="13" t="s">
        <v>9</v>
      </c>
      <c r="CS210" s="13" t="s">
        <v>9</v>
      </c>
      <c r="CT210" s="13" t="s">
        <v>9</v>
      </c>
      <c r="CU210" s="13" t="s">
        <v>9</v>
      </c>
      <c r="CV210" s="13" t="s">
        <v>9</v>
      </c>
      <c r="CW210" s="13" t="s">
        <v>9</v>
      </c>
      <c r="CX210" s="13" t="s">
        <v>9</v>
      </c>
      <c r="CY210" s="13" t="s">
        <v>9</v>
      </c>
      <c r="CZ210" s="13" t="s">
        <v>9</v>
      </c>
      <c r="DA210" s="13" t="s">
        <v>9</v>
      </c>
      <c r="DB210" s="13" t="s">
        <v>9</v>
      </c>
      <c r="DD210" s="13" t="s">
        <v>9</v>
      </c>
      <c r="DE210" s="13" t="s">
        <v>9</v>
      </c>
      <c r="DF210" s="13" t="s">
        <v>9</v>
      </c>
      <c r="DG210" s="13" t="s">
        <v>9</v>
      </c>
      <c r="DH210" s="13" t="s">
        <v>9</v>
      </c>
      <c r="DI210" s="13" t="s">
        <v>9</v>
      </c>
      <c r="DJ210" s="68"/>
      <c r="DK210" s="13" t="s">
        <v>9</v>
      </c>
      <c r="DL210" s="13" t="s">
        <v>9</v>
      </c>
      <c r="DN210" s="13" t="s">
        <v>9</v>
      </c>
      <c r="DO210" s="13" t="s">
        <v>9</v>
      </c>
      <c r="DP210" s="13" t="s">
        <v>9</v>
      </c>
      <c r="DS210" s="13" t="s">
        <v>9</v>
      </c>
      <c r="DU210" s="68"/>
      <c r="DW210" s="13" t="s">
        <v>9</v>
      </c>
      <c r="DX210" s="13" t="s">
        <v>9</v>
      </c>
      <c r="DY210" s="13" t="s">
        <v>9</v>
      </c>
      <c r="DZ210" s="13" t="s">
        <v>9</v>
      </c>
      <c r="EA210" s="13" t="s">
        <v>9</v>
      </c>
      <c r="EB210" s="13" t="s">
        <v>9</v>
      </c>
      <c r="EC210" s="13" t="s">
        <v>9</v>
      </c>
      <c r="ED210" s="13" t="s">
        <v>9</v>
      </c>
      <c r="EE210" s="13" t="s">
        <v>9</v>
      </c>
      <c r="EF210" s="13" t="s">
        <v>9</v>
      </c>
      <c r="EG210" s="13" t="s">
        <v>9</v>
      </c>
      <c r="EH210" s="13" t="s">
        <v>9</v>
      </c>
      <c r="EI210" s="13" t="s">
        <v>9</v>
      </c>
      <c r="EJ210" s="13" t="s">
        <v>9</v>
      </c>
      <c r="EK210" s="13" t="s">
        <v>9</v>
      </c>
      <c r="EL210" s="99"/>
      <c r="EM210" s="99"/>
    </row>
    <row r="211" spans="1:143" s="13" customFormat="1" ht="15" x14ac:dyDescent="0.25">
      <c r="A211" s="30" t="s">
        <v>3992</v>
      </c>
      <c r="B211" s="97"/>
      <c r="C211" s="97"/>
      <c r="D211" s="97"/>
      <c r="E211" s="97"/>
      <c r="F211" s="97"/>
      <c r="G211" s="93" t="s">
        <v>4001</v>
      </c>
      <c r="H211" s="14" t="s">
        <v>5</v>
      </c>
      <c r="I211" s="14" t="s">
        <v>3997</v>
      </c>
      <c r="J211" s="13" t="s">
        <v>9</v>
      </c>
      <c r="K211" s="68"/>
      <c r="L211" s="13" t="s">
        <v>9</v>
      </c>
      <c r="M211" s="13" t="s">
        <v>9</v>
      </c>
      <c r="N211" s="13" t="s">
        <v>9</v>
      </c>
      <c r="O211" s="47" t="s">
        <v>9</v>
      </c>
      <c r="P211" s="13" t="s">
        <v>9</v>
      </c>
      <c r="Q211" s="13" t="s">
        <v>9</v>
      </c>
      <c r="R211" s="13" t="s">
        <v>9</v>
      </c>
      <c r="S211" s="13" t="s">
        <v>10</v>
      </c>
      <c r="T211" s="13" t="s">
        <v>10</v>
      </c>
      <c r="U211" s="13" t="s">
        <v>9</v>
      </c>
      <c r="V211" s="13" t="s">
        <v>10</v>
      </c>
      <c r="W211" s="13" t="s">
        <v>9</v>
      </c>
      <c r="X211" s="13" t="s">
        <v>10</v>
      </c>
      <c r="Y211" s="13" t="s">
        <v>10</v>
      </c>
      <c r="Z211" s="13" t="s">
        <v>10</v>
      </c>
      <c r="AA211" s="13" t="s">
        <v>9</v>
      </c>
      <c r="AB211" s="13" t="s">
        <v>10</v>
      </c>
      <c r="AC211" s="13" t="s">
        <v>10</v>
      </c>
      <c r="AD211" s="13" t="s">
        <v>9</v>
      </c>
      <c r="AE211" s="13" t="s">
        <v>9</v>
      </c>
      <c r="AF211" s="13" t="s">
        <v>9</v>
      </c>
      <c r="AG211" s="13" t="s">
        <v>10</v>
      </c>
      <c r="AH211" s="13" t="s">
        <v>9</v>
      </c>
      <c r="AI211" s="68"/>
      <c r="AJ211" s="13" t="s">
        <v>10</v>
      </c>
      <c r="AK211" s="13" t="s">
        <v>10</v>
      </c>
      <c r="AL211" s="13" t="s">
        <v>9</v>
      </c>
      <c r="AM211" s="13" t="s">
        <v>10</v>
      </c>
      <c r="AN211" s="13" t="s">
        <v>10</v>
      </c>
      <c r="AO211" s="13" t="s">
        <v>10</v>
      </c>
      <c r="AP211" s="13" t="s">
        <v>10</v>
      </c>
      <c r="AR211" s="13" t="s">
        <v>9</v>
      </c>
      <c r="AT211" s="13" t="s">
        <v>9</v>
      </c>
      <c r="AZ211" s="13" t="s">
        <v>10</v>
      </c>
      <c r="BA211" s="13" t="s">
        <v>10</v>
      </c>
      <c r="BB211" s="13" t="s">
        <v>10</v>
      </c>
      <c r="BC211" s="13" t="s">
        <v>10</v>
      </c>
      <c r="BD211" s="13" t="s">
        <v>10</v>
      </c>
      <c r="BI211" s="13" t="s">
        <v>10</v>
      </c>
      <c r="BJ211" s="13" t="s">
        <v>9</v>
      </c>
      <c r="BK211" s="13" t="s">
        <v>9</v>
      </c>
      <c r="BL211" s="13" t="s">
        <v>10</v>
      </c>
      <c r="BM211" s="13" t="s">
        <v>10</v>
      </c>
      <c r="BN211" s="13" t="s">
        <v>10</v>
      </c>
      <c r="BO211" s="13" t="s">
        <v>9</v>
      </c>
      <c r="BP211" s="13" t="s">
        <v>9</v>
      </c>
      <c r="BQ211" s="13" t="s">
        <v>9</v>
      </c>
      <c r="BR211" s="13" t="s">
        <v>9</v>
      </c>
      <c r="BS211" s="13" t="s">
        <v>9</v>
      </c>
      <c r="BT211" s="13" t="s">
        <v>9</v>
      </c>
      <c r="BU211" s="13" t="s">
        <v>10</v>
      </c>
      <c r="BV211" s="13" t="s">
        <v>9</v>
      </c>
      <c r="BW211" s="13" t="s">
        <v>9</v>
      </c>
      <c r="BX211" s="13" t="s">
        <v>9</v>
      </c>
      <c r="BY211" s="13" t="s">
        <v>9</v>
      </c>
      <c r="BZ211" s="13" t="s">
        <v>10</v>
      </c>
      <c r="CA211" s="13" t="s">
        <v>9</v>
      </c>
      <c r="CB211" s="13" t="s">
        <v>9</v>
      </c>
      <c r="CC211" s="13" t="s">
        <v>9</v>
      </c>
      <c r="CG211" s="13" t="s">
        <v>9</v>
      </c>
      <c r="CH211" s="13" t="s">
        <v>9</v>
      </c>
      <c r="CI211" s="13" t="s">
        <v>10</v>
      </c>
      <c r="CJ211" s="13" t="s">
        <v>9</v>
      </c>
      <c r="CK211" s="13" t="s">
        <v>9</v>
      </c>
      <c r="CL211" s="13" t="s">
        <v>10</v>
      </c>
      <c r="CM211" s="13" t="s">
        <v>10</v>
      </c>
      <c r="CN211" s="13" t="s">
        <v>10</v>
      </c>
      <c r="CO211" s="13" t="s">
        <v>9</v>
      </c>
      <c r="CP211" s="13" t="s">
        <v>9</v>
      </c>
      <c r="CQ211" s="13" t="s">
        <v>9</v>
      </c>
      <c r="CR211" s="13" t="s">
        <v>10</v>
      </c>
      <c r="CS211" s="13" t="s">
        <v>9</v>
      </c>
      <c r="CT211" s="13" t="s">
        <v>9</v>
      </c>
      <c r="CU211" s="13" t="s">
        <v>9</v>
      </c>
      <c r="CV211" s="13" t="s">
        <v>10</v>
      </c>
      <c r="CW211" s="13" t="s">
        <v>9</v>
      </c>
      <c r="CX211" s="13" t="s">
        <v>10</v>
      </c>
      <c r="CY211" s="13" t="s">
        <v>10</v>
      </c>
      <c r="CZ211" s="13" t="s">
        <v>10</v>
      </c>
      <c r="DA211" s="13" t="s">
        <v>10</v>
      </c>
      <c r="DB211" s="13" t="s">
        <v>10</v>
      </c>
      <c r="DD211" s="13" t="s">
        <v>9</v>
      </c>
      <c r="DE211" s="13" t="s">
        <v>9</v>
      </c>
      <c r="DF211" s="13" t="s">
        <v>9</v>
      </c>
      <c r="DG211" s="13" t="s">
        <v>10</v>
      </c>
      <c r="DH211" s="13" t="s">
        <v>10</v>
      </c>
      <c r="DI211" s="13" t="s">
        <v>10</v>
      </c>
      <c r="DJ211" s="68"/>
      <c r="DK211" s="13" t="s">
        <v>9</v>
      </c>
      <c r="DL211" s="13" t="s">
        <v>9</v>
      </c>
      <c r="DN211" s="13" t="s">
        <v>10</v>
      </c>
      <c r="DO211" s="13" t="s">
        <v>10</v>
      </c>
      <c r="DP211" s="13" t="s">
        <v>10</v>
      </c>
      <c r="DS211" s="13" t="s">
        <v>10</v>
      </c>
      <c r="DU211" s="68"/>
      <c r="DW211" s="13" t="s">
        <v>9</v>
      </c>
      <c r="DX211" s="13" t="s">
        <v>10</v>
      </c>
      <c r="DY211" s="13" t="s">
        <v>10</v>
      </c>
      <c r="DZ211" s="13" t="s">
        <v>9</v>
      </c>
      <c r="EA211" s="13" t="s">
        <v>10</v>
      </c>
      <c r="EB211" s="13" t="s">
        <v>9</v>
      </c>
      <c r="EC211" s="13" t="s">
        <v>9</v>
      </c>
      <c r="ED211" s="13" t="s">
        <v>9</v>
      </c>
      <c r="EE211" s="13" t="s">
        <v>10</v>
      </c>
      <c r="EF211" s="13" t="s">
        <v>10</v>
      </c>
      <c r="EG211" s="13" t="s">
        <v>9</v>
      </c>
      <c r="EH211" s="13" t="s">
        <v>10</v>
      </c>
      <c r="EI211" s="13" t="s">
        <v>10</v>
      </c>
      <c r="EJ211" s="13" t="s">
        <v>10</v>
      </c>
      <c r="EK211" s="13" t="s">
        <v>10</v>
      </c>
      <c r="EL211" s="99"/>
      <c r="EM211" s="99"/>
    </row>
    <row r="212" spans="1:143" s="13" customFormat="1" ht="15" x14ac:dyDescent="0.25">
      <c r="A212" s="30" t="s">
        <v>4260</v>
      </c>
      <c r="B212" s="97"/>
      <c r="C212" s="97"/>
      <c r="D212" s="97"/>
      <c r="E212" s="97"/>
      <c r="F212" s="97"/>
      <c r="G212" s="93" t="s">
        <v>4261</v>
      </c>
      <c r="H212" s="14" t="s">
        <v>5</v>
      </c>
      <c r="I212" s="14"/>
      <c r="J212" s="13" t="s">
        <v>9</v>
      </c>
      <c r="K212" s="68" t="s">
        <v>9</v>
      </c>
      <c r="L212" s="13" t="s">
        <v>9</v>
      </c>
      <c r="M212" s="13" t="s">
        <v>9</v>
      </c>
      <c r="N212" s="13" t="s">
        <v>9</v>
      </c>
      <c r="O212" s="47" t="s">
        <v>9</v>
      </c>
      <c r="P212" s="13" t="s">
        <v>9</v>
      </c>
      <c r="Q212" s="13" t="s">
        <v>9</v>
      </c>
      <c r="R212" s="13" t="s">
        <v>9</v>
      </c>
      <c r="S212" s="13" t="s">
        <v>4262</v>
      </c>
      <c r="T212" s="13" t="s">
        <v>10</v>
      </c>
      <c r="U212" s="13" t="s">
        <v>9</v>
      </c>
      <c r="V212" s="13" t="s">
        <v>4262</v>
      </c>
      <c r="W212" s="13" t="s">
        <v>9</v>
      </c>
      <c r="X212" s="13" t="s">
        <v>9</v>
      </c>
      <c r="Y212" s="13" t="s">
        <v>9</v>
      </c>
      <c r="Z212" s="13" t="s">
        <v>9</v>
      </c>
      <c r="AA212" s="13" t="s">
        <v>9</v>
      </c>
      <c r="AB212" s="13" t="s">
        <v>9</v>
      </c>
      <c r="AC212" s="13" t="s">
        <v>9</v>
      </c>
      <c r="AD212" s="13" t="s">
        <v>9</v>
      </c>
      <c r="AE212" s="13" t="s">
        <v>9</v>
      </c>
      <c r="AF212" s="13" t="s">
        <v>9</v>
      </c>
      <c r="AG212" s="13" t="s">
        <v>9</v>
      </c>
      <c r="AH212" s="13" t="s">
        <v>9</v>
      </c>
      <c r="AI212" s="68" t="s">
        <v>9</v>
      </c>
      <c r="AJ212" s="13" t="s">
        <v>9</v>
      </c>
      <c r="AK212" s="13" t="s">
        <v>9</v>
      </c>
      <c r="AL212" s="13" t="s">
        <v>9</v>
      </c>
      <c r="AM212" s="13" t="s">
        <v>9</v>
      </c>
      <c r="AN212" s="13" t="s">
        <v>9</v>
      </c>
      <c r="AO212" s="13" t="s">
        <v>9</v>
      </c>
      <c r="AP212" s="13" t="s">
        <v>9</v>
      </c>
      <c r="AQ212" s="13" t="s">
        <v>9</v>
      </c>
      <c r="AR212" s="13" t="s">
        <v>9</v>
      </c>
      <c r="AS212" s="13" t="s">
        <v>9</v>
      </c>
      <c r="AT212" s="13" t="s">
        <v>9</v>
      </c>
      <c r="AU212" s="13" t="s">
        <v>9</v>
      </c>
      <c r="AV212" s="13" t="s">
        <v>9</v>
      </c>
      <c r="AW212" s="13" t="s">
        <v>9</v>
      </c>
      <c r="AX212" s="13" t="s">
        <v>9</v>
      </c>
      <c r="AY212" s="13" t="s">
        <v>9</v>
      </c>
      <c r="AZ212" s="13" t="s">
        <v>9</v>
      </c>
      <c r="BA212" s="13" t="s">
        <v>9</v>
      </c>
      <c r="BB212" s="13" t="s">
        <v>9</v>
      </c>
      <c r="BC212" s="13" t="s">
        <v>9</v>
      </c>
      <c r="BD212" s="13" t="s">
        <v>10</v>
      </c>
      <c r="BE212" s="13" t="s">
        <v>9</v>
      </c>
      <c r="BF212" s="13" t="s">
        <v>9</v>
      </c>
      <c r="BG212" s="13" t="s">
        <v>9</v>
      </c>
      <c r="BH212" s="13" t="s">
        <v>9</v>
      </c>
      <c r="BI212" s="13" t="s">
        <v>9</v>
      </c>
      <c r="BJ212" s="13" t="s">
        <v>9</v>
      </c>
      <c r="BK212" s="13" t="s">
        <v>9</v>
      </c>
      <c r="BL212" s="13" t="s">
        <v>9</v>
      </c>
      <c r="BM212" s="13" t="s">
        <v>9</v>
      </c>
      <c r="BN212" s="13" t="s">
        <v>9</v>
      </c>
      <c r="BO212" s="13" t="s">
        <v>9</v>
      </c>
      <c r="BP212" s="13" t="s">
        <v>9</v>
      </c>
      <c r="BQ212" s="13" t="s">
        <v>9</v>
      </c>
      <c r="BR212" s="13" t="s">
        <v>9</v>
      </c>
      <c r="BS212" s="13" t="s">
        <v>9</v>
      </c>
      <c r="BT212" s="13" t="s">
        <v>9</v>
      </c>
      <c r="BU212" s="13" t="s">
        <v>9</v>
      </c>
      <c r="BV212" s="13" t="s">
        <v>9</v>
      </c>
      <c r="BW212" s="13" t="s">
        <v>9</v>
      </c>
      <c r="BX212" s="13" t="s">
        <v>9</v>
      </c>
      <c r="BY212" s="13" t="s">
        <v>9</v>
      </c>
      <c r="BZ212" s="13" t="s">
        <v>9</v>
      </c>
      <c r="CA212" s="13" t="s">
        <v>9</v>
      </c>
      <c r="CB212" s="13" t="s">
        <v>9</v>
      </c>
      <c r="CC212" s="13" t="s">
        <v>9</v>
      </c>
      <c r="CD212" s="13" t="s">
        <v>9</v>
      </c>
      <c r="CE212" s="13" t="s">
        <v>9</v>
      </c>
      <c r="CF212" s="13" t="s">
        <v>9</v>
      </c>
      <c r="CG212" s="13" t="s">
        <v>9</v>
      </c>
      <c r="CH212" s="13" t="s">
        <v>9</v>
      </c>
      <c r="CI212" s="13" t="s">
        <v>9</v>
      </c>
      <c r="CJ212" s="13" t="s">
        <v>10</v>
      </c>
      <c r="CK212" s="13" t="s">
        <v>9</v>
      </c>
      <c r="CL212" s="13" t="s">
        <v>9</v>
      </c>
      <c r="CM212" s="13" t="s">
        <v>9</v>
      </c>
      <c r="CN212" s="13" t="s">
        <v>9</v>
      </c>
      <c r="CO212" s="13" t="s">
        <v>9</v>
      </c>
      <c r="CP212" s="13" t="s">
        <v>9</v>
      </c>
      <c r="CQ212" s="13" t="s">
        <v>9</v>
      </c>
      <c r="CR212" s="13" t="s">
        <v>9</v>
      </c>
      <c r="CS212" s="13" t="s">
        <v>9</v>
      </c>
      <c r="CT212" s="13" t="s">
        <v>9</v>
      </c>
      <c r="CU212" s="13" t="s">
        <v>9</v>
      </c>
      <c r="CV212" s="13" t="s">
        <v>9</v>
      </c>
      <c r="CW212" s="13" t="s">
        <v>9</v>
      </c>
      <c r="CX212" s="13" t="s">
        <v>9</v>
      </c>
      <c r="CY212" s="13" t="s">
        <v>9</v>
      </c>
      <c r="CZ212" s="13" t="s">
        <v>9</v>
      </c>
      <c r="DA212" s="13" t="s">
        <v>10</v>
      </c>
      <c r="DB212" s="13" t="s">
        <v>10</v>
      </c>
      <c r="DC212" s="13" t="s">
        <v>9</v>
      </c>
      <c r="DD212" s="13" t="s">
        <v>9</v>
      </c>
      <c r="DE212" s="13" t="s">
        <v>9</v>
      </c>
      <c r="DF212" s="13" t="s">
        <v>9</v>
      </c>
      <c r="DG212" s="13" t="s">
        <v>9</v>
      </c>
      <c r="DH212" s="13" t="s">
        <v>9</v>
      </c>
      <c r="DI212" s="13" t="s">
        <v>9</v>
      </c>
      <c r="DJ212" s="68" t="s">
        <v>9</v>
      </c>
      <c r="DK212" s="13" t="s">
        <v>9</v>
      </c>
      <c r="DL212" s="13" t="s">
        <v>9</v>
      </c>
      <c r="DM212" s="13" t="s">
        <v>9</v>
      </c>
      <c r="DN212" s="13" t="s">
        <v>9</v>
      </c>
      <c r="DO212" s="13" t="s">
        <v>9</v>
      </c>
      <c r="DP212" s="13" t="s">
        <v>10</v>
      </c>
      <c r="DQ212" s="13" t="s">
        <v>9</v>
      </c>
      <c r="DR212" s="13" t="s">
        <v>9</v>
      </c>
      <c r="DS212" s="13" t="s">
        <v>9</v>
      </c>
      <c r="DT212" s="13" t="s">
        <v>9</v>
      </c>
      <c r="DU212" s="68" t="s">
        <v>9</v>
      </c>
      <c r="DV212" s="13" t="s">
        <v>9</v>
      </c>
      <c r="DW212" s="13" t="s">
        <v>9</v>
      </c>
      <c r="DX212" s="13" t="s">
        <v>10</v>
      </c>
      <c r="DY212" s="13" t="s">
        <v>10</v>
      </c>
      <c r="DZ212" s="13" t="s">
        <v>9</v>
      </c>
      <c r="EA212" s="13" t="s">
        <v>10</v>
      </c>
      <c r="EB212" s="13" t="s">
        <v>9</v>
      </c>
      <c r="EC212" s="13" t="s">
        <v>9</v>
      </c>
      <c r="ED212" s="13" t="s">
        <v>9</v>
      </c>
      <c r="EE212" s="13" t="s">
        <v>10</v>
      </c>
      <c r="EF212" s="13" t="s">
        <v>9</v>
      </c>
      <c r="EG212" s="13" t="s">
        <v>9</v>
      </c>
      <c r="EH212" s="13" t="s">
        <v>9</v>
      </c>
      <c r="EI212" s="13" t="s">
        <v>9</v>
      </c>
      <c r="EJ212" s="13" t="s">
        <v>9</v>
      </c>
      <c r="EK212" s="13" t="s">
        <v>9</v>
      </c>
      <c r="EL212" s="99"/>
      <c r="EM212" s="99"/>
    </row>
    <row r="213" spans="1:143" s="10" customFormat="1" ht="15" x14ac:dyDescent="0.25">
      <c r="A213" s="8" t="s">
        <v>470</v>
      </c>
      <c r="B213" s="94"/>
      <c r="C213" s="94"/>
      <c r="D213" s="94"/>
      <c r="E213" s="94"/>
      <c r="F213" s="94"/>
      <c r="G213" s="9"/>
      <c r="H213" s="79"/>
      <c r="I213" s="79"/>
      <c r="O213" s="46"/>
      <c r="EL213" s="99"/>
      <c r="EM213" s="99"/>
    </row>
    <row r="214" spans="1:143" s="13" customFormat="1" ht="15" x14ac:dyDescent="0.25">
      <c r="A214" s="14">
        <v>6.1</v>
      </c>
      <c r="B214" s="98"/>
      <c r="C214" s="98"/>
      <c r="D214" s="98"/>
      <c r="E214" s="98"/>
      <c r="F214" s="98"/>
      <c r="G214" s="93" t="s">
        <v>471</v>
      </c>
      <c r="H214" s="14" t="s">
        <v>5</v>
      </c>
      <c r="I214" s="14" t="s">
        <v>472</v>
      </c>
      <c r="J214" s="13" t="str">
        <f t="shared" ref="J214:AO214" si="8">IF(OR(LEFT(J216,3)="Yes",LEFT(J290,3)="Yes",LEFT(J353,3)="Yes",LEFT(J410,3)="Yes"),"Yes","No")</f>
        <v>Yes</v>
      </c>
      <c r="K214" s="13" t="str">
        <f t="shared" si="8"/>
        <v>No</v>
      </c>
      <c r="L214" s="13" t="str">
        <f t="shared" si="8"/>
        <v>Yes</v>
      </c>
      <c r="M214" s="13" t="str">
        <f t="shared" si="8"/>
        <v>Yes</v>
      </c>
      <c r="N214" s="13" t="str">
        <f t="shared" si="8"/>
        <v>Yes</v>
      </c>
      <c r="O214" s="13" t="str">
        <f t="shared" si="8"/>
        <v>Yes</v>
      </c>
      <c r="P214" s="13" t="str">
        <f t="shared" si="8"/>
        <v>Yes</v>
      </c>
      <c r="Q214" s="13" t="str">
        <f t="shared" si="8"/>
        <v>Yes</v>
      </c>
      <c r="R214" s="13" t="str">
        <f t="shared" si="8"/>
        <v>Yes</v>
      </c>
      <c r="S214" s="13" t="str">
        <f t="shared" si="8"/>
        <v>Yes</v>
      </c>
      <c r="T214" s="13" t="str">
        <f t="shared" si="8"/>
        <v>Yes</v>
      </c>
      <c r="U214" s="13" t="str">
        <f t="shared" si="8"/>
        <v>No</v>
      </c>
      <c r="V214" s="13" t="str">
        <f t="shared" si="8"/>
        <v>Yes</v>
      </c>
      <c r="W214" s="13" t="str">
        <f t="shared" si="8"/>
        <v>Yes</v>
      </c>
      <c r="X214" s="13" t="str">
        <f t="shared" si="8"/>
        <v>Yes</v>
      </c>
      <c r="Y214" s="13" t="str">
        <f t="shared" si="8"/>
        <v>Yes</v>
      </c>
      <c r="Z214" s="13" t="str">
        <f t="shared" si="8"/>
        <v>Yes</v>
      </c>
      <c r="AA214" s="13" t="str">
        <f t="shared" si="8"/>
        <v>Yes</v>
      </c>
      <c r="AB214" s="13" t="str">
        <f t="shared" si="8"/>
        <v>Yes</v>
      </c>
      <c r="AC214" s="13" t="str">
        <f t="shared" si="8"/>
        <v>Yes</v>
      </c>
      <c r="AD214" s="13" t="str">
        <f t="shared" si="8"/>
        <v>Yes</v>
      </c>
      <c r="AE214" s="13" t="str">
        <f t="shared" si="8"/>
        <v>Yes</v>
      </c>
      <c r="AF214" s="13" t="str">
        <f t="shared" si="8"/>
        <v>Yes</v>
      </c>
      <c r="AG214" s="13" t="str">
        <f t="shared" si="8"/>
        <v>Yes</v>
      </c>
      <c r="AH214" s="13" t="str">
        <f t="shared" si="8"/>
        <v>Yes</v>
      </c>
      <c r="AI214" s="13" t="str">
        <f t="shared" si="8"/>
        <v>Yes</v>
      </c>
      <c r="AJ214" s="13" t="str">
        <f t="shared" si="8"/>
        <v>Yes</v>
      </c>
      <c r="AK214" s="13" t="str">
        <f t="shared" si="8"/>
        <v>Yes</v>
      </c>
      <c r="AL214" s="13" t="str">
        <f t="shared" si="8"/>
        <v>Yes</v>
      </c>
      <c r="AM214" s="13" t="str">
        <f t="shared" si="8"/>
        <v>No</v>
      </c>
      <c r="AN214" s="13" t="str">
        <f t="shared" si="8"/>
        <v>Yes</v>
      </c>
      <c r="AO214" s="13" t="str">
        <f t="shared" si="8"/>
        <v>Yes</v>
      </c>
      <c r="AP214" s="13" t="str">
        <f t="shared" ref="AP214:BU214" si="9">IF(OR(LEFT(AP216,3)="Yes",LEFT(AP290,3)="Yes",LEFT(AP353,3)="Yes",LEFT(AP410,3)="Yes"),"Yes","No")</f>
        <v>No</v>
      </c>
      <c r="AQ214" s="13" t="str">
        <f t="shared" si="9"/>
        <v>No</v>
      </c>
      <c r="AR214" s="13" t="str">
        <f t="shared" si="9"/>
        <v>Yes</v>
      </c>
      <c r="AS214" s="13" t="str">
        <f t="shared" si="9"/>
        <v>Yes</v>
      </c>
      <c r="AT214" s="13" t="str">
        <f t="shared" si="9"/>
        <v>Yes</v>
      </c>
      <c r="AU214" s="13" t="str">
        <f t="shared" si="9"/>
        <v>Yes</v>
      </c>
      <c r="AV214" s="13" t="str">
        <f t="shared" si="9"/>
        <v>No</v>
      </c>
      <c r="AW214" s="13" t="str">
        <f t="shared" si="9"/>
        <v>No</v>
      </c>
      <c r="AX214" s="13" t="str">
        <f t="shared" si="9"/>
        <v>No</v>
      </c>
      <c r="AY214" s="13" t="str">
        <f t="shared" si="9"/>
        <v>No</v>
      </c>
      <c r="AZ214" s="13" t="str">
        <f t="shared" si="9"/>
        <v>Yes</v>
      </c>
      <c r="BA214" s="13" t="str">
        <f t="shared" si="9"/>
        <v>No</v>
      </c>
      <c r="BB214" s="13" t="str">
        <f t="shared" si="9"/>
        <v>Yes</v>
      </c>
      <c r="BC214" s="13" t="str">
        <f t="shared" si="9"/>
        <v>Yes</v>
      </c>
      <c r="BD214" s="13" t="str">
        <f t="shared" si="9"/>
        <v>Yes</v>
      </c>
      <c r="BE214" s="13" t="str">
        <f t="shared" si="9"/>
        <v>No</v>
      </c>
      <c r="BF214" s="13" t="str">
        <f t="shared" si="9"/>
        <v>No</v>
      </c>
      <c r="BG214" s="13" t="str">
        <f t="shared" si="9"/>
        <v>Yes</v>
      </c>
      <c r="BH214" s="13" t="str">
        <f t="shared" si="9"/>
        <v>No</v>
      </c>
      <c r="BI214" s="13" t="str">
        <f t="shared" si="9"/>
        <v>Yes</v>
      </c>
      <c r="BJ214" s="13" t="str">
        <f t="shared" si="9"/>
        <v>Yes</v>
      </c>
      <c r="BK214" s="13" t="str">
        <f t="shared" si="9"/>
        <v>Yes</v>
      </c>
      <c r="BL214" s="13" t="str">
        <f t="shared" si="9"/>
        <v>Yes</v>
      </c>
      <c r="BM214" s="13" t="str">
        <f t="shared" si="9"/>
        <v>Yes</v>
      </c>
      <c r="BN214" s="13" t="str">
        <f t="shared" si="9"/>
        <v>No</v>
      </c>
      <c r="BO214" s="13" t="str">
        <f t="shared" si="9"/>
        <v>Yes</v>
      </c>
      <c r="BP214" s="13" t="str">
        <f t="shared" si="9"/>
        <v>Yes</v>
      </c>
      <c r="BQ214" s="13" t="str">
        <f t="shared" si="9"/>
        <v>Yes</v>
      </c>
      <c r="BR214" s="13" t="str">
        <f t="shared" si="9"/>
        <v>Yes</v>
      </c>
      <c r="BS214" s="13" t="str">
        <f t="shared" si="9"/>
        <v>Yes</v>
      </c>
      <c r="BT214" s="13" t="str">
        <f t="shared" si="9"/>
        <v>Yes</v>
      </c>
      <c r="BU214" s="13" t="str">
        <f t="shared" si="9"/>
        <v>Yes</v>
      </c>
      <c r="BV214" s="13" t="str">
        <f t="shared" ref="BV214:DA214" si="10">IF(OR(LEFT(BV216,3)="Yes",LEFT(BV290,3)="Yes",LEFT(BV353,3)="Yes",LEFT(BV410,3)="Yes"),"Yes","No")</f>
        <v>Yes</v>
      </c>
      <c r="BW214" s="13" t="str">
        <f t="shared" si="10"/>
        <v>Yes</v>
      </c>
      <c r="BX214" s="13" t="str">
        <f t="shared" si="10"/>
        <v>Yes</v>
      </c>
      <c r="BY214" s="13" t="str">
        <f t="shared" si="10"/>
        <v>Yes</v>
      </c>
      <c r="BZ214" s="13" t="str">
        <f t="shared" si="10"/>
        <v>Yes</v>
      </c>
      <c r="CA214" s="13" t="str">
        <f t="shared" si="10"/>
        <v>No</v>
      </c>
      <c r="CB214" s="13" t="str">
        <f t="shared" si="10"/>
        <v>Yes</v>
      </c>
      <c r="CC214" s="13" t="str">
        <f t="shared" si="10"/>
        <v>Yes</v>
      </c>
      <c r="CD214" s="13" t="str">
        <f t="shared" si="10"/>
        <v>Yes</v>
      </c>
      <c r="CE214" s="13" t="str">
        <f t="shared" si="10"/>
        <v>No</v>
      </c>
      <c r="CF214" s="13" t="str">
        <f t="shared" si="10"/>
        <v>No</v>
      </c>
      <c r="CG214" s="13" t="str">
        <f t="shared" si="10"/>
        <v>Yes</v>
      </c>
      <c r="CH214" s="13" t="str">
        <f t="shared" si="10"/>
        <v>Yes</v>
      </c>
      <c r="CI214" s="13" t="str">
        <f t="shared" si="10"/>
        <v>Yes</v>
      </c>
      <c r="CJ214" s="13" t="str">
        <f t="shared" si="10"/>
        <v>Yes</v>
      </c>
      <c r="CK214" s="13" t="str">
        <f t="shared" si="10"/>
        <v>Yes</v>
      </c>
      <c r="CL214" s="13" t="str">
        <f t="shared" si="10"/>
        <v>Yes</v>
      </c>
      <c r="CM214" s="13" t="str">
        <f t="shared" si="10"/>
        <v>Yes</v>
      </c>
      <c r="CN214" s="13" t="str">
        <f t="shared" si="10"/>
        <v>Yes</v>
      </c>
      <c r="CO214" s="13" t="str">
        <f t="shared" si="10"/>
        <v>Yes</v>
      </c>
      <c r="CP214" s="13" t="str">
        <f t="shared" si="10"/>
        <v>Yes</v>
      </c>
      <c r="CQ214" s="13" t="str">
        <f t="shared" si="10"/>
        <v>Yes</v>
      </c>
      <c r="CR214" s="13" t="str">
        <f t="shared" si="10"/>
        <v>No</v>
      </c>
      <c r="CS214" s="13" t="str">
        <f t="shared" si="10"/>
        <v>Yes</v>
      </c>
      <c r="CT214" s="13" t="str">
        <f t="shared" si="10"/>
        <v>Yes</v>
      </c>
      <c r="CU214" s="13" t="str">
        <f t="shared" si="10"/>
        <v>Yes</v>
      </c>
      <c r="CV214" s="13" t="str">
        <f t="shared" si="10"/>
        <v>Yes</v>
      </c>
      <c r="CW214" s="13" t="str">
        <f t="shared" si="10"/>
        <v>Yes</v>
      </c>
      <c r="CX214" s="13" t="str">
        <f t="shared" si="10"/>
        <v>Yes</v>
      </c>
      <c r="CY214" s="13" t="str">
        <f t="shared" si="10"/>
        <v>Yes</v>
      </c>
      <c r="CZ214" s="13" t="str">
        <f t="shared" si="10"/>
        <v>Yes</v>
      </c>
      <c r="DA214" s="13" t="str">
        <f t="shared" si="10"/>
        <v>Yes</v>
      </c>
      <c r="DB214" s="13" t="str">
        <f t="shared" ref="DB214:EK214" si="11">IF(OR(LEFT(DB216,3)="Yes",LEFT(DB290,3)="Yes",LEFT(DB353,3)="Yes",LEFT(DB410,3)="Yes"),"Yes","No")</f>
        <v>Yes</v>
      </c>
      <c r="DC214" s="13" t="str">
        <f t="shared" si="11"/>
        <v>No</v>
      </c>
      <c r="DD214" s="13" t="str">
        <f t="shared" si="11"/>
        <v>Yes</v>
      </c>
      <c r="DE214" s="13" t="str">
        <f t="shared" si="11"/>
        <v>Yes</v>
      </c>
      <c r="DF214" s="13" t="str">
        <f t="shared" si="11"/>
        <v>Yes</v>
      </c>
      <c r="DG214" s="13" t="str">
        <f t="shared" si="11"/>
        <v>Yes</v>
      </c>
      <c r="DH214" s="13" t="str">
        <f t="shared" si="11"/>
        <v>Yes</v>
      </c>
      <c r="DI214" s="13" t="str">
        <f t="shared" si="11"/>
        <v>Yes</v>
      </c>
      <c r="DJ214" s="13" t="str">
        <f t="shared" si="11"/>
        <v>Yes</v>
      </c>
      <c r="DK214" s="13" t="str">
        <f t="shared" si="11"/>
        <v>Yes</v>
      </c>
      <c r="DL214" s="13" t="str">
        <f t="shared" si="11"/>
        <v>Yes</v>
      </c>
      <c r="DM214" s="13" t="str">
        <f t="shared" si="11"/>
        <v>No</v>
      </c>
      <c r="DN214" s="13" t="str">
        <f t="shared" si="11"/>
        <v>Yes</v>
      </c>
      <c r="DO214" s="13" t="str">
        <f t="shared" si="11"/>
        <v>Yes</v>
      </c>
      <c r="DP214" s="13" t="str">
        <f t="shared" si="11"/>
        <v>Yes</v>
      </c>
      <c r="DQ214" s="13" t="str">
        <f t="shared" si="11"/>
        <v>No</v>
      </c>
      <c r="DR214" s="13" t="str">
        <f t="shared" si="11"/>
        <v>No</v>
      </c>
      <c r="DS214" s="13" t="str">
        <f t="shared" si="11"/>
        <v>No</v>
      </c>
      <c r="DT214" s="13" t="str">
        <f t="shared" si="11"/>
        <v>Yes</v>
      </c>
      <c r="DU214" s="13" t="str">
        <f t="shared" si="11"/>
        <v>Yes</v>
      </c>
      <c r="DV214" s="13" t="str">
        <f t="shared" si="11"/>
        <v>No</v>
      </c>
      <c r="DW214" s="13" t="str">
        <f t="shared" si="11"/>
        <v>No</v>
      </c>
      <c r="DX214" s="13" t="str">
        <f t="shared" si="11"/>
        <v>Yes</v>
      </c>
      <c r="DY214" s="13" t="str">
        <f t="shared" si="11"/>
        <v>Yes</v>
      </c>
      <c r="DZ214" s="13" t="str">
        <f t="shared" si="11"/>
        <v>Yes</v>
      </c>
      <c r="EA214" s="13" t="str">
        <f t="shared" si="11"/>
        <v>Yes</v>
      </c>
      <c r="EB214" s="13" t="str">
        <f t="shared" si="11"/>
        <v>Yes</v>
      </c>
      <c r="EC214" s="13" t="str">
        <f t="shared" si="11"/>
        <v>Yes</v>
      </c>
      <c r="ED214" s="13" t="str">
        <f t="shared" si="11"/>
        <v>Yes</v>
      </c>
      <c r="EE214" s="13" t="str">
        <f t="shared" si="11"/>
        <v>Yes</v>
      </c>
      <c r="EF214" s="13" t="str">
        <f t="shared" si="11"/>
        <v>Yes</v>
      </c>
      <c r="EG214" s="13" t="str">
        <f t="shared" si="11"/>
        <v>Yes</v>
      </c>
      <c r="EH214" s="13" t="str">
        <f t="shared" si="11"/>
        <v>Yes</v>
      </c>
      <c r="EI214" s="13" t="str">
        <f t="shared" si="11"/>
        <v>Yes</v>
      </c>
      <c r="EJ214" s="13" t="str">
        <f t="shared" si="11"/>
        <v>Yes</v>
      </c>
      <c r="EK214" s="13" t="str">
        <f t="shared" si="11"/>
        <v>Yes</v>
      </c>
      <c r="EL214" s="99"/>
      <c r="EM214" s="99"/>
    </row>
    <row r="215" spans="1:143" s="10" customFormat="1" ht="15" x14ac:dyDescent="0.25">
      <c r="A215" s="8" t="s">
        <v>3736</v>
      </c>
      <c r="B215" s="94"/>
      <c r="C215" s="94"/>
      <c r="D215" s="94"/>
      <c r="E215" s="94"/>
      <c r="F215" s="94"/>
      <c r="G215" s="9"/>
      <c r="H215" s="79"/>
      <c r="I215" s="79"/>
      <c r="O215" s="46"/>
      <c r="EL215" s="99"/>
      <c r="EM215" s="99"/>
    </row>
    <row r="216" spans="1:143" s="13" customFormat="1" ht="15" x14ac:dyDescent="0.25">
      <c r="A216" s="14">
        <v>7.1</v>
      </c>
      <c r="B216" s="98"/>
      <c r="C216" s="98"/>
      <c r="D216" s="98"/>
      <c r="E216" s="98"/>
      <c r="F216" s="98"/>
      <c r="G216" s="93" t="s">
        <v>496</v>
      </c>
      <c r="H216" s="14" t="s">
        <v>199</v>
      </c>
      <c r="I216" s="14" t="s">
        <v>551</v>
      </c>
      <c r="J216" s="13" t="s">
        <v>9</v>
      </c>
      <c r="K216" s="13" t="s">
        <v>9</v>
      </c>
      <c r="L216" s="13" t="s">
        <v>9</v>
      </c>
      <c r="M216" s="13" t="s">
        <v>555</v>
      </c>
      <c r="N216" s="13" t="s">
        <v>555</v>
      </c>
      <c r="O216" s="47" t="s">
        <v>555</v>
      </c>
      <c r="P216" s="13" t="s">
        <v>555</v>
      </c>
      <c r="Q216" s="13" t="s">
        <v>9</v>
      </c>
      <c r="R216" s="13" t="s">
        <v>9</v>
      </c>
      <c r="S216" s="13" t="s">
        <v>555</v>
      </c>
      <c r="T216" s="13" t="s">
        <v>555</v>
      </c>
      <c r="U216" s="13" t="s">
        <v>9</v>
      </c>
      <c r="V216" s="13" t="s">
        <v>555</v>
      </c>
      <c r="W216" s="13" t="s">
        <v>555</v>
      </c>
      <c r="X216" s="13" t="s">
        <v>555</v>
      </c>
      <c r="Y216" s="13" t="s">
        <v>9</v>
      </c>
      <c r="Z216" s="13" t="s">
        <v>9</v>
      </c>
      <c r="AA216" s="13" t="s">
        <v>555</v>
      </c>
      <c r="AB216" s="13" t="s">
        <v>555</v>
      </c>
      <c r="AC216" s="13" t="s">
        <v>9</v>
      </c>
      <c r="AD216" s="13" t="s">
        <v>9</v>
      </c>
      <c r="AE216" s="13" t="s">
        <v>9</v>
      </c>
      <c r="AF216" s="13" t="s">
        <v>9</v>
      </c>
      <c r="AG216" s="13" t="s">
        <v>9</v>
      </c>
      <c r="AH216" s="13" t="s">
        <v>9</v>
      </c>
      <c r="AI216" s="13" t="s">
        <v>9</v>
      </c>
      <c r="AJ216" s="13" t="s">
        <v>9</v>
      </c>
      <c r="AK216" s="13" t="s">
        <v>9</v>
      </c>
      <c r="AL216" s="13" t="s">
        <v>9</v>
      </c>
      <c r="AM216" s="13" t="s">
        <v>9</v>
      </c>
      <c r="AN216" s="13" t="s">
        <v>555</v>
      </c>
      <c r="AO216" s="13" t="s">
        <v>555</v>
      </c>
      <c r="AP216" s="13" t="s">
        <v>9</v>
      </c>
      <c r="AR216" s="13" t="s">
        <v>9</v>
      </c>
      <c r="AS216" s="13" t="s">
        <v>9</v>
      </c>
      <c r="AT216" s="13" t="s">
        <v>555</v>
      </c>
      <c r="AU216" s="13" t="s">
        <v>555</v>
      </c>
      <c r="AZ216" s="13" t="s">
        <v>9</v>
      </c>
      <c r="BA216" s="13" t="s">
        <v>9</v>
      </c>
      <c r="BB216" s="13" t="s">
        <v>9</v>
      </c>
      <c r="BC216" s="13" t="s">
        <v>9</v>
      </c>
      <c r="BD216" s="13" t="s">
        <v>555</v>
      </c>
      <c r="BG216" s="13" t="s">
        <v>9</v>
      </c>
      <c r="BI216" s="13" t="s">
        <v>9</v>
      </c>
      <c r="BJ216" s="13" t="s">
        <v>555</v>
      </c>
      <c r="BK216" s="13" t="s">
        <v>555</v>
      </c>
      <c r="BL216" s="13" t="s">
        <v>555</v>
      </c>
      <c r="BM216" s="13" t="s">
        <v>555</v>
      </c>
      <c r="BN216" s="13" t="s">
        <v>9</v>
      </c>
      <c r="BO216" s="13" t="s">
        <v>9</v>
      </c>
      <c r="BP216" s="13" t="s">
        <v>9</v>
      </c>
      <c r="BQ216" s="13" t="s">
        <v>9</v>
      </c>
      <c r="BR216" s="13" t="s">
        <v>9</v>
      </c>
      <c r="BS216" s="13" t="s">
        <v>9</v>
      </c>
      <c r="BT216" s="13" t="s">
        <v>9</v>
      </c>
      <c r="BU216" s="13" t="s">
        <v>9</v>
      </c>
      <c r="BV216" s="13" t="s">
        <v>9</v>
      </c>
      <c r="BW216" s="13" t="s">
        <v>9</v>
      </c>
      <c r="BX216" s="13" t="s">
        <v>556</v>
      </c>
      <c r="BY216" s="13" t="s">
        <v>556</v>
      </c>
      <c r="BZ216" s="13" t="s">
        <v>9</v>
      </c>
      <c r="CA216" s="13" t="s">
        <v>9</v>
      </c>
      <c r="CB216" s="13" t="s">
        <v>555</v>
      </c>
      <c r="CC216" s="13" t="s">
        <v>9</v>
      </c>
      <c r="CD216" s="13" t="s">
        <v>9</v>
      </c>
      <c r="CG216" s="13" t="s">
        <v>9</v>
      </c>
      <c r="CH216" s="13" t="s">
        <v>9</v>
      </c>
      <c r="CI216" s="13" t="s">
        <v>9</v>
      </c>
      <c r="CJ216" s="13" t="s">
        <v>555</v>
      </c>
      <c r="CK216" s="13" t="s">
        <v>555</v>
      </c>
      <c r="CL216" s="13" t="s">
        <v>555</v>
      </c>
      <c r="CM216" s="13" t="s">
        <v>555</v>
      </c>
      <c r="CN216" s="13" t="s">
        <v>9</v>
      </c>
      <c r="CO216" s="13" t="s">
        <v>556</v>
      </c>
      <c r="CP216" s="13" t="s">
        <v>556</v>
      </c>
      <c r="CQ216" s="13" t="s">
        <v>9</v>
      </c>
      <c r="CR216" s="13" t="s">
        <v>9</v>
      </c>
      <c r="CS216" s="13" t="s">
        <v>9</v>
      </c>
      <c r="CT216" s="13" t="s">
        <v>9</v>
      </c>
      <c r="CU216" s="13" t="s">
        <v>9</v>
      </c>
      <c r="CV216" s="13" t="s">
        <v>9</v>
      </c>
      <c r="CW216" s="13" t="s">
        <v>9</v>
      </c>
      <c r="CX216" s="13" t="s">
        <v>9</v>
      </c>
      <c r="CY216" s="13" t="s">
        <v>9</v>
      </c>
      <c r="CZ216" s="13" t="s">
        <v>9</v>
      </c>
      <c r="DA216" s="13" t="s">
        <v>555</v>
      </c>
      <c r="DB216" s="13" t="s">
        <v>555</v>
      </c>
      <c r="DD216" s="13" t="s">
        <v>555</v>
      </c>
      <c r="DE216" s="13" t="s">
        <v>9</v>
      </c>
      <c r="DF216" s="13" t="s">
        <v>9</v>
      </c>
      <c r="DG216" s="13" t="s">
        <v>9</v>
      </c>
      <c r="DH216" s="13" t="s">
        <v>9</v>
      </c>
      <c r="DI216" s="13" t="s">
        <v>556</v>
      </c>
      <c r="DJ216" s="13" t="s">
        <v>9</v>
      </c>
      <c r="DK216" s="13" t="s">
        <v>9</v>
      </c>
      <c r="DL216" s="13" t="s">
        <v>9</v>
      </c>
      <c r="DN216" s="13" t="s">
        <v>9</v>
      </c>
      <c r="DO216" s="13" t="s">
        <v>9</v>
      </c>
      <c r="DP216" s="13" t="s">
        <v>555</v>
      </c>
      <c r="DS216" s="13" t="s">
        <v>9</v>
      </c>
      <c r="DT216" s="13" t="s">
        <v>9</v>
      </c>
      <c r="DU216" s="13" t="s">
        <v>9</v>
      </c>
      <c r="DW216" s="13" t="s">
        <v>9</v>
      </c>
      <c r="DX216" s="13" t="s">
        <v>9</v>
      </c>
      <c r="DY216" s="13" t="s">
        <v>9</v>
      </c>
      <c r="DZ216" s="13" t="s">
        <v>9</v>
      </c>
      <c r="EA216" s="13" t="s">
        <v>555</v>
      </c>
      <c r="EB216" s="13" t="s">
        <v>9</v>
      </c>
      <c r="EC216" s="13" t="s">
        <v>9</v>
      </c>
      <c r="ED216" s="13" t="s">
        <v>9</v>
      </c>
      <c r="EE216" s="13" t="s">
        <v>556</v>
      </c>
      <c r="EF216" s="13" t="s">
        <v>555</v>
      </c>
      <c r="EG216" s="13" t="s">
        <v>555</v>
      </c>
      <c r="EH216" s="13" t="s">
        <v>555</v>
      </c>
      <c r="EI216" s="13" t="s">
        <v>555</v>
      </c>
      <c r="EJ216" s="13" t="s">
        <v>555</v>
      </c>
      <c r="EK216" s="13" t="s">
        <v>555</v>
      </c>
      <c r="EL216" s="99"/>
      <c r="EM216" s="99"/>
    </row>
    <row r="217" spans="1:143" s="15" customFormat="1" ht="15" x14ac:dyDescent="0.25">
      <c r="A217" s="140"/>
      <c r="B217" s="97"/>
      <c r="C217" s="97"/>
      <c r="D217" s="97"/>
      <c r="E217" s="97"/>
      <c r="F217" s="97"/>
      <c r="G217" s="92" t="s">
        <v>493</v>
      </c>
      <c r="H217" s="80"/>
      <c r="I217" s="80"/>
      <c r="O217" s="55"/>
      <c r="BX217" s="75"/>
      <c r="DA217" s="75"/>
      <c r="DX217" s="75"/>
      <c r="EL217" s="99"/>
      <c r="EM217" s="99"/>
    </row>
    <row r="218" spans="1:143" s="13" customFormat="1" ht="15" x14ac:dyDescent="0.25">
      <c r="A218" s="14" t="s">
        <v>39</v>
      </c>
      <c r="B218" s="98"/>
      <c r="C218" s="98"/>
      <c r="D218" s="98"/>
      <c r="E218" s="98"/>
      <c r="F218" s="98"/>
      <c r="G218" s="38" t="s">
        <v>495</v>
      </c>
      <c r="H218" s="13" t="s">
        <v>199</v>
      </c>
      <c r="I218" s="14" t="s">
        <v>583</v>
      </c>
      <c r="M218" s="13" t="s">
        <v>1518</v>
      </c>
      <c r="N218" s="13" t="s">
        <v>1518</v>
      </c>
      <c r="O218" s="47" t="s">
        <v>293</v>
      </c>
      <c r="P218" s="13" t="s">
        <v>293</v>
      </c>
      <c r="S218" s="13" t="s">
        <v>3976</v>
      </c>
      <c r="T218" s="13" t="s">
        <v>3976</v>
      </c>
      <c r="V218" s="13" t="s">
        <v>3976</v>
      </c>
      <c r="W218" s="13" t="s">
        <v>3972</v>
      </c>
      <c r="X218" s="13" t="s">
        <v>3972</v>
      </c>
      <c r="AA218" s="13" t="s">
        <v>3972</v>
      </c>
      <c r="AB218" s="13" t="s">
        <v>3972</v>
      </c>
      <c r="AG218" s="68"/>
      <c r="AN218" s="13" t="s">
        <v>3972</v>
      </c>
      <c r="AO218" s="13" t="s">
        <v>3972</v>
      </c>
      <c r="AT218" s="13" t="s">
        <v>3973</v>
      </c>
      <c r="AU218" s="13" t="s">
        <v>3976</v>
      </c>
      <c r="BD218" s="13" t="s">
        <v>3976</v>
      </c>
      <c r="BJ218" s="13" t="s">
        <v>3973</v>
      </c>
      <c r="BK218" s="13" t="s">
        <v>3973</v>
      </c>
      <c r="BL218" s="13" t="s">
        <v>3973</v>
      </c>
      <c r="BM218" s="13" t="s">
        <v>3973</v>
      </c>
      <c r="BX218" s="13" t="s">
        <v>3977</v>
      </c>
      <c r="BY218" s="13" t="s">
        <v>3977</v>
      </c>
      <c r="CB218" s="13" t="s">
        <v>3973</v>
      </c>
      <c r="CG218" s="68"/>
      <c r="CJ218" s="13" t="s">
        <v>3972</v>
      </c>
      <c r="CK218" s="13" t="s">
        <v>3972</v>
      </c>
      <c r="CL218" s="13" t="s">
        <v>3973</v>
      </c>
      <c r="CM218" s="13" t="s">
        <v>3973</v>
      </c>
      <c r="CO218" s="13" t="s">
        <v>3976</v>
      </c>
      <c r="CP218" s="13" t="s">
        <v>3976</v>
      </c>
      <c r="CQ218" s="68"/>
      <c r="DA218" s="13" t="s">
        <v>3976</v>
      </c>
      <c r="DB218" s="13" t="s">
        <v>3976</v>
      </c>
      <c r="DD218" s="13" t="s">
        <v>3976</v>
      </c>
      <c r="DI218" s="13" t="s">
        <v>3972</v>
      </c>
      <c r="DP218" s="13" t="s">
        <v>3976</v>
      </c>
      <c r="DS218" s="68"/>
      <c r="DX218" s="68"/>
      <c r="EA218" s="13" t="s">
        <v>1518</v>
      </c>
      <c r="EE218" s="13" t="s">
        <v>1518</v>
      </c>
      <c r="EF218" s="13" t="s">
        <v>1518</v>
      </c>
      <c r="EG218" s="13" t="s">
        <v>1518</v>
      </c>
      <c r="EH218" s="13" t="s">
        <v>1518</v>
      </c>
      <c r="EI218" s="13" t="s">
        <v>1518</v>
      </c>
      <c r="EJ218" s="13" t="s">
        <v>1518</v>
      </c>
      <c r="EK218" s="13" t="s">
        <v>1518</v>
      </c>
      <c r="EL218" s="99"/>
      <c r="EM218" s="99"/>
    </row>
    <row r="219" spans="1:143" s="13" customFormat="1" ht="15" x14ac:dyDescent="0.25">
      <c r="A219" s="30" t="s">
        <v>40</v>
      </c>
      <c r="B219" s="97" t="s">
        <v>2547</v>
      </c>
      <c r="C219" s="97"/>
      <c r="D219" s="97">
        <v>17</v>
      </c>
      <c r="E219" s="97"/>
      <c r="F219" s="97"/>
      <c r="G219" s="93" t="s">
        <v>2768</v>
      </c>
      <c r="H219" s="14" t="s">
        <v>503</v>
      </c>
      <c r="I219" s="14" t="s">
        <v>2769</v>
      </c>
      <c r="J219" s="13" t="s">
        <v>50</v>
      </c>
      <c r="K219" s="13" t="s">
        <v>50</v>
      </c>
      <c r="L219" s="13" t="s">
        <v>50</v>
      </c>
      <c r="M219" s="13" t="s">
        <v>3470</v>
      </c>
      <c r="N219" s="13" t="s">
        <v>3470</v>
      </c>
      <c r="O219" s="47" t="s">
        <v>50</v>
      </c>
      <c r="P219" s="13" t="s">
        <v>50</v>
      </c>
      <c r="Q219" s="13" t="s">
        <v>50</v>
      </c>
      <c r="R219" s="13" t="s">
        <v>50</v>
      </c>
      <c r="S219" s="13" t="s">
        <v>3473</v>
      </c>
      <c r="T219" s="13" t="s">
        <v>3473</v>
      </c>
      <c r="U219" s="13" t="s">
        <v>50</v>
      </c>
      <c r="V219" s="13" t="s">
        <v>3475</v>
      </c>
      <c r="W219" s="13" t="s">
        <v>3476</v>
      </c>
      <c r="X219" s="13" t="s">
        <v>3476</v>
      </c>
      <c r="Y219" s="13" t="s">
        <v>50</v>
      </c>
      <c r="Z219" s="13" t="s">
        <v>50</v>
      </c>
      <c r="AA219" s="13" t="s">
        <v>50</v>
      </c>
      <c r="AB219" s="13" t="s">
        <v>50</v>
      </c>
      <c r="AC219" s="13" t="s">
        <v>50</v>
      </c>
      <c r="AD219" s="13" t="s">
        <v>50</v>
      </c>
      <c r="AE219" s="13" t="s">
        <v>50</v>
      </c>
      <c r="AF219" s="13" t="s">
        <v>50</v>
      </c>
      <c r="AG219" s="13" t="s">
        <v>50</v>
      </c>
      <c r="AH219" s="13" t="s">
        <v>50</v>
      </c>
      <c r="AI219" s="13" t="s">
        <v>50</v>
      </c>
      <c r="AJ219" s="13" t="s">
        <v>50</v>
      </c>
      <c r="AK219" s="13" t="s">
        <v>50</v>
      </c>
      <c r="AL219" s="13" t="s">
        <v>50</v>
      </c>
      <c r="AM219" s="13" t="s">
        <v>50</v>
      </c>
      <c r="AN219" s="13" t="s">
        <v>3485</v>
      </c>
      <c r="AO219" s="13" t="s">
        <v>3485</v>
      </c>
      <c r="AP219" s="13" t="s">
        <v>50</v>
      </c>
      <c r="AQ219" s="13" t="s">
        <v>50</v>
      </c>
      <c r="AR219" s="13" t="s">
        <v>50</v>
      </c>
      <c r="AS219" s="13" t="s">
        <v>50</v>
      </c>
      <c r="AT219" s="13" t="s">
        <v>3487</v>
      </c>
      <c r="AU219" s="13" t="s">
        <v>3488</v>
      </c>
      <c r="AV219" s="13" t="s">
        <v>50</v>
      </c>
      <c r="AW219" s="13" t="s">
        <v>50</v>
      </c>
      <c r="AX219" s="13" t="s">
        <v>50</v>
      </c>
      <c r="AY219" s="13" t="s">
        <v>50</v>
      </c>
      <c r="AZ219" s="13" t="s">
        <v>50</v>
      </c>
      <c r="BA219" s="13" t="s">
        <v>50</v>
      </c>
      <c r="BB219" s="13" t="s">
        <v>50</v>
      </c>
      <c r="BC219" s="13" t="s">
        <v>50</v>
      </c>
      <c r="BD219" s="13" t="s">
        <v>3490</v>
      </c>
      <c r="BE219" s="13" t="s">
        <v>50</v>
      </c>
      <c r="BF219" s="13" t="s">
        <v>50</v>
      </c>
      <c r="BG219" s="13" t="s">
        <v>50</v>
      </c>
      <c r="BH219" s="13" t="s">
        <v>50</v>
      </c>
      <c r="BI219" s="13" t="s">
        <v>50</v>
      </c>
      <c r="BJ219" s="13" t="s">
        <v>3493</v>
      </c>
      <c r="BK219" s="13" t="s">
        <v>3493</v>
      </c>
      <c r="BL219" s="13" t="s">
        <v>3861</v>
      </c>
      <c r="BM219" s="13" t="s">
        <v>3861</v>
      </c>
      <c r="BN219" s="13" t="s">
        <v>50</v>
      </c>
      <c r="BO219" s="13" t="s">
        <v>50</v>
      </c>
      <c r="BP219" s="13" t="s">
        <v>50</v>
      </c>
      <c r="BQ219" s="13" t="s">
        <v>50</v>
      </c>
      <c r="BR219" s="13" t="s">
        <v>50</v>
      </c>
      <c r="BS219" s="13" t="s">
        <v>50</v>
      </c>
      <c r="BT219" s="13" t="s">
        <v>50</v>
      </c>
      <c r="BU219" s="13" t="s">
        <v>50</v>
      </c>
      <c r="BV219" s="13" t="s">
        <v>50</v>
      </c>
      <c r="BW219" s="13" t="s">
        <v>3499</v>
      </c>
      <c r="BX219" s="13" t="s">
        <v>3501</v>
      </c>
      <c r="BY219" s="13" t="s">
        <v>3501</v>
      </c>
      <c r="BZ219" s="13" t="s">
        <v>50</v>
      </c>
      <c r="CA219" s="13" t="s">
        <v>50</v>
      </c>
      <c r="CB219" s="13" t="s">
        <v>50</v>
      </c>
      <c r="CC219" s="13" t="s">
        <v>50</v>
      </c>
      <c r="CD219" s="13" t="s">
        <v>50</v>
      </c>
      <c r="CE219" s="13" t="s">
        <v>50</v>
      </c>
      <c r="CF219" s="13" t="s">
        <v>50</v>
      </c>
      <c r="CG219" s="13" t="s">
        <v>50</v>
      </c>
      <c r="CH219" s="13" t="s">
        <v>50</v>
      </c>
      <c r="CI219" s="13" t="s">
        <v>50</v>
      </c>
      <c r="CJ219" s="13" t="s">
        <v>3476</v>
      </c>
      <c r="CK219" s="13" t="s">
        <v>3476</v>
      </c>
      <c r="CL219" s="35" t="s">
        <v>3895</v>
      </c>
      <c r="CM219" s="35" t="s">
        <v>3895</v>
      </c>
      <c r="CN219" s="13" t="s">
        <v>50</v>
      </c>
      <c r="CO219" s="13" t="s">
        <v>3506</v>
      </c>
      <c r="CP219" s="13" t="s">
        <v>3506</v>
      </c>
      <c r="CQ219" s="13" t="s">
        <v>50</v>
      </c>
      <c r="CR219" s="13" t="s">
        <v>50</v>
      </c>
      <c r="CS219" s="13" t="s">
        <v>50</v>
      </c>
      <c r="CT219" s="13" t="s">
        <v>50</v>
      </c>
      <c r="CU219" s="13" t="s">
        <v>50</v>
      </c>
      <c r="CV219" s="13" t="s">
        <v>50</v>
      </c>
      <c r="CW219" s="13" t="s">
        <v>50</v>
      </c>
      <c r="CX219" s="13" t="s">
        <v>50</v>
      </c>
      <c r="CY219" s="13" t="s">
        <v>50</v>
      </c>
      <c r="CZ219" s="13" t="s">
        <v>50</v>
      </c>
      <c r="DA219" s="13" t="s">
        <v>3510</v>
      </c>
      <c r="DB219" s="13" t="s">
        <v>3510</v>
      </c>
      <c r="DC219" s="13" t="s">
        <v>50</v>
      </c>
      <c r="DD219" s="13" t="s">
        <v>3511</v>
      </c>
      <c r="DE219" s="13" t="s">
        <v>50</v>
      </c>
      <c r="DF219" s="13" t="s">
        <v>50</v>
      </c>
      <c r="DG219" s="13" t="s">
        <v>50</v>
      </c>
      <c r="DH219" s="13" t="s">
        <v>50</v>
      </c>
      <c r="DI219" s="13" t="s">
        <v>3512</v>
      </c>
      <c r="DJ219" s="13" t="s">
        <v>50</v>
      </c>
      <c r="DK219" s="13" t="s">
        <v>50</v>
      </c>
      <c r="DL219" s="13" t="s">
        <v>50</v>
      </c>
      <c r="DM219" s="13" t="s">
        <v>50</v>
      </c>
      <c r="DN219" s="13" t="s">
        <v>50</v>
      </c>
      <c r="DO219" s="13" t="s">
        <v>50</v>
      </c>
      <c r="DP219" s="13" t="s">
        <v>3794</v>
      </c>
      <c r="DQ219" s="13" t="s">
        <v>50</v>
      </c>
      <c r="DR219" s="13" t="s">
        <v>50</v>
      </c>
      <c r="DS219" s="68" t="s">
        <v>50</v>
      </c>
      <c r="DT219" s="13" t="s">
        <v>50</v>
      </c>
      <c r="DU219" s="13" t="s">
        <v>50</v>
      </c>
      <c r="DV219" s="13" t="s">
        <v>50</v>
      </c>
      <c r="DW219" s="13" t="s">
        <v>50</v>
      </c>
      <c r="DX219" s="68" t="s">
        <v>50</v>
      </c>
      <c r="DY219" s="13" t="s">
        <v>50</v>
      </c>
      <c r="DZ219" s="13" t="s">
        <v>50</v>
      </c>
      <c r="EA219" s="13" t="s">
        <v>3520</v>
      </c>
      <c r="EB219" s="13" t="s">
        <v>50</v>
      </c>
      <c r="EC219" s="13" t="s">
        <v>50</v>
      </c>
      <c r="ED219" s="13" t="s">
        <v>50</v>
      </c>
      <c r="EE219" s="13" t="s">
        <v>3521</v>
      </c>
      <c r="EF219" s="13" t="s">
        <v>3522</v>
      </c>
      <c r="EG219" s="13" t="s">
        <v>3522</v>
      </c>
      <c r="EH219" s="13" t="s">
        <v>3517</v>
      </c>
      <c r="EI219" s="13" t="s">
        <v>3517</v>
      </c>
      <c r="EJ219" s="13" t="s">
        <v>3517</v>
      </c>
      <c r="EK219" s="13" t="s">
        <v>3517</v>
      </c>
      <c r="EL219" s="99"/>
      <c r="EM219" s="99"/>
    </row>
    <row r="220" spans="1:143" s="13" customFormat="1" ht="15" x14ac:dyDescent="0.25">
      <c r="A220" s="14" t="s">
        <v>494</v>
      </c>
      <c r="B220" s="98"/>
      <c r="C220" s="98"/>
      <c r="D220" s="98"/>
      <c r="E220" s="98"/>
      <c r="F220" s="98"/>
      <c r="G220" s="38" t="s">
        <v>497</v>
      </c>
      <c r="H220" s="13" t="s">
        <v>199</v>
      </c>
      <c r="I220" s="14" t="s">
        <v>584</v>
      </c>
      <c r="M220" s="13" t="s">
        <v>9</v>
      </c>
      <c r="N220" s="13" t="s">
        <v>9</v>
      </c>
      <c r="O220" s="47" t="s">
        <v>9</v>
      </c>
      <c r="P220" s="13" t="s">
        <v>9</v>
      </c>
      <c r="S220" s="13" t="s">
        <v>476</v>
      </c>
      <c r="T220" s="13" t="s">
        <v>476</v>
      </c>
      <c r="V220" s="13" t="s">
        <v>476</v>
      </c>
      <c r="W220" s="13" t="s">
        <v>9</v>
      </c>
      <c r="X220" s="13" t="s">
        <v>9</v>
      </c>
      <c r="AA220" s="13" t="s">
        <v>9</v>
      </c>
      <c r="AB220" s="13" t="s">
        <v>9</v>
      </c>
      <c r="AN220" s="13" t="s">
        <v>9</v>
      </c>
      <c r="AO220" s="13" t="s">
        <v>9</v>
      </c>
      <c r="AT220" s="13" t="s">
        <v>9</v>
      </c>
      <c r="AU220" s="13" t="s">
        <v>476</v>
      </c>
      <c r="BD220" s="13" t="s">
        <v>476</v>
      </c>
      <c r="BJ220" s="13" t="s">
        <v>9</v>
      </c>
      <c r="BK220" s="13" t="s">
        <v>9</v>
      </c>
      <c r="BL220" s="13" t="s">
        <v>9</v>
      </c>
      <c r="BM220" s="13" t="s">
        <v>9</v>
      </c>
      <c r="BX220" s="13" t="s">
        <v>476</v>
      </c>
      <c r="BY220" s="13" t="s">
        <v>476</v>
      </c>
      <c r="CB220" s="13" t="s">
        <v>9</v>
      </c>
      <c r="CJ220" s="13" t="s">
        <v>9</v>
      </c>
      <c r="CK220" s="13" t="s">
        <v>9</v>
      </c>
      <c r="CL220" s="13" t="s">
        <v>9</v>
      </c>
      <c r="CM220" s="13" t="s">
        <v>9</v>
      </c>
      <c r="CO220" s="13" t="s">
        <v>561</v>
      </c>
      <c r="CP220" s="13" t="s">
        <v>561</v>
      </c>
      <c r="DA220" s="13" t="s">
        <v>476</v>
      </c>
      <c r="DB220" s="13" t="s">
        <v>476</v>
      </c>
      <c r="DD220" s="13" t="s">
        <v>476</v>
      </c>
      <c r="DI220" s="13" t="s">
        <v>9</v>
      </c>
      <c r="DP220" s="13" t="s">
        <v>476</v>
      </c>
      <c r="DS220" s="68"/>
      <c r="DX220" s="68"/>
      <c r="EA220" s="13" t="s">
        <v>476</v>
      </c>
      <c r="EE220" s="13" t="s">
        <v>9</v>
      </c>
      <c r="EF220" s="13" t="s">
        <v>9</v>
      </c>
      <c r="EG220" s="13" t="s">
        <v>9</v>
      </c>
      <c r="EH220" s="13" t="s">
        <v>476</v>
      </c>
      <c r="EI220" s="13" t="s">
        <v>476</v>
      </c>
      <c r="EJ220" s="13" t="s">
        <v>476</v>
      </c>
      <c r="EK220" s="13" t="s">
        <v>476</v>
      </c>
      <c r="EL220" s="99"/>
      <c r="EM220" s="99"/>
    </row>
    <row r="221" spans="1:143" s="13" customFormat="1" ht="30.75" customHeight="1" x14ac:dyDescent="0.25">
      <c r="A221" s="30" t="s">
        <v>753</v>
      </c>
      <c r="B221" s="97"/>
      <c r="C221" s="97"/>
      <c r="D221" s="97"/>
      <c r="E221" s="97"/>
      <c r="F221" s="97"/>
      <c r="G221" s="93" t="s">
        <v>754</v>
      </c>
      <c r="H221" s="14" t="s">
        <v>5</v>
      </c>
      <c r="I221" s="14" t="s">
        <v>344</v>
      </c>
      <c r="O221" s="47"/>
      <c r="P221" s="68"/>
      <c r="S221" s="13" t="s">
        <v>10</v>
      </c>
      <c r="T221" s="13" t="s">
        <v>10</v>
      </c>
      <c r="V221" s="13" t="s">
        <v>10</v>
      </c>
      <c r="W221" s="68"/>
      <c r="AA221" s="68"/>
      <c r="AB221" s="68"/>
      <c r="AN221" s="68"/>
      <c r="AP221" s="68"/>
      <c r="AT221" s="68"/>
      <c r="AU221" s="13" t="s">
        <v>10</v>
      </c>
      <c r="BD221" s="13" t="s">
        <v>10</v>
      </c>
      <c r="BJ221" s="68"/>
      <c r="BL221" s="68"/>
      <c r="BX221" s="13" t="s">
        <v>9</v>
      </c>
      <c r="BY221" s="13" t="s">
        <v>9</v>
      </c>
      <c r="CK221" s="68"/>
      <c r="CL221" s="68"/>
      <c r="CM221" s="68"/>
      <c r="CO221" s="13" t="s">
        <v>10</v>
      </c>
      <c r="CP221" s="13" t="s">
        <v>10</v>
      </c>
      <c r="DA221" s="13" t="s">
        <v>10</v>
      </c>
      <c r="DB221" s="13" t="s">
        <v>10</v>
      </c>
      <c r="DD221" s="13" t="s">
        <v>10</v>
      </c>
      <c r="DI221" s="68"/>
      <c r="DP221" s="13" t="s">
        <v>9</v>
      </c>
      <c r="DS221" s="68"/>
      <c r="DX221" s="68"/>
      <c r="EA221" s="13" t="s">
        <v>10</v>
      </c>
      <c r="EE221" s="68"/>
      <c r="EH221" s="13" t="s">
        <v>10</v>
      </c>
      <c r="EI221" s="13" t="s">
        <v>10</v>
      </c>
      <c r="EJ221" s="13" t="s">
        <v>10</v>
      </c>
      <c r="EK221" s="13" t="s">
        <v>10</v>
      </c>
      <c r="EL221" s="99"/>
      <c r="EM221" s="99"/>
    </row>
    <row r="222" spans="1:143" s="13" customFormat="1" ht="15" x14ac:dyDescent="0.25">
      <c r="A222" s="14" t="s">
        <v>500</v>
      </c>
      <c r="B222" s="98"/>
      <c r="C222" s="98"/>
      <c r="D222" s="98"/>
      <c r="E222" s="98"/>
      <c r="F222" s="98"/>
      <c r="G222" s="38" t="s">
        <v>504</v>
      </c>
      <c r="H222" s="13" t="s">
        <v>5</v>
      </c>
      <c r="I222" s="14" t="s">
        <v>577</v>
      </c>
      <c r="M222" s="13" t="s">
        <v>9</v>
      </c>
      <c r="N222" s="13" t="s">
        <v>9</v>
      </c>
      <c r="O222" s="47" t="s">
        <v>9</v>
      </c>
      <c r="P222" s="13" t="s">
        <v>9</v>
      </c>
      <c r="S222" s="13" t="s">
        <v>10</v>
      </c>
      <c r="T222" s="13" t="s">
        <v>10</v>
      </c>
      <c r="V222" s="13" t="s">
        <v>10</v>
      </c>
      <c r="W222" s="13" t="s">
        <v>9</v>
      </c>
      <c r="AA222" s="13" t="s">
        <v>9</v>
      </c>
      <c r="AB222" s="13" t="s">
        <v>9</v>
      </c>
      <c r="AN222" s="13" t="s">
        <v>9</v>
      </c>
      <c r="AO222" s="13" t="s">
        <v>9</v>
      </c>
      <c r="AT222" s="13" t="s">
        <v>9</v>
      </c>
      <c r="AU222" s="13" t="s">
        <v>10</v>
      </c>
      <c r="BD222" s="13" t="s">
        <v>10</v>
      </c>
      <c r="BJ222" s="13" t="s">
        <v>9</v>
      </c>
      <c r="BK222" s="13" t="s">
        <v>9</v>
      </c>
      <c r="BL222" s="13" t="s">
        <v>9</v>
      </c>
      <c r="BM222" s="13" t="s">
        <v>9</v>
      </c>
      <c r="BX222" s="13" t="s">
        <v>9</v>
      </c>
      <c r="BY222" s="13" t="s">
        <v>9</v>
      </c>
      <c r="CB222" s="13" t="s">
        <v>10</v>
      </c>
      <c r="CJ222" s="13" t="s">
        <v>9</v>
      </c>
      <c r="CK222" s="13" t="s">
        <v>9</v>
      </c>
      <c r="CL222" s="13" t="s">
        <v>9</v>
      </c>
      <c r="CM222" s="13" t="s">
        <v>9</v>
      </c>
      <c r="CO222" s="13" t="s">
        <v>10</v>
      </c>
      <c r="CP222" s="13" t="s">
        <v>10</v>
      </c>
      <c r="CZ222" s="68"/>
      <c r="DA222" s="13" t="s">
        <v>10</v>
      </c>
      <c r="DB222" s="13" t="s">
        <v>10</v>
      </c>
      <c r="DD222" s="13" t="s">
        <v>10</v>
      </c>
      <c r="DI222" s="13" t="s">
        <v>9</v>
      </c>
      <c r="DP222" s="13" t="s">
        <v>10</v>
      </c>
      <c r="DS222" s="68"/>
      <c r="DX222" s="68"/>
      <c r="EA222" s="13" t="s">
        <v>10</v>
      </c>
      <c r="EE222" s="13" t="s">
        <v>10</v>
      </c>
      <c r="EF222" s="13" t="s">
        <v>10</v>
      </c>
      <c r="EG222" s="13" t="s">
        <v>10</v>
      </c>
      <c r="EH222" s="13" t="s">
        <v>10</v>
      </c>
      <c r="EI222" s="13" t="s">
        <v>10</v>
      </c>
      <c r="EJ222" s="13" t="s">
        <v>10</v>
      </c>
      <c r="EK222" s="13" t="s">
        <v>10</v>
      </c>
      <c r="EL222" s="99"/>
      <c r="EM222" s="99"/>
    </row>
    <row r="223" spans="1:143" s="13" customFormat="1" ht="15" x14ac:dyDescent="0.25">
      <c r="A223" s="14" t="s">
        <v>501</v>
      </c>
      <c r="B223" s="98"/>
      <c r="C223" s="98"/>
      <c r="D223" s="98"/>
      <c r="E223" s="98"/>
      <c r="F223" s="98"/>
      <c r="G223" s="38" t="s">
        <v>505</v>
      </c>
      <c r="H223" s="13" t="s">
        <v>5</v>
      </c>
      <c r="I223" s="14" t="s">
        <v>577</v>
      </c>
      <c r="M223" s="13" t="s">
        <v>9</v>
      </c>
      <c r="N223" s="13" t="s">
        <v>9</v>
      </c>
      <c r="O223" s="47" t="s">
        <v>9</v>
      </c>
      <c r="P223" s="13" t="s">
        <v>9</v>
      </c>
      <c r="S223" s="13" t="s">
        <v>10</v>
      </c>
      <c r="T223" s="13" t="s">
        <v>10</v>
      </c>
      <c r="V223" s="13" t="s">
        <v>10</v>
      </c>
      <c r="W223" s="13" t="s">
        <v>9</v>
      </c>
      <c r="AA223" s="13" t="s">
        <v>9</v>
      </c>
      <c r="AB223" s="13" t="s">
        <v>9</v>
      </c>
      <c r="AN223" s="13" t="s">
        <v>9</v>
      </c>
      <c r="AO223" s="13" t="s">
        <v>9</v>
      </c>
      <c r="AT223" s="13" t="s">
        <v>9</v>
      </c>
      <c r="AU223" s="13" t="s">
        <v>10</v>
      </c>
      <c r="BD223" s="13" t="s">
        <v>9</v>
      </c>
      <c r="BJ223" s="13" t="s">
        <v>9</v>
      </c>
      <c r="BK223" s="13" t="s">
        <v>9</v>
      </c>
      <c r="BL223" s="13" t="s">
        <v>9</v>
      </c>
      <c r="BM223" s="13" t="s">
        <v>9</v>
      </c>
      <c r="BX223" s="13" t="s">
        <v>9</v>
      </c>
      <c r="BY223" s="13" t="s">
        <v>9</v>
      </c>
      <c r="CB223" s="13" t="s">
        <v>9</v>
      </c>
      <c r="CJ223" s="13" t="s">
        <v>9</v>
      </c>
      <c r="CK223" s="13" t="s">
        <v>9</v>
      </c>
      <c r="CL223" s="13" t="s">
        <v>9</v>
      </c>
      <c r="CM223" s="13" t="s">
        <v>9</v>
      </c>
      <c r="CO223" s="13" t="s">
        <v>10</v>
      </c>
      <c r="CP223" s="13" t="s">
        <v>10</v>
      </c>
      <c r="DA223" s="13" t="s">
        <v>10</v>
      </c>
      <c r="DB223" s="13" t="s">
        <v>10</v>
      </c>
      <c r="DC223" s="68"/>
      <c r="DD223" s="13" t="s">
        <v>10</v>
      </c>
      <c r="DI223" s="13" t="s">
        <v>9</v>
      </c>
      <c r="DP223" s="13" t="s">
        <v>10</v>
      </c>
      <c r="DS223" s="68"/>
      <c r="DX223" s="68"/>
      <c r="EA223" s="13" t="s">
        <v>10</v>
      </c>
      <c r="EE223" s="13" t="s">
        <v>9</v>
      </c>
      <c r="EF223" s="13" t="s">
        <v>9</v>
      </c>
      <c r="EG223" s="13" t="s">
        <v>9</v>
      </c>
      <c r="EH223" s="13" t="s">
        <v>10</v>
      </c>
      <c r="EI223" s="13" t="s">
        <v>10</v>
      </c>
      <c r="EJ223" s="13" t="s">
        <v>10</v>
      </c>
      <c r="EK223" s="13" t="s">
        <v>10</v>
      </c>
      <c r="EL223" s="99"/>
      <c r="EM223" s="99"/>
    </row>
    <row r="224" spans="1:143" s="13" customFormat="1" ht="15" x14ac:dyDescent="0.25">
      <c r="A224" s="14" t="s">
        <v>502</v>
      </c>
      <c r="B224" s="98"/>
      <c r="C224" s="98"/>
      <c r="D224" s="98"/>
      <c r="E224" s="98"/>
      <c r="F224" s="98"/>
      <c r="G224" s="38" t="s">
        <v>498</v>
      </c>
      <c r="H224" s="13" t="s">
        <v>5</v>
      </c>
      <c r="I224" s="14" t="s">
        <v>577</v>
      </c>
      <c r="M224" s="13" t="s">
        <v>9</v>
      </c>
      <c r="N224" s="13" t="s">
        <v>9</v>
      </c>
      <c r="O224" s="47" t="s">
        <v>9</v>
      </c>
      <c r="P224" s="13" t="s">
        <v>9</v>
      </c>
      <c r="S224" s="13" t="s">
        <v>10</v>
      </c>
      <c r="T224" s="13" t="s">
        <v>10</v>
      </c>
      <c r="V224" s="13" t="s">
        <v>10</v>
      </c>
      <c r="W224" s="13" t="s">
        <v>9</v>
      </c>
      <c r="AA224" s="13" t="s">
        <v>9</v>
      </c>
      <c r="AB224" s="13" t="s">
        <v>9</v>
      </c>
      <c r="AN224" s="13" t="s">
        <v>9</v>
      </c>
      <c r="AO224" s="13" t="s">
        <v>9</v>
      </c>
      <c r="AT224" s="13" t="s">
        <v>9</v>
      </c>
      <c r="AU224" s="13" t="s">
        <v>10</v>
      </c>
      <c r="BD224" s="13" t="s">
        <v>10</v>
      </c>
      <c r="BJ224" s="13" t="s">
        <v>9</v>
      </c>
      <c r="BK224" s="13" t="s">
        <v>9</v>
      </c>
      <c r="BL224" s="13" t="s">
        <v>9</v>
      </c>
      <c r="BM224" s="13" t="s">
        <v>9</v>
      </c>
      <c r="BX224" s="13" t="s">
        <v>10</v>
      </c>
      <c r="BY224" s="13" t="s">
        <v>10</v>
      </c>
      <c r="CB224" s="13" t="s">
        <v>9</v>
      </c>
      <c r="CJ224" s="13" t="s">
        <v>9</v>
      </c>
      <c r="CK224" s="13" t="s">
        <v>9</v>
      </c>
      <c r="CL224" s="13" t="s">
        <v>9</v>
      </c>
      <c r="CM224" s="13" t="s">
        <v>9</v>
      </c>
      <c r="CO224" s="13" t="s">
        <v>9</v>
      </c>
      <c r="CP224" s="13" t="s">
        <v>9</v>
      </c>
      <c r="DA224" s="13" t="s">
        <v>9</v>
      </c>
      <c r="DB224" s="13" t="s">
        <v>9</v>
      </c>
      <c r="DD224" s="13" t="s">
        <v>10</v>
      </c>
      <c r="DI224" s="13" t="s">
        <v>9</v>
      </c>
      <c r="DP224" s="13" t="s">
        <v>10</v>
      </c>
      <c r="DS224" s="68"/>
      <c r="DX224" s="68"/>
      <c r="EA224" s="13" t="s">
        <v>10</v>
      </c>
      <c r="EE224" s="13" t="s">
        <v>10</v>
      </c>
      <c r="EF224" s="13" t="s">
        <v>10</v>
      </c>
      <c r="EG224" s="13" t="s">
        <v>10</v>
      </c>
      <c r="EH224" s="13" t="s">
        <v>10</v>
      </c>
      <c r="EI224" s="13" t="s">
        <v>10</v>
      </c>
      <c r="EJ224" s="13" t="s">
        <v>10</v>
      </c>
      <c r="EK224" s="13" t="s">
        <v>10</v>
      </c>
      <c r="EL224" s="99"/>
      <c r="EM224" s="99"/>
    </row>
    <row r="225" spans="1:143" s="13" customFormat="1" ht="15" x14ac:dyDescent="0.25">
      <c r="A225" s="14" t="s">
        <v>506</v>
      </c>
      <c r="B225" s="98"/>
      <c r="C225" s="98"/>
      <c r="D225" s="98"/>
      <c r="E225" s="98"/>
      <c r="F225" s="98"/>
      <c r="G225" s="93" t="s">
        <v>531</v>
      </c>
      <c r="H225" s="14" t="s">
        <v>5</v>
      </c>
      <c r="I225" s="14" t="s">
        <v>577</v>
      </c>
      <c r="M225" s="13" t="s">
        <v>9</v>
      </c>
      <c r="N225" s="13" t="s">
        <v>9</v>
      </c>
      <c r="O225" s="47" t="s">
        <v>9</v>
      </c>
      <c r="P225" s="13" t="s">
        <v>9</v>
      </c>
      <c r="S225" s="13" t="s">
        <v>9</v>
      </c>
      <c r="T225" s="13" t="s">
        <v>9</v>
      </c>
      <c r="V225" s="13" t="s">
        <v>9</v>
      </c>
      <c r="W225" s="13" t="s">
        <v>9</v>
      </c>
      <c r="AA225" s="13" t="s">
        <v>9</v>
      </c>
      <c r="AB225" s="13" t="s">
        <v>9</v>
      </c>
      <c r="AN225" s="13" t="s">
        <v>9</v>
      </c>
      <c r="AO225" s="13" t="s">
        <v>9</v>
      </c>
      <c r="AT225" s="13" t="s">
        <v>9</v>
      </c>
      <c r="AU225" s="13" t="s">
        <v>9</v>
      </c>
      <c r="BD225" s="13" t="s">
        <v>9</v>
      </c>
      <c r="BJ225" s="13" t="s">
        <v>9</v>
      </c>
      <c r="BK225" s="13" t="s">
        <v>9</v>
      </c>
      <c r="BL225" s="13" t="s">
        <v>9</v>
      </c>
      <c r="BM225" s="13" t="s">
        <v>9</v>
      </c>
      <c r="BX225" s="13" t="s">
        <v>9</v>
      </c>
      <c r="BY225" s="13" t="s">
        <v>9</v>
      </c>
      <c r="CB225" s="13" t="s">
        <v>9</v>
      </c>
      <c r="CJ225" s="13" t="s">
        <v>9</v>
      </c>
      <c r="CK225" s="13" t="s">
        <v>9</v>
      </c>
      <c r="CL225" s="13" t="s">
        <v>9</v>
      </c>
      <c r="CM225" s="13" t="s">
        <v>9</v>
      </c>
      <c r="CO225" s="13" t="s">
        <v>9</v>
      </c>
      <c r="CP225" s="13" t="s">
        <v>9</v>
      </c>
      <c r="DA225" s="13" t="s">
        <v>9</v>
      </c>
      <c r="DB225" s="13" t="s">
        <v>9</v>
      </c>
      <c r="DD225" s="13" t="s">
        <v>9</v>
      </c>
      <c r="DI225" s="13" t="s">
        <v>9</v>
      </c>
      <c r="DP225" s="13" t="s">
        <v>9</v>
      </c>
      <c r="DS225" s="68"/>
      <c r="DX225" s="68"/>
      <c r="EA225" s="13" t="s">
        <v>9</v>
      </c>
      <c r="EE225" s="13" t="s">
        <v>9</v>
      </c>
      <c r="EF225" s="13" t="s">
        <v>9</v>
      </c>
      <c r="EG225" s="13" t="s">
        <v>9</v>
      </c>
      <c r="EH225" s="13" t="s">
        <v>9</v>
      </c>
      <c r="EI225" s="13" t="s">
        <v>9</v>
      </c>
      <c r="EJ225" s="13" t="s">
        <v>9</v>
      </c>
      <c r="EK225" s="13" t="s">
        <v>9</v>
      </c>
      <c r="EL225" s="99"/>
      <c r="EM225" s="99"/>
    </row>
    <row r="226" spans="1:143" s="13" customFormat="1" ht="15" x14ac:dyDescent="0.25">
      <c r="A226" s="14" t="s">
        <v>507</v>
      </c>
      <c r="B226" s="98"/>
      <c r="C226" s="98"/>
      <c r="D226" s="98"/>
      <c r="E226" s="98"/>
      <c r="F226" s="98"/>
      <c r="G226" s="93" t="s">
        <v>508</v>
      </c>
      <c r="H226" s="14" t="s">
        <v>503</v>
      </c>
      <c r="I226" s="14" t="s">
        <v>582</v>
      </c>
      <c r="O226" s="85"/>
      <c r="P226" s="68"/>
      <c r="V226" s="68"/>
      <c r="W226" s="68"/>
      <c r="AA226" s="68"/>
      <c r="AN226" s="68"/>
      <c r="AT226" s="68"/>
      <c r="BD226" s="68"/>
      <c r="BJ226" s="68"/>
      <c r="BM226" s="68"/>
      <c r="BX226" s="68"/>
      <c r="BY226" s="68"/>
      <c r="CJ226" s="68"/>
      <c r="CK226" s="68"/>
      <c r="CL226" s="68"/>
      <c r="CM226" s="68"/>
      <c r="CP226" s="68"/>
      <c r="DA226" s="68"/>
      <c r="DB226" s="68"/>
      <c r="DD226" s="68"/>
      <c r="DI226" s="68"/>
      <c r="DP226" s="68"/>
      <c r="DS226" s="68"/>
      <c r="DX226" s="68"/>
      <c r="EA226" s="68"/>
      <c r="EE226" s="68"/>
      <c r="EL226" s="99"/>
      <c r="EM226" s="99"/>
    </row>
    <row r="227" spans="1:143" s="13" customFormat="1" ht="15" x14ac:dyDescent="0.25">
      <c r="A227" s="14" t="s">
        <v>509</v>
      </c>
      <c r="B227" s="98"/>
      <c r="C227" s="98"/>
      <c r="D227" s="98"/>
      <c r="E227" s="98"/>
      <c r="F227" s="98"/>
      <c r="G227" s="93" t="s">
        <v>499</v>
      </c>
      <c r="H227" s="14" t="s">
        <v>5</v>
      </c>
      <c r="I227" s="14" t="s">
        <v>577</v>
      </c>
      <c r="M227" s="13" t="s">
        <v>9</v>
      </c>
      <c r="N227" s="13" t="s">
        <v>9</v>
      </c>
      <c r="O227" s="47" t="s">
        <v>9</v>
      </c>
      <c r="P227" s="13" t="s">
        <v>9</v>
      </c>
      <c r="S227" s="13" t="s">
        <v>10</v>
      </c>
      <c r="T227" s="13" t="s">
        <v>10</v>
      </c>
      <c r="V227" s="13" t="s">
        <v>10</v>
      </c>
      <c r="W227" s="13" t="s">
        <v>9</v>
      </c>
      <c r="AA227" s="13" t="s">
        <v>9</v>
      </c>
      <c r="AB227" s="13" t="s">
        <v>9</v>
      </c>
      <c r="AN227" s="13" t="s">
        <v>9</v>
      </c>
      <c r="AO227" s="13" t="s">
        <v>9</v>
      </c>
      <c r="AT227" s="13" t="s">
        <v>9</v>
      </c>
      <c r="AU227" s="13" t="s">
        <v>10</v>
      </c>
      <c r="BD227" s="13" t="s">
        <v>10</v>
      </c>
      <c r="BJ227" s="13" t="s">
        <v>9</v>
      </c>
      <c r="BK227" s="13" t="s">
        <v>9</v>
      </c>
      <c r="BL227" s="13" t="s">
        <v>9</v>
      </c>
      <c r="BM227" s="13" t="s">
        <v>9</v>
      </c>
      <c r="BX227" s="13" t="s">
        <v>9</v>
      </c>
      <c r="BY227" s="13" t="s">
        <v>9</v>
      </c>
      <c r="CB227" s="13" t="s">
        <v>9</v>
      </c>
      <c r="CJ227" s="13" t="s">
        <v>9</v>
      </c>
      <c r="CK227" s="13" t="s">
        <v>9</v>
      </c>
      <c r="CL227" s="13" t="s">
        <v>9</v>
      </c>
      <c r="CM227" s="13" t="s">
        <v>9</v>
      </c>
      <c r="CO227" s="13" t="s">
        <v>9</v>
      </c>
      <c r="CP227" s="13" t="s">
        <v>9</v>
      </c>
      <c r="DA227" s="13" t="s">
        <v>9</v>
      </c>
      <c r="DB227" s="13" t="s">
        <v>9</v>
      </c>
      <c r="DD227" s="13" t="s">
        <v>10</v>
      </c>
      <c r="DI227" s="13" t="s">
        <v>9</v>
      </c>
      <c r="DP227" s="13" t="s">
        <v>10</v>
      </c>
      <c r="DS227" s="68"/>
      <c r="DX227" s="68"/>
      <c r="EA227" s="13" t="s">
        <v>10</v>
      </c>
      <c r="EE227" s="13" t="s">
        <v>10</v>
      </c>
      <c r="EF227" s="13" t="s">
        <v>10</v>
      </c>
      <c r="EG227" s="13" t="s">
        <v>10</v>
      </c>
      <c r="EH227" s="13" t="s">
        <v>10</v>
      </c>
      <c r="EI227" s="13" t="s">
        <v>10</v>
      </c>
      <c r="EJ227" s="13" t="s">
        <v>10</v>
      </c>
      <c r="EK227" s="13" t="s">
        <v>10</v>
      </c>
      <c r="EL227" s="99"/>
      <c r="EM227" s="99"/>
    </row>
    <row r="228" spans="1:143" s="13" customFormat="1" ht="15" x14ac:dyDescent="0.25">
      <c r="A228" s="14" t="s">
        <v>510</v>
      </c>
      <c r="B228" s="98"/>
      <c r="C228" s="98"/>
      <c r="D228" s="98"/>
      <c r="E228" s="98"/>
      <c r="F228" s="98"/>
      <c r="G228" s="93" t="s">
        <v>511</v>
      </c>
      <c r="H228" s="14" t="s">
        <v>3</v>
      </c>
      <c r="I228" s="14" t="s">
        <v>581</v>
      </c>
      <c r="O228" s="85"/>
      <c r="P228" s="68"/>
      <c r="S228" s="13" t="s">
        <v>1676</v>
      </c>
      <c r="T228" s="34" t="s">
        <v>1676</v>
      </c>
      <c r="V228" s="34" t="s">
        <v>1299</v>
      </c>
      <c r="W228" s="68"/>
      <c r="AA228" s="68"/>
      <c r="AN228" s="68"/>
      <c r="AT228" s="68"/>
      <c r="AU228" s="34" t="s">
        <v>1561</v>
      </c>
      <c r="BD228" s="34" t="s">
        <v>3978</v>
      </c>
      <c r="BJ228" s="68"/>
      <c r="BM228" s="68"/>
      <c r="BX228" s="68"/>
      <c r="BY228" s="68"/>
      <c r="CK228" s="68"/>
      <c r="CL228" s="68"/>
      <c r="CM228" s="68"/>
      <c r="CP228" s="86"/>
      <c r="DA228" s="68"/>
      <c r="DB228" s="68"/>
      <c r="DD228" s="34" t="s">
        <v>3984</v>
      </c>
      <c r="DI228" s="68"/>
      <c r="DP228" s="13" t="s">
        <v>3940</v>
      </c>
      <c r="DS228" s="68"/>
      <c r="DX228" s="68"/>
      <c r="EA228" s="34" t="s">
        <v>3986</v>
      </c>
      <c r="EE228" s="13" t="s">
        <v>3985</v>
      </c>
      <c r="EF228" s="13" t="s">
        <v>1614</v>
      </c>
      <c r="EG228" s="34" t="s">
        <v>1614</v>
      </c>
      <c r="EH228" s="13" t="s">
        <v>1618</v>
      </c>
      <c r="EI228" s="34" t="s">
        <v>1618</v>
      </c>
      <c r="EJ228" s="13" t="s">
        <v>1618</v>
      </c>
      <c r="EK228" s="34" t="s">
        <v>1618</v>
      </c>
      <c r="EL228" s="99"/>
      <c r="EM228" s="99"/>
    </row>
    <row r="229" spans="1:143" s="13" customFormat="1" ht="15" x14ac:dyDescent="0.25">
      <c r="A229" s="14" t="s">
        <v>512</v>
      </c>
      <c r="B229" s="98"/>
      <c r="C229" s="98"/>
      <c r="D229" s="98"/>
      <c r="E229" s="98"/>
      <c r="F229" s="98"/>
      <c r="G229" s="93" t="s">
        <v>549</v>
      </c>
      <c r="H229" s="14" t="s">
        <v>5</v>
      </c>
      <c r="I229" s="14" t="s">
        <v>577</v>
      </c>
      <c r="M229" s="13" t="s">
        <v>9</v>
      </c>
      <c r="N229" s="13" t="s">
        <v>9</v>
      </c>
      <c r="O229" s="47" t="s">
        <v>9</v>
      </c>
      <c r="P229" s="13" t="s">
        <v>9</v>
      </c>
      <c r="S229" s="13" t="s">
        <v>10</v>
      </c>
      <c r="T229" s="13" t="s">
        <v>10</v>
      </c>
      <c r="V229" s="13" t="s">
        <v>10</v>
      </c>
      <c r="W229" s="13" t="s">
        <v>10</v>
      </c>
      <c r="AA229" s="13" t="s">
        <v>10</v>
      </c>
      <c r="AB229" s="13" t="s">
        <v>10</v>
      </c>
      <c r="AN229" s="13" t="s">
        <v>9</v>
      </c>
      <c r="AO229" s="13" t="s">
        <v>9</v>
      </c>
      <c r="AT229" s="13" t="s">
        <v>10</v>
      </c>
      <c r="AU229" s="13" t="s">
        <v>9</v>
      </c>
      <c r="BD229" s="13" t="s">
        <v>10</v>
      </c>
      <c r="BJ229" s="13" t="s">
        <v>9</v>
      </c>
      <c r="BK229" s="13" t="s">
        <v>9</v>
      </c>
      <c r="BL229" s="13" t="s">
        <v>10</v>
      </c>
      <c r="BM229" s="13" t="s">
        <v>10</v>
      </c>
      <c r="BX229" s="13" t="s">
        <v>10</v>
      </c>
      <c r="BY229" s="13" t="s">
        <v>10</v>
      </c>
      <c r="CB229" s="13" t="s">
        <v>9</v>
      </c>
      <c r="CJ229" s="13" t="s">
        <v>10</v>
      </c>
      <c r="CK229" s="13" t="s">
        <v>10</v>
      </c>
      <c r="CL229" s="13" t="s">
        <v>10</v>
      </c>
      <c r="CM229" s="13" t="s">
        <v>10</v>
      </c>
      <c r="CO229" s="13" t="s">
        <v>9</v>
      </c>
      <c r="CP229" s="13" t="s">
        <v>9</v>
      </c>
      <c r="DA229" s="13" t="s">
        <v>9</v>
      </c>
      <c r="DB229" s="13" t="s">
        <v>9</v>
      </c>
      <c r="DD229" s="13" t="s">
        <v>10</v>
      </c>
      <c r="DI229" s="13" t="s">
        <v>10</v>
      </c>
      <c r="DP229" s="13" t="s">
        <v>10</v>
      </c>
      <c r="DS229" s="68"/>
      <c r="DX229" s="68"/>
      <c r="EA229" s="13" t="s">
        <v>10</v>
      </c>
      <c r="EE229" s="13" t="s">
        <v>9</v>
      </c>
      <c r="EF229" s="13" t="s">
        <v>9</v>
      </c>
      <c r="EG229" s="13" t="s">
        <v>9</v>
      </c>
      <c r="EH229" s="13" t="s">
        <v>9</v>
      </c>
      <c r="EI229" s="13" t="s">
        <v>9</v>
      </c>
      <c r="EJ229" s="13" t="s">
        <v>9</v>
      </c>
      <c r="EK229" s="13" t="s">
        <v>9</v>
      </c>
      <c r="EL229" s="99"/>
      <c r="EM229" s="99"/>
    </row>
    <row r="230" spans="1:143" s="13" customFormat="1" ht="15" x14ac:dyDescent="0.25">
      <c r="A230" s="14" t="s">
        <v>513</v>
      </c>
      <c r="B230" s="98">
        <v>59</v>
      </c>
      <c r="C230" s="98">
        <v>1</v>
      </c>
      <c r="D230" s="98"/>
      <c r="E230" s="98">
        <v>2</v>
      </c>
      <c r="F230" s="98"/>
      <c r="G230" s="93" t="s">
        <v>4206</v>
      </c>
      <c r="H230" s="14" t="s">
        <v>199</v>
      </c>
      <c r="I230" s="14" t="s">
        <v>715</v>
      </c>
      <c r="J230" s="13" t="s">
        <v>9</v>
      </c>
      <c r="K230" s="13" t="s">
        <v>4185</v>
      </c>
      <c r="L230" s="13" t="s">
        <v>4185</v>
      </c>
      <c r="M230" s="13" t="s">
        <v>9</v>
      </c>
      <c r="N230" s="13" t="s">
        <v>9</v>
      </c>
      <c r="O230" s="47" t="s">
        <v>9</v>
      </c>
      <c r="P230" s="13" t="s">
        <v>9</v>
      </c>
      <c r="Q230" s="13" t="s">
        <v>50</v>
      </c>
      <c r="R230" s="13" t="s">
        <v>50</v>
      </c>
      <c r="S230" s="13" t="s">
        <v>9</v>
      </c>
      <c r="T230" s="13" t="s">
        <v>9</v>
      </c>
      <c r="U230" s="13" t="s">
        <v>4186</v>
      </c>
      <c r="V230" s="13" t="s">
        <v>9</v>
      </c>
      <c r="W230" s="13" t="s">
        <v>4187</v>
      </c>
      <c r="X230" s="13" t="s">
        <v>4187</v>
      </c>
      <c r="Y230" s="13" t="s">
        <v>4188</v>
      </c>
      <c r="Z230" s="13" t="s">
        <v>4188</v>
      </c>
      <c r="AA230" s="36" t="s">
        <v>4187</v>
      </c>
      <c r="AB230" s="13" t="s">
        <v>4189</v>
      </c>
      <c r="AC230" s="13" t="s">
        <v>50</v>
      </c>
      <c r="AD230" s="13" t="s">
        <v>50</v>
      </c>
      <c r="AE230" s="13" t="s">
        <v>50</v>
      </c>
      <c r="AF230" s="13" t="s">
        <v>4190</v>
      </c>
      <c r="AG230" s="13" t="s">
        <v>4190</v>
      </c>
      <c r="AH230" s="13" t="s">
        <v>50</v>
      </c>
      <c r="AI230" s="13" t="s">
        <v>50</v>
      </c>
      <c r="AJ230" s="13" t="s">
        <v>9</v>
      </c>
      <c r="AK230" s="13" t="s">
        <v>9</v>
      </c>
      <c r="AL230" s="13" t="s">
        <v>50</v>
      </c>
      <c r="AM230" s="13" t="s">
        <v>50</v>
      </c>
      <c r="AN230" s="13" t="s">
        <v>50</v>
      </c>
      <c r="AO230" s="13" t="s">
        <v>50</v>
      </c>
      <c r="AP230" s="13" t="s">
        <v>50</v>
      </c>
      <c r="AQ230" s="13" t="s">
        <v>50</v>
      </c>
      <c r="AR230" s="13" t="s">
        <v>50</v>
      </c>
      <c r="AS230" s="13" t="s">
        <v>50</v>
      </c>
      <c r="AT230" s="13" t="s">
        <v>9</v>
      </c>
      <c r="AU230" s="13" t="s">
        <v>4191</v>
      </c>
      <c r="AV230" s="13" t="s">
        <v>9</v>
      </c>
      <c r="AW230" s="13" t="s">
        <v>9</v>
      </c>
      <c r="AX230" s="13" t="s">
        <v>50</v>
      </c>
      <c r="AY230" s="13" t="s">
        <v>50</v>
      </c>
      <c r="AZ230" s="13" t="s">
        <v>50</v>
      </c>
      <c r="BA230" s="13" t="s">
        <v>9</v>
      </c>
      <c r="BB230" s="13" t="s">
        <v>9</v>
      </c>
      <c r="BC230" s="13" t="s">
        <v>9</v>
      </c>
      <c r="BD230" s="13" t="s">
        <v>9</v>
      </c>
      <c r="BE230" s="13" t="s">
        <v>50</v>
      </c>
      <c r="BF230" s="13" t="s">
        <v>50</v>
      </c>
      <c r="BG230" s="13" t="s">
        <v>50</v>
      </c>
      <c r="BH230" s="13" t="s">
        <v>50</v>
      </c>
      <c r="BI230" s="13" t="s">
        <v>50</v>
      </c>
      <c r="BJ230" s="13" t="s">
        <v>4192</v>
      </c>
      <c r="BK230" s="13" t="s">
        <v>9</v>
      </c>
      <c r="BL230" s="13" t="s">
        <v>4193</v>
      </c>
      <c r="BM230" s="13" t="s">
        <v>4194</v>
      </c>
      <c r="BN230" s="13" t="s">
        <v>50</v>
      </c>
      <c r="BO230" s="13" t="s">
        <v>50</v>
      </c>
      <c r="BP230" s="13" t="s">
        <v>50</v>
      </c>
      <c r="BQ230" s="13" t="s">
        <v>50</v>
      </c>
      <c r="BR230" s="13" t="s">
        <v>50</v>
      </c>
      <c r="BS230" s="13" t="s">
        <v>50</v>
      </c>
      <c r="BT230" s="13" t="s">
        <v>9</v>
      </c>
      <c r="BU230" s="13" t="s">
        <v>9</v>
      </c>
      <c r="BV230" s="13" t="s">
        <v>9</v>
      </c>
      <c r="BW230" s="13" t="s">
        <v>9</v>
      </c>
      <c r="BX230" s="13" t="s">
        <v>50</v>
      </c>
      <c r="BY230" s="13" t="s">
        <v>50</v>
      </c>
      <c r="BZ230" s="13" t="s">
        <v>9</v>
      </c>
      <c r="CA230" s="13" t="s">
        <v>9</v>
      </c>
      <c r="CB230" s="13" t="s">
        <v>50</v>
      </c>
      <c r="CC230" s="13" t="s">
        <v>4195</v>
      </c>
      <c r="CD230" s="13" t="s">
        <v>4195</v>
      </c>
      <c r="CE230" s="13" t="s">
        <v>50</v>
      </c>
      <c r="CF230" s="13" t="s">
        <v>50</v>
      </c>
      <c r="CG230" s="13" t="s">
        <v>50</v>
      </c>
      <c r="CH230" s="13" t="s">
        <v>4196</v>
      </c>
      <c r="CI230" s="13" t="s">
        <v>4196</v>
      </c>
      <c r="CJ230" s="13" t="s">
        <v>4197</v>
      </c>
      <c r="CK230" s="13" t="s">
        <v>9</v>
      </c>
      <c r="CL230" s="13" t="s">
        <v>4198</v>
      </c>
      <c r="CM230" s="13" t="s">
        <v>4198</v>
      </c>
      <c r="CN230" s="13" t="s">
        <v>9</v>
      </c>
      <c r="CO230" s="13" t="s">
        <v>9</v>
      </c>
      <c r="CP230" s="13" t="s">
        <v>9</v>
      </c>
      <c r="CQ230" s="13" t="s">
        <v>50</v>
      </c>
      <c r="CR230" s="13" t="s">
        <v>50</v>
      </c>
      <c r="CS230" s="13" t="s">
        <v>50</v>
      </c>
      <c r="CT230" s="13" t="s">
        <v>50</v>
      </c>
      <c r="CU230" s="13" t="s">
        <v>9</v>
      </c>
      <c r="CV230" s="13" t="s">
        <v>9</v>
      </c>
      <c r="CW230" s="13" t="s">
        <v>50</v>
      </c>
      <c r="CX230" s="13" t="s">
        <v>50</v>
      </c>
      <c r="CY230" s="13" t="s">
        <v>4190</v>
      </c>
      <c r="CZ230" s="13" t="s">
        <v>4190</v>
      </c>
      <c r="DA230" s="13" t="s">
        <v>4199</v>
      </c>
      <c r="DB230" s="13" t="s">
        <v>4199</v>
      </c>
      <c r="DC230" s="13" t="s">
        <v>50</v>
      </c>
      <c r="DD230" s="13" t="s">
        <v>9</v>
      </c>
      <c r="DE230" s="13" t="s">
        <v>9</v>
      </c>
      <c r="DF230" s="13" t="s">
        <v>9</v>
      </c>
      <c r="DG230" s="13" t="s">
        <v>9</v>
      </c>
      <c r="DH230" s="13" t="s">
        <v>4190</v>
      </c>
      <c r="DI230" s="13" t="s">
        <v>9</v>
      </c>
      <c r="DJ230" s="13" t="s">
        <v>50</v>
      </c>
      <c r="DK230" s="13" t="s">
        <v>50</v>
      </c>
      <c r="DL230" s="13" t="s">
        <v>4200</v>
      </c>
      <c r="DM230" s="13" t="s">
        <v>50</v>
      </c>
      <c r="DN230" s="13" t="s">
        <v>50</v>
      </c>
      <c r="DO230" s="13" t="s">
        <v>50</v>
      </c>
      <c r="DP230" s="13" t="s">
        <v>4201</v>
      </c>
      <c r="DQ230" s="13" t="s">
        <v>4201</v>
      </c>
      <c r="DR230" s="13" t="s">
        <v>50</v>
      </c>
      <c r="DS230" s="68" t="s">
        <v>50</v>
      </c>
      <c r="DT230" s="13" t="s">
        <v>50</v>
      </c>
      <c r="DU230" s="13" t="s">
        <v>50</v>
      </c>
      <c r="DV230" s="13" t="s">
        <v>50</v>
      </c>
      <c r="DW230" s="13" t="s">
        <v>9</v>
      </c>
      <c r="DX230" s="68" t="s">
        <v>9</v>
      </c>
      <c r="DY230" s="13" t="s">
        <v>4190</v>
      </c>
      <c r="DZ230" s="13" t="s">
        <v>4190</v>
      </c>
      <c r="EA230" s="68" t="s">
        <v>50</v>
      </c>
      <c r="EB230" s="13" t="s">
        <v>9</v>
      </c>
      <c r="EC230" s="13" t="s">
        <v>9</v>
      </c>
      <c r="ED230" s="13" t="s">
        <v>9</v>
      </c>
      <c r="EE230" s="13" t="s">
        <v>9</v>
      </c>
      <c r="EF230" s="13" t="s">
        <v>50</v>
      </c>
      <c r="EG230" s="13" t="s">
        <v>50</v>
      </c>
      <c r="EH230" s="13" t="s">
        <v>4202</v>
      </c>
      <c r="EI230" s="13" t="s">
        <v>4202</v>
      </c>
      <c r="EJ230" s="13" t="s">
        <v>4202</v>
      </c>
      <c r="EK230" s="13" t="s">
        <v>4202</v>
      </c>
      <c r="EL230" s="99"/>
      <c r="EM230" s="99"/>
    </row>
    <row r="231" spans="1:143" s="13" customFormat="1" ht="15" x14ac:dyDescent="0.25">
      <c r="A231" s="14" t="s">
        <v>533</v>
      </c>
      <c r="B231" s="98"/>
      <c r="C231" s="98"/>
      <c r="D231" s="98"/>
      <c r="E231" s="98"/>
      <c r="F231" s="98"/>
      <c r="G231" s="93" t="s">
        <v>532</v>
      </c>
      <c r="H231" s="14" t="s">
        <v>5</v>
      </c>
      <c r="I231" s="14" t="s">
        <v>577</v>
      </c>
      <c r="J231" s="68"/>
      <c r="M231" s="13" t="s">
        <v>10</v>
      </c>
      <c r="N231" s="13" t="s">
        <v>10</v>
      </c>
      <c r="O231" s="47" t="s">
        <v>10</v>
      </c>
      <c r="P231" s="13" t="s">
        <v>10</v>
      </c>
      <c r="S231" s="13" t="s">
        <v>9</v>
      </c>
      <c r="T231" s="13" t="s">
        <v>9</v>
      </c>
      <c r="V231" s="13" t="s">
        <v>9</v>
      </c>
      <c r="W231" s="13" t="s">
        <v>10</v>
      </c>
      <c r="AA231" s="13" t="s">
        <v>10</v>
      </c>
      <c r="AB231" s="13" t="s">
        <v>10</v>
      </c>
      <c r="AN231" s="13" t="s">
        <v>10</v>
      </c>
      <c r="AO231" s="13" t="s">
        <v>10</v>
      </c>
      <c r="AT231" s="13" t="s">
        <v>9</v>
      </c>
      <c r="AU231" s="13" t="s">
        <v>9</v>
      </c>
      <c r="BD231" s="13" t="s">
        <v>9</v>
      </c>
      <c r="BJ231" s="13" t="s">
        <v>9</v>
      </c>
      <c r="BK231" s="13" t="s">
        <v>9</v>
      </c>
      <c r="BL231" s="13" t="s">
        <v>10</v>
      </c>
      <c r="BM231" s="13" t="s">
        <v>10</v>
      </c>
      <c r="BX231" s="13" t="s">
        <v>10</v>
      </c>
      <c r="BY231" s="13" t="s">
        <v>10</v>
      </c>
      <c r="CB231" s="13" t="s">
        <v>10</v>
      </c>
      <c r="CJ231" s="13" t="s">
        <v>10</v>
      </c>
      <c r="CK231" s="13" t="s">
        <v>10</v>
      </c>
      <c r="CL231" s="13" t="s">
        <v>10</v>
      </c>
      <c r="CM231" s="13" t="s">
        <v>10</v>
      </c>
      <c r="CO231" s="13" t="s">
        <v>10</v>
      </c>
      <c r="CP231" s="13" t="s">
        <v>10</v>
      </c>
      <c r="DA231" s="13" t="s">
        <v>10</v>
      </c>
      <c r="DB231" s="13" t="s">
        <v>10</v>
      </c>
      <c r="DD231" s="13" t="s">
        <v>9</v>
      </c>
      <c r="DI231" s="13" t="s">
        <v>10</v>
      </c>
      <c r="DP231" s="13" t="s">
        <v>10</v>
      </c>
      <c r="DS231" s="68"/>
      <c r="DX231" s="68"/>
      <c r="EA231" s="13" t="s">
        <v>9</v>
      </c>
      <c r="EE231" s="13" t="s">
        <v>10</v>
      </c>
      <c r="EF231" s="13" t="s">
        <v>10</v>
      </c>
      <c r="EG231" s="13" t="s">
        <v>10</v>
      </c>
      <c r="EH231" s="13" t="s">
        <v>9</v>
      </c>
      <c r="EI231" s="13" t="s">
        <v>9</v>
      </c>
      <c r="EJ231" s="13" t="s">
        <v>9</v>
      </c>
      <c r="EK231" s="13" t="s">
        <v>9</v>
      </c>
      <c r="EL231" s="99"/>
      <c r="EM231" s="99"/>
    </row>
    <row r="232" spans="1:143" s="13" customFormat="1" ht="15" x14ac:dyDescent="0.25">
      <c r="A232" s="14" t="s">
        <v>537</v>
      </c>
      <c r="B232" s="98"/>
      <c r="C232" s="98"/>
      <c r="D232" s="98"/>
      <c r="E232" s="98"/>
      <c r="F232" s="98"/>
      <c r="G232" s="93" t="s">
        <v>534</v>
      </c>
      <c r="H232" s="14" t="s">
        <v>5</v>
      </c>
      <c r="I232" s="14" t="s">
        <v>577</v>
      </c>
      <c r="M232" s="13" t="s">
        <v>10</v>
      </c>
      <c r="N232" s="13" t="s">
        <v>10</v>
      </c>
      <c r="O232" s="47" t="s">
        <v>9</v>
      </c>
      <c r="P232" s="13" t="s">
        <v>9</v>
      </c>
      <c r="S232" s="13" t="s">
        <v>10</v>
      </c>
      <c r="T232" s="13" t="s">
        <v>10</v>
      </c>
      <c r="V232" s="13" t="s">
        <v>9</v>
      </c>
      <c r="W232" s="13" t="s">
        <v>9</v>
      </c>
      <c r="AA232" s="13" t="s">
        <v>9</v>
      </c>
      <c r="AB232" s="13" t="s">
        <v>9</v>
      </c>
      <c r="AM232" s="68"/>
      <c r="AN232" s="13" t="s">
        <v>10</v>
      </c>
      <c r="AO232" s="13" t="s">
        <v>10</v>
      </c>
      <c r="AT232" s="13" t="s">
        <v>9</v>
      </c>
      <c r="AU232" s="13" t="s">
        <v>9</v>
      </c>
      <c r="BD232" s="13" t="s">
        <v>9</v>
      </c>
      <c r="BJ232" s="13" t="s">
        <v>10</v>
      </c>
      <c r="BK232" s="13" t="s">
        <v>10</v>
      </c>
      <c r="BL232" s="13" t="s">
        <v>9</v>
      </c>
      <c r="BM232" s="13" t="s">
        <v>9</v>
      </c>
      <c r="BX232" s="13" t="s">
        <v>9</v>
      </c>
      <c r="BY232" s="13" t="s">
        <v>9</v>
      </c>
      <c r="CB232" s="13" t="s">
        <v>10</v>
      </c>
      <c r="CJ232" s="13" t="s">
        <v>9</v>
      </c>
      <c r="CK232" s="13" t="s">
        <v>9</v>
      </c>
      <c r="CL232" s="13" t="s">
        <v>9</v>
      </c>
      <c r="CM232" s="13" t="s">
        <v>9</v>
      </c>
      <c r="CO232" s="13" t="s">
        <v>10</v>
      </c>
      <c r="CP232" s="13" t="s">
        <v>10</v>
      </c>
      <c r="DA232" s="13" t="s">
        <v>9</v>
      </c>
      <c r="DB232" s="13" t="s">
        <v>9</v>
      </c>
      <c r="DD232" s="13" t="s">
        <v>10</v>
      </c>
      <c r="DI232" s="13" t="s">
        <v>9</v>
      </c>
      <c r="DP232" s="13" t="s">
        <v>9</v>
      </c>
      <c r="DS232" s="68"/>
      <c r="DX232" s="68"/>
      <c r="EA232" s="13" t="s">
        <v>9</v>
      </c>
      <c r="EE232" s="13" t="s">
        <v>10</v>
      </c>
      <c r="EF232" s="13" t="s">
        <v>9</v>
      </c>
      <c r="EG232" s="13" t="s">
        <v>9</v>
      </c>
      <c r="EH232" s="13" t="s">
        <v>10</v>
      </c>
      <c r="EI232" s="13" t="s">
        <v>10</v>
      </c>
      <c r="EJ232" s="13" t="s">
        <v>10</v>
      </c>
      <c r="EK232" s="13" t="s">
        <v>10</v>
      </c>
      <c r="EL232" s="99"/>
      <c r="EM232" s="99"/>
    </row>
    <row r="233" spans="1:143" s="13" customFormat="1" ht="15" x14ac:dyDescent="0.25">
      <c r="A233" s="14" t="s">
        <v>714</v>
      </c>
      <c r="B233" s="98"/>
      <c r="C233" s="98"/>
      <c r="D233" s="98"/>
      <c r="E233" s="98"/>
      <c r="F233" s="98"/>
      <c r="G233" s="93" t="s">
        <v>538</v>
      </c>
      <c r="H233" s="14" t="s">
        <v>5</v>
      </c>
      <c r="I233" s="14" t="s">
        <v>577</v>
      </c>
      <c r="J233" s="68"/>
      <c r="M233" s="13" t="s">
        <v>9</v>
      </c>
      <c r="N233" s="13" t="s">
        <v>9</v>
      </c>
      <c r="O233" s="47" t="s">
        <v>9</v>
      </c>
      <c r="P233" s="13" t="s">
        <v>9</v>
      </c>
      <c r="S233" s="13" t="s">
        <v>9</v>
      </c>
      <c r="T233" s="13" t="s">
        <v>9</v>
      </c>
      <c r="V233" s="13" t="s">
        <v>9</v>
      </c>
      <c r="W233" s="13" t="s">
        <v>9</v>
      </c>
      <c r="AA233" s="13" t="s">
        <v>9</v>
      </c>
      <c r="AB233" s="13" t="s">
        <v>9</v>
      </c>
      <c r="AM233" s="68"/>
      <c r="AN233" s="13" t="s">
        <v>10</v>
      </c>
      <c r="AO233" s="13" t="s">
        <v>10</v>
      </c>
      <c r="AT233" s="13" t="s">
        <v>9</v>
      </c>
      <c r="AU233" s="13" t="s">
        <v>9</v>
      </c>
      <c r="BD233" s="13" t="s">
        <v>9</v>
      </c>
      <c r="BJ233" s="13" t="s">
        <v>10</v>
      </c>
      <c r="BK233" s="13" t="s">
        <v>10</v>
      </c>
      <c r="BL233" s="13" t="s">
        <v>9</v>
      </c>
      <c r="BM233" s="13" t="s">
        <v>9</v>
      </c>
      <c r="BX233" s="13" t="s">
        <v>9</v>
      </c>
      <c r="BY233" s="13" t="s">
        <v>9</v>
      </c>
      <c r="CB233" s="13" t="s">
        <v>10</v>
      </c>
      <c r="CJ233" s="13" t="s">
        <v>9</v>
      </c>
      <c r="CK233" s="13" t="s">
        <v>9</v>
      </c>
      <c r="CL233" s="13" t="s">
        <v>9</v>
      </c>
      <c r="CM233" s="13" t="s">
        <v>9</v>
      </c>
      <c r="CO233" s="13" t="s">
        <v>10</v>
      </c>
      <c r="CP233" s="13" t="s">
        <v>10</v>
      </c>
      <c r="DA233" s="13" t="s">
        <v>9</v>
      </c>
      <c r="DB233" s="13" t="s">
        <v>9</v>
      </c>
      <c r="DD233" s="13" t="s">
        <v>9</v>
      </c>
      <c r="DI233" s="13" t="s">
        <v>9</v>
      </c>
      <c r="DP233" s="13" t="s">
        <v>9</v>
      </c>
      <c r="DS233" s="68"/>
      <c r="DX233" s="68"/>
      <c r="DY233" s="68"/>
      <c r="EA233" s="13" t="s">
        <v>9</v>
      </c>
      <c r="EE233" s="13" t="s">
        <v>9</v>
      </c>
      <c r="EF233" s="13" t="s">
        <v>9</v>
      </c>
      <c r="EG233" s="13" t="s">
        <v>9</v>
      </c>
      <c r="EH233" s="13" t="s">
        <v>10</v>
      </c>
      <c r="EI233" s="13" t="s">
        <v>10</v>
      </c>
      <c r="EJ233" s="13" t="s">
        <v>10</v>
      </c>
      <c r="EK233" s="13" t="s">
        <v>10</v>
      </c>
      <c r="EL233" s="99"/>
      <c r="EM233" s="99"/>
    </row>
    <row r="234" spans="1:143" s="13" customFormat="1" ht="15" x14ac:dyDescent="0.25">
      <c r="A234" s="14" t="s">
        <v>516</v>
      </c>
      <c r="B234" s="98">
        <v>58</v>
      </c>
      <c r="C234" s="98">
        <v>1</v>
      </c>
      <c r="D234" s="98"/>
      <c r="E234" s="98">
        <v>2</v>
      </c>
      <c r="F234" s="98"/>
      <c r="G234" s="93" t="s">
        <v>515</v>
      </c>
      <c r="H234" s="14" t="s">
        <v>5</v>
      </c>
      <c r="I234" s="14" t="s">
        <v>577</v>
      </c>
      <c r="J234" s="13" t="s">
        <v>2638</v>
      </c>
      <c r="K234" s="13" t="s">
        <v>2791</v>
      </c>
      <c r="L234" s="13" t="s">
        <v>2791</v>
      </c>
      <c r="M234" s="13" t="s">
        <v>2807</v>
      </c>
      <c r="N234" s="13" t="s">
        <v>2807</v>
      </c>
      <c r="O234" s="47" t="s">
        <v>2823</v>
      </c>
      <c r="P234" s="13" t="s">
        <v>2823</v>
      </c>
      <c r="Q234" s="13" t="s">
        <v>50</v>
      </c>
      <c r="R234" s="13" t="s">
        <v>50</v>
      </c>
      <c r="S234" s="13" t="s">
        <v>2845</v>
      </c>
      <c r="T234" s="13" t="s">
        <v>2845</v>
      </c>
      <c r="U234" s="13" t="s">
        <v>2855</v>
      </c>
      <c r="V234" s="13" t="s">
        <v>2883</v>
      </c>
      <c r="W234" s="13" t="s">
        <v>4203</v>
      </c>
      <c r="X234" s="13" t="s">
        <v>4203</v>
      </c>
      <c r="Y234" s="13" t="s">
        <v>2909</v>
      </c>
      <c r="Z234" s="13" t="s">
        <v>2909</v>
      </c>
      <c r="AA234" s="13" t="s">
        <v>4204</v>
      </c>
      <c r="AB234" s="13" t="s">
        <v>4205</v>
      </c>
      <c r="AC234" s="13" t="s">
        <v>50</v>
      </c>
      <c r="AD234" s="13" t="s">
        <v>50</v>
      </c>
      <c r="AE234" s="13" t="s">
        <v>50</v>
      </c>
      <c r="AF234" s="13" t="s">
        <v>2948</v>
      </c>
      <c r="AG234" s="13" t="s">
        <v>2948</v>
      </c>
      <c r="AH234" s="13" t="s">
        <v>50</v>
      </c>
      <c r="AI234" s="13" t="s">
        <v>50</v>
      </c>
      <c r="AJ234" s="13" t="s">
        <v>2962</v>
      </c>
      <c r="AK234" s="13" t="s">
        <v>2962</v>
      </c>
      <c r="AL234" s="13" t="s">
        <v>50</v>
      </c>
      <c r="AM234" s="13" t="s">
        <v>50</v>
      </c>
      <c r="AN234" s="13" t="s">
        <v>50</v>
      </c>
      <c r="AO234" s="13" t="s">
        <v>50</v>
      </c>
      <c r="AP234" s="13" t="s">
        <v>50</v>
      </c>
      <c r="AQ234" s="13" t="s">
        <v>50</v>
      </c>
      <c r="AR234" s="13" t="s">
        <v>50</v>
      </c>
      <c r="AS234" s="13" t="s">
        <v>50</v>
      </c>
      <c r="AT234" s="13" t="s">
        <v>3670</v>
      </c>
      <c r="AU234" s="13" t="s">
        <v>2987</v>
      </c>
      <c r="AV234" s="13" t="s">
        <v>3024</v>
      </c>
      <c r="AW234" s="13" t="s">
        <v>3024</v>
      </c>
      <c r="AX234" s="13" t="s">
        <v>50</v>
      </c>
      <c r="AY234" s="13" t="s">
        <v>50</v>
      </c>
      <c r="AZ234" s="13" t="s">
        <v>50</v>
      </c>
      <c r="BA234" s="13" t="s">
        <v>9</v>
      </c>
      <c r="BB234" s="13" t="s">
        <v>9</v>
      </c>
      <c r="BC234" s="13" t="s">
        <v>9</v>
      </c>
      <c r="BD234" s="13" t="s">
        <v>3688</v>
      </c>
      <c r="BE234" s="13" t="s">
        <v>50</v>
      </c>
      <c r="BF234" s="13" t="s">
        <v>50</v>
      </c>
      <c r="BG234" s="13" t="s">
        <v>50</v>
      </c>
      <c r="BH234" s="13" t="s">
        <v>50</v>
      </c>
      <c r="BI234" s="13" t="s">
        <v>50</v>
      </c>
      <c r="BJ234" s="13" t="s">
        <v>3053</v>
      </c>
      <c r="BK234" s="13" t="s">
        <v>3071</v>
      </c>
      <c r="BL234" s="13" t="s">
        <v>3096</v>
      </c>
      <c r="BM234" s="13" t="s">
        <v>3120</v>
      </c>
      <c r="BN234" s="13" t="s">
        <v>50</v>
      </c>
      <c r="BO234" s="13" t="s">
        <v>50</v>
      </c>
      <c r="BP234" s="13" t="s">
        <v>50</v>
      </c>
      <c r="BQ234" s="13" t="s">
        <v>50</v>
      </c>
      <c r="BR234" s="13" t="s">
        <v>50</v>
      </c>
      <c r="BS234" s="13" t="s">
        <v>50</v>
      </c>
      <c r="BT234" s="13" t="s">
        <v>9</v>
      </c>
      <c r="BU234" s="13" t="s">
        <v>9</v>
      </c>
      <c r="BV234" s="13" t="s">
        <v>3147</v>
      </c>
      <c r="BW234" s="13" t="s">
        <v>3166</v>
      </c>
      <c r="BX234" s="13" t="s">
        <v>50</v>
      </c>
      <c r="BY234" s="13" t="s">
        <v>50</v>
      </c>
      <c r="BZ234" s="13" t="s">
        <v>3180</v>
      </c>
      <c r="CA234" s="13" t="s">
        <v>3698</v>
      </c>
      <c r="CB234" s="13" t="s">
        <v>50</v>
      </c>
      <c r="CC234" s="13" t="s">
        <v>3200</v>
      </c>
      <c r="CD234" s="13" t="s">
        <v>3200</v>
      </c>
      <c r="CE234" s="13" t="s">
        <v>50</v>
      </c>
      <c r="CF234" s="13" t="s">
        <v>50</v>
      </c>
      <c r="CG234" s="13" t="s">
        <v>50</v>
      </c>
      <c r="CH234" s="13" t="s">
        <v>3209</v>
      </c>
      <c r="CI234" s="13" t="s">
        <v>3209</v>
      </c>
      <c r="CJ234" s="13" t="s">
        <v>3239</v>
      </c>
      <c r="CK234" s="13" t="s">
        <v>3252</v>
      </c>
      <c r="CL234" s="13" t="s">
        <v>3266</v>
      </c>
      <c r="CM234" s="13" t="s">
        <v>3266</v>
      </c>
      <c r="CN234" s="13" t="s">
        <v>3252</v>
      </c>
      <c r="CO234" s="13" t="s">
        <v>3275</v>
      </c>
      <c r="CP234" s="13" t="s">
        <v>3275</v>
      </c>
      <c r="CQ234" s="13" t="s">
        <v>50</v>
      </c>
      <c r="CR234" s="13" t="s">
        <v>50</v>
      </c>
      <c r="CS234" s="13" t="s">
        <v>50</v>
      </c>
      <c r="CT234" s="13" t="s">
        <v>50</v>
      </c>
      <c r="CU234" s="13" t="s">
        <v>3289</v>
      </c>
      <c r="CV234" s="13" t="s">
        <v>3289</v>
      </c>
      <c r="CW234" s="13" t="s">
        <v>50</v>
      </c>
      <c r="CX234" s="13" t="s">
        <v>50</v>
      </c>
      <c r="CY234" s="13" t="s">
        <v>2948</v>
      </c>
      <c r="CZ234" s="13" t="s">
        <v>2948</v>
      </c>
      <c r="DA234" s="13" t="s">
        <v>3305</v>
      </c>
      <c r="DB234" s="13" t="s">
        <v>3316</v>
      </c>
      <c r="DC234" s="13" t="s">
        <v>50</v>
      </c>
      <c r="DD234" s="13" t="s">
        <v>3321</v>
      </c>
      <c r="DE234" s="13" t="s">
        <v>3329</v>
      </c>
      <c r="DF234" s="13" t="s">
        <v>3329</v>
      </c>
      <c r="DG234" s="13" t="s">
        <v>3349</v>
      </c>
      <c r="DH234" s="13" t="s">
        <v>2948</v>
      </c>
      <c r="DI234" s="13" t="s">
        <v>9</v>
      </c>
      <c r="DJ234" s="13" t="s">
        <v>50</v>
      </c>
      <c r="DK234" s="13" t="s">
        <v>50</v>
      </c>
      <c r="DL234" s="13" t="s">
        <v>3365</v>
      </c>
      <c r="DM234" s="13" t="s">
        <v>50</v>
      </c>
      <c r="DN234" s="13" t="s">
        <v>50</v>
      </c>
      <c r="DO234" s="13" t="s">
        <v>50</v>
      </c>
      <c r="DP234" s="13" t="s">
        <v>3380</v>
      </c>
      <c r="DQ234" s="13" t="s">
        <v>3380</v>
      </c>
      <c r="DR234" s="13" t="s">
        <v>50</v>
      </c>
      <c r="DS234" s="68" t="s">
        <v>50</v>
      </c>
      <c r="DT234" s="13" t="s">
        <v>50</v>
      </c>
      <c r="DU234" s="13" t="s">
        <v>50</v>
      </c>
      <c r="DV234" s="13" t="s">
        <v>50</v>
      </c>
      <c r="DW234" s="13" t="s">
        <v>3390</v>
      </c>
      <c r="DX234" s="68" t="s">
        <v>3393</v>
      </c>
      <c r="DY234" s="13" t="s">
        <v>2948</v>
      </c>
      <c r="DZ234" s="13" t="s">
        <v>2948</v>
      </c>
      <c r="EA234" s="13" t="s">
        <v>50</v>
      </c>
      <c r="EB234" s="13" t="s">
        <v>3405</v>
      </c>
      <c r="EC234" s="13" t="s">
        <v>3415</v>
      </c>
      <c r="ED234" s="13" t="s">
        <v>3415</v>
      </c>
      <c r="EE234" s="13" t="s">
        <v>3433</v>
      </c>
      <c r="EF234" s="13" t="s">
        <v>50</v>
      </c>
      <c r="EG234" s="13" t="s">
        <v>50</v>
      </c>
      <c r="EH234" s="13" t="s">
        <v>3461</v>
      </c>
      <c r="EI234" s="13" t="s">
        <v>3461</v>
      </c>
      <c r="EJ234" s="13" t="s">
        <v>3461</v>
      </c>
      <c r="EK234" s="13" t="s">
        <v>3461</v>
      </c>
      <c r="EL234" s="99"/>
      <c r="EM234" s="99"/>
    </row>
    <row r="235" spans="1:143" s="13" customFormat="1" ht="43.5" customHeight="1" x14ac:dyDescent="0.25">
      <c r="A235" s="14" t="s">
        <v>514</v>
      </c>
      <c r="B235" s="98"/>
      <c r="C235" s="98"/>
      <c r="D235" s="98"/>
      <c r="E235" s="98"/>
      <c r="F235" s="98"/>
      <c r="G235" s="93" t="s">
        <v>1519</v>
      </c>
      <c r="H235" s="14" t="s">
        <v>5</v>
      </c>
      <c r="I235" s="14" t="s">
        <v>577</v>
      </c>
      <c r="J235" s="68"/>
      <c r="M235" s="13" t="s">
        <v>1521</v>
      </c>
      <c r="N235" s="13" t="s">
        <v>1521</v>
      </c>
      <c r="O235" s="47" t="s">
        <v>9</v>
      </c>
      <c r="P235" s="13" t="s">
        <v>9</v>
      </c>
      <c r="S235" s="13" t="s">
        <v>9</v>
      </c>
      <c r="T235" s="13" t="s">
        <v>9</v>
      </c>
      <c r="V235" s="13" t="s">
        <v>9</v>
      </c>
      <c r="W235" s="13" t="s">
        <v>1522</v>
      </c>
      <c r="X235" s="13" t="s">
        <v>1522</v>
      </c>
      <c r="AA235" s="13" t="s">
        <v>1522</v>
      </c>
      <c r="AB235" s="13" t="s">
        <v>1522</v>
      </c>
      <c r="AC235" s="68"/>
      <c r="AN235" s="13" t="s">
        <v>1522</v>
      </c>
      <c r="AO235" s="13" t="s">
        <v>1522</v>
      </c>
      <c r="AT235" s="13" t="s">
        <v>9</v>
      </c>
      <c r="AU235" s="13" t="s">
        <v>9</v>
      </c>
      <c r="BD235" s="13" t="s">
        <v>1522</v>
      </c>
      <c r="BJ235" s="13" t="s">
        <v>1522</v>
      </c>
      <c r="BK235" s="13" t="s">
        <v>1522</v>
      </c>
      <c r="BL235" s="13" t="s">
        <v>9</v>
      </c>
      <c r="BM235" s="13" t="s">
        <v>9</v>
      </c>
      <c r="BX235" s="13" t="s">
        <v>9</v>
      </c>
      <c r="BY235" s="13" t="s">
        <v>9</v>
      </c>
      <c r="CB235" s="13" t="s">
        <v>1522</v>
      </c>
      <c r="CJ235" s="13" t="s">
        <v>9</v>
      </c>
      <c r="CK235" s="13" t="s">
        <v>9</v>
      </c>
      <c r="CL235" s="13" t="s">
        <v>1522</v>
      </c>
      <c r="CM235" s="13" t="s">
        <v>1522</v>
      </c>
      <c r="CO235" s="13" t="s">
        <v>9</v>
      </c>
      <c r="CP235" s="13" t="s">
        <v>9</v>
      </c>
      <c r="DA235" s="13" t="s">
        <v>9</v>
      </c>
      <c r="DB235" s="13" t="s">
        <v>9</v>
      </c>
      <c r="DD235" s="13" t="s">
        <v>1522</v>
      </c>
      <c r="DI235" s="13" t="s">
        <v>1522</v>
      </c>
      <c r="DP235" s="13" t="s">
        <v>1522</v>
      </c>
      <c r="DS235" s="68"/>
      <c r="DX235" s="68"/>
      <c r="DY235" s="68"/>
      <c r="EA235" s="13" t="s">
        <v>1522</v>
      </c>
      <c r="EE235" s="13" t="s">
        <v>1522</v>
      </c>
      <c r="EF235" s="13" t="s">
        <v>9</v>
      </c>
      <c r="EG235" s="13" t="s">
        <v>9</v>
      </c>
      <c r="EH235" s="13" t="s">
        <v>1522</v>
      </c>
      <c r="EI235" s="13" t="s">
        <v>1522</v>
      </c>
      <c r="EJ235" s="13" t="s">
        <v>1522</v>
      </c>
      <c r="EK235" s="13" t="s">
        <v>1522</v>
      </c>
      <c r="EL235" s="99"/>
      <c r="EM235" s="99"/>
    </row>
    <row r="236" spans="1:143" s="13" customFormat="1" ht="15" x14ac:dyDescent="0.25">
      <c r="A236" s="14" t="s">
        <v>518</v>
      </c>
      <c r="B236" s="98">
        <v>58</v>
      </c>
      <c r="C236" s="98">
        <v>16384</v>
      </c>
      <c r="D236" s="98"/>
      <c r="E236" s="98">
        <v>2</v>
      </c>
      <c r="F236" s="98"/>
      <c r="G236" s="93" t="s">
        <v>519</v>
      </c>
      <c r="H236" s="14" t="s">
        <v>5</v>
      </c>
      <c r="I236" s="14" t="s">
        <v>577</v>
      </c>
      <c r="J236" s="13" t="s">
        <v>9</v>
      </c>
      <c r="K236" s="13" t="s">
        <v>9</v>
      </c>
      <c r="L236" s="13" t="s">
        <v>9</v>
      </c>
      <c r="M236" s="13" t="s">
        <v>9</v>
      </c>
      <c r="N236" s="13" t="s">
        <v>9</v>
      </c>
      <c r="O236" s="47" t="s">
        <v>9</v>
      </c>
      <c r="P236" s="13" t="s">
        <v>9</v>
      </c>
      <c r="Q236" s="13" t="s">
        <v>9</v>
      </c>
      <c r="R236" s="13" t="s">
        <v>9</v>
      </c>
      <c r="S236" s="13" t="s">
        <v>9</v>
      </c>
      <c r="T236" s="13" t="s">
        <v>2848</v>
      </c>
      <c r="U236" s="13" t="s">
        <v>9</v>
      </c>
      <c r="V236" s="13" t="s">
        <v>9</v>
      </c>
      <c r="W236" s="13" t="s">
        <v>9</v>
      </c>
      <c r="X236" s="13" t="s">
        <v>2903</v>
      </c>
      <c r="Y236" s="13" t="s">
        <v>2910</v>
      </c>
      <c r="Z236" s="13" t="s">
        <v>9</v>
      </c>
      <c r="AA236" s="13" t="s">
        <v>2918</v>
      </c>
      <c r="AB236" s="13" t="s">
        <v>9</v>
      </c>
      <c r="AC236" s="13" t="s">
        <v>9</v>
      </c>
      <c r="AD236" s="13" t="s">
        <v>9</v>
      </c>
      <c r="AE236" s="13" t="s">
        <v>9</v>
      </c>
      <c r="AF236" s="13" t="s">
        <v>9</v>
      </c>
      <c r="AG236" s="13" t="s">
        <v>9</v>
      </c>
      <c r="AH236" s="13" t="s">
        <v>2951</v>
      </c>
      <c r="AI236" s="13" t="s">
        <v>3526</v>
      </c>
      <c r="AJ236" s="13" t="s">
        <v>2952</v>
      </c>
      <c r="AK236" s="13" t="s">
        <v>9</v>
      </c>
      <c r="AL236" s="13" t="s">
        <v>50</v>
      </c>
      <c r="AM236" s="13" t="s">
        <v>50</v>
      </c>
      <c r="AN236" s="13" t="s">
        <v>10</v>
      </c>
      <c r="AO236" s="13" t="s">
        <v>9</v>
      </c>
      <c r="AP236" s="13" t="s">
        <v>9</v>
      </c>
      <c r="AQ236" s="13" t="s">
        <v>50</v>
      </c>
      <c r="AR236" s="13" t="s">
        <v>9</v>
      </c>
      <c r="AS236" s="13" t="s">
        <v>9</v>
      </c>
      <c r="AT236" s="13" t="s">
        <v>9</v>
      </c>
      <c r="AU236" s="13" t="s">
        <v>2988</v>
      </c>
      <c r="AV236" s="13" t="s">
        <v>50</v>
      </c>
      <c r="AW236" s="13" t="s">
        <v>9</v>
      </c>
      <c r="AX236" s="13" t="s">
        <v>50</v>
      </c>
      <c r="AY236" s="13" t="s">
        <v>50</v>
      </c>
      <c r="AZ236" s="13" t="s">
        <v>9</v>
      </c>
      <c r="BA236" s="13" t="s">
        <v>9</v>
      </c>
      <c r="BB236" s="13" t="s">
        <v>9</v>
      </c>
      <c r="BC236" s="13" t="s">
        <v>9</v>
      </c>
      <c r="BD236" s="13" t="s">
        <v>9</v>
      </c>
      <c r="BE236" s="13" t="s">
        <v>50</v>
      </c>
      <c r="BF236" s="13" t="s">
        <v>50</v>
      </c>
      <c r="BG236" s="13" t="s">
        <v>9</v>
      </c>
      <c r="BH236" s="13" t="s">
        <v>9</v>
      </c>
      <c r="BI236" s="13" t="s">
        <v>9</v>
      </c>
      <c r="BJ236" s="13" t="s">
        <v>9</v>
      </c>
      <c r="BK236" s="13" t="s">
        <v>9</v>
      </c>
      <c r="BL236" s="13" t="s">
        <v>9</v>
      </c>
      <c r="BM236" s="13" t="s">
        <v>9</v>
      </c>
      <c r="BN236" s="13" t="s">
        <v>9</v>
      </c>
      <c r="BO236" s="13" t="s">
        <v>9</v>
      </c>
      <c r="BP236" s="13" t="s">
        <v>9</v>
      </c>
      <c r="BQ236" s="13" t="s">
        <v>9</v>
      </c>
      <c r="BR236" s="13" t="s">
        <v>9</v>
      </c>
      <c r="BS236" s="13" t="s">
        <v>9</v>
      </c>
      <c r="BT236" s="13" t="s">
        <v>3130</v>
      </c>
      <c r="BU236" s="13" t="s">
        <v>9</v>
      </c>
      <c r="BV236" s="13" t="s">
        <v>9</v>
      </c>
      <c r="BW236" s="13" t="s">
        <v>9</v>
      </c>
      <c r="BX236" s="13" t="s">
        <v>9</v>
      </c>
      <c r="BY236" s="13" t="s">
        <v>9</v>
      </c>
      <c r="BZ236" s="13" t="s">
        <v>3760</v>
      </c>
      <c r="CA236" s="13" t="s">
        <v>50</v>
      </c>
      <c r="CB236" s="13" t="s">
        <v>9</v>
      </c>
      <c r="CC236" s="13" t="s">
        <v>9</v>
      </c>
      <c r="CD236" s="13" t="s">
        <v>9</v>
      </c>
      <c r="CE236" s="13" t="s">
        <v>50</v>
      </c>
      <c r="CF236" s="13" t="s">
        <v>50</v>
      </c>
      <c r="CG236" s="13" t="s">
        <v>9</v>
      </c>
      <c r="CH236" s="13" t="s">
        <v>9</v>
      </c>
      <c r="CI236" s="13" t="s">
        <v>50</v>
      </c>
      <c r="CJ236" s="13" t="s">
        <v>9</v>
      </c>
      <c r="CK236" s="13" t="s">
        <v>9</v>
      </c>
      <c r="CL236" s="13" t="s">
        <v>9</v>
      </c>
      <c r="CM236" s="13" t="s">
        <v>9</v>
      </c>
      <c r="CN236" s="13" t="s">
        <v>9</v>
      </c>
      <c r="CO236" s="13" t="s">
        <v>3277</v>
      </c>
      <c r="CP236" s="13" t="s">
        <v>3277</v>
      </c>
      <c r="CQ236" s="13" t="s">
        <v>9</v>
      </c>
      <c r="CR236" s="13" t="s">
        <v>3278</v>
      </c>
      <c r="CS236" s="13" t="s">
        <v>9</v>
      </c>
      <c r="CT236" s="13" t="s">
        <v>9</v>
      </c>
      <c r="CU236" s="13" t="s">
        <v>50</v>
      </c>
      <c r="CV236" s="13" t="s">
        <v>9</v>
      </c>
      <c r="CW236" s="13" t="s">
        <v>9</v>
      </c>
      <c r="CX236" s="13" t="s">
        <v>9</v>
      </c>
      <c r="CY236" s="13" t="s">
        <v>3294</v>
      </c>
      <c r="CZ236" s="13" t="s">
        <v>9</v>
      </c>
      <c r="DA236" s="13" t="s">
        <v>3306</v>
      </c>
      <c r="DB236" s="13" t="s">
        <v>3317</v>
      </c>
      <c r="DC236" s="13" t="s">
        <v>50</v>
      </c>
      <c r="DD236" s="13" t="s">
        <v>3322</v>
      </c>
      <c r="DE236" s="13" t="s">
        <v>9</v>
      </c>
      <c r="DF236" s="13" t="s">
        <v>9</v>
      </c>
      <c r="DG236" s="13" t="s">
        <v>9</v>
      </c>
      <c r="DH236" s="13" t="s">
        <v>9</v>
      </c>
      <c r="DI236" s="13" t="s">
        <v>3355</v>
      </c>
      <c r="DJ236" s="13" t="s">
        <v>9</v>
      </c>
      <c r="DK236" s="13" t="s">
        <v>9</v>
      </c>
      <c r="DL236" s="13" t="s">
        <v>50</v>
      </c>
      <c r="DM236" s="13" t="s">
        <v>50</v>
      </c>
      <c r="DN236" s="13" t="s">
        <v>9</v>
      </c>
      <c r="DO236" s="13" t="s">
        <v>9</v>
      </c>
      <c r="DP236" s="13" t="s">
        <v>3381</v>
      </c>
      <c r="DQ236" s="13" t="s">
        <v>3384</v>
      </c>
      <c r="DR236" s="13" t="s">
        <v>50</v>
      </c>
      <c r="DS236" s="68" t="s">
        <v>9</v>
      </c>
      <c r="DT236" s="13" t="s">
        <v>3386</v>
      </c>
      <c r="DU236" s="13" t="s">
        <v>9</v>
      </c>
      <c r="DV236" s="13" t="s">
        <v>9</v>
      </c>
      <c r="DW236" s="13" t="s">
        <v>9</v>
      </c>
      <c r="DX236" s="68" t="s">
        <v>9</v>
      </c>
      <c r="DY236" s="13" t="s">
        <v>3394</v>
      </c>
      <c r="DZ236" s="13" t="s">
        <v>9</v>
      </c>
      <c r="EA236" s="13" t="s">
        <v>3395</v>
      </c>
      <c r="EB236" s="13" t="s">
        <v>9</v>
      </c>
      <c r="EC236" s="13" t="s">
        <v>3416</v>
      </c>
      <c r="ED236" s="13" t="s">
        <v>9</v>
      </c>
      <c r="EE236" s="13" t="s">
        <v>9</v>
      </c>
      <c r="EF236" s="13" t="s">
        <v>3437</v>
      </c>
      <c r="EG236" s="13" t="s">
        <v>3438</v>
      </c>
      <c r="EH236" s="13" t="s">
        <v>9</v>
      </c>
      <c r="EI236" s="13" t="s">
        <v>3467</v>
      </c>
      <c r="EJ236" s="13" t="s">
        <v>3468</v>
      </c>
      <c r="EK236" s="13" t="s">
        <v>3469</v>
      </c>
      <c r="EL236" s="99"/>
      <c r="EM236" s="99"/>
    </row>
    <row r="237" spans="1:143" s="13" customFormat="1" ht="15" x14ac:dyDescent="0.25">
      <c r="A237" s="14" t="s">
        <v>517</v>
      </c>
      <c r="B237" s="98">
        <v>60</v>
      </c>
      <c r="C237" s="98">
        <v>1</v>
      </c>
      <c r="D237" s="98"/>
      <c r="E237" s="98">
        <v>2</v>
      </c>
      <c r="F237" s="98"/>
      <c r="G237" s="93" t="s">
        <v>535</v>
      </c>
      <c r="H237" s="14" t="s">
        <v>5</v>
      </c>
      <c r="I237" s="14" t="s">
        <v>577</v>
      </c>
      <c r="J237" s="13" t="s">
        <v>2639</v>
      </c>
      <c r="K237" s="13" t="s">
        <v>2792</v>
      </c>
      <c r="L237" s="13" t="s">
        <v>2792</v>
      </c>
      <c r="M237" s="13" t="s">
        <v>2808</v>
      </c>
      <c r="N237" s="13" t="s">
        <v>2808</v>
      </c>
      <c r="O237" s="47" t="s">
        <v>9</v>
      </c>
      <c r="P237" s="13" t="s">
        <v>9</v>
      </c>
      <c r="Q237" s="13" t="s">
        <v>50</v>
      </c>
      <c r="R237" s="13" t="s">
        <v>50</v>
      </c>
      <c r="S237" s="13" t="s">
        <v>2846</v>
      </c>
      <c r="T237" s="13" t="s">
        <v>2846</v>
      </c>
      <c r="U237" s="13" t="s">
        <v>9</v>
      </c>
      <c r="V237" s="13" t="s">
        <v>2884</v>
      </c>
      <c r="W237" s="13" t="s">
        <v>2902</v>
      </c>
      <c r="X237" s="13" t="s">
        <v>2902</v>
      </c>
      <c r="Y237" s="13" t="s">
        <v>2902</v>
      </c>
      <c r="Z237" s="13" t="s">
        <v>2902</v>
      </c>
      <c r="AA237" s="13" t="s">
        <v>2902</v>
      </c>
      <c r="AB237" s="13" t="s">
        <v>9</v>
      </c>
      <c r="AC237" s="13" t="s">
        <v>50</v>
      </c>
      <c r="AD237" s="13" t="s">
        <v>50</v>
      </c>
      <c r="AE237" s="13" t="s">
        <v>50</v>
      </c>
      <c r="AF237" s="13" t="s">
        <v>2949</v>
      </c>
      <c r="AG237" s="13" t="s">
        <v>2949</v>
      </c>
      <c r="AH237" s="13" t="s">
        <v>50</v>
      </c>
      <c r="AI237" s="13" t="s">
        <v>50</v>
      </c>
      <c r="AJ237" s="13" t="s">
        <v>9</v>
      </c>
      <c r="AK237" s="13" t="s">
        <v>9</v>
      </c>
      <c r="AL237" s="13" t="s">
        <v>50</v>
      </c>
      <c r="AM237" s="13" t="s">
        <v>50</v>
      </c>
      <c r="AN237" s="13" t="s">
        <v>50</v>
      </c>
      <c r="AO237" s="13" t="s">
        <v>50</v>
      </c>
      <c r="AP237" s="13" t="s">
        <v>50</v>
      </c>
      <c r="AQ237" s="13" t="s">
        <v>50</v>
      </c>
      <c r="AR237" s="13" t="s">
        <v>50</v>
      </c>
      <c r="AS237" s="13" t="s">
        <v>50</v>
      </c>
      <c r="AT237" s="13" t="s">
        <v>3671</v>
      </c>
      <c r="AU237" s="13" t="s">
        <v>2989</v>
      </c>
      <c r="AV237" s="13" t="s">
        <v>3025</v>
      </c>
      <c r="AW237" s="13" t="s">
        <v>3025</v>
      </c>
      <c r="AX237" s="13" t="s">
        <v>50</v>
      </c>
      <c r="AY237" s="13" t="s">
        <v>50</v>
      </c>
      <c r="AZ237" s="13" t="s">
        <v>50</v>
      </c>
      <c r="BA237" s="13" t="s">
        <v>9</v>
      </c>
      <c r="BB237" s="13" t="s">
        <v>9</v>
      </c>
      <c r="BC237" s="13" t="s">
        <v>9</v>
      </c>
      <c r="BD237" s="13" t="s">
        <v>9</v>
      </c>
      <c r="BE237" s="13" t="s">
        <v>50</v>
      </c>
      <c r="BF237" s="13" t="s">
        <v>50</v>
      </c>
      <c r="BG237" s="13" t="s">
        <v>50</v>
      </c>
      <c r="BH237" s="13" t="s">
        <v>50</v>
      </c>
      <c r="BI237" s="13" t="s">
        <v>50</v>
      </c>
      <c r="BJ237" s="13" t="s">
        <v>3054</v>
      </c>
      <c r="BK237" s="13" t="s">
        <v>3072</v>
      </c>
      <c r="BL237" s="13" t="s">
        <v>3097</v>
      </c>
      <c r="BM237" s="13" t="s">
        <v>3121</v>
      </c>
      <c r="BN237" s="13" t="s">
        <v>50</v>
      </c>
      <c r="BO237" s="13" t="s">
        <v>50</v>
      </c>
      <c r="BP237" s="13" t="s">
        <v>50</v>
      </c>
      <c r="BQ237" s="13" t="s">
        <v>50</v>
      </c>
      <c r="BR237" s="13" t="s">
        <v>50</v>
      </c>
      <c r="BS237" s="13" t="s">
        <v>50</v>
      </c>
      <c r="BT237" s="13" t="s">
        <v>9</v>
      </c>
      <c r="BU237" s="13" t="s">
        <v>9</v>
      </c>
      <c r="BV237" s="13" t="s">
        <v>3148</v>
      </c>
      <c r="BW237" s="13" t="s">
        <v>3148</v>
      </c>
      <c r="BX237" s="13" t="s">
        <v>50</v>
      </c>
      <c r="BY237" s="13" t="s">
        <v>50</v>
      </c>
      <c r="BZ237" s="13" t="s">
        <v>3181</v>
      </c>
      <c r="CA237" s="13" t="s">
        <v>3699</v>
      </c>
      <c r="CB237" s="13" t="s">
        <v>50</v>
      </c>
      <c r="CC237" s="13" t="s">
        <v>3201</v>
      </c>
      <c r="CD237" s="13" t="s">
        <v>3201</v>
      </c>
      <c r="CE237" s="13" t="s">
        <v>50</v>
      </c>
      <c r="CF237" s="13" t="s">
        <v>50</v>
      </c>
      <c r="CG237" s="13" t="s">
        <v>50</v>
      </c>
      <c r="CH237" s="13" t="s">
        <v>3210</v>
      </c>
      <c r="CI237" s="13" t="s">
        <v>3210</v>
      </c>
      <c r="CJ237" s="13" t="s">
        <v>9</v>
      </c>
      <c r="CK237" s="13" t="s">
        <v>9</v>
      </c>
      <c r="CL237" s="13" t="s">
        <v>3267</v>
      </c>
      <c r="CM237" s="13" t="s">
        <v>3267</v>
      </c>
      <c r="CN237" s="13" t="s">
        <v>9</v>
      </c>
      <c r="CO237" s="13" t="s">
        <v>9</v>
      </c>
      <c r="CP237" s="13" t="s">
        <v>9</v>
      </c>
      <c r="CQ237" s="13" t="s">
        <v>50</v>
      </c>
      <c r="CR237" s="13" t="s">
        <v>50</v>
      </c>
      <c r="CS237" s="13" t="s">
        <v>50</v>
      </c>
      <c r="CT237" s="13" t="s">
        <v>50</v>
      </c>
      <c r="CU237" s="13" t="s">
        <v>3290</v>
      </c>
      <c r="CV237" s="13" t="s">
        <v>3290</v>
      </c>
      <c r="CW237" s="13" t="s">
        <v>50</v>
      </c>
      <c r="CX237" s="13" t="s">
        <v>50</v>
      </c>
      <c r="CY237" s="13" t="s">
        <v>2949</v>
      </c>
      <c r="CZ237" s="13" t="s">
        <v>2949</v>
      </c>
      <c r="DA237" s="13" t="s">
        <v>9</v>
      </c>
      <c r="DB237" s="13" t="s">
        <v>9</v>
      </c>
      <c r="DC237" s="13" t="s">
        <v>50</v>
      </c>
      <c r="DD237" s="13" t="s">
        <v>9</v>
      </c>
      <c r="DE237" s="13" t="s">
        <v>3330</v>
      </c>
      <c r="DF237" s="13" t="s">
        <v>3330</v>
      </c>
      <c r="DG237" s="13" t="s">
        <v>9</v>
      </c>
      <c r="DH237" s="13" t="s">
        <v>2949</v>
      </c>
      <c r="DI237" s="13" t="s">
        <v>9</v>
      </c>
      <c r="DJ237" s="13" t="s">
        <v>50</v>
      </c>
      <c r="DK237" s="13" t="s">
        <v>50</v>
      </c>
      <c r="DL237" s="13" t="s">
        <v>3366</v>
      </c>
      <c r="DM237" s="13" t="s">
        <v>50</v>
      </c>
      <c r="DN237" s="13" t="s">
        <v>50</v>
      </c>
      <c r="DO237" s="13" t="s">
        <v>50</v>
      </c>
      <c r="DP237" s="13" t="s">
        <v>3382</v>
      </c>
      <c r="DQ237" s="13" t="s">
        <v>3382</v>
      </c>
      <c r="DR237" s="13" t="s">
        <v>50</v>
      </c>
      <c r="DS237" s="68" t="s">
        <v>50</v>
      </c>
      <c r="DT237" s="13" t="s">
        <v>50</v>
      </c>
      <c r="DU237" s="13" t="s">
        <v>50</v>
      </c>
      <c r="DV237" s="13" t="s">
        <v>50</v>
      </c>
      <c r="DW237" s="13" t="s">
        <v>9</v>
      </c>
      <c r="DX237" s="68" t="s">
        <v>9</v>
      </c>
      <c r="DY237" s="13" t="s">
        <v>2949</v>
      </c>
      <c r="DZ237" s="13" t="s">
        <v>2949</v>
      </c>
      <c r="EA237" s="13" t="s">
        <v>50</v>
      </c>
      <c r="EB237" s="13" t="s">
        <v>9</v>
      </c>
      <c r="EC237" s="13" t="s">
        <v>9</v>
      </c>
      <c r="ED237" s="13" t="s">
        <v>9</v>
      </c>
      <c r="EE237" s="13" t="s">
        <v>3434</v>
      </c>
      <c r="EF237" s="13" t="s">
        <v>50</v>
      </c>
      <c r="EG237" s="13" t="s">
        <v>50</v>
      </c>
      <c r="EH237" s="13" t="s">
        <v>3462</v>
      </c>
      <c r="EI237" s="13" t="s">
        <v>3462</v>
      </c>
      <c r="EJ237" s="13" t="s">
        <v>3462</v>
      </c>
      <c r="EK237" s="13" t="s">
        <v>3462</v>
      </c>
      <c r="EL237" s="99"/>
      <c r="EM237" s="99"/>
    </row>
    <row r="238" spans="1:143" s="13" customFormat="1" ht="15" x14ac:dyDescent="0.25">
      <c r="A238" s="14" t="s">
        <v>520</v>
      </c>
      <c r="B238" s="98"/>
      <c r="C238" s="98"/>
      <c r="D238" s="98"/>
      <c r="E238" s="98"/>
      <c r="F238" s="98"/>
      <c r="G238" s="93" t="s">
        <v>550</v>
      </c>
      <c r="H238" s="14" t="s">
        <v>199</v>
      </c>
      <c r="I238" s="14" t="s">
        <v>579</v>
      </c>
      <c r="J238" s="68"/>
      <c r="M238" s="13" t="s">
        <v>9</v>
      </c>
      <c r="N238" s="13" t="s">
        <v>9</v>
      </c>
      <c r="O238" s="47" t="s">
        <v>9</v>
      </c>
      <c r="P238" s="13" t="s">
        <v>9</v>
      </c>
      <c r="S238" s="13" t="s">
        <v>564</v>
      </c>
      <c r="T238" s="13" t="s">
        <v>564</v>
      </c>
      <c r="W238" s="13" t="s">
        <v>566</v>
      </c>
      <c r="X238" s="13" t="s">
        <v>566</v>
      </c>
      <c r="AA238" s="13" t="s">
        <v>566</v>
      </c>
      <c r="AB238" s="13" t="s">
        <v>566</v>
      </c>
      <c r="AN238" s="13" t="s">
        <v>564</v>
      </c>
      <c r="AO238" s="13" t="s">
        <v>564</v>
      </c>
      <c r="AT238" s="13" t="s">
        <v>9</v>
      </c>
      <c r="AU238" s="13" t="s">
        <v>564</v>
      </c>
      <c r="BD238" s="13" t="s">
        <v>564</v>
      </c>
      <c r="BJ238" s="13" t="s">
        <v>9</v>
      </c>
      <c r="BK238" s="13" t="s">
        <v>9</v>
      </c>
      <c r="BL238" s="13" t="s">
        <v>566</v>
      </c>
      <c r="BM238" s="13" t="s">
        <v>566</v>
      </c>
      <c r="BX238" s="13" t="s">
        <v>564</v>
      </c>
      <c r="BY238" s="13" t="s">
        <v>564</v>
      </c>
      <c r="CB238" s="13" t="s">
        <v>9</v>
      </c>
      <c r="CJ238" s="13" t="s">
        <v>9</v>
      </c>
      <c r="CK238" s="13" t="s">
        <v>9</v>
      </c>
      <c r="CL238" s="13" t="s">
        <v>9</v>
      </c>
      <c r="CM238" s="13" t="s">
        <v>9</v>
      </c>
      <c r="CO238" s="13" t="s">
        <v>566</v>
      </c>
      <c r="CP238" s="13" t="s">
        <v>566</v>
      </c>
      <c r="DA238" s="13" t="s">
        <v>564</v>
      </c>
      <c r="DB238" s="13" t="s">
        <v>564</v>
      </c>
      <c r="DD238" s="13" t="s">
        <v>564</v>
      </c>
      <c r="DI238" s="13" t="s">
        <v>9</v>
      </c>
      <c r="DP238" s="13" t="s">
        <v>564</v>
      </c>
      <c r="DS238" s="68"/>
      <c r="DX238" s="68"/>
      <c r="DY238" s="68"/>
      <c r="EA238" s="13" t="s">
        <v>565</v>
      </c>
      <c r="EE238" s="13" t="s">
        <v>564</v>
      </c>
      <c r="EF238" s="13" t="s">
        <v>564</v>
      </c>
      <c r="EG238" s="13" t="s">
        <v>564</v>
      </c>
      <c r="EH238" s="13" t="s">
        <v>565</v>
      </c>
      <c r="EI238" s="13" t="s">
        <v>565</v>
      </c>
      <c r="EJ238" s="13" t="s">
        <v>565</v>
      </c>
      <c r="EK238" s="13" t="s">
        <v>565</v>
      </c>
      <c r="EL238" s="99"/>
      <c r="EM238" s="99"/>
    </row>
    <row r="239" spans="1:143" s="13" customFormat="1" ht="15" x14ac:dyDescent="0.25">
      <c r="A239" s="14" t="s">
        <v>522</v>
      </c>
      <c r="B239" s="98">
        <v>61</v>
      </c>
      <c r="C239" s="98">
        <v>1</v>
      </c>
      <c r="D239" s="98"/>
      <c r="E239" s="98">
        <v>2</v>
      </c>
      <c r="F239" s="98"/>
      <c r="G239" s="93" t="s">
        <v>536</v>
      </c>
      <c r="H239" s="14" t="s">
        <v>5</v>
      </c>
      <c r="I239" s="14" t="s">
        <v>577</v>
      </c>
      <c r="J239" s="13" t="s">
        <v>9</v>
      </c>
      <c r="K239" s="13" t="s">
        <v>2792</v>
      </c>
      <c r="L239" s="13" t="s">
        <v>2792</v>
      </c>
      <c r="M239" s="13" t="s">
        <v>9</v>
      </c>
      <c r="N239" s="13" t="s">
        <v>9</v>
      </c>
      <c r="O239" s="47" t="s">
        <v>9</v>
      </c>
      <c r="P239" s="13" t="s">
        <v>9</v>
      </c>
      <c r="Q239" s="13" t="s">
        <v>50</v>
      </c>
      <c r="R239" s="13" t="s">
        <v>50</v>
      </c>
      <c r="S239" s="13" t="s">
        <v>9</v>
      </c>
      <c r="T239" s="13" t="s">
        <v>9</v>
      </c>
      <c r="U239" s="13" t="s">
        <v>9</v>
      </c>
      <c r="V239" s="13" t="s">
        <v>9</v>
      </c>
      <c r="W239" s="13" t="s">
        <v>9</v>
      </c>
      <c r="X239" s="13" t="s">
        <v>9</v>
      </c>
      <c r="Y239" s="13" t="s">
        <v>9</v>
      </c>
      <c r="Z239" s="13" t="s">
        <v>9</v>
      </c>
      <c r="AA239" s="13" t="s">
        <v>9</v>
      </c>
      <c r="AB239" s="13" t="s">
        <v>9</v>
      </c>
      <c r="AC239" s="13" t="s">
        <v>50</v>
      </c>
      <c r="AD239" s="13" t="s">
        <v>50</v>
      </c>
      <c r="AE239" s="13" t="s">
        <v>50</v>
      </c>
      <c r="AF239" s="13" t="s">
        <v>2949</v>
      </c>
      <c r="AG239" s="13" t="s">
        <v>2949</v>
      </c>
      <c r="AH239" s="13" t="s">
        <v>50</v>
      </c>
      <c r="AI239" s="13" t="s">
        <v>50</v>
      </c>
      <c r="AJ239" s="13" t="s">
        <v>9</v>
      </c>
      <c r="AK239" s="13" t="s">
        <v>9</v>
      </c>
      <c r="AL239" s="13" t="s">
        <v>50</v>
      </c>
      <c r="AM239" s="13" t="s">
        <v>50</v>
      </c>
      <c r="AN239" s="13" t="s">
        <v>50</v>
      </c>
      <c r="AO239" s="13" t="s">
        <v>50</v>
      </c>
      <c r="AP239" s="13" t="s">
        <v>50</v>
      </c>
      <c r="AQ239" s="13" t="s">
        <v>50</v>
      </c>
      <c r="AR239" s="13" t="s">
        <v>50</v>
      </c>
      <c r="AS239" s="13" t="s">
        <v>50</v>
      </c>
      <c r="AT239" s="13" t="s">
        <v>9</v>
      </c>
      <c r="AU239" s="13" t="s">
        <v>9</v>
      </c>
      <c r="AV239" s="13" t="s">
        <v>3026</v>
      </c>
      <c r="AW239" s="13" t="s">
        <v>3026</v>
      </c>
      <c r="AX239" s="13" t="s">
        <v>50</v>
      </c>
      <c r="AY239" s="13" t="s">
        <v>50</v>
      </c>
      <c r="AZ239" s="13" t="s">
        <v>50</v>
      </c>
      <c r="BA239" s="13" t="s">
        <v>9</v>
      </c>
      <c r="BB239" s="13" t="s">
        <v>9</v>
      </c>
      <c r="BC239" s="13" t="s">
        <v>9</v>
      </c>
      <c r="BD239" s="13" t="s">
        <v>9</v>
      </c>
      <c r="BE239" s="13" t="s">
        <v>50</v>
      </c>
      <c r="BF239" s="13" t="s">
        <v>50</v>
      </c>
      <c r="BG239" s="13" t="s">
        <v>50</v>
      </c>
      <c r="BH239" s="13" t="s">
        <v>50</v>
      </c>
      <c r="BI239" s="13" t="s">
        <v>50</v>
      </c>
      <c r="BJ239" s="13" t="s">
        <v>9</v>
      </c>
      <c r="BK239" s="13" t="s">
        <v>9</v>
      </c>
      <c r="BL239" s="13" t="s">
        <v>3098</v>
      </c>
      <c r="BM239" s="13" t="s">
        <v>3122</v>
      </c>
      <c r="BN239" s="13" t="s">
        <v>50</v>
      </c>
      <c r="BO239" s="13" t="s">
        <v>50</v>
      </c>
      <c r="BP239" s="13" t="s">
        <v>50</v>
      </c>
      <c r="BQ239" s="13" t="s">
        <v>50</v>
      </c>
      <c r="BR239" s="13" t="s">
        <v>50</v>
      </c>
      <c r="BS239" s="13" t="s">
        <v>50</v>
      </c>
      <c r="BT239" s="13" t="s">
        <v>9</v>
      </c>
      <c r="BU239" s="13" t="s">
        <v>9</v>
      </c>
      <c r="BV239" s="13" t="s">
        <v>9</v>
      </c>
      <c r="BW239" s="13" t="s">
        <v>9</v>
      </c>
      <c r="BX239" s="13" t="s">
        <v>50</v>
      </c>
      <c r="BY239" s="13" t="s">
        <v>50</v>
      </c>
      <c r="BZ239" s="13" t="s">
        <v>9</v>
      </c>
      <c r="CA239" s="13" t="s">
        <v>9</v>
      </c>
      <c r="CB239" s="13" t="s">
        <v>50</v>
      </c>
      <c r="CC239" s="13" t="s">
        <v>9</v>
      </c>
      <c r="CD239" s="13" t="s">
        <v>9</v>
      </c>
      <c r="CE239" s="13" t="s">
        <v>50</v>
      </c>
      <c r="CF239" s="13" t="s">
        <v>50</v>
      </c>
      <c r="CG239" s="13" t="s">
        <v>50</v>
      </c>
      <c r="CH239" s="13" t="s">
        <v>3210</v>
      </c>
      <c r="CI239" s="13" t="s">
        <v>3210</v>
      </c>
      <c r="CJ239" s="13" t="s">
        <v>3240</v>
      </c>
      <c r="CK239" s="13" t="s">
        <v>3240</v>
      </c>
      <c r="CL239" s="13" t="s">
        <v>9</v>
      </c>
      <c r="CM239" s="13" t="s">
        <v>9</v>
      </c>
      <c r="CN239" s="13" t="s">
        <v>3240</v>
      </c>
      <c r="CO239" s="13" t="s">
        <v>9</v>
      </c>
      <c r="CP239" s="13" t="s">
        <v>9</v>
      </c>
      <c r="CQ239" s="13" t="s">
        <v>50</v>
      </c>
      <c r="CR239" s="13" t="s">
        <v>50</v>
      </c>
      <c r="CS239" s="13" t="s">
        <v>50</v>
      </c>
      <c r="CT239" s="13" t="s">
        <v>50</v>
      </c>
      <c r="CU239" s="13" t="s">
        <v>9</v>
      </c>
      <c r="CV239" s="13" t="s">
        <v>9</v>
      </c>
      <c r="CW239" s="13" t="s">
        <v>50</v>
      </c>
      <c r="CX239" s="13" t="s">
        <v>50</v>
      </c>
      <c r="CY239" s="13" t="s">
        <v>2949</v>
      </c>
      <c r="CZ239" s="13" t="s">
        <v>2949</v>
      </c>
      <c r="DA239" s="13" t="s">
        <v>9</v>
      </c>
      <c r="DB239" s="13" t="s">
        <v>9</v>
      </c>
      <c r="DC239" s="13" t="s">
        <v>50</v>
      </c>
      <c r="DD239" s="13" t="s">
        <v>9</v>
      </c>
      <c r="DE239" s="13" t="s">
        <v>9</v>
      </c>
      <c r="DF239" s="13" t="s">
        <v>9</v>
      </c>
      <c r="DG239" s="13" t="s">
        <v>9</v>
      </c>
      <c r="DH239" s="13" t="s">
        <v>2949</v>
      </c>
      <c r="DI239" s="13" t="s">
        <v>3356</v>
      </c>
      <c r="DJ239" s="13" t="s">
        <v>50</v>
      </c>
      <c r="DK239" s="13" t="s">
        <v>50</v>
      </c>
      <c r="DL239" s="13" t="s">
        <v>9</v>
      </c>
      <c r="DM239" s="13" t="s">
        <v>50</v>
      </c>
      <c r="DN239" s="13" t="s">
        <v>50</v>
      </c>
      <c r="DO239" s="13" t="s">
        <v>50</v>
      </c>
      <c r="DP239" s="13" t="s">
        <v>3382</v>
      </c>
      <c r="DQ239" s="13" t="s">
        <v>3382</v>
      </c>
      <c r="DR239" s="13" t="s">
        <v>50</v>
      </c>
      <c r="DS239" s="68" t="s">
        <v>50</v>
      </c>
      <c r="DT239" s="13" t="s">
        <v>50</v>
      </c>
      <c r="DU239" s="13" t="s">
        <v>50</v>
      </c>
      <c r="DV239" s="13" t="s">
        <v>50</v>
      </c>
      <c r="DW239" s="13" t="s">
        <v>9</v>
      </c>
      <c r="DX239" s="68" t="s">
        <v>9</v>
      </c>
      <c r="DY239" s="13" t="s">
        <v>2949</v>
      </c>
      <c r="DZ239" s="13" t="s">
        <v>2949</v>
      </c>
      <c r="EA239" s="13" t="s">
        <v>50</v>
      </c>
      <c r="EB239" s="13" t="s">
        <v>9</v>
      </c>
      <c r="EC239" s="13" t="s">
        <v>9</v>
      </c>
      <c r="ED239" s="13" t="s">
        <v>9</v>
      </c>
      <c r="EE239" s="13" t="s">
        <v>9</v>
      </c>
      <c r="EF239" s="13" t="s">
        <v>50</v>
      </c>
      <c r="EG239" s="13" t="s">
        <v>50</v>
      </c>
      <c r="EH239" s="13" t="s">
        <v>3463</v>
      </c>
      <c r="EI239" s="13" t="s">
        <v>3463</v>
      </c>
      <c r="EJ239" s="13" t="s">
        <v>3463</v>
      </c>
      <c r="EK239" s="13" t="s">
        <v>3463</v>
      </c>
      <c r="EL239" s="99"/>
      <c r="EM239" s="99"/>
    </row>
    <row r="240" spans="1:143" s="13" customFormat="1" ht="15" x14ac:dyDescent="0.25">
      <c r="A240" s="14" t="s">
        <v>523</v>
      </c>
      <c r="B240" s="98"/>
      <c r="C240" s="98"/>
      <c r="D240" s="98"/>
      <c r="E240" s="98"/>
      <c r="F240" s="98"/>
      <c r="G240" s="93" t="s">
        <v>562</v>
      </c>
      <c r="H240" s="14" t="s">
        <v>199</v>
      </c>
      <c r="I240" s="14" t="s">
        <v>580</v>
      </c>
      <c r="J240" s="68"/>
      <c r="M240" s="13" t="s">
        <v>9</v>
      </c>
      <c r="N240" s="13" t="s">
        <v>9</v>
      </c>
      <c r="O240" s="47" t="s">
        <v>9</v>
      </c>
      <c r="P240" s="13" t="s">
        <v>9</v>
      </c>
      <c r="S240" s="13" t="s">
        <v>564</v>
      </c>
      <c r="T240" s="13" t="s">
        <v>564</v>
      </c>
      <c r="W240" s="13" t="s">
        <v>9</v>
      </c>
      <c r="X240" s="13" t="s">
        <v>9</v>
      </c>
      <c r="AA240" s="13" t="s">
        <v>9</v>
      </c>
      <c r="AB240" s="13" t="s">
        <v>9</v>
      </c>
      <c r="AN240" s="13" t="s">
        <v>9</v>
      </c>
      <c r="AO240" s="13" t="s">
        <v>9</v>
      </c>
      <c r="AT240" s="13" t="s">
        <v>9</v>
      </c>
      <c r="AU240" s="13" t="s">
        <v>564</v>
      </c>
      <c r="BD240" s="13" t="s">
        <v>9</v>
      </c>
      <c r="BJ240" s="13" t="s">
        <v>9</v>
      </c>
      <c r="BK240" s="13" t="s">
        <v>9</v>
      </c>
      <c r="BL240" s="13" t="s">
        <v>566</v>
      </c>
      <c r="BM240" s="13" t="s">
        <v>566</v>
      </c>
      <c r="BX240" s="13" t="s">
        <v>9</v>
      </c>
      <c r="BY240" s="13" t="s">
        <v>9</v>
      </c>
      <c r="CB240" s="13" t="s">
        <v>9</v>
      </c>
      <c r="CJ240" s="13" t="s">
        <v>9</v>
      </c>
      <c r="CK240" s="13" t="s">
        <v>9</v>
      </c>
      <c r="CL240" s="13" t="s">
        <v>9</v>
      </c>
      <c r="CM240" s="13" t="s">
        <v>9</v>
      </c>
      <c r="CO240" s="13" t="s">
        <v>566</v>
      </c>
      <c r="CP240" s="13" t="s">
        <v>566</v>
      </c>
      <c r="DA240" s="13" t="s">
        <v>9</v>
      </c>
      <c r="DB240" s="13" t="s">
        <v>9</v>
      </c>
      <c r="DC240" s="68"/>
      <c r="DD240" s="13" t="s">
        <v>565</v>
      </c>
      <c r="DI240" s="13" t="s">
        <v>9</v>
      </c>
      <c r="DP240" s="13" t="s">
        <v>564</v>
      </c>
      <c r="DS240" s="68"/>
      <c r="DX240" s="68"/>
      <c r="DY240" s="68"/>
      <c r="EA240" s="13" t="s">
        <v>9</v>
      </c>
      <c r="EE240" s="13" t="s">
        <v>9</v>
      </c>
      <c r="EF240" s="13" t="s">
        <v>9</v>
      </c>
      <c r="EG240" s="13" t="s">
        <v>9</v>
      </c>
      <c r="EH240" s="13" t="s">
        <v>565</v>
      </c>
      <c r="EI240" s="13" t="s">
        <v>565</v>
      </c>
      <c r="EJ240" s="13" t="s">
        <v>565</v>
      </c>
      <c r="EK240" s="13" t="s">
        <v>565</v>
      </c>
      <c r="EL240" s="99"/>
      <c r="EM240" s="99"/>
    </row>
    <row r="241" spans="1:143" s="13" customFormat="1" ht="15" x14ac:dyDescent="0.25">
      <c r="A241" s="14" t="s">
        <v>524</v>
      </c>
      <c r="B241" s="98" t="s">
        <v>2339</v>
      </c>
      <c r="C241" s="98"/>
      <c r="D241" s="98">
        <v>17</v>
      </c>
      <c r="E241" s="98"/>
      <c r="F241" s="98"/>
      <c r="G241" s="93" t="s">
        <v>521</v>
      </c>
      <c r="H241" s="14" t="s">
        <v>503</v>
      </c>
      <c r="I241" s="14" t="s">
        <v>578</v>
      </c>
      <c r="J241" s="13" t="s">
        <v>50</v>
      </c>
      <c r="K241" s="13" t="s">
        <v>50</v>
      </c>
      <c r="L241" s="13" t="s">
        <v>50</v>
      </c>
      <c r="M241" s="13" t="s">
        <v>3805</v>
      </c>
      <c r="N241" s="13" t="s">
        <v>3805</v>
      </c>
      <c r="O241" s="47" t="s">
        <v>50</v>
      </c>
      <c r="P241" s="13" t="s">
        <v>50</v>
      </c>
      <c r="Q241" s="13" t="s">
        <v>50</v>
      </c>
      <c r="R241" s="13" t="s">
        <v>50</v>
      </c>
      <c r="S241" s="13" t="s">
        <v>3818</v>
      </c>
      <c r="T241" s="13" t="s">
        <v>3821</v>
      </c>
      <c r="U241" s="13" t="s">
        <v>50</v>
      </c>
      <c r="V241" s="13" t="s">
        <v>3822</v>
      </c>
      <c r="W241" s="13" t="s">
        <v>3823</v>
      </c>
      <c r="X241" s="13" t="s">
        <v>3823</v>
      </c>
      <c r="Y241" s="13" t="s">
        <v>50</v>
      </c>
      <c r="Z241" s="13" t="s">
        <v>50</v>
      </c>
      <c r="AA241" s="13" t="s">
        <v>3823</v>
      </c>
      <c r="AB241" s="13" t="s">
        <v>3824</v>
      </c>
      <c r="AC241" s="13" t="s">
        <v>50</v>
      </c>
      <c r="AD241" s="13" t="s">
        <v>50</v>
      </c>
      <c r="AE241" s="13" t="s">
        <v>50</v>
      </c>
      <c r="AF241" s="13" t="s">
        <v>50</v>
      </c>
      <c r="AG241" s="13" t="s">
        <v>50</v>
      </c>
      <c r="AH241" s="13" t="s">
        <v>50</v>
      </c>
      <c r="AI241" s="13" t="s">
        <v>50</v>
      </c>
      <c r="AJ241" s="13" t="s">
        <v>50</v>
      </c>
      <c r="AK241" s="13" t="s">
        <v>50</v>
      </c>
      <c r="AL241" s="13" t="s">
        <v>50</v>
      </c>
      <c r="AM241" s="13" t="s">
        <v>50</v>
      </c>
      <c r="AN241" s="13" t="s">
        <v>3847</v>
      </c>
      <c r="AO241" s="13" t="s">
        <v>3847</v>
      </c>
      <c r="AP241" s="13" t="s">
        <v>50</v>
      </c>
      <c r="AQ241" s="13" t="s">
        <v>50</v>
      </c>
      <c r="AR241" s="13" t="s">
        <v>50</v>
      </c>
      <c r="AS241" s="13" t="s">
        <v>50</v>
      </c>
      <c r="AT241" s="13" t="s">
        <v>3487</v>
      </c>
      <c r="AU241" s="13" t="s">
        <v>3488</v>
      </c>
      <c r="AV241" s="13" t="s">
        <v>50</v>
      </c>
      <c r="AW241" s="13" t="s">
        <v>50</v>
      </c>
      <c r="AX241" s="13" t="s">
        <v>50</v>
      </c>
      <c r="AY241" s="13" t="s">
        <v>50</v>
      </c>
      <c r="AZ241" s="13" t="s">
        <v>50</v>
      </c>
      <c r="BA241" s="13" t="s">
        <v>50</v>
      </c>
      <c r="BB241" s="13" t="s">
        <v>50</v>
      </c>
      <c r="BC241" s="13" t="s">
        <v>50</v>
      </c>
      <c r="BD241" s="13" t="s">
        <v>3856</v>
      </c>
      <c r="BE241" s="13" t="s">
        <v>50</v>
      </c>
      <c r="BF241" s="13" t="s">
        <v>50</v>
      </c>
      <c r="BG241" s="13" t="s">
        <v>50</v>
      </c>
      <c r="BH241" s="13" t="s">
        <v>50</v>
      </c>
      <c r="BI241" s="13" t="s">
        <v>50</v>
      </c>
      <c r="BJ241" s="13" t="s">
        <v>3859</v>
      </c>
      <c r="BK241" s="13" t="s">
        <v>3859</v>
      </c>
      <c r="BL241" s="13" t="s">
        <v>3861</v>
      </c>
      <c r="BM241" s="13" t="s">
        <v>3861</v>
      </c>
      <c r="BN241" s="13" t="s">
        <v>50</v>
      </c>
      <c r="BO241" s="13" t="s">
        <v>50</v>
      </c>
      <c r="BP241" s="13" t="s">
        <v>50</v>
      </c>
      <c r="BQ241" s="13" t="s">
        <v>50</v>
      </c>
      <c r="BR241" s="13" t="s">
        <v>50</v>
      </c>
      <c r="BS241" s="13" t="s">
        <v>50</v>
      </c>
      <c r="BT241" s="13" t="s">
        <v>50</v>
      </c>
      <c r="BU241" s="13" t="s">
        <v>50</v>
      </c>
      <c r="BV241" s="13" t="s">
        <v>50</v>
      </c>
      <c r="BW241" s="13" t="s">
        <v>3499</v>
      </c>
      <c r="BX241" s="13" t="s">
        <v>3501</v>
      </c>
      <c r="BY241" s="13" t="s">
        <v>3501</v>
      </c>
      <c r="BZ241" s="13" t="s">
        <v>50</v>
      </c>
      <c r="CA241" s="13" t="s">
        <v>50</v>
      </c>
      <c r="CB241" s="13" t="s">
        <v>50</v>
      </c>
      <c r="CC241" s="13" t="s">
        <v>50</v>
      </c>
      <c r="CD241" s="13" t="s">
        <v>50</v>
      </c>
      <c r="CE241" s="13" t="s">
        <v>50</v>
      </c>
      <c r="CF241" s="13" t="s">
        <v>50</v>
      </c>
      <c r="CG241" s="13" t="s">
        <v>50</v>
      </c>
      <c r="CH241" s="13" t="s">
        <v>50</v>
      </c>
      <c r="CI241" s="13" t="s">
        <v>50</v>
      </c>
      <c r="CJ241" s="13" t="s">
        <v>3823</v>
      </c>
      <c r="CK241" s="13" t="s">
        <v>3893</v>
      </c>
      <c r="CL241" s="35" t="s">
        <v>3895</v>
      </c>
      <c r="CM241" s="35" t="s">
        <v>3895</v>
      </c>
      <c r="CN241" s="13" t="s">
        <v>50</v>
      </c>
      <c r="CO241" s="13" t="s">
        <v>3901</v>
      </c>
      <c r="CP241" s="13" t="s">
        <v>3901</v>
      </c>
      <c r="CQ241" s="13" t="s">
        <v>50</v>
      </c>
      <c r="CR241" s="13" t="s">
        <v>50</v>
      </c>
      <c r="CS241" s="13" t="s">
        <v>50</v>
      </c>
      <c r="CT241" s="13" t="s">
        <v>50</v>
      </c>
      <c r="CU241" s="13" t="s">
        <v>50</v>
      </c>
      <c r="CV241" s="13" t="s">
        <v>50</v>
      </c>
      <c r="CW241" s="13" t="s">
        <v>50</v>
      </c>
      <c r="CX241" s="13" t="s">
        <v>50</v>
      </c>
      <c r="CY241" s="13" t="s">
        <v>50</v>
      </c>
      <c r="CZ241" s="13" t="s">
        <v>50</v>
      </c>
      <c r="DA241" s="34" t="s">
        <v>3917</v>
      </c>
      <c r="DB241" s="13" t="s">
        <v>3919</v>
      </c>
      <c r="DC241" s="13" t="s">
        <v>50</v>
      </c>
      <c r="DD241" s="34" t="s">
        <v>3920</v>
      </c>
      <c r="DE241" s="13" t="s">
        <v>50</v>
      </c>
      <c r="DF241" s="13" t="s">
        <v>50</v>
      </c>
      <c r="DG241" s="13" t="s">
        <v>50</v>
      </c>
      <c r="DH241" s="13" t="s">
        <v>50</v>
      </c>
      <c r="DI241" s="13" t="s">
        <v>3928</v>
      </c>
      <c r="DJ241" s="13" t="s">
        <v>50</v>
      </c>
      <c r="DK241" s="13" t="s">
        <v>50</v>
      </c>
      <c r="DL241" s="13" t="s">
        <v>50</v>
      </c>
      <c r="DM241" s="13" t="s">
        <v>50</v>
      </c>
      <c r="DN241" s="13" t="s">
        <v>50</v>
      </c>
      <c r="DO241" s="13" t="s">
        <v>50</v>
      </c>
      <c r="DP241" s="13" t="s">
        <v>3936</v>
      </c>
      <c r="DQ241" s="13" t="s">
        <v>50</v>
      </c>
      <c r="DR241" s="13" t="s">
        <v>50</v>
      </c>
      <c r="DS241" s="13" t="s">
        <v>50</v>
      </c>
      <c r="DT241" s="13" t="s">
        <v>50</v>
      </c>
      <c r="DU241" s="13" t="s">
        <v>50</v>
      </c>
      <c r="DV241" s="13" t="s">
        <v>50</v>
      </c>
      <c r="DW241" s="13" t="s">
        <v>50</v>
      </c>
      <c r="DX241" s="13" t="s">
        <v>50</v>
      </c>
      <c r="DY241" s="13" t="s">
        <v>50</v>
      </c>
      <c r="DZ241" s="13" t="s">
        <v>50</v>
      </c>
      <c r="EA241" s="13" t="s">
        <v>3949</v>
      </c>
      <c r="EB241" s="13" t="s">
        <v>50</v>
      </c>
      <c r="EC241" s="13" t="s">
        <v>50</v>
      </c>
      <c r="ED241" s="13" t="s">
        <v>50</v>
      </c>
      <c r="EE241" s="13" t="s">
        <v>3956</v>
      </c>
      <c r="EF241" s="13" t="s">
        <v>3957</v>
      </c>
      <c r="EG241" s="13" t="s">
        <v>3962</v>
      </c>
      <c r="EH241" s="13" t="s">
        <v>3966</v>
      </c>
      <c r="EI241" s="13" t="s">
        <v>3966</v>
      </c>
      <c r="EJ241" s="13" t="s">
        <v>3966</v>
      </c>
      <c r="EK241" s="13" t="s">
        <v>3969</v>
      </c>
      <c r="EL241" s="99"/>
      <c r="EM241" s="99"/>
    </row>
    <row r="242" spans="1:143" s="13" customFormat="1" ht="15" x14ac:dyDescent="0.25">
      <c r="A242" s="14" t="s">
        <v>526</v>
      </c>
      <c r="B242" s="98" t="s">
        <v>2548</v>
      </c>
      <c r="C242" s="98"/>
      <c r="D242" s="98">
        <v>17</v>
      </c>
      <c r="E242" s="98"/>
      <c r="F242" s="98"/>
      <c r="G242" s="93" t="s">
        <v>2724</v>
      </c>
      <c r="H242" s="14" t="s">
        <v>503</v>
      </c>
      <c r="I242" s="14" t="s">
        <v>2725</v>
      </c>
      <c r="J242" s="13" t="s">
        <v>50</v>
      </c>
      <c r="K242" s="13" t="s">
        <v>50</v>
      </c>
      <c r="L242" s="13" t="s">
        <v>50</v>
      </c>
      <c r="M242" s="13" t="s">
        <v>3803</v>
      </c>
      <c r="N242" s="13" t="s">
        <v>3803</v>
      </c>
      <c r="O242" s="47" t="s">
        <v>50</v>
      </c>
      <c r="P242" s="13" t="s">
        <v>50</v>
      </c>
      <c r="Q242" s="13" t="s">
        <v>50</v>
      </c>
      <c r="R242" s="13" t="s">
        <v>50</v>
      </c>
      <c r="S242" s="13" t="s">
        <v>3803</v>
      </c>
      <c r="T242" s="13" t="s">
        <v>3803</v>
      </c>
      <c r="U242" s="13" t="s">
        <v>50</v>
      </c>
      <c r="V242" s="13" t="s">
        <v>3803</v>
      </c>
      <c r="W242" s="13" t="s">
        <v>3803</v>
      </c>
      <c r="X242" s="13" t="s">
        <v>3803</v>
      </c>
      <c r="Y242" s="13" t="s">
        <v>50</v>
      </c>
      <c r="Z242" s="13" t="s">
        <v>50</v>
      </c>
      <c r="AA242" s="13" t="s">
        <v>3803</v>
      </c>
      <c r="AB242" s="13" t="s">
        <v>3803</v>
      </c>
      <c r="AC242" s="13" t="s">
        <v>50</v>
      </c>
      <c r="AD242" s="13" t="s">
        <v>50</v>
      </c>
      <c r="AE242" s="13" t="s">
        <v>50</v>
      </c>
      <c r="AF242" s="13" t="s">
        <v>50</v>
      </c>
      <c r="AG242" s="13" t="s">
        <v>50</v>
      </c>
      <c r="AH242" s="13" t="s">
        <v>50</v>
      </c>
      <c r="AI242" s="13" t="s">
        <v>50</v>
      </c>
      <c r="AJ242" s="13" t="s">
        <v>50</v>
      </c>
      <c r="AK242" s="13" t="s">
        <v>50</v>
      </c>
      <c r="AL242" s="13" t="s">
        <v>50</v>
      </c>
      <c r="AM242" s="13" t="s">
        <v>50</v>
      </c>
      <c r="AN242" s="13" t="s">
        <v>3807</v>
      </c>
      <c r="AO242" s="13" t="s">
        <v>3807</v>
      </c>
      <c r="AP242" s="13" t="s">
        <v>50</v>
      </c>
      <c r="AQ242" s="13" t="s">
        <v>50</v>
      </c>
      <c r="AR242" s="13" t="s">
        <v>50</v>
      </c>
      <c r="AS242" s="13" t="s">
        <v>50</v>
      </c>
      <c r="AT242" s="13" t="s">
        <v>3851</v>
      </c>
      <c r="AU242" s="13" t="s">
        <v>3803</v>
      </c>
      <c r="AV242" s="13" t="s">
        <v>50</v>
      </c>
      <c r="AW242" s="13" t="s">
        <v>50</v>
      </c>
      <c r="AX242" s="13" t="s">
        <v>50</v>
      </c>
      <c r="AY242" s="13" t="s">
        <v>50</v>
      </c>
      <c r="AZ242" s="13" t="s">
        <v>50</v>
      </c>
      <c r="BA242" s="13" t="s">
        <v>50</v>
      </c>
      <c r="BB242" s="13" t="s">
        <v>50</v>
      </c>
      <c r="BC242" s="13" t="s">
        <v>50</v>
      </c>
      <c r="BD242" s="13" t="s">
        <v>3803</v>
      </c>
      <c r="BE242" s="13" t="s">
        <v>50</v>
      </c>
      <c r="BF242" s="13" t="s">
        <v>50</v>
      </c>
      <c r="BG242" s="13" t="s">
        <v>50</v>
      </c>
      <c r="BH242" s="13" t="s">
        <v>50</v>
      </c>
      <c r="BI242" s="13" t="s">
        <v>50</v>
      </c>
      <c r="BJ242" s="13" t="s">
        <v>3803</v>
      </c>
      <c r="BK242" s="13" t="s">
        <v>3803</v>
      </c>
      <c r="BL242" s="13" t="s">
        <v>3807</v>
      </c>
      <c r="BM242" s="13" t="s">
        <v>3807</v>
      </c>
      <c r="BN242" s="13" t="s">
        <v>50</v>
      </c>
      <c r="BO242" s="13" t="s">
        <v>50</v>
      </c>
      <c r="BP242" s="13" t="s">
        <v>50</v>
      </c>
      <c r="BQ242" s="13" t="s">
        <v>50</v>
      </c>
      <c r="BR242" s="13" t="s">
        <v>50</v>
      </c>
      <c r="BS242" s="13" t="s">
        <v>50</v>
      </c>
      <c r="BT242" s="13" t="s">
        <v>50</v>
      </c>
      <c r="BU242" s="13" t="s">
        <v>50</v>
      </c>
      <c r="BV242" s="13" t="s">
        <v>50</v>
      </c>
      <c r="BW242" s="13" t="s">
        <v>3807</v>
      </c>
      <c r="BX242" s="13" t="s">
        <v>3807</v>
      </c>
      <c r="BY242" s="13" t="s">
        <v>3807</v>
      </c>
      <c r="BZ242" s="13" t="s">
        <v>50</v>
      </c>
      <c r="CA242" s="13" t="s">
        <v>50</v>
      </c>
      <c r="CB242" s="13" t="s">
        <v>50</v>
      </c>
      <c r="CC242" s="13" t="s">
        <v>50</v>
      </c>
      <c r="CD242" s="13" t="s">
        <v>50</v>
      </c>
      <c r="CE242" s="13" t="s">
        <v>50</v>
      </c>
      <c r="CF242" s="13" t="s">
        <v>50</v>
      </c>
      <c r="CG242" s="13" t="s">
        <v>50</v>
      </c>
      <c r="CH242" s="13" t="s">
        <v>50</v>
      </c>
      <c r="CI242" s="13" t="s">
        <v>50</v>
      </c>
      <c r="CJ242" s="13" t="s">
        <v>3803</v>
      </c>
      <c r="CK242" s="13" t="s">
        <v>3803</v>
      </c>
      <c r="CL242" s="13" t="s">
        <v>3803</v>
      </c>
      <c r="CM242" s="13" t="s">
        <v>3803</v>
      </c>
      <c r="CN242" s="13" t="s">
        <v>50</v>
      </c>
      <c r="CO242" s="13" t="s">
        <v>3803</v>
      </c>
      <c r="CP242" s="13" t="s">
        <v>3803</v>
      </c>
      <c r="CQ242" s="13" t="s">
        <v>50</v>
      </c>
      <c r="CR242" s="13" t="s">
        <v>50</v>
      </c>
      <c r="CS242" s="13" t="s">
        <v>50</v>
      </c>
      <c r="CT242" s="13" t="s">
        <v>50</v>
      </c>
      <c r="CU242" s="13" t="s">
        <v>50</v>
      </c>
      <c r="CV242" s="13" t="s">
        <v>50</v>
      </c>
      <c r="CW242" s="13" t="s">
        <v>50</v>
      </c>
      <c r="CX242" s="13" t="s">
        <v>50</v>
      </c>
      <c r="CY242" s="13" t="s">
        <v>50</v>
      </c>
      <c r="CZ242" s="13" t="s">
        <v>50</v>
      </c>
      <c r="DA242" s="13" t="s">
        <v>3803</v>
      </c>
      <c r="DB242" s="13" t="s">
        <v>3803</v>
      </c>
      <c r="DC242" s="13" t="s">
        <v>50</v>
      </c>
      <c r="DD242" s="13" t="s">
        <v>3807</v>
      </c>
      <c r="DE242" s="13" t="s">
        <v>50</v>
      </c>
      <c r="DF242" s="13" t="s">
        <v>50</v>
      </c>
      <c r="DG242" s="13" t="s">
        <v>50</v>
      </c>
      <c r="DH242" s="13" t="s">
        <v>50</v>
      </c>
      <c r="DI242" s="13" t="s">
        <v>3807</v>
      </c>
      <c r="DJ242" s="13" t="s">
        <v>50</v>
      </c>
      <c r="DK242" s="13" t="s">
        <v>50</v>
      </c>
      <c r="DL242" s="13" t="s">
        <v>50</v>
      </c>
      <c r="DM242" s="13" t="s">
        <v>50</v>
      </c>
      <c r="DN242" s="13" t="s">
        <v>50</v>
      </c>
      <c r="DO242" s="13" t="s">
        <v>50</v>
      </c>
      <c r="DP242" s="13" t="s">
        <v>3828</v>
      </c>
      <c r="DQ242" s="13" t="s">
        <v>50</v>
      </c>
      <c r="DR242" s="13" t="s">
        <v>50</v>
      </c>
      <c r="DS242" s="13" t="s">
        <v>50</v>
      </c>
      <c r="DT242" s="13" t="s">
        <v>50</v>
      </c>
      <c r="DU242" s="13" t="s">
        <v>50</v>
      </c>
      <c r="DV242" s="13" t="s">
        <v>50</v>
      </c>
      <c r="DW242" s="13" t="s">
        <v>50</v>
      </c>
      <c r="DX242" s="13" t="s">
        <v>50</v>
      </c>
      <c r="DY242" s="13" t="s">
        <v>50</v>
      </c>
      <c r="DZ242" s="13" t="s">
        <v>50</v>
      </c>
      <c r="EA242" s="13" t="s">
        <v>4274</v>
      </c>
      <c r="EB242" s="13" t="s">
        <v>50</v>
      </c>
      <c r="EC242" s="13" t="s">
        <v>50</v>
      </c>
      <c r="ED242" s="13" t="s">
        <v>50</v>
      </c>
      <c r="EE242" s="13" t="s">
        <v>3803</v>
      </c>
      <c r="EF242" s="13" t="s">
        <v>3860</v>
      </c>
      <c r="EG242" s="13" t="s">
        <v>3860</v>
      </c>
      <c r="EH242" s="13" t="s">
        <v>3803</v>
      </c>
      <c r="EI242" s="13" t="s">
        <v>3803</v>
      </c>
      <c r="EJ242" s="13" t="s">
        <v>3803</v>
      </c>
      <c r="EK242" s="13" t="s">
        <v>3803</v>
      </c>
      <c r="EL242" s="99"/>
      <c r="EM242" s="99"/>
    </row>
    <row r="243" spans="1:143" s="13" customFormat="1" ht="15" x14ac:dyDescent="0.25">
      <c r="A243" s="14" t="s">
        <v>3545</v>
      </c>
      <c r="B243" s="98" t="s">
        <v>3546</v>
      </c>
      <c r="C243" s="98"/>
      <c r="D243" s="98">
        <v>17</v>
      </c>
      <c r="E243" s="98"/>
      <c r="F243" s="98"/>
      <c r="G243" s="93" t="s">
        <v>3549</v>
      </c>
      <c r="H243" s="14" t="s">
        <v>503</v>
      </c>
      <c r="I243" s="14" t="s">
        <v>578</v>
      </c>
      <c r="J243" s="13" t="s">
        <v>50</v>
      </c>
      <c r="K243" s="13" t="s">
        <v>50</v>
      </c>
      <c r="L243" s="13" t="s">
        <v>50</v>
      </c>
      <c r="M243" s="13" t="s">
        <v>3805</v>
      </c>
      <c r="N243" s="13" t="s">
        <v>3805</v>
      </c>
      <c r="O243" s="47" t="s">
        <v>3811</v>
      </c>
      <c r="P243" s="13" t="s">
        <v>3811</v>
      </c>
      <c r="Q243" s="13" t="s">
        <v>50</v>
      </c>
      <c r="R243" s="13" t="s">
        <v>50</v>
      </c>
      <c r="S243" s="13" t="s">
        <v>3818</v>
      </c>
      <c r="T243" s="13" t="s">
        <v>3974</v>
      </c>
      <c r="U243" s="13" t="s">
        <v>50</v>
      </c>
      <c r="V243" s="13" t="s">
        <v>3822</v>
      </c>
      <c r="W243" s="13" t="s">
        <v>3823</v>
      </c>
      <c r="X243" s="13" t="s">
        <v>3823</v>
      </c>
      <c r="Y243" s="13" t="s">
        <v>50</v>
      </c>
      <c r="Z243" s="13" t="s">
        <v>50</v>
      </c>
      <c r="AA243" s="13" t="s">
        <v>3823</v>
      </c>
      <c r="AB243" s="13" t="s">
        <v>3824</v>
      </c>
      <c r="AC243" s="13" t="s">
        <v>50</v>
      </c>
      <c r="AD243" s="13" t="s">
        <v>50</v>
      </c>
      <c r="AE243" s="13" t="s">
        <v>50</v>
      </c>
      <c r="AF243" s="13" t="s">
        <v>50</v>
      </c>
      <c r="AG243" s="13" t="s">
        <v>50</v>
      </c>
      <c r="AH243" s="13" t="s">
        <v>50</v>
      </c>
      <c r="AI243" s="13" t="s">
        <v>50</v>
      </c>
      <c r="AJ243" s="13" t="s">
        <v>50</v>
      </c>
      <c r="AK243" s="13" t="s">
        <v>50</v>
      </c>
      <c r="AL243" s="13" t="s">
        <v>50</v>
      </c>
      <c r="AM243" s="13" t="s">
        <v>50</v>
      </c>
      <c r="AN243" s="13" t="s">
        <v>3847</v>
      </c>
      <c r="AO243" s="13" t="s">
        <v>3847</v>
      </c>
      <c r="AP243" s="13" t="s">
        <v>50</v>
      </c>
      <c r="AQ243" s="13" t="s">
        <v>50</v>
      </c>
      <c r="AR243" s="13" t="s">
        <v>50</v>
      </c>
      <c r="AS243" s="13" t="s">
        <v>50</v>
      </c>
      <c r="AT243" s="13" t="s">
        <v>3487</v>
      </c>
      <c r="AU243" s="13" t="s">
        <v>3488</v>
      </c>
      <c r="AV243" s="13" t="s">
        <v>50</v>
      </c>
      <c r="AW243" s="13" t="s">
        <v>50</v>
      </c>
      <c r="AX243" s="13" t="s">
        <v>50</v>
      </c>
      <c r="AY243" s="13" t="s">
        <v>50</v>
      </c>
      <c r="AZ243" s="13" t="s">
        <v>50</v>
      </c>
      <c r="BA243" s="13" t="s">
        <v>50</v>
      </c>
      <c r="BB243" s="13" t="s">
        <v>50</v>
      </c>
      <c r="BC243" s="13" t="s">
        <v>50</v>
      </c>
      <c r="BD243" s="13" t="s">
        <v>3856</v>
      </c>
      <c r="BE243" s="13" t="s">
        <v>50</v>
      </c>
      <c r="BF243" s="13" t="s">
        <v>50</v>
      </c>
      <c r="BG243" s="13" t="s">
        <v>50</v>
      </c>
      <c r="BH243" s="13" t="s">
        <v>50</v>
      </c>
      <c r="BI243" s="13" t="s">
        <v>50</v>
      </c>
      <c r="BJ243" s="13" t="s">
        <v>3979</v>
      </c>
      <c r="BK243" s="13" t="s">
        <v>3980</v>
      </c>
      <c r="BL243" s="13" t="s">
        <v>3861</v>
      </c>
      <c r="BM243" s="13" t="s">
        <v>3861</v>
      </c>
      <c r="BN243" s="13" t="s">
        <v>50</v>
      </c>
      <c r="BO243" s="13" t="s">
        <v>50</v>
      </c>
      <c r="BP243" s="13" t="s">
        <v>50</v>
      </c>
      <c r="BQ243" s="13" t="s">
        <v>50</v>
      </c>
      <c r="BR243" s="13" t="s">
        <v>50</v>
      </c>
      <c r="BS243" s="13" t="s">
        <v>50</v>
      </c>
      <c r="BT243" s="13" t="s">
        <v>50</v>
      </c>
      <c r="BU243" s="13" t="s">
        <v>50</v>
      </c>
      <c r="BV243" s="13" t="s">
        <v>50</v>
      </c>
      <c r="BW243" s="13" t="s">
        <v>3499</v>
      </c>
      <c r="BX243" s="13" t="s">
        <v>3501</v>
      </c>
      <c r="BY243" s="13" t="s">
        <v>3501</v>
      </c>
      <c r="BZ243" s="13" t="s">
        <v>50</v>
      </c>
      <c r="CA243" s="13" t="s">
        <v>50</v>
      </c>
      <c r="CB243" s="13" t="s">
        <v>50</v>
      </c>
      <c r="CC243" s="13" t="s">
        <v>50</v>
      </c>
      <c r="CD243" s="13" t="s">
        <v>50</v>
      </c>
      <c r="CE243" s="13" t="s">
        <v>50</v>
      </c>
      <c r="CF243" s="13" t="s">
        <v>50</v>
      </c>
      <c r="CG243" s="13" t="s">
        <v>50</v>
      </c>
      <c r="CH243" s="13" t="s">
        <v>50</v>
      </c>
      <c r="CI243" s="13" t="s">
        <v>50</v>
      </c>
      <c r="CJ243" s="13" t="s">
        <v>3823</v>
      </c>
      <c r="CK243" s="13" t="s">
        <v>3893</v>
      </c>
      <c r="CL243" s="35" t="s">
        <v>3895</v>
      </c>
      <c r="CM243" s="35" t="s">
        <v>3895</v>
      </c>
      <c r="CN243" s="13" t="s">
        <v>50</v>
      </c>
      <c r="CO243" s="13" t="s">
        <v>3901</v>
      </c>
      <c r="CP243" s="13" t="s">
        <v>3901</v>
      </c>
      <c r="CQ243" s="13" t="s">
        <v>50</v>
      </c>
      <c r="CR243" s="13" t="s">
        <v>50</v>
      </c>
      <c r="CS243" s="13" t="s">
        <v>50</v>
      </c>
      <c r="CT243" s="13" t="s">
        <v>50</v>
      </c>
      <c r="CU243" s="13" t="s">
        <v>50</v>
      </c>
      <c r="CV243" s="13" t="s">
        <v>50</v>
      </c>
      <c r="CW243" s="13" t="s">
        <v>50</v>
      </c>
      <c r="CX243" s="13" t="s">
        <v>50</v>
      </c>
      <c r="CY243" s="13" t="s">
        <v>50</v>
      </c>
      <c r="CZ243" s="13" t="s">
        <v>50</v>
      </c>
      <c r="DA243" s="13" t="s">
        <v>3917</v>
      </c>
      <c r="DB243" s="13" t="s">
        <v>3919</v>
      </c>
      <c r="DC243" s="13" t="s">
        <v>50</v>
      </c>
      <c r="DD243" s="13" t="s">
        <v>3920</v>
      </c>
      <c r="DE243" s="13" t="s">
        <v>50</v>
      </c>
      <c r="DF243" s="13" t="s">
        <v>50</v>
      </c>
      <c r="DG243" s="13" t="s">
        <v>50</v>
      </c>
      <c r="DH243" s="13" t="s">
        <v>50</v>
      </c>
      <c r="DI243" s="13" t="s">
        <v>3928</v>
      </c>
      <c r="DJ243" s="13" t="s">
        <v>50</v>
      </c>
      <c r="DK243" s="13" t="s">
        <v>50</v>
      </c>
      <c r="DL243" s="13" t="s">
        <v>50</v>
      </c>
      <c r="DM243" s="13" t="s">
        <v>50</v>
      </c>
      <c r="DN243" s="13" t="s">
        <v>50</v>
      </c>
      <c r="DO243" s="13" t="s">
        <v>50</v>
      </c>
      <c r="DP243" s="13" t="s">
        <v>3937</v>
      </c>
      <c r="DQ243" s="13" t="s">
        <v>50</v>
      </c>
      <c r="DR243" s="13" t="s">
        <v>50</v>
      </c>
      <c r="DS243" s="13" t="s">
        <v>50</v>
      </c>
      <c r="DT243" s="13" t="s">
        <v>50</v>
      </c>
      <c r="DU243" s="13" t="s">
        <v>50</v>
      </c>
      <c r="DV243" s="13" t="s">
        <v>50</v>
      </c>
      <c r="DW243" s="13" t="s">
        <v>50</v>
      </c>
      <c r="DX243" s="13" t="s">
        <v>50</v>
      </c>
      <c r="DY243" s="13" t="s">
        <v>50</v>
      </c>
      <c r="DZ243" s="13" t="s">
        <v>50</v>
      </c>
      <c r="EA243" s="13" t="s">
        <v>3949</v>
      </c>
      <c r="EB243" s="13" t="s">
        <v>50</v>
      </c>
      <c r="EC243" s="13" t="s">
        <v>50</v>
      </c>
      <c r="ED243" s="13" t="s">
        <v>50</v>
      </c>
      <c r="EE243" s="13" t="s">
        <v>3956</v>
      </c>
      <c r="EF243" s="13" t="s">
        <v>3958</v>
      </c>
      <c r="EG243" s="13" t="s">
        <v>3962</v>
      </c>
      <c r="EH243" s="13" t="s">
        <v>3966</v>
      </c>
      <c r="EI243" s="13" t="s">
        <v>3969</v>
      </c>
      <c r="EJ243" s="13" t="s">
        <v>3966</v>
      </c>
      <c r="EK243" s="13" t="s">
        <v>3969</v>
      </c>
      <c r="EL243" s="99"/>
      <c r="EM243" s="99"/>
    </row>
    <row r="244" spans="1:143" s="13" customFormat="1" ht="15" x14ac:dyDescent="0.25">
      <c r="A244" s="14" t="s">
        <v>4305</v>
      </c>
      <c r="B244" s="98"/>
      <c r="C244" s="98"/>
      <c r="D244" s="98"/>
      <c r="E244" s="98"/>
      <c r="F244" s="98"/>
      <c r="G244" s="93" t="s">
        <v>4306</v>
      </c>
      <c r="H244" s="14" t="s">
        <v>5</v>
      </c>
      <c r="I244" s="14"/>
      <c r="J244" s="36" t="s">
        <v>50</v>
      </c>
      <c r="K244" s="36" t="s">
        <v>50</v>
      </c>
      <c r="L244" s="36" t="s">
        <v>50</v>
      </c>
      <c r="M244" s="36" t="s">
        <v>50</v>
      </c>
      <c r="N244" s="36" t="s">
        <v>50</v>
      </c>
      <c r="O244" s="54" t="s">
        <v>50</v>
      </c>
      <c r="P244" s="36" t="s">
        <v>50</v>
      </c>
      <c r="Q244" s="36" t="s">
        <v>50</v>
      </c>
      <c r="R244" s="36" t="s">
        <v>50</v>
      </c>
      <c r="S244" s="36" t="s">
        <v>9</v>
      </c>
      <c r="T244" s="36" t="s">
        <v>9</v>
      </c>
      <c r="U244" s="36" t="s">
        <v>50</v>
      </c>
      <c r="V244" s="36" t="s">
        <v>9</v>
      </c>
      <c r="W244" s="36" t="s">
        <v>50</v>
      </c>
      <c r="X244" s="36" t="s">
        <v>50</v>
      </c>
      <c r="Y244" s="36" t="s">
        <v>50</v>
      </c>
      <c r="Z244" s="36" t="s">
        <v>50</v>
      </c>
      <c r="AA244" s="36" t="s">
        <v>50</v>
      </c>
      <c r="AB244" s="36" t="s">
        <v>50</v>
      </c>
      <c r="AC244" s="36" t="s">
        <v>50</v>
      </c>
      <c r="AD244" s="36" t="s">
        <v>50</v>
      </c>
      <c r="AE244" s="36" t="s">
        <v>50</v>
      </c>
      <c r="AF244" s="36" t="s">
        <v>50</v>
      </c>
      <c r="AG244" s="36" t="s">
        <v>50</v>
      </c>
      <c r="AH244" s="36" t="s">
        <v>50</v>
      </c>
      <c r="AI244" s="36" t="s">
        <v>50</v>
      </c>
      <c r="AJ244" s="36" t="s">
        <v>50</v>
      </c>
      <c r="AK244" s="36" t="s">
        <v>50</v>
      </c>
      <c r="AL244" s="36" t="s">
        <v>50</v>
      </c>
      <c r="AM244" s="36" t="s">
        <v>50</v>
      </c>
      <c r="AN244" s="36" t="s">
        <v>50</v>
      </c>
      <c r="AO244" s="36" t="s">
        <v>50</v>
      </c>
      <c r="AP244" s="36" t="s">
        <v>50</v>
      </c>
      <c r="AQ244" s="36" t="s">
        <v>50</v>
      </c>
      <c r="AR244" s="36" t="s">
        <v>50</v>
      </c>
      <c r="AS244" s="36" t="s">
        <v>50</v>
      </c>
      <c r="AT244" s="36" t="s">
        <v>50</v>
      </c>
      <c r="AU244" s="36" t="s">
        <v>4307</v>
      </c>
      <c r="AV244" s="36" t="s">
        <v>50</v>
      </c>
      <c r="AW244" s="36" t="s">
        <v>50</v>
      </c>
      <c r="AX244" s="36" t="s">
        <v>50</v>
      </c>
      <c r="AY244" s="36" t="s">
        <v>50</v>
      </c>
      <c r="AZ244" s="36" t="s">
        <v>50</v>
      </c>
      <c r="BA244" s="36" t="s">
        <v>50</v>
      </c>
      <c r="BB244" s="36" t="s">
        <v>50</v>
      </c>
      <c r="BC244" s="36" t="s">
        <v>50</v>
      </c>
      <c r="BD244" s="36" t="s">
        <v>50</v>
      </c>
      <c r="BE244" s="36" t="s">
        <v>50</v>
      </c>
      <c r="BF244" s="36" t="s">
        <v>50</v>
      </c>
      <c r="BG244" s="36" t="s">
        <v>50</v>
      </c>
      <c r="BH244" s="36" t="s">
        <v>50</v>
      </c>
      <c r="BI244" s="36" t="s">
        <v>50</v>
      </c>
      <c r="BJ244" s="36" t="s">
        <v>50</v>
      </c>
      <c r="BK244" s="36" t="s">
        <v>50</v>
      </c>
      <c r="BL244" s="36" t="s">
        <v>50</v>
      </c>
      <c r="BM244" s="36" t="s">
        <v>50</v>
      </c>
      <c r="BN244" s="36" t="s">
        <v>50</v>
      </c>
      <c r="BO244" s="36" t="s">
        <v>50</v>
      </c>
      <c r="BP244" s="36" t="s">
        <v>50</v>
      </c>
      <c r="BQ244" s="36" t="s">
        <v>50</v>
      </c>
      <c r="BR244" s="36" t="s">
        <v>50</v>
      </c>
      <c r="BS244" s="36" t="s">
        <v>50</v>
      </c>
      <c r="BT244" s="36" t="s">
        <v>50</v>
      </c>
      <c r="BU244" s="36" t="s">
        <v>50</v>
      </c>
      <c r="BV244" s="36" t="s">
        <v>50</v>
      </c>
      <c r="BW244" s="36" t="s">
        <v>50</v>
      </c>
      <c r="BX244" s="36" t="s">
        <v>4308</v>
      </c>
      <c r="BY244" s="36" t="s">
        <v>4308</v>
      </c>
      <c r="BZ244" s="36" t="s">
        <v>50</v>
      </c>
      <c r="CA244" s="36" t="s">
        <v>50</v>
      </c>
      <c r="CB244" s="36" t="s">
        <v>50</v>
      </c>
      <c r="CC244" s="36" t="s">
        <v>50</v>
      </c>
      <c r="CD244" s="36" t="s">
        <v>50</v>
      </c>
      <c r="CE244" s="36" t="s">
        <v>50</v>
      </c>
      <c r="CF244" s="36" t="s">
        <v>50</v>
      </c>
      <c r="CG244" s="36" t="s">
        <v>50</v>
      </c>
      <c r="CH244" s="36" t="s">
        <v>50</v>
      </c>
      <c r="CI244" s="36" t="s">
        <v>50</v>
      </c>
      <c r="CJ244" s="36" t="s">
        <v>50</v>
      </c>
      <c r="CK244" s="36" t="s">
        <v>50</v>
      </c>
      <c r="CL244" s="144" t="s">
        <v>50</v>
      </c>
      <c r="CM244" s="144" t="s">
        <v>50</v>
      </c>
      <c r="CN244" s="36" t="s">
        <v>50</v>
      </c>
      <c r="CO244" s="36" t="s">
        <v>50</v>
      </c>
      <c r="CP244" s="36" t="s">
        <v>50</v>
      </c>
      <c r="CQ244" s="36" t="s">
        <v>50</v>
      </c>
      <c r="CR244" s="36" t="s">
        <v>50</v>
      </c>
      <c r="CS244" s="36" t="s">
        <v>50</v>
      </c>
      <c r="CT244" s="36" t="s">
        <v>50</v>
      </c>
      <c r="CU244" s="36" t="s">
        <v>50</v>
      </c>
      <c r="CV244" s="36" t="s">
        <v>50</v>
      </c>
      <c r="CW244" s="36" t="s">
        <v>50</v>
      </c>
      <c r="CX244" s="36" t="s">
        <v>50</v>
      </c>
      <c r="CY244" s="36" t="s">
        <v>50</v>
      </c>
      <c r="CZ244" s="36" t="s">
        <v>50</v>
      </c>
      <c r="DA244" s="36" t="s">
        <v>50</v>
      </c>
      <c r="DB244" s="36" t="s">
        <v>50</v>
      </c>
      <c r="DC244" s="36" t="s">
        <v>50</v>
      </c>
      <c r="DD244" s="36" t="s">
        <v>50</v>
      </c>
      <c r="DE244" s="36" t="s">
        <v>50</v>
      </c>
      <c r="DF244" s="36" t="s">
        <v>50</v>
      </c>
      <c r="DG244" s="36" t="s">
        <v>50</v>
      </c>
      <c r="DH244" s="36" t="s">
        <v>50</v>
      </c>
      <c r="DI244" s="36" t="s">
        <v>50</v>
      </c>
      <c r="DJ244" s="36" t="s">
        <v>50</v>
      </c>
      <c r="DK244" s="36" t="s">
        <v>50</v>
      </c>
      <c r="DL244" s="36" t="s">
        <v>50</v>
      </c>
      <c r="DM244" s="36" t="s">
        <v>50</v>
      </c>
      <c r="DN244" s="36" t="s">
        <v>50</v>
      </c>
      <c r="DO244" s="36" t="s">
        <v>50</v>
      </c>
      <c r="DP244" s="36" t="s">
        <v>50</v>
      </c>
      <c r="DQ244" s="36" t="s">
        <v>50</v>
      </c>
      <c r="DR244" s="36" t="s">
        <v>50</v>
      </c>
      <c r="DS244" s="36" t="s">
        <v>50</v>
      </c>
      <c r="DT244" s="36" t="s">
        <v>50</v>
      </c>
      <c r="DU244" s="36" t="s">
        <v>50</v>
      </c>
      <c r="DV244" s="36" t="s">
        <v>50</v>
      </c>
      <c r="DW244" s="36" t="s">
        <v>50</v>
      </c>
      <c r="DX244" s="36" t="s">
        <v>50</v>
      </c>
      <c r="DY244" s="36" t="s">
        <v>50</v>
      </c>
      <c r="DZ244" s="36" t="s">
        <v>50</v>
      </c>
      <c r="EA244" s="36" t="s">
        <v>50</v>
      </c>
      <c r="EB244" s="36" t="s">
        <v>50</v>
      </c>
      <c r="EC244" s="36" t="s">
        <v>50</v>
      </c>
      <c r="ED244" s="36" t="s">
        <v>50</v>
      </c>
      <c r="EE244" s="36" t="s">
        <v>50</v>
      </c>
      <c r="EF244" s="36" t="s">
        <v>50</v>
      </c>
      <c r="EG244" s="36" t="s">
        <v>50</v>
      </c>
      <c r="EH244" s="36" t="s">
        <v>50</v>
      </c>
      <c r="EI244" s="36" t="s">
        <v>50</v>
      </c>
      <c r="EJ244" s="36" t="s">
        <v>50</v>
      </c>
      <c r="EK244" s="36" t="s">
        <v>50</v>
      </c>
      <c r="EL244" s="99"/>
      <c r="EM244" s="99"/>
    </row>
    <row r="245" spans="1:143" s="15" customFormat="1" ht="15" x14ac:dyDescent="0.25">
      <c r="A245" s="140"/>
      <c r="B245" s="97"/>
      <c r="C245" s="97"/>
      <c r="D245" s="97"/>
      <c r="E245" s="97"/>
      <c r="F245" s="97"/>
      <c r="G245" s="92" t="s">
        <v>525</v>
      </c>
      <c r="H245" s="80"/>
      <c r="I245" s="80"/>
      <c r="O245" s="55"/>
      <c r="EL245" s="99"/>
      <c r="EM245" s="99"/>
    </row>
    <row r="246" spans="1:143" s="13" customFormat="1" ht="15" x14ac:dyDescent="0.25">
      <c r="A246" s="30" t="s">
        <v>2726</v>
      </c>
      <c r="B246" s="97" t="s">
        <v>2514</v>
      </c>
      <c r="C246" s="98"/>
      <c r="D246" s="98">
        <v>17</v>
      </c>
      <c r="E246" s="98"/>
      <c r="F246" s="98"/>
      <c r="G246" s="93" t="s">
        <v>2543</v>
      </c>
      <c r="H246" s="14" t="s">
        <v>5</v>
      </c>
      <c r="I246" s="14" t="s">
        <v>577</v>
      </c>
      <c r="J246" s="13" t="s">
        <v>50</v>
      </c>
      <c r="K246" s="13" t="s">
        <v>50</v>
      </c>
      <c r="L246" s="13" t="s">
        <v>50</v>
      </c>
      <c r="M246" s="13" t="s">
        <v>50</v>
      </c>
      <c r="N246" s="13" t="s">
        <v>50</v>
      </c>
      <c r="O246" s="47" t="s">
        <v>50</v>
      </c>
      <c r="P246" s="13" t="s">
        <v>50</v>
      </c>
      <c r="Q246" s="13" t="s">
        <v>50</v>
      </c>
      <c r="R246" s="13" t="s">
        <v>50</v>
      </c>
      <c r="S246" s="13" t="s">
        <v>4521</v>
      </c>
      <c r="T246" s="13" t="s">
        <v>4521</v>
      </c>
      <c r="U246" s="13" t="s">
        <v>50</v>
      </c>
      <c r="V246" s="13" t="s">
        <v>50</v>
      </c>
      <c r="W246" s="13" t="s">
        <v>50</v>
      </c>
      <c r="X246" s="13" t="s">
        <v>50</v>
      </c>
      <c r="Y246" s="13" t="s">
        <v>50</v>
      </c>
      <c r="Z246" s="13" t="s">
        <v>50</v>
      </c>
      <c r="AA246" s="13" t="s">
        <v>50</v>
      </c>
      <c r="AB246" s="13" t="s">
        <v>50</v>
      </c>
      <c r="AC246" s="13" t="s">
        <v>50</v>
      </c>
      <c r="AD246" s="13" t="s">
        <v>50</v>
      </c>
      <c r="AE246" s="13" t="s">
        <v>50</v>
      </c>
      <c r="AF246" s="13" t="s">
        <v>50</v>
      </c>
      <c r="AG246" s="13" t="s">
        <v>50</v>
      </c>
      <c r="AH246" s="13" t="s">
        <v>50</v>
      </c>
      <c r="AI246" s="13" t="s">
        <v>50</v>
      </c>
      <c r="AJ246" s="13" t="s">
        <v>50</v>
      </c>
      <c r="AK246" s="13" t="s">
        <v>50</v>
      </c>
      <c r="AL246" s="13" t="s">
        <v>50</v>
      </c>
      <c r="AM246" s="13" t="s">
        <v>50</v>
      </c>
      <c r="AN246" s="13" t="s">
        <v>50</v>
      </c>
      <c r="AO246" s="13" t="s">
        <v>50</v>
      </c>
      <c r="AP246" s="13" t="s">
        <v>50</v>
      </c>
      <c r="AQ246" s="13" t="s">
        <v>50</v>
      </c>
      <c r="AR246" s="13" t="s">
        <v>50</v>
      </c>
      <c r="AS246" s="13" t="s">
        <v>50</v>
      </c>
      <c r="AT246" s="13" t="s">
        <v>50</v>
      </c>
      <c r="AU246" s="13" t="s">
        <v>50</v>
      </c>
      <c r="AV246" s="13" t="s">
        <v>50</v>
      </c>
      <c r="AW246" s="13" t="s">
        <v>50</v>
      </c>
      <c r="AX246" s="13" t="s">
        <v>50</v>
      </c>
      <c r="AY246" s="13" t="s">
        <v>50</v>
      </c>
      <c r="AZ246" s="13" t="s">
        <v>50</v>
      </c>
      <c r="BA246" s="13" t="s">
        <v>50</v>
      </c>
      <c r="BB246" s="13" t="s">
        <v>50</v>
      </c>
      <c r="BC246" s="13" t="s">
        <v>50</v>
      </c>
      <c r="BD246" s="13" t="s">
        <v>50</v>
      </c>
      <c r="BE246" s="13" t="s">
        <v>50</v>
      </c>
      <c r="BF246" s="13" t="s">
        <v>50</v>
      </c>
      <c r="BG246" s="13" t="s">
        <v>50</v>
      </c>
      <c r="BH246" s="13" t="s">
        <v>50</v>
      </c>
      <c r="BI246" s="13" t="s">
        <v>50</v>
      </c>
      <c r="BJ246" s="13" t="s">
        <v>50</v>
      </c>
      <c r="BK246" s="13" t="s">
        <v>50</v>
      </c>
      <c r="BL246" s="13" t="s">
        <v>50</v>
      </c>
      <c r="BM246" s="13" t="s">
        <v>50</v>
      </c>
      <c r="BN246" s="13" t="s">
        <v>50</v>
      </c>
      <c r="BO246" s="13" t="s">
        <v>50</v>
      </c>
      <c r="BP246" s="13" t="s">
        <v>50</v>
      </c>
      <c r="BQ246" s="13" t="s">
        <v>50</v>
      </c>
      <c r="BR246" s="13" t="s">
        <v>50</v>
      </c>
      <c r="BS246" s="13" t="s">
        <v>50</v>
      </c>
      <c r="BT246" s="13" t="s">
        <v>50</v>
      </c>
      <c r="BU246" s="13" t="s">
        <v>50</v>
      </c>
      <c r="BV246" s="13" t="s">
        <v>50</v>
      </c>
      <c r="BW246" s="13" t="s">
        <v>50</v>
      </c>
      <c r="BX246" s="13" t="s">
        <v>50</v>
      </c>
      <c r="BY246" s="13" t="s">
        <v>50</v>
      </c>
      <c r="BZ246" s="13" t="s">
        <v>50</v>
      </c>
      <c r="CA246" s="13" t="s">
        <v>50</v>
      </c>
      <c r="CB246" s="13" t="s">
        <v>50</v>
      </c>
      <c r="CC246" s="13" t="s">
        <v>50</v>
      </c>
      <c r="CD246" s="13" t="s">
        <v>50</v>
      </c>
      <c r="CE246" s="13" t="s">
        <v>50</v>
      </c>
      <c r="CF246" s="13" t="s">
        <v>50</v>
      </c>
      <c r="CG246" s="13" t="s">
        <v>50</v>
      </c>
      <c r="CH246" s="13" t="s">
        <v>50</v>
      </c>
      <c r="CI246" s="13" t="s">
        <v>50</v>
      </c>
      <c r="CJ246" s="13" t="s">
        <v>50</v>
      </c>
      <c r="CK246" s="13" t="s">
        <v>50</v>
      </c>
      <c r="CL246" s="13" t="s">
        <v>50</v>
      </c>
      <c r="CM246" s="13" t="s">
        <v>50</v>
      </c>
      <c r="CN246" s="13" t="s">
        <v>50</v>
      </c>
      <c r="CO246" s="13" t="s">
        <v>50</v>
      </c>
      <c r="CP246" s="13" t="s">
        <v>50</v>
      </c>
      <c r="CQ246" s="13" t="s">
        <v>50</v>
      </c>
      <c r="CR246" s="13" t="s">
        <v>50</v>
      </c>
      <c r="CS246" s="13" t="s">
        <v>50</v>
      </c>
      <c r="CT246" s="13" t="s">
        <v>50</v>
      </c>
      <c r="CU246" s="13" t="s">
        <v>50</v>
      </c>
      <c r="CV246" s="13" t="s">
        <v>50</v>
      </c>
      <c r="CW246" s="13" t="s">
        <v>50</v>
      </c>
      <c r="CX246" s="13" t="s">
        <v>50</v>
      </c>
      <c r="CY246" s="13" t="s">
        <v>50</v>
      </c>
      <c r="CZ246" s="13" t="s">
        <v>50</v>
      </c>
      <c r="DA246" s="13" t="s">
        <v>50</v>
      </c>
      <c r="DB246" s="13" t="s">
        <v>50</v>
      </c>
      <c r="DC246" s="13" t="s">
        <v>50</v>
      </c>
      <c r="DD246" s="13" t="s">
        <v>50</v>
      </c>
      <c r="DE246" s="13" t="s">
        <v>50</v>
      </c>
      <c r="DF246" s="13" t="s">
        <v>50</v>
      </c>
      <c r="DG246" s="13" t="s">
        <v>50</v>
      </c>
      <c r="DH246" s="13" t="s">
        <v>50</v>
      </c>
      <c r="DI246" s="13" t="s">
        <v>50</v>
      </c>
      <c r="DJ246" s="13" t="s">
        <v>50</v>
      </c>
      <c r="DK246" s="13" t="s">
        <v>50</v>
      </c>
      <c r="DL246" s="13" t="s">
        <v>50</v>
      </c>
      <c r="DM246" s="13" t="s">
        <v>50</v>
      </c>
      <c r="DN246" s="13" t="s">
        <v>50</v>
      </c>
      <c r="DO246" s="13" t="s">
        <v>50</v>
      </c>
      <c r="DP246" s="13" t="s">
        <v>50</v>
      </c>
      <c r="DQ246" s="13" t="s">
        <v>50</v>
      </c>
      <c r="DR246" s="13" t="s">
        <v>50</v>
      </c>
      <c r="DS246" s="13" t="s">
        <v>50</v>
      </c>
      <c r="DT246" s="13" t="s">
        <v>50</v>
      </c>
      <c r="DU246" s="13" t="s">
        <v>50</v>
      </c>
      <c r="DV246" s="13" t="s">
        <v>50</v>
      </c>
      <c r="DW246" s="13" t="s">
        <v>50</v>
      </c>
      <c r="DX246" s="13" t="s">
        <v>50</v>
      </c>
      <c r="DY246" s="13" t="s">
        <v>50</v>
      </c>
      <c r="DZ246" s="13" t="s">
        <v>50</v>
      </c>
      <c r="EA246" s="13" t="s">
        <v>4521</v>
      </c>
      <c r="EB246" s="13" t="s">
        <v>50</v>
      </c>
      <c r="EC246" s="13" t="s">
        <v>50</v>
      </c>
      <c r="ED246" s="13" t="s">
        <v>50</v>
      </c>
      <c r="EE246" s="13" t="s">
        <v>50</v>
      </c>
      <c r="EF246" s="13" t="s">
        <v>50</v>
      </c>
      <c r="EG246" s="13" t="s">
        <v>50</v>
      </c>
      <c r="EH246" s="13" t="s">
        <v>50</v>
      </c>
      <c r="EI246" s="13" t="s">
        <v>50</v>
      </c>
      <c r="EJ246" s="13" t="s">
        <v>50</v>
      </c>
      <c r="EK246" s="13" t="s">
        <v>50</v>
      </c>
      <c r="EL246" s="99"/>
      <c r="EM246" s="99"/>
    </row>
    <row r="247" spans="1:143" s="13" customFormat="1" ht="15" x14ac:dyDescent="0.25">
      <c r="A247" s="30" t="s">
        <v>2727</v>
      </c>
      <c r="B247" s="97" t="s">
        <v>2515</v>
      </c>
      <c r="C247" s="98"/>
      <c r="D247" s="98">
        <v>17</v>
      </c>
      <c r="E247" s="98"/>
      <c r="F247" s="98"/>
      <c r="G247" s="93" t="s">
        <v>423</v>
      </c>
      <c r="H247" s="14" t="s">
        <v>5</v>
      </c>
      <c r="I247" s="14" t="s">
        <v>577</v>
      </c>
      <c r="J247" s="13" t="s">
        <v>50</v>
      </c>
      <c r="K247" s="13" t="s">
        <v>50</v>
      </c>
      <c r="L247" s="13" t="s">
        <v>50</v>
      </c>
      <c r="M247" s="13" t="s">
        <v>50</v>
      </c>
      <c r="N247" s="13" t="s">
        <v>50</v>
      </c>
      <c r="O247" s="47" t="s">
        <v>50</v>
      </c>
      <c r="P247" s="13" t="s">
        <v>50</v>
      </c>
      <c r="Q247" s="13" t="s">
        <v>50</v>
      </c>
      <c r="R247" s="13" t="s">
        <v>50</v>
      </c>
      <c r="S247" s="13" t="s">
        <v>50</v>
      </c>
      <c r="T247" s="13" t="s">
        <v>50</v>
      </c>
      <c r="U247" s="13" t="s">
        <v>50</v>
      </c>
      <c r="V247" s="13" t="s">
        <v>4522</v>
      </c>
      <c r="W247" s="13" t="s">
        <v>50</v>
      </c>
      <c r="X247" s="13" t="s">
        <v>50</v>
      </c>
      <c r="Y247" s="13" t="s">
        <v>50</v>
      </c>
      <c r="Z247" s="13" t="s">
        <v>50</v>
      </c>
      <c r="AA247" s="13" t="s">
        <v>50</v>
      </c>
      <c r="AB247" s="13" t="s">
        <v>50</v>
      </c>
      <c r="AC247" s="13" t="s">
        <v>50</v>
      </c>
      <c r="AD247" s="13" t="s">
        <v>50</v>
      </c>
      <c r="AE247" s="13" t="s">
        <v>50</v>
      </c>
      <c r="AF247" s="13" t="s">
        <v>50</v>
      </c>
      <c r="AG247" s="13" t="s">
        <v>50</v>
      </c>
      <c r="AH247" s="13" t="s">
        <v>50</v>
      </c>
      <c r="AI247" s="13" t="s">
        <v>50</v>
      </c>
      <c r="AJ247" s="13" t="s">
        <v>50</v>
      </c>
      <c r="AK247" s="13" t="s">
        <v>50</v>
      </c>
      <c r="AL247" s="13" t="s">
        <v>50</v>
      </c>
      <c r="AM247" s="13" t="s">
        <v>50</v>
      </c>
      <c r="AN247" s="13" t="s">
        <v>50</v>
      </c>
      <c r="AO247" s="13" t="s">
        <v>50</v>
      </c>
      <c r="AP247" s="13" t="s">
        <v>50</v>
      </c>
      <c r="AQ247" s="13" t="s">
        <v>50</v>
      </c>
      <c r="AR247" s="13" t="s">
        <v>50</v>
      </c>
      <c r="AS247" s="13" t="s">
        <v>50</v>
      </c>
      <c r="AT247" s="13" t="s">
        <v>50</v>
      </c>
      <c r="AU247" s="13" t="s">
        <v>4521</v>
      </c>
      <c r="AV247" s="13" t="s">
        <v>50</v>
      </c>
      <c r="AW247" s="13" t="s">
        <v>50</v>
      </c>
      <c r="AX247" s="13" t="s">
        <v>50</v>
      </c>
      <c r="AY247" s="13" t="s">
        <v>50</v>
      </c>
      <c r="AZ247" s="13" t="s">
        <v>50</v>
      </c>
      <c r="BA247" s="13" t="s">
        <v>50</v>
      </c>
      <c r="BB247" s="13" t="s">
        <v>50</v>
      </c>
      <c r="BC247" s="13" t="s">
        <v>50</v>
      </c>
      <c r="BD247" s="13" t="s">
        <v>4522</v>
      </c>
      <c r="BE247" s="13" t="s">
        <v>50</v>
      </c>
      <c r="BF247" s="13" t="s">
        <v>50</v>
      </c>
      <c r="BG247" s="13" t="s">
        <v>50</v>
      </c>
      <c r="BH247" s="13" t="s">
        <v>50</v>
      </c>
      <c r="BI247" s="13" t="s">
        <v>50</v>
      </c>
      <c r="BJ247" s="13" t="s">
        <v>4521</v>
      </c>
      <c r="BK247" s="13" t="s">
        <v>4521</v>
      </c>
      <c r="BL247" s="13" t="s">
        <v>50</v>
      </c>
      <c r="BM247" s="13" t="s">
        <v>50</v>
      </c>
      <c r="BN247" s="13" t="s">
        <v>50</v>
      </c>
      <c r="BO247" s="13" t="s">
        <v>50</v>
      </c>
      <c r="BP247" s="13" t="s">
        <v>50</v>
      </c>
      <c r="BQ247" s="13" t="s">
        <v>50</v>
      </c>
      <c r="BR247" s="13" t="s">
        <v>50</v>
      </c>
      <c r="BS247" s="13" t="s">
        <v>50</v>
      </c>
      <c r="BT247" s="13" t="s">
        <v>50</v>
      </c>
      <c r="BU247" s="13" t="s">
        <v>50</v>
      </c>
      <c r="BV247" s="13" t="s">
        <v>50</v>
      </c>
      <c r="BW247" s="13" t="s">
        <v>50</v>
      </c>
      <c r="BX247" s="13" t="s">
        <v>50</v>
      </c>
      <c r="BY247" s="13" t="s">
        <v>50</v>
      </c>
      <c r="BZ247" s="13" t="s">
        <v>50</v>
      </c>
      <c r="CA247" s="13" t="s">
        <v>50</v>
      </c>
      <c r="CB247" s="13" t="s">
        <v>50</v>
      </c>
      <c r="CC247" s="13" t="s">
        <v>50</v>
      </c>
      <c r="CD247" s="13" t="s">
        <v>50</v>
      </c>
      <c r="CE247" s="13" t="s">
        <v>50</v>
      </c>
      <c r="CF247" s="13" t="s">
        <v>50</v>
      </c>
      <c r="CG247" s="13" t="s">
        <v>50</v>
      </c>
      <c r="CH247" s="13" t="s">
        <v>50</v>
      </c>
      <c r="CI247" s="13" t="s">
        <v>50</v>
      </c>
      <c r="CJ247" s="13" t="s">
        <v>50</v>
      </c>
      <c r="CK247" s="13" t="s">
        <v>50</v>
      </c>
      <c r="CL247" s="13" t="s">
        <v>50</v>
      </c>
      <c r="CM247" s="13" t="s">
        <v>50</v>
      </c>
      <c r="CN247" s="13" t="s">
        <v>50</v>
      </c>
      <c r="CO247" s="13" t="s">
        <v>4522</v>
      </c>
      <c r="CP247" s="13" t="s">
        <v>4522</v>
      </c>
      <c r="CQ247" s="13" t="s">
        <v>50</v>
      </c>
      <c r="CR247" s="13" t="s">
        <v>50</v>
      </c>
      <c r="CS247" s="13" t="s">
        <v>50</v>
      </c>
      <c r="CT247" s="13" t="s">
        <v>50</v>
      </c>
      <c r="CU247" s="13" t="s">
        <v>50</v>
      </c>
      <c r="CV247" s="13" t="s">
        <v>50</v>
      </c>
      <c r="CW247" s="13" t="s">
        <v>50</v>
      </c>
      <c r="CX247" s="13" t="s">
        <v>50</v>
      </c>
      <c r="CY247" s="13" t="s">
        <v>50</v>
      </c>
      <c r="CZ247" s="13" t="s">
        <v>50</v>
      </c>
      <c r="DA247" s="13" t="s">
        <v>4522</v>
      </c>
      <c r="DB247" s="13" t="s">
        <v>4522</v>
      </c>
      <c r="DC247" s="13" t="s">
        <v>50</v>
      </c>
      <c r="DD247" s="13" t="s">
        <v>4522</v>
      </c>
      <c r="DE247" s="13" t="s">
        <v>50</v>
      </c>
      <c r="DF247" s="13" t="s">
        <v>50</v>
      </c>
      <c r="DG247" s="13" t="s">
        <v>50</v>
      </c>
      <c r="DH247" s="13" t="s">
        <v>50</v>
      </c>
      <c r="DI247" s="13" t="s">
        <v>50</v>
      </c>
      <c r="DJ247" s="13" t="s">
        <v>50</v>
      </c>
      <c r="DK247" s="13" t="s">
        <v>50</v>
      </c>
      <c r="DL247" s="13" t="s">
        <v>50</v>
      </c>
      <c r="DM247" s="13" t="s">
        <v>50</v>
      </c>
      <c r="DN247" s="13" t="s">
        <v>50</v>
      </c>
      <c r="DO247" s="13" t="s">
        <v>50</v>
      </c>
      <c r="DP247" s="13" t="s">
        <v>50</v>
      </c>
      <c r="DQ247" s="13" t="s">
        <v>50</v>
      </c>
      <c r="DR247" s="13" t="s">
        <v>50</v>
      </c>
      <c r="DS247" s="13" t="s">
        <v>50</v>
      </c>
      <c r="DT247" s="13" t="s">
        <v>50</v>
      </c>
      <c r="DU247" s="13" t="s">
        <v>50</v>
      </c>
      <c r="DV247" s="13" t="s">
        <v>50</v>
      </c>
      <c r="DW247" s="13" t="s">
        <v>50</v>
      </c>
      <c r="DX247" s="13" t="s">
        <v>50</v>
      </c>
      <c r="DY247" s="13" t="s">
        <v>50</v>
      </c>
      <c r="DZ247" s="13" t="s">
        <v>50</v>
      </c>
      <c r="EA247" s="13" t="s">
        <v>4521</v>
      </c>
      <c r="EB247" s="13" t="s">
        <v>50</v>
      </c>
      <c r="EC247" s="13" t="s">
        <v>50</v>
      </c>
      <c r="ED247" s="13" t="s">
        <v>50</v>
      </c>
      <c r="EE247" s="13" t="s">
        <v>50</v>
      </c>
      <c r="EF247" s="13" t="s">
        <v>50</v>
      </c>
      <c r="EG247" s="13" t="s">
        <v>50</v>
      </c>
      <c r="EH247" s="13" t="s">
        <v>50</v>
      </c>
      <c r="EI247" s="13" t="s">
        <v>50</v>
      </c>
      <c r="EJ247" s="13" t="s">
        <v>50</v>
      </c>
      <c r="EK247" s="13" t="s">
        <v>50</v>
      </c>
      <c r="EL247" s="99"/>
      <c r="EM247" s="99"/>
    </row>
    <row r="248" spans="1:143" s="13" customFormat="1" ht="15" x14ac:dyDescent="0.25">
      <c r="A248" s="30" t="s">
        <v>2728</v>
      </c>
      <c r="B248" s="97" t="s">
        <v>2516</v>
      </c>
      <c r="C248" s="98"/>
      <c r="D248" s="98">
        <v>17</v>
      </c>
      <c r="E248" s="98"/>
      <c r="F248" s="98"/>
      <c r="G248" s="93" t="s">
        <v>422</v>
      </c>
      <c r="H248" s="14" t="s">
        <v>5</v>
      </c>
      <c r="I248" s="14" t="s">
        <v>577</v>
      </c>
      <c r="J248" s="13" t="s">
        <v>50</v>
      </c>
      <c r="K248" s="13" t="s">
        <v>50</v>
      </c>
      <c r="L248" s="13" t="s">
        <v>50</v>
      </c>
      <c r="M248" s="13" t="s">
        <v>50</v>
      </c>
      <c r="N248" s="13" t="s">
        <v>50</v>
      </c>
      <c r="O248" s="47" t="s">
        <v>50</v>
      </c>
      <c r="P248" s="13" t="s">
        <v>50</v>
      </c>
      <c r="Q248" s="13" t="s">
        <v>50</v>
      </c>
      <c r="R248" s="13" t="s">
        <v>50</v>
      </c>
      <c r="S248" s="13" t="s">
        <v>4521</v>
      </c>
      <c r="T248" s="13" t="s">
        <v>4521</v>
      </c>
      <c r="U248" s="13" t="s">
        <v>50</v>
      </c>
      <c r="V248" s="13" t="s">
        <v>50</v>
      </c>
      <c r="W248" s="13" t="s">
        <v>4522</v>
      </c>
      <c r="X248" s="13" t="s">
        <v>4522</v>
      </c>
      <c r="Y248" s="13" t="s">
        <v>50</v>
      </c>
      <c r="Z248" s="13" t="s">
        <v>50</v>
      </c>
      <c r="AA248" s="13" t="s">
        <v>50</v>
      </c>
      <c r="AB248" s="13" t="s">
        <v>50</v>
      </c>
      <c r="AC248" s="13" t="s">
        <v>50</v>
      </c>
      <c r="AD248" s="13" t="s">
        <v>50</v>
      </c>
      <c r="AE248" s="13" t="s">
        <v>50</v>
      </c>
      <c r="AF248" s="13" t="s">
        <v>50</v>
      </c>
      <c r="AG248" s="13" t="s">
        <v>50</v>
      </c>
      <c r="AH248" s="13" t="s">
        <v>50</v>
      </c>
      <c r="AI248" s="13" t="s">
        <v>50</v>
      </c>
      <c r="AJ248" s="13" t="s">
        <v>50</v>
      </c>
      <c r="AK248" s="13" t="s">
        <v>50</v>
      </c>
      <c r="AL248" s="13" t="s">
        <v>50</v>
      </c>
      <c r="AM248" s="13" t="s">
        <v>50</v>
      </c>
      <c r="AN248" s="13" t="s">
        <v>4521</v>
      </c>
      <c r="AO248" s="13" t="s">
        <v>4521</v>
      </c>
      <c r="AP248" s="13" t="s">
        <v>50</v>
      </c>
      <c r="AQ248" s="13" t="s">
        <v>50</v>
      </c>
      <c r="AR248" s="13" t="s">
        <v>50</v>
      </c>
      <c r="AS248" s="13" t="s">
        <v>50</v>
      </c>
      <c r="AT248" s="13" t="s">
        <v>50</v>
      </c>
      <c r="AU248" s="13" t="s">
        <v>50</v>
      </c>
      <c r="AV248" s="13" t="s">
        <v>50</v>
      </c>
      <c r="AW248" s="13" t="s">
        <v>50</v>
      </c>
      <c r="AX248" s="13" t="s">
        <v>50</v>
      </c>
      <c r="AY248" s="13" t="s">
        <v>50</v>
      </c>
      <c r="AZ248" s="13" t="s">
        <v>50</v>
      </c>
      <c r="BA248" s="13" t="s">
        <v>50</v>
      </c>
      <c r="BB248" s="13" t="s">
        <v>50</v>
      </c>
      <c r="BC248" s="13" t="s">
        <v>50</v>
      </c>
      <c r="BD248" s="13" t="s">
        <v>50</v>
      </c>
      <c r="BE248" s="13" t="s">
        <v>50</v>
      </c>
      <c r="BF248" s="13" t="s">
        <v>50</v>
      </c>
      <c r="BG248" s="13" t="s">
        <v>50</v>
      </c>
      <c r="BH248" s="13" t="s">
        <v>50</v>
      </c>
      <c r="BI248" s="13" t="s">
        <v>50</v>
      </c>
      <c r="BJ248" s="13" t="s">
        <v>50</v>
      </c>
      <c r="BK248" s="13" t="s">
        <v>50</v>
      </c>
      <c r="BL248" s="13" t="s">
        <v>4521</v>
      </c>
      <c r="BM248" s="13" t="s">
        <v>4521</v>
      </c>
      <c r="BN248" s="13" t="s">
        <v>50</v>
      </c>
      <c r="BO248" s="13" t="s">
        <v>50</v>
      </c>
      <c r="BP248" s="13" t="s">
        <v>50</v>
      </c>
      <c r="BQ248" s="13" t="s">
        <v>50</v>
      </c>
      <c r="BR248" s="13" t="s">
        <v>50</v>
      </c>
      <c r="BS248" s="13" t="s">
        <v>50</v>
      </c>
      <c r="BT248" s="13" t="s">
        <v>50</v>
      </c>
      <c r="BU248" s="13" t="s">
        <v>50</v>
      </c>
      <c r="BV248" s="13" t="s">
        <v>50</v>
      </c>
      <c r="BW248" s="13" t="s">
        <v>50</v>
      </c>
      <c r="BX248" s="13" t="s">
        <v>50</v>
      </c>
      <c r="BY248" s="13" t="s">
        <v>50</v>
      </c>
      <c r="BZ248" s="13" t="s">
        <v>50</v>
      </c>
      <c r="CA248" s="13" t="s">
        <v>50</v>
      </c>
      <c r="CB248" s="13" t="s">
        <v>50</v>
      </c>
      <c r="CC248" s="13" t="s">
        <v>50</v>
      </c>
      <c r="CD248" s="13" t="s">
        <v>50</v>
      </c>
      <c r="CE248" s="13" t="s">
        <v>50</v>
      </c>
      <c r="CF248" s="13" t="s">
        <v>50</v>
      </c>
      <c r="CG248" s="13" t="s">
        <v>50</v>
      </c>
      <c r="CH248" s="13" t="s">
        <v>50</v>
      </c>
      <c r="CI248" s="13" t="s">
        <v>50</v>
      </c>
      <c r="CJ248" s="13" t="s">
        <v>4521</v>
      </c>
      <c r="CK248" s="13" t="s">
        <v>50</v>
      </c>
      <c r="CL248" s="13" t="s">
        <v>50</v>
      </c>
      <c r="CM248" s="13" t="s">
        <v>50</v>
      </c>
      <c r="CN248" s="13" t="s">
        <v>50</v>
      </c>
      <c r="CO248" s="13" t="s">
        <v>50</v>
      </c>
      <c r="CP248" s="13" t="s">
        <v>50</v>
      </c>
      <c r="CQ248" s="13" t="s">
        <v>50</v>
      </c>
      <c r="CR248" s="13" t="s">
        <v>50</v>
      </c>
      <c r="CS248" s="13" t="s">
        <v>50</v>
      </c>
      <c r="CT248" s="13" t="s">
        <v>50</v>
      </c>
      <c r="CU248" s="13" t="s">
        <v>50</v>
      </c>
      <c r="CV248" s="13" t="s">
        <v>50</v>
      </c>
      <c r="CW248" s="13" t="s">
        <v>50</v>
      </c>
      <c r="CX248" s="13" t="s">
        <v>50</v>
      </c>
      <c r="CY248" s="13" t="s">
        <v>50</v>
      </c>
      <c r="CZ248" s="13" t="s">
        <v>50</v>
      </c>
      <c r="DA248" s="13" t="s">
        <v>50</v>
      </c>
      <c r="DB248" s="13" t="s">
        <v>50</v>
      </c>
      <c r="DC248" s="13" t="s">
        <v>50</v>
      </c>
      <c r="DD248" s="13" t="s">
        <v>50</v>
      </c>
      <c r="DE248" s="13" t="s">
        <v>50</v>
      </c>
      <c r="DF248" s="13" t="s">
        <v>50</v>
      </c>
      <c r="DG248" s="13" t="s">
        <v>50</v>
      </c>
      <c r="DH248" s="13" t="s">
        <v>50</v>
      </c>
      <c r="DI248" s="36" t="s">
        <v>4522</v>
      </c>
      <c r="DJ248" s="13" t="s">
        <v>50</v>
      </c>
      <c r="DK248" s="13" t="s">
        <v>50</v>
      </c>
      <c r="DL248" s="13" t="s">
        <v>50</v>
      </c>
      <c r="DM248" s="13" t="s">
        <v>50</v>
      </c>
      <c r="DN248" s="13" t="s">
        <v>50</v>
      </c>
      <c r="DO248" s="13" t="s">
        <v>50</v>
      </c>
      <c r="DP248" s="13" t="s">
        <v>50</v>
      </c>
      <c r="DQ248" s="13" t="s">
        <v>50</v>
      </c>
      <c r="DR248" s="13" t="s">
        <v>50</v>
      </c>
      <c r="DS248" s="13" t="s">
        <v>50</v>
      </c>
      <c r="DT248" s="13" t="s">
        <v>50</v>
      </c>
      <c r="DU248" s="13" t="s">
        <v>50</v>
      </c>
      <c r="DV248" s="13" t="s">
        <v>50</v>
      </c>
      <c r="DW248" s="13" t="s">
        <v>50</v>
      </c>
      <c r="DX248" s="13" t="s">
        <v>50</v>
      </c>
      <c r="DY248" s="13" t="s">
        <v>50</v>
      </c>
      <c r="DZ248" s="13" t="s">
        <v>50</v>
      </c>
      <c r="EA248" s="13" t="s">
        <v>50</v>
      </c>
      <c r="EB248" s="13" t="s">
        <v>50</v>
      </c>
      <c r="EC248" s="13" t="s">
        <v>50</v>
      </c>
      <c r="ED248" s="13" t="s">
        <v>50</v>
      </c>
      <c r="EE248" s="13" t="s">
        <v>50</v>
      </c>
      <c r="EF248" s="13" t="s">
        <v>50</v>
      </c>
      <c r="EG248" s="13" t="s">
        <v>50</v>
      </c>
      <c r="EH248" s="13" t="s">
        <v>50</v>
      </c>
      <c r="EI248" s="13" t="s">
        <v>50</v>
      </c>
      <c r="EJ248" s="13" t="s">
        <v>50</v>
      </c>
      <c r="EK248" s="13" t="s">
        <v>50</v>
      </c>
      <c r="EL248" s="99"/>
      <c r="EM248" s="99"/>
    </row>
    <row r="249" spans="1:143" s="13" customFormat="1" ht="15" x14ac:dyDescent="0.25">
      <c r="A249" s="30" t="s">
        <v>2729</v>
      </c>
      <c r="B249" s="97" t="s">
        <v>1007</v>
      </c>
      <c r="C249" s="98"/>
      <c r="D249" s="98">
        <v>17</v>
      </c>
      <c r="E249" s="98"/>
      <c r="F249" s="98"/>
      <c r="G249" s="93" t="s">
        <v>371</v>
      </c>
      <c r="H249" s="14" t="s">
        <v>5</v>
      </c>
      <c r="I249" s="14" t="s">
        <v>577</v>
      </c>
      <c r="J249" s="13" t="s">
        <v>50</v>
      </c>
      <c r="K249" s="13" t="s">
        <v>50</v>
      </c>
      <c r="L249" s="13" t="s">
        <v>50</v>
      </c>
      <c r="M249" s="13" t="s">
        <v>50</v>
      </c>
      <c r="N249" s="13" t="s">
        <v>50</v>
      </c>
      <c r="O249" s="47" t="s">
        <v>50</v>
      </c>
      <c r="P249" s="13" t="s">
        <v>50</v>
      </c>
      <c r="Q249" s="13" t="s">
        <v>50</v>
      </c>
      <c r="R249" s="13" t="s">
        <v>50</v>
      </c>
      <c r="S249" s="13" t="s">
        <v>50</v>
      </c>
      <c r="T249" s="13" t="s">
        <v>50</v>
      </c>
      <c r="U249" s="13" t="s">
        <v>50</v>
      </c>
      <c r="V249" s="13" t="s">
        <v>50</v>
      </c>
      <c r="W249" s="13" t="s">
        <v>50</v>
      </c>
      <c r="X249" s="13" t="s">
        <v>50</v>
      </c>
      <c r="Y249" s="13" t="s">
        <v>50</v>
      </c>
      <c r="Z249" s="13" t="s">
        <v>50</v>
      </c>
      <c r="AA249" s="13" t="s">
        <v>50</v>
      </c>
      <c r="AB249" s="13" t="s">
        <v>50</v>
      </c>
      <c r="AC249" s="13" t="s">
        <v>50</v>
      </c>
      <c r="AD249" s="13" t="s">
        <v>50</v>
      </c>
      <c r="AE249" s="13" t="s">
        <v>50</v>
      </c>
      <c r="AF249" s="13" t="s">
        <v>50</v>
      </c>
      <c r="AG249" s="13" t="s">
        <v>50</v>
      </c>
      <c r="AH249" s="13" t="s">
        <v>50</v>
      </c>
      <c r="AI249" s="13" t="s">
        <v>50</v>
      </c>
      <c r="AJ249" s="13" t="s">
        <v>50</v>
      </c>
      <c r="AK249" s="13" t="s">
        <v>50</v>
      </c>
      <c r="AL249" s="13" t="s">
        <v>50</v>
      </c>
      <c r="AM249" s="13" t="s">
        <v>50</v>
      </c>
      <c r="AN249" s="13" t="s">
        <v>50</v>
      </c>
      <c r="AO249" s="13" t="s">
        <v>50</v>
      </c>
      <c r="AP249" s="13" t="s">
        <v>50</v>
      </c>
      <c r="AQ249" s="13" t="s">
        <v>50</v>
      </c>
      <c r="AR249" s="13" t="s">
        <v>50</v>
      </c>
      <c r="AS249" s="13" t="s">
        <v>50</v>
      </c>
      <c r="AT249" s="13" t="s">
        <v>50</v>
      </c>
      <c r="AU249" s="13" t="s">
        <v>4521</v>
      </c>
      <c r="AV249" s="13" t="s">
        <v>50</v>
      </c>
      <c r="AW249" s="13" t="s">
        <v>50</v>
      </c>
      <c r="AX249" s="13" t="s">
        <v>50</v>
      </c>
      <c r="AY249" s="13" t="s">
        <v>50</v>
      </c>
      <c r="AZ249" s="13" t="s">
        <v>50</v>
      </c>
      <c r="BA249" s="13" t="s">
        <v>50</v>
      </c>
      <c r="BB249" s="13" t="s">
        <v>50</v>
      </c>
      <c r="BC249" s="13" t="s">
        <v>50</v>
      </c>
      <c r="BD249" s="13" t="s">
        <v>50</v>
      </c>
      <c r="BE249" s="13" t="s">
        <v>50</v>
      </c>
      <c r="BF249" s="13" t="s">
        <v>50</v>
      </c>
      <c r="BG249" s="13" t="s">
        <v>50</v>
      </c>
      <c r="BH249" s="13" t="s">
        <v>50</v>
      </c>
      <c r="BI249" s="13" t="s">
        <v>50</v>
      </c>
      <c r="BJ249" s="13" t="s">
        <v>50</v>
      </c>
      <c r="BK249" s="13" t="s">
        <v>50</v>
      </c>
      <c r="BL249" s="36" t="s">
        <v>50</v>
      </c>
      <c r="BM249" s="13" t="s">
        <v>50</v>
      </c>
      <c r="BN249" s="13" t="s">
        <v>50</v>
      </c>
      <c r="BO249" s="13" t="s">
        <v>50</v>
      </c>
      <c r="BP249" s="13" t="s">
        <v>50</v>
      </c>
      <c r="BQ249" s="13" t="s">
        <v>50</v>
      </c>
      <c r="BR249" s="13" t="s">
        <v>50</v>
      </c>
      <c r="BS249" s="13" t="s">
        <v>50</v>
      </c>
      <c r="BT249" s="13" t="s">
        <v>50</v>
      </c>
      <c r="BU249" s="13" t="s">
        <v>50</v>
      </c>
      <c r="BV249" s="13" t="s">
        <v>50</v>
      </c>
      <c r="BW249" s="13" t="s">
        <v>50</v>
      </c>
      <c r="BX249" s="13" t="s">
        <v>50</v>
      </c>
      <c r="BY249" s="13" t="s">
        <v>50</v>
      </c>
      <c r="BZ249" s="13" t="s">
        <v>50</v>
      </c>
      <c r="CA249" s="13" t="s">
        <v>50</v>
      </c>
      <c r="CB249" s="13" t="s">
        <v>50</v>
      </c>
      <c r="CC249" s="13" t="s">
        <v>50</v>
      </c>
      <c r="CD249" s="13" t="s">
        <v>50</v>
      </c>
      <c r="CE249" s="13" t="s">
        <v>50</v>
      </c>
      <c r="CF249" s="13" t="s">
        <v>50</v>
      </c>
      <c r="CG249" s="13" t="s">
        <v>50</v>
      </c>
      <c r="CH249" s="13" t="s">
        <v>50</v>
      </c>
      <c r="CI249" s="13" t="s">
        <v>50</v>
      </c>
      <c r="CJ249" s="13" t="s">
        <v>50</v>
      </c>
      <c r="CK249" s="13" t="s">
        <v>50</v>
      </c>
      <c r="CL249" s="13" t="s">
        <v>4522</v>
      </c>
      <c r="CM249" s="13" t="s">
        <v>4522</v>
      </c>
      <c r="CN249" s="13" t="s">
        <v>50</v>
      </c>
      <c r="CO249" s="13" t="s">
        <v>4522</v>
      </c>
      <c r="CP249" s="13" t="s">
        <v>4522</v>
      </c>
      <c r="CQ249" s="13" t="s">
        <v>50</v>
      </c>
      <c r="CR249" s="13" t="s">
        <v>50</v>
      </c>
      <c r="CS249" s="13" t="s">
        <v>50</v>
      </c>
      <c r="CT249" s="13" t="s">
        <v>50</v>
      </c>
      <c r="CU249" s="13" t="s">
        <v>50</v>
      </c>
      <c r="CV249" s="13" t="s">
        <v>50</v>
      </c>
      <c r="CW249" s="13" t="s">
        <v>50</v>
      </c>
      <c r="CX249" s="13" t="s">
        <v>50</v>
      </c>
      <c r="CY249" s="13" t="s">
        <v>50</v>
      </c>
      <c r="CZ249" s="13" t="s">
        <v>50</v>
      </c>
      <c r="DA249" s="13" t="s">
        <v>4522</v>
      </c>
      <c r="DB249" s="13" t="s">
        <v>4522</v>
      </c>
      <c r="DC249" s="13" t="s">
        <v>50</v>
      </c>
      <c r="DD249" s="13" t="s">
        <v>50</v>
      </c>
      <c r="DE249" s="13" t="s">
        <v>50</v>
      </c>
      <c r="DF249" s="13" t="s">
        <v>50</v>
      </c>
      <c r="DG249" s="13" t="s">
        <v>50</v>
      </c>
      <c r="DH249" s="13" t="s">
        <v>50</v>
      </c>
      <c r="DI249" s="13" t="s">
        <v>50</v>
      </c>
      <c r="DJ249" s="13" t="s">
        <v>50</v>
      </c>
      <c r="DK249" s="13" t="s">
        <v>50</v>
      </c>
      <c r="DL249" s="13" t="s">
        <v>50</v>
      </c>
      <c r="DM249" s="13" t="s">
        <v>50</v>
      </c>
      <c r="DN249" s="13" t="s">
        <v>50</v>
      </c>
      <c r="DO249" s="13" t="s">
        <v>50</v>
      </c>
      <c r="DP249" s="13" t="s">
        <v>50</v>
      </c>
      <c r="DQ249" s="13" t="s">
        <v>50</v>
      </c>
      <c r="DR249" s="13" t="s">
        <v>50</v>
      </c>
      <c r="DS249" s="13" t="s">
        <v>50</v>
      </c>
      <c r="DT249" s="13" t="s">
        <v>50</v>
      </c>
      <c r="DU249" s="13" t="s">
        <v>50</v>
      </c>
      <c r="DV249" s="13" t="s">
        <v>50</v>
      </c>
      <c r="DW249" s="13" t="s">
        <v>50</v>
      </c>
      <c r="DX249" s="13" t="s">
        <v>50</v>
      </c>
      <c r="DY249" s="13" t="s">
        <v>50</v>
      </c>
      <c r="DZ249" s="13" t="s">
        <v>50</v>
      </c>
      <c r="EA249" s="13" t="s">
        <v>4521</v>
      </c>
      <c r="EB249" s="13" t="s">
        <v>50</v>
      </c>
      <c r="EC249" s="13" t="s">
        <v>50</v>
      </c>
      <c r="ED249" s="13" t="s">
        <v>50</v>
      </c>
      <c r="EE249" s="13" t="s">
        <v>50</v>
      </c>
      <c r="EF249" s="13" t="s">
        <v>50</v>
      </c>
      <c r="EG249" s="13" t="s">
        <v>50</v>
      </c>
      <c r="EH249" s="13" t="s">
        <v>50</v>
      </c>
      <c r="EI249" s="13" t="s">
        <v>50</v>
      </c>
      <c r="EJ249" s="13" t="s">
        <v>50</v>
      </c>
      <c r="EK249" s="13" t="s">
        <v>50</v>
      </c>
      <c r="EL249" s="99"/>
      <c r="EM249" s="99"/>
    </row>
    <row r="250" spans="1:143" s="13" customFormat="1" ht="15" x14ac:dyDescent="0.25">
      <c r="A250" s="30" t="s">
        <v>2730</v>
      </c>
      <c r="B250" s="97" t="s">
        <v>2517</v>
      </c>
      <c r="C250" s="99"/>
      <c r="D250" s="98">
        <v>17</v>
      </c>
      <c r="E250" s="98"/>
      <c r="F250" s="98"/>
      <c r="G250" s="93" t="s">
        <v>372</v>
      </c>
      <c r="H250" s="14" t="s">
        <v>5</v>
      </c>
      <c r="I250" s="14" t="s">
        <v>577</v>
      </c>
      <c r="J250" s="13" t="s">
        <v>50</v>
      </c>
      <c r="K250" s="13" t="s">
        <v>50</v>
      </c>
      <c r="L250" s="13" t="s">
        <v>50</v>
      </c>
      <c r="M250" s="13" t="s">
        <v>50</v>
      </c>
      <c r="N250" s="13" t="s">
        <v>50</v>
      </c>
      <c r="O250" s="47" t="s">
        <v>50</v>
      </c>
      <c r="P250" s="13" t="s">
        <v>50</v>
      </c>
      <c r="Q250" s="13" t="s">
        <v>50</v>
      </c>
      <c r="R250" s="13" t="s">
        <v>50</v>
      </c>
      <c r="S250" s="13" t="s">
        <v>4521</v>
      </c>
      <c r="T250" s="13" t="s">
        <v>4521</v>
      </c>
      <c r="U250" s="13" t="s">
        <v>50</v>
      </c>
      <c r="V250" s="13" t="s">
        <v>50</v>
      </c>
      <c r="W250" s="13" t="s">
        <v>4522</v>
      </c>
      <c r="X250" s="13" t="s">
        <v>4522</v>
      </c>
      <c r="Y250" s="13" t="s">
        <v>50</v>
      </c>
      <c r="Z250" s="13" t="s">
        <v>50</v>
      </c>
      <c r="AA250" s="13" t="s">
        <v>50</v>
      </c>
      <c r="AB250" s="13" t="s">
        <v>50</v>
      </c>
      <c r="AC250" s="13" t="s">
        <v>50</v>
      </c>
      <c r="AD250" s="13" t="s">
        <v>50</v>
      </c>
      <c r="AE250" s="13" t="s">
        <v>50</v>
      </c>
      <c r="AF250" s="13" t="s">
        <v>50</v>
      </c>
      <c r="AG250" s="13" t="s">
        <v>50</v>
      </c>
      <c r="AH250" s="13" t="s">
        <v>50</v>
      </c>
      <c r="AI250" s="13" t="s">
        <v>50</v>
      </c>
      <c r="AJ250" s="13" t="s">
        <v>50</v>
      </c>
      <c r="AK250" s="13" t="s">
        <v>50</v>
      </c>
      <c r="AL250" s="13" t="s">
        <v>50</v>
      </c>
      <c r="AM250" s="13" t="s">
        <v>50</v>
      </c>
      <c r="AN250" s="13" t="s">
        <v>4521</v>
      </c>
      <c r="AO250" s="13" t="s">
        <v>4521</v>
      </c>
      <c r="AP250" s="13" t="s">
        <v>50</v>
      </c>
      <c r="AQ250" s="13" t="s">
        <v>50</v>
      </c>
      <c r="AR250" s="13" t="s">
        <v>50</v>
      </c>
      <c r="AS250" s="13" t="s">
        <v>50</v>
      </c>
      <c r="AT250" s="13" t="s">
        <v>50</v>
      </c>
      <c r="AU250" s="13" t="s">
        <v>4521</v>
      </c>
      <c r="AV250" s="13" t="s">
        <v>50</v>
      </c>
      <c r="AW250" s="13" t="s">
        <v>50</v>
      </c>
      <c r="AX250" s="13" t="s">
        <v>50</v>
      </c>
      <c r="AY250" s="13" t="s">
        <v>50</v>
      </c>
      <c r="AZ250" s="13" t="s">
        <v>50</v>
      </c>
      <c r="BA250" s="13" t="s">
        <v>50</v>
      </c>
      <c r="BB250" s="13" t="s">
        <v>50</v>
      </c>
      <c r="BC250" s="13" t="s">
        <v>50</v>
      </c>
      <c r="BD250" s="13" t="s">
        <v>50</v>
      </c>
      <c r="BE250" s="13" t="s">
        <v>50</v>
      </c>
      <c r="BF250" s="13" t="s">
        <v>50</v>
      </c>
      <c r="BG250" s="13" t="s">
        <v>50</v>
      </c>
      <c r="BH250" s="13" t="s">
        <v>50</v>
      </c>
      <c r="BI250" s="13" t="s">
        <v>50</v>
      </c>
      <c r="BJ250" s="13" t="s">
        <v>50</v>
      </c>
      <c r="BK250" s="13" t="s">
        <v>50</v>
      </c>
      <c r="BL250" s="13" t="s">
        <v>4521</v>
      </c>
      <c r="BM250" s="13" t="s">
        <v>4521</v>
      </c>
      <c r="BN250" s="13" t="s">
        <v>50</v>
      </c>
      <c r="BO250" s="13" t="s">
        <v>50</v>
      </c>
      <c r="BP250" s="13" t="s">
        <v>50</v>
      </c>
      <c r="BQ250" s="13" t="s">
        <v>50</v>
      </c>
      <c r="BR250" s="13" t="s">
        <v>50</v>
      </c>
      <c r="BS250" s="13" t="s">
        <v>50</v>
      </c>
      <c r="BT250" s="13" t="s">
        <v>50</v>
      </c>
      <c r="BU250" s="13" t="s">
        <v>50</v>
      </c>
      <c r="BV250" s="13" t="s">
        <v>50</v>
      </c>
      <c r="BW250" s="13" t="s">
        <v>50</v>
      </c>
      <c r="BX250" s="13" t="s">
        <v>50</v>
      </c>
      <c r="BY250" s="13" t="s">
        <v>50</v>
      </c>
      <c r="BZ250" s="13" t="s">
        <v>50</v>
      </c>
      <c r="CA250" s="13" t="s">
        <v>50</v>
      </c>
      <c r="CB250" s="13" t="s">
        <v>50</v>
      </c>
      <c r="CC250" s="13" t="s">
        <v>50</v>
      </c>
      <c r="CD250" s="13" t="s">
        <v>50</v>
      </c>
      <c r="CE250" s="13" t="s">
        <v>50</v>
      </c>
      <c r="CF250" s="13" t="s">
        <v>50</v>
      </c>
      <c r="CG250" s="13" t="s">
        <v>50</v>
      </c>
      <c r="CH250" s="13" t="s">
        <v>50</v>
      </c>
      <c r="CI250" s="13" t="s">
        <v>50</v>
      </c>
      <c r="CJ250" s="13" t="s">
        <v>4521</v>
      </c>
      <c r="CK250" s="13" t="s">
        <v>4521</v>
      </c>
      <c r="CL250" s="13" t="s">
        <v>50</v>
      </c>
      <c r="CM250" s="13" t="s">
        <v>4522</v>
      </c>
      <c r="CN250" s="13" t="s">
        <v>50</v>
      </c>
      <c r="CO250" s="13" t="s">
        <v>4522</v>
      </c>
      <c r="CP250" s="13" t="s">
        <v>4522</v>
      </c>
      <c r="CQ250" s="13" t="s">
        <v>50</v>
      </c>
      <c r="CR250" s="13" t="s">
        <v>50</v>
      </c>
      <c r="CS250" s="13" t="s">
        <v>50</v>
      </c>
      <c r="CT250" s="13" t="s">
        <v>50</v>
      </c>
      <c r="CU250" s="13" t="s">
        <v>50</v>
      </c>
      <c r="CV250" s="13" t="s">
        <v>50</v>
      </c>
      <c r="CW250" s="13" t="s">
        <v>50</v>
      </c>
      <c r="CX250" s="13" t="s">
        <v>50</v>
      </c>
      <c r="CY250" s="13" t="s">
        <v>50</v>
      </c>
      <c r="CZ250" s="13" t="s">
        <v>50</v>
      </c>
      <c r="DA250" s="13" t="s">
        <v>50</v>
      </c>
      <c r="DB250" s="13" t="s">
        <v>50</v>
      </c>
      <c r="DC250" s="13" t="s">
        <v>50</v>
      </c>
      <c r="DD250" s="13" t="s">
        <v>50</v>
      </c>
      <c r="DE250" s="13" t="s">
        <v>50</v>
      </c>
      <c r="DF250" s="13" t="s">
        <v>50</v>
      </c>
      <c r="DG250" s="13" t="s">
        <v>50</v>
      </c>
      <c r="DH250" s="13" t="s">
        <v>50</v>
      </c>
      <c r="DI250" s="36" t="s">
        <v>4522</v>
      </c>
      <c r="DJ250" s="13" t="s">
        <v>50</v>
      </c>
      <c r="DK250" s="13" t="s">
        <v>50</v>
      </c>
      <c r="DL250" s="13" t="s">
        <v>50</v>
      </c>
      <c r="DM250" s="13" t="s">
        <v>50</v>
      </c>
      <c r="DN250" s="13" t="s">
        <v>50</v>
      </c>
      <c r="DO250" s="13" t="s">
        <v>50</v>
      </c>
      <c r="DP250" s="13" t="s">
        <v>50</v>
      </c>
      <c r="DQ250" s="13" t="s">
        <v>50</v>
      </c>
      <c r="DR250" s="13" t="s">
        <v>50</v>
      </c>
      <c r="DS250" s="13" t="s">
        <v>50</v>
      </c>
      <c r="DT250" s="13" t="s">
        <v>50</v>
      </c>
      <c r="DU250" s="13" t="s">
        <v>50</v>
      </c>
      <c r="DV250" s="13" t="s">
        <v>50</v>
      </c>
      <c r="DW250" s="13" t="s">
        <v>50</v>
      </c>
      <c r="DX250" s="13" t="s">
        <v>50</v>
      </c>
      <c r="DY250" s="13" t="s">
        <v>50</v>
      </c>
      <c r="DZ250" s="13" t="s">
        <v>50</v>
      </c>
      <c r="EA250" s="13" t="s">
        <v>4521</v>
      </c>
      <c r="EB250" s="13" t="s">
        <v>50</v>
      </c>
      <c r="EC250" s="13" t="s">
        <v>50</v>
      </c>
      <c r="ED250" s="13" t="s">
        <v>50</v>
      </c>
      <c r="EE250" s="13" t="s">
        <v>50</v>
      </c>
      <c r="EF250" s="13" t="s">
        <v>4521</v>
      </c>
      <c r="EG250" s="13" t="s">
        <v>4521</v>
      </c>
      <c r="EH250" s="13" t="s">
        <v>50</v>
      </c>
      <c r="EI250" s="13" t="s">
        <v>50</v>
      </c>
      <c r="EJ250" s="13" t="s">
        <v>50</v>
      </c>
      <c r="EK250" s="13" t="s">
        <v>50</v>
      </c>
      <c r="EL250" s="99"/>
      <c r="EM250" s="99"/>
    </row>
    <row r="251" spans="1:143" s="13" customFormat="1" ht="15" x14ac:dyDescent="0.25">
      <c r="A251" s="30" t="s">
        <v>2731</v>
      </c>
      <c r="B251" s="97" t="s">
        <v>2518</v>
      </c>
      <c r="C251" s="99"/>
      <c r="D251" s="98">
        <v>17</v>
      </c>
      <c r="E251" s="98"/>
      <c r="F251" s="98"/>
      <c r="G251" s="93" t="s">
        <v>385</v>
      </c>
      <c r="H251" s="14" t="s">
        <v>5</v>
      </c>
      <c r="I251" s="14" t="s">
        <v>577</v>
      </c>
      <c r="J251" s="13" t="s">
        <v>50</v>
      </c>
      <c r="K251" s="13" t="s">
        <v>50</v>
      </c>
      <c r="L251" s="13" t="s">
        <v>50</v>
      </c>
      <c r="M251" s="13" t="s">
        <v>50</v>
      </c>
      <c r="N251" s="13" t="s">
        <v>50</v>
      </c>
      <c r="O251" s="47" t="s">
        <v>50</v>
      </c>
      <c r="P251" s="13" t="s">
        <v>50</v>
      </c>
      <c r="Q251" s="13" t="s">
        <v>50</v>
      </c>
      <c r="R251" s="13" t="s">
        <v>50</v>
      </c>
      <c r="S251" s="13" t="s">
        <v>50</v>
      </c>
      <c r="T251" s="13" t="s">
        <v>50</v>
      </c>
      <c r="U251" s="13" t="s">
        <v>50</v>
      </c>
      <c r="V251" s="13" t="s">
        <v>50</v>
      </c>
      <c r="W251" s="13" t="s">
        <v>50</v>
      </c>
      <c r="X251" s="13" t="s">
        <v>50</v>
      </c>
      <c r="Y251" s="13" t="s">
        <v>50</v>
      </c>
      <c r="Z251" s="13" t="s">
        <v>50</v>
      </c>
      <c r="AA251" s="13" t="s">
        <v>50</v>
      </c>
      <c r="AB251" s="13" t="s">
        <v>50</v>
      </c>
      <c r="AC251" s="13" t="s">
        <v>50</v>
      </c>
      <c r="AD251" s="13" t="s">
        <v>50</v>
      </c>
      <c r="AE251" s="13" t="s">
        <v>50</v>
      </c>
      <c r="AF251" s="13" t="s">
        <v>50</v>
      </c>
      <c r="AG251" s="13" t="s">
        <v>50</v>
      </c>
      <c r="AH251" s="13" t="s">
        <v>50</v>
      </c>
      <c r="AI251" s="13" t="s">
        <v>50</v>
      </c>
      <c r="AJ251" s="13" t="s">
        <v>50</v>
      </c>
      <c r="AK251" s="13" t="s">
        <v>50</v>
      </c>
      <c r="AL251" s="13" t="s">
        <v>50</v>
      </c>
      <c r="AM251" s="13" t="s">
        <v>50</v>
      </c>
      <c r="AN251" s="13" t="s">
        <v>50</v>
      </c>
      <c r="AO251" s="13" t="s">
        <v>50</v>
      </c>
      <c r="AP251" s="13" t="s">
        <v>50</v>
      </c>
      <c r="AQ251" s="13" t="s">
        <v>50</v>
      </c>
      <c r="AR251" s="13" t="s">
        <v>50</v>
      </c>
      <c r="AS251" s="13" t="s">
        <v>50</v>
      </c>
      <c r="AT251" s="13" t="s">
        <v>50</v>
      </c>
      <c r="AU251" s="13" t="s">
        <v>50</v>
      </c>
      <c r="AV251" s="13" t="s">
        <v>50</v>
      </c>
      <c r="AW251" s="13" t="s">
        <v>50</v>
      </c>
      <c r="AX251" s="13" t="s">
        <v>50</v>
      </c>
      <c r="AY251" s="13" t="s">
        <v>50</v>
      </c>
      <c r="AZ251" s="13" t="s">
        <v>50</v>
      </c>
      <c r="BA251" s="13" t="s">
        <v>50</v>
      </c>
      <c r="BB251" s="13" t="s">
        <v>50</v>
      </c>
      <c r="BC251" s="13" t="s">
        <v>50</v>
      </c>
      <c r="BD251" s="13" t="s">
        <v>50</v>
      </c>
      <c r="BE251" s="13" t="s">
        <v>50</v>
      </c>
      <c r="BF251" s="13" t="s">
        <v>50</v>
      </c>
      <c r="BG251" s="13" t="s">
        <v>50</v>
      </c>
      <c r="BH251" s="13" t="s">
        <v>50</v>
      </c>
      <c r="BI251" s="13" t="s">
        <v>50</v>
      </c>
      <c r="BJ251" s="13" t="s">
        <v>50</v>
      </c>
      <c r="BK251" s="13" t="s">
        <v>50</v>
      </c>
      <c r="BL251" s="13" t="s">
        <v>50</v>
      </c>
      <c r="BM251" s="13" t="s">
        <v>50</v>
      </c>
      <c r="BN251" s="13" t="s">
        <v>50</v>
      </c>
      <c r="BO251" s="13" t="s">
        <v>50</v>
      </c>
      <c r="BP251" s="13" t="s">
        <v>50</v>
      </c>
      <c r="BQ251" s="13" t="s">
        <v>50</v>
      </c>
      <c r="BR251" s="13" t="s">
        <v>50</v>
      </c>
      <c r="BS251" s="13" t="s">
        <v>50</v>
      </c>
      <c r="BT251" s="13" t="s">
        <v>50</v>
      </c>
      <c r="BU251" s="13" t="s">
        <v>50</v>
      </c>
      <c r="BV251" s="13" t="s">
        <v>50</v>
      </c>
      <c r="BW251" s="13" t="s">
        <v>50</v>
      </c>
      <c r="BX251" s="13" t="s">
        <v>50</v>
      </c>
      <c r="BY251" s="13" t="s">
        <v>50</v>
      </c>
      <c r="BZ251" s="13" t="s">
        <v>50</v>
      </c>
      <c r="CA251" s="13" t="s">
        <v>50</v>
      </c>
      <c r="CB251" s="13" t="s">
        <v>50</v>
      </c>
      <c r="CC251" s="13" t="s">
        <v>50</v>
      </c>
      <c r="CD251" s="13" t="s">
        <v>50</v>
      </c>
      <c r="CE251" s="13" t="s">
        <v>50</v>
      </c>
      <c r="CF251" s="13" t="s">
        <v>50</v>
      </c>
      <c r="CG251" s="13" t="s">
        <v>50</v>
      </c>
      <c r="CH251" s="13" t="s">
        <v>50</v>
      </c>
      <c r="CI251" s="13" t="s">
        <v>50</v>
      </c>
      <c r="CJ251" s="13" t="s">
        <v>50</v>
      </c>
      <c r="CK251" s="13" t="s">
        <v>50</v>
      </c>
      <c r="CL251" s="13" t="s">
        <v>50</v>
      </c>
      <c r="CM251" s="13" t="s">
        <v>50</v>
      </c>
      <c r="CN251" s="13" t="s">
        <v>50</v>
      </c>
      <c r="CO251" s="13" t="s">
        <v>4522</v>
      </c>
      <c r="CP251" s="13" t="s">
        <v>4522</v>
      </c>
      <c r="CQ251" s="13" t="s">
        <v>50</v>
      </c>
      <c r="CR251" s="13" t="s">
        <v>50</v>
      </c>
      <c r="CS251" s="13" t="s">
        <v>50</v>
      </c>
      <c r="CT251" s="13" t="s">
        <v>50</v>
      </c>
      <c r="CU251" s="13" t="s">
        <v>50</v>
      </c>
      <c r="CV251" s="13" t="s">
        <v>50</v>
      </c>
      <c r="CW251" s="13" t="s">
        <v>50</v>
      </c>
      <c r="CX251" s="13" t="s">
        <v>50</v>
      </c>
      <c r="CY251" s="13" t="s">
        <v>50</v>
      </c>
      <c r="CZ251" s="13" t="s">
        <v>50</v>
      </c>
      <c r="DA251" s="13" t="s">
        <v>50</v>
      </c>
      <c r="DB251" s="13" t="s">
        <v>50</v>
      </c>
      <c r="DC251" s="13" t="s">
        <v>50</v>
      </c>
      <c r="DD251" s="13" t="s">
        <v>50</v>
      </c>
      <c r="DE251" s="13" t="s">
        <v>50</v>
      </c>
      <c r="DF251" s="13" t="s">
        <v>50</v>
      </c>
      <c r="DG251" s="13" t="s">
        <v>50</v>
      </c>
      <c r="DH251" s="13" t="s">
        <v>50</v>
      </c>
      <c r="DI251" s="13" t="s">
        <v>50</v>
      </c>
      <c r="DJ251" s="13" t="s">
        <v>50</v>
      </c>
      <c r="DK251" s="13" t="s">
        <v>50</v>
      </c>
      <c r="DL251" s="13" t="s">
        <v>50</v>
      </c>
      <c r="DM251" s="13" t="s">
        <v>50</v>
      </c>
      <c r="DN251" s="13" t="s">
        <v>50</v>
      </c>
      <c r="DO251" s="13" t="s">
        <v>50</v>
      </c>
      <c r="DP251" s="13" t="s">
        <v>50</v>
      </c>
      <c r="DQ251" s="13" t="s">
        <v>50</v>
      </c>
      <c r="DR251" s="13" t="s">
        <v>50</v>
      </c>
      <c r="DS251" s="13" t="s">
        <v>50</v>
      </c>
      <c r="DT251" s="13" t="s">
        <v>50</v>
      </c>
      <c r="DU251" s="13" t="s">
        <v>50</v>
      </c>
      <c r="DV251" s="13" t="s">
        <v>50</v>
      </c>
      <c r="DW251" s="13" t="s">
        <v>50</v>
      </c>
      <c r="DX251" s="13" t="s">
        <v>50</v>
      </c>
      <c r="DY251" s="13" t="s">
        <v>50</v>
      </c>
      <c r="DZ251" s="13" t="s">
        <v>50</v>
      </c>
      <c r="EA251" s="13" t="s">
        <v>50</v>
      </c>
      <c r="EB251" s="13" t="s">
        <v>50</v>
      </c>
      <c r="EC251" s="13" t="s">
        <v>50</v>
      </c>
      <c r="ED251" s="13" t="s">
        <v>50</v>
      </c>
      <c r="EE251" s="13" t="s">
        <v>50</v>
      </c>
      <c r="EF251" s="13" t="s">
        <v>50</v>
      </c>
      <c r="EG251" s="13" t="s">
        <v>50</v>
      </c>
      <c r="EH251" s="13" t="s">
        <v>50</v>
      </c>
      <c r="EI251" s="13" t="s">
        <v>50</v>
      </c>
      <c r="EJ251" s="13" t="s">
        <v>50</v>
      </c>
      <c r="EK251" s="13" t="s">
        <v>50</v>
      </c>
      <c r="EL251" s="99"/>
      <c r="EM251" s="99"/>
    </row>
    <row r="252" spans="1:143" s="13" customFormat="1" ht="15" x14ac:dyDescent="0.25">
      <c r="A252" s="30" t="s">
        <v>2732</v>
      </c>
      <c r="B252" s="97" t="s">
        <v>2519</v>
      </c>
      <c r="C252" s="98"/>
      <c r="D252" s="98">
        <v>17</v>
      </c>
      <c r="E252" s="98"/>
      <c r="F252" s="98"/>
      <c r="G252" s="93" t="s">
        <v>376</v>
      </c>
      <c r="H252" s="14" t="s">
        <v>5</v>
      </c>
      <c r="I252" s="14" t="s">
        <v>577</v>
      </c>
      <c r="J252" s="13" t="s">
        <v>50</v>
      </c>
      <c r="K252" s="13" t="s">
        <v>50</v>
      </c>
      <c r="L252" s="13" t="s">
        <v>50</v>
      </c>
      <c r="M252" s="13" t="s">
        <v>50</v>
      </c>
      <c r="N252" s="13" t="s">
        <v>50</v>
      </c>
      <c r="O252" s="47" t="s">
        <v>50</v>
      </c>
      <c r="P252" s="13" t="s">
        <v>50</v>
      </c>
      <c r="Q252" s="13" t="s">
        <v>50</v>
      </c>
      <c r="R252" s="13" t="s">
        <v>50</v>
      </c>
      <c r="S252" s="13" t="s">
        <v>50</v>
      </c>
      <c r="T252" s="13" t="s">
        <v>50</v>
      </c>
      <c r="U252" s="13" t="s">
        <v>50</v>
      </c>
      <c r="V252" s="13" t="s">
        <v>50</v>
      </c>
      <c r="W252" s="13" t="s">
        <v>50</v>
      </c>
      <c r="X252" s="13" t="s">
        <v>50</v>
      </c>
      <c r="Y252" s="13" t="s">
        <v>50</v>
      </c>
      <c r="Z252" s="13" t="s">
        <v>50</v>
      </c>
      <c r="AA252" s="13" t="s">
        <v>50</v>
      </c>
      <c r="AB252" s="13" t="s">
        <v>50</v>
      </c>
      <c r="AC252" s="13" t="s">
        <v>50</v>
      </c>
      <c r="AD252" s="13" t="s">
        <v>50</v>
      </c>
      <c r="AE252" s="13" t="s">
        <v>50</v>
      </c>
      <c r="AF252" s="13" t="s">
        <v>50</v>
      </c>
      <c r="AG252" s="13" t="s">
        <v>50</v>
      </c>
      <c r="AH252" s="13" t="s">
        <v>50</v>
      </c>
      <c r="AI252" s="13" t="s">
        <v>50</v>
      </c>
      <c r="AJ252" s="13" t="s">
        <v>50</v>
      </c>
      <c r="AK252" s="13" t="s">
        <v>50</v>
      </c>
      <c r="AL252" s="13" t="s">
        <v>50</v>
      </c>
      <c r="AM252" s="13" t="s">
        <v>50</v>
      </c>
      <c r="AN252" s="13" t="s">
        <v>4521</v>
      </c>
      <c r="AO252" s="13" t="s">
        <v>4521</v>
      </c>
      <c r="AP252" s="13" t="s">
        <v>50</v>
      </c>
      <c r="AQ252" s="13" t="s">
        <v>50</v>
      </c>
      <c r="AR252" s="13" t="s">
        <v>50</v>
      </c>
      <c r="AS252" s="13" t="s">
        <v>50</v>
      </c>
      <c r="AT252" s="13" t="s">
        <v>50</v>
      </c>
      <c r="AU252" s="13" t="s">
        <v>50</v>
      </c>
      <c r="AV252" s="13" t="s">
        <v>50</v>
      </c>
      <c r="AW252" s="13" t="s">
        <v>50</v>
      </c>
      <c r="AX252" s="13" t="s">
        <v>50</v>
      </c>
      <c r="AY252" s="13" t="s">
        <v>50</v>
      </c>
      <c r="AZ252" s="13" t="s">
        <v>50</v>
      </c>
      <c r="BA252" s="13" t="s">
        <v>50</v>
      </c>
      <c r="BB252" s="13" t="s">
        <v>50</v>
      </c>
      <c r="BC252" s="13" t="s">
        <v>50</v>
      </c>
      <c r="BD252" s="13" t="s">
        <v>50</v>
      </c>
      <c r="BE252" s="13" t="s">
        <v>50</v>
      </c>
      <c r="BF252" s="13" t="s">
        <v>50</v>
      </c>
      <c r="BG252" s="13" t="s">
        <v>50</v>
      </c>
      <c r="BH252" s="13" t="s">
        <v>50</v>
      </c>
      <c r="BI252" s="13" t="s">
        <v>50</v>
      </c>
      <c r="BJ252" s="13" t="s">
        <v>50</v>
      </c>
      <c r="BK252" s="13" t="s">
        <v>50</v>
      </c>
      <c r="BL252" s="13" t="s">
        <v>50</v>
      </c>
      <c r="BM252" s="13" t="s">
        <v>50</v>
      </c>
      <c r="BN252" s="13" t="s">
        <v>50</v>
      </c>
      <c r="BO252" s="13" t="s">
        <v>50</v>
      </c>
      <c r="BP252" s="13" t="s">
        <v>50</v>
      </c>
      <c r="BQ252" s="13" t="s">
        <v>50</v>
      </c>
      <c r="BR252" s="13" t="s">
        <v>50</v>
      </c>
      <c r="BS252" s="13" t="s">
        <v>50</v>
      </c>
      <c r="BT252" s="13" t="s">
        <v>50</v>
      </c>
      <c r="BU252" s="13" t="s">
        <v>50</v>
      </c>
      <c r="BV252" s="13" t="s">
        <v>50</v>
      </c>
      <c r="BW252" s="13" t="s">
        <v>50</v>
      </c>
      <c r="BX252" s="13" t="s">
        <v>50</v>
      </c>
      <c r="BY252" s="13" t="s">
        <v>50</v>
      </c>
      <c r="BZ252" s="13" t="s">
        <v>50</v>
      </c>
      <c r="CA252" s="13" t="s">
        <v>50</v>
      </c>
      <c r="CB252" s="13" t="s">
        <v>50</v>
      </c>
      <c r="CC252" s="13" t="s">
        <v>50</v>
      </c>
      <c r="CD252" s="13" t="s">
        <v>50</v>
      </c>
      <c r="CE252" s="13" t="s">
        <v>50</v>
      </c>
      <c r="CF252" s="13" t="s">
        <v>50</v>
      </c>
      <c r="CG252" s="13" t="s">
        <v>50</v>
      </c>
      <c r="CH252" s="13" t="s">
        <v>50</v>
      </c>
      <c r="CI252" s="13" t="s">
        <v>50</v>
      </c>
      <c r="CJ252" s="13" t="s">
        <v>50</v>
      </c>
      <c r="CK252" s="13" t="s">
        <v>50</v>
      </c>
      <c r="CL252" s="13" t="s">
        <v>50</v>
      </c>
      <c r="CM252" s="13" t="s">
        <v>50</v>
      </c>
      <c r="CN252" s="13" t="s">
        <v>50</v>
      </c>
      <c r="CO252" s="13" t="s">
        <v>50</v>
      </c>
      <c r="CP252" s="13" t="s">
        <v>50</v>
      </c>
      <c r="CQ252" s="13" t="s">
        <v>50</v>
      </c>
      <c r="CR252" s="13" t="s">
        <v>50</v>
      </c>
      <c r="CS252" s="13" t="s">
        <v>50</v>
      </c>
      <c r="CT252" s="13" t="s">
        <v>50</v>
      </c>
      <c r="CU252" s="13" t="s">
        <v>50</v>
      </c>
      <c r="CV252" s="13" t="s">
        <v>50</v>
      </c>
      <c r="CW252" s="13" t="s">
        <v>50</v>
      </c>
      <c r="CX252" s="13" t="s">
        <v>50</v>
      </c>
      <c r="CY252" s="13" t="s">
        <v>50</v>
      </c>
      <c r="CZ252" s="13" t="s">
        <v>50</v>
      </c>
      <c r="DA252" s="13" t="s">
        <v>50</v>
      </c>
      <c r="DB252" s="13" t="s">
        <v>50</v>
      </c>
      <c r="DC252" s="13" t="s">
        <v>50</v>
      </c>
      <c r="DD252" s="13" t="s">
        <v>50</v>
      </c>
      <c r="DE252" s="13" t="s">
        <v>50</v>
      </c>
      <c r="DF252" s="13" t="s">
        <v>50</v>
      </c>
      <c r="DG252" s="13" t="s">
        <v>50</v>
      </c>
      <c r="DH252" s="13" t="s">
        <v>50</v>
      </c>
      <c r="DI252" s="13" t="s">
        <v>50</v>
      </c>
      <c r="DJ252" s="13" t="s">
        <v>50</v>
      </c>
      <c r="DK252" s="13" t="s">
        <v>50</v>
      </c>
      <c r="DL252" s="13" t="s">
        <v>50</v>
      </c>
      <c r="DM252" s="13" t="s">
        <v>50</v>
      </c>
      <c r="DN252" s="13" t="s">
        <v>50</v>
      </c>
      <c r="DO252" s="13" t="s">
        <v>50</v>
      </c>
      <c r="DP252" s="13" t="s">
        <v>50</v>
      </c>
      <c r="DQ252" s="13" t="s">
        <v>50</v>
      </c>
      <c r="DR252" s="13" t="s">
        <v>50</v>
      </c>
      <c r="DS252" s="13" t="s">
        <v>50</v>
      </c>
      <c r="DT252" s="13" t="s">
        <v>50</v>
      </c>
      <c r="DU252" s="13" t="s">
        <v>50</v>
      </c>
      <c r="DV252" s="13" t="s">
        <v>50</v>
      </c>
      <c r="DW252" s="13" t="s">
        <v>50</v>
      </c>
      <c r="DX252" s="13" t="s">
        <v>50</v>
      </c>
      <c r="DY252" s="13" t="s">
        <v>50</v>
      </c>
      <c r="DZ252" s="13" t="s">
        <v>50</v>
      </c>
      <c r="EA252" s="13" t="s">
        <v>50</v>
      </c>
      <c r="EB252" s="13" t="s">
        <v>50</v>
      </c>
      <c r="EC252" s="13" t="s">
        <v>50</v>
      </c>
      <c r="ED252" s="13" t="s">
        <v>50</v>
      </c>
      <c r="EE252" s="13" t="s">
        <v>50</v>
      </c>
      <c r="EF252" s="13" t="s">
        <v>50</v>
      </c>
      <c r="EG252" s="13" t="s">
        <v>50</v>
      </c>
      <c r="EH252" s="13" t="s">
        <v>50</v>
      </c>
      <c r="EI252" s="13" t="s">
        <v>50</v>
      </c>
      <c r="EJ252" s="13" t="s">
        <v>50</v>
      </c>
      <c r="EK252" s="13" t="s">
        <v>50</v>
      </c>
      <c r="EL252" s="99"/>
      <c r="EM252" s="99"/>
    </row>
    <row r="253" spans="1:143" s="13" customFormat="1" ht="15" x14ac:dyDescent="0.25">
      <c r="A253" s="30" t="s">
        <v>2733</v>
      </c>
      <c r="B253" s="97" t="s">
        <v>1077</v>
      </c>
      <c r="C253" s="98"/>
      <c r="D253" s="98">
        <v>17</v>
      </c>
      <c r="E253" s="98"/>
      <c r="F253" s="98"/>
      <c r="G253" s="93" t="s">
        <v>377</v>
      </c>
      <c r="H253" s="14" t="s">
        <v>5</v>
      </c>
      <c r="I253" s="14" t="s">
        <v>577</v>
      </c>
      <c r="J253" s="13" t="s">
        <v>50</v>
      </c>
      <c r="K253" s="13" t="s">
        <v>50</v>
      </c>
      <c r="L253" s="13" t="s">
        <v>50</v>
      </c>
      <c r="M253" s="13" t="s">
        <v>50</v>
      </c>
      <c r="N253" s="13" t="s">
        <v>50</v>
      </c>
      <c r="O253" s="47" t="s">
        <v>50</v>
      </c>
      <c r="P253" s="13" t="s">
        <v>50</v>
      </c>
      <c r="Q253" s="13" t="s">
        <v>50</v>
      </c>
      <c r="R253" s="13" t="s">
        <v>50</v>
      </c>
      <c r="S253" s="13" t="s">
        <v>50</v>
      </c>
      <c r="T253" s="13" t="s">
        <v>50</v>
      </c>
      <c r="U253" s="13" t="s">
        <v>50</v>
      </c>
      <c r="V253" s="13" t="s">
        <v>50</v>
      </c>
      <c r="W253" s="13" t="s">
        <v>50</v>
      </c>
      <c r="X253" s="13" t="s">
        <v>50</v>
      </c>
      <c r="Y253" s="13" t="s">
        <v>50</v>
      </c>
      <c r="Z253" s="13" t="s">
        <v>50</v>
      </c>
      <c r="AA253" s="13" t="s">
        <v>50</v>
      </c>
      <c r="AB253" s="13" t="s">
        <v>50</v>
      </c>
      <c r="AC253" s="13" t="s">
        <v>50</v>
      </c>
      <c r="AD253" s="13" t="s">
        <v>50</v>
      </c>
      <c r="AE253" s="13" t="s">
        <v>50</v>
      </c>
      <c r="AF253" s="13" t="s">
        <v>50</v>
      </c>
      <c r="AG253" s="13" t="s">
        <v>50</v>
      </c>
      <c r="AH253" s="13" t="s">
        <v>50</v>
      </c>
      <c r="AI253" s="13" t="s">
        <v>50</v>
      </c>
      <c r="AJ253" s="13" t="s">
        <v>50</v>
      </c>
      <c r="AK253" s="13" t="s">
        <v>50</v>
      </c>
      <c r="AL253" s="13" t="s">
        <v>50</v>
      </c>
      <c r="AM253" s="13" t="s">
        <v>50</v>
      </c>
      <c r="AN253" s="13" t="s">
        <v>50</v>
      </c>
      <c r="AO253" s="13" t="s">
        <v>50</v>
      </c>
      <c r="AP253" s="13" t="s">
        <v>50</v>
      </c>
      <c r="AQ253" s="13" t="s">
        <v>50</v>
      </c>
      <c r="AR253" s="13" t="s">
        <v>50</v>
      </c>
      <c r="AS253" s="13" t="s">
        <v>50</v>
      </c>
      <c r="AT253" s="13" t="s">
        <v>50</v>
      </c>
      <c r="AU253" s="13" t="s">
        <v>50</v>
      </c>
      <c r="AV253" s="13" t="s">
        <v>50</v>
      </c>
      <c r="AW253" s="13" t="s">
        <v>50</v>
      </c>
      <c r="AX253" s="13" t="s">
        <v>50</v>
      </c>
      <c r="AY253" s="13" t="s">
        <v>50</v>
      </c>
      <c r="AZ253" s="13" t="s">
        <v>50</v>
      </c>
      <c r="BA253" s="13" t="s">
        <v>50</v>
      </c>
      <c r="BB253" s="13" t="s">
        <v>50</v>
      </c>
      <c r="BC253" s="13" t="s">
        <v>50</v>
      </c>
      <c r="BD253" s="13" t="s">
        <v>50</v>
      </c>
      <c r="BE253" s="13" t="s">
        <v>50</v>
      </c>
      <c r="BF253" s="13" t="s">
        <v>50</v>
      </c>
      <c r="BG253" s="13" t="s">
        <v>50</v>
      </c>
      <c r="BH253" s="13" t="s">
        <v>50</v>
      </c>
      <c r="BI253" s="13" t="s">
        <v>50</v>
      </c>
      <c r="BJ253" s="13" t="s">
        <v>50</v>
      </c>
      <c r="BK253" s="13" t="s">
        <v>50</v>
      </c>
      <c r="BL253" s="13" t="s">
        <v>50</v>
      </c>
      <c r="BM253" s="13" t="s">
        <v>50</v>
      </c>
      <c r="BN253" s="13" t="s">
        <v>50</v>
      </c>
      <c r="BO253" s="13" t="s">
        <v>50</v>
      </c>
      <c r="BP253" s="13" t="s">
        <v>50</v>
      </c>
      <c r="BQ253" s="13" t="s">
        <v>50</v>
      </c>
      <c r="BR253" s="13" t="s">
        <v>50</v>
      </c>
      <c r="BS253" s="13" t="s">
        <v>50</v>
      </c>
      <c r="BT253" s="13" t="s">
        <v>50</v>
      </c>
      <c r="BU253" s="13" t="s">
        <v>50</v>
      </c>
      <c r="BV253" s="13" t="s">
        <v>50</v>
      </c>
      <c r="BW253" s="13" t="s">
        <v>50</v>
      </c>
      <c r="BX253" s="13" t="s">
        <v>50</v>
      </c>
      <c r="BY253" s="13" t="s">
        <v>50</v>
      </c>
      <c r="BZ253" s="13" t="s">
        <v>50</v>
      </c>
      <c r="CA253" s="13" t="s">
        <v>50</v>
      </c>
      <c r="CB253" s="13" t="s">
        <v>50</v>
      </c>
      <c r="CC253" s="13" t="s">
        <v>50</v>
      </c>
      <c r="CD253" s="13" t="s">
        <v>50</v>
      </c>
      <c r="CE253" s="13" t="s">
        <v>50</v>
      </c>
      <c r="CF253" s="13" t="s">
        <v>50</v>
      </c>
      <c r="CG253" s="13" t="s">
        <v>50</v>
      </c>
      <c r="CH253" s="13" t="s">
        <v>50</v>
      </c>
      <c r="CI253" s="13" t="s">
        <v>50</v>
      </c>
      <c r="CJ253" s="13" t="s">
        <v>50</v>
      </c>
      <c r="CK253" s="13" t="s">
        <v>50</v>
      </c>
      <c r="CL253" s="13" t="s">
        <v>50</v>
      </c>
      <c r="CM253" s="13" t="s">
        <v>50</v>
      </c>
      <c r="CN253" s="13" t="s">
        <v>50</v>
      </c>
      <c r="CO253" s="13" t="s">
        <v>50</v>
      </c>
      <c r="CP253" s="13" t="s">
        <v>50</v>
      </c>
      <c r="CQ253" s="13" t="s">
        <v>50</v>
      </c>
      <c r="CR253" s="13" t="s">
        <v>50</v>
      </c>
      <c r="CS253" s="13" t="s">
        <v>50</v>
      </c>
      <c r="CT253" s="13" t="s">
        <v>50</v>
      </c>
      <c r="CU253" s="13" t="s">
        <v>50</v>
      </c>
      <c r="CV253" s="13" t="s">
        <v>50</v>
      </c>
      <c r="CW253" s="13" t="s">
        <v>50</v>
      </c>
      <c r="CX253" s="13" t="s">
        <v>50</v>
      </c>
      <c r="CY253" s="13" t="s">
        <v>50</v>
      </c>
      <c r="CZ253" s="13" t="s">
        <v>50</v>
      </c>
      <c r="DA253" s="13" t="s">
        <v>50</v>
      </c>
      <c r="DB253" s="13" t="s">
        <v>50</v>
      </c>
      <c r="DC253" s="13" t="s">
        <v>50</v>
      </c>
      <c r="DD253" s="13" t="s">
        <v>50</v>
      </c>
      <c r="DE253" s="13" t="s">
        <v>50</v>
      </c>
      <c r="DF253" s="13" t="s">
        <v>50</v>
      </c>
      <c r="DG253" s="13" t="s">
        <v>50</v>
      </c>
      <c r="DH253" s="13" t="s">
        <v>50</v>
      </c>
      <c r="DI253" s="13" t="s">
        <v>50</v>
      </c>
      <c r="DJ253" s="13" t="s">
        <v>50</v>
      </c>
      <c r="DK253" s="13" t="s">
        <v>50</v>
      </c>
      <c r="DL253" s="13" t="s">
        <v>50</v>
      </c>
      <c r="DM253" s="13" t="s">
        <v>50</v>
      </c>
      <c r="DN253" s="13" t="s">
        <v>50</v>
      </c>
      <c r="DO253" s="13" t="s">
        <v>50</v>
      </c>
      <c r="DP253" s="13" t="s">
        <v>50</v>
      </c>
      <c r="DQ253" s="13" t="s">
        <v>50</v>
      </c>
      <c r="DR253" s="13" t="s">
        <v>50</v>
      </c>
      <c r="DS253" s="13" t="s">
        <v>50</v>
      </c>
      <c r="DT253" s="13" t="s">
        <v>50</v>
      </c>
      <c r="DU253" s="13" t="s">
        <v>50</v>
      </c>
      <c r="DV253" s="13" t="s">
        <v>50</v>
      </c>
      <c r="DW253" s="13" t="s">
        <v>50</v>
      </c>
      <c r="DX253" s="13" t="s">
        <v>50</v>
      </c>
      <c r="DY253" s="13" t="s">
        <v>50</v>
      </c>
      <c r="DZ253" s="13" t="s">
        <v>50</v>
      </c>
      <c r="EA253" s="13" t="s">
        <v>50</v>
      </c>
      <c r="EB253" s="13" t="s">
        <v>50</v>
      </c>
      <c r="EC253" s="13" t="s">
        <v>50</v>
      </c>
      <c r="ED253" s="13" t="s">
        <v>50</v>
      </c>
      <c r="EE253" s="13" t="s">
        <v>50</v>
      </c>
      <c r="EF253" s="13" t="s">
        <v>50</v>
      </c>
      <c r="EG253" s="13" t="s">
        <v>50</v>
      </c>
      <c r="EH253" s="13" t="s">
        <v>50</v>
      </c>
      <c r="EI253" s="13" t="s">
        <v>50</v>
      </c>
      <c r="EJ253" s="13" t="s">
        <v>50</v>
      </c>
      <c r="EK253" s="13" t="s">
        <v>50</v>
      </c>
      <c r="EL253" s="99"/>
      <c r="EM253" s="99"/>
    </row>
    <row r="254" spans="1:143" s="13" customFormat="1" ht="15" x14ac:dyDescent="0.25">
      <c r="A254" s="30" t="s">
        <v>2734</v>
      </c>
      <c r="B254" s="97" t="s">
        <v>2520</v>
      </c>
      <c r="C254" s="98"/>
      <c r="D254" s="98">
        <v>17</v>
      </c>
      <c r="E254" s="98"/>
      <c r="F254" s="98"/>
      <c r="G254" s="93" t="s">
        <v>378</v>
      </c>
      <c r="H254" s="14" t="s">
        <v>5</v>
      </c>
      <c r="I254" s="14" t="s">
        <v>577</v>
      </c>
      <c r="J254" s="13" t="s">
        <v>50</v>
      </c>
      <c r="K254" s="13" t="s">
        <v>50</v>
      </c>
      <c r="L254" s="13" t="s">
        <v>50</v>
      </c>
      <c r="M254" s="13" t="s">
        <v>50</v>
      </c>
      <c r="N254" s="13" t="s">
        <v>50</v>
      </c>
      <c r="O254" s="47" t="s">
        <v>50</v>
      </c>
      <c r="P254" s="13" t="s">
        <v>50</v>
      </c>
      <c r="Q254" s="13" t="s">
        <v>50</v>
      </c>
      <c r="R254" s="13" t="s">
        <v>50</v>
      </c>
      <c r="S254" s="13" t="s">
        <v>50</v>
      </c>
      <c r="T254" s="13" t="s">
        <v>50</v>
      </c>
      <c r="U254" s="13" t="s">
        <v>50</v>
      </c>
      <c r="V254" s="13" t="s">
        <v>50</v>
      </c>
      <c r="W254" s="13" t="s">
        <v>50</v>
      </c>
      <c r="X254" s="13" t="s">
        <v>50</v>
      </c>
      <c r="Y254" s="13" t="s">
        <v>50</v>
      </c>
      <c r="Z254" s="13" t="s">
        <v>50</v>
      </c>
      <c r="AA254" s="13" t="s">
        <v>50</v>
      </c>
      <c r="AB254" s="13" t="s">
        <v>50</v>
      </c>
      <c r="AC254" s="13" t="s">
        <v>50</v>
      </c>
      <c r="AD254" s="13" t="s">
        <v>50</v>
      </c>
      <c r="AE254" s="13" t="s">
        <v>50</v>
      </c>
      <c r="AF254" s="13" t="s">
        <v>50</v>
      </c>
      <c r="AG254" s="13" t="s">
        <v>50</v>
      </c>
      <c r="AH254" s="13" t="s">
        <v>50</v>
      </c>
      <c r="AI254" s="13" t="s">
        <v>50</v>
      </c>
      <c r="AJ254" s="13" t="s">
        <v>50</v>
      </c>
      <c r="AK254" s="13" t="s">
        <v>50</v>
      </c>
      <c r="AL254" s="13" t="s">
        <v>50</v>
      </c>
      <c r="AM254" s="13" t="s">
        <v>50</v>
      </c>
      <c r="AN254" s="13" t="s">
        <v>50</v>
      </c>
      <c r="AO254" s="13" t="s">
        <v>50</v>
      </c>
      <c r="AP254" s="13" t="s">
        <v>50</v>
      </c>
      <c r="AQ254" s="13" t="s">
        <v>50</v>
      </c>
      <c r="AR254" s="13" t="s">
        <v>50</v>
      </c>
      <c r="AS254" s="13" t="s">
        <v>50</v>
      </c>
      <c r="AT254" s="13" t="s">
        <v>50</v>
      </c>
      <c r="AU254" s="13" t="s">
        <v>50</v>
      </c>
      <c r="AV254" s="13" t="s">
        <v>50</v>
      </c>
      <c r="AW254" s="13" t="s">
        <v>50</v>
      </c>
      <c r="AX254" s="13" t="s">
        <v>50</v>
      </c>
      <c r="AY254" s="13" t="s">
        <v>50</v>
      </c>
      <c r="AZ254" s="13" t="s">
        <v>50</v>
      </c>
      <c r="BA254" s="13" t="s">
        <v>50</v>
      </c>
      <c r="BB254" s="13" t="s">
        <v>50</v>
      </c>
      <c r="BC254" s="13" t="s">
        <v>50</v>
      </c>
      <c r="BD254" s="13" t="s">
        <v>50</v>
      </c>
      <c r="BE254" s="13" t="s">
        <v>50</v>
      </c>
      <c r="BF254" s="13" t="s">
        <v>50</v>
      </c>
      <c r="BG254" s="13" t="s">
        <v>50</v>
      </c>
      <c r="BH254" s="13" t="s">
        <v>50</v>
      </c>
      <c r="BI254" s="13" t="s">
        <v>50</v>
      </c>
      <c r="BJ254" s="13" t="s">
        <v>50</v>
      </c>
      <c r="BK254" s="13" t="s">
        <v>50</v>
      </c>
      <c r="BL254" s="13" t="s">
        <v>50</v>
      </c>
      <c r="BM254" s="13" t="s">
        <v>50</v>
      </c>
      <c r="BN254" s="13" t="s">
        <v>50</v>
      </c>
      <c r="BO254" s="13" t="s">
        <v>50</v>
      </c>
      <c r="BP254" s="13" t="s">
        <v>50</v>
      </c>
      <c r="BQ254" s="13" t="s">
        <v>50</v>
      </c>
      <c r="BR254" s="13" t="s">
        <v>50</v>
      </c>
      <c r="BS254" s="13" t="s">
        <v>50</v>
      </c>
      <c r="BT254" s="13" t="s">
        <v>50</v>
      </c>
      <c r="BU254" s="13" t="s">
        <v>50</v>
      </c>
      <c r="BV254" s="13" t="s">
        <v>50</v>
      </c>
      <c r="BW254" s="13" t="s">
        <v>50</v>
      </c>
      <c r="BX254" s="13" t="s">
        <v>50</v>
      </c>
      <c r="BY254" s="13" t="s">
        <v>50</v>
      </c>
      <c r="BZ254" s="13" t="s">
        <v>50</v>
      </c>
      <c r="CA254" s="13" t="s">
        <v>50</v>
      </c>
      <c r="CB254" s="13" t="s">
        <v>50</v>
      </c>
      <c r="CC254" s="13" t="s">
        <v>50</v>
      </c>
      <c r="CD254" s="13" t="s">
        <v>50</v>
      </c>
      <c r="CE254" s="13" t="s">
        <v>50</v>
      </c>
      <c r="CF254" s="13" t="s">
        <v>50</v>
      </c>
      <c r="CG254" s="13" t="s">
        <v>50</v>
      </c>
      <c r="CH254" s="13" t="s">
        <v>50</v>
      </c>
      <c r="CI254" s="13" t="s">
        <v>50</v>
      </c>
      <c r="CJ254" s="13" t="s">
        <v>50</v>
      </c>
      <c r="CK254" s="13" t="s">
        <v>50</v>
      </c>
      <c r="CL254" s="13" t="s">
        <v>50</v>
      </c>
      <c r="CM254" s="13" t="s">
        <v>50</v>
      </c>
      <c r="CN254" s="13" t="s">
        <v>50</v>
      </c>
      <c r="CO254" s="13" t="s">
        <v>50</v>
      </c>
      <c r="CP254" s="13" t="s">
        <v>50</v>
      </c>
      <c r="CQ254" s="13" t="s">
        <v>50</v>
      </c>
      <c r="CR254" s="13" t="s">
        <v>50</v>
      </c>
      <c r="CS254" s="13" t="s">
        <v>50</v>
      </c>
      <c r="CT254" s="13" t="s">
        <v>50</v>
      </c>
      <c r="CU254" s="13" t="s">
        <v>50</v>
      </c>
      <c r="CV254" s="13" t="s">
        <v>50</v>
      </c>
      <c r="CW254" s="13" t="s">
        <v>50</v>
      </c>
      <c r="CX254" s="13" t="s">
        <v>50</v>
      </c>
      <c r="CY254" s="13" t="s">
        <v>50</v>
      </c>
      <c r="CZ254" s="13" t="s">
        <v>50</v>
      </c>
      <c r="DA254" s="13" t="s">
        <v>50</v>
      </c>
      <c r="DB254" s="13" t="s">
        <v>50</v>
      </c>
      <c r="DC254" s="13" t="s">
        <v>50</v>
      </c>
      <c r="DD254" s="13" t="s">
        <v>50</v>
      </c>
      <c r="DE254" s="13" t="s">
        <v>50</v>
      </c>
      <c r="DF254" s="13" t="s">
        <v>50</v>
      </c>
      <c r="DG254" s="13" t="s">
        <v>50</v>
      </c>
      <c r="DH254" s="13" t="s">
        <v>50</v>
      </c>
      <c r="DI254" s="13" t="s">
        <v>50</v>
      </c>
      <c r="DJ254" s="13" t="s">
        <v>50</v>
      </c>
      <c r="DK254" s="13" t="s">
        <v>50</v>
      </c>
      <c r="DL254" s="13" t="s">
        <v>50</v>
      </c>
      <c r="DM254" s="13" t="s">
        <v>50</v>
      </c>
      <c r="DN254" s="13" t="s">
        <v>50</v>
      </c>
      <c r="DO254" s="13" t="s">
        <v>50</v>
      </c>
      <c r="DP254" s="13" t="s">
        <v>50</v>
      </c>
      <c r="DQ254" s="13" t="s">
        <v>50</v>
      </c>
      <c r="DR254" s="13" t="s">
        <v>50</v>
      </c>
      <c r="DS254" s="13" t="s">
        <v>50</v>
      </c>
      <c r="DT254" s="13" t="s">
        <v>50</v>
      </c>
      <c r="DU254" s="13" t="s">
        <v>50</v>
      </c>
      <c r="DV254" s="13" t="s">
        <v>50</v>
      </c>
      <c r="DW254" s="13" t="s">
        <v>50</v>
      </c>
      <c r="DX254" s="13" t="s">
        <v>50</v>
      </c>
      <c r="DY254" s="13" t="s">
        <v>50</v>
      </c>
      <c r="DZ254" s="13" t="s">
        <v>50</v>
      </c>
      <c r="EA254" s="13" t="s">
        <v>50</v>
      </c>
      <c r="EB254" s="13" t="s">
        <v>50</v>
      </c>
      <c r="EC254" s="13" t="s">
        <v>50</v>
      </c>
      <c r="ED254" s="13" t="s">
        <v>50</v>
      </c>
      <c r="EE254" s="13" t="s">
        <v>50</v>
      </c>
      <c r="EF254" s="13" t="s">
        <v>50</v>
      </c>
      <c r="EG254" s="13" t="s">
        <v>50</v>
      </c>
      <c r="EH254" s="13" t="s">
        <v>50</v>
      </c>
      <c r="EI254" s="13" t="s">
        <v>50</v>
      </c>
      <c r="EJ254" s="13" t="s">
        <v>50</v>
      </c>
      <c r="EK254" s="13" t="s">
        <v>50</v>
      </c>
      <c r="EL254" s="99"/>
      <c r="EM254" s="99"/>
    </row>
    <row r="255" spans="1:143" s="13" customFormat="1" ht="15" x14ac:dyDescent="0.25">
      <c r="A255" s="30" t="s">
        <v>2735</v>
      </c>
      <c r="B255" s="97" t="s">
        <v>1136</v>
      </c>
      <c r="C255" s="98"/>
      <c r="D255" s="98">
        <v>17</v>
      </c>
      <c r="E255" s="98"/>
      <c r="F255" s="98"/>
      <c r="G255" s="93" t="s">
        <v>379</v>
      </c>
      <c r="H255" s="14" t="s">
        <v>5</v>
      </c>
      <c r="I255" s="14" t="s">
        <v>577</v>
      </c>
      <c r="J255" s="13" t="s">
        <v>50</v>
      </c>
      <c r="K255" s="13" t="s">
        <v>50</v>
      </c>
      <c r="L255" s="13" t="s">
        <v>50</v>
      </c>
      <c r="M255" s="13" t="s">
        <v>50</v>
      </c>
      <c r="N255" s="13" t="s">
        <v>50</v>
      </c>
      <c r="O255" s="47" t="s">
        <v>50</v>
      </c>
      <c r="P255" s="13" t="s">
        <v>50</v>
      </c>
      <c r="Q255" s="13" t="s">
        <v>50</v>
      </c>
      <c r="R255" s="13" t="s">
        <v>50</v>
      </c>
      <c r="S255" s="13" t="s">
        <v>50</v>
      </c>
      <c r="T255" s="13" t="s">
        <v>50</v>
      </c>
      <c r="U255" s="13" t="s">
        <v>50</v>
      </c>
      <c r="V255" s="13" t="s">
        <v>4522</v>
      </c>
      <c r="W255" s="13" t="s">
        <v>50</v>
      </c>
      <c r="X255" s="13" t="s">
        <v>50</v>
      </c>
      <c r="Y255" s="13" t="s">
        <v>50</v>
      </c>
      <c r="Z255" s="13" t="s">
        <v>50</v>
      </c>
      <c r="AA255" s="13" t="s">
        <v>50</v>
      </c>
      <c r="AB255" s="13" t="s">
        <v>50</v>
      </c>
      <c r="AC255" s="13" t="s">
        <v>50</v>
      </c>
      <c r="AD255" s="13" t="s">
        <v>50</v>
      </c>
      <c r="AE255" s="13" t="s">
        <v>50</v>
      </c>
      <c r="AF255" s="13" t="s">
        <v>50</v>
      </c>
      <c r="AG255" s="13" t="s">
        <v>50</v>
      </c>
      <c r="AH255" s="13" t="s">
        <v>50</v>
      </c>
      <c r="AI255" s="13" t="s">
        <v>50</v>
      </c>
      <c r="AJ255" s="13" t="s">
        <v>50</v>
      </c>
      <c r="AK255" s="13" t="s">
        <v>50</v>
      </c>
      <c r="AL255" s="13" t="s">
        <v>50</v>
      </c>
      <c r="AM255" s="13" t="s">
        <v>50</v>
      </c>
      <c r="AN255" s="13" t="s">
        <v>4521</v>
      </c>
      <c r="AO255" s="13" t="s">
        <v>4521</v>
      </c>
      <c r="AP255" s="13" t="s">
        <v>50</v>
      </c>
      <c r="AQ255" s="13" t="s">
        <v>50</v>
      </c>
      <c r="AR255" s="13" t="s">
        <v>50</v>
      </c>
      <c r="AS255" s="13" t="s">
        <v>50</v>
      </c>
      <c r="AT255" s="13" t="s">
        <v>50</v>
      </c>
      <c r="AU255" s="13" t="s">
        <v>50</v>
      </c>
      <c r="AV255" s="13" t="s">
        <v>50</v>
      </c>
      <c r="AW255" s="13" t="s">
        <v>50</v>
      </c>
      <c r="AX255" s="13" t="s">
        <v>50</v>
      </c>
      <c r="AY255" s="13" t="s">
        <v>50</v>
      </c>
      <c r="AZ255" s="13" t="s">
        <v>50</v>
      </c>
      <c r="BA255" s="13" t="s">
        <v>50</v>
      </c>
      <c r="BB255" s="13" t="s">
        <v>50</v>
      </c>
      <c r="BC255" s="13" t="s">
        <v>50</v>
      </c>
      <c r="BD255" s="13" t="s">
        <v>50</v>
      </c>
      <c r="BE255" s="13" t="s">
        <v>50</v>
      </c>
      <c r="BF255" s="13" t="s">
        <v>50</v>
      </c>
      <c r="BG255" s="13" t="s">
        <v>50</v>
      </c>
      <c r="BH255" s="13" t="s">
        <v>50</v>
      </c>
      <c r="BI255" s="13" t="s">
        <v>50</v>
      </c>
      <c r="BJ255" s="13" t="s">
        <v>50</v>
      </c>
      <c r="BK255" s="13" t="s">
        <v>50</v>
      </c>
      <c r="BL255" s="13" t="s">
        <v>50</v>
      </c>
      <c r="BM255" s="13" t="s">
        <v>50</v>
      </c>
      <c r="BN255" s="13" t="s">
        <v>50</v>
      </c>
      <c r="BO255" s="13" t="s">
        <v>50</v>
      </c>
      <c r="BP255" s="13" t="s">
        <v>50</v>
      </c>
      <c r="BQ255" s="13" t="s">
        <v>50</v>
      </c>
      <c r="BR255" s="13" t="s">
        <v>50</v>
      </c>
      <c r="BS255" s="13" t="s">
        <v>50</v>
      </c>
      <c r="BT255" s="13" t="s">
        <v>50</v>
      </c>
      <c r="BU255" s="13" t="s">
        <v>50</v>
      </c>
      <c r="BV255" s="13" t="s">
        <v>50</v>
      </c>
      <c r="BW255" s="13" t="s">
        <v>50</v>
      </c>
      <c r="BX255" s="13" t="s">
        <v>50</v>
      </c>
      <c r="BY255" s="13" t="s">
        <v>50</v>
      </c>
      <c r="BZ255" s="13" t="s">
        <v>50</v>
      </c>
      <c r="CA255" s="13" t="s">
        <v>50</v>
      </c>
      <c r="CB255" s="13" t="s">
        <v>50</v>
      </c>
      <c r="CC255" s="13" t="s">
        <v>50</v>
      </c>
      <c r="CD255" s="13" t="s">
        <v>50</v>
      </c>
      <c r="CE255" s="13" t="s">
        <v>50</v>
      </c>
      <c r="CF255" s="13" t="s">
        <v>50</v>
      </c>
      <c r="CG255" s="13" t="s">
        <v>50</v>
      </c>
      <c r="CH255" s="13" t="s">
        <v>50</v>
      </c>
      <c r="CI255" s="13" t="s">
        <v>50</v>
      </c>
      <c r="CJ255" s="13" t="s">
        <v>50</v>
      </c>
      <c r="CK255" s="13" t="s">
        <v>50</v>
      </c>
      <c r="CL255" s="13" t="s">
        <v>50</v>
      </c>
      <c r="CM255" s="13" t="s">
        <v>50</v>
      </c>
      <c r="CN255" s="13" t="s">
        <v>50</v>
      </c>
      <c r="CO255" s="13" t="s">
        <v>50</v>
      </c>
      <c r="CP255" s="13" t="s">
        <v>50</v>
      </c>
      <c r="CQ255" s="13" t="s">
        <v>50</v>
      </c>
      <c r="CR255" s="13" t="s">
        <v>50</v>
      </c>
      <c r="CS255" s="13" t="s">
        <v>50</v>
      </c>
      <c r="CT255" s="13" t="s">
        <v>50</v>
      </c>
      <c r="CU255" s="13" t="s">
        <v>50</v>
      </c>
      <c r="CV255" s="13" t="s">
        <v>50</v>
      </c>
      <c r="CW255" s="13" t="s">
        <v>50</v>
      </c>
      <c r="CX255" s="13" t="s">
        <v>50</v>
      </c>
      <c r="CY255" s="13" t="s">
        <v>50</v>
      </c>
      <c r="CZ255" s="13" t="s">
        <v>50</v>
      </c>
      <c r="DA255" s="13" t="s">
        <v>50</v>
      </c>
      <c r="DB255" s="13" t="s">
        <v>50</v>
      </c>
      <c r="DC255" s="13" t="s">
        <v>50</v>
      </c>
      <c r="DD255" s="36" t="s">
        <v>4522</v>
      </c>
      <c r="DE255" s="13" t="s">
        <v>50</v>
      </c>
      <c r="DF255" s="13" t="s">
        <v>50</v>
      </c>
      <c r="DG255" s="13" t="s">
        <v>50</v>
      </c>
      <c r="DH255" s="13" t="s">
        <v>50</v>
      </c>
      <c r="DI255" s="13" t="s">
        <v>4522</v>
      </c>
      <c r="DJ255" s="13" t="s">
        <v>50</v>
      </c>
      <c r="DK255" s="13" t="s">
        <v>50</v>
      </c>
      <c r="DL255" s="13" t="s">
        <v>50</v>
      </c>
      <c r="DM255" s="13" t="s">
        <v>50</v>
      </c>
      <c r="DN255" s="13" t="s">
        <v>50</v>
      </c>
      <c r="DO255" s="13" t="s">
        <v>50</v>
      </c>
      <c r="DP255" s="13" t="s">
        <v>50</v>
      </c>
      <c r="DQ255" s="13" t="s">
        <v>50</v>
      </c>
      <c r="DR255" s="13" t="s">
        <v>50</v>
      </c>
      <c r="DS255" s="13" t="s">
        <v>50</v>
      </c>
      <c r="DT255" s="13" t="s">
        <v>50</v>
      </c>
      <c r="DU255" s="13" t="s">
        <v>50</v>
      </c>
      <c r="DV255" s="13" t="s">
        <v>50</v>
      </c>
      <c r="DW255" s="13" t="s">
        <v>50</v>
      </c>
      <c r="DX255" s="13" t="s">
        <v>50</v>
      </c>
      <c r="DY255" s="13" t="s">
        <v>50</v>
      </c>
      <c r="DZ255" s="13" t="s">
        <v>50</v>
      </c>
      <c r="EA255" s="13" t="s">
        <v>50</v>
      </c>
      <c r="EB255" s="13" t="s">
        <v>50</v>
      </c>
      <c r="EC255" s="13" t="s">
        <v>50</v>
      </c>
      <c r="ED255" s="13" t="s">
        <v>50</v>
      </c>
      <c r="EE255" s="13" t="s">
        <v>50</v>
      </c>
      <c r="EF255" s="13" t="s">
        <v>50</v>
      </c>
      <c r="EG255" s="13" t="s">
        <v>50</v>
      </c>
      <c r="EH255" s="13" t="s">
        <v>50</v>
      </c>
      <c r="EI255" s="13" t="s">
        <v>50</v>
      </c>
      <c r="EJ255" s="13" t="s">
        <v>50</v>
      </c>
      <c r="EK255" s="13" t="s">
        <v>50</v>
      </c>
      <c r="EL255" s="99"/>
      <c r="EM255" s="99"/>
    </row>
    <row r="256" spans="1:143" s="13" customFormat="1" ht="15" x14ac:dyDescent="0.25">
      <c r="A256" s="30" t="s">
        <v>2736</v>
      </c>
      <c r="B256" s="97" t="s">
        <v>2521</v>
      </c>
      <c r="C256" s="98"/>
      <c r="D256" s="98">
        <v>17</v>
      </c>
      <c r="E256" s="98"/>
      <c r="F256" s="98"/>
      <c r="G256" s="93" t="s">
        <v>390</v>
      </c>
      <c r="H256" s="14" t="s">
        <v>5</v>
      </c>
      <c r="I256" s="14" t="s">
        <v>577</v>
      </c>
      <c r="J256" s="13" t="s">
        <v>50</v>
      </c>
      <c r="K256" s="13" t="s">
        <v>50</v>
      </c>
      <c r="L256" s="13" t="s">
        <v>50</v>
      </c>
      <c r="M256" s="13" t="s">
        <v>50</v>
      </c>
      <c r="N256" s="13" t="s">
        <v>50</v>
      </c>
      <c r="O256" s="47" t="s">
        <v>50</v>
      </c>
      <c r="P256" s="13" t="s">
        <v>50</v>
      </c>
      <c r="Q256" s="13" t="s">
        <v>50</v>
      </c>
      <c r="R256" s="13" t="s">
        <v>50</v>
      </c>
      <c r="S256" s="13" t="s">
        <v>50</v>
      </c>
      <c r="T256" s="13" t="s">
        <v>50</v>
      </c>
      <c r="U256" s="13" t="s">
        <v>50</v>
      </c>
      <c r="V256" s="13" t="s">
        <v>50</v>
      </c>
      <c r="W256" s="13" t="s">
        <v>50</v>
      </c>
      <c r="X256" s="13" t="s">
        <v>50</v>
      </c>
      <c r="Y256" s="13" t="s">
        <v>50</v>
      </c>
      <c r="Z256" s="13" t="s">
        <v>50</v>
      </c>
      <c r="AA256" s="13" t="s">
        <v>50</v>
      </c>
      <c r="AB256" s="13" t="s">
        <v>50</v>
      </c>
      <c r="AC256" s="13" t="s">
        <v>50</v>
      </c>
      <c r="AD256" s="13" t="s">
        <v>50</v>
      </c>
      <c r="AE256" s="13" t="s">
        <v>50</v>
      </c>
      <c r="AF256" s="13" t="s">
        <v>50</v>
      </c>
      <c r="AG256" s="13" t="s">
        <v>50</v>
      </c>
      <c r="AH256" s="13" t="s">
        <v>50</v>
      </c>
      <c r="AI256" s="13" t="s">
        <v>50</v>
      </c>
      <c r="AJ256" s="13" t="s">
        <v>50</v>
      </c>
      <c r="AK256" s="13" t="s">
        <v>50</v>
      </c>
      <c r="AL256" s="13" t="s">
        <v>50</v>
      </c>
      <c r="AM256" s="13" t="s">
        <v>50</v>
      </c>
      <c r="AN256" s="13" t="s">
        <v>50</v>
      </c>
      <c r="AO256" s="13" t="s">
        <v>50</v>
      </c>
      <c r="AP256" s="13" t="s">
        <v>50</v>
      </c>
      <c r="AQ256" s="13" t="s">
        <v>50</v>
      </c>
      <c r="AR256" s="13" t="s">
        <v>50</v>
      </c>
      <c r="AS256" s="13" t="s">
        <v>50</v>
      </c>
      <c r="AT256" s="13" t="s">
        <v>50</v>
      </c>
      <c r="AU256" s="13" t="s">
        <v>50</v>
      </c>
      <c r="AV256" s="13" t="s">
        <v>50</v>
      </c>
      <c r="AW256" s="13" t="s">
        <v>50</v>
      </c>
      <c r="AX256" s="13" t="s">
        <v>50</v>
      </c>
      <c r="AY256" s="13" t="s">
        <v>50</v>
      </c>
      <c r="AZ256" s="13" t="s">
        <v>50</v>
      </c>
      <c r="BA256" s="13" t="s">
        <v>50</v>
      </c>
      <c r="BB256" s="13" t="s">
        <v>50</v>
      </c>
      <c r="BC256" s="13" t="s">
        <v>50</v>
      </c>
      <c r="BD256" s="13" t="s">
        <v>50</v>
      </c>
      <c r="BE256" s="13" t="s">
        <v>50</v>
      </c>
      <c r="BF256" s="13" t="s">
        <v>50</v>
      </c>
      <c r="BG256" s="13" t="s">
        <v>50</v>
      </c>
      <c r="BH256" s="13" t="s">
        <v>50</v>
      </c>
      <c r="BI256" s="13" t="s">
        <v>50</v>
      </c>
      <c r="BJ256" s="13" t="s">
        <v>50</v>
      </c>
      <c r="BK256" s="13" t="s">
        <v>50</v>
      </c>
      <c r="BL256" s="13" t="s">
        <v>50</v>
      </c>
      <c r="BM256" s="13" t="s">
        <v>50</v>
      </c>
      <c r="BN256" s="13" t="s">
        <v>50</v>
      </c>
      <c r="BO256" s="13" t="s">
        <v>50</v>
      </c>
      <c r="BP256" s="13" t="s">
        <v>50</v>
      </c>
      <c r="BQ256" s="13" t="s">
        <v>50</v>
      </c>
      <c r="BR256" s="13" t="s">
        <v>50</v>
      </c>
      <c r="BS256" s="13" t="s">
        <v>50</v>
      </c>
      <c r="BT256" s="13" t="s">
        <v>50</v>
      </c>
      <c r="BU256" s="13" t="s">
        <v>50</v>
      </c>
      <c r="BV256" s="13" t="s">
        <v>50</v>
      </c>
      <c r="BW256" s="13" t="s">
        <v>50</v>
      </c>
      <c r="BX256" s="13" t="s">
        <v>50</v>
      </c>
      <c r="BY256" s="13" t="s">
        <v>50</v>
      </c>
      <c r="BZ256" s="13" t="s">
        <v>50</v>
      </c>
      <c r="CA256" s="13" t="s">
        <v>50</v>
      </c>
      <c r="CB256" s="13" t="s">
        <v>50</v>
      </c>
      <c r="CC256" s="13" t="s">
        <v>50</v>
      </c>
      <c r="CD256" s="13" t="s">
        <v>50</v>
      </c>
      <c r="CE256" s="13" t="s">
        <v>50</v>
      </c>
      <c r="CF256" s="13" t="s">
        <v>50</v>
      </c>
      <c r="CG256" s="13" t="s">
        <v>50</v>
      </c>
      <c r="CH256" s="13" t="s">
        <v>50</v>
      </c>
      <c r="CI256" s="13" t="s">
        <v>50</v>
      </c>
      <c r="CJ256" s="13" t="s">
        <v>50</v>
      </c>
      <c r="CK256" s="13" t="s">
        <v>50</v>
      </c>
      <c r="CL256" s="13" t="s">
        <v>50</v>
      </c>
      <c r="CM256" s="13" t="s">
        <v>50</v>
      </c>
      <c r="CN256" s="13" t="s">
        <v>50</v>
      </c>
      <c r="CO256" s="13" t="s">
        <v>50</v>
      </c>
      <c r="CP256" s="13" t="s">
        <v>50</v>
      </c>
      <c r="CQ256" s="13" t="s">
        <v>50</v>
      </c>
      <c r="CR256" s="13" t="s">
        <v>50</v>
      </c>
      <c r="CS256" s="13" t="s">
        <v>50</v>
      </c>
      <c r="CT256" s="13" t="s">
        <v>50</v>
      </c>
      <c r="CU256" s="13" t="s">
        <v>50</v>
      </c>
      <c r="CV256" s="13" t="s">
        <v>50</v>
      </c>
      <c r="CW256" s="13" t="s">
        <v>50</v>
      </c>
      <c r="CX256" s="13" t="s">
        <v>50</v>
      </c>
      <c r="CY256" s="13" t="s">
        <v>50</v>
      </c>
      <c r="CZ256" s="13" t="s">
        <v>50</v>
      </c>
      <c r="DA256" s="13" t="s">
        <v>50</v>
      </c>
      <c r="DB256" s="13" t="s">
        <v>50</v>
      </c>
      <c r="DC256" s="13" t="s">
        <v>50</v>
      </c>
      <c r="DD256" s="13" t="s">
        <v>50</v>
      </c>
      <c r="DE256" s="13" t="s">
        <v>50</v>
      </c>
      <c r="DF256" s="13" t="s">
        <v>50</v>
      </c>
      <c r="DG256" s="13" t="s">
        <v>50</v>
      </c>
      <c r="DH256" s="13" t="s">
        <v>50</v>
      </c>
      <c r="DI256" s="13" t="s">
        <v>50</v>
      </c>
      <c r="DJ256" s="13" t="s">
        <v>50</v>
      </c>
      <c r="DK256" s="13" t="s">
        <v>50</v>
      </c>
      <c r="DL256" s="13" t="s">
        <v>50</v>
      </c>
      <c r="DM256" s="13" t="s">
        <v>50</v>
      </c>
      <c r="DN256" s="13" t="s">
        <v>50</v>
      </c>
      <c r="DO256" s="13" t="s">
        <v>50</v>
      </c>
      <c r="DP256" s="13" t="s">
        <v>50</v>
      </c>
      <c r="DQ256" s="13" t="s">
        <v>50</v>
      </c>
      <c r="DR256" s="13" t="s">
        <v>50</v>
      </c>
      <c r="DS256" s="13" t="s">
        <v>50</v>
      </c>
      <c r="DT256" s="13" t="s">
        <v>50</v>
      </c>
      <c r="DU256" s="13" t="s">
        <v>50</v>
      </c>
      <c r="DV256" s="13" t="s">
        <v>50</v>
      </c>
      <c r="DW256" s="13" t="s">
        <v>50</v>
      </c>
      <c r="DX256" s="13" t="s">
        <v>50</v>
      </c>
      <c r="DY256" s="13" t="s">
        <v>50</v>
      </c>
      <c r="DZ256" s="13" t="s">
        <v>50</v>
      </c>
      <c r="EA256" s="13" t="s">
        <v>50</v>
      </c>
      <c r="EB256" s="13" t="s">
        <v>50</v>
      </c>
      <c r="EC256" s="13" t="s">
        <v>50</v>
      </c>
      <c r="ED256" s="13" t="s">
        <v>50</v>
      </c>
      <c r="EE256" s="13" t="s">
        <v>50</v>
      </c>
      <c r="EF256" s="13" t="s">
        <v>50</v>
      </c>
      <c r="EG256" s="13" t="s">
        <v>50</v>
      </c>
      <c r="EH256" s="13" t="s">
        <v>50</v>
      </c>
      <c r="EI256" s="13" t="s">
        <v>50</v>
      </c>
      <c r="EJ256" s="13" t="s">
        <v>50</v>
      </c>
      <c r="EK256" s="13" t="s">
        <v>50</v>
      </c>
      <c r="EL256" s="99"/>
      <c r="EM256" s="99"/>
    </row>
    <row r="257" spans="1:143" s="13" customFormat="1" ht="15" x14ac:dyDescent="0.25">
      <c r="A257" s="30" t="s">
        <v>2737</v>
      </c>
      <c r="B257" s="97" t="s">
        <v>2522</v>
      </c>
      <c r="C257" s="98"/>
      <c r="D257" s="98">
        <v>17</v>
      </c>
      <c r="E257" s="98"/>
      <c r="F257" s="98"/>
      <c r="G257" s="93" t="s">
        <v>2544</v>
      </c>
      <c r="H257" s="14" t="s">
        <v>5</v>
      </c>
      <c r="I257" s="14" t="s">
        <v>577</v>
      </c>
      <c r="J257" s="13" t="s">
        <v>50</v>
      </c>
      <c r="K257" s="13" t="s">
        <v>50</v>
      </c>
      <c r="L257" s="13" t="s">
        <v>50</v>
      </c>
      <c r="M257" s="13" t="s">
        <v>50</v>
      </c>
      <c r="N257" s="13" t="s">
        <v>50</v>
      </c>
      <c r="O257" s="47" t="s">
        <v>50</v>
      </c>
      <c r="P257" s="13" t="s">
        <v>50</v>
      </c>
      <c r="Q257" s="13" t="s">
        <v>50</v>
      </c>
      <c r="R257" s="13" t="s">
        <v>50</v>
      </c>
      <c r="S257" s="13" t="s">
        <v>50</v>
      </c>
      <c r="T257" s="13" t="s">
        <v>50</v>
      </c>
      <c r="U257" s="13" t="s">
        <v>50</v>
      </c>
      <c r="V257" s="36" t="s">
        <v>50</v>
      </c>
      <c r="W257" s="13" t="s">
        <v>50</v>
      </c>
      <c r="X257" s="13" t="s">
        <v>50</v>
      </c>
      <c r="Y257" s="13" t="s">
        <v>50</v>
      </c>
      <c r="Z257" s="13" t="s">
        <v>50</v>
      </c>
      <c r="AA257" s="13" t="s">
        <v>50</v>
      </c>
      <c r="AB257" s="13" t="s">
        <v>50</v>
      </c>
      <c r="AC257" s="13" t="s">
        <v>50</v>
      </c>
      <c r="AD257" s="13" t="s">
        <v>50</v>
      </c>
      <c r="AE257" s="13" t="s">
        <v>50</v>
      </c>
      <c r="AF257" s="13" t="s">
        <v>50</v>
      </c>
      <c r="AG257" s="13" t="s">
        <v>50</v>
      </c>
      <c r="AH257" s="13" t="s">
        <v>50</v>
      </c>
      <c r="AI257" s="13" t="s">
        <v>50</v>
      </c>
      <c r="AJ257" s="13" t="s">
        <v>50</v>
      </c>
      <c r="AK257" s="13" t="s">
        <v>50</v>
      </c>
      <c r="AL257" s="13" t="s">
        <v>50</v>
      </c>
      <c r="AM257" s="13" t="s">
        <v>50</v>
      </c>
      <c r="AN257" s="13" t="s">
        <v>50</v>
      </c>
      <c r="AO257" s="13" t="s">
        <v>50</v>
      </c>
      <c r="AP257" s="13" t="s">
        <v>50</v>
      </c>
      <c r="AQ257" s="13" t="s">
        <v>50</v>
      </c>
      <c r="AR257" s="13" t="s">
        <v>50</v>
      </c>
      <c r="AS257" s="13" t="s">
        <v>50</v>
      </c>
      <c r="AT257" s="13" t="s">
        <v>50</v>
      </c>
      <c r="AU257" s="13" t="s">
        <v>50</v>
      </c>
      <c r="AV257" s="13" t="s">
        <v>50</v>
      </c>
      <c r="AW257" s="13" t="s">
        <v>50</v>
      </c>
      <c r="AX257" s="13" t="s">
        <v>50</v>
      </c>
      <c r="AY257" s="13" t="s">
        <v>50</v>
      </c>
      <c r="AZ257" s="13" t="s">
        <v>50</v>
      </c>
      <c r="BA257" s="13" t="s">
        <v>50</v>
      </c>
      <c r="BB257" s="13" t="s">
        <v>50</v>
      </c>
      <c r="BC257" s="13" t="s">
        <v>50</v>
      </c>
      <c r="BD257" s="13" t="s">
        <v>50</v>
      </c>
      <c r="BE257" s="13" t="s">
        <v>50</v>
      </c>
      <c r="BF257" s="13" t="s">
        <v>50</v>
      </c>
      <c r="BG257" s="13" t="s">
        <v>50</v>
      </c>
      <c r="BH257" s="13" t="s">
        <v>50</v>
      </c>
      <c r="BI257" s="13" t="s">
        <v>50</v>
      </c>
      <c r="BJ257" s="13" t="s">
        <v>50</v>
      </c>
      <c r="BK257" s="13" t="s">
        <v>50</v>
      </c>
      <c r="BL257" s="13" t="s">
        <v>50</v>
      </c>
      <c r="BM257" s="13" t="s">
        <v>50</v>
      </c>
      <c r="BN257" s="13" t="s">
        <v>50</v>
      </c>
      <c r="BO257" s="13" t="s">
        <v>50</v>
      </c>
      <c r="BP257" s="13" t="s">
        <v>50</v>
      </c>
      <c r="BQ257" s="13" t="s">
        <v>50</v>
      </c>
      <c r="BR257" s="13" t="s">
        <v>50</v>
      </c>
      <c r="BS257" s="13" t="s">
        <v>50</v>
      </c>
      <c r="BT257" s="13" t="s">
        <v>50</v>
      </c>
      <c r="BU257" s="13" t="s">
        <v>50</v>
      </c>
      <c r="BV257" s="13" t="s">
        <v>50</v>
      </c>
      <c r="BW257" s="13" t="s">
        <v>50</v>
      </c>
      <c r="BX257" s="13" t="s">
        <v>50</v>
      </c>
      <c r="BY257" s="13" t="s">
        <v>50</v>
      </c>
      <c r="BZ257" s="13" t="s">
        <v>50</v>
      </c>
      <c r="CA257" s="13" t="s">
        <v>50</v>
      </c>
      <c r="CB257" s="13" t="s">
        <v>50</v>
      </c>
      <c r="CC257" s="13" t="s">
        <v>50</v>
      </c>
      <c r="CD257" s="13" t="s">
        <v>50</v>
      </c>
      <c r="CE257" s="13" t="s">
        <v>50</v>
      </c>
      <c r="CF257" s="13" t="s">
        <v>50</v>
      </c>
      <c r="CG257" s="13" t="s">
        <v>50</v>
      </c>
      <c r="CH257" s="13" t="s">
        <v>50</v>
      </c>
      <c r="CI257" s="13" t="s">
        <v>50</v>
      </c>
      <c r="CJ257" s="13" t="s">
        <v>50</v>
      </c>
      <c r="CK257" s="13" t="s">
        <v>50</v>
      </c>
      <c r="CL257" s="13" t="s">
        <v>50</v>
      </c>
      <c r="CM257" s="13" t="s">
        <v>50</v>
      </c>
      <c r="CN257" s="13" t="s">
        <v>50</v>
      </c>
      <c r="CO257" s="13" t="s">
        <v>4522</v>
      </c>
      <c r="CP257" s="13" t="s">
        <v>4522</v>
      </c>
      <c r="CQ257" s="13" t="s">
        <v>50</v>
      </c>
      <c r="CR257" s="13" t="s">
        <v>50</v>
      </c>
      <c r="CS257" s="13" t="s">
        <v>50</v>
      </c>
      <c r="CT257" s="13" t="s">
        <v>50</v>
      </c>
      <c r="CU257" s="13" t="s">
        <v>50</v>
      </c>
      <c r="CV257" s="13" t="s">
        <v>50</v>
      </c>
      <c r="CW257" s="13" t="s">
        <v>50</v>
      </c>
      <c r="CX257" s="13" t="s">
        <v>50</v>
      </c>
      <c r="CY257" s="13" t="s">
        <v>50</v>
      </c>
      <c r="CZ257" s="13" t="s">
        <v>50</v>
      </c>
      <c r="DA257" s="13" t="s">
        <v>4522</v>
      </c>
      <c r="DB257" s="13" t="s">
        <v>4522</v>
      </c>
      <c r="DC257" s="13" t="s">
        <v>50</v>
      </c>
      <c r="DD257" s="13" t="s">
        <v>50</v>
      </c>
      <c r="DE257" s="13" t="s">
        <v>50</v>
      </c>
      <c r="DF257" s="13" t="s">
        <v>50</v>
      </c>
      <c r="DG257" s="13" t="s">
        <v>50</v>
      </c>
      <c r="DH257" s="13" t="s">
        <v>50</v>
      </c>
      <c r="DI257" s="13" t="s">
        <v>50</v>
      </c>
      <c r="DJ257" s="13" t="s">
        <v>50</v>
      </c>
      <c r="DK257" s="13" t="s">
        <v>50</v>
      </c>
      <c r="DL257" s="13" t="s">
        <v>50</v>
      </c>
      <c r="DM257" s="13" t="s">
        <v>50</v>
      </c>
      <c r="DN257" s="13" t="s">
        <v>50</v>
      </c>
      <c r="DO257" s="13" t="s">
        <v>50</v>
      </c>
      <c r="DP257" s="13" t="s">
        <v>50</v>
      </c>
      <c r="DQ257" s="13" t="s">
        <v>50</v>
      </c>
      <c r="DR257" s="13" t="s">
        <v>50</v>
      </c>
      <c r="DS257" s="13" t="s">
        <v>50</v>
      </c>
      <c r="DT257" s="13" t="s">
        <v>50</v>
      </c>
      <c r="DU257" s="13" t="s">
        <v>50</v>
      </c>
      <c r="DV257" s="13" t="s">
        <v>50</v>
      </c>
      <c r="DW257" s="13" t="s">
        <v>50</v>
      </c>
      <c r="DX257" s="13" t="s">
        <v>50</v>
      </c>
      <c r="DY257" s="13" t="s">
        <v>50</v>
      </c>
      <c r="DZ257" s="13" t="s">
        <v>50</v>
      </c>
      <c r="EA257" s="13" t="s">
        <v>50</v>
      </c>
      <c r="EB257" s="13" t="s">
        <v>50</v>
      </c>
      <c r="EC257" s="13" t="s">
        <v>50</v>
      </c>
      <c r="ED257" s="13" t="s">
        <v>50</v>
      </c>
      <c r="EE257" s="13" t="s">
        <v>50</v>
      </c>
      <c r="EF257" s="13" t="s">
        <v>50</v>
      </c>
      <c r="EG257" s="13" t="s">
        <v>50</v>
      </c>
      <c r="EH257" s="13" t="s">
        <v>50</v>
      </c>
      <c r="EI257" s="13" t="s">
        <v>50</v>
      </c>
      <c r="EJ257" s="13" t="s">
        <v>50</v>
      </c>
      <c r="EK257" s="13" t="s">
        <v>50</v>
      </c>
      <c r="EL257" s="99"/>
      <c r="EM257" s="99"/>
    </row>
    <row r="258" spans="1:143" s="13" customFormat="1" ht="15" x14ac:dyDescent="0.25">
      <c r="A258" s="30" t="s">
        <v>3529</v>
      </c>
      <c r="B258" s="97"/>
      <c r="C258" s="98"/>
      <c r="D258" s="98"/>
      <c r="E258" s="98"/>
      <c r="F258" s="98"/>
      <c r="G258" s="93" t="s">
        <v>4039</v>
      </c>
      <c r="H258" s="14" t="s">
        <v>5</v>
      </c>
      <c r="I258" s="14" t="s">
        <v>577</v>
      </c>
      <c r="J258" s="13" t="s">
        <v>50</v>
      </c>
      <c r="K258" s="13" t="s">
        <v>50</v>
      </c>
      <c r="L258" s="13" t="s">
        <v>50</v>
      </c>
      <c r="M258" s="13" t="s">
        <v>50</v>
      </c>
      <c r="N258" s="13" t="s">
        <v>50</v>
      </c>
      <c r="O258" s="47" t="s">
        <v>50</v>
      </c>
      <c r="P258" s="13" t="s">
        <v>50</v>
      </c>
      <c r="Q258" s="13" t="s">
        <v>50</v>
      </c>
      <c r="R258" s="13" t="s">
        <v>50</v>
      </c>
      <c r="S258" s="13" t="s">
        <v>50</v>
      </c>
      <c r="T258" s="13" t="s">
        <v>50</v>
      </c>
      <c r="U258" s="13" t="s">
        <v>50</v>
      </c>
      <c r="V258" s="13" t="s">
        <v>4522</v>
      </c>
      <c r="W258" s="13" t="s">
        <v>50</v>
      </c>
      <c r="X258" s="13" t="s">
        <v>50</v>
      </c>
      <c r="Y258" s="13" t="s">
        <v>50</v>
      </c>
      <c r="Z258" s="13" t="s">
        <v>50</v>
      </c>
      <c r="AA258" s="13" t="s">
        <v>50</v>
      </c>
      <c r="AB258" s="13" t="s">
        <v>50</v>
      </c>
      <c r="AC258" s="13" t="s">
        <v>50</v>
      </c>
      <c r="AD258" s="13" t="s">
        <v>50</v>
      </c>
      <c r="AE258" s="13" t="s">
        <v>50</v>
      </c>
      <c r="AF258" s="13" t="s">
        <v>50</v>
      </c>
      <c r="AG258" s="13" t="s">
        <v>50</v>
      </c>
      <c r="AH258" s="13" t="s">
        <v>50</v>
      </c>
      <c r="AI258" s="13" t="s">
        <v>50</v>
      </c>
      <c r="AJ258" s="13" t="s">
        <v>50</v>
      </c>
      <c r="AK258" s="13" t="s">
        <v>50</v>
      </c>
      <c r="AL258" s="13" t="s">
        <v>50</v>
      </c>
      <c r="AM258" s="13" t="s">
        <v>50</v>
      </c>
      <c r="AN258" s="13" t="s">
        <v>50</v>
      </c>
      <c r="AO258" s="13" t="s">
        <v>50</v>
      </c>
      <c r="AP258" s="13" t="s">
        <v>50</v>
      </c>
      <c r="AQ258" s="13" t="s">
        <v>50</v>
      </c>
      <c r="AR258" s="13" t="s">
        <v>50</v>
      </c>
      <c r="AS258" s="13" t="s">
        <v>50</v>
      </c>
      <c r="AT258" s="13" t="s">
        <v>50</v>
      </c>
      <c r="AU258" s="13" t="s">
        <v>4521</v>
      </c>
      <c r="AV258" s="13" t="s">
        <v>50</v>
      </c>
      <c r="AW258" s="13" t="s">
        <v>50</v>
      </c>
      <c r="AX258" s="13" t="s">
        <v>50</v>
      </c>
      <c r="AY258" s="13" t="s">
        <v>50</v>
      </c>
      <c r="AZ258" s="13" t="s">
        <v>50</v>
      </c>
      <c r="BA258" s="13" t="s">
        <v>50</v>
      </c>
      <c r="BB258" s="13" t="s">
        <v>50</v>
      </c>
      <c r="BC258" s="13" t="s">
        <v>50</v>
      </c>
      <c r="BD258" s="13" t="s">
        <v>50</v>
      </c>
      <c r="BE258" s="13" t="s">
        <v>50</v>
      </c>
      <c r="BF258" s="13" t="s">
        <v>50</v>
      </c>
      <c r="BG258" s="13" t="s">
        <v>50</v>
      </c>
      <c r="BH258" s="13" t="s">
        <v>50</v>
      </c>
      <c r="BI258" s="13" t="s">
        <v>50</v>
      </c>
      <c r="BJ258" s="13" t="s">
        <v>50</v>
      </c>
      <c r="BK258" s="13" t="s">
        <v>50</v>
      </c>
      <c r="BL258" s="13" t="s">
        <v>50</v>
      </c>
      <c r="BM258" s="13" t="s">
        <v>50</v>
      </c>
      <c r="BN258" s="13" t="s">
        <v>50</v>
      </c>
      <c r="BO258" s="13" t="s">
        <v>50</v>
      </c>
      <c r="BP258" s="13" t="s">
        <v>50</v>
      </c>
      <c r="BQ258" s="13" t="s">
        <v>50</v>
      </c>
      <c r="BR258" s="13" t="s">
        <v>50</v>
      </c>
      <c r="BS258" s="13" t="s">
        <v>50</v>
      </c>
      <c r="BT258" s="13" t="s">
        <v>50</v>
      </c>
      <c r="BU258" s="13" t="s">
        <v>50</v>
      </c>
      <c r="BV258" s="13" t="s">
        <v>50</v>
      </c>
      <c r="BW258" s="13" t="s">
        <v>50</v>
      </c>
      <c r="BX258" s="13" t="s">
        <v>50</v>
      </c>
      <c r="BY258" s="13" t="s">
        <v>50</v>
      </c>
      <c r="BZ258" s="13" t="s">
        <v>50</v>
      </c>
      <c r="CA258" s="13" t="s">
        <v>50</v>
      </c>
      <c r="CB258" s="36" t="s">
        <v>50</v>
      </c>
      <c r="CC258" s="13" t="s">
        <v>50</v>
      </c>
      <c r="CD258" s="13" t="s">
        <v>50</v>
      </c>
      <c r="CE258" s="13" t="s">
        <v>50</v>
      </c>
      <c r="CF258" s="13" t="s">
        <v>50</v>
      </c>
      <c r="CG258" s="13" t="s">
        <v>50</v>
      </c>
      <c r="CH258" s="13" t="s">
        <v>50</v>
      </c>
      <c r="CI258" s="13" t="s">
        <v>50</v>
      </c>
      <c r="CJ258" s="36" t="s">
        <v>50</v>
      </c>
      <c r="CK258" s="13" t="s">
        <v>4521</v>
      </c>
      <c r="CL258" s="13" t="s">
        <v>50</v>
      </c>
      <c r="CM258" s="13" t="s">
        <v>4522</v>
      </c>
      <c r="CN258" s="13" t="s">
        <v>50</v>
      </c>
      <c r="CO258" s="13" t="s">
        <v>4522</v>
      </c>
      <c r="CP258" s="13" t="s">
        <v>4522</v>
      </c>
      <c r="CQ258" s="13" t="s">
        <v>50</v>
      </c>
      <c r="CR258" s="13" t="s">
        <v>50</v>
      </c>
      <c r="CS258" s="13" t="s">
        <v>50</v>
      </c>
      <c r="CT258" s="13" t="s">
        <v>50</v>
      </c>
      <c r="CU258" s="13" t="s">
        <v>50</v>
      </c>
      <c r="CV258" s="13" t="s">
        <v>50</v>
      </c>
      <c r="CW258" s="13" t="s">
        <v>50</v>
      </c>
      <c r="CX258" s="13" t="s">
        <v>50</v>
      </c>
      <c r="CY258" s="13" t="s">
        <v>50</v>
      </c>
      <c r="CZ258" s="13" t="s">
        <v>50</v>
      </c>
      <c r="DA258" s="13" t="s">
        <v>4522</v>
      </c>
      <c r="DB258" s="13" t="s">
        <v>4522</v>
      </c>
      <c r="DC258" s="13" t="s">
        <v>50</v>
      </c>
      <c r="DD258" s="13" t="s">
        <v>50</v>
      </c>
      <c r="DE258" s="13" t="s">
        <v>50</v>
      </c>
      <c r="DF258" s="13" t="s">
        <v>50</v>
      </c>
      <c r="DG258" s="13" t="s">
        <v>50</v>
      </c>
      <c r="DH258" s="13" t="s">
        <v>50</v>
      </c>
      <c r="DI258" s="13" t="s">
        <v>50</v>
      </c>
      <c r="DJ258" s="13" t="s">
        <v>50</v>
      </c>
      <c r="DK258" s="13" t="s">
        <v>50</v>
      </c>
      <c r="DL258" s="13" t="s">
        <v>50</v>
      </c>
      <c r="DM258" s="13" t="s">
        <v>50</v>
      </c>
      <c r="DN258" s="13" t="s">
        <v>50</v>
      </c>
      <c r="DO258" s="13" t="s">
        <v>50</v>
      </c>
      <c r="DP258" s="13" t="s">
        <v>50</v>
      </c>
      <c r="DQ258" s="13" t="s">
        <v>50</v>
      </c>
      <c r="DR258" s="13" t="s">
        <v>50</v>
      </c>
      <c r="DS258" s="13" t="s">
        <v>50</v>
      </c>
      <c r="DT258" s="13" t="s">
        <v>50</v>
      </c>
      <c r="DU258" s="13" t="s">
        <v>50</v>
      </c>
      <c r="DV258" s="13" t="s">
        <v>50</v>
      </c>
      <c r="DW258" s="13" t="s">
        <v>50</v>
      </c>
      <c r="DX258" s="13" t="s">
        <v>50</v>
      </c>
      <c r="DY258" s="13" t="s">
        <v>50</v>
      </c>
      <c r="DZ258" s="13" t="s">
        <v>50</v>
      </c>
      <c r="EA258" s="13" t="s">
        <v>50</v>
      </c>
      <c r="EB258" s="13" t="s">
        <v>50</v>
      </c>
      <c r="EC258" s="13" t="s">
        <v>50</v>
      </c>
      <c r="ED258" s="13" t="s">
        <v>50</v>
      </c>
      <c r="EE258" s="13" t="s">
        <v>50</v>
      </c>
      <c r="EF258" s="13" t="s">
        <v>50</v>
      </c>
      <c r="EG258" s="13" t="s">
        <v>50</v>
      </c>
      <c r="EH258" s="13" t="s">
        <v>50</v>
      </c>
      <c r="EI258" s="13" t="s">
        <v>50</v>
      </c>
      <c r="EJ258" s="13" t="s">
        <v>50</v>
      </c>
      <c r="EK258" s="13" t="s">
        <v>50</v>
      </c>
      <c r="EL258" s="99"/>
      <c r="EM258" s="99"/>
    </row>
    <row r="259" spans="1:143" s="13" customFormat="1" ht="15" x14ac:dyDescent="0.25">
      <c r="A259" s="30" t="s">
        <v>2738</v>
      </c>
      <c r="B259" s="97" t="s">
        <v>2523</v>
      </c>
      <c r="C259" s="98"/>
      <c r="D259" s="98">
        <v>17</v>
      </c>
      <c r="E259" s="98"/>
      <c r="F259" s="98"/>
      <c r="G259" s="93" t="s">
        <v>4299</v>
      </c>
      <c r="H259" s="14" t="s">
        <v>5</v>
      </c>
      <c r="I259" s="14" t="s">
        <v>577</v>
      </c>
      <c r="J259" s="13" t="s">
        <v>50</v>
      </c>
      <c r="K259" s="13" t="s">
        <v>50</v>
      </c>
      <c r="L259" s="13" t="s">
        <v>50</v>
      </c>
      <c r="M259" s="13" t="s">
        <v>50</v>
      </c>
      <c r="N259" s="13" t="s">
        <v>50</v>
      </c>
      <c r="O259" s="54" t="s">
        <v>50</v>
      </c>
      <c r="P259" s="13" t="s">
        <v>50</v>
      </c>
      <c r="Q259" s="13" t="s">
        <v>50</v>
      </c>
      <c r="R259" s="13" t="s">
        <v>50</v>
      </c>
      <c r="S259" s="13" t="s">
        <v>50</v>
      </c>
      <c r="T259" s="13" t="s">
        <v>50</v>
      </c>
      <c r="U259" s="13" t="s">
        <v>50</v>
      </c>
      <c r="V259" s="36" t="s">
        <v>50</v>
      </c>
      <c r="W259" s="13" t="s">
        <v>50</v>
      </c>
      <c r="X259" s="13" t="s">
        <v>50</v>
      </c>
      <c r="Y259" s="13" t="s">
        <v>50</v>
      </c>
      <c r="Z259" s="13" t="s">
        <v>50</v>
      </c>
      <c r="AA259" s="13" t="s">
        <v>50</v>
      </c>
      <c r="AB259" s="13" t="s">
        <v>50</v>
      </c>
      <c r="AC259" s="13" t="s">
        <v>50</v>
      </c>
      <c r="AD259" s="13" t="s">
        <v>50</v>
      </c>
      <c r="AE259" s="13" t="s">
        <v>50</v>
      </c>
      <c r="AF259" s="13" t="s">
        <v>50</v>
      </c>
      <c r="AG259" s="13" t="s">
        <v>50</v>
      </c>
      <c r="AH259" s="13" t="s">
        <v>50</v>
      </c>
      <c r="AI259" s="13" t="s">
        <v>50</v>
      </c>
      <c r="AJ259" s="13" t="s">
        <v>50</v>
      </c>
      <c r="AK259" s="13" t="s">
        <v>50</v>
      </c>
      <c r="AL259" s="13" t="s">
        <v>50</v>
      </c>
      <c r="AM259" s="13" t="s">
        <v>50</v>
      </c>
      <c r="AN259" s="13" t="s">
        <v>4521</v>
      </c>
      <c r="AO259" s="13" t="s">
        <v>4521</v>
      </c>
      <c r="AP259" s="13" t="s">
        <v>50</v>
      </c>
      <c r="AQ259" s="13" t="s">
        <v>50</v>
      </c>
      <c r="AR259" s="13" t="s">
        <v>50</v>
      </c>
      <c r="AS259" s="13" t="s">
        <v>50</v>
      </c>
      <c r="AT259" s="13" t="s">
        <v>50</v>
      </c>
      <c r="AU259" s="13" t="s">
        <v>4521</v>
      </c>
      <c r="AV259" s="13" t="s">
        <v>50</v>
      </c>
      <c r="AW259" s="13" t="s">
        <v>50</v>
      </c>
      <c r="AX259" s="13" t="s">
        <v>50</v>
      </c>
      <c r="AY259" s="13" t="s">
        <v>50</v>
      </c>
      <c r="AZ259" s="13" t="s">
        <v>50</v>
      </c>
      <c r="BA259" s="13" t="s">
        <v>50</v>
      </c>
      <c r="BB259" s="13" t="s">
        <v>50</v>
      </c>
      <c r="BC259" s="13" t="s">
        <v>50</v>
      </c>
      <c r="BD259" s="13" t="s">
        <v>4522</v>
      </c>
      <c r="BE259" s="13" t="s">
        <v>50</v>
      </c>
      <c r="BF259" s="13" t="s">
        <v>50</v>
      </c>
      <c r="BG259" s="13" t="s">
        <v>50</v>
      </c>
      <c r="BH259" s="13" t="s">
        <v>50</v>
      </c>
      <c r="BI259" s="13" t="s">
        <v>50</v>
      </c>
      <c r="BJ259" s="13" t="s">
        <v>50</v>
      </c>
      <c r="BK259" s="13" t="s">
        <v>50</v>
      </c>
      <c r="BL259" s="13" t="s">
        <v>50</v>
      </c>
      <c r="BM259" s="13" t="s">
        <v>50</v>
      </c>
      <c r="BN259" s="13" t="s">
        <v>50</v>
      </c>
      <c r="BO259" s="13" t="s">
        <v>50</v>
      </c>
      <c r="BP259" s="13" t="s">
        <v>50</v>
      </c>
      <c r="BQ259" s="13" t="s">
        <v>50</v>
      </c>
      <c r="BR259" s="13" t="s">
        <v>50</v>
      </c>
      <c r="BS259" s="13" t="s">
        <v>50</v>
      </c>
      <c r="BT259" s="36" t="s">
        <v>50</v>
      </c>
      <c r="BU259" s="13" t="s">
        <v>50</v>
      </c>
      <c r="BV259" s="13" t="s">
        <v>50</v>
      </c>
      <c r="BW259" s="13" t="s">
        <v>50</v>
      </c>
      <c r="BX259" s="13" t="s">
        <v>4521</v>
      </c>
      <c r="BY259" s="13" t="s">
        <v>50</v>
      </c>
      <c r="BZ259" s="13" t="s">
        <v>50</v>
      </c>
      <c r="CA259" s="13" t="s">
        <v>50</v>
      </c>
      <c r="CB259" s="13" t="s">
        <v>4521</v>
      </c>
      <c r="CC259" s="13" t="s">
        <v>50</v>
      </c>
      <c r="CD259" s="13" t="s">
        <v>50</v>
      </c>
      <c r="CE259" s="13" t="s">
        <v>50</v>
      </c>
      <c r="CF259" s="13" t="s">
        <v>50</v>
      </c>
      <c r="CG259" s="13" t="s">
        <v>50</v>
      </c>
      <c r="CH259" s="13" t="s">
        <v>50</v>
      </c>
      <c r="CI259" s="13" t="s">
        <v>50</v>
      </c>
      <c r="CJ259" s="36" t="s">
        <v>4521</v>
      </c>
      <c r="CK259" s="36" t="s">
        <v>50</v>
      </c>
      <c r="CL259" s="13" t="s">
        <v>4522</v>
      </c>
      <c r="CM259" s="36" t="s">
        <v>50</v>
      </c>
      <c r="CN259" s="13" t="s">
        <v>50</v>
      </c>
      <c r="CO259" s="13" t="s">
        <v>50</v>
      </c>
      <c r="CP259" s="36" t="s">
        <v>50</v>
      </c>
      <c r="CQ259" s="13" t="s">
        <v>50</v>
      </c>
      <c r="CR259" s="13" t="s">
        <v>50</v>
      </c>
      <c r="CS259" s="13" t="s">
        <v>50</v>
      </c>
      <c r="CT259" s="13" t="s">
        <v>50</v>
      </c>
      <c r="CU259" s="13" t="s">
        <v>50</v>
      </c>
      <c r="CV259" s="13" t="s">
        <v>50</v>
      </c>
      <c r="CW259" s="13" t="s">
        <v>50</v>
      </c>
      <c r="CX259" s="13" t="s">
        <v>50</v>
      </c>
      <c r="CY259" s="13" t="s">
        <v>50</v>
      </c>
      <c r="CZ259" s="13" t="s">
        <v>50</v>
      </c>
      <c r="DA259" s="36" t="s">
        <v>50</v>
      </c>
      <c r="DB259" s="36" t="s">
        <v>50</v>
      </c>
      <c r="DC259" s="13" t="s">
        <v>50</v>
      </c>
      <c r="DD259" s="13" t="s">
        <v>50</v>
      </c>
      <c r="DE259" s="13" t="s">
        <v>50</v>
      </c>
      <c r="DF259" s="13" t="s">
        <v>50</v>
      </c>
      <c r="DG259" s="13" t="s">
        <v>50</v>
      </c>
      <c r="DH259" s="13" t="s">
        <v>50</v>
      </c>
      <c r="DI259" s="36" t="s">
        <v>50</v>
      </c>
      <c r="DJ259" s="13" t="s">
        <v>50</v>
      </c>
      <c r="DK259" s="13" t="s">
        <v>50</v>
      </c>
      <c r="DL259" s="13" t="s">
        <v>50</v>
      </c>
      <c r="DM259" s="13" t="s">
        <v>50</v>
      </c>
      <c r="DN259" s="13" t="s">
        <v>50</v>
      </c>
      <c r="DO259" s="13" t="s">
        <v>50</v>
      </c>
      <c r="DP259" s="36" t="s">
        <v>50</v>
      </c>
      <c r="DQ259" s="13" t="s">
        <v>50</v>
      </c>
      <c r="DR259" s="13" t="s">
        <v>50</v>
      </c>
      <c r="DS259" s="13" t="s">
        <v>50</v>
      </c>
      <c r="DT259" s="13" t="s">
        <v>50</v>
      </c>
      <c r="DU259" s="13" t="s">
        <v>50</v>
      </c>
      <c r="DV259" s="13" t="s">
        <v>50</v>
      </c>
      <c r="DW259" s="13" t="s">
        <v>50</v>
      </c>
      <c r="DX259" s="13" t="s">
        <v>50</v>
      </c>
      <c r="DY259" s="13" t="s">
        <v>50</v>
      </c>
      <c r="DZ259" s="13" t="s">
        <v>50</v>
      </c>
      <c r="EA259" s="13" t="s">
        <v>50</v>
      </c>
      <c r="EB259" s="13" t="s">
        <v>50</v>
      </c>
      <c r="EC259" s="13" t="s">
        <v>50</v>
      </c>
      <c r="ED259" s="13" t="s">
        <v>50</v>
      </c>
      <c r="EE259" s="13" t="s">
        <v>50</v>
      </c>
      <c r="EF259" s="12" t="s">
        <v>4521</v>
      </c>
      <c r="EG259" s="13" t="s">
        <v>50</v>
      </c>
      <c r="EH259" s="36" t="s">
        <v>50</v>
      </c>
      <c r="EI259" s="13" t="s">
        <v>50</v>
      </c>
      <c r="EJ259" s="13" t="s">
        <v>50</v>
      </c>
      <c r="EK259" s="13" t="s">
        <v>50</v>
      </c>
      <c r="EL259" s="99"/>
      <c r="EM259" s="99"/>
    </row>
    <row r="260" spans="1:143" s="13" customFormat="1" ht="15" customHeight="1" x14ac:dyDescent="0.25">
      <c r="A260" s="30" t="s">
        <v>2739</v>
      </c>
      <c r="B260" s="97" t="s">
        <v>1067</v>
      </c>
      <c r="C260" s="98"/>
      <c r="D260" s="98">
        <v>17</v>
      </c>
      <c r="E260" s="98"/>
      <c r="F260" s="98"/>
      <c r="G260" s="93" t="s">
        <v>420</v>
      </c>
      <c r="H260" s="14" t="s">
        <v>5</v>
      </c>
      <c r="I260" s="14" t="s">
        <v>577</v>
      </c>
      <c r="J260" s="13" t="s">
        <v>50</v>
      </c>
      <c r="K260" s="13" t="s">
        <v>50</v>
      </c>
      <c r="L260" s="13" t="s">
        <v>50</v>
      </c>
      <c r="M260" s="13" t="s">
        <v>50</v>
      </c>
      <c r="N260" s="13" t="s">
        <v>50</v>
      </c>
      <c r="O260" s="47" t="s">
        <v>50</v>
      </c>
      <c r="P260" s="13" t="s">
        <v>50</v>
      </c>
      <c r="Q260" s="13" t="s">
        <v>50</v>
      </c>
      <c r="R260" s="13" t="s">
        <v>50</v>
      </c>
      <c r="S260" s="13" t="s">
        <v>50</v>
      </c>
      <c r="T260" s="13" t="s">
        <v>50</v>
      </c>
      <c r="U260" s="13" t="s">
        <v>50</v>
      </c>
      <c r="V260" s="13" t="s">
        <v>4522</v>
      </c>
      <c r="W260" s="13" t="s">
        <v>50</v>
      </c>
      <c r="X260" s="13" t="s">
        <v>50</v>
      </c>
      <c r="Y260" s="13" t="s">
        <v>50</v>
      </c>
      <c r="Z260" s="13" t="s">
        <v>50</v>
      </c>
      <c r="AA260" s="13" t="s">
        <v>50</v>
      </c>
      <c r="AB260" s="13" t="s">
        <v>50</v>
      </c>
      <c r="AC260" s="13" t="s">
        <v>50</v>
      </c>
      <c r="AD260" s="13" t="s">
        <v>50</v>
      </c>
      <c r="AE260" s="13" t="s">
        <v>50</v>
      </c>
      <c r="AF260" s="13" t="s">
        <v>50</v>
      </c>
      <c r="AG260" s="13" t="s">
        <v>50</v>
      </c>
      <c r="AH260" s="13" t="s">
        <v>50</v>
      </c>
      <c r="AI260" s="13" t="s">
        <v>50</v>
      </c>
      <c r="AJ260" s="13" t="s">
        <v>50</v>
      </c>
      <c r="AK260" s="13" t="s">
        <v>50</v>
      </c>
      <c r="AL260" s="13" t="s">
        <v>50</v>
      </c>
      <c r="AM260" s="13" t="s">
        <v>50</v>
      </c>
      <c r="AN260" s="13" t="s">
        <v>50</v>
      </c>
      <c r="AO260" s="13" t="s">
        <v>50</v>
      </c>
      <c r="AP260" s="13" t="s">
        <v>50</v>
      </c>
      <c r="AQ260" s="13" t="s">
        <v>50</v>
      </c>
      <c r="AR260" s="13" t="s">
        <v>50</v>
      </c>
      <c r="AS260" s="13" t="s">
        <v>50</v>
      </c>
      <c r="AT260" s="13" t="s">
        <v>4521</v>
      </c>
      <c r="AU260" s="13" t="s">
        <v>50</v>
      </c>
      <c r="AV260" s="13" t="s">
        <v>50</v>
      </c>
      <c r="AW260" s="13" t="s">
        <v>50</v>
      </c>
      <c r="AX260" s="13" t="s">
        <v>50</v>
      </c>
      <c r="AY260" s="13" t="s">
        <v>50</v>
      </c>
      <c r="AZ260" s="13" t="s">
        <v>50</v>
      </c>
      <c r="BA260" s="13" t="s">
        <v>50</v>
      </c>
      <c r="BB260" s="13" t="s">
        <v>50</v>
      </c>
      <c r="BC260" s="13" t="s">
        <v>50</v>
      </c>
      <c r="BD260" s="13" t="s">
        <v>50</v>
      </c>
      <c r="BE260" s="13" t="s">
        <v>50</v>
      </c>
      <c r="BF260" s="13" t="s">
        <v>50</v>
      </c>
      <c r="BG260" s="13" t="s">
        <v>50</v>
      </c>
      <c r="BH260" s="13" t="s">
        <v>50</v>
      </c>
      <c r="BI260" s="13" t="s">
        <v>50</v>
      </c>
      <c r="BJ260" s="13" t="s">
        <v>50</v>
      </c>
      <c r="BK260" s="13" t="s">
        <v>50</v>
      </c>
      <c r="BL260" s="13" t="s">
        <v>50</v>
      </c>
      <c r="BM260" s="13" t="s">
        <v>50</v>
      </c>
      <c r="BN260" s="13" t="s">
        <v>50</v>
      </c>
      <c r="BO260" s="13" t="s">
        <v>50</v>
      </c>
      <c r="BP260" s="13" t="s">
        <v>50</v>
      </c>
      <c r="BQ260" s="13" t="s">
        <v>50</v>
      </c>
      <c r="BR260" s="13" t="s">
        <v>50</v>
      </c>
      <c r="BS260" s="13" t="s">
        <v>50</v>
      </c>
      <c r="BT260" s="13" t="s">
        <v>50</v>
      </c>
      <c r="BU260" s="13" t="s">
        <v>50</v>
      </c>
      <c r="BV260" s="13" t="s">
        <v>50</v>
      </c>
      <c r="BW260" s="13" t="s">
        <v>50</v>
      </c>
      <c r="BX260" s="13" t="s">
        <v>50</v>
      </c>
      <c r="BY260" s="13" t="s">
        <v>50</v>
      </c>
      <c r="BZ260" s="13" t="s">
        <v>50</v>
      </c>
      <c r="CA260" s="13" t="s">
        <v>50</v>
      </c>
      <c r="CB260" s="13" t="s">
        <v>4521</v>
      </c>
      <c r="CC260" s="13" t="s">
        <v>50</v>
      </c>
      <c r="CD260" s="13" t="s">
        <v>50</v>
      </c>
      <c r="CE260" s="13" t="s">
        <v>50</v>
      </c>
      <c r="CF260" s="13" t="s">
        <v>50</v>
      </c>
      <c r="CG260" s="13" t="s">
        <v>50</v>
      </c>
      <c r="CH260" s="13" t="s">
        <v>50</v>
      </c>
      <c r="CI260" s="13" t="s">
        <v>50</v>
      </c>
      <c r="CJ260" s="13" t="s">
        <v>50</v>
      </c>
      <c r="CK260" s="13" t="s">
        <v>50</v>
      </c>
      <c r="CL260" s="13" t="s">
        <v>50</v>
      </c>
      <c r="CM260" s="13" t="s">
        <v>50</v>
      </c>
      <c r="CN260" s="13" t="s">
        <v>50</v>
      </c>
      <c r="CO260" s="13" t="s">
        <v>50</v>
      </c>
      <c r="CP260" s="13" t="s">
        <v>50</v>
      </c>
      <c r="CQ260" s="13" t="s">
        <v>50</v>
      </c>
      <c r="CR260" s="13" t="s">
        <v>50</v>
      </c>
      <c r="CS260" s="13" t="s">
        <v>50</v>
      </c>
      <c r="CT260" s="13" t="s">
        <v>50</v>
      </c>
      <c r="CU260" s="13" t="s">
        <v>50</v>
      </c>
      <c r="CV260" s="13" t="s">
        <v>50</v>
      </c>
      <c r="CW260" s="13" t="s">
        <v>50</v>
      </c>
      <c r="CX260" s="13" t="s">
        <v>50</v>
      </c>
      <c r="CY260" s="13" t="s">
        <v>50</v>
      </c>
      <c r="CZ260" s="13" t="s">
        <v>50</v>
      </c>
      <c r="DA260" s="13" t="s">
        <v>50</v>
      </c>
      <c r="DB260" s="13" t="s">
        <v>50</v>
      </c>
      <c r="DC260" s="13" t="s">
        <v>50</v>
      </c>
      <c r="DD260" s="13" t="s">
        <v>50</v>
      </c>
      <c r="DE260" s="13" t="s">
        <v>50</v>
      </c>
      <c r="DF260" s="13" t="s">
        <v>50</v>
      </c>
      <c r="DG260" s="13" t="s">
        <v>50</v>
      </c>
      <c r="DH260" s="13" t="s">
        <v>50</v>
      </c>
      <c r="DI260" s="13" t="s">
        <v>50</v>
      </c>
      <c r="DJ260" s="13" t="s">
        <v>50</v>
      </c>
      <c r="DK260" s="13" t="s">
        <v>50</v>
      </c>
      <c r="DL260" s="13" t="s">
        <v>50</v>
      </c>
      <c r="DM260" s="13" t="s">
        <v>50</v>
      </c>
      <c r="DN260" s="13" t="s">
        <v>50</v>
      </c>
      <c r="DO260" s="13" t="s">
        <v>50</v>
      </c>
      <c r="DP260" s="13" t="s">
        <v>50</v>
      </c>
      <c r="DQ260" s="13" t="s">
        <v>50</v>
      </c>
      <c r="DR260" s="13" t="s">
        <v>50</v>
      </c>
      <c r="DS260" s="13" t="s">
        <v>50</v>
      </c>
      <c r="DT260" s="13" t="s">
        <v>50</v>
      </c>
      <c r="DU260" s="13" t="s">
        <v>50</v>
      </c>
      <c r="DV260" s="13" t="s">
        <v>50</v>
      </c>
      <c r="DW260" s="13" t="s">
        <v>50</v>
      </c>
      <c r="DX260" s="13" t="s">
        <v>50</v>
      </c>
      <c r="DY260" s="13" t="s">
        <v>50</v>
      </c>
      <c r="DZ260" s="13" t="s">
        <v>50</v>
      </c>
      <c r="EA260" s="13" t="s">
        <v>50</v>
      </c>
      <c r="EB260" s="13" t="s">
        <v>50</v>
      </c>
      <c r="EC260" s="13" t="s">
        <v>50</v>
      </c>
      <c r="ED260" s="13" t="s">
        <v>50</v>
      </c>
      <c r="EE260" s="13" t="s">
        <v>50</v>
      </c>
      <c r="EF260" s="13" t="s">
        <v>50</v>
      </c>
      <c r="EG260" s="13" t="s">
        <v>4521</v>
      </c>
      <c r="EH260" s="13" t="s">
        <v>50</v>
      </c>
      <c r="EI260" s="13" t="s">
        <v>50</v>
      </c>
      <c r="EJ260" s="13" t="s">
        <v>50</v>
      </c>
      <c r="EK260" s="12" t="s">
        <v>4522</v>
      </c>
      <c r="EL260" s="99"/>
      <c r="EM260" s="99"/>
    </row>
    <row r="261" spans="1:143" s="13" customFormat="1" ht="15" x14ac:dyDescent="0.25">
      <c r="A261" s="30" t="s">
        <v>2740</v>
      </c>
      <c r="B261" s="97" t="s">
        <v>2524</v>
      </c>
      <c r="C261" s="98"/>
      <c r="D261" s="98">
        <v>17</v>
      </c>
      <c r="E261" s="98"/>
      <c r="F261" s="98"/>
      <c r="G261" s="93" t="s">
        <v>224</v>
      </c>
      <c r="H261" s="14" t="s">
        <v>5</v>
      </c>
      <c r="I261" s="14" t="s">
        <v>577</v>
      </c>
      <c r="J261" s="13" t="s">
        <v>50</v>
      </c>
      <c r="K261" s="13" t="s">
        <v>50</v>
      </c>
      <c r="L261" s="13" t="s">
        <v>50</v>
      </c>
      <c r="M261" s="13" t="s">
        <v>50</v>
      </c>
      <c r="N261" s="13" t="s">
        <v>50</v>
      </c>
      <c r="O261" s="47" t="s">
        <v>50</v>
      </c>
      <c r="P261" s="13" t="s">
        <v>50</v>
      </c>
      <c r="Q261" s="13" t="s">
        <v>50</v>
      </c>
      <c r="R261" s="13" t="s">
        <v>50</v>
      </c>
      <c r="S261" s="13" t="s">
        <v>4521</v>
      </c>
      <c r="T261" s="13" t="s">
        <v>4521</v>
      </c>
      <c r="U261" s="13" t="s">
        <v>50</v>
      </c>
      <c r="V261" s="13" t="s">
        <v>4522</v>
      </c>
      <c r="W261" s="13" t="s">
        <v>50</v>
      </c>
      <c r="X261" s="13" t="s">
        <v>50</v>
      </c>
      <c r="Y261" s="13" t="s">
        <v>50</v>
      </c>
      <c r="Z261" s="13" t="s">
        <v>50</v>
      </c>
      <c r="AA261" s="13" t="s">
        <v>50</v>
      </c>
      <c r="AB261" s="13" t="s">
        <v>50</v>
      </c>
      <c r="AC261" s="13" t="s">
        <v>50</v>
      </c>
      <c r="AD261" s="13" t="s">
        <v>50</v>
      </c>
      <c r="AE261" s="13" t="s">
        <v>50</v>
      </c>
      <c r="AF261" s="13" t="s">
        <v>50</v>
      </c>
      <c r="AG261" s="13" t="s">
        <v>50</v>
      </c>
      <c r="AH261" s="13" t="s">
        <v>50</v>
      </c>
      <c r="AI261" s="13" t="s">
        <v>50</v>
      </c>
      <c r="AJ261" s="13" t="s">
        <v>50</v>
      </c>
      <c r="AK261" s="13" t="s">
        <v>50</v>
      </c>
      <c r="AL261" s="13" t="s">
        <v>50</v>
      </c>
      <c r="AM261" s="13" t="s">
        <v>50</v>
      </c>
      <c r="AN261" s="13" t="s">
        <v>50</v>
      </c>
      <c r="AO261" s="13" t="s">
        <v>50</v>
      </c>
      <c r="AP261" s="13" t="s">
        <v>50</v>
      </c>
      <c r="AQ261" s="13" t="s">
        <v>50</v>
      </c>
      <c r="AR261" s="13" t="s">
        <v>50</v>
      </c>
      <c r="AS261" s="13" t="s">
        <v>50</v>
      </c>
      <c r="AT261" s="13" t="s">
        <v>50</v>
      </c>
      <c r="AU261" s="13" t="s">
        <v>4521</v>
      </c>
      <c r="AV261" s="13" t="s">
        <v>50</v>
      </c>
      <c r="AW261" s="13" t="s">
        <v>50</v>
      </c>
      <c r="AX261" s="13" t="s">
        <v>50</v>
      </c>
      <c r="AY261" s="13" t="s">
        <v>50</v>
      </c>
      <c r="AZ261" s="13" t="s">
        <v>50</v>
      </c>
      <c r="BA261" s="13" t="s">
        <v>50</v>
      </c>
      <c r="BB261" s="13" t="s">
        <v>50</v>
      </c>
      <c r="BC261" s="13" t="s">
        <v>50</v>
      </c>
      <c r="BD261" s="13" t="s">
        <v>4522</v>
      </c>
      <c r="BE261" s="13" t="s">
        <v>50</v>
      </c>
      <c r="BF261" s="13" t="s">
        <v>50</v>
      </c>
      <c r="BG261" s="13" t="s">
        <v>50</v>
      </c>
      <c r="BH261" s="13" t="s">
        <v>50</v>
      </c>
      <c r="BI261" s="13" t="s">
        <v>50</v>
      </c>
      <c r="BJ261" s="13" t="s">
        <v>4521</v>
      </c>
      <c r="BK261" s="13" t="s">
        <v>4521</v>
      </c>
      <c r="BL261" s="13" t="s">
        <v>50</v>
      </c>
      <c r="BM261" s="13" t="s">
        <v>4521</v>
      </c>
      <c r="BN261" s="13" t="s">
        <v>50</v>
      </c>
      <c r="BO261" s="13" t="s">
        <v>50</v>
      </c>
      <c r="BP261" s="13" t="s">
        <v>50</v>
      </c>
      <c r="BQ261" s="13" t="s">
        <v>50</v>
      </c>
      <c r="BR261" s="13" t="s">
        <v>50</v>
      </c>
      <c r="BS261" s="13" t="s">
        <v>50</v>
      </c>
      <c r="BT261" s="13" t="s">
        <v>50</v>
      </c>
      <c r="BU261" s="13" t="s">
        <v>50</v>
      </c>
      <c r="BV261" s="13" t="s">
        <v>50</v>
      </c>
      <c r="BW261" s="13" t="s">
        <v>50</v>
      </c>
      <c r="BX261" s="13" t="s">
        <v>50</v>
      </c>
      <c r="BY261" s="13" t="s">
        <v>50</v>
      </c>
      <c r="BZ261" s="13" t="s">
        <v>50</v>
      </c>
      <c r="CA261" s="13" t="s">
        <v>50</v>
      </c>
      <c r="CB261" s="13" t="s">
        <v>50</v>
      </c>
      <c r="CC261" s="13" t="s">
        <v>50</v>
      </c>
      <c r="CD261" s="13" t="s">
        <v>50</v>
      </c>
      <c r="CE261" s="13" t="s">
        <v>50</v>
      </c>
      <c r="CF261" s="13" t="s">
        <v>50</v>
      </c>
      <c r="CG261" s="13" t="s">
        <v>50</v>
      </c>
      <c r="CH261" s="13" t="s">
        <v>50</v>
      </c>
      <c r="CI261" s="13" t="s">
        <v>50</v>
      </c>
      <c r="CJ261" s="13" t="s">
        <v>50</v>
      </c>
      <c r="CK261" s="13" t="s">
        <v>50</v>
      </c>
      <c r="CL261" s="13" t="s">
        <v>50</v>
      </c>
      <c r="CM261" s="13" t="s">
        <v>50</v>
      </c>
      <c r="CN261" s="13" t="s">
        <v>50</v>
      </c>
      <c r="CO261" s="13" t="s">
        <v>4522</v>
      </c>
      <c r="CP261" s="13" t="s">
        <v>4522</v>
      </c>
      <c r="CQ261" s="13" t="s">
        <v>50</v>
      </c>
      <c r="CR261" s="13" t="s">
        <v>50</v>
      </c>
      <c r="CS261" s="13" t="s">
        <v>50</v>
      </c>
      <c r="CT261" s="13" t="s">
        <v>50</v>
      </c>
      <c r="CU261" s="13" t="s">
        <v>50</v>
      </c>
      <c r="CV261" s="13" t="s">
        <v>50</v>
      </c>
      <c r="CW261" s="13" t="s">
        <v>50</v>
      </c>
      <c r="CX261" s="13" t="s">
        <v>50</v>
      </c>
      <c r="CY261" s="13" t="s">
        <v>50</v>
      </c>
      <c r="CZ261" s="13" t="s">
        <v>50</v>
      </c>
      <c r="DA261" s="13" t="s">
        <v>4522</v>
      </c>
      <c r="DB261" s="13" t="s">
        <v>4522</v>
      </c>
      <c r="DC261" s="13" t="s">
        <v>50</v>
      </c>
      <c r="DD261" s="13" t="s">
        <v>4522</v>
      </c>
      <c r="DE261" s="13" t="s">
        <v>50</v>
      </c>
      <c r="DF261" s="13" t="s">
        <v>50</v>
      </c>
      <c r="DG261" s="13" t="s">
        <v>50</v>
      </c>
      <c r="DH261" s="13" t="s">
        <v>50</v>
      </c>
      <c r="DI261" s="13" t="s">
        <v>50</v>
      </c>
      <c r="DJ261" s="13" t="s">
        <v>50</v>
      </c>
      <c r="DK261" s="13" t="s">
        <v>50</v>
      </c>
      <c r="DL261" s="13" t="s">
        <v>50</v>
      </c>
      <c r="DM261" s="13" t="s">
        <v>50</v>
      </c>
      <c r="DN261" s="13" t="s">
        <v>50</v>
      </c>
      <c r="DO261" s="13" t="s">
        <v>50</v>
      </c>
      <c r="DP261" s="13" t="s">
        <v>50</v>
      </c>
      <c r="DQ261" s="13" t="s">
        <v>50</v>
      </c>
      <c r="DR261" s="13" t="s">
        <v>50</v>
      </c>
      <c r="DS261" s="13" t="s">
        <v>50</v>
      </c>
      <c r="DT261" s="13" t="s">
        <v>50</v>
      </c>
      <c r="DU261" s="13" t="s">
        <v>50</v>
      </c>
      <c r="DV261" s="13" t="s">
        <v>50</v>
      </c>
      <c r="DW261" s="13" t="s">
        <v>50</v>
      </c>
      <c r="DX261" s="13" t="s">
        <v>50</v>
      </c>
      <c r="DY261" s="13" t="s">
        <v>50</v>
      </c>
      <c r="DZ261" s="13" t="s">
        <v>50</v>
      </c>
      <c r="EA261" s="13" t="s">
        <v>4521</v>
      </c>
      <c r="EB261" s="13" t="s">
        <v>50</v>
      </c>
      <c r="EC261" s="13" t="s">
        <v>50</v>
      </c>
      <c r="ED261" s="13" t="s">
        <v>50</v>
      </c>
      <c r="EE261" s="13" t="s">
        <v>50</v>
      </c>
      <c r="EF261" s="13" t="s">
        <v>4521</v>
      </c>
      <c r="EG261" s="13" t="s">
        <v>4521</v>
      </c>
      <c r="EH261" s="13" t="s">
        <v>4522</v>
      </c>
      <c r="EI261" s="13" t="s">
        <v>4522</v>
      </c>
      <c r="EJ261" s="13" t="s">
        <v>4522</v>
      </c>
      <c r="EK261" s="13" t="s">
        <v>4522</v>
      </c>
      <c r="EL261" s="99"/>
      <c r="EM261" s="99"/>
    </row>
    <row r="262" spans="1:143" s="13" customFormat="1" ht="15" x14ac:dyDescent="0.25">
      <c r="A262" s="30" t="s">
        <v>2741</v>
      </c>
      <c r="B262" s="97" t="s">
        <v>1012</v>
      </c>
      <c r="C262" s="98"/>
      <c r="D262" s="98">
        <v>17</v>
      </c>
      <c r="E262" s="98"/>
      <c r="F262" s="98"/>
      <c r="G262" s="93" t="s">
        <v>373</v>
      </c>
      <c r="H262" s="14" t="s">
        <v>5</v>
      </c>
      <c r="I262" s="14" t="s">
        <v>577</v>
      </c>
      <c r="J262" s="13" t="s">
        <v>50</v>
      </c>
      <c r="K262" s="13" t="s">
        <v>50</v>
      </c>
      <c r="L262" s="13" t="s">
        <v>50</v>
      </c>
      <c r="M262" s="13" t="s">
        <v>50</v>
      </c>
      <c r="N262" s="13" t="s">
        <v>50</v>
      </c>
      <c r="O262" s="47" t="s">
        <v>50</v>
      </c>
      <c r="P262" s="13" t="s">
        <v>50</v>
      </c>
      <c r="Q262" s="13" t="s">
        <v>50</v>
      </c>
      <c r="R262" s="13" t="s">
        <v>50</v>
      </c>
      <c r="S262" s="13" t="s">
        <v>50</v>
      </c>
      <c r="T262" s="13" t="s">
        <v>50</v>
      </c>
      <c r="U262" s="13" t="s">
        <v>50</v>
      </c>
      <c r="V262" s="13" t="s">
        <v>50</v>
      </c>
      <c r="W262" s="13" t="s">
        <v>50</v>
      </c>
      <c r="X262" s="13" t="s">
        <v>50</v>
      </c>
      <c r="Y262" s="13" t="s">
        <v>50</v>
      </c>
      <c r="Z262" s="13" t="s">
        <v>50</v>
      </c>
      <c r="AA262" s="13" t="s">
        <v>50</v>
      </c>
      <c r="AB262" s="13" t="s">
        <v>50</v>
      </c>
      <c r="AC262" s="13" t="s">
        <v>50</v>
      </c>
      <c r="AD262" s="13" t="s">
        <v>50</v>
      </c>
      <c r="AE262" s="13" t="s">
        <v>50</v>
      </c>
      <c r="AF262" s="13" t="s">
        <v>50</v>
      </c>
      <c r="AG262" s="13" t="s">
        <v>50</v>
      </c>
      <c r="AH262" s="13" t="s">
        <v>50</v>
      </c>
      <c r="AI262" s="13" t="s">
        <v>50</v>
      </c>
      <c r="AJ262" s="13" t="s">
        <v>50</v>
      </c>
      <c r="AK262" s="13" t="s">
        <v>50</v>
      </c>
      <c r="AL262" s="13" t="s">
        <v>50</v>
      </c>
      <c r="AM262" s="13" t="s">
        <v>50</v>
      </c>
      <c r="AN262" s="13" t="s">
        <v>50</v>
      </c>
      <c r="AO262" s="13" t="s">
        <v>50</v>
      </c>
      <c r="AP262" s="13" t="s">
        <v>50</v>
      </c>
      <c r="AQ262" s="13" t="s">
        <v>50</v>
      </c>
      <c r="AR262" s="13" t="s">
        <v>50</v>
      </c>
      <c r="AS262" s="13" t="s">
        <v>50</v>
      </c>
      <c r="AT262" s="13" t="s">
        <v>50</v>
      </c>
      <c r="AU262" s="13" t="s">
        <v>50</v>
      </c>
      <c r="AV262" s="13" t="s">
        <v>50</v>
      </c>
      <c r="AW262" s="13" t="s">
        <v>50</v>
      </c>
      <c r="AX262" s="13" t="s">
        <v>50</v>
      </c>
      <c r="AY262" s="13" t="s">
        <v>50</v>
      </c>
      <c r="AZ262" s="13" t="s">
        <v>50</v>
      </c>
      <c r="BA262" s="13" t="s">
        <v>50</v>
      </c>
      <c r="BB262" s="13" t="s">
        <v>50</v>
      </c>
      <c r="BC262" s="13" t="s">
        <v>50</v>
      </c>
      <c r="BD262" s="13" t="s">
        <v>50</v>
      </c>
      <c r="BE262" s="13" t="s">
        <v>50</v>
      </c>
      <c r="BF262" s="13" t="s">
        <v>50</v>
      </c>
      <c r="BG262" s="13" t="s">
        <v>50</v>
      </c>
      <c r="BH262" s="13" t="s">
        <v>50</v>
      </c>
      <c r="BI262" s="13" t="s">
        <v>50</v>
      </c>
      <c r="BJ262" s="13" t="s">
        <v>50</v>
      </c>
      <c r="BK262" s="13" t="s">
        <v>50</v>
      </c>
      <c r="BL262" s="13" t="s">
        <v>50</v>
      </c>
      <c r="BM262" s="13" t="s">
        <v>50</v>
      </c>
      <c r="BN262" s="13" t="s">
        <v>50</v>
      </c>
      <c r="BO262" s="13" t="s">
        <v>50</v>
      </c>
      <c r="BP262" s="13" t="s">
        <v>50</v>
      </c>
      <c r="BQ262" s="13" t="s">
        <v>50</v>
      </c>
      <c r="BR262" s="13" t="s">
        <v>50</v>
      </c>
      <c r="BS262" s="13" t="s">
        <v>50</v>
      </c>
      <c r="BT262" s="13" t="s">
        <v>50</v>
      </c>
      <c r="BU262" s="13" t="s">
        <v>50</v>
      </c>
      <c r="BV262" s="13" t="s">
        <v>50</v>
      </c>
      <c r="BW262" s="13" t="s">
        <v>50</v>
      </c>
      <c r="BX262" s="13" t="s">
        <v>50</v>
      </c>
      <c r="BY262" s="13" t="s">
        <v>50</v>
      </c>
      <c r="BZ262" s="13" t="s">
        <v>50</v>
      </c>
      <c r="CA262" s="13" t="s">
        <v>50</v>
      </c>
      <c r="CB262" s="13" t="s">
        <v>50</v>
      </c>
      <c r="CC262" s="13" t="s">
        <v>50</v>
      </c>
      <c r="CD262" s="13" t="s">
        <v>50</v>
      </c>
      <c r="CE262" s="13" t="s">
        <v>50</v>
      </c>
      <c r="CF262" s="13" t="s">
        <v>50</v>
      </c>
      <c r="CG262" s="13" t="s">
        <v>50</v>
      </c>
      <c r="CH262" s="13" t="s">
        <v>50</v>
      </c>
      <c r="CI262" s="13" t="s">
        <v>50</v>
      </c>
      <c r="CJ262" s="13" t="s">
        <v>50</v>
      </c>
      <c r="CK262" s="13" t="s">
        <v>50</v>
      </c>
      <c r="CL262" s="13" t="s">
        <v>50</v>
      </c>
      <c r="CM262" s="13" t="s">
        <v>50</v>
      </c>
      <c r="CN262" s="13" t="s">
        <v>50</v>
      </c>
      <c r="CO262" s="13" t="s">
        <v>4522</v>
      </c>
      <c r="CP262" s="13" t="s">
        <v>4522</v>
      </c>
      <c r="CQ262" s="13" t="s">
        <v>50</v>
      </c>
      <c r="CR262" s="13" t="s">
        <v>50</v>
      </c>
      <c r="CS262" s="13" t="s">
        <v>50</v>
      </c>
      <c r="CT262" s="13" t="s">
        <v>50</v>
      </c>
      <c r="CU262" s="13" t="s">
        <v>50</v>
      </c>
      <c r="CV262" s="13" t="s">
        <v>50</v>
      </c>
      <c r="CW262" s="13" t="s">
        <v>50</v>
      </c>
      <c r="CX262" s="13" t="s">
        <v>50</v>
      </c>
      <c r="CY262" s="13" t="s">
        <v>50</v>
      </c>
      <c r="CZ262" s="13" t="s">
        <v>50</v>
      </c>
      <c r="DA262" s="13" t="s">
        <v>4522</v>
      </c>
      <c r="DB262" s="13" t="s">
        <v>4522</v>
      </c>
      <c r="DC262" s="13" t="s">
        <v>50</v>
      </c>
      <c r="DD262" s="13" t="s">
        <v>50</v>
      </c>
      <c r="DE262" s="13" t="s">
        <v>50</v>
      </c>
      <c r="DF262" s="13" t="s">
        <v>50</v>
      </c>
      <c r="DG262" s="13" t="s">
        <v>50</v>
      </c>
      <c r="DH262" s="13" t="s">
        <v>50</v>
      </c>
      <c r="DI262" s="13" t="s">
        <v>50</v>
      </c>
      <c r="DJ262" s="13" t="s">
        <v>50</v>
      </c>
      <c r="DK262" s="13" t="s">
        <v>50</v>
      </c>
      <c r="DL262" s="13" t="s">
        <v>50</v>
      </c>
      <c r="DM262" s="13" t="s">
        <v>50</v>
      </c>
      <c r="DN262" s="13" t="s">
        <v>50</v>
      </c>
      <c r="DO262" s="13" t="s">
        <v>50</v>
      </c>
      <c r="DP262" s="13" t="s">
        <v>50</v>
      </c>
      <c r="DQ262" s="13" t="s">
        <v>50</v>
      </c>
      <c r="DR262" s="13" t="s">
        <v>50</v>
      </c>
      <c r="DS262" s="13" t="s">
        <v>50</v>
      </c>
      <c r="DT262" s="13" t="s">
        <v>50</v>
      </c>
      <c r="DU262" s="13" t="s">
        <v>50</v>
      </c>
      <c r="DV262" s="13" t="s">
        <v>50</v>
      </c>
      <c r="DW262" s="13" t="s">
        <v>50</v>
      </c>
      <c r="DX262" s="13" t="s">
        <v>50</v>
      </c>
      <c r="DY262" s="13" t="s">
        <v>50</v>
      </c>
      <c r="DZ262" s="13" t="s">
        <v>50</v>
      </c>
      <c r="EA262" s="13" t="s">
        <v>50</v>
      </c>
      <c r="EB262" s="13" t="s">
        <v>50</v>
      </c>
      <c r="EC262" s="13" t="s">
        <v>50</v>
      </c>
      <c r="ED262" s="13" t="s">
        <v>50</v>
      </c>
      <c r="EE262" s="13" t="s">
        <v>50</v>
      </c>
      <c r="EF262" s="13" t="s">
        <v>50</v>
      </c>
      <c r="EG262" s="13" t="s">
        <v>50</v>
      </c>
      <c r="EH262" s="13" t="s">
        <v>50</v>
      </c>
      <c r="EI262" s="13" t="s">
        <v>50</v>
      </c>
      <c r="EJ262" s="13" t="s">
        <v>50</v>
      </c>
      <c r="EK262" s="13" t="s">
        <v>50</v>
      </c>
      <c r="EL262" s="99"/>
      <c r="EM262" s="99"/>
    </row>
    <row r="263" spans="1:143" s="13" customFormat="1" ht="15" x14ac:dyDescent="0.25">
      <c r="A263" s="30" t="s">
        <v>2742</v>
      </c>
      <c r="B263" s="97" t="s">
        <v>2525</v>
      </c>
      <c r="C263" s="98"/>
      <c r="D263" s="98">
        <v>17</v>
      </c>
      <c r="E263" s="98"/>
      <c r="F263" s="98"/>
      <c r="G263" s="93" t="s">
        <v>424</v>
      </c>
      <c r="H263" s="14" t="s">
        <v>5</v>
      </c>
      <c r="I263" s="14" t="s">
        <v>577</v>
      </c>
      <c r="J263" s="13" t="s">
        <v>50</v>
      </c>
      <c r="K263" s="13" t="s">
        <v>50</v>
      </c>
      <c r="L263" s="13" t="s">
        <v>50</v>
      </c>
      <c r="M263" s="13" t="s">
        <v>50</v>
      </c>
      <c r="N263" s="13" t="s">
        <v>50</v>
      </c>
      <c r="O263" s="47" t="s">
        <v>50</v>
      </c>
      <c r="P263" s="13" t="s">
        <v>50</v>
      </c>
      <c r="Q263" s="13" t="s">
        <v>50</v>
      </c>
      <c r="R263" s="13" t="s">
        <v>50</v>
      </c>
      <c r="S263" s="13" t="s">
        <v>4521</v>
      </c>
      <c r="T263" s="13" t="s">
        <v>50</v>
      </c>
      <c r="U263" s="13" t="s">
        <v>50</v>
      </c>
      <c r="V263" s="13" t="s">
        <v>4522</v>
      </c>
      <c r="W263" s="13" t="s">
        <v>50</v>
      </c>
      <c r="X263" s="13" t="s">
        <v>50</v>
      </c>
      <c r="Y263" s="13" t="s">
        <v>50</v>
      </c>
      <c r="Z263" s="13" t="s">
        <v>50</v>
      </c>
      <c r="AA263" s="13" t="s">
        <v>50</v>
      </c>
      <c r="AB263" s="13" t="s">
        <v>50</v>
      </c>
      <c r="AC263" s="13" t="s">
        <v>50</v>
      </c>
      <c r="AD263" s="13" t="s">
        <v>50</v>
      </c>
      <c r="AE263" s="13" t="s">
        <v>50</v>
      </c>
      <c r="AF263" s="13" t="s">
        <v>50</v>
      </c>
      <c r="AG263" s="13" t="s">
        <v>50</v>
      </c>
      <c r="AH263" s="13" t="s">
        <v>50</v>
      </c>
      <c r="AI263" s="13" t="s">
        <v>50</v>
      </c>
      <c r="AJ263" s="13" t="s">
        <v>50</v>
      </c>
      <c r="AK263" s="13" t="s">
        <v>50</v>
      </c>
      <c r="AL263" s="13" t="s">
        <v>50</v>
      </c>
      <c r="AM263" s="13" t="s">
        <v>50</v>
      </c>
      <c r="AN263" s="13" t="s">
        <v>50</v>
      </c>
      <c r="AO263" s="13" t="s">
        <v>50</v>
      </c>
      <c r="AP263" s="13" t="s">
        <v>50</v>
      </c>
      <c r="AQ263" s="13" t="s">
        <v>50</v>
      </c>
      <c r="AR263" s="13" t="s">
        <v>50</v>
      </c>
      <c r="AS263" s="13" t="s">
        <v>50</v>
      </c>
      <c r="AT263" s="13" t="s">
        <v>50</v>
      </c>
      <c r="AU263" s="13" t="s">
        <v>4521</v>
      </c>
      <c r="AV263" s="13" t="s">
        <v>50</v>
      </c>
      <c r="AW263" s="13" t="s">
        <v>50</v>
      </c>
      <c r="AX263" s="13" t="s">
        <v>50</v>
      </c>
      <c r="AY263" s="13" t="s">
        <v>50</v>
      </c>
      <c r="AZ263" s="13" t="s">
        <v>50</v>
      </c>
      <c r="BA263" s="13" t="s">
        <v>50</v>
      </c>
      <c r="BB263" s="13" t="s">
        <v>50</v>
      </c>
      <c r="BC263" s="13" t="s">
        <v>50</v>
      </c>
      <c r="BD263" s="13" t="s">
        <v>50</v>
      </c>
      <c r="BE263" s="13" t="s">
        <v>50</v>
      </c>
      <c r="BF263" s="13" t="s">
        <v>50</v>
      </c>
      <c r="BG263" s="13" t="s">
        <v>50</v>
      </c>
      <c r="BH263" s="13" t="s">
        <v>50</v>
      </c>
      <c r="BI263" s="13" t="s">
        <v>50</v>
      </c>
      <c r="BJ263" s="13" t="s">
        <v>50</v>
      </c>
      <c r="BK263" s="13" t="s">
        <v>50</v>
      </c>
      <c r="BL263" s="13" t="s">
        <v>50</v>
      </c>
      <c r="BM263" s="13" t="s">
        <v>50</v>
      </c>
      <c r="BN263" s="13" t="s">
        <v>50</v>
      </c>
      <c r="BO263" s="13" t="s">
        <v>50</v>
      </c>
      <c r="BP263" s="13" t="s">
        <v>50</v>
      </c>
      <c r="BQ263" s="13" t="s">
        <v>50</v>
      </c>
      <c r="BR263" s="13" t="s">
        <v>50</v>
      </c>
      <c r="BS263" s="13" t="s">
        <v>50</v>
      </c>
      <c r="BT263" s="13" t="s">
        <v>50</v>
      </c>
      <c r="BU263" s="13" t="s">
        <v>50</v>
      </c>
      <c r="BV263" s="13" t="s">
        <v>50</v>
      </c>
      <c r="BW263" s="13" t="s">
        <v>50</v>
      </c>
      <c r="BX263" s="13" t="s">
        <v>4521</v>
      </c>
      <c r="BY263" s="13" t="s">
        <v>4521</v>
      </c>
      <c r="BZ263" s="13" t="s">
        <v>50</v>
      </c>
      <c r="CA263" s="13" t="s">
        <v>50</v>
      </c>
      <c r="CB263" s="13" t="s">
        <v>50</v>
      </c>
      <c r="CC263" s="13" t="s">
        <v>50</v>
      </c>
      <c r="CD263" s="13" t="s">
        <v>50</v>
      </c>
      <c r="CE263" s="13" t="s">
        <v>50</v>
      </c>
      <c r="CF263" s="13" t="s">
        <v>50</v>
      </c>
      <c r="CG263" s="13" t="s">
        <v>50</v>
      </c>
      <c r="CH263" s="13" t="s">
        <v>50</v>
      </c>
      <c r="CI263" s="13" t="s">
        <v>50</v>
      </c>
      <c r="CJ263" s="13" t="s">
        <v>50</v>
      </c>
      <c r="CK263" s="13" t="s">
        <v>50</v>
      </c>
      <c r="CL263" s="13" t="s">
        <v>50</v>
      </c>
      <c r="CM263" s="13" t="s">
        <v>50</v>
      </c>
      <c r="CN263" s="13" t="s">
        <v>50</v>
      </c>
      <c r="CO263" s="13" t="s">
        <v>4522</v>
      </c>
      <c r="CP263" s="36" t="s">
        <v>4522</v>
      </c>
      <c r="CQ263" s="13" t="s">
        <v>50</v>
      </c>
      <c r="CR263" s="13" t="s">
        <v>50</v>
      </c>
      <c r="CS263" s="13" t="s">
        <v>50</v>
      </c>
      <c r="CT263" s="13" t="s">
        <v>50</v>
      </c>
      <c r="CU263" s="13" t="s">
        <v>50</v>
      </c>
      <c r="CV263" s="13" t="s">
        <v>50</v>
      </c>
      <c r="CW263" s="13" t="s">
        <v>50</v>
      </c>
      <c r="CX263" s="13" t="s">
        <v>50</v>
      </c>
      <c r="CY263" s="13" t="s">
        <v>50</v>
      </c>
      <c r="CZ263" s="13" t="s">
        <v>50</v>
      </c>
      <c r="DA263" s="13" t="s">
        <v>50</v>
      </c>
      <c r="DB263" s="13" t="s">
        <v>50</v>
      </c>
      <c r="DC263" s="13" t="s">
        <v>50</v>
      </c>
      <c r="DD263" s="13" t="s">
        <v>50</v>
      </c>
      <c r="DE263" s="13" t="s">
        <v>50</v>
      </c>
      <c r="DF263" s="13" t="s">
        <v>50</v>
      </c>
      <c r="DG263" s="13" t="s">
        <v>50</v>
      </c>
      <c r="DH263" s="13" t="s">
        <v>50</v>
      </c>
      <c r="DI263" s="13" t="s">
        <v>50</v>
      </c>
      <c r="DJ263" s="13" t="s">
        <v>50</v>
      </c>
      <c r="DK263" s="13" t="s">
        <v>50</v>
      </c>
      <c r="DL263" s="13" t="s">
        <v>50</v>
      </c>
      <c r="DM263" s="13" t="s">
        <v>50</v>
      </c>
      <c r="DN263" s="13" t="s">
        <v>50</v>
      </c>
      <c r="DO263" s="13" t="s">
        <v>50</v>
      </c>
      <c r="DP263" s="13" t="s">
        <v>4522</v>
      </c>
      <c r="DQ263" s="13" t="s">
        <v>50</v>
      </c>
      <c r="DR263" s="13" t="s">
        <v>50</v>
      </c>
      <c r="DS263" s="13" t="s">
        <v>50</v>
      </c>
      <c r="DT263" s="13" t="s">
        <v>50</v>
      </c>
      <c r="DU263" s="13" t="s">
        <v>50</v>
      </c>
      <c r="DV263" s="13" t="s">
        <v>50</v>
      </c>
      <c r="DW263" s="13" t="s">
        <v>50</v>
      </c>
      <c r="DX263" s="13" t="s">
        <v>50</v>
      </c>
      <c r="DY263" s="13" t="s">
        <v>50</v>
      </c>
      <c r="DZ263" s="13" t="s">
        <v>50</v>
      </c>
      <c r="EA263" s="13" t="s">
        <v>50</v>
      </c>
      <c r="EB263" s="13" t="s">
        <v>50</v>
      </c>
      <c r="EC263" s="13" t="s">
        <v>50</v>
      </c>
      <c r="ED263" s="13" t="s">
        <v>50</v>
      </c>
      <c r="EE263" s="13" t="s">
        <v>50</v>
      </c>
      <c r="EF263" s="13" t="s">
        <v>50</v>
      </c>
      <c r="EG263" s="13" t="s">
        <v>4521</v>
      </c>
      <c r="EH263" s="13" t="s">
        <v>50</v>
      </c>
      <c r="EI263" s="13" t="s">
        <v>50</v>
      </c>
      <c r="EJ263" s="13" t="s">
        <v>50</v>
      </c>
      <c r="EK263" s="13" t="s">
        <v>50</v>
      </c>
      <c r="EL263" s="99"/>
      <c r="EM263" s="99"/>
    </row>
    <row r="264" spans="1:143" s="13" customFormat="1" ht="15" x14ac:dyDescent="0.25">
      <c r="A264" s="30" t="s">
        <v>2743</v>
      </c>
      <c r="B264" s="97" t="s">
        <v>2526</v>
      </c>
      <c r="C264" s="98"/>
      <c r="D264" s="98">
        <v>17</v>
      </c>
      <c r="E264" s="98"/>
      <c r="F264" s="98"/>
      <c r="G264" s="93" t="s">
        <v>386</v>
      </c>
      <c r="H264" s="14" t="s">
        <v>5</v>
      </c>
      <c r="I264" s="14" t="s">
        <v>577</v>
      </c>
      <c r="J264" s="13" t="s">
        <v>50</v>
      </c>
      <c r="K264" s="13" t="s">
        <v>50</v>
      </c>
      <c r="L264" s="13" t="s">
        <v>50</v>
      </c>
      <c r="M264" s="13" t="s">
        <v>50</v>
      </c>
      <c r="N264" s="13" t="s">
        <v>50</v>
      </c>
      <c r="O264" s="47" t="s">
        <v>50</v>
      </c>
      <c r="P264" s="13" t="s">
        <v>50</v>
      </c>
      <c r="Q264" s="13" t="s">
        <v>50</v>
      </c>
      <c r="R264" s="13" t="s">
        <v>50</v>
      </c>
      <c r="S264" s="13" t="s">
        <v>4521</v>
      </c>
      <c r="T264" s="13" t="s">
        <v>4521</v>
      </c>
      <c r="U264" s="13" t="s">
        <v>50</v>
      </c>
      <c r="V264" s="13" t="s">
        <v>4522</v>
      </c>
      <c r="W264" s="13" t="s">
        <v>50</v>
      </c>
      <c r="X264" s="13" t="s">
        <v>50</v>
      </c>
      <c r="Y264" s="13" t="s">
        <v>50</v>
      </c>
      <c r="Z264" s="13" t="s">
        <v>50</v>
      </c>
      <c r="AA264" s="13" t="s">
        <v>50</v>
      </c>
      <c r="AB264" s="13" t="s">
        <v>50</v>
      </c>
      <c r="AC264" s="13" t="s">
        <v>50</v>
      </c>
      <c r="AD264" s="13" t="s">
        <v>50</v>
      </c>
      <c r="AE264" s="13" t="s">
        <v>50</v>
      </c>
      <c r="AF264" s="13" t="s">
        <v>50</v>
      </c>
      <c r="AG264" s="13" t="s">
        <v>50</v>
      </c>
      <c r="AH264" s="13" t="s">
        <v>50</v>
      </c>
      <c r="AI264" s="13" t="s">
        <v>50</v>
      </c>
      <c r="AJ264" s="13" t="s">
        <v>50</v>
      </c>
      <c r="AK264" s="13" t="s">
        <v>50</v>
      </c>
      <c r="AL264" s="13" t="s">
        <v>50</v>
      </c>
      <c r="AM264" s="13" t="s">
        <v>50</v>
      </c>
      <c r="AN264" s="13" t="s">
        <v>50</v>
      </c>
      <c r="AO264" s="13" t="s">
        <v>50</v>
      </c>
      <c r="AP264" s="13" t="s">
        <v>50</v>
      </c>
      <c r="AQ264" s="13" t="s">
        <v>50</v>
      </c>
      <c r="AR264" s="13" t="s">
        <v>50</v>
      </c>
      <c r="AS264" s="13" t="s">
        <v>50</v>
      </c>
      <c r="AT264" s="13" t="s">
        <v>50</v>
      </c>
      <c r="AU264" s="13" t="s">
        <v>4521</v>
      </c>
      <c r="AV264" s="13" t="s">
        <v>50</v>
      </c>
      <c r="AW264" s="13" t="s">
        <v>50</v>
      </c>
      <c r="AX264" s="13" t="s">
        <v>50</v>
      </c>
      <c r="AY264" s="13" t="s">
        <v>50</v>
      </c>
      <c r="AZ264" s="13" t="s">
        <v>50</v>
      </c>
      <c r="BA264" s="13" t="s">
        <v>50</v>
      </c>
      <c r="BB264" s="13" t="s">
        <v>50</v>
      </c>
      <c r="BC264" s="13" t="s">
        <v>50</v>
      </c>
      <c r="BD264" s="13" t="s">
        <v>4522</v>
      </c>
      <c r="BE264" s="13" t="s">
        <v>50</v>
      </c>
      <c r="BF264" s="13" t="s">
        <v>50</v>
      </c>
      <c r="BG264" s="13" t="s">
        <v>50</v>
      </c>
      <c r="BH264" s="13" t="s">
        <v>50</v>
      </c>
      <c r="BI264" s="13" t="s">
        <v>50</v>
      </c>
      <c r="BJ264" s="13" t="s">
        <v>50</v>
      </c>
      <c r="BK264" s="13" t="s">
        <v>50</v>
      </c>
      <c r="BL264" s="13" t="s">
        <v>50</v>
      </c>
      <c r="BM264" s="13" t="s">
        <v>50</v>
      </c>
      <c r="BN264" s="13" t="s">
        <v>50</v>
      </c>
      <c r="BO264" s="13" t="s">
        <v>50</v>
      </c>
      <c r="BP264" s="13" t="s">
        <v>50</v>
      </c>
      <c r="BQ264" s="13" t="s">
        <v>50</v>
      </c>
      <c r="BR264" s="13" t="s">
        <v>50</v>
      </c>
      <c r="BS264" s="13" t="s">
        <v>50</v>
      </c>
      <c r="BT264" s="13" t="s">
        <v>50</v>
      </c>
      <c r="BU264" s="13" t="s">
        <v>50</v>
      </c>
      <c r="BV264" s="13" t="s">
        <v>50</v>
      </c>
      <c r="BW264" s="13" t="s">
        <v>50</v>
      </c>
      <c r="BX264" s="13" t="s">
        <v>4521</v>
      </c>
      <c r="BY264" s="13" t="s">
        <v>4521</v>
      </c>
      <c r="BZ264" s="13" t="s">
        <v>50</v>
      </c>
      <c r="CA264" s="13" t="s">
        <v>50</v>
      </c>
      <c r="CB264" s="13" t="s">
        <v>50</v>
      </c>
      <c r="CC264" s="13" t="s">
        <v>50</v>
      </c>
      <c r="CD264" s="13" t="s">
        <v>50</v>
      </c>
      <c r="CE264" s="13" t="s">
        <v>50</v>
      </c>
      <c r="CF264" s="13" t="s">
        <v>50</v>
      </c>
      <c r="CG264" s="13" t="s">
        <v>50</v>
      </c>
      <c r="CH264" s="13" t="s">
        <v>50</v>
      </c>
      <c r="CI264" s="13" t="s">
        <v>50</v>
      </c>
      <c r="CJ264" s="13" t="s">
        <v>50</v>
      </c>
      <c r="CK264" s="13" t="s">
        <v>50</v>
      </c>
      <c r="CL264" s="13" t="s">
        <v>50</v>
      </c>
      <c r="CM264" s="13" t="s">
        <v>50</v>
      </c>
      <c r="CN264" s="13" t="s">
        <v>50</v>
      </c>
      <c r="CO264" s="13" t="s">
        <v>4522</v>
      </c>
      <c r="CP264" s="36" t="s">
        <v>4522</v>
      </c>
      <c r="CQ264" s="13" t="s">
        <v>50</v>
      </c>
      <c r="CR264" s="13" t="s">
        <v>50</v>
      </c>
      <c r="CS264" s="13" t="s">
        <v>50</v>
      </c>
      <c r="CT264" s="13" t="s">
        <v>50</v>
      </c>
      <c r="CU264" s="13" t="s">
        <v>50</v>
      </c>
      <c r="CV264" s="13" t="s">
        <v>50</v>
      </c>
      <c r="CW264" s="13" t="s">
        <v>50</v>
      </c>
      <c r="CX264" s="13" t="s">
        <v>50</v>
      </c>
      <c r="CY264" s="13" t="s">
        <v>50</v>
      </c>
      <c r="CZ264" s="13" t="s">
        <v>50</v>
      </c>
      <c r="DA264" s="13" t="s">
        <v>50</v>
      </c>
      <c r="DB264" s="13" t="s">
        <v>50</v>
      </c>
      <c r="DC264" s="13" t="s">
        <v>50</v>
      </c>
      <c r="DD264" s="13" t="s">
        <v>4522</v>
      </c>
      <c r="DE264" s="13" t="s">
        <v>50</v>
      </c>
      <c r="DF264" s="13" t="s">
        <v>50</v>
      </c>
      <c r="DG264" s="13" t="s">
        <v>50</v>
      </c>
      <c r="DH264" s="13" t="s">
        <v>50</v>
      </c>
      <c r="DI264" s="13" t="s">
        <v>50</v>
      </c>
      <c r="DJ264" s="13" t="s">
        <v>50</v>
      </c>
      <c r="DK264" s="13" t="s">
        <v>50</v>
      </c>
      <c r="DL264" s="13" t="s">
        <v>50</v>
      </c>
      <c r="DM264" s="13" t="s">
        <v>50</v>
      </c>
      <c r="DN264" s="13" t="s">
        <v>50</v>
      </c>
      <c r="DO264" s="13" t="s">
        <v>50</v>
      </c>
      <c r="DP264" s="13" t="s">
        <v>50</v>
      </c>
      <c r="DQ264" s="13" t="s">
        <v>50</v>
      </c>
      <c r="DR264" s="13" t="s">
        <v>50</v>
      </c>
      <c r="DS264" s="13" t="s">
        <v>50</v>
      </c>
      <c r="DT264" s="13" t="s">
        <v>50</v>
      </c>
      <c r="DU264" s="13" t="s">
        <v>50</v>
      </c>
      <c r="DV264" s="13" t="s">
        <v>50</v>
      </c>
      <c r="DW264" s="13" t="s">
        <v>50</v>
      </c>
      <c r="DX264" s="13" t="s">
        <v>50</v>
      </c>
      <c r="DY264" s="13" t="s">
        <v>50</v>
      </c>
      <c r="DZ264" s="13" t="s">
        <v>50</v>
      </c>
      <c r="EA264" s="13" t="s">
        <v>4521</v>
      </c>
      <c r="EB264" s="13" t="s">
        <v>50</v>
      </c>
      <c r="EC264" s="13" t="s">
        <v>50</v>
      </c>
      <c r="ED264" s="13" t="s">
        <v>50</v>
      </c>
      <c r="EE264" s="13" t="s">
        <v>50</v>
      </c>
      <c r="EF264" s="13" t="s">
        <v>50</v>
      </c>
      <c r="EG264" s="13" t="s">
        <v>50</v>
      </c>
      <c r="EH264" s="13" t="s">
        <v>4522</v>
      </c>
      <c r="EI264" s="13" t="s">
        <v>4522</v>
      </c>
      <c r="EJ264" s="13" t="s">
        <v>4522</v>
      </c>
      <c r="EK264" s="13" t="s">
        <v>4522</v>
      </c>
      <c r="EL264" s="99"/>
      <c r="EM264" s="99"/>
    </row>
    <row r="265" spans="1:143" s="13" customFormat="1" ht="15" x14ac:dyDescent="0.25">
      <c r="A265" s="30" t="s">
        <v>2744</v>
      </c>
      <c r="B265" s="97" t="s">
        <v>2527</v>
      </c>
      <c r="C265" s="98"/>
      <c r="D265" s="98">
        <v>17</v>
      </c>
      <c r="E265" s="98"/>
      <c r="F265" s="98"/>
      <c r="G265" s="93" t="s">
        <v>4300</v>
      </c>
      <c r="H265" s="14" t="s">
        <v>5</v>
      </c>
      <c r="I265" s="14" t="s">
        <v>577</v>
      </c>
      <c r="J265" s="13" t="s">
        <v>50</v>
      </c>
      <c r="K265" s="13" t="s">
        <v>50</v>
      </c>
      <c r="L265" s="13" t="s">
        <v>50</v>
      </c>
      <c r="M265" s="13" t="s">
        <v>50</v>
      </c>
      <c r="N265" s="13" t="s">
        <v>50</v>
      </c>
      <c r="O265" s="47" t="s">
        <v>50</v>
      </c>
      <c r="P265" s="13" t="s">
        <v>50</v>
      </c>
      <c r="Q265" s="13" t="s">
        <v>50</v>
      </c>
      <c r="R265" s="13" t="s">
        <v>50</v>
      </c>
      <c r="S265" s="13" t="s">
        <v>50</v>
      </c>
      <c r="T265" s="13" t="s">
        <v>50</v>
      </c>
      <c r="U265" s="13" t="s">
        <v>50</v>
      </c>
      <c r="V265" s="13" t="s">
        <v>50</v>
      </c>
      <c r="W265" s="13" t="s">
        <v>50</v>
      </c>
      <c r="X265" s="13" t="s">
        <v>50</v>
      </c>
      <c r="Y265" s="13" t="s">
        <v>50</v>
      </c>
      <c r="Z265" s="13" t="s">
        <v>50</v>
      </c>
      <c r="AA265" s="13" t="s">
        <v>50</v>
      </c>
      <c r="AB265" s="13" t="s">
        <v>50</v>
      </c>
      <c r="AC265" s="13" t="s">
        <v>50</v>
      </c>
      <c r="AD265" s="13" t="s">
        <v>50</v>
      </c>
      <c r="AE265" s="13" t="s">
        <v>50</v>
      </c>
      <c r="AF265" s="13" t="s">
        <v>50</v>
      </c>
      <c r="AG265" s="13" t="s">
        <v>50</v>
      </c>
      <c r="AH265" s="13" t="s">
        <v>50</v>
      </c>
      <c r="AI265" s="13" t="s">
        <v>50</v>
      </c>
      <c r="AJ265" s="13" t="s">
        <v>50</v>
      </c>
      <c r="AK265" s="13" t="s">
        <v>50</v>
      </c>
      <c r="AL265" s="13" t="s">
        <v>50</v>
      </c>
      <c r="AM265" s="13" t="s">
        <v>50</v>
      </c>
      <c r="AN265" s="13" t="s">
        <v>50</v>
      </c>
      <c r="AO265" s="13" t="s">
        <v>50</v>
      </c>
      <c r="AP265" s="13" t="s">
        <v>50</v>
      </c>
      <c r="AQ265" s="13" t="s">
        <v>50</v>
      </c>
      <c r="AR265" s="13" t="s">
        <v>50</v>
      </c>
      <c r="AS265" s="13" t="s">
        <v>50</v>
      </c>
      <c r="AT265" s="13" t="s">
        <v>50</v>
      </c>
      <c r="AU265" s="13" t="s">
        <v>50</v>
      </c>
      <c r="AV265" s="13" t="s">
        <v>50</v>
      </c>
      <c r="AW265" s="13" t="s">
        <v>50</v>
      </c>
      <c r="AX265" s="13" t="s">
        <v>50</v>
      </c>
      <c r="AY265" s="13" t="s">
        <v>50</v>
      </c>
      <c r="AZ265" s="13" t="s">
        <v>50</v>
      </c>
      <c r="BA265" s="13" t="s">
        <v>50</v>
      </c>
      <c r="BB265" s="13" t="s">
        <v>50</v>
      </c>
      <c r="BC265" s="13" t="s">
        <v>50</v>
      </c>
      <c r="BD265" s="13" t="s">
        <v>50</v>
      </c>
      <c r="BE265" s="13" t="s">
        <v>50</v>
      </c>
      <c r="BF265" s="13" t="s">
        <v>50</v>
      </c>
      <c r="BG265" s="13" t="s">
        <v>50</v>
      </c>
      <c r="BH265" s="13" t="s">
        <v>50</v>
      </c>
      <c r="BI265" s="13" t="s">
        <v>50</v>
      </c>
      <c r="BJ265" s="13" t="s">
        <v>50</v>
      </c>
      <c r="BK265" s="13" t="s">
        <v>50</v>
      </c>
      <c r="BL265" s="13" t="s">
        <v>50</v>
      </c>
      <c r="BM265" s="13" t="s">
        <v>50</v>
      </c>
      <c r="BN265" s="13" t="s">
        <v>50</v>
      </c>
      <c r="BO265" s="13" t="s">
        <v>50</v>
      </c>
      <c r="BP265" s="13" t="s">
        <v>50</v>
      </c>
      <c r="BQ265" s="13" t="s">
        <v>50</v>
      </c>
      <c r="BR265" s="13" t="s">
        <v>50</v>
      </c>
      <c r="BS265" s="13" t="s">
        <v>50</v>
      </c>
      <c r="BT265" s="13" t="s">
        <v>50</v>
      </c>
      <c r="BU265" s="13" t="s">
        <v>50</v>
      </c>
      <c r="BV265" s="13" t="s">
        <v>50</v>
      </c>
      <c r="BW265" s="13" t="s">
        <v>50</v>
      </c>
      <c r="BX265" s="13" t="s">
        <v>50</v>
      </c>
      <c r="BY265" s="13" t="s">
        <v>50</v>
      </c>
      <c r="BZ265" s="13" t="s">
        <v>50</v>
      </c>
      <c r="CA265" s="13" t="s">
        <v>50</v>
      </c>
      <c r="CB265" s="13" t="s">
        <v>50</v>
      </c>
      <c r="CC265" s="13" t="s">
        <v>50</v>
      </c>
      <c r="CD265" s="13" t="s">
        <v>50</v>
      </c>
      <c r="CE265" s="13" t="s">
        <v>50</v>
      </c>
      <c r="CF265" s="13" t="s">
        <v>50</v>
      </c>
      <c r="CG265" s="13" t="s">
        <v>50</v>
      </c>
      <c r="CH265" s="13" t="s">
        <v>50</v>
      </c>
      <c r="CI265" s="13" t="s">
        <v>50</v>
      </c>
      <c r="CJ265" s="13" t="s">
        <v>50</v>
      </c>
      <c r="CK265" s="13" t="s">
        <v>50</v>
      </c>
      <c r="CL265" s="13" t="s">
        <v>50</v>
      </c>
      <c r="CM265" s="13" t="s">
        <v>50</v>
      </c>
      <c r="CN265" s="13" t="s">
        <v>50</v>
      </c>
      <c r="CO265" s="13" t="s">
        <v>50</v>
      </c>
      <c r="CP265" s="13" t="s">
        <v>50</v>
      </c>
      <c r="CQ265" s="13" t="s">
        <v>50</v>
      </c>
      <c r="CR265" s="13" t="s">
        <v>50</v>
      </c>
      <c r="CS265" s="13" t="s">
        <v>50</v>
      </c>
      <c r="CT265" s="13" t="s">
        <v>50</v>
      </c>
      <c r="CU265" s="13" t="s">
        <v>50</v>
      </c>
      <c r="CV265" s="13" t="s">
        <v>50</v>
      </c>
      <c r="CW265" s="13" t="s">
        <v>50</v>
      </c>
      <c r="CX265" s="13" t="s">
        <v>50</v>
      </c>
      <c r="CY265" s="13" t="s">
        <v>50</v>
      </c>
      <c r="CZ265" s="13" t="s">
        <v>50</v>
      </c>
      <c r="DA265" s="13" t="s">
        <v>4522</v>
      </c>
      <c r="DB265" s="13" t="s">
        <v>4522</v>
      </c>
      <c r="DC265" s="13" t="s">
        <v>50</v>
      </c>
      <c r="DD265" s="13" t="s">
        <v>50</v>
      </c>
      <c r="DE265" s="13" t="s">
        <v>50</v>
      </c>
      <c r="DF265" s="13" t="s">
        <v>50</v>
      </c>
      <c r="DG265" s="13" t="s">
        <v>50</v>
      </c>
      <c r="DH265" s="13" t="s">
        <v>50</v>
      </c>
      <c r="DI265" s="13" t="s">
        <v>50</v>
      </c>
      <c r="DJ265" s="13" t="s">
        <v>50</v>
      </c>
      <c r="DK265" s="13" t="s">
        <v>50</v>
      </c>
      <c r="DL265" s="13" t="s">
        <v>50</v>
      </c>
      <c r="DM265" s="13" t="s">
        <v>50</v>
      </c>
      <c r="DN265" s="13" t="s">
        <v>50</v>
      </c>
      <c r="DO265" s="13" t="s">
        <v>50</v>
      </c>
      <c r="DP265" s="13" t="s">
        <v>50</v>
      </c>
      <c r="DQ265" s="13" t="s">
        <v>50</v>
      </c>
      <c r="DR265" s="13" t="s">
        <v>50</v>
      </c>
      <c r="DS265" s="13" t="s">
        <v>50</v>
      </c>
      <c r="DT265" s="13" t="s">
        <v>50</v>
      </c>
      <c r="DU265" s="13" t="s">
        <v>50</v>
      </c>
      <c r="DV265" s="13" t="s">
        <v>50</v>
      </c>
      <c r="DW265" s="13" t="s">
        <v>50</v>
      </c>
      <c r="DX265" s="13" t="s">
        <v>50</v>
      </c>
      <c r="DY265" s="13" t="s">
        <v>50</v>
      </c>
      <c r="DZ265" s="13" t="s">
        <v>50</v>
      </c>
      <c r="EA265" s="13" t="s">
        <v>50</v>
      </c>
      <c r="EB265" s="13" t="s">
        <v>50</v>
      </c>
      <c r="EC265" s="13" t="s">
        <v>50</v>
      </c>
      <c r="ED265" s="13" t="s">
        <v>50</v>
      </c>
      <c r="EE265" s="13" t="s">
        <v>50</v>
      </c>
      <c r="EF265" s="13" t="s">
        <v>50</v>
      </c>
      <c r="EG265" s="13" t="s">
        <v>50</v>
      </c>
      <c r="EH265" s="13" t="s">
        <v>50</v>
      </c>
      <c r="EI265" s="13" t="s">
        <v>50</v>
      </c>
      <c r="EJ265" s="13" t="s">
        <v>50</v>
      </c>
      <c r="EK265" s="13" t="s">
        <v>50</v>
      </c>
      <c r="EL265" s="99"/>
      <c r="EM265" s="99"/>
    </row>
    <row r="266" spans="1:143" s="13" customFormat="1" ht="15" x14ac:dyDescent="0.25">
      <c r="A266" s="30" t="s">
        <v>2745</v>
      </c>
      <c r="B266" s="97" t="s">
        <v>2528</v>
      </c>
      <c r="C266" s="98"/>
      <c r="D266" s="98">
        <v>17</v>
      </c>
      <c r="E266" s="98"/>
      <c r="F266" s="98"/>
      <c r="G266" s="93" t="s">
        <v>387</v>
      </c>
      <c r="H266" s="14" t="s">
        <v>5</v>
      </c>
      <c r="I266" s="14" t="s">
        <v>577</v>
      </c>
      <c r="J266" s="13" t="s">
        <v>50</v>
      </c>
      <c r="K266" s="13" t="s">
        <v>50</v>
      </c>
      <c r="L266" s="13" t="s">
        <v>50</v>
      </c>
      <c r="M266" s="13" t="s">
        <v>50</v>
      </c>
      <c r="N266" s="13" t="s">
        <v>50</v>
      </c>
      <c r="O266" s="47" t="s">
        <v>50</v>
      </c>
      <c r="P266" s="13" t="s">
        <v>50</v>
      </c>
      <c r="Q266" s="13" t="s">
        <v>50</v>
      </c>
      <c r="R266" s="13" t="s">
        <v>50</v>
      </c>
      <c r="S266" s="13" t="s">
        <v>50</v>
      </c>
      <c r="T266" s="13" t="s">
        <v>50</v>
      </c>
      <c r="U266" s="13" t="s">
        <v>50</v>
      </c>
      <c r="V266" s="13" t="s">
        <v>50</v>
      </c>
      <c r="W266" s="13" t="s">
        <v>50</v>
      </c>
      <c r="X266" s="13" t="s">
        <v>50</v>
      </c>
      <c r="Y266" s="13" t="s">
        <v>50</v>
      </c>
      <c r="Z266" s="13" t="s">
        <v>50</v>
      </c>
      <c r="AA266" s="13" t="s">
        <v>50</v>
      </c>
      <c r="AB266" s="13" t="s">
        <v>50</v>
      </c>
      <c r="AC266" s="13" t="s">
        <v>50</v>
      </c>
      <c r="AD266" s="13" t="s">
        <v>50</v>
      </c>
      <c r="AE266" s="13" t="s">
        <v>50</v>
      </c>
      <c r="AF266" s="13" t="s">
        <v>50</v>
      </c>
      <c r="AG266" s="13" t="s">
        <v>50</v>
      </c>
      <c r="AH266" s="13" t="s">
        <v>50</v>
      </c>
      <c r="AI266" s="13" t="s">
        <v>50</v>
      </c>
      <c r="AJ266" s="13" t="s">
        <v>50</v>
      </c>
      <c r="AK266" s="13" t="s">
        <v>50</v>
      </c>
      <c r="AL266" s="13" t="s">
        <v>50</v>
      </c>
      <c r="AM266" s="13" t="s">
        <v>50</v>
      </c>
      <c r="AN266" s="13" t="s">
        <v>50</v>
      </c>
      <c r="AO266" s="13" t="s">
        <v>50</v>
      </c>
      <c r="AP266" s="13" t="s">
        <v>50</v>
      </c>
      <c r="AQ266" s="13" t="s">
        <v>50</v>
      </c>
      <c r="AR266" s="13" t="s">
        <v>50</v>
      </c>
      <c r="AS266" s="13" t="s">
        <v>50</v>
      </c>
      <c r="AT266" s="13" t="s">
        <v>50</v>
      </c>
      <c r="AU266" s="13" t="s">
        <v>50</v>
      </c>
      <c r="AV266" s="13" t="s">
        <v>50</v>
      </c>
      <c r="AW266" s="13" t="s">
        <v>50</v>
      </c>
      <c r="AX266" s="13" t="s">
        <v>50</v>
      </c>
      <c r="AY266" s="13" t="s">
        <v>50</v>
      </c>
      <c r="AZ266" s="13" t="s">
        <v>50</v>
      </c>
      <c r="BA266" s="13" t="s">
        <v>50</v>
      </c>
      <c r="BB266" s="13" t="s">
        <v>50</v>
      </c>
      <c r="BC266" s="13" t="s">
        <v>50</v>
      </c>
      <c r="BD266" s="13" t="s">
        <v>50</v>
      </c>
      <c r="BE266" s="13" t="s">
        <v>50</v>
      </c>
      <c r="BF266" s="13" t="s">
        <v>50</v>
      </c>
      <c r="BG266" s="13" t="s">
        <v>50</v>
      </c>
      <c r="BH266" s="13" t="s">
        <v>50</v>
      </c>
      <c r="BI266" s="13" t="s">
        <v>50</v>
      </c>
      <c r="BJ266" s="13" t="s">
        <v>50</v>
      </c>
      <c r="BK266" s="13" t="s">
        <v>50</v>
      </c>
      <c r="BL266" s="13" t="s">
        <v>50</v>
      </c>
      <c r="BM266" s="13" t="s">
        <v>50</v>
      </c>
      <c r="BN266" s="13" t="s">
        <v>50</v>
      </c>
      <c r="BO266" s="13" t="s">
        <v>50</v>
      </c>
      <c r="BP266" s="13" t="s">
        <v>50</v>
      </c>
      <c r="BQ266" s="13" t="s">
        <v>50</v>
      </c>
      <c r="BR266" s="13" t="s">
        <v>50</v>
      </c>
      <c r="BS266" s="13" t="s">
        <v>50</v>
      </c>
      <c r="BT266" s="13" t="s">
        <v>50</v>
      </c>
      <c r="BU266" s="13" t="s">
        <v>50</v>
      </c>
      <c r="BV266" s="13" t="s">
        <v>50</v>
      </c>
      <c r="BW266" s="13" t="s">
        <v>50</v>
      </c>
      <c r="BX266" s="13" t="s">
        <v>50</v>
      </c>
      <c r="BY266" s="13" t="s">
        <v>50</v>
      </c>
      <c r="BZ266" s="13" t="s">
        <v>50</v>
      </c>
      <c r="CA266" s="13" t="s">
        <v>50</v>
      </c>
      <c r="CB266" s="13" t="s">
        <v>50</v>
      </c>
      <c r="CC266" s="13" t="s">
        <v>50</v>
      </c>
      <c r="CD266" s="13" t="s">
        <v>50</v>
      </c>
      <c r="CE266" s="13" t="s">
        <v>50</v>
      </c>
      <c r="CF266" s="13" t="s">
        <v>50</v>
      </c>
      <c r="CG266" s="13" t="s">
        <v>50</v>
      </c>
      <c r="CH266" s="13" t="s">
        <v>50</v>
      </c>
      <c r="CI266" s="13" t="s">
        <v>50</v>
      </c>
      <c r="CJ266" s="13" t="s">
        <v>50</v>
      </c>
      <c r="CK266" s="13" t="s">
        <v>50</v>
      </c>
      <c r="CL266" s="13" t="s">
        <v>50</v>
      </c>
      <c r="CM266" s="13" t="s">
        <v>50</v>
      </c>
      <c r="CN266" s="13" t="s">
        <v>50</v>
      </c>
      <c r="CO266" s="13" t="s">
        <v>50</v>
      </c>
      <c r="CP266" s="13" t="s">
        <v>50</v>
      </c>
      <c r="CQ266" s="13" t="s">
        <v>50</v>
      </c>
      <c r="CR266" s="13" t="s">
        <v>50</v>
      </c>
      <c r="CS266" s="13" t="s">
        <v>50</v>
      </c>
      <c r="CT266" s="13" t="s">
        <v>50</v>
      </c>
      <c r="CU266" s="13" t="s">
        <v>50</v>
      </c>
      <c r="CV266" s="13" t="s">
        <v>50</v>
      </c>
      <c r="CW266" s="13" t="s">
        <v>50</v>
      </c>
      <c r="CX266" s="13" t="s">
        <v>50</v>
      </c>
      <c r="CY266" s="13" t="s">
        <v>50</v>
      </c>
      <c r="CZ266" s="13" t="s">
        <v>50</v>
      </c>
      <c r="DA266" s="13" t="s">
        <v>50</v>
      </c>
      <c r="DB266" s="13" t="s">
        <v>50</v>
      </c>
      <c r="DC266" s="13" t="s">
        <v>50</v>
      </c>
      <c r="DD266" s="13" t="s">
        <v>50</v>
      </c>
      <c r="DE266" s="13" t="s">
        <v>50</v>
      </c>
      <c r="DF266" s="13" t="s">
        <v>50</v>
      </c>
      <c r="DG266" s="13" t="s">
        <v>50</v>
      </c>
      <c r="DH266" s="13" t="s">
        <v>50</v>
      </c>
      <c r="DI266" s="13" t="s">
        <v>50</v>
      </c>
      <c r="DJ266" s="13" t="s">
        <v>50</v>
      </c>
      <c r="DK266" s="13" t="s">
        <v>50</v>
      </c>
      <c r="DL266" s="13" t="s">
        <v>50</v>
      </c>
      <c r="DM266" s="13" t="s">
        <v>50</v>
      </c>
      <c r="DN266" s="13" t="s">
        <v>50</v>
      </c>
      <c r="DO266" s="13" t="s">
        <v>50</v>
      </c>
      <c r="DP266" s="13" t="s">
        <v>50</v>
      </c>
      <c r="DQ266" s="13" t="s">
        <v>50</v>
      </c>
      <c r="DR266" s="13" t="s">
        <v>50</v>
      </c>
      <c r="DS266" s="13" t="s">
        <v>50</v>
      </c>
      <c r="DT266" s="13" t="s">
        <v>50</v>
      </c>
      <c r="DU266" s="13" t="s">
        <v>50</v>
      </c>
      <c r="DV266" s="13" t="s">
        <v>50</v>
      </c>
      <c r="DW266" s="13" t="s">
        <v>50</v>
      </c>
      <c r="DX266" s="13" t="s">
        <v>50</v>
      </c>
      <c r="DY266" s="13" t="s">
        <v>50</v>
      </c>
      <c r="DZ266" s="13" t="s">
        <v>50</v>
      </c>
      <c r="EA266" s="13" t="s">
        <v>50</v>
      </c>
      <c r="EB266" s="13" t="s">
        <v>50</v>
      </c>
      <c r="EC266" s="13" t="s">
        <v>50</v>
      </c>
      <c r="ED266" s="13" t="s">
        <v>50</v>
      </c>
      <c r="EE266" s="13" t="s">
        <v>50</v>
      </c>
      <c r="EF266" s="13" t="s">
        <v>50</v>
      </c>
      <c r="EG266" s="13" t="s">
        <v>50</v>
      </c>
      <c r="EH266" s="13" t="s">
        <v>50</v>
      </c>
      <c r="EI266" s="13" t="s">
        <v>50</v>
      </c>
      <c r="EJ266" s="13" t="s">
        <v>50</v>
      </c>
      <c r="EK266" s="13" t="s">
        <v>50</v>
      </c>
      <c r="EL266" s="99"/>
      <c r="EM266" s="99"/>
    </row>
    <row r="267" spans="1:143" s="13" customFormat="1" ht="15" x14ac:dyDescent="0.25">
      <c r="A267" s="30" t="s">
        <v>2746</v>
      </c>
      <c r="B267" s="97" t="s">
        <v>2529</v>
      </c>
      <c r="C267" s="98"/>
      <c r="D267" s="98">
        <v>17</v>
      </c>
      <c r="E267" s="98"/>
      <c r="F267" s="98"/>
      <c r="G267" s="93" t="s">
        <v>375</v>
      </c>
      <c r="H267" s="14" t="s">
        <v>5</v>
      </c>
      <c r="I267" s="14" t="s">
        <v>577</v>
      </c>
      <c r="J267" s="13" t="s">
        <v>50</v>
      </c>
      <c r="K267" s="13" t="s">
        <v>50</v>
      </c>
      <c r="L267" s="13" t="s">
        <v>50</v>
      </c>
      <c r="M267" s="13" t="s">
        <v>50</v>
      </c>
      <c r="N267" s="13" t="s">
        <v>50</v>
      </c>
      <c r="O267" s="47" t="s">
        <v>50</v>
      </c>
      <c r="P267" s="13" t="s">
        <v>50</v>
      </c>
      <c r="Q267" s="13" t="s">
        <v>50</v>
      </c>
      <c r="R267" s="13" t="s">
        <v>50</v>
      </c>
      <c r="S267" s="13" t="s">
        <v>50</v>
      </c>
      <c r="T267" s="13" t="s">
        <v>50</v>
      </c>
      <c r="U267" s="13" t="s">
        <v>50</v>
      </c>
      <c r="V267" s="13" t="s">
        <v>4522</v>
      </c>
      <c r="W267" s="13" t="s">
        <v>50</v>
      </c>
      <c r="X267" s="13" t="s">
        <v>50</v>
      </c>
      <c r="Y267" s="13" t="s">
        <v>50</v>
      </c>
      <c r="Z267" s="13" t="s">
        <v>50</v>
      </c>
      <c r="AA267" s="13" t="s">
        <v>50</v>
      </c>
      <c r="AB267" s="13" t="s">
        <v>50</v>
      </c>
      <c r="AC267" s="13" t="s">
        <v>50</v>
      </c>
      <c r="AD267" s="13" t="s">
        <v>50</v>
      </c>
      <c r="AE267" s="13" t="s">
        <v>50</v>
      </c>
      <c r="AF267" s="13" t="s">
        <v>50</v>
      </c>
      <c r="AG267" s="13" t="s">
        <v>50</v>
      </c>
      <c r="AH267" s="13" t="s">
        <v>50</v>
      </c>
      <c r="AI267" s="13" t="s">
        <v>50</v>
      </c>
      <c r="AJ267" s="13" t="s">
        <v>50</v>
      </c>
      <c r="AK267" s="13" t="s">
        <v>50</v>
      </c>
      <c r="AL267" s="13" t="s">
        <v>50</v>
      </c>
      <c r="AM267" s="13" t="s">
        <v>50</v>
      </c>
      <c r="AN267" s="13" t="s">
        <v>50</v>
      </c>
      <c r="AO267" s="13" t="s">
        <v>50</v>
      </c>
      <c r="AP267" s="13" t="s">
        <v>50</v>
      </c>
      <c r="AQ267" s="13" t="s">
        <v>50</v>
      </c>
      <c r="AR267" s="13" t="s">
        <v>50</v>
      </c>
      <c r="AS267" s="13" t="s">
        <v>50</v>
      </c>
      <c r="AT267" s="13" t="s">
        <v>50</v>
      </c>
      <c r="AU267" s="13" t="s">
        <v>50</v>
      </c>
      <c r="AV267" s="13" t="s">
        <v>50</v>
      </c>
      <c r="AW267" s="13" t="s">
        <v>50</v>
      </c>
      <c r="AX267" s="13" t="s">
        <v>50</v>
      </c>
      <c r="AY267" s="13" t="s">
        <v>50</v>
      </c>
      <c r="AZ267" s="13" t="s">
        <v>50</v>
      </c>
      <c r="BA267" s="13" t="s">
        <v>50</v>
      </c>
      <c r="BB267" s="13" t="s">
        <v>50</v>
      </c>
      <c r="BC267" s="13" t="s">
        <v>50</v>
      </c>
      <c r="BD267" s="13" t="s">
        <v>50</v>
      </c>
      <c r="BE267" s="13" t="s">
        <v>50</v>
      </c>
      <c r="BF267" s="13" t="s">
        <v>50</v>
      </c>
      <c r="BG267" s="13" t="s">
        <v>50</v>
      </c>
      <c r="BH267" s="13" t="s">
        <v>50</v>
      </c>
      <c r="BI267" s="13" t="s">
        <v>50</v>
      </c>
      <c r="BJ267" s="13" t="s">
        <v>50</v>
      </c>
      <c r="BK267" s="13" t="s">
        <v>50</v>
      </c>
      <c r="BL267" s="13" t="s">
        <v>50</v>
      </c>
      <c r="BM267" s="13" t="s">
        <v>50</v>
      </c>
      <c r="BN267" s="13" t="s">
        <v>50</v>
      </c>
      <c r="BO267" s="13" t="s">
        <v>50</v>
      </c>
      <c r="BP267" s="13" t="s">
        <v>50</v>
      </c>
      <c r="BQ267" s="13" t="s">
        <v>50</v>
      </c>
      <c r="BR267" s="13" t="s">
        <v>50</v>
      </c>
      <c r="BS267" s="13" t="s">
        <v>50</v>
      </c>
      <c r="BT267" s="13" t="s">
        <v>50</v>
      </c>
      <c r="BU267" s="13" t="s">
        <v>50</v>
      </c>
      <c r="BV267" s="13" t="s">
        <v>50</v>
      </c>
      <c r="BW267" s="13" t="s">
        <v>50</v>
      </c>
      <c r="BX267" s="13" t="s">
        <v>50</v>
      </c>
      <c r="BY267" s="13" t="s">
        <v>50</v>
      </c>
      <c r="BZ267" s="13" t="s">
        <v>50</v>
      </c>
      <c r="CA267" s="13" t="s">
        <v>50</v>
      </c>
      <c r="CB267" s="13" t="s">
        <v>50</v>
      </c>
      <c r="CC267" s="13" t="s">
        <v>50</v>
      </c>
      <c r="CD267" s="13" t="s">
        <v>50</v>
      </c>
      <c r="CE267" s="13" t="s">
        <v>50</v>
      </c>
      <c r="CF267" s="13" t="s">
        <v>50</v>
      </c>
      <c r="CG267" s="13" t="s">
        <v>50</v>
      </c>
      <c r="CH267" s="13" t="s">
        <v>50</v>
      </c>
      <c r="CI267" s="13" t="s">
        <v>50</v>
      </c>
      <c r="CJ267" s="13" t="s">
        <v>50</v>
      </c>
      <c r="CK267" s="13" t="s">
        <v>50</v>
      </c>
      <c r="CL267" s="13" t="s">
        <v>50</v>
      </c>
      <c r="CM267" s="13" t="s">
        <v>50</v>
      </c>
      <c r="CN267" s="13" t="s">
        <v>50</v>
      </c>
      <c r="CO267" s="13" t="s">
        <v>50</v>
      </c>
      <c r="CP267" s="13" t="s">
        <v>50</v>
      </c>
      <c r="CQ267" s="13" t="s">
        <v>50</v>
      </c>
      <c r="CR267" s="13" t="s">
        <v>50</v>
      </c>
      <c r="CS267" s="13" t="s">
        <v>50</v>
      </c>
      <c r="CT267" s="13" t="s">
        <v>50</v>
      </c>
      <c r="CU267" s="13" t="s">
        <v>50</v>
      </c>
      <c r="CV267" s="13" t="s">
        <v>50</v>
      </c>
      <c r="CW267" s="13" t="s">
        <v>50</v>
      </c>
      <c r="CX267" s="13" t="s">
        <v>50</v>
      </c>
      <c r="CY267" s="13" t="s">
        <v>50</v>
      </c>
      <c r="CZ267" s="13" t="s">
        <v>50</v>
      </c>
      <c r="DA267" s="13" t="s">
        <v>50</v>
      </c>
      <c r="DB267" s="13" t="s">
        <v>50</v>
      </c>
      <c r="DC267" s="13" t="s">
        <v>50</v>
      </c>
      <c r="DD267" s="13" t="s">
        <v>50</v>
      </c>
      <c r="DE267" s="13" t="s">
        <v>50</v>
      </c>
      <c r="DF267" s="13" t="s">
        <v>50</v>
      </c>
      <c r="DG267" s="13" t="s">
        <v>50</v>
      </c>
      <c r="DH267" s="13" t="s">
        <v>50</v>
      </c>
      <c r="DI267" s="13" t="s">
        <v>50</v>
      </c>
      <c r="DJ267" s="13" t="s">
        <v>50</v>
      </c>
      <c r="DK267" s="13" t="s">
        <v>50</v>
      </c>
      <c r="DL267" s="13" t="s">
        <v>50</v>
      </c>
      <c r="DM267" s="13" t="s">
        <v>50</v>
      </c>
      <c r="DN267" s="13" t="s">
        <v>50</v>
      </c>
      <c r="DO267" s="13" t="s">
        <v>50</v>
      </c>
      <c r="DP267" s="13" t="s">
        <v>50</v>
      </c>
      <c r="DQ267" s="13" t="s">
        <v>50</v>
      </c>
      <c r="DR267" s="13" t="s">
        <v>50</v>
      </c>
      <c r="DS267" s="13" t="s">
        <v>50</v>
      </c>
      <c r="DT267" s="13" t="s">
        <v>50</v>
      </c>
      <c r="DU267" s="13" t="s">
        <v>50</v>
      </c>
      <c r="DV267" s="13" t="s">
        <v>50</v>
      </c>
      <c r="DW267" s="13" t="s">
        <v>50</v>
      </c>
      <c r="DX267" s="13" t="s">
        <v>50</v>
      </c>
      <c r="DY267" s="13" t="s">
        <v>50</v>
      </c>
      <c r="DZ267" s="13" t="s">
        <v>50</v>
      </c>
      <c r="EA267" s="13" t="s">
        <v>50</v>
      </c>
      <c r="EB267" s="13" t="s">
        <v>50</v>
      </c>
      <c r="EC267" s="13" t="s">
        <v>50</v>
      </c>
      <c r="ED267" s="13" t="s">
        <v>50</v>
      </c>
      <c r="EE267" s="13" t="s">
        <v>50</v>
      </c>
      <c r="EF267" s="13" t="s">
        <v>50</v>
      </c>
      <c r="EG267" s="13" t="s">
        <v>50</v>
      </c>
      <c r="EH267" s="13" t="s">
        <v>50</v>
      </c>
      <c r="EI267" s="13" t="s">
        <v>50</v>
      </c>
      <c r="EJ267" s="13" t="s">
        <v>50</v>
      </c>
      <c r="EK267" s="13" t="s">
        <v>50</v>
      </c>
      <c r="EL267" s="99"/>
      <c r="EM267" s="99"/>
    </row>
    <row r="268" spans="1:143" s="13" customFormat="1" ht="15" x14ac:dyDescent="0.25">
      <c r="A268" s="30" t="s">
        <v>2747</v>
      </c>
      <c r="B268" s="97" t="s">
        <v>2530</v>
      </c>
      <c r="C268" s="98"/>
      <c r="D268" s="98">
        <v>17</v>
      </c>
      <c r="E268" s="98"/>
      <c r="F268" s="98"/>
      <c r="G268" s="93" t="s">
        <v>4301</v>
      </c>
      <c r="H268" s="14" t="s">
        <v>5</v>
      </c>
      <c r="I268" s="14" t="s">
        <v>577</v>
      </c>
      <c r="J268" s="13" t="s">
        <v>50</v>
      </c>
      <c r="K268" s="13" t="s">
        <v>50</v>
      </c>
      <c r="L268" s="13" t="s">
        <v>50</v>
      </c>
      <c r="M268" s="13" t="s">
        <v>50</v>
      </c>
      <c r="N268" s="13" t="s">
        <v>50</v>
      </c>
      <c r="O268" s="47" t="s">
        <v>50</v>
      </c>
      <c r="P268" s="13" t="s">
        <v>50</v>
      </c>
      <c r="Q268" s="13" t="s">
        <v>50</v>
      </c>
      <c r="R268" s="13" t="s">
        <v>50</v>
      </c>
      <c r="S268" s="13" t="s">
        <v>4521</v>
      </c>
      <c r="T268" s="13" t="s">
        <v>4521</v>
      </c>
      <c r="U268" s="13" t="s">
        <v>50</v>
      </c>
      <c r="V268" s="13" t="s">
        <v>50</v>
      </c>
      <c r="W268" s="13" t="s">
        <v>50</v>
      </c>
      <c r="X268" s="13" t="s">
        <v>50</v>
      </c>
      <c r="Y268" s="13" t="s">
        <v>50</v>
      </c>
      <c r="Z268" s="13" t="s">
        <v>50</v>
      </c>
      <c r="AA268" s="13" t="s">
        <v>50</v>
      </c>
      <c r="AB268" s="13" t="s">
        <v>50</v>
      </c>
      <c r="AC268" s="13" t="s">
        <v>50</v>
      </c>
      <c r="AD268" s="13" t="s">
        <v>50</v>
      </c>
      <c r="AE268" s="13" t="s">
        <v>50</v>
      </c>
      <c r="AF268" s="13" t="s">
        <v>50</v>
      </c>
      <c r="AG268" s="13" t="s">
        <v>50</v>
      </c>
      <c r="AH268" s="13" t="s">
        <v>50</v>
      </c>
      <c r="AI268" s="13" t="s">
        <v>50</v>
      </c>
      <c r="AJ268" s="13" t="s">
        <v>50</v>
      </c>
      <c r="AK268" s="13" t="s">
        <v>50</v>
      </c>
      <c r="AL268" s="13" t="s">
        <v>50</v>
      </c>
      <c r="AM268" s="13" t="s">
        <v>50</v>
      </c>
      <c r="AN268" s="13" t="s">
        <v>50</v>
      </c>
      <c r="AO268" s="13" t="s">
        <v>50</v>
      </c>
      <c r="AP268" s="13" t="s">
        <v>50</v>
      </c>
      <c r="AQ268" s="13" t="s">
        <v>50</v>
      </c>
      <c r="AR268" s="13" t="s">
        <v>50</v>
      </c>
      <c r="AS268" s="13" t="s">
        <v>50</v>
      </c>
      <c r="AT268" s="13" t="s">
        <v>50</v>
      </c>
      <c r="AU268" s="13" t="s">
        <v>50</v>
      </c>
      <c r="AV268" s="13" t="s">
        <v>50</v>
      </c>
      <c r="AW268" s="13" t="s">
        <v>50</v>
      </c>
      <c r="AX268" s="13" t="s">
        <v>50</v>
      </c>
      <c r="AY268" s="13" t="s">
        <v>50</v>
      </c>
      <c r="AZ268" s="13" t="s">
        <v>50</v>
      </c>
      <c r="BA268" s="13" t="s">
        <v>50</v>
      </c>
      <c r="BB268" s="13" t="s">
        <v>50</v>
      </c>
      <c r="BC268" s="13" t="s">
        <v>50</v>
      </c>
      <c r="BD268" s="13" t="s">
        <v>50</v>
      </c>
      <c r="BE268" s="13" t="s">
        <v>50</v>
      </c>
      <c r="BF268" s="13" t="s">
        <v>50</v>
      </c>
      <c r="BG268" s="13" t="s">
        <v>50</v>
      </c>
      <c r="BH268" s="13" t="s">
        <v>50</v>
      </c>
      <c r="BI268" s="13" t="s">
        <v>50</v>
      </c>
      <c r="BJ268" s="13" t="s">
        <v>50</v>
      </c>
      <c r="BK268" s="13" t="s">
        <v>50</v>
      </c>
      <c r="BL268" s="13" t="s">
        <v>50</v>
      </c>
      <c r="BM268" s="13" t="s">
        <v>50</v>
      </c>
      <c r="BN268" s="13" t="s">
        <v>50</v>
      </c>
      <c r="BO268" s="13" t="s">
        <v>50</v>
      </c>
      <c r="BP268" s="13" t="s">
        <v>50</v>
      </c>
      <c r="BQ268" s="13" t="s">
        <v>50</v>
      </c>
      <c r="BR268" s="13" t="s">
        <v>50</v>
      </c>
      <c r="BS268" s="13" t="s">
        <v>50</v>
      </c>
      <c r="BT268" s="13" t="s">
        <v>50</v>
      </c>
      <c r="BU268" s="13" t="s">
        <v>50</v>
      </c>
      <c r="BV268" s="13" t="s">
        <v>50</v>
      </c>
      <c r="BW268" s="13" t="s">
        <v>50</v>
      </c>
      <c r="BX268" s="13" t="s">
        <v>50</v>
      </c>
      <c r="BY268" s="13" t="s">
        <v>4521</v>
      </c>
      <c r="BZ268" s="13" t="s">
        <v>50</v>
      </c>
      <c r="CA268" s="13" t="s">
        <v>50</v>
      </c>
      <c r="CB268" s="13" t="s">
        <v>50</v>
      </c>
      <c r="CC268" s="13" t="s">
        <v>50</v>
      </c>
      <c r="CD268" s="13" t="s">
        <v>50</v>
      </c>
      <c r="CE268" s="13" t="s">
        <v>50</v>
      </c>
      <c r="CF268" s="13" t="s">
        <v>50</v>
      </c>
      <c r="CG268" s="13" t="s">
        <v>50</v>
      </c>
      <c r="CH268" s="13" t="s">
        <v>50</v>
      </c>
      <c r="CI268" s="13" t="s">
        <v>50</v>
      </c>
      <c r="CJ268" s="13" t="s">
        <v>4521</v>
      </c>
      <c r="CK268" s="13" t="s">
        <v>50</v>
      </c>
      <c r="CL268" s="13" t="s">
        <v>50</v>
      </c>
      <c r="CM268" s="13" t="s">
        <v>50</v>
      </c>
      <c r="CN268" s="13" t="s">
        <v>50</v>
      </c>
      <c r="CO268" s="13" t="s">
        <v>50</v>
      </c>
      <c r="CP268" s="13" t="s">
        <v>50</v>
      </c>
      <c r="CQ268" s="13" t="s">
        <v>50</v>
      </c>
      <c r="CR268" s="13" t="s">
        <v>50</v>
      </c>
      <c r="CS268" s="13" t="s">
        <v>50</v>
      </c>
      <c r="CT268" s="13" t="s">
        <v>50</v>
      </c>
      <c r="CU268" s="13" t="s">
        <v>50</v>
      </c>
      <c r="CV268" s="13" t="s">
        <v>50</v>
      </c>
      <c r="CW268" s="13" t="s">
        <v>50</v>
      </c>
      <c r="CX268" s="13" t="s">
        <v>50</v>
      </c>
      <c r="CY268" s="13" t="s">
        <v>50</v>
      </c>
      <c r="CZ268" s="13" t="s">
        <v>50</v>
      </c>
      <c r="DA268" s="13" t="s">
        <v>50</v>
      </c>
      <c r="DB268" s="13" t="s">
        <v>50</v>
      </c>
      <c r="DC268" s="13" t="s">
        <v>50</v>
      </c>
      <c r="DD268" s="13" t="s">
        <v>50</v>
      </c>
      <c r="DE268" s="13" t="s">
        <v>50</v>
      </c>
      <c r="DF268" s="13" t="s">
        <v>50</v>
      </c>
      <c r="DG268" s="13" t="s">
        <v>50</v>
      </c>
      <c r="DH268" s="13" t="s">
        <v>50</v>
      </c>
      <c r="DI268" s="13" t="s">
        <v>50</v>
      </c>
      <c r="DJ268" s="13" t="s">
        <v>50</v>
      </c>
      <c r="DK268" s="13" t="s">
        <v>50</v>
      </c>
      <c r="DL268" s="13" t="s">
        <v>50</v>
      </c>
      <c r="DM268" s="13" t="s">
        <v>50</v>
      </c>
      <c r="DN268" s="13" t="s">
        <v>50</v>
      </c>
      <c r="DO268" s="13" t="s">
        <v>50</v>
      </c>
      <c r="DP268" s="13" t="s">
        <v>50</v>
      </c>
      <c r="DQ268" s="13" t="s">
        <v>50</v>
      </c>
      <c r="DR268" s="13" t="s">
        <v>50</v>
      </c>
      <c r="DS268" s="13" t="s">
        <v>50</v>
      </c>
      <c r="DT268" s="13" t="s">
        <v>50</v>
      </c>
      <c r="DU268" s="13" t="s">
        <v>50</v>
      </c>
      <c r="DV268" s="13" t="s">
        <v>50</v>
      </c>
      <c r="DW268" s="13" t="s">
        <v>50</v>
      </c>
      <c r="DX268" s="13" t="s">
        <v>50</v>
      </c>
      <c r="DY268" s="13" t="s">
        <v>50</v>
      </c>
      <c r="DZ268" s="13" t="s">
        <v>50</v>
      </c>
      <c r="EA268" s="13" t="s">
        <v>4521</v>
      </c>
      <c r="EB268" s="13" t="s">
        <v>50</v>
      </c>
      <c r="EC268" s="13" t="s">
        <v>50</v>
      </c>
      <c r="ED268" s="13" t="s">
        <v>50</v>
      </c>
      <c r="EE268" s="13" t="s">
        <v>50</v>
      </c>
      <c r="EF268" s="13" t="s">
        <v>50</v>
      </c>
      <c r="EG268" s="13" t="s">
        <v>50</v>
      </c>
      <c r="EH268" s="13" t="s">
        <v>50</v>
      </c>
      <c r="EI268" s="13" t="s">
        <v>50</v>
      </c>
      <c r="EJ268" s="13" t="s">
        <v>50</v>
      </c>
      <c r="EK268" s="13" t="s">
        <v>50</v>
      </c>
      <c r="EL268" s="99"/>
      <c r="EM268" s="99"/>
    </row>
    <row r="269" spans="1:143" s="13" customFormat="1" ht="15" x14ac:dyDescent="0.25">
      <c r="A269" s="30" t="s">
        <v>2748</v>
      </c>
      <c r="B269" s="97" t="s">
        <v>2531</v>
      </c>
      <c r="C269" s="98"/>
      <c r="D269" s="98">
        <v>17</v>
      </c>
      <c r="E269" s="98"/>
      <c r="F269" s="98"/>
      <c r="G269" s="93" t="s">
        <v>380</v>
      </c>
      <c r="H269" s="14" t="s">
        <v>5</v>
      </c>
      <c r="I269" s="14" t="s">
        <v>577</v>
      </c>
      <c r="J269" s="13" t="s">
        <v>50</v>
      </c>
      <c r="K269" s="13" t="s">
        <v>50</v>
      </c>
      <c r="L269" s="13" t="s">
        <v>50</v>
      </c>
      <c r="M269" s="13" t="s">
        <v>50</v>
      </c>
      <c r="N269" s="13" t="s">
        <v>50</v>
      </c>
      <c r="O269" s="47" t="s">
        <v>50</v>
      </c>
      <c r="P269" s="13" t="s">
        <v>50</v>
      </c>
      <c r="Q269" s="13" t="s">
        <v>50</v>
      </c>
      <c r="R269" s="13" t="s">
        <v>50</v>
      </c>
      <c r="S269" s="13" t="s">
        <v>50</v>
      </c>
      <c r="T269" s="13" t="s">
        <v>50</v>
      </c>
      <c r="U269" s="13" t="s">
        <v>50</v>
      </c>
      <c r="V269" s="13" t="s">
        <v>50</v>
      </c>
      <c r="W269" s="13" t="s">
        <v>50</v>
      </c>
      <c r="X269" s="13" t="s">
        <v>50</v>
      </c>
      <c r="Y269" s="13" t="s">
        <v>50</v>
      </c>
      <c r="Z269" s="13" t="s">
        <v>50</v>
      </c>
      <c r="AA269" s="13" t="s">
        <v>50</v>
      </c>
      <c r="AB269" s="13" t="s">
        <v>50</v>
      </c>
      <c r="AC269" s="13" t="s">
        <v>50</v>
      </c>
      <c r="AD269" s="13" t="s">
        <v>50</v>
      </c>
      <c r="AE269" s="13" t="s">
        <v>50</v>
      </c>
      <c r="AF269" s="13" t="s">
        <v>50</v>
      </c>
      <c r="AG269" s="13" t="s">
        <v>50</v>
      </c>
      <c r="AH269" s="13" t="s">
        <v>50</v>
      </c>
      <c r="AI269" s="13" t="s">
        <v>50</v>
      </c>
      <c r="AJ269" s="13" t="s">
        <v>50</v>
      </c>
      <c r="AK269" s="13" t="s">
        <v>50</v>
      </c>
      <c r="AL269" s="13" t="s">
        <v>50</v>
      </c>
      <c r="AM269" s="13" t="s">
        <v>50</v>
      </c>
      <c r="AN269" s="13" t="s">
        <v>50</v>
      </c>
      <c r="AO269" s="13" t="s">
        <v>4521</v>
      </c>
      <c r="AP269" s="13" t="s">
        <v>50</v>
      </c>
      <c r="AQ269" s="13" t="s">
        <v>50</v>
      </c>
      <c r="AR269" s="13" t="s">
        <v>50</v>
      </c>
      <c r="AS269" s="13" t="s">
        <v>50</v>
      </c>
      <c r="AT269" s="13" t="s">
        <v>50</v>
      </c>
      <c r="AU269" s="13" t="s">
        <v>50</v>
      </c>
      <c r="AV269" s="13" t="s">
        <v>50</v>
      </c>
      <c r="AW269" s="13" t="s">
        <v>50</v>
      </c>
      <c r="AX269" s="13" t="s">
        <v>50</v>
      </c>
      <c r="AY269" s="13" t="s">
        <v>50</v>
      </c>
      <c r="AZ269" s="13" t="s">
        <v>50</v>
      </c>
      <c r="BA269" s="13" t="s">
        <v>50</v>
      </c>
      <c r="BB269" s="13" t="s">
        <v>50</v>
      </c>
      <c r="BC269" s="13" t="s">
        <v>50</v>
      </c>
      <c r="BD269" s="13" t="s">
        <v>50</v>
      </c>
      <c r="BE269" s="13" t="s">
        <v>50</v>
      </c>
      <c r="BF269" s="13" t="s">
        <v>50</v>
      </c>
      <c r="BG269" s="13" t="s">
        <v>50</v>
      </c>
      <c r="BH269" s="13" t="s">
        <v>50</v>
      </c>
      <c r="BI269" s="13" t="s">
        <v>50</v>
      </c>
      <c r="BJ269" s="13" t="s">
        <v>50</v>
      </c>
      <c r="BK269" s="13" t="s">
        <v>50</v>
      </c>
      <c r="BL269" s="13" t="s">
        <v>50</v>
      </c>
      <c r="BM269" s="36" t="s">
        <v>50</v>
      </c>
      <c r="BN269" s="13" t="s">
        <v>50</v>
      </c>
      <c r="BO269" s="13" t="s">
        <v>50</v>
      </c>
      <c r="BP269" s="13" t="s">
        <v>50</v>
      </c>
      <c r="BQ269" s="13" t="s">
        <v>50</v>
      </c>
      <c r="BR269" s="13" t="s">
        <v>50</v>
      </c>
      <c r="BS269" s="13" t="s">
        <v>50</v>
      </c>
      <c r="BT269" s="13" t="s">
        <v>50</v>
      </c>
      <c r="BU269" s="13" t="s">
        <v>50</v>
      </c>
      <c r="BV269" s="13" t="s">
        <v>50</v>
      </c>
      <c r="BW269" s="13" t="s">
        <v>50</v>
      </c>
      <c r="BX269" s="13" t="s">
        <v>50</v>
      </c>
      <c r="BY269" s="13" t="s">
        <v>50</v>
      </c>
      <c r="BZ269" s="13" t="s">
        <v>50</v>
      </c>
      <c r="CA269" s="13" t="s">
        <v>50</v>
      </c>
      <c r="CB269" s="13" t="s">
        <v>50</v>
      </c>
      <c r="CC269" s="13" t="s">
        <v>50</v>
      </c>
      <c r="CD269" s="13" t="s">
        <v>50</v>
      </c>
      <c r="CE269" s="13" t="s">
        <v>50</v>
      </c>
      <c r="CF269" s="13" t="s">
        <v>50</v>
      </c>
      <c r="CG269" s="13" t="s">
        <v>50</v>
      </c>
      <c r="CH269" s="13" t="s">
        <v>50</v>
      </c>
      <c r="CI269" s="13" t="s">
        <v>50</v>
      </c>
      <c r="CJ269" s="13" t="s">
        <v>50</v>
      </c>
      <c r="CK269" s="13" t="s">
        <v>50</v>
      </c>
      <c r="CL269" s="13" t="s">
        <v>4522</v>
      </c>
      <c r="CM269" s="13" t="s">
        <v>50</v>
      </c>
      <c r="CN269" s="13" t="s">
        <v>50</v>
      </c>
      <c r="CO269" s="13" t="s">
        <v>50</v>
      </c>
      <c r="CP269" s="13" t="s">
        <v>50</v>
      </c>
      <c r="CQ269" s="13" t="s">
        <v>50</v>
      </c>
      <c r="CR269" s="13" t="s">
        <v>50</v>
      </c>
      <c r="CS269" s="13" t="s">
        <v>50</v>
      </c>
      <c r="CT269" s="13" t="s">
        <v>50</v>
      </c>
      <c r="CU269" s="13" t="s">
        <v>50</v>
      </c>
      <c r="CV269" s="13" t="s">
        <v>50</v>
      </c>
      <c r="CW269" s="13" t="s">
        <v>50</v>
      </c>
      <c r="CX269" s="13" t="s">
        <v>50</v>
      </c>
      <c r="CY269" s="13" t="s">
        <v>50</v>
      </c>
      <c r="CZ269" s="13" t="s">
        <v>50</v>
      </c>
      <c r="DA269" s="13" t="s">
        <v>50</v>
      </c>
      <c r="DB269" s="13" t="s">
        <v>50</v>
      </c>
      <c r="DC269" s="13" t="s">
        <v>50</v>
      </c>
      <c r="DD269" s="13" t="s">
        <v>50</v>
      </c>
      <c r="DE269" s="13" t="s">
        <v>50</v>
      </c>
      <c r="DF269" s="13" t="s">
        <v>50</v>
      </c>
      <c r="DG269" s="13" t="s">
        <v>50</v>
      </c>
      <c r="DH269" s="13" t="s">
        <v>50</v>
      </c>
      <c r="DI269" s="13" t="s">
        <v>50</v>
      </c>
      <c r="DJ269" s="13" t="s">
        <v>50</v>
      </c>
      <c r="DK269" s="13" t="s">
        <v>50</v>
      </c>
      <c r="DL269" s="13" t="s">
        <v>50</v>
      </c>
      <c r="DM269" s="13" t="s">
        <v>50</v>
      </c>
      <c r="DN269" s="13" t="s">
        <v>50</v>
      </c>
      <c r="DO269" s="13" t="s">
        <v>50</v>
      </c>
      <c r="DP269" s="13" t="s">
        <v>50</v>
      </c>
      <c r="DQ269" s="13" t="s">
        <v>50</v>
      </c>
      <c r="DR269" s="13" t="s">
        <v>50</v>
      </c>
      <c r="DS269" s="13" t="s">
        <v>50</v>
      </c>
      <c r="DT269" s="13" t="s">
        <v>50</v>
      </c>
      <c r="DU269" s="13" t="s">
        <v>50</v>
      </c>
      <c r="DV269" s="13" t="s">
        <v>50</v>
      </c>
      <c r="DW269" s="13" t="s">
        <v>50</v>
      </c>
      <c r="DX269" s="13" t="s">
        <v>50</v>
      </c>
      <c r="DY269" s="13" t="s">
        <v>50</v>
      </c>
      <c r="DZ269" s="13" t="s">
        <v>50</v>
      </c>
      <c r="EA269" s="13" t="s">
        <v>50</v>
      </c>
      <c r="EB269" s="13" t="s">
        <v>50</v>
      </c>
      <c r="EC269" s="13" t="s">
        <v>50</v>
      </c>
      <c r="ED269" s="13" t="s">
        <v>50</v>
      </c>
      <c r="EE269" s="13" t="s">
        <v>50</v>
      </c>
      <c r="EF269" s="13" t="s">
        <v>50</v>
      </c>
      <c r="EG269" s="13" t="s">
        <v>50</v>
      </c>
      <c r="EH269" s="13" t="s">
        <v>50</v>
      </c>
      <c r="EI269" s="13" t="s">
        <v>50</v>
      </c>
      <c r="EJ269" s="13" t="s">
        <v>50</v>
      </c>
      <c r="EK269" s="13" t="s">
        <v>50</v>
      </c>
      <c r="EL269" s="99"/>
      <c r="EM269" s="99"/>
    </row>
    <row r="270" spans="1:143" s="13" customFormat="1" ht="15" x14ac:dyDescent="0.25">
      <c r="A270" s="30" t="s">
        <v>2749</v>
      </c>
      <c r="B270" s="97" t="s">
        <v>1142</v>
      </c>
      <c r="C270" s="98"/>
      <c r="D270" s="98">
        <v>17</v>
      </c>
      <c r="E270" s="98"/>
      <c r="F270" s="98"/>
      <c r="G270" s="93" t="s">
        <v>381</v>
      </c>
      <c r="H270" s="14" t="s">
        <v>5</v>
      </c>
      <c r="I270" s="14" t="s">
        <v>577</v>
      </c>
      <c r="J270" s="13" t="s">
        <v>50</v>
      </c>
      <c r="K270" s="13" t="s">
        <v>50</v>
      </c>
      <c r="L270" s="13" t="s">
        <v>50</v>
      </c>
      <c r="M270" s="13" t="s">
        <v>50</v>
      </c>
      <c r="N270" s="13" t="s">
        <v>50</v>
      </c>
      <c r="O270" s="47" t="s">
        <v>50</v>
      </c>
      <c r="P270" s="13" t="s">
        <v>50</v>
      </c>
      <c r="Q270" s="13" t="s">
        <v>50</v>
      </c>
      <c r="R270" s="13" t="s">
        <v>50</v>
      </c>
      <c r="S270" s="13" t="s">
        <v>50</v>
      </c>
      <c r="T270" s="13" t="s">
        <v>50</v>
      </c>
      <c r="U270" s="13" t="s">
        <v>50</v>
      </c>
      <c r="V270" s="13" t="s">
        <v>50</v>
      </c>
      <c r="W270" s="13" t="s">
        <v>50</v>
      </c>
      <c r="X270" s="13" t="s">
        <v>50</v>
      </c>
      <c r="Y270" s="13" t="s">
        <v>50</v>
      </c>
      <c r="Z270" s="13" t="s">
        <v>50</v>
      </c>
      <c r="AA270" s="13" t="s">
        <v>50</v>
      </c>
      <c r="AB270" s="13" t="s">
        <v>50</v>
      </c>
      <c r="AC270" s="13" t="s">
        <v>50</v>
      </c>
      <c r="AD270" s="13" t="s">
        <v>50</v>
      </c>
      <c r="AE270" s="13" t="s">
        <v>50</v>
      </c>
      <c r="AF270" s="13" t="s">
        <v>50</v>
      </c>
      <c r="AG270" s="13" t="s">
        <v>50</v>
      </c>
      <c r="AH270" s="13" t="s">
        <v>50</v>
      </c>
      <c r="AI270" s="13" t="s">
        <v>50</v>
      </c>
      <c r="AJ270" s="13" t="s">
        <v>50</v>
      </c>
      <c r="AK270" s="13" t="s">
        <v>50</v>
      </c>
      <c r="AL270" s="13" t="s">
        <v>50</v>
      </c>
      <c r="AM270" s="13" t="s">
        <v>50</v>
      </c>
      <c r="AN270" s="13" t="s">
        <v>50</v>
      </c>
      <c r="AO270" s="13" t="s">
        <v>50</v>
      </c>
      <c r="AP270" s="13" t="s">
        <v>50</v>
      </c>
      <c r="AQ270" s="13" t="s">
        <v>50</v>
      </c>
      <c r="AR270" s="13" t="s">
        <v>50</v>
      </c>
      <c r="AS270" s="13" t="s">
        <v>50</v>
      </c>
      <c r="AT270" s="13" t="s">
        <v>50</v>
      </c>
      <c r="AU270" s="13" t="s">
        <v>50</v>
      </c>
      <c r="AV270" s="13" t="s">
        <v>50</v>
      </c>
      <c r="AW270" s="13" t="s">
        <v>50</v>
      </c>
      <c r="AX270" s="13" t="s">
        <v>50</v>
      </c>
      <c r="AY270" s="13" t="s">
        <v>50</v>
      </c>
      <c r="AZ270" s="13" t="s">
        <v>50</v>
      </c>
      <c r="BA270" s="13" t="s">
        <v>50</v>
      </c>
      <c r="BB270" s="13" t="s">
        <v>50</v>
      </c>
      <c r="BC270" s="13" t="s">
        <v>50</v>
      </c>
      <c r="BD270" s="13" t="s">
        <v>50</v>
      </c>
      <c r="BE270" s="13" t="s">
        <v>50</v>
      </c>
      <c r="BF270" s="13" t="s">
        <v>50</v>
      </c>
      <c r="BG270" s="13" t="s">
        <v>50</v>
      </c>
      <c r="BH270" s="13" t="s">
        <v>50</v>
      </c>
      <c r="BI270" s="13" t="s">
        <v>50</v>
      </c>
      <c r="BJ270" s="13" t="s">
        <v>50</v>
      </c>
      <c r="BK270" s="13" t="s">
        <v>50</v>
      </c>
      <c r="BL270" s="13" t="s">
        <v>50</v>
      </c>
      <c r="BM270" s="13" t="s">
        <v>50</v>
      </c>
      <c r="BN270" s="13" t="s">
        <v>50</v>
      </c>
      <c r="BO270" s="13" t="s">
        <v>50</v>
      </c>
      <c r="BP270" s="13" t="s">
        <v>50</v>
      </c>
      <c r="BQ270" s="13" t="s">
        <v>50</v>
      </c>
      <c r="BR270" s="13" t="s">
        <v>50</v>
      </c>
      <c r="BS270" s="13" t="s">
        <v>50</v>
      </c>
      <c r="BT270" s="13" t="s">
        <v>50</v>
      </c>
      <c r="BU270" s="13" t="s">
        <v>50</v>
      </c>
      <c r="BV270" s="13" t="s">
        <v>50</v>
      </c>
      <c r="BW270" s="13" t="s">
        <v>50</v>
      </c>
      <c r="BX270" s="13" t="s">
        <v>50</v>
      </c>
      <c r="BY270" s="13" t="s">
        <v>50</v>
      </c>
      <c r="BZ270" s="13" t="s">
        <v>50</v>
      </c>
      <c r="CA270" s="13" t="s">
        <v>50</v>
      </c>
      <c r="CB270" s="13" t="s">
        <v>50</v>
      </c>
      <c r="CC270" s="13" t="s">
        <v>50</v>
      </c>
      <c r="CD270" s="13" t="s">
        <v>50</v>
      </c>
      <c r="CE270" s="13" t="s">
        <v>50</v>
      </c>
      <c r="CF270" s="13" t="s">
        <v>50</v>
      </c>
      <c r="CG270" s="13" t="s">
        <v>50</v>
      </c>
      <c r="CH270" s="13" t="s">
        <v>50</v>
      </c>
      <c r="CI270" s="13" t="s">
        <v>50</v>
      </c>
      <c r="CJ270" s="13" t="s">
        <v>50</v>
      </c>
      <c r="CK270" s="13" t="s">
        <v>50</v>
      </c>
      <c r="CL270" s="13" t="s">
        <v>50</v>
      </c>
      <c r="CM270" s="13" t="s">
        <v>50</v>
      </c>
      <c r="CN270" s="13" t="s">
        <v>50</v>
      </c>
      <c r="CO270" s="13" t="s">
        <v>50</v>
      </c>
      <c r="CP270" s="13" t="s">
        <v>50</v>
      </c>
      <c r="CQ270" s="13" t="s">
        <v>50</v>
      </c>
      <c r="CR270" s="13" t="s">
        <v>50</v>
      </c>
      <c r="CS270" s="13" t="s">
        <v>50</v>
      </c>
      <c r="CT270" s="13" t="s">
        <v>50</v>
      </c>
      <c r="CU270" s="13" t="s">
        <v>50</v>
      </c>
      <c r="CV270" s="13" t="s">
        <v>50</v>
      </c>
      <c r="CW270" s="13" t="s">
        <v>50</v>
      </c>
      <c r="CX270" s="13" t="s">
        <v>50</v>
      </c>
      <c r="CY270" s="13" t="s">
        <v>50</v>
      </c>
      <c r="CZ270" s="13" t="s">
        <v>50</v>
      </c>
      <c r="DA270" s="13" t="s">
        <v>50</v>
      </c>
      <c r="DB270" s="13" t="s">
        <v>50</v>
      </c>
      <c r="DC270" s="13" t="s">
        <v>50</v>
      </c>
      <c r="DD270" s="13" t="s">
        <v>50</v>
      </c>
      <c r="DE270" s="13" t="s">
        <v>50</v>
      </c>
      <c r="DF270" s="13" t="s">
        <v>50</v>
      </c>
      <c r="DG270" s="13" t="s">
        <v>50</v>
      </c>
      <c r="DH270" s="13" t="s">
        <v>50</v>
      </c>
      <c r="DI270" s="13" t="s">
        <v>50</v>
      </c>
      <c r="DJ270" s="13" t="s">
        <v>50</v>
      </c>
      <c r="DK270" s="13" t="s">
        <v>50</v>
      </c>
      <c r="DL270" s="13" t="s">
        <v>50</v>
      </c>
      <c r="DM270" s="13" t="s">
        <v>50</v>
      </c>
      <c r="DN270" s="13" t="s">
        <v>50</v>
      </c>
      <c r="DO270" s="13" t="s">
        <v>50</v>
      </c>
      <c r="DP270" s="13" t="s">
        <v>50</v>
      </c>
      <c r="DQ270" s="13" t="s">
        <v>50</v>
      </c>
      <c r="DR270" s="13" t="s">
        <v>50</v>
      </c>
      <c r="DS270" s="13" t="s">
        <v>50</v>
      </c>
      <c r="DT270" s="13" t="s">
        <v>50</v>
      </c>
      <c r="DU270" s="13" t="s">
        <v>50</v>
      </c>
      <c r="DV270" s="13" t="s">
        <v>50</v>
      </c>
      <c r="DW270" s="13" t="s">
        <v>50</v>
      </c>
      <c r="DX270" s="13" t="s">
        <v>50</v>
      </c>
      <c r="DY270" s="13" t="s">
        <v>50</v>
      </c>
      <c r="DZ270" s="13" t="s">
        <v>50</v>
      </c>
      <c r="EA270" s="13" t="s">
        <v>50</v>
      </c>
      <c r="EB270" s="13" t="s">
        <v>50</v>
      </c>
      <c r="EC270" s="13" t="s">
        <v>50</v>
      </c>
      <c r="ED270" s="13" t="s">
        <v>50</v>
      </c>
      <c r="EE270" s="13" t="s">
        <v>50</v>
      </c>
      <c r="EF270" s="13" t="s">
        <v>50</v>
      </c>
      <c r="EG270" s="13" t="s">
        <v>50</v>
      </c>
      <c r="EH270" s="13" t="s">
        <v>50</v>
      </c>
      <c r="EI270" s="13" t="s">
        <v>50</v>
      </c>
      <c r="EJ270" s="13" t="s">
        <v>50</v>
      </c>
      <c r="EK270" s="13" t="s">
        <v>50</v>
      </c>
      <c r="EL270" s="99"/>
      <c r="EM270" s="99"/>
    </row>
    <row r="271" spans="1:143" s="13" customFormat="1" ht="15" x14ac:dyDescent="0.25">
      <c r="A271" s="30" t="s">
        <v>2750</v>
      </c>
      <c r="B271" s="97" t="s">
        <v>960</v>
      </c>
      <c r="C271" s="98"/>
      <c r="D271" s="98">
        <v>17</v>
      </c>
      <c r="E271" s="98"/>
      <c r="F271" s="98"/>
      <c r="G271" s="93" t="s">
        <v>382</v>
      </c>
      <c r="H271" s="14" t="s">
        <v>5</v>
      </c>
      <c r="I271" s="14" t="s">
        <v>577</v>
      </c>
      <c r="J271" s="13" t="s">
        <v>50</v>
      </c>
      <c r="K271" s="13" t="s">
        <v>50</v>
      </c>
      <c r="L271" s="13" t="s">
        <v>50</v>
      </c>
      <c r="M271" s="13" t="s">
        <v>50</v>
      </c>
      <c r="N271" s="13" t="s">
        <v>50</v>
      </c>
      <c r="O271" s="47" t="s">
        <v>50</v>
      </c>
      <c r="P271" s="13" t="s">
        <v>50</v>
      </c>
      <c r="Q271" s="13" t="s">
        <v>50</v>
      </c>
      <c r="R271" s="13" t="s">
        <v>50</v>
      </c>
      <c r="S271" s="13" t="s">
        <v>50</v>
      </c>
      <c r="T271" s="13" t="s">
        <v>50</v>
      </c>
      <c r="U271" s="13" t="s">
        <v>50</v>
      </c>
      <c r="V271" s="13" t="s">
        <v>50</v>
      </c>
      <c r="W271" s="13" t="s">
        <v>50</v>
      </c>
      <c r="X271" s="13" t="s">
        <v>50</v>
      </c>
      <c r="Y271" s="13" t="s">
        <v>50</v>
      </c>
      <c r="Z271" s="13" t="s">
        <v>50</v>
      </c>
      <c r="AA271" s="13" t="s">
        <v>50</v>
      </c>
      <c r="AB271" s="13" t="s">
        <v>50</v>
      </c>
      <c r="AC271" s="13" t="s">
        <v>50</v>
      </c>
      <c r="AD271" s="13" t="s">
        <v>50</v>
      </c>
      <c r="AE271" s="13" t="s">
        <v>50</v>
      </c>
      <c r="AF271" s="13" t="s">
        <v>50</v>
      </c>
      <c r="AG271" s="13" t="s">
        <v>50</v>
      </c>
      <c r="AH271" s="13" t="s">
        <v>50</v>
      </c>
      <c r="AI271" s="13" t="s">
        <v>50</v>
      </c>
      <c r="AJ271" s="13" t="s">
        <v>50</v>
      </c>
      <c r="AK271" s="13" t="s">
        <v>50</v>
      </c>
      <c r="AL271" s="13" t="s">
        <v>50</v>
      </c>
      <c r="AM271" s="13" t="s">
        <v>50</v>
      </c>
      <c r="AN271" s="13" t="s">
        <v>4521</v>
      </c>
      <c r="AO271" s="13" t="s">
        <v>4521</v>
      </c>
      <c r="AP271" s="13" t="s">
        <v>50</v>
      </c>
      <c r="AQ271" s="13" t="s">
        <v>50</v>
      </c>
      <c r="AR271" s="13" t="s">
        <v>50</v>
      </c>
      <c r="AS271" s="13" t="s">
        <v>50</v>
      </c>
      <c r="AT271" s="13" t="s">
        <v>50</v>
      </c>
      <c r="AU271" s="13" t="s">
        <v>50</v>
      </c>
      <c r="AV271" s="13" t="s">
        <v>50</v>
      </c>
      <c r="AW271" s="13" t="s">
        <v>50</v>
      </c>
      <c r="AX271" s="13" t="s">
        <v>50</v>
      </c>
      <c r="AY271" s="13" t="s">
        <v>50</v>
      </c>
      <c r="AZ271" s="13" t="s">
        <v>50</v>
      </c>
      <c r="BA271" s="13" t="s">
        <v>50</v>
      </c>
      <c r="BB271" s="13" t="s">
        <v>50</v>
      </c>
      <c r="BC271" s="13" t="s">
        <v>50</v>
      </c>
      <c r="BD271" s="13" t="s">
        <v>50</v>
      </c>
      <c r="BE271" s="13" t="s">
        <v>50</v>
      </c>
      <c r="BF271" s="13" t="s">
        <v>50</v>
      </c>
      <c r="BG271" s="13" t="s">
        <v>50</v>
      </c>
      <c r="BH271" s="13" t="s">
        <v>50</v>
      </c>
      <c r="BI271" s="13" t="s">
        <v>50</v>
      </c>
      <c r="BJ271" s="13" t="s">
        <v>50</v>
      </c>
      <c r="BK271" s="13" t="s">
        <v>50</v>
      </c>
      <c r="BL271" s="13" t="s">
        <v>50</v>
      </c>
      <c r="BM271" s="13" t="s">
        <v>50</v>
      </c>
      <c r="BN271" s="13" t="s">
        <v>50</v>
      </c>
      <c r="BO271" s="13" t="s">
        <v>50</v>
      </c>
      <c r="BP271" s="13" t="s">
        <v>50</v>
      </c>
      <c r="BQ271" s="13" t="s">
        <v>50</v>
      </c>
      <c r="BR271" s="13" t="s">
        <v>50</v>
      </c>
      <c r="BS271" s="13" t="s">
        <v>50</v>
      </c>
      <c r="BT271" s="13" t="s">
        <v>50</v>
      </c>
      <c r="BU271" s="13" t="s">
        <v>50</v>
      </c>
      <c r="BV271" s="13" t="s">
        <v>50</v>
      </c>
      <c r="BW271" s="13" t="s">
        <v>50</v>
      </c>
      <c r="BX271" s="13" t="s">
        <v>50</v>
      </c>
      <c r="BY271" s="13" t="s">
        <v>50</v>
      </c>
      <c r="BZ271" s="13" t="s">
        <v>50</v>
      </c>
      <c r="CA271" s="13" t="s">
        <v>50</v>
      </c>
      <c r="CB271" s="13" t="s">
        <v>50</v>
      </c>
      <c r="CC271" s="13" t="s">
        <v>50</v>
      </c>
      <c r="CD271" s="13" t="s">
        <v>50</v>
      </c>
      <c r="CE271" s="13" t="s">
        <v>50</v>
      </c>
      <c r="CF271" s="13" t="s">
        <v>50</v>
      </c>
      <c r="CG271" s="13" t="s">
        <v>50</v>
      </c>
      <c r="CH271" s="13" t="s">
        <v>50</v>
      </c>
      <c r="CI271" s="13" t="s">
        <v>50</v>
      </c>
      <c r="CJ271" s="13" t="s">
        <v>50</v>
      </c>
      <c r="CK271" s="13" t="s">
        <v>50</v>
      </c>
      <c r="CL271" s="13" t="s">
        <v>50</v>
      </c>
      <c r="CM271" s="13" t="s">
        <v>50</v>
      </c>
      <c r="CN271" s="13" t="s">
        <v>50</v>
      </c>
      <c r="CO271" s="13" t="s">
        <v>50</v>
      </c>
      <c r="CP271" s="13" t="s">
        <v>50</v>
      </c>
      <c r="CQ271" s="13" t="s">
        <v>50</v>
      </c>
      <c r="CR271" s="13" t="s">
        <v>50</v>
      </c>
      <c r="CS271" s="13" t="s">
        <v>50</v>
      </c>
      <c r="CT271" s="13" t="s">
        <v>50</v>
      </c>
      <c r="CU271" s="13" t="s">
        <v>50</v>
      </c>
      <c r="CV271" s="13" t="s">
        <v>50</v>
      </c>
      <c r="CW271" s="13" t="s">
        <v>50</v>
      </c>
      <c r="CX271" s="13" t="s">
        <v>50</v>
      </c>
      <c r="CY271" s="13" t="s">
        <v>50</v>
      </c>
      <c r="CZ271" s="13" t="s">
        <v>50</v>
      </c>
      <c r="DA271" s="13" t="s">
        <v>50</v>
      </c>
      <c r="DB271" s="13" t="s">
        <v>50</v>
      </c>
      <c r="DC271" s="13" t="s">
        <v>50</v>
      </c>
      <c r="DD271" s="13" t="s">
        <v>50</v>
      </c>
      <c r="DE271" s="13" t="s">
        <v>50</v>
      </c>
      <c r="DF271" s="13" t="s">
        <v>50</v>
      </c>
      <c r="DG271" s="13" t="s">
        <v>50</v>
      </c>
      <c r="DH271" s="13" t="s">
        <v>50</v>
      </c>
      <c r="DI271" s="13" t="s">
        <v>50</v>
      </c>
      <c r="DJ271" s="13" t="s">
        <v>50</v>
      </c>
      <c r="DK271" s="13" t="s">
        <v>50</v>
      </c>
      <c r="DL271" s="13" t="s">
        <v>50</v>
      </c>
      <c r="DM271" s="13" t="s">
        <v>50</v>
      </c>
      <c r="DN271" s="13" t="s">
        <v>50</v>
      </c>
      <c r="DO271" s="13" t="s">
        <v>50</v>
      </c>
      <c r="DP271" s="13" t="s">
        <v>50</v>
      </c>
      <c r="DQ271" s="13" t="s">
        <v>50</v>
      </c>
      <c r="DR271" s="13" t="s">
        <v>50</v>
      </c>
      <c r="DS271" s="13" t="s">
        <v>50</v>
      </c>
      <c r="DT271" s="13" t="s">
        <v>50</v>
      </c>
      <c r="DU271" s="13" t="s">
        <v>50</v>
      </c>
      <c r="DV271" s="13" t="s">
        <v>50</v>
      </c>
      <c r="DW271" s="13" t="s">
        <v>50</v>
      </c>
      <c r="DX271" s="13" t="s">
        <v>50</v>
      </c>
      <c r="DY271" s="13" t="s">
        <v>50</v>
      </c>
      <c r="DZ271" s="13" t="s">
        <v>50</v>
      </c>
      <c r="EA271" s="13" t="s">
        <v>50</v>
      </c>
      <c r="EB271" s="13" t="s">
        <v>50</v>
      </c>
      <c r="EC271" s="13" t="s">
        <v>50</v>
      </c>
      <c r="ED271" s="13" t="s">
        <v>50</v>
      </c>
      <c r="EE271" s="13" t="s">
        <v>50</v>
      </c>
      <c r="EF271" s="13" t="s">
        <v>50</v>
      </c>
      <c r="EG271" s="13" t="s">
        <v>50</v>
      </c>
      <c r="EH271" s="13" t="s">
        <v>50</v>
      </c>
      <c r="EI271" s="13" t="s">
        <v>50</v>
      </c>
      <c r="EJ271" s="13" t="s">
        <v>50</v>
      </c>
      <c r="EK271" s="13" t="s">
        <v>50</v>
      </c>
      <c r="EL271" s="99"/>
      <c r="EM271" s="99"/>
    </row>
    <row r="272" spans="1:143" s="13" customFormat="1" ht="15" x14ac:dyDescent="0.25">
      <c r="A272" s="30" t="s">
        <v>2751</v>
      </c>
      <c r="B272" s="97" t="s">
        <v>2532</v>
      </c>
      <c r="C272" s="98"/>
      <c r="D272" s="98">
        <v>17</v>
      </c>
      <c r="E272" s="98"/>
      <c r="F272" s="98"/>
      <c r="G272" s="93" t="s">
        <v>384</v>
      </c>
      <c r="H272" s="14" t="s">
        <v>5</v>
      </c>
      <c r="I272" s="14" t="s">
        <v>577</v>
      </c>
      <c r="J272" s="13" t="s">
        <v>50</v>
      </c>
      <c r="K272" s="13" t="s">
        <v>50</v>
      </c>
      <c r="L272" s="13" t="s">
        <v>50</v>
      </c>
      <c r="M272" s="13" t="s">
        <v>50</v>
      </c>
      <c r="N272" s="13" t="s">
        <v>50</v>
      </c>
      <c r="O272" s="47" t="s">
        <v>50</v>
      </c>
      <c r="P272" s="13" t="s">
        <v>50</v>
      </c>
      <c r="Q272" s="13" t="s">
        <v>50</v>
      </c>
      <c r="R272" s="13" t="s">
        <v>50</v>
      </c>
      <c r="S272" s="13" t="s">
        <v>50</v>
      </c>
      <c r="T272" s="13" t="s">
        <v>50</v>
      </c>
      <c r="U272" s="13" t="s">
        <v>50</v>
      </c>
      <c r="V272" s="13" t="s">
        <v>50</v>
      </c>
      <c r="W272" s="13" t="s">
        <v>50</v>
      </c>
      <c r="X272" s="13" t="s">
        <v>50</v>
      </c>
      <c r="Y272" s="13" t="s">
        <v>50</v>
      </c>
      <c r="Z272" s="13" t="s">
        <v>50</v>
      </c>
      <c r="AA272" s="13" t="s">
        <v>50</v>
      </c>
      <c r="AB272" s="13" t="s">
        <v>50</v>
      </c>
      <c r="AC272" s="13" t="s">
        <v>50</v>
      </c>
      <c r="AD272" s="13" t="s">
        <v>50</v>
      </c>
      <c r="AE272" s="13" t="s">
        <v>50</v>
      </c>
      <c r="AF272" s="13" t="s">
        <v>50</v>
      </c>
      <c r="AG272" s="13" t="s">
        <v>50</v>
      </c>
      <c r="AH272" s="13" t="s">
        <v>50</v>
      </c>
      <c r="AI272" s="13" t="s">
        <v>50</v>
      </c>
      <c r="AJ272" s="13" t="s">
        <v>50</v>
      </c>
      <c r="AK272" s="13" t="s">
        <v>50</v>
      </c>
      <c r="AL272" s="13" t="s">
        <v>50</v>
      </c>
      <c r="AM272" s="13" t="s">
        <v>50</v>
      </c>
      <c r="AN272" s="13" t="s">
        <v>4521</v>
      </c>
      <c r="AO272" s="13" t="s">
        <v>4521</v>
      </c>
      <c r="AP272" s="13" t="s">
        <v>50</v>
      </c>
      <c r="AQ272" s="13" t="s">
        <v>50</v>
      </c>
      <c r="AR272" s="13" t="s">
        <v>50</v>
      </c>
      <c r="AS272" s="13" t="s">
        <v>50</v>
      </c>
      <c r="AT272" s="13" t="s">
        <v>50</v>
      </c>
      <c r="AU272" s="13" t="s">
        <v>50</v>
      </c>
      <c r="AV272" s="13" t="s">
        <v>50</v>
      </c>
      <c r="AW272" s="13" t="s">
        <v>50</v>
      </c>
      <c r="AX272" s="13" t="s">
        <v>50</v>
      </c>
      <c r="AY272" s="13" t="s">
        <v>50</v>
      </c>
      <c r="AZ272" s="13" t="s">
        <v>50</v>
      </c>
      <c r="BA272" s="13" t="s">
        <v>50</v>
      </c>
      <c r="BB272" s="13" t="s">
        <v>50</v>
      </c>
      <c r="BC272" s="13" t="s">
        <v>50</v>
      </c>
      <c r="BD272" s="13" t="s">
        <v>50</v>
      </c>
      <c r="BE272" s="13" t="s">
        <v>50</v>
      </c>
      <c r="BF272" s="13" t="s">
        <v>50</v>
      </c>
      <c r="BG272" s="13" t="s">
        <v>50</v>
      </c>
      <c r="BH272" s="13" t="s">
        <v>50</v>
      </c>
      <c r="BI272" s="13" t="s">
        <v>50</v>
      </c>
      <c r="BJ272" s="13" t="s">
        <v>50</v>
      </c>
      <c r="BK272" s="13" t="s">
        <v>50</v>
      </c>
      <c r="BL272" s="13" t="s">
        <v>50</v>
      </c>
      <c r="BM272" s="13" t="s">
        <v>50</v>
      </c>
      <c r="BN272" s="13" t="s">
        <v>50</v>
      </c>
      <c r="BO272" s="13" t="s">
        <v>50</v>
      </c>
      <c r="BP272" s="13" t="s">
        <v>50</v>
      </c>
      <c r="BQ272" s="13" t="s">
        <v>50</v>
      </c>
      <c r="BR272" s="13" t="s">
        <v>50</v>
      </c>
      <c r="BS272" s="13" t="s">
        <v>50</v>
      </c>
      <c r="BT272" s="13" t="s">
        <v>50</v>
      </c>
      <c r="BU272" s="13" t="s">
        <v>50</v>
      </c>
      <c r="BV272" s="13" t="s">
        <v>50</v>
      </c>
      <c r="BW272" s="13" t="s">
        <v>50</v>
      </c>
      <c r="BX272" s="13" t="s">
        <v>50</v>
      </c>
      <c r="BY272" s="13" t="s">
        <v>50</v>
      </c>
      <c r="BZ272" s="13" t="s">
        <v>50</v>
      </c>
      <c r="CA272" s="13" t="s">
        <v>50</v>
      </c>
      <c r="CB272" s="13" t="s">
        <v>50</v>
      </c>
      <c r="CC272" s="13" t="s">
        <v>50</v>
      </c>
      <c r="CD272" s="13" t="s">
        <v>50</v>
      </c>
      <c r="CE272" s="13" t="s">
        <v>50</v>
      </c>
      <c r="CF272" s="13" t="s">
        <v>50</v>
      </c>
      <c r="CG272" s="13" t="s">
        <v>50</v>
      </c>
      <c r="CH272" s="13" t="s">
        <v>50</v>
      </c>
      <c r="CI272" s="13" t="s">
        <v>50</v>
      </c>
      <c r="CJ272" s="13" t="s">
        <v>50</v>
      </c>
      <c r="CK272" s="13" t="s">
        <v>50</v>
      </c>
      <c r="CL272" s="13" t="s">
        <v>50</v>
      </c>
      <c r="CM272" s="13" t="s">
        <v>50</v>
      </c>
      <c r="CN272" s="13" t="s">
        <v>50</v>
      </c>
      <c r="CO272" s="13" t="s">
        <v>50</v>
      </c>
      <c r="CP272" s="13" t="s">
        <v>50</v>
      </c>
      <c r="CQ272" s="13" t="s">
        <v>50</v>
      </c>
      <c r="CR272" s="13" t="s">
        <v>50</v>
      </c>
      <c r="CS272" s="13" t="s">
        <v>50</v>
      </c>
      <c r="CT272" s="13" t="s">
        <v>50</v>
      </c>
      <c r="CU272" s="13" t="s">
        <v>50</v>
      </c>
      <c r="CV272" s="13" t="s">
        <v>50</v>
      </c>
      <c r="CW272" s="13" t="s">
        <v>50</v>
      </c>
      <c r="CX272" s="13" t="s">
        <v>50</v>
      </c>
      <c r="CY272" s="13" t="s">
        <v>50</v>
      </c>
      <c r="CZ272" s="13" t="s">
        <v>50</v>
      </c>
      <c r="DA272" s="13" t="s">
        <v>4522</v>
      </c>
      <c r="DB272" s="13" t="s">
        <v>50</v>
      </c>
      <c r="DC272" s="13" t="s">
        <v>50</v>
      </c>
      <c r="DD272" s="13" t="s">
        <v>50</v>
      </c>
      <c r="DE272" s="13" t="s">
        <v>50</v>
      </c>
      <c r="DF272" s="13" t="s">
        <v>50</v>
      </c>
      <c r="DG272" s="13" t="s">
        <v>50</v>
      </c>
      <c r="DH272" s="13" t="s">
        <v>50</v>
      </c>
      <c r="DI272" s="13" t="s">
        <v>50</v>
      </c>
      <c r="DJ272" s="13" t="s">
        <v>50</v>
      </c>
      <c r="DK272" s="13" t="s">
        <v>50</v>
      </c>
      <c r="DL272" s="13" t="s">
        <v>50</v>
      </c>
      <c r="DM272" s="13" t="s">
        <v>50</v>
      </c>
      <c r="DN272" s="13" t="s">
        <v>50</v>
      </c>
      <c r="DO272" s="13" t="s">
        <v>50</v>
      </c>
      <c r="DP272" s="13" t="s">
        <v>50</v>
      </c>
      <c r="DQ272" s="13" t="s">
        <v>50</v>
      </c>
      <c r="DR272" s="13" t="s">
        <v>50</v>
      </c>
      <c r="DS272" s="13" t="s">
        <v>50</v>
      </c>
      <c r="DT272" s="13" t="s">
        <v>50</v>
      </c>
      <c r="DU272" s="13" t="s">
        <v>50</v>
      </c>
      <c r="DV272" s="13" t="s">
        <v>50</v>
      </c>
      <c r="DW272" s="13" t="s">
        <v>50</v>
      </c>
      <c r="DX272" s="13" t="s">
        <v>50</v>
      </c>
      <c r="DY272" s="13" t="s">
        <v>50</v>
      </c>
      <c r="DZ272" s="13" t="s">
        <v>50</v>
      </c>
      <c r="EA272" s="13" t="s">
        <v>50</v>
      </c>
      <c r="EB272" s="13" t="s">
        <v>50</v>
      </c>
      <c r="EC272" s="13" t="s">
        <v>50</v>
      </c>
      <c r="ED272" s="13" t="s">
        <v>50</v>
      </c>
      <c r="EE272" s="13" t="s">
        <v>50</v>
      </c>
      <c r="EF272" s="13" t="s">
        <v>50</v>
      </c>
      <c r="EG272" s="13" t="s">
        <v>50</v>
      </c>
      <c r="EH272" s="13" t="s">
        <v>50</v>
      </c>
      <c r="EI272" s="13" t="s">
        <v>50</v>
      </c>
      <c r="EJ272" s="13" t="s">
        <v>50</v>
      </c>
      <c r="EK272" s="13" t="s">
        <v>50</v>
      </c>
      <c r="EL272" s="99"/>
      <c r="EM272" s="99"/>
    </row>
    <row r="273" spans="1:143" s="13" customFormat="1" ht="15" x14ac:dyDescent="0.25">
      <c r="A273" s="30" t="s">
        <v>2752</v>
      </c>
      <c r="B273" s="97" t="s">
        <v>2533</v>
      </c>
      <c r="C273" s="98"/>
      <c r="D273" s="98">
        <v>17</v>
      </c>
      <c r="E273" s="98"/>
      <c r="F273" s="98"/>
      <c r="G273" s="93" t="s">
        <v>383</v>
      </c>
      <c r="H273" s="14" t="s">
        <v>5</v>
      </c>
      <c r="I273" s="14" t="s">
        <v>577</v>
      </c>
      <c r="J273" s="13" t="s">
        <v>50</v>
      </c>
      <c r="K273" s="13" t="s">
        <v>50</v>
      </c>
      <c r="L273" s="13" t="s">
        <v>50</v>
      </c>
      <c r="M273" s="13" t="s">
        <v>50</v>
      </c>
      <c r="N273" s="13" t="s">
        <v>50</v>
      </c>
      <c r="O273" s="47" t="s">
        <v>50</v>
      </c>
      <c r="P273" s="13" t="s">
        <v>50</v>
      </c>
      <c r="Q273" s="13" t="s">
        <v>50</v>
      </c>
      <c r="R273" s="13" t="s">
        <v>50</v>
      </c>
      <c r="S273" s="13" t="s">
        <v>50</v>
      </c>
      <c r="T273" s="13" t="s">
        <v>50</v>
      </c>
      <c r="U273" s="13" t="s">
        <v>50</v>
      </c>
      <c r="V273" s="13" t="s">
        <v>50</v>
      </c>
      <c r="W273" s="13" t="s">
        <v>50</v>
      </c>
      <c r="X273" s="13" t="s">
        <v>50</v>
      </c>
      <c r="Y273" s="13" t="s">
        <v>50</v>
      </c>
      <c r="Z273" s="13" t="s">
        <v>50</v>
      </c>
      <c r="AA273" s="13" t="s">
        <v>50</v>
      </c>
      <c r="AB273" s="13" t="s">
        <v>50</v>
      </c>
      <c r="AC273" s="13" t="s">
        <v>50</v>
      </c>
      <c r="AD273" s="13" t="s">
        <v>50</v>
      </c>
      <c r="AE273" s="13" t="s">
        <v>50</v>
      </c>
      <c r="AF273" s="13" t="s">
        <v>50</v>
      </c>
      <c r="AG273" s="13" t="s">
        <v>50</v>
      </c>
      <c r="AH273" s="13" t="s">
        <v>50</v>
      </c>
      <c r="AI273" s="13" t="s">
        <v>50</v>
      </c>
      <c r="AJ273" s="13" t="s">
        <v>50</v>
      </c>
      <c r="AK273" s="13" t="s">
        <v>50</v>
      </c>
      <c r="AL273" s="13" t="s">
        <v>50</v>
      </c>
      <c r="AM273" s="13" t="s">
        <v>50</v>
      </c>
      <c r="AN273" s="13" t="s">
        <v>50</v>
      </c>
      <c r="AO273" s="13" t="s">
        <v>4521</v>
      </c>
      <c r="AP273" s="13" t="s">
        <v>50</v>
      </c>
      <c r="AQ273" s="13" t="s">
        <v>50</v>
      </c>
      <c r="AR273" s="13" t="s">
        <v>50</v>
      </c>
      <c r="AS273" s="13" t="s">
        <v>50</v>
      </c>
      <c r="AT273" s="13" t="s">
        <v>50</v>
      </c>
      <c r="AU273" s="13" t="s">
        <v>50</v>
      </c>
      <c r="AV273" s="13" t="s">
        <v>50</v>
      </c>
      <c r="AW273" s="13" t="s">
        <v>50</v>
      </c>
      <c r="AX273" s="13" t="s">
        <v>50</v>
      </c>
      <c r="AY273" s="13" t="s">
        <v>50</v>
      </c>
      <c r="AZ273" s="13" t="s">
        <v>50</v>
      </c>
      <c r="BA273" s="13" t="s">
        <v>50</v>
      </c>
      <c r="BB273" s="13" t="s">
        <v>50</v>
      </c>
      <c r="BC273" s="13" t="s">
        <v>50</v>
      </c>
      <c r="BD273" s="13" t="s">
        <v>50</v>
      </c>
      <c r="BE273" s="13" t="s">
        <v>50</v>
      </c>
      <c r="BF273" s="13" t="s">
        <v>50</v>
      </c>
      <c r="BG273" s="13" t="s">
        <v>50</v>
      </c>
      <c r="BH273" s="13" t="s">
        <v>50</v>
      </c>
      <c r="BI273" s="13" t="s">
        <v>50</v>
      </c>
      <c r="BJ273" s="13" t="s">
        <v>50</v>
      </c>
      <c r="BK273" s="13" t="s">
        <v>50</v>
      </c>
      <c r="BL273" s="13" t="s">
        <v>50</v>
      </c>
      <c r="BM273" s="13" t="s">
        <v>50</v>
      </c>
      <c r="BN273" s="13" t="s">
        <v>50</v>
      </c>
      <c r="BO273" s="13" t="s">
        <v>50</v>
      </c>
      <c r="BP273" s="13" t="s">
        <v>50</v>
      </c>
      <c r="BQ273" s="13" t="s">
        <v>50</v>
      </c>
      <c r="BR273" s="13" t="s">
        <v>50</v>
      </c>
      <c r="BS273" s="13" t="s">
        <v>50</v>
      </c>
      <c r="BT273" s="13" t="s">
        <v>50</v>
      </c>
      <c r="BU273" s="13" t="s">
        <v>50</v>
      </c>
      <c r="BV273" s="13" t="s">
        <v>50</v>
      </c>
      <c r="BW273" s="13" t="s">
        <v>50</v>
      </c>
      <c r="BX273" s="13" t="s">
        <v>50</v>
      </c>
      <c r="BY273" s="13" t="s">
        <v>50</v>
      </c>
      <c r="BZ273" s="13" t="s">
        <v>50</v>
      </c>
      <c r="CA273" s="13" t="s">
        <v>50</v>
      </c>
      <c r="CB273" s="13" t="s">
        <v>50</v>
      </c>
      <c r="CC273" s="13" t="s">
        <v>50</v>
      </c>
      <c r="CD273" s="13" t="s">
        <v>50</v>
      </c>
      <c r="CE273" s="13" t="s">
        <v>50</v>
      </c>
      <c r="CF273" s="13" t="s">
        <v>50</v>
      </c>
      <c r="CG273" s="13" t="s">
        <v>50</v>
      </c>
      <c r="CH273" s="13" t="s">
        <v>50</v>
      </c>
      <c r="CI273" s="13" t="s">
        <v>50</v>
      </c>
      <c r="CJ273" s="13" t="s">
        <v>50</v>
      </c>
      <c r="CK273" s="13" t="s">
        <v>4521</v>
      </c>
      <c r="CL273" s="13" t="s">
        <v>50</v>
      </c>
      <c r="CM273" s="13" t="s">
        <v>50</v>
      </c>
      <c r="CN273" s="13" t="s">
        <v>50</v>
      </c>
      <c r="CO273" s="13" t="s">
        <v>50</v>
      </c>
      <c r="CP273" s="13" t="s">
        <v>50</v>
      </c>
      <c r="CQ273" s="13" t="s">
        <v>50</v>
      </c>
      <c r="CR273" s="13" t="s">
        <v>50</v>
      </c>
      <c r="CS273" s="13" t="s">
        <v>50</v>
      </c>
      <c r="CT273" s="13" t="s">
        <v>50</v>
      </c>
      <c r="CU273" s="13" t="s">
        <v>50</v>
      </c>
      <c r="CV273" s="13" t="s">
        <v>50</v>
      </c>
      <c r="CW273" s="13" t="s">
        <v>50</v>
      </c>
      <c r="CX273" s="13" t="s">
        <v>50</v>
      </c>
      <c r="CY273" s="13" t="s">
        <v>50</v>
      </c>
      <c r="CZ273" s="13" t="s">
        <v>50</v>
      </c>
      <c r="DA273" s="13" t="s">
        <v>50</v>
      </c>
      <c r="DB273" s="13" t="s">
        <v>50</v>
      </c>
      <c r="DC273" s="13" t="s">
        <v>50</v>
      </c>
      <c r="DD273" s="13" t="s">
        <v>50</v>
      </c>
      <c r="DE273" s="13" t="s">
        <v>50</v>
      </c>
      <c r="DF273" s="13" t="s">
        <v>50</v>
      </c>
      <c r="DG273" s="13" t="s">
        <v>50</v>
      </c>
      <c r="DH273" s="13" t="s">
        <v>50</v>
      </c>
      <c r="DI273" s="13" t="s">
        <v>4522</v>
      </c>
      <c r="DJ273" s="13" t="s">
        <v>50</v>
      </c>
      <c r="DK273" s="13" t="s">
        <v>50</v>
      </c>
      <c r="DL273" s="13" t="s">
        <v>50</v>
      </c>
      <c r="DM273" s="13" t="s">
        <v>50</v>
      </c>
      <c r="DN273" s="13" t="s">
        <v>50</v>
      </c>
      <c r="DO273" s="13" t="s">
        <v>50</v>
      </c>
      <c r="DP273" s="13" t="s">
        <v>50</v>
      </c>
      <c r="DQ273" s="13" t="s">
        <v>50</v>
      </c>
      <c r="DR273" s="13" t="s">
        <v>50</v>
      </c>
      <c r="DS273" s="13" t="s">
        <v>50</v>
      </c>
      <c r="DT273" s="13" t="s">
        <v>50</v>
      </c>
      <c r="DU273" s="13" t="s">
        <v>50</v>
      </c>
      <c r="DV273" s="13" t="s">
        <v>50</v>
      </c>
      <c r="DW273" s="13" t="s">
        <v>50</v>
      </c>
      <c r="DX273" s="13" t="s">
        <v>50</v>
      </c>
      <c r="DY273" s="13" t="s">
        <v>50</v>
      </c>
      <c r="DZ273" s="13" t="s">
        <v>50</v>
      </c>
      <c r="EA273" s="13" t="s">
        <v>50</v>
      </c>
      <c r="EB273" s="13" t="s">
        <v>50</v>
      </c>
      <c r="EC273" s="13" t="s">
        <v>50</v>
      </c>
      <c r="ED273" s="13" t="s">
        <v>50</v>
      </c>
      <c r="EE273" s="13" t="s">
        <v>50</v>
      </c>
      <c r="EF273" s="13" t="s">
        <v>50</v>
      </c>
      <c r="EG273" s="13" t="s">
        <v>50</v>
      </c>
      <c r="EH273" s="13" t="s">
        <v>50</v>
      </c>
      <c r="EI273" s="13" t="s">
        <v>50</v>
      </c>
      <c r="EJ273" s="13" t="s">
        <v>50</v>
      </c>
      <c r="EK273" s="13" t="s">
        <v>50</v>
      </c>
      <c r="EL273" s="99"/>
      <c r="EM273" s="99"/>
    </row>
    <row r="274" spans="1:143" s="13" customFormat="1" ht="15" x14ac:dyDescent="0.25">
      <c r="A274" s="30" t="s">
        <v>2753</v>
      </c>
      <c r="B274" s="97" t="s">
        <v>2534</v>
      </c>
      <c r="C274" s="98"/>
      <c r="D274" s="98">
        <v>17</v>
      </c>
      <c r="E274" s="98"/>
      <c r="F274" s="98"/>
      <c r="G274" s="93" t="s">
        <v>4302</v>
      </c>
      <c r="H274" s="14" t="s">
        <v>5</v>
      </c>
      <c r="I274" s="14" t="s">
        <v>577</v>
      </c>
      <c r="J274" s="13" t="s">
        <v>50</v>
      </c>
      <c r="K274" s="13" t="s">
        <v>50</v>
      </c>
      <c r="L274" s="13" t="s">
        <v>50</v>
      </c>
      <c r="M274" s="13" t="s">
        <v>50</v>
      </c>
      <c r="N274" s="13" t="s">
        <v>50</v>
      </c>
      <c r="O274" s="47" t="s">
        <v>50</v>
      </c>
      <c r="P274" s="13" t="s">
        <v>50</v>
      </c>
      <c r="Q274" s="13" t="s">
        <v>50</v>
      </c>
      <c r="R274" s="13" t="s">
        <v>50</v>
      </c>
      <c r="S274" s="13" t="s">
        <v>50</v>
      </c>
      <c r="T274" s="13" t="s">
        <v>50</v>
      </c>
      <c r="U274" s="13" t="s">
        <v>50</v>
      </c>
      <c r="V274" s="13" t="s">
        <v>50</v>
      </c>
      <c r="W274" s="13" t="s">
        <v>50</v>
      </c>
      <c r="X274" s="13" t="s">
        <v>50</v>
      </c>
      <c r="Y274" s="13" t="s">
        <v>50</v>
      </c>
      <c r="Z274" s="13" t="s">
        <v>50</v>
      </c>
      <c r="AA274" s="13" t="s">
        <v>50</v>
      </c>
      <c r="AB274" s="13" t="s">
        <v>50</v>
      </c>
      <c r="AC274" s="13" t="s">
        <v>50</v>
      </c>
      <c r="AD274" s="13" t="s">
        <v>50</v>
      </c>
      <c r="AE274" s="13" t="s">
        <v>50</v>
      </c>
      <c r="AF274" s="13" t="s">
        <v>50</v>
      </c>
      <c r="AG274" s="13" t="s">
        <v>50</v>
      </c>
      <c r="AH274" s="13" t="s">
        <v>50</v>
      </c>
      <c r="AI274" s="13" t="s">
        <v>50</v>
      </c>
      <c r="AJ274" s="13" t="s">
        <v>50</v>
      </c>
      <c r="AK274" s="13" t="s">
        <v>50</v>
      </c>
      <c r="AL274" s="13" t="s">
        <v>50</v>
      </c>
      <c r="AM274" s="13" t="s">
        <v>50</v>
      </c>
      <c r="AN274" s="13" t="s">
        <v>50</v>
      </c>
      <c r="AO274" s="13" t="s">
        <v>50</v>
      </c>
      <c r="AP274" s="13" t="s">
        <v>50</v>
      </c>
      <c r="AQ274" s="13" t="s">
        <v>50</v>
      </c>
      <c r="AR274" s="13" t="s">
        <v>50</v>
      </c>
      <c r="AS274" s="13" t="s">
        <v>50</v>
      </c>
      <c r="AT274" s="13" t="s">
        <v>50</v>
      </c>
      <c r="AU274" s="13" t="s">
        <v>50</v>
      </c>
      <c r="AV274" s="13" t="s">
        <v>50</v>
      </c>
      <c r="AW274" s="13" t="s">
        <v>50</v>
      </c>
      <c r="AX274" s="13" t="s">
        <v>50</v>
      </c>
      <c r="AY274" s="13" t="s">
        <v>50</v>
      </c>
      <c r="AZ274" s="13" t="s">
        <v>50</v>
      </c>
      <c r="BA274" s="13" t="s">
        <v>50</v>
      </c>
      <c r="BB274" s="13" t="s">
        <v>50</v>
      </c>
      <c r="BC274" s="13" t="s">
        <v>50</v>
      </c>
      <c r="BD274" s="13" t="s">
        <v>50</v>
      </c>
      <c r="BE274" s="13" t="s">
        <v>50</v>
      </c>
      <c r="BF274" s="13" t="s">
        <v>50</v>
      </c>
      <c r="BG274" s="13" t="s">
        <v>50</v>
      </c>
      <c r="BH274" s="13" t="s">
        <v>50</v>
      </c>
      <c r="BI274" s="13" t="s">
        <v>50</v>
      </c>
      <c r="BJ274" s="13" t="s">
        <v>50</v>
      </c>
      <c r="BK274" s="13" t="s">
        <v>50</v>
      </c>
      <c r="BL274" s="13" t="s">
        <v>50</v>
      </c>
      <c r="BM274" s="13" t="s">
        <v>50</v>
      </c>
      <c r="BN274" s="13" t="s">
        <v>50</v>
      </c>
      <c r="BO274" s="13" t="s">
        <v>50</v>
      </c>
      <c r="BP274" s="13" t="s">
        <v>50</v>
      </c>
      <c r="BQ274" s="13" t="s">
        <v>50</v>
      </c>
      <c r="BR274" s="13" t="s">
        <v>50</v>
      </c>
      <c r="BS274" s="13" t="s">
        <v>50</v>
      </c>
      <c r="BT274" s="13" t="s">
        <v>50</v>
      </c>
      <c r="BU274" s="13" t="s">
        <v>50</v>
      </c>
      <c r="BV274" s="13" t="s">
        <v>50</v>
      </c>
      <c r="BW274" s="13" t="s">
        <v>50</v>
      </c>
      <c r="BX274" s="13" t="s">
        <v>50</v>
      </c>
      <c r="BY274" s="13" t="s">
        <v>50</v>
      </c>
      <c r="BZ274" s="13" t="s">
        <v>50</v>
      </c>
      <c r="CA274" s="13" t="s">
        <v>50</v>
      </c>
      <c r="CB274" s="13" t="s">
        <v>50</v>
      </c>
      <c r="CC274" s="13" t="s">
        <v>50</v>
      </c>
      <c r="CD274" s="13" t="s">
        <v>50</v>
      </c>
      <c r="CE274" s="13" t="s">
        <v>50</v>
      </c>
      <c r="CF274" s="13" t="s">
        <v>50</v>
      </c>
      <c r="CG274" s="13" t="s">
        <v>50</v>
      </c>
      <c r="CH274" s="13" t="s">
        <v>50</v>
      </c>
      <c r="CI274" s="13" t="s">
        <v>50</v>
      </c>
      <c r="CJ274" s="13" t="s">
        <v>50</v>
      </c>
      <c r="CK274" s="13" t="s">
        <v>50</v>
      </c>
      <c r="CL274" s="13" t="s">
        <v>50</v>
      </c>
      <c r="CM274" s="13" t="s">
        <v>50</v>
      </c>
      <c r="CN274" s="13" t="s">
        <v>50</v>
      </c>
      <c r="CO274" s="13" t="s">
        <v>50</v>
      </c>
      <c r="CP274" s="13" t="s">
        <v>50</v>
      </c>
      <c r="CQ274" s="13" t="s">
        <v>50</v>
      </c>
      <c r="CR274" s="13" t="s">
        <v>50</v>
      </c>
      <c r="CS274" s="13" t="s">
        <v>50</v>
      </c>
      <c r="CT274" s="13" t="s">
        <v>50</v>
      </c>
      <c r="CU274" s="13" t="s">
        <v>50</v>
      </c>
      <c r="CV274" s="13" t="s">
        <v>50</v>
      </c>
      <c r="CW274" s="13" t="s">
        <v>50</v>
      </c>
      <c r="CX274" s="13" t="s">
        <v>50</v>
      </c>
      <c r="CY274" s="13" t="s">
        <v>50</v>
      </c>
      <c r="CZ274" s="13" t="s">
        <v>50</v>
      </c>
      <c r="DA274" s="13" t="s">
        <v>50</v>
      </c>
      <c r="DB274" s="13" t="s">
        <v>50</v>
      </c>
      <c r="DC274" s="13" t="s">
        <v>50</v>
      </c>
      <c r="DD274" s="13" t="s">
        <v>50</v>
      </c>
      <c r="DE274" s="13" t="s">
        <v>50</v>
      </c>
      <c r="DF274" s="13" t="s">
        <v>50</v>
      </c>
      <c r="DG274" s="13" t="s">
        <v>50</v>
      </c>
      <c r="DH274" s="13" t="s">
        <v>50</v>
      </c>
      <c r="DI274" s="13" t="s">
        <v>50</v>
      </c>
      <c r="DJ274" s="13" t="s">
        <v>50</v>
      </c>
      <c r="DK274" s="13" t="s">
        <v>50</v>
      </c>
      <c r="DL274" s="13" t="s">
        <v>50</v>
      </c>
      <c r="DM274" s="13" t="s">
        <v>50</v>
      </c>
      <c r="DN274" s="13" t="s">
        <v>50</v>
      </c>
      <c r="DO274" s="13" t="s">
        <v>50</v>
      </c>
      <c r="DP274" s="13" t="s">
        <v>50</v>
      </c>
      <c r="DQ274" s="13" t="s">
        <v>50</v>
      </c>
      <c r="DR274" s="13" t="s">
        <v>50</v>
      </c>
      <c r="DS274" s="13" t="s">
        <v>50</v>
      </c>
      <c r="DT274" s="13" t="s">
        <v>50</v>
      </c>
      <c r="DU274" s="13" t="s">
        <v>50</v>
      </c>
      <c r="DV274" s="13" t="s">
        <v>50</v>
      </c>
      <c r="DW274" s="13" t="s">
        <v>50</v>
      </c>
      <c r="DX274" s="13" t="s">
        <v>50</v>
      </c>
      <c r="DY274" s="13" t="s">
        <v>50</v>
      </c>
      <c r="DZ274" s="13" t="s">
        <v>50</v>
      </c>
      <c r="EA274" s="13" t="s">
        <v>50</v>
      </c>
      <c r="EB274" s="13" t="s">
        <v>50</v>
      </c>
      <c r="EC274" s="13" t="s">
        <v>50</v>
      </c>
      <c r="ED274" s="13" t="s">
        <v>50</v>
      </c>
      <c r="EE274" s="13" t="s">
        <v>50</v>
      </c>
      <c r="EF274" s="13" t="s">
        <v>50</v>
      </c>
      <c r="EG274" s="13" t="s">
        <v>50</v>
      </c>
      <c r="EH274" s="13" t="s">
        <v>50</v>
      </c>
      <c r="EI274" s="13" t="s">
        <v>50</v>
      </c>
      <c r="EJ274" s="13" t="s">
        <v>50</v>
      </c>
      <c r="EK274" s="13" t="s">
        <v>50</v>
      </c>
      <c r="EL274" s="99"/>
      <c r="EM274" s="99"/>
    </row>
    <row r="275" spans="1:143" s="13" customFormat="1" ht="15" x14ac:dyDescent="0.25">
      <c r="A275" s="30" t="s">
        <v>2754</v>
      </c>
      <c r="B275" s="97" t="s">
        <v>2535</v>
      </c>
      <c r="C275" s="98"/>
      <c r="D275" s="98">
        <v>17</v>
      </c>
      <c r="E275" s="98"/>
      <c r="F275" s="98"/>
      <c r="G275" s="93" t="s">
        <v>391</v>
      </c>
      <c r="H275" s="14" t="s">
        <v>5</v>
      </c>
      <c r="I275" s="14" t="s">
        <v>577</v>
      </c>
      <c r="J275" s="13" t="s">
        <v>50</v>
      </c>
      <c r="K275" s="13" t="s">
        <v>50</v>
      </c>
      <c r="L275" s="13" t="s">
        <v>50</v>
      </c>
      <c r="M275" s="13" t="s">
        <v>50</v>
      </c>
      <c r="N275" s="13" t="s">
        <v>50</v>
      </c>
      <c r="O275" s="47" t="s">
        <v>50</v>
      </c>
      <c r="P275" s="13" t="s">
        <v>50</v>
      </c>
      <c r="Q275" s="13" t="s">
        <v>50</v>
      </c>
      <c r="R275" s="13" t="s">
        <v>50</v>
      </c>
      <c r="S275" s="13" t="s">
        <v>50</v>
      </c>
      <c r="T275" s="13" t="s">
        <v>50</v>
      </c>
      <c r="U275" s="13" t="s">
        <v>50</v>
      </c>
      <c r="V275" s="13" t="s">
        <v>50</v>
      </c>
      <c r="W275" s="13" t="s">
        <v>50</v>
      </c>
      <c r="X275" s="13" t="s">
        <v>50</v>
      </c>
      <c r="Y275" s="13" t="s">
        <v>50</v>
      </c>
      <c r="Z275" s="13" t="s">
        <v>50</v>
      </c>
      <c r="AA275" s="13" t="s">
        <v>50</v>
      </c>
      <c r="AB275" s="13" t="s">
        <v>50</v>
      </c>
      <c r="AC275" s="13" t="s">
        <v>50</v>
      </c>
      <c r="AD275" s="13" t="s">
        <v>50</v>
      </c>
      <c r="AE275" s="13" t="s">
        <v>50</v>
      </c>
      <c r="AF275" s="13" t="s">
        <v>50</v>
      </c>
      <c r="AG275" s="13" t="s">
        <v>50</v>
      </c>
      <c r="AH275" s="13" t="s">
        <v>50</v>
      </c>
      <c r="AI275" s="13" t="s">
        <v>50</v>
      </c>
      <c r="AJ275" s="13" t="s">
        <v>50</v>
      </c>
      <c r="AK275" s="13" t="s">
        <v>50</v>
      </c>
      <c r="AL275" s="13" t="s">
        <v>50</v>
      </c>
      <c r="AM275" s="13" t="s">
        <v>50</v>
      </c>
      <c r="AN275" s="13" t="s">
        <v>50</v>
      </c>
      <c r="AO275" s="13" t="s">
        <v>50</v>
      </c>
      <c r="AP275" s="13" t="s">
        <v>50</v>
      </c>
      <c r="AQ275" s="13" t="s">
        <v>50</v>
      </c>
      <c r="AR275" s="13" t="s">
        <v>50</v>
      </c>
      <c r="AS275" s="13" t="s">
        <v>50</v>
      </c>
      <c r="AT275" s="13" t="s">
        <v>50</v>
      </c>
      <c r="AU275" s="13" t="s">
        <v>50</v>
      </c>
      <c r="AV275" s="13" t="s">
        <v>50</v>
      </c>
      <c r="AW275" s="13" t="s">
        <v>50</v>
      </c>
      <c r="AX275" s="13" t="s">
        <v>50</v>
      </c>
      <c r="AY275" s="13" t="s">
        <v>50</v>
      </c>
      <c r="AZ275" s="13" t="s">
        <v>50</v>
      </c>
      <c r="BA275" s="13" t="s">
        <v>50</v>
      </c>
      <c r="BB275" s="13" t="s">
        <v>50</v>
      </c>
      <c r="BC275" s="13" t="s">
        <v>50</v>
      </c>
      <c r="BD275" s="13" t="s">
        <v>50</v>
      </c>
      <c r="BE275" s="13" t="s">
        <v>50</v>
      </c>
      <c r="BF275" s="13" t="s">
        <v>50</v>
      </c>
      <c r="BG275" s="13" t="s">
        <v>50</v>
      </c>
      <c r="BH275" s="13" t="s">
        <v>50</v>
      </c>
      <c r="BI275" s="13" t="s">
        <v>50</v>
      </c>
      <c r="BJ275" s="13" t="s">
        <v>50</v>
      </c>
      <c r="BK275" s="13" t="s">
        <v>50</v>
      </c>
      <c r="BL275" s="13" t="s">
        <v>50</v>
      </c>
      <c r="BM275" s="13" t="s">
        <v>50</v>
      </c>
      <c r="BN275" s="13" t="s">
        <v>50</v>
      </c>
      <c r="BO275" s="13" t="s">
        <v>50</v>
      </c>
      <c r="BP275" s="13" t="s">
        <v>50</v>
      </c>
      <c r="BQ275" s="13" t="s">
        <v>50</v>
      </c>
      <c r="BR275" s="13" t="s">
        <v>50</v>
      </c>
      <c r="BS275" s="13" t="s">
        <v>50</v>
      </c>
      <c r="BT275" s="13" t="s">
        <v>50</v>
      </c>
      <c r="BU275" s="13" t="s">
        <v>50</v>
      </c>
      <c r="BV275" s="13" t="s">
        <v>50</v>
      </c>
      <c r="BW275" s="13" t="s">
        <v>50</v>
      </c>
      <c r="BX275" s="13" t="s">
        <v>50</v>
      </c>
      <c r="BY275" s="13" t="s">
        <v>50</v>
      </c>
      <c r="BZ275" s="13" t="s">
        <v>50</v>
      </c>
      <c r="CA275" s="13" t="s">
        <v>50</v>
      </c>
      <c r="CB275" s="13" t="s">
        <v>50</v>
      </c>
      <c r="CC275" s="13" t="s">
        <v>50</v>
      </c>
      <c r="CD275" s="13" t="s">
        <v>50</v>
      </c>
      <c r="CE275" s="13" t="s">
        <v>50</v>
      </c>
      <c r="CF275" s="13" t="s">
        <v>50</v>
      </c>
      <c r="CG275" s="13" t="s">
        <v>50</v>
      </c>
      <c r="CH275" s="13" t="s">
        <v>50</v>
      </c>
      <c r="CI275" s="13" t="s">
        <v>50</v>
      </c>
      <c r="CJ275" s="13" t="s">
        <v>50</v>
      </c>
      <c r="CK275" s="13" t="s">
        <v>50</v>
      </c>
      <c r="CL275" s="13" t="s">
        <v>50</v>
      </c>
      <c r="CM275" s="13" t="s">
        <v>50</v>
      </c>
      <c r="CN275" s="13" t="s">
        <v>50</v>
      </c>
      <c r="CO275" s="13" t="s">
        <v>50</v>
      </c>
      <c r="CP275" s="13" t="s">
        <v>50</v>
      </c>
      <c r="CQ275" s="13" t="s">
        <v>50</v>
      </c>
      <c r="CR275" s="13" t="s">
        <v>50</v>
      </c>
      <c r="CS275" s="13" t="s">
        <v>50</v>
      </c>
      <c r="CT275" s="13" t="s">
        <v>50</v>
      </c>
      <c r="CU275" s="13" t="s">
        <v>50</v>
      </c>
      <c r="CV275" s="13" t="s">
        <v>50</v>
      </c>
      <c r="CW275" s="13" t="s">
        <v>50</v>
      </c>
      <c r="CX275" s="13" t="s">
        <v>50</v>
      </c>
      <c r="CY275" s="13" t="s">
        <v>50</v>
      </c>
      <c r="CZ275" s="13" t="s">
        <v>50</v>
      </c>
      <c r="DA275" s="13" t="s">
        <v>50</v>
      </c>
      <c r="DB275" s="13" t="s">
        <v>50</v>
      </c>
      <c r="DC275" s="13" t="s">
        <v>50</v>
      </c>
      <c r="DD275" s="13" t="s">
        <v>50</v>
      </c>
      <c r="DE275" s="13" t="s">
        <v>50</v>
      </c>
      <c r="DF275" s="13" t="s">
        <v>50</v>
      </c>
      <c r="DG275" s="13" t="s">
        <v>50</v>
      </c>
      <c r="DH275" s="13" t="s">
        <v>50</v>
      </c>
      <c r="DI275" s="13" t="s">
        <v>50</v>
      </c>
      <c r="DJ275" s="13" t="s">
        <v>50</v>
      </c>
      <c r="DK275" s="13" t="s">
        <v>50</v>
      </c>
      <c r="DL275" s="13" t="s">
        <v>50</v>
      </c>
      <c r="DM275" s="13" t="s">
        <v>50</v>
      </c>
      <c r="DN275" s="13" t="s">
        <v>50</v>
      </c>
      <c r="DO275" s="13" t="s">
        <v>50</v>
      </c>
      <c r="DP275" s="13" t="s">
        <v>50</v>
      </c>
      <c r="DQ275" s="13" t="s">
        <v>50</v>
      </c>
      <c r="DR275" s="13" t="s">
        <v>50</v>
      </c>
      <c r="DS275" s="13" t="s">
        <v>50</v>
      </c>
      <c r="DT275" s="13" t="s">
        <v>50</v>
      </c>
      <c r="DU275" s="13" t="s">
        <v>50</v>
      </c>
      <c r="DV275" s="13" t="s">
        <v>50</v>
      </c>
      <c r="DW275" s="13" t="s">
        <v>50</v>
      </c>
      <c r="DX275" s="13" t="s">
        <v>50</v>
      </c>
      <c r="DY275" s="13" t="s">
        <v>50</v>
      </c>
      <c r="DZ275" s="13" t="s">
        <v>50</v>
      </c>
      <c r="EA275" s="13" t="s">
        <v>50</v>
      </c>
      <c r="EB275" s="13" t="s">
        <v>50</v>
      </c>
      <c r="EC275" s="13" t="s">
        <v>50</v>
      </c>
      <c r="ED275" s="13" t="s">
        <v>50</v>
      </c>
      <c r="EE275" s="13" t="s">
        <v>50</v>
      </c>
      <c r="EF275" s="13" t="s">
        <v>50</v>
      </c>
      <c r="EG275" s="13" t="s">
        <v>50</v>
      </c>
      <c r="EH275" s="13" t="s">
        <v>50</v>
      </c>
      <c r="EI275" s="13" t="s">
        <v>50</v>
      </c>
      <c r="EJ275" s="13" t="s">
        <v>50</v>
      </c>
      <c r="EK275" s="13" t="s">
        <v>50</v>
      </c>
      <c r="EL275" s="99"/>
      <c r="EM275" s="99"/>
    </row>
    <row r="276" spans="1:143" s="13" customFormat="1" ht="15" x14ac:dyDescent="0.25">
      <c r="A276" s="30" t="s">
        <v>2755</v>
      </c>
      <c r="B276" s="97" t="s">
        <v>2536</v>
      </c>
      <c r="C276" s="98"/>
      <c r="D276" s="98">
        <v>17</v>
      </c>
      <c r="E276" s="98"/>
      <c r="F276" s="98"/>
      <c r="G276" s="93" t="s">
        <v>388</v>
      </c>
      <c r="H276" s="14" t="s">
        <v>5</v>
      </c>
      <c r="I276" s="14" t="s">
        <v>577</v>
      </c>
      <c r="J276" s="13" t="s">
        <v>50</v>
      </c>
      <c r="K276" s="13" t="s">
        <v>50</v>
      </c>
      <c r="L276" s="13" t="s">
        <v>50</v>
      </c>
      <c r="M276" s="13" t="s">
        <v>50</v>
      </c>
      <c r="N276" s="13" t="s">
        <v>50</v>
      </c>
      <c r="O276" s="47" t="s">
        <v>50</v>
      </c>
      <c r="P276" s="13" t="s">
        <v>50</v>
      </c>
      <c r="Q276" s="13" t="s">
        <v>50</v>
      </c>
      <c r="R276" s="13" t="s">
        <v>50</v>
      </c>
      <c r="S276" s="13" t="s">
        <v>50</v>
      </c>
      <c r="T276" s="13" t="s">
        <v>50</v>
      </c>
      <c r="U276" s="13" t="s">
        <v>50</v>
      </c>
      <c r="V276" s="13" t="s">
        <v>50</v>
      </c>
      <c r="W276" s="13" t="s">
        <v>50</v>
      </c>
      <c r="X276" s="13" t="s">
        <v>50</v>
      </c>
      <c r="Y276" s="13" t="s">
        <v>50</v>
      </c>
      <c r="Z276" s="13" t="s">
        <v>50</v>
      </c>
      <c r="AA276" s="13" t="s">
        <v>50</v>
      </c>
      <c r="AB276" s="13" t="s">
        <v>50</v>
      </c>
      <c r="AC276" s="13" t="s">
        <v>50</v>
      </c>
      <c r="AD276" s="13" t="s">
        <v>50</v>
      </c>
      <c r="AE276" s="13" t="s">
        <v>50</v>
      </c>
      <c r="AF276" s="13" t="s">
        <v>50</v>
      </c>
      <c r="AG276" s="13" t="s">
        <v>50</v>
      </c>
      <c r="AH276" s="13" t="s">
        <v>50</v>
      </c>
      <c r="AI276" s="13" t="s">
        <v>50</v>
      </c>
      <c r="AJ276" s="13" t="s">
        <v>50</v>
      </c>
      <c r="AK276" s="13" t="s">
        <v>50</v>
      </c>
      <c r="AL276" s="13" t="s">
        <v>50</v>
      </c>
      <c r="AM276" s="13" t="s">
        <v>50</v>
      </c>
      <c r="AN276" s="13" t="s">
        <v>50</v>
      </c>
      <c r="AO276" s="13" t="s">
        <v>50</v>
      </c>
      <c r="AP276" s="13" t="s">
        <v>50</v>
      </c>
      <c r="AQ276" s="13" t="s">
        <v>50</v>
      </c>
      <c r="AR276" s="13" t="s">
        <v>50</v>
      </c>
      <c r="AS276" s="13" t="s">
        <v>50</v>
      </c>
      <c r="AT276" s="13" t="s">
        <v>50</v>
      </c>
      <c r="AU276" s="13" t="s">
        <v>50</v>
      </c>
      <c r="AV276" s="13" t="s">
        <v>50</v>
      </c>
      <c r="AW276" s="13" t="s">
        <v>50</v>
      </c>
      <c r="AX276" s="13" t="s">
        <v>50</v>
      </c>
      <c r="AY276" s="13" t="s">
        <v>50</v>
      </c>
      <c r="AZ276" s="13" t="s">
        <v>50</v>
      </c>
      <c r="BA276" s="13" t="s">
        <v>50</v>
      </c>
      <c r="BB276" s="13" t="s">
        <v>50</v>
      </c>
      <c r="BC276" s="13" t="s">
        <v>50</v>
      </c>
      <c r="BD276" s="13" t="s">
        <v>50</v>
      </c>
      <c r="BE276" s="13" t="s">
        <v>50</v>
      </c>
      <c r="BF276" s="13" t="s">
        <v>50</v>
      </c>
      <c r="BG276" s="13" t="s">
        <v>50</v>
      </c>
      <c r="BH276" s="13" t="s">
        <v>50</v>
      </c>
      <c r="BI276" s="13" t="s">
        <v>50</v>
      </c>
      <c r="BJ276" s="13" t="s">
        <v>50</v>
      </c>
      <c r="BK276" s="13" t="s">
        <v>50</v>
      </c>
      <c r="BL276" s="13" t="s">
        <v>50</v>
      </c>
      <c r="BM276" s="13" t="s">
        <v>50</v>
      </c>
      <c r="BN276" s="13" t="s">
        <v>50</v>
      </c>
      <c r="BO276" s="13" t="s">
        <v>50</v>
      </c>
      <c r="BP276" s="13" t="s">
        <v>50</v>
      </c>
      <c r="BQ276" s="13" t="s">
        <v>50</v>
      </c>
      <c r="BR276" s="13" t="s">
        <v>50</v>
      </c>
      <c r="BS276" s="13" t="s">
        <v>50</v>
      </c>
      <c r="BT276" s="13" t="s">
        <v>50</v>
      </c>
      <c r="BU276" s="13" t="s">
        <v>50</v>
      </c>
      <c r="BV276" s="13" t="s">
        <v>50</v>
      </c>
      <c r="BW276" s="13" t="s">
        <v>50</v>
      </c>
      <c r="BX276" s="13" t="s">
        <v>50</v>
      </c>
      <c r="BY276" s="13" t="s">
        <v>50</v>
      </c>
      <c r="BZ276" s="13" t="s">
        <v>50</v>
      </c>
      <c r="CA276" s="13" t="s">
        <v>50</v>
      </c>
      <c r="CB276" s="13" t="s">
        <v>50</v>
      </c>
      <c r="CC276" s="13" t="s">
        <v>50</v>
      </c>
      <c r="CD276" s="13" t="s">
        <v>50</v>
      </c>
      <c r="CE276" s="13" t="s">
        <v>50</v>
      </c>
      <c r="CF276" s="13" t="s">
        <v>50</v>
      </c>
      <c r="CG276" s="13" t="s">
        <v>50</v>
      </c>
      <c r="CH276" s="13" t="s">
        <v>50</v>
      </c>
      <c r="CI276" s="13" t="s">
        <v>50</v>
      </c>
      <c r="CJ276" s="13" t="s">
        <v>50</v>
      </c>
      <c r="CK276" s="13" t="s">
        <v>50</v>
      </c>
      <c r="CL276" s="13" t="s">
        <v>50</v>
      </c>
      <c r="CM276" s="13" t="s">
        <v>50</v>
      </c>
      <c r="CN276" s="13" t="s">
        <v>50</v>
      </c>
      <c r="CO276" s="13" t="s">
        <v>50</v>
      </c>
      <c r="CP276" s="13" t="s">
        <v>50</v>
      </c>
      <c r="CQ276" s="13" t="s">
        <v>50</v>
      </c>
      <c r="CR276" s="13" t="s">
        <v>50</v>
      </c>
      <c r="CS276" s="13" t="s">
        <v>50</v>
      </c>
      <c r="CT276" s="13" t="s">
        <v>50</v>
      </c>
      <c r="CU276" s="13" t="s">
        <v>50</v>
      </c>
      <c r="CV276" s="13" t="s">
        <v>50</v>
      </c>
      <c r="CW276" s="13" t="s">
        <v>50</v>
      </c>
      <c r="CX276" s="13" t="s">
        <v>50</v>
      </c>
      <c r="CY276" s="13" t="s">
        <v>50</v>
      </c>
      <c r="CZ276" s="13" t="s">
        <v>50</v>
      </c>
      <c r="DA276" s="13" t="s">
        <v>50</v>
      </c>
      <c r="DB276" s="13" t="s">
        <v>50</v>
      </c>
      <c r="DC276" s="13" t="s">
        <v>50</v>
      </c>
      <c r="DD276" s="13" t="s">
        <v>4522</v>
      </c>
      <c r="DE276" s="13" t="s">
        <v>50</v>
      </c>
      <c r="DF276" s="13" t="s">
        <v>50</v>
      </c>
      <c r="DG276" s="13" t="s">
        <v>50</v>
      </c>
      <c r="DH276" s="13" t="s">
        <v>50</v>
      </c>
      <c r="DI276" s="13" t="s">
        <v>50</v>
      </c>
      <c r="DJ276" s="13" t="s">
        <v>50</v>
      </c>
      <c r="DK276" s="13" t="s">
        <v>50</v>
      </c>
      <c r="DL276" s="13" t="s">
        <v>50</v>
      </c>
      <c r="DM276" s="13" t="s">
        <v>50</v>
      </c>
      <c r="DN276" s="13" t="s">
        <v>50</v>
      </c>
      <c r="DO276" s="13" t="s">
        <v>50</v>
      </c>
      <c r="DP276" s="12" t="s">
        <v>4521</v>
      </c>
      <c r="DQ276" s="13" t="s">
        <v>50</v>
      </c>
      <c r="DR276" s="13" t="s">
        <v>50</v>
      </c>
      <c r="DS276" s="13" t="s">
        <v>50</v>
      </c>
      <c r="DT276" s="13" t="s">
        <v>50</v>
      </c>
      <c r="DU276" s="13" t="s">
        <v>50</v>
      </c>
      <c r="DV276" s="13" t="s">
        <v>50</v>
      </c>
      <c r="DW276" s="13" t="s">
        <v>50</v>
      </c>
      <c r="DX276" s="13" t="s">
        <v>50</v>
      </c>
      <c r="DY276" s="13" t="s">
        <v>50</v>
      </c>
      <c r="DZ276" s="13" t="s">
        <v>50</v>
      </c>
      <c r="EA276" s="13" t="s">
        <v>50</v>
      </c>
      <c r="EB276" s="13" t="s">
        <v>50</v>
      </c>
      <c r="EC276" s="13" t="s">
        <v>50</v>
      </c>
      <c r="ED276" s="13" t="s">
        <v>50</v>
      </c>
      <c r="EE276" s="13" t="s">
        <v>50</v>
      </c>
      <c r="EF276" s="13" t="s">
        <v>50</v>
      </c>
      <c r="EG276" s="13" t="s">
        <v>50</v>
      </c>
      <c r="EH276" s="13" t="s">
        <v>50</v>
      </c>
      <c r="EI276" s="13" t="s">
        <v>50</v>
      </c>
      <c r="EJ276" s="13" t="s">
        <v>50</v>
      </c>
      <c r="EK276" s="13" t="s">
        <v>50</v>
      </c>
      <c r="EL276" s="99"/>
      <c r="EM276" s="99"/>
    </row>
    <row r="277" spans="1:143" s="13" customFormat="1" ht="15" x14ac:dyDescent="0.25">
      <c r="A277" s="30" t="s">
        <v>2756</v>
      </c>
      <c r="B277" s="97" t="s">
        <v>2537</v>
      </c>
      <c r="C277" s="98"/>
      <c r="D277" s="98">
        <v>17</v>
      </c>
      <c r="E277" s="98"/>
      <c r="F277" s="98"/>
      <c r="G277" s="93" t="s">
        <v>389</v>
      </c>
      <c r="H277" s="14" t="s">
        <v>5</v>
      </c>
      <c r="I277" s="14" t="s">
        <v>577</v>
      </c>
      <c r="J277" s="13" t="s">
        <v>50</v>
      </c>
      <c r="K277" s="13" t="s">
        <v>50</v>
      </c>
      <c r="L277" s="13" t="s">
        <v>50</v>
      </c>
      <c r="M277" s="13" t="s">
        <v>50</v>
      </c>
      <c r="N277" s="13" t="s">
        <v>50</v>
      </c>
      <c r="O277" s="47" t="s">
        <v>50</v>
      </c>
      <c r="P277" s="13" t="s">
        <v>50</v>
      </c>
      <c r="Q277" s="13" t="s">
        <v>50</v>
      </c>
      <c r="R277" s="13" t="s">
        <v>50</v>
      </c>
      <c r="S277" s="13" t="s">
        <v>50</v>
      </c>
      <c r="T277" s="13" t="s">
        <v>50</v>
      </c>
      <c r="U277" s="13" t="s">
        <v>50</v>
      </c>
      <c r="V277" s="13" t="s">
        <v>50</v>
      </c>
      <c r="W277" s="13" t="s">
        <v>50</v>
      </c>
      <c r="X277" s="13" t="s">
        <v>50</v>
      </c>
      <c r="Y277" s="13" t="s">
        <v>50</v>
      </c>
      <c r="Z277" s="13" t="s">
        <v>50</v>
      </c>
      <c r="AA277" s="13" t="s">
        <v>50</v>
      </c>
      <c r="AB277" s="13" t="s">
        <v>50</v>
      </c>
      <c r="AC277" s="13" t="s">
        <v>50</v>
      </c>
      <c r="AD277" s="13" t="s">
        <v>50</v>
      </c>
      <c r="AE277" s="13" t="s">
        <v>50</v>
      </c>
      <c r="AF277" s="13" t="s">
        <v>50</v>
      </c>
      <c r="AG277" s="13" t="s">
        <v>50</v>
      </c>
      <c r="AH277" s="13" t="s">
        <v>50</v>
      </c>
      <c r="AI277" s="13" t="s">
        <v>50</v>
      </c>
      <c r="AJ277" s="13" t="s">
        <v>50</v>
      </c>
      <c r="AK277" s="13" t="s">
        <v>50</v>
      </c>
      <c r="AL277" s="13" t="s">
        <v>50</v>
      </c>
      <c r="AM277" s="13" t="s">
        <v>50</v>
      </c>
      <c r="AN277" s="13" t="s">
        <v>50</v>
      </c>
      <c r="AO277" s="13" t="s">
        <v>50</v>
      </c>
      <c r="AP277" s="13" t="s">
        <v>50</v>
      </c>
      <c r="AQ277" s="13" t="s">
        <v>50</v>
      </c>
      <c r="AR277" s="13" t="s">
        <v>50</v>
      </c>
      <c r="AS277" s="13" t="s">
        <v>50</v>
      </c>
      <c r="AT277" s="13" t="s">
        <v>50</v>
      </c>
      <c r="AU277" s="13" t="s">
        <v>50</v>
      </c>
      <c r="AV277" s="13" t="s">
        <v>50</v>
      </c>
      <c r="AW277" s="13" t="s">
        <v>50</v>
      </c>
      <c r="AX277" s="13" t="s">
        <v>50</v>
      </c>
      <c r="AY277" s="13" t="s">
        <v>50</v>
      </c>
      <c r="AZ277" s="13" t="s">
        <v>50</v>
      </c>
      <c r="BA277" s="13" t="s">
        <v>50</v>
      </c>
      <c r="BB277" s="13" t="s">
        <v>50</v>
      </c>
      <c r="BC277" s="13" t="s">
        <v>50</v>
      </c>
      <c r="BD277" s="13" t="s">
        <v>50</v>
      </c>
      <c r="BE277" s="13" t="s">
        <v>50</v>
      </c>
      <c r="BF277" s="13" t="s">
        <v>50</v>
      </c>
      <c r="BG277" s="13" t="s">
        <v>50</v>
      </c>
      <c r="BH277" s="13" t="s">
        <v>50</v>
      </c>
      <c r="BI277" s="13" t="s">
        <v>50</v>
      </c>
      <c r="BJ277" s="13" t="s">
        <v>50</v>
      </c>
      <c r="BK277" s="13" t="s">
        <v>50</v>
      </c>
      <c r="BL277" s="13" t="s">
        <v>50</v>
      </c>
      <c r="BM277" s="13" t="s">
        <v>50</v>
      </c>
      <c r="BN277" s="13" t="s">
        <v>50</v>
      </c>
      <c r="BO277" s="13" t="s">
        <v>50</v>
      </c>
      <c r="BP277" s="13" t="s">
        <v>50</v>
      </c>
      <c r="BQ277" s="13" t="s">
        <v>50</v>
      </c>
      <c r="BR277" s="13" t="s">
        <v>50</v>
      </c>
      <c r="BS277" s="13" t="s">
        <v>50</v>
      </c>
      <c r="BT277" s="13" t="s">
        <v>50</v>
      </c>
      <c r="BU277" s="13" t="s">
        <v>50</v>
      </c>
      <c r="BV277" s="13" t="s">
        <v>50</v>
      </c>
      <c r="BW277" s="13" t="s">
        <v>50</v>
      </c>
      <c r="BX277" s="13" t="s">
        <v>50</v>
      </c>
      <c r="BY277" s="13" t="s">
        <v>50</v>
      </c>
      <c r="BZ277" s="13" t="s">
        <v>50</v>
      </c>
      <c r="CA277" s="13" t="s">
        <v>50</v>
      </c>
      <c r="CB277" s="13" t="s">
        <v>50</v>
      </c>
      <c r="CC277" s="13" t="s">
        <v>50</v>
      </c>
      <c r="CD277" s="13" t="s">
        <v>50</v>
      </c>
      <c r="CE277" s="13" t="s">
        <v>50</v>
      </c>
      <c r="CF277" s="13" t="s">
        <v>50</v>
      </c>
      <c r="CG277" s="13" t="s">
        <v>50</v>
      </c>
      <c r="CH277" s="13" t="s">
        <v>50</v>
      </c>
      <c r="CI277" s="13" t="s">
        <v>50</v>
      </c>
      <c r="CJ277" s="13" t="s">
        <v>50</v>
      </c>
      <c r="CK277" s="13" t="s">
        <v>50</v>
      </c>
      <c r="CL277" s="13" t="s">
        <v>50</v>
      </c>
      <c r="CM277" s="13" t="s">
        <v>50</v>
      </c>
      <c r="CN277" s="13" t="s">
        <v>50</v>
      </c>
      <c r="CO277" s="13" t="s">
        <v>50</v>
      </c>
      <c r="CP277" s="13" t="s">
        <v>50</v>
      </c>
      <c r="CQ277" s="13" t="s">
        <v>50</v>
      </c>
      <c r="CR277" s="13" t="s">
        <v>50</v>
      </c>
      <c r="CS277" s="13" t="s">
        <v>50</v>
      </c>
      <c r="CT277" s="13" t="s">
        <v>50</v>
      </c>
      <c r="CU277" s="13" t="s">
        <v>50</v>
      </c>
      <c r="CV277" s="13" t="s">
        <v>50</v>
      </c>
      <c r="CW277" s="13" t="s">
        <v>50</v>
      </c>
      <c r="CX277" s="13" t="s">
        <v>50</v>
      </c>
      <c r="CY277" s="13" t="s">
        <v>50</v>
      </c>
      <c r="CZ277" s="13" t="s">
        <v>50</v>
      </c>
      <c r="DA277" s="13" t="s">
        <v>50</v>
      </c>
      <c r="DB277" s="13" t="s">
        <v>50</v>
      </c>
      <c r="DC277" s="13" t="s">
        <v>50</v>
      </c>
      <c r="DD277" s="13" t="s">
        <v>50</v>
      </c>
      <c r="DE277" s="13" t="s">
        <v>50</v>
      </c>
      <c r="DF277" s="13" t="s">
        <v>50</v>
      </c>
      <c r="DG277" s="13" t="s">
        <v>50</v>
      </c>
      <c r="DH277" s="13" t="s">
        <v>50</v>
      </c>
      <c r="DI277" s="13" t="s">
        <v>50</v>
      </c>
      <c r="DJ277" s="13" t="s">
        <v>50</v>
      </c>
      <c r="DK277" s="13" t="s">
        <v>50</v>
      </c>
      <c r="DL277" s="13" t="s">
        <v>50</v>
      </c>
      <c r="DM277" s="13" t="s">
        <v>50</v>
      </c>
      <c r="DN277" s="13" t="s">
        <v>50</v>
      </c>
      <c r="DO277" s="13" t="s">
        <v>50</v>
      </c>
      <c r="DP277" s="13" t="s">
        <v>50</v>
      </c>
      <c r="DQ277" s="13" t="s">
        <v>50</v>
      </c>
      <c r="DR277" s="13" t="s">
        <v>50</v>
      </c>
      <c r="DS277" s="13" t="s">
        <v>50</v>
      </c>
      <c r="DT277" s="13" t="s">
        <v>50</v>
      </c>
      <c r="DU277" s="13" t="s">
        <v>50</v>
      </c>
      <c r="DV277" s="13" t="s">
        <v>50</v>
      </c>
      <c r="DW277" s="13" t="s">
        <v>50</v>
      </c>
      <c r="DX277" s="13" t="s">
        <v>50</v>
      </c>
      <c r="DY277" s="13" t="s">
        <v>50</v>
      </c>
      <c r="DZ277" s="13" t="s">
        <v>50</v>
      </c>
      <c r="EA277" s="13" t="s">
        <v>50</v>
      </c>
      <c r="EB277" s="13" t="s">
        <v>50</v>
      </c>
      <c r="EC277" s="13" t="s">
        <v>50</v>
      </c>
      <c r="ED277" s="13" t="s">
        <v>50</v>
      </c>
      <c r="EE277" s="13" t="s">
        <v>50</v>
      </c>
      <c r="EF277" s="13" t="s">
        <v>50</v>
      </c>
      <c r="EG277" s="13" t="s">
        <v>50</v>
      </c>
      <c r="EH277" s="13" t="s">
        <v>50</v>
      </c>
      <c r="EI277" s="13" t="s">
        <v>50</v>
      </c>
      <c r="EJ277" s="13" t="s">
        <v>50</v>
      </c>
      <c r="EK277" s="13" t="s">
        <v>50</v>
      </c>
      <c r="EL277" s="99"/>
      <c r="EM277" s="99"/>
    </row>
    <row r="278" spans="1:143" s="13" customFormat="1" ht="15" x14ac:dyDescent="0.25">
      <c r="A278" s="30" t="s">
        <v>2757</v>
      </c>
      <c r="B278" s="97" t="s">
        <v>1039</v>
      </c>
      <c r="C278" s="98"/>
      <c r="D278" s="98">
        <v>17</v>
      </c>
      <c r="E278" s="98"/>
      <c r="F278" s="98"/>
      <c r="G278" s="93" t="s">
        <v>425</v>
      </c>
      <c r="H278" s="14" t="s">
        <v>5</v>
      </c>
      <c r="I278" s="14" t="s">
        <v>577</v>
      </c>
      <c r="J278" s="13" t="s">
        <v>50</v>
      </c>
      <c r="K278" s="13" t="s">
        <v>50</v>
      </c>
      <c r="L278" s="13" t="s">
        <v>50</v>
      </c>
      <c r="M278" s="13" t="s">
        <v>50</v>
      </c>
      <c r="N278" s="13" t="s">
        <v>50</v>
      </c>
      <c r="O278" s="47" t="s">
        <v>50</v>
      </c>
      <c r="P278" s="13" t="s">
        <v>50</v>
      </c>
      <c r="Q278" s="13" t="s">
        <v>50</v>
      </c>
      <c r="R278" s="13" t="s">
        <v>50</v>
      </c>
      <c r="S278" s="13" t="s">
        <v>50</v>
      </c>
      <c r="T278" s="13" t="s">
        <v>50</v>
      </c>
      <c r="U278" s="13" t="s">
        <v>50</v>
      </c>
      <c r="V278" s="13" t="s">
        <v>50</v>
      </c>
      <c r="W278" s="13" t="s">
        <v>50</v>
      </c>
      <c r="X278" s="13" t="s">
        <v>50</v>
      </c>
      <c r="Y278" s="13" t="s">
        <v>50</v>
      </c>
      <c r="Z278" s="13" t="s">
        <v>50</v>
      </c>
      <c r="AA278" s="13" t="s">
        <v>50</v>
      </c>
      <c r="AB278" s="13" t="s">
        <v>50</v>
      </c>
      <c r="AC278" s="13" t="s">
        <v>50</v>
      </c>
      <c r="AD278" s="13" t="s">
        <v>50</v>
      </c>
      <c r="AE278" s="13" t="s">
        <v>50</v>
      </c>
      <c r="AF278" s="13" t="s">
        <v>50</v>
      </c>
      <c r="AG278" s="13" t="s">
        <v>50</v>
      </c>
      <c r="AH278" s="13" t="s">
        <v>50</v>
      </c>
      <c r="AI278" s="13" t="s">
        <v>50</v>
      </c>
      <c r="AJ278" s="13" t="s">
        <v>50</v>
      </c>
      <c r="AK278" s="13" t="s">
        <v>50</v>
      </c>
      <c r="AL278" s="13" t="s">
        <v>50</v>
      </c>
      <c r="AM278" s="13" t="s">
        <v>50</v>
      </c>
      <c r="AN278" s="13" t="s">
        <v>50</v>
      </c>
      <c r="AO278" s="13" t="s">
        <v>50</v>
      </c>
      <c r="AP278" s="13" t="s">
        <v>50</v>
      </c>
      <c r="AQ278" s="13" t="s">
        <v>50</v>
      </c>
      <c r="AR278" s="13" t="s">
        <v>50</v>
      </c>
      <c r="AS278" s="13" t="s">
        <v>50</v>
      </c>
      <c r="AT278" s="13" t="s">
        <v>50</v>
      </c>
      <c r="AU278" s="13" t="s">
        <v>50</v>
      </c>
      <c r="AV278" s="13" t="s">
        <v>50</v>
      </c>
      <c r="AW278" s="13" t="s">
        <v>50</v>
      </c>
      <c r="AX278" s="13" t="s">
        <v>50</v>
      </c>
      <c r="AY278" s="13" t="s">
        <v>50</v>
      </c>
      <c r="AZ278" s="13" t="s">
        <v>50</v>
      </c>
      <c r="BA278" s="13" t="s">
        <v>50</v>
      </c>
      <c r="BB278" s="13" t="s">
        <v>50</v>
      </c>
      <c r="BC278" s="13" t="s">
        <v>50</v>
      </c>
      <c r="BD278" s="13" t="s">
        <v>50</v>
      </c>
      <c r="BE278" s="13" t="s">
        <v>50</v>
      </c>
      <c r="BF278" s="13" t="s">
        <v>50</v>
      </c>
      <c r="BG278" s="13" t="s">
        <v>50</v>
      </c>
      <c r="BH278" s="13" t="s">
        <v>50</v>
      </c>
      <c r="BI278" s="13" t="s">
        <v>50</v>
      </c>
      <c r="BJ278" s="13" t="s">
        <v>50</v>
      </c>
      <c r="BK278" s="13" t="s">
        <v>50</v>
      </c>
      <c r="BL278" s="13" t="s">
        <v>50</v>
      </c>
      <c r="BM278" s="13" t="s">
        <v>50</v>
      </c>
      <c r="BN278" s="13" t="s">
        <v>50</v>
      </c>
      <c r="BO278" s="13" t="s">
        <v>50</v>
      </c>
      <c r="BP278" s="13" t="s">
        <v>50</v>
      </c>
      <c r="BQ278" s="13" t="s">
        <v>50</v>
      </c>
      <c r="BR278" s="13" t="s">
        <v>50</v>
      </c>
      <c r="BS278" s="13" t="s">
        <v>50</v>
      </c>
      <c r="BT278" s="13" t="s">
        <v>50</v>
      </c>
      <c r="BU278" s="13" t="s">
        <v>50</v>
      </c>
      <c r="BV278" s="13" t="s">
        <v>50</v>
      </c>
      <c r="BW278" s="13" t="s">
        <v>50</v>
      </c>
      <c r="BX278" s="13" t="s">
        <v>50</v>
      </c>
      <c r="BY278" s="13" t="s">
        <v>50</v>
      </c>
      <c r="BZ278" s="13" t="s">
        <v>50</v>
      </c>
      <c r="CA278" s="13" t="s">
        <v>50</v>
      </c>
      <c r="CB278" s="13" t="s">
        <v>50</v>
      </c>
      <c r="CC278" s="13" t="s">
        <v>50</v>
      </c>
      <c r="CD278" s="13" t="s">
        <v>50</v>
      </c>
      <c r="CE278" s="13" t="s">
        <v>50</v>
      </c>
      <c r="CF278" s="13" t="s">
        <v>50</v>
      </c>
      <c r="CG278" s="13" t="s">
        <v>50</v>
      </c>
      <c r="CH278" s="13" t="s">
        <v>50</v>
      </c>
      <c r="CI278" s="13" t="s">
        <v>50</v>
      </c>
      <c r="CJ278" s="13" t="s">
        <v>50</v>
      </c>
      <c r="CK278" s="13" t="s">
        <v>50</v>
      </c>
      <c r="CL278" s="13" t="s">
        <v>50</v>
      </c>
      <c r="CM278" s="13" t="s">
        <v>50</v>
      </c>
      <c r="CN278" s="13" t="s">
        <v>50</v>
      </c>
      <c r="CO278" s="13" t="s">
        <v>50</v>
      </c>
      <c r="CP278" s="13" t="s">
        <v>50</v>
      </c>
      <c r="CQ278" s="13" t="s">
        <v>50</v>
      </c>
      <c r="CR278" s="13" t="s">
        <v>50</v>
      </c>
      <c r="CS278" s="13" t="s">
        <v>50</v>
      </c>
      <c r="CT278" s="13" t="s">
        <v>50</v>
      </c>
      <c r="CU278" s="13" t="s">
        <v>50</v>
      </c>
      <c r="CV278" s="13" t="s">
        <v>50</v>
      </c>
      <c r="CW278" s="13" t="s">
        <v>50</v>
      </c>
      <c r="CX278" s="13" t="s">
        <v>50</v>
      </c>
      <c r="CY278" s="13" t="s">
        <v>50</v>
      </c>
      <c r="CZ278" s="13" t="s">
        <v>50</v>
      </c>
      <c r="DA278" s="13" t="s">
        <v>50</v>
      </c>
      <c r="DB278" s="13" t="s">
        <v>50</v>
      </c>
      <c r="DC278" s="13" t="s">
        <v>50</v>
      </c>
      <c r="DD278" s="13" t="s">
        <v>50</v>
      </c>
      <c r="DE278" s="13" t="s">
        <v>50</v>
      </c>
      <c r="DF278" s="13" t="s">
        <v>50</v>
      </c>
      <c r="DG278" s="13" t="s">
        <v>50</v>
      </c>
      <c r="DH278" s="13" t="s">
        <v>50</v>
      </c>
      <c r="DI278" s="13" t="s">
        <v>50</v>
      </c>
      <c r="DJ278" s="13" t="s">
        <v>50</v>
      </c>
      <c r="DK278" s="13" t="s">
        <v>50</v>
      </c>
      <c r="DL278" s="13" t="s">
        <v>50</v>
      </c>
      <c r="DM278" s="13" t="s">
        <v>50</v>
      </c>
      <c r="DN278" s="13" t="s">
        <v>50</v>
      </c>
      <c r="DO278" s="13" t="s">
        <v>50</v>
      </c>
      <c r="DP278" s="13" t="s">
        <v>50</v>
      </c>
      <c r="DQ278" s="13" t="s">
        <v>50</v>
      </c>
      <c r="DR278" s="13" t="s">
        <v>50</v>
      </c>
      <c r="DS278" s="13" t="s">
        <v>50</v>
      </c>
      <c r="DT278" s="13" t="s">
        <v>50</v>
      </c>
      <c r="DU278" s="13" t="s">
        <v>50</v>
      </c>
      <c r="DV278" s="13" t="s">
        <v>50</v>
      </c>
      <c r="DW278" s="13" t="s">
        <v>50</v>
      </c>
      <c r="DX278" s="13" t="s">
        <v>50</v>
      </c>
      <c r="DY278" s="13" t="s">
        <v>50</v>
      </c>
      <c r="DZ278" s="13" t="s">
        <v>50</v>
      </c>
      <c r="EA278" s="13" t="s">
        <v>50</v>
      </c>
      <c r="EB278" s="13" t="s">
        <v>50</v>
      </c>
      <c r="EC278" s="13" t="s">
        <v>50</v>
      </c>
      <c r="ED278" s="13" t="s">
        <v>50</v>
      </c>
      <c r="EE278" s="13" t="s">
        <v>50</v>
      </c>
      <c r="EF278" s="13" t="s">
        <v>50</v>
      </c>
      <c r="EG278" s="13" t="s">
        <v>50</v>
      </c>
      <c r="EH278" s="13" t="s">
        <v>50</v>
      </c>
      <c r="EI278" s="13" t="s">
        <v>50</v>
      </c>
      <c r="EJ278" s="13" t="s">
        <v>50</v>
      </c>
      <c r="EK278" s="13" t="s">
        <v>50</v>
      </c>
      <c r="EL278" s="99"/>
      <c r="EM278" s="99"/>
    </row>
    <row r="279" spans="1:143" s="13" customFormat="1" ht="15" x14ac:dyDescent="0.25">
      <c r="A279" s="30" t="s">
        <v>2758</v>
      </c>
      <c r="B279" s="97" t="s">
        <v>2538</v>
      </c>
      <c r="C279" s="98"/>
      <c r="D279" s="98">
        <v>17</v>
      </c>
      <c r="E279" s="98"/>
      <c r="F279" s="98"/>
      <c r="G279" s="93" t="s">
        <v>4303</v>
      </c>
      <c r="H279" s="14" t="s">
        <v>5</v>
      </c>
      <c r="I279" s="14" t="s">
        <v>577</v>
      </c>
      <c r="J279" s="13" t="s">
        <v>50</v>
      </c>
      <c r="K279" s="13" t="s">
        <v>50</v>
      </c>
      <c r="L279" s="13" t="s">
        <v>50</v>
      </c>
      <c r="M279" s="13" t="s">
        <v>50</v>
      </c>
      <c r="N279" s="13" t="s">
        <v>50</v>
      </c>
      <c r="O279" s="47" t="s">
        <v>50</v>
      </c>
      <c r="P279" s="13" t="s">
        <v>50</v>
      </c>
      <c r="Q279" s="13" t="s">
        <v>50</v>
      </c>
      <c r="R279" s="13" t="s">
        <v>50</v>
      </c>
      <c r="S279" s="13" t="s">
        <v>50</v>
      </c>
      <c r="T279" s="13" t="s">
        <v>50</v>
      </c>
      <c r="U279" s="13" t="s">
        <v>50</v>
      </c>
      <c r="V279" s="13" t="s">
        <v>50</v>
      </c>
      <c r="W279" s="13" t="s">
        <v>50</v>
      </c>
      <c r="X279" s="13" t="s">
        <v>50</v>
      </c>
      <c r="Y279" s="13" t="s">
        <v>50</v>
      </c>
      <c r="Z279" s="13" t="s">
        <v>50</v>
      </c>
      <c r="AA279" s="13" t="s">
        <v>50</v>
      </c>
      <c r="AB279" s="13" t="s">
        <v>50</v>
      </c>
      <c r="AC279" s="13" t="s">
        <v>50</v>
      </c>
      <c r="AD279" s="13" t="s">
        <v>50</v>
      </c>
      <c r="AE279" s="13" t="s">
        <v>50</v>
      </c>
      <c r="AF279" s="13" t="s">
        <v>50</v>
      </c>
      <c r="AG279" s="13" t="s">
        <v>50</v>
      </c>
      <c r="AH279" s="13" t="s">
        <v>50</v>
      </c>
      <c r="AI279" s="13" t="s">
        <v>50</v>
      </c>
      <c r="AJ279" s="13" t="s">
        <v>50</v>
      </c>
      <c r="AK279" s="13" t="s">
        <v>50</v>
      </c>
      <c r="AL279" s="13" t="s">
        <v>50</v>
      </c>
      <c r="AM279" s="13" t="s">
        <v>50</v>
      </c>
      <c r="AN279" s="13" t="s">
        <v>50</v>
      </c>
      <c r="AO279" s="13" t="s">
        <v>50</v>
      </c>
      <c r="AP279" s="13" t="s">
        <v>50</v>
      </c>
      <c r="AQ279" s="13" t="s">
        <v>50</v>
      </c>
      <c r="AR279" s="13" t="s">
        <v>50</v>
      </c>
      <c r="AS279" s="13" t="s">
        <v>50</v>
      </c>
      <c r="AT279" s="13" t="s">
        <v>50</v>
      </c>
      <c r="AU279" s="13" t="s">
        <v>50</v>
      </c>
      <c r="AV279" s="13" t="s">
        <v>50</v>
      </c>
      <c r="AW279" s="13" t="s">
        <v>50</v>
      </c>
      <c r="AX279" s="13" t="s">
        <v>50</v>
      </c>
      <c r="AY279" s="13" t="s">
        <v>50</v>
      </c>
      <c r="AZ279" s="13" t="s">
        <v>50</v>
      </c>
      <c r="BA279" s="13" t="s">
        <v>50</v>
      </c>
      <c r="BB279" s="13" t="s">
        <v>50</v>
      </c>
      <c r="BC279" s="13" t="s">
        <v>50</v>
      </c>
      <c r="BD279" s="13" t="s">
        <v>50</v>
      </c>
      <c r="BE279" s="13" t="s">
        <v>50</v>
      </c>
      <c r="BF279" s="13" t="s">
        <v>50</v>
      </c>
      <c r="BG279" s="13" t="s">
        <v>50</v>
      </c>
      <c r="BH279" s="13" t="s">
        <v>50</v>
      </c>
      <c r="BI279" s="13" t="s">
        <v>50</v>
      </c>
      <c r="BJ279" s="13" t="s">
        <v>50</v>
      </c>
      <c r="BK279" s="13" t="s">
        <v>50</v>
      </c>
      <c r="BL279" s="13" t="s">
        <v>50</v>
      </c>
      <c r="BM279" s="13" t="s">
        <v>50</v>
      </c>
      <c r="BN279" s="13" t="s">
        <v>50</v>
      </c>
      <c r="BO279" s="13" t="s">
        <v>50</v>
      </c>
      <c r="BP279" s="13" t="s">
        <v>50</v>
      </c>
      <c r="BQ279" s="13" t="s">
        <v>50</v>
      </c>
      <c r="BR279" s="13" t="s">
        <v>50</v>
      </c>
      <c r="BS279" s="13" t="s">
        <v>50</v>
      </c>
      <c r="BT279" s="13" t="s">
        <v>50</v>
      </c>
      <c r="BU279" s="13" t="s">
        <v>50</v>
      </c>
      <c r="BV279" s="13" t="s">
        <v>50</v>
      </c>
      <c r="BW279" s="13" t="s">
        <v>50</v>
      </c>
      <c r="BX279" s="13" t="s">
        <v>50</v>
      </c>
      <c r="BY279" s="13" t="s">
        <v>50</v>
      </c>
      <c r="BZ279" s="13" t="s">
        <v>50</v>
      </c>
      <c r="CA279" s="13" t="s">
        <v>50</v>
      </c>
      <c r="CB279" s="13" t="s">
        <v>50</v>
      </c>
      <c r="CC279" s="13" t="s">
        <v>50</v>
      </c>
      <c r="CD279" s="13" t="s">
        <v>50</v>
      </c>
      <c r="CE279" s="13" t="s">
        <v>50</v>
      </c>
      <c r="CF279" s="13" t="s">
        <v>50</v>
      </c>
      <c r="CG279" s="13" t="s">
        <v>50</v>
      </c>
      <c r="CH279" s="13" t="s">
        <v>50</v>
      </c>
      <c r="CI279" s="13" t="s">
        <v>50</v>
      </c>
      <c r="CJ279" s="13" t="s">
        <v>50</v>
      </c>
      <c r="CK279" s="13" t="s">
        <v>50</v>
      </c>
      <c r="CL279" s="13" t="s">
        <v>50</v>
      </c>
      <c r="CM279" s="13" t="s">
        <v>50</v>
      </c>
      <c r="CN279" s="13" t="s">
        <v>50</v>
      </c>
      <c r="CO279" s="13" t="s">
        <v>50</v>
      </c>
      <c r="CP279" s="13" t="s">
        <v>50</v>
      </c>
      <c r="CQ279" s="13" t="s">
        <v>50</v>
      </c>
      <c r="CR279" s="13" t="s">
        <v>50</v>
      </c>
      <c r="CS279" s="13" t="s">
        <v>50</v>
      </c>
      <c r="CT279" s="13" t="s">
        <v>50</v>
      </c>
      <c r="CU279" s="13" t="s">
        <v>50</v>
      </c>
      <c r="CV279" s="13" t="s">
        <v>50</v>
      </c>
      <c r="CW279" s="13" t="s">
        <v>50</v>
      </c>
      <c r="CX279" s="13" t="s">
        <v>50</v>
      </c>
      <c r="CY279" s="13" t="s">
        <v>50</v>
      </c>
      <c r="CZ279" s="13" t="s">
        <v>50</v>
      </c>
      <c r="DA279" s="13" t="s">
        <v>50</v>
      </c>
      <c r="DB279" s="13" t="s">
        <v>50</v>
      </c>
      <c r="DC279" s="13" t="s">
        <v>50</v>
      </c>
      <c r="DD279" s="13" t="s">
        <v>50</v>
      </c>
      <c r="DE279" s="13" t="s">
        <v>50</v>
      </c>
      <c r="DF279" s="13" t="s">
        <v>50</v>
      </c>
      <c r="DG279" s="13" t="s">
        <v>50</v>
      </c>
      <c r="DH279" s="13" t="s">
        <v>50</v>
      </c>
      <c r="DI279" s="13" t="s">
        <v>50</v>
      </c>
      <c r="DJ279" s="13" t="s">
        <v>50</v>
      </c>
      <c r="DK279" s="13" t="s">
        <v>50</v>
      </c>
      <c r="DL279" s="13" t="s">
        <v>50</v>
      </c>
      <c r="DM279" s="13" t="s">
        <v>50</v>
      </c>
      <c r="DN279" s="13" t="s">
        <v>50</v>
      </c>
      <c r="DO279" s="13" t="s">
        <v>50</v>
      </c>
      <c r="DP279" s="13" t="s">
        <v>50</v>
      </c>
      <c r="DQ279" s="13" t="s">
        <v>50</v>
      </c>
      <c r="DR279" s="13" t="s">
        <v>50</v>
      </c>
      <c r="DS279" s="13" t="s">
        <v>50</v>
      </c>
      <c r="DT279" s="13" t="s">
        <v>50</v>
      </c>
      <c r="DU279" s="13" t="s">
        <v>50</v>
      </c>
      <c r="DV279" s="13" t="s">
        <v>50</v>
      </c>
      <c r="DW279" s="13" t="s">
        <v>50</v>
      </c>
      <c r="DX279" s="13" t="s">
        <v>50</v>
      </c>
      <c r="DY279" s="13" t="s">
        <v>50</v>
      </c>
      <c r="DZ279" s="13" t="s">
        <v>50</v>
      </c>
      <c r="EA279" s="13" t="s">
        <v>50</v>
      </c>
      <c r="EB279" s="13" t="s">
        <v>50</v>
      </c>
      <c r="EC279" s="13" t="s">
        <v>50</v>
      </c>
      <c r="ED279" s="13" t="s">
        <v>50</v>
      </c>
      <c r="EE279" s="13" t="s">
        <v>50</v>
      </c>
      <c r="EF279" s="13" t="s">
        <v>50</v>
      </c>
      <c r="EG279" s="13" t="s">
        <v>50</v>
      </c>
      <c r="EH279" s="13" t="s">
        <v>50</v>
      </c>
      <c r="EI279" s="13" t="s">
        <v>50</v>
      </c>
      <c r="EJ279" s="13" t="s">
        <v>50</v>
      </c>
      <c r="EK279" s="13" t="s">
        <v>50</v>
      </c>
      <c r="EL279" s="99"/>
      <c r="EM279" s="99"/>
    </row>
    <row r="280" spans="1:143" s="13" customFormat="1" ht="15" x14ac:dyDescent="0.25">
      <c r="A280" s="30" t="s">
        <v>2759</v>
      </c>
      <c r="B280" s="97" t="s">
        <v>2539</v>
      </c>
      <c r="C280" s="98"/>
      <c r="D280" s="98">
        <v>17</v>
      </c>
      <c r="E280" s="98"/>
      <c r="F280" s="98"/>
      <c r="G280" s="93" t="s">
        <v>374</v>
      </c>
      <c r="H280" s="14" t="s">
        <v>5</v>
      </c>
      <c r="I280" s="14" t="s">
        <v>577</v>
      </c>
      <c r="J280" s="13" t="s">
        <v>50</v>
      </c>
      <c r="K280" s="13" t="s">
        <v>50</v>
      </c>
      <c r="L280" s="13" t="s">
        <v>50</v>
      </c>
      <c r="M280" s="13" t="s">
        <v>50</v>
      </c>
      <c r="N280" s="13" t="s">
        <v>50</v>
      </c>
      <c r="O280" s="47" t="s">
        <v>50</v>
      </c>
      <c r="P280" s="13" t="s">
        <v>50</v>
      </c>
      <c r="Q280" s="13" t="s">
        <v>50</v>
      </c>
      <c r="R280" s="13" t="s">
        <v>50</v>
      </c>
      <c r="S280" s="13" t="s">
        <v>50</v>
      </c>
      <c r="T280" s="13" t="s">
        <v>50</v>
      </c>
      <c r="U280" s="13" t="s">
        <v>50</v>
      </c>
      <c r="V280" s="13" t="s">
        <v>50</v>
      </c>
      <c r="W280" s="13" t="s">
        <v>50</v>
      </c>
      <c r="X280" s="13" t="s">
        <v>50</v>
      </c>
      <c r="Y280" s="13" t="s">
        <v>50</v>
      </c>
      <c r="Z280" s="13" t="s">
        <v>50</v>
      </c>
      <c r="AA280" s="13" t="s">
        <v>50</v>
      </c>
      <c r="AB280" s="13" t="s">
        <v>50</v>
      </c>
      <c r="AC280" s="13" t="s">
        <v>50</v>
      </c>
      <c r="AD280" s="13" t="s">
        <v>50</v>
      </c>
      <c r="AE280" s="13" t="s">
        <v>50</v>
      </c>
      <c r="AF280" s="13" t="s">
        <v>50</v>
      </c>
      <c r="AG280" s="13" t="s">
        <v>50</v>
      </c>
      <c r="AH280" s="13" t="s">
        <v>50</v>
      </c>
      <c r="AI280" s="13" t="s">
        <v>50</v>
      </c>
      <c r="AJ280" s="13" t="s">
        <v>50</v>
      </c>
      <c r="AK280" s="13" t="s">
        <v>50</v>
      </c>
      <c r="AL280" s="13" t="s">
        <v>50</v>
      </c>
      <c r="AM280" s="13" t="s">
        <v>50</v>
      </c>
      <c r="AN280" s="13" t="s">
        <v>50</v>
      </c>
      <c r="AO280" s="13" t="s">
        <v>50</v>
      </c>
      <c r="AP280" s="13" t="s">
        <v>50</v>
      </c>
      <c r="AQ280" s="13" t="s">
        <v>50</v>
      </c>
      <c r="AR280" s="13" t="s">
        <v>50</v>
      </c>
      <c r="AS280" s="13" t="s">
        <v>50</v>
      </c>
      <c r="AT280" s="13" t="s">
        <v>50</v>
      </c>
      <c r="AU280" s="13" t="s">
        <v>50</v>
      </c>
      <c r="AV280" s="13" t="s">
        <v>50</v>
      </c>
      <c r="AW280" s="13" t="s">
        <v>50</v>
      </c>
      <c r="AX280" s="13" t="s">
        <v>50</v>
      </c>
      <c r="AY280" s="13" t="s">
        <v>50</v>
      </c>
      <c r="AZ280" s="13" t="s">
        <v>50</v>
      </c>
      <c r="BA280" s="13" t="s">
        <v>50</v>
      </c>
      <c r="BB280" s="13" t="s">
        <v>50</v>
      </c>
      <c r="BC280" s="13" t="s">
        <v>50</v>
      </c>
      <c r="BD280" s="13" t="s">
        <v>50</v>
      </c>
      <c r="BE280" s="13" t="s">
        <v>50</v>
      </c>
      <c r="BF280" s="13" t="s">
        <v>50</v>
      </c>
      <c r="BG280" s="13" t="s">
        <v>50</v>
      </c>
      <c r="BH280" s="13" t="s">
        <v>50</v>
      </c>
      <c r="BI280" s="13" t="s">
        <v>50</v>
      </c>
      <c r="BJ280" s="13" t="s">
        <v>50</v>
      </c>
      <c r="BK280" s="13" t="s">
        <v>50</v>
      </c>
      <c r="BL280" s="13" t="s">
        <v>50</v>
      </c>
      <c r="BM280" s="13" t="s">
        <v>50</v>
      </c>
      <c r="BN280" s="13" t="s">
        <v>50</v>
      </c>
      <c r="BO280" s="13" t="s">
        <v>50</v>
      </c>
      <c r="BP280" s="13" t="s">
        <v>50</v>
      </c>
      <c r="BQ280" s="13" t="s">
        <v>50</v>
      </c>
      <c r="BR280" s="13" t="s">
        <v>50</v>
      </c>
      <c r="BS280" s="13" t="s">
        <v>50</v>
      </c>
      <c r="BT280" s="13" t="s">
        <v>50</v>
      </c>
      <c r="BU280" s="13" t="s">
        <v>50</v>
      </c>
      <c r="BV280" s="13" t="s">
        <v>50</v>
      </c>
      <c r="BW280" s="13" t="s">
        <v>50</v>
      </c>
      <c r="BX280" s="13" t="s">
        <v>50</v>
      </c>
      <c r="BY280" s="13" t="s">
        <v>50</v>
      </c>
      <c r="BZ280" s="13" t="s">
        <v>50</v>
      </c>
      <c r="CA280" s="13" t="s">
        <v>50</v>
      </c>
      <c r="CB280" s="13" t="s">
        <v>50</v>
      </c>
      <c r="CC280" s="13" t="s">
        <v>50</v>
      </c>
      <c r="CD280" s="13" t="s">
        <v>50</v>
      </c>
      <c r="CE280" s="13" t="s">
        <v>50</v>
      </c>
      <c r="CF280" s="13" t="s">
        <v>50</v>
      </c>
      <c r="CG280" s="13" t="s">
        <v>50</v>
      </c>
      <c r="CH280" s="13" t="s">
        <v>50</v>
      </c>
      <c r="CI280" s="13" t="s">
        <v>50</v>
      </c>
      <c r="CJ280" s="13" t="s">
        <v>50</v>
      </c>
      <c r="CK280" s="13" t="s">
        <v>50</v>
      </c>
      <c r="CL280" s="13" t="s">
        <v>50</v>
      </c>
      <c r="CM280" s="13" t="s">
        <v>50</v>
      </c>
      <c r="CN280" s="13" t="s">
        <v>50</v>
      </c>
      <c r="CO280" s="13" t="s">
        <v>50</v>
      </c>
      <c r="CP280" s="13" t="s">
        <v>50</v>
      </c>
      <c r="CQ280" s="13" t="s">
        <v>50</v>
      </c>
      <c r="CR280" s="13" t="s">
        <v>50</v>
      </c>
      <c r="CS280" s="13" t="s">
        <v>50</v>
      </c>
      <c r="CT280" s="13" t="s">
        <v>50</v>
      </c>
      <c r="CU280" s="13" t="s">
        <v>50</v>
      </c>
      <c r="CV280" s="13" t="s">
        <v>50</v>
      </c>
      <c r="CW280" s="13" t="s">
        <v>50</v>
      </c>
      <c r="CX280" s="13" t="s">
        <v>50</v>
      </c>
      <c r="CY280" s="13" t="s">
        <v>50</v>
      </c>
      <c r="CZ280" s="13" t="s">
        <v>50</v>
      </c>
      <c r="DA280" s="13" t="s">
        <v>50</v>
      </c>
      <c r="DB280" s="13" t="s">
        <v>50</v>
      </c>
      <c r="DC280" s="13" t="s">
        <v>50</v>
      </c>
      <c r="DD280" s="13" t="s">
        <v>4522</v>
      </c>
      <c r="DE280" s="13" t="s">
        <v>50</v>
      </c>
      <c r="DF280" s="13" t="s">
        <v>50</v>
      </c>
      <c r="DG280" s="13" t="s">
        <v>50</v>
      </c>
      <c r="DH280" s="13" t="s">
        <v>50</v>
      </c>
      <c r="DI280" s="13" t="s">
        <v>50</v>
      </c>
      <c r="DJ280" s="13" t="s">
        <v>50</v>
      </c>
      <c r="DK280" s="13" t="s">
        <v>50</v>
      </c>
      <c r="DL280" s="13" t="s">
        <v>50</v>
      </c>
      <c r="DM280" s="13" t="s">
        <v>50</v>
      </c>
      <c r="DN280" s="13" t="s">
        <v>50</v>
      </c>
      <c r="DO280" s="13" t="s">
        <v>50</v>
      </c>
      <c r="DP280" s="13" t="s">
        <v>50</v>
      </c>
      <c r="DQ280" s="13" t="s">
        <v>50</v>
      </c>
      <c r="DR280" s="13" t="s">
        <v>50</v>
      </c>
      <c r="DS280" s="13" t="s">
        <v>50</v>
      </c>
      <c r="DT280" s="13" t="s">
        <v>50</v>
      </c>
      <c r="DU280" s="13" t="s">
        <v>50</v>
      </c>
      <c r="DV280" s="13" t="s">
        <v>50</v>
      </c>
      <c r="DW280" s="13" t="s">
        <v>50</v>
      </c>
      <c r="DX280" s="13" t="s">
        <v>50</v>
      </c>
      <c r="DY280" s="13" t="s">
        <v>50</v>
      </c>
      <c r="DZ280" s="13" t="s">
        <v>50</v>
      </c>
      <c r="EA280" s="13" t="s">
        <v>50</v>
      </c>
      <c r="EB280" s="13" t="s">
        <v>50</v>
      </c>
      <c r="EC280" s="13" t="s">
        <v>50</v>
      </c>
      <c r="ED280" s="13" t="s">
        <v>50</v>
      </c>
      <c r="EE280" s="13" t="s">
        <v>50</v>
      </c>
      <c r="EF280" s="13" t="s">
        <v>50</v>
      </c>
      <c r="EG280" s="13" t="s">
        <v>50</v>
      </c>
      <c r="EH280" s="13" t="s">
        <v>50</v>
      </c>
      <c r="EI280" s="13" t="s">
        <v>50</v>
      </c>
      <c r="EJ280" s="13" t="s">
        <v>50</v>
      </c>
      <c r="EK280" s="13" t="s">
        <v>50</v>
      </c>
      <c r="EL280" s="99"/>
      <c r="EM280" s="99"/>
    </row>
    <row r="281" spans="1:143" s="13" customFormat="1" ht="66" customHeight="1" x14ac:dyDescent="0.25">
      <c r="A281" s="30" t="s">
        <v>2760</v>
      </c>
      <c r="B281" s="97" t="s">
        <v>2540</v>
      </c>
      <c r="C281" s="98"/>
      <c r="D281" s="98">
        <v>17</v>
      </c>
      <c r="E281" s="98"/>
      <c r="F281" s="98"/>
      <c r="G281" s="93" t="s">
        <v>2545</v>
      </c>
      <c r="H281" s="14" t="s">
        <v>5</v>
      </c>
      <c r="I281" s="14" t="s">
        <v>577</v>
      </c>
      <c r="J281" s="13" t="s">
        <v>50</v>
      </c>
      <c r="K281" s="13" t="s">
        <v>50</v>
      </c>
      <c r="L281" s="13" t="s">
        <v>50</v>
      </c>
      <c r="M281" s="13" t="s">
        <v>4521</v>
      </c>
      <c r="N281" s="13" t="s">
        <v>4521</v>
      </c>
      <c r="O281" s="47" t="s">
        <v>50</v>
      </c>
      <c r="P281" s="13" t="s">
        <v>50</v>
      </c>
      <c r="Q281" s="13" t="s">
        <v>50</v>
      </c>
      <c r="R281" s="13" t="s">
        <v>50</v>
      </c>
      <c r="S281" s="13" t="s">
        <v>4521</v>
      </c>
      <c r="T281" s="13" t="s">
        <v>4521</v>
      </c>
      <c r="U281" s="13" t="s">
        <v>50</v>
      </c>
      <c r="V281" s="13" t="s">
        <v>50</v>
      </c>
      <c r="W281" s="13" t="s">
        <v>50</v>
      </c>
      <c r="X281" s="13" t="s">
        <v>50</v>
      </c>
      <c r="Y281" s="13" t="s">
        <v>50</v>
      </c>
      <c r="Z281" s="13" t="s">
        <v>50</v>
      </c>
      <c r="AA281" s="13" t="s">
        <v>50</v>
      </c>
      <c r="AB281" s="13" t="s">
        <v>50</v>
      </c>
      <c r="AC281" s="13" t="s">
        <v>50</v>
      </c>
      <c r="AD281" s="13" t="s">
        <v>50</v>
      </c>
      <c r="AE281" s="13" t="s">
        <v>50</v>
      </c>
      <c r="AF281" s="13" t="s">
        <v>50</v>
      </c>
      <c r="AG281" s="13" t="s">
        <v>50</v>
      </c>
      <c r="AH281" s="13" t="s">
        <v>50</v>
      </c>
      <c r="AI281" s="13" t="s">
        <v>50</v>
      </c>
      <c r="AJ281" s="13" t="s">
        <v>50</v>
      </c>
      <c r="AK281" s="13" t="s">
        <v>50</v>
      </c>
      <c r="AL281" s="13" t="s">
        <v>50</v>
      </c>
      <c r="AM281" s="13" t="s">
        <v>50</v>
      </c>
      <c r="AN281" s="13" t="s">
        <v>4521</v>
      </c>
      <c r="AO281" s="13" t="s">
        <v>4521</v>
      </c>
      <c r="AP281" s="13" t="s">
        <v>50</v>
      </c>
      <c r="AQ281" s="13" t="s">
        <v>50</v>
      </c>
      <c r="AR281" s="13" t="s">
        <v>50</v>
      </c>
      <c r="AS281" s="13" t="s">
        <v>50</v>
      </c>
      <c r="AT281" s="13" t="s">
        <v>50</v>
      </c>
      <c r="AU281" s="13" t="s">
        <v>50</v>
      </c>
      <c r="AV281" s="13" t="s">
        <v>50</v>
      </c>
      <c r="AW281" s="13" t="s">
        <v>50</v>
      </c>
      <c r="AX281" s="13" t="s">
        <v>50</v>
      </c>
      <c r="AY281" s="13" t="s">
        <v>50</v>
      </c>
      <c r="AZ281" s="13" t="s">
        <v>50</v>
      </c>
      <c r="BA281" s="13" t="s">
        <v>50</v>
      </c>
      <c r="BB281" s="13" t="s">
        <v>50</v>
      </c>
      <c r="BC281" s="13" t="s">
        <v>50</v>
      </c>
      <c r="BD281" s="13" t="s">
        <v>50</v>
      </c>
      <c r="BE281" s="13" t="s">
        <v>50</v>
      </c>
      <c r="BF281" s="13" t="s">
        <v>50</v>
      </c>
      <c r="BG281" s="13" t="s">
        <v>50</v>
      </c>
      <c r="BH281" s="13" t="s">
        <v>50</v>
      </c>
      <c r="BI281" s="13" t="s">
        <v>50</v>
      </c>
      <c r="BJ281" s="13" t="s">
        <v>50</v>
      </c>
      <c r="BK281" s="13" t="s">
        <v>50</v>
      </c>
      <c r="BL281" s="13" t="s">
        <v>4521</v>
      </c>
      <c r="BM281" s="13" t="s">
        <v>4521</v>
      </c>
      <c r="BN281" s="13" t="s">
        <v>50</v>
      </c>
      <c r="BO281" s="13" t="s">
        <v>50</v>
      </c>
      <c r="BP281" s="13" t="s">
        <v>50</v>
      </c>
      <c r="BQ281" s="13" t="s">
        <v>50</v>
      </c>
      <c r="BR281" s="13" t="s">
        <v>50</v>
      </c>
      <c r="BS281" s="13" t="s">
        <v>50</v>
      </c>
      <c r="BT281" s="13" t="s">
        <v>50</v>
      </c>
      <c r="BU281" s="13" t="s">
        <v>50</v>
      </c>
      <c r="BV281" s="13" t="s">
        <v>50</v>
      </c>
      <c r="BW281" s="13" t="s">
        <v>50</v>
      </c>
      <c r="BX281" s="13" t="s">
        <v>50</v>
      </c>
      <c r="BY281" s="13" t="s">
        <v>50</v>
      </c>
      <c r="BZ281" s="13" t="s">
        <v>50</v>
      </c>
      <c r="CA281" s="13" t="s">
        <v>50</v>
      </c>
      <c r="CB281" s="13" t="s">
        <v>4521</v>
      </c>
      <c r="CC281" s="13" t="s">
        <v>50</v>
      </c>
      <c r="CD281" s="13" t="s">
        <v>50</v>
      </c>
      <c r="CE281" s="13" t="s">
        <v>50</v>
      </c>
      <c r="CF281" s="13" t="s">
        <v>50</v>
      </c>
      <c r="CG281" s="13" t="s">
        <v>50</v>
      </c>
      <c r="CH281" s="13" t="s">
        <v>50</v>
      </c>
      <c r="CI281" s="13" t="s">
        <v>50</v>
      </c>
      <c r="CJ281" s="13" t="s">
        <v>4521</v>
      </c>
      <c r="CK281" s="13" t="s">
        <v>50</v>
      </c>
      <c r="CL281" s="13" t="s">
        <v>4522</v>
      </c>
      <c r="CM281" s="13" t="s">
        <v>4522</v>
      </c>
      <c r="CN281" s="13" t="s">
        <v>50</v>
      </c>
      <c r="CO281" s="13" t="s">
        <v>50</v>
      </c>
      <c r="CP281" s="13" t="s">
        <v>50</v>
      </c>
      <c r="CQ281" s="13" t="s">
        <v>50</v>
      </c>
      <c r="CR281" s="13" t="s">
        <v>50</v>
      </c>
      <c r="CS281" s="13" t="s">
        <v>50</v>
      </c>
      <c r="CT281" s="13" t="s">
        <v>50</v>
      </c>
      <c r="CU281" s="13" t="s">
        <v>50</v>
      </c>
      <c r="CV281" s="13" t="s">
        <v>50</v>
      </c>
      <c r="CW281" s="13" t="s">
        <v>50</v>
      </c>
      <c r="CX281" s="13" t="s">
        <v>50</v>
      </c>
      <c r="CY281" s="13" t="s">
        <v>50</v>
      </c>
      <c r="CZ281" s="13" t="s">
        <v>50</v>
      </c>
      <c r="DA281" s="13" t="s">
        <v>4522</v>
      </c>
      <c r="DB281" s="13" t="s">
        <v>50</v>
      </c>
      <c r="DC281" s="13" t="s">
        <v>50</v>
      </c>
      <c r="DD281" s="13" t="s">
        <v>50</v>
      </c>
      <c r="DE281" s="13" t="s">
        <v>50</v>
      </c>
      <c r="DF281" s="13" t="s">
        <v>50</v>
      </c>
      <c r="DG281" s="13" t="s">
        <v>50</v>
      </c>
      <c r="DH281" s="13" t="s">
        <v>50</v>
      </c>
      <c r="DI281" s="13" t="s">
        <v>4522</v>
      </c>
      <c r="DJ281" s="13" t="s">
        <v>50</v>
      </c>
      <c r="DK281" s="13" t="s">
        <v>50</v>
      </c>
      <c r="DL281" s="13" t="s">
        <v>50</v>
      </c>
      <c r="DM281" s="13" t="s">
        <v>50</v>
      </c>
      <c r="DN281" s="13" t="s">
        <v>50</v>
      </c>
      <c r="DO281" s="13" t="s">
        <v>50</v>
      </c>
      <c r="DP281" s="13" t="s">
        <v>50</v>
      </c>
      <c r="DQ281" s="13" t="s">
        <v>50</v>
      </c>
      <c r="DR281" s="13" t="s">
        <v>50</v>
      </c>
      <c r="DS281" s="13" t="s">
        <v>50</v>
      </c>
      <c r="DT281" s="13" t="s">
        <v>50</v>
      </c>
      <c r="DU281" s="13" t="s">
        <v>50</v>
      </c>
      <c r="DV281" s="13" t="s">
        <v>50</v>
      </c>
      <c r="DW281" s="13" t="s">
        <v>50</v>
      </c>
      <c r="DX281" s="13" t="s">
        <v>50</v>
      </c>
      <c r="DY281" s="13" t="s">
        <v>50</v>
      </c>
      <c r="DZ281" s="13" t="s">
        <v>50</v>
      </c>
      <c r="EA281" s="13" t="s">
        <v>4521</v>
      </c>
      <c r="EB281" s="13" t="s">
        <v>50</v>
      </c>
      <c r="EC281" s="13" t="s">
        <v>50</v>
      </c>
      <c r="ED281" s="13" t="s">
        <v>50</v>
      </c>
      <c r="EE281" s="13" t="s">
        <v>4521</v>
      </c>
      <c r="EF281" s="13" t="s">
        <v>50</v>
      </c>
      <c r="EG281" s="13" t="s">
        <v>4521</v>
      </c>
      <c r="EH281" s="13" t="s">
        <v>50</v>
      </c>
      <c r="EI281" s="12" t="s">
        <v>4522</v>
      </c>
      <c r="EJ281" s="13" t="s">
        <v>50</v>
      </c>
      <c r="EK281" s="13" t="s">
        <v>4522</v>
      </c>
      <c r="EL281" s="99"/>
      <c r="EM281" s="99"/>
    </row>
    <row r="282" spans="1:143" s="13" customFormat="1" ht="15" x14ac:dyDescent="0.25">
      <c r="A282" s="30" t="s">
        <v>2761</v>
      </c>
      <c r="B282" s="97" t="s">
        <v>2541</v>
      </c>
      <c r="C282" s="98"/>
      <c r="D282" s="98">
        <v>17</v>
      </c>
      <c r="E282" s="98"/>
      <c r="F282" s="98"/>
      <c r="G282" s="93" t="s">
        <v>1365</v>
      </c>
      <c r="H282" s="14" t="s">
        <v>5</v>
      </c>
      <c r="I282" s="14" t="s">
        <v>577</v>
      </c>
      <c r="J282" s="13" t="s">
        <v>50</v>
      </c>
      <c r="K282" s="13" t="s">
        <v>50</v>
      </c>
      <c r="L282" s="13" t="s">
        <v>50</v>
      </c>
      <c r="M282" s="13" t="s">
        <v>50</v>
      </c>
      <c r="N282" s="13" t="s">
        <v>50</v>
      </c>
      <c r="O282" s="47" t="s">
        <v>50</v>
      </c>
      <c r="P282" s="13" t="s">
        <v>50</v>
      </c>
      <c r="Q282" s="13" t="s">
        <v>50</v>
      </c>
      <c r="R282" s="13" t="s">
        <v>50</v>
      </c>
      <c r="S282" s="13" t="s">
        <v>4521</v>
      </c>
      <c r="T282" s="13" t="s">
        <v>50</v>
      </c>
      <c r="U282" s="13" t="s">
        <v>50</v>
      </c>
      <c r="V282" s="13" t="s">
        <v>4522</v>
      </c>
      <c r="W282" s="13" t="s">
        <v>4522</v>
      </c>
      <c r="X282" s="13" t="s">
        <v>4522</v>
      </c>
      <c r="Y282" s="13" t="s">
        <v>50</v>
      </c>
      <c r="Z282" s="13" t="s">
        <v>50</v>
      </c>
      <c r="AA282" s="13" t="s">
        <v>4522</v>
      </c>
      <c r="AB282" s="13" t="s">
        <v>4522</v>
      </c>
      <c r="AC282" s="13" t="s">
        <v>50</v>
      </c>
      <c r="AD282" s="13" t="s">
        <v>50</v>
      </c>
      <c r="AE282" s="13" t="s">
        <v>50</v>
      </c>
      <c r="AF282" s="13" t="s">
        <v>50</v>
      </c>
      <c r="AG282" s="13" t="s">
        <v>50</v>
      </c>
      <c r="AH282" s="13" t="s">
        <v>50</v>
      </c>
      <c r="AI282" s="13" t="s">
        <v>50</v>
      </c>
      <c r="AJ282" s="13" t="s">
        <v>50</v>
      </c>
      <c r="AK282" s="13" t="s">
        <v>50</v>
      </c>
      <c r="AL282" s="13" t="s">
        <v>50</v>
      </c>
      <c r="AM282" s="13" t="s">
        <v>50</v>
      </c>
      <c r="AN282" s="13" t="s">
        <v>50</v>
      </c>
      <c r="AO282" s="13" t="s">
        <v>50</v>
      </c>
      <c r="AP282" s="13" t="s">
        <v>50</v>
      </c>
      <c r="AQ282" s="13" t="s">
        <v>50</v>
      </c>
      <c r="AR282" s="13" t="s">
        <v>50</v>
      </c>
      <c r="AS282" s="13" t="s">
        <v>50</v>
      </c>
      <c r="AT282" s="13" t="s">
        <v>50</v>
      </c>
      <c r="AU282" s="13" t="s">
        <v>50</v>
      </c>
      <c r="AV282" s="13" t="s">
        <v>50</v>
      </c>
      <c r="AW282" s="13" t="s">
        <v>50</v>
      </c>
      <c r="AX282" s="13" t="s">
        <v>50</v>
      </c>
      <c r="AY282" s="13" t="s">
        <v>50</v>
      </c>
      <c r="AZ282" s="13" t="s">
        <v>50</v>
      </c>
      <c r="BA282" s="13" t="s">
        <v>50</v>
      </c>
      <c r="BB282" s="13" t="s">
        <v>50</v>
      </c>
      <c r="BC282" s="13" t="s">
        <v>50</v>
      </c>
      <c r="BD282" s="13" t="s">
        <v>50</v>
      </c>
      <c r="BE282" s="13" t="s">
        <v>50</v>
      </c>
      <c r="BF282" s="13" t="s">
        <v>50</v>
      </c>
      <c r="BG282" s="13" t="s">
        <v>50</v>
      </c>
      <c r="BH282" s="13" t="s">
        <v>50</v>
      </c>
      <c r="BI282" s="13" t="s">
        <v>50</v>
      </c>
      <c r="BJ282" s="13" t="s">
        <v>50</v>
      </c>
      <c r="BK282" s="13" t="s">
        <v>50</v>
      </c>
      <c r="BL282" s="13" t="s">
        <v>4521</v>
      </c>
      <c r="BM282" s="13" t="s">
        <v>50</v>
      </c>
      <c r="BN282" s="13" t="s">
        <v>50</v>
      </c>
      <c r="BO282" s="13" t="s">
        <v>50</v>
      </c>
      <c r="BP282" s="13" t="s">
        <v>50</v>
      </c>
      <c r="BQ282" s="13" t="s">
        <v>50</v>
      </c>
      <c r="BR282" s="13" t="s">
        <v>50</v>
      </c>
      <c r="BS282" s="13" t="s">
        <v>50</v>
      </c>
      <c r="BT282" s="13" t="s">
        <v>50</v>
      </c>
      <c r="BU282" s="13" t="s">
        <v>50</v>
      </c>
      <c r="BV282" s="13" t="s">
        <v>50</v>
      </c>
      <c r="BW282" s="36" t="s">
        <v>50</v>
      </c>
      <c r="BX282" s="13" t="s">
        <v>4521</v>
      </c>
      <c r="BY282" s="13" t="s">
        <v>50</v>
      </c>
      <c r="BZ282" s="13" t="s">
        <v>50</v>
      </c>
      <c r="CA282" s="13" t="s">
        <v>50</v>
      </c>
      <c r="CB282" s="13" t="s">
        <v>50</v>
      </c>
      <c r="CC282" s="13" t="s">
        <v>50</v>
      </c>
      <c r="CD282" s="13" t="s">
        <v>50</v>
      </c>
      <c r="CE282" s="13" t="s">
        <v>50</v>
      </c>
      <c r="CF282" s="13" t="s">
        <v>50</v>
      </c>
      <c r="CG282" s="13" t="s">
        <v>50</v>
      </c>
      <c r="CH282" s="13" t="s">
        <v>50</v>
      </c>
      <c r="CI282" s="13" t="s">
        <v>50</v>
      </c>
      <c r="CJ282" s="13" t="s">
        <v>4521</v>
      </c>
      <c r="CK282" s="13" t="s">
        <v>50</v>
      </c>
      <c r="CL282" s="13" t="s">
        <v>4522</v>
      </c>
      <c r="CM282" s="13" t="s">
        <v>50</v>
      </c>
      <c r="CN282" s="13" t="s">
        <v>50</v>
      </c>
      <c r="CO282" s="13" t="s">
        <v>50</v>
      </c>
      <c r="CP282" s="13" t="s">
        <v>50</v>
      </c>
      <c r="CQ282" s="13" t="s">
        <v>50</v>
      </c>
      <c r="CR282" s="13" t="s">
        <v>50</v>
      </c>
      <c r="CS282" s="13" t="s">
        <v>50</v>
      </c>
      <c r="CT282" s="13" t="s">
        <v>50</v>
      </c>
      <c r="CU282" s="13" t="s">
        <v>50</v>
      </c>
      <c r="CV282" s="13" t="s">
        <v>50</v>
      </c>
      <c r="CW282" s="13" t="s">
        <v>50</v>
      </c>
      <c r="CX282" s="13" t="s">
        <v>50</v>
      </c>
      <c r="CY282" s="13" t="s">
        <v>50</v>
      </c>
      <c r="CZ282" s="13" t="s">
        <v>50</v>
      </c>
      <c r="DA282" s="13" t="s">
        <v>50</v>
      </c>
      <c r="DB282" s="13" t="s">
        <v>50</v>
      </c>
      <c r="DC282" s="13" t="s">
        <v>50</v>
      </c>
      <c r="DD282" s="13" t="s">
        <v>50</v>
      </c>
      <c r="DE282" s="13" t="s">
        <v>50</v>
      </c>
      <c r="DF282" s="13" t="s">
        <v>50</v>
      </c>
      <c r="DG282" s="13" t="s">
        <v>50</v>
      </c>
      <c r="DH282" s="13" t="s">
        <v>50</v>
      </c>
      <c r="DI282" s="13" t="s">
        <v>4522</v>
      </c>
      <c r="DJ282" s="13" t="s">
        <v>50</v>
      </c>
      <c r="DK282" s="13" t="s">
        <v>50</v>
      </c>
      <c r="DL282" s="13" t="s">
        <v>50</v>
      </c>
      <c r="DM282" s="13" t="s">
        <v>50</v>
      </c>
      <c r="DN282" s="13" t="s">
        <v>50</v>
      </c>
      <c r="DO282" s="13" t="s">
        <v>50</v>
      </c>
      <c r="DP282" s="13" t="s">
        <v>50</v>
      </c>
      <c r="DQ282" s="13" t="s">
        <v>50</v>
      </c>
      <c r="DR282" s="13" t="s">
        <v>50</v>
      </c>
      <c r="DS282" s="13" t="s">
        <v>50</v>
      </c>
      <c r="DT282" s="13" t="s">
        <v>50</v>
      </c>
      <c r="DU282" s="13" t="s">
        <v>50</v>
      </c>
      <c r="DV282" s="13" t="s">
        <v>50</v>
      </c>
      <c r="DW282" s="13" t="s">
        <v>50</v>
      </c>
      <c r="DX282" s="13" t="s">
        <v>50</v>
      </c>
      <c r="DY282" s="36" t="s">
        <v>50</v>
      </c>
      <c r="DZ282" s="13" t="s">
        <v>50</v>
      </c>
      <c r="EA282" s="13" t="s">
        <v>4521</v>
      </c>
      <c r="EB282" s="13" t="s">
        <v>50</v>
      </c>
      <c r="EC282" s="13" t="s">
        <v>50</v>
      </c>
      <c r="ED282" s="13" t="s">
        <v>50</v>
      </c>
      <c r="EE282" s="13" t="s">
        <v>50</v>
      </c>
      <c r="EF282" s="13" t="s">
        <v>50</v>
      </c>
      <c r="EG282" s="13" t="s">
        <v>50</v>
      </c>
      <c r="EH282" s="13" t="s">
        <v>50</v>
      </c>
      <c r="EI282" s="13" t="s">
        <v>50</v>
      </c>
      <c r="EJ282" s="13" t="s">
        <v>50</v>
      </c>
      <c r="EK282" s="13" t="s">
        <v>50</v>
      </c>
      <c r="EL282" s="99"/>
      <c r="EM282" s="99"/>
    </row>
    <row r="283" spans="1:143" s="13" customFormat="1" ht="15" x14ac:dyDescent="0.25">
      <c r="A283" s="30" t="s">
        <v>2762</v>
      </c>
      <c r="B283" s="97" t="s">
        <v>2557</v>
      </c>
      <c r="C283" s="98"/>
      <c r="D283" s="98">
        <v>17</v>
      </c>
      <c r="E283" s="98"/>
      <c r="F283" s="98"/>
      <c r="G283" s="93" t="s">
        <v>2561</v>
      </c>
      <c r="H283" s="14" t="s">
        <v>5</v>
      </c>
      <c r="I283" s="14" t="s">
        <v>577</v>
      </c>
      <c r="J283" s="13" t="s">
        <v>50</v>
      </c>
      <c r="K283" s="13" t="s">
        <v>50</v>
      </c>
      <c r="L283" s="13" t="s">
        <v>50</v>
      </c>
      <c r="M283" s="13" t="s">
        <v>50</v>
      </c>
      <c r="N283" s="13" t="s">
        <v>50</v>
      </c>
      <c r="O283" s="47" t="s">
        <v>50</v>
      </c>
      <c r="P283" s="13" t="s">
        <v>50</v>
      </c>
      <c r="Q283" s="13" t="s">
        <v>50</v>
      </c>
      <c r="R283" s="13" t="s">
        <v>50</v>
      </c>
      <c r="S283" s="13" t="s">
        <v>50</v>
      </c>
      <c r="T283" s="13" t="s">
        <v>50</v>
      </c>
      <c r="U283" s="13" t="s">
        <v>50</v>
      </c>
      <c r="V283" s="13" t="s">
        <v>50</v>
      </c>
      <c r="W283" s="13" t="s">
        <v>50</v>
      </c>
      <c r="X283" s="13" t="s">
        <v>50</v>
      </c>
      <c r="Y283" s="13" t="s">
        <v>50</v>
      </c>
      <c r="Z283" s="13" t="s">
        <v>50</v>
      </c>
      <c r="AA283" s="13" t="s">
        <v>50</v>
      </c>
      <c r="AB283" s="13" t="s">
        <v>50</v>
      </c>
      <c r="AC283" s="13" t="s">
        <v>50</v>
      </c>
      <c r="AD283" s="13" t="s">
        <v>50</v>
      </c>
      <c r="AE283" s="13" t="s">
        <v>50</v>
      </c>
      <c r="AF283" s="13" t="s">
        <v>50</v>
      </c>
      <c r="AG283" s="13" t="s">
        <v>50</v>
      </c>
      <c r="AH283" s="13" t="s">
        <v>50</v>
      </c>
      <c r="AI283" s="13" t="s">
        <v>50</v>
      </c>
      <c r="AJ283" s="13" t="s">
        <v>50</v>
      </c>
      <c r="AK283" s="13" t="s">
        <v>50</v>
      </c>
      <c r="AL283" s="13" t="s">
        <v>50</v>
      </c>
      <c r="AM283" s="13" t="s">
        <v>50</v>
      </c>
      <c r="AN283" s="13" t="s">
        <v>50</v>
      </c>
      <c r="AO283" s="13" t="s">
        <v>50</v>
      </c>
      <c r="AP283" s="13" t="s">
        <v>50</v>
      </c>
      <c r="AQ283" s="13" t="s">
        <v>50</v>
      </c>
      <c r="AR283" s="13" t="s">
        <v>50</v>
      </c>
      <c r="AS283" s="13" t="s">
        <v>50</v>
      </c>
      <c r="AT283" s="13" t="s">
        <v>50</v>
      </c>
      <c r="AU283" s="13" t="s">
        <v>50</v>
      </c>
      <c r="AV283" s="13" t="s">
        <v>50</v>
      </c>
      <c r="AW283" s="13" t="s">
        <v>50</v>
      </c>
      <c r="AX283" s="13" t="s">
        <v>50</v>
      </c>
      <c r="AY283" s="13" t="s">
        <v>50</v>
      </c>
      <c r="AZ283" s="13" t="s">
        <v>50</v>
      </c>
      <c r="BA283" s="13" t="s">
        <v>50</v>
      </c>
      <c r="BB283" s="13" t="s">
        <v>50</v>
      </c>
      <c r="BC283" s="13" t="s">
        <v>50</v>
      </c>
      <c r="BD283" s="13" t="s">
        <v>50</v>
      </c>
      <c r="BE283" s="13" t="s">
        <v>50</v>
      </c>
      <c r="BF283" s="13" t="s">
        <v>50</v>
      </c>
      <c r="BG283" s="13" t="s">
        <v>50</v>
      </c>
      <c r="BH283" s="13" t="s">
        <v>50</v>
      </c>
      <c r="BI283" s="13" t="s">
        <v>50</v>
      </c>
      <c r="BJ283" s="13" t="s">
        <v>50</v>
      </c>
      <c r="BK283" s="13" t="s">
        <v>50</v>
      </c>
      <c r="BL283" s="13" t="s">
        <v>50</v>
      </c>
      <c r="BM283" s="13" t="s">
        <v>50</v>
      </c>
      <c r="BN283" s="13" t="s">
        <v>50</v>
      </c>
      <c r="BO283" s="13" t="s">
        <v>50</v>
      </c>
      <c r="BP283" s="13" t="s">
        <v>50</v>
      </c>
      <c r="BQ283" s="13" t="s">
        <v>50</v>
      </c>
      <c r="BR283" s="13" t="s">
        <v>50</v>
      </c>
      <c r="BS283" s="13" t="s">
        <v>50</v>
      </c>
      <c r="BT283" s="13" t="s">
        <v>50</v>
      </c>
      <c r="BU283" s="13" t="s">
        <v>50</v>
      </c>
      <c r="BV283" s="13" t="s">
        <v>50</v>
      </c>
      <c r="BW283" s="13" t="s">
        <v>50</v>
      </c>
      <c r="BX283" s="13" t="s">
        <v>4521</v>
      </c>
      <c r="BY283" s="13" t="s">
        <v>4521</v>
      </c>
      <c r="BZ283" s="13" t="s">
        <v>50</v>
      </c>
      <c r="CA283" s="13" t="s">
        <v>50</v>
      </c>
      <c r="CB283" s="13" t="s">
        <v>50</v>
      </c>
      <c r="CC283" s="13" t="s">
        <v>50</v>
      </c>
      <c r="CD283" s="13" t="s">
        <v>50</v>
      </c>
      <c r="CE283" s="13" t="s">
        <v>50</v>
      </c>
      <c r="CF283" s="13" t="s">
        <v>50</v>
      </c>
      <c r="CG283" s="13" t="s">
        <v>50</v>
      </c>
      <c r="CH283" s="13" t="s">
        <v>50</v>
      </c>
      <c r="CI283" s="13" t="s">
        <v>50</v>
      </c>
      <c r="CJ283" s="13" t="s">
        <v>50</v>
      </c>
      <c r="CK283" s="13" t="s">
        <v>4521</v>
      </c>
      <c r="CL283" s="13" t="s">
        <v>50</v>
      </c>
      <c r="CM283" s="13" t="s">
        <v>50</v>
      </c>
      <c r="CN283" s="13" t="s">
        <v>50</v>
      </c>
      <c r="CO283" s="13" t="s">
        <v>50</v>
      </c>
      <c r="CP283" s="13" t="s">
        <v>50</v>
      </c>
      <c r="CQ283" s="13" t="s">
        <v>50</v>
      </c>
      <c r="CR283" s="13" t="s">
        <v>50</v>
      </c>
      <c r="CS283" s="13" t="s">
        <v>50</v>
      </c>
      <c r="CT283" s="13" t="s">
        <v>50</v>
      </c>
      <c r="CU283" s="13" t="s">
        <v>50</v>
      </c>
      <c r="CV283" s="13" t="s">
        <v>50</v>
      </c>
      <c r="CW283" s="13" t="s">
        <v>50</v>
      </c>
      <c r="CX283" s="13" t="s">
        <v>50</v>
      </c>
      <c r="CY283" s="13" t="s">
        <v>50</v>
      </c>
      <c r="CZ283" s="13" t="s">
        <v>50</v>
      </c>
      <c r="DA283" s="13" t="s">
        <v>50</v>
      </c>
      <c r="DB283" s="13" t="s">
        <v>50</v>
      </c>
      <c r="DC283" s="13" t="s">
        <v>50</v>
      </c>
      <c r="DD283" s="13" t="s">
        <v>50</v>
      </c>
      <c r="DE283" s="13" t="s">
        <v>50</v>
      </c>
      <c r="DF283" s="13" t="s">
        <v>50</v>
      </c>
      <c r="DG283" s="13" t="s">
        <v>50</v>
      </c>
      <c r="DH283" s="13" t="s">
        <v>50</v>
      </c>
      <c r="DI283" s="13" t="s">
        <v>50</v>
      </c>
      <c r="DJ283" s="13" t="s">
        <v>50</v>
      </c>
      <c r="DK283" s="13" t="s">
        <v>50</v>
      </c>
      <c r="DL283" s="13" t="s">
        <v>50</v>
      </c>
      <c r="DM283" s="13" t="s">
        <v>50</v>
      </c>
      <c r="DN283" s="13" t="s">
        <v>50</v>
      </c>
      <c r="DO283" s="13" t="s">
        <v>50</v>
      </c>
      <c r="DP283" s="13" t="s">
        <v>50</v>
      </c>
      <c r="DQ283" s="13" t="s">
        <v>50</v>
      </c>
      <c r="DR283" s="13" t="s">
        <v>50</v>
      </c>
      <c r="DS283" s="13" t="s">
        <v>50</v>
      </c>
      <c r="DT283" s="13" t="s">
        <v>50</v>
      </c>
      <c r="DU283" s="13" t="s">
        <v>50</v>
      </c>
      <c r="DV283" s="13" t="s">
        <v>50</v>
      </c>
      <c r="DW283" s="13" t="s">
        <v>50</v>
      </c>
      <c r="DX283" s="13" t="s">
        <v>50</v>
      </c>
      <c r="DY283" s="13" t="s">
        <v>50</v>
      </c>
      <c r="DZ283" s="13" t="s">
        <v>50</v>
      </c>
      <c r="EA283" s="13" t="s">
        <v>50</v>
      </c>
      <c r="EB283" s="13" t="s">
        <v>50</v>
      </c>
      <c r="EC283" s="13" t="s">
        <v>50</v>
      </c>
      <c r="ED283" s="13" t="s">
        <v>50</v>
      </c>
      <c r="EE283" s="13" t="s">
        <v>50</v>
      </c>
      <c r="EF283" s="13" t="s">
        <v>50</v>
      </c>
      <c r="EG283" s="13" t="s">
        <v>50</v>
      </c>
      <c r="EH283" s="13" t="s">
        <v>50</v>
      </c>
      <c r="EI283" s="13" t="s">
        <v>50</v>
      </c>
      <c r="EJ283" s="13" t="s">
        <v>50</v>
      </c>
      <c r="EK283" s="13" t="s">
        <v>50</v>
      </c>
      <c r="EL283" s="99"/>
      <c r="EM283" s="99"/>
    </row>
    <row r="284" spans="1:143" s="13" customFormat="1" ht="15" x14ac:dyDescent="0.25">
      <c r="A284" s="30" t="s">
        <v>2763</v>
      </c>
      <c r="B284" s="97" t="s">
        <v>2558</v>
      </c>
      <c r="C284" s="98"/>
      <c r="D284" s="98">
        <v>17</v>
      </c>
      <c r="E284" s="98"/>
      <c r="F284" s="98"/>
      <c r="G284" s="93" t="s">
        <v>2562</v>
      </c>
      <c r="H284" s="14" t="s">
        <v>5</v>
      </c>
      <c r="I284" s="14" t="s">
        <v>577</v>
      </c>
      <c r="J284" s="13" t="s">
        <v>50</v>
      </c>
      <c r="K284" s="13" t="s">
        <v>50</v>
      </c>
      <c r="L284" s="13" t="s">
        <v>50</v>
      </c>
      <c r="M284" s="13" t="s">
        <v>50</v>
      </c>
      <c r="N284" s="13" t="s">
        <v>50</v>
      </c>
      <c r="O284" s="47" t="s">
        <v>50</v>
      </c>
      <c r="P284" s="13" t="s">
        <v>50</v>
      </c>
      <c r="Q284" s="13" t="s">
        <v>50</v>
      </c>
      <c r="R284" s="13" t="s">
        <v>50</v>
      </c>
      <c r="S284" s="13" t="s">
        <v>4521</v>
      </c>
      <c r="T284" s="13" t="s">
        <v>4521</v>
      </c>
      <c r="U284" s="13" t="s">
        <v>50</v>
      </c>
      <c r="V284" s="13" t="s">
        <v>50</v>
      </c>
      <c r="W284" s="13" t="s">
        <v>4522</v>
      </c>
      <c r="X284" s="13" t="s">
        <v>4522</v>
      </c>
      <c r="Y284" s="13" t="s">
        <v>50</v>
      </c>
      <c r="Z284" s="13" t="s">
        <v>50</v>
      </c>
      <c r="AA284" s="13" t="s">
        <v>4522</v>
      </c>
      <c r="AB284" s="13" t="s">
        <v>4522</v>
      </c>
      <c r="AC284" s="13" t="s">
        <v>50</v>
      </c>
      <c r="AD284" s="13" t="s">
        <v>50</v>
      </c>
      <c r="AE284" s="13" t="s">
        <v>50</v>
      </c>
      <c r="AF284" s="13" t="s">
        <v>50</v>
      </c>
      <c r="AG284" s="13" t="s">
        <v>50</v>
      </c>
      <c r="AH284" s="13" t="s">
        <v>50</v>
      </c>
      <c r="AI284" s="13" t="s">
        <v>50</v>
      </c>
      <c r="AJ284" s="13" t="s">
        <v>50</v>
      </c>
      <c r="AK284" s="13" t="s">
        <v>50</v>
      </c>
      <c r="AL284" s="13" t="s">
        <v>50</v>
      </c>
      <c r="AM284" s="13" t="s">
        <v>50</v>
      </c>
      <c r="AN284" s="13" t="s">
        <v>50</v>
      </c>
      <c r="AO284" s="13" t="s">
        <v>4521</v>
      </c>
      <c r="AP284" s="13" t="s">
        <v>50</v>
      </c>
      <c r="AQ284" s="13" t="s">
        <v>50</v>
      </c>
      <c r="AR284" s="13" t="s">
        <v>50</v>
      </c>
      <c r="AS284" s="13" t="s">
        <v>50</v>
      </c>
      <c r="AT284" s="13" t="s">
        <v>50</v>
      </c>
      <c r="AU284" s="13" t="s">
        <v>4521</v>
      </c>
      <c r="AV284" s="13" t="s">
        <v>50</v>
      </c>
      <c r="AW284" s="13" t="s">
        <v>50</v>
      </c>
      <c r="AX284" s="13" t="s">
        <v>50</v>
      </c>
      <c r="AY284" s="13" t="s">
        <v>50</v>
      </c>
      <c r="AZ284" s="13" t="s">
        <v>50</v>
      </c>
      <c r="BA284" s="13" t="s">
        <v>50</v>
      </c>
      <c r="BB284" s="13" t="s">
        <v>50</v>
      </c>
      <c r="BC284" s="13" t="s">
        <v>50</v>
      </c>
      <c r="BD284" s="13" t="s">
        <v>50</v>
      </c>
      <c r="BE284" s="13" t="s">
        <v>50</v>
      </c>
      <c r="BF284" s="13" t="s">
        <v>50</v>
      </c>
      <c r="BG284" s="13" t="s">
        <v>50</v>
      </c>
      <c r="BH284" s="13" t="s">
        <v>50</v>
      </c>
      <c r="BI284" s="13" t="s">
        <v>50</v>
      </c>
      <c r="BJ284" s="13" t="s">
        <v>50</v>
      </c>
      <c r="BK284" s="13" t="s">
        <v>50</v>
      </c>
      <c r="BL284" s="13" t="s">
        <v>50</v>
      </c>
      <c r="BM284" s="13" t="s">
        <v>50</v>
      </c>
      <c r="BN284" s="13" t="s">
        <v>50</v>
      </c>
      <c r="BO284" s="13" t="s">
        <v>50</v>
      </c>
      <c r="BP284" s="13" t="s">
        <v>50</v>
      </c>
      <c r="BQ284" s="13" t="s">
        <v>50</v>
      </c>
      <c r="BR284" s="13" t="s">
        <v>50</v>
      </c>
      <c r="BS284" s="13" t="s">
        <v>50</v>
      </c>
      <c r="BT284" s="13" t="s">
        <v>50</v>
      </c>
      <c r="BU284" s="13" t="s">
        <v>50</v>
      </c>
      <c r="BV284" s="13" t="s">
        <v>50</v>
      </c>
      <c r="BW284" s="13" t="s">
        <v>50</v>
      </c>
      <c r="BX284" s="13" t="s">
        <v>50</v>
      </c>
      <c r="BY284" s="13" t="s">
        <v>4521</v>
      </c>
      <c r="BZ284" s="13" t="s">
        <v>50</v>
      </c>
      <c r="CA284" s="13" t="s">
        <v>50</v>
      </c>
      <c r="CB284" s="13" t="s">
        <v>50</v>
      </c>
      <c r="CC284" s="13" t="s">
        <v>50</v>
      </c>
      <c r="CD284" s="13" t="s">
        <v>50</v>
      </c>
      <c r="CE284" s="13" t="s">
        <v>50</v>
      </c>
      <c r="CF284" s="13" t="s">
        <v>50</v>
      </c>
      <c r="CG284" s="13" t="s">
        <v>50</v>
      </c>
      <c r="CH284" s="13" t="s">
        <v>50</v>
      </c>
      <c r="CI284" s="13" t="s">
        <v>50</v>
      </c>
      <c r="CJ284" s="13" t="s">
        <v>4521</v>
      </c>
      <c r="CK284" s="13" t="s">
        <v>50</v>
      </c>
      <c r="CL284" s="13" t="s">
        <v>50</v>
      </c>
      <c r="CM284" s="13" t="s">
        <v>50</v>
      </c>
      <c r="CN284" s="13" t="s">
        <v>50</v>
      </c>
      <c r="CO284" s="13" t="s">
        <v>50</v>
      </c>
      <c r="CP284" s="13" t="s">
        <v>50</v>
      </c>
      <c r="CQ284" s="13" t="s">
        <v>50</v>
      </c>
      <c r="CR284" s="13" t="s">
        <v>50</v>
      </c>
      <c r="CS284" s="13" t="s">
        <v>50</v>
      </c>
      <c r="CT284" s="13" t="s">
        <v>50</v>
      </c>
      <c r="CU284" s="13" t="s">
        <v>50</v>
      </c>
      <c r="CV284" s="13" t="s">
        <v>50</v>
      </c>
      <c r="CW284" s="13" t="s">
        <v>50</v>
      </c>
      <c r="CX284" s="13" t="s">
        <v>50</v>
      </c>
      <c r="CY284" s="13" t="s">
        <v>50</v>
      </c>
      <c r="CZ284" s="13" t="s">
        <v>50</v>
      </c>
      <c r="DA284" s="13" t="s">
        <v>50</v>
      </c>
      <c r="DB284" s="13" t="s">
        <v>4522</v>
      </c>
      <c r="DC284" s="13" t="s">
        <v>50</v>
      </c>
      <c r="DD284" s="13" t="s">
        <v>4522</v>
      </c>
      <c r="DE284" s="13" t="s">
        <v>50</v>
      </c>
      <c r="DF284" s="13" t="s">
        <v>50</v>
      </c>
      <c r="DG284" s="13" t="s">
        <v>50</v>
      </c>
      <c r="DH284" s="13" t="s">
        <v>50</v>
      </c>
      <c r="DI284" s="13" t="s">
        <v>4522</v>
      </c>
      <c r="DJ284" s="13" t="s">
        <v>50</v>
      </c>
      <c r="DK284" s="13" t="s">
        <v>50</v>
      </c>
      <c r="DL284" s="13" t="s">
        <v>50</v>
      </c>
      <c r="DM284" s="13" t="s">
        <v>50</v>
      </c>
      <c r="DN284" s="13" t="s">
        <v>50</v>
      </c>
      <c r="DO284" s="13" t="s">
        <v>50</v>
      </c>
      <c r="DP284" s="13" t="s">
        <v>4522</v>
      </c>
      <c r="DQ284" s="13" t="s">
        <v>50</v>
      </c>
      <c r="DR284" s="13" t="s">
        <v>50</v>
      </c>
      <c r="DS284" s="13" t="s">
        <v>50</v>
      </c>
      <c r="DT284" s="13" t="s">
        <v>50</v>
      </c>
      <c r="DU284" s="13" t="s">
        <v>50</v>
      </c>
      <c r="DV284" s="13" t="s">
        <v>50</v>
      </c>
      <c r="DW284" s="13" t="s">
        <v>50</v>
      </c>
      <c r="DX284" s="13" t="s">
        <v>50</v>
      </c>
      <c r="DY284" s="13" t="s">
        <v>50</v>
      </c>
      <c r="DZ284" s="13" t="s">
        <v>50</v>
      </c>
      <c r="EA284" s="13" t="s">
        <v>4521</v>
      </c>
      <c r="EB284" s="13" t="s">
        <v>50</v>
      </c>
      <c r="EC284" s="13" t="s">
        <v>50</v>
      </c>
      <c r="ED284" s="13" t="s">
        <v>50</v>
      </c>
      <c r="EE284" s="13" t="s">
        <v>50</v>
      </c>
      <c r="EF284" s="13" t="s">
        <v>50</v>
      </c>
      <c r="EG284" s="13" t="s">
        <v>50</v>
      </c>
      <c r="EH284" s="13" t="s">
        <v>4522</v>
      </c>
      <c r="EI284" s="13" t="s">
        <v>4522</v>
      </c>
      <c r="EJ284" s="13" t="s">
        <v>4522</v>
      </c>
      <c r="EK284" s="13" t="s">
        <v>4522</v>
      </c>
      <c r="EL284" s="99"/>
      <c r="EM284" s="99"/>
    </row>
    <row r="285" spans="1:143" s="13" customFormat="1" ht="15" x14ac:dyDescent="0.25">
      <c r="A285" s="30" t="s">
        <v>2764</v>
      </c>
      <c r="B285" s="97" t="s">
        <v>2559</v>
      </c>
      <c r="C285" s="98"/>
      <c r="D285" s="98">
        <v>17</v>
      </c>
      <c r="E285" s="98"/>
      <c r="F285" s="98"/>
      <c r="G285" s="93" t="s">
        <v>2563</v>
      </c>
      <c r="H285" s="14" t="s">
        <v>5</v>
      </c>
      <c r="I285" s="14" t="s">
        <v>577</v>
      </c>
      <c r="J285" s="13" t="s">
        <v>50</v>
      </c>
      <c r="K285" s="13" t="s">
        <v>50</v>
      </c>
      <c r="L285" s="13" t="s">
        <v>50</v>
      </c>
      <c r="M285" s="13" t="s">
        <v>4521</v>
      </c>
      <c r="N285" s="13" t="s">
        <v>4521</v>
      </c>
      <c r="O285" s="13" t="s">
        <v>4521</v>
      </c>
      <c r="P285" s="13" t="s">
        <v>4521</v>
      </c>
      <c r="Q285" s="13" t="s">
        <v>50</v>
      </c>
      <c r="R285" s="13" t="s">
        <v>50</v>
      </c>
      <c r="S285" s="13" t="s">
        <v>4521</v>
      </c>
      <c r="T285" s="13" t="s">
        <v>4521</v>
      </c>
      <c r="U285" s="13" t="s">
        <v>50</v>
      </c>
      <c r="V285" s="13" t="s">
        <v>4522</v>
      </c>
      <c r="W285" s="13" t="s">
        <v>4522</v>
      </c>
      <c r="X285" s="13" t="s">
        <v>4522</v>
      </c>
      <c r="Y285" s="13" t="s">
        <v>50</v>
      </c>
      <c r="Z285" s="13" t="s">
        <v>50</v>
      </c>
      <c r="AA285" s="13" t="s">
        <v>4522</v>
      </c>
      <c r="AB285" s="13" t="s">
        <v>4522</v>
      </c>
      <c r="AC285" s="13" t="s">
        <v>50</v>
      </c>
      <c r="AD285" s="13" t="s">
        <v>50</v>
      </c>
      <c r="AE285" s="13" t="s">
        <v>50</v>
      </c>
      <c r="AF285" s="13" t="s">
        <v>50</v>
      </c>
      <c r="AG285" s="13" t="s">
        <v>50</v>
      </c>
      <c r="AH285" s="13" t="s">
        <v>50</v>
      </c>
      <c r="AI285" s="13" t="s">
        <v>50</v>
      </c>
      <c r="AJ285" s="13" t="s">
        <v>50</v>
      </c>
      <c r="AK285" s="13" t="s">
        <v>50</v>
      </c>
      <c r="AL285" s="13" t="s">
        <v>50</v>
      </c>
      <c r="AM285" s="13" t="s">
        <v>50</v>
      </c>
      <c r="AN285" s="13" t="s">
        <v>4521</v>
      </c>
      <c r="AO285" s="13" t="s">
        <v>4521</v>
      </c>
      <c r="AP285" s="13" t="s">
        <v>50</v>
      </c>
      <c r="AQ285" s="13" t="s">
        <v>50</v>
      </c>
      <c r="AR285" s="13" t="s">
        <v>50</v>
      </c>
      <c r="AS285" s="13" t="s">
        <v>50</v>
      </c>
      <c r="AT285" s="13" t="s">
        <v>4521</v>
      </c>
      <c r="AU285" s="13" t="s">
        <v>4521</v>
      </c>
      <c r="AV285" s="13" t="s">
        <v>50</v>
      </c>
      <c r="AW285" s="13" t="s">
        <v>50</v>
      </c>
      <c r="AX285" s="13" t="s">
        <v>50</v>
      </c>
      <c r="AY285" s="13" t="s">
        <v>50</v>
      </c>
      <c r="AZ285" s="13" t="s">
        <v>50</v>
      </c>
      <c r="BA285" s="13" t="s">
        <v>50</v>
      </c>
      <c r="BB285" s="13" t="s">
        <v>50</v>
      </c>
      <c r="BC285" s="13" t="s">
        <v>50</v>
      </c>
      <c r="BD285" s="13" t="s">
        <v>4522</v>
      </c>
      <c r="BE285" s="13" t="s">
        <v>50</v>
      </c>
      <c r="BF285" s="13" t="s">
        <v>50</v>
      </c>
      <c r="BG285" s="13" t="s">
        <v>50</v>
      </c>
      <c r="BH285" s="13" t="s">
        <v>50</v>
      </c>
      <c r="BI285" s="13" t="s">
        <v>50</v>
      </c>
      <c r="BJ285" s="13" t="s">
        <v>4521</v>
      </c>
      <c r="BK285" s="13" t="s">
        <v>50</v>
      </c>
      <c r="BL285" s="13" t="s">
        <v>4521</v>
      </c>
      <c r="BM285" s="13" t="s">
        <v>4521</v>
      </c>
      <c r="BN285" s="13" t="s">
        <v>50</v>
      </c>
      <c r="BO285" s="36" t="s">
        <v>50</v>
      </c>
      <c r="BP285" s="13" t="s">
        <v>50</v>
      </c>
      <c r="BQ285" s="13" t="s">
        <v>50</v>
      </c>
      <c r="BR285" s="13" t="s">
        <v>50</v>
      </c>
      <c r="BS285" s="13" t="s">
        <v>50</v>
      </c>
      <c r="BT285" s="13" t="s">
        <v>50</v>
      </c>
      <c r="BU285" s="13" t="s">
        <v>50</v>
      </c>
      <c r="BV285" s="13" t="s">
        <v>50</v>
      </c>
      <c r="BW285" s="13" t="s">
        <v>50</v>
      </c>
      <c r="BX285" s="13" t="s">
        <v>4521</v>
      </c>
      <c r="BY285" s="13" t="s">
        <v>4521</v>
      </c>
      <c r="BZ285" s="13" t="s">
        <v>50</v>
      </c>
      <c r="CA285" s="13" t="s">
        <v>50</v>
      </c>
      <c r="CB285" s="13" t="s">
        <v>4521</v>
      </c>
      <c r="CC285" s="13" t="s">
        <v>50</v>
      </c>
      <c r="CD285" s="13" t="s">
        <v>50</v>
      </c>
      <c r="CE285" s="13" t="s">
        <v>50</v>
      </c>
      <c r="CF285" s="13" t="s">
        <v>50</v>
      </c>
      <c r="CG285" s="13" t="s">
        <v>50</v>
      </c>
      <c r="CH285" s="13" t="s">
        <v>50</v>
      </c>
      <c r="CI285" s="13" t="s">
        <v>50</v>
      </c>
      <c r="CJ285" s="13" t="s">
        <v>4521</v>
      </c>
      <c r="CK285" s="13" t="s">
        <v>4521</v>
      </c>
      <c r="CL285" s="13" t="s">
        <v>4522</v>
      </c>
      <c r="CM285" s="13" t="s">
        <v>4522</v>
      </c>
      <c r="CN285" s="13" t="s">
        <v>50</v>
      </c>
      <c r="CO285" s="13" t="s">
        <v>4522</v>
      </c>
      <c r="CP285" s="13" t="s">
        <v>4522</v>
      </c>
      <c r="CQ285" s="13" t="s">
        <v>50</v>
      </c>
      <c r="CR285" s="13" t="s">
        <v>50</v>
      </c>
      <c r="CS285" s="13" t="s">
        <v>50</v>
      </c>
      <c r="CT285" s="13" t="s">
        <v>50</v>
      </c>
      <c r="CU285" s="13" t="s">
        <v>50</v>
      </c>
      <c r="CV285" s="13" t="s">
        <v>50</v>
      </c>
      <c r="CW285" s="13" t="s">
        <v>50</v>
      </c>
      <c r="CX285" s="13" t="s">
        <v>50</v>
      </c>
      <c r="CY285" s="36" t="s">
        <v>50</v>
      </c>
      <c r="CZ285" s="13" t="s">
        <v>50</v>
      </c>
      <c r="DA285" s="13" t="s">
        <v>4522</v>
      </c>
      <c r="DB285" s="13" t="s">
        <v>4522</v>
      </c>
      <c r="DC285" s="13" t="s">
        <v>50</v>
      </c>
      <c r="DD285" s="13" t="s">
        <v>4522</v>
      </c>
      <c r="DE285" s="13" t="s">
        <v>50</v>
      </c>
      <c r="DF285" s="13" t="s">
        <v>50</v>
      </c>
      <c r="DG285" s="13" t="s">
        <v>50</v>
      </c>
      <c r="DH285" s="13" t="s">
        <v>50</v>
      </c>
      <c r="DI285" s="13" t="s">
        <v>4522</v>
      </c>
      <c r="DJ285" s="13" t="s">
        <v>50</v>
      </c>
      <c r="DK285" s="13" t="s">
        <v>50</v>
      </c>
      <c r="DL285" s="13" t="s">
        <v>50</v>
      </c>
      <c r="DM285" s="13" t="s">
        <v>50</v>
      </c>
      <c r="DN285" s="13" t="s">
        <v>50</v>
      </c>
      <c r="DO285" s="13" t="s">
        <v>50</v>
      </c>
      <c r="DP285" s="13" t="s">
        <v>4521</v>
      </c>
      <c r="DQ285" s="13" t="s">
        <v>50</v>
      </c>
      <c r="DR285" s="13" t="s">
        <v>50</v>
      </c>
      <c r="DS285" s="13" t="s">
        <v>50</v>
      </c>
      <c r="DT285" s="13" t="s">
        <v>50</v>
      </c>
      <c r="DU285" s="13" t="s">
        <v>50</v>
      </c>
      <c r="DV285" s="13" t="s">
        <v>50</v>
      </c>
      <c r="DW285" s="13" t="s">
        <v>50</v>
      </c>
      <c r="DX285" s="13" t="s">
        <v>50</v>
      </c>
      <c r="DY285" s="36" t="s">
        <v>50</v>
      </c>
      <c r="DZ285" s="13" t="s">
        <v>50</v>
      </c>
      <c r="EA285" s="13" t="s">
        <v>4521</v>
      </c>
      <c r="EB285" s="12" t="s">
        <v>50</v>
      </c>
      <c r="EC285" s="13" t="s">
        <v>50</v>
      </c>
      <c r="ED285" s="13" t="s">
        <v>50</v>
      </c>
      <c r="EE285" s="13" t="s">
        <v>4521</v>
      </c>
      <c r="EF285" s="13" t="s">
        <v>4521</v>
      </c>
      <c r="EG285" s="13" t="s">
        <v>4521</v>
      </c>
      <c r="EH285" s="13" t="s">
        <v>4522</v>
      </c>
      <c r="EI285" s="13" t="s">
        <v>4522</v>
      </c>
      <c r="EJ285" s="12" t="s">
        <v>4522</v>
      </c>
      <c r="EK285" s="13" t="s">
        <v>4522</v>
      </c>
      <c r="EL285" s="99"/>
      <c r="EM285" s="99"/>
    </row>
    <row r="286" spans="1:143" s="13" customFormat="1" ht="15" x14ac:dyDescent="0.25">
      <c r="A286" s="30" t="s">
        <v>2765</v>
      </c>
      <c r="B286" s="97" t="s">
        <v>2560</v>
      </c>
      <c r="C286" s="98"/>
      <c r="D286" s="98">
        <v>17</v>
      </c>
      <c r="E286" s="98"/>
      <c r="F286" s="98"/>
      <c r="G286" s="93" t="s">
        <v>4223</v>
      </c>
      <c r="H286" s="14" t="s">
        <v>5</v>
      </c>
      <c r="I286" s="14" t="s">
        <v>577</v>
      </c>
      <c r="J286" s="13" t="s">
        <v>50</v>
      </c>
      <c r="K286" s="13" t="s">
        <v>50</v>
      </c>
      <c r="L286" s="13" t="s">
        <v>50</v>
      </c>
      <c r="M286" s="13" t="s">
        <v>4521</v>
      </c>
      <c r="N286" s="13" t="s">
        <v>4521</v>
      </c>
      <c r="O286" s="13" t="s">
        <v>4521</v>
      </c>
      <c r="P286" s="13" t="s">
        <v>4521</v>
      </c>
      <c r="Q286" s="13" t="s">
        <v>50</v>
      </c>
      <c r="R286" s="13" t="s">
        <v>50</v>
      </c>
      <c r="S286" s="13" t="s">
        <v>4521</v>
      </c>
      <c r="T286" s="13" t="s">
        <v>4521</v>
      </c>
      <c r="U286" s="13" t="s">
        <v>50</v>
      </c>
      <c r="V286" s="13" t="s">
        <v>4522</v>
      </c>
      <c r="W286" s="13" t="s">
        <v>4522</v>
      </c>
      <c r="X286" s="13" t="s">
        <v>4522</v>
      </c>
      <c r="Y286" s="13" t="s">
        <v>50</v>
      </c>
      <c r="Z286" s="13" t="s">
        <v>50</v>
      </c>
      <c r="AA286" s="13" t="s">
        <v>4522</v>
      </c>
      <c r="AB286" s="13" t="s">
        <v>4522</v>
      </c>
      <c r="AC286" s="13" t="s">
        <v>50</v>
      </c>
      <c r="AD286" s="13" t="s">
        <v>50</v>
      </c>
      <c r="AE286" s="13" t="s">
        <v>50</v>
      </c>
      <c r="AF286" s="13" t="s">
        <v>50</v>
      </c>
      <c r="AG286" s="13" t="s">
        <v>50</v>
      </c>
      <c r="AH286" s="13" t="s">
        <v>50</v>
      </c>
      <c r="AI286" s="13" t="s">
        <v>50</v>
      </c>
      <c r="AJ286" s="13" t="s">
        <v>50</v>
      </c>
      <c r="AK286" s="13" t="s">
        <v>50</v>
      </c>
      <c r="AL286" s="13" t="s">
        <v>50</v>
      </c>
      <c r="AM286" s="13" t="s">
        <v>50</v>
      </c>
      <c r="AN286" s="13" t="s">
        <v>4521</v>
      </c>
      <c r="AO286" s="13" t="s">
        <v>4521</v>
      </c>
      <c r="AP286" s="13" t="s">
        <v>50</v>
      </c>
      <c r="AQ286" s="13" t="s">
        <v>50</v>
      </c>
      <c r="AR286" s="13" t="s">
        <v>50</v>
      </c>
      <c r="AS286" s="13" t="s">
        <v>50</v>
      </c>
      <c r="AT286" s="13" t="s">
        <v>4521</v>
      </c>
      <c r="AU286" s="13" t="s">
        <v>4521</v>
      </c>
      <c r="AV286" s="13" t="s">
        <v>50</v>
      </c>
      <c r="AW286" s="13" t="s">
        <v>50</v>
      </c>
      <c r="AX286" s="13" t="s">
        <v>50</v>
      </c>
      <c r="AY286" s="13" t="s">
        <v>50</v>
      </c>
      <c r="AZ286" s="13" t="s">
        <v>50</v>
      </c>
      <c r="BA286" s="13" t="s">
        <v>50</v>
      </c>
      <c r="BB286" s="13" t="s">
        <v>50</v>
      </c>
      <c r="BC286" s="13" t="s">
        <v>50</v>
      </c>
      <c r="BD286" s="13" t="s">
        <v>4522</v>
      </c>
      <c r="BE286" s="13" t="s">
        <v>50</v>
      </c>
      <c r="BF286" s="13" t="s">
        <v>50</v>
      </c>
      <c r="BG286" s="13" t="s">
        <v>50</v>
      </c>
      <c r="BH286" s="13" t="s">
        <v>50</v>
      </c>
      <c r="BI286" s="13" t="s">
        <v>50</v>
      </c>
      <c r="BJ286" s="13" t="s">
        <v>4521</v>
      </c>
      <c r="BK286" s="13" t="s">
        <v>50</v>
      </c>
      <c r="BL286" s="13" t="s">
        <v>4521</v>
      </c>
      <c r="BM286" s="13" t="s">
        <v>4521</v>
      </c>
      <c r="BN286" s="13" t="s">
        <v>50</v>
      </c>
      <c r="BO286" s="13" t="s">
        <v>50</v>
      </c>
      <c r="BP286" s="13" t="s">
        <v>50</v>
      </c>
      <c r="BQ286" s="13" t="s">
        <v>50</v>
      </c>
      <c r="BR286" s="13" t="s">
        <v>50</v>
      </c>
      <c r="BS286" s="13" t="s">
        <v>50</v>
      </c>
      <c r="BT286" s="13" t="s">
        <v>50</v>
      </c>
      <c r="BU286" s="13" t="s">
        <v>50</v>
      </c>
      <c r="BV286" s="13" t="s">
        <v>50</v>
      </c>
      <c r="BW286" s="13" t="s">
        <v>50</v>
      </c>
      <c r="BX286" s="13" t="s">
        <v>4521</v>
      </c>
      <c r="BY286" s="13" t="s">
        <v>4521</v>
      </c>
      <c r="BZ286" s="13" t="s">
        <v>50</v>
      </c>
      <c r="CA286" s="13" t="s">
        <v>50</v>
      </c>
      <c r="CB286" s="13" t="s">
        <v>4521</v>
      </c>
      <c r="CC286" s="13" t="s">
        <v>50</v>
      </c>
      <c r="CD286" s="13" t="s">
        <v>50</v>
      </c>
      <c r="CE286" s="13" t="s">
        <v>50</v>
      </c>
      <c r="CF286" s="13" t="s">
        <v>50</v>
      </c>
      <c r="CG286" s="13" t="s">
        <v>50</v>
      </c>
      <c r="CH286" s="13" t="s">
        <v>50</v>
      </c>
      <c r="CI286" s="13" t="s">
        <v>50</v>
      </c>
      <c r="CJ286" s="13" t="s">
        <v>4521</v>
      </c>
      <c r="CK286" s="13" t="s">
        <v>4521</v>
      </c>
      <c r="CL286" s="13" t="s">
        <v>4522</v>
      </c>
      <c r="CM286" s="13" t="s">
        <v>4522</v>
      </c>
      <c r="CN286" s="13" t="s">
        <v>50</v>
      </c>
      <c r="CO286" s="13" t="s">
        <v>4522</v>
      </c>
      <c r="CP286" s="13" t="s">
        <v>4522</v>
      </c>
      <c r="CQ286" s="13" t="s">
        <v>50</v>
      </c>
      <c r="CR286" s="13" t="s">
        <v>50</v>
      </c>
      <c r="CS286" s="13" t="s">
        <v>50</v>
      </c>
      <c r="CT286" s="13" t="s">
        <v>50</v>
      </c>
      <c r="CU286" s="13" t="s">
        <v>50</v>
      </c>
      <c r="CV286" s="13" t="s">
        <v>50</v>
      </c>
      <c r="CW286" s="13" t="s">
        <v>50</v>
      </c>
      <c r="CX286" s="13" t="s">
        <v>50</v>
      </c>
      <c r="CY286" s="13" t="s">
        <v>50</v>
      </c>
      <c r="CZ286" s="13" t="s">
        <v>50</v>
      </c>
      <c r="DA286" s="13" t="s">
        <v>4522</v>
      </c>
      <c r="DB286" s="13" t="s">
        <v>4522</v>
      </c>
      <c r="DC286" s="13" t="s">
        <v>50</v>
      </c>
      <c r="DD286" s="13" t="s">
        <v>4522</v>
      </c>
      <c r="DE286" s="13" t="s">
        <v>50</v>
      </c>
      <c r="DF286" s="13" t="s">
        <v>50</v>
      </c>
      <c r="DG286" s="13" t="s">
        <v>50</v>
      </c>
      <c r="DH286" s="13" t="s">
        <v>50</v>
      </c>
      <c r="DI286" s="13" t="s">
        <v>4522</v>
      </c>
      <c r="DJ286" s="13" t="s">
        <v>50</v>
      </c>
      <c r="DK286" s="13" t="s">
        <v>50</v>
      </c>
      <c r="DL286" s="13" t="s">
        <v>50</v>
      </c>
      <c r="DM286" s="13" t="s">
        <v>50</v>
      </c>
      <c r="DN286" s="13" t="s">
        <v>50</v>
      </c>
      <c r="DO286" s="13" t="s">
        <v>50</v>
      </c>
      <c r="DP286" s="13" t="s">
        <v>4521</v>
      </c>
      <c r="DQ286" s="13" t="s">
        <v>50</v>
      </c>
      <c r="DR286" s="13" t="s">
        <v>50</v>
      </c>
      <c r="DS286" s="13" t="s">
        <v>50</v>
      </c>
      <c r="DT286" s="13" t="s">
        <v>50</v>
      </c>
      <c r="DU286" s="13" t="s">
        <v>50</v>
      </c>
      <c r="DV286" s="13" t="s">
        <v>50</v>
      </c>
      <c r="DW286" s="13" t="s">
        <v>50</v>
      </c>
      <c r="DX286" s="13" t="s">
        <v>50</v>
      </c>
      <c r="DY286" s="13" t="s">
        <v>50</v>
      </c>
      <c r="DZ286" s="13" t="s">
        <v>50</v>
      </c>
      <c r="EA286" s="13" t="s">
        <v>4521</v>
      </c>
      <c r="EB286" s="13" t="s">
        <v>50</v>
      </c>
      <c r="EC286" s="13" t="s">
        <v>50</v>
      </c>
      <c r="ED286" s="13" t="s">
        <v>50</v>
      </c>
      <c r="EE286" s="13" t="s">
        <v>4521</v>
      </c>
      <c r="EF286" s="13" t="s">
        <v>4521</v>
      </c>
      <c r="EG286" s="13" t="s">
        <v>4521</v>
      </c>
      <c r="EH286" s="13" t="s">
        <v>4522</v>
      </c>
      <c r="EI286" s="13" t="s">
        <v>4522</v>
      </c>
      <c r="EJ286" s="13" t="s">
        <v>4522</v>
      </c>
      <c r="EK286" s="13" t="s">
        <v>4522</v>
      </c>
      <c r="EL286" s="99"/>
      <c r="EM286" s="99"/>
    </row>
    <row r="287" spans="1:143" s="13" customFormat="1" ht="15" x14ac:dyDescent="0.25">
      <c r="A287" s="30" t="s">
        <v>2766</v>
      </c>
      <c r="B287" s="97" t="s">
        <v>968</v>
      </c>
      <c r="C287" s="98"/>
      <c r="D287" s="98">
        <v>17</v>
      </c>
      <c r="E287" s="98"/>
      <c r="F287" s="98"/>
      <c r="G287" s="93" t="s">
        <v>2564</v>
      </c>
      <c r="H287" s="14" t="s">
        <v>5</v>
      </c>
      <c r="I287" s="14" t="s">
        <v>577</v>
      </c>
      <c r="J287" s="13" t="s">
        <v>50</v>
      </c>
      <c r="K287" s="13" t="s">
        <v>50</v>
      </c>
      <c r="L287" s="13" t="s">
        <v>50</v>
      </c>
      <c r="M287" s="13" t="s">
        <v>50</v>
      </c>
      <c r="N287" s="13" t="s">
        <v>50</v>
      </c>
      <c r="O287" s="47" t="s">
        <v>50</v>
      </c>
      <c r="P287" s="13" t="s">
        <v>50</v>
      </c>
      <c r="Q287" s="13" t="s">
        <v>50</v>
      </c>
      <c r="R287" s="13" t="s">
        <v>50</v>
      </c>
      <c r="S287" s="13" t="s">
        <v>50</v>
      </c>
      <c r="T287" s="13" t="s">
        <v>50</v>
      </c>
      <c r="U287" s="13" t="s">
        <v>50</v>
      </c>
      <c r="V287" s="13" t="s">
        <v>50</v>
      </c>
      <c r="W287" s="13" t="s">
        <v>50</v>
      </c>
      <c r="X287" s="13" t="s">
        <v>50</v>
      </c>
      <c r="Y287" s="13" t="s">
        <v>50</v>
      </c>
      <c r="Z287" s="13" t="s">
        <v>50</v>
      </c>
      <c r="AA287" s="13" t="s">
        <v>50</v>
      </c>
      <c r="AB287" s="13" t="s">
        <v>50</v>
      </c>
      <c r="AC287" s="13" t="s">
        <v>50</v>
      </c>
      <c r="AD287" s="13" t="s">
        <v>50</v>
      </c>
      <c r="AE287" s="13" t="s">
        <v>50</v>
      </c>
      <c r="AF287" s="13" t="s">
        <v>50</v>
      </c>
      <c r="AG287" s="13" t="s">
        <v>50</v>
      </c>
      <c r="AH287" s="13" t="s">
        <v>50</v>
      </c>
      <c r="AI287" s="13" t="s">
        <v>50</v>
      </c>
      <c r="AJ287" s="13" t="s">
        <v>50</v>
      </c>
      <c r="AK287" s="13" t="s">
        <v>50</v>
      </c>
      <c r="AL287" s="13" t="s">
        <v>50</v>
      </c>
      <c r="AM287" s="13" t="s">
        <v>50</v>
      </c>
      <c r="AN287" s="13" t="s">
        <v>50</v>
      </c>
      <c r="AO287" s="13" t="s">
        <v>50</v>
      </c>
      <c r="AP287" s="13" t="s">
        <v>50</v>
      </c>
      <c r="AQ287" s="13" t="s">
        <v>50</v>
      </c>
      <c r="AR287" s="13" t="s">
        <v>50</v>
      </c>
      <c r="AS287" s="13" t="s">
        <v>50</v>
      </c>
      <c r="AT287" s="13" t="s">
        <v>50</v>
      </c>
      <c r="AU287" s="13" t="s">
        <v>50</v>
      </c>
      <c r="AV287" s="13" t="s">
        <v>50</v>
      </c>
      <c r="AW287" s="13" t="s">
        <v>50</v>
      </c>
      <c r="AX287" s="13" t="s">
        <v>50</v>
      </c>
      <c r="AY287" s="13" t="s">
        <v>50</v>
      </c>
      <c r="AZ287" s="13" t="s">
        <v>50</v>
      </c>
      <c r="BA287" s="13" t="s">
        <v>50</v>
      </c>
      <c r="BB287" s="13" t="s">
        <v>50</v>
      </c>
      <c r="BC287" s="13" t="s">
        <v>50</v>
      </c>
      <c r="BD287" s="13" t="s">
        <v>50</v>
      </c>
      <c r="BE287" s="13" t="s">
        <v>50</v>
      </c>
      <c r="BF287" s="13" t="s">
        <v>50</v>
      </c>
      <c r="BG287" s="13" t="s">
        <v>50</v>
      </c>
      <c r="BH287" s="13" t="s">
        <v>50</v>
      </c>
      <c r="BI287" s="13" t="s">
        <v>50</v>
      </c>
      <c r="BJ287" s="13" t="s">
        <v>50</v>
      </c>
      <c r="BK287" s="13" t="s">
        <v>50</v>
      </c>
      <c r="BL287" s="13" t="s">
        <v>50</v>
      </c>
      <c r="BM287" s="13" t="s">
        <v>50</v>
      </c>
      <c r="BN287" s="13" t="s">
        <v>50</v>
      </c>
      <c r="BO287" s="13" t="s">
        <v>50</v>
      </c>
      <c r="BP287" s="13" t="s">
        <v>50</v>
      </c>
      <c r="BQ287" s="13" t="s">
        <v>50</v>
      </c>
      <c r="BR287" s="13" t="s">
        <v>50</v>
      </c>
      <c r="BS287" s="13" t="s">
        <v>50</v>
      </c>
      <c r="BT287" s="13" t="s">
        <v>50</v>
      </c>
      <c r="BU287" s="13" t="s">
        <v>50</v>
      </c>
      <c r="BV287" s="13" t="s">
        <v>50</v>
      </c>
      <c r="BW287" s="13" t="s">
        <v>50</v>
      </c>
      <c r="BX287" s="13" t="s">
        <v>50</v>
      </c>
      <c r="BY287" s="13" t="s">
        <v>50</v>
      </c>
      <c r="BZ287" s="13" t="s">
        <v>50</v>
      </c>
      <c r="CA287" s="13" t="s">
        <v>50</v>
      </c>
      <c r="CB287" s="13" t="s">
        <v>50</v>
      </c>
      <c r="CC287" s="13" t="s">
        <v>50</v>
      </c>
      <c r="CD287" s="13" t="s">
        <v>50</v>
      </c>
      <c r="CE287" s="13" t="s">
        <v>50</v>
      </c>
      <c r="CF287" s="13" t="s">
        <v>50</v>
      </c>
      <c r="CG287" s="13" t="s">
        <v>50</v>
      </c>
      <c r="CH287" s="13" t="s">
        <v>50</v>
      </c>
      <c r="CI287" s="13" t="s">
        <v>50</v>
      </c>
      <c r="CJ287" s="13" t="s">
        <v>50</v>
      </c>
      <c r="CK287" s="13" t="s">
        <v>50</v>
      </c>
      <c r="CL287" s="13" t="s">
        <v>50</v>
      </c>
      <c r="CM287" s="13" t="s">
        <v>50</v>
      </c>
      <c r="CN287" s="13" t="s">
        <v>50</v>
      </c>
      <c r="CO287" s="13" t="s">
        <v>50</v>
      </c>
      <c r="CP287" s="13" t="s">
        <v>50</v>
      </c>
      <c r="CQ287" s="13" t="s">
        <v>50</v>
      </c>
      <c r="CR287" s="13" t="s">
        <v>50</v>
      </c>
      <c r="CS287" s="13" t="s">
        <v>50</v>
      </c>
      <c r="CT287" s="13" t="s">
        <v>50</v>
      </c>
      <c r="CU287" s="13" t="s">
        <v>50</v>
      </c>
      <c r="CV287" s="13" t="s">
        <v>50</v>
      </c>
      <c r="CW287" s="13" t="s">
        <v>50</v>
      </c>
      <c r="CX287" s="13" t="s">
        <v>50</v>
      </c>
      <c r="CY287" s="13" t="s">
        <v>50</v>
      </c>
      <c r="CZ287" s="13" t="s">
        <v>50</v>
      </c>
      <c r="DA287" s="13" t="s">
        <v>50</v>
      </c>
      <c r="DB287" s="13" t="s">
        <v>50</v>
      </c>
      <c r="DC287" s="13" t="s">
        <v>50</v>
      </c>
      <c r="DD287" s="13" t="s">
        <v>50</v>
      </c>
      <c r="DE287" s="13" t="s">
        <v>50</v>
      </c>
      <c r="DF287" s="13" t="s">
        <v>50</v>
      </c>
      <c r="DG287" s="13" t="s">
        <v>50</v>
      </c>
      <c r="DH287" s="13" t="s">
        <v>50</v>
      </c>
      <c r="DI287" s="13" t="s">
        <v>50</v>
      </c>
      <c r="DJ287" s="13" t="s">
        <v>50</v>
      </c>
      <c r="DK287" s="13" t="s">
        <v>50</v>
      </c>
      <c r="DL287" s="13" t="s">
        <v>50</v>
      </c>
      <c r="DM287" s="13" t="s">
        <v>50</v>
      </c>
      <c r="DN287" s="13" t="s">
        <v>50</v>
      </c>
      <c r="DO287" s="13" t="s">
        <v>50</v>
      </c>
      <c r="DP287" s="13" t="s">
        <v>50</v>
      </c>
      <c r="DQ287" s="13" t="s">
        <v>50</v>
      </c>
      <c r="DR287" s="13" t="s">
        <v>50</v>
      </c>
      <c r="DS287" s="13" t="s">
        <v>50</v>
      </c>
      <c r="DT287" s="13" t="s">
        <v>50</v>
      </c>
      <c r="DU287" s="13" t="s">
        <v>50</v>
      </c>
      <c r="DV287" s="13" t="s">
        <v>50</v>
      </c>
      <c r="DW287" s="13" t="s">
        <v>50</v>
      </c>
      <c r="DX287" s="13" t="s">
        <v>50</v>
      </c>
      <c r="DY287" s="13" t="s">
        <v>50</v>
      </c>
      <c r="DZ287" s="13" t="s">
        <v>50</v>
      </c>
      <c r="EA287" s="13" t="s">
        <v>50</v>
      </c>
      <c r="EB287" s="13" t="s">
        <v>50</v>
      </c>
      <c r="EC287" s="13" t="s">
        <v>50</v>
      </c>
      <c r="ED287" s="13" t="s">
        <v>50</v>
      </c>
      <c r="EE287" s="13" t="s">
        <v>50</v>
      </c>
      <c r="EF287" s="13" t="s">
        <v>50</v>
      </c>
      <c r="EG287" s="13" t="s">
        <v>50</v>
      </c>
      <c r="EH287" s="13" t="s">
        <v>50</v>
      </c>
      <c r="EI287" s="13" t="s">
        <v>50</v>
      </c>
      <c r="EJ287" s="13" t="s">
        <v>50</v>
      </c>
      <c r="EK287" s="13" t="s">
        <v>50</v>
      </c>
      <c r="EL287" s="99"/>
      <c r="EM287" s="99"/>
    </row>
    <row r="288" spans="1:143" s="10" customFormat="1" ht="15" x14ac:dyDescent="0.25">
      <c r="A288" s="8" t="s">
        <v>473</v>
      </c>
      <c r="B288" s="94"/>
      <c r="C288" s="94"/>
      <c r="D288" s="94"/>
      <c r="E288" s="94"/>
      <c r="F288" s="94"/>
      <c r="G288" s="9"/>
      <c r="H288" s="79"/>
      <c r="I288" s="79"/>
      <c r="O288" s="46"/>
      <c r="EL288" s="99"/>
      <c r="EM288" s="99"/>
    </row>
    <row r="289" spans="1:143" s="13" customFormat="1" ht="15" x14ac:dyDescent="0.25">
      <c r="A289" s="14" t="s">
        <v>152</v>
      </c>
      <c r="B289" s="98"/>
      <c r="C289" s="98"/>
      <c r="D289" s="98"/>
      <c r="E289" s="98"/>
      <c r="F289" s="98"/>
      <c r="G289" s="93" t="s">
        <v>2621</v>
      </c>
      <c r="H289" s="14" t="s">
        <v>5</v>
      </c>
      <c r="I289" s="14" t="s">
        <v>2618</v>
      </c>
      <c r="J289" s="13" t="s">
        <v>9</v>
      </c>
      <c r="K289" s="13" t="s">
        <v>9</v>
      </c>
      <c r="L289" s="13" t="s">
        <v>9</v>
      </c>
      <c r="M289" s="13" t="s">
        <v>9</v>
      </c>
      <c r="N289" s="13" t="s">
        <v>9</v>
      </c>
      <c r="O289" s="47" t="s">
        <v>9</v>
      </c>
      <c r="P289" s="13" t="s">
        <v>9</v>
      </c>
      <c r="Q289" s="13" t="s">
        <v>9</v>
      </c>
      <c r="R289" s="13" t="s">
        <v>9</v>
      </c>
      <c r="S289" s="13" t="s">
        <v>9</v>
      </c>
      <c r="T289" s="13" t="s">
        <v>9</v>
      </c>
      <c r="U289" s="13" t="s">
        <v>9</v>
      </c>
      <c r="V289" s="13" t="s">
        <v>9</v>
      </c>
      <c r="W289" s="13" t="s">
        <v>9</v>
      </c>
      <c r="X289" s="13" t="s">
        <v>9</v>
      </c>
      <c r="Y289" s="13" t="s">
        <v>672</v>
      </c>
      <c r="Z289" s="13" t="s">
        <v>9</v>
      </c>
      <c r="AA289" s="13" t="s">
        <v>9</v>
      </c>
      <c r="AB289" s="13" t="s">
        <v>9</v>
      </c>
      <c r="AC289" s="13" t="s">
        <v>9</v>
      </c>
      <c r="AD289" s="13" t="s">
        <v>9</v>
      </c>
      <c r="AE289" s="13" t="s">
        <v>9</v>
      </c>
      <c r="AF289" s="13" t="s">
        <v>673</v>
      </c>
      <c r="AG289" s="13" t="s">
        <v>673</v>
      </c>
      <c r="AH289" s="13" t="s">
        <v>9</v>
      </c>
      <c r="AI289" s="13" t="s">
        <v>9</v>
      </c>
      <c r="AJ289" s="13" t="s">
        <v>9</v>
      </c>
      <c r="AK289" s="13" t="s">
        <v>9</v>
      </c>
      <c r="AL289" s="13" t="s">
        <v>9</v>
      </c>
      <c r="AM289" s="13" t="s">
        <v>9</v>
      </c>
      <c r="AN289" s="13" t="s">
        <v>9</v>
      </c>
      <c r="AO289" s="13" t="s">
        <v>9</v>
      </c>
      <c r="AP289" s="13" t="s">
        <v>9</v>
      </c>
      <c r="AR289" s="13" t="s">
        <v>9</v>
      </c>
      <c r="AS289" s="13" t="s">
        <v>9</v>
      </c>
      <c r="AT289" s="13" t="s">
        <v>673</v>
      </c>
      <c r="AU289" s="13" t="s">
        <v>9</v>
      </c>
      <c r="AZ289" s="13" t="s">
        <v>9</v>
      </c>
      <c r="BA289" s="13" t="s">
        <v>9</v>
      </c>
      <c r="BB289" s="13" t="s">
        <v>9</v>
      </c>
      <c r="BC289" s="13" t="s">
        <v>9</v>
      </c>
      <c r="BD289" s="13" t="s">
        <v>9</v>
      </c>
      <c r="BG289" s="13" t="s">
        <v>9</v>
      </c>
      <c r="BI289" s="13" t="s">
        <v>9</v>
      </c>
      <c r="BJ289" s="13" t="s">
        <v>9</v>
      </c>
      <c r="BK289" s="13" t="s">
        <v>9</v>
      </c>
      <c r="BL289" s="13" t="s">
        <v>9</v>
      </c>
      <c r="BM289" s="13" t="s">
        <v>9</v>
      </c>
      <c r="BN289" s="13" t="s">
        <v>9</v>
      </c>
      <c r="BO289" s="13" t="s">
        <v>9</v>
      </c>
      <c r="BP289" s="13" t="s">
        <v>9</v>
      </c>
      <c r="BQ289" s="13" t="s">
        <v>9</v>
      </c>
      <c r="BR289" s="13" t="s">
        <v>9</v>
      </c>
      <c r="BS289" s="13" t="s">
        <v>9</v>
      </c>
      <c r="BT289" s="13" t="s">
        <v>9</v>
      </c>
      <c r="BU289" s="13" t="s">
        <v>9</v>
      </c>
      <c r="BV289" s="13" t="s">
        <v>9</v>
      </c>
      <c r="BW289" s="13" t="s">
        <v>9</v>
      </c>
      <c r="BX289" s="13" t="s">
        <v>9</v>
      </c>
      <c r="BY289" s="13" t="s">
        <v>9</v>
      </c>
      <c r="BZ289" s="13" t="s">
        <v>9</v>
      </c>
      <c r="CA289" s="13" t="s">
        <v>9</v>
      </c>
      <c r="CB289" s="13" t="s">
        <v>9</v>
      </c>
      <c r="CC289" s="13" t="s">
        <v>9</v>
      </c>
      <c r="CD289" s="13" t="s">
        <v>9</v>
      </c>
      <c r="CG289" s="13" t="s">
        <v>9</v>
      </c>
      <c r="CH289" s="13" t="s">
        <v>9</v>
      </c>
      <c r="CI289" s="13" t="s">
        <v>9</v>
      </c>
      <c r="CJ289" s="13" t="s">
        <v>9</v>
      </c>
      <c r="CK289" s="13" t="s">
        <v>9</v>
      </c>
      <c r="CL289" s="13" t="s">
        <v>9</v>
      </c>
      <c r="CM289" s="13" t="s">
        <v>9</v>
      </c>
      <c r="CN289" s="13" t="s">
        <v>9</v>
      </c>
      <c r="CO289" s="13" t="s">
        <v>9</v>
      </c>
      <c r="CP289" s="13" t="s">
        <v>9</v>
      </c>
      <c r="CQ289" s="13" t="s">
        <v>9</v>
      </c>
      <c r="CR289" s="13" t="s">
        <v>9</v>
      </c>
      <c r="CS289" s="13" t="s">
        <v>9</v>
      </c>
      <c r="CT289" s="13" t="s">
        <v>9</v>
      </c>
      <c r="CU289" s="13" t="s">
        <v>9</v>
      </c>
      <c r="CV289" s="13" t="s">
        <v>9</v>
      </c>
      <c r="CW289" s="13" t="s">
        <v>673</v>
      </c>
      <c r="CX289" s="13" t="s">
        <v>673</v>
      </c>
      <c r="CY289" s="13" t="s">
        <v>673</v>
      </c>
      <c r="CZ289" s="13" t="s">
        <v>673</v>
      </c>
      <c r="DA289" s="13" t="s">
        <v>9</v>
      </c>
      <c r="DB289" s="13" t="s">
        <v>9</v>
      </c>
      <c r="DD289" s="13" t="s">
        <v>9</v>
      </c>
      <c r="DE289" s="13" t="s">
        <v>9</v>
      </c>
      <c r="DF289" s="13" t="s">
        <v>9</v>
      </c>
      <c r="DG289" s="13" t="s">
        <v>9</v>
      </c>
      <c r="DH289" s="13" t="s">
        <v>673</v>
      </c>
      <c r="DI289" s="13" t="s">
        <v>9</v>
      </c>
      <c r="DJ289" s="13" t="s">
        <v>9</v>
      </c>
      <c r="DK289" s="13" t="s">
        <v>9</v>
      </c>
      <c r="DL289" s="13" t="s">
        <v>9</v>
      </c>
      <c r="DN289" s="13" t="s">
        <v>9</v>
      </c>
      <c r="DO289" s="13" t="s">
        <v>9</v>
      </c>
      <c r="DP289" s="13" t="s">
        <v>9</v>
      </c>
      <c r="DS289" s="13" t="s">
        <v>9</v>
      </c>
      <c r="DT289" s="13" t="s">
        <v>9</v>
      </c>
      <c r="DU289" s="13" t="s">
        <v>9</v>
      </c>
      <c r="DW289" s="13" t="s">
        <v>9</v>
      </c>
      <c r="DX289" s="13" t="s">
        <v>9</v>
      </c>
      <c r="DY289" s="13" t="s">
        <v>9</v>
      </c>
      <c r="DZ289" s="13" t="s">
        <v>9</v>
      </c>
      <c r="EA289" s="13" t="s">
        <v>9</v>
      </c>
      <c r="EB289" s="13" t="s">
        <v>9</v>
      </c>
      <c r="EC289" s="13" t="s">
        <v>9</v>
      </c>
      <c r="ED289" s="13" t="s">
        <v>9</v>
      </c>
      <c r="EE289" s="13" t="s">
        <v>9</v>
      </c>
      <c r="EF289" s="13" t="s">
        <v>9</v>
      </c>
      <c r="EG289" s="13" t="s">
        <v>9</v>
      </c>
      <c r="EH289" s="13" t="s">
        <v>9</v>
      </c>
      <c r="EI289" s="13" t="s">
        <v>9</v>
      </c>
      <c r="EJ289" s="13" t="s">
        <v>9</v>
      </c>
      <c r="EK289" s="13" t="s">
        <v>9</v>
      </c>
      <c r="EL289" s="99"/>
      <c r="EM289" s="99"/>
    </row>
    <row r="290" spans="1:143" s="13" customFormat="1" ht="15" x14ac:dyDescent="0.25">
      <c r="A290" s="14" t="s">
        <v>153</v>
      </c>
      <c r="B290" s="98"/>
      <c r="C290" s="98"/>
      <c r="D290" s="98"/>
      <c r="E290" s="98"/>
      <c r="F290" s="98"/>
      <c r="G290" s="93" t="s">
        <v>2619</v>
      </c>
      <c r="H290" s="14" t="s">
        <v>5</v>
      </c>
      <c r="I290" s="14" t="s">
        <v>2620</v>
      </c>
      <c r="J290" s="13" t="str">
        <f>IF(AND(J292&lt;&gt;"*",J292&lt;&gt;""),"Yes","No")</f>
        <v>No</v>
      </c>
      <c r="K290" s="13" t="str">
        <f t="shared" ref="K290:BV290" si="12">IF(AND(K292&lt;&gt;"*",K292&lt;&gt;""),"Yes","No")</f>
        <v>No</v>
      </c>
      <c r="L290" s="13" t="str">
        <f t="shared" si="12"/>
        <v>No</v>
      </c>
      <c r="M290" s="13" t="str">
        <f t="shared" si="12"/>
        <v>No</v>
      </c>
      <c r="N290" s="13" t="str">
        <f t="shared" si="12"/>
        <v>No</v>
      </c>
      <c r="O290" s="13" t="s">
        <v>9</v>
      </c>
      <c r="P290" s="13" t="str">
        <f t="shared" si="12"/>
        <v>No</v>
      </c>
      <c r="Q290" s="13" t="str">
        <f t="shared" si="12"/>
        <v>No</v>
      </c>
      <c r="R290" s="13" t="str">
        <f t="shared" si="12"/>
        <v>No</v>
      </c>
      <c r="S290" s="13" t="str">
        <f t="shared" si="12"/>
        <v>No</v>
      </c>
      <c r="T290" s="13" t="str">
        <f t="shared" si="12"/>
        <v>No</v>
      </c>
      <c r="U290" s="13" t="str">
        <f t="shared" si="12"/>
        <v>No</v>
      </c>
      <c r="V290" s="13" t="str">
        <f t="shared" si="12"/>
        <v>No</v>
      </c>
      <c r="W290" s="13" t="str">
        <f t="shared" si="12"/>
        <v>No</v>
      </c>
      <c r="X290" s="13" t="str">
        <f t="shared" si="12"/>
        <v>No</v>
      </c>
      <c r="Y290" s="13" t="s">
        <v>10</v>
      </c>
      <c r="Z290" s="13" t="str">
        <f t="shared" si="12"/>
        <v>No</v>
      </c>
      <c r="AA290" s="13" t="str">
        <f t="shared" si="12"/>
        <v>Yes</v>
      </c>
      <c r="AB290" s="13" t="str">
        <f t="shared" si="12"/>
        <v>Yes</v>
      </c>
      <c r="AC290" s="13" t="str">
        <f t="shared" si="12"/>
        <v>No</v>
      </c>
      <c r="AD290" s="13" t="str">
        <f t="shared" si="12"/>
        <v>No</v>
      </c>
      <c r="AE290" s="13" t="str">
        <f t="shared" si="12"/>
        <v>No</v>
      </c>
      <c r="AF290" s="13" t="str">
        <f t="shared" si="12"/>
        <v>Yes</v>
      </c>
      <c r="AG290" s="13" t="str">
        <f t="shared" si="12"/>
        <v>Yes</v>
      </c>
      <c r="AH290" s="13" t="str">
        <f t="shared" si="12"/>
        <v>No</v>
      </c>
      <c r="AI290" s="13" t="str">
        <f t="shared" si="12"/>
        <v>No</v>
      </c>
      <c r="AJ290" s="13" t="str">
        <f t="shared" si="12"/>
        <v>No</v>
      </c>
      <c r="AK290" s="13" t="str">
        <f t="shared" si="12"/>
        <v>No</v>
      </c>
      <c r="AL290" s="13" t="str">
        <f t="shared" si="12"/>
        <v>No</v>
      </c>
      <c r="AM290" s="13" t="str">
        <f t="shared" si="12"/>
        <v>No</v>
      </c>
      <c r="AN290" s="13" t="str">
        <f t="shared" si="12"/>
        <v>No</v>
      </c>
      <c r="AO290" s="13" t="str">
        <f t="shared" si="12"/>
        <v>No</v>
      </c>
      <c r="AP290" s="13" t="str">
        <f t="shared" si="12"/>
        <v>No</v>
      </c>
      <c r="AQ290" s="13" t="str">
        <f t="shared" si="12"/>
        <v>No</v>
      </c>
      <c r="AR290" s="13" t="str">
        <f t="shared" si="12"/>
        <v>No</v>
      </c>
      <c r="AS290" s="13" t="str">
        <f t="shared" si="12"/>
        <v>No</v>
      </c>
      <c r="AT290" s="13" t="str">
        <f t="shared" si="12"/>
        <v>Yes</v>
      </c>
      <c r="AU290" s="13" t="str">
        <f t="shared" si="12"/>
        <v>No</v>
      </c>
      <c r="AV290" s="13" t="str">
        <f t="shared" si="12"/>
        <v>No</v>
      </c>
      <c r="AW290" s="13" t="str">
        <f t="shared" si="12"/>
        <v>No</v>
      </c>
      <c r="AX290" s="13" t="str">
        <f t="shared" si="12"/>
        <v>No</v>
      </c>
      <c r="AY290" s="13" t="str">
        <f t="shared" si="12"/>
        <v>No</v>
      </c>
      <c r="AZ290" s="13" t="str">
        <f t="shared" si="12"/>
        <v>No</v>
      </c>
      <c r="BA290" s="13" t="str">
        <f t="shared" si="12"/>
        <v>No</v>
      </c>
      <c r="BB290" s="13" t="str">
        <f t="shared" si="12"/>
        <v>No</v>
      </c>
      <c r="BC290" s="13" t="str">
        <f t="shared" si="12"/>
        <v>No</v>
      </c>
      <c r="BD290" s="13" t="str">
        <f t="shared" si="12"/>
        <v>No</v>
      </c>
      <c r="BE290" s="13" t="str">
        <f t="shared" si="12"/>
        <v>No</v>
      </c>
      <c r="BF290" s="13" t="str">
        <f t="shared" si="12"/>
        <v>No</v>
      </c>
      <c r="BG290" s="13" t="str">
        <f t="shared" si="12"/>
        <v>No</v>
      </c>
      <c r="BH290" s="13" t="str">
        <f t="shared" si="12"/>
        <v>No</v>
      </c>
      <c r="BI290" s="13" t="str">
        <f t="shared" si="12"/>
        <v>No</v>
      </c>
      <c r="BJ290" s="13" t="str">
        <f t="shared" si="12"/>
        <v>No</v>
      </c>
      <c r="BK290" s="13" t="str">
        <f t="shared" si="12"/>
        <v>No</v>
      </c>
      <c r="BL290" s="13" t="str">
        <f t="shared" si="12"/>
        <v>No</v>
      </c>
      <c r="BM290" s="13" t="str">
        <f t="shared" si="12"/>
        <v>No</v>
      </c>
      <c r="BN290" s="13" t="str">
        <f t="shared" si="12"/>
        <v>No</v>
      </c>
      <c r="BO290" s="13" t="str">
        <f t="shared" si="12"/>
        <v>No</v>
      </c>
      <c r="BP290" s="13" t="str">
        <f t="shared" si="12"/>
        <v>No</v>
      </c>
      <c r="BQ290" s="13" t="str">
        <f t="shared" si="12"/>
        <v>No</v>
      </c>
      <c r="BR290" s="13" t="str">
        <f t="shared" si="12"/>
        <v>No</v>
      </c>
      <c r="BS290" s="13" t="str">
        <f t="shared" si="12"/>
        <v>No</v>
      </c>
      <c r="BT290" s="13" t="str">
        <f t="shared" si="12"/>
        <v>No</v>
      </c>
      <c r="BU290" s="13" t="str">
        <f t="shared" si="12"/>
        <v>Yes</v>
      </c>
      <c r="BV290" s="13" t="str">
        <f t="shared" si="12"/>
        <v>No</v>
      </c>
      <c r="BW290" s="13" t="str">
        <f t="shared" ref="BW290:EH290" si="13">IF(AND(BW292&lt;&gt;"*",BW292&lt;&gt;""),"Yes","No")</f>
        <v>No</v>
      </c>
      <c r="BX290" s="13" t="str">
        <f t="shared" si="13"/>
        <v>No</v>
      </c>
      <c r="BY290" s="13" t="str">
        <f t="shared" si="13"/>
        <v>No</v>
      </c>
      <c r="BZ290" s="13" t="str">
        <f t="shared" si="13"/>
        <v>No</v>
      </c>
      <c r="CA290" s="13" t="str">
        <f t="shared" si="13"/>
        <v>No</v>
      </c>
      <c r="CB290" s="13" t="str">
        <f t="shared" si="13"/>
        <v>No</v>
      </c>
      <c r="CC290" s="13" t="str">
        <f t="shared" si="13"/>
        <v>No</v>
      </c>
      <c r="CD290" s="13" t="str">
        <f t="shared" si="13"/>
        <v>No</v>
      </c>
      <c r="CE290" s="13" t="str">
        <f t="shared" si="13"/>
        <v>No</v>
      </c>
      <c r="CF290" s="13" t="str">
        <f t="shared" si="13"/>
        <v>No</v>
      </c>
      <c r="CG290" s="13" t="str">
        <f t="shared" si="13"/>
        <v>No</v>
      </c>
      <c r="CH290" s="13" t="str">
        <f t="shared" si="13"/>
        <v>No</v>
      </c>
      <c r="CI290" s="13" t="str">
        <f t="shared" si="13"/>
        <v>No</v>
      </c>
      <c r="CJ290" s="13" t="str">
        <f t="shared" si="13"/>
        <v>No</v>
      </c>
      <c r="CK290" s="13" t="str">
        <f t="shared" si="13"/>
        <v>No</v>
      </c>
      <c r="CL290" s="13" t="str">
        <f t="shared" si="13"/>
        <v>No</v>
      </c>
      <c r="CM290" s="13" t="str">
        <f t="shared" si="13"/>
        <v>No</v>
      </c>
      <c r="CN290" s="13" t="s">
        <v>10</v>
      </c>
      <c r="CO290" s="13" t="str">
        <f t="shared" si="13"/>
        <v>No</v>
      </c>
      <c r="CP290" s="13" t="str">
        <f t="shared" si="13"/>
        <v>No</v>
      </c>
      <c r="CQ290" s="13" t="str">
        <f t="shared" si="13"/>
        <v>No</v>
      </c>
      <c r="CR290" s="13" t="str">
        <f t="shared" si="13"/>
        <v>No</v>
      </c>
      <c r="CS290" s="13" t="str">
        <f t="shared" si="13"/>
        <v>No</v>
      </c>
      <c r="CT290" s="13" t="str">
        <f t="shared" si="13"/>
        <v>No</v>
      </c>
      <c r="CU290" s="13" t="str">
        <f t="shared" si="13"/>
        <v>No</v>
      </c>
      <c r="CV290" s="13" t="str">
        <f t="shared" si="13"/>
        <v>No</v>
      </c>
      <c r="CW290" s="13" t="str">
        <f t="shared" si="13"/>
        <v>Yes</v>
      </c>
      <c r="CX290" s="13" t="str">
        <f t="shared" si="13"/>
        <v>Yes</v>
      </c>
      <c r="CY290" s="13" t="s">
        <v>10</v>
      </c>
      <c r="CZ290" s="13" t="s">
        <v>10</v>
      </c>
      <c r="DA290" s="13" t="str">
        <f t="shared" si="13"/>
        <v>No</v>
      </c>
      <c r="DB290" s="13" t="str">
        <f t="shared" si="13"/>
        <v>No</v>
      </c>
      <c r="DC290" s="13" t="str">
        <f t="shared" si="13"/>
        <v>No</v>
      </c>
      <c r="DD290" s="13" t="str">
        <f t="shared" si="13"/>
        <v>No</v>
      </c>
      <c r="DE290" s="13" t="str">
        <f t="shared" si="13"/>
        <v>No</v>
      </c>
      <c r="DF290" s="13" t="str">
        <f t="shared" si="13"/>
        <v>No</v>
      </c>
      <c r="DG290" s="13" t="str">
        <f t="shared" si="13"/>
        <v>No</v>
      </c>
      <c r="DH290" s="13" t="s">
        <v>10</v>
      </c>
      <c r="DI290" s="13" t="str">
        <f t="shared" si="13"/>
        <v>No</v>
      </c>
      <c r="DJ290" s="13" t="str">
        <f t="shared" si="13"/>
        <v>No</v>
      </c>
      <c r="DK290" s="13" t="str">
        <f t="shared" si="13"/>
        <v>Yes</v>
      </c>
      <c r="DL290" s="13" t="str">
        <f t="shared" si="13"/>
        <v>No</v>
      </c>
      <c r="DM290" s="13" t="str">
        <f t="shared" si="13"/>
        <v>No</v>
      </c>
      <c r="DN290" s="13" t="str">
        <f t="shared" si="13"/>
        <v>No</v>
      </c>
      <c r="DO290" s="13" t="str">
        <f t="shared" si="13"/>
        <v>No</v>
      </c>
      <c r="DP290" s="13" t="str">
        <f t="shared" si="13"/>
        <v>Yes</v>
      </c>
      <c r="DQ290" s="13" t="str">
        <f t="shared" si="13"/>
        <v>No</v>
      </c>
      <c r="DR290" s="13" t="str">
        <f t="shared" si="13"/>
        <v>No</v>
      </c>
      <c r="DS290" s="13" t="str">
        <f t="shared" si="13"/>
        <v>No</v>
      </c>
      <c r="DT290" s="13" t="str">
        <f t="shared" si="13"/>
        <v>No</v>
      </c>
      <c r="DU290" s="13" t="str">
        <f t="shared" si="13"/>
        <v>No</v>
      </c>
      <c r="DV290" s="13" t="str">
        <f t="shared" si="13"/>
        <v>No</v>
      </c>
      <c r="DW290" s="13" t="str">
        <f t="shared" si="13"/>
        <v>No</v>
      </c>
      <c r="DX290" s="13" t="str">
        <f t="shared" si="13"/>
        <v>No</v>
      </c>
      <c r="DY290" s="13" t="str">
        <f t="shared" si="13"/>
        <v>Yes</v>
      </c>
      <c r="DZ290" s="13" t="str">
        <f t="shared" si="13"/>
        <v>Yes</v>
      </c>
      <c r="EA290" s="13" t="str">
        <f t="shared" si="13"/>
        <v>No</v>
      </c>
      <c r="EB290" s="13" t="str">
        <f t="shared" si="13"/>
        <v>No</v>
      </c>
      <c r="EC290" s="13" t="str">
        <f t="shared" si="13"/>
        <v>No</v>
      </c>
      <c r="ED290" s="13" t="str">
        <f t="shared" si="13"/>
        <v>No</v>
      </c>
      <c r="EE290" s="13" t="str">
        <f t="shared" si="13"/>
        <v>No</v>
      </c>
      <c r="EF290" s="13" t="s">
        <v>10</v>
      </c>
      <c r="EG290" s="13" t="str">
        <f t="shared" si="13"/>
        <v>Yes</v>
      </c>
      <c r="EH290" s="13" t="str">
        <f t="shared" si="13"/>
        <v>No</v>
      </c>
      <c r="EI290" s="13" t="str">
        <f>IF(AND(EI292&lt;&gt;"*",EI292&lt;&gt;""),"Yes","No")</f>
        <v>No</v>
      </c>
      <c r="EJ290" s="13" t="str">
        <f>IF(AND(EJ292&lt;&gt;"*",EJ292&lt;&gt;""),"Yes","No")</f>
        <v>No</v>
      </c>
      <c r="EK290" s="13" t="str">
        <f>IF(AND(EK292&lt;&gt;"*",EK292&lt;&gt;""),"Yes","No")</f>
        <v>No</v>
      </c>
      <c r="EL290" s="99"/>
      <c r="EM290" s="99"/>
    </row>
    <row r="291" spans="1:143" s="104" customFormat="1" ht="15" x14ac:dyDescent="0.25">
      <c r="A291" s="152"/>
      <c r="B291" s="97"/>
      <c r="C291" s="97"/>
      <c r="D291" s="97"/>
      <c r="E291" s="97"/>
      <c r="F291" s="97"/>
      <c r="G291" s="153" t="s">
        <v>1530</v>
      </c>
      <c r="H291" s="103"/>
      <c r="I291" s="103"/>
      <c r="O291" s="105"/>
      <c r="EL291" s="99"/>
      <c r="EM291" s="99"/>
    </row>
    <row r="292" spans="1:143" s="13" customFormat="1" ht="15" x14ac:dyDescent="0.25">
      <c r="A292" s="30" t="s">
        <v>153</v>
      </c>
      <c r="B292" s="97" t="s">
        <v>2547</v>
      </c>
      <c r="C292" s="97"/>
      <c r="D292" s="97" t="s">
        <v>1026</v>
      </c>
      <c r="E292" s="97"/>
      <c r="F292" s="97"/>
      <c r="G292" s="93" t="s">
        <v>1531</v>
      </c>
      <c r="H292" s="14" t="s">
        <v>503</v>
      </c>
      <c r="I292" s="14" t="s">
        <v>1532</v>
      </c>
      <c r="J292" s="13" t="s">
        <v>50</v>
      </c>
      <c r="K292" s="13" t="s">
        <v>50</v>
      </c>
      <c r="L292" s="13" t="s">
        <v>50</v>
      </c>
      <c r="M292" s="13" t="s">
        <v>50</v>
      </c>
      <c r="N292" s="13" t="s">
        <v>50</v>
      </c>
      <c r="O292" s="47" t="s">
        <v>50</v>
      </c>
      <c r="P292" s="13" t="s">
        <v>50</v>
      </c>
      <c r="Q292" s="13" t="s">
        <v>50</v>
      </c>
      <c r="R292" s="13" t="s">
        <v>50</v>
      </c>
      <c r="S292" s="13" t="s">
        <v>50</v>
      </c>
      <c r="T292" s="13" t="s">
        <v>50</v>
      </c>
      <c r="U292" s="13" t="s">
        <v>50</v>
      </c>
      <c r="V292" s="13" t="s">
        <v>50</v>
      </c>
      <c r="W292" s="13" t="s">
        <v>50</v>
      </c>
      <c r="X292" s="13" t="s">
        <v>50</v>
      </c>
      <c r="Y292" s="13" t="s">
        <v>3784</v>
      </c>
      <c r="Z292" s="13" t="s">
        <v>50</v>
      </c>
      <c r="AA292" s="13" t="s">
        <v>3785</v>
      </c>
      <c r="AB292" s="13" t="s">
        <v>3478</v>
      </c>
      <c r="AC292" s="13" t="s">
        <v>50</v>
      </c>
      <c r="AD292" s="13" t="s">
        <v>50</v>
      </c>
      <c r="AE292" s="13" t="s">
        <v>50</v>
      </c>
      <c r="AF292" s="13" t="s">
        <v>4004</v>
      </c>
      <c r="AG292" s="13" t="s">
        <v>3508</v>
      </c>
      <c r="AH292" s="13" t="s">
        <v>50</v>
      </c>
      <c r="AI292" s="13" t="s">
        <v>50</v>
      </c>
      <c r="AJ292" s="13" t="s">
        <v>50</v>
      </c>
      <c r="AK292" s="13" t="s">
        <v>50</v>
      </c>
      <c r="AL292" s="13" t="s">
        <v>50</v>
      </c>
      <c r="AM292" s="13" t="s">
        <v>50</v>
      </c>
      <c r="AN292" s="13" t="s">
        <v>50</v>
      </c>
      <c r="AO292" s="13" t="s">
        <v>50</v>
      </c>
      <c r="AP292" s="13" t="s">
        <v>50</v>
      </c>
      <c r="AQ292" s="13" t="s">
        <v>50</v>
      </c>
      <c r="AR292" s="13" t="s">
        <v>50</v>
      </c>
      <c r="AS292" s="13" t="s">
        <v>50</v>
      </c>
      <c r="AT292" s="36" t="s">
        <v>3486</v>
      </c>
      <c r="AU292" s="13" t="s">
        <v>50</v>
      </c>
      <c r="AV292" s="13" t="s">
        <v>50</v>
      </c>
      <c r="AW292" s="13" t="s">
        <v>50</v>
      </c>
      <c r="AX292" s="13" t="s">
        <v>50</v>
      </c>
      <c r="AY292" s="13" t="s">
        <v>50</v>
      </c>
      <c r="AZ292" s="13" t="s">
        <v>50</v>
      </c>
      <c r="BA292" s="13" t="s">
        <v>50</v>
      </c>
      <c r="BB292" s="13" t="s">
        <v>50</v>
      </c>
      <c r="BC292" s="13" t="s">
        <v>50</v>
      </c>
      <c r="BD292" s="13" t="s">
        <v>50</v>
      </c>
      <c r="BE292" s="13" t="s">
        <v>50</v>
      </c>
      <c r="BF292" s="13" t="s">
        <v>50</v>
      </c>
      <c r="BG292" s="13" t="s">
        <v>50</v>
      </c>
      <c r="BH292" s="13" t="s">
        <v>50</v>
      </c>
      <c r="BI292" s="13" t="s">
        <v>50</v>
      </c>
      <c r="BJ292" s="13" t="s">
        <v>50</v>
      </c>
      <c r="BK292" s="13" t="s">
        <v>50</v>
      </c>
      <c r="BL292" s="13" t="s">
        <v>50</v>
      </c>
      <c r="BM292" s="13" t="s">
        <v>50</v>
      </c>
      <c r="BN292" s="13" t="s">
        <v>50</v>
      </c>
      <c r="BO292" s="13" t="s">
        <v>50</v>
      </c>
      <c r="BP292" s="13" t="s">
        <v>50</v>
      </c>
      <c r="BQ292" s="13" t="s">
        <v>50</v>
      </c>
      <c r="BR292" s="13" t="s">
        <v>50</v>
      </c>
      <c r="BS292" s="13" t="s">
        <v>50</v>
      </c>
      <c r="BT292" s="13" t="s">
        <v>50</v>
      </c>
      <c r="BU292" s="13" t="s">
        <v>3491</v>
      </c>
      <c r="BV292" s="13" t="s">
        <v>50</v>
      </c>
      <c r="BW292" s="13" t="s">
        <v>50</v>
      </c>
      <c r="BX292" s="13" t="s">
        <v>50</v>
      </c>
      <c r="BY292" s="13" t="s">
        <v>50</v>
      </c>
      <c r="BZ292" s="13" t="s">
        <v>50</v>
      </c>
      <c r="CA292" s="13" t="s">
        <v>50</v>
      </c>
      <c r="CB292" s="13" t="s">
        <v>50</v>
      </c>
      <c r="CC292" s="13" t="s">
        <v>50</v>
      </c>
      <c r="CD292" s="13" t="s">
        <v>50</v>
      </c>
      <c r="CE292" s="13" t="s">
        <v>50</v>
      </c>
      <c r="CF292" s="13" t="s">
        <v>50</v>
      </c>
      <c r="CG292" s="13" t="s">
        <v>50</v>
      </c>
      <c r="CH292" s="13" t="s">
        <v>50</v>
      </c>
      <c r="CI292" s="13" t="s">
        <v>50</v>
      </c>
      <c r="CJ292" s="13" t="s">
        <v>50</v>
      </c>
      <c r="CK292" s="13" t="s">
        <v>50</v>
      </c>
      <c r="CL292" s="13" t="s">
        <v>50</v>
      </c>
      <c r="CM292" s="13" t="s">
        <v>50</v>
      </c>
      <c r="CN292" s="13" t="s">
        <v>50</v>
      </c>
      <c r="CO292" s="13" t="s">
        <v>50</v>
      </c>
      <c r="CP292" s="13" t="s">
        <v>50</v>
      </c>
      <c r="CQ292" s="13" t="s">
        <v>50</v>
      </c>
      <c r="CR292" s="13" t="s">
        <v>50</v>
      </c>
      <c r="CS292" s="13" t="s">
        <v>50</v>
      </c>
      <c r="CT292" s="13" t="s">
        <v>50</v>
      </c>
      <c r="CU292" s="13" t="s">
        <v>50</v>
      </c>
      <c r="CV292" s="13" t="s">
        <v>50</v>
      </c>
      <c r="CW292" s="13" t="s">
        <v>3483</v>
      </c>
      <c r="CX292" s="13" t="s">
        <v>3508</v>
      </c>
      <c r="CY292" s="13" t="s">
        <v>50</v>
      </c>
      <c r="CZ292" s="13" t="s">
        <v>50</v>
      </c>
      <c r="DA292" s="13" t="s">
        <v>50</v>
      </c>
      <c r="DB292" s="13" t="s">
        <v>50</v>
      </c>
      <c r="DC292" s="13" t="s">
        <v>50</v>
      </c>
      <c r="DD292" s="13" t="s">
        <v>50</v>
      </c>
      <c r="DE292" s="13" t="s">
        <v>50</v>
      </c>
      <c r="DF292" s="13" t="s">
        <v>50</v>
      </c>
      <c r="DG292" s="13" t="s">
        <v>50</v>
      </c>
      <c r="DH292" s="13" t="s">
        <v>50</v>
      </c>
      <c r="DI292" s="13" t="s">
        <v>50</v>
      </c>
      <c r="DJ292" s="13" t="s">
        <v>50</v>
      </c>
      <c r="DK292" s="13" t="s">
        <v>1554</v>
      </c>
      <c r="DL292" s="13" t="s">
        <v>50</v>
      </c>
      <c r="DM292" s="13" t="s">
        <v>50</v>
      </c>
      <c r="DN292" s="13" t="s">
        <v>50</v>
      </c>
      <c r="DO292" s="13" t="s">
        <v>50</v>
      </c>
      <c r="DP292" s="13" t="s">
        <v>3484</v>
      </c>
      <c r="DQ292" s="13" t="s">
        <v>50</v>
      </c>
      <c r="DR292" s="13" t="s">
        <v>50</v>
      </c>
      <c r="DS292" s="13" t="s">
        <v>50</v>
      </c>
      <c r="DT292" s="13" t="s">
        <v>50</v>
      </c>
      <c r="DU292" s="13" t="s">
        <v>50</v>
      </c>
      <c r="DV292" s="13" t="s">
        <v>50</v>
      </c>
      <c r="DW292" s="13" t="s">
        <v>50</v>
      </c>
      <c r="DX292" s="13" t="s">
        <v>50</v>
      </c>
      <c r="DY292" s="13" t="s">
        <v>3795</v>
      </c>
      <c r="DZ292" s="13" t="s">
        <v>3558</v>
      </c>
      <c r="EA292" s="13" t="s">
        <v>50</v>
      </c>
      <c r="EB292" s="13" t="s">
        <v>50</v>
      </c>
      <c r="EC292" s="13" t="s">
        <v>50</v>
      </c>
      <c r="ED292" s="13" t="s">
        <v>50</v>
      </c>
      <c r="EE292" s="13" t="s">
        <v>50</v>
      </c>
      <c r="EF292" s="13" t="s">
        <v>50</v>
      </c>
      <c r="EG292" s="13" t="s">
        <v>3523</v>
      </c>
      <c r="EH292" s="13" t="s">
        <v>50</v>
      </c>
      <c r="EI292" s="13" t="s">
        <v>50</v>
      </c>
      <c r="EJ292" s="13" t="s">
        <v>50</v>
      </c>
      <c r="EK292" s="13" t="s">
        <v>50</v>
      </c>
      <c r="EL292" s="99"/>
      <c r="EM292" s="99"/>
    </row>
    <row r="293" spans="1:143" s="13" customFormat="1" ht="15" x14ac:dyDescent="0.25">
      <c r="A293" s="14" t="s">
        <v>41</v>
      </c>
      <c r="B293" s="98"/>
      <c r="C293" s="98"/>
      <c r="D293" s="98"/>
      <c r="E293" s="98"/>
      <c r="F293" s="98"/>
      <c r="G293" s="93" t="s">
        <v>606</v>
      </c>
      <c r="H293" s="14" t="s">
        <v>199</v>
      </c>
      <c r="I293" s="14" t="s">
        <v>607</v>
      </c>
      <c r="J293" s="36" t="str">
        <f>IF(J289="No","*","")</f>
        <v>*</v>
      </c>
      <c r="K293" s="36" t="s">
        <v>50</v>
      </c>
      <c r="L293" s="36" t="s">
        <v>50</v>
      </c>
      <c r="M293" s="36" t="s">
        <v>50</v>
      </c>
      <c r="N293" s="36" t="s">
        <v>50</v>
      </c>
      <c r="O293" s="54" t="s">
        <v>50</v>
      </c>
      <c r="P293" s="36" t="s">
        <v>50</v>
      </c>
      <c r="Q293" s="36" t="s">
        <v>50</v>
      </c>
      <c r="R293" s="36" t="s">
        <v>50</v>
      </c>
      <c r="S293" s="36" t="s">
        <v>50</v>
      </c>
      <c r="T293" s="36" t="s">
        <v>50</v>
      </c>
      <c r="U293" s="36" t="s">
        <v>50</v>
      </c>
      <c r="V293" s="36" t="s">
        <v>50</v>
      </c>
      <c r="W293" s="36" t="s">
        <v>50</v>
      </c>
      <c r="X293" s="36" t="s">
        <v>50</v>
      </c>
      <c r="Y293" s="36" t="s">
        <v>50</v>
      </c>
      <c r="Z293" s="36" t="s">
        <v>50</v>
      </c>
      <c r="AA293" s="36" t="s">
        <v>50</v>
      </c>
      <c r="AB293" s="36" t="s">
        <v>50</v>
      </c>
      <c r="AC293" s="36" t="s">
        <v>50</v>
      </c>
      <c r="AD293" s="36" t="s">
        <v>50</v>
      </c>
      <c r="AE293" s="36" t="s">
        <v>50</v>
      </c>
      <c r="AF293" s="36" t="s">
        <v>50</v>
      </c>
      <c r="AG293" s="36" t="s">
        <v>50</v>
      </c>
      <c r="AH293" s="36" t="s">
        <v>50</v>
      </c>
      <c r="AI293" s="36" t="s">
        <v>50</v>
      </c>
      <c r="AJ293" s="36" t="s">
        <v>50</v>
      </c>
      <c r="AK293" s="36" t="s">
        <v>50</v>
      </c>
      <c r="AL293" s="36" t="s">
        <v>50</v>
      </c>
      <c r="AM293" s="36" t="s">
        <v>50</v>
      </c>
      <c r="AN293" s="36" t="s">
        <v>50</v>
      </c>
      <c r="AO293" s="36" t="s">
        <v>50</v>
      </c>
      <c r="AP293" s="36" t="s">
        <v>50</v>
      </c>
      <c r="AQ293" s="36" t="s">
        <v>50</v>
      </c>
      <c r="AR293" s="36" t="s">
        <v>50</v>
      </c>
      <c r="AS293" s="36" t="s">
        <v>50</v>
      </c>
      <c r="AT293" s="13" t="s">
        <v>325</v>
      </c>
      <c r="AU293" s="36" t="s">
        <v>50</v>
      </c>
      <c r="AV293" s="36" t="s">
        <v>50</v>
      </c>
      <c r="AW293" s="36" t="s">
        <v>50</v>
      </c>
      <c r="AX293" s="36" t="s">
        <v>50</v>
      </c>
      <c r="AY293" s="36" t="s">
        <v>50</v>
      </c>
      <c r="AZ293" s="36" t="s">
        <v>50</v>
      </c>
      <c r="BA293" s="36" t="s">
        <v>50</v>
      </c>
      <c r="BB293" s="36" t="s">
        <v>50</v>
      </c>
      <c r="BC293" s="36" t="s">
        <v>50</v>
      </c>
      <c r="BD293" s="36" t="s">
        <v>50</v>
      </c>
      <c r="BE293" s="36" t="s">
        <v>50</v>
      </c>
      <c r="BF293" s="36" t="s">
        <v>50</v>
      </c>
      <c r="BG293" s="36" t="s">
        <v>50</v>
      </c>
      <c r="BH293" s="36" t="s">
        <v>50</v>
      </c>
      <c r="BI293" s="36" t="s">
        <v>50</v>
      </c>
      <c r="BJ293" s="36" t="s">
        <v>50</v>
      </c>
      <c r="BK293" s="36" t="s">
        <v>50</v>
      </c>
      <c r="BL293" s="36" t="s">
        <v>50</v>
      </c>
      <c r="BM293" s="36" t="s">
        <v>50</v>
      </c>
      <c r="BN293" s="36" t="s">
        <v>50</v>
      </c>
      <c r="BO293" s="36" t="s">
        <v>50</v>
      </c>
      <c r="BP293" s="36" t="s">
        <v>50</v>
      </c>
      <c r="BQ293" s="36" t="s">
        <v>50</v>
      </c>
      <c r="BR293" s="36" t="s">
        <v>50</v>
      </c>
      <c r="BS293" s="36" t="s">
        <v>50</v>
      </c>
      <c r="BT293" s="36" t="s">
        <v>50</v>
      </c>
      <c r="BU293" s="36" t="s">
        <v>50</v>
      </c>
      <c r="BV293" s="36" t="s">
        <v>50</v>
      </c>
      <c r="BW293" s="36" t="s">
        <v>50</v>
      </c>
      <c r="BX293" s="36" t="s">
        <v>50</v>
      </c>
      <c r="BY293" s="36" t="s">
        <v>50</v>
      </c>
      <c r="BZ293" s="36" t="s">
        <v>50</v>
      </c>
      <c r="CA293" s="36" t="s">
        <v>50</v>
      </c>
      <c r="CB293" s="36" t="s">
        <v>50</v>
      </c>
      <c r="CC293" s="36" t="s">
        <v>50</v>
      </c>
      <c r="CD293" s="36" t="s">
        <v>50</v>
      </c>
      <c r="CE293" s="36" t="s">
        <v>50</v>
      </c>
      <c r="CF293" s="36" t="s">
        <v>50</v>
      </c>
      <c r="CG293" s="36" t="s">
        <v>50</v>
      </c>
      <c r="CH293" s="36" t="s">
        <v>50</v>
      </c>
      <c r="CI293" s="36" t="s">
        <v>50</v>
      </c>
      <c r="CJ293" s="36" t="s">
        <v>50</v>
      </c>
      <c r="CK293" s="36" t="s">
        <v>50</v>
      </c>
      <c r="CL293" s="36" t="s">
        <v>50</v>
      </c>
      <c r="CM293" s="36" t="s">
        <v>50</v>
      </c>
      <c r="CN293" s="36" t="s">
        <v>50</v>
      </c>
      <c r="CO293" s="36" t="s">
        <v>50</v>
      </c>
      <c r="CP293" s="36" t="s">
        <v>50</v>
      </c>
      <c r="CQ293" s="36" t="s">
        <v>50</v>
      </c>
      <c r="CR293" s="36" t="s">
        <v>50</v>
      </c>
      <c r="CS293" s="36" t="s">
        <v>50</v>
      </c>
      <c r="CT293" s="36" t="s">
        <v>50</v>
      </c>
      <c r="CU293" s="36" t="s">
        <v>50</v>
      </c>
      <c r="CV293" s="36" t="s">
        <v>50</v>
      </c>
      <c r="CW293" s="36" t="s">
        <v>50</v>
      </c>
      <c r="CX293" s="36" t="s">
        <v>50</v>
      </c>
      <c r="CY293" s="13" t="s">
        <v>325</v>
      </c>
      <c r="CZ293" s="13" t="s">
        <v>325</v>
      </c>
      <c r="DA293" s="36" t="s">
        <v>50</v>
      </c>
      <c r="DB293" s="36" t="s">
        <v>50</v>
      </c>
      <c r="DC293" s="36" t="s">
        <v>50</v>
      </c>
      <c r="DD293" s="36" t="s">
        <v>50</v>
      </c>
      <c r="DE293" s="36" t="s">
        <v>50</v>
      </c>
      <c r="DF293" s="36" t="s">
        <v>50</v>
      </c>
      <c r="DG293" s="36" t="s">
        <v>50</v>
      </c>
      <c r="DH293" s="36" t="s">
        <v>50</v>
      </c>
      <c r="DI293" s="36" t="s">
        <v>50</v>
      </c>
      <c r="DJ293" s="36" t="s">
        <v>50</v>
      </c>
      <c r="DK293" s="36" t="s">
        <v>50</v>
      </c>
      <c r="DL293" s="36" t="s">
        <v>50</v>
      </c>
      <c r="DM293" s="36" t="s">
        <v>50</v>
      </c>
      <c r="DN293" s="36" t="s">
        <v>50</v>
      </c>
      <c r="DO293" s="36" t="s">
        <v>50</v>
      </c>
      <c r="DP293" s="36" t="s">
        <v>50</v>
      </c>
      <c r="DQ293" s="36" t="s">
        <v>50</v>
      </c>
      <c r="DR293" s="36" t="s">
        <v>50</v>
      </c>
      <c r="DS293" s="36" t="s">
        <v>50</v>
      </c>
      <c r="DT293" s="36" t="s">
        <v>50</v>
      </c>
      <c r="DU293" s="36" t="s">
        <v>50</v>
      </c>
      <c r="DV293" s="36" t="s">
        <v>50</v>
      </c>
      <c r="DW293" s="36" t="s">
        <v>50</v>
      </c>
      <c r="DX293" s="36" t="s">
        <v>50</v>
      </c>
      <c r="DY293" s="36" t="s">
        <v>50</v>
      </c>
      <c r="DZ293" s="36" t="s">
        <v>50</v>
      </c>
      <c r="EA293" s="36" t="s">
        <v>50</v>
      </c>
      <c r="EB293" s="36" t="s">
        <v>50</v>
      </c>
      <c r="EC293" s="36" t="s">
        <v>50</v>
      </c>
      <c r="ED293" s="36" t="s">
        <v>50</v>
      </c>
      <c r="EE293" s="36" t="s">
        <v>50</v>
      </c>
      <c r="EF293" s="13" t="s">
        <v>329</v>
      </c>
      <c r="EG293" s="13" t="s">
        <v>329</v>
      </c>
      <c r="EH293" s="36" t="s">
        <v>50</v>
      </c>
      <c r="EI293" s="36" t="s">
        <v>50</v>
      </c>
      <c r="EJ293" s="36" t="s">
        <v>50</v>
      </c>
      <c r="EK293" s="36" t="s">
        <v>50</v>
      </c>
      <c r="EL293" s="99"/>
      <c r="EM293" s="99"/>
    </row>
    <row r="294" spans="1:143" s="13" customFormat="1" ht="15" x14ac:dyDescent="0.25">
      <c r="A294" s="14" t="s">
        <v>47</v>
      </c>
      <c r="B294" s="98"/>
      <c r="C294" s="98"/>
      <c r="D294" s="98"/>
      <c r="E294" s="98"/>
      <c r="F294" s="98"/>
      <c r="G294" s="93" t="s">
        <v>608</v>
      </c>
      <c r="H294" s="14" t="s">
        <v>199</v>
      </c>
      <c r="I294" s="14" t="s">
        <v>616</v>
      </c>
      <c r="J294" s="36" t="s">
        <v>50</v>
      </c>
      <c r="K294" s="36" t="s">
        <v>50</v>
      </c>
      <c r="L294" s="36" t="s">
        <v>50</v>
      </c>
      <c r="M294" s="36" t="s">
        <v>50</v>
      </c>
      <c r="N294" s="36" t="s">
        <v>50</v>
      </c>
      <c r="O294" s="54" t="s">
        <v>50</v>
      </c>
      <c r="P294" s="36" t="s">
        <v>50</v>
      </c>
      <c r="Q294" s="36" t="s">
        <v>50</v>
      </c>
      <c r="R294" s="36" t="s">
        <v>50</v>
      </c>
      <c r="S294" s="36" t="s">
        <v>50</v>
      </c>
      <c r="T294" s="36" t="s">
        <v>50</v>
      </c>
      <c r="U294" s="36" t="s">
        <v>50</v>
      </c>
      <c r="V294" s="36" t="s">
        <v>50</v>
      </c>
      <c r="W294" s="36" t="s">
        <v>50</v>
      </c>
      <c r="X294" s="36" t="s">
        <v>50</v>
      </c>
      <c r="Y294" s="36" t="s">
        <v>50</v>
      </c>
      <c r="Z294" s="36" t="s">
        <v>50</v>
      </c>
      <c r="AA294" s="36" t="s">
        <v>50</v>
      </c>
      <c r="AB294" s="36" t="s">
        <v>50</v>
      </c>
      <c r="AC294" s="36" t="s">
        <v>50</v>
      </c>
      <c r="AD294" s="36" t="s">
        <v>50</v>
      </c>
      <c r="AE294" s="36" t="s">
        <v>50</v>
      </c>
      <c r="AF294" s="36" t="s">
        <v>50</v>
      </c>
      <c r="AG294" s="36" t="s">
        <v>50</v>
      </c>
      <c r="AH294" s="36" t="s">
        <v>50</v>
      </c>
      <c r="AI294" s="36" t="s">
        <v>50</v>
      </c>
      <c r="AJ294" s="36" t="s">
        <v>50</v>
      </c>
      <c r="AK294" s="36" t="s">
        <v>50</v>
      </c>
      <c r="AL294" s="36" t="s">
        <v>50</v>
      </c>
      <c r="AM294" s="36" t="s">
        <v>50</v>
      </c>
      <c r="AN294" s="36" t="s">
        <v>50</v>
      </c>
      <c r="AO294" s="36" t="s">
        <v>50</v>
      </c>
      <c r="AP294" s="36" t="s">
        <v>50</v>
      </c>
      <c r="AQ294" s="36" t="s">
        <v>50</v>
      </c>
      <c r="AR294" s="36" t="s">
        <v>50</v>
      </c>
      <c r="AS294" s="36" t="s">
        <v>50</v>
      </c>
      <c r="AT294" s="13" t="s">
        <v>9</v>
      </c>
      <c r="AU294" s="36" t="s">
        <v>50</v>
      </c>
      <c r="AV294" s="36" t="s">
        <v>50</v>
      </c>
      <c r="AW294" s="36" t="s">
        <v>50</v>
      </c>
      <c r="AX294" s="36" t="s">
        <v>50</v>
      </c>
      <c r="AY294" s="36" t="s">
        <v>50</v>
      </c>
      <c r="AZ294" s="36" t="s">
        <v>50</v>
      </c>
      <c r="BA294" s="36" t="s">
        <v>50</v>
      </c>
      <c r="BB294" s="36" t="s">
        <v>50</v>
      </c>
      <c r="BC294" s="36" t="s">
        <v>50</v>
      </c>
      <c r="BD294" s="36" t="s">
        <v>50</v>
      </c>
      <c r="BE294" s="36" t="s">
        <v>50</v>
      </c>
      <c r="BF294" s="36" t="s">
        <v>50</v>
      </c>
      <c r="BG294" s="36" t="s">
        <v>50</v>
      </c>
      <c r="BH294" s="36" t="s">
        <v>50</v>
      </c>
      <c r="BI294" s="36" t="s">
        <v>50</v>
      </c>
      <c r="BJ294" s="36" t="s">
        <v>50</v>
      </c>
      <c r="BK294" s="36" t="s">
        <v>50</v>
      </c>
      <c r="BL294" s="36" t="s">
        <v>50</v>
      </c>
      <c r="BM294" s="36" t="s">
        <v>50</v>
      </c>
      <c r="BN294" s="36" t="s">
        <v>50</v>
      </c>
      <c r="BO294" s="36" t="s">
        <v>50</v>
      </c>
      <c r="BP294" s="36" t="s">
        <v>50</v>
      </c>
      <c r="BQ294" s="36" t="s">
        <v>50</v>
      </c>
      <c r="BR294" s="36" t="s">
        <v>50</v>
      </c>
      <c r="BS294" s="36" t="s">
        <v>50</v>
      </c>
      <c r="BT294" s="36" t="s">
        <v>50</v>
      </c>
      <c r="BU294" s="36" t="s">
        <v>50</v>
      </c>
      <c r="BV294" s="36" t="s">
        <v>50</v>
      </c>
      <c r="BW294" s="36" t="s">
        <v>50</v>
      </c>
      <c r="BX294" s="36" t="s">
        <v>50</v>
      </c>
      <c r="BY294" s="36" t="s">
        <v>50</v>
      </c>
      <c r="BZ294" s="36" t="s">
        <v>50</v>
      </c>
      <c r="CA294" s="36" t="s">
        <v>50</v>
      </c>
      <c r="CB294" s="36" t="s">
        <v>50</v>
      </c>
      <c r="CC294" s="36" t="s">
        <v>50</v>
      </c>
      <c r="CD294" s="36" t="s">
        <v>50</v>
      </c>
      <c r="CE294" s="36" t="s">
        <v>50</v>
      </c>
      <c r="CF294" s="36" t="s">
        <v>50</v>
      </c>
      <c r="CG294" s="36" t="s">
        <v>50</v>
      </c>
      <c r="CH294" s="36" t="s">
        <v>50</v>
      </c>
      <c r="CI294" s="36" t="s">
        <v>50</v>
      </c>
      <c r="CJ294" s="36" t="s">
        <v>50</v>
      </c>
      <c r="CK294" s="36" t="s">
        <v>50</v>
      </c>
      <c r="CL294" s="36" t="s">
        <v>50</v>
      </c>
      <c r="CM294" s="36" t="s">
        <v>50</v>
      </c>
      <c r="CN294" s="36" t="s">
        <v>50</v>
      </c>
      <c r="CO294" s="36" t="s">
        <v>50</v>
      </c>
      <c r="CP294" s="36" t="s">
        <v>50</v>
      </c>
      <c r="CQ294" s="36" t="s">
        <v>50</v>
      </c>
      <c r="CR294" s="36" t="s">
        <v>50</v>
      </c>
      <c r="CS294" s="36" t="s">
        <v>50</v>
      </c>
      <c r="CT294" s="36" t="s">
        <v>50</v>
      </c>
      <c r="CU294" s="36" t="s">
        <v>50</v>
      </c>
      <c r="CV294" s="36" t="s">
        <v>50</v>
      </c>
      <c r="CW294" s="36" t="s">
        <v>50</v>
      </c>
      <c r="CX294" s="36" t="s">
        <v>50</v>
      </c>
      <c r="CY294" s="13" t="s">
        <v>9</v>
      </c>
      <c r="CZ294" s="13" t="s">
        <v>9</v>
      </c>
      <c r="DA294" s="36" t="s">
        <v>50</v>
      </c>
      <c r="DB294" s="36" t="s">
        <v>50</v>
      </c>
      <c r="DC294" s="36" t="s">
        <v>50</v>
      </c>
      <c r="DD294" s="36" t="s">
        <v>50</v>
      </c>
      <c r="DE294" s="36" t="s">
        <v>50</v>
      </c>
      <c r="DF294" s="36" t="s">
        <v>50</v>
      </c>
      <c r="DG294" s="36" t="s">
        <v>50</v>
      </c>
      <c r="DH294" s="36" t="s">
        <v>50</v>
      </c>
      <c r="DI294" s="36" t="s">
        <v>50</v>
      </c>
      <c r="DJ294" s="36" t="s">
        <v>50</v>
      </c>
      <c r="DK294" s="36" t="s">
        <v>50</v>
      </c>
      <c r="DL294" s="36" t="s">
        <v>50</v>
      </c>
      <c r="DM294" s="36" t="s">
        <v>50</v>
      </c>
      <c r="DN294" s="36" t="s">
        <v>50</v>
      </c>
      <c r="DO294" s="36" t="s">
        <v>50</v>
      </c>
      <c r="DP294" s="36" t="s">
        <v>50</v>
      </c>
      <c r="DQ294" s="36" t="s">
        <v>50</v>
      </c>
      <c r="DR294" s="36" t="s">
        <v>50</v>
      </c>
      <c r="DS294" s="36" t="s">
        <v>50</v>
      </c>
      <c r="DT294" s="36" t="s">
        <v>50</v>
      </c>
      <c r="DU294" s="36" t="s">
        <v>50</v>
      </c>
      <c r="DV294" s="36" t="s">
        <v>50</v>
      </c>
      <c r="DW294" s="36" t="s">
        <v>50</v>
      </c>
      <c r="DX294" s="36" t="s">
        <v>50</v>
      </c>
      <c r="DY294" s="36" t="s">
        <v>50</v>
      </c>
      <c r="DZ294" s="36" t="s">
        <v>50</v>
      </c>
      <c r="EA294" s="36" t="s">
        <v>50</v>
      </c>
      <c r="EB294" s="36" t="s">
        <v>50</v>
      </c>
      <c r="EC294" s="36" t="s">
        <v>50</v>
      </c>
      <c r="ED294" s="36" t="s">
        <v>50</v>
      </c>
      <c r="EE294" s="36" t="s">
        <v>50</v>
      </c>
      <c r="EF294" s="13" t="s">
        <v>9</v>
      </c>
      <c r="EG294" s="13" t="s">
        <v>9</v>
      </c>
      <c r="EH294" s="36" t="s">
        <v>50</v>
      </c>
      <c r="EI294" s="36" t="s">
        <v>50</v>
      </c>
      <c r="EJ294" s="36" t="s">
        <v>50</v>
      </c>
      <c r="EK294" s="36" t="s">
        <v>50</v>
      </c>
      <c r="EL294" s="99"/>
      <c r="EM294" s="99"/>
    </row>
    <row r="295" spans="1:143" s="13" customFormat="1" ht="15" x14ac:dyDescent="0.25">
      <c r="A295" s="14" t="s">
        <v>49</v>
      </c>
      <c r="B295" s="98"/>
      <c r="C295" s="98"/>
      <c r="D295" s="98"/>
      <c r="E295" s="98"/>
      <c r="F295" s="98"/>
      <c r="G295" s="93" t="s">
        <v>716</v>
      </c>
      <c r="H295" s="14" t="s">
        <v>5</v>
      </c>
      <c r="I295" s="14" t="s">
        <v>577</v>
      </c>
      <c r="J295" s="36" t="s">
        <v>50</v>
      </c>
      <c r="K295" s="36" t="s">
        <v>50</v>
      </c>
      <c r="L295" s="36" t="s">
        <v>50</v>
      </c>
      <c r="M295" s="36" t="s">
        <v>50</v>
      </c>
      <c r="N295" s="36" t="s">
        <v>50</v>
      </c>
      <c r="O295" s="54" t="s">
        <v>50</v>
      </c>
      <c r="P295" s="36" t="s">
        <v>50</v>
      </c>
      <c r="Q295" s="36" t="s">
        <v>50</v>
      </c>
      <c r="R295" s="36" t="s">
        <v>50</v>
      </c>
      <c r="S295" s="36" t="s">
        <v>50</v>
      </c>
      <c r="T295" s="36" t="s">
        <v>50</v>
      </c>
      <c r="U295" s="36" t="s">
        <v>50</v>
      </c>
      <c r="V295" s="36" t="s">
        <v>50</v>
      </c>
      <c r="W295" s="36" t="s">
        <v>50</v>
      </c>
      <c r="X295" s="36" t="s">
        <v>50</v>
      </c>
      <c r="Y295" s="36" t="s">
        <v>50</v>
      </c>
      <c r="Z295" s="36" t="s">
        <v>50</v>
      </c>
      <c r="AA295" s="36" t="s">
        <v>50</v>
      </c>
      <c r="AB295" s="36" t="s">
        <v>50</v>
      </c>
      <c r="AC295" s="36" t="s">
        <v>50</v>
      </c>
      <c r="AD295" s="36" t="s">
        <v>50</v>
      </c>
      <c r="AE295" s="36" t="s">
        <v>50</v>
      </c>
      <c r="AF295" s="36" t="s">
        <v>50</v>
      </c>
      <c r="AG295" s="36" t="s">
        <v>50</v>
      </c>
      <c r="AH295" s="36" t="s">
        <v>50</v>
      </c>
      <c r="AI295" s="36" t="s">
        <v>50</v>
      </c>
      <c r="AJ295" s="36" t="s">
        <v>50</v>
      </c>
      <c r="AK295" s="36" t="s">
        <v>50</v>
      </c>
      <c r="AL295" s="36" t="s">
        <v>50</v>
      </c>
      <c r="AM295" s="36" t="s">
        <v>50</v>
      </c>
      <c r="AN295" s="36" t="s">
        <v>50</v>
      </c>
      <c r="AO295" s="36" t="s">
        <v>50</v>
      </c>
      <c r="AP295" s="36" t="s">
        <v>50</v>
      </c>
      <c r="AQ295" s="36" t="s">
        <v>50</v>
      </c>
      <c r="AR295" s="36" t="s">
        <v>50</v>
      </c>
      <c r="AS295" s="36" t="s">
        <v>50</v>
      </c>
      <c r="AT295" s="36" t="s">
        <v>50</v>
      </c>
      <c r="AU295" s="36" t="s">
        <v>50</v>
      </c>
      <c r="AV295" s="36" t="s">
        <v>50</v>
      </c>
      <c r="AW295" s="36" t="s">
        <v>50</v>
      </c>
      <c r="AX295" s="36" t="s">
        <v>50</v>
      </c>
      <c r="AY295" s="36" t="s">
        <v>50</v>
      </c>
      <c r="AZ295" s="36" t="s">
        <v>50</v>
      </c>
      <c r="BA295" s="36" t="s">
        <v>50</v>
      </c>
      <c r="BB295" s="36" t="s">
        <v>50</v>
      </c>
      <c r="BC295" s="36" t="s">
        <v>50</v>
      </c>
      <c r="BD295" s="36" t="s">
        <v>50</v>
      </c>
      <c r="BE295" s="36" t="s">
        <v>50</v>
      </c>
      <c r="BF295" s="36" t="s">
        <v>50</v>
      </c>
      <c r="BG295" s="36" t="s">
        <v>50</v>
      </c>
      <c r="BH295" s="36" t="s">
        <v>50</v>
      </c>
      <c r="BI295" s="36" t="s">
        <v>50</v>
      </c>
      <c r="BJ295" s="36" t="s">
        <v>50</v>
      </c>
      <c r="BK295" s="36" t="s">
        <v>50</v>
      </c>
      <c r="BL295" s="36" t="s">
        <v>50</v>
      </c>
      <c r="BM295" s="36" t="s">
        <v>50</v>
      </c>
      <c r="BN295" s="36" t="s">
        <v>50</v>
      </c>
      <c r="BO295" s="36" t="s">
        <v>50</v>
      </c>
      <c r="BP295" s="36" t="s">
        <v>50</v>
      </c>
      <c r="BQ295" s="36" t="s">
        <v>50</v>
      </c>
      <c r="BR295" s="36" t="s">
        <v>50</v>
      </c>
      <c r="BS295" s="36" t="s">
        <v>50</v>
      </c>
      <c r="BT295" s="36" t="s">
        <v>50</v>
      </c>
      <c r="BU295" s="36" t="s">
        <v>50</v>
      </c>
      <c r="BV295" s="36" t="s">
        <v>50</v>
      </c>
      <c r="BW295" s="36" t="s">
        <v>50</v>
      </c>
      <c r="BX295" s="36" t="s">
        <v>50</v>
      </c>
      <c r="BY295" s="36" t="s">
        <v>50</v>
      </c>
      <c r="BZ295" s="36" t="s">
        <v>50</v>
      </c>
      <c r="CA295" s="36" t="s">
        <v>50</v>
      </c>
      <c r="CB295" s="36" t="s">
        <v>50</v>
      </c>
      <c r="CC295" s="36" t="s">
        <v>50</v>
      </c>
      <c r="CD295" s="36" t="s">
        <v>50</v>
      </c>
      <c r="CE295" s="36" t="s">
        <v>50</v>
      </c>
      <c r="CF295" s="36" t="s">
        <v>50</v>
      </c>
      <c r="CG295" s="36" t="s">
        <v>50</v>
      </c>
      <c r="CH295" s="36" t="s">
        <v>50</v>
      </c>
      <c r="CI295" s="36" t="s">
        <v>50</v>
      </c>
      <c r="CJ295" s="36" t="s">
        <v>50</v>
      </c>
      <c r="CK295" s="36" t="s">
        <v>50</v>
      </c>
      <c r="CL295" s="36" t="s">
        <v>50</v>
      </c>
      <c r="CM295" s="36" t="s">
        <v>50</v>
      </c>
      <c r="CN295" s="36" t="s">
        <v>50</v>
      </c>
      <c r="CO295" s="36" t="s">
        <v>50</v>
      </c>
      <c r="CP295" s="36" t="s">
        <v>50</v>
      </c>
      <c r="CQ295" s="36" t="s">
        <v>50</v>
      </c>
      <c r="CR295" s="36" t="s">
        <v>50</v>
      </c>
      <c r="CS295" s="36" t="s">
        <v>50</v>
      </c>
      <c r="CT295" s="36" t="s">
        <v>50</v>
      </c>
      <c r="CU295" s="36" t="s">
        <v>50</v>
      </c>
      <c r="CV295" s="36" t="s">
        <v>50</v>
      </c>
      <c r="CW295" s="36" t="s">
        <v>50</v>
      </c>
      <c r="CX295" s="36" t="s">
        <v>50</v>
      </c>
      <c r="CY295" s="36" t="s">
        <v>50</v>
      </c>
      <c r="CZ295" s="36" t="s">
        <v>50</v>
      </c>
      <c r="DA295" s="36" t="s">
        <v>50</v>
      </c>
      <c r="DB295" s="36" t="s">
        <v>50</v>
      </c>
      <c r="DC295" s="36" t="s">
        <v>50</v>
      </c>
      <c r="DD295" s="36" t="s">
        <v>50</v>
      </c>
      <c r="DE295" s="36" t="s">
        <v>50</v>
      </c>
      <c r="DF295" s="36" t="s">
        <v>50</v>
      </c>
      <c r="DG295" s="36" t="s">
        <v>50</v>
      </c>
      <c r="DH295" s="36" t="s">
        <v>50</v>
      </c>
      <c r="DI295" s="36" t="s">
        <v>50</v>
      </c>
      <c r="DJ295" s="36" t="s">
        <v>50</v>
      </c>
      <c r="DK295" s="36" t="s">
        <v>50</v>
      </c>
      <c r="DL295" s="36" t="s">
        <v>50</v>
      </c>
      <c r="DM295" s="36" t="s">
        <v>50</v>
      </c>
      <c r="DN295" s="36" t="s">
        <v>50</v>
      </c>
      <c r="DO295" s="36" t="s">
        <v>50</v>
      </c>
      <c r="DP295" s="36" t="s">
        <v>50</v>
      </c>
      <c r="DQ295" s="36" t="s">
        <v>50</v>
      </c>
      <c r="DR295" s="36" t="s">
        <v>50</v>
      </c>
      <c r="DS295" s="36" t="s">
        <v>50</v>
      </c>
      <c r="DT295" s="36" t="s">
        <v>50</v>
      </c>
      <c r="DU295" s="36" t="s">
        <v>50</v>
      </c>
      <c r="DV295" s="36" t="s">
        <v>50</v>
      </c>
      <c r="DW295" s="36" t="s">
        <v>50</v>
      </c>
      <c r="DX295" s="36" t="s">
        <v>50</v>
      </c>
      <c r="DY295" s="36" t="s">
        <v>50</v>
      </c>
      <c r="DZ295" s="36" t="s">
        <v>50</v>
      </c>
      <c r="EA295" s="36" t="s">
        <v>50</v>
      </c>
      <c r="EB295" s="36" t="s">
        <v>50</v>
      </c>
      <c r="EC295" s="36" t="s">
        <v>50</v>
      </c>
      <c r="ED295" s="36" t="s">
        <v>50</v>
      </c>
      <c r="EE295" s="36" t="s">
        <v>50</v>
      </c>
      <c r="EF295" s="36" t="s">
        <v>50</v>
      </c>
      <c r="EG295" s="36" t="s">
        <v>50</v>
      </c>
      <c r="EH295" s="36" t="s">
        <v>50</v>
      </c>
      <c r="EI295" s="36" t="s">
        <v>50</v>
      </c>
      <c r="EJ295" s="36" t="s">
        <v>50</v>
      </c>
      <c r="EK295" s="36" t="s">
        <v>50</v>
      </c>
      <c r="EL295" s="99"/>
      <c r="EM295" s="99"/>
    </row>
    <row r="296" spans="1:143" s="13" customFormat="1" ht="15" x14ac:dyDescent="0.25">
      <c r="A296" s="14" t="s">
        <v>154</v>
      </c>
      <c r="B296" s="98"/>
      <c r="C296" s="98"/>
      <c r="D296" s="98"/>
      <c r="E296" s="98"/>
      <c r="F296" s="98"/>
      <c r="G296" s="93" t="s">
        <v>610</v>
      </c>
      <c r="H296" s="14" t="s">
        <v>5</v>
      </c>
      <c r="I296" s="14" t="s">
        <v>577</v>
      </c>
      <c r="J296" s="36" t="s">
        <v>50</v>
      </c>
      <c r="K296" s="36" t="s">
        <v>50</v>
      </c>
      <c r="L296" s="36" t="s">
        <v>50</v>
      </c>
      <c r="M296" s="36" t="s">
        <v>50</v>
      </c>
      <c r="N296" s="36" t="s">
        <v>50</v>
      </c>
      <c r="O296" s="54" t="s">
        <v>50</v>
      </c>
      <c r="P296" s="36" t="s">
        <v>50</v>
      </c>
      <c r="Q296" s="36" t="s">
        <v>50</v>
      </c>
      <c r="R296" s="36" t="s">
        <v>50</v>
      </c>
      <c r="S296" s="36" t="s">
        <v>50</v>
      </c>
      <c r="T296" s="36" t="s">
        <v>50</v>
      </c>
      <c r="U296" s="36" t="s">
        <v>50</v>
      </c>
      <c r="V296" s="36" t="s">
        <v>50</v>
      </c>
      <c r="W296" s="36" t="s">
        <v>50</v>
      </c>
      <c r="X296" s="36" t="s">
        <v>50</v>
      </c>
      <c r="Y296" s="36" t="s">
        <v>50</v>
      </c>
      <c r="Z296" s="36" t="s">
        <v>50</v>
      </c>
      <c r="AA296" s="36" t="s">
        <v>50</v>
      </c>
      <c r="AB296" s="36" t="s">
        <v>50</v>
      </c>
      <c r="AC296" s="36" t="s">
        <v>50</v>
      </c>
      <c r="AD296" s="36" t="s">
        <v>50</v>
      </c>
      <c r="AE296" s="36" t="s">
        <v>50</v>
      </c>
      <c r="AF296" s="36" t="s">
        <v>50</v>
      </c>
      <c r="AG296" s="36" t="s">
        <v>50</v>
      </c>
      <c r="AH296" s="36" t="s">
        <v>50</v>
      </c>
      <c r="AI296" s="36" t="s">
        <v>50</v>
      </c>
      <c r="AJ296" s="36" t="s">
        <v>50</v>
      </c>
      <c r="AK296" s="36" t="s">
        <v>50</v>
      </c>
      <c r="AL296" s="36" t="s">
        <v>50</v>
      </c>
      <c r="AM296" s="36" t="s">
        <v>50</v>
      </c>
      <c r="AN296" s="36" t="s">
        <v>50</v>
      </c>
      <c r="AO296" s="36" t="s">
        <v>50</v>
      </c>
      <c r="AP296" s="36" t="s">
        <v>50</v>
      </c>
      <c r="AQ296" s="36" t="s">
        <v>50</v>
      </c>
      <c r="AR296" s="36" t="s">
        <v>50</v>
      </c>
      <c r="AS296" s="36" t="s">
        <v>50</v>
      </c>
      <c r="AT296" s="13" t="s">
        <v>9</v>
      </c>
      <c r="AU296" s="36" t="s">
        <v>50</v>
      </c>
      <c r="AV296" s="36" t="s">
        <v>50</v>
      </c>
      <c r="AW296" s="36" t="s">
        <v>50</v>
      </c>
      <c r="AX296" s="36" t="s">
        <v>50</v>
      </c>
      <c r="AY296" s="36" t="s">
        <v>50</v>
      </c>
      <c r="AZ296" s="36" t="s">
        <v>50</v>
      </c>
      <c r="BA296" s="36" t="s">
        <v>50</v>
      </c>
      <c r="BB296" s="36" t="s">
        <v>50</v>
      </c>
      <c r="BC296" s="36" t="s">
        <v>50</v>
      </c>
      <c r="BD296" s="36" t="s">
        <v>50</v>
      </c>
      <c r="BE296" s="36" t="s">
        <v>50</v>
      </c>
      <c r="BF296" s="36" t="s">
        <v>50</v>
      </c>
      <c r="BG296" s="36" t="s">
        <v>50</v>
      </c>
      <c r="BH296" s="36" t="s">
        <v>50</v>
      </c>
      <c r="BI296" s="36" t="s">
        <v>50</v>
      </c>
      <c r="BJ296" s="36" t="s">
        <v>50</v>
      </c>
      <c r="BK296" s="36" t="s">
        <v>50</v>
      </c>
      <c r="BL296" s="36" t="s">
        <v>50</v>
      </c>
      <c r="BM296" s="36" t="s">
        <v>50</v>
      </c>
      <c r="BN296" s="36" t="s">
        <v>50</v>
      </c>
      <c r="BO296" s="36" t="s">
        <v>50</v>
      </c>
      <c r="BP296" s="36" t="s">
        <v>50</v>
      </c>
      <c r="BQ296" s="36" t="s">
        <v>50</v>
      </c>
      <c r="BR296" s="36" t="s">
        <v>50</v>
      </c>
      <c r="BS296" s="36" t="s">
        <v>50</v>
      </c>
      <c r="BT296" s="36" t="s">
        <v>50</v>
      </c>
      <c r="BU296" s="36" t="s">
        <v>50</v>
      </c>
      <c r="BV296" s="36" t="s">
        <v>50</v>
      </c>
      <c r="BW296" s="36" t="s">
        <v>50</v>
      </c>
      <c r="BX296" s="36" t="s">
        <v>50</v>
      </c>
      <c r="BY296" s="36" t="s">
        <v>50</v>
      </c>
      <c r="BZ296" s="36" t="s">
        <v>50</v>
      </c>
      <c r="CA296" s="36" t="s">
        <v>50</v>
      </c>
      <c r="CB296" s="36" t="s">
        <v>50</v>
      </c>
      <c r="CC296" s="36" t="s">
        <v>50</v>
      </c>
      <c r="CD296" s="36" t="s">
        <v>50</v>
      </c>
      <c r="CE296" s="36" t="s">
        <v>50</v>
      </c>
      <c r="CF296" s="36" t="s">
        <v>50</v>
      </c>
      <c r="CG296" s="36" t="s">
        <v>50</v>
      </c>
      <c r="CH296" s="36" t="s">
        <v>50</v>
      </c>
      <c r="CI296" s="36" t="s">
        <v>50</v>
      </c>
      <c r="CJ296" s="36" t="s">
        <v>50</v>
      </c>
      <c r="CK296" s="36" t="s">
        <v>50</v>
      </c>
      <c r="CL296" s="36" t="s">
        <v>50</v>
      </c>
      <c r="CM296" s="36" t="s">
        <v>50</v>
      </c>
      <c r="CN296" s="36" t="s">
        <v>50</v>
      </c>
      <c r="CO296" s="36" t="s">
        <v>50</v>
      </c>
      <c r="CP296" s="36" t="s">
        <v>50</v>
      </c>
      <c r="CQ296" s="36" t="s">
        <v>50</v>
      </c>
      <c r="CR296" s="36" t="s">
        <v>50</v>
      </c>
      <c r="CS296" s="36" t="s">
        <v>50</v>
      </c>
      <c r="CT296" s="36" t="s">
        <v>50</v>
      </c>
      <c r="CU296" s="36" t="s">
        <v>50</v>
      </c>
      <c r="CV296" s="36" t="s">
        <v>50</v>
      </c>
      <c r="CW296" s="36" t="s">
        <v>50</v>
      </c>
      <c r="CX296" s="36" t="s">
        <v>50</v>
      </c>
      <c r="CY296" s="36" t="s">
        <v>50</v>
      </c>
      <c r="CZ296" s="36" t="s">
        <v>50</v>
      </c>
      <c r="DA296" s="36" t="s">
        <v>50</v>
      </c>
      <c r="DB296" s="36" t="s">
        <v>50</v>
      </c>
      <c r="DC296" s="36" t="s">
        <v>50</v>
      </c>
      <c r="DD296" s="36" t="s">
        <v>50</v>
      </c>
      <c r="DE296" s="36" t="s">
        <v>50</v>
      </c>
      <c r="DF296" s="36" t="s">
        <v>50</v>
      </c>
      <c r="DG296" s="36" t="s">
        <v>50</v>
      </c>
      <c r="DH296" s="36" t="s">
        <v>50</v>
      </c>
      <c r="DI296" s="36" t="s">
        <v>50</v>
      </c>
      <c r="DJ296" s="36" t="s">
        <v>50</v>
      </c>
      <c r="DK296" s="36" t="s">
        <v>50</v>
      </c>
      <c r="DL296" s="36" t="s">
        <v>50</v>
      </c>
      <c r="DM296" s="36" t="s">
        <v>50</v>
      </c>
      <c r="DN296" s="36" t="s">
        <v>50</v>
      </c>
      <c r="DO296" s="36" t="s">
        <v>50</v>
      </c>
      <c r="DP296" s="36" t="s">
        <v>50</v>
      </c>
      <c r="DQ296" s="36" t="s">
        <v>50</v>
      </c>
      <c r="DR296" s="36" t="s">
        <v>50</v>
      </c>
      <c r="DS296" s="36" t="s">
        <v>50</v>
      </c>
      <c r="DT296" s="36" t="s">
        <v>50</v>
      </c>
      <c r="DU296" s="36" t="s">
        <v>50</v>
      </c>
      <c r="DV296" s="36" t="s">
        <v>50</v>
      </c>
      <c r="DW296" s="36" t="s">
        <v>50</v>
      </c>
      <c r="DX296" s="36" t="s">
        <v>50</v>
      </c>
      <c r="DY296" s="36" t="s">
        <v>50</v>
      </c>
      <c r="DZ296" s="36" t="s">
        <v>50</v>
      </c>
      <c r="EA296" s="36" t="s">
        <v>50</v>
      </c>
      <c r="EB296" s="36" t="s">
        <v>50</v>
      </c>
      <c r="EC296" s="36" t="s">
        <v>50</v>
      </c>
      <c r="ED296" s="36" t="s">
        <v>50</v>
      </c>
      <c r="EE296" s="36" t="s">
        <v>50</v>
      </c>
      <c r="EF296" s="13" t="s">
        <v>9</v>
      </c>
      <c r="EG296" s="13" t="s">
        <v>9</v>
      </c>
      <c r="EH296" s="36" t="s">
        <v>50</v>
      </c>
      <c r="EI296" s="36" t="s">
        <v>50</v>
      </c>
      <c r="EJ296" s="36" t="s">
        <v>50</v>
      </c>
      <c r="EK296" s="36" t="s">
        <v>50</v>
      </c>
      <c r="EL296" s="99"/>
      <c r="EM296" s="99"/>
    </row>
    <row r="297" spans="1:143" s="13" customFormat="1" ht="15" x14ac:dyDescent="0.25">
      <c r="A297" s="14" t="s">
        <v>155</v>
      </c>
      <c r="B297" s="98"/>
      <c r="C297" s="98"/>
      <c r="D297" s="98"/>
      <c r="E297" s="98"/>
      <c r="F297" s="98"/>
      <c r="G297" s="93" t="s">
        <v>679</v>
      </c>
      <c r="H297" s="14" t="s">
        <v>5</v>
      </c>
      <c r="I297" s="14" t="s">
        <v>577</v>
      </c>
      <c r="J297" s="36" t="s">
        <v>50</v>
      </c>
      <c r="K297" s="36" t="s">
        <v>50</v>
      </c>
      <c r="L297" s="36" t="s">
        <v>50</v>
      </c>
      <c r="M297" s="36" t="s">
        <v>50</v>
      </c>
      <c r="N297" s="36" t="s">
        <v>50</v>
      </c>
      <c r="O297" s="54" t="s">
        <v>50</v>
      </c>
      <c r="P297" s="36" t="s">
        <v>50</v>
      </c>
      <c r="Q297" s="36" t="s">
        <v>50</v>
      </c>
      <c r="R297" s="36" t="s">
        <v>50</v>
      </c>
      <c r="S297" s="36" t="s">
        <v>50</v>
      </c>
      <c r="T297" s="36" t="s">
        <v>50</v>
      </c>
      <c r="U297" s="36" t="s">
        <v>50</v>
      </c>
      <c r="V297" s="36" t="s">
        <v>50</v>
      </c>
      <c r="W297" s="36" t="s">
        <v>50</v>
      </c>
      <c r="X297" s="36" t="s">
        <v>50</v>
      </c>
      <c r="Y297" s="36" t="s">
        <v>50</v>
      </c>
      <c r="Z297" s="36" t="s">
        <v>50</v>
      </c>
      <c r="AA297" s="36" t="s">
        <v>50</v>
      </c>
      <c r="AB297" s="36" t="s">
        <v>50</v>
      </c>
      <c r="AC297" s="36" t="s">
        <v>50</v>
      </c>
      <c r="AD297" s="36" t="s">
        <v>50</v>
      </c>
      <c r="AE297" s="36" t="s">
        <v>50</v>
      </c>
      <c r="AF297" s="36" t="s">
        <v>50</v>
      </c>
      <c r="AG297" s="36" t="s">
        <v>50</v>
      </c>
      <c r="AH297" s="36" t="s">
        <v>50</v>
      </c>
      <c r="AI297" s="36" t="s">
        <v>50</v>
      </c>
      <c r="AJ297" s="36" t="s">
        <v>50</v>
      </c>
      <c r="AK297" s="36" t="s">
        <v>50</v>
      </c>
      <c r="AL297" s="36" t="s">
        <v>50</v>
      </c>
      <c r="AM297" s="36" t="s">
        <v>50</v>
      </c>
      <c r="AN297" s="36" t="s">
        <v>50</v>
      </c>
      <c r="AO297" s="36" t="s">
        <v>50</v>
      </c>
      <c r="AP297" s="36" t="s">
        <v>50</v>
      </c>
      <c r="AQ297" s="36" t="s">
        <v>50</v>
      </c>
      <c r="AR297" s="36" t="s">
        <v>50</v>
      </c>
      <c r="AS297" s="36" t="s">
        <v>50</v>
      </c>
      <c r="AT297" s="13" t="s">
        <v>9</v>
      </c>
      <c r="AU297" s="36" t="s">
        <v>50</v>
      </c>
      <c r="AV297" s="36" t="s">
        <v>50</v>
      </c>
      <c r="AW297" s="36" t="s">
        <v>50</v>
      </c>
      <c r="AX297" s="36" t="s">
        <v>50</v>
      </c>
      <c r="AY297" s="36" t="s">
        <v>50</v>
      </c>
      <c r="AZ297" s="36" t="s">
        <v>50</v>
      </c>
      <c r="BA297" s="36" t="s">
        <v>50</v>
      </c>
      <c r="BB297" s="36" t="s">
        <v>50</v>
      </c>
      <c r="BC297" s="36" t="s">
        <v>50</v>
      </c>
      <c r="BD297" s="36" t="s">
        <v>50</v>
      </c>
      <c r="BE297" s="36" t="s">
        <v>50</v>
      </c>
      <c r="BF297" s="36" t="s">
        <v>50</v>
      </c>
      <c r="BG297" s="36" t="s">
        <v>50</v>
      </c>
      <c r="BH297" s="36" t="s">
        <v>50</v>
      </c>
      <c r="BI297" s="36" t="s">
        <v>50</v>
      </c>
      <c r="BJ297" s="36" t="s">
        <v>50</v>
      </c>
      <c r="BK297" s="36" t="s">
        <v>50</v>
      </c>
      <c r="BL297" s="36" t="s">
        <v>50</v>
      </c>
      <c r="BM297" s="36" t="s">
        <v>50</v>
      </c>
      <c r="BN297" s="36" t="s">
        <v>50</v>
      </c>
      <c r="BO297" s="36" t="s">
        <v>50</v>
      </c>
      <c r="BP297" s="36" t="s">
        <v>50</v>
      </c>
      <c r="BQ297" s="36" t="s">
        <v>50</v>
      </c>
      <c r="BR297" s="36" t="s">
        <v>50</v>
      </c>
      <c r="BS297" s="36" t="s">
        <v>50</v>
      </c>
      <c r="BT297" s="36" t="s">
        <v>50</v>
      </c>
      <c r="BU297" s="36" t="s">
        <v>50</v>
      </c>
      <c r="BV297" s="36" t="s">
        <v>50</v>
      </c>
      <c r="BW297" s="36" t="s">
        <v>50</v>
      </c>
      <c r="BX297" s="36" t="s">
        <v>50</v>
      </c>
      <c r="BY297" s="36" t="s">
        <v>50</v>
      </c>
      <c r="BZ297" s="36" t="s">
        <v>50</v>
      </c>
      <c r="CA297" s="36" t="s">
        <v>50</v>
      </c>
      <c r="CB297" s="36" t="s">
        <v>50</v>
      </c>
      <c r="CC297" s="36" t="s">
        <v>50</v>
      </c>
      <c r="CD297" s="36" t="s">
        <v>50</v>
      </c>
      <c r="CE297" s="36" t="s">
        <v>50</v>
      </c>
      <c r="CF297" s="36" t="s">
        <v>50</v>
      </c>
      <c r="CG297" s="36" t="s">
        <v>50</v>
      </c>
      <c r="CH297" s="36" t="s">
        <v>50</v>
      </c>
      <c r="CI297" s="36" t="s">
        <v>50</v>
      </c>
      <c r="CJ297" s="36" t="s">
        <v>50</v>
      </c>
      <c r="CK297" s="36" t="s">
        <v>50</v>
      </c>
      <c r="CL297" s="36" t="s">
        <v>50</v>
      </c>
      <c r="CM297" s="36" t="s">
        <v>50</v>
      </c>
      <c r="CN297" s="36" t="s">
        <v>50</v>
      </c>
      <c r="CO297" s="36" t="s">
        <v>50</v>
      </c>
      <c r="CP297" s="36" t="s">
        <v>50</v>
      </c>
      <c r="CQ297" s="36" t="s">
        <v>50</v>
      </c>
      <c r="CR297" s="36" t="s">
        <v>50</v>
      </c>
      <c r="CS297" s="36" t="s">
        <v>50</v>
      </c>
      <c r="CT297" s="36" t="s">
        <v>50</v>
      </c>
      <c r="CU297" s="36" t="s">
        <v>50</v>
      </c>
      <c r="CV297" s="36" t="s">
        <v>50</v>
      </c>
      <c r="CW297" s="36" t="s">
        <v>50</v>
      </c>
      <c r="CX297" s="36" t="s">
        <v>50</v>
      </c>
      <c r="CY297" s="36" t="s">
        <v>50</v>
      </c>
      <c r="CZ297" s="36" t="s">
        <v>50</v>
      </c>
      <c r="DA297" s="36" t="s">
        <v>50</v>
      </c>
      <c r="DB297" s="36" t="s">
        <v>50</v>
      </c>
      <c r="DC297" s="36" t="s">
        <v>50</v>
      </c>
      <c r="DD297" s="36" t="s">
        <v>50</v>
      </c>
      <c r="DE297" s="36" t="s">
        <v>50</v>
      </c>
      <c r="DF297" s="36" t="s">
        <v>50</v>
      </c>
      <c r="DG297" s="36" t="s">
        <v>50</v>
      </c>
      <c r="DH297" s="36" t="s">
        <v>50</v>
      </c>
      <c r="DI297" s="36" t="s">
        <v>50</v>
      </c>
      <c r="DJ297" s="36" t="s">
        <v>50</v>
      </c>
      <c r="DK297" s="36" t="s">
        <v>50</v>
      </c>
      <c r="DL297" s="36" t="s">
        <v>50</v>
      </c>
      <c r="DM297" s="36" t="s">
        <v>50</v>
      </c>
      <c r="DN297" s="36" t="s">
        <v>50</v>
      </c>
      <c r="DO297" s="36" t="s">
        <v>50</v>
      </c>
      <c r="DP297" s="36" t="s">
        <v>50</v>
      </c>
      <c r="DQ297" s="36" t="s">
        <v>50</v>
      </c>
      <c r="DR297" s="36" t="s">
        <v>50</v>
      </c>
      <c r="DS297" s="36" t="s">
        <v>50</v>
      </c>
      <c r="DT297" s="36" t="s">
        <v>50</v>
      </c>
      <c r="DU297" s="36" t="s">
        <v>50</v>
      </c>
      <c r="DV297" s="36" t="s">
        <v>50</v>
      </c>
      <c r="DW297" s="36" t="s">
        <v>50</v>
      </c>
      <c r="DX297" s="36" t="s">
        <v>50</v>
      </c>
      <c r="DY297" s="36" t="s">
        <v>50</v>
      </c>
      <c r="DZ297" s="36" t="s">
        <v>50</v>
      </c>
      <c r="EA297" s="36" t="s">
        <v>50</v>
      </c>
      <c r="EB297" s="36" t="s">
        <v>50</v>
      </c>
      <c r="EC297" s="36" t="s">
        <v>50</v>
      </c>
      <c r="ED297" s="36" t="s">
        <v>50</v>
      </c>
      <c r="EE297" s="36" t="s">
        <v>50</v>
      </c>
      <c r="EF297" s="13" t="s">
        <v>9</v>
      </c>
      <c r="EG297" s="13" t="s">
        <v>9</v>
      </c>
      <c r="EH297" s="36" t="s">
        <v>50</v>
      </c>
      <c r="EI297" s="36" t="s">
        <v>50</v>
      </c>
      <c r="EJ297" s="36" t="s">
        <v>50</v>
      </c>
      <c r="EK297" s="36" t="s">
        <v>50</v>
      </c>
      <c r="EL297" s="99"/>
      <c r="EM297" s="99"/>
    </row>
    <row r="298" spans="1:143" s="13" customFormat="1" ht="30" customHeight="1" x14ac:dyDescent="0.25">
      <c r="A298" s="14" t="s">
        <v>678</v>
      </c>
      <c r="B298" s="98">
        <v>62</v>
      </c>
      <c r="C298" s="98">
        <v>16384</v>
      </c>
      <c r="D298" s="98"/>
      <c r="E298" s="98">
        <v>2</v>
      </c>
      <c r="F298" s="98"/>
      <c r="G298" s="93" t="s">
        <v>611</v>
      </c>
      <c r="H298" s="14" t="s">
        <v>5</v>
      </c>
      <c r="I298" s="14" t="s">
        <v>577</v>
      </c>
      <c r="J298" s="13" t="s">
        <v>9</v>
      </c>
      <c r="K298" s="13" t="s">
        <v>9</v>
      </c>
      <c r="L298" s="13" t="s">
        <v>9</v>
      </c>
      <c r="M298" s="13" t="s">
        <v>9</v>
      </c>
      <c r="N298" s="13" t="s">
        <v>9</v>
      </c>
      <c r="O298" s="47" t="s">
        <v>9</v>
      </c>
      <c r="P298" s="13" t="s">
        <v>9</v>
      </c>
      <c r="Q298" s="13" t="s">
        <v>9</v>
      </c>
      <c r="R298" s="13" t="s">
        <v>9</v>
      </c>
      <c r="S298" s="13" t="s">
        <v>9</v>
      </c>
      <c r="T298" s="13" t="s">
        <v>9</v>
      </c>
      <c r="U298" s="13" t="s">
        <v>9</v>
      </c>
      <c r="V298" s="13" t="s">
        <v>9</v>
      </c>
      <c r="W298" s="13" t="s">
        <v>9</v>
      </c>
      <c r="X298" s="13" t="s">
        <v>9</v>
      </c>
      <c r="Y298" s="13" t="s">
        <v>9</v>
      </c>
      <c r="Z298" s="13" t="s">
        <v>9</v>
      </c>
      <c r="AA298" s="13" t="s">
        <v>9</v>
      </c>
      <c r="AB298" s="13" t="s">
        <v>9</v>
      </c>
      <c r="AC298" s="13" t="s">
        <v>9</v>
      </c>
      <c r="AD298" s="13" t="s">
        <v>9</v>
      </c>
      <c r="AE298" s="13" t="s">
        <v>9</v>
      </c>
      <c r="AF298" s="13" t="s">
        <v>9</v>
      </c>
      <c r="AG298" s="13" t="s">
        <v>9</v>
      </c>
      <c r="AH298" s="13" t="s">
        <v>9</v>
      </c>
      <c r="AI298" s="13" t="s">
        <v>3526</v>
      </c>
      <c r="AJ298" s="13" t="s">
        <v>9</v>
      </c>
      <c r="AK298" s="13" t="s">
        <v>9</v>
      </c>
      <c r="AL298" s="13" t="s">
        <v>50</v>
      </c>
      <c r="AM298" s="13" t="s">
        <v>50</v>
      </c>
      <c r="AN298" s="13" t="s">
        <v>9</v>
      </c>
      <c r="AO298" s="13" t="s">
        <v>9</v>
      </c>
      <c r="AP298" s="13" t="s">
        <v>9</v>
      </c>
      <c r="AQ298" s="13" t="s">
        <v>50</v>
      </c>
      <c r="AR298" s="13" t="s">
        <v>9</v>
      </c>
      <c r="AS298" s="13" t="s">
        <v>9</v>
      </c>
      <c r="AT298" s="13" t="s">
        <v>2968</v>
      </c>
      <c r="AU298" s="13" t="s">
        <v>9</v>
      </c>
      <c r="AV298" s="13" t="s">
        <v>50</v>
      </c>
      <c r="AW298" s="13" t="s">
        <v>9</v>
      </c>
      <c r="AX298" s="13" t="s">
        <v>50</v>
      </c>
      <c r="AY298" s="13" t="s">
        <v>50</v>
      </c>
      <c r="AZ298" s="13" t="s">
        <v>9</v>
      </c>
      <c r="BA298" s="13" t="s">
        <v>9</v>
      </c>
      <c r="BB298" s="13" t="s">
        <v>9</v>
      </c>
      <c r="BC298" s="13" t="s">
        <v>9</v>
      </c>
      <c r="BD298" s="13" t="s">
        <v>9</v>
      </c>
      <c r="BE298" s="13" t="s">
        <v>50</v>
      </c>
      <c r="BF298" s="13" t="s">
        <v>50</v>
      </c>
      <c r="BG298" s="13" t="s">
        <v>9</v>
      </c>
      <c r="BH298" s="13" t="s">
        <v>9</v>
      </c>
      <c r="BI298" s="13" t="s">
        <v>9</v>
      </c>
      <c r="BJ298" s="13" t="s">
        <v>9</v>
      </c>
      <c r="BK298" s="13" t="s">
        <v>9</v>
      </c>
      <c r="BL298" s="13" t="s">
        <v>9</v>
      </c>
      <c r="BM298" s="13" t="s">
        <v>9</v>
      </c>
      <c r="BN298" s="13" t="s">
        <v>9</v>
      </c>
      <c r="BO298" s="13" t="s">
        <v>9</v>
      </c>
      <c r="BP298" s="13" t="s">
        <v>9</v>
      </c>
      <c r="BQ298" s="13" t="s">
        <v>9</v>
      </c>
      <c r="BR298" s="13" t="s">
        <v>9</v>
      </c>
      <c r="BS298" s="13" t="s">
        <v>9</v>
      </c>
      <c r="BT298" s="13" t="s">
        <v>9</v>
      </c>
      <c r="BU298" s="13" t="s">
        <v>9</v>
      </c>
      <c r="BV298" s="13" t="s">
        <v>9</v>
      </c>
      <c r="BW298" s="13" t="s">
        <v>9</v>
      </c>
      <c r="BX298" s="13" t="s">
        <v>9</v>
      </c>
      <c r="BY298" s="13" t="s">
        <v>9</v>
      </c>
      <c r="BZ298" s="13" t="s">
        <v>9</v>
      </c>
      <c r="CA298" s="13" t="s">
        <v>50</v>
      </c>
      <c r="CB298" s="13" t="s">
        <v>9</v>
      </c>
      <c r="CC298" s="13" t="s">
        <v>9</v>
      </c>
      <c r="CD298" s="13" t="s">
        <v>9</v>
      </c>
      <c r="CE298" s="13" t="s">
        <v>50</v>
      </c>
      <c r="CF298" s="13" t="s">
        <v>50</v>
      </c>
      <c r="CG298" s="13" t="s">
        <v>9</v>
      </c>
      <c r="CH298" s="13" t="s">
        <v>9</v>
      </c>
      <c r="CI298" s="13" t="s">
        <v>50</v>
      </c>
      <c r="CJ298" s="13" t="s">
        <v>9</v>
      </c>
      <c r="CK298" s="13" t="s">
        <v>9</v>
      </c>
      <c r="CL298" s="13" t="s">
        <v>9</v>
      </c>
      <c r="CM298" s="13" t="s">
        <v>9</v>
      </c>
      <c r="CN298" s="13" t="s">
        <v>9</v>
      </c>
      <c r="CO298" s="13" t="s">
        <v>9</v>
      </c>
      <c r="CP298" s="13" t="s">
        <v>9</v>
      </c>
      <c r="CQ298" s="13" t="s">
        <v>9</v>
      </c>
      <c r="CR298" s="13" t="s">
        <v>9</v>
      </c>
      <c r="CS298" s="13" t="s">
        <v>9</v>
      </c>
      <c r="CT298" s="13" t="s">
        <v>9</v>
      </c>
      <c r="CU298" s="13" t="s">
        <v>50</v>
      </c>
      <c r="CV298" s="13" t="s">
        <v>9</v>
      </c>
      <c r="CW298" s="13" t="s">
        <v>9</v>
      </c>
      <c r="CX298" s="13" t="s">
        <v>9</v>
      </c>
      <c r="CY298" s="13" t="s">
        <v>9</v>
      </c>
      <c r="CZ298" s="13" t="s">
        <v>9</v>
      </c>
      <c r="DA298" s="13" t="s">
        <v>9</v>
      </c>
      <c r="DB298" s="13" t="s">
        <v>9</v>
      </c>
      <c r="DC298" s="13" t="s">
        <v>50</v>
      </c>
      <c r="DD298" s="13" t="s">
        <v>9</v>
      </c>
      <c r="DE298" s="13" t="s">
        <v>9</v>
      </c>
      <c r="DF298" s="13" t="s">
        <v>9</v>
      </c>
      <c r="DG298" s="13" t="s">
        <v>9</v>
      </c>
      <c r="DH298" s="13" t="s">
        <v>9</v>
      </c>
      <c r="DI298" s="13" t="s">
        <v>9</v>
      </c>
      <c r="DJ298" s="13" t="s">
        <v>9</v>
      </c>
      <c r="DK298" s="13" t="s">
        <v>9</v>
      </c>
      <c r="DL298" s="13" t="s">
        <v>50</v>
      </c>
      <c r="DM298" s="13" t="s">
        <v>50</v>
      </c>
      <c r="DN298" s="13" t="s">
        <v>9</v>
      </c>
      <c r="DO298" s="13" t="s">
        <v>9</v>
      </c>
      <c r="DP298" s="13" t="s">
        <v>9</v>
      </c>
      <c r="DQ298" s="13" t="s">
        <v>9</v>
      </c>
      <c r="DR298" s="13" t="s">
        <v>50</v>
      </c>
      <c r="DS298" s="13" t="s">
        <v>9</v>
      </c>
      <c r="DT298" s="13" t="s">
        <v>9</v>
      </c>
      <c r="DU298" s="13" t="s">
        <v>9</v>
      </c>
      <c r="DV298" s="13" t="s">
        <v>9</v>
      </c>
      <c r="DW298" s="13" t="s">
        <v>9</v>
      </c>
      <c r="DX298" s="13" t="s">
        <v>9</v>
      </c>
      <c r="DY298" s="13" t="s">
        <v>9</v>
      </c>
      <c r="DZ298" s="13" t="s">
        <v>9</v>
      </c>
      <c r="EA298" s="13" t="s">
        <v>9</v>
      </c>
      <c r="EB298" s="13" t="s">
        <v>9</v>
      </c>
      <c r="EC298" s="13" t="s">
        <v>9</v>
      </c>
      <c r="ED298" s="13" t="s">
        <v>9</v>
      </c>
      <c r="EE298" s="13" t="s">
        <v>9</v>
      </c>
      <c r="EF298" s="13" t="s">
        <v>9</v>
      </c>
      <c r="EG298" s="13" t="s">
        <v>9</v>
      </c>
      <c r="EH298" s="13" t="s">
        <v>9</v>
      </c>
      <c r="EI298" s="13" t="s">
        <v>9</v>
      </c>
      <c r="EJ298" s="13" t="s">
        <v>9</v>
      </c>
      <c r="EK298" s="13" t="s">
        <v>9</v>
      </c>
      <c r="EL298" s="99"/>
      <c r="EM298" s="99"/>
    </row>
    <row r="299" spans="1:143" s="13" customFormat="1" ht="32.25" customHeight="1" x14ac:dyDescent="0.25">
      <c r="A299" s="14" t="s">
        <v>609</v>
      </c>
      <c r="B299" s="98"/>
      <c r="C299" s="98"/>
      <c r="D299" s="98"/>
      <c r="E299" s="98"/>
      <c r="F299" s="98"/>
      <c r="G299" s="93" t="s">
        <v>614</v>
      </c>
      <c r="H299" s="14" t="s">
        <v>5</v>
      </c>
      <c r="I299" s="14" t="s">
        <v>577</v>
      </c>
      <c r="J299" s="36" t="s">
        <v>50</v>
      </c>
      <c r="K299" s="36" t="s">
        <v>50</v>
      </c>
      <c r="L299" s="36" t="s">
        <v>50</v>
      </c>
      <c r="M299" s="36" t="s">
        <v>50</v>
      </c>
      <c r="N299" s="36" t="s">
        <v>50</v>
      </c>
      <c r="O299" s="36" t="s">
        <v>50</v>
      </c>
      <c r="P299" s="36" t="s">
        <v>50</v>
      </c>
      <c r="Q299" s="36" t="s">
        <v>50</v>
      </c>
      <c r="R299" s="36" t="s">
        <v>50</v>
      </c>
      <c r="S299" s="36" t="s">
        <v>50</v>
      </c>
      <c r="T299" s="36" t="s">
        <v>50</v>
      </c>
      <c r="U299" s="36" t="s">
        <v>50</v>
      </c>
      <c r="V299" s="36" t="s">
        <v>50</v>
      </c>
      <c r="W299" s="36" t="s">
        <v>50</v>
      </c>
      <c r="X299" s="36" t="s">
        <v>50</v>
      </c>
      <c r="Y299" s="13" t="s">
        <v>9</v>
      </c>
      <c r="Z299" s="13" t="s">
        <v>9</v>
      </c>
      <c r="AA299" s="36" t="s">
        <v>50</v>
      </c>
      <c r="AB299" s="36" t="s">
        <v>50</v>
      </c>
      <c r="AC299" s="36" t="s">
        <v>50</v>
      </c>
      <c r="AD299" s="36" t="s">
        <v>50</v>
      </c>
      <c r="AE299" s="36" t="s">
        <v>50</v>
      </c>
      <c r="AF299" s="36" t="s">
        <v>50</v>
      </c>
      <c r="AG299" s="36" t="s">
        <v>50</v>
      </c>
      <c r="AH299" s="36" t="s">
        <v>50</v>
      </c>
      <c r="AI299" s="36" t="s">
        <v>50</v>
      </c>
      <c r="AJ299" s="36" t="s">
        <v>50</v>
      </c>
      <c r="AK299" s="36" t="s">
        <v>50</v>
      </c>
      <c r="AL299" s="36" t="s">
        <v>50</v>
      </c>
      <c r="AM299" s="36" t="s">
        <v>50</v>
      </c>
      <c r="AN299" s="36" t="s">
        <v>50</v>
      </c>
      <c r="AO299" s="36" t="s">
        <v>50</v>
      </c>
      <c r="AP299" s="36" t="s">
        <v>50</v>
      </c>
      <c r="AQ299" s="36" t="s">
        <v>50</v>
      </c>
      <c r="AR299" s="36" t="s">
        <v>50</v>
      </c>
      <c r="AS299" s="36" t="s">
        <v>50</v>
      </c>
      <c r="AT299" s="13" t="s">
        <v>9</v>
      </c>
      <c r="AU299" s="36" t="s">
        <v>50</v>
      </c>
      <c r="AV299" s="36" t="s">
        <v>50</v>
      </c>
      <c r="AW299" s="36" t="s">
        <v>50</v>
      </c>
      <c r="AX299" s="36" t="s">
        <v>50</v>
      </c>
      <c r="AY299" s="36" t="s">
        <v>50</v>
      </c>
      <c r="AZ299" s="36" t="s">
        <v>50</v>
      </c>
      <c r="BA299" s="36" t="s">
        <v>50</v>
      </c>
      <c r="BB299" s="36" t="s">
        <v>50</v>
      </c>
      <c r="BC299" s="36" t="s">
        <v>50</v>
      </c>
      <c r="BD299" s="36" t="s">
        <v>50</v>
      </c>
      <c r="BE299" s="36" t="s">
        <v>50</v>
      </c>
      <c r="BF299" s="36" t="s">
        <v>50</v>
      </c>
      <c r="BG299" s="36" t="s">
        <v>50</v>
      </c>
      <c r="BH299" s="36" t="s">
        <v>50</v>
      </c>
      <c r="BI299" s="36" t="s">
        <v>50</v>
      </c>
      <c r="BJ299" s="36" t="s">
        <v>50</v>
      </c>
      <c r="BK299" s="36" t="s">
        <v>50</v>
      </c>
      <c r="BL299" s="36" t="s">
        <v>50</v>
      </c>
      <c r="BM299" s="36" t="s">
        <v>50</v>
      </c>
      <c r="BN299" s="36" t="s">
        <v>50</v>
      </c>
      <c r="BO299" s="36" t="s">
        <v>50</v>
      </c>
      <c r="BP299" s="36" t="s">
        <v>50</v>
      </c>
      <c r="BQ299" s="36" t="s">
        <v>50</v>
      </c>
      <c r="BR299" s="36" t="s">
        <v>50</v>
      </c>
      <c r="BS299" s="36" t="s">
        <v>50</v>
      </c>
      <c r="BT299" s="36" t="s">
        <v>50</v>
      </c>
      <c r="BU299" s="36" t="s">
        <v>50</v>
      </c>
      <c r="BV299" s="36" t="s">
        <v>50</v>
      </c>
      <c r="BW299" s="36" t="s">
        <v>50</v>
      </c>
      <c r="BX299" s="36" t="s">
        <v>50</v>
      </c>
      <c r="BY299" s="36" t="s">
        <v>50</v>
      </c>
      <c r="BZ299" s="36" t="s">
        <v>50</v>
      </c>
      <c r="CA299" s="36" t="s">
        <v>50</v>
      </c>
      <c r="CB299" s="36" t="s">
        <v>50</v>
      </c>
      <c r="CC299" s="36" t="s">
        <v>50</v>
      </c>
      <c r="CD299" s="36" t="s">
        <v>50</v>
      </c>
      <c r="CE299" s="36" t="s">
        <v>50</v>
      </c>
      <c r="CF299" s="36" t="s">
        <v>50</v>
      </c>
      <c r="CG299" s="36" t="s">
        <v>50</v>
      </c>
      <c r="CH299" s="36" t="s">
        <v>50</v>
      </c>
      <c r="CI299" s="36" t="s">
        <v>50</v>
      </c>
      <c r="CJ299" s="36" t="s">
        <v>50</v>
      </c>
      <c r="CK299" s="36" t="s">
        <v>50</v>
      </c>
      <c r="CL299" s="36" t="s">
        <v>50</v>
      </c>
      <c r="CM299" s="36" t="s">
        <v>50</v>
      </c>
      <c r="CN299" s="36" t="s">
        <v>50</v>
      </c>
      <c r="CO299" s="36" t="s">
        <v>50</v>
      </c>
      <c r="CP299" s="36" t="s">
        <v>50</v>
      </c>
      <c r="CQ299" s="36" t="s">
        <v>50</v>
      </c>
      <c r="CR299" s="36" t="s">
        <v>50</v>
      </c>
      <c r="CS299" s="36" t="s">
        <v>50</v>
      </c>
      <c r="CT299" s="36" t="s">
        <v>50</v>
      </c>
      <c r="CU299" s="36" t="s">
        <v>50</v>
      </c>
      <c r="CV299" s="36" t="s">
        <v>50</v>
      </c>
      <c r="CW299" s="36" t="s">
        <v>50</v>
      </c>
      <c r="CX299" s="36" t="s">
        <v>50</v>
      </c>
      <c r="CY299" s="13" t="s">
        <v>10</v>
      </c>
      <c r="CZ299" s="13" t="s">
        <v>10</v>
      </c>
      <c r="DA299" s="36" t="s">
        <v>50</v>
      </c>
      <c r="DB299" s="36" t="s">
        <v>50</v>
      </c>
      <c r="DC299" s="36" t="s">
        <v>50</v>
      </c>
      <c r="DD299" s="36" t="s">
        <v>50</v>
      </c>
      <c r="DE299" s="36" t="s">
        <v>50</v>
      </c>
      <c r="DF299" s="36" t="s">
        <v>50</v>
      </c>
      <c r="DG299" s="36" t="s">
        <v>50</v>
      </c>
      <c r="DH299" s="13" t="s">
        <v>9</v>
      </c>
      <c r="DI299" s="36" t="s">
        <v>50</v>
      </c>
      <c r="DJ299" s="36" t="s">
        <v>50</v>
      </c>
      <c r="DK299" s="36" t="s">
        <v>50</v>
      </c>
      <c r="DL299" s="36" t="s">
        <v>50</v>
      </c>
      <c r="DM299" s="36" t="s">
        <v>50</v>
      </c>
      <c r="DN299" s="36" t="s">
        <v>50</v>
      </c>
      <c r="DO299" s="36" t="s">
        <v>50</v>
      </c>
      <c r="DP299" s="36" t="s">
        <v>50</v>
      </c>
      <c r="DQ299" s="36" t="s">
        <v>50</v>
      </c>
      <c r="DR299" s="36" t="s">
        <v>50</v>
      </c>
      <c r="DS299" s="36" t="s">
        <v>50</v>
      </c>
      <c r="DT299" s="36" t="s">
        <v>50</v>
      </c>
      <c r="DU299" s="36" t="s">
        <v>50</v>
      </c>
      <c r="DV299" s="36" t="s">
        <v>50</v>
      </c>
      <c r="DW299" s="36" t="s">
        <v>50</v>
      </c>
      <c r="DX299" s="36" t="s">
        <v>50</v>
      </c>
      <c r="DY299" s="36" t="s">
        <v>50</v>
      </c>
      <c r="DZ299" s="36" t="s">
        <v>50</v>
      </c>
      <c r="EA299" s="36" t="s">
        <v>50</v>
      </c>
      <c r="EB299" s="36" t="s">
        <v>50</v>
      </c>
      <c r="EC299" s="36" t="s">
        <v>50</v>
      </c>
      <c r="ED299" s="36" t="s">
        <v>50</v>
      </c>
      <c r="EE299" s="36" t="s">
        <v>50</v>
      </c>
      <c r="EF299" s="13" t="s">
        <v>9</v>
      </c>
      <c r="EG299" s="13" t="s">
        <v>9</v>
      </c>
      <c r="EH299" s="36" t="s">
        <v>10</v>
      </c>
      <c r="EI299" s="36" t="s">
        <v>10</v>
      </c>
      <c r="EJ299" s="36" t="s">
        <v>10</v>
      </c>
      <c r="EK299" s="36" t="s">
        <v>10</v>
      </c>
      <c r="EL299" s="99"/>
      <c r="EM299" s="99"/>
    </row>
    <row r="300" spans="1:143" s="13" customFormat="1" ht="15" x14ac:dyDescent="0.25">
      <c r="A300" s="13" t="s">
        <v>612</v>
      </c>
      <c r="B300" s="99"/>
      <c r="C300" s="99"/>
      <c r="D300" s="99"/>
      <c r="E300" s="99"/>
      <c r="F300" s="99"/>
      <c r="G300" s="38" t="s">
        <v>1379</v>
      </c>
      <c r="H300" s="13" t="s">
        <v>2</v>
      </c>
      <c r="I300" s="14" t="s">
        <v>392</v>
      </c>
      <c r="J300" s="36" t="s">
        <v>50</v>
      </c>
      <c r="K300" s="36" t="s">
        <v>50</v>
      </c>
      <c r="L300" s="36" t="s">
        <v>50</v>
      </c>
      <c r="M300" s="36" t="s">
        <v>50</v>
      </c>
      <c r="N300" s="36" t="s">
        <v>50</v>
      </c>
      <c r="O300" s="36" t="s">
        <v>50</v>
      </c>
      <c r="P300" s="36" t="s">
        <v>50</v>
      </c>
      <c r="Q300" s="36" t="s">
        <v>50</v>
      </c>
      <c r="R300" s="36" t="s">
        <v>50</v>
      </c>
      <c r="S300" s="36" t="s">
        <v>50</v>
      </c>
      <c r="T300" s="36" t="s">
        <v>50</v>
      </c>
      <c r="U300" s="36" t="s">
        <v>50</v>
      </c>
      <c r="V300" s="36" t="s">
        <v>50</v>
      </c>
      <c r="W300" s="36" t="s">
        <v>50</v>
      </c>
      <c r="X300" s="36" t="s">
        <v>50</v>
      </c>
      <c r="Y300" s="13" t="s">
        <v>50</v>
      </c>
      <c r="Z300" s="13" t="s">
        <v>50</v>
      </c>
      <c r="AA300" s="36" t="s">
        <v>50</v>
      </c>
      <c r="AB300" s="36" t="s">
        <v>50</v>
      </c>
      <c r="AC300" s="36" t="s">
        <v>50</v>
      </c>
      <c r="AD300" s="36" t="s">
        <v>50</v>
      </c>
      <c r="AE300" s="36" t="s">
        <v>50</v>
      </c>
      <c r="AF300" s="36" t="s">
        <v>50</v>
      </c>
      <c r="AG300" s="36" t="s">
        <v>50</v>
      </c>
      <c r="AH300" s="36" t="s">
        <v>50</v>
      </c>
      <c r="AI300" s="36" t="s">
        <v>50</v>
      </c>
      <c r="AJ300" s="36" t="s">
        <v>50</v>
      </c>
      <c r="AK300" s="36" t="s">
        <v>50</v>
      </c>
      <c r="AL300" s="36" t="s">
        <v>50</v>
      </c>
      <c r="AM300" s="36" t="s">
        <v>50</v>
      </c>
      <c r="AN300" s="36" t="s">
        <v>50</v>
      </c>
      <c r="AO300" s="36" t="s">
        <v>50</v>
      </c>
      <c r="AP300" s="36" t="s">
        <v>50</v>
      </c>
      <c r="AQ300" s="36" t="s">
        <v>50</v>
      </c>
      <c r="AR300" s="36" t="s">
        <v>50</v>
      </c>
      <c r="AS300" s="36" t="s">
        <v>50</v>
      </c>
      <c r="AT300" s="13" t="s">
        <v>50</v>
      </c>
      <c r="AU300" s="36" t="s">
        <v>50</v>
      </c>
      <c r="AV300" s="36" t="s">
        <v>50</v>
      </c>
      <c r="AW300" s="36" t="s">
        <v>50</v>
      </c>
      <c r="AX300" s="36" t="s">
        <v>50</v>
      </c>
      <c r="AY300" s="36" t="s">
        <v>50</v>
      </c>
      <c r="AZ300" s="36" t="s">
        <v>50</v>
      </c>
      <c r="BA300" s="36" t="s">
        <v>50</v>
      </c>
      <c r="BB300" s="36" t="s">
        <v>50</v>
      </c>
      <c r="BC300" s="36" t="s">
        <v>50</v>
      </c>
      <c r="BD300" s="36" t="s">
        <v>50</v>
      </c>
      <c r="BE300" s="36" t="s">
        <v>50</v>
      </c>
      <c r="BF300" s="36" t="s">
        <v>50</v>
      </c>
      <c r="BG300" s="36" t="s">
        <v>50</v>
      </c>
      <c r="BH300" s="36" t="s">
        <v>50</v>
      </c>
      <c r="BI300" s="36" t="s">
        <v>50</v>
      </c>
      <c r="BJ300" s="36" t="s">
        <v>50</v>
      </c>
      <c r="BK300" s="36" t="s">
        <v>50</v>
      </c>
      <c r="BL300" s="36" t="s">
        <v>50</v>
      </c>
      <c r="BM300" s="36" t="s">
        <v>50</v>
      </c>
      <c r="BN300" s="36" t="s">
        <v>50</v>
      </c>
      <c r="BO300" s="36" t="s">
        <v>50</v>
      </c>
      <c r="BP300" s="36" t="s">
        <v>50</v>
      </c>
      <c r="BQ300" s="36" t="s">
        <v>50</v>
      </c>
      <c r="BR300" s="36" t="s">
        <v>50</v>
      </c>
      <c r="BS300" s="36" t="s">
        <v>50</v>
      </c>
      <c r="BT300" s="36" t="s">
        <v>50</v>
      </c>
      <c r="BU300" s="36" t="s">
        <v>50</v>
      </c>
      <c r="BV300" s="36" t="s">
        <v>50</v>
      </c>
      <c r="BW300" s="36" t="s">
        <v>50</v>
      </c>
      <c r="BX300" s="36" t="s">
        <v>50</v>
      </c>
      <c r="BY300" s="36" t="s">
        <v>50</v>
      </c>
      <c r="BZ300" s="36" t="s">
        <v>50</v>
      </c>
      <c r="CA300" s="36" t="s">
        <v>50</v>
      </c>
      <c r="CB300" s="36" t="s">
        <v>50</v>
      </c>
      <c r="CC300" s="36" t="s">
        <v>50</v>
      </c>
      <c r="CD300" s="36" t="s">
        <v>50</v>
      </c>
      <c r="CE300" s="36" t="s">
        <v>50</v>
      </c>
      <c r="CF300" s="36" t="s">
        <v>50</v>
      </c>
      <c r="CG300" s="36" t="s">
        <v>50</v>
      </c>
      <c r="CH300" s="36" t="s">
        <v>50</v>
      </c>
      <c r="CI300" s="36" t="s">
        <v>50</v>
      </c>
      <c r="CJ300" s="36" t="s">
        <v>50</v>
      </c>
      <c r="CK300" s="36" t="s">
        <v>50</v>
      </c>
      <c r="CL300" s="36" t="s">
        <v>50</v>
      </c>
      <c r="CM300" s="36" t="s">
        <v>50</v>
      </c>
      <c r="CN300" s="36" t="s">
        <v>50</v>
      </c>
      <c r="CO300" s="36" t="s">
        <v>50</v>
      </c>
      <c r="CP300" s="36" t="s">
        <v>50</v>
      </c>
      <c r="CQ300" s="36" t="s">
        <v>50</v>
      </c>
      <c r="CR300" s="36" t="s">
        <v>50</v>
      </c>
      <c r="CS300" s="36" t="s">
        <v>50</v>
      </c>
      <c r="CT300" s="36" t="s">
        <v>50</v>
      </c>
      <c r="CU300" s="36" t="s">
        <v>50</v>
      </c>
      <c r="CV300" s="36" t="s">
        <v>50</v>
      </c>
      <c r="CW300" s="36" t="s">
        <v>50</v>
      </c>
      <c r="CX300" s="36" t="s">
        <v>50</v>
      </c>
      <c r="CY300" s="13" t="s">
        <v>2428</v>
      </c>
      <c r="CZ300" s="13" t="s">
        <v>2428</v>
      </c>
      <c r="DA300" s="36" t="s">
        <v>50</v>
      </c>
      <c r="DB300" s="36" t="s">
        <v>50</v>
      </c>
      <c r="DC300" s="36" t="s">
        <v>50</v>
      </c>
      <c r="DD300" s="36" t="s">
        <v>50</v>
      </c>
      <c r="DE300" s="36" t="s">
        <v>50</v>
      </c>
      <c r="DF300" s="36" t="s">
        <v>50</v>
      </c>
      <c r="DG300" s="36" t="s">
        <v>50</v>
      </c>
      <c r="DH300" s="13" t="s">
        <v>50</v>
      </c>
      <c r="DI300" s="36" t="s">
        <v>50</v>
      </c>
      <c r="DJ300" s="36" t="s">
        <v>50</v>
      </c>
      <c r="DK300" s="36" t="s">
        <v>50</v>
      </c>
      <c r="DL300" s="36" t="s">
        <v>50</v>
      </c>
      <c r="DM300" s="36" t="s">
        <v>50</v>
      </c>
      <c r="DN300" s="36" t="s">
        <v>50</v>
      </c>
      <c r="DO300" s="36" t="s">
        <v>50</v>
      </c>
      <c r="DP300" s="36" t="s">
        <v>50</v>
      </c>
      <c r="DQ300" s="36" t="s">
        <v>50</v>
      </c>
      <c r="DR300" s="36" t="s">
        <v>50</v>
      </c>
      <c r="DS300" s="36" t="s">
        <v>50</v>
      </c>
      <c r="DT300" s="36" t="s">
        <v>50</v>
      </c>
      <c r="DU300" s="36" t="s">
        <v>50</v>
      </c>
      <c r="DV300" s="36" t="s">
        <v>50</v>
      </c>
      <c r="DW300" s="36" t="s">
        <v>50</v>
      </c>
      <c r="DX300" s="36" t="s">
        <v>50</v>
      </c>
      <c r="DY300" s="36" t="s">
        <v>50</v>
      </c>
      <c r="DZ300" s="36" t="s">
        <v>50</v>
      </c>
      <c r="EA300" s="36" t="s">
        <v>50</v>
      </c>
      <c r="EB300" s="36" t="s">
        <v>50</v>
      </c>
      <c r="EC300" s="36" t="s">
        <v>50</v>
      </c>
      <c r="ED300" s="36" t="s">
        <v>50</v>
      </c>
      <c r="EE300" s="36" t="s">
        <v>50</v>
      </c>
      <c r="EF300" s="13" t="s">
        <v>50</v>
      </c>
      <c r="EG300" s="13" t="s">
        <v>50</v>
      </c>
      <c r="EH300" s="36" t="s">
        <v>50</v>
      </c>
      <c r="EI300" s="36" t="s">
        <v>50</v>
      </c>
      <c r="EJ300" s="36" t="s">
        <v>50</v>
      </c>
      <c r="EK300" s="36" t="s">
        <v>50</v>
      </c>
      <c r="EL300" s="99"/>
      <c r="EM300" s="99"/>
    </row>
    <row r="301" spans="1:143" s="13" customFormat="1" ht="15" x14ac:dyDescent="0.25">
      <c r="A301" s="13" t="s">
        <v>615</v>
      </c>
      <c r="B301" s="99"/>
      <c r="C301" s="99"/>
      <c r="D301" s="99"/>
      <c r="E301" s="99"/>
      <c r="F301" s="99"/>
      <c r="G301" s="38" t="s">
        <v>1381</v>
      </c>
      <c r="H301" s="13" t="s">
        <v>2</v>
      </c>
      <c r="I301" s="14" t="s">
        <v>1382</v>
      </c>
      <c r="J301" s="36" t="s">
        <v>50</v>
      </c>
      <c r="K301" s="36" t="s">
        <v>50</v>
      </c>
      <c r="L301" s="36" t="s">
        <v>50</v>
      </c>
      <c r="M301" s="36" t="s">
        <v>50</v>
      </c>
      <c r="N301" s="36" t="s">
        <v>50</v>
      </c>
      <c r="O301" s="36" t="s">
        <v>50</v>
      </c>
      <c r="P301" s="36" t="s">
        <v>50</v>
      </c>
      <c r="Q301" s="36" t="s">
        <v>50</v>
      </c>
      <c r="R301" s="36" t="s">
        <v>50</v>
      </c>
      <c r="S301" s="36" t="s">
        <v>50</v>
      </c>
      <c r="T301" s="36" t="s">
        <v>50</v>
      </c>
      <c r="U301" s="36" t="s">
        <v>50</v>
      </c>
      <c r="V301" s="36" t="s">
        <v>50</v>
      </c>
      <c r="W301" s="36" t="s">
        <v>50</v>
      </c>
      <c r="X301" s="36" t="s">
        <v>50</v>
      </c>
      <c r="Y301" s="36" t="s">
        <v>50</v>
      </c>
      <c r="Z301" s="36" t="s">
        <v>50</v>
      </c>
      <c r="AA301" s="36" t="s">
        <v>50</v>
      </c>
      <c r="AB301" s="36" t="s">
        <v>50</v>
      </c>
      <c r="AC301" s="36" t="s">
        <v>50</v>
      </c>
      <c r="AD301" s="36" t="s">
        <v>50</v>
      </c>
      <c r="AE301" s="36" t="s">
        <v>50</v>
      </c>
      <c r="AF301" s="36" t="s">
        <v>50</v>
      </c>
      <c r="AG301" s="36" t="s">
        <v>50</v>
      </c>
      <c r="AH301" s="36" t="s">
        <v>50</v>
      </c>
      <c r="AI301" s="36" t="s">
        <v>50</v>
      </c>
      <c r="AJ301" s="36" t="s">
        <v>50</v>
      </c>
      <c r="AK301" s="36" t="s">
        <v>50</v>
      </c>
      <c r="AL301" s="36" t="s">
        <v>50</v>
      </c>
      <c r="AM301" s="36" t="s">
        <v>50</v>
      </c>
      <c r="AN301" s="36" t="s">
        <v>50</v>
      </c>
      <c r="AO301" s="36" t="s">
        <v>50</v>
      </c>
      <c r="AP301" s="36" t="s">
        <v>50</v>
      </c>
      <c r="AQ301" s="36" t="s">
        <v>50</v>
      </c>
      <c r="AR301" s="36" t="s">
        <v>50</v>
      </c>
      <c r="AS301" s="36" t="s">
        <v>50</v>
      </c>
      <c r="AT301" s="36" t="s">
        <v>50</v>
      </c>
      <c r="AU301" s="36" t="s">
        <v>50</v>
      </c>
      <c r="AV301" s="36" t="s">
        <v>50</v>
      </c>
      <c r="AW301" s="36" t="s">
        <v>50</v>
      </c>
      <c r="AX301" s="36" t="s">
        <v>50</v>
      </c>
      <c r="AY301" s="36" t="s">
        <v>50</v>
      </c>
      <c r="AZ301" s="36" t="s">
        <v>50</v>
      </c>
      <c r="BA301" s="36" t="s">
        <v>50</v>
      </c>
      <c r="BB301" s="36" t="s">
        <v>50</v>
      </c>
      <c r="BC301" s="36" t="s">
        <v>50</v>
      </c>
      <c r="BD301" s="36" t="s">
        <v>50</v>
      </c>
      <c r="BE301" s="36" t="s">
        <v>50</v>
      </c>
      <c r="BF301" s="36" t="s">
        <v>50</v>
      </c>
      <c r="BG301" s="36" t="s">
        <v>50</v>
      </c>
      <c r="BH301" s="36" t="s">
        <v>50</v>
      </c>
      <c r="BI301" s="36" t="s">
        <v>50</v>
      </c>
      <c r="BJ301" s="36" t="s">
        <v>50</v>
      </c>
      <c r="BK301" s="36" t="s">
        <v>50</v>
      </c>
      <c r="BL301" s="36" t="s">
        <v>50</v>
      </c>
      <c r="BM301" s="36" t="s">
        <v>50</v>
      </c>
      <c r="BN301" s="36" t="s">
        <v>50</v>
      </c>
      <c r="BO301" s="36" t="s">
        <v>50</v>
      </c>
      <c r="BP301" s="36" t="s">
        <v>50</v>
      </c>
      <c r="BQ301" s="36" t="s">
        <v>50</v>
      </c>
      <c r="BR301" s="36" t="s">
        <v>50</v>
      </c>
      <c r="BS301" s="36" t="s">
        <v>50</v>
      </c>
      <c r="BT301" s="36" t="s">
        <v>50</v>
      </c>
      <c r="BU301" s="36" t="s">
        <v>50</v>
      </c>
      <c r="BV301" s="36" t="s">
        <v>50</v>
      </c>
      <c r="BW301" s="36" t="s">
        <v>50</v>
      </c>
      <c r="BX301" s="36" t="s">
        <v>50</v>
      </c>
      <c r="BY301" s="36" t="s">
        <v>50</v>
      </c>
      <c r="BZ301" s="36" t="s">
        <v>50</v>
      </c>
      <c r="CA301" s="36" t="s">
        <v>50</v>
      </c>
      <c r="CB301" s="36" t="s">
        <v>50</v>
      </c>
      <c r="CC301" s="36" t="s">
        <v>50</v>
      </c>
      <c r="CD301" s="36" t="s">
        <v>50</v>
      </c>
      <c r="CE301" s="36" t="s">
        <v>50</v>
      </c>
      <c r="CF301" s="36" t="s">
        <v>50</v>
      </c>
      <c r="CG301" s="36" t="s">
        <v>50</v>
      </c>
      <c r="CH301" s="36" t="s">
        <v>50</v>
      </c>
      <c r="CI301" s="36" t="s">
        <v>50</v>
      </c>
      <c r="CJ301" s="36" t="s">
        <v>50</v>
      </c>
      <c r="CK301" s="36" t="s">
        <v>50</v>
      </c>
      <c r="CL301" s="36" t="s">
        <v>50</v>
      </c>
      <c r="CM301" s="36" t="s">
        <v>50</v>
      </c>
      <c r="CN301" s="36" t="s">
        <v>50</v>
      </c>
      <c r="CO301" s="36" t="s">
        <v>50</v>
      </c>
      <c r="CP301" s="36" t="s">
        <v>50</v>
      </c>
      <c r="CQ301" s="36" t="s">
        <v>50</v>
      </c>
      <c r="CR301" s="36" t="s">
        <v>50</v>
      </c>
      <c r="CS301" s="36" t="s">
        <v>50</v>
      </c>
      <c r="CT301" s="36" t="s">
        <v>50</v>
      </c>
      <c r="CU301" s="36" t="s">
        <v>50</v>
      </c>
      <c r="CV301" s="36" t="s">
        <v>50</v>
      </c>
      <c r="CW301" s="36" t="s">
        <v>50</v>
      </c>
      <c r="CX301" s="36" t="s">
        <v>50</v>
      </c>
      <c r="CY301" s="13" t="s">
        <v>2622</v>
      </c>
      <c r="CZ301" s="13" t="s">
        <v>2622</v>
      </c>
      <c r="DA301" s="36" t="s">
        <v>50</v>
      </c>
      <c r="DB301" s="36" t="s">
        <v>50</v>
      </c>
      <c r="DC301" s="36" t="s">
        <v>50</v>
      </c>
      <c r="DD301" s="36" t="s">
        <v>50</v>
      </c>
      <c r="DE301" s="36" t="s">
        <v>50</v>
      </c>
      <c r="DF301" s="36" t="s">
        <v>50</v>
      </c>
      <c r="DG301" s="36" t="s">
        <v>50</v>
      </c>
      <c r="DH301" s="36" t="s">
        <v>50</v>
      </c>
      <c r="DI301" s="36" t="s">
        <v>50</v>
      </c>
      <c r="DJ301" s="36" t="s">
        <v>50</v>
      </c>
      <c r="DK301" s="36" t="s">
        <v>50</v>
      </c>
      <c r="DL301" s="36" t="s">
        <v>50</v>
      </c>
      <c r="DM301" s="36" t="s">
        <v>50</v>
      </c>
      <c r="DN301" s="36" t="s">
        <v>50</v>
      </c>
      <c r="DO301" s="36" t="s">
        <v>50</v>
      </c>
      <c r="DP301" s="36" t="s">
        <v>50</v>
      </c>
      <c r="DQ301" s="36" t="s">
        <v>50</v>
      </c>
      <c r="DR301" s="36" t="s">
        <v>50</v>
      </c>
      <c r="DS301" s="36" t="s">
        <v>50</v>
      </c>
      <c r="DT301" s="36" t="s">
        <v>50</v>
      </c>
      <c r="DU301" s="36" t="s">
        <v>50</v>
      </c>
      <c r="DV301" s="36" t="s">
        <v>50</v>
      </c>
      <c r="DW301" s="36" t="s">
        <v>50</v>
      </c>
      <c r="DX301" s="36" t="s">
        <v>50</v>
      </c>
      <c r="DY301" s="36" t="s">
        <v>50</v>
      </c>
      <c r="DZ301" s="36" t="s">
        <v>50</v>
      </c>
      <c r="EA301" s="36" t="s">
        <v>50</v>
      </c>
      <c r="EB301" s="36" t="s">
        <v>50</v>
      </c>
      <c r="EC301" s="36" t="s">
        <v>50</v>
      </c>
      <c r="ED301" s="36" t="s">
        <v>50</v>
      </c>
      <c r="EE301" s="36" t="s">
        <v>50</v>
      </c>
      <c r="EF301" s="36" t="s">
        <v>50</v>
      </c>
      <c r="EG301" s="36" t="s">
        <v>50</v>
      </c>
      <c r="EH301" s="36" t="s">
        <v>50</v>
      </c>
      <c r="EI301" s="36" t="s">
        <v>50</v>
      </c>
      <c r="EJ301" s="36" t="s">
        <v>50</v>
      </c>
      <c r="EK301" s="36" t="s">
        <v>50</v>
      </c>
      <c r="EL301" s="99"/>
      <c r="EM301" s="99"/>
    </row>
    <row r="302" spans="1:143" s="13" customFormat="1" ht="34.5" customHeight="1" x14ac:dyDescent="0.25">
      <c r="A302" s="14" t="s">
        <v>1380</v>
      </c>
      <c r="B302" s="98">
        <v>9</v>
      </c>
      <c r="C302" s="98">
        <v>128</v>
      </c>
      <c r="D302" s="98"/>
      <c r="E302" s="98">
        <v>2</v>
      </c>
      <c r="F302" s="98"/>
      <c r="G302" s="93" t="s">
        <v>2549</v>
      </c>
      <c r="H302" s="14" t="s">
        <v>5</v>
      </c>
      <c r="I302" s="14" t="s">
        <v>577</v>
      </c>
      <c r="J302" s="13" t="s">
        <v>50</v>
      </c>
      <c r="K302" s="13" t="s">
        <v>50</v>
      </c>
      <c r="L302" s="13" t="s">
        <v>50</v>
      </c>
      <c r="M302" s="13" t="s">
        <v>50</v>
      </c>
      <c r="N302" s="13" t="s">
        <v>50</v>
      </c>
      <c r="O302" s="47" t="s">
        <v>50</v>
      </c>
      <c r="P302" s="13" t="s">
        <v>50</v>
      </c>
      <c r="Q302" s="13" t="s">
        <v>50</v>
      </c>
      <c r="R302" s="13" t="s">
        <v>50</v>
      </c>
      <c r="S302" s="13" t="s">
        <v>50</v>
      </c>
      <c r="T302" s="13" t="s">
        <v>50</v>
      </c>
      <c r="U302" s="13" t="s">
        <v>50</v>
      </c>
      <c r="V302" s="13" t="s">
        <v>50</v>
      </c>
      <c r="W302" s="13" t="s">
        <v>50</v>
      </c>
      <c r="X302" s="13" t="s">
        <v>50</v>
      </c>
      <c r="Y302" s="13" t="s">
        <v>50</v>
      </c>
      <c r="Z302" s="13" t="s">
        <v>50</v>
      </c>
      <c r="AA302" s="13" t="s">
        <v>50</v>
      </c>
      <c r="AB302" s="13" t="s">
        <v>50</v>
      </c>
      <c r="AC302" s="13" t="s">
        <v>50</v>
      </c>
      <c r="AD302" s="13" t="s">
        <v>50</v>
      </c>
      <c r="AE302" s="13" t="s">
        <v>50</v>
      </c>
      <c r="AF302" s="13" t="s">
        <v>50</v>
      </c>
      <c r="AG302" s="13" t="s">
        <v>50</v>
      </c>
      <c r="AH302" s="13" t="s">
        <v>50</v>
      </c>
      <c r="AI302" s="13" t="s">
        <v>50</v>
      </c>
      <c r="AJ302" s="13" t="s">
        <v>50</v>
      </c>
      <c r="AK302" s="13" t="s">
        <v>50</v>
      </c>
      <c r="AL302" s="13" t="s">
        <v>50</v>
      </c>
      <c r="AM302" s="13" t="s">
        <v>50</v>
      </c>
      <c r="AN302" s="13" t="s">
        <v>50</v>
      </c>
      <c r="AO302" s="13" t="s">
        <v>50</v>
      </c>
      <c r="AP302" s="13" t="s">
        <v>50</v>
      </c>
      <c r="AQ302" s="13" t="s">
        <v>50</v>
      </c>
      <c r="AR302" s="13" t="s">
        <v>50</v>
      </c>
      <c r="AS302" s="13" t="s">
        <v>50</v>
      </c>
      <c r="AT302" s="13" t="s">
        <v>50</v>
      </c>
      <c r="AU302" s="13" t="s">
        <v>50</v>
      </c>
      <c r="AV302" s="13" t="s">
        <v>50</v>
      </c>
      <c r="AW302" s="13" t="s">
        <v>50</v>
      </c>
      <c r="AX302" s="13" t="s">
        <v>50</v>
      </c>
      <c r="AY302" s="13" t="s">
        <v>50</v>
      </c>
      <c r="AZ302" s="13" t="s">
        <v>50</v>
      </c>
      <c r="BA302" s="13" t="s">
        <v>50</v>
      </c>
      <c r="BB302" s="13" t="s">
        <v>50</v>
      </c>
      <c r="BC302" s="13" t="s">
        <v>50</v>
      </c>
      <c r="BD302" s="13" t="s">
        <v>50</v>
      </c>
      <c r="BE302" s="13" t="s">
        <v>50</v>
      </c>
      <c r="BF302" s="13" t="s">
        <v>50</v>
      </c>
      <c r="BG302" s="13" t="s">
        <v>50</v>
      </c>
      <c r="BH302" s="13" t="s">
        <v>50</v>
      </c>
      <c r="BI302" s="13" t="s">
        <v>50</v>
      </c>
      <c r="BJ302" s="13" t="s">
        <v>50</v>
      </c>
      <c r="BK302" s="13" t="s">
        <v>50</v>
      </c>
      <c r="BL302" s="13" t="s">
        <v>50</v>
      </c>
      <c r="BM302" s="13" t="s">
        <v>50</v>
      </c>
      <c r="BN302" s="13" t="s">
        <v>50</v>
      </c>
      <c r="BO302" s="13" t="s">
        <v>50</v>
      </c>
      <c r="BP302" s="13" t="s">
        <v>50</v>
      </c>
      <c r="BQ302" s="13" t="s">
        <v>50</v>
      </c>
      <c r="BR302" s="13" t="s">
        <v>50</v>
      </c>
      <c r="BS302" s="13" t="s">
        <v>50</v>
      </c>
      <c r="BT302" s="13" t="s">
        <v>50</v>
      </c>
      <c r="BU302" s="13" t="s">
        <v>50</v>
      </c>
      <c r="BV302" s="13" t="s">
        <v>50</v>
      </c>
      <c r="BW302" s="13" t="s">
        <v>50</v>
      </c>
      <c r="BX302" s="13" t="s">
        <v>50</v>
      </c>
      <c r="BY302" s="13" t="s">
        <v>50</v>
      </c>
      <c r="BZ302" s="13" t="s">
        <v>50</v>
      </c>
      <c r="CA302" s="13" t="s">
        <v>50</v>
      </c>
      <c r="CB302" s="13" t="s">
        <v>50</v>
      </c>
      <c r="CC302" s="13" t="s">
        <v>50</v>
      </c>
      <c r="CD302" s="13" t="s">
        <v>50</v>
      </c>
      <c r="CE302" s="13" t="s">
        <v>50</v>
      </c>
      <c r="CF302" s="13" t="s">
        <v>50</v>
      </c>
      <c r="CG302" s="13" t="s">
        <v>50</v>
      </c>
      <c r="CH302" s="13" t="s">
        <v>50</v>
      </c>
      <c r="CI302" s="13" t="s">
        <v>50</v>
      </c>
      <c r="CJ302" s="13" t="s">
        <v>50</v>
      </c>
      <c r="CK302" s="13" t="s">
        <v>50</v>
      </c>
      <c r="CL302" s="13" t="s">
        <v>50</v>
      </c>
      <c r="CM302" s="13" t="s">
        <v>50</v>
      </c>
      <c r="CN302" s="13" t="s">
        <v>50</v>
      </c>
      <c r="CO302" s="13" t="s">
        <v>50</v>
      </c>
      <c r="CP302" s="13" t="s">
        <v>50</v>
      </c>
      <c r="CQ302" s="13" t="s">
        <v>50</v>
      </c>
      <c r="CR302" s="13" t="s">
        <v>50</v>
      </c>
      <c r="CS302" s="13" t="s">
        <v>50</v>
      </c>
      <c r="CT302" s="13" t="s">
        <v>50</v>
      </c>
      <c r="CU302" s="13" t="s">
        <v>50</v>
      </c>
      <c r="CV302" s="13" t="s">
        <v>50</v>
      </c>
      <c r="CW302" s="13" t="s">
        <v>50</v>
      </c>
      <c r="CX302" s="13" t="s">
        <v>50</v>
      </c>
      <c r="CY302" s="13" t="s">
        <v>9</v>
      </c>
      <c r="CZ302" s="13" t="s">
        <v>9</v>
      </c>
      <c r="DA302" s="13" t="s">
        <v>50</v>
      </c>
      <c r="DB302" s="13" t="s">
        <v>50</v>
      </c>
      <c r="DC302" s="13" t="s">
        <v>50</v>
      </c>
      <c r="DD302" s="13" t="s">
        <v>50</v>
      </c>
      <c r="DE302" s="13" t="s">
        <v>50</v>
      </c>
      <c r="DF302" s="13" t="s">
        <v>50</v>
      </c>
      <c r="DG302" s="13" t="s">
        <v>50</v>
      </c>
      <c r="DH302" s="13" t="s">
        <v>50</v>
      </c>
      <c r="DI302" s="13" t="s">
        <v>50</v>
      </c>
      <c r="DJ302" s="13" t="s">
        <v>50</v>
      </c>
      <c r="DK302" s="13" t="s">
        <v>50</v>
      </c>
      <c r="DL302" s="13" t="s">
        <v>50</v>
      </c>
      <c r="DM302" s="13" t="s">
        <v>50</v>
      </c>
      <c r="DN302" s="13" t="s">
        <v>50</v>
      </c>
      <c r="DO302" s="13" t="s">
        <v>50</v>
      </c>
      <c r="DP302" s="13" t="s">
        <v>50</v>
      </c>
      <c r="DQ302" s="13" t="s">
        <v>50</v>
      </c>
      <c r="DR302" s="13" t="s">
        <v>50</v>
      </c>
      <c r="DS302" s="13" t="s">
        <v>50</v>
      </c>
      <c r="DT302" s="13" t="s">
        <v>50</v>
      </c>
      <c r="DU302" s="13" t="s">
        <v>50</v>
      </c>
      <c r="DV302" s="13" t="s">
        <v>50</v>
      </c>
      <c r="DW302" s="13" t="s">
        <v>50</v>
      </c>
      <c r="DX302" s="13" t="s">
        <v>50</v>
      </c>
      <c r="DY302" s="13" t="s">
        <v>50</v>
      </c>
      <c r="DZ302" s="13" t="s">
        <v>50</v>
      </c>
      <c r="EA302" s="13" t="s">
        <v>50</v>
      </c>
      <c r="EB302" s="13" t="s">
        <v>50</v>
      </c>
      <c r="EC302" s="13" t="s">
        <v>50</v>
      </c>
      <c r="ED302" s="13" t="s">
        <v>50</v>
      </c>
      <c r="EE302" s="13" t="s">
        <v>50</v>
      </c>
      <c r="EF302" s="13" t="s">
        <v>50</v>
      </c>
      <c r="EG302" s="13" t="s">
        <v>50</v>
      </c>
      <c r="EH302" s="13" t="s">
        <v>9</v>
      </c>
      <c r="EI302" s="13" t="s">
        <v>9</v>
      </c>
      <c r="EJ302" s="13" t="s">
        <v>9</v>
      </c>
      <c r="EK302" s="13" t="s">
        <v>9</v>
      </c>
      <c r="EL302" s="99"/>
      <c r="EM302" s="99"/>
    </row>
    <row r="303" spans="1:143" s="13" customFormat="1" ht="15" customHeight="1" x14ac:dyDescent="0.25">
      <c r="A303" s="14" t="s">
        <v>3705</v>
      </c>
      <c r="B303" s="98">
        <v>62</v>
      </c>
      <c r="C303" s="98">
        <v>129</v>
      </c>
      <c r="D303" s="98"/>
      <c r="E303" s="98">
        <v>2</v>
      </c>
      <c r="F303" s="98"/>
      <c r="G303" s="93" t="s">
        <v>3704</v>
      </c>
      <c r="H303" s="14" t="s">
        <v>5</v>
      </c>
      <c r="I303" s="14" t="s">
        <v>577</v>
      </c>
      <c r="J303" s="13" t="s">
        <v>9</v>
      </c>
      <c r="K303" s="13" t="s">
        <v>3737</v>
      </c>
      <c r="L303" s="13" t="s">
        <v>3737</v>
      </c>
      <c r="M303" s="13" t="s">
        <v>9</v>
      </c>
      <c r="N303" s="13" t="s">
        <v>9</v>
      </c>
      <c r="O303" s="47" t="s">
        <v>3739</v>
      </c>
      <c r="P303" s="13" t="s">
        <v>3739</v>
      </c>
      <c r="Q303" s="13" t="s">
        <v>50</v>
      </c>
      <c r="R303" s="13" t="s">
        <v>50</v>
      </c>
      <c r="S303" s="13" t="s">
        <v>3741</v>
      </c>
      <c r="T303" s="13" t="s">
        <v>3741</v>
      </c>
      <c r="U303" s="13" t="s">
        <v>9</v>
      </c>
      <c r="V303" s="13" t="s">
        <v>3742</v>
      </c>
      <c r="W303" s="13" t="s">
        <v>3744</v>
      </c>
      <c r="X303" s="13" t="s">
        <v>3744</v>
      </c>
      <c r="Y303" s="13" t="s">
        <v>3744</v>
      </c>
      <c r="Z303" s="13" t="s">
        <v>3744</v>
      </c>
      <c r="AA303" s="13" t="s">
        <v>3744</v>
      </c>
      <c r="AB303" s="13" t="s">
        <v>3745</v>
      </c>
      <c r="AC303" s="13" t="s">
        <v>50</v>
      </c>
      <c r="AD303" s="13" t="s">
        <v>50</v>
      </c>
      <c r="AE303" s="13" t="s">
        <v>50</v>
      </c>
      <c r="AF303" s="13" t="s">
        <v>9</v>
      </c>
      <c r="AG303" s="13" t="s">
        <v>9</v>
      </c>
      <c r="AH303" s="13" t="s">
        <v>50</v>
      </c>
      <c r="AI303" s="13" t="s">
        <v>50</v>
      </c>
      <c r="AJ303" s="13" t="s">
        <v>3748</v>
      </c>
      <c r="AK303" s="13" t="s">
        <v>3748</v>
      </c>
      <c r="AL303" s="13" t="s">
        <v>50</v>
      </c>
      <c r="AM303" s="13" t="s">
        <v>50</v>
      </c>
      <c r="AN303" s="13" t="s">
        <v>50</v>
      </c>
      <c r="AO303" s="13" t="s">
        <v>50</v>
      </c>
      <c r="AP303" s="13" t="s">
        <v>50</v>
      </c>
      <c r="AQ303" s="13" t="s">
        <v>50</v>
      </c>
      <c r="AR303" s="13" t="s">
        <v>50</v>
      </c>
      <c r="AS303" s="13" t="s">
        <v>50</v>
      </c>
      <c r="AT303" s="13" t="s">
        <v>3749</v>
      </c>
      <c r="AU303" s="13" t="s">
        <v>3750</v>
      </c>
      <c r="AV303" s="13" t="s">
        <v>9</v>
      </c>
      <c r="AW303" s="13" t="s">
        <v>9</v>
      </c>
      <c r="AX303" s="13" t="s">
        <v>50</v>
      </c>
      <c r="AY303" s="13" t="s">
        <v>50</v>
      </c>
      <c r="AZ303" s="13" t="s">
        <v>50</v>
      </c>
      <c r="BA303" s="13" t="s">
        <v>9</v>
      </c>
      <c r="BB303" s="13" t="s">
        <v>9</v>
      </c>
      <c r="BC303" s="13" t="s">
        <v>9</v>
      </c>
      <c r="BD303" s="13" t="s">
        <v>3754</v>
      </c>
      <c r="BE303" s="13" t="s">
        <v>50</v>
      </c>
      <c r="BF303" s="13" t="s">
        <v>50</v>
      </c>
      <c r="BG303" s="13" t="s">
        <v>50</v>
      </c>
      <c r="BH303" s="13" t="s">
        <v>50</v>
      </c>
      <c r="BI303" s="13" t="s">
        <v>50</v>
      </c>
      <c r="BJ303" s="13" t="s">
        <v>9</v>
      </c>
      <c r="BK303" s="13" t="s">
        <v>9</v>
      </c>
      <c r="BL303" s="13" t="s">
        <v>3755</v>
      </c>
      <c r="BM303" s="13" t="s">
        <v>3755</v>
      </c>
      <c r="BN303" s="13" t="s">
        <v>50</v>
      </c>
      <c r="BO303" s="13" t="s">
        <v>50</v>
      </c>
      <c r="BP303" s="13" t="s">
        <v>50</v>
      </c>
      <c r="BQ303" s="13" t="s">
        <v>50</v>
      </c>
      <c r="BR303" s="13" t="s">
        <v>50</v>
      </c>
      <c r="BS303" s="13" t="s">
        <v>50</v>
      </c>
      <c r="BT303" s="13" t="s">
        <v>3757</v>
      </c>
      <c r="BU303" s="13" t="s">
        <v>3757</v>
      </c>
      <c r="BV303" s="13" t="s">
        <v>3758</v>
      </c>
      <c r="BW303" s="13" t="s">
        <v>3758</v>
      </c>
      <c r="BX303" s="13" t="s">
        <v>50</v>
      </c>
      <c r="BY303" s="13" t="s">
        <v>50</v>
      </c>
      <c r="BZ303" s="13" t="s">
        <v>3761</v>
      </c>
      <c r="CA303" s="13" t="s">
        <v>9</v>
      </c>
      <c r="CB303" s="13" t="s">
        <v>50</v>
      </c>
      <c r="CC303" s="13" t="s">
        <v>3762</v>
      </c>
      <c r="CD303" s="13" t="s">
        <v>3762</v>
      </c>
      <c r="CE303" s="13" t="s">
        <v>50</v>
      </c>
      <c r="CF303" s="13" t="s">
        <v>50</v>
      </c>
      <c r="CG303" s="13" t="s">
        <v>50</v>
      </c>
      <c r="CH303" s="13" t="s">
        <v>3763</v>
      </c>
      <c r="CI303" s="13" t="s">
        <v>3763</v>
      </c>
      <c r="CJ303" s="13" t="s">
        <v>3764</v>
      </c>
      <c r="CK303" s="13" t="s">
        <v>3764</v>
      </c>
      <c r="CL303" s="13" t="s">
        <v>3765</v>
      </c>
      <c r="CM303" s="13" t="s">
        <v>3765</v>
      </c>
      <c r="CN303" s="13" t="s">
        <v>3764</v>
      </c>
      <c r="CO303" s="13" t="s">
        <v>9</v>
      </c>
      <c r="CP303" s="13" t="s">
        <v>9</v>
      </c>
      <c r="CQ303" s="13" t="s">
        <v>50</v>
      </c>
      <c r="CR303" s="13" t="s">
        <v>50</v>
      </c>
      <c r="CS303" s="13" t="s">
        <v>50</v>
      </c>
      <c r="CT303" s="13" t="s">
        <v>50</v>
      </c>
      <c r="CU303" s="13" t="s">
        <v>3767</v>
      </c>
      <c r="CV303" s="13" t="s">
        <v>3767</v>
      </c>
      <c r="CW303" s="13" t="s">
        <v>50</v>
      </c>
      <c r="CX303" s="13" t="s">
        <v>50</v>
      </c>
      <c r="CY303" s="13" t="s">
        <v>9</v>
      </c>
      <c r="CZ303" s="13" t="s">
        <v>9</v>
      </c>
      <c r="DA303" s="13" t="s">
        <v>3768</v>
      </c>
      <c r="DB303" s="13" t="s">
        <v>3768</v>
      </c>
      <c r="DC303" s="13" t="s">
        <v>50</v>
      </c>
      <c r="DD303" s="13" t="s">
        <v>9</v>
      </c>
      <c r="DE303" s="13" t="s">
        <v>3772</v>
      </c>
      <c r="DF303" s="13" t="s">
        <v>3772</v>
      </c>
      <c r="DG303" s="13" t="s">
        <v>3773</v>
      </c>
      <c r="DH303" s="13" t="s">
        <v>9</v>
      </c>
      <c r="DI303" s="13" t="s">
        <v>9</v>
      </c>
      <c r="DJ303" s="13" t="s">
        <v>50</v>
      </c>
      <c r="DK303" s="13" t="s">
        <v>50</v>
      </c>
      <c r="DL303" s="13" t="s">
        <v>3774</v>
      </c>
      <c r="DM303" s="13" t="s">
        <v>50</v>
      </c>
      <c r="DN303" s="13" t="s">
        <v>50</v>
      </c>
      <c r="DO303" s="13" t="s">
        <v>50</v>
      </c>
      <c r="DP303" s="13" t="s">
        <v>3776</v>
      </c>
      <c r="DQ303" s="13" t="s">
        <v>3776</v>
      </c>
      <c r="DR303" s="13" t="s">
        <v>50</v>
      </c>
      <c r="DS303" s="13" t="s">
        <v>50</v>
      </c>
      <c r="DT303" s="13" t="s">
        <v>50</v>
      </c>
      <c r="DU303" s="13" t="s">
        <v>50</v>
      </c>
      <c r="DV303" s="13" t="s">
        <v>50</v>
      </c>
      <c r="DW303" s="13" t="s">
        <v>9</v>
      </c>
      <c r="DX303" s="13" t="s">
        <v>4256</v>
      </c>
      <c r="DY303" s="13" t="s">
        <v>9</v>
      </c>
      <c r="DZ303" s="13" t="s">
        <v>9</v>
      </c>
      <c r="EA303" s="13" t="s">
        <v>50</v>
      </c>
      <c r="EB303" s="13" t="s">
        <v>3777</v>
      </c>
      <c r="EC303" s="13" t="s">
        <v>9</v>
      </c>
      <c r="ED303" s="13" t="s">
        <v>9</v>
      </c>
      <c r="EE303" s="13" t="s">
        <v>3779</v>
      </c>
      <c r="EF303" s="13" t="s">
        <v>50</v>
      </c>
      <c r="EG303" s="13" t="s">
        <v>50</v>
      </c>
      <c r="EH303" s="13" t="s">
        <v>3780</v>
      </c>
      <c r="EI303" s="13" t="s">
        <v>3780</v>
      </c>
      <c r="EJ303" s="13" t="s">
        <v>3780</v>
      </c>
      <c r="EK303" s="13" t="s">
        <v>3780</v>
      </c>
      <c r="EL303" s="99"/>
      <c r="EM303" s="99"/>
    </row>
    <row r="304" spans="1:143" s="13" customFormat="1" ht="43.5" customHeight="1" x14ac:dyDescent="0.25">
      <c r="A304" s="14" t="s">
        <v>3728</v>
      </c>
      <c r="B304" s="98">
        <v>66</v>
      </c>
      <c r="C304" s="98">
        <v>16543</v>
      </c>
      <c r="D304" s="98"/>
      <c r="E304" s="98">
        <v>2</v>
      </c>
      <c r="F304" s="98"/>
      <c r="G304" s="93" t="s">
        <v>2625</v>
      </c>
      <c r="H304" s="14" t="s">
        <v>5</v>
      </c>
      <c r="I304" s="14" t="s">
        <v>577</v>
      </c>
      <c r="J304" s="13" t="s">
        <v>9</v>
      </c>
      <c r="K304" s="13" t="s">
        <v>9</v>
      </c>
      <c r="L304" s="13" t="s">
        <v>9</v>
      </c>
      <c r="M304" s="13" t="s">
        <v>9</v>
      </c>
      <c r="N304" s="13" t="s">
        <v>9</v>
      </c>
      <c r="O304" s="47" t="s">
        <v>2824</v>
      </c>
      <c r="P304" s="13" t="s">
        <v>2824</v>
      </c>
      <c r="Q304" s="13" t="s">
        <v>50</v>
      </c>
      <c r="R304" s="13" t="s">
        <v>50</v>
      </c>
      <c r="S304" s="13" t="s">
        <v>9</v>
      </c>
      <c r="T304" s="13" t="s">
        <v>9</v>
      </c>
      <c r="U304" s="13" t="s">
        <v>9</v>
      </c>
      <c r="V304" s="13" t="s">
        <v>2885</v>
      </c>
      <c r="W304" s="13" t="s">
        <v>9</v>
      </c>
      <c r="X304" s="13" t="s">
        <v>9</v>
      </c>
      <c r="Y304" s="13" t="s">
        <v>9</v>
      </c>
      <c r="Z304" s="13" t="s">
        <v>9</v>
      </c>
      <c r="AA304" s="13" t="s">
        <v>9</v>
      </c>
      <c r="AB304" s="13" t="s">
        <v>9</v>
      </c>
      <c r="AC304" s="13" t="s">
        <v>50</v>
      </c>
      <c r="AD304" s="13" t="s">
        <v>50</v>
      </c>
      <c r="AE304" s="13" t="s">
        <v>50</v>
      </c>
      <c r="AF304" s="13" t="s">
        <v>9</v>
      </c>
      <c r="AG304" s="13" t="s">
        <v>9</v>
      </c>
      <c r="AH304" s="13" t="s">
        <v>50</v>
      </c>
      <c r="AI304" s="13" t="s">
        <v>50</v>
      </c>
      <c r="AJ304" s="13" t="s">
        <v>3611</v>
      </c>
      <c r="AK304" s="13" t="s">
        <v>3611</v>
      </c>
      <c r="AL304" s="13" t="s">
        <v>50</v>
      </c>
      <c r="AM304" s="13" t="s">
        <v>50</v>
      </c>
      <c r="AN304" s="13" t="s">
        <v>9</v>
      </c>
      <c r="AO304" s="13" t="s">
        <v>50</v>
      </c>
      <c r="AP304" s="13" t="s">
        <v>50</v>
      </c>
      <c r="AQ304" s="13" t="s">
        <v>50</v>
      </c>
      <c r="AR304" s="13" t="s">
        <v>50</v>
      </c>
      <c r="AS304" s="13" t="s">
        <v>50</v>
      </c>
      <c r="AT304" s="13" t="s">
        <v>9</v>
      </c>
      <c r="AU304" s="13" t="s">
        <v>3751</v>
      </c>
      <c r="AV304" s="13" t="s">
        <v>9</v>
      </c>
      <c r="AW304" s="13" t="s">
        <v>9</v>
      </c>
      <c r="AX304" s="13" t="s">
        <v>50</v>
      </c>
      <c r="AY304" s="13" t="s">
        <v>50</v>
      </c>
      <c r="AZ304" s="13" t="s">
        <v>50</v>
      </c>
      <c r="BA304" s="13" t="s">
        <v>9</v>
      </c>
      <c r="BB304" s="13" t="s">
        <v>9</v>
      </c>
      <c r="BC304" s="13" t="s">
        <v>9</v>
      </c>
      <c r="BD304" s="13" t="s">
        <v>9</v>
      </c>
      <c r="BE304" s="13" t="s">
        <v>50</v>
      </c>
      <c r="BF304" s="13" t="s">
        <v>50</v>
      </c>
      <c r="BG304" s="13" t="s">
        <v>50</v>
      </c>
      <c r="BH304" s="13" t="s">
        <v>50</v>
      </c>
      <c r="BI304" s="13" t="s">
        <v>50</v>
      </c>
      <c r="BJ304" s="13" t="s">
        <v>9</v>
      </c>
      <c r="BK304" s="13" t="s">
        <v>9</v>
      </c>
      <c r="BL304" s="13" t="s">
        <v>9</v>
      </c>
      <c r="BM304" s="13" t="s">
        <v>9</v>
      </c>
      <c r="BN304" s="13" t="s">
        <v>50</v>
      </c>
      <c r="BO304" s="13" t="s">
        <v>50</v>
      </c>
      <c r="BP304" s="13" t="s">
        <v>50</v>
      </c>
      <c r="BQ304" s="13" t="s">
        <v>50</v>
      </c>
      <c r="BR304" s="13" t="s">
        <v>50</v>
      </c>
      <c r="BS304" s="13" t="s">
        <v>50</v>
      </c>
      <c r="BT304" s="13" t="s">
        <v>9</v>
      </c>
      <c r="BU304" s="13" t="s">
        <v>9</v>
      </c>
      <c r="BV304" s="13" t="s">
        <v>3149</v>
      </c>
      <c r="BW304" s="13" t="s">
        <v>3149</v>
      </c>
      <c r="BX304" s="13" t="s">
        <v>50</v>
      </c>
      <c r="BY304" s="13" t="s">
        <v>50</v>
      </c>
      <c r="BZ304" s="13" t="s">
        <v>9</v>
      </c>
      <c r="CA304" s="13" t="s">
        <v>9</v>
      </c>
      <c r="CB304" s="13" t="s">
        <v>50</v>
      </c>
      <c r="CC304" s="13" t="s">
        <v>9</v>
      </c>
      <c r="CD304" s="13" t="s">
        <v>9</v>
      </c>
      <c r="CE304" s="13" t="s">
        <v>50</v>
      </c>
      <c r="CF304" s="13" t="s">
        <v>50</v>
      </c>
      <c r="CG304" s="13" t="s">
        <v>50</v>
      </c>
      <c r="CH304" s="13" t="s">
        <v>9</v>
      </c>
      <c r="CI304" s="13" t="s">
        <v>9</v>
      </c>
      <c r="CJ304" s="13" t="s">
        <v>9</v>
      </c>
      <c r="CK304" s="13" t="s">
        <v>9</v>
      </c>
      <c r="CL304" s="13" t="s">
        <v>9</v>
      </c>
      <c r="CM304" s="13" t="s">
        <v>9</v>
      </c>
      <c r="CN304" s="13" t="s">
        <v>9</v>
      </c>
      <c r="CO304" s="13" t="s">
        <v>9</v>
      </c>
      <c r="CP304" s="13" t="s">
        <v>9</v>
      </c>
      <c r="CQ304" s="13" t="s">
        <v>50</v>
      </c>
      <c r="CR304" s="13" t="s">
        <v>50</v>
      </c>
      <c r="CS304" s="13" t="s">
        <v>9</v>
      </c>
      <c r="CT304" s="13" t="s">
        <v>50</v>
      </c>
      <c r="CU304" s="13" t="s">
        <v>9</v>
      </c>
      <c r="CV304" s="13" t="s">
        <v>9</v>
      </c>
      <c r="CW304" s="13" t="s">
        <v>50</v>
      </c>
      <c r="CX304" s="13" t="s">
        <v>9</v>
      </c>
      <c r="CY304" s="13" t="s">
        <v>9</v>
      </c>
      <c r="CZ304" s="13" t="s">
        <v>9</v>
      </c>
      <c r="DA304" s="13" t="s">
        <v>9</v>
      </c>
      <c r="DB304" s="13" t="s">
        <v>9</v>
      </c>
      <c r="DC304" s="13" t="s">
        <v>50</v>
      </c>
      <c r="DD304" s="13" t="s">
        <v>9</v>
      </c>
      <c r="DE304" s="13" t="s">
        <v>9</v>
      </c>
      <c r="DF304" s="13" t="s">
        <v>9</v>
      </c>
      <c r="DG304" s="13" t="s">
        <v>9</v>
      </c>
      <c r="DH304" s="13" t="s">
        <v>9</v>
      </c>
      <c r="DI304" s="13" t="s">
        <v>9</v>
      </c>
      <c r="DJ304" s="13" t="s">
        <v>50</v>
      </c>
      <c r="DK304" s="13" t="s">
        <v>50</v>
      </c>
      <c r="DL304" s="13" t="s">
        <v>9</v>
      </c>
      <c r="DM304" s="13" t="s">
        <v>50</v>
      </c>
      <c r="DN304" s="13" t="s">
        <v>50</v>
      </c>
      <c r="DO304" s="13" t="s">
        <v>50</v>
      </c>
      <c r="DP304" s="13" t="s">
        <v>9</v>
      </c>
      <c r="DQ304" s="13" t="s">
        <v>9</v>
      </c>
      <c r="DR304" s="13" t="s">
        <v>50</v>
      </c>
      <c r="DS304" s="13" t="s">
        <v>50</v>
      </c>
      <c r="DT304" s="13" t="s">
        <v>50</v>
      </c>
      <c r="DU304" s="13" t="s">
        <v>50</v>
      </c>
      <c r="DV304" s="13" t="s">
        <v>50</v>
      </c>
      <c r="DW304" s="13" t="s">
        <v>9</v>
      </c>
      <c r="DX304" s="13" t="s">
        <v>9</v>
      </c>
      <c r="DY304" s="13" t="s">
        <v>9</v>
      </c>
      <c r="DZ304" s="13" t="s">
        <v>9</v>
      </c>
      <c r="EA304" s="13" t="s">
        <v>50</v>
      </c>
      <c r="EB304" s="13" t="s">
        <v>3406</v>
      </c>
      <c r="EC304" s="13" t="s">
        <v>9</v>
      </c>
      <c r="ED304" s="13" t="s">
        <v>9</v>
      </c>
      <c r="EE304" s="13" t="s">
        <v>3435</v>
      </c>
      <c r="EF304" s="13" t="s">
        <v>50</v>
      </c>
      <c r="EG304" s="13" t="s">
        <v>50</v>
      </c>
      <c r="EH304" s="13" t="s">
        <v>3464</v>
      </c>
      <c r="EI304" s="13" t="s">
        <v>3464</v>
      </c>
      <c r="EJ304" s="13" t="s">
        <v>3464</v>
      </c>
      <c r="EK304" s="13" t="s">
        <v>3464</v>
      </c>
      <c r="EL304" s="99"/>
      <c r="EM304" s="99"/>
    </row>
    <row r="305" spans="1:143" s="13" customFormat="1" ht="15" x14ac:dyDescent="0.25">
      <c r="A305" s="14" t="s">
        <v>613</v>
      </c>
      <c r="B305" s="98" t="s">
        <v>2339</v>
      </c>
      <c r="C305" s="98"/>
      <c r="D305" s="98">
        <v>4</v>
      </c>
      <c r="E305" s="98"/>
      <c r="F305" s="98"/>
      <c r="G305" s="93" t="s">
        <v>682</v>
      </c>
      <c r="H305" s="14" t="s">
        <v>503</v>
      </c>
      <c r="I305" s="14" t="s">
        <v>578</v>
      </c>
      <c r="J305" s="13" t="s">
        <v>50</v>
      </c>
      <c r="K305" s="13" t="s">
        <v>50</v>
      </c>
      <c r="L305" s="13" t="s">
        <v>50</v>
      </c>
      <c r="M305" s="13" t="s">
        <v>50</v>
      </c>
      <c r="N305" s="13" t="s">
        <v>50</v>
      </c>
      <c r="O305" s="47" t="s">
        <v>50</v>
      </c>
      <c r="P305" s="13" t="s">
        <v>50</v>
      </c>
      <c r="Q305" s="13" t="s">
        <v>50</v>
      </c>
      <c r="R305" s="13" t="s">
        <v>50</v>
      </c>
      <c r="S305" s="13" t="s">
        <v>50</v>
      </c>
      <c r="T305" s="13" t="s">
        <v>50</v>
      </c>
      <c r="U305" s="13" t="s">
        <v>50</v>
      </c>
      <c r="V305" s="13" t="s">
        <v>50</v>
      </c>
      <c r="W305" s="13" t="s">
        <v>50</v>
      </c>
      <c r="X305" s="13" t="s">
        <v>50</v>
      </c>
      <c r="Y305" s="13" t="s">
        <v>3825</v>
      </c>
      <c r="Z305" s="13" t="s">
        <v>50</v>
      </c>
      <c r="AA305" s="13" t="s">
        <v>3827</v>
      </c>
      <c r="AB305" s="13" t="s">
        <v>3830</v>
      </c>
      <c r="AC305" s="13" t="s">
        <v>50</v>
      </c>
      <c r="AD305" s="13" t="s">
        <v>50</v>
      </c>
      <c r="AE305" s="13" t="s">
        <v>50</v>
      </c>
      <c r="AF305" s="13" t="s">
        <v>4005</v>
      </c>
      <c r="AG305" s="13" t="s">
        <v>3836</v>
      </c>
      <c r="AH305" s="13" t="s">
        <v>50</v>
      </c>
      <c r="AI305" s="13" t="s">
        <v>50</v>
      </c>
      <c r="AJ305" s="13" t="s">
        <v>50</v>
      </c>
      <c r="AK305" s="13" t="s">
        <v>50</v>
      </c>
      <c r="AL305" s="13" t="s">
        <v>50</v>
      </c>
      <c r="AM305" s="13" t="s">
        <v>50</v>
      </c>
      <c r="AN305" s="13" t="s">
        <v>50</v>
      </c>
      <c r="AO305" s="13" t="s">
        <v>50</v>
      </c>
      <c r="AP305" s="13" t="s">
        <v>50</v>
      </c>
      <c r="AQ305" s="13" t="s">
        <v>50</v>
      </c>
      <c r="AR305" s="13" t="s">
        <v>50</v>
      </c>
      <c r="AS305" s="13" t="s">
        <v>50</v>
      </c>
      <c r="AT305" s="13" t="s">
        <v>3852</v>
      </c>
      <c r="AU305" s="13" t="s">
        <v>50</v>
      </c>
      <c r="AV305" s="13" t="s">
        <v>50</v>
      </c>
      <c r="AW305" s="13" t="s">
        <v>50</v>
      </c>
      <c r="AX305" s="13" t="s">
        <v>50</v>
      </c>
      <c r="AY305" s="13" t="s">
        <v>50</v>
      </c>
      <c r="AZ305" s="13" t="s">
        <v>50</v>
      </c>
      <c r="BA305" s="13" t="s">
        <v>50</v>
      </c>
      <c r="BB305" s="13" t="s">
        <v>50</v>
      </c>
      <c r="BC305" s="13" t="s">
        <v>50</v>
      </c>
      <c r="BD305" s="13" t="s">
        <v>50</v>
      </c>
      <c r="BE305" s="13" t="s">
        <v>50</v>
      </c>
      <c r="BF305" s="13" t="s">
        <v>50</v>
      </c>
      <c r="BG305" s="13" t="s">
        <v>50</v>
      </c>
      <c r="BH305" s="13" t="s">
        <v>50</v>
      </c>
      <c r="BI305" s="13" t="s">
        <v>50</v>
      </c>
      <c r="BJ305" s="13" t="s">
        <v>50</v>
      </c>
      <c r="BK305" s="13" t="s">
        <v>50</v>
      </c>
      <c r="BL305" s="13" t="s">
        <v>50</v>
      </c>
      <c r="BM305" s="13" t="s">
        <v>50</v>
      </c>
      <c r="BN305" s="13" t="s">
        <v>50</v>
      </c>
      <c r="BO305" s="13" t="s">
        <v>50</v>
      </c>
      <c r="BP305" s="13" t="s">
        <v>50</v>
      </c>
      <c r="BQ305" s="13" t="s">
        <v>50</v>
      </c>
      <c r="BR305" s="13" t="s">
        <v>50</v>
      </c>
      <c r="BS305" s="13" t="s">
        <v>50</v>
      </c>
      <c r="BT305" s="13" t="s">
        <v>50</v>
      </c>
      <c r="BU305" s="13" t="s">
        <v>3876</v>
      </c>
      <c r="BV305" s="13" t="s">
        <v>50</v>
      </c>
      <c r="BW305" s="13" t="s">
        <v>50</v>
      </c>
      <c r="BX305" s="13" t="s">
        <v>50</v>
      </c>
      <c r="BY305" s="13" t="s">
        <v>50</v>
      </c>
      <c r="BZ305" s="13" t="s">
        <v>50</v>
      </c>
      <c r="CA305" s="13" t="s">
        <v>50</v>
      </c>
      <c r="CB305" s="13" t="s">
        <v>50</v>
      </c>
      <c r="CC305" s="13" t="s">
        <v>50</v>
      </c>
      <c r="CD305" s="13" t="s">
        <v>50</v>
      </c>
      <c r="CE305" s="13" t="s">
        <v>50</v>
      </c>
      <c r="CF305" s="13" t="s">
        <v>50</v>
      </c>
      <c r="CG305" s="13" t="s">
        <v>50</v>
      </c>
      <c r="CH305" s="13" t="s">
        <v>50</v>
      </c>
      <c r="CI305" s="13" t="s">
        <v>50</v>
      </c>
      <c r="CJ305" s="13" t="s">
        <v>50</v>
      </c>
      <c r="CK305" s="13" t="s">
        <v>50</v>
      </c>
      <c r="CL305" s="13" t="s">
        <v>50</v>
      </c>
      <c r="CM305" s="13" t="s">
        <v>50</v>
      </c>
      <c r="CN305" s="13" t="s">
        <v>50</v>
      </c>
      <c r="CO305" s="13" t="s">
        <v>50</v>
      </c>
      <c r="CP305" s="13" t="s">
        <v>50</v>
      </c>
      <c r="CQ305" s="13" t="s">
        <v>50</v>
      </c>
      <c r="CR305" s="13" t="s">
        <v>50</v>
      </c>
      <c r="CS305" s="13" t="s">
        <v>50</v>
      </c>
      <c r="CT305" s="13" t="s">
        <v>50</v>
      </c>
      <c r="CU305" s="13" t="s">
        <v>50</v>
      </c>
      <c r="CV305" s="13" t="s">
        <v>50</v>
      </c>
      <c r="CW305" s="13" t="s">
        <v>3906</v>
      </c>
      <c r="CX305" s="13" t="s">
        <v>3907</v>
      </c>
      <c r="CY305" s="13" t="s">
        <v>50</v>
      </c>
      <c r="CZ305" s="13" t="s">
        <v>50</v>
      </c>
      <c r="DA305" s="13" t="s">
        <v>50</v>
      </c>
      <c r="DB305" s="13" t="s">
        <v>50</v>
      </c>
      <c r="DC305" s="13" t="s">
        <v>50</v>
      </c>
      <c r="DD305" s="13" t="s">
        <v>50</v>
      </c>
      <c r="DE305" s="13" t="s">
        <v>50</v>
      </c>
      <c r="DF305" s="13" t="s">
        <v>50</v>
      </c>
      <c r="DG305" s="13" t="s">
        <v>50</v>
      </c>
      <c r="DH305" s="13" t="s">
        <v>50</v>
      </c>
      <c r="DI305" s="13" t="s">
        <v>50</v>
      </c>
      <c r="DJ305" s="13" t="s">
        <v>50</v>
      </c>
      <c r="DK305" s="13" t="s">
        <v>3933</v>
      </c>
      <c r="DL305" s="13" t="s">
        <v>50</v>
      </c>
      <c r="DM305" s="13" t="s">
        <v>50</v>
      </c>
      <c r="DN305" s="13" t="s">
        <v>50</v>
      </c>
      <c r="DO305" s="13" t="s">
        <v>50</v>
      </c>
      <c r="DP305" s="13" t="s">
        <v>3938</v>
      </c>
      <c r="DQ305" s="13" t="s">
        <v>50</v>
      </c>
      <c r="DR305" s="13" t="s">
        <v>50</v>
      </c>
      <c r="DS305" s="13" t="s">
        <v>50</v>
      </c>
      <c r="DT305" s="13" t="s">
        <v>50</v>
      </c>
      <c r="DU305" s="13" t="s">
        <v>50</v>
      </c>
      <c r="DV305" s="13" t="s">
        <v>50</v>
      </c>
      <c r="DW305" s="13" t="s">
        <v>50</v>
      </c>
      <c r="DX305" s="13" t="s">
        <v>50</v>
      </c>
      <c r="DY305" s="13" t="s">
        <v>3943</v>
      </c>
      <c r="DZ305" s="13" t="s">
        <v>3947</v>
      </c>
      <c r="EA305" s="13" t="s">
        <v>50</v>
      </c>
      <c r="EB305" s="13" t="s">
        <v>50</v>
      </c>
      <c r="EC305" s="13" t="s">
        <v>50</v>
      </c>
      <c r="ED305" s="13" t="s">
        <v>50</v>
      </c>
      <c r="EE305" s="13" t="s">
        <v>50</v>
      </c>
      <c r="EF305" s="13" t="s">
        <v>4229</v>
      </c>
      <c r="EG305" s="13" t="s">
        <v>4230</v>
      </c>
      <c r="EH305" s="13" t="s">
        <v>50</v>
      </c>
      <c r="EI305" s="13" t="s">
        <v>50</v>
      </c>
      <c r="EJ305" s="13" t="s">
        <v>50</v>
      </c>
      <c r="EK305" s="13" t="s">
        <v>50</v>
      </c>
      <c r="EL305" s="99"/>
      <c r="EM305" s="99"/>
    </row>
    <row r="306" spans="1:143" s="13" customFormat="1" ht="15" x14ac:dyDescent="0.25">
      <c r="A306" s="14" t="s">
        <v>617</v>
      </c>
      <c r="B306" s="98" t="s">
        <v>2548</v>
      </c>
      <c r="C306" s="98"/>
      <c r="D306" s="98">
        <v>4</v>
      </c>
      <c r="E306" s="98"/>
      <c r="F306" s="98"/>
      <c r="G306" s="93" t="s">
        <v>2724</v>
      </c>
      <c r="H306" s="14" t="s">
        <v>503</v>
      </c>
      <c r="I306" s="14" t="s">
        <v>2725</v>
      </c>
      <c r="J306" s="13" t="s">
        <v>50</v>
      </c>
      <c r="K306" s="13" t="s">
        <v>50</v>
      </c>
      <c r="L306" s="13" t="s">
        <v>50</v>
      </c>
      <c r="M306" s="13" t="s">
        <v>50</v>
      </c>
      <c r="N306" s="13" t="s">
        <v>50</v>
      </c>
      <c r="O306" s="47" t="s">
        <v>50</v>
      </c>
      <c r="P306" s="13" t="s">
        <v>50</v>
      </c>
      <c r="Q306" s="13" t="s">
        <v>50</v>
      </c>
      <c r="R306" s="13" t="s">
        <v>50</v>
      </c>
      <c r="S306" s="13" t="s">
        <v>50</v>
      </c>
      <c r="T306" s="13" t="s">
        <v>50</v>
      </c>
      <c r="U306" s="13" t="s">
        <v>50</v>
      </c>
      <c r="V306" s="13" t="s">
        <v>50</v>
      </c>
      <c r="W306" s="13" t="s">
        <v>50</v>
      </c>
      <c r="X306" s="13" t="s">
        <v>50</v>
      </c>
      <c r="Y306" s="13" t="s">
        <v>3803</v>
      </c>
      <c r="Z306" s="13" t="s">
        <v>50</v>
      </c>
      <c r="AA306" s="13" t="s">
        <v>3828</v>
      </c>
      <c r="AB306" s="13" t="s">
        <v>3803</v>
      </c>
      <c r="AC306" s="13" t="s">
        <v>50</v>
      </c>
      <c r="AD306" s="13" t="s">
        <v>50</v>
      </c>
      <c r="AE306" s="13" t="s">
        <v>50</v>
      </c>
      <c r="AF306" s="13" t="s">
        <v>3807</v>
      </c>
      <c r="AG306" s="13" t="s">
        <v>3807</v>
      </c>
      <c r="AH306" s="13" t="s">
        <v>50</v>
      </c>
      <c r="AI306" s="13" t="s">
        <v>50</v>
      </c>
      <c r="AJ306" s="13" t="s">
        <v>50</v>
      </c>
      <c r="AK306" s="13" t="s">
        <v>50</v>
      </c>
      <c r="AL306" s="13" t="s">
        <v>50</v>
      </c>
      <c r="AM306" s="13" t="s">
        <v>50</v>
      </c>
      <c r="AN306" s="13" t="s">
        <v>50</v>
      </c>
      <c r="AO306" s="13" t="s">
        <v>50</v>
      </c>
      <c r="AP306" s="13" t="s">
        <v>50</v>
      </c>
      <c r="AQ306" s="13" t="s">
        <v>50</v>
      </c>
      <c r="AR306" s="13" t="s">
        <v>50</v>
      </c>
      <c r="AS306" s="13" t="s">
        <v>50</v>
      </c>
      <c r="AT306" s="13" t="s">
        <v>3807</v>
      </c>
      <c r="AU306" s="13" t="s">
        <v>50</v>
      </c>
      <c r="AV306" s="13" t="s">
        <v>50</v>
      </c>
      <c r="AW306" s="13" t="s">
        <v>50</v>
      </c>
      <c r="AX306" s="13" t="s">
        <v>50</v>
      </c>
      <c r="AY306" s="13" t="s">
        <v>50</v>
      </c>
      <c r="AZ306" s="13" t="s">
        <v>50</v>
      </c>
      <c r="BA306" s="13" t="s">
        <v>50</v>
      </c>
      <c r="BB306" s="13" t="s">
        <v>50</v>
      </c>
      <c r="BC306" s="13" t="s">
        <v>50</v>
      </c>
      <c r="BD306" s="13" t="s">
        <v>50</v>
      </c>
      <c r="BE306" s="13" t="s">
        <v>50</v>
      </c>
      <c r="BF306" s="13" t="s">
        <v>50</v>
      </c>
      <c r="BG306" s="13" t="s">
        <v>50</v>
      </c>
      <c r="BH306" s="13" t="s">
        <v>50</v>
      </c>
      <c r="BI306" s="13" t="s">
        <v>50</v>
      </c>
      <c r="BJ306" s="13" t="s">
        <v>50</v>
      </c>
      <c r="BK306" s="13" t="s">
        <v>50</v>
      </c>
      <c r="BL306" s="13" t="s">
        <v>50</v>
      </c>
      <c r="BM306" s="13" t="s">
        <v>50</v>
      </c>
      <c r="BN306" s="13" t="s">
        <v>50</v>
      </c>
      <c r="BO306" s="13" t="s">
        <v>50</v>
      </c>
      <c r="BP306" s="13" t="s">
        <v>50</v>
      </c>
      <c r="BQ306" s="13" t="s">
        <v>50</v>
      </c>
      <c r="BR306" s="13" t="s">
        <v>50</v>
      </c>
      <c r="BS306" s="13" t="s">
        <v>50</v>
      </c>
      <c r="BT306" s="13" t="s">
        <v>50</v>
      </c>
      <c r="BU306" s="13" t="s">
        <v>3807</v>
      </c>
      <c r="BV306" s="13" t="s">
        <v>50</v>
      </c>
      <c r="BW306" s="13" t="s">
        <v>50</v>
      </c>
      <c r="BX306" s="13" t="s">
        <v>50</v>
      </c>
      <c r="BY306" s="13" t="s">
        <v>50</v>
      </c>
      <c r="BZ306" s="13" t="s">
        <v>50</v>
      </c>
      <c r="CA306" s="13" t="s">
        <v>50</v>
      </c>
      <c r="CB306" s="13" t="s">
        <v>50</v>
      </c>
      <c r="CC306" s="13" t="s">
        <v>50</v>
      </c>
      <c r="CD306" s="13" t="s">
        <v>50</v>
      </c>
      <c r="CE306" s="13" t="s">
        <v>50</v>
      </c>
      <c r="CF306" s="13" t="s">
        <v>50</v>
      </c>
      <c r="CG306" s="13" t="s">
        <v>50</v>
      </c>
      <c r="CH306" s="13" t="s">
        <v>50</v>
      </c>
      <c r="CI306" s="13" t="s">
        <v>50</v>
      </c>
      <c r="CJ306" s="13" t="s">
        <v>50</v>
      </c>
      <c r="CK306" s="13" t="s">
        <v>50</v>
      </c>
      <c r="CL306" s="13" t="s">
        <v>50</v>
      </c>
      <c r="CM306" s="13" t="s">
        <v>50</v>
      </c>
      <c r="CN306" s="13" t="s">
        <v>50</v>
      </c>
      <c r="CO306" s="13" t="s">
        <v>50</v>
      </c>
      <c r="CP306" s="13" t="s">
        <v>50</v>
      </c>
      <c r="CQ306" s="13" t="s">
        <v>50</v>
      </c>
      <c r="CR306" s="13" t="s">
        <v>50</v>
      </c>
      <c r="CS306" s="13" t="s">
        <v>50</v>
      </c>
      <c r="CT306" s="13" t="s">
        <v>50</v>
      </c>
      <c r="CU306" s="13" t="s">
        <v>50</v>
      </c>
      <c r="CV306" s="13" t="s">
        <v>50</v>
      </c>
      <c r="CW306" s="13" t="s">
        <v>3807</v>
      </c>
      <c r="CX306" s="13" t="s">
        <v>3807</v>
      </c>
      <c r="CY306" s="13" t="s">
        <v>50</v>
      </c>
      <c r="CZ306" s="13" t="s">
        <v>50</v>
      </c>
      <c r="DA306" s="13" t="s">
        <v>50</v>
      </c>
      <c r="DB306" s="13" t="s">
        <v>50</v>
      </c>
      <c r="DC306" s="13" t="s">
        <v>50</v>
      </c>
      <c r="DD306" s="13" t="s">
        <v>50</v>
      </c>
      <c r="DE306" s="13" t="s">
        <v>50</v>
      </c>
      <c r="DF306" s="13" t="s">
        <v>50</v>
      </c>
      <c r="DG306" s="13" t="s">
        <v>50</v>
      </c>
      <c r="DH306" s="13" t="s">
        <v>50</v>
      </c>
      <c r="DI306" s="13" t="s">
        <v>50</v>
      </c>
      <c r="DJ306" s="13" t="s">
        <v>50</v>
      </c>
      <c r="DK306" s="13" t="s">
        <v>3807</v>
      </c>
      <c r="DL306" s="13" t="s">
        <v>50</v>
      </c>
      <c r="DM306" s="13" t="s">
        <v>50</v>
      </c>
      <c r="DN306" s="13" t="s">
        <v>50</v>
      </c>
      <c r="DO306" s="13" t="s">
        <v>50</v>
      </c>
      <c r="DP306" s="13" t="s">
        <v>3807</v>
      </c>
      <c r="DQ306" s="13" t="s">
        <v>50</v>
      </c>
      <c r="DR306" s="13" t="s">
        <v>50</v>
      </c>
      <c r="DS306" s="13" t="s">
        <v>50</v>
      </c>
      <c r="DT306" s="13" t="s">
        <v>50</v>
      </c>
      <c r="DU306" s="13" t="s">
        <v>50</v>
      </c>
      <c r="DV306" s="13" t="s">
        <v>50</v>
      </c>
      <c r="DW306" s="13" t="s">
        <v>50</v>
      </c>
      <c r="DX306" s="13" t="s">
        <v>50</v>
      </c>
      <c r="DY306" s="13" t="s">
        <v>3807</v>
      </c>
      <c r="DZ306" s="13" t="s">
        <v>3807</v>
      </c>
      <c r="EA306" s="13" t="s">
        <v>50</v>
      </c>
      <c r="EB306" s="13" t="s">
        <v>50</v>
      </c>
      <c r="EC306" s="13" t="s">
        <v>50</v>
      </c>
      <c r="ED306" s="13" t="s">
        <v>50</v>
      </c>
      <c r="EE306" s="13" t="s">
        <v>50</v>
      </c>
      <c r="EF306" s="13" t="s">
        <v>50</v>
      </c>
      <c r="EG306" s="13" t="s">
        <v>50</v>
      </c>
      <c r="EH306" s="13" t="s">
        <v>50</v>
      </c>
      <c r="EI306" s="13" t="s">
        <v>50</v>
      </c>
      <c r="EJ306" s="13" t="s">
        <v>50</v>
      </c>
      <c r="EK306" s="13" t="s">
        <v>50</v>
      </c>
      <c r="EL306" s="99"/>
      <c r="EM306" s="99"/>
    </row>
    <row r="307" spans="1:143" s="13" customFormat="1" ht="15" x14ac:dyDescent="0.25">
      <c r="A307" s="13" t="s">
        <v>2723</v>
      </c>
      <c r="B307" s="99" t="s">
        <v>2722</v>
      </c>
      <c r="C307" s="99"/>
      <c r="D307" s="98">
        <v>4</v>
      </c>
      <c r="E307" s="99"/>
      <c r="F307" s="99"/>
      <c r="G307" s="38" t="s">
        <v>618</v>
      </c>
      <c r="H307" s="13" t="s">
        <v>5</v>
      </c>
      <c r="I307" s="14" t="s">
        <v>577</v>
      </c>
      <c r="J307" s="13" t="s">
        <v>50</v>
      </c>
      <c r="K307" s="13" t="s">
        <v>50</v>
      </c>
      <c r="L307" s="13" t="s">
        <v>50</v>
      </c>
      <c r="M307" s="13" t="s">
        <v>50</v>
      </c>
      <c r="N307" s="13" t="s">
        <v>50</v>
      </c>
      <c r="O307" s="47" t="s">
        <v>50</v>
      </c>
      <c r="P307" s="13" t="s">
        <v>50</v>
      </c>
      <c r="Q307" s="13" t="s">
        <v>50</v>
      </c>
      <c r="R307" s="13" t="s">
        <v>50</v>
      </c>
      <c r="S307" s="13" t="s">
        <v>50</v>
      </c>
      <c r="T307" s="13" t="s">
        <v>50</v>
      </c>
      <c r="U307" s="13" t="s">
        <v>50</v>
      </c>
      <c r="V307" s="13" t="s">
        <v>50</v>
      </c>
      <c r="W307" s="13" t="s">
        <v>50</v>
      </c>
      <c r="X307" s="13" t="s">
        <v>50</v>
      </c>
      <c r="Y307" s="13" t="s">
        <v>50</v>
      </c>
      <c r="Z307" s="13" t="s">
        <v>50</v>
      </c>
      <c r="AA307" s="13" t="s">
        <v>50</v>
      </c>
      <c r="AB307" s="13" t="s">
        <v>50</v>
      </c>
      <c r="AC307" s="13" t="s">
        <v>50</v>
      </c>
      <c r="AD307" s="13" t="s">
        <v>50</v>
      </c>
      <c r="AE307" s="13" t="s">
        <v>50</v>
      </c>
      <c r="AF307" s="13" t="s">
        <v>50</v>
      </c>
      <c r="AG307" s="13" t="s">
        <v>50</v>
      </c>
      <c r="AH307" s="13" t="s">
        <v>50</v>
      </c>
      <c r="AI307" s="13" t="s">
        <v>50</v>
      </c>
      <c r="AJ307" s="13" t="s">
        <v>50</v>
      </c>
      <c r="AK307" s="13" t="s">
        <v>50</v>
      </c>
      <c r="AL307" s="13" t="s">
        <v>50</v>
      </c>
      <c r="AM307" s="13" t="s">
        <v>50</v>
      </c>
      <c r="AN307" s="13" t="s">
        <v>50</v>
      </c>
      <c r="AO307" s="13" t="s">
        <v>50</v>
      </c>
      <c r="AP307" s="13" t="s">
        <v>50</v>
      </c>
      <c r="AQ307" s="13" t="s">
        <v>50</v>
      </c>
      <c r="AR307" s="13" t="s">
        <v>50</v>
      </c>
      <c r="AS307" s="13" t="s">
        <v>50</v>
      </c>
      <c r="AT307" s="13" t="s">
        <v>50</v>
      </c>
      <c r="AU307" s="13" t="s">
        <v>50</v>
      </c>
      <c r="AV307" s="13" t="s">
        <v>50</v>
      </c>
      <c r="AW307" s="13" t="s">
        <v>50</v>
      </c>
      <c r="AX307" s="13" t="s">
        <v>50</v>
      </c>
      <c r="AY307" s="13" t="s">
        <v>50</v>
      </c>
      <c r="AZ307" s="13" t="s">
        <v>50</v>
      </c>
      <c r="BA307" s="13" t="s">
        <v>50</v>
      </c>
      <c r="BB307" s="13" t="s">
        <v>50</v>
      </c>
      <c r="BC307" s="13" t="s">
        <v>50</v>
      </c>
      <c r="BD307" s="13" t="s">
        <v>50</v>
      </c>
      <c r="BE307" s="13" t="s">
        <v>50</v>
      </c>
      <c r="BF307" s="13" t="s">
        <v>50</v>
      </c>
      <c r="BG307" s="13" t="s">
        <v>50</v>
      </c>
      <c r="BH307" s="13" t="s">
        <v>50</v>
      </c>
      <c r="BI307" s="13" t="s">
        <v>50</v>
      </c>
      <c r="BJ307" s="13" t="s">
        <v>50</v>
      </c>
      <c r="BK307" s="13" t="s">
        <v>50</v>
      </c>
      <c r="BL307" s="13" t="s">
        <v>50</v>
      </c>
      <c r="BM307" s="13" t="s">
        <v>50</v>
      </c>
      <c r="BN307" s="13" t="s">
        <v>50</v>
      </c>
      <c r="BO307" s="13" t="s">
        <v>50</v>
      </c>
      <c r="BP307" s="13" t="s">
        <v>50</v>
      </c>
      <c r="BQ307" s="13" t="s">
        <v>50</v>
      </c>
      <c r="BR307" s="13" t="s">
        <v>50</v>
      </c>
      <c r="BS307" s="13" t="s">
        <v>50</v>
      </c>
      <c r="BT307" s="13" t="s">
        <v>50</v>
      </c>
      <c r="BU307" s="13" t="s">
        <v>50</v>
      </c>
      <c r="BV307" s="13" t="s">
        <v>50</v>
      </c>
      <c r="BW307" s="13" t="s">
        <v>50</v>
      </c>
      <c r="BX307" s="13" t="s">
        <v>50</v>
      </c>
      <c r="BY307" s="13" t="s">
        <v>50</v>
      </c>
      <c r="BZ307" s="13" t="s">
        <v>50</v>
      </c>
      <c r="CA307" s="13" t="s">
        <v>50</v>
      </c>
      <c r="CB307" s="13" t="s">
        <v>50</v>
      </c>
      <c r="CC307" s="13" t="s">
        <v>50</v>
      </c>
      <c r="CD307" s="13" t="s">
        <v>50</v>
      </c>
      <c r="CE307" s="13" t="s">
        <v>50</v>
      </c>
      <c r="CF307" s="13" t="s">
        <v>50</v>
      </c>
      <c r="CG307" s="13" t="s">
        <v>50</v>
      </c>
      <c r="CH307" s="13" t="s">
        <v>50</v>
      </c>
      <c r="CI307" s="13" t="s">
        <v>50</v>
      </c>
      <c r="CJ307" s="13" t="s">
        <v>50</v>
      </c>
      <c r="CK307" s="13" t="s">
        <v>50</v>
      </c>
      <c r="CL307" s="13" t="s">
        <v>50</v>
      </c>
      <c r="CM307" s="13" t="s">
        <v>50</v>
      </c>
      <c r="CN307" s="13" t="s">
        <v>50</v>
      </c>
      <c r="CO307" s="13" t="s">
        <v>50</v>
      </c>
      <c r="CP307" s="13" t="s">
        <v>50</v>
      </c>
      <c r="CQ307" s="13" t="s">
        <v>50</v>
      </c>
      <c r="CR307" s="13" t="s">
        <v>50</v>
      </c>
      <c r="CS307" s="13" t="s">
        <v>50</v>
      </c>
      <c r="CT307" s="13" t="s">
        <v>50</v>
      </c>
      <c r="CU307" s="13" t="s">
        <v>50</v>
      </c>
      <c r="CV307" s="13" t="s">
        <v>50</v>
      </c>
      <c r="CW307" s="13" t="s">
        <v>50</v>
      </c>
      <c r="CX307" s="13" t="s">
        <v>50</v>
      </c>
      <c r="CY307" s="13" t="s">
        <v>50</v>
      </c>
      <c r="CZ307" s="13" t="s">
        <v>50</v>
      </c>
      <c r="DA307" s="13" t="s">
        <v>50</v>
      </c>
      <c r="DB307" s="13" t="s">
        <v>50</v>
      </c>
      <c r="DC307" s="13" t="s">
        <v>50</v>
      </c>
      <c r="DD307" s="13" t="s">
        <v>50</v>
      </c>
      <c r="DE307" s="13" t="s">
        <v>50</v>
      </c>
      <c r="DF307" s="13" t="s">
        <v>50</v>
      </c>
      <c r="DG307" s="13" t="s">
        <v>50</v>
      </c>
      <c r="DH307" s="13" t="s">
        <v>50</v>
      </c>
      <c r="DI307" s="13" t="s">
        <v>50</v>
      </c>
      <c r="DJ307" s="13" t="s">
        <v>50</v>
      </c>
      <c r="DK307" s="13" t="s">
        <v>50</v>
      </c>
      <c r="DL307" s="13" t="s">
        <v>50</v>
      </c>
      <c r="DM307" s="13" t="s">
        <v>50</v>
      </c>
      <c r="DN307" s="13" t="s">
        <v>50</v>
      </c>
      <c r="DO307" s="13" t="s">
        <v>50</v>
      </c>
      <c r="DP307" s="13" t="s">
        <v>50</v>
      </c>
      <c r="DQ307" s="13" t="s">
        <v>50</v>
      </c>
      <c r="DR307" s="13" t="s">
        <v>50</v>
      </c>
      <c r="DS307" s="13" t="s">
        <v>50</v>
      </c>
      <c r="DT307" s="13" t="s">
        <v>50</v>
      </c>
      <c r="DU307" s="13" t="s">
        <v>50</v>
      </c>
      <c r="DV307" s="13" t="s">
        <v>50</v>
      </c>
      <c r="DW307" s="13" t="s">
        <v>50</v>
      </c>
      <c r="DX307" s="13" t="s">
        <v>50</v>
      </c>
      <c r="DY307" s="13" t="s">
        <v>50</v>
      </c>
      <c r="DZ307" s="13" t="s">
        <v>50</v>
      </c>
      <c r="EA307" s="13" t="s">
        <v>50</v>
      </c>
      <c r="EB307" s="13" t="s">
        <v>50</v>
      </c>
      <c r="EC307" s="13" t="s">
        <v>50</v>
      </c>
      <c r="ED307" s="13" t="s">
        <v>50</v>
      </c>
      <c r="EE307" s="13" t="s">
        <v>50</v>
      </c>
      <c r="EF307" s="13" t="s">
        <v>50</v>
      </c>
      <c r="EG307" s="13" t="s">
        <v>50</v>
      </c>
      <c r="EH307" s="13" t="s">
        <v>50</v>
      </c>
      <c r="EI307" s="13" t="s">
        <v>50</v>
      </c>
      <c r="EJ307" s="13" t="s">
        <v>50</v>
      </c>
      <c r="EK307" s="13" t="s">
        <v>50</v>
      </c>
      <c r="EL307" s="99"/>
      <c r="EM307" s="99"/>
    </row>
    <row r="308" spans="1:143" s="13" customFormat="1" ht="15" x14ac:dyDescent="0.25">
      <c r="A308" s="14" t="s">
        <v>3547</v>
      </c>
      <c r="B308" s="98" t="s">
        <v>3546</v>
      </c>
      <c r="C308" s="98"/>
      <c r="D308" s="98">
        <v>4</v>
      </c>
      <c r="E308" s="98"/>
      <c r="F308" s="98"/>
      <c r="G308" s="93" t="s">
        <v>3550</v>
      </c>
      <c r="H308" s="14" t="s">
        <v>503</v>
      </c>
      <c r="I308" s="14" t="s">
        <v>578</v>
      </c>
      <c r="J308" s="13" t="s">
        <v>50</v>
      </c>
      <c r="K308" s="13" t="s">
        <v>50</v>
      </c>
      <c r="L308" s="13" t="s">
        <v>50</v>
      </c>
      <c r="M308" s="13" t="s">
        <v>50</v>
      </c>
      <c r="N308" s="36" t="s">
        <v>3809</v>
      </c>
      <c r="O308" s="47" t="s">
        <v>50</v>
      </c>
      <c r="P308" s="13" t="s">
        <v>50</v>
      </c>
      <c r="Q308" s="13" t="s">
        <v>50</v>
      </c>
      <c r="R308" s="13" t="s">
        <v>50</v>
      </c>
      <c r="S308" s="13" t="s">
        <v>3819</v>
      </c>
      <c r="T308" s="13" t="s">
        <v>50</v>
      </c>
      <c r="U308" s="13" t="s">
        <v>50</v>
      </c>
      <c r="V308" s="36" t="s">
        <v>3822</v>
      </c>
      <c r="W308" s="13" t="s">
        <v>50</v>
      </c>
      <c r="X308" s="13" t="s">
        <v>50</v>
      </c>
      <c r="Y308" s="13" t="s">
        <v>3825</v>
      </c>
      <c r="Z308" s="13" t="s">
        <v>50</v>
      </c>
      <c r="AA308" s="13" t="s">
        <v>3827</v>
      </c>
      <c r="AB308" s="13" t="s">
        <v>3830</v>
      </c>
      <c r="AC308" s="13" t="s">
        <v>50</v>
      </c>
      <c r="AD308" s="13" t="s">
        <v>50</v>
      </c>
      <c r="AE308" s="13" t="s">
        <v>50</v>
      </c>
      <c r="AF308" s="13" t="s">
        <v>4006</v>
      </c>
      <c r="AG308" s="13" t="s">
        <v>3836</v>
      </c>
      <c r="AH308" s="13" t="s">
        <v>50</v>
      </c>
      <c r="AI308" s="13" t="s">
        <v>50</v>
      </c>
      <c r="AJ308" s="13" t="s">
        <v>50</v>
      </c>
      <c r="AK308" s="13" t="s">
        <v>50</v>
      </c>
      <c r="AL308" s="13" t="s">
        <v>50</v>
      </c>
      <c r="AM308" s="13" t="s">
        <v>50</v>
      </c>
      <c r="AN308" s="13" t="s">
        <v>50</v>
      </c>
      <c r="AO308" s="13" t="s">
        <v>50</v>
      </c>
      <c r="AP308" s="13" t="s">
        <v>50</v>
      </c>
      <c r="AQ308" s="13" t="s">
        <v>50</v>
      </c>
      <c r="AR308" s="13" t="s">
        <v>50</v>
      </c>
      <c r="AS308" s="13" t="s">
        <v>50</v>
      </c>
      <c r="AT308" s="13" t="s">
        <v>3853</v>
      </c>
      <c r="AU308" s="13" t="s">
        <v>50</v>
      </c>
      <c r="AV308" s="13" t="s">
        <v>50</v>
      </c>
      <c r="AW308" s="13" t="s">
        <v>50</v>
      </c>
      <c r="AX308" s="13" t="s">
        <v>50</v>
      </c>
      <c r="AY308" s="13" t="s">
        <v>50</v>
      </c>
      <c r="AZ308" s="13" t="s">
        <v>50</v>
      </c>
      <c r="BA308" s="13" t="s">
        <v>50</v>
      </c>
      <c r="BB308" s="13" t="s">
        <v>50</v>
      </c>
      <c r="BC308" s="13" t="s">
        <v>50</v>
      </c>
      <c r="BD308" s="13" t="s">
        <v>50</v>
      </c>
      <c r="BE308" s="13" t="s">
        <v>50</v>
      </c>
      <c r="BF308" s="13" t="s">
        <v>50</v>
      </c>
      <c r="BG308" s="13" t="s">
        <v>50</v>
      </c>
      <c r="BH308" s="13" t="s">
        <v>50</v>
      </c>
      <c r="BI308" s="13" t="s">
        <v>50</v>
      </c>
      <c r="BJ308" s="13" t="s">
        <v>50</v>
      </c>
      <c r="BK308" s="13" t="s">
        <v>50</v>
      </c>
      <c r="BL308" s="13" t="s">
        <v>50</v>
      </c>
      <c r="BM308" s="13" t="s">
        <v>50</v>
      </c>
      <c r="BN308" s="13" t="s">
        <v>50</v>
      </c>
      <c r="BO308" s="13" t="s">
        <v>50</v>
      </c>
      <c r="BP308" s="13" t="s">
        <v>50</v>
      </c>
      <c r="BQ308" s="13" t="s">
        <v>50</v>
      </c>
      <c r="BR308" s="13" t="s">
        <v>50</v>
      </c>
      <c r="BS308" s="13" t="s">
        <v>50</v>
      </c>
      <c r="BT308" s="13" t="s">
        <v>50</v>
      </c>
      <c r="BU308" s="13" t="s">
        <v>3877</v>
      </c>
      <c r="BV308" s="13" t="s">
        <v>50</v>
      </c>
      <c r="BW308" s="13" t="s">
        <v>50</v>
      </c>
      <c r="BX308" s="13" t="s">
        <v>50</v>
      </c>
      <c r="BY308" s="13" t="s">
        <v>50</v>
      </c>
      <c r="BZ308" s="13" t="s">
        <v>50</v>
      </c>
      <c r="CA308" s="13" t="s">
        <v>50</v>
      </c>
      <c r="CB308" s="13" t="s">
        <v>50</v>
      </c>
      <c r="CC308" s="13" t="s">
        <v>50</v>
      </c>
      <c r="CD308" s="13" t="s">
        <v>50</v>
      </c>
      <c r="CE308" s="13" t="s">
        <v>50</v>
      </c>
      <c r="CF308" s="13" t="s">
        <v>50</v>
      </c>
      <c r="CG308" s="13" t="s">
        <v>50</v>
      </c>
      <c r="CH308" s="13" t="s">
        <v>50</v>
      </c>
      <c r="CI308" s="13" t="s">
        <v>50</v>
      </c>
      <c r="CJ308" s="13" t="s">
        <v>50</v>
      </c>
      <c r="CK308" s="13" t="s">
        <v>50</v>
      </c>
      <c r="CL308" s="13" t="s">
        <v>50</v>
      </c>
      <c r="CM308" s="13" t="s">
        <v>50</v>
      </c>
      <c r="CN308" s="13" t="s">
        <v>3896</v>
      </c>
      <c r="CO308" s="13" t="s">
        <v>50</v>
      </c>
      <c r="CP308" s="13" t="s">
        <v>50</v>
      </c>
      <c r="CQ308" s="13" t="s">
        <v>50</v>
      </c>
      <c r="CR308" s="13" t="s">
        <v>50</v>
      </c>
      <c r="CS308" s="13" t="s">
        <v>50</v>
      </c>
      <c r="CT308" s="13" t="s">
        <v>50</v>
      </c>
      <c r="CU308" s="13" t="s">
        <v>50</v>
      </c>
      <c r="CV308" s="13" t="s">
        <v>50</v>
      </c>
      <c r="CW308" s="13" t="s">
        <v>3906</v>
      </c>
      <c r="CX308" s="13" t="s">
        <v>3908</v>
      </c>
      <c r="CY308" s="13" t="s">
        <v>3910</v>
      </c>
      <c r="CZ308" s="13" t="s">
        <v>3914</v>
      </c>
      <c r="DA308" s="13" t="s">
        <v>50</v>
      </c>
      <c r="DB308" s="13" t="s">
        <v>50</v>
      </c>
      <c r="DC308" s="13" t="s">
        <v>50</v>
      </c>
      <c r="DD308" s="13" t="s">
        <v>50</v>
      </c>
      <c r="DE308" s="13" t="s">
        <v>50</v>
      </c>
      <c r="DF308" s="13" t="s">
        <v>50</v>
      </c>
      <c r="DG308" s="13" t="s">
        <v>50</v>
      </c>
      <c r="DH308" s="13" t="s">
        <v>3907</v>
      </c>
      <c r="DI308" s="13" t="s">
        <v>50</v>
      </c>
      <c r="DJ308" s="13" t="s">
        <v>50</v>
      </c>
      <c r="DK308" s="13" t="s">
        <v>3933</v>
      </c>
      <c r="DL308" s="13" t="s">
        <v>50</v>
      </c>
      <c r="DM308" s="13" t="s">
        <v>50</v>
      </c>
      <c r="DN308" s="13" t="s">
        <v>50</v>
      </c>
      <c r="DO308" s="13" t="s">
        <v>50</v>
      </c>
      <c r="DP308" s="13" t="s">
        <v>3938</v>
      </c>
      <c r="DQ308" s="13" t="s">
        <v>50</v>
      </c>
      <c r="DR308" s="13" t="s">
        <v>50</v>
      </c>
      <c r="DS308" s="13" t="s">
        <v>50</v>
      </c>
      <c r="DT308" s="13" t="s">
        <v>50</v>
      </c>
      <c r="DU308" s="13" t="s">
        <v>50</v>
      </c>
      <c r="DV308" s="13" t="s">
        <v>50</v>
      </c>
      <c r="DW308" s="13" t="s">
        <v>50</v>
      </c>
      <c r="DX308" s="13" t="s">
        <v>50</v>
      </c>
      <c r="DY308" s="13" t="s">
        <v>3944</v>
      </c>
      <c r="DZ308" s="13" t="s">
        <v>3948</v>
      </c>
      <c r="EA308" s="13" t="s">
        <v>50</v>
      </c>
      <c r="EB308" s="13" t="s">
        <v>50</v>
      </c>
      <c r="EC308" s="13" t="s">
        <v>50</v>
      </c>
      <c r="ED308" s="13" t="s">
        <v>50</v>
      </c>
      <c r="EE308" s="13" t="s">
        <v>50</v>
      </c>
      <c r="EF308" s="36" t="s">
        <v>4229</v>
      </c>
      <c r="EG308" s="13" t="s">
        <v>4229</v>
      </c>
      <c r="EH308" s="13" t="s">
        <v>50</v>
      </c>
      <c r="EI308" s="13" t="s">
        <v>50</v>
      </c>
      <c r="EJ308" s="13" t="s">
        <v>50</v>
      </c>
      <c r="EK308" s="13" t="s">
        <v>50</v>
      </c>
      <c r="EL308" s="99"/>
      <c r="EM308" s="99"/>
    </row>
    <row r="309" spans="1:143" s="104" customFormat="1" ht="15" x14ac:dyDescent="0.25">
      <c r="A309" s="152"/>
      <c r="B309" s="97"/>
      <c r="C309" s="97"/>
      <c r="D309" s="97"/>
      <c r="E309" s="97"/>
      <c r="F309" s="97"/>
      <c r="G309" s="153" t="s">
        <v>619</v>
      </c>
      <c r="H309" s="103"/>
      <c r="I309" s="103"/>
      <c r="O309" s="105"/>
      <c r="EL309" s="99"/>
      <c r="EM309" s="99"/>
    </row>
    <row r="310" spans="1:143" s="13" customFormat="1" ht="15" x14ac:dyDescent="0.25">
      <c r="A310" s="30" t="s">
        <v>620</v>
      </c>
      <c r="B310" s="97" t="s">
        <v>2514</v>
      </c>
      <c r="C310" s="98"/>
      <c r="D310" s="98">
        <v>4</v>
      </c>
      <c r="E310" s="98"/>
      <c r="F310" s="98"/>
      <c r="G310" s="93" t="s">
        <v>2543</v>
      </c>
      <c r="H310" s="14" t="s">
        <v>5</v>
      </c>
      <c r="I310" s="14" t="s">
        <v>577</v>
      </c>
      <c r="J310" s="13" t="s">
        <v>50</v>
      </c>
      <c r="K310" s="13" t="s">
        <v>50</v>
      </c>
      <c r="L310" s="13" t="s">
        <v>50</v>
      </c>
      <c r="M310" s="13" t="s">
        <v>50</v>
      </c>
      <c r="N310" s="13" t="s">
        <v>50</v>
      </c>
      <c r="O310" s="47" t="s">
        <v>50</v>
      </c>
      <c r="P310" s="13" t="s">
        <v>50</v>
      </c>
      <c r="Q310" s="13" t="s">
        <v>50</v>
      </c>
      <c r="R310" s="13" t="s">
        <v>50</v>
      </c>
      <c r="S310" s="13" t="s">
        <v>50</v>
      </c>
      <c r="T310" s="13" t="s">
        <v>50</v>
      </c>
      <c r="U310" s="13" t="s">
        <v>50</v>
      </c>
      <c r="V310" s="13" t="s">
        <v>50</v>
      </c>
      <c r="W310" s="13" t="s">
        <v>50</v>
      </c>
      <c r="X310" s="13" t="s">
        <v>50</v>
      </c>
      <c r="Y310" s="13" t="s">
        <v>50</v>
      </c>
      <c r="Z310" s="13" t="s">
        <v>50</v>
      </c>
      <c r="AA310" s="13" t="s">
        <v>50</v>
      </c>
      <c r="AB310" s="13" t="s">
        <v>50</v>
      </c>
      <c r="AC310" s="13" t="s">
        <v>50</v>
      </c>
      <c r="AD310" s="13" t="s">
        <v>50</v>
      </c>
      <c r="AE310" s="13" t="s">
        <v>50</v>
      </c>
      <c r="AF310" s="13" t="s">
        <v>50</v>
      </c>
      <c r="AG310" s="13" t="s">
        <v>50</v>
      </c>
      <c r="AH310" s="13" t="s">
        <v>50</v>
      </c>
      <c r="AI310" s="13" t="s">
        <v>50</v>
      </c>
      <c r="AJ310" s="13" t="s">
        <v>50</v>
      </c>
      <c r="AK310" s="13" t="s">
        <v>50</v>
      </c>
      <c r="AL310" s="13" t="s">
        <v>50</v>
      </c>
      <c r="AM310" s="13" t="s">
        <v>50</v>
      </c>
      <c r="AN310" s="13" t="s">
        <v>50</v>
      </c>
      <c r="AO310" s="13" t="s">
        <v>50</v>
      </c>
      <c r="AP310" s="13" t="s">
        <v>50</v>
      </c>
      <c r="AQ310" s="13" t="s">
        <v>50</v>
      </c>
      <c r="AR310" s="13" t="s">
        <v>50</v>
      </c>
      <c r="AS310" s="13" t="s">
        <v>50</v>
      </c>
      <c r="AT310" s="13" t="s">
        <v>50</v>
      </c>
      <c r="AU310" s="13" t="s">
        <v>50</v>
      </c>
      <c r="AV310" s="13" t="s">
        <v>50</v>
      </c>
      <c r="AW310" s="13" t="s">
        <v>50</v>
      </c>
      <c r="AX310" s="13" t="s">
        <v>50</v>
      </c>
      <c r="AY310" s="13" t="s">
        <v>50</v>
      </c>
      <c r="AZ310" s="13" t="s">
        <v>50</v>
      </c>
      <c r="BA310" s="13" t="s">
        <v>50</v>
      </c>
      <c r="BB310" s="13" t="s">
        <v>50</v>
      </c>
      <c r="BC310" s="13" t="s">
        <v>50</v>
      </c>
      <c r="BD310" s="13" t="s">
        <v>50</v>
      </c>
      <c r="BE310" s="13" t="s">
        <v>50</v>
      </c>
      <c r="BF310" s="13" t="s">
        <v>50</v>
      </c>
      <c r="BG310" s="13" t="s">
        <v>50</v>
      </c>
      <c r="BH310" s="13" t="s">
        <v>50</v>
      </c>
      <c r="BI310" s="13" t="s">
        <v>50</v>
      </c>
      <c r="BJ310" s="13" t="s">
        <v>50</v>
      </c>
      <c r="BK310" s="13" t="s">
        <v>50</v>
      </c>
      <c r="BL310" s="13" t="s">
        <v>50</v>
      </c>
      <c r="BM310" s="13" t="s">
        <v>50</v>
      </c>
      <c r="BN310" s="13" t="s">
        <v>50</v>
      </c>
      <c r="BO310" s="13" t="s">
        <v>50</v>
      </c>
      <c r="BP310" s="13" t="s">
        <v>50</v>
      </c>
      <c r="BQ310" s="13" t="s">
        <v>50</v>
      </c>
      <c r="BR310" s="13" t="s">
        <v>50</v>
      </c>
      <c r="BS310" s="13" t="s">
        <v>50</v>
      </c>
      <c r="BT310" s="13" t="s">
        <v>50</v>
      </c>
      <c r="BU310" s="13" t="s">
        <v>50</v>
      </c>
      <c r="BV310" s="13" t="s">
        <v>50</v>
      </c>
      <c r="BW310" s="13" t="s">
        <v>50</v>
      </c>
      <c r="BX310" s="13" t="s">
        <v>50</v>
      </c>
      <c r="BY310" s="13" t="s">
        <v>50</v>
      </c>
      <c r="BZ310" s="13" t="s">
        <v>50</v>
      </c>
      <c r="CA310" s="13" t="s">
        <v>50</v>
      </c>
      <c r="CB310" s="13" t="s">
        <v>50</v>
      </c>
      <c r="CC310" s="13" t="s">
        <v>50</v>
      </c>
      <c r="CD310" s="13" t="s">
        <v>50</v>
      </c>
      <c r="CE310" s="13" t="s">
        <v>50</v>
      </c>
      <c r="CF310" s="13" t="s">
        <v>50</v>
      </c>
      <c r="CG310" s="13" t="s">
        <v>50</v>
      </c>
      <c r="CH310" s="13" t="s">
        <v>50</v>
      </c>
      <c r="CI310" s="13" t="s">
        <v>50</v>
      </c>
      <c r="CJ310" s="13" t="s">
        <v>50</v>
      </c>
      <c r="CK310" s="13" t="s">
        <v>50</v>
      </c>
      <c r="CL310" s="13" t="s">
        <v>50</v>
      </c>
      <c r="CM310" s="13" t="s">
        <v>50</v>
      </c>
      <c r="CN310" s="13" t="s">
        <v>50</v>
      </c>
      <c r="CO310" s="13" t="s">
        <v>50</v>
      </c>
      <c r="CP310" s="13" t="s">
        <v>50</v>
      </c>
      <c r="CQ310" s="13" t="s">
        <v>50</v>
      </c>
      <c r="CR310" s="13" t="s">
        <v>50</v>
      </c>
      <c r="CS310" s="13" t="s">
        <v>50</v>
      </c>
      <c r="CT310" s="13" t="s">
        <v>50</v>
      </c>
      <c r="CU310" s="13" t="s">
        <v>50</v>
      </c>
      <c r="CV310" s="13" t="s">
        <v>50</v>
      </c>
      <c r="CW310" s="13" t="s">
        <v>50</v>
      </c>
      <c r="CX310" s="13" t="s">
        <v>50</v>
      </c>
      <c r="CY310" s="13" t="s">
        <v>50</v>
      </c>
      <c r="CZ310" s="13" t="s">
        <v>50</v>
      </c>
      <c r="DA310" s="13" t="s">
        <v>50</v>
      </c>
      <c r="DB310" s="13" t="s">
        <v>50</v>
      </c>
      <c r="DC310" s="13" t="s">
        <v>50</v>
      </c>
      <c r="DD310" s="13" t="s">
        <v>50</v>
      </c>
      <c r="DE310" s="13" t="s">
        <v>50</v>
      </c>
      <c r="DF310" s="13" t="s">
        <v>50</v>
      </c>
      <c r="DG310" s="13" t="s">
        <v>50</v>
      </c>
      <c r="DH310" s="13" t="s">
        <v>50</v>
      </c>
      <c r="DI310" s="13" t="s">
        <v>50</v>
      </c>
      <c r="DJ310" s="13" t="s">
        <v>50</v>
      </c>
      <c r="DK310" s="13" t="s">
        <v>50</v>
      </c>
      <c r="DL310" s="13" t="s">
        <v>50</v>
      </c>
      <c r="DM310" s="13" t="s">
        <v>50</v>
      </c>
      <c r="DN310" s="13" t="s">
        <v>50</v>
      </c>
      <c r="DO310" s="13" t="s">
        <v>50</v>
      </c>
      <c r="DP310" s="13" t="s">
        <v>50</v>
      </c>
      <c r="DQ310" s="13" t="s">
        <v>50</v>
      </c>
      <c r="DR310" s="13" t="s">
        <v>50</v>
      </c>
      <c r="DS310" s="13" t="s">
        <v>50</v>
      </c>
      <c r="DT310" s="13" t="s">
        <v>50</v>
      </c>
      <c r="DU310" s="13" t="s">
        <v>50</v>
      </c>
      <c r="DV310" s="13" t="s">
        <v>50</v>
      </c>
      <c r="DW310" s="13" t="s">
        <v>50</v>
      </c>
      <c r="DX310" s="13" t="s">
        <v>50</v>
      </c>
      <c r="DY310" s="13" t="s">
        <v>50</v>
      </c>
      <c r="DZ310" s="13" t="s">
        <v>50</v>
      </c>
      <c r="EA310" s="13" t="s">
        <v>50</v>
      </c>
      <c r="EB310" s="13" t="s">
        <v>50</v>
      </c>
      <c r="EC310" s="13" t="s">
        <v>50</v>
      </c>
      <c r="ED310" s="13" t="s">
        <v>50</v>
      </c>
      <c r="EE310" s="13" t="s">
        <v>50</v>
      </c>
      <c r="EF310" s="13" t="s">
        <v>50</v>
      </c>
      <c r="EG310" s="13" t="s">
        <v>50</v>
      </c>
      <c r="EH310" s="13" t="s">
        <v>50</v>
      </c>
      <c r="EI310" s="13" t="s">
        <v>50</v>
      </c>
      <c r="EJ310" s="13" t="s">
        <v>50</v>
      </c>
      <c r="EK310" s="13" t="s">
        <v>50</v>
      </c>
      <c r="EL310" s="99"/>
      <c r="EM310" s="99"/>
    </row>
    <row r="311" spans="1:143" s="13" customFormat="1" ht="15" x14ac:dyDescent="0.25">
      <c r="A311" s="30" t="s">
        <v>621</v>
      </c>
      <c r="B311" s="97" t="s">
        <v>2515</v>
      </c>
      <c r="C311" s="98"/>
      <c r="D311" s="98">
        <v>4</v>
      </c>
      <c r="E311" s="98"/>
      <c r="F311" s="98"/>
      <c r="G311" s="93" t="s">
        <v>423</v>
      </c>
      <c r="H311" s="14" t="s">
        <v>5</v>
      </c>
      <c r="I311" s="14" t="s">
        <v>577</v>
      </c>
      <c r="J311" s="13" t="s">
        <v>50</v>
      </c>
      <c r="K311" s="13" t="s">
        <v>50</v>
      </c>
      <c r="L311" s="13" t="s">
        <v>50</v>
      </c>
      <c r="M311" s="13" t="s">
        <v>50</v>
      </c>
      <c r="N311" s="13" t="s">
        <v>50</v>
      </c>
      <c r="O311" s="47" t="s">
        <v>50</v>
      </c>
      <c r="P311" s="13" t="s">
        <v>50</v>
      </c>
      <c r="Q311" s="13" t="s">
        <v>50</v>
      </c>
      <c r="R311" s="13" t="s">
        <v>50</v>
      </c>
      <c r="S311" s="13" t="s">
        <v>50</v>
      </c>
      <c r="T311" s="13" t="s">
        <v>50</v>
      </c>
      <c r="U311" s="13" t="s">
        <v>50</v>
      </c>
      <c r="V311" s="13" t="s">
        <v>50</v>
      </c>
      <c r="W311" s="13" t="s">
        <v>50</v>
      </c>
      <c r="X311" s="13" t="s">
        <v>50</v>
      </c>
      <c r="Y311" s="13" t="s">
        <v>50</v>
      </c>
      <c r="Z311" s="13" t="s">
        <v>50</v>
      </c>
      <c r="AA311" s="13" t="s">
        <v>50</v>
      </c>
      <c r="AB311" s="13" t="s">
        <v>50</v>
      </c>
      <c r="AC311" s="13" t="s">
        <v>50</v>
      </c>
      <c r="AD311" s="13" t="s">
        <v>50</v>
      </c>
      <c r="AE311" s="13" t="s">
        <v>50</v>
      </c>
      <c r="AF311" s="13" t="s">
        <v>50</v>
      </c>
      <c r="AG311" s="13" t="s">
        <v>50</v>
      </c>
      <c r="AH311" s="13" t="s">
        <v>50</v>
      </c>
      <c r="AI311" s="13" t="s">
        <v>50</v>
      </c>
      <c r="AJ311" s="13" t="s">
        <v>50</v>
      </c>
      <c r="AK311" s="13" t="s">
        <v>50</v>
      </c>
      <c r="AL311" s="13" t="s">
        <v>50</v>
      </c>
      <c r="AM311" s="13" t="s">
        <v>50</v>
      </c>
      <c r="AN311" s="13" t="s">
        <v>50</v>
      </c>
      <c r="AO311" s="13" t="s">
        <v>50</v>
      </c>
      <c r="AP311" s="13" t="s">
        <v>50</v>
      </c>
      <c r="AQ311" s="13" t="s">
        <v>50</v>
      </c>
      <c r="AR311" s="13" t="s">
        <v>50</v>
      </c>
      <c r="AS311" s="13" t="s">
        <v>50</v>
      </c>
      <c r="AT311" s="13" t="s">
        <v>50</v>
      </c>
      <c r="AU311" s="13" t="s">
        <v>50</v>
      </c>
      <c r="AV311" s="13" t="s">
        <v>50</v>
      </c>
      <c r="AW311" s="13" t="s">
        <v>50</v>
      </c>
      <c r="AX311" s="13" t="s">
        <v>50</v>
      </c>
      <c r="AY311" s="13" t="s">
        <v>50</v>
      </c>
      <c r="AZ311" s="13" t="s">
        <v>50</v>
      </c>
      <c r="BA311" s="13" t="s">
        <v>50</v>
      </c>
      <c r="BB311" s="13" t="s">
        <v>50</v>
      </c>
      <c r="BC311" s="13" t="s">
        <v>50</v>
      </c>
      <c r="BD311" s="13" t="s">
        <v>50</v>
      </c>
      <c r="BE311" s="13" t="s">
        <v>50</v>
      </c>
      <c r="BF311" s="13" t="s">
        <v>50</v>
      </c>
      <c r="BG311" s="13" t="s">
        <v>50</v>
      </c>
      <c r="BH311" s="13" t="s">
        <v>50</v>
      </c>
      <c r="BI311" s="13" t="s">
        <v>50</v>
      </c>
      <c r="BJ311" s="13" t="s">
        <v>50</v>
      </c>
      <c r="BK311" s="13" t="s">
        <v>50</v>
      </c>
      <c r="BL311" s="13" t="s">
        <v>50</v>
      </c>
      <c r="BM311" s="13" t="s">
        <v>50</v>
      </c>
      <c r="BN311" s="13" t="s">
        <v>50</v>
      </c>
      <c r="BO311" s="13" t="s">
        <v>50</v>
      </c>
      <c r="BP311" s="13" t="s">
        <v>50</v>
      </c>
      <c r="BQ311" s="13" t="s">
        <v>50</v>
      </c>
      <c r="BR311" s="13" t="s">
        <v>50</v>
      </c>
      <c r="BS311" s="13" t="s">
        <v>50</v>
      </c>
      <c r="BT311" s="13" t="s">
        <v>50</v>
      </c>
      <c r="BU311" s="13" t="s">
        <v>50</v>
      </c>
      <c r="BV311" s="13" t="s">
        <v>50</v>
      </c>
      <c r="BW311" s="13" t="s">
        <v>50</v>
      </c>
      <c r="BX311" s="13" t="s">
        <v>50</v>
      </c>
      <c r="BY311" s="13" t="s">
        <v>50</v>
      </c>
      <c r="BZ311" s="13" t="s">
        <v>50</v>
      </c>
      <c r="CA311" s="13" t="s">
        <v>50</v>
      </c>
      <c r="CB311" s="13" t="s">
        <v>50</v>
      </c>
      <c r="CC311" s="13" t="s">
        <v>50</v>
      </c>
      <c r="CD311" s="13" t="s">
        <v>50</v>
      </c>
      <c r="CE311" s="13" t="s">
        <v>50</v>
      </c>
      <c r="CF311" s="13" t="s">
        <v>50</v>
      </c>
      <c r="CG311" s="13" t="s">
        <v>50</v>
      </c>
      <c r="CH311" s="13" t="s">
        <v>50</v>
      </c>
      <c r="CI311" s="13" t="s">
        <v>50</v>
      </c>
      <c r="CJ311" s="13" t="s">
        <v>50</v>
      </c>
      <c r="CK311" s="13" t="s">
        <v>50</v>
      </c>
      <c r="CL311" s="13" t="s">
        <v>50</v>
      </c>
      <c r="CM311" s="13" t="s">
        <v>50</v>
      </c>
      <c r="CN311" s="13" t="s">
        <v>50</v>
      </c>
      <c r="CO311" s="13" t="s">
        <v>50</v>
      </c>
      <c r="CP311" s="13" t="s">
        <v>50</v>
      </c>
      <c r="CQ311" s="13" t="s">
        <v>50</v>
      </c>
      <c r="CR311" s="13" t="s">
        <v>50</v>
      </c>
      <c r="CS311" s="13" t="s">
        <v>50</v>
      </c>
      <c r="CT311" s="13" t="s">
        <v>50</v>
      </c>
      <c r="CU311" s="13" t="s">
        <v>50</v>
      </c>
      <c r="CV311" s="13" t="s">
        <v>50</v>
      </c>
      <c r="CW311" s="13" t="s">
        <v>50</v>
      </c>
      <c r="CX311" s="13" t="s">
        <v>50</v>
      </c>
      <c r="CY311" s="13" t="s">
        <v>50</v>
      </c>
      <c r="CZ311" s="13" t="s">
        <v>50</v>
      </c>
      <c r="DA311" s="13" t="s">
        <v>50</v>
      </c>
      <c r="DB311" s="13" t="s">
        <v>50</v>
      </c>
      <c r="DC311" s="13" t="s">
        <v>50</v>
      </c>
      <c r="DD311" s="13" t="s">
        <v>50</v>
      </c>
      <c r="DE311" s="13" t="s">
        <v>50</v>
      </c>
      <c r="DF311" s="13" t="s">
        <v>50</v>
      </c>
      <c r="DG311" s="13" t="s">
        <v>50</v>
      </c>
      <c r="DH311" s="13" t="s">
        <v>50</v>
      </c>
      <c r="DI311" s="13" t="s">
        <v>50</v>
      </c>
      <c r="DJ311" s="13" t="s">
        <v>50</v>
      </c>
      <c r="DK311" s="13" t="s">
        <v>50</v>
      </c>
      <c r="DL311" s="13" t="s">
        <v>50</v>
      </c>
      <c r="DM311" s="13" t="s">
        <v>50</v>
      </c>
      <c r="DN311" s="13" t="s">
        <v>50</v>
      </c>
      <c r="DO311" s="13" t="s">
        <v>50</v>
      </c>
      <c r="DP311" s="13" t="s">
        <v>50</v>
      </c>
      <c r="DQ311" s="13" t="s">
        <v>50</v>
      </c>
      <c r="DR311" s="13" t="s">
        <v>50</v>
      </c>
      <c r="DS311" s="13" t="s">
        <v>50</v>
      </c>
      <c r="DT311" s="13" t="s">
        <v>50</v>
      </c>
      <c r="DU311" s="13" t="s">
        <v>50</v>
      </c>
      <c r="DV311" s="13" t="s">
        <v>50</v>
      </c>
      <c r="DW311" s="13" t="s">
        <v>50</v>
      </c>
      <c r="DX311" s="13" t="s">
        <v>50</v>
      </c>
      <c r="DY311" s="13" t="s">
        <v>50</v>
      </c>
      <c r="DZ311" s="13" t="s">
        <v>50</v>
      </c>
      <c r="EA311" s="13" t="s">
        <v>50</v>
      </c>
      <c r="EB311" s="13" t="s">
        <v>50</v>
      </c>
      <c r="EC311" s="13" t="s">
        <v>50</v>
      </c>
      <c r="ED311" s="13" t="s">
        <v>50</v>
      </c>
      <c r="EE311" s="13" t="s">
        <v>50</v>
      </c>
      <c r="EF311" s="13" t="s">
        <v>50</v>
      </c>
      <c r="EG311" s="13" t="s">
        <v>50</v>
      </c>
      <c r="EH311" s="13" t="s">
        <v>50</v>
      </c>
      <c r="EI311" s="13" t="s">
        <v>50</v>
      </c>
      <c r="EJ311" s="13" t="s">
        <v>50</v>
      </c>
      <c r="EK311" s="13" t="s">
        <v>50</v>
      </c>
      <c r="EL311" s="99"/>
      <c r="EM311" s="99"/>
    </row>
    <row r="312" spans="1:143" s="13" customFormat="1" ht="15" x14ac:dyDescent="0.25">
      <c r="A312" s="30" t="s">
        <v>622</v>
      </c>
      <c r="B312" s="97" t="s">
        <v>2516</v>
      </c>
      <c r="C312" s="98"/>
      <c r="D312" s="98">
        <v>4</v>
      </c>
      <c r="E312" s="98"/>
      <c r="F312" s="98"/>
      <c r="G312" s="93" t="s">
        <v>422</v>
      </c>
      <c r="H312" s="14" t="s">
        <v>5</v>
      </c>
      <c r="I312" s="14" t="s">
        <v>577</v>
      </c>
      <c r="J312" s="13" t="s">
        <v>50</v>
      </c>
      <c r="K312" s="13" t="s">
        <v>50</v>
      </c>
      <c r="L312" s="13" t="s">
        <v>50</v>
      </c>
      <c r="M312" s="13" t="s">
        <v>50</v>
      </c>
      <c r="N312" s="13" t="s">
        <v>50</v>
      </c>
      <c r="O312" s="47" t="s">
        <v>50</v>
      </c>
      <c r="P312" s="13" t="s">
        <v>50</v>
      </c>
      <c r="Q312" s="13" t="s">
        <v>50</v>
      </c>
      <c r="R312" s="13" t="s">
        <v>50</v>
      </c>
      <c r="S312" s="13" t="s">
        <v>50</v>
      </c>
      <c r="T312" s="13" t="s">
        <v>50</v>
      </c>
      <c r="U312" s="13" t="s">
        <v>50</v>
      </c>
      <c r="V312" s="13" t="s">
        <v>50</v>
      </c>
      <c r="W312" s="13" t="s">
        <v>50</v>
      </c>
      <c r="X312" s="13" t="s">
        <v>50</v>
      </c>
      <c r="Y312" s="13" t="s">
        <v>50</v>
      </c>
      <c r="Z312" s="13" t="s">
        <v>50</v>
      </c>
      <c r="AA312" s="13" t="s">
        <v>50</v>
      </c>
      <c r="AB312" s="13" t="s">
        <v>50</v>
      </c>
      <c r="AC312" s="13" t="s">
        <v>50</v>
      </c>
      <c r="AD312" s="13" t="s">
        <v>50</v>
      </c>
      <c r="AE312" s="13" t="s">
        <v>50</v>
      </c>
      <c r="AF312" s="13" t="s">
        <v>50</v>
      </c>
      <c r="AG312" s="13" t="s">
        <v>50</v>
      </c>
      <c r="AH312" s="13" t="s">
        <v>50</v>
      </c>
      <c r="AI312" s="13" t="s">
        <v>50</v>
      </c>
      <c r="AJ312" s="13" t="s">
        <v>50</v>
      </c>
      <c r="AK312" s="13" t="s">
        <v>50</v>
      </c>
      <c r="AL312" s="13" t="s">
        <v>50</v>
      </c>
      <c r="AM312" s="13" t="s">
        <v>50</v>
      </c>
      <c r="AN312" s="13" t="s">
        <v>50</v>
      </c>
      <c r="AO312" s="13" t="s">
        <v>50</v>
      </c>
      <c r="AP312" s="13" t="s">
        <v>50</v>
      </c>
      <c r="AQ312" s="13" t="s">
        <v>50</v>
      </c>
      <c r="AR312" s="13" t="s">
        <v>50</v>
      </c>
      <c r="AS312" s="13" t="s">
        <v>50</v>
      </c>
      <c r="AT312" s="13" t="s">
        <v>50</v>
      </c>
      <c r="AU312" s="13" t="s">
        <v>50</v>
      </c>
      <c r="AV312" s="13" t="s">
        <v>50</v>
      </c>
      <c r="AW312" s="13" t="s">
        <v>50</v>
      </c>
      <c r="AX312" s="13" t="s">
        <v>50</v>
      </c>
      <c r="AY312" s="13" t="s">
        <v>50</v>
      </c>
      <c r="AZ312" s="13" t="s">
        <v>50</v>
      </c>
      <c r="BA312" s="13" t="s">
        <v>50</v>
      </c>
      <c r="BB312" s="13" t="s">
        <v>50</v>
      </c>
      <c r="BC312" s="13" t="s">
        <v>50</v>
      </c>
      <c r="BD312" s="13" t="s">
        <v>50</v>
      </c>
      <c r="BE312" s="13" t="s">
        <v>50</v>
      </c>
      <c r="BF312" s="13" t="s">
        <v>50</v>
      </c>
      <c r="BG312" s="13" t="s">
        <v>50</v>
      </c>
      <c r="BH312" s="13" t="s">
        <v>50</v>
      </c>
      <c r="BI312" s="13" t="s">
        <v>50</v>
      </c>
      <c r="BJ312" s="13" t="s">
        <v>50</v>
      </c>
      <c r="BK312" s="13" t="s">
        <v>50</v>
      </c>
      <c r="BL312" s="13" t="s">
        <v>50</v>
      </c>
      <c r="BM312" s="13" t="s">
        <v>50</v>
      </c>
      <c r="BN312" s="13" t="s">
        <v>50</v>
      </c>
      <c r="BO312" s="13" t="s">
        <v>50</v>
      </c>
      <c r="BP312" s="13" t="s">
        <v>50</v>
      </c>
      <c r="BQ312" s="13" t="s">
        <v>50</v>
      </c>
      <c r="BR312" s="13" t="s">
        <v>50</v>
      </c>
      <c r="BS312" s="13" t="s">
        <v>50</v>
      </c>
      <c r="BT312" s="13" t="s">
        <v>50</v>
      </c>
      <c r="BU312" s="13" t="s">
        <v>50</v>
      </c>
      <c r="BV312" s="13" t="s">
        <v>50</v>
      </c>
      <c r="BW312" s="13" t="s">
        <v>50</v>
      </c>
      <c r="BX312" s="13" t="s">
        <v>50</v>
      </c>
      <c r="BY312" s="13" t="s">
        <v>50</v>
      </c>
      <c r="BZ312" s="13" t="s">
        <v>50</v>
      </c>
      <c r="CA312" s="13" t="s">
        <v>50</v>
      </c>
      <c r="CB312" s="13" t="s">
        <v>50</v>
      </c>
      <c r="CC312" s="13" t="s">
        <v>50</v>
      </c>
      <c r="CD312" s="13" t="s">
        <v>50</v>
      </c>
      <c r="CE312" s="13" t="s">
        <v>50</v>
      </c>
      <c r="CF312" s="13" t="s">
        <v>50</v>
      </c>
      <c r="CG312" s="13" t="s">
        <v>50</v>
      </c>
      <c r="CH312" s="13" t="s">
        <v>50</v>
      </c>
      <c r="CI312" s="13" t="s">
        <v>50</v>
      </c>
      <c r="CJ312" s="13" t="s">
        <v>50</v>
      </c>
      <c r="CK312" s="13" t="s">
        <v>50</v>
      </c>
      <c r="CL312" s="13" t="s">
        <v>50</v>
      </c>
      <c r="CM312" s="13" t="s">
        <v>50</v>
      </c>
      <c r="CN312" s="13" t="s">
        <v>50</v>
      </c>
      <c r="CO312" s="13" t="s">
        <v>50</v>
      </c>
      <c r="CP312" s="13" t="s">
        <v>50</v>
      </c>
      <c r="CQ312" s="13" t="s">
        <v>50</v>
      </c>
      <c r="CR312" s="13" t="s">
        <v>50</v>
      </c>
      <c r="CS312" s="13" t="s">
        <v>50</v>
      </c>
      <c r="CT312" s="13" t="s">
        <v>50</v>
      </c>
      <c r="CU312" s="13" t="s">
        <v>50</v>
      </c>
      <c r="CV312" s="13" t="s">
        <v>50</v>
      </c>
      <c r="CW312" s="13" t="s">
        <v>50</v>
      </c>
      <c r="CX312" s="13" t="s">
        <v>50</v>
      </c>
      <c r="CY312" s="13" t="s">
        <v>50</v>
      </c>
      <c r="CZ312" s="13" t="s">
        <v>50</v>
      </c>
      <c r="DA312" s="13" t="s">
        <v>50</v>
      </c>
      <c r="DB312" s="13" t="s">
        <v>50</v>
      </c>
      <c r="DC312" s="13" t="s">
        <v>50</v>
      </c>
      <c r="DD312" s="13" t="s">
        <v>50</v>
      </c>
      <c r="DE312" s="13" t="s">
        <v>50</v>
      </c>
      <c r="DF312" s="13" t="s">
        <v>50</v>
      </c>
      <c r="DG312" s="13" t="s">
        <v>50</v>
      </c>
      <c r="DH312" s="13" t="s">
        <v>50</v>
      </c>
      <c r="DI312" s="13" t="s">
        <v>50</v>
      </c>
      <c r="DJ312" s="13" t="s">
        <v>50</v>
      </c>
      <c r="DK312" s="13" t="s">
        <v>50</v>
      </c>
      <c r="DL312" s="13" t="s">
        <v>50</v>
      </c>
      <c r="DM312" s="13" t="s">
        <v>50</v>
      </c>
      <c r="DN312" s="13" t="s">
        <v>50</v>
      </c>
      <c r="DO312" s="13" t="s">
        <v>50</v>
      </c>
      <c r="DP312" s="13" t="s">
        <v>50</v>
      </c>
      <c r="DQ312" s="13" t="s">
        <v>50</v>
      </c>
      <c r="DR312" s="13" t="s">
        <v>50</v>
      </c>
      <c r="DS312" s="13" t="s">
        <v>50</v>
      </c>
      <c r="DT312" s="13" t="s">
        <v>50</v>
      </c>
      <c r="DU312" s="13" t="s">
        <v>50</v>
      </c>
      <c r="DV312" s="13" t="s">
        <v>50</v>
      </c>
      <c r="DW312" s="13" t="s">
        <v>50</v>
      </c>
      <c r="DX312" s="13" t="s">
        <v>50</v>
      </c>
      <c r="DY312" s="13" t="s">
        <v>50</v>
      </c>
      <c r="DZ312" s="13" t="s">
        <v>50</v>
      </c>
      <c r="EA312" s="13" t="s">
        <v>50</v>
      </c>
      <c r="EB312" s="13" t="s">
        <v>50</v>
      </c>
      <c r="EC312" s="13" t="s">
        <v>50</v>
      </c>
      <c r="ED312" s="13" t="s">
        <v>50</v>
      </c>
      <c r="EE312" s="13" t="s">
        <v>50</v>
      </c>
      <c r="EF312" s="13" t="s">
        <v>50</v>
      </c>
      <c r="EG312" s="13" t="s">
        <v>50</v>
      </c>
      <c r="EH312" s="13" t="s">
        <v>50</v>
      </c>
      <c r="EI312" s="13" t="s">
        <v>50</v>
      </c>
      <c r="EJ312" s="13" t="s">
        <v>50</v>
      </c>
      <c r="EK312" s="13" t="s">
        <v>50</v>
      </c>
      <c r="EL312" s="99"/>
      <c r="EM312" s="99"/>
    </row>
    <row r="313" spans="1:143" s="13" customFormat="1" ht="15" x14ac:dyDescent="0.25">
      <c r="A313" s="30" t="s">
        <v>623</v>
      </c>
      <c r="B313" s="97" t="s">
        <v>1007</v>
      </c>
      <c r="C313" s="98"/>
      <c r="D313" s="98">
        <v>4</v>
      </c>
      <c r="E313" s="98"/>
      <c r="F313" s="98"/>
      <c r="G313" s="93" t="s">
        <v>371</v>
      </c>
      <c r="H313" s="14" t="s">
        <v>5</v>
      </c>
      <c r="I313" s="14" t="s">
        <v>577</v>
      </c>
      <c r="J313" s="13" t="s">
        <v>50</v>
      </c>
      <c r="K313" s="13" t="s">
        <v>50</v>
      </c>
      <c r="L313" s="13" t="s">
        <v>50</v>
      </c>
      <c r="M313" s="13" t="s">
        <v>50</v>
      </c>
      <c r="N313" s="13" t="s">
        <v>50</v>
      </c>
      <c r="O313" s="47" t="s">
        <v>50</v>
      </c>
      <c r="P313" s="13" t="s">
        <v>50</v>
      </c>
      <c r="Q313" s="13" t="s">
        <v>50</v>
      </c>
      <c r="R313" s="13" t="s">
        <v>50</v>
      </c>
      <c r="S313" s="13" t="s">
        <v>50</v>
      </c>
      <c r="T313" s="13" t="s">
        <v>50</v>
      </c>
      <c r="U313" s="13" t="s">
        <v>50</v>
      </c>
      <c r="V313" s="13" t="s">
        <v>50</v>
      </c>
      <c r="W313" s="13" t="s">
        <v>50</v>
      </c>
      <c r="X313" s="13" t="s">
        <v>50</v>
      </c>
      <c r="Y313" s="13" t="s">
        <v>50</v>
      </c>
      <c r="Z313" s="13" t="s">
        <v>50</v>
      </c>
      <c r="AA313" s="13" t="s">
        <v>50</v>
      </c>
      <c r="AB313" s="13" t="s">
        <v>50</v>
      </c>
      <c r="AC313" s="13" t="s">
        <v>50</v>
      </c>
      <c r="AD313" s="13" t="s">
        <v>50</v>
      </c>
      <c r="AE313" s="13" t="s">
        <v>50</v>
      </c>
      <c r="AF313" s="13" t="s">
        <v>50</v>
      </c>
      <c r="AG313" s="13" t="s">
        <v>50</v>
      </c>
      <c r="AH313" s="13" t="s">
        <v>50</v>
      </c>
      <c r="AI313" s="13" t="s">
        <v>50</v>
      </c>
      <c r="AJ313" s="13" t="s">
        <v>50</v>
      </c>
      <c r="AK313" s="13" t="s">
        <v>50</v>
      </c>
      <c r="AL313" s="13" t="s">
        <v>50</v>
      </c>
      <c r="AM313" s="13" t="s">
        <v>50</v>
      </c>
      <c r="AN313" s="13" t="s">
        <v>50</v>
      </c>
      <c r="AO313" s="13" t="s">
        <v>50</v>
      </c>
      <c r="AP313" s="13" t="s">
        <v>50</v>
      </c>
      <c r="AQ313" s="13" t="s">
        <v>50</v>
      </c>
      <c r="AR313" s="13" t="s">
        <v>50</v>
      </c>
      <c r="AS313" s="13" t="s">
        <v>50</v>
      </c>
      <c r="AT313" s="13" t="s">
        <v>50</v>
      </c>
      <c r="AU313" s="13" t="s">
        <v>50</v>
      </c>
      <c r="AV313" s="13" t="s">
        <v>50</v>
      </c>
      <c r="AW313" s="13" t="s">
        <v>50</v>
      </c>
      <c r="AX313" s="13" t="s">
        <v>50</v>
      </c>
      <c r="AY313" s="13" t="s">
        <v>50</v>
      </c>
      <c r="AZ313" s="13" t="s">
        <v>50</v>
      </c>
      <c r="BA313" s="13" t="s">
        <v>50</v>
      </c>
      <c r="BB313" s="13" t="s">
        <v>50</v>
      </c>
      <c r="BC313" s="13" t="s">
        <v>50</v>
      </c>
      <c r="BD313" s="13" t="s">
        <v>50</v>
      </c>
      <c r="BE313" s="13" t="s">
        <v>50</v>
      </c>
      <c r="BF313" s="13" t="s">
        <v>50</v>
      </c>
      <c r="BG313" s="13" t="s">
        <v>50</v>
      </c>
      <c r="BH313" s="13" t="s">
        <v>50</v>
      </c>
      <c r="BI313" s="13" t="s">
        <v>50</v>
      </c>
      <c r="BJ313" s="13" t="s">
        <v>50</v>
      </c>
      <c r="BK313" s="13" t="s">
        <v>50</v>
      </c>
      <c r="BL313" s="13" t="s">
        <v>50</v>
      </c>
      <c r="BM313" s="13" t="s">
        <v>50</v>
      </c>
      <c r="BN313" s="13" t="s">
        <v>50</v>
      </c>
      <c r="BO313" s="13" t="s">
        <v>50</v>
      </c>
      <c r="BP313" s="13" t="s">
        <v>50</v>
      </c>
      <c r="BQ313" s="13" t="s">
        <v>50</v>
      </c>
      <c r="BR313" s="13" t="s">
        <v>50</v>
      </c>
      <c r="BS313" s="13" t="s">
        <v>50</v>
      </c>
      <c r="BT313" s="13" t="s">
        <v>50</v>
      </c>
      <c r="BU313" s="13" t="s">
        <v>50</v>
      </c>
      <c r="BV313" s="13" t="s">
        <v>50</v>
      </c>
      <c r="BW313" s="13" t="s">
        <v>50</v>
      </c>
      <c r="BX313" s="13" t="s">
        <v>50</v>
      </c>
      <c r="BY313" s="13" t="s">
        <v>50</v>
      </c>
      <c r="BZ313" s="13" t="s">
        <v>50</v>
      </c>
      <c r="CA313" s="13" t="s">
        <v>50</v>
      </c>
      <c r="CB313" s="13" t="s">
        <v>50</v>
      </c>
      <c r="CC313" s="13" t="s">
        <v>50</v>
      </c>
      <c r="CD313" s="13" t="s">
        <v>50</v>
      </c>
      <c r="CE313" s="13" t="s">
        <v>50</v>
      </c>
      <c r="CF313" s="13" t="s">
        <v>50</v>
      </c>
      <c r="CG313" s="13" t="s">
        <v>50</v>
      </c>
      <c r="CH313" s="13" t="s">
        <v>50</v>
      </c>
      <c r="CI313" s="13" t="s">
        <v>50</v>
      </c>
      <c r="CJ313" s="13" t="s">
        <v>50</v>
      </c>
      <c r="CK313" s="13" t="s">
        <v>50</v>
      </c>
      <c r="CL313" s="13" t="s">
        <v>50</v>
      </c>
      <c r="CM313" s="13" t="s">
        <v>50</v>
      </c>
      <c r="CN313" s="13" t="s">
        <v>50</v>
      </c>
      <c r="CO313" s="13" t="s">
        <v>50</v>
      </c>
      <c r="CP313" s="13" t="s">
        <v>50</v>
      </c>
      <c r="CQ313" s="13" t="s">
        <v>50</v>
      </c>
      <c r="CR313" s="13" t="s">
        <v>50</v>
      </c>
      <c r="CS313" s="13" t="s">
        <v>50</v>
      </c>
      <c r="CT313" s="13" t="s">
        <v>50</v>
      </c>
      <c r="CU313" s="13" t="s">
        <v>50</v>
      </c>
      <c r="CV313" s="13" t="s">
        <v>50</v>
      </c>
      <c r="CW313" s="13" t="s">
        <v>50</v>
      </c>
      <c r="CX313" s="13" t="s">
        <v>50</v>
      </c>
      <c r="CY313" s="13" t="s">
        <v>50</v>
      </c>
      <c r="CZ313" s="13" t="s">
        <v>50</v>
      </c>
      <c r="DA313" s="13" t="s">
        <v>50</v>
      </c>
      <c r="DB313" s="13" t="s">
        <v>50</v>
      </c>
      <c r="DC313" s="13" t="s">
        <v>50</v>
      </c>
      <c r="DD313" s="13" t="s">
        <v>50</v>
      </c>
      <c r="DE313" s="13" t="s">
        <v>50</v>
      </c>
      <c r="DF313" s="13" t="s">
        <v>50</v>
      </c>
      <c r="DG313" s="13" t="s">
        <v>50</v>
      </c>
      <c r="DH313" s="13" t="s">
        <v>50</v>
      </c>
      <c r="DI313" s="13" t="s">
        <v>50</v>
      </c>
      <c r="DJ313" s="13" t="s">
        <v>50</v>
      </c>
      <c r="DK313" s="13" t="s">
        <v>50</v>
      </c>
      <c r="DL313" s="13" t="s">
        <v>50</v>
      </c>
      <c r="DM313" s="13" t="s">
        <v>50</v>
      </c>
      <c r="DN313" s="13" t="s">
        <v>50</v>
      </c>
      <c r="DO313" s="13" t="s">
        <v>50</v>
      </c>
      <c r="DP313" s="13" t="s">
        <v>50</v>
      </c>
      <c r="DQ313" s="13" t="s">
        <v>50</v>
      </c>
      <c r="DR313" s="13" t="s">
        <v>50</v>
      </c>
      <c r="DS313" s="13" t="s">
        <v>50</v>
      </c>
      <c r="DT313" s="13" t="s">
        <v>50</v>
      </c>
      <c r="DU313" s="13" t="s">
        <v>50</v>
      </c>
      <c r="DV313" s="13" t="s">
        <v>50</v>
      </c>
      <c r="DW313" s="13" t="s">
        <v>50</v>
      </c>
      <c r="DX313" s="13" t="s">
        <v>50</v>
      </c>
      <c r="DY313" s="13" t="s">
        <v>50</v>
      </c>
      <c r="DZ313" s="13" t="s">
        <v>50</v>
      </c>
      <c r="EA313" s="13" t="s">
        <v>50</v>
      </c>
      <c r="EB313" s="13" t="s">
        <v>50</v>
      </c>
      <c r="EC313" s="13" t="s">
        <v>50</v>
      </c>
      <c r="ED313" s="13" t="s">
        <v>50</v>
      </c>
      <c r="EE313" s="13" t="s">
        <v>50</v>
      </c>
      <c r="EF313" s="13" t="s">
        <v>50</v>
      </c>
      <c r="EG313" s="13" t="s">
        <v>50</v>
      </c>
      <c r="EH313" s="13" t="s">
        <v>50</v>
      </c>
      <c r="EI313" s="13" t="s">
        <v>50</v>
      </c>
      <c r="EJ313" s="13" t="s">
        <v>50</v>
      </c>
      <c r="EK313" s="13" t="s">
        <v>50</v>
      </c>
      <c r="EL313" s="99"/>
      <c r="EM313" s="99"/>
    </row>
    <row r="314" spans="1:143" s="13" customFormat="1" ht="15" x14ac:dyDescent="0.25">
      <c r="A314" s="30" t="s">
        <v>624</v>
      </c>
      <c r="B314" s="97" t="s">
        <v>2517</v>
      </c>
      <c r="C314" s="99"/>
      <c r="D314" s="98">
        <v>4</v>
      </c>
      <c r="E314" s="98"/>
      <c r="F314" s="98"/>
      <c r="G314" s="93" t="s">
        <v>372</v>
      </c>
      <c r="H314" s="14" t="s">
        <v>5</v>
      </c>
      <c r="I314" s="14" t="s">
        <v>577</v>
      </c>
      <c r="J314" s="13" t="s">
        <v>50</v>
      </c>
      <c r="K314" s="13" t="s">
        <v>50</v>
      </c>
      <c r="L314" s="13" t="s">
        <v>50</v>
      </c>
      <c r="M314" s="13" t="s">
        <v>50</v>
      </c>
      <c r="N314" s="13" t="s">
        <v>50</v>
      </c>
      <c r="O314" s="47" t="s">
        <v>50</v>
      </c>
      <c r="P314" s="13" t="s">
        <v>50</v>
      </c>
      <c r="Q314" s="13" t="s">
        <v>50</v>
      </c>
      <c r="R314" s="13" t="s">
        <v>50</v>
      </c>
      <c r="S314" s="13" t="s">
        <v>50</v>
      </c>
      <c r="T314" s="13" t="s">
        <v>50</v>
      </c>
      <c r="U314" s="13" t="s">
        <v>50</v>
      </c>
      <c r="V314" s="13" t="s">
        <v>50</v>
      </c>
      <c r="W314" s="13" t="s">
        <v>50</v>
      </c>
      <c r="X314" s="13" t="s">
        <v>50</v>
      </c>
      <c r="Y314" s="13" t="s">
        <v>50</v>
      </c>
      <c r="Z314" s="13" t="s">
        <v>50</v>
      </c>
      <c r="AA314" s="13" t="s">
        <v>50</v>
      </c>
      <c r="AB314" s="13" t="s">
        <v>50</v>
      </c>
      <c r="AC314" s="13" t="s">
        <v>50</v>
      </c>
      <c r="AD314" s="13" t="s">
        <v>50</v>
      </c>
      <c r="AE314" s="13" t="s">
        <v>50</v>
      </c>
      <c r="AF314" s="13" t="s">
        <v>50</v>
      </c>
      <c r="AG314" s="13" t="s">
        <v>50</v>
      </c>
      <c r="AH314" s="13" t="s">
        <v>50</v>
      </c>
      <c r="AI314" s="13" t="s">
        <v>50</v>
      </c>
      <c r="AJ314" s="13" t="s">
        <v>50</v>
      </c>
      <c r="AK314" s="13" t="s">
        <v>50</v>
      </c>
      <c r="AL314" s="13" t="s">
        <v>50</v>
      </c>
      <c r="AM314" s="13" t="s">
        <v>50</v>
      </c>
      <c r="AN314" s="13" t="s">
        <v>50</v>
      </c>
      <c r="AO314" s="13" t="s">
        <v>50</v>
      </c>
      <c r="AP314" s="13" t="s">
        <v>50</v>
      </c>
      <c r="AQ314" s="13" t="s">
        <v>50</v>
      </c>
      <c r="AR314" s="13" t="s">
        <v>50</v>
      </c>
      <c r="AS314" s="13" t="s">
        <v>50</v>
      </c>
      <c r="AT314" s="13" t="s">
        <v>50</v>
      </c>
      <c r="AU314" s="13" t="s">
        <v>50</v>
      </c>
      <c r="AV314" s="13" t="s">
        <v>50</v>
      </c>
      <c r="AW314" s="13" t="s">
        <v>50</v>
      </c>
      <c r="AX314" s="13" t="s">
        <v>50</v>
      </c>
      <c r="AY314" s="13" t="s">
        <v>50</v>
      </c>
      <c r="AZ314" s="13" t="s">
        <v>50</v>
      </c>
      <c r="BA314" s="13" t="s">
        <v>50</v>
      </c>
      <c r="BB314" s="13" t="s">
        <v>50</v>
      </c>
      <c r="BC314" s="13" t="s">
        <v>50</v>
      </c>
      <c r="BD314" s="13" t="s">
        <v>50</v>
      </c>
      <c r="BE314" s="13" t="s">
        <v>50</v>
      </c>
      <c r="BF314" s="13" t="s">
        <v>50</v>
      </c>
      <c r="BG314" s="13" t="s">
        <v>50</v>
      </c>
      <c r="BH314" s="13" t="s">
        <v>50</v>
      </c>
      <c r="BI314" s="13" t="s">
        <v>50</v>
      </c>
      <c r="BJ314" s="13" t="s">
        <v>50</v>
      </c>
      <c r="BK314" s="13" t="s">
        <v>50</v>
      </c>
      <c r="BL314" s="13" t="s">
        <v>50</v>
      </c>
      <c r="BM314" s="13" t="s">
        <v>50</v>
      </c>
      <c r="BN314" s="13" t="s">
        <v>50</v>
      </c>
      <c r="BO314" s="13" t="s">
        <v>50</v>
      </c>
      <c r="BP314" s="13" t="s">
        <v>50</v>
      </c>
      <c r="BQ314" s="13" t="s">
        <v>50</v>
      </c>
      <c r="BR314" s="13" t="s">
        <v>50</v>
      </c>
      <c r="BS314" s="13" t="s">
        <v>50</v>
      </c>
      <c r="BT314" s="13" t="s">
        <v>50</v>
      </c>
      <c r="BU314" s="13" t="s">
        <v>50</v>
      </c>
      <c r="BV314" s="13" t="s">
        <v>50</v>
      </c>
      <c r="BW314" s="13" t="s">
        <v>50</v>
      </c>
      <c r="BX314" s="13" t="s">
        <v>50</v>
      </c>
      <c r="BY314" s="13" t="s">
        <v>50</v>
      </c>
      <c r="BZ314" s="13" t="s">
        <v>50</v>
      </c>
      <c r="CA314" s="13" t="s">
        <v>50</v>
      </c>
      <c r="CB314" s="13" t="s">
        <v>50</v>
      </c>
      <c r="CC314" s="13" t="s">
        <v>50</v>
      </c>
      <c r="CD314" s="13" t="s">
        <v>50</v>
      </c>
      <c r="CE314" s="13" t="s">
        <v>50</v>
      </c>
      <c r="CF314" s="13" t="s">
        <v>50</v>
      </c>
      <c r="CG314" s="13" t="s">
        <v>50</v>
      </c>
      <c r="CH314" s="13" t="s">
        <v>50</v>
      </c>
      <c r="CI314" s="13" t="s">
        <v>50</v>
      </c>
      <c r="CJ314" s="13" t="s">
        <v>50</v>
      </c>
      <c r="CK314" s="13" t="s">
        <v>50</v>
      </c>
      <c r="CL314" s="13" t="s">
        <v>50</v>
      </c>
      <c r="CM314" s="13" t="s">
        <v>50</v>
      </c>
      <c r="CN314" s="13" t="s">
        <v>50</v>
      </c>
      <c r="CO314" s="13" t="s">
        <v>50</v>
      </c>
      <c r="CP314" s="13" t="s">
        <v>50</v>
      </c>
      <c r="CQ314" s="13" t="s">
        <v>50</v>
      </c>
      <c r="CR314" s="13" t="s">
        <v>50</v>
      </c>
      <c r="CS314" s="13" t="s">
        <v>50</v>
      </c>
      <c r="CT314" s="13" t="s">
        <v>50</v>
      </c>
      <c r="CU314" s="13" t="s">
        <v>50</v>
      </c>
      <c r="CV314" s="13" t="s">
        <v>50</v>
      </c>
      <c r="CW314" s="13" t="s">
        <v>50</v>
      </c>
      <c r="CX314" s="13" t="s">
        <v>50</v>
      </c>
      <c r="CY314" s="13" t="s">
        <v>50</v>
      </c>
      <c r="CZ314" s="13" t="s">
        <v>50</v>
      </c>
      <c r="DA314" s="13" t="s">
        <v>50</v>
      </c>
      <c r="DB314" s="13" t="s">
        <v>50</v>
      </c>
      <c r="DC314" s="13" t="s">
        <v>50</v>
      </c>
      <c r="DD314" s="13" t="s">
        <v>50</v>
      </c>
      <c r="DE314" s="13" t="s">
        <v>50</v>
      </c>
      <c r="DF314" s="13" t="s">
        <v>50</v>
      </c>
      <c r="DG314" s="13" t="s">
        <v>50</v>
      </c>
      <c r="DH314" s="13" t="s">
        <v>50</v>
      </c>
      <c r="DI314" s="13" t="s">
        <v>50</v>
      </c>
      <c r="DJ314" s="13" t="s">
        <v>50</v>
      </c>
      <c r="DK314" s="13" t="s">
        <v>50</v>
      </c>
      <c r="DL314" s="13" t="s">
        <v>50</v>
      </c>
      <c r="DM314" s="13" t="s">
        <v>50</v>
      </c>
      <c r="DN314" s="13" t="s">
        <v>50</v>
      </c>
      <c r="DO314" s="13" t="s">
        <v>50</v>
      </c>
      <c r="DP314" s="13" t="s">
        <v>50</v>
      </c>
      <c r="DQ314" s="13" t="s">
        <v>50</v>
      </c>
      <c r="DR314" s="13" t="s">
        <v>50</v>
      </c>
      <c r="DS314" s="13" t="s">
        <v>50</v>
      </c>
      <c r="DT314" s="13" t="s">
        <v>50</v>
      </c>
      <c r="DU314" s="13" t="s">
        <v>50</v>
      </c>
      <c r="DV314" s="13" t="s">
        <v>50</v>
      </c>
      <c r="DW314" s="13" t="s">
        <v>50</v>
      </c>
      <c r="DX314" s="13" t="s">
        <v>50</v>
      </c>
      <c r="DY314" s="13" t="s">
        <v>50</v>
      </c>
      <c r="DZ314" s="13" t="s">
        <v>50</v>
      </c>
      <c r="EA314" s="13" t="s">
        <v>50</v>
      </c>
      <c r="EB314" s="13" t="s">
        <v>50</v>
      </c>
      <c r="EC314" s="13" t="s">
        <v>50</v>
      </c>
      <c r="ED314" s="13" t="s">
        <v>50</v>
      </c>
      <c r="EE314" s="13" t="s">
        <v>50</v>
      </c>
      <c r="EF314" s="13" t="s">
        <v>50</v>
      </c>
      <c r="EG314" s="13" t="s">
        <v>50</v>
      </c>
      <c r="EH314" s="13" t="s">
        <v>50</v>
      </c>
      <c r="EI314" s="13" t="s">
        <v>50</v>
      </c>
      <c r="EJ314" s="13" t="s">
        <v>50</v>
      </c>
      <c r="EK314" s="13" t="s">
        <v>50</v>
      </c>
      <c r="EL314" s="99"/>
      <c r="EM314" s="99"/>
    </row>
    <row r="315" spans="1:143" s="13" customFormat="1" ht="15" x14ac:dyDescent="0.25">
      <c r="A315" s="30" t="s">
        <v>625</v>
      </c>
      <c r="B315" s="97" t="s">
        <v>2518</v>
      </c>
      <c r="C315" s="99"/>
      <c r="D315" s="98">
        <v>4</v>
      </c>
      <c r="E315" s="98"/>
      <c r="F315" s="98"/>
      <c r="G315" s="93" t="s">
        <v>385</v>
      </c>
      <c r="H315" s="14" t="s">
        <v>5</v>
      </c>
      <c r="I315" s="14" t="s">
        <v>577</v>
      </c>
      <c r="J315" s="13" t="s">
        <v>50</v>
      </c>
      <c r="K315" s="13" t="s">
        <v>50</v>
      </c>
      <c r="L315" s="13" t="s">
        <v>50</v>
      </c>
      <c r="M315" s="13" t="s">
        <v>50</v>
      </c>
      <c r="N315" s="13" t="s">
        <v>50</v>
      </c>
      <c r="O315" s="47" t="s">
        <v>50</v>
      </c>
      <c r="P315" s="13" t="s">
        <v>50</v>
      </c>
      <c r="Q315" s="13" t="s">
        <v>50</v>
      </c>
      <c r="R315" s="13" t="s">
        <v>50</v>
      </c>
      <c r="S315" s="13" t="s">
        <v>50</v>
      </c>
      <c r="T315" s="13" t="s">
        <v>50</v>
      </c>
      <c r="U315" s="13" t="s">
        <v>50</v>
      </c>
      <c r="V315" s="13" t="s">
        <v>50</v>
      </c>
      <c r="W315" s="13" t="s">
        <v>50</v>
      </c>
      <c r="X315" s="13" t="s">
        <v>50</v>
      </c>
      <c r="Y315" s="13" t="s">
        <v>50</v>
      </c>
      <c r="Z315" s="13" t="s">
        <v>50</v>
      </c>
      <c r="AA315" s="13" t="s">
        <v>50</v>
      </c>
      <c r="AB315" s="13" t="s">
        <v>50</v>
      </c>
      <c r="AC315" s="13" t="s">
        <v>50</v>
      </c>
      <c r="AD315" s="13" t="s">
        <v>50</v>
      </c>
      <c r="AE315" s="13" t="s">
        <v>50</v>
      </c>
      <c r="AF315" s="13" t="s">
        <v>50</v>
      </c>
      <c r="AG315" s="13" t="s">
        <v>50</v>
      </c>
      <c r="AH315" s="13" t="s">
        <v>50</v>
      </c>
      <c r="AI315" s="13" t="s">
        <v>50</v>
      </c>
      <c r="AJ315" s="13" t="s">
        <v>50</v>
      </c>
      <c r="AK315" s="13" t="s">
        <v>50</v>
      </c>
      <c r="AL315" s="13" t="s">
        <v>50</v>
      </c>
      <c r="AM315" s="13" t="s">
        <v>50</v>
      </c>
      <c r="AN315" s="13" t="s">
        <v>50</v>
      </c>
      <c r="AO315" s="13" t="s">
        <v>50</v>
      </c>
      <c r="AP315" s="13" t="s">
        <v>50</v>
      </c>
      <c r="AQ315" s="13" t="s">
        <v>50</v>
      </c>
      <c r="AR315" s="13" t="s">
        <v>50</v>
      </c>
      <c r="AS315" s="13" t="s">
        <v>50</v>
      </c>
      <c r="AT315" s="13" t="s">
        <v>50</v>
      </c>
      <c r="AU315" s="13" t="s">
        <v>50</v>
      </c>
      <c r="AV315" s="13" t="s">
        <v>50</v>
      </c>
      <c r="AW315" s="13" t="s">
        <v>50</v>
      </c>
      <c r="AX315" s="13" t="s">
        <v>50</v>
      </c>
      <c r="AY315" s="13" t="s">
        <v>50</v>
      </c>
      <c r="AZ315" s="13" t="s">
        <v>50</v>
      </c>
      <c r="BA315" s="13" t="s">
        <v>50</v>
      </c>
      <c r="BB315" s="13" t="s">
        <v>50</v>
      </c>
      <c r="BC315" s="13" t="s">
        <v>50</v>
      </c>
      <c r="BD315" s="13" t="s">
        <v>50</v>
      </c>
      <c r="BE315" s="13" t="s">
        <v>50</v>
      </c>
      <c r="BF315" s="13" t="s">
        <v>50</v>
      </c>
      <c r="BG315" s="13" t="s">
        <v>50</v>
      </c>
      <c r="BH315" s="13" t="s">
        <v>50</v>
      </c>
      <c r="BI315" s="13" t="s">
        <v>50</v>
      </c>
      <c r="BJ315" s="13" t="s">
        <v>50</v>
      </c>
      <c r="BK315" s="13" t="s">
        <v>50</v>
      </c>
      <c r="BL315" s="13" t="s">
        <v>50</v>
      </c>
      <c r="BM315" s="13" t="s">
        <v>50</v>
      </c>
      <c r="BN315" s="13" t="s">
        <v>50</v>
      </c>
      <c r="BO315" s="13" t="s">
        <v>50</v>
      </c>
      <c r="BP315" s="13" t="s">
        <v>50</v>
      </c>
      <c r="BQ315" s="13" t="s">
        <v>50</v>
      </c>
      <c r="BR315" s="13" t="s">
        <v>50</v>
      </c>
      <c r="BS315" s="13" t="s">
        <v>50</v>
      </c>
      <c r="BT315" s="13" t="s">
        <v>50</v>
      </c>
      <c r="BU315" s="13" t="s">
        <v>50</v>
      </c>
      <c r="BV315" s="13" t="s">
        <v>50</v>
      </c>
      <c r="BW315" s="13" t="s">
        <v>50</v>
      </c>
      <c r="BX315" s="13" t="s">
        <v>50</v>
      </c>
      <c r="BY315" s="13" t="s">
        <v>50</v>
      </c>
      <c r="BZ315" s="13" t="s">
        <v>50</v>
      </c>
      <c r="CA315" s="13" t="s">
        <v>50</v>
      </c>
      <c r="CB315" s="13" t="s">
        <v>50</v>
      </c>
      <c r="CC315" s="13" t="s">
        <v>50</v>
      </c>
      <c r="CD315" s="13" t="s">
        <v>50</v>
      </c>
      <c r="CE315" s="13" t="s">
        <v>50</v>
      </c>
      <c r="CF315" s="13" t="s">
        <v>50</v>
      </c>
      <c r="CG315" s="13" t="s">
        <v>50</v>
      </c>
      <c r="CH315" s="13" t="s">
        <v>50</v>
      </c>
      <c r="CI315" s="13" t="s">
        <v>50</v>
      </c>
      <c r="CJ315" s="13" t="s">
        <v>50</v>
      </c>
      <c r="CK315" s="13" t="s">
        <v>50</v>
      </c>
      <c r="CL315" s="13" t="s">
        <v>50</v>
      </c>
      <c r="CM315" s="13" t="s">
        <v>50</v>
      </c>
      <c r="CN315" s="13" t="s">
        <v>50</v>
      </c>
      <c r="CO315" s="13" t="s">
        <v>50</v>
      </c>
      <c r="CP315" s="13" t="s">
        <v>50</v>
      </c>
      <c r="CQ315" s="13" t="s">
        <v>50</v>
      </c>
      <c r="CR315" s="13" t="s">
        <v>50</v>
      </c>
      <c r="CS315" s="13" t="s">
        <v>50</v>
      </c>
      <c r="CT315" s="13" t="s">
        <v>50</v>
      </c>
      <c r="CU315" s="13" t="s">
        <v>50</v>
      </c>
      <c r="CV315" s="13" t="s">
        <v>50</v>
      </c>
      <c r="CW315" s="13" t="s">
        <v>50</v>
      </c>
      <c r="CX315" s="13" t="s">
        <v>50</v>
      </c>
      <c r="CY315" s="13" t="s">
        <v>50</v>
      </c>
      <c r="CZ315" s="13" t="s">
        <v>50</v>
      </c>
      <c r="DA315" s="13" t="s">
        <v>50</v>
      </c>
      <c r="DB315" s="13" t="s">
        <v>50</v>
      </c>
      <c r="DC315" s="13" t="s">
        <v>50</v>
      </c>
      <c r="DD315" s="13" t="s">
        <v>50</v>
      </c>
      <c r="DE315" s="13" t="s">
        <v>50</v>
      </c>
      <c r="DF315" s="13" t="s">
        <v>50</v>
      </c>
      <c r="DG315" s="13" t="s">
        <v>50</v>
      </c>
      <c r="DH315" s="13" t="s">
        <v>50</v>
      </c>
      <c r="DI315" s="13" t="s">
        <v>50</v>
      </c>
      <c r="DJ315" s="13" t="s">
        <v>50</v>
      </c>
      <c r="DK315" s="13" t="s">
        <v>50</v>
      </c>
      <c r="DL315" s="13" t="s">
        <v>50</v>
      </c>
      <c r="DM315" s="13" t="s">
        <v>50</v>
      </c>
      <c r="DN315" s="13" t="s">
        <v>50</v>
      </c>
      <c r="DO315" s="13" t="s">
        <v>50</v>
      </c>
      <c r="DP315" s="13" t="s">
        <v>50</v>
      </c>
      <c r="DQ315" s="13" t="s">
        <v>50</v>
      </c>
      <c r="DR315" s="13" t="s">
        <v>50</v>
      </c>
      <c r="DS315" s="13" t="s">
        <v>50</v>
      </c>
      <c r="DT315" s="13" t="s">
        <v>50</v>
      </c>
      <c r="DU315" s="13" t="s">
        <v>50</v>
      </c>
      <c r="DV315" s="13" t="s">
        <v>50</v>
      </c>
      <c r="DW315" s="13" t="s">
        <v>50</v>
      </c>
      <c r="DX315" s="13" t="s">
        <v>50</v>
      </c>
      <c r="DY315" s="13" t="s">
        <v>50</v>
      </c>
      <c r="DZ315" s="13" t="s">
        <v>50</v>
      </c>
      <c r="EA315" s="13" t="s">
        <v>50</v>
      </c>
      <c r="EB315" s="13" t="s">
        <v>50</v>
      </c>
      <c r="EC315" s="13" t="s">
        <v>50</v>
      </c>
      <c r="ED315" s="13" t="s">
        <v>50</v>
      </c>
      <c r="EE315" s="13" t="s">
        <v>50</v>
      </c>
      <c r="EF315" s="13" t="s">
        <v>50</v>
      </c>
      <c r="EG315" s="13" t="s">
        <v>50</v>
      </c>
      <c r="EH315" s="13" t="s">
        <v>50</v>
      </c>
      <c r="EI315" s="13" t="s">
        <v>50</v>
      </c>
      <c r="EJ315" s="13" t="s">
        <v>50</v>
      </c>
      <c r="EK315" s="13" t="s">
        <v>50</v>
      </c>
      <c r="EL315" s="99"/>
      <c r="EM315" s="99"/>
    </row>
    <row r="316" spans="1:143" s="13" customFormat="1" ht="15" x14ac:dyDescent="0.25">
      <c r="A316" s="30" t="s">
        <v>626</v>
      </c>
      <c r="B316" s="97" t="s">
        <v>2519</v>
      </c>
      <c r="C316" s="98"/>
      <c r="D316" s="98">
        <v>4</v>
      </c>
      <c r="E316" s="98"/>
      <c r="F316" s="98"/>
      <c r="G316" s="93" t="s">
        <v>376</v>
      </c>
      <c r="H316" s="14" t="s">
        <v>5</v>
      </c>
      <c r="I316" s="14" t="s">
        <v>577</v>
      </c>
      <c r="J316" s="13" t="s">
        <v>50</v>
      </c>
      <c r="K316" s="13" t="s">
        <v>50</v>
      </c>
      <c r="L316" s="13" t="s">
        <v>50</v>
      </c>
      <c r="M316" s="13" t="s">
        <v>50</v>
      </c>
      <c r="N316" s="13" t="s">
        <v>50</v>
      </c>
      <c r="O316" s="47" t="s">
        <v>50</v>
      </c>
      <c r="P316" s="13" t="s">
        <v>50</v>
      </c>
      <c r="Q316" s="13" t="s">
        <v>50</v>
      </c>
      <c r="R316" s="13" t="s">
        <v>50</v>
      </c>
      <c r="S316" s="13" t="s">
        <v>50</v>
      </c>
      <c r="T316" s="13" t="s">
        <v>50</v>
      </c>
      <c r="U316" s="13" t="s">
        <v>50</v>
      </c>
      <c r="V316" s="13" t="s">
        <v>50</v>
      </c>
      <c r="W316" s="13" t="s">
        <v>50</v>
      </c>
      <c r="X316" s="13" t="s">
        <v>50</v>
      </c>
      <c r="Y316" s="13" t="s">
        <v>50</v>
      </c>
      <c r="Z316" s="13" t="s">
        <v>50</v>
      </c>
      <c r="AA316" s="13" t="s">
        <v>50</v>
      </c>
      <c r="AB316" s="13" t="s">
        <v>50</v>
      </c>
      <c r="AC316" s="13" t="s">
        <v>50</v>
      </c>
      <c r="AD316" s="13" t="s">
        <v>50</v>
      </c>
      <c r="AE316" s="13" t="s">
        <v>50</v>
      </c>
      <c r="AF316" s="13" t="s">
        <v>50</v>
      </c>
      <c r="AG316" s="13" t="s">
        <v>50</v>
      </c>
      <c r="AH316" s="13" t="s">
        <v>50</v>
      </c>
      <c r="AI316" s="13" t="s">
        <v>50</v>
      </c>
      <c r="AJ316" s="13" t="s">
        <v>50</v>
      </c>
      <c r="AK316" s="13" t="s">
        <v>50</v>
      </c>
      <c r="AL316" s="13" t="s">
        <v>50</v>
      </c>
      <c r="AM316" s="13" t="s">
        <v>50</v>
      </c>
      <c r="AN316" s="13" t="s">
        <v>50</v>
      </c>
      <c r="AO316" s="13" t="s">
        <v>50</v>
      </c>
      <c r="AP316" s="13" t="s">
        <v>50</v>
      </c>
      <c r="AQ316" s="13" t="s">
        <v>50</v>
      </c>
      <c r="AR316" s="13" t="s">
        <v>50</v>
      </c>
      <c r="AS316" s="13" t="s">
        <v>50</v>
      </c>
      <c r="AT316" s="13" t="s">
        <v>50</v>
      </c>
      <c r="AU316" s="13" t="s">
        <v>50</v>
      </c>
      <c r="AV316" s="13" t="s">
        <v>50</v>
      </c>
      <c r="AW316" s="13" t="s">
        <v>50</v>
      </c>
      <c r="AX316" s="13" t="s">
        <v>50</v>
      </c>
      <c r="AY316" s="13" t="s">
        <v>50</v>
      </c>
      <c r="AZ316" s="13" t="s">
        <v>50</v>
      </c>
      <c r="BA316" s="13" t="s">
        <v>50</v>
      </c>
      <c r="BB316" s="13" t="s">
        <v>50</v>
      </c>
      <c r="BC316" s="13" t="s">
        <v>50</v>
      </c>
      <c r="BD316" s="13" t="s">
        <v>50</v>
      </c>
      <c r="BE316" s="13" t="s">
        <v>50</v>
      </c>
      <c r="BF316" s="13" t="s">
        <v>50</v>
      </c>
      <c r="BG316" s="13" t="s">
        <v>50</v>
      </c>
      <c r="BH316" s="13" t="s">
        <v>50</v>
      </c>
      <c r="BI316" s="13" t="s">
        <v>50</v>
      </c>
      <c r="BJ316" s="13" t="s">
        <v>50</v>
      </c>
      <c r="BK316" s="13" t="s">
        <v>50</v>
      </c>
      <c r="BL316" s="13" t="s">
        <v>50</v>
      </c>
      <c r="BM316" s="13" t="s">
        <v>50</v>
      </c>
      <c r="BN316" s="13" t="s">
        <v>50</v>
      </c>
      <c r="BO316" s="13" t="s">
        <v>50</v>
      </c>
      <c r="BP316" s="13" t="s">
        <v>50</v>
      </c>
      <c r="BQ316" s="13" t="s">
        <v>50</v>
      </c>
      <c r="BR316" s="13" t="s">
        <v>50</v>
      </c>
      <c r="BS316" s="13" t="s">
        <v>50</v>
      </c>
      <c r="BT316" s="13" t="s">
        <v>50</v>
      </c>
      <c r="BU316" s="13" t="s">
        <v>50</v>
      </c>
      <c r="BV316" s="13" t="s">
        <v>50</v>
      </c>
      <c r="BW316" s="13" t="s">
        <v>50</v>
      </c>
      <c r="BX316" s="13" t="s">
        <v>50</v>
      </c>
      <c r="BY316" s="13" t="s">
        <v>50</v>
      </c>
      <c r="BZ316" s="13" t="s">
        <v>50</v>
      </c>
      <c r="CA316" s="13" t="s">
        <v>50</v>
      </c>
      <c r="CB316" s="13" t="s">
        <v>50</v>
      </c>
      <c r="CC316" s="13" t="s">
        <v>50</v>
      </c>
      <c r="CD316" s="13" t="s">
        <v>50</v>
      </c>
      <c r="CE316" s="13" t="s">
        <v>50</v>
      </c>
      <c r="CF316" s="13" t="s">
        <v>50</v>
      </c>
      <c r="CG316" s="13" t="s">
        <v>50</v>
      </c>
      <c r="CH316" s="13" t="s">
        <v>50</v>
      </c>
      <c r="CI316" s="13" t="s">
        <v>50</v>
      </c>
      <c r="CJ316" s="13" t="s">
        <v>50</v>
      </c>
      <c r="CK316" s="13" t="s">
        <v>50</v>
      </c>
      <c r="CL316" s="13" t="s">
        <v>50</v>
      </c>
      <c r="CM316" s="13" t="s">
        <v>50</v>
      </c>
      <c r="CN316" s="13" t="s">
        <v>50</v>
      </c>
      <c r="CO316" s="13" t="s">
        <v>50</v>
      </c>
      <c r="CP316" s="13" t="s">
        <v>50</v>
      </c>
      <c r="CQ316" s="13" t="s">
        <v>50</v>
      </c>
      <c r="CR316" s="13" t="s">
        <v>50</v>
      </c>
      <c r="CS316" s="13" t="s">
        <v>50</v>
      </c>
      <c r="CT316" s="13" t="s">
        <v>50</v>
      </c>
      <c r="CU316" s="13" t="s">
        <v>50</v>
      </c>
      <c r="CV316" s="13" t="s">
        <v>50</v>
      </c>
      <c r="CW316" s="13" t="s">
        <v>50</v>
      </c>
      <c r="CX316" s="13" t="s">
        <v>50</v>
      </c>
      <c r="CY316" s="13" t="s">
        <v>50</v>
      </c>
      <c r="CZ316" s="13" t="s">
        <v>50</v>
      </c>
      <c r="DA316" s="13" t="s">
        <v>50</v>
      </c>
      <c r="DB316" s="13" t="s">
        <v>50</v>
      </c>
      <c r="DC316" s="13" t="s">
        <v>50</v>
      </c>
      <c r="DD316" s="13" t="s">
        <v>50</v>
      </c>
      <c r="DE316" s="13" t="s">
        <v>50</v>
      </c>
      <c r="DF316" s="13" t="s">
        <v>50</v>
      </c>
      <c r="DG316" s="13" t="s">
        <v>50</v>
      </c>
      <c r="DH316" s="13" t="s">
        <v>50</v>
      </c>
      <c r="DI316" s="13" t="s">
        <v>50</v>
      </c>
      <c r="DJ316" s="13" t="s">
        <v>50</v>
      </c>
      <c r="DK316" s="13" t="s">
        <v>50</v>
      </c>
      <c r="DL316" s="13" t="s">
        <v>50</v>
      </c>
      <c r="DM316" s="13" t="s">
        <v>50</v>
      </c>
      <c r="DN316" s="13" t="s">
        <v>50</v>
      </c>
      <c r="DO316" s="13" t="s">
        <v>50</v>
      </c>
      <c r="DP316" s="13" t="s">
        <v>50</v>
      </c>
      <c r="DQ316" s="13" t="s">
        <v>50</v>
      </c>
      <c r="DR316" s="13" t="s">
        <v>50</v>
      </c>
      <c r="DS316" s="13" t="s">
        <v>50</v>
      </c>
      <c r="DT316" s="13" t="s">
        <v>50</v>
      </c>
      <c r="DU316" s="13" t="s">
        <v>50</v>
      </c>
      <c r="DV316" s="13" t="s">
        <v>50</v>
      </c>
      <c r="DW316" s="13" t="s">
        <v>50</v>
      </c>
      <c r="DX316" s="13" t="s">
        <v>50</v>
      </c>
      <c r="DY316" s="13" t="s">
        <v>50</v>
      </c>
      <c r="DZ316" s="13" t="s">
        <v>50</v>
      </c>
      <c r="EA316" s="13" t="s">
        <v>50</v>
      </c>
      <c r="EB316" s="13" t="s">
        <v>50</v>
      </c>
      <c r="EC316" s="13" t="s">
        <v>50</v>
      </c>
      <c r="ED316" s="13" t="s">
        <v>50</v>
      </c>
      <c r="EE316" s="13" t="s">
        <v>50</v>
      </c>
      <c r="EF316" s="13" t="s">
        <v>50</v>
      </c>
      <c r="EG316" s="13" t="s">
        <v>50</v>
      </c>
      <c r="EH316" s="13" t="s">
        <v>50</v>
      </c>
      <c r="EI316" s="13" t="s">
        <v>50</v>
      </c>
      <c r="EJ316" s="13" t="s">
        <v>50</v>
      </c>
      <c r="EK316" s="13" t="s">
        <v>50</v>
      </c>
      <c r="EL316" s="99"/>
      <c r="EM316" s="99"/>
    </row>
    <row r="317" spans="1:143" s="13" customFormat="1" ht="15" x14ac:dyDescent="0.25">
      <c r="A317" s="30" t="s">
        <v>627</v>
      </c>
      <c r="B317" s="97" t="s">
        <v>1077</v>
      </c>
      <c r="C317" s="98"/>
      <c r="D317" s="98">
        <v>4</v>
      </c>
      <c r="E317" s="98"/>
      <c r="F317" s="98"/>
      <c r="G317" s="93" t="s">
        <v>377</v>
      </c>
      <c r="H317" s="14" t="s">
        <v>5</v>
      </c>
      <c r="I317" s="14" t="s">
        <v>577</v>
      </c>
      <c r="J317" s="13" t="s">
        <v>50</v>
      </c>
      <c r="K317" s="13" t="s">
        <v>50</v>
      </c>
      <c r="L317" s="13" t="s">
        <v>50</v>
      </c>
      <c r="M317" s="13" t="s">
        <v>50</v>
      </c>
      <c r="N317" s="13" t="s">
        <v>50</v>
      </c>
      <c r="O317" s="47" t="s">
        <v>50</v>
      </c>
      <c r="P317" s="13" t="s">
        <v>50</v>
      </c>
      <c r="Q317" s="13" t="s">
        <v>50</v>
      </c>
      <c r="R317" s="13" t="s">
        <v>50</v>
      </c>
      <c r="S317" s="13" t="s">
        <v>50</v>
      </c>
      <c r="T317" s="13" t="s">
        <v>50</v>
      </c>
      <c r="U317" s="13" t="s">
        <v>50</v>
      </c>
      <c r="V317" s="13" t="s">
        <v>50</v>
      </c>
      <c r="W317" s="13" t="s">
        <v>50</v>
      </c>
      <c r="X317" s="13" t="s">
        <v>50</v>
      </c>
      <c r="Y317" s="13" t="s">
        <v>50</v>
      </c>
      <c r="Z317" s="13" t="s">
        <v>50</v>
      </c>
      <c r="AA317" s="13" t="s">
        <v>50</v>
      </c>
      <c r="AB317" s="13" t="s">
        <v>50</v>
      </c>
      <c r="AC317" s="13" t="s">
        <v>50</v>
      </c>
      <c r="AD317" s="13" t="s">
        <v>50</v>
      </c>
      <c r="AE317" s="13" t="s">
        <v>50</v>
      </c>
      <c r="AF317" s="13" t="s">
        <v>50</v>
      </c>
      <c r="AG317" s="13" t="s">
        <v>50</v>
      </c>
      <c r="AH317" s="13" t="s">
        <v>50</v>
      </c>
      <c r="AI317" s="13" t="s">
        <v>50</v>
      </c>
      <c r="AJ317" s="13" t="s">
        <v>50</v>
      </c>
      <c r="AK317" s="13" t="s">
        <v>50</v>
      </c>
      <c r="AL317" s="13" t="s">
        <v>50</v>
      </c>
      <c r="AM317" s="13" t="s">
        <v>50</v>
      </c>
      <c r="AN317" s="13" t="s">
        <v>50</v>
      </c>
      <c r="AO317" s="13" t="s">
        <v>50</v>
      </c>
      <c r="AP317" s="13" t="s">
        <v>50</v>
      </c>
      <c r="AQ317" s="13" t="s">
        <v>50</v>
      </c>
      <c r="AR317" s="13" t="s">
        <v>50</v>
      </c>
      <c r="AS317" s="13" t="s">
        <v>50</v>
      </c>
      <c r="AT317" s="13" t="s">
        <v>50</v>
      </c>
      <c r="AU317" s="13" t="s">
        <v>50</v>
      </c>
      <c r="AV317" s="13" t="s">
        <v>50</v>
      </c>
      <c r="AW317" s="13" t="s">
        <v>50</v>
      </c>
      <c r="AX317" s="13" t="s">
        <v>50</v>
      </c>
      <c r="AY317" s="13" t="s">
        <v>50</v>
      </c>
      <c r="AZ317" s="13" t="s">
        <v>50</v>
      </c>
      <c r="BA317" s="13" t="s">
        <v>50</v>
      </c>
      <c r="BB317" s="13" t="s">
        <v>50</v>
      </c>
      <c r="BC317" s="13" t="s">
        <v>50</v>
      </c>
      <c r="BD317" s="13" t="s">
        <v>50</v>
      </c>
      <c r="BE317" s="13" t="s">
        <v>50</v>
      </c>
      <c r="BF317" s="13" t="s">
        <v>50</v>
      </c>
      <c r="BG317" s="13" t="s">
        <v>50</v>
      </c>
      <c r="BH317" s="13" t="s">
        <v>50</v>
      </c>
      <c r="BI317" s="13" t="s">
        <v>50</v>
      </c>
      <c r="BJ317" s="13" t="s">
        <v>50</v>
      </c>
      <c r="BK317" s="13" t="s">
        <v>50</v>
      </c>
      <c r="BL317" s="13" t="s">
        <v>50</v>
      </c>
      <c r="BM317" s="13" t="s">
        <v>50</v>
      </c>
      <c r="BN317" s="13" t="s">
        <v>50</v>
      </c>
      <c r="BO317" s="13" t="s">
        <v>50</v>
      </c>
      <c r="BP317" s="13" t="s">
        <v>50</v>
      </c>
      <c r="BQ317" s="13" t="s">
        <v>50</v>
      </c>
      <c r="BR317" s="13" t="s">
        <v>50</v>
      </c>
      <c r="BS317" s="13" t="s">
        <v>50</v>
      </c>
      <c r="BT317" s="13" t="s">
        <v>50</v>
      </c>
      <c r="BU317" s="13" t="s">
        <v>50</v>
      </c>
      <c r="BV317" s="13" t="s">
        <v>50</v>
      </c>
      <c r="BW317" s="13" t="s">
        <v>50</v>
      </c>
      <c r="BX317" s="13" t="s">
        <v>50</v>
      </c>
      <c r="BY317" s="13" t="s">
        <v>50</v>
      </c>
      <c r="BZ317" s="13" t="s">
        <v>50</v>
      </c>
      <c r="CA317" s="13" t="s">
        <v>50</v>
      </c>
      <c r="CB317" s="13" t="s">
        <v>50</v>
      </c>
      <c r="CC317" s="13" t="s">
        <v>50</v>
      </c>
      <c r="CD317" s="13" t="s">
        <v>50</v>
      </c>
      <c r="CE317" s="13" t="s">
        <v>50</v>
      </c>
      <c r="CF317" s="13" t="s">
        <v>50</v>
      </c>
      <c r="CG317" s="13" t="s">
        <v>50</v>
      </c>
      <c r="CH317" s="13" t="s">
        <v>50</v>
      </c>
      <c r="CI317" s="13" t="s">
        <v>50</v>
      </c>
      <c r="CJ317" s="13" t="s">
        <v>50</v>
      </c>
      <c r="CK317" s="13" t="s">
        <v>50</v>
      </c>
      <c r="CL317" s="13" t="s">
        <v>50</v>
      </c>
      <c r="CM317" s="13" t="s">
        <v>50</v>
      </c>
      <c r="CN317" s="13" t="s">
        <v>50</v>
      </c>
      <c r="CO317" s="13" t="s">
        <v>50</v>
      </c>
      <c r="CP317" s="13" t="s">
        <v>50</v>
      </c>
      <c r="CQ317" s="13" t="s">
        <v>50</v>
      </c>
      <c r="CR317" s="13" t="s">
        <v>50</v>
      </c>
      <c r="CS317" s="13" t="s">
        <v>50</v>
      </c>
      <c r="CT317" s="13" t="s">
        <v>50</v>
      </c>
      <c r="CU317" s="13" t="s">
        <v>50</v>
      </c>
      <c r="CV317" s="13" t="s">
        <v>50</v>
      </c>
      <c r="CW317" s="13" t="s">
        <v>50</v>
      </c>
      <c r="CX317" s="13" t="s">
        <v>50</v>
      </c>
      <c r="CY317" s="13" t="s">
        <v>50</v>
      </c>
      <c r="CZ317" s="13" t="s">
        <v>50</v>
      </c>
      <c r="DA317" s="13" t="s">
        <v>50</v>
      </c>
      <c r="DB317" s="13" t="s">
        <v>50</v>
      </c>
      <c r="DC317" s="13" t="s">
        <v>50</v>
      </c>
      <c r="DD317" s="13" t="s">
        <v>50</v>
      </c>
      <c r="DE317" s="13" t="s">
        <v>50</v>
      </c>
      <c r="DF317" s="13" t="s">
        <v>50</v>
      </c>
      <c r="DG317" s="13" t="s">
        <v>50</v>
      </c>
      <c r="DH317" s="13" t="s">
        <v>50</v>
      </c>
      <c r="DI317" s="13" t="s">
        <v>50</v>
      </c>
      <c r="DJ317" s="13" t="s">
        <v>50</v>
      </c>
      <c r="DK317" s="13" t="s">
        <v>50</v>
      </c>
      <c r="DL317" s="13" t="s">
        <v>50</v>
      </c>
      <c r="DM317" s="13" t="s">
        <v>50</v>
      </c>
      <c r="DN317" s="13" t="s">
        <v>50</v>
      </c>
      <c r="DO317" s="13" t="s">
        <v>50</v>
      </c>
      <c r="DP317" s="13" t="s">
        <v>50</v>
      </c>
      <c r="DQ317" s="13" t="s">
        <v>50</v>
      </c>
      <c r="DR317" s="13" t="s">
        <v>50</v>
      </c>
      <c r="DS317" s="13" t="s">
        <v>50</v>
      </c>
      <c r="DT317" s="13" t="s">
        <v>50</v>
      </c>
      <c r="DU317" s="13" t="s">
        <v>50</v>
      </c>
      <c r="DV317" s="13" t="s">
        <v>50</v>
      </c>
      <c r="DW317" s="13" t="s">
        <v>50</v>
      </c>
      <c r="DX317" s="13" t="s">
        <v>50</v>
      </c>
      <c r="DY317" s="13" t="s">
        <v>50</v>
      </c>
      <c r="DZ317" s="13" t="s">
        <v>50</v>
      </c>
      <c r="EA317" s="13" t="s">
        <v>50</v>
      </c>
      <c r="EB317" s="13" t="s">
        <v>50</v>
      </c>
      <c r="EC317" s="13" t="s">
        <v>50</v>
      </c>
      <c r="ED317" s="13" t="s">
        <v>50</v>
      </c>
      <c r="EE317" s="13" t="s">
        <v>50</v>
      </c>
      <c r="EF317" s="13" t="s">
        <v>50</v>
      </c>
      <c r="EG317" s="13" t="s">
        <v>50</v>
      </c>
      <c r="EH317" s="13" t="s">
        <v>50</v>
      </c>
      <c r="EI317" s="13" t="s">
        <v>50</v>
      </c>
      <c r="EJ317" s="13" t="s">
        <v>50</v>
      </c>
      <c r="EK317" s="13" t="s">
        <v>50</v>
      </c>
      <c r="EL317" s="99"/>
      <c r="EM317" s="99"/>
    </row>
    <row r="318" spans="1:143" s="13" customFormat="1" ht="15" x14ac:dyDescent="0.25">
      <c r="A318" s="30" t="s">
        <v>628</v>
      </c>
      <c r="B318" s="97" t="s">
        <v>2520</v>
      </c>
      <c r="C318" s="98"/>
      <c r="D318" s="98">
        <v>4</v>
      </c>
      <c r="E318" s="98"/>
      <c r="F318" s="98"/>
      <c r="G318" s="93" t="s">
        <v>378</v>
      </c>
      <c r="H318" s="14" t="s">
        <v>5</v>
      </c>
      <c r="I318" s="14" t="s">
        <v>577</v>
      </c>
      <c r="J318" s="13" t="s">
        <v>50</v>
      </c>
      <c r="K318" s="13" t="s">
        <v>50</v>
      </c>
      <c r="L318" s="13" t="s">
        <v>50</v>
      </c>
      <c r="M318" s="13" t="s">
        <v>50</v>
      </c>
      <c r="N318" s="13" t="s">
        <v>50</v>
      </c>
      <c r="O318" s="47" t="s">
        <v>50</v>
      </c>
      <c r="P318" s="13" t="s">
        <v>50</v>
      </c>
      <c r="Q318" s="13" t="s">
        <v>50</v>
      </c>
      <c r="R318" s="13" t="s">
        <v>50</v>
      </c>
      <c r="S318" s="13" t="s">
        <v>50</v>
      </c>
      <c r="T318" s="13" t="s">
        <v>50</v>
      </c>
      <c r="U318" s="13" t="s">
        <v>50</v>
      </c>
      <c r="V318" s="13" t="s">
        <v>50</v>
      </c>
      <c r="W318" s="13" t="s">
        <v>50</v>
      </c>
      <c r="X318" s="13" t="s">
        <v>50</v>
      </c>
      <c r="Y318" s="13" t="s">
        <v>50</v>
      </c>
      <c r="Z318" s="13" t="s">
        <v>50</v>
      </c>
      <c r="AA318" s="13" t="s">
        <v>50</v>
      </c>
      <c r="AB318" s="13" t="s">
        <v>50</v>
      </c>
      <c r="AC318" s="13" t="s">
        <v>50</v>
      </c>
      <c r="AD318" s="13" t="s">
        <v>50</v>
      </c>
      <c r="AE318" s="13" t="s">
        <v>50</v>
      </c>
      <c r="AF318" s="13" t="s">
        <v>50</v>
      </c>
      <c r="AG318" s="13" t="s">
        <v>50</v>
      </c>
      <c r="AH318" s="13" t="s">
        <v>50</v>
      </c>
      <c r="AI318" s="13" t="s">
        <v>50</v>
      </c>
      <c r="AJ318" s="13" t="s">
        <v>50</v>
      </c>
      <c r="AK318" s="13" t="s">
        <v>50</v>
      </c>
      <c r="AL318" s="13" t="s">
        <v>50</v>
      </c>
      <c r="AM318" s="13" t="s">
        <v>50</v>
      </c>
      <c r="AN318" s="13" t="s">
        <v>50</v>
      </c>
      <c r="AO318" s="13" t="s">
        <v>50</v>
      </c>
      <c r="AP318" s="13" t="s">
        <v>50</v>
      </c>
      <c r="AQ318" s="13" t="s">
        <v>50</v>
      </c>
      <c r="AR318" s="13" t="s">
        <v>50</v>
      </c>
      <c r="AS318" s="13" t="s">
        <v>50</v>
      </c>
      <c r="AT318" s="13" t="s">
        <v>50</v>
      </c>
      <c r="AU318" s="13" t="s">
        <v>50</v>
      </c>
      <c r="AV318" s="13" t="s">
        <v>50</v>
      </c>
      <c r="AW318" s="13" t="s">
        <v>50</v>
      </c>
      <c r="AX318" s="13" t="s">
        <v>50</v>
      </c>
      <c r="AY318" s="13" t="s">
        <v>50</v>
      </c>
      <c r="AZ318" s="13" t="s">
        <v>50</v>
      </c>
      <c r="BA318" s="13" t="s">
        <v>50</v>
      </c>
      <c r="BB318" s="13" t="s">
        <v>50</v>
      </c>
      <c r="BC318" s="13" t="s">
        <v>50</v>
      </c>
      <c r="BD318" s="13" t="s">
        <v>50</v>
      </c>
      <c r="BE318" s="13" t="s">
        <v>50</v>
      </c>
      <c r="BF318" s="13" t="s">
        <v>50</v>
      </c>
      <c r="BG318" s="13" t="s">
        <v>50</v>
      </c>
      <c r="BH318" s="13" t="s">
        <v>50</v>
      </c>
      <c r="BI318" s="13" t="s">
        <v>50</v>
      </c>
      <c r="BJ318" s="13" t="s">
        <v>50</v>
      </c>
      <c r="BK318" s="13" t="s">
        <v>50</v>
      </c>
      <c r="BL318" s="13" t="s">
        <v>50</v>
      </c>
      <c r="BM318" s="13" t="s">
        <v>50</v>
      </c>
      <c r="BN318" s="13" t="s">
        <v>50</v>
      </c>
      <c r="BO318" s="13" t="s">
        <v>50</v>
      </c>
      <c r="BP318" s="13" t="s">
        <v>50</v>
      </c>
      <c r="BQ318" s="13" t="s">
        <v>50</v>
      </c>
      <c r="BR318" s="13" t="s">
        <v>50</v>
      </c>
      <c r="BS318" s="13" t="s">
        <v>50</v>
      </c>
      <c r="BT318" s="13" t="s">
        <v>50</v>
      </c>
      <c r="BU318" s="13" t="s">
        <v>50</v>
      </c>
      <c r="BV318" s="13" t="s">
        <v>50</v>
      </c>
      <c r="BW318" s="13" t="s">
        <v>50</v>
      </c>
      <c r="BX318" s="13" t="s">
        <v>50</v>
      </c>
      <c r="BY318" s="13" t="s">
        <v>50</v>
      </c>
      <c r="BZ318" s="13" t="s">
        <v>50</v>
      </c>
      <c r="CA318" s="13" t="s">
        <v>50</v>
      </c>
      <c r="CB318" s="13" t="s">
        <v>50</v>
      </c>
      <c r="CC318" s="13" t="s">
        <v>50</v>
      </c>
      <c r="CD318" s="13" t="s">
        <v>50</v>
      </c>
      <c r="CE318" s="13" t="s">
        <v>50</v>
      </c>
      <c r="CF318" s="13" t="s">
        <v>50</v>
      </c>
      <c r="CG318" s="13" t="s">
        <v>50</v>
      </c>
      <c r="CH318" s="13" t="s">
        <v>50</v>
      </c>
      <c r="CI318" s="13" t="s">
        <v>50</v>
      </c>
      <c r="CJ318" s="13" t="s">
        <v>50</v>
      </c>
      <c r="CK318" s="13" t="s">
        <v>50</v>
      </c>
      <c r="CL318" s="13" t="s">
        <v>50</v>
      </c>
      <c r="CM318" s="13" t="s">
        <v>50</v>
      </c>
      <c r="CN318" s="13" t="s">
        <v>50</v>
      </c>
      <c r="CO318" s="13" t="s">
        <v>50</v>
      </c>
      <c r="CP318" s="13" t="s">
        <v>50</v>
      </c>
      <c r="CQ318" s="13" t="s">
        <v>50</v>
      </c>
      <c r="CR318" s="13" t="s">
        <v>50</v>
      </c>
      <c r="CS318" s="13" t="s">
        <v>50</v>
      </c>
      <c r="CT318" s="13" t="s">
        <v>50</v>
      </c>
      <c r="CU318" s="13" t="s">
        <v>50</v>
      </c>
      <c r="CV318" s="13" t="s">
        <v>50</v>
      </c>
      <c r="CW318" s="13" t="s">
        <v>50</v>
      </c>
      <c r="CX318" s="13" t="s">
        <v>50</v>
      </c>
      <c r="CY318" s="13" t="s">
        <v>50</v>
      </c>
      <c r="CZ318" s="13" t="s">
        <v>50</v>
      </c>
      <c r="DA318" s="13" t="s">
        <v>50</v>
      </c>
      <c r="DB318" s="13" t="s">
        <v>50</v>
      </c>
      <c r="DC318" s="13" t="s">
        <v>50</v>
      </c>
      <c r="DD318" s="13" t="s">
        <v>50</v>
      </c>
      <c r="DE318" s="13" t="s">
        <v>50</v>
      </c>
      <c r="DF318" s="13" t="s">
        <v>50</v>
      </c>
      <c r="DG318" s="13" t="s">
        <v>50</v>
      </c>
      <c r="DH318" s="13" t="s">
        <v>50</v>
      </c>
      <c r="DI318" s="13" t="s">
        <v>50</v>
      </c>
      <c r="DJ318" s="13" t="s">
        <v>50</v>
      </c>
      <c r="DK318" s="13" t="s">
        <v>50</v>
      </c>
      <c r="DL318" s="13" t="s">
        <v>50</v>
      </c>
      <c r="DM318" s="13" t="s">
        <v>50</v>
      </c>
      <c r="DN318" s="13" t="s">
        <v>50</v>
      </c>
      <c r="DO318" s="13" t="s">
        <v>50</v>
      </c>
      <c r="DP318" s="13" t="s">
        <v>50</v>
      </c>
      <c r="DQ318" s="13" t="s">
        <v>50</v>
      </c>
      <c r="DR318" s="13" t="s">
        <v>50</v>
      </c>
      <c r="DS318" s="13" t="s">
        <v>50</v>
      </c>
      <c r="DT318" s="13" t="s">
        <v>50</v>
      </c>
      <c r="DU318" s="13" t="s">
        <v>50</v>
      </c>
      <c r="DV318" s="13" t="s">
        <v>50</v>
      </c>
      <c r="DW318" s="13" t="s">
        <v>50</v>
      </c>
      <c r="DX318" s="13" t="s">
        <v>50</v>
      </c>
      <c r="DY318" s="13" t="s">
        <v>50</v>
      </c>
      <c r="DZ318" s="13" t="s">
        <v>50</v>
      </c>
      <c r="EA318" s="13" t="s">
        <v>50</v>
      </c>
      <c r="EB318" s="13" t="s">
        <v>50</v>
      </c>
      <c r="EC318" s="13" t="s">
        <v>50</v>
      </c>
      <c r="ED318" s="13" t="s">
        <v>50</v>
      </c>
      <c r="EE318" s="13" t="s">
        <v>50</v>
      </c>
      <c r="EF318" s="13" t="s">
        <v>50</v>
      </c>
      <c r="EG318" s="13" t="s">
        <v>50</v>
      </c>
      <c r="EH318" s="13" t="s">
        <v>50</v>
      </c>
      <c r="EI318" s="13" t="s">
        <v>50</v>
      </c>
      <c r="EJ318" s="13" t="s">
        <v>50</v>
      </c>
      <c r="EK318" s="13" t="s">
        <v>50</v>
      </c>
      <c r="EL318" s="99"/>
      <c r="EM318" s="99"/>
    </row>
    <row r="319" spans="1:143" s="13" customFormat="1" ht="15" x14ac:dyDescent="0.25">
      <c r="A319" s="30" t="s">
        <v>629</v>
      </c>
      <c r="B319" s="97" t="s">
        <v>1136</v>
      </c>
      <c r="C319" s="98"/>
      <c r="D319" s="98">
        <v>4</v>
      </c>
      <c r="E319" s="98"/>
      <c r="F319" s="98"/>
      <c r="G319" s="93" t="s">
        <v>379</v>
      </c>
      <c r="H319" s="14" t="s">
        <v>5</v>
      </c>
      <c r="I319" s="14" t="s">
        <v>577</v>
      </c>
      <c r="J319" s="13" t="s">
        <v>50</v>
      </c>
      <c r="K319" s="13" t="s">
        <v>50</v>
      </c>
      <c r="L319" s="13" t="s">
        <v>50</v>
      </c>
      <c r="M319" s="13" t="s">
        <v>50</v>
      </c>
      <c r="N319" s="13" t="s">
        <v>50</v>
      </c>
      <c r="O319" s="47" t="s">
        <v>50</v>
      </c>
      <c r="P319" s="13" t="s">
        <v>50</v>
      </c>
      <c r="Q319" s="13" t="s">
        <v>50</v>
      </c>
      <c r="R319" s="13" t="s">
        <v>50</v>
      </c>
      <c r="S319" s="13" t="s">
        <v>50</v>
      </c>
      <c r="T319" s="13" t="s">
        <v>50</v>
      </c>
      <c r="U319" s="13" t="s">
        <v>50</v>
      </c>
      <c r="V319" s="13" t="s">
        <v>50</v>
      </c>
      <c r="W319" s="13" t="s">
        <v>50</v>
      </c>
      <c r="X319" s="13" t="s">
        <v>50</v>
      </c>
      <c r="Y319" s="13" t="s">
        <v>50</v>
      </c>
      <c r="Z319" s="13" t="s">
        <v>50</v>
      </c>
      <c r="AA319" s="13" t="s">
        <v>50</v>
      </c>
      <c r="AB319" s="13" t="s">
        <v>50</v>
      </c>
      <c r="AC319" s="13" t="s">
        <v>50</v>
      </c>
      <c r="AD319" s="13" t="s">
        <v>50</v>
      </c>
      <c r="AE319" s="13" t="s">
        <v>50</v>
      </c>
      <c r="AF319" s="13" t="s">
        <v>50</v>
      </c>
      <c r="AG319" s="13" t="s">
        <v>50</v>
      </c>
      <c r="AH319" s="13" t="s">
        <v>50</v>
      </c>
      <c r="AI319" s="13" t="s">
        <v>50</v>
      </c>
      <c r="AJ319" s="13" t="s">
        <v>50</v>
      </c>
      <c r="AK319" s="13" t="s">
        <v>50</v>
      </c>
      <c r="AL319" s="13" t="s">
        <v>50</v>
      </c>
      <c r="AM319" s="13" t="s">
        <v>50</v>
      </c>
      <c r="AN319" s="13" t="s">
        <v>50</v>
      </c>
      <c r="AO319" s="13" t="s">
        <v>50</v>
      </c>
      <c r="AP319" s="13" t="s">
        <v>50</v>
      </c>
      <c r="AQ319" s="13" t="s">
        <v>50</v>
      </c>
      <c r="AR319" s="13" t="s">
        <v>50</v>
      </c>
      <c r="AS319" s="13" t="s">
        <v>50</v>
      </c>
      <c r="AT319" s="13" t="s">
        <v>50</v>
      </c>
      <c r="AU319" s="13" t="s">
        <v>50</v>
      </c>
      <c r="AV319" s="13" t="s">
        <v>50</v>
      </c>
      <c r="AW319" s="13" t="s">
        <v>50</v>
      </c>
      <c r="AX319" s="13" t="s">
        <v>50</v>
      </c>
      <c r="AY319" s="13" t="s">
        <v>50</v>
      </c>
      <c r="AZ319" s="13" t="s">
        <v>50</v>
      </c>
      <c r="BA319" s="13" t="s">
        <v>50</v>
      </c>
      <c r="BB319" s="13" t="s">
        <v>50</v>
      </c>
      <c r="BC319" s="13" t="s">
        <v>50</v>
      </c>
      <c r="BD319" s="13" t="s">
        <v>50</v>
      </c>
      <c r="BE319" s="13" t="s">
        <v>50</v>
      </c>
      <c r="BF319" s="13" t="s">
        <v>50</v>
      </c>
      <c r="BG319" s="13" t="s">
        <v>50</v>
      </c>
      <c r="BH319" s="13" t="s">
        <v>50</v>
      </c>
      <c r="BI319" s="13" t="s">
        <v>50</v>
      </c>
      <c r="BJ319" s="13" t="s">
        <v>50</v>
      </c>
      <c r="BK319" s="13" t="s">
        <v>50</v>
      </c>
      <c r="BL319" s="13" t="s">
        <v>50</v>
      </c>
      <c r="BM319" s="13" t="s">
        <v>50</v>
      </c>
      <c r="BN319" s="13" t="s">
        <v>50</v>
      </c>
      <c r="BO319" s="13" t="s">
        <v>50</v>
      </c>
      <c r="BP319" s="13" t="s">
        <v>50</v>
      </c>
      <c r="BQ319" s="13" t="s">
        <v>50</v>
      </c>
      <c r="BR319" s="13" t="s">
        <v>50</v>
      </c>
      <c r="BS319" s="13" t="s">
        <v>50</v>
      </c>
      <c r="BT319" s="13" t="s">
        <v>50</v>
      </c>
      <c r="BU319" s="13" t="s">
        <v>50</v>
      </c>
      <c r="BV319" s="13" t="s">
        <v>50</v>
      </c>
      <c r="BW319" s="13" t="s">
        <v>50</v>
      </c>
      <c r="BX319" s="13" t="s">
        <v>50</v>
      </c>
      <c r="BY319" s="13" t="s">
        <v>50</v>
      </c>
      <c r="BZ319" s="13" t="s">
        <v>50</v>
      </c>
      <c r="CA319" s="13" t="s">
        <v>50</v>
      </c>
      <c r="CB319" s="13" t="s">
        <v>50</v>
      </c>
      <c r="CC319" s="13" t="s">
        <v>50</v>
      </c>
      <c r="CD319" s="13" t="s">
        <v>50</v>
      </c>
      <c r="CE319" s="13" t="s">
        <v>50</v>
      </c>
      <c r="CF319" s="13" t="s">
        <v>50</v>
      </c>
      <c r="CG319" s="13" t="s">
        <v>50</v>
      </c>
      <c r="CH319" s="13" t="s">
        <v>50</v>
      </c>
      <c r="CI319" s="13" t="s">
        <v>50</v>
      </c>
      <c r="CJ319" s="13" t="s">
        <v>50</v>
      </c>
      <c r="CK319" s="13" t="s">
        <v>50</v>
      </c>
      <c r="CL319" s="13" t="s">
        <v>50</v>
      </c>
      <c r="CM319" s="13" t="s">
        <v>50</v>
      </c>
      <c r="CN319" s="13" t="s">
        <v>50</v>
      </c>
      <c r="CO319" s="13" t="s">
        <v>50</v>
      </c>
      <c r="CP319" s="13" t="s">
        <v>50</v>
      </c>
      <c r="CQ319" s="13" t="s">
        <v>50</v>
      </c>
      <c r="CR319" s="13" t="s">
        <v>50</v>
      </c>
      <c r="CS319" s="13" t="s">
        <v>50</v>
      </c>
      <c r="CT319" s="13" t="s">
        <v>50</v>
      </c>
      <c r="CU319" s="13" t="s">
        <v>50</v>
      </c>
      <c r="CV319" s="13" t="s">
        <v>50</v>
      </c>
      <c r="CW319" s="13" t="s">
        <v>50</v>
      </c>
      <c r="CX319" s="13" t="s">
        <v>50</v>
      </c>
      <c r="CY319" s="13" t="s">
        <v>50</v>
      </c>
      <c r="CZ319" s="13" t="s">
        <v>50</v>
      </c>
      <c r="DA319" s="13" t="s">
        <v>50</v>
      </c>
      <c r="DB319" s="13" t="s">
        <v>50</v>
      </c>
      <c r="DC319" s="13" t="s">
        <v>50</v>
      </c>
      <c r="DD319" s="13" t="s">
        <v>50</v>
      </c>
      <c r="DE319" s="13" t="s">
        <v>50</v>
      </c>
      <c r="DF319" s="13" t="s">
        <v>50</v>
      </c>
      <c r="DG319" s="13" t="s">
        <v>50</v>
      </c>
      <c r="DH319" s="13" t="s">
        <v>50</v>
      </c>
      <c r="DI319" s="13" t="s">
        <v>50</v>
      </c>
      <c r="DJ319" s="13" t="s">
        <v>50</v>
      </c>
      <c r="DK319" s="13" t="s">
        <v>50</v>
      </c>
      <c r="DL319" s="13" t="s">
        <v>50</v>
      </c>
      <c r="DM319" s="13" t="s">
        <v>50</v>
      </c>
      <c r="DN319" s="13" t="s">
        <v>50</v>
      </c>
      <c r="DO319" s="13" t="s">
        <v>50</v>
      </c>
      <c r="DP319" s="13" t="s">
        <v>50</v>
      </c>
      <c r="DQ319" s="13" t="s">
        <v>50</v>
      </c>
      <c r="DR319" s="13" t="s">
        <v>50</v>
      </c>
      <c r="DS319" s="13" t="s">
        <v>50</v>
      </c>
      <c r="DT319" s="13" t="s">
        <v>50</v>
      </c>
      <c r="DU319" s="13" t="s">
        <v>50</v>
      </c>
      <c r="DV319" s="13" t="s">
        <v>50</v>
      </c>
      <c r="DW319" s="13" t="s">
        <v>50</v>
      </c>
      <c r="DX319" s="13" t="s">
        <v>50</v>
      </c>
      <c r="DY319" s="13" t="s">
        <v>50</v>
      </c>
      <c r="DZ319" s="13" t="s">
        <v>50</v>
      </c>
      <c r="EA319" s="13" t="s">
        <v>50</v>
      </c>
      <c r="EB319" s="13" t="s">
        <v>50</v>
      </c>
      <c r="EC319" s="13" t="s">
        <v>50</v>
      </c>
      <c r="ED319" s="13" t="s">
        <v>50</v>
      </c>
      <c r="EE319" s="13" t="s">
        <v>50</v>
      </c>
      <c r="EF319" s="13" t="s">
        <v>50</v>
      </c>
      <c r="EG319" s="13" t="s">
        <v>50</v>
      </c>
      <c r="EH319" s="13" t="s">
        <v>50</v>
      </c>
      <c r="EI319" s="13" t="s">
        <v>50</v>
      </c>
      <c r="EJ319" s="13" t="s">
        <v>50</v>
      </c>
      <c r="EK319" s="13" t="s">
        <v>50</v>
      </c>
      <c r="EL319" s="99"/>
      <c r="EM319" s="99"/>
    </row>
    <row r="320" spans="1:143" s="13" customFormat="1" ht="15" x14ac:dyDescent="0.25">
      <c r="A320" s="30" t="s">
        <v>630</v>
      </c>
      <c r="B320" s="97" t="s">
        <v>2521</v>
      </c>
      <c r="C320" s="98"/>
      <c r="D320" s="98">
        <v>4</v>
      </c>
      <c r="E320" s="98"/>
      <c r="F320" s="98"/>
      <c r="G320" s="93" t="s">
        <v>390</v>
      </c>
      <c r="H320" s="14" t="s">
        <v>5</v>
      </c>
      <c r="I320" s="14" t="s">
        <v>577</v>
      </c>
      <c r="J320" s="13" t="s">
        <v>50</v>
      </c>
      <c r="K320" s="13" t="s">
        <v>50</v>
      </c>
      <c r="L320" s="13" t="s">
        <v>50</v>
      </c>
      <c r="M320" s="13" t="s">
        <v>50</v>
      </c>
      <c r="N320" s="13" t="s">
        <v>50</v>
      </c>
      <c r="O320" s="47" t="s">
        <v>50</v>
      </c>
      <c r="P320" s="13" t="s">
        <v>50</v>
      </c>
      <c r="Q320" s="13" t="s">
        <v>50</v>
      </c>
      <c r="R320" s="13" t="s">
        <v>50</v>
      </c>
      <c r="S320" s="13" t="s">
        <v>50</v>
      </c>
      <c r="T320" s="13" t="s">
        <v>50</v>
      </c>
      <c r="U320" s="13" t="s">
        <v>50</v>
      </c>
      <c r="V320" s="13" t="s">
        <v>50</v>
      </c>
      <c r="W320" s="13" t="s">
        <v>50</v>
      </c>
      <c r="X320" s="13" t="s">
        <v>50</v>
      </c>
      <c r="Y320" s="13" t="s">
        <v>50</v>
      </c>
      <c r="Z320" s="13" t="s">
        <v>50</v>
      </c>
      <c r="AA320" s="13" t="s">
        <v>50</v>
      </c>
      <c r="AB320" s="13" t="s">
        <v>50</v>
      </c>
      <c r="AC320" s="13" t="s">
        <v>50</v>
      </c>
      <c r="AD320" s="13" t="s">
        <v>50</v>
      </c>
      <c r="AE320" s="13" t="s">
        <v>50</v>
      </c>
      <c r="AF320" s="13" t="s">
        <v>50</v>
      </c>
      <c r="AG320" s="13" t="s">
        <v>50</v>
      </c>
      <c r="AH320" s="13" t="s">
        <v>50</v>
      </c>
      <c r="AI320" s="13" t="s">
        <v>50</v>
      </c>
      <c r="AJ320" s="13" t="s">
        <v>50</v>
      </c>
      <c r="AK320" s="13" t="s">
        <v>50</v>
      </c>
      <c r="AL320" s="13" t="s">
        <v>50</v>
      </c>
      <c r="AM320" s="13" t="s">
        <v>50</v>
      </c>
      <c r="AN320" s="13" t="s">
        <v>50</v>
      </c>
      <c r="AO320" s="13" t="s">
        <v>50</v>
      </c>
      <c r="AP320" s="13" t="s">
        <v>50</v>
      </c>
      <c r="AQ320" s="13" t="s">
        <v>50</v>
      </c>
      <c r="AR320" s="13" t="s">
        <v>50</v>
      </c>
      <c r="AS320" s="13" t="s">
        <v>50</v>
      </c>
      <c r="AT320" s="13" t="s">
        <v>50</v>
      </c>
      <c r="AU320" s="13" t="s">
        <v>50</v>
      </c>
      <c r="AV320" s="13" t="s">
        <v>50</v>
      </c>
      <c r="AW320" s="13" t="s">
        <v>50</v>
      </c>
      <c r="AX320" s="13" t="s">
        <v>50</v>
      </c>
      <c r="AY320" s="13" t="s">
        <v>50</v>
      </c>
      <c r="AZ320" s="13" t="s">
        <v>50</v>
      </c>
      <c r="BA320" s="13" t="s">
        <v>50</v>
      </c>
      <c r="BB320" s="13" t="s">
        <v>50</v>
      </c>
      <c r="BC320" s="13" t="s">
        <v>50</v>
      </c>
      <c r="BD320" s="13" t="s">
        <v>50</v>
      </c>
      <c r="BE320" s="13" t="s">
        <v>50</v>
      </c>
      <c r="BF320" s="13" t="s">
        <v>50</v>
      </c>
      <c r="BG320" s="13" t="s">
        <v>50</v>
      </c>
      <c r="BH320" s="13" t="s">
        <v>50</v>
      </c>
      <c r="BI320" s="13" t="s">
        <v>50</v>
      </c>
      <c r="BJ320" s="13" t="s">
        <v>50</v>
      </c>
      <c r="BK320" s="13" t="s">
        <v>50</v>
      </c>
      <c r="BL320" s="13" t="s">
        <v>50</v>
      </c>
      <c r="BM320" s="13" t="s">
        <v>50</v>
      </c>
      <c r="BN320" s="13" t="s">
        <v>50</v>
      </c>
      <c r="BO320" s="13" t="s">
        <v>50</v>
      </c>
      <c r="BP320" s="13" t="s">
        <v>50</v>
      </c>
      <c r="BQ320" s="13" t="s">
        <v>50</v>
      </c>
      <c r="BR320" s="13" t="s">
        <v>50</v>
      </c>
      <c r="BS320" s="13" t="s">
        <v>50</v>
      </c>
      <c r="BT320" s="13" t="s">
        <v>50</v>
      </c>
      <c r="BU320" s="13" t="s">
        <v>50</v>
      </c>
      <c r="BV320" s="13" t="s">
        <v>50</v>
      </c>
      <c r="BW320" s="13" t="s">
        <v>50</v>
      </c>
      <c r="BX320" s="13" t="s">
        <v>50</v>
      </c>
      <c r="BY320" s="13" t="s">
        <v>50</v>
      </c>
      <c r="BZ320" s="13" t="s">
        <v>50</v>
      </c>
      <c r="CA320" s="13" t="s">
        <v>50</v>
      </c>
      <c r="CB320" s="13" t="s">
        <v>50</v>
      </c>
      <c r="CC320" s="13" t="s">
        <v>50</v>
      </c>
      <c r="CD320" s="13" t="s">
        <v>50</v>
      </c>
      <c r="CE320" s="13" t="s">
        <v>50</v>
      </c>
      <c r="CF320" s="13" t="s">
        <v>50</v>
      </c>
      <c r="CG320" s="13" t="s">
        <v>50</v>
      </c>
      <c r="CH320" s="13" t="s">
        <v>50</v>
      </c>
      <c r="CI320" s="13" t="s">
        <v>50</v>
      </c>
      <c r="CJ320" s="13" t="s">
        <v>50</v>
      </c>
      <c r="CK320" s="13" t="s">
        <v>50</v>
      </c>
      <c r="CL320" s="13" t="s">
        <v>50</v>
      </c>
      <c r="CM320" s="13" t="s">
        <v>50</v>
      </c>
      <c r="CN320" s="13" t="s">
        <v>50</v>
      </c>
      <c r="CO320" s="13" t="s">
        <v>50</v>
      </c>
      <c r="CP320" s="13" t="s">
        <v>50</v>
      </c>
      <c r="CQ320" s="13" t="s">
        <v>50</v>
      </c>
      <c r="CR320" s="13" t="s">
        <v>50</v>
      </c>
      <c r="CS320" s="13" t="s">
        <v>50</v>
      </c>
      <c r="CT320" s="13" t="s">
        <v>50</v>
      </c>
      <c r="CU320" s="13" t="s">
        <v>50</v>
      </c>
      <c r="CV320" s="13" t="s">
        <v>50</v>
      </c>
      <c r="CW320" s="13" t="s">
        <v>50</v>
      </c>
      <c r="CX320" s="13" t="s">
        <v>50</v>
      </c>
      <c r="CY320" s="13" t="s">
        <v>50</v>
      </c>
      <c r="CZ320" s="13" t="s">
        <v>50</v>
      </c>
      <c r="DA320" s="13" t="s">
        <v>50</v>
      </c>
      <c r="DB320" s="13" t="s">
        <v>50</v>
      </c>
      <c r="DC320" s="13" t="s">
        <v>50</v>
      </c>
      <c r="DD320" s="13" t="s">
        <v>50</v>
      </c>
      <c r="DE320" s="13" t="s">
        <v>50</v>
      </c>
      <c r="DF320" s="13" t="s">
        <v>50</v>
      </c>
      <c r="DG320" s="13" t="s">
        <v>50</v>
      </c>
      <c r="DH320" s="13" t="s">
        <v>50</v>
      </c>
      <c r="DI320" s="13" t="s">
        <v>50</v>
      </c>
      <c r="DJ320" s="13" t="s">
        <v>50</v>
      </c>
      <c r="DK320" s="13" t="s">
        <v>50</v>
      </c>
      <c r="DL320" s="13" t="s">
        <v>50</v>
      </c>
      <c r="DM320" s="13" t="s">
        <v>50</v>
      </c>
      <c r="DN320" s="13" t="s">
        <v>50</v>
      </c>
      <c r="DO320" s="13" t="s">
        <v>50</v>
      </c>
      <c r="DP320" s="13" t="s">
        <v>50</v>
      </c>
      <c r="DQ320" s="13" t="s">
        <v>50</v>
      </c>
      <c r="DR320" s="13" t="s">
        <v>50</v>
      </c>
      <c r="DS320" s="13" t="s">
        <v>50</v>
      </c>
      <c r="DT320" s="13" t="s">
        <v>50</v>
      </c>
      <c r="DU320" s="13" t="s">
        <v>50</v>
      </c>
      <c r="DV320" s="13" t="s">
        <v>50</v>
      </c>
      <c r="DW320" s="13" t="s">
        <v>50</v>
      </c>
      <c r="DX320" s="13" t="s">
        <v>50</v>
      </c>
      <c r="DY320" s="13" t="s">
        <v>50</v>
      </c>
      <c r="DZ320" s="13" t="s">
        <v>50</v>
      </c>
      <c r="EA320" s="13" t="s">
        <v>50</v>
      </c>
      <c r="EB320" s="13" t="s">
        <v>50</v>
      </c>
      <c r="EC320" s="13" t="s">
        <v>50</v>
      </c>
      <c r="ED320" s="13" t="s">
        <v>50</v>
      </c>
      <c r="EE320" s="13" t="s">
        <v>50</v>
      </c>
      <c r="EF320" s="13" t="s">
        <v>50</v>
      </c>
      <c r="EG320" s="13" t="s">
        <v>50</v>
      </c>
      <c r="EH320" s="13" t="s">
        <v>50</v>
      </c>
      <c r="EI320" s="13" t="s">
        <v>50</v>
      </c>
      <c r="EJ320" s="13" t="s">
        <v>50</v>
      </c>
      <c r="EK320" s="13" t="s">
        <v>50</v>
      </c>
      <c r="EL320" s="99"/>
      <c r="EM320" s="99"/>
    </row>
    <row r="321" spans="1:143" s="13" customFormat="1" ht="15" x14ac:dyDescent="0.25">
      <c r="A321" s="30" t="s">
        <v>631</v>
      </c>
      <c r="B321" s="97" t="s">
        <v>2522</v>
      </c>
      <c r="C321" s="98"/>
      <c r="D321" s="98">
        <v>4</v>
      </c>
      <c r="E321" s="98"/>
      <c r="F321" s="98"/>
      <c r="G321" s="93" t="s">
        <v>2544</v>
      </c>
      <c r="H321" s="14" t="s">
        <v>5</v>
      </c>
      <c r="I321" s="14" t="s">
        <v>577</v>
      </c>
      <c r="J321" s="13" t="s">
        <v>50</v>
      </c>
      <c r="K321" s="13" t="s">
        <v>50</v>
      </c>
      <c r="L321" s="13" t="s">
        <v>50</v>
      </c>
      <c r="M321" s="13" t="s">
        <v>50</v>
      </c>
      <c r="N321" s="13" t="s">
        <v>50</v>
      </c>
      <c r="O321" s="47" t="s">
        <v>50</v>
      </c>
      <c r="P321" s="13" t="s">
        <v>50</v>
      </c>
      <c r="Q321" s="13" t="s">
        <v>50</v>
      </c>
      <c r="R321" s="13" t="s">
        <v>50</v>
      </c>
      <c r="S321" s="13" t="s">
        <v>50</v>
      </c>
      <c r="T321" s="13" t="s">
        <v>50</v>
      </c>
      <c r="U321" s="13" t="s">
        <v>50</v>
      </c>
      <c r="V321" s="13" t="s">
        <v>50</v>
      </c>
      <c r="W321" s="13" t="s">
        <v>50</v>
      </c>
      <c r="X321" s="13" t="s">
        <v>50</v>
      </c>
      <c r="Y321" s="13" t="s">
        <v>50</v>
      </c>
      <c r="Z321" s="13" t="s">
        <v>50</v>
      </c>
      <c r="AA321" s="13" t="s">
        <v>50</v>
      </c>
      <c r="AB321" s="13" t="s">
        <v>50</v>
      </c>
      <c r="AC321" s="13" t="s">
        <v>50</v>
      </c>
      <c r="AD321" s="13" t="s">
        <v>50</v>
      </c>
      <c r="AE321" s="13" t="s">
        <v>50</v>
      </c>
      <c r="AF321" s="13" t="s">
        <v>50</v>
      </c>
      <c r="AG321" s="13" t="s">
        <v>50</v>
      </c>
      <c r="AH321" s="13" t="s">
        <v>50</v>
      </c>
      <c r="AI321" s="13" t="s">
        <v>50</v>
      </c>
      <c r="AJ321" s="13" t="s">
        <v>50</v>
      </c>
      <c r="AK321" s="13" t="s">
        <v>50</v>
      </c>
      <c r="AL321" s="13" t="s">
        <v>50</v>
      </c>
      <c r="AM321" s="13" t="s">
        <v>50</v>
      </c>
      <c r="AN321" s="13" t="s">
        <v>50</v>
      </c>
      <c r="AO321" s="13" t="s">
        <v>50</v>
      </c>
      <c r="AP321" s="13" t="s">
        <v>50</v>
      </c>
      <c r="AQ321" s="13" t="s">
        <v>50</v>
      </c>
      <c r="AR321" s="13" t="s">
        <v>50</v>
      </c>
      <c r="AS321" s="13" t="s">
        <v>50</v>
      </c>
      <c r="AT321" s="13" t="s">
        <v>50</v>
      </c>
      <c r="AU321" s="13" t="s">
        <v>50</v>
      </c>
      <c r="AV321" s="13" t="s">
        <v>50</v>
      </c>
      <c r="AW321" s="13" t="s">
        <v>50</v>
      </c>
      <c r="AX321" s="13" t="s">
        <v>50</v>
      </c>
      <c r="AY321" s="13" t="s">
        <v>50</v>
      </c>
      <c r="AZ321" s="13" t="s">
        <v>50</v>
      </c>
      <c r="BA321" s="13" t="s">
        <v>50</v>
      </c>
      <c r="BB321" s="13" t="s">
        <v>50</v>
      </c>
      <c r="BC321" s="13" t="s">
        <v>50</v>
      </c>
      <c r="BD321" s="13" t="s">
        <v>50</v>
      </c>
      <c r="BE321" s="13" t="s">
        <v>50</v>
      </c>
      <c r="BF321" s="13" t="s">
        <v>50</v>
      </c>
      <c r="BG321" s="13" t="s">
        <v>50</v>
      </c>
      <c r="BH321" s="13" t="s">
        <v>50</v>
      </c>
      <c r="BI321" s="13" t="s">
        <v>50</v>
      </c>
      <c r="BJ321" s="13" t="s">
        <v>50</v>
      </c>
      <c r="BK321" s="13" t="s">
        <v>50</v>
      </c>
      <c r="BL321" s="13" t="s">
        <v>50</v>
      </c>
      <c r="BM321" s="13" t="s">
        <v>50</v>
      </c>
      <c r="BN321" s="13" t="s">
        <v>50</v>
      </c>
      <c r="BO321" s="13" t="s">
        <v>50</v>
      </c>
      <c r="BP321" s="13" t="s">
        <v>50</v>
      </c>
      <c r="BQ321" s="13" t="s">
        <v>50</v>
      </c>
      <c r="BR321" s="13" t="s">
        <v>50</v>
      </c>
      <c r="BS321" s="13" t="s">
        <v>50</v>
      </c>
      <c r="BT321" s="13" t="s">
        <v>50</v>
      </c>
      <c r="BU321" s="13" t="s">
        <v>50</v>
      </c>
      <c r="BV321" s="13" t="s">
        <v>50</v>
      </c>
      <c r="BW321" s="13" t="s">
        <v>50</v>
      </c>
      <c r="BX321" s="13" t="s">
        <v>50</v>
      </c>
      <c r="BY321" s="13" t="s">
        <v>50</v>
      </c>
      <c r="BZ321" s="13" t="s">
        <v>50</v>
      </c>
      <c r="CA321" s="13" t="s">
        <v>50</v>
      </c>
      <c r="CB321" s="13" t="s">
        <v>50</v>
      </c>
      <c r="CC321" s="13" t="s">
        <v>50</v>
      </c>
      <c r="CD321" s="13" t="s">
        <v>50</v>
      </c>
      <c r="CE321" s="13" t="s">
        <v>50</v>
      </c>
      <c r="CF321" s="13" t="s">
        <v>50</v>
      </c>
      <c r="CG321" s="13" t="s">
        <v>50</v>
      </c>
      <c r="CH321" s="13" t="s">
        <v>50</v>
      </c>
      <c r="CI321" s="13" t="s">
        <v>50</v>
      </c>
      <c r="CJ321" s="13" t="s">
        <v>50</v>
      </c>
      <c r="CK321" s="13" t="s">
        <v>50</v>
      </c>
      <c r="CL321" s="13" t="s">
        <v>50</v>
      </c>
      <c r="CM321" s="13" t="s">
        <v>50</v>
      </c>
      <c r="CN321" s="13" t="s">
        <v>50</v>
      </c>
      <c r="CO321" s="13" t="s">
        <v>50</v>
      </c>
      <c r="CP321" s="13" t="s">
        <v>50</v>
      </c>
      <c r="CQ321" s="13" t="s">
        <v>50</v>
      </c>
      <c r="CR321" s="13" t="s">
        <v>50</v>
      </c>
      <c r="CS321" s="13" t="s">
        <v>50</v>
      </c>
      <c r="CT321" s="13" t="s">
        <v>50</v>
      </c>
      <c r="CU321" s="13" t="s">
        <v>50</v>
      </c>
      <c r="CV321" s="13" t="s">
        <v>50</v>
      </c>
      <c r="CW321" s="13" t="s">
        <v>50</v>
      </c>
      <c r="CX321" s="13" t="s">
        <v>50</v>
      </c>
      <c r="CY321" s="13" t="s">
        <v>50</v>
      </c>
      <c r="CZ321" s="13" t="s">
        <v>50</v>
      </c>
      <c r="DA321" s="13" t="s">
        <v>50</v>
      </c>
      <c r="DB321" s="13" t="s">
        <v>50</v>
      </c>
      <c r="DC321" s="13" t="s">
        <v>50</v>
      </c>
      <c r="DD321" s="13" t="s">
        <v>50</v>
      </c>
      <c r="DE321" s="13" t="s">
        <v>50</v>
      </c>
      <c r="DF321" s="13" t="s">
        <v>50</v>
      </c>
      <c r="DG321" s="13" t="s">
        <v>50</v>
      </c>
      <c r="DH321" s="13" t="s">
        <v>50</v>
      </c>
      <c r="DI321" s="13" t="s">
        <v>50</v>
      </c>
      <c r="DJ321" s="13" t="s">
        <v>50</v>
      </c>
      <c r="DK321" s="13" t="s">
        <v>50</v>
      </c>
      <c r="DL321" s="13" t="s">
        <v>50</v>
      </c>
      <c r="DM321" s="13" t="s">
        <v>50</v>
      </c>
      <c r="DN321" s="13" t="s">
        <v>50</v>
      </c>
      <c r="DO321" s="13" t="s">
        <v>50</v>
      </c>
      <c r="DP321" s="13" t="s">
        <v>50</v>
      </c>
      <c r="DQ321" s="13" t="s">
        <v>50</v>
      </c>
      <c r="DR321" s="13" t="s">
        <v>50</v>
      </c>
      <c r="DS321" s="13" t="s">
        <v>50</v>
      </c>
      <c r="DT321" s="13" t="s">
        <v>50</v>
      </c>
      <c r="DU321" s="13" t="s">
        <v>50</v>
      </c>
      <c r="DV321" s="13" t="s">
        <v>50</v>
      </c>
      <c r="DW321" s="13" t="s">
        <v>50</v>
      </c>
      <c r="DX321" s="13" t="s">
        <v>50</v>
      </c>
      <c r="DY321" s="13" t="s">
        <v>50</v>
      </c>
      <c r="DZ321" s="13" t="s">
        <v>50</v>
      </c>
      <c r="EA321" s="13" t="s">
        <v>50</v>
      </c>
      <c r="EB321" s="13" t="s">
        <v>50</v>
      </c>
      <c r="EC321" s="36" t="s">
        <v>50</v>
      </c>
      <c r="ED321" s="13" t="s">
        <v>50</v>
      </c>
      <c r="EE321" s="13" t="s">
        <v>50</v>
      </c>
      <c r="EF321" s="13" t="s">
        <v>50</v>
      </c>
      <c r="EG321" s="13" t="s">
        <v>50</v>
      </c>
      <c r="EH321" s="13" t="s">
        <v>50</v>
      </c>
      <c r="EI321" s="13" t="s">
        <v>50</v>
      </c>
      <c r="EJ321" s="13" t="s">
        <v>50</v>
      </c>
      <c r="EK321" s="13" t="s">
        <v>50</v>
      </c>
      <c r="EL321" s="99"/>
      <c r="EM321" s="99"/>
    </row>
    <row r="322" spans="1:143" s="13" customFormat="1" ht="15" x14ac:dyDescent="0.25">
      <c r="A322" s="30" t="s">
        <v>3531</v>
      </c>
      <c r="B322" s="97"/>
      <c r="C322" s="98"/>
      <c r="D322" s="98"/>
      <c r="E322" s="98"/>
      <c r="F322" s="98"/>
      <c r="G322" s="93" t="s">
        <v>4039</v>
      </c>
      <c r="H322" s="14" t="s">
        <v>5</v>
      </c>
      <c r="I322" s="14" t="s">
        <v>577</v>
      </c>
      <c r="J322" s="68" t="s">
        <v>50</v>
      </c>
      <c r="K322" s="13" t="s">
        <v>50</v>
      </c>
      <c r="L322" s="13" t="s">
        <v>50</v>
      </c>
      <c r="M322" s="13" t="s">
        <v>50</v>
      </c>
      <c r="N322" s="13" t="s">
        <v>50</v>
      </c>
      <c r="O322" s="47" t="s">
        <v>50</v>
      </c>
      <c r="P322" s="13" t="s">
        <v>50</v>
      </c>
      <c r="Q322" s="13" t="s">
        <v>50</v>
      </c>
      <c r="R322" s="13" t="s">
        <v>50</v>
      </c>
      <c r="S322" s="13" t="s">
        <v>50</v>
      </c>
      <c r="T322" s="13" t="s">
        <v>50</v>
      </c>
      <c r="U322" s="13" t="s">
        <v>50</v>
      </c>
      <c r="V322" s="13" t="s">
        <v>50</v>
      </c>
      <c r="W322" s="13" t="s">
        <v>50</v>
      </c>
      <c r="X322" s="13" t="s">
        <v>50</v>
      </c>
      <c r="Y322" s="13" t="s">
        <v>50</v>
      </c>
      <c r="Z322" s="13" t="s">
        <v>50</v>
      </c>
      <c r="AA322" s="13" t="s">
        <v>50</v>
      </c>
      <c r="AB322" s="13" t="s">
        <v>50</v>
      </c>
      <c r="AC322" s="13" t="s">
        <v>50</v>
      </c>
      <c r="AD322" s="13" t="s">
        <v>50</v>
      </c>
      <c r="AE322" s="13" t="s">
        <v>50</v>
      </c>
      <c r="AF322" s="13" t="s">
        <v>50</v>
      </c>
      <c r="AG322" s="13" t="s">
        <v>50</v>
      </c>
      <c r="AH322" s="13" t="s">
        <v>50</v>
      </c>
      <c r="AI322" s="13" t="s">
        <v>50</v>
      </c>
      <c r="AJ322" s="13" t="s">
        <v>50</v>
      </c>
      <c r="AK322" s="13" t="s">
        <v>50</v>
      </c>
      <c r="AL322" s="13" t="s">
        <v>50</v>
      </c>
      <c r="AM322" s="13" t="s">
        <v>50</v>
      </c>
      <c r="AN322" s="13" t="s">
        <v>50</v>
      </c>
      <c r="AO322" s="13" t="s">
        <v>50</v>
      </c>
      <c r="AP322" s="13" t="s">
        <v>50</v>
      </c>
      <c r="AQ322" s="13" t="s">
        <v>50</v>
      </c>
      <c r="AR322" s="13" t="s">
        <v>50</v>
      </c>
      <c r="AS322" s="13" t="s">
        <v>50</v>
      </c>
      <c r="AT322" s="13" t="s">
        <v>50</v>
      </c>
      <c r="AU322" s="13" t="s">
        <v>50</v>
      </c>
      <c r="AV322" s="13" t="s">
        <v>50</v>
      </c>
      <c r="AW322" s="13" t="s">
        <v>50</v>
      </c>
      <c r="AX322" s="13" t="s">
        <v>50</v>
      </c>
      <c r="AY322" s="13" t="s">
        <v>50</v>
      </c>
      <c r="AZ322" s="13" t="s">
        <v>50</v>
      </c>
      <c r="BA322" s="13" t="s">
        <v>50</v>
      </c>
      <c r="BB322" s="13" t="s">
        <v>50</v>
      </c>
      <c r="BC322" s="13" t="s">
        <v>50</v>
      </c>
      <c r="BD322" s="13" t="s">
        <v>50</v>
      </c>
      <c r="BE322" s="13" t="s">
        <v>50</v>
      </c>
      <c r="BF322" s="13" t="s">
        <v>50</v>
      </c>
      <c r="BG322" s="13" t="s">
        <v>50</v>
      </c>
      <c r="BH322" s="13" t="s">
        <v>50</v>
      </c>
      <c r="BI322" s="13" t="s">
        <v>50</v>
      </c>
      <c r="BJ322" s="13" t="s">
        <v>50</v>
      </c>
      <c r="BK322" s="13" t="s">
        <v>50</v>
      </c>
      <c r="BL322" s="13" t="s">
        <v>50</v>
      </c>
      <c r="BM322" s="13" t="s">
        <v>50</v>
      </c>
      <c r="BN322" s="13" t="s">
        <v>50</v>
      </c>
      <c r="BO322" s="13" t="s">
        <v>50</v>
      </c>
      <c r="BP322" s="13" t="s">
        <v>50</v>
      </c>
      <c r="BQ322" s="13" t="s">
        <v>50</v>
      </c>
      <c r="BR322" s="13" t="s">
        <v>50</v>
      </c>
      <c r="BS322" s="13" t="s">
        <v>50</v>
      </c>
      <c r="BT322" s="13" t="s">
        <v>50</v>
      </c>
      <c r="BU322" s="13" t="s">
        <v>50</v>
      </c>
      <c r="BV322" s="13" t="s">
        <v>50</v>
      </c>
      <c r="BW322" s="13" t="s">
        <v>50</v>
      </c>
      <c r="BX322" s="13" t="s">
        <v>50</v>
      </c>
      <c r="BY322" s="13" t="s">
        <v>50</v>
      </c>
      <c r="BZ322" s="13" t="s">
        <v>50</v>
      </c>
      <c r="CA322" s="13" t="s">
        <v>50</v>
      </c>
      <c r="CB322" s="13" t="s">
        <v>50</v>
      </c>
      <c r="CC322" s="13" t="s">
        <v>50</v>
      </c>
      <c r="CD322" s="13" t="s">
        <v>50</v>
      </c>
      <c r="CE322" s="13" t="s">
        <v>50</v>
      </c>
      <c r="CF322" s="13" t="s">
        <v>50</v>
      </c>
      <c r="CG322" s="13" t="s">
        <v>50</v>
      </c>
      <c r="CH322" s="13" t="s">
        <v>50</v>
      </c>
      <c r="CI322" s="13" t="s">
        <v>50</v>
      </c>
      <c r="CJ322" s="13" t="s">
        <v>50</v>
      </c>
      <c r="CK322" s="13" t="s">
        <v>50</v>
      </c>
      <c r="CL322" s="13" t="s">
        <v>50</v>
      </c>
      <c r="CM322" s="13" t="s">
        <v>50</v>
      </c>
      <c r="CN322" s="13" t="s">
        <v>50</v>
      </c>
      <c r="CO322" s="13" t="s">
        <v>50</v>
      </c>
      <c r="CP322" s="13" t="s">
        <v>50</v>
      </c>
      <c r="CQ322" s="13" t="s">
        <v>50</v>
      </c>
      <c r="CR322" s="13" t="s">
        <v>50</v>
      </c>
      <c r="CS322" s="13" t="s">
        <v>50</v>
      </c>
      <c r="CT322" s="13" t="s">
        <v>50</v>
      </c>
      <c r="CU322" s="13" t="s">
        <v>50</v>
      </c>
      <c r="CV322" s="13" t="s">
        <v>50</v>
      </c>
      <c r="CW322" s="13" t="s">
        <v>50</v>
      </c>
      <c r="CX322" s="13" t="s">
        <v>50</v>
      </c>
      <c r="CY322" s="13" t="s">
        <v>50</v>
      </c>
      <c r="CZ322" s="13" t="s">
        <v>50</v>
      </c>
      <c r="DA322" s="13" t="s">
        <v>50</v>
      </c>
      <c r="DB322" s="13" t="s">
        <v>50</v>
      </c>
      <c r="DC322" s="13" t="s">
        <v>50</v>
      </c>
      <c r="DD322" s="13" t="s">
        <v>50</v>
      </c>
      <c r="DE322" s="13" t="s">
        <v>50</v>
      </c>
      <c r="DF322" s="13" t="s">
        <v>50</v>
      </c>
      <c r="DG322" s="13" t="s">
        <v>50</v>
      </c>
      <c r="DH322" s="13" t="s">
        <v>50</v>
      </c>
      <c r="DI322" s="13" t="s">
        <v>50</v>
      </c>
      <c r="DJ322" s="13" t="s">
        <v>50</v>
      </c>
      <c r="DK322" s="13" t="s">
        <v>50</v>
      </c>
      <c r="DL322" s="13" t="s">
        <v>50</v>
      </c>
      <c r="DM322" s="13" t="s">
        <v>50</v>
      </c>
      <c r="DN322" s="13" t="s">
        <v>50</v>
      </c>
      <c r="DO322" s="13" t="s">
        <v>50</v>
      </c>
      <c r="DP322" s="13" t="s">
        <v>50</v>
      </c>
      <c r="DQ322" s="13" t="s">
        <v>50</v>
      </c>
      <c r="DR322" s="13" t="s">
        <v>50</v>
      </c>
      <c r="DS322" s="13" t="s">
        <v>50</v>
      </c>
      <c r="DT322" s="13" t="s">
        <v>50</v>
      </c>
      <c r="DU322" s="13" t="s">
        <v>50</v>
      </c>
      <c r="DV322" s="13" t="s">
        <v>50</v>
      </c>
      <c r="DW322" s="13" t="s">
        <v>50</v>
      </c>
      <c r="DX322" s="13" t="s">
        <v>50</v>
      </c>
      <c r="DY322" s="13" t="s">
        <v>50</v>
      </c>
      <c r="DZ322" s="13" t="s">
        <v>50</v>
      </c>
      <c r="EA322" s="13" t="s">
        <v>50</v>
      </c>
      <c r="EB322" s="13" t="s">
        <v>50</v>
      </c>
      <c r="EC322" s="36" t="s">
        <v>50</v>
      </c>
      <c r="ED322" s="13" t="s">
        <v>50</v>
      </c>
      <c r="EE322" s="13" t="s">
        <v>50</v>
      </c>
      <c r="EF322" s="13" t="s">
        <v>50</v>
      </c>
      <c r="EG322" s="13" t="s">
        <v>50</v>
      </c>
      <c r="EH322" s="13" t="s">
        <v>50</v>
      </c>
      <c r="EI322" s="13" t="s">
        <v>50</v>
      </c>
      <c r="EJ322" s="13" t="s">
        <v>50</v>
      </c>
      <c r="EK322" s="13" t="s">
        <v>50</v>
      </c>
      <c r="EL322" s="99"/>
      <c r="EM322" s="99"/>
    </row>
    <row r="323" spans="1:143" s="13" customFormat="1" ht="15" x14ac:dyDescent="0.25">
      <c r="A323" s="30" t="s">
        <v>632</v>
      </c>
      <c r="B323" s="97" t="s">
        <v>2523</v>
      </c>
      <c r="C323" s="98"/>
      <c r="D323" s="98">
        <v>4</v>
      </c>
      <c r="E323" s="98"/>
      <c r="F323" s="98"/>
      <c r="G323" s="93" t="s">
        <v>4299</v>
      </c>
      <c r="H323" s="14" t="s">
        <v>5</v>
      </c>
      <c r="I323" s="14" t="s">
        <v>577</v>
      </c>
      <c r="J323" s="13" t="s">
        <v>50</v>
      </c>
      <c r="K323" s="13" t="s">
        <v>50</v>
      </c>
      <c r="L323" s="13" t="s">
        <v>50</v>
      </c>
      <c r="M323" s="13" t="s">
        <v>50</v>
      </c>
      <c r="N323" s="13" t="s">
        <v>50</v>
      </c>
      <c r="O323" s="47" t="s">
        <v>50</v>
      </c>
      <c r="P323" s="13" t="s">
        <v>50</v>
      </c>
      <c r="Q323" s="13" t="s">
        <v>50</v>
      </c>
      <c r="R323" s="13" t="s">
        <v>50</v>
      </c>
      <c r="S323" s="13" t="s">
        <v>50</v>
      </c>
      <c r="T323" s="13" t="s">
        <v>50</v>
      </c>
      <c r="U323" s="13" t="s">
        <v>50</v>
      </c>
      <c r="V323" s="13" t="s">
        <v>50</v>
      </c>
      <c r="W323" s="13" t="s">
        <v>50</v>
      </c>
      <c r="X323" s="13" t="s">
        <v>50</v>
      </c>
      <c r="Y323" s="13" t="s">
        <v>50</v>
      </c>
      <c r="Z323" s="13" t="s">
        <v>50</v>
      </c>
      <c r="AA323" s="13" t="s">
        <v>50</v>
      </c>
      <c r="AB323" s="13" t="s">
        <v>50</v>
      </c>
      <c r="AC323" s="13" t="s">
        <v>50</v>
      </c>
      <c r="AD323" s="13" t="s">
        <v>50</v>
      </c>
      <c r="AE323" s="13" t="s">
        <v>50</v>
      </c>
      <c r="AF323" s="13" t="s">
        <v>50</v>
      </c>
      <c r="AG323" s="13" t="s">
        <v>50</v>
      </c>
      <c r="AH323" s="13" t="s">
        <v>50</v>
      </c>
      <c r="AI323" s="13" t="s">
        <v>50</v>
      </c>
      <c r="AJ323" s="13" t="s">
        <v>50</v>
      </c>
      <c r="AK323" s="13" t="s">
        <v>50</v>
      </c>
      <c r="AL323" s="13" t="s">
        <v>50</v>
      </c>
      <c r="AM323" s="13" t="s">
        <v>50</v>
      </c>
      <c r="AN323" s="13" t="s">
        <v>50</v>
      </c>
      <c r="AO323" s="13" t="s">
        <v>50</v>
      </c>
      <c r="AP323" s="13" t="s">
        <v>50</v>
      </c>
      <c r="AQ323" s="13" t="s">
        <v>50</v>
      </c>
      <c r="AR323" s="13" t="s">
        <v>50</v>
      </c>
      <c r="AS323" s="13" t="s">
        <v>50</v>
      </c>
      <c r="AT323" s="13" t="s">
        <v>50</v>
      </c>
      <c r="AU323" s="13" t="s">
        <v>50</v>
      </c>
      <c r="AV323" s="13" t="s">
        <v>50</v>
      </c>
      <c r="AW323" s="13" t="s">
        <v>50</v>
      </c>
      <c r="AX323" s="13" t="s">
        <v>50</v>
      </c>
      <c r="AY323" s="13" t="s">
        <v>50</v>
      </c>
      <c r="AZ323" s="13" t="s">
        <v>50</v>
      </c>
      <c r="BA323" s="13" t="s">
        <v>50</v>
      </c>
      <c r="BB323" s="13" t="s">
        <v>50</v>
      </c>
      <c r="BC323" s="13" t="s">
        <v>50</v>
      </c>
      <c r="BD323" s="13" t="s">
        <v>50</v>
      </c>
      <c r="BE323" s="13" t="s">
        <v>50</v>
      </c>
      <c r="BF323" s="13" t="s">
        <v>50</v>
      </c>
      <c r="BG323" s="13" t="s">
        <v>50</v>
      </c>
      <c r="BH323" s="13" t="s">
        <v>50</v>
      </c>
      <c r="BI323" s="13" t="s">
        <v>50</v>
      </c>
      <c r="BJ323" s="13" t="s">
        <v>50</v>
      </c>
      <c r="BK323" s="13" t="s">
        <v>50</v>
      </c>
      <c r="BL323" s="13" t="s">
        <v>50</v>
      </c>
      <c r="BM323" s="13" t="s">
        <v>50</v>
      </c>
      <c r="BN323" s="13" t="s">
        <v>50</v>
      </c>
      <c r="BO323" s="13" t="s">
        <v>50</v>
      </c>
      <c r="BP323" s="13" t="s">
        <v>50</v>
      </c>
      <c r="BQ323" s="13" t="s">
        <v>50</v>
      </c>
      <c r="BR323" s="13" t="s">
        <v>50</v>
      </c>
      <c r="BS323" s="13" t="s">
        <v>50</v>
      </c>
      <c r="BT323" s="13" t="s">
        <v>50</v>
      </c>
      <c r="BU323" s="13" t="s">
        <v>50</v>
      </c>
      <c r="BV323" s="13" t="s">
        <v>50</v>
      </c>
      <c r="BW323" s="13" t="s">
        <v>50</v>
      </c>
      <c r="BX323" s="13" t="s">
        <v>50</v>
      </c>
      <c r="BY323" s="13" t="s">
        <v>50</v>
      </c>
      <c r="BZ323" s="13" t="s">
        <v>50</v>
      </c>
      <c r="CA323" s="13" t="s">
        <v>50</v>
      </c>
      <c r="CB323" s="13" t="s">
        <v>50</v>
      </c>
      <c r="CC323" s="13" t="s">
        <v>50</v>
      </c>
      <c r="CD323" s="13" t="s">
        <v>50</v>
      </c>
      <c r="CE323" s="13" t="s">
        <v>50</v>
      </c>
      <c r="CF323" s="13" t="s">
        <v>50</v>
      </c>
      <c r="CG323" s="13" t="s">
        <v>50</v>
      </c>
      <c r="CH323" s="13" t="s">
        <v>50</v>
      </c>
      <c r="CI323" s="13" t="s">
        <v>50</v>
      </c>
      <c r="CJ323" s="13" t="s">
        <v>50</v>
      </c>
      <c r="CK323" s="13" t="s">
        <v>50</v>
      </c>
      <c r="CL323" s="13" t="s">
        <v>50</v>
      </c>
      <c r="CM323" s="13" t="s">
        <v>50</v>
      </c>
      <c r="CN323" s="13" t="s">
        <v>50</v>
      </c>
      <c r="CO323" s="13" t="s">
        <v>50</v>
      </c>
      <c r="CP323" s="13" t="s">
        <v>50</v>
      </c>
      <c r="CQ323" s="13" t="s">
        <v>50</v>
      </c>
      <c r="CR323" s="13" t="s">
        <v>50</v>
      </c>
      <c r="CS323" s="13" t="s">
        <v>50</v>
      </c>
      <c r="CT323" s="13" t="s">
        <v>50</v>
      </c>
      <c r="CU323" s="13" t="s">
        <v>50</v>
      </c>
      <c r="CV323" s="13" t="s">
        <v>50</v>
      </c>
      <c r="CW323" s="13" t="s">
        <v>50</v>
      </c>
      <c r="CX323" s="13" t="s">
        <v>4521</v>
      </c>
      <c r="CY323" s="13" t="s">
        <v>50</v>
      </c>
      <c r="CZ323" s="36" t="s">
        <v>50</v>
      </c>
      <c r="DA323" s="13" t="s">
        <v>50</v>
      </c>
      <c r="DB323" s="13" t="s">
        <v>50</v>
      </c>
      <c r="DC323" s="13" t="s">
        <v>50</v>
      </c>
      <c r="DD323" s="13" t="s">
        <v>50</v>
      </c>
      <c r="DE323" s="13" t="s">
        <v>50</v>
      </c>
      <c r="DF323" s="13" t="s">
        <v>50</v>
      </c>
      <c r="DG323" s="13" t="s">
        <v>50</v>
      </c>
      <c r="DH323" s="13" t="s">
        <v>50</v>
      </c>
      <c r="DI323" s="13" t="s">
        <v>50</v>
      </c>
      <c r="DJ323" s="13" t="s">
        <v>50</v>
      </c>
      <c r="DK323" s="37" t="s">
        <v>4521</v>
      </c>
      <c r="DL323" s="13" t="s">
        <v>50</v>
      </c>
      <c r="DM323" s="13" t="s">
        <v>50</v>
      </c>
      <c r="DN323" s="13" t="s">
        <v>50</v>
      </c>
      <c r="DO323" s="13" t="s">
        <v>50</v>
      </c>
      <c r="DP323" s="13" t="s">
        <v>4522</v>
      </c>
      <c r="DQ323" s="13" t="s">
        <v>50</v>
      </c>
      <c r="DR323" s="13" t="s">
        <v>50</v>
      </c>
      <c r="DS323" s="13" t="s">
        <v>50</v>
      </c>
      <c r="DT323" s="13" t="s">
        <v>50</v>
      </c>
      <c r="DU323" s="13" t="s">
        <v>50</v>
      </c>
      <c r="DV323" s="13" t="s">
        <v>50</v>
      </c>
      <c r="DW323" s="13" t="s">
        <v>50</v>
      </c>
      <c r="DX323" s="13" t="s">
        <v>50</v>
      </c>
      <c r="DY323" s="13" t="s">
        <v>50</v>
      </c>
      <c r="DZ323" s="13" t="s">
        <v>50</v>
      </c>
      <c r="EA323" s="13" t="s">
        <v>50</v>
      </c>
      <c r="EB323" s="13" t="s">
        <v>50</v>
      </c>
      <c r="EC323" s="13" t="s">
        <v>50</v>
      </c>
      <c r="ED323" s="13" t="s">
        <v>50</v>
      </c>
      <c r="EE323" s="13" t="s">
        <v>50</v>
      </c>
      <c r="EF323" s="13" t="s">
        <v>50</v>
      </c>
      <c r="EG323" s="13" t="s">
        <v>50</v>
      </c>
      <c r="EH323" s="13" t="s">
        <v>50</v>
      </c>
      <c r="EI323" s="13" t="s">
        <v>50</v>
      </c>
      <c r="EJ323" s="13" t="s">
        <v>50</v>
      </c>
      <c r="EK323" s="13" t="s">
        <v>50</v>
      </c>
      <c r="EL323" s="99"/>
      <c r="EM323" s="99"/>
    </row>
    <row r="324" spans="1:143" s="13" customFormat="1" ht="15" x14ac:dyDescent="0.25">
      <c r="A324" s="30" t="s">
        <v>2641</v>
      </c>
      <c r="B324" s="97" t="s">
        <v>1067</v>
      </c>
      <c r="C324" s="98"/>
      <c r="D324" s="98">
        <v>4</v>
      </c>
      <c r="E324" s="98"/>
      <c r="F324" s="98"/>
      <c r="G324" s="93" t="s">
        <v>420</v>
      </c>
      <c r="H324" s="14" t="s">
        <v>5</v>
      </c>
      <c r="I324" s="14" t="s">
        <v>577</v>
      </c>
      <c r="J324" s="13" t="s">
        <v>50</v>
      </c>
      <c r="K324" s="13" t="s">
        <v>50</v>
      </c>
      <c r="L324" s="13" t="s">
        <v>50</v>
      </c>
      <c r="M324" s="13" t="s">
        <v>50</v>
      </c>
      <c r="N324" s="13" t="s">
        <v>50</v>
      </c>
      <c r="O324" s="47" t="s">
        <v>50</v>
      </c>
      <c r="P324" s="13" t="s">
        <v>50</v>
      </c>
      <c r="Q324" s="13" t="s">
        <v>50</v>
      </c>
      <c r="R324" s="13" t="s">
        <v>50</v>
      </c>
      <c r="S324" s="13" t="s">
        <v>50</v>
      </c>
      <c r="T324" s="13" t="s">
        <v>50</v>
      </c>
      <c r="U324" s="13" t="s">
        <v>50</v>
      </c>
      <c r="V324" s="13" t="s">
        <v>50</v>
      </c>
      <c r="W324" s="13" t="s">
        <v>50</v>
      </c>
      <c r="X324" s="13" t="s">
        <v>50</v>
      </c>
      <c r="Y324" s="13" t="s">
        <v>50</v>
      </c>
      <c r="Z324" s="13" t="s">
        <v>50</v>
      </c>
      <c r="AA324" s="13" t="s">
        <v>50</v>
      </c>
      <c r="AB324" s="13" t="s">
        <v>50</v>
      </c>
      <c r="AC324" s="13" t="s">
        <v>50</v>
      </c>
      <c r="AD324" s="13" t="s">
        <v>50</v>
      </c>
      <c r="AE324" s="13" t="s">
        <v>50</v>
      </c>
      <c r="AF324" s="13" t="s">
        <v>50</v>
      </c>
      <c r="AG324" s="13" t="s">
        <v>50</v>
      </c>
      <c r="AH324" s="13" t="s">
        <v>50</v>
      </c>
      <c r="AI324" s="13" t="s">
        <v>50</v>
      </c>
      <c r="AJ324" s="13" t="s">
        <v>50</v>
      </c>
      <c r="AK324" s="13" t="s">
        <v>50</v>
      </c>
      <c r="AL324" s="13" t="s">
        <v>50</v>
      </c>
      <c r="AM324" s="13" t="s">
        <v>50</v>
      </c>
      <c r="AN324" s="13" t="s">
        <v>50</v>
      </c>
      <c r="AO324" s="13" t="s">
        <v>50</v>
      </c>
      <c r="AP324" s="13" t="s">
        <v>50</v>
      </c>
      <c r="AQ324" s="13" t="s">
        <v>50</v>
      </c>
      <c r="AR324" s="13" t="s">
        <v>50</v>
      </c>
      <c r="AS324" s="13" t="s">
        <v>50</v>
      </c>
      <c r="AT324" s="13" t="s">
        <v>50</v>
      </c>
      <c r="AU324" s="13" t="s">
        <v>50</v>
      </c>
      <c r="AV324" s="13" t="s">
        <v>50</v>
      </c>
      <c r="AW324" s="13" t="s">
        <v>50</v>
      </c>
      <c r="AX324" s="13" t="s">
        <v>50</v>
      </c>
      <c r="AY324" s="13" t="s">
        <v>50</v>
      </c>
      <c r="AZ324" s="13" t="s">
        <v>50</v>
      </c>
      <c r="BA324" s="13" t="s">
        <v>50</v>
      </c>
      <c r="BB324" s="13" t="s">
        <v>50</v>
      </c>
      <c r="BC324" s="13" t="s">
        <v>50</v>
      </c>
      <c r="BD324" s="13" t="s">
        <v>50</v>
      </c>
      <c r="BE324" s="13" t="s">
        <v>50</v>
      </c>
      <c r="BF324" s="13" t="s">
        <v>50</v>
      </c>
      <c r="BG324" s="13" t="s">
        <v>50</v>
      </c>
      <c r="BH324" s="13" t="s">
        <v>50</v>
      </c>
      <c r="BI324" s="13" t="s">
        <v>50</v>
      </c>
      <c r="BJ324" s="13" t="s">
        <v>50</v>
      </c>
      <c r="BK324" s="13" t="s">
        <v>50</v>
      </c>
      <c r="BL324" s="13" t="s">
        <v>50</v>
      </c>
      <c r="BM324" s="13" t="s">
        <v>50</v>
      </c>
      <c r="BN324" s="13" t="s">
        <v>50</v>
      </c>
      <c r="BO324" s="13" t="s">
        <v>50</v>
      </c>
      <c r="BP324" s="13" t="s">
        <v>50</v>
      </c>
      <c r="BQ324" s="13" t="s">
        <v>50</v>
      </c>
      <c r="BR324" s="13" t="s">
        <v>50</v>
      </c>
      <c r="BS324" s="13" t="s">
        <v>50</v>
      </c>
      <c r="BT324" s="13" t="s">
        <v>50</v>
      </c>
      <c r="BU324" s="13" t="s">
        <v>50</v>
      </c>
      <c r="BV324" s="13" t="s">
        <v>50</v>
      </c>
      <c r="BW324" s="13" t="s">
        <v>50</v>
      </c>
      <c r="BX324" s="13" t="s">
        <v>50</v>
      </c>
      <c r="BY324" s="13" t="s">
        <v>50</v>
      </c>
      <c r="BZ324" s="13" t="s">
        <v>50</v>
      </c>
      <c r="CA324" s="13" t="s">
        <v>50</v>
      </c>
      <c r="CB324" s="13" t="s">
        <v>50</v>
      </c>
      <c r="CC324" s="13" t="s">
        <v>50</v>
      </c>
      <c r="CD324" s="13" t="s">
        <v>50</v>
      </c>
      <c r="CE324" s="13" t="s">
        <v>50</v>
      </c>
      <c r="CF324" s="13" t="s">
        <v>50</v>
      </c>
      <c r="CG324" s="13" t="s">
        <v>50</v>
      </c>
      <c r="CH324" s="13" t="s">
        <v>50</v>
      </c>
      <c r="CI324" s="13" t="s">
        <v>50</v>
      </c>
      <c r="CJ324" s="13" t="s">
        <v>50</v>
      </c>
      <c r="CK324" s="13" t="s">
        <v>50</v>
      </c>
      <c r="CL324" s="13" t="s">
        <v>50</v>
      </c>
      <c r="CM324" s="13" t="s">
        <v>50</v>
      </c>
      <c r="CN324" s="13" t="s">
        <v>50</v>
      </c>
      <c r="CO324" s="13" t="s">
        <v>50</v>
      </c>
      <c r="CP324" s="13" t="s">
        <v>50</v>
      </c>
      <c r="CQ324" s="13" t="s">
        <v>50</v>
      </c>
      <c r="CR324" s="13" t="s">
        <v>50</v>
      </c>
      <c r="CS324" s="13" t="s">
        <v>50</v>
      </c>
      <c r="CT324" s="13" t="s">
        <v>50</v>
      </c>
      <c r="CU324" s="13" t="s">
        <v>50</v>
      </c>
      <c r="CV324" s="13" t="s">
        <v>50</v>
      </c>
      <c r="CW324" s="13" t="s">
        <v>50</v>
      </c>
      <c r="CX324" s="13" t="s">
        <v>50</v>
      </c>
      <c r="CY324" s="13" t="s">
        <v>50</v>
      </c>
      <c r="CZ324" s="13" t="s">
        <v>50</v>
      </c>
      <c r="DA324" s="13" t="s">
        <v>50</v>
      </c>
      <c r="DB324" s="13" t="s">
        <v>50</v>
      </c>
      <c r="DC324" s="13" t="s">
        <v>50</v>
      </c>
      <c r="DD324" s="13" t="s">
        <v>50</v>
      </c>
      <c r="DE324" s="13" t="s">
        <v>50</v>
      </c>
      <c r="DF324" s="13" t="s">
        <v>50</v>
      </c>
      <c r="DG324" s="13" t="s">
        <v>50</v>
      </c>
      <c r="DH324" s="13" t="s">
        <v>50</v>
      </c>
      <c r="DI324" s="13" t="s">
        <v>50</v>
      </c>
      <c r="DJ324" s="13" t="s">
        <v>50</v>
      </c>
      <c r="DK324" s="13" t="s">
        <v>50</v>
      </c>
      <c r="DL324" s="13" t="s">
        <v>50</v>
      </c>
      <c r="DM324" s="13" t="s">
        <v>50</v>
      </c>
      <c r="DN324" s="13" t="s">
        <v>50</v>
      </c>
      <c r="DO324" s="13" t="s">
        <v>50</v>
      </c>
      <c r="DP324" s="13" t="s">
        <v>50</v>
      </c>
      <c r="DQ324" s="13" t="s">
        <v>50</v>
      </c>
      <c r="DR324" s="13" t="s">
        <v>50</v>
      </c>
      <c r="DS324" s="13" t="s">
        <v>50</v>
      </c>
      <c r="DT324" s="13" t="s">
        <v>50</v>
      </c>
      <c r="DU324" s="13" t="s">
        <v>50</v>
      </c>
      <c r="DV324" s="13" t="s">
        <v>50</v>
      </c>
      <c r="DW324" s="13" t="s">
        <v>50</v>
      </c>
      <c r="DX324" s="13" t="s">
        <v>50</v>
      </c>
      <c r="DY324" s="13" t="s">
        <v>50</v>
      </c>
      <c r="DZ324" s="13" t="s">
        <v>50</v>
      </c>
      <c r="EA324" s="13" t="s">
        <v>50</v>
      </c>
      <c r="EB324" s="13" t="s">
        <v>50</v>
      </c>
      <c r="EC324" s="13" t="s">
        <v>50</v>
      </c>
      <c r="ED324" s="13" t="s">
        <v>50</v>
      </c>
      <c r="EE324" s="13" t="s">
        <v>50</v>
      </c>
      <c r="EF324" s="13" t="s">
        <v>50</v>
      </c>
      <c r="EG324" s="13" t="s">
        <v>50</v>
      </c>
      <c r="EH324" s="13" t="s">
        <v>50</v>
      </c>
      <c r="EI324" s="13" t="s">
        <v>50</v>
      </c>
      <c r="EJ324" s="13" t="s">
        <v>50</v>
      </c>
      <c r="EK324" s="13" t="s">
        <v>50</v>
      </c>
      <c r="EL324" s="99"/>
      <c r="EM324" s="99"/>
    </row>
    <row r="325" spans="1:143" s="13" customFormat="1" ht="15" x14ac:dyDescent="0.25">
      <c r="A325" s="30" t="s">
        <v>2642</v>
      </c>
      <c r="B325" s="97" t="s">
        <v>2524</v>
      </c>
      <c r="C325" s="98"/>
      <c r="D325" s="98">
        <v>4</v>
      </c>
      <c r="E325" s="98"/>
      <c r="F325" s="98"/>
      <c r="G325" s="93" t="s">
        <v>224</v>
      </c>
      <c r="H325" s="14" t="s">
        <v>5</v>
      </c>
      <c r="I325" s="14" t="s">
        <v>577</v>
      </c>
      <c r="J325" s="13" t="s">
        <v>50</v>
      </c>
      <c r="K325" s="13" t="s">
        <v>50</v>
      </c>
      <c r="L325" s="13" t="s">
        <v>50</v>
      </c>
      <c r="M325" s="13" t="s">
        <v>50</v>
      </c>
      <c r="N325" s="13" t="s">
        <v>50</v>
      </c>
      <c r="O325" s="47" t="s">
        <v>50</v>
      </c>
      <c r="P325" s="13" t="s">
        <v>50</v>
      </c>
      <c r="Q325" s="13" t="s">
        <v>50</v>
      </c>
      <c r="R325" s="13" t="s">
        <v>50</v>
      </c>
      <c r="S325" s="13" t="s">
        <v>50</v>
      </c>
      <c r="T325" s="13" t="s">
        <v>50</v>
      </c>
      <c r="U325" s="13" t="s">
        <v>50</v>
      </c>
      <c r="V325" s="13" t="s">
        <v>50</v>
      </c>
      <c r="W325" s="13" t="s">
        <v>50</v>
      </c>
      <c r="X325" s="13" t="s">
        <v>50</v>
      </c>
      <c r="Y325" s="68" t="s">
        <v>4522</v>
      </c>
      <c r="Z325" s="13" t="s">
        <v>50</v>
      </c>
      <c r="AA325" s="68" t="s">
        <v>4522</v>
      </c>
      <c r="AB325" s="13" t="s">
        <v>4522</v>
      </c>
      <c r="AC325" s="13" t="s">
        <v>50</v>
      </c>
      <c r="AD325" s="13" t="s">
        <v>50</v>
      </c>
      <c r="AE325" s="13" t="s">
        <v>50</v>
      </c>
      <c r="AF325" s="13" t="s">
        <v>50</v>
      </c>
      <c r="AG325" s="13" t="s">
        <v>50</v>
      </c>
      <c r="AH325" s="13" t="s">
        <v>50</v>
      </c>
      <c r="AI325" s="13" t="s">
        <v>50</v>
      </c>
      <c r="AJ325" s="13" t="s">
        <v>50</v>
      </c>
      <c r="AK325" s="13" t="s">
        <v>50</v>
      </c>
      <c r="AL325" s="13" t="s">
        <v>50</v>
      </c>
      <c r="AM325" s="13" t="s">
        <v>50</v>
      </c>
      <c r="AN325" s="13" t="s">
        <v>50</v>
      </c>
      <c r="AO325" s="13" t="s">
        <v>50</v>
      </c>
      <c r="AP325" s="13" t="s">
        <v>50</v>
      </c>
      <c r="AQ325" s="13" t="s">
        <v>50</v>
      </c>
      <c r="AR325" s="13" t="s">
        <v>50</v>
      </c>
      <c r="AS325" s="13" t="s">
        <v>50</v>
      </c>
      <c r="AT325" s="13" t="s">
        <v>50</v>
      </c>
      <c r="AU325" s="13" t="s">
        <v>50</v>
      </c>
      <c r="AV325" s="13" t="s">
        <v>50</v>
      </c>
      <c r="AW325" s="13" t="s">
        <v>50</v>
      </c>
      <c r="AX325" s="13" t="s">
        <v>50</v>
      </c>
      <c r="AY325" s="13" t="s">
        <v>50</v>
      </c>
      <c r="AZ325" s="13" t="s">
        <v>50</v>
      </c>
      <c r="BA325" s="13" t="s">
        <v>50</v>
      </c>
      <c r="BB325" s="13" t="s">
        <v>50</v>
      </c>
      <c r="BC325" s="13" t="s">
        <v>50</v>
      </c>
      <c r="BD325" s="13" t="s">
        <v>50</v>
      </c>
      <c r="BE325" s="13" t="s">
        <v>50</v>
      </c>
      <c r="BF325" s="13" t="s">
        <v>50</v>
      </c>
      <c r="BG325" s="13" t="s">
        <v>50</v>
      </c>
      <c r="BH325" s="13" t="s">
        <v>50</v>
      </c>
      <c r="BI325" s="13" t="s">
        <v>50</v>
      </c>
      <c r="BJ325" s="13" t="s">
        <v>50</v>
      </c>
      <c r="BK325" s="13" t="s">
        <v>50</v>
      </c>
      <c r="BL325" s="13" t="s">
        <v>50</v>
      </c>
      <c r="BM325" s="13" t="s">
        <v>50</v>
      </c>
      <c r="BN325" s="13" t="s">
        <v>50</v>
      </c>
      <c r="BO325" s="13" t="s">
        <v>50</v>
      </c>
      <c r="BP325" s="13" t="s">
        <v>50</v>
      </c>
      <c r="BQ325" s="13" t="s">
        <v>50</v>
      </c>
      <c r="BR325" s="13" t="s">
        <v>50</v>
      </c>
      <c r="BS325" s="13" t="s">
        <v>50</v>
      </c>
      <c r="BT325" s="13" t="s">
        <v>50</v>
      </c>
      <c r="BU325" s="13" t="s">
        <v>50</v>
      </c>
      <c r="BV325" s="13" t="s">
        <v>50</v>
      </c>
      <c r="BW325" s="13" t="s">
        <v>50</v>
      </c>
      <c r="BX325" s="13" t="s">
        <v>50</v>
      </c>
      <c r="BY325" s="13" t="s">
        <v>50</v>
      </c>
      <c r="BZ325" s="13" t="s">
        <v>50</v>
      </c>
      <c r="CA325" s="13" t="s">
        <v>50</v>
      </c>
      <c r="CB325" s="13" t="s">
        <v>50</v>
      </c>
      <c r="CC325" s="13" t="s">
        <v>50</v>
      </c>
      <c r="CD325" s="13" t="s">
        <v>50</v>
      </c>
      <c r="CE325" s="13" t="s">
        <v>50</v>
      </c>
      <c r="CF325" s="13" t="s">
        <v>50</v>
      </c>
      <c r="CG325" s="13" t="s">
        <v>50</v>
      </c>
      <c r="CH325" s="13" t="s">
        <v>50</v>
      </c>
      <c r="CI325" s="13" t="s">
        <v>50</v>
      </c>
      <c r="CJ325" s="13" t="s">
        <v>50</v>
      </c>
      <c r="CK325" s="13" t="s">
        <v>50</v>
      </c>
      <c r="CL325" s="13" t="s">
        <v>50</v>
      </c>
      <c r="CM325" s="13" t="s">
        <v>50</v>
      </c>
      <c r="CN325" s="13" t="s">
        <v>50</v>
      </c>
      <c r="CO325" s="13" t="s">
        <v>50</v>
      </c>
      <c r="CP325" s="13" t="s">
        <v>50</v>
      </c>
      <c r="CQ325" s="13" t="s">
        <v>50</v>
      </c>
      <c r="CR325" s="13" t="s">
        <v>50</v>
      </c>
      <c r="CS325" s="13" t="s">
        <v>50</v>
      </c>
      <c r="CT325" s="13" t="s">
        <v>50</v>
      </c>
      <c r="CU325" s="13" t="s">
        <v>50</v>
      </c>
      <c r="CV325" s="13" t="s">
        <v>50</v>
      </c>
      <c r="CW325" s="13" t="s">
        <v>50</v>
      </c>
      <c r="CX325" s="13" t="s">
        <v>50</v>
      </c>
      <c r="CY325" s="13" t="s">
        <v>50</v>
      </c>
      <c r="CZ325" s="13" t="s">
        <v>50</v>
      </c>
      <c r="DA325" s="13" t="s">
        <v>50</v>
      </c>
      <c r="DB325" s="13" t="s">
        <v>50</v>
      </c>
      <c r="DC325" s="13" t="s">
        <v>50</v>
      </c>
      <c r="DD325" s="13" t="s">
        <v>50</v>
      </c>
      <c r="DE325" s="13" t="s">
        <v>50</v>
      </c>
      <c r="DF325" s="13" t="s">
        <v>50</v>
      </c>
      <c r="DG325" s="13" t="s">
        <v>50</v>
      </c>
      <c r="DH325" s="13" t="s">
        <v>50</v>
      </c>
      <c r="DI325" s="13" t="s">
        <v>50</v>
      </c>
      <c r="DJ325" s="13" t="s">
        <v>50</v>
      </c>
      <c r="DK325" s="13" t="s">
        <v>50</v>
      </c>
      <c r="DL325" s="13" t="s">
        <v>50</v>
      </c>
      <c r="DM325" s="13" t="s">
        <v>50</v>
      </c>
      <c r="DN325" s="13" t="s">
        <v>50</v>
      </c>
      <c r="DO325" s="13" t="s">
        <v>50</v>
      </c>
      <c r="DP325" s="13" t="s">
        <v>50</v>
      </c>
      <c r="DQ325" s="13" t="s">
        <v>50</v>
      </c>
      <c r="DR325" s="13" t="s">
        <v>50</v>
      </c>
      <c r="DS325" s="13" t="s">
        <v>50</v>
      </c>
      <c r="DT325" s="13" t="s">
        <v>50</v>
      </c>
      <c r="DU325" s="13" t="s">
        <v>50</v>
      </c>
      <c r="DV325" s="13" t="s">
        <v>50</v>
      </c>
      <c r="DW325" s="13" t="s">
        <v>50</v>
      </c>
      <c r="DX325" s="13" t="s">
        <v>50</v>
      </c>
      <c r="DY325" s="13" t="s">
        <v>50</v>
      </c>
      <c r="DZ325" s="13" t="s">
        <v>50</v>
      </c>
      <c r="EA325" s="13" t="s">
        <v>50</v>
      </c>
      <c r="EB325" s="13" t="s">
        <v>50</v>
      </c>
      <c r="EC325" s="13" t="s">
        <v>50</v>
      </c>
      <c r="ED325" s="13" t="s">
        <v>50</v>
      </c>
      <c r="EE325" s="13" t="s">
        <v>50</v>
      </c>
      <c r="EF325" s="13" t="s">
        <v>50</v>
      </c>
      <c r="EG325" s="13" t="s">
        <v>50</v>
      </c>
      <c r="EH325" s="13" t="s">
        <v>50</v>
      </c>
      <c r="EI325" s="13" t="s">
        <v>50</v>
      </c>
      <c r="EJ325" s="13" t="s">
        <v>50</v>
      </c>
      <c r="EK325" s="13" t="s">
        <v>50</v>
      </c>
      <c r="EL325" s="99"/>
      <c r="EM325" s="99"/>
    </row>
    <row r="326" spans="1:143" s="13" customFormat="1" ht="15" x14ac:dyDescent="0.25">
      <c r="A326" s="30" t="s">
        <v>2643</v>
      </c>
      <c r="B326" s="97" t="s">
        <v>1012</v>
      </c>
      <c r="C326" s="98"/>
      <c r="D326" s="98">
        <v>4</v>
      </c>
      <c r="E326" s="98"/>
      <c r="F326" s="98"/>
      <c r="G326" s="93" t="s">
        <v>373</v>
      </c>
      <c r="H326" s="14" t="s">
        <v>5</v>
      </c>
      <c r="I326" s="14" t="s">
        <v>577</v>
      </c>
      <c r="J326" s="13" t="s">
        <v>50</v>
      </c>
      <c r="K326" s="13" t="s">
        <v>50</v>
      </c>
      <c r="L326" s="13" t="s">
        <v>50</v>
      </c>
      <c r="M326" s="13" t="s">
        <v>50</v>
      </c>
      <c r="N326" s="13" t="s">
        <v>50</v>
      </c>
      <c r="O326" s="47" t="s">
        <v>50</v>
      </c>
      <c r="P326" s="13" t="s">
        <v>50</v>
      </c>
      <c r="Q326" s="13" t="s">
        <v>50</v>
      </c>
      <c r="R326" s="13" t="s">
        <v>50</v>
      </c>
      <c r="S326" s="13" t="s">
        <v>50</v>
      </c>
      <c r="T326" s="13" t="s">
        <v>50</v>
      </c>
      <c r="U326" s="13" t="s">
        <v>50</v>
      </c>
      <c r="V326" s="13" t="s">
        <v>50</v>
      </c>
      <c r="W326" s="13" t="s">
        <v>50</v>
      </c>
      <c r="X326" s="13" t="s">
        <v>50</v>
      </c>
      <c r="Y326" s="13" t="s">
        <v>50</v>
      </c>
      <c r="Z326" s="13" t="s">
        <v>50</v>
      </c>
      <c r="AA326" s="13" t="s">
        <v>50</v>
      </c>
      <c r="AB326" s="13" t="s">
        <v>50</v>
      </c>
      <c r="AC326" s="13" t="s">
        <v>50</v>
      </c>
      <c r="AD326" s="13" t="s">
        <v>50</v>
      </c>
      <c r="AE326" s="13" t="s">
        <v>50</v>
      </c>
      <c r="AF326" s="13" t="s">
        <v>50</v>
      </c>
      <c r="AG326" s="13" t="s">
        <v>50</v>
      </c>
      <c r="AH326" s="13" t="s">
        <v>50</v>
      </c>
      <c r="AI326" s="13" t="s">
        <v>50</v>
      </c>
      <c r="AJ326" s="13" t="s">
        <v>50</v>
      </c>
      <c r="AK326" s="13" t="s">
        <v>50</v>
      </c>
      <c r="AL326" s="13" t="s">
        <v>50</v>
      </c>
      <c r="AM326" s="13" t="s">
        <v>50</v>
      </c>
      <c r="AN326" s="13" t="s">
        <v>50</v>
      </c>
      <c r="AO326" s="13" t="s">
        <v>50</v>
      </c>
      <c r="AP326" s="13" t="s">
        <v>50</v>
      </c>
      <c r="AQ326" s="13" t="s">
        <v>50</v>
      </c>
      <c r="AR326" s="13" t="s">
        <v>50</v>
      </c>
      <c r="AS326" s="13" t="s">
        <v>50</v>
      </c>
      <c r="AT326" s="13" t="s">
        <v>50</v>
      </c>
      <c r="AU326" s="13" t="s">
        <v>50</v>
      </c>
      <c r="AV326" s="13" t="s">
        <v>50</v>
      </c>
      <c r="AW326" s="13" t="s">
        <v>50</v>
      </c>
      <c r="AX326" s="13" t="s">
        <v>50</v>
      </c>
      <c r="AY326" s="13" t="s">
        <v>50</v>
      </c>
      <c r="AZ326" s="13" t="s">
        <v>50</v>
      </c>
      <c r="BA326" s="13" t="s">
        <v>50</v>
      </c>
      <c r="BB326" s="13" t="s">
        <v>50</v>
      </c>
      <c r="BC326" s="13" t="s">
        <v>50</v>
      </c>
      <c r="BD326" s="13" t="s">
        <v>50</v>
      </c>
      <c r="BE326" s="13" t="s">
        <v>50</v>
      </c>
      <c r="BF326" s="13" t="s">
        <v>50</v>
      </c>
      <c r="BG326" s="13" t="s">
        <v>50</v>
      </c>
      <c r="BH326" s="13" t="s">
        <v>50</v>
      </c>
      <c r="BI326" s="13" t="s">
        <v>50</v>
      </c>
      <c r="BJ326" s="13" t="s">
        <v>50</v>
      </c>
      <c r="BK326" s="13" t="s">
        <v>50</v>
      </c>
      <c r="BL326" s="13" t="s">
        <v>50</v>
      </c>
      <c r="BM326" s="13" t="s">
        <v>50</v>
      </c>
      <c r="BN326" s="13" t="s">
        <v>50</v>
      </c>
      <c r="BO326" s="13" t="s">
        <v>50</v>
      </c>
      <c r="BP326" s="13" t="s">
        <v>50</v>
      </c>
      <c r="BQ326" s="13" t="s">
        <v>50</v>
      </c>
      <c r="BR326" s="13" t="s">
        <v>50</v>
      </c>
      <c r="BS326" s="13" t="s">
        <v>50</v>
      </c>
      <c r="BT326" s="13" t="s">
        <v>50</v>
      </c>
      <c r="BU326" s="13" t="s">
        <v>50</v>
      </c>
      <c r="BV326" s="13" t="s">
        <v>50</v>
      </c>
      <c r="BW326" s="13" t="s">
        <v>50</v>
      </c>
      <c r="BX326" s="13" t="s">
        <v>50</v>
      </c>
      <c r="BY326" s="13" t="s">
        <v>50</v>
      </c>
      <c r="BZ326" s="13" t="s">
        <v>50</v>
      </c>
      <c r="CA326" s="13" t="s">
        <v>50</v>
      </c>
      <c r="CB326" s="13" t="s">
        <v>50</v>
      </c>
      <c r="CC326" s="13" t="s">
        <v>50</v>
      </c>
      <c r="CD326" s="13" t="s">
        <v>50</v>
      </c>
      <c r="CE326" s="13" t="s">
        <v>50</v>
      </c>
      <c r="CF326" s="13" t="s">
        <v>50</v>
      </c>
      <c r="CG326" s="13" t="s">
        <v>50</v>
      </c>
      <c r="CH326" s="13" t="s">
        <v>50</v>
      </c>
      <c r="CI326" s="13" t="s">
        <v>50</v>
      </c>
      <c r="CJ326" s="13" t="s">
        <v>50</v>
      </c>
      <c r="CK326" s="13" t="s">
        <v>50</v>
      </c>
      <c r="CL326" s="13" t="s">
        <v>50</v>
      </c>
      <c r="CM326" s="13" t="s">
        <v>50</v>
      </c>
      <c r="CN326" s="13" t="s">
        <v>50</v>
      </c>
      <c r="CO326" s="13" t="s">
        <v>50</v>
      </c>
      <c r="CP326" s="13" t="s">
        <v>50</v>
      </c>
      <c r="CQ326" s="13" t="s">
        <v>50</v>
      </c>
      <c r="CR326" s="13" t="s">
        <v>50</v>
      </c>
      <c r="CS326" s="13" t="s">
        <v>50</v>
      </c>
      <c r="CT326" s="13" t="s">
        <v>50</v>
      </c>
      <c r="CU326" s="13" t="s">
        <v>50</v>
      </c>
      <c r="CV326" s="13" t="s">
        <v>50</v>
      </c>
      <c r="CW326" s="13" t="s">
        <v>50</v>
      </c>
      <c r="CX326" s="13" t="s">
        <v>50</v>
      </c>
      <c r="CY326" s="13" t="s">
        <v>50</v>
      </c>
      <c r="CZ326" s="13" t="s">
        <v>50</v>
      </c>
      <c r="DA326" s="13" t="s">
        <v>50</v>
      </c>
      <c r="DB326" s="13" t="s">
        <v>50</v>
      </c>
      <c r="DC326" s="13" t="s">
        <v>50</v>
      </c>
      <c r="DD326" s="13" t="s">
        <v>50</v>
      </c>
      <c r="DE326" s="13" t="s">
        <v>50</v>
      </c>
      <c r="DF326" s="13" t="s">
        <v>50</v>
      </c>
      <c r="DG326" s="13" t="s">
        <v>50</v>
      </c>
      <c r="DH326" s="13" t="s">
        <v>50</v>
      </c>
      <c r="DI326" s="13" t="s">
        <v>50</v>
      </c>
      <c r="DJ326" s="13" t="s">
        <v>50</v>
      </c>
      <c r="DK326" s="13" t="s">
        <v>50</v>
      </c>
      <c r="DL326" s="13" t="s">
        <v>50</v>
      </c>
      <c r="DM326" s="13" t="s">
        <v>50</v>
      </c>
      <c r="DN326" s="13" t="s">
        <v>50</v>
      </c>
      <c r="DO326" s="13" t="s">
        <v>50</v>
      </c>
      <c r="DP326" s="13" t="s">
        <v>50</v>
      </c>
      <c r="DQ326" s="13" t="s">
        <v>50</v>
      </c>
      <c r="DR326" s="13" t="s">
        <v>50</v>
      </c>
      <c r="DS326" s="13" t="s">
        <v>50</v>
      </c>
      <c r="DT326" s="13" t="s">
        <v>50</v>
      </c>
      <c r="DU326" s="13" t="s">
        <v>50</v>
      </c>
      <c r="DV326" s="13" t="s">
        <v>50</v>
      </c>
      <c r="DW326" s="13" t="s">
        <v>50</v>
      </c>
      <c r="DX326" s="13" t="s">
        <v>50</v>
      </c>
      <c r="DY326" s="13" t="s">
        <v>50</v>
      </c>
      <c r="DZ326" s="13" t="s">
        <v>50</v>
      </c>
      <c r="EA326" s="13" t="s">
        <v>50</v>
      </c>
      <c r="EB326" s="13" t="s">
        <v>50</v>
      </c>
      <c r="EC326" s="13" t="s">
        <v>50</v>
      </c>
      <c r="ED326" s="13" t="s">
        <v>50</v>
      </c>
      <c r="EE326" s="13" t="s">
        <v>50</v>
      </c>
      <c r="EF326" s="13" t="s">
        <v>50</v>
      </c>
      <c r="EG326" s="13" t="s">
        <v>50</v>
      </c>
      <c r="EH326" s="13" t="s">
        <v>50</v>
      </c>
      <c r="EI326" s="13" t="s">
        <v>50</v>
      </c>
      <c r="EJ326" s="13" t="s">
        <v>50</v>
      </c>
      <c r="EK326" s="13" t="s">
        <v>50</v>
      </c>
      <c r="EL326" s="99"/>
      <c r="EM326" s="99"/>
    </row>
    <row r="327" spans="1:143" s="13" customFormat="1" ht="15" x14ac:dyDescent="0.25">
      <c r="A327" s="30" t="s">
        <v>2644</v>
      </c>
      <c r="B327" s="97" t="s">
        <v>2525</v>
      </c>
      <c r="C327" s="98"/>
      <c r="D327" s="98">
        <v>4</v>
      </c>
      <c r="E327" s="98"/>
      <c r="F327" s="98"/>
      <c r="G327" s="93" t="s">
        <v>424</v>
      </c>
      <c r="H327" s="14" t="s">
        <v>5</v>
      </c>
      <c r="I327" s="14" t="s">
        <v>577</v>
      </c>
      <c r="J327" s="13" t="s">
        <v>50</v>
      </c>
      <c r="K327" s="13" t="s">
        <v>50</v>
      </c>
      <c r="L327" s="13" t="s">
        <v>50</v>
      </c>
      <c r="M327" s="13" t="s">
        <v>50</v>
      </c>
      <c r="N327" s="13" t="s">
        <v>50</v>
      </c>
      <c r="O327" s="47" t="s">
        <v>50</v>
      </c>
      <c r="P327" s="13" t="s">
        <v>50</v>
      </c>
      <c r="Q327" s="13" t="s">
        <v>50</v>
      </c>
      <c r="R327" s="13" t="s">
        <v>50</v>
      </c>
      <c r="S327" s="13" t="s">
        <v>50</v>
      </c>
      <c r="T327" s="13" t="s">
        <v>50</v>
      </c>
      <c r="U327" s="13" t="s">
        <v>50</v>
      </c>
      <c r="V327" s="13" t="s">
        <v>50</v>
      </c>
      <c r="W327" s="13" t="s">
        <v>50</v>
      </c>
      <c r="X327" s="13" t="s">
        <v>50</v>
      </c>
      <c r="Y327" s="13" t="s">
        <v>50</v>
      </c>
      <c r="Z327" s="13" t="s">
        <v>50</v>
      </c>
      <c r="AA327" s="13" t="s">
        <v>50</v>
      </c>
      <c r="AB327" s="13" t="s">
        <v>50</v>
      </c>
      <c r="AC327" s="13" t="s">
        <v>50</v>
      </c>
      <c r="AD327" s="13" t="s">
        <v>50</v>
      </c>
      <c r="AE327" s="13" t="s">
        <v>50</v>
      </c>
      <c r="AF327" s="13" t="s">
        <v>50</v>
      </c>
      <c r="AG327" s="13" t="s">
        <v>50</v>
      </c>
      <c r="AH327" s="13" t="s">
        <v>50</v>
      </c>
      <c r="AI327" s="13" t="s">
        <v>50</v>
      </c>
      <c r="AJ327" s="13" t="s">
        <v>50</v>
      </c>
      <c r="AK327" s="13" t="s">
        <v>50</v>
      </c>
      <c r="AL327" s="13" t="s">
        <v>50</v>
      </c>
      <c r="AM327" s="13" t="s">
        <v>50</v>
      </c>
      <c r="AN327" s="13" t="s">
        <v>50</v>
      </c>
      <c r="AO327" s="13" t="s">
        <v>50</v>
      </c>
      <c r="AP327" s="13" t="s">
        <v>50</v>
      </c>
      <c r="AQ327" s="13" t="s">
        <v>50</v>
      </c>
      <c r="AR327" s="13" t="s">
        <v>50</v>
      </c>
      <c r="AS327" s="13" t="s">
        <v>50</v>
      </c>
      <c r="AT327" s="13" t="s">
        <v>50</v>
      </c>
      <c r="AU327" s="13" t="s">
        <v>50</v>
      </c>
      <c r="AV327" s="13" t="s">
        <v>50</v>
      </c>
      <c r="AW327" s="13" t="s">
        <v>50</v>
      </c>
      <c r="AX327" s="13" t="s">
        <v>50</v>
      </c>
      <c r="AY327" s="13" t="s">
        <v>50</v>
      </c>
      <c r="AZ327" s="13" t="s">
        <v>50</v>
      </c>
      <c r="BA327" s="13" t="s">
        <v>50</v>
      </c>
      <c r="BB327" s="13" t="s">
        <v>50</v>
      </c>
      <c r="BC327" s="13" t="s">
        <v>50</v>
      </c>
      <c r="BD327" s="13" t="s">
        <v>50</v>
      </c>
      <c r="BE327" s="13" t="s">
        <v>50</v>
      </c>
      <c r="BF327" s="13" t="s">
        <v>50</v>
      </c>
      <c r="BG327" s="13" t="s">
        <v>50</v>
      </c>
      <c r="BH327" s="13" t="s">
        <v>50</v>
      </c>
      <c r="BI327" s="13" t="s">
        <v>50</v>
      </c>
      <c r="BJ327" s="13" t="s">
        <v>50</v>
      </c>
      <c r="BK327" s="13" t="s">
        <v>50</v>
      </c>
      <c r="BL327" s="13" t="s">
        <v>50</v>
      </c>
      <c r="BM327" s="13" t="s">
        <v>50</v>
      </c>
      <c r="BN327" s="13" t="s">
        <v>50</v>
      </c>
      <c r="BO327" s="13" t="s">
        <v>50</v>
      </c>
      <c r="BP327" s="13" t="s">
        <v>50</v>
      </c>
      <c r="BQ327" s="13" t="s">
        <v>50</v>
      </c>
      <c r="BR327" s="13" t="s">
        <v>50</v>
      </c>
      <c r="BS327" s="13" t="s">
        <v>50</v>
      </c>
      <c r="BT327" s="13" t="s">
        <v>50</v>
      </c>
      <c r="BU327" s="13" t="s">
        <v>50</v>
      </c>
      <c r="BV327" s="13" t="s">
        <v>50</v>
      </c>
      <c r="BW327" s="13" t="s">
        <v>50</v>
      </c>
      <c r="BX327" s="13" t="s">
        <v>50</v>
      </c>
      <c r="BY327" s="13" t="s">
        <v>50</v>
      </c>
      <c r="BZ327" s="13" t="s">
        <v>50</v>
      </c>
      <c r="CA327" s="13" t="s">
        <v>50</v>
      </c>
      <c r="CB327" s="13" t="s">
        <v>50</v>
      </c>
      <c r="CC327" s="13" t="s">
        <v>50</v>
      </c>
      <c r="CD327" s="13" t="s">
        <v>50</v>
      </c>
      <c r="CE327" s="13" t="s">
        <v>50</v>
      </c>
      <c r="CF327" s="13" t="s">
        <v>50</v>
      </c>
      <c r="CG327" s="13" t="s">
        <v>50</v>
      </c>
      <c r="CH327" s="13" t="s">
        <v>50</v>
      </c>
      <c r="CI327" s="13" t="s">
        <v>50</v>
      </c>
      <c r="CJ327" s="13" t="s">
        <v>50</v>
      </c>
      <c r="CK327" s="13" t="s">
        <v>50</v>
      </c>
      <c r="CL327" s="13" t="s">
        <v>50</v>
      </c>
      <c r="CM327" s="13" t="s">
        <v>50</v>
      </c>
      <c r="CN327" s="13" t="s">
        <v>50</v>
      </c>
      <c r="CO327" s="13" t="s">
        <v>50</v>
      </c>
      <c r="CP327" s="13" t="s">
        <v>50</v>
      </c>
      <c r="CQ327" s="13" t="s">
        <v>50</v>
      </c>
      <c r="CR327" s="13" t="s">
        <v>50</v>
      </c>
      <c r="CS327" s="13" t="s">
        <v>50</v>
      </c>
      <c r="CT327" s="13" t="s">
        <v>50</v>
      </c>
      <c r="CU327" s="13" t="s">
        <v>50</v>
      </c>
      <c r="CV327" s="13" t="s">
        <v>50</v>
      </c>
      <c r="CW327" s="13" t="s">
        <v>50</v>
      </c>
      <c r="CX327" s="13" t="s">
        <v>50</v>
      </c>
      <c r="CY327" s="13" t="s">
        <v>50</v>
      </c>
      <c r="CZ327" s="13" t="s">
        <v>50</v>
      </c>
      <c r="DA327" s="13" t="s">
        <v>50</v>
      </c>
      <c r="DB327" s="13" t="s">
        <v>50</v>
      </c>
      <c r="DC327" s="13" t="s">
        <v>50</v>
      </c>
      <c r="DD327" s="13" t="s">
        <v>50</v>
      </c>
      <c r="DE327" s="13" t="s">
        <v>50</v>
      </c>
      <c r="DF327" s="13" t="s">
        <v>50</v>
      </c>
      <c r="DG327" s="13" t="s">
        <v>50</v>
      </c>
      <c r="DH327" s="13" t="s">
        <v>50</v>
      </c>
      <c r="DI327" s="13" t="s">
        <v>50</v>
      </c>
      <c r="DJ327" s="13" t="s">
        <v>50</v>
      </c>
      <c r="DK327" s="13" t="s">
        <v>50</v>
      </c>
      <c r="DL327" s="13" t="s">
        <v>50</v>
      </c>
      <c r="DM327" s="13" t="s">
        <v>50</v>
      </c>
      <c r="DN327" s="13" t="s">
        <v>50</v>
      </c>
      <c r="DO327" s="13" t="s">
        <v>50</v>
      </c>
      <c r="DP327" s="13" t="s">
        <v>50</v>
      </c>
      <c r="DQ327" s="13" t="s">
        <v>50</v>
      </c>
      <c r="DR327" s="13" t="s">
        <v>50</v>
      </c>
      <c r="DS327" s="13" t="s">
        <v>50</v>
      </c>
      <c r="DT327" s="13" t="s">
        <v>50</v>
      </c>
      <c r="DU327" s="13" t="s">
        <v>50</v>
      </c>
      <c r="DV327" s="13" t="s">
        <v>50</v>
      </c>
      <c r="DW327" s="13" t="s">
        <v>50</v>
      </c>
      <c r="DX327" s="13" t="s">
        <v>50</v>
      </c>
      <c r="DY327" s="13" t="s">
        <v>50</v>
      </c>
      <c r="DZ327" s="13" t="s">
        <v>50</v>
      </c>
      <c r="EA327" s="13" t="s">
        <v>50</v>
      </c>
      <c r="EB327" s="13" t="s">
        <v>50</v>
      </c>
      <c r="EC327" s="13" t="s">
        <v>50</v>
      </c>
      <c r="ED327" s="13" t="s">
        <v>50</v>
      </c>
      <c r="EE327" s="13" t="s">
        <v>50</v>
      </c>
      <c r="EF327" s="13" t="s">
        <v>50</v>
      </c>
      <c r="EG327" s="13" t="s">
        <v>50</v>
      </c>
      <c r="EH327" s="13" t="s">
        <v>50</v>
      </c>
      <c r="EI327" s="13" t="s">
        <v>50</v>
      </c>
      <c r="EJ327" s="13" t="s">
        <v>50</v>
      </c>
      <c r="EK327" s="13" t="s">
        <v>50</v>
      </c>
      <c r="EL327" s="99"/>
      <c r="EM327" s="99"/>
    </row>
    <row r="328" spans="1:143" s="13" customFormat="1" ht="15" x14ac:dyDescent="0.25">
      <c r="A328" s="30" t="s">
        <v>2645</v>
      </c>
      <c r="B328" s="97" t="s">
        <v>2526</v>
      </c>
      <c r="C328" s="98"/>
      <c r="D328" s="98">
        <v>4</v>
      </c>
      <c r="E328" s="98"/>
      <c r="F328" s="98"/>
      <c r="G328" s="93" t="s">
        <v>386</v>
      </c>
      <c r="H328" s="14" t="s">
        <v>5</v>
      </c>
      <c r="I328" s="14" t="s">
        <v>577</v>
      </c>
      <c r="J328" s="13" t="s">
        <v>50</v>
      </c>
      <c r="K328" s="13" t="s">
        <v>50</v>
      </c>
      <c r="L328" s="13" t="s">
        <v>50</v>
      </c>
      <c r="M328" s="13" t="s">
        <v>50</v>
      </c>
      <c r="N328" s="13" t="s">
        <v>50</v>
      </c>
      <c r="O328" s="47" t="s">
        <v>50</v>
      </c>
      <c r="P328" s="13" t="s">
        <v>50</v>
      </c>
      <c r="Q328" s="13" t="s">
        <v>50</v>
      </c>
      <c r="R328" s="13" t="s">
        <v>50</v>
      </c>
      <c r="S328" s="13" t="s">
        <v>50</v>
      </c>
      <c r="T328" s="13" t="s">
        <v>50</v>
      </c>
      <c r="U328" s="13" t="s">
        <v>50</v>
      </c>
      <c r="V328" s="13" t="s">
        <v>50</v>
      </c>
      <c r="W328" s="13" t="s">
        <v>50</v>
      </c>
      <c r="X328" s="13" t="s">
        <v>50</v>
      </c>
      <c r="Y328" s="13" t="s">
        <v>50</v>
      </c>
      <c r="Z328" s="13" t="s">
        <v>50</v>
      </c>
      <c r="AA328" s="13" t="s">
        <v>50</v>
      </c>
      <c r="AB328" s="13" t="s">
        <v>50</v>
      </c>
      <c r="AC328" s="13" t="s">
        <v>50</v>
      </c>
      <c r="AD328" s="13" t="s">
        <v>50</v>
      </c>
      <c r="AE328" s="13" t="s">
        <v>50</v>
      </c>
      <c r="AF328" s="13" t="s">
        <v>50</v>
      </c>
      <c r="AG328" s="13" t="s">
        <v>50</v>
      </c>
      <c r="AH328" s="13" t="s">
        <v>50</v>
      </c>
      <c r="AI328" s="13" t="s">
        <v>50</v>
      </c>
      <c r="AJ328" s="13" t="s">
        <v>50</v>
      </c>
      <c r="AK328" s="13" t="s">
        <v>50</v>
      </c>
      <c r="AL328" s="13" t="s">
        <v>50</v>
      </c>
      <c r="AM328" s="13" t="s">
        <v>50</v>
      </c>
      <c r="AN328" s="13" t="s">
        <v>50</v>
      </c>
      <c r="AO328" s="13" t="s">
        <v>50</v>
      </c>
      <c r="AP328" s="13" t="s">
        <v>50</v>
      </c>
      <c r="AQ328" s="13" t="s">
        <v>50</v>
      </c>
      <c r="AR328" s="13" t="s">
        <v>50</v>
      </c>
      <c r="AS328" s="13" t="s">
        <v>50</v>
      </c>
      <c r="AT328" s="13" t="s">
        <v>50</v>
      </c>
      <c r="AU328" s="13" t="s">
        <v>50</v>
      </c>
      <c r="AV328" s="13" t="s">
        <v>50</v>
      </c>
      <c r="AW328" s="13" t="s">
        <v>50</v>
      </c>
      <c r="AX328" s="13" t="s">
        <v>50</v>
      </c>
      <c r="AY328" s="13" t="s">
        <v>50</v>
      </c>
      <c r="AZ328" s="13" t="s">
        <v>50</v>
      </c>
      <c r="BA328" s="13" t="s">
        <v>50</v>
      </c>
      <c r="BB328" s="13" t="s">
        <v>50</v>
      </c>
      <c r="BC328" s="13" t="s">
        <v>50</v>
      </c>
      <c r="BD328" s="13" t="s">
        <v>50</v>
      </c>
      <c r="BE328" s="13" t="s">
        <v>50</v>
      </c>
      <c r="BF328" s="13" t="s">
        <v>50</v>
      </c>
      <c r="BG328" s="13" t="s">
        <v>50</v>
      </c>
      <c r="BH328" s="13" t="s">
        <v>50</v>
      </c>
      <c r="BI328" s="13" t="s">
        <v>50</v>
      </c>
      <c r="BJ328" s="13" t="s">
        <v>50</v>
      </c>
      <c r="BK328" s="13" t="s">
        <v>50</v>
      </c>
      <c r="BL328" s="13" t="s">
        <v>50</v>
      </c>
      <c r="BM328" s="13" t="s">
        <v>50</v>
      </c>
      <c r="BN328" s="13" t="s">
        <v>50</v>
      </c>
      <c r="BO328" s="13" t="s">
        <v>50</v>
      </c>
      <c r="BP328" s="13" t="s">
        <v>50</v>
      </c>
      <c r="BQ328" s="13" t="s">
        <v>50</v>
      </c>
      <c r="BR328" s="13" t="s">
        <v>50</v>
      </c>
      <c r="BS328" s="13" t="s">
        <v>50</v>
      </c>
      <c r="BT328" s="13" t="s">
        <v>50</v>
      </c>
      <c r="BU328" s="13" t="s">
        <v>50</v>
      </c>
      <c r="BV328" s="13" t="s">
        <v>50</v>
      </c>
      <c r="BW328" s="13" t="s">
        <v>50</v>
      </c>
      <c r="BX328" s="13" t="s">
        <v>50</v>
      </c>
      <c r="BY328" s="13" t="s">
        <v>50</v>
      </c>
      <c r="BZ328" s="13" t="s">
        <v>50</v>
      </c>
      <c r="CA328" s="13" t="s">
        <v>50</v>
      </c>
      <c r="CB328" s="13" t="s">
        <v>50</v>
      </c>
      <c r="CC328" s="13" t="s">
        <v>50</v>
      </c>
      <c r="CD328" s="13" t="s">
        <v>50</v>
      </c>
      <c r="CE328" s="13" t="s">
        <v>50</v>
      </c>
      <c r="CF328" s="13" t="s">
        <v>50</v>
      </c>
      <c r="CG328" s="13" t="s">
        <v>50</v>
      </c>
      <c r="CH328" s="13" t="s">
        <v>50</v>
      </c>
      <c r="CI328" s="13" t="s">
        <v>50</v>
      </c>
      <c r="CJ328" s="13" t="s">
        <v>50</v>
      </c>
      <c r="CK328" s="13" t="s">
        <v>50</v>
      </c>
      <c r="CL328" s="13" t="s">
        <v>50</v>
      </c>
      <c r="CM328" s="13" t="s">
        <v>50</v>
      </c>
      <c r="CN328" s="13" t="s">
        <v>50</v>
      </c>
      <c r="CO328" s="13" t="s">
        <v>50</v>
      </c>
      <c r="CP328" s="13" t="s">
        <v>50</v>
      </c>
      <c r="CQ328" s="13" t="s">
        <v>50</v>
      </c>
      <c r="CR328" s="13" t="s">
        <v>50</v>
      </c>
      <c r="CS328" s="13" t="s">
        <v>50</v>
      </c>
      <c r="CT328" s="13" t="s">
        <v>50</v>
      </c>
      <c r="CU328" s="13" t="s">
        <v>50</v>
      </c>
      <c r="CV328" s="13" t="s">
        <v>50</v>
      </c>
      <c r="CW328" s="13" t="s">
        <v>50</v>
      </c>
      <c r="CX328" s="13" t="s">
        <v>50</v>
      </c>
      <c r="CY328" s="13" t="s">
        <v>50</v>
      </c>
      <c r="CZ328" s="13" t="s">
        <v>50</v>
      </c>
      <c r="DA328" s="13" t="s">
        <v>50</v>
      </c>
      <c r="DB328" s="13" t="s">
        <v>50</v>
      </c>
      <c r="DC328" s="13" t="s">
        <v>50</v>
      </c>
      <c r="DD328" s="13" t="s">
        <v>50</v>
      </c>
      <c r="DE328" s="13" t="s">
        <v>50</v>
      </c>
      <c r="DF328" s="13" t="s">
        <v>50</v>
      </c>
      <c r="DG328" s="13" t="s">
        <v>50</v>
      </c>
      <c r="DH328" s="13" t="s">
        <v>50</v>
      </c>
      <c r="DI328" s="13" t="s">
        <v>50</v>
      </c>
      <c r="DJ328" s="13" t="s">
        <v>50</v>
      </c>
      <c r="DK328" s="13" t="s">
        <v>50</v>
      </c>
      <c r="DL328" s="13" t="s">
        <v>50</v>
      </c>
      <c r="DM328" s="13" t="s">
        <v>50</v>
      </c>
      <c r="DN328" s="13" t="s">
        <v>50</v>
      </c>
      <c r="DO328" s="13" t="s">
        <v>50</v>
      </c>
      <c r="DP328" s="13" t="s">
        <v>50</v>
      </c>
      <c r="DQ328" s="13" t="s">
        <v>50</v>
      </c>
      <c r="DR328" s="13" t="s">
        <v>50</v>
      </c>
      <c r="DS328" s="13" t="s">
        <v>50</v>
      </c>
      <c r="DT328" s="13" t="s">
        <v>50</v>
      </c>
      <c r="DU328" s="13" t="s">
        <v>50</v>
      </c>
      <c r="DV328" s="13" t="s">
        <v>50</v>
      </c>
      <c r="DW328" s="13" t="s">
        <v>50</v>
      </c>
      <c r="DX328" s="13" t="s">
        <v>50</v>
      </c>
      <c r="DY328" s="13" t="s">
        <v>50</v>
      </c>
      <c r="DZ328" s="13" t="s">
        <v>50</v>
      </c>
      <c r="EA328" s="13" t="s">
        <v>50</v>
      </c>
      <c r="EB328" s="13" t="s">
        <v>50</v>
      </c>
      <c r="EC328" s="13" t="s">
        <v>50</v>
      </c>
      <c r="ED328" s="13" t="s">
        <v>50</v>
      </c>
      <c r="EE328" s="13" t="s">
        <v>50</v>
      </c>
      <c r="EF328" s="13" t="s">
        <v>50</v>
      </c>
      <c r="EG328" s="13" t="s">
        <v>50</v>
      </c>
      <c r="EH328" s="13" t="s">
        <v>50</v>
      </c>
      <c r="EI328" s="13" t="s">
        <v>50</v>
      </c>
      <c r="EJ328" s="13" t="s">
        <v>50</v>
      </c>
      <c r="EK328" s="13" t="s">
        <v>50</v>
      </c>
      <c r="EL328" s="99"/>
      <c r="EM328" s="99"/>
    </row>
    <row r="329" spans="1:143" s="13" customFormat="1" ht="15" x14ac:dyDescent="0.25">
      <c r="A329" s="30" t="s">
        <v>2646</v>
      </c>
      <c r="B329" s="97" t="s">
        <v>2527</v>
      </c>
      <c r="C329" s="98"/>
      <c r="D329" s="98">
        <v>4</v>
      </c>
      <c r="E329" s="98"/>
      <c r="F329" s="98"/>
      <c r="G329" s="93" t="s">
        <v>4300</v>
      </c>
      <c r="H329" s="14" t="s">
        <v>5</v>
      </c>
      <c r="I329" s="14" t="s">
        <v>577</v>
      </c>
      <c r="J329" s="13" t="s">
        <v>50</v>
      </c>
      <c r="K329" s="13" t="s">
        <v>50</v>
      </c>
      <c r="L329" s="13" t="s">
        <v>50</v>
      </c>
      <c r="M329" s="13" t="s">
        <v>50</v>
      </c>
      <c r="N329" s="13" t="s">
        <v>50</v>
      </c>
      <c r="O329" s="47" t="s">
        <v>50</v>
      </c>
      <c r="P329" s="13" t="s">
        <v>50</v>
      </c>
      <c r="Q329" s="13" t="s">
        <v>50</v>
      </c>
      <c r="R329" s="13" t="s">
        <v>50</v>
      </c>
      <c r="S329" s="13" t="s">
        <v>50</v>
      </c>
      <c r="T329" s="13" t="s">
        <v>50</v>
      </c>
      <c r="U329" s="13" t="s">
        <v>50</v>
      </c>
      <c r="V329" s="13" t="s">
        <v>50</v>
      </c>
      <c r="W329" s="13" t="s">
        <v>50</v>
      </c>
      <c r="X329" s="13" t="s">
        <v>50</v>
      </c>
      <c r="Y329" s="13" t="s">
        <v>50</v>
      </c>
      <c r="Z329" s="13" t="s">
        <v>50</v>
      </c>
      <c r="AA329" s="13" t="s">
        <v>50</v>
      </c>
      <c r="AB329" s="13" t="s">
        <v>50</v>
      </c>
      <c r="AC329" s="13" t="s">
        <v>50</v>
      </c>
      <c r="AD329" s="13" t="s">
        <v>50</v>
      </c>
      <c r="AE329" s="13" t="s">
        <v>50</v>
      </c>
      <c r="AF329" s="13" t="s">
        <v>50</v>
      </c>
      <c r="AG329" s="13" t="s">
        <v>50</v>
      </c>
      <c r="AH329" s="13" t="s">
        <v>50</v>
      </c>
      <c r="AI329" s="13" t="s">
        <v>50</v>
      </c>
      <c r="AJ329" s="13" t="s">
        <v>50</v>
      </c>
      <c r="AK329" s="13" t="s">
        <v>50</v>
      </c>
      <c r="AL329" s="13" t="s">
        <v>50</v>
      </c>
      <c r="AM329" s="13" t="s">
        <v>50</v>
      </c>
      <c r="AN329" s="13" t="s">
        <v>50</v>
      </c>
      <c r="AO329" s="13" t="s">
        <v>50</v>
      </c>
      <c r="AP329" s="13" t="s">
        <v>50</v>
      </c>
      <c r="AQ329" s="13" t="s">
        <v>50</v>
      </c>
      <c r="AR329" s="13" t="s">
        <v>50</v>
      </c>
      <c r="AS329" s="13" t="s">
        <v>50</v>
      </c>
      <c r="AT329" s="13" t="s">
        <v>50</v>
      </c>
      <c r="AU329" s="13" t="s">
        <v>50</v>
      </c>
      <c r="AV329" s="13" t="s">
        <v>50</v>
      </c>
      <c r="AW329" s="13" t="s">
        <v>50</v>
      </c>
      <c r="AX329" s="13" t="s">
        <v>50</v>
      </c>
      <c r="AY329" s="13" t="s">
        <v>50</v>
      </c>
      <c r="AZ329" s="13" t="s">
        <v>50</v>
      </c>
      <c r="BA329" s="13" t="s">
        <v>50</v>
      </c>
      <c r="BB329" s="13" t="s">
        <v>50</v>
      </c>
      <c r="BC329" s="13" t="s">
        <v>50</v>
      </c>
      <c r="BD329" s="13" t="s">
        <v>50</v>
      </c>
      <c r="BE329" s="13" t="s">
        <v>50</v>
      </c>
      <c r="BF329" s="13" t="s">
        <v>50</v>
      </c>
      <c r="BG329" s="13" t="s">
        <v>50</v>
      </c>
      <c r="BH329" s="13" t="s">
        <v>50</v>
      </c>
      <c r="BI329" s="13" t="s">
        <v>50</v>
      </c>
      <c r="BJ329" s="13" t="s">
        <v>50</v>
      </c>
      <c r="BK329" s="13" t="s">
        <v>50</v>
      </c>
      <c r="BL329" s="13" t="s">
        <v>50</v>
      </c>
      <c r="BM329" s="13" t="s">
        <v>50</v>
      </c>
      <c r="BN329" s="13" t="s">
        <v>50</v>
      </c>
      <c r="BO329" s="13" t="s">
        <v>50</v>
      </c>
      <c r="BP329" s="13" t="s">
        <v>50</v>
      </c>
      <c r="BQ329" s="13" t="s">
        <v>50</v>
      </c>
      <c r="BR329" s="13" t="s">
        <v>50</v>
      </c>
      <c r="BS329" s="13" t="s">
        <v>50</v>
      </c>
      <c r="BT329" s="13" t="s">
        <v>50</v>
      </c>
      <c r="BU329" s="13" t="s">
        <v>50</v>
      </c>
      <c r="BV329" s="13" t="s">
        <v>50</v>
      </c>
      <c r="BW329" s="13" t="s">
        <v>50</v>
      </c>
      <c r="BX329" s="13" t="s">
        <v>50</v>
      </c>
      <c r="BY329" s="13" t="s">
        <v>50</v>
      </c>
      <c r="BZ329" s="13" t="s">
        <v>50</v>
      </c>
      <c r="CA329" s="13" t="s">
        <v>50</v>
      </c>
      <c r="CB329" s="13" t="s">
        <v>50</v>
      </c>
      <c r="CC329" s="13" t="s">
        <v>50</v>
      </c>
      <c r="CD329" s="13" t="s">
        <v>50</v>
      </c>
      <c r="CE329" s="13" t="s">
        <v>50</v>
      </c>
      <c r="CF329" s="13" t="s">
        <v>50</v>
      </c>
      <c r="CG329" s="13" t="s">
        <v>50</v>
      </c>
      <c r="CH329" s="13" t="s">
        <v>50</v>
      </c>
      <c r="CI329" s="13" t="s">
        <v>50</v>
      </c>
      <c r="CJ329" s="13" t="s">
        <v>50</v>
      </c>
      <c r="CK329" s="13" t="s">
        <v>50</v>
      </c>
      <c r="CL329" s="13" t="s">
        <v>50</v>
      </c>
      <c r="CM329" s="13" t="s">
        <v>50</v>
      </c>
      <c r="CN329" s="13" t="s">
        <v>50</v>
      </c>
      <c r="CO329" s="13" t="s">
        <v>50</v>
      </c>
      <c r="CP329" s="13" t="s">
        <v>50</v>
      </c>
      <c r="CQ329" s="13" t="s">
        <v>50</v>
      </c>
      <c r="CR329" s="13" t="s">
        <v>50</v>
      </c>
      <c r="CS329" s="13" t="s">
        <v>50</v>
      </c>
      <c r="CT329" s="13" t="s">
        <v>50</v>
      </c>
      <c r="CU329" s="13" t="s">
        <v>50</v>
      </c>
      <c r="CV329" s="13" t="s">
        <v>50</v>
      </c>
      <c r="CW329" s="13" t="s">
        <v>50</v>
      </c>
      <c r="CX329" s="13" t="s">
        <v>50</v>
      </c>
      <c r="CY329" s="13" t="s">
        <v>50</v>
      </c>
      <c r="CZ329" s="13" t="s">
        <v>50</v>
      </c>
      <c r="DA329" s="13" t="s">
        <v>50</v>
      </c>
      <c r="DB329" s="13" t="s">
        <v>50</v>
      </c>
      <c r="DC329" s="13" t="s">
        <v>50</v>
      </c>
      <c r="DD329" s="13" t="s">
        <v>50</v>
      </c>
      <c r="DE329" s="13" t="s">
        <v>50</v>
      </c>
      <c r="DF329" s="13" t="s">
        <v>50</v>
      </c>
      <c r="DG329" s="13" t="s">
        <v>50</v>
      </c>
      <c r="DH329" s="13" t="s">
        <v>50</v>
      </c>
      <c r="DI329" s="13" t="s">
        <v>50</v>
      </c>
      <c r="DJ329" s="13" t="s">
        <v>50</v>
      </c>
      <c r="DK329" s="13" t="s">
        <v>50</v>
      </c>
      <c r="DL329" s="13" t="s">
        <v>50</v>
      </c>
      <c r="DM329" s="13" t="s">
        <v>50</v>
      </c>
      <c r="DN329" s="13" t="s">
        <v>50</v>
      </c>
      <c r="DO329" s="13" t="s">
        <v>50</v>
      </c>
      <c r="DP329" s="13" t="s">
        <v>50</v>
      </c>
      <c r="DQ329" s="13" t="s">
        <v>50</v>
      </c>
      <c r="DR329" s="13" t="s">
        <v>50</v>
      </c>
      <c r="DS329" s="13" t="s">
        <v>50</v>
      </c>
      <c r="DT329" s="13" t="s">
        <v>50</v>
      </c>
      <c r="DU329" s="13" t="s">
        <v>50</v>
      </c>
      <c r="DV329" s="13" t="s">
        <v>50</v>
      </c>
      <c r="DW329" s="13" t="s">
        <v>50</v>
      </c>
      <c r="DX329" s="13" t="s">
        <v>50</v>
      </c>
      <c r="DY329" s="13" t="s">
        <v>50</v>
      </c>
      <c r="DZ329" s="13" t="s">
        <v>50</v>
      </c>
      <c r="EA329" s="13" t="s">
        <v>50</v>
      </c>
      <c r="EB329" s="13" t="s">
        <v>50</v>
      </c>
      <c r="EC329" s="13" t="s">
        <v>50</v>
      </c>
      <c r="ED329" s="13" t="s">
        <v>50</v>
      </c>
      <c r="EE329" s="13" t="s">
        <v>50</v>
      </c>
      <c r="EF329" s="13" t="s">
        <v>50</v>
      </c>
      <c r="EG329" s="13" t="s">
        <v>50</v>
      </c>
      <c r="EH329" s="13" t="s">
        <v>50</v>
      </c>
      <c r="EI329" s="13" t="s">
        <v>50</v>
      </c>
      <c r="EJ329" s="13" t="s">
        <v>50</v>
      </c>
      <c r="EK329" s="13" t="s">
        <v>50</v>
      </c>
      <c r="EL329" s="99"/>
      <c r="EM329" s="99"/>
    </row>
    <row r="330" spans="1:143" s="13" customFormat="1" ht="15" x14ac:dyDescent="0.25">
      <c r="A330" s="30" t="s">
        <v>2647</v>
      </c>
      <c r="B330" s="97" t="s">
        <v>2528</v>
      </c>
      <c r="C330" s="98"/>
      <c r="D330" s="98">
        <v>4</v>
      </c>
      <c r="E330" s="98"/>
      <c r="F330" s="98"/>
      <c r="G330" s="93" t="s">
        <v>387</v>
      </c>
      <c r="H330" s="14" t="s">
        <v>5</v>
      </c>
      <c r="I330" s="14" t="s">
        <v>577</v>
      </c>
      <c r="J330" s="13" t="s">
        <v>50</v>
      </c>
      <c r="K330" s="13" t="s">
        <v>50</v>
      </c>
      <c r="L330" s="13" t="s">
        <v>50</v>
      </c>
      <c r="M330" s="13" t="s">
        <v>50</v>
      </c>
      <c r="N330" s="13" t="s">
        <v>50</v>
      </c>
      <c r="O330" s="47" t="s">
        <v>50</v>
      </c>
      <c r="P330" s="13" t="s">
        <v>50</v>
      </c>
      <c r="Q330" s="13" t="s">
        <v>50</v>
      </c>
      <c r="R330" s="13" t="s">
        <v>50</v>
      </c>
      <c r="S330" s="13" t="s">
        <v>50</v>
      </c>
      <c r="T330" s="13" t="s">
        <v>50</v>
      </c>
      <c r="U330" s="13" t="s">
        <v>50</v>
      </c>
      <c r="V330" s="13" t="s">
        <v>50</v>
      </c>
      <c r="W330" s="13" t="s">
        <v>50</v>
      </c>
      <c r="X330" s="13" t="s">
        <v>50</v>
      </c>
      <c r="Y330" s="13" t="s">
        <v>50</v>
      </c>
      <c r="Z330" s="13" t="s">
        <v>50</v>
      </c>
      <c r="AA330" s="13" t="s">
        <v>50</v>
      </c>
      <c r="AB330" s="13" t="s">
        <v>50</v>
      </c>
      <c r="AC330" s="13" t="s">
        <v>50</v>
      </c>
      <c r="AD330" s="13" t="s">
        <v>50</v>
      </c>
      <c r="AE330" s="13" t="s">
        <v>50</v>
      </c>
      <c r="AF330" s="13" t="s">
        <v>50</v>
      </c>
      <c r="AG330" s="13" t="s">
        <v>50</v>
      </c>
      <c r="AH330" s="13" t="s">
        <v>50</v>
      </c>
      <c r="AI330" s="13" t="s">
        <v>50</v>
      </c>
      <c r="AJ330" s="13" t="s">
        <v>50</v>
      </c>
      <c r="AK330" s="13" t="s">
        <v>50</v>
      </c>
      <c r="AL330" s="13" t="s">
        <v>50</v>
      </c>
      <c r="AM330" s="13" t="s">
        <v>50</v>
      </c>
      <c r="AN330" s="13" t="s">
        <v>50</v>
      </c>
      <c r="AO330" s="13" t="s">
        <v>50</v>
      </c>
      <c r="AP330" s="13" t="s">
        <v>50</v>
      </c>
      <c r="AQ330" s="13" t="s">
        <v>50</v>
      </c>
      <c r="AR330" s="13" t="s">
        <v>50</v>
      </c>
      <c r="AS330" s="13" t="s">
        <v>50</v>
      </c>
      <c r="AT330" s="13" t="s">
        <v>50</v>
      </c>
      <c r="AU330" s="13" t="s">
        <v>50</v>
      </c>
      <c r="AV330" s="13" t="s">
        <v>50</v>
      </c>
      <c r="AW330" s="13" t="s">
        <v>50</v>
      </c>
      <c r="AX330" s="13" t="s">
        <v>50</v>
      </c>
      <c r="AY330" s="13" t="s">
        <v>50</v>
      </c>
      <c r="AZ330" s="13" t="s">
        <v>50</v>
      </c>
      <c r="BA330" s="13" t="s">
        <v>50</v>
      </c>
      <c r="BB330" s="13" t="s">
        <v>50</v>
      </c>
      <c r="BC330" s="13" t="s">
        <v>50</v>
      </c>
      <c r="BD330" s="13" t="s">
        <v>50</v>
      </c>
      <c r="BE330" s="13" t="s">
        <v>50</v>
      </c>
      <c r="BF330" s="13" t="s">
        <v>50</v>
      </c>
      <c r="BG330" s="13" t="s">
        <v>50</v>
      </c>
      <c r="BH330" s="13" t="s">
        <v>50</v>
      </c>
      <c r="BI330" s="13" t="s">
        <v>50</v>
      </c>
      <c r="BJ330" s="13" t="s">
        <v>50</v>
      </c>
      <c r="BK330" s="13" t="s">
        <v>50</v>
      </c>
      <c r="BL330" s="13" t="s">
        <v>50</v>
      </c>
      <c r="BM330" s="13" t="s">
        <v>50</v>
      </c>
      <c r="BN330" s="13" t="s">
        <v>50</v>
      </c>
      <c r="BO330" s="13" t="s">
        <v>50</v>
      </c>
      <c r="BP330" s="13" t="s">
        <v>50</v>
      </c>
      <c r="BQ330" s="13" t="s">
        <v>50</v>
      </c>
      <c r="BR330" s="13" t="s">
        <v>50</v>
      </c>
      <c r="BS330" s="13" t="s">
        <v>50</v>
      </c>
      <c r="BT330" s="13" t="s">
        <v>50</v>
      </c>
      <c r="BU330" s="13" t="s">
        <v>50</v>
      </c>
      <c r="BV330" s="13" t="s">
        <v>50</v>
      </c>
      <c r="BW330" s="13" t="s">
        <v>50</v>
      </c>
      <c r="BX330" s="13" t="s">
        <v>50</v>
      </c>
      <c r="BY330" s="13" t="s">
        <v>50</v>
      </c>
      <c r="BZ330" s="13" t="s">
        <v>50</v>
      </c>
      <c r="CA330" s="13" t="s">
        <v>50</v>
      </c>
      <c r="CB330" s="13" t="s">
        <v>50</v>
      </c>
      <c r="CC330" s="13" t="s">
        <v>50</v>
      </c>
      <c r="CD330" s="13" t="s">
        <v>50</v>
      </c>
      <c r="CE330" s="13" t="s">
        <v>50</v>
      </c>
      <c r="CF330" s="13" t="s">
        <v>50</v>
      </c>
      <c r="CG330" s="13" t="s">
        <v>50</v>
      </c>
      <c r="CH330" s="13" t="s">
        <v>50</v>
      </c>
      <c r="CI330" s="13" t="s">
        <v>50</v>
      </c>
      <c r="CJ330" s="13" t="s">
        <v>50</v>
      </c>
      <c r="CK330" s="13" t="s">
        <v>50</v>
      </c>
      <c r="CL330" s="13" t="s">
        <v>50</v>
      </c>
      <c r="CM330" s="13" t="s">
        <v>50</v>
      </c>
      <c r="CN330" s="13" t="s">
        <v>50</v>
      </c>
      <c r="CO330" s="13" t="s">
        <v>50</v>
      </c>
      <c r="CP330" s="13" t="s">
        <v>50</v>
      </c>
      <c r="CQ330" s="13" t="s">
        <v>50</v>
      </c>
      <c r="CR330" s="13" t="s">
        <v>50</v>
      </c>
      <c r="CS330" s="13" t="s">
        <v>50</v>
      </c>
      <c r="CT330" s="13" t="s">
        <v>50</v>
      </c>
      <c r="CU330" s="13" t="s">
        <v>50</v>
      </c>
      <c r="CV330" s="13" t="s">
        <v>50</v>
      </c>
      <c r="CW330" s="13" t="s">
        <v>50</v>
      </c>
      <c r="CX330" s="13" t="s">
        <v>50</v>
      </c>
      <c r="CY330" s="13" t="s">
        <v>50</v>
      </c>
      <c r="CZ330" s="13" t="s">
        <v>50</v>
      </c>
      <c r="DA330" s="13" t="s">
        <v>50</v>
      </c>
      <c r="DB330" s="13" t="s">
        <v>50</v>
      </c>
      <c r="DC330" s="13" t="s">
        <v>50</v>
      </c>
      <c r="DD330" s="13" t="s">
        <v>50</v>
      </c>
      <c r="DE330" s="13" t="s">
        <v>50</v>
      </c>
      <c r="DF330" s="13" t="s">
        <v>50</v>
      </c>
      <c r="DG330" s="13" t="s">
        <v>50</v>
      </c>
      <c r="DH330" s="13" t="s">
        <v>50</v>
      </c>
      <c r="DI330" s="13" t="s">
        <v>50</v>
      </c>
      <c r="DJ330" s="13" t="s">
        <v>50</v>
      </c>
      <c r="DK330" s="13" t="s">
        <v>50</v>
      </c>
      <c r="DL330" s="13" t="s">
        <v>50</v>
      </c>
      <c r="DM330" s="13" t="s">
        <v>50</v>
      </c>
      <c r="DN330" s="13" t="s">
        <v>50</v>
      </c>
      <c r="DO330" s="13" t="s">
        <v>50</v>
      </c>
      <c r="DP330" s="13" t="s">
        <v>50</v>
      </c>
      <c r="DQ330" s="13" t="s">
        <v>50</v>
      </c>
      <c r="DR330" s="13" t="s">
        <v>50</v>
      </c>
      <c r="DS330" s="13" t="s">
        <v>50</v>
      </c>
      <c r="DT330" s="13" t="s">
        <v>50</v>
      </c>
      <c r="DU330" s="13" t="s">
        <v>50</v>
      </c>
      <c r="DV330" s="13" t="s">
        <v>50</v>
      </c>
      <c r="DW330" s="13" t="s">
        <v>50</v>
      </c>
      <c r="DX330" s="13" t="s">
        <v>50</v>
      </c>
      <c r="DY330" s="13" t="s">
        <v>50</v>
      </c>
      <c r="DZ330" s="13" t="s">
        <v>50</v>
      </c>
      <c r="EA330" s="13" t="s">
        <v>50</v>
      </c>
      <c r="EB330" s="13" t="s">
        <v>50</v>
      </c>
      <c r="EC330" s="13" t="s">
        <v>50</v>
      </c>
      <c r="ED330" s="13" t="s">
        <v>50</v>
      </c>
      <c r="EE330" s="13" t="s">
        <v>50</v>
      </c>
      <c r="EF330" s="13" t="s">
        <v>50</v>
      </c>
      <c r="EG330" s="13" t="s">
        <v>50</v>
      </c>
      <c r="EH330" s="13" t="s">
        <v>50</v>
      </c>
      <c r="EI330" s="13" t="s">
        <v>50</v>
      </c>
      <c r="EJ330" s="13" t="s">
        <v>50</v>
      </c>
      <c r="EK330" s="13" t="s">
        <v>50</v>
      </c>
      <c r="EL330" s="99"/>
      <c r="EM330" s="99"/>
    </row>
    <row r="331" spans="1:143" s="13" customFormat="1" ht="15" x14ac:dyDescent="0.25">
      <c r="A331" s="30" t="s">
        <v>2648</v>
      </c>
      <c r="B331" s="97" t="s">
        <v>2529</v>
      </c>
      <c r="C331" s="98"/>
      <c r="D331" s="98">
        <v>4</v>
      </c>
      <c r="E331" s="98"/>
      <c r="F331" s="98"/>
      <c r="G331" s="93" t="s">
        <v>375</v>
      </c>
      <c r="H331" s="14" t="s">
        <v>5</v>
      </c>
      <c r="I331" s="14" t="s">
        <v>577</v>
      </c>
      <c r="J331" s="13" t="s">
        <v>50</v>
      </c>
      <c r="K331" s="13" t="s">
        <v>50</v>
      </c>
      <c r="L331" s="13" t="s">
        <v>50</v>
      </c>
      <c r="M331" s="13" t="s">
        <v>50</v>
      </c>
      <c r="N331" s="13" t="s">
        <v>50</v>
      </c>
      <c r="O331" s="47" t="s">
        <v>50</v>
      </c>
      <c r="P331" s="13" t="s">
        <v>50</v>
      </c>
      <c r="Q331" s="13" t="s">
        <v>50</v>
      </c>
      <c r="R331" s="13" t="s">
        <v>50</v>
      </c>
      <c r="S331" s="13" t="s">
        <v>50</v>
      </c>
      <c r="T331" s="13" t="s">
        <v>50</v>
      </c>
      <c r="U331" s="13" t="s">
        <v>50</v>
      </c>
      <c r="V331" s="13" t="s">
        <v>50</v>
      </c>
      <c r="W331" s="13" t="s">
        <v>50</v>
      </c>
      <c r="X331" s="13" t="s">
        <v>50</v>
      </c>
      <c r="Y331" s="13" t="s">
        <v>50</v>
      </c>
      <c r="Z331" s="13" t="s">
        <v>50</v>
      </c>
      <c r="AA331" s="13" t="s">
        <v>50</v>
      </c>
      <c r="AB331" s="13" t="s">
        <v>50</v>
      </c>
      <c r="AC331" s="13" t="s">
        <v>50</v>
      </c>
      <c r="AD331" s="13" t="s">
        <v>50</v>
      </c>
      <c r="AE331" s="13" t="s">
        <v>50</v>
      </c>
      <c r="AF331" s="13" t="s">
        <v>50</v>
      </c>
      <c r="AG331" s="13" t="s">
        <v>50</v>
      </c>
      <c r="AH331" s="13" t="s">
        <v>50</v>
      </c>
      <c r="AI331" s="13" t="s">
        <v>50</v>
      </c>
      <c r="AJ331" s="13" t="s">
        <v>50</v>
      </c>
      <c r="AK331" s="13" t="s">
        <v>50</v>
      </c>
      <c r="AL331" s="13" t="s">
        <v>50</v>
      </c>
      <c r="AM331" s="13" t="s">
        <v>50</v>
      </c>
      <c r="AN331" s="13" t="s">
        <v>50</v>
      </c>
      <c r="AO331" s="13" t="s">
        <v>50</v>
      </c>
      <c r="AP331" s="13" t="s">
        <v>50</v>
      </c>
      <c r="AQ331" s="13" t="s">
        <v>50</v>
      </c>
      <c r="AR331" s="13" t="s">
        <v>50</v>
      </c>
      <c r="AS331" s="13" t="s">
        <v>50</v>
      </c>
      <c r="AT331" s="13" t="s">
        <v>50</v>
      </c>
      <c r="AU331" s="13" t="s">
        <v>50</v>
      </c>
      <c r="AV331" s="13" t="s">
        <v>50</v>
      </c>
      <c r="AW331" s="13" t="s">
        <v>50</v>
      </c>
      <c r="AX331" s="13" t="s">
        <v>50</v>
      </c>
      <c r="AY331" s="13" t="s">
        <v>50</v>
      </c>
      <c r="AZ331" s="13" t="s">
        <v>50</v>
      </c>
      <c r="BA331" s="13" t="s">
        <v>50</v>
      </c>
      <c r="BB331" s="13" t="s">
        <v>50</v>
      </c>
      <c r="BC331" s="13" t="s">
        <v>50</v>
      </c>
      <c r="BD331" s="13" t="s">
        <v>50</v>
      </c>
      <c r="BE331" s="13" t="s">
        <v>50</v>
      </c>
      <c r="BF331" s="13" t="s">
        <v>50</v>
      </c>
      <c r="BG331" s="13" t="s">
        <v>50</v>
      </c>
      <c r="BH331" s="13" t="s">
        <v>50</v>
      </c>
      <c r="BI331" s="13" t="s">
        <v>50</v>
      </c>
      <c r="BJ331" s="13" t="s">
        <v>50</v>
      </c>
      <c r="BK331" s="13" t="s">
        <v>50</v>
      </c>
      <c r="BL331" s="13" t="s">
        <v>50</v>
      </c>
      <c r="BM331" s="13" t="s">
        <v>50</v>
      </c>
      <c r="BN331" s="13" t="s">
        <v>50</v>
      </c>
      <c r="BO331" s="13" t="s">
        <v>50</v>
      </c>
      <c r="BP331" s="13" t="s">
        <v>50</v>
      </c>
      <c r="BQ331" s="13" t="s">
        <v>50</v>
      </c>
      <c r="BR331" s="13" t="s">
        <v>50</v>
      </c>
      <c r="BS331" s="13" t="s">
        <v>50</v>
      </c>
      <c r="BT331" s="13" t="s">
        <v>50</v>
      </c>
      <c r="BU331" s="13" t="s">
        <v>50</v>
      </c>
      <c r="BV331" s="13" t="s">
        <v>50</v>
      </c>
      <c r="BW331" s="13" t="s">
        <v>50</v>
      </c>
      <c r="BX331" s="13" t="s">
        <v>50</v>
      </c>
      <c r="BY331" s="13" t="s">
        <v>50</v>
      </c>
      <c r="BZ331" s="13" t="s">
        <v>50</v>
      </c>
      <c r="CA331" s="13" t="s">
        <v>50</v>
      </c>
      <c r="CB331" s="13" t="s">
        <v>50</v>
      </c>
      <c r="CC331" s="13" t="s">
        <v>50</v>
      </c>
      <c r="CD331" s="13" t="s">
        <v>50</v>
      </c>
      <c r="CE331" s="13" t="s">
        <v>50</v>
      </c>
      <c r="CF331" s="13" t="s">
        <v>50</v>
      </c>
      <c r="CG331" s="13" t="s">
        <v>50</v>
      </c>
      <c r="CH331" s="13" t="s">
        <v>50</v>
      </c>
      <c r="CI331" s="13" t="s">
        <v>50</v>
      </c>
      <c r="CJ331" s="13" t="s">
        <v>50</v>
      </c>
      <c r="CK331" s="13" t="s">
        <v>50</v>
      </c>
      <c r="CL331" s="13" t="s">
        <v>50</v>
      </c>
      <c r="CM331" s="13" t="s">
        <v>50</v>
      </c>
      <c r="CN331" s="13" t="s">
        <v>50</v>
      </c>
      <c r="CO331" s="13" t="s">
        <v>50</v>
      </c>
      <c r="CP331" s="13" t="s">
        <v>50</v>
      </c>
      <c r="CQ331" s="13" t="s">
        <v>50</v>
      </c>
      <c r="CR331" s="13" t="s">
        <v>50</v>
      </c>
      <c r="CS331" s="13" t="s">
        <v>50</v>
      </c>
      <c r="CT331" s="13" t="s">
        <v>50</v>
      </c>
      <c r="CU331" s="13" t="s">
        <v>50</v>
      </c>
      <c r="CV331" s="13" t="s">
        <v>50</v>
      </c>
      <c r="CW331" s="13" t="s">
        <v>50</v>
      </c>
      <c r="CX331" s="13" t="s">
        <v>50</v>
      </c>
      <c r="CY331" s="13" t="s">
        <v>50</v>
      </c>
      <c r="CZ331" s="13" t="s">
        <v>50</v>
      </c>
      <c r="DA331" s="13" t="s">
        <v>50</v>
      </c>
      <c r="DB331" s="13" t="s">
        <v>50</v>
      </c>
      <c r="DC331" s="13" t="s">
        <v>50</v>
      </c>
      <c r="DD331" s="13" t="s">
        <v>50</v>
      </c>
      <c r="DE331" s="13" t="s">
        <v>50</v>
      </c>
      <c r="DF331" s="13" t="s">
        <v>50</v>
      </c>
      <c r="DG331" s="13" t="s">
        <v>50</v>
      </c>
      <c r="DH331" s="13" t="s">
        <v>50</v>
      </c>
      <c r="DI331" s="13" t="s">
        <v>50</v>
      </c>
      <c r="DJ331" s="13" t="s">
        <v>50</v>
      </c>
      <c r="DK331" s="13" t="s">
        <v>50</v>
      </c>
      <c r="DL331" s="13" t="s">
        <v>50</v>
      </c>
      <c r="DM331" s="13" t="s">
        <v>50</v>
      </c>
      <c r="DN331" s="13" t="s">
        <v>50</v>
      </c>
      <c r="DO331" s="13" t="s">
        <v>50</v>
      </c>
      <c r="DP331" s="13" t="s">
        <v>50</v>
      </c>
      <c r="DQ331" s="13" t="s">
        <v>50</v>
      </c>
      <c r="DR331" s="13" t="s">
        <v>50</v>
      </c>
      <c r="DS331" s="13" t="s">
        <v>50</v>
      </c>
      <c r="DT331" s="13" t="s">
        <v>50</v>
      </c>
      <c r="DU331" s="13" t="s">
        <v>50</v>
      </c>
      <c r="DV331" s="13" t="s">
        <v>50</v>
      </c>
      <c r="DW331" s="13" t="s">
        <v>50</v>
      </c>
      <c r="DX331" s="13" t="s">
        <v>50</v>
      </c>
      <c r="DY331" s="13" t="s">
        <v>50</v>
      </c>
      <c r="DZ331" s="13" t="s">
        <v>50</v>
      </c>
      <c r="EA331" s="13" t="s">
        <v>50</v>
      </c>
      <c r="EB331" s="13" t="s">
        <v>50</v>
      </c>
      <c r="EC331" s="13" t="s">
        <v>50</v>
      </c>
      <c r="ED331" s="13" t="s">
        <v>50</v>
      </c>
      <c r="EE331" s="13" t="s">
        <v>50</v>
      </c>
      <c r="EF331" s="13" t="s">
        <v>50</v>
      </c>
      <c r="EG331" s="13" t="s">
        <v>50</v>
      </c>
      <c r="EH331" s="13" t="s">
        <v>50</v>
      </c>
      <c r="EI331" s="13" t="s">
        <v>50</v>
      </c>
      <c r="EJ331" s="13" t="s">
        <v>50</v>
      </c>
      <c r="EK331" s="13" t="s">
        <v>50</v>
      </c>
      <c r="EL331" s="99"/>
      <c r="EM331" s="99"/>
    </row>
    <row r="332" spans="1:143" s="13" customFormat="1" ht="15" x14ac:dyDescent="0.25">
      <c r="A332" s="30" t="s">
        <v>2649</v>
      </c>
      <c r="B332" s="97" t="s">
        <v>2530</v>
      </c>
      <c r="C332" s="98"/>
      <c r="D332" s="98">
        <v>4</v>
      </c>
      <c r="E332" s="98"/>
      <c r="F332" s="98"/>
      <c r="G332" s="93" t="s">
        <v>4301</v>
      </c>
      <c r="H332" s="14" t="s">
        <v>5</v>
      </c>
      <c r="I332" s="14" t="s">
        <v>577</v>
      </c>
      <c r="J332" s="13" t="s">
        <v>50</v>
      </c>
      <c r="K332" s="13" t="s">
        <v>50</v>
      </c>
      <c r="L332" s="13" t="s">
        <v>50</v>
      </c>
      <c r="M332" s="13" t="s">
        <v>50</v>
      </c>
      <c r="N332" s="13" t="s">
        <v>50</v>
      </c>
      <c r="O332" s="47" t="s">
        <v>50</v>
      </c>
      <c r="P332" s="13" t="s">
        <v>50</v>
      </c>
      <c r="Q332" s="13" t="s">
        <v>50</v>
      </c>
      <c r="R332" s="13" t="s">
        <v>50</v>
      </c>
      <c r="S332" s="13" t="s">
        <v>50</v>
      </c>
      <c r="T332" s="13" t="s">
        <v>50</v>
      </c>
      <c r="U332" s="13" t="s">
        <v>50</v>
      </c>
      <c r="V332" s="13" t="s">
        <v>50</v>
      </c>
      <c r="W332" s="13" t="s">
        <v>50</v>
      </c>
      <c r="X332" s="13" t="s">
        <v>50</v>
      </c>
      <c r="Y332" s="13" t="s">
        <v>50</v>
      </c>
      <c r="Z332" s="13" t="s">
        <v>50</v>
      </c>
      <c r="AA332" s="13" t="s">
        <v>50</v>
      </c>
      <c r="AB332" s="13" t="s">
        <v>50</v>
      </c>
      <c r="AC332" s="13" t="s">
        <v>50</v>
      </c>
      <c r="AD332" s="13" t="s">
        <v>50</v>
      </c>
      <c r="AE332" s="13" t="s">
        <v>50</v>
      </c>
      <c r="AF332" s="13" t="s">
        <v>50</v>
      </c>
      <c r="AG332" s="13" t="s">
        <v>50</v>
      </c>
      <c r="AH332" s="13" t="s">
        <v>50</v>
      </c>
      <c r="AI332" s="13" t="s">
        <v>50</v>
      </c>
      <c r="AJ332" s="13" t="s">
        <v>50</v>
      </c>
      <c r="AK332" s="13" t="s">
        <v>50</v>
      </c>
      <c r="AL332" s="13" t="s">
        <v>50</v>
      </c>
      <c r="AM332" s="13" t="s">
        <v>50</v>
      </c>
      <c r="AN332" s="13" t="s">
        <v>50</v>
      </c>
      <c r="AO332" s="13" t="s">
        <v>50</v>
      </c>
      <c r="AP332" s="13" t="s">
        <v>50</v>
      </c>
      <c r="AQ332" s="13" t="s">
        <v>50</v>
      </c>
      <c r="AR332" s="13" t="s">
        <v>50</v>
      </c>
      <c r="AS332" s="13" t="s">
        <v>50</v>
      </c>
      <c r="AT332" s="13" t="s">
        <v>50</v>
      </c>
      <c r="AU332" s="13" t="s">
        <v>50</v>
      </c>
      <c r="AV332" s="13" t="s">
        <v>50</v>
      </c>
      <c r="AW332" s="13" t="s">
        <v>50</v>
      </c>
      <c r="AX332" s="13" t="s">
        <v>50</v>
      </c>
      <c r="AY332" s="13" t="s">
        <v>50</v>
      </c>
      <c r="AZ332" s="13" t="s">
        <v>50</v>
      </c>
      <c r="BA332" s="13" t="s">
        <v>50</v>
      </c>
      <c r="BB332" s="13" t="s">
        <v>50</v>
      </c>
      <c r="BC332" s="13" t="s">
        <v>50</v>
      </c>
      <c r="BD332" s="13" t="s">
        <v>50</v>
      </c>
      <c r="BE332" s="13" t="s">
        <v>50</v>
      </c>
      <c r="BF332" s="13" t="s">
        <v>50</v>
      </c>
      <c r="BG332" s="13" t="s">
        <v>50</v>
      </c>
      <c r="BH332" s="13" t="s">
        <v>50</v>
      </c>
      <c r="BI332" s="13" t="s">
        <v>50</v>
      </c>
      <c r="BJ332" s="13" t="s">
        <v>50</v>
      </c>
      <c r="BK332" s="13" t="s">
        <v>50</v>
      </c>
      <c r="BL332" s="13" t="s">
        <v>50</v>
      </c>
      <c r="BM332" s="13" t="s">
        <v>50</v>
      </c>
      <c r="BN332" s="13" t="s">
        <v>50</v>
      </c>
      <c r="BO332" s="13" t="s">
        <v>50</v>
      </c>
      <c r="BP332" s="13" t="s">
        <v>50</v>
      </c>
      <c r="BQ332" s="13" t="s">
        <v>50</v>
      </c>
      <c r="BR332" s="13" t="s">
        <v>50</v>
      </c>
      <c r="BS332" s="13" t="s">
        <v>50</v>
      </c>
      <c r="BT332" s="13" t="s">
        <v>50</v>
      </c>
      <c r="BU332" s="13" t="s">
        <v>50</v>
      </c>
      <c r="BV332" s="13" t="s">
        <v>50</v>
      </c>
      <c r="BW332" s="13" t="s">
        <v>50</v>
      </c>
      <c r="BX332" s="13" t="s">
        <v>50</v>
      </c>
      <c r="BY332" s="13" t="s">
        <v>50</v>
      </c>
      <c r="BZ332" s="13" t="s">
        <v>50</v>
      </c>
      <c r="CA332" s="13" t="s">
        <v>50</v>
      </c>
      <c r="CB332" s="13" t="s">
        <v>50</v>
      </c>
      <c r="CC332" s="13" t="s">
        <v>50</v>
      </c>
      <c r="CD332" s="13" t="s">
        <v>50</v>
      </c>
      <c r="CE332" s="13" t="s">
        <v>50</v>
      </c>
      <c r="CF332" s="13" t="s">
        <v>50</v>
      </c>
      <c r="CG332" s="13" t="s">
        <v>50</v>
      </c>
      <c r="CH332" s="13" t="s">
        <v>50</v>
      </c>
      <c r="CI332" s="13" t="s">
        <v>50</v>
      </c>
      <c r="CJ332" s="13" t="s">
        <v>50</v>
      </c>
      <c r="CK332" s="13" t="s">
        <v>50</v>
      </c>
      <c r="CL332" s="13" t="s">
        <v>50</v>
      </c>
      <c r="CM332" s="13" t="s">
        <v>50</v>
      </c>
      <c r="CN332" s="13" t="s">
        <v>50</v>
      </c>
      <c r="CO332" s="13" t="s">
        <v>50</v>
      </c>
      <c r="CP332" s="13" t="s">
        <v>50</v>
      </c>
      <c r="CQ332" s="13" t="s">
        <v>50</v>
      </c>
      <c r="CR332" s="13" t="s">
        <v>50</v>
      </c>
      <c r="CS332" s="13" t="s">
        <v>50</v>
      </c>
      <c r="CT332" s="13" t="s">
        <v>50</v>
      </c>
      <c r="CU332" s="13" t="s">
        <v>50</v>
      </c>
      <c r="CV332" s="13" t="s">
        <v>50</v>
      </c>
      <c r="CW332" s="13" t="s">
        <v>50</v>
      </c>
      <c r="CX332" s="13" t="s">
        <v>50</v>
      </c>
      <c r="CY332" s="13" t="s">
        <v>50</v>
      </c>
      <c r="CZ332" s="13" t="s">
        <v>50</v>
      </c>
      <c r="DA332" s="13" t="s">
        <v>50</v>
      </c>
      <c r="DB332" s="13" t="s">
        <v>50</v>
      </c>
      <c r="DC332" s="13" t="s">
        <v>50</v>
      </c>
      <c r="DD332" s="13" t="s">
        <v>50</v>
      </c>
      <c r="DE332" s="13" t="s">
        <v>50</v>
      </c>
      <c r="DF332" s="13" t="s">
        <v>50</v>
      </c>
      <c r="DG332" s="13" t="s">
        <v>50</v>
      </c>
      <c r="DH332" s="13" t="s">
        <v>50</v>
      </c>
      <c r="DI332" s="13" t="s">
        <v>50</v>
      </c>
      <c r="DJ332" s="13" t="s">
        <v>50</v>
      </c>
      <c r="DK332" s="13" t="s">
        <v>50</v>
      </c>
      <c r="DL332" s="13" t="s">
        <v>50</v>
      </c>
      <c r="DM332" s="13" t="s">
        <v>50</v>
      </c>
      <c r="DN332" s="13" t="s">
        <v>50</v>
      </c>
      <c r="DO332" s="13" t="s">
        <v>50</v>
      </c>
      <c r="DP332" s="13" t="s">
        <v>50</v>
      </c>
      <c r="DQ332" s="13" t="s">
        <v>50</v>
      </c>
      <c r="DR332" s="13" t="s">
        <v>50</v>
      </c>
      <c r="DS332" s="13" t="s">
        <v>50</v>
      </c>
      <c r="DT332" s="13" t="s">
        <v>50</v>
      </c>
      <c r="DU332" s="13" t="s">
        <v>50</v>
      </c>
      <c r="DV332" s="13" t="s">
        <v>50</v>
      </c>
      <c r="DW332" s="13" t="s">
        <v>50</v>
      </c>
      <c r="DX332" s="13" t="s">
        <v>50</v>
      </c>
      <c r="DY332" s="13" t="s">
        <v>50</v>
      </c>
      <c r="DZ332" s="13" t="s">
        <v>50</v>
      </c>
      <c r="EA332" s="13" t="s">
        <v>50</v>
      </c>
      <c r="EB332" s="13" t="s">
        <v>50</v>
      </c>
      <c r="EC332" s="13" t="s">
        <v>50</v>
      </c>
      <c r="ED332" s="13" t="s">
        <v>50</v>
      </c>
      <c r="EE332" s="13" t="s">
        <v>50</v>
      </c>
      <c r="EF332" s="13" t="s">
        <v>50</v>
      </c>
      <c r="EG332" s="13" t="s">
        <v>50</v>
      </c>
      <c r="EH332" s="13" t="s">
        <v>50</v>
      </c>
      <c r="EI332" s="13" t="s">
        <v>50</v>
      </c>
      <c r="EJ332" s="13" t="s">
        <v>50</v>
      </c>
      <c r="EK332" s="13" t="s">
        <v>50</v>
      </c>
      <c r="EL332" s="99"/>
      <c r="EM332" s="99"/>
    </row>
    <row r="333" spans="1:143" s="13" customFormat="1" ht="15" x14ac:dyDescent="0.25">
      <c r="A333" s="30" t="s">
        <v>2650</v>
      </c>
      <c r="B333" s="97" t="s">
        <v>2531</v>
      </c>
      <c r="C333" s="98"/>
      <c r="D333" s="98">
        <v>4</v>
      </c>
      <c r="E333" s="98"/>
      <c r="F333" s="98"/>
      <c r="G333" s="93" t="s">
        <v>380</v>
      </c>
      <c r="H333" s="14" t="s">
        <v>5</v>
      </c>
      <c r="I333" s="14" t="s">
        <v>577</v>
      </c>
      <c r="J333" s="13" t="s">
        <v>50</v>
      </c>
      <c r="K333" s="13" t="s">
        <v>50</v>
      </c>
      <c r="L333" s="13" t="s">
        <v>50</v>
      </c>
      <c r="M333" s="13" t="s">
        <v>50</v>
      </c>
      <c r="N333" s="13" t="s">
        <v>50</v>
      </c>
      <c r="O333" s="47" t="s">
        <v>50</v>
      </c>
      <c r="P333" s="13" t="s">
        <v>50</v>
      </c>
      <c r="Q333" s="13" t="s">
        <v>50</v>
      </c>
      <c r="R333" s="13" t="s">
        <v>50</v>
      </c>
      <c r="S333" s="13" t="s">
        <v>50</v>
      </c>
      <c r="T333" s="13" t="s">
        <v>50</v>
      </c>
      <c r="U333" s="13" t="s">
        <v>50</v>
      </c>
      <c r="V333" s="13" t="s">
        <v>50</v>
      </c>
      <c r="W333" s="13" t="s">
        <v>50</v>
      </c>
      <c r="X333" s="13" t="s">
        <v>50</v>
      </c>
      <c r="Y333" s="13" t="s">
        <v>50</v>
      </c>
      <c r="Z333" s="13" t="s">
        <v>50</v>
      </c>
      <c r="AA333" s="13" t="s">
        <v>50</v>
      </c>
      <c r="AB333" s="13" t="s">
        <v>50</v>
      </c>
      <c r="AC333" s="13" t="s">
        <v>50</v>
      </c>
      <c r="AD333" s="13" t="s">
        <v>50</v>
      </c>
      <c r="AE333" s="13" t="s">
        <v>50</v>
      </c>
      <c r="AF333" s="13" t="s">
        <v>50</v>
      </c>
      <c r="AG333" s="13" t="s">
        <v>50</v>
      </c>
      <c r="AH333" s="13" t="s">
        <v>50</v>
      </c>
      <c r="AI333" s="13" t="s">
        <v>50</v>
      </c>
      <c r="AJ333" s="13" t="s">
        <v>50</v>
      </c>
      <c r="AK333" s="13" t="s">
        <v>50</v>
      </c>
      <c r="AL333" s="13" t="s">
        <v>50</v>
      </c>
      <c r="AM333" s="13" t="s">
        <v>50</v>
      </c>
      <c r="AN333" s="13" t="s">
        <v>50</v>
      </c>
      <c r="AO333" s="13" t="s">
        <v>50</v>
      </c>
      <c r="AP333" s="13" t="s">
        <v>50</v>
      </c>
      <c r="AQ333" s="13" t="s">
        <v>50</v>
      </c>
      <c r="AR333" s="13" t="s">
        <v>50</v>
      </c>
      <c r="AS333" s="13" t="s">
        <v>50</v>
      </c>
      <c r="AT333" s="13" t="s">
        <v>50</v>
      </c>
      <c r="AU333" s="13" t="s">
        <v>50</v>
      </c>
      <c r="AV333" s="13" t="s">
        <v>50</v>
      </c>
      <c r="AW333" s="13" t="s">
        <v>50</v>
      </c>
      <c r="AX333" s="13" t="s">
        <v>50</v>
      </c>
      <c r="AY333" s="13" t="s">
        <v>50</v>
      </c>
      <c r="AZ333" s="13" t="s">
        <v>50</v>
      </c>
      <c r="BA333" s="13" t="s">
        <v>50</v>
      </c>
      <c r="BB333" s="13" t="s">
        <v>50</v>
      </c>
      <c r="BC333" s="13" t="s">
        <v>50</v>
      </c>
      <c r="BD333" s="13" t="s">
        <v>50</v>
      </c>
      <c r="BE333" s="13" t="s">
        <v>50</v>
      </c>
      <c r="BF333" s="13" t="s">
        <v>50</v>
      </c>
      <c r="BG333" s="13" t="s">
        <v>50</v>
      </c>
      <c r="BH333" s="13" t="s">
        <v>50</v>
      </c>
      <c r="BI333" s="13" t="s">
        <v>50</v>
      </c>
      <c r="BJ333" s="13" t="s">
        <v>50</v>
      </c>
      <c r="BK333" s="13" t="s">
        <v>50</v>
      </c>
      <c r="BL333" s="13" t="s">
        <v>50</v>
      </c>
      <c r="BM333" s="13" t="s">
        <v>50</v>
      </c>
      <c r="BN333" s="13" t="s">
        <v>50</v>
      </c>
      <c r="BO333" s="13" t="s">
        <v>50</v>
      </c>
      <c r="BP333" s="13" t="s">
        <v>50</v>
      </c>
      <c r="BQ333" s="13" t="s">
        <v>50</v>
      </c>
      <c r="BR333" s="13" t="s">
        <v>50</v>
      </c>
      <c r="BS333" s="13" t="s">
        <v>50</v>
      </c>
      <c r="BT333" s="13" t="s">
        <v>50</v>
      </c>
      <c r="BU333" s="13" t="s">
        <v>50</v>
      </c>
      <c r="BV333" s="13" t="s">
        <v>50</v>
      </c>
      <c r="BW333" s="13" t="s">
        <v>50</v>
      </c>
      <c r="BX333" s="13" t="s">
        <v>50</v>
      </c>
      <c r="BY333" s="13" t="s">
        <v>50</v>
      </c>
      <c r="BZ333" s="13" t="s">
        <v>50</v>
      </c>
      <c r="CA333" s="13" t="s">
        <v>50</v>
      </c>
      <c r="CB333" s="13" t="s">
        <v>50</v>
      </c>
      <c r="CC333" s="13" t="s">
        <v>50</v>
      </c>
      <c r="CD333" s="13" t="s">
        <v>50</v>
      </c>
      <c r="CE333" s="13" t="s">
        <v>50</v>
      </c>
      <c r="CF333" s="13" t="s">
        <v>50</v>
      </c>
      <c r="CG333" s="13" t="s">
        <v>50</v>
      </c>
      <c r="CH333" s="13" t="s">
        <v>50</v>
      </c>
      <c r="CI333" s="13" t="s">
        <v>50</v>
      </c>
      <c r="CJ333" s="13" t="s">
        <v>50</v>
      </c>
      <c r="CK333" s="13" t="s">
        <v>50</v>
      </c>
      <c r="CL333" s="13" t="s">
        <v>50</v>
      </c>
      <c r="CM333" s="13" t="s">
        <v>50</v>
      </c>
      <c r="CN333" s="13" t="s">
        <v>50</v>
      </c>
      <c r="CO333" s="13" t="s">
        <v>50</v>
      </c>
      <c r="CP333" s="13" t="s">
        <v>50</v>
      </c>
      <c r="CQ333" s="13" t="s">
        <v>50</v>
      </c>
      <c r="CR333" s="13" t="s">
        <v>50</v>
      </c>
      <c r="CS333" s="13" t="s">
        <v>50</v>
      </c>
      <c r="CT333" s="13" t="s">
        <v>50</v>
      </c>
      <c r="CU333" s="13" t="s">
        <v>50</v>
      </c>
      <c r="CV333" s="13" t="s">
        <v>50</v>
      </c>
      <c r="CW333" s="13" t="s">
        <v>50</v>
      </c>
      <c r="CX333" s="13" t="s">
        <v>50</v>
      </c>
      <c r="CY333" s="13" t="s">
        <v>50</v>
      </c>
      <c r="CZ333" s="13" t="s">
        <v>50</v>
      </c>
      <c r="DA333" s="13" t="s">
        <v>50</v>
      </c>
      <c r="DB333" s="13" t="s">
        <v>50</v>
      </c>
      <c r="DC333" s="13" t="s">
        <v>50</v>
      </c>
      <c r="DD333" s="13" t="s">
        <v>50</v>
      </c>
      <c r="DE333" s="13" t="s">
        <v>50</v>
      </c>
      <c r="DF333" s="13" t="s">
        <v>50</v>
      </c>
      <c r="DG333" s="13" t="s">
        <v>50</v>
      </c>
      <c r="DH333" s="13" t="s">
        <v>50</v>
      </c>
      <c r="DI333" s="13" t="s">
        <v>50</v>
      </c>
      <c r="DJ333" s="13" t="s">
        <v>50</v>
      </c>
      <c r="DK333" s="13" t="s">
        <v>50</v>
      </c>
      <c r="DL333" s="13" t="s">
        <v>50</v>
      </c>
      <c r="DM333" s="13" t="s">
        <v>50</v>
      </c>
      <c r="DN333" s="13" t="s">
        <v>50</v>
      </c>
      <c r="DO333" s="13" t="s">
        <v>50</v>
      </c>
      <c r="DP333" s="13" t="s">
        <v>50</v>
      </c>
      <c r="DQ333" s="13" t="s">
        <v>50</v>
      </c>
      <c r="DR333" s="13" t="s">
        <v>50</v>
      </c>
      <c r="DS333" s="13" t="s">
        <v>50</v>
      </c>
      <c r="DT333" s="13" t="s">
        <v>50</v>
      </c>
      <c r="DU333" s="13" t="s">
        <v>50</v>
      </c>
      <c r="DV333" s="13" t="s">
        <v>50</v>
      </c>
      <c r="DW333" s="13" t="s">
        <v>50</v>
      </c>
      <c r="DX333" s="13" t="s">
        <v>50</v>
      </c>
      <c r="DY333" s="13" t="s">
        <v>50</v>
      </c>
      <c r="DZ333" s="13" t="s">
        <v>50</v>
      </c>
      <c r="EA333" s="13" t="s">
        <v>50</v>
      </c>
      <c r="EB333" s="13" t="s">
        <v>50</v>
      </c>
      <c r="EC333" s="13" t="s">
        <v>50</v>
      </c>
      <c r="ED333" s="13" t="s">
        <v>50</v>
      </c>
      <c r="EE333" s="13" t="s">
        <v>50</v>
      </c>
      <c r="EF333" s="13" t="s">
        <v>50</v>
      </c>
      <c r="EG333" s="13" t="s">
        <v>50</v>
      </c>
      <c r="EH333" s="13" t="s">
        <v>50</v>
      </c>
      <c r="EI333" s="13" t="s">
        <v>50</v>
      </c>
      <c r="EJ333" s="13" t="s">
        <v>50</v>
      </c>
      <c r="EK333" s="13" t="s">
        <v>50</v>
      </c>
      <c r="EL333" s="99"/>
      <c r="EM333" s="99"/>
    </row>
    <row r="334" spans="1:143" s="13" customFormat="1" ht="15" x14ac:dyDescent="0.25">
      <c r="A334" s="30" t="s">
        <v>2651</v>
      </c>
      <c r="B334" s="97" t="s">
        <v>1142</v>
      </c>
      <c r="C334" s="98"/>
      <c r="D334" s="98">
        <v>4</v>
      </c>
      <c r="E334" s="98"/>
      <c r="F334" s="98"/>
      <c r="G334" s="93" t="s">
        <v>381</v>
      </c>
      <c r="H334" s="14" t="s">
        <v>5</v>
      </c>
      <c r="I334" s="14" t="s">
        <v>577</v>
      </c>
      <c r="J334" s="13" t="s">
        <v>50</v>
      </c>
      <c r="K334" s="13" t="s">
        <v>50</v>
      </c>
      <c r="L334" s="13" t="s">
        <v>50</v>
      </c>
      <c r="M334" s="13" t="s">
        <v>50</v>
      </c>
      <c r="N334" s="13" t="s">
        <v>50</v>
      </c>
      <c r="O334" s="47" t="s">
        <v>50</v>
      </c>
      <c r="P334" s="13" t="s">
        <v>50</v>
      </c>
      <c r="Q334" s="13" t="s">
        <v>50</v>
      </c>
      <c r="R334" s="13" t="s">
        <v>50</v>
      </c>
      <c r="S334" s="13" t="s">
        <v>50</v>
      </c>
      <c r="T334" s="13" t="s">
        <v>50</v>
      </c>
      <c r="U334" s="13" t="s">
        <v>50</v>
      </c>
      <c r="V334" s="13" t="s">
        <v>50</v>
      </c>
      <c r="W334" s="13" t="s">
        <v>50</v>
      </c>
      <c r="X334" s="13" t="s">
        <v>50</v>
      </c>
      <c r="Y334" s="13" t="s">
        <v>50</v>
      </c>
      <c r="Z334" s="13" t="s">
        <v>50</v>
      </c>
      <c r="AA334" s="13" t="s">
        <v>50</v>
      </c>
      <c r="AB334" s="13" t="s">
        <v>50</v>
      </c>
      <c r="AC334" s="13" t="s">
        <v>50</v>
      </c>
      <c r="AD334" s="13" t="s">
        <v>50</v>
      </c>
      <c r="AE334" s="13" t="s">
        <v>50</v>
      </c>
      <c r="AF334" s="13" t="s">
        <v>50</v>
      </c>
      <c r="AG334" s="13" t="s">
        <v>50</v>
      </c>
      <c r="AH334" s="13" t="s">
        <v>50</v>
      </c>
      <c r="AI334" s="13" t="s">
        <v>50</v>
      </c>
      <c r="AJ334" s="13" t="s">
        <v>50</v>
      </c>
      <c r="AK334" s="13" t="s">
        <v>50</v>
      </c>
      <c r="AL334" s="13" t="s">
        <v>50</v>
      </c>
      <c r="AM334" s="13" t="s">
        <v>50</v>
      </c>
      <c r="AN334" s="13" t="s">
        <v>50</v>
      </c>
      <c r="AO334" s="13" t="s">
        <v>50</v>
      </c>
      <c r="AP334" s="13" t="s">
        <v>50</v>
      </c>
      <c r="AQ334" s="13" t="s">
        <v>50</v>
      </c>
      <c r="AR334" s="13" t="s">
        <v>50</v>
      </c>
      <c r="AS334" s="13" t="s">
        <v>50</v>
      </c>
      <c r="AT334" s="13" t="s">
        <v>50</v>
      </c>
      <c r="AU334" s="13" t="s">
        <v>50</v>
      </c>
      <c r="AV334" s="13" t="s">
        <v>50</v>
      </c>
      <c r="AW334" s="13" t="s">
        <v>50</v>
      </c>
      <c r="AX334" s="13" t="s">
        <v>50</v>
      </c>
      <c r="AY334" s="13" t="s">
        <v>50</v>
      </c>
      <c r="AZ334" s="13" t="s">
        <v>50</v>
      </c>
      <c r="BA334" s="13" t="s">
        <v>50</v>
      </c>
      <c r="BB334" s="13" t="s">
        <v>50</v>
      </c>
      <c r="BC334" s="13" t="s">
        <v>50</v>
      </c>
      <c r="BD334" s="13" t="s">
        <v>50</v>
      </c>
      <c r="BE334" s="13" t="s">
        <v>50</v>
      </c>
      <c r="BF334" s="13" t="s">
        <v>50</v>
      </c>
      <c r="BG334" s="13" t="s">
        <v>50</v>
      </c>
      <c r="BH334" s="13" t="s">
        <v>50</v>
      </c>
      <c r="BI334" s="13" t="s">
        <v>50</v>
      </c>
      <c r="BJ334" s="13" t="s">
        <v>50</v>
      </c>
      <c r="BK334" s="13" t="s">
        <v>50</v>
      </c>
      <c r="BL334" s="13" t="s">
        <v>50</v>
      </c>
      <c r="BM334" s="13" t="s">
        <v>50</v>
      </c>
      <c r="BN334" s="13" t="s">
        <v>50</v>
      </c>
      <c r="BO334" s="13" t="s">
        <v>50</v>
      </c>
      <c r="BP334" s="13" t="s">
        <v>50</v>
      </c>
      <c r="BQ334" s="13" t="s">
        <v>50</v>
      </c>
      <c r="BR334" s="13" t="s">
        <v>50</v>
      </c>
      <c r="BS334" s="13" t="s">
        <v>50</v>
      </c>
      <c r="BT334" s="13" t="s">
        <v>50</v>
      </c>
      <c r="BU334" s="13" t="s">
        <v>50</v>
      </c>
      <c r="BV334" s="13" t="s">
        <v>50</v>
      </c>
      <c r="BW334" s="13" t="s">
        <v>50</v>
      </c>
      <c r="BX334" s="13" t="s">
        <v>50</v>
      </c>
      <c r="BY334" s="13" t="s">
        <v>50</v>
      </c>
      <c r="BZ334" s="13" t="s">
        <v>50</v>
      </c>
      <c r="CA334" s="13" t="s">
        <v>50</v>
      </c>
      <c r="CB334" s="13" t="s">
        <v>50</v>
      </c>
      <c r="CC334" s="13" t="s">
        <v>50</v>
      </c>
      <c r="CD334" s="13" t="s">
        <v>50</v>
      </c>
      <c r="CE334" s="13" t="s">
        <v>50</v>
      </c>
      <c r="CF334" s="13" t="s">
        <v>50</v>
      </c>
      <c r="CG334" s="13" t="s">
        <v>50</v>
      </c>
      <c r="CH334" s="13" t="s">
        <v>50</v>
      </c>
      <c r="CI334" s="13" t="s">
        <v>50</v>
      </c>
      <c r="CJ334" s="13" t="s">
        <v>50</v>
      </c>
      <c r="CK334" s="13" t="s">
        <v>50</v>
      </c>
      <c r="CL334" s="13" t="s">
        <v>50</v>
      </c>
      <c r="CM334" s="13" t="s">
        <v>50</v>
      </c>
      <c r="CN334" s="13" t="s">
        <v>50</v>
      </c>
      <c r="CO334" s="13" t="s">
        <v>50</v>
      </c>
      <c r="CP334" s="13" t="s">
        <v>50</v>
      </c>
      <c r="CQ334" s="13" t="s">
        <v>50</v>
      </c>
      <c r="CR334" s="13" t="s">
        <v>50</v>
      </c>
      <c r="CS334" s="13" t="s">
        <v>50</v>
      </c>
      <c r="CT334" s="13" t="s">
        <v>50</v>
      </c>
      <c r="CU334" s="13" t="s">
        <v>50</v>
      </c>
      <c r="CV334" s="13" t="s">
        <v>50</v>
      </c>
      <c r="CW334" s="13" t="s">
        <v>50</v>
      </c>
      <c r="CX334" s="13" t="s">
        <v>50</v>
      </c>
      <c r="CY334" s="13" t="s">
        <v>50</v>
      </c>
      <c r="CZ334" s="13" t="s">
        <v>50</v>
      </c>
      <c r="DA334" s="13" t="s">
        <v>50</v>
      </c>
      <c r="DB334" s="13" t="s">
        <v>50</v>
      </c>
      <c r="DC334" s="13" t="s">
        <v>50</v>
      </c>
      <c r="DD334" s="13" t="s">
        <v>50</v>
      </c>
      <c r="DE334" s="13" t="s">
        <v>50</v>
      </c>
      <c r="DF334" s="13" t="s">
        <v>50</v>
      </c>
      <c r="DG334" s="13" t="s">
        <v>50</v>
      </c>
      <c r="DH334" s="13" t="s">
        <v>50</v>
      </c>
      <c r="DI334" s="13" t="s">
        <v>50</v>
      </c>
      <c r="DJ334" s="13" t="s">
        <v>50</v>
      </c>
      <c r="DK334" s="13" t="s">
        <v>50</v>
      </c>
      <c r="DL334" s="13" t="s">
        <v>50</v>
      </c>
      <c r="DM334" s="13" t="s">
        <v>50</v>
      </c>
      <c r="DN334" s="13" t="s">
        <v>50</v>
      </c>
      <c r="DO334" s="13" t="s">
        <v>50</v>
      </c>
      <c r="DP334" s="13" t="s">
        <v>50</v>
      </c>
      <c r="DQ334" s="13" t="s">
        <v>50</v>
      </c>
      <c r="DR334" s="13" t="s">
        <v>50</v>
      </c>
      <c r="DS334" s="13" t="s">
        <v>50</v>
      </c>
      <c r="DT334" s="13" t="s">
        <v>50</v>
      </c>
      <c r="DU334" s="13" t="s">
        <v>50</v>
      </c>
      <c r="DV334" s="13" t="s">
        <v>50</v>
      </c>
      <c r="DW334" s="13" t="s">
        <v>50</v>
      </c>
      <c r="DX334" s="13" t="s">
        <v>50</v>
      </c>
      <c r="DY334" s="13" t="s">
        <v>50</v>
      </c>
      <c r="DZ334" s="13" t="s">
        <v>50</v>
      </c>
      <c r="EA334" s="13" t="s">
        <v>50</v>
      </c>
      <c r="EB334" s="13" t="s">
        <v>50</v>
      </c>
      <c r="EC334" s="13" t="s">
        <v>50</v>
      </c>
      <c r="ED334" s="13" t="s">
        <v>50</v>
      </c>
      <c r="EE334" s="13" t="s">
        <v>50</v>
      </c>
      <c r="EF334" s="13" t="s">
        <v>50</v>
      </c>
      <c r="EG334" s="13" t="s">
        <v>50</v>
      </c>
      <c r="EH334" s="13" t="s">
        <v>50</v>
      </c>
      <c r="EI334" s="13" t="s">
        <v>50</v>
      </c>
      <c r="EJ334" s="13" t="s">
        <v>50</v>
      </c>
      <c r="EK334" s="13" t="s">
        <v>50</v>
      </c>
      <c r="EL334" s="99"/>
      <c r="EM334" s="99"/>
    </row>
    <row r="335" spans="1:143" s="13" customFormat="1" ht="15" x14ac:dyDescent="0.25">
      <c r="A335" s="30" t="s">
        <v>2652</v>
      </c>
      <c r="B335" s="97" t="s">
        <v>960</v>
      </c>
      <c r="C335" s="98"/>
      <c r="D335" s="98">
        <v>4</v>
      </c>
      <c r="E335" s="98"/>
      <c r="F335" s="98"/>
      <c r="G335" s="93" t="s">
        <v>382</v>
      </c>
      <c r="H335" s="14" t="s">
        <v>5</v>
      </c>
      <c r="I335" s="14" t="s">
        <v>577</v>
      </c>
      <c r="J335" s="13" t="s">
        <v>50</v>
      </c>
      <c r="K335" s="13" t="s">
        <v>50</v>
      </c>
      <c r="L335" s="13" t="s">
        <v>50</v>
      </c>
      <c r="M335" s="13" t="s">
        <v>50</v>
      </c>
      <c r="N335" s="13" t="s">
        <v>50</v>
      </c>
      <c r="O335" s="47" t="s">
        <v>50</v>
      </c>
      <c r="P335" s="13" t="s">
        <v>50</v>
      </c>
      <c r="Q335" s="13" t="s">
        <v>50</v>
      </c>
      <c r="R335" s="13" t="s">
        <v>50</v>
      </c>
      <c r="S335" s="13" t="s">
        <v>50</v>
      </c>
      <c r="T335" s="13" t="s">
        <v>50</v>
      </c>
      <c r="U335" s="13" t="s">
        <v>50</v>
      </c>
      <c r="V335" s="13" t="s">
        <v>50</v>
      </c>
      <c r="W335" s="13" t="s">
        <v>50</v>
      </c>
      <c r="X335" s="13" t="s">
        <v>50</v>
      </c>
      <c r="Y335" s="13" t="s">
        <v>50</v>
      </c>
      <c r="Z335" s="13" t="s">
        <v>50</v>
      </c>
      <c r="AA335" s="13" t="s">
        <v>50</v>
      </c>
      <c r="AB335" s="13" t="s">
        <v>50</v>
      </c>
      <c r="AC335" s="13" t="s">
        <v>50</v>
      </c>
      <c r="AD335" s="13" t="s">
        <v>50</v>
      </c>
      <c r="AE335" s="13" t="s">
        <v>50</v>
      </c>
      <c r="AF335" s="13" t="s">
        <v>50</v>
      </c>
      <c r="AG335" s="13" t="s">
        <v>50</v>
      </c>
      <c r="AH335" s="13" t="s">
        <v>50</v>
      </c>
      <c r="AI335" s="13" t="s">
        <v>50</v>
      </c>
      <c r="AJ335" s="13" t="s">
        <v>50</v>
      </c>
      <c r="AK335" s="13" t="s">
        <v>50</v>
      </c>
      <c r="AL335" s="13" t="s">
        <v>50</v>
      </c>
      <c r="AM335" s="13" t="s">
        <v>50</v>
      </c>
      <c r="AN335" s="13" t="s">
        <v>50</v>
      </c>
      <c r="AO335" s="13" t="s">
        <v>50</v>
      </c>
      <c r="AP335" s="13" t="s">
        <v>50</v>
      </c>
      <c r="AQ335" s="13" t="s">
        <v>50</v>
      </c>
      <c r="AR335" s="13" t="s">
        <v>50</v>
      </c>
      <c r="AS335" s="13" t="s">
        <v>50</v>
      </c>
      <c r="AT335" s="13" t="s">
        <v>50</v>
      </c>
      <c r="AU335" s="13" t="s">
        <v>50</v>
      </c>
      <c r="AV335" s="13" t="s">
        <v>50</v>
      </c>
      <c r="AW335" s="13" t="s">
        <v>50</v>
      </c>
      <c r="AX335" s="13" t="s">
        <v>50</v>
      </c>
      <c r="AY335" s="13" t="s">
        <v>50</v>
      </c>
      <c r="AZ335" s="13" t="s">
        <v>50</v>
      </c>
      <c r="BA335" s="13" t="s">
        <v>50</v>
      </c>
      <c r="BB335" s="13" t="s">
        <v>50</v>
      </c>
      <c r="BC335" s="13" t="s">
        <v>50</v>
      </c>
      <c r="BD335" s="13" t="s">
        <v>50</v>
      </c>
      <c r="BE335" s="13" t="s">
        <v>50</v>
      </c>
      <c r="BF335" s="13" t="s">
        <v>50</v>
      </c>
      <c r="BG335" s="13" t="s">
        <v>50</v>
      </c>
      <c r="BH335" s="13" t="s">
        <v>50</v>
      </c>
      <c r="BI335" s="13" t="s">
        <v>50</v>
      </c>
      <c r="BJ335" s="13" t="s">
        <v>50</v>
      </c>
      <c r="BK335" s="13" t="s">
        <v>50</v>
      </c>
      <c r="BL335" s="13" t="s">
        <v>50</v>
      </c>
      <c r="BM335" s="13" t="s">
        <v>50</v>
      </c>
      <c r="BN335" s="13" t="s">
        <v>50</v>
      </c>
      <c r="BO335" s="13" t="s">
        <v>50</v>
      </c>
      <c r="BP335" s="13" t="s">
        <v>50</v>
      </c>
      <c r="BQ335" s="13" t="s">
        <v>50</v>
      </c>
      <c r="BR335" s="13" t="s">
        <v>50</v>
      </c>
      <c r="BS335" s="13" t="s">
        <v>50</v>
      </c>
      <c r="BT335" s="13" t="s">
        <v>50</v>
      </c>
      <c r="BU335" s="13" t="s">
        <v>50</v>
      </c>
      <c r="BV335" s="13" t="s">
        <v>50</v>
      </c>
      <c r="BW335" s="13" t="s">
        <v>50</v>
      </c>
      <c r="BX335" s="13" t="s">
        <v>50</v>
      </c>
      <c r="BY335" s="13" t="s">
        <v>50</v>
      </c>
      <c r="BZ335" s="13" t="s">
        <v>50</v>
      </c>
      <c r="CA335" s="13" t="s">
        <v>50</v>
      </c>
      <c r="CB335" s="13" t="s">
        <v>50</v>
      </c>
      <c r="CC335" s="13" t="s">
        <v>50</v>
      </c>
      <c r="CD335" s="13" t="s">
        <v>50</v>
      </c>
      <c r="CE335" s="13" t="s">
        <v>50</v>
      </c>
      <c r="CF335" s="13" t="s">
        <v>50</v>
      </c>
      <c r="CG335" s="13" t="s">
        <v>50</v>
      </c>
      <c r="CH335" s="13" t="s">
        <v>50</v>
      </c>
      <c r="CI335" s="13" t="s">
        <v>50</v>
      </c>
      <c r="CJ335" s="13" t="s">
        <v>50</v>
      </c>
      <c r="CK335" s="13" t="s">
        <v>50</v>
      </c>
      <c r="CL335" s="13" t="s">
        <v>50</v>
      </c>
      <c r="CM335" s="13" t="s">
        <v>50</v>
      </c>
      <c r="CN335" s="13" t="s">
        <v>50</v>
      </c>
      <c r="CO335" s="13" t="s">
        <v>50</v>
      </c>
      <c r="CP335" s="13" t="s">
        <v>50</v>
      </c>
      <c r="CQ335" s="13" t="s">
        <v>50</v>
      </c>
      <c r="CR335" s="13" t="s">
        <v>50</v>
      </c>
      <c r="CS335" s="13" t="s">
        <v>50</v>
      </c>
      <c r="CT335" s="13" t="s">
        <v>50</v>
      </c>
      <c r="CU335" s="13" t="s">
        <v>50</v>
      </c>
      <c r="CV335" s="13" t="s">
        <v>50</v>
      </c>
      <c r="CW335" s="13" t="s">
        <v>50</v>
      </c>
      <c r="CX335" s="13" t="s">
        <v>50</v>
      </c>
      <c r="CY335" s="13" t="s">
        <v>50</v>
      </c>
      <c r="CZ335" s="13" t="s">
        <v>50</v>
      </c>
      <c r="DA335" s="13" t="s">
        <v>50</v>
      </c>
      <c r="DB335" s="13" t="s">
        <v>50</v>
      </c>
      <c r="DC335" s="13" t="s">
        <v>50</v>
      </c>
      <c r="DD335" s="13" t="s">
        <v>50</v>
      </c>
      <c r="DE335" s="13" t="s">
        <v>50</v>
      </c>
      <c r="DF335" s="13" t="s">
        <v>50</v>
      </c>
      <c r="DG335" s="13" t="s">
        <v>50</v>
      </c>
      <c r="DH335" s="13" t="s">
        <v>50</v>
      </c>
      <c r="DI335" s="13" t="s">
        <v>50</v>
      </c>
      <c r="DJ335" s="13" t="s">
        <v>50</v>
      </c>
      <c r="DK335" s="13" t="s">
        <v>50</v>
      </c>
      <c r="DL335" s="13" t="s">
        <v>50</v>
      </c>
      <c r="DM335" s="13" t="s">
        <v>50</v>
      </c>
      <c r="DN335" s="13" t="s">
        <v>50</v>
      </c>
      <c r="DO335" s="13" t="s">
        <v>50</v>
      </c>
      <c r="DP335" s="13" t="s">
        <v>50</v>
      </c>
      <c r="DQ335" s="13" t="s">
        <v>50</v>
      </c>
      <c r="DR335" s="13" t="s">
        <v>50</v>
      </c>
      <c r="DS335" s="13" t="s">
        <v>50</v>
      </c>
      <c r="DT335" s="13" t="s">
        <v>50</v>
      </c>
      <c r="DU335" s="13" t="s">
        <v>50</v>
      </c>
      <c r="DV335" s="13" t="s">
        <v>50</v>
      </c>
      <c r="DW335" s="13" t="s">
        <v>50</v>
      </c>
      <c r="DX335" s="13" t="s">
        <v>50</v>
      </c>
      <c r="DY335" s="13" t="s">
        <v>50</v>
      </c>
      <c r="DZ335" s="13" t="s">
        <v>50</v>
      </c>
      <c r="EA335" s="13" t="s">
        <v>50</v>
      </c>
      <c r="EB335" s="13" t="s">
        <v>50</v>
      </c>
      <c r="EC335" s="13" t="s">
        <v>50</v>
      </c>
      <c r="ED335" s="13" t="s">
        <v>50</v>
      </c>
      <c r="EE335" s="13" t="s">
        <v>50</v>
      </c>
      <c r="EF335" s="13" t="s">
        <v>50</v>
      </c>
      <c r="EG335" s="13" t="s">
        <v>50</v>
      </c>
      <c r="EH335" s="13" t="s">
        <v>50</v>
      </c>
      <c r="EI335" s="13" t="s">
        <v>50</v>
      </c>
      <c r="EJ335" s="13" t="s">
        <v>50</v>
      </c>
      <c r="EK335" s="13" t="s">
        <v>50</v>
      </c>
      <c r="EL335" s="99"/>
      <c r="EM335" s="99"/>
    </row>
    <row r="336" spans="1:143" s="13" customFormat="1" ht="15" x14ac:dyDescent="0.25">
      <c r="A336" s="30" t="s">
        <v>2653</v>
      </c>
      <c r="B336" s="97" t="s">
        <v>2532</v>
      </c>
      <c r="C336" s="98"/>
      <c r="D336" s="98">
        <v>4</v>
      </c>
      <c r="E336" s="98"/>
      <c r="F336" s="98"/>
      <c r="G336" s="93" t="s">
        <v>384</v>
      </c>
      <c r="H336" s="14" t="s">
        <v>5</v>
      </c>
      <c r="I336" s="14" t="s">
        <v>577</v>
      </c>
      <c r="J336" s="13" t="s">
        <v>50</v>
      </c>
      <c r="K336" s="13" t="s">
        <v>50</v>
      </c>
      <c r="L336" s="13" t="s">
        <v>50</v>
      </c>
      <c r="M336" s="13" t="s">
        <v>50</v>
      </c>
      <c r="N336" s="13" t="s">
        <v>50</v>
      </c>
      <c r="O336" s="47" t="s">
        <v>50</v>
      </c>
      <c r="P336" s="13" t="s">
        <v>50</v>
      </c>
      <c r="Q336" s="13" t="s">
        <v>50</v>
      </c>
      <c r="R336" s="13" t="s">
        <v>50</v>
      </c>
      <c r="S336" s="13" t="s">
        <v>50</v>
      </c>
      <c r="T336" s="13" t="s">
        <v>50</v>
      </c>
      <c r="U336" s="13" t="s">
        <v>50</v>
      </c>
      <c r="V336" s="13" t="s">
        <v>50</v>
      </c>
      <c r="W336" s="13" t="s">
        <v>50</v>
      </c>
      <c r="X336" s="13" t="s">
        <v>50</v>
      </c>
      <c r="Y336" s="13" t="s">
        <v>50</v>
      </c>
      <c r="Z336" s="13" t="s">
        <v>50</v>
      </c>
      <c r="AA336" s="13" t="s">
        <v>50</v>
      </c>
      <c r="AB336" s="13" t="s">
        <v>50</v>
      </c>
      <c r="AC336" s="13" t="s">
        <v>50</v>
      </c>
      <c r="AD336" s="13" t="s">
        <v>50</v>
      </c>
      <c r="AE336" s="13" t="s">
        <v>50</v>
      </c>
      <c r="AF336" s="13" t="s">
        <v>50</v>
      </c>
      <c r="AG336" s="13" t="s">
        <v>50</v>
      </c>
      <c r="AH336" s="13" t="s">
        <v>50</v>
      </c>
      <c r="AI336" s="13" t="s">
        <v>50</v>
      </c>
      <c r="AJ336" s="13" t="s">
        <v>50</v>
      </c>
      <c r="AK336" s="13" t="s">
        <v>50</v>
      </c>
      <c r="AL336" s="13" t="s">
        <v>50</v>
      </c>
      <c r="AM336" s="13" t="s">
        <v>50</v>
      </c>
      <c r="AN336" s="13" t="s">
        <v>50</v>
      </c>
      <c r="AO336" s="13" t="s">
        <v>50</v>
      </c>
      <c r="AP336" s="13" t="s">
        <v>50</v>
      </c>
      <c r="AQ336" s="13" t="s">
        <v>50</v>
      </c>
      <c r="AR336" s="13" t="s">
        <v>50</v>
      </c>
      <c r="AS336" s="13" t="s">
        <v>50</v>
      </c>
      <c r="AT336" s="13" t="s">
        <v>50</v>
      </c>
      <c r="AU336" s="13" t="s">
        <v>50</v>
      </c>
      <c r="AV336" s="13" t="s">
        <v>50</v>
      </c>
      <c r="AW336" s="13" t="s">
        <v>50</v>
      </c>
      <c r="AX336" s="13" t="s">
        <v>50</v>
      </c>
      <c r="AY336" s="13" t="s">
        <v>50</v>
      </c>
      <c r="AZ336" s="13" t="s">
        <v>50</v>
      </c>
      <c r="BA336" s="13" t="s">
        <v>50</v>
      </c>
      <c r="BB336" s="13" t="s">
        <v>50</v>
      </c>
      <c r="BC336" s="13" t="s">
        <v>50</v>
      </c>
      <c r="BD336" s="13" t="s">
        <v>50</v>
      </c>
      <c r="BE336" s="13" t="s">
        <v>50</v>
      </c>
      <c r="BF336" s="13" t="s">
        <v>50</v>
      </c>
      <c r="BG336" s="13" t="s">
        <v>50</v>
      </c>
      <c r="BH336" s="13" t="s">
        <v>50</v>
      </c>
      <c r="BI336" s="13" t="s">
        <v>50</v>
      </c>
      <c r="BJ336" s="13" t="s">
        <v>50</v>
      </c>
      <c r="BK336" s="13" t="s">
        <v>50</v>
      </c>
      <c r="BL336" s="13" t="s">
        <v>50</v>
      </c>
      <c r="BM336" s="13" t="s">
        <v>50</v>
      </c>
      <c r="BN336" s="13" t="s">
        <v>50</v>
      </c>
      <c r="BO336" s="13" t="s">
        <v>50</v>
      </c>
      <c r="BP336" s="13" t="s">
        <v>50</v>
      </c>
      <c r="BQ336" s="13" t="s">
        <v>50</v>
      </c>
      <c r="BR336" s="13" t="s">
        <v>50</v>
      </c>
      <c r="BS336" s="13" t="s">
        <v>50</v>
      </c>
      <c r="BT336" s="13" t="s">
        <v>50</v>
      </c>
      <c r="BU336" s="13" t="s">
        <v>50</v>
      </c>
      <c r="BV336" s="13" t="s">
        <v>50</v>
      </c>
      <c r="BW336" s="13" t="s">
        <v>50</v>
      </c>
      <c r="BX336" s="13" t="s">
        <v>50</v>
      </c>
      <c r="BY336" s="13" t="s">
        <v>50</v>
      </c>
      <c r="BZ336" s="13" t="s">
        <v>50</v>
      </c>
      <c r="CA336" s="13" t="s">
        <v>50</v>
      </c>
      <c r="CB336" s="13" t="s">
        <v>50</v>
      </c>
      <c r="CC336" s="13" t="s">
        <v>50</v>
      </c>
      <c r="CD336" s="13" t="s">
        <v>50</v>
      </c>
      <c r="CE336" s="13" t="s">
        <v>50</v>
      </c>
      <c r="CF336" s="13" t="s">
        <v>50</v>
      </c>
      <c r="CG336" s="13" t="s">
        <v>50</v>
      </c>
      <c r="CH336" s="13" t="s">
        <v>50</v>
      </c>
      <c r="CI336" s="13" t="s">
        <v>50</v>
      </c>
      <c r="CJ336" s="13" t="s">
        <v>50</v>
      </c>
      <c r="CK336" s="13" t="s">
        <v>50</v>
      </c>
      <c r="CL336" s="13" t="s">
        <v>50</v>
      </c>
      <c r="CM336" s="13" t="s">
        <v>50</v>
      </c>
      <c r="CN336" s="13" t="s">
        <v>50</v>
      </c>
      <c r="CO336" s="13" t="s">
        <v>50</v>
      </c>
      <c r="CP336" s="13" t="s">
        <v>50</v>
      </c>
      <c r="CQ336" s="13" t="s">
        <v>50</v>
      </c>
      <c r="CR336" s="13" t="s">
        <v>50</v>
      </c>
      <c r="CS336" s="13" t="s">
        <v>50</v>
      </c>
      <c r="CT336" s="13" t="s">
        <v>50</v>
      </c>
      <c r="CU336" s="13" t="s">
        <v>50</v>
      </c>
      <c r="CV336" s="13" t="s">
        <v>50</v>
      </c>
      <c r="CW336" s="13" t="s">
        <v>50</v>
      </c>
      <c r="CX336" s="13" t="s">
        <v>50</v>
      </c>
      <c r="CY336" s="13" t="s">
        <v>50</v>
      </c>
      <c r="CZ336" s="13" t="s">
        <v>50</v>
      </c>
      <c r="DA336" s="13" t="s">
        <v>50</v>
      </c>
      <c r="DB336" s="13" t="s">
        <v>50</v>
      </c>
      <c r="DC336" s="13" t="s">
        <v>50</v>
      </c>
      <c r="DD336" s="13" t="s">
        <v>50</v>
      </c>
      <c r="DE336" s="13" t="s">
        <v>50</v>
      </c>
      <c r="DF336" s="13" t="s">
        <v>50</v>
      </c>
      <c r="DG336" s="13" t="s">
        <v>50</v>
      </c>
      <c r="DH336" s="13" t="s">
        <v>50</v>
      </c>
      <c r="DI336" s="13" t="s">
        <v>50</v>
      </c>
      <c r="DJ336" s="13" t="s">
        <v>50</v>
      </c>
      <c r="DK336" s="13" t="s">
        <v>50</v>
      </c>
      <c r="DL336" s="13" t="s">
        <v>50</v>
      </c>
      <c r="DM336" s="13" t="s">
        <v>50</v>
      </c>
      <c r="DN336" s="13" t="s">
        <v>50</v>
      </c>
      <c r="DO336" s="13" t="s">
        <v>50</v>
      </c>
      <c r="DP336" s="13" t="s">
        <v>50</v>
      </c>
      <c r="DQ336" s="13" t="s">
        <v>50</v>
      </c>
      <c r="DR336" s="13" t="s">
        <v>50</v>
      </c>
      <c r="DS336" s="13" t="s">
        <v>50</v>
      </c>
      <c r="DT336" s="13" t="s">
        <v>50</v>
      </c>
      <c r="DU336" s="13" t="s">
        <v>50</v>
      </c>
      <c r="DV336" s="13" t="s">
        <v>50</v>
      </c>
      <c r="DW336" s="13" t="s">
        <v>50</v>
      </c>
      <c r="DX336" s="13" t="s">
        <v>50</v>
      </c>
      <c r="DY336" s="13" t="s">
        <v>50</v>
      </c>
      <c r="DZ336" s="13" t="s">
        <v>50</v>
      </c>
      <c r="EA336" s="13" t="s">
        <v>50</v>
      </c>
      <c r="EB336" s="13" t="s">
        <v>50</v>
      </c>
      <c r="EC336" s="13" t="s">
        <v>50</v>
      </c>
      <c r="ED336" s="13" t="s">
        <v>50</v>
      </c>
      <c r="EE336" s="13" t="s">
        <v>50</v>
      </c>
      <c r="EF336" s="13" t="s">
        <v>50</v>
      </c>
      <c r="EG336" s="13" t="s">
        <v>50</v>
      </c>
      <c r="EH336" s="13" t="s">
        <v>50</v>
      </c>
      <c r="EI336" s="13" t="s">
        <v>50</v>
      </c>
      <c r="EJ336" s="13" t="s">
        <v>50</v>
      </c>
      <c r="EK336" s="13" t="s">
        <v>50</v>
      </c>
      <c r="EL336" s="99"/>
      <c r="EM336" s="99"/>
    </row>
    <row r="337" spans="1:143" s="13" customFormat="1" ht="15" x14ac:dyDescent="0.25">
      <c r="A337" s="30" t="s">
        <v>2654</v>
      </c>
      <c r="B337" s="97" t="s">
        <v>2533</v>
      </c>
      <c r="C337" s="98"/>
      <c r="D337" s="98">
        <v>4</v>
      </c>
      <c r="E337" s="98"/>
      <c r="F337" s="98"/>
      <c r="G337" s="93" t="s">
        <v>383</v>
      </c>
      <c r="H337" s="14" t="s">
        <v>5</v>
      </c>
      <c r="I337" s="14" t="s">
        <v>577</v>
      </c>
      <c r="J337" s="13" t="s">
        <v>50</v>
      </c>
      <c r="K337" s="13" t="s">
        <v>50</v>
      </c>
      <c r="L337" s="13" t="s">
        <v>50</v>
      </c>
      <c r="M337" s="13" t="s">
        <v>50</v>
      </c>
      <c r="N337" s="13" t="s">
        <v>50</v>
      </c>
      <c r="O337" s="47" t="s">
        <v>50</v>
      </c>
      <c r="P337" s="13" t="s">
        <v>50</v>
      </c>
      <c r="Q337" s="13" t="s">
        <v>50</v>
      </c>
      <c r="R337" s="13" t="s">
        <v>50</v>
      </c>
      <c r="S337" s="13" t="s">
        <v>50</v>
      </c>
      <c r="T337" s="13" t="s">
        <v>50</v>
      </c>
      <c r="U337" s="13" t="s">
        <v>50</v>
      </c>
      <c r="V337" s="13" t="s">
        <v>50</v>
      </c>
      <c r="W337" s="13" t="s">
        <v>50</v>
      </c>
      <c r="X337" s="13" t="s">
        <v>50</v>
      </c>
      <c r="Y337" s="13" t="s">
        <v>50</v>
      </c>
      <c r="Z337" s="13" t="s">
        <v>50</v>
      </c>
      <c r="AA337" s="13" t="s">
        <v>50</v>
      </c>
      <c r="AB337" s="13" t="s">
        <v>50</v>
      </c>
      <c r="AC337" s="13" t="s">
        <v>50</v>
      </c>
      <c r="AD337" s="13" t="s">
        <v>50</v>
      </c>
      <c r="AE337" s="13" t="s">
        <v>50</v>
      </c>
      <c r="AF337" s="13" t="s">
        <v>50</v>
      </c>
      <c r="AG337" s="13" t="s">
        <v>50</v>
      </c>
      <c r="AH337" s="13" t="s">
        <v>50</v>
      </c>
      <c r="AI337" s="13" t="s">
        <v>50</v>
      </c>
      <c r="AJ337" s="13" t="s">
        <v>50</v>
      </c>
      <c r="AK337" s="13" t="s">
        <v>50</v>
      </c>
      <c r="AL337" s="13" t="s">
        <v>50</v>
      </c>
      <c r="AM337" s="13" t="s">
        <v>50</v>
      </c>
      <c r="AN337" s="13" t="s">
        <v>50</v>
      </c>
      <c r="AO337" s="13" t="s">
        <v>50</v>
      </c>
      <c r="AP337" s="13" t="s">
        <v>50</v>
      </c>
      <c r="AQ337" s="13" t="s">
        <v>50</v>
      </c>
      <c r="AR337" s="13" t="s">
        <v>50</v>
      </c>
      <c r="AS337" s="13" t="s">
        <v>50</v>
      </c>
      <c r="AT337" s="13" t="s">
        <v>50</v>
      </c>
      <c r="AU337" s="13" t="s">
        <v>50</v>
      </c>
      <c r="AV337" s="13" t="s">
        <v>50</v>
      </c>
      <c r="AW337" s="13" t="s">
        <v>50</v>
      </c>
      <c r="AX337" s="13" t="s">
        <v>50</v>
      </c>
      <c r="AY337" s="13" t="s">
        <v>50</v>
      </c>
      <c r="AZ337" s="13" t="s">
        <v>50</v>
      </c>
      <c r="BA337" s="13" t="s">
        <v>50</v>
      </c>
      <c r="BB337" s="13" t="s">
        <v>50</v>
      </c>
      <c r="BC337" s="13" t="s">
        <v>50</v>
      </c>
      <c r="BD337" s="13" t="s">
        <v>50</v>
      </c>
      <c r="BE337" s="13" t="s">
        <v>50</v>
      </c>
      <c r="BF337" s="13" t="s">
        <v>50</v>
      </c>
      <c r="BG337" s="13" t="s">
        <v>50</v>
      </c>
      <c r="BH337" s="13" t="s">
        <v>50</v>
      </c>
      <c r="BI337" s="13" t="s">
        <v>50</v>
      </c>
      <c r="BJ337" s="13" t="s">
        <v>50</v>
      </c>
      <c r="BK337" s="13" t="s">
        <v>50</v>
      </c>
      <c r="BL337" s="13" t="s">
        <v>50</v>
      </c>
      <c r="BM337" s="13" t="s">
        <v>50</v>
      </c>
      <c r="BN337" s="13" t="s">
        <v>50</v>
      </c>
      <c r="BO337" s="13" t="s">
        <v>50</v>
      </c>
      <c r="BP337" s="13" t="s">
        <v>50</v>
      </c>
      <c r="BQ337" s="13" t="s">
        <v>50</v>
      </c>
      <c r="BR337" s="13" t="s">
        <v>50</v>
      </c>
      <c r="BS337" s="13" t="s">
        <v>50</v>
      </c>
      <c r="BT337" s="13" t="s">
        <v>50</v>
      </c>
      <c r="BU337" s="13" t="s">
        <v>50</v>
      </c>
      <c r="BV337" s="13" t="s">
        <v>50</v>
      </c>
      <c r="BW337" s="13" t="s">
        <v>50</v>
      </c>
      <c r="BX337" s="13" t="s">
        <v>50</v>
      </c>
      <c r="BY337" s="13" t="s">
        <v>50</v>
      </c>
      <c r="BZ337" s="13" t="s">
        <v>50</v>
      </c>
      <c r="CA337" s="13" t="s">
        <v>50</v>
      </c>
      <c r="CB337" s="13" t="s">
        <v>50</v>
      </c>
      <c r="CC337" s="13" t="s">
        <v>50</v>
      </c>
      <c r="CD337" s="13" t="s">
        <v>50</v>
      </c>
      <c r="CE337" s="13" t="s">
        <v>50</v>
      </c>
      <c r="CF337" s="13" t="s">
        <v>50</v>
      </c>
      <c r="CG337" s="13" t="s">
        <v>50</v>
      </c>
      <c r="CH337" s="13" t="s">
        <v>50</v>
      </c>
      <c r="CI337" s="13" t="s">
        <v>50</v>
      </c>
      <c r="CJ337" s="13" t="s">
        <v>50</v>
      </c>
      <c r="CK337" s="13" t="s">
        <v>50</v>
      </c>
      <c r="CL337" s="13" t="s">
        <v>50</v>
      </c>
      <c r="CM337" s="13" t="s">
        <v>50</v>
      </c>
      <c r="CN337" s="13" t="s">
        <v>50</v>
      </c>
      <c r="CO337" s="13" t="s">
        <v>50</v>
      </c>
      <c r="CP337" s="13" t="s">
        <v>50</v>
      </c>
      <c r="CQ337" s="13" t="s">
        <v>50</v>
      </c>
      <c r="CR337" s="13" t="s">
        <v>50</v>
      </c>
      <c r="CS337" s="13" t="s">
        <v>50</v>
      </c>
      <c r="CT337" s="13" t="s">
        <v>50</v>
      </c>
      <c r="CU337" s="13" t="s">
        <v>50</v>
      </c>
      <c r="CV337" s="13" t="s">
        <v>50</v>
      </c>
      <c r="CW337" s="13" t="s">
        <v>50</v>
      </c>
      <c r="CX337" s="13" t="s">
        <v>50</v>
      </c>
      <c r="CY337" s="13" t="s">
        <v>50</v>
      </c>
      <c r="CZ337" s="13" t="s">
        <v>50</v>
      </c>
      <c r="DA337" s="13" t="s">
        <v>50</v>
      </c>
      <c r="DB337" s="13" t="s">
        <v>50</v>
      </c>
      <c r="DC337" s="13" t="s">
        <v>50</v>
      </c>
      <c r="DD337" s="13" t="s">
        <v>50</v>
      </c>
      <c r="DE337" s="13" t="s">
        <v>50</v>
      </c>
      <c r="DF337" s="13" t="s">
        <v>50</v>
      </c>
      <c r="DG337" s="13" t="s">
        <v>50</v>
      </c>
      <c r="DH337" s="13" t="s">
        <v>50</v>
      </c>
      <c r="DI337" s="13" t="s">
        <v>50</v>
      </c>
      <c r="DJ337" s="13" t="s">
        <v>50</v>
      </c>
      <c r="DK337" s="13" t="s">
        <v>50</v>
      </c>
      <c r="DL337" s="13" t="s">
        <v>50</v>
      </c>
      <c r="DM337" s="13" t="s">
        <v>50</v>
      </c>
      <c r="DN337" s="13" t="s">
        <v>50</v>
      </c>
      <c r="DO337" s="13" t="s">
        <v>50</v>
      </c>
      <c r="DP337" s="13" t="s">
        <v>50</v>
      </c>
      <c r="DQ337" s="13" t="s">
        <v>50</v>
      </c>
      <c r="DR337" s="13" t="s">
        <v>50</v>
      </c>
      <c r="DS337" s="13" t="s">
        <v>50</v>
      </c>
      <c r="DT337" s="13" t="s">
        <v>50</v>
      </c>
      <c r="DU337" s="13" t="s">
        <v>50</v>
      </c>
      <c r="DV337" s="13" t="s">
        <v>50</v>
      </c>
      <c r="DW337" s="13" t="s">
        <v>50</v>
      </c>
      <c r="DX337" s="13" t="s">
        <v>50</v>
      </c>
      <c r="DY337" s="13" t="s">
        <v>50</v>
      </c>
      <c r="DZ337" s="13" t="s">
        <v>50</v>
      </c>
      <c r="EA337" s="13" t="s">
        <v>50</v>
      </c>
      <c r="EB337" s="13" t="s">
        <v>50</v>
      </c>
      <c r="EC337" s="13" t="s">
        <v>50</v>
      </c>
      <c r="ED337" s="13" t="s">
        <v>50</v>
      </c>
      <c r="EE337" s="13" t="s">
        <v>50</v>
      </c>
      <c r="EF337" s="13" t="s">
        <v>50</v>
      </c>
      <c r="EG337" s="13" t="s">
        <v>50</v>
      </c>
      <c r="EH337" s="13" t="s">
        <v>50</v>
      </c>
      <c r="EI337" s="13" t="s">
        <v>50</v>
      </c>
      <c r="EJ337" s="13" t="s">
        <v>50</v>
      </c>
      <c r="EK337" s="13" t="s">
        <v>50</v>
      </c>
      <c r="EL337" s="99"/>
      <c r="EM337" s="99"/>
    </row>
    <row r="338" spans="1:143" s="13" customFormat="1" ht="15" x14ac:dyDescent="0.25">
      <c r="A338" s="30" t="s">
        <v>2655</v>
      </c>
      <c r="B338" s="97" t="s">
        <v>2534</v>
      </c>
      <c r="C338" s="98"/>
      <c r="D338" s="98">
        <v>4</v>
      </c>
      <c r="E338" s="98"/>
      <c r="F338" s="98"/>
      <c r="G338" s="93" t="s">
        <v>4302</v>
      </c>
      <c r="H338" s="14" t="s">
        <v>5</v>
      </c>
      <c r="I338" s="14" t="s">
        <v>577</v>
      </c>
      <c r="J338" s="13" t="s">
        <v>50</v>
      </c>
      <c r="K338" s="13" t="s">
        <v>50</v>
      </c>
      <c r="L338" s="13" t="s">
        <v>50</v>
      </c>
      <c r="M338" s="13" t="s">
        <v>50</v>
      </c>
      <c r="N338" s="13" t="s">
        <v>50</v>
      </c>
      <c r="O338" s="47" t="s">
        <v>50</v>
      </c>
      <c r="P338" s="13" t="s">
        <v>50</v>
      </c>
      <c r="Q338" s="13" t="s">
        <v>50</v>
      </c>
      <c r="R338" s="13" t="s">
        <v>50</v>
      </c>
      <c r="S338" s="13" t="s">
        <v>50</v>
      </c>
      <c r="T338" s="13" t="s">
        <v>50</v>
      </c>
      <c r="U338" s="13" t="s">
        <v>50</v>
      </c>
      <c r="V338" s="13" t="s">
        <v>50</v>
      </c>
      <c r="W338" s="13" t="s">
        <v>50</v>
      </c>
      <c r="X338" s="13" t="s">
        <v>50</v>
      </c>
      <c r="Y338" s="13" t="s">
        <v>50</v>
      </c>
      <c r="Z338" s="13" t="s">
        <v>50</v>
      </c>
      <c r="AA338" s="13" t="s">
        <v>50</v>
      </c>
      <c r="AB338" s="13" t="s">
        <v>50</v>
      </c>
      <c r="AC338" s="13" t="s">
        <v>50</v>
      </c>
      <c r="AD338" s="13" t="s">
        <v>50</v>
      </c>
      <c r="AE338" s="13" t="s">
        <v>50</v>
      </c>
      <c r="AF338" s="13" t="s">
        <v>50</v>
      </c>
      <c r="AG338" s="13" t="s">
        <v>50</v>
      </c>
      <c r="AH338" s="13" t="s">
        <v>50</v>
      </c>
      <c r="AI338" s="13" t="s">
        <v>50</v>
      </c>
      <c r="AJ338" s="13" t="s">
        <v>50</v>
      </c>
      <c r="AK338" s="13" t="s">
        <v>50</v>
      </c>
      <c r="AL338" s="13" t="s">
        <v>50</v>
      </c>
      <c r="AM338" s="13" t="s">
        <v>50</v>
      </c>
      <c r="AN338" s="13" t="s">
        <v>50</v>
      </c>
      <c r="AO338" s="13" t="s">
        <v>50</v>
      </c>
      <c r="AP338" s="13" t="s">
        <v>50</v>
      </c>
      <c r="AQ338" s="13" t="s">
        <v>50</v>
      </c>
      <c r="AR338" s="13" t="s">
        <v>50</v>
      </c>
      <c r="AS338" s="13" t="s">
        <v>50</v>
      </c>
      <c r="AT338" s="13" t="s">
        <v>50</v>
      </c>
      <c r="AU338" s="13" t="s">
        <v>50</v>
      </c>
      <c r="AV338" s="13" t="s">
        <v>50</v>
      </c>
      <c r="AW338" s="13" t="s">
        <v>50</v>
      </c>
      <c r="AX338" s="13" t="s">
        <v>50</v>
      </c>
      <c r="AY338" s="13" t="s">
        <v>50</v>
      </c>
      <c r="AZ338" s="13" t="s">
        <v>50</v>
      </c>
      <c r="BA338" s="13" t="s">
        <v>50</v>
      </c>
      <c r="BB338" s="13" t="s">
        <v>50</v>
      </c>
      <c r="BC338" s="13" t="s">
        <v>50</v>
      </c>
      <c r="BD338" s="13" t="s">
        <v>50</v>
      </c>
      <c r="BE338" s="13" t="s">
        <v>50</v>
      </c>
      <c r="BF338" s="13" t="s">
        <v>50</v>
      </c>
      <c r="BG338" s="13" t="s">
        <v>50</v>
      </c>
      <c r="BH338" s="13" t="s">
        <v>50</v>
      </c>
      <c r="BI338" s="13" t="s">
        <v>50</v>
      </c>
      <c r="BJ338" s="13" t="s">
        <v>50</v>
      </c>
      <c r="BK338" s="13" t="s">
        <v>50</v>
      </c>
      <c r="BL338" s="13" t="s">
        <v>50</v>
      </c>
      <c r="BM338" s="13" t="s">
        <v>50</v>
      </c>
      <c r="BN338" s="13" t="s">
        <v>50</v>
      </c>
      <c r="BO338" s="13" t="s">
        <v>50</v>
      </c>
      <c r="BP338" s="13" t="s">
        <v>50</v>
      </c>
      <c r="BQ338" s="13" t="s">
        <v>50</v>
      </c>
      <c r="BR338" s="13" t="s">
        <v>50</v>
      </c>
      <c r="BS338" s="13" t="s">
        <v>50</v>
      </c>
      <c r="BT338" s="13" t="s">
        <v>50</v>
      </c>
      <c r="BU338" s="13" t="s">
        <v>50</v>
      </c>
      <c r="BV338" s="13" t="s">
        <v>50</v>
      </c>
      <c r="BW338" s="13" t="s">
        <v>50</v>
      </c>
      <c r="BX338" s="13" t="s">
        <v>50</v>
      </c>
      <c r="BY338" s="13" t="s">
        <v>50</v>
      </c>
      <c r="BZ338" s="13" t="s">
        <v>50</v>
      </c>
      <c r="CA338" s="13" t="s">
        <v>50</v>
      </c>
      <c r="CB338" s="13" t="s">
        <v>50</v>
      </c>
      <c r="CC338" s="13" t="s">
        <v>50</v>
      </c>
      <c r="CD338" s="13" t="s">
        <v>50</v>
      </c>
      <c r="CE338" s="13" t="s">
        <v>50</v>
      </c>
      <c r="CF338" s="13" t="s">
        <v>50</v>
      </c>
      <c r="CG338" s="13" t="s">
        <v>50</v>
      </c>
      <c r="CH338" s="13" t="s">
        <v>50</v>
      </c>
      <c r="CI338" s="13" t="s">
        <v>50</v>
      </c>
      <c r="CJ338" s="13" t="s">
        <v>50</v>
      </c>
      <c r="CK338" s="13" t="s">
        <v>50</v>
      </c>
      <c r="CL338" s="13" t="s">
        <v>50</v>
      </c>
      <c r="CM338" s="13" t="s">
        <v>50</v>
      </c>
      <c r="CN338" s="13" t="s">
        <v>50</v>
      </c>
      <c r="CO338" s="13" t="s">
        <v>50</v>
      </c>
      <c r="CP338" s="13" t="s">
        <v>50</v>
      </c>
      <c r="CQ338" s="13" t="s">
        <v>50</v>
      </c>
      <c r="CR338" s="13" t="s">
        <v>50</v>
      </c>
      <c r="CS338" s="13" t="s">
        <v>50</v>
      </c>
      <c r="CT338" s="13" t="s">
        <v>50</v>
      </c>
      <c r="CU338" s="13" t="s">
        <v>50</v>
      </c>
      <c r="CV338" s="13" t="s">
        <v>50</v>
      </c>
      <c r="CW338" s="13" t="s">
        <v>50</v>
      </c>
      <c r="CX338" s="13" t="s">
        <v>50</v>
      </c>
      <c r="CY338" s="13" t="s">
        <v>50</v>
      </c>
      <c r="CZ338" s="13" t="s">
        <v>50</v>
      </c>
      <c r="DA338" s="13" t="s">
        <v>50</v>
      </c>
      <c r="DB338" s="13" t="s">
        <v>50</v>
      </c>
      <c r="DC338" s="13" t="s">
        <v>50</v>
      </c>
      <c r="DD338" s="13" t="s">
        <v>50</v>
      </c>
      <c r="DE338" s="13" t="s">
        <v>50</v>
      </c>
      <c r="DF338" s="13" t="s">
        <v>50</v>
      </c>
      <c r="DG338" s="13" t="s">
        <v>50</v>
      </c>
      <c r="DH338" s="13" t="s">
        <v>50</v>
      </c>
      <c r="DI338" s="13" t="s">
        <v>50</v>
      </c>
      <c r="DJ338" s="13" t="s">
        <v>50</v>
      </c>
      <c r="DK338" s="13" t="s">
        <v>50</v>
      </c>
      <c r="DL338" s="13" t="s">
        <v>50</v>
      </c>
      <c r="DM338" s="13" t="s">
        <v>50</v>
      </c>
      <c r="DN338" s="13" t="s">
        <v>50</v>
      </c>
      <c r="DO338" s="13" t="s">
        <v>50</v>
      </c>
      <c r="DP338" s="13" t="s">
        <v>50</v>
      </c>
      <c r="DQ338" s="13" t="s">
        <v>50</v>
      </c>
      <c r="DR338" s="13" t="s">
        <v>50</v>
      </c>
      <c r="DS338" s="13" t="s">
        <v>50</v>
      </c>
      <c r="DT338" s="13" t="s">
        <v>50</v>
      </c>
      <c r="DU338" s="13" t="s">
        <v>50</v>
      </c>
      <c r="DV338" s="13" t="s">
        <v>50</v>
      </c>
      <c r="DW338" s="13" t="s">
        <v>50</v>
      </c>
      <c r="DX338" s="13" t="s">
        <v>50</v>
      </c>
      <c r="DY338" s="13" t="s">
        <v>50</v>
      </c>
      <c r="DZ338" s="13" t="s">
        <v>50</v>
      </c>
      <c r="EA338" s="13" t="s">
        <v>50</v>
      </c>
      <c r="EB338" s="13" t="s">
        <v>50</v>
      </c>
      <c r="EC338" s="13" t="s">
        <v>50</v>
      </c>
      <c r="ED338" s="13" t="s">
        <v>50</v>
      </c>
      <c r="EE338" s="13" t="s">
        <v>50</v>
      </c>
      <c r="EF338" s="13" t="s">
        <v>50</v>
      </c>
      <c r="EG338" s="13" t="s">
        <v>50</v>
      </c>
      <c r="EH338" s="13" t="s">
        <v>50</v>
      </c>
      <c r="EI338" s="13" t="s">
        <v>50</v>
      </c>
      <c r="EJ338" s="13" t="s">
        <v>50</v>
      </c>
      <c r="EK338" s="13" t="s">
        <v>50</v>
      </c>
      <c r="EL338" s="99"/>
      <c r="EM338" s="99"/>
    </row>
    <row r="339" spans="1:143" s="13" customFormat="1" ht="15" x14ac:dyDescent="0.25">
      <c r="A339" s="30" t="s">
        <v>2656</v>
      </c>
      <c r="B339" s="97" t="s">
        <v>2535</v>
      </c>
      <c r="C339" s="98"/>
      <c r="D339" s="98">
        <v>4</v>
      </c>
      <c r="E339" s="98"/>
      <c r="F339" s="98"/>
      <c r="G339" s="93" t="s">
        <v>391</v>
      </c>
      <c r="H339" s="14" t="s">
        <v>5</v>
      </c>
      <c r="I339" s="14" t="s">
        <v>577</v>
      </c>
      <c r="J339" s="13" t="s">
        <v>50</v>
      </c>
      <c r="K339" s="13" t="s">
        <v>50</v>
      </c>
      <c r="L339" s="13" t="s">
        <v>50</v>
      </c>
      <c r="M339" s="13" t="s">
        <v>50</v>
      </c>
      <c r="N339" s="13" t="s">
        <v>50</v>
      </c>
      <c r="O339" s="47" t="s">
        <v>50</v>
      </c>
      <c r="P339" s="13" t="s">
        <v>50</v>
      </c>
      <c r="Q339" s="13" t="s">
        <v>50</v>
      </c>
      <c r="R339" s="13" t="s">
        <v>50</v>
      </c>
      <c r="S339" s="13" t="s">
        <v>50</v>
      </c>
      <c r="T339" s="13" t="s">
        <v>50</v>
      </c>
      <c r="U339" s="13" t="s">
        <v>50</v>
      </c>
      <c r="V339" s="13" t="s">
        <v>50</v>
      </c>
      <c r="W339" s="13" t="s">
        <v>50</v>
      </c>
      <c r="X339" s="13" t="s">
        <v>50</v>
      </c>
      <c r="Y339" s="13" t="s">
        <v>50</v>
      </c>
      <c r="Z339" s="13" t="s">
        <v>50</v>
      </c>
      <c r="AA339" s="13" t="s">
        <v>50</v>
      </c>
      <c r="AB339" s="13" t="s">
        <v>50</v>
      </c>
      <c r="AC339" s="13" t="s">
        <v>50</v>
      </c>
      <c r="AD339" s="13" t="s">
        <v>50</v>
      </c>
      <c r="AE339" s="13" t="s">
        <v>50</v>
      </c>
      <c r="AF339" s="13" t="s">
        <v>50</v>
      </c>
      <c r="AG339" s="13" t="s">
        <v>50</v>
      </c>
      <c r="AH339" s="13" t="s">
        <v>50</v>
      </c>
      <c r="AI339" s="13" t="s">
        <v>50</v>
      </c>
      <c r="AJ339" s="13" t="s">
        <v>50</v>
      </c>
      <c r="AK339" s="13" t="s">
        <v>50</v>
      </c>
      <c r="AL339" s="13" t="s">
        <v>50</v>
      </c>
      <c r="AM339" s="13" t="s">
        <v>50</v>
      </c>
      <c r="AN339" s="13" t="s">
        <v>50</v>
      </c>
      <c r="AO339" s="13" t="s">
        <v>50</v>
      </c>
      <c r="AP339" s="13" t="s">
        <v>50</v>
      </c>
      <c r="AQ339" s="13" t="s">
        <v>50</v>
      </c>
      <c r="AR339" s="13" t="s">
        <v>50</v>
      </c>
      <c r="AS339" s="13" t="s">
        <v>50</v>
      </c>
      <c r="AT339" s="13" t="s">
        <v>50</v>
      </c>
      <c r="AU339" s="13" t="s">
        <v>50</v>
      </c>
      <c r="AV339" s="13" t="s">
        <v>50</v>
      </c>
      <c r="AW339" s="13" t="s">
        <v>50</v>
      </c>
      <c r="AX339" s="13" t="s">
        <v>50</v>
      </c>
      <c r="AY339" s="13" t="s">
        <v>50</v>
      </c>
      <c r="AZ339" s="13" t="s">
        <v>50</v>
      </c>
      <c r="BA339" s="13" t="s">
        <v>50</v>
      </c>
      <c r="BB339" s="13" t="s">
        <v>50</v>
      </c>
      <c r="BC339" s="13" t="s">
        <v>50</v>
      </c>
      <c r="BD339" s="13" t="s">
        <v>50</v>
      </c>
      <c r="BE339" s="13" t="s">
        <v>50</v>
      </c>
      <c r="BF339" s="13" t="s">
        <v>50</v>
      </c>
      <c r="BG339" s="13" t="s">
        <v>50</v>
      </c>
      <c r="BH339" s="13" t="s">
        <v>50</v>
      </c>
      <c r="BI339" s="13" t="s">
        <v>50</v>
      </c>
      <c r="BJ339" s="13" t="s">
        <v>50</v>
      </c>
      <c r="BK339" s="13" t="s">
        <v>50</v>
      </c>
      <c r="BL339" s="13" t="s">
        <v>50</v>
      </c>
      <c r="BM339" s="13" t="s">
        <v>50</v>
      </c>
      <c r="BN339" s="13" t="s">
        <v>50</v>
      </c>
      <c r="BO339" s="13" t="s">
        <v>50</v>
      </c>
      <c r="BP339" s="13" t="s">
        <v>50</v>
      </c>
      <c r="BQ339" s="13" t="s">
        <v>50</v>
      </c>
      <c r="BR339" s="13" t="s">
        <v>50</v>
      </c>
      <c r="BS339" s="13" t="s">
        <v>50</v>
      </c>
      <c r="BT339" s="13" t="s">
        <v>50</v>
      </c>
      <c r="BU339" s="13" t="s">
        <v>50</v>
      </c>
      <c r="BV339" s="13" t="s">
        <v>50</v>
      </c>
      <c r="BW339" s="13" t="s">
        <v>50</v>
      </c>
      <c r="BX339" s="13" t="s">
        <v>50</v>
      </c>
      <c r="BY339" s="13" t="s">
        <v>50</v>
      </c>
      <c r="BZ339" s="13" t="s">
        <v>50</v>
      </c>
      <c r="CA339" s="13" t="s">
        <v>50</v>
      </c>
      <c r="CB339" s="13" t="s">
        <v>50</v>
      </c>
      <c r="CC339" s="13" t="s">
        <v>50</v>
      </c>
      <c r="CD339" s="13" t="s">
        <v>50</v>
      </c>
      <c r="CE339" s="13" t="s">
        <v>50</v>
      </c>
      <c r="CF339" s="13" t="s">
        <v>50</v>
      </c>
      <c r="CG339" s="13" t="s">
        <v>50</v>
      </c>
      <c r="CH339" s="13" t="s">
        <v>50</v>
      </c>
      <c r="CI339" s="13" t="s">
        <v>50</v>
      </c>
      <c r="CJ339" s="13" t="s">
        <v>50</v>
      </c>
      <c r="CK339" s="13" t="s">
        <v>50</v>
      </c>
      <c r="CL339" s="13" t="s">
        <v>50</v>
      </c>
      <c r="CM339" s="13" t="s">
        <v>50</v>
      </c>
      <c r="CN339" s="13" t="s">
        <v>50</v>
      </c>
      <c r="CO339" s="13" t="s">
        <v>50</v>
      </c>
      <c r="CP339" s="13" t="s">
        <v>50</v>
      </c>
      <c r="CQ339" s="13" t="s">
        <v>50</v>
      </c>
      <c r="CR339" s="13" t="s">
        <v>50</v>
      </c>
      <c r="CS339" s="13" t="s">
        <v>50</v>
      </c>
      <c r="CT339" s="13" t="s">
        <v>50</v>
      </c>
      <c r="CU339" s="13" t="s">
        <v>50</v>
      </c>
      <c r="CV339" s="13" t="s">
        <v>50</v>
      </c>
      <c r="CW339" s="13" t="s">
        <v>50</v>
      </c>
      <c r="CX339" s="13" t="s">
        <v>50</v>
      </c>
      <c r="CY339" s="13" t="s">
        <v>50</v>
      </c>
      <c r="CZ339" s="13" t="s">
        <v>50</v>
      </c>
      <c r="DA339" s="13" t="s">
        <v>50</v>
      </c>
      <c r="DB339" s="13" t="s">
        <v>50</v>
      </c>
      <c r="DC339" s="13" t="s">
        <v>50</v>
      </c>
      <c r="DD339" s="13" t="s">
        <v>50</v>
      </c>
      <c r="DE339" s="13" t="s">
        <v>50</v>
      </c>
      <c r="DF339" s="13" t="s">
        <v>50</v>
      </c>
      <c r="DG339" s="13" t="s">
        <v>50</v>
      </c>
      <c r="DH339" s="13" t="s">
        <v>50</v>
      </c>
      <c r="DI339" s="13" t="s">
        <v>50</v>
      </c>
      <c r="DJ339" s="13" t="s">
        <v>50</v>
      </c>
      <c r="DK339" s="13" t="s">
        <v>50</v>
      </c>
      <c r="DL339" s="13" t="s">
        <v>50</v>
      </c>
      <c r="DM339" s="13" t="s">
        <v>50</v>
      </c>
      <c r="DN339" s="13" t="s">
        <v>50</v>
      </c>
      <c r="DO339" s="13" t="s">
        <v>50</v>
      </c>
      <c r="DP339" s="13" t="s">
        <v>50</v>
      </c>
      <c r="DQ339" s="13" t="s">
        <v>50</v>
      </c>
      <c r="DR339" s="13" t="s">
        <v>50</v>
      </c>
      <c r="DS339" s="13" t="s">
        <v>50</v>
      </c>
      <c r="DT339" s="13" t="s">
        <v>50</v>
      </c>
      <c r="DU339" s="13" t="s">
        <v>50</v>
      </c>
      <c r="DV339" s="13" t="s">
        <v>50</v>
      </c>
      <c r="DW339" s="13" t="s">
        <v>50</v>
      </c>
      <c r="DX339" s="13" t="s">
        <v>50</v>
      </c>
      <c r="DY339" s="13" t="s">
        <v>50</v>
      </c>
      <c r="DZ339" s="13" t="s">
        <v>50</v>
      </c>
      <c r="EA339" s="13" t="s">
        <v>50</v>
      </c>
      <c r="EB339" s="13" t="s">
        <v>50</v>
      </c>
      <c r="EC339" s="13" t="s">
        <v>50</v>
      </c>
      <c r="ED339" s="13" t="s">
        <v>50</v>
      </c>
      <c r="EE339" s="13" t="s">
        <v>50</v>
      </c>
      <c r="EF339" s="13" t="s">
        <v>50</v>
      </c>
      <c r="EG339" s="13" t="s">
        <v>50</v>
      </c>
      <c r="EH339" s="13" t="s">
        <v>50</v>
      </c>
      <c r="EI339" s="13" t="s">
        <v>50</v>
      </c>
      <c r="EJ339" s="13" t="s">
        <v>50</v>
      </c>
      <c r="EK339" s="13" t="s">
        <v>50</v>
      </c>
      <c r="EL339" s="99"/>
      <c r="EM339" s="99"/>
    </row>
    <row r="340" spans="1:143" s="13" customFormat="1" ht="15" x14ac:dyDescent="0.25">
      <c r="A340" s="30" t="s">
        <v>2657</v>
      </c>
      <c r="B340" s="97" t="s">
        <v>2536</v>
      </c>
      <c r="C340" s="98"/>
      <c r="D340" s="98">
        <v>4</v>
      </c>
      <c r="E340" s="98"/>
      <c r="F340" s="98"/>
      <c r="G340" s="93" t="s">
        <v>388</v>
      </c>
      <c r="H340" s="14" t="s">
        <v>5</v>
      </c>
      <c r="I340" s="14" t="s">
        <v>577</v>
      </c>
      <c r="J340" s="13" t="s">
        <v>50</v>
      </c>
      <c r="K340" s="13" t="s">
        <v>50</v>
      </c>
      <c r="L340" s="13" t="s">
        <v>50</v>
      </c>
      <c r="M340" s="13" t="s">
        <v>50</v>
      </c>
      <c r="N340" s="13" t="s">
        <v>50</v>
      </c>
      <c r="O340" s="47" t="s">
        <v>50</v>
      </c>
      <c r="P340" s="13" t="s">
        <v>50</v>
      </c>
      <c r="Q340" s="13" t="s">
        <v>50</v>
      </c>
      <c r="R340" s="13" t="s">
        <v>50</v>
      </c>
      <c r="S340" s="13" t="s">
        <v>50</v>
      </c>
      <c r="T340" s="13" t="s">
        <v>50</v>
      </c>
      <c r="U340" s="13" t="s">
        <v>50</v>
      </c>
      <c r="V340" s="13" t="s">
        <v>50</v>
      </c>
      <c r="W340" s="13" t="s">
        <v>50</v>
      </c>
      <c r="X340" s="13" t="s">
        <v>50</v>
      </c>
      <c r="Y340" s="13" t="s">
        <v>50</v>
      </c>
      <c r="Z340" s="13" t="s">
        <v>50</v>
      </c>
      <c r="AA340" s="13" t="s">
        <v>50</v>
      </c>
      <c r="AB340" s="13" t="s">
        <v>50</v>
      </c>
      <c r="AC340" s="13" t="s">
        <v>50</v>
      </c>
      <c r="AD340" s="13" t="s">
        <v>50</v>
      </c>
      <c r="AE340" s="13" t="s">
        <v>50</v>
      </c>
      <c r="AF340" s="13" t="s">
        <v>50</v>
      </c>
      <c r="AG340" s="13" t="s">
        <v>50</v>
      </c>
      <c r="AH340" s="13" t="s">
        <v>50</v>
      </c>
      <c r="AI340" s="13" t="s">
        <v>50</v>
      </c>
      <c r="AJ340" s="13" t="s">
        <v>50</v>
      </c>
      <c r="AK340" s="13" t="s">
        <v>50</v>
      </c>
      <c r="AL340" s="13" t="s">
        <v>50</v>
      </c>
      <c r="AM340" s="13" t="s">
        <v>50</v>
      </c>
      <c r="AN340" s="13" t="s">
        <v>50</v>
      </c>
      <c r="AO340" s="13" t="s">
        <v>50</v>
      </c>
      <c r="AP340" s="13" t="s">
        <v>50</v>
      </c>
      <c r="AQ340" s="13" t="s">
        <v>50</v>
      </c>
      <c r="AR340" s="13" t="s">
        <v>50</v>
      </c>
      <c r="AS340" s="13" t="s">
        <v>50</v>
      </c>
      <c r="AT340" s="13" t="s">
        <v>50</v>
      </c>
      <c r="AU340" s="13" t="s">
        <v>50</v>
      </c>
      <c r="AV340" s="13" t="s">
        <v>50</v>
      </c>
      <c r="AW340" s="13" t="s">
        <v>50</v>
      </c>
      <c r="AX340" s="13" t="s">
        <v>50</v>
      </c>
      <c r="AY340" s="13" t="s">
        <v>50</v>
      </c>
      <c r="AZ340" s="13" t="s">
        <v>50</v>
      </c>
      <c r="BA340" s="13" t="s">
        <v>50</v>
      </c>
      <c r="BB340" s="13" t="s">
        <v>50</v>
      </c>
      <c r="BC340" s="13" t="s">
        <v>50</v>
      </c>
      <c r="BD340" s="13" t="s">
        <v>50</v>
      </c>
      <c r="BE340" s="13" t="s">
        <v>50</v>
      </c>
      <c r="BF340" s="13" t="s">
        <v>50</v>
      </c>
      <c r="BG340" s="13" t="s">
        <v>50</v>
      </c>
      <c r="BH340" s="13" t="s">
        <v>50</v>
      </c>
      <c r="BI340" s="13" t="s">
        <v>50</v>
      </c>
      <c r="BJ340" s="13" t="s">
        <v>50</v>
      </c>
      <c r="BK340" s="13" t="s">
        <v>50</v>
      </c>
      <c r="BL340" s="13" t="s">
        <v>50</v>
      </c>
      <c r="BM340" s="13" t="s">
        <v>50</v>
      </c>
      <c r="BN340" s="13" t="s">
        <v>50</v>
      </c>
      <c r="BO340" s="13" t="s">
        <v>50</v>
      </c>
      <c r="BP340" s="13" t="s">
        <v>50</v>
      </c>
      <c r="BQ340" s="13" t="s">
        <v>50</v>
      </c>
      <c r="BR340" s="13" t="s">
        <v>50</v>
      </c>
      <c r="BS340" s="13" t="s">
        <v>50</v>
      </c>
      <c r="BT340" s="13" t="s">
        <v>50</v>
      </c>
      <c r="BU340" s="13" t="s">
        <v>50</v>
      </c>
      <c r="BV340" s="13" t="s">
        <v>50</v>
      </c>
      <c r="BW340" s="13" t="s">
        <v>50</v>
      </c>
      <c r="BX340" s="13" t="s">
        <v>50</v>
      </c>
      <c r="BY340" s="13" t="s">
        <v>50</v>
      </c>
      <c r="BZ340" s="13" t="s">
        <v>50</v>
      </c>
      <c r="CA340" s="13" t="s">
        <v>50</v>
      </c>
      <c r="CB340" s="13" t="s">
        <v>50</v>
      </c>
      <c r="CC340" s="13" t="s">
        <v>50</v>
      </c>
      <c r="CD340" s="13" t="s">
        <v>50</v>
      </c>
      <c r="CE340" s="13" t="s">
        <v>50</v>
      </c>
      <c r="CF340" s="13" t="s">
        <v>50</v>
      </c>
      <c r="CG340" s="13" t="s">
        <v>50</v>
      </c>
      <c r="CH340" s="13" t="s">
        <v>50</v>
      </c>
      <c r="CI340" s="13" t="s">
        <v>50</v>
      </c>
      <c r="CJ340" s="13" t="s">
        <v>50</v>
      </c>
      <c r="CK340" s="13" t="s">
        <v>50</v>
      </c>
      <c r="CL340" s="13" t="s">
        <v>50</v>
      </c>
      <c r="CM340" s="13" t="s">
        <v>50</v>
      </c>
      <c r="CN340" s="13" t="s">
        <v>50</v>
      </c>
      <c r="CO340" s="13" t="s">
        <v>50</v>
      </c>
      <c r="CP340" s="13" t="s">
        <v>50</v>
      </c>
      <c r="CQ340" s="13" t="s">
        <v>50</v>
      </c>
      <c r="CR340" s="13" t="s">
        <v>50</v>
      </c>
      <c r="CS340" s="13" t="s">
        <v>50</v>
      </c>
      <c r="CT340" s="13" t="s">
        <v>50</v>
      </c>
      <c r="CU340" s="13" t="s">
        <v>50</v>
      </c>
      <c r="CV340" s="13" t="s">
        <v>50</v>
      </c>
      <c r="CW340" s="13" t="s">
        <v>50</v>
      </c>
      <c r="CX340" s="13" t="s">
        <v>50</v>
      </c>
      <c r="CY340" s="13" t="s">
        <v>50</v>
      </c>
      <c r="CZ340" s="13" t="s">
        <v>50</v>
      </c>
      <c r="DA340" s="13" t="s">
        <v>50</v>
      </c>
      <c r="DB340" s="13" t="s">
        <v>50</v>
      </c>
      <c r="DC340" s="13" t="s">
        <v>50</v>
      </c>
      <c r="DD340" s="13" t="s">
        <v>50</v>
      </c>
      <c r="DE340" s="13" t="s">
        <v>50</v>
      </c>
      <c r="DF340" s="13" t="s">
        <v>50</v>
      </c>
      <c r="DG340" s="13" t="s">
        <v>50</v>
      </c>
      <c r="DH340" s="13" t="s">
        <v>50</v>
      </c>
      <c r="DI340" s="13" t="s">
        <v>50</v>
      </c>
      <c r="DJ340" s="13" t="s">
        <v>50</v>
      </c>
      <c r="DK340" s="13" t="s">
        <v>50</v>
      </c>
      <c r="DL340" s="13" t="s">
        <v>50</v>
      </c>
      <c r="DM340" s="13" t="s">
        <v>50</v>
      </c>
      <c r="DN340" s="13" t="s">
        <v>50</v>
      </c>
      <c r="DO340" s="13" t="s">
        <v>50</v>
      </c>
      <c r="DP340" s="13" t="s">
        <v>50</v>
      </c>
      <c r="DQ340" s="13" t="s">
        <v>50</v>
      </c>
      <c r="DR340" s="13" t="s">
        <v>50</v>
      </c>
      <c r="DS340" s="13" t="s">
        <v>50</v>
      </c>
      <c r="DT340" s="13" t="s">
        <v>50</v>
      </c>
      <c r="DU340" s="13" t="s">
        <v>50</v>
      </c>
      <c r="DV340" s="13" t="s">
        <v>50</v>
      </c>
      <c r="DW340" s="13" t="s">
        <v>50</v>
      </c>
      <c r="DX340" s="13" t="s">
        <v>50</v>
      </c>
      <c r="DY340" s="13" t="s">
        <v>50</v>
      </c>
      <c r="DZ340" s="13" t="s">
        <v>50</v>
      </c>
      <c r="EA340" s="13" t="s">
        <v>50</v>
      </c>
      <c r="EB340" s="13" t="s">
        <v>50</v>
      </c>
      <c r="EC340" s="13" t="s">
        <v>50</v>
      </c>
      <c r="ED340" s="13" t="s">
        <v>50</v>
      </c>
      <c r="EE340" s="13" t="s">
        <v>50</v>
      </c>
      <c r="EF340" s="13" t="s">
        <v>50</v>
      </c>
      <c r="EG340" s="13" t="s">
        <v>50</v>
      </c>
      <c r="EH340" s="13" t="s">
        <v>50</v>
      </c>
      <c r="EI340" s="13" t="s">
        <v>50</v>
      </c>
      <c r="EJ340" s="13" t="s">
        <v>50</v>
      </c>
      <c r="EK340" s="13" t="s">
        <v>50</v>
      </c>
      <c r="EL340" s="99"/>
      <c r="EM340" s="99"/>
    </row>
    <row r="341" spans="1:143" s="13" customFormat="1" ht="15" x14ac:dyDescent="0.25">
      <c r="A341" s="30" t="s">
        <v>2658</v>
      </c>
      <c r="B341" s="97" t="s">
        <v>2537</v>
      </c>
      <c r="C341" s="98"/>
      <c r="D341" s="98">
        <v>4</v>
      </c>
      <c r="E341" s="98"/>
      <c r="F341" s="98"/>
      <c r="G341" s="93" t="s">
        <v>389</v>
      </c>
      <c r="H341" s="14" t="s">
        <v>5</v>
      </c>
      <c r="I341" s="14" t="s">
        <v>577</v>
      </c>
      <c r="J341" s="13" t="s">
        <v>50</v>
      </c>
      <c r="K341" s="13" t="s">
        <v>50</v>
      </c>
      <c r="L341" s="13" t="s">
        <v>50</v>
      </c>
      <c r="M341" s="13" t="s">
        <v>50</v>
      </c>
      <c r="N341" s="13" t="s">
        <v>50</v>
      </c>
      <c r="O341" s="47" t="s">
        <v>50</v>
      </c>
      <c r="P341" s="13" t="s">
        <v>50</v>
      </c>
      <c r="Q341" s="13" t="s">
        <v>50</v>
      </c>
      <c r="R341" s="13" t="s">
        <v>50</v>
      </c>
      <c r="S341" s="13" t="s">
        <v>50</v>
      </c>
      <c r="T341" s="13" t="s">
        <v>50</v>
      </c>
      <c r="U341" s="13" t="s">
        <v>50</v>
      </c>
      <c r="V341" s="13" t="s">
        <v>50</v>
      </c>
      <c r="W341" s="13" t="s">
        <v>50</v>
      </c>
      <c r="X341" s="13" t="s">
        <v>50</v>
      </c>
      <c r="Y341" s="13" t="s">
        <v>50</v>
      </c>
      <c r="Z341" s="13" t="s">
        <v>50</v>
      </c>
      <c r="AA341" s="13" t="s">
        <v>50</v>
      </c>
      <c r="AB341" s="13" t="s">
        <v>50</v>
      </c>
      <c r="AC341" s="13" t="s">
        <v>50</v>
      </c>
      <c r="AD341" s="13" t="s">
        <v>50</v>
      </c>
      <c r="AE341" s="13" t="s">
        <v>50</v>
      </c>
      <c r="AF341" s="13" t="s">
        <v>50</v>
      </c>
      <c r="AG341" s="13" t="s">
        <v>50</v>
      </c>
      <c r="AH341" s="13" t="s">
        <v>50</v>
      </c>
      <c r="AI341" s="13" t="s">
        <v>50</v>
      </c>
      <c r="AJ341" s="13" t="s">
        <v>50</v>
      </c>
      <c r="AK341" s="13" t="s">
        <v>50</v>
      </c>
      <c r="AL341" s="13" t="s">
        <v>50</v>
      </c>
      <c r="AM341" s="13" t="s">
        <v>50</v>
      </c>
      <c r="AN341" s="13" t="s">
        <v>50</v>
      </c>
      <c r="AO341" s="13" t="s">
        <v>50</v>
      </c>
      <c r="AP341" s="13" t="s">
        <v>50</v>
      </c>
      <c r="AQ341" s="13" t="s">
        <v>50</v>
      </c>
      <c r="AR341" s="13" t="s">
        <v>50</v>
      </c>
      <c r="AS341" s="13" t="s">
        <v>50</v>
      </c>
      <c r="AT341" s="13" t="s">
        <v>50</v>
      </c>
      <c r="AU341" s="13" t="s">
        <v>50</v>
      </c>
      <c r="AV341" s="13" t="s">
        <v>50</v>
      </c>
      <c r="AW341" s="13" t="s">
        <v>50</v>
      </c>
      <c r="AX341" s="13" t="s">
        <v>50</v>
      </c>
      <c r="AY341" s="13" t="s">
        <v>50</v>
      </c>
      <c r="AZ341" s="13" t="s">
        <v>50</v>
      </c>
      <c r="BA341" s="13" t="s">
        <v>50</v>
      </c>
      <c r="BB341" s="13" t="s">
        <v>50</v>
      </c>
      <c r="BC341" s="13" t="s">
        <v>50</v>
      </c>
      <c r="BD341" s="13" t="s">
        <v>50</v>
      </c>
      <c r="BE341" s="13" t="s">
        <v>50</v>
      </c>
      <c r="BF341" s="13" t="s">
        <v>50</v>
      </c>
      <c r="BG341" s="13" t="s">
        <v>50</v>
      </c>
      <c r="BH341" s="13" t="s">
        <v>50</v>
      </c>
      <c r="BI341" s="13" t="s">
        <v>50</v>
      </c>
      <c r="BJ341" s="13" t="s">
        <v>50</v>
      </c>
      <c r="BK341" s="13" t="s">
        <v>50</v>
      </c>
      <c r="BL341" s="13" t="s">
        <v>50</v>
      </c>
      <c r="BM341" s="13" t="s">
        <v>50</v>
      </c>
      <c r="BN341" s="13" t="s">
        <v>50</v>
      </c>
      <c r="BO341" s="13" t="s">
        <v>50</v>
      </c>
      <c r="BP341" s="13" t="s">
        <v>50</v>
      </c>
      <c r="BQ341" s="13" t="s">
        <v>50</v>
      </c>
      <c r="BR341" s="13" t="s">
        <v>50</v>
      </c>
      <c r="BS341" s="13" t="s">
        <v>50</v>
      </c>
      <c r="BT341" s="13" t="s">
        <v>50</v>
      </c>
      <c r="BU341" s="13" t="s">
        <v>50</v>
      </c>
      <c r="BV341" s="13" t="s">
        <v>50</v>
      </c>
      <c r="BW341" s="13" t="s">
        <v>50</v>
      </c>
      <c r="BX341" s="13" t="s">
        <v>50</v>
      </c>
      <c r="BY341" s="13" t="s">
        <v>50</v>
      </c>
      <c r="BZ341" s="13" t="s">
        <v>50</v>
      </c>
      <c r="CA341" s="13" t="s">
        <v>50</v>
      </c>
      <c r="CB341" s="13" t="s">
        <v>50</v>
      </c>
      <c r="CC341" s="13" t="s">
        <v>50</v>
      </c>
      <c r="CD341" s="13" t="s">
        <v>50</v>
      </c>
      <c r="CE341" s="13" t="s">
        <v>50</v>
      </c>
      <c r="CF341" s="13" t="s">
        <v>50</v>
      </c>
      <c r="CG341" s="13" t="s">
        <v>50</v>
      </c>
      <c r="CH341" s="13" t="s">
        <v>50</v>
      </c>
      <c r="CI341" s="13" t="s">
        <v>50</v>
      </c>
      <c r="CJ341" s="13" t="s">
        <v>50</v>
      </c>
      <c r="CK341" s="13" t="s">
        <v>50</v>
      </c>
      <c r="CL341" s="13" t="s">
        <v>50</v>
      </c>
      <c r="CM341" s="13" t="s">
        <v>50</v>
      </c>
      <c r="CN341" s="13" t="s">
        <v>50</v>
      </c>
      <c r="CO341" s="13" t="s">
        <v>50</v>
      </c>
      <c r="CP341" s="13" t="s">
        <v>50</v>
      </c>
      <c r="CQ341" s="13" t="s">
        <v>50</v>
      </c>
      <c r="CR341" s="13" t="s">
        <v>50</v>
      </c>
      <c r="CS341" s="13" t="s">
        <v>50</v>
      </c>
      <c r="CT341" s="13" t="s">
        <v>50</v>
      </c>
      <c r="CU341" s="13" t="s">
        <v>50</v>
      </c>
      <c r="CV341" s="13" t="s">
        <v>50</v>
      </c>
      <c r="CW341" s="13" t="s">
        <v>50</v>
      </c>
      <c r="CX341" s="13" t="s">
        <v>50</v>
      </c>
      <c r="CY341" s="13" t="s">
        <v>50</v>
      </c>
      <c r="CZ341" s="13" t="s">
        <v>50</v>
      </c>
      <c r="DA341" s="13" t="s">
        <v>50</v>
      </c>
      <c r="DB341" s="13" t="s">
        <v>50</v>
      </c>
      <c r="DC341" s="13" t="s">
        <v>50</v>
      </c>
      <c r="DD341" s="13" t="s">
        <v>50</v>
      </c>
      <c r="DE341" s="13" t="s">
        <v>50</v>
      </c>
      <c r="DF341" s="13" t="s">
        <v>50</v>
      </c>
      <c r="DG341" s="13" t="s">
        <v>50</v>
      </c>
      <c r="DH341" s="13" t="s">
        <v>50</v>
      </c>
      <c r="DI341" s="13" t="s">
        <v>50</v>
      </c>
      <c r="DJ341" s="13" t="s">
        <v>50</v>
      </c>
      <c r="DK341" s="13" t="s">
        <v>50</v>
      </c>
      <c r="DL341" s="13" t="s">
        <v>50</v>
      </c>
      <c r="DM341" s="13" t="s">
        <v>50</v>
      </c>
      <c r="DN341" s="13" t="s">
        <v>50</v>
      </c>
      <c r="DO341" s="13" t="s">
        <v>50</v>
      </c>
      <c r="DP341" s="13" t="s">
        <v>50</v>
      </c>
      <c r="DQ341" s="13" t="s">
        <v>50</v>
      </c>
      <c r="DR341" s="13" t="s">
        <v>50</v>
      </c>
      <c r="DS341" s="13" t="s">
        <v>50</v>
      </c>
      <c r="DT341" s="13" t="s">
        <v>50</v>
      </c>
      <c r="DU341" s="13" t="s">
        <v>50</v>
      </c>
      <c r="DV341" s="13" t="s">
        <v>50</v>
      </c>
      <c r="DW341" s="13" t="s">
        <v>50</v>
      </c>
      <c r="DX341" s="13" t="s">
        <v>50</v>
      </c>
      <c r="DY341" s="13" t="s">
        <v>50</v>
      </c>
      <c r="DZ341" s="13" t="s">
        <v>50</v>
      </c>
      <c r="EA341" s="13" t="s">
        <v>50</v>
      </c>
      <c r="EB341" s="13" t="s">
        <v>50</v>
      </c>
      <c r="EC341" s="13" t="s">
        <v>50</v>
      </c>
      <c r="ED341" s="13" t="s">
        <v>50</v>
      </c>
      <c r="EE341" s="13" t="s">
        <v>50</v>
      </c>
      <c r="EF341" s="13" t="s">
        <v>50</v>
      </c>
      <c r="EG341" s="13" t="s">
        <v>50</v>
      </c>
      <c r="EH341" s="13" t="s">
        <v>50</v>
      </c>
      <c r="EI341" s="13" t="s">
        <v>50</v>
      </c>
      <c r="EJ341" s="13" t="s">
        <v>50</v>
      </c>
      <c r="EK341" s="13" t="s">
        <v>50</v>
      </c>
      <c r="EL341" s="99"/>
      <c r="EM341" s="99"/>
    </row>
    <row r="342" spans="1:143" s="13" customFormat="1" ht="15" x14ac:dyDescent="0.25">
      <c r="A342" s="30" t="s">
        <v>2659</v>
      </c>
      <c r="B342" s="97" t="s">
        <v>1039</v>
      </c>
      <c r="C342" s="98"/>
      <c r="D342" s="98">
        <v>4</v>
      </c>
      <c r="E342" s="98"/>
      <c r="F342" s="98"/>
      <c r="G342" s="93" t="s">
        <v>425</v>
      </c>
      <c r="H342" s="14" t="s">
        <v>5</v>
      </c>
      <c r="I342" s="14" t="s">
        <v>577</v>
      </c>
      <c r="J342" s="13" t="s">
        <v>50</v>
      </c>
      <c r="K342" s="13" t="s">
        <v>50</v>
      </c>
      <c r="L342" s="13" t="s">
        <v>50</v>
      </c>
      <c r="M342" s="13" t="s">
        <v>50</v>
      </c>
      <c r="N342" s="13" t="s">
        <v>50</v>
      </c>
      <c r="O342" s="47" t="s">
        <v>50</v>
      </c>
      <c r="P342" s="13" t="s">
        <v>50</v>
      </c>
      <c r="Q342" s="13" t="s">
        <v>50</v>
      </c>
      <c r="R342" s="13" t="s">
        <v>50</v>
      </c>
      <c r="S342" s="13" t="s">
        <v>50</v>
      </c>
      <c r="T342" s="13" t="s">
        <v>50</v>
      </c>
      <c r="U342" s="13" t="s">
        <v>50</v>
      </c>
      <c r="V342" s="13" t="s">
        <v>50</v>
      </c>
      <c r="W342" s="13" t="s">
        <v>50</v>
      </c>
      <c r="X342" s="13" t="s">
        <v>50</v>
      </c>
      <c r="Y342" s="13" t="s">
        <v>50</v>
      </c>
      <c r="Z342" s="13" t="s">
        <v>50</v>
      </c>
      <c r="AA342" s="13" t="s">
        <v>50</v>
      </c>
      <c r="AB342" s="13" t="s">
        <v>50</v>
      </c>
      <c r="AC342" s="13" t="s">
        <v>50</v>
      </c>
      <c r="AD342" s="13" t="s">
        <v>50</v>
      </c>
      <c r="AE342" s="13" t="s">
        <v>50</v>
      </c>
      <c r="AF342" s="13" t="s">
        <v>50</v>
      </c>
      <c r="AG342" s="13" t="s">
        <v>50</v>
      </c>
      <c r="AH342" s="13" t="s">
        <v>50</v>
      </c>
      <c r="AI342" s="13" t="s">
        <v>50</v>
      </c>
      <c r="AJ342" s="13" t="s">
        <v>50</v>
      </c>
      <c r="AK342" s="13" t="s">
        <v>50</v>
      </c>
      <c r="AL342" s="13" t="s">
        <v>50</v>
      </c>
      <c r="AM342" s="13" t="s">
        <v>50</v>
      </c>
      <c r="AN342" s="13" t="s">
        <v>50</v>
      </c>
      <c r="AO342" s="13" t="s">
        <v>50</v>
      </c>
      <c r="AP342" s="13" t="s">
        <v>50</v>
      </c>
      <c r="AQ342" s="13" t="s">
        <v>50</v>
      </c>
      <c r="AR342" s="13" t="s">
        <v>50</v>
      </c>
      <c r="AS342" s="13" t="s">
        <v>50</v>
      </c>
      <c r="AT342" s="13" t="s">
        <v>50</v>
      </c>
      <c r="AU342" s="13" t="s">
        <v>50</v>
      </c>
      <c r="AV342" s="13" t="s">
        <v>50</v>
      </c>
      <c r="AW342" s="13" t="s">
        <v>50</v>
      </c>
      <c r="AX342" s="13" t="s">
        <v>50</v>
      </c>
      <c r="AY342" s="13" t="s">
        <v>50</v>
      </c>
      <c r="AZ342" s="13" t="s">
        <v>50</v>
      </c>
      <c r="BA342" s="13" t="s">
        <v>50</v>
      </c>
      <c r="BB342" s="13" t="s">
        <v>50</v>
      </c>
      <c r="BC342" s="13" t="s">
        <v>50</v>
      </c>
      <c r="BD342" s="13" t="s">
        <v>50</v>
      </c>
      <c r="BE342" s="13" t="s">
        <v>50</v>
      </c>
      <c r="BF342" s="13" t="s">
        <v>50</v>
      </c>
      <c r="BG342" s="13" t="s">
        <v>50</v>
      </c>
      <c r="BH342" s="13" t="s">
        <v>50</v>
      </c>
      <c r="BI342" s="13" t="s">
        <v>50</v>
      </c>
      <c r="BJ342" s="13" t="s">
        <v>50</v>
      </c>
      <c r="BK342" s="13" t="s">
        <v>50</v>
      </c>
      <c r="BL342" s="13" t="s">
        <v>50</v>
      </c>
      <c r="BM342" s="13" t="s">
        <v>50</v>
      </c>
      <c r="BN342" s="13" t="s">
        <v>50</v>
      </c>
      <c r="BO342" s="13" t="s">
        <v>50</v>
      </c>
      <c r="BP342" s="13" t="s">
        <v>50</v>
      </c>
      <c r="BQ342" s="13" t="s">
        <v>50</v>
      </c>
      <c r="BR342" s="13" t="s">
        <v>50</v>
      </c>
      <c r="BS342" s="13" t="s">
        <v>50</v>
      </c>
      <c r="BT342" s="13" t="s">
        <v>50</v>
      </c>
      <c r="BU342" s="13" t="s">
        <v>50</v>
      </c>
      <c r="BV342" s="13" t="s">
        <v>50</v>
      </c>
      <c r="BW342" s="13" t="s">
        <v>50</v>
      </c>
      <c r="BX342" s="13" t="s">
        <v>50</v>
      </c>
      <c r="BY342" s="13" t="s">
        <v>50</v>
      </c>
      <c r="BZ342" s="13" t="s">
        <v>50</v>
      </c>
      <c r="CA342" s="13" t="s">
        <v>50</v>
      </c>
      <c r="CB342" s="13" t="s">
        <v>50</v>
      </c>
      <c r="CC342" s="13" t="s">
        <v>50</v>
      </c>
      <c r="CD342" s="13" t="s">
        <v>50</v>
      </c>
      <c r="CE342" s="13" t="s">
        <v>50</v>
      </c>
      <c r="CF342" s="13" t="s">
        <v>50</v>
      </c>
      <c r="CG342" s="13" t="s">
        <v>50</v>
      </c>
      <c r="CH342" s="13" t="s">
        <v>50</v>
      </c>
      <c r="CI342" s="13" t="s">
        <v>50</v>
      </c>
      <c r="CJ342" s="13" t="s">
        <v>50</v>
      </c>
      <c r="CK342" s="13" t="s">
        <v>50</v>
      </c>
      <c r="CL342" s="13" t="s">
        <v>50</v>
      </c>
      <c r="CM342" s="13" t="s">
        <v>50</v>
      </c>
      <c r="CN342" s="13" t="s">
        <v>50</v>
      </c>
      <c r="CO342" s="13" t="s">
        <v>50</v>
      </c>
      <c r="CP342" s="13" t="s">
        <v>50</v>
      </c>
      <c r="CQ342" s="13" t="s">
        <v>50</v>
      </c>
      <c r="CR342" s="13" t="s">
        <v>50</v>
      </c>
      <c r="CS342" s="13" t="s">
        <v>50</v>
      </c>
      <c r="CT342" s="13" t="s">
        <v>50</v>
      </c>
      <c r="CU342" s="13" t="s">
        <v>50</v>
      </c>
      <c r="CV342" s="13" t="s">
        <v>50</v>
      </c>
      <c r="CW342" s="13" t="s">
        <v>50</v>
      </c>
      <c r="CX342" s="13" t="s">
        <v>50</v>
      </c>
      <c r="CY342" s="13" t="s">
        <v>50</v>
      </c>
      <c r="CZ342" s="13" t="s">
        <v>50</v>
      </c>
      <c r="DA342" s="13" t="s">
        <v>50</v>
      </c>
      <c r="DB342" s="13" t="s">
        <v>50</v>
      </c>
      <c r="DC342" s="13" t="s">
        <v>50</v>
      </c>
      <c r="DD342" s="13" t="s">
        <v>50</v>
      </c>
      <c r="DE342" s="13" t="s">
        <v>50</v>
      </c>
      <c r="DF342" s="13" t="s">
        <v>50</v>
      </c>
      <c r="DG342" s="13" t="s">
        <v>50</v>
      </c>
      <c r="DH342" s="13" t="s">
        <v>50</v>
      </c>
      <c r="DI342" s="13" t="s">
        <v>50</v>
      </c>
      <c r="DJ342" s="13" t="s">
        <v>50</v>
      </c>
      <c r="DK342" s="13" t="s">
        <v>50</v>
      </c>
      <c r="DL342" s="13" t="s">
        <v>50</v>
      </c>
      <c r="DM342" s="13" t="s">
        <v>50</v>
      </c>
      <c r="DN342" s="13" t="s">
        <v>50</v>
      </c>
      <c r="DO342" s="13" t="s">
        <v>50</v>
      </c>
      <c r="DP342" s="13" t="s">
        <v>50</v>
      </c>
      <c r="DQ342" s="13" t="s">
        <v>50</v>
      </c>
      <c r="DR342" s="13" t="s">
        <v>50</v>
      </c>
      <c r="DS342" s="13" t="s">
        <v>50</v>
      </c>
      <c r="DT342" s="13" t="s">
        <v>50</v>
      </c>
      <c r="DU342" s="13" t="s">
        <v>50</v>
      </c>
      <c r="DV342" s="13" t="s">
        <v>50</v>
      </c>
      <c r="DW342" s="13" t="s">
        <v>50</v>
      </c>
      <c r="DX342" s="13" t="s">
        <v>50</v>
      </c>
      <c r="DY342" s="13" t="s">
        <v>50</v>
      </c>
      <c r="DZ342" s="13" t="s">
        <v>50</v>
      </c>
      <c r="EA342" s="13" t="s">
        <v>50</v>
      </c>
      <c r="EB342" s="13" t="s">
        <v>50</v>
      </c>
      <c r="EC342" s="13" t="s">
        <v>50</v>
      </c>
      <c r="ED342" s="13" t="s">
        <v>50</v>
      </c>
      <c r="EE342" s="13" t="s">
        <v>50</v>
      </c>
      <c r="EF342" s="13" t="s">
        <v>50</v>
      </c>
      <c r="EG342" s="13" t="s">
        <v>50</v>
      </c>
      <c r="EH342" s="13" t="s">
        <v>50</v>
      </c>
      <c r="EI342" s="13" t="s">
        <v>50</v>
      </c>
      <c r="EJ342" s="13" t="s">
        <v>50</v>
      </c>
      <c r="EK342" s="13" t="s">
        <v>50</v>
      </c>
      <c r="EL342" s="99"/>
      <c r="EM342" s="99"/>
    </row>
    <row r="343" spans="1:143" s="13" customFormat="1" ht="15" x14ac:dyDescent="0.25">
      <c r="A343" s="30" t="s">
        <v>2660</v>
      </c>
      <c r="B343" s="97" t="s">
        <v>2538</v>
      </c>
      <c r="C343" s="98"/>
      <c r="D343" s="98">
        <v>4</v>
      </c>
      <c r="E343" s="98"/>
      <c r="F343" s="98"/>
      <c r="G343" s="93" t="s">
        <v>4303</v>
      </c>
      <c r="H343" s="14" t="s">
        <v>5</v>
      </c>
      <c r="I343" s="14" t="s">
        <v>577</v>
      </c>
      <c r="J343" s="13" t="s">
        <v>50</v>
      </c>
      <c r="K343" s="13" t="s">
        <v>50</v>
      </c>
      <c r="L343" s="13" t="s">
        <v>50</v>
      </c>
      <c r="M343" s="13" t="s">
        <v>50</v>
      </c>
      <c r="N343" s="13" t="s">
        <v>50</v>
      </c>
      <c r="O343" s="47" t="s">
        <v>50</v>
      </c>
      <c r="P343" s="13" t="s">
        <v>50</v>
      </c>
      <c r="Q343" s="13" t="s">
        <v>50</v>
      </c>
      <c r="R343" s="13" t="s">
        <v>50</v>
      </c>
      <c r="S343" s="13" t="s">
        <v>50</v>
      </c>
      <c r="T343" s="13" t="s">
        <v>50</v>
      </c>
      <c r="U343" s="13" t="s">
        <v>50</v>
      </c>
      <c r="V343" s="13" t="s">
        <v>50</v>
      </c>
      <c r="W343" s="13" t="s">
        <v>50</v>
      </c>
      <c r="X343" s="13" t="s">
        <v>50</v>
      </c>
      <c r="Y343" s="13" t="s">
        <v>50</v>
      </c>
      <c r="Z343" s="13" t="s">
        <v>50</v>
      </c>
      <c r="AA343" s="13" t="s">
        <v>50</v>
      </c>
      <c r="AB343" s="13" t="s">
        <v>50</v>
      </c>
      <c r="AC343" s="13" t="s">
        <v>50</v>
      </c>
      <c r="AD343" s="13" t="s">
        <v>50</v>
      </c>
      <c r="AE343" s="13" t="s">
        <v>50</v>
      </c>
      <c r="AF343" s="13" t="s">
        <v>50</v>
      </c>
      <c r="AG343" s="13" t="s">
        <v>50</v>
      </c>
      <c r="AH343" s="13" t="s">
        <v>50</v>
      </c>
      <c r="AI343" s="13" t="s">
        <v>50</v>
      </c>
      <c r="AJ343" s="13" t="s">
        <v>50</v>
      </c>
      <c r="AK343" s="13" t="s">
        <v>50</v>
      </c>
      <c r="AL343" s="13" t="s">
        <v>50</v>
      </c>
      <c r="AM343" s="13" t="s">
        <v>50</v>
      </c>
      <c r="AN343" s="13" t="s">
        <v>50</v>
      </c>
      <c r="AO343" s="13" t="s">
        <v>50</v>
      </c>
      <c r="AP343" s="13" t="s">
        <v>50</v>
      </c>
      <c r="AQ343" s="13" t="s">
        <v>50</v>
      </c>
      <c r="AR343" s="13" t="s">
        <v>50</v>
      </c>
      <c r="AS343" s="13" t="s">
        <v>50</v>
      </c>
      <c r="AT343" s="13" t="s">
        <v>50</v>
      </c>
      <c r="AU343" s="13" t="s">
        <v>50</v>
      </c>
      <c r="AV343" s="13" t="s">
        <v>50</v>
      </c>
      <c r="AW343" s="13" t="s">
        <v>50</v>
      </c>
      <c r="AX343" s="13" t="s">
        <v>50</v>
      </c>
      <c r="AY343" s="13" t="s">
        <v>50</v>
      </c>
      <c r="AZ343" s="13" t="s">
        <v>50</v>
      </c>
      <c r="BA343" s="13" t="s">
        <v>50</v>
      </c>
      <c r="BB343" s="13" t="s">
        <v>50</v>
      </c>
      <c r="BC343" s="13" t="s">
        <v>50</v>
      </c>
      <c r="BD343" s="13" t="s">
        <v>50</v>
      </c>
      <c r="BE343" s="13" t="s">
        <v>50</v>
      </c>
      <c r="BF343" s="13" t="s">
        <v>50</v>
      </c>
      <c r="BG343" s="13" t="s">
        <v>50</v>
      </c>
      <c r="BH343" s="13" t="s">
        <v>50</v>
      </c>
      <c r="BI343" s="13" t="s">
        <v>50</v>
      </c>
      <c r="BJ343" s="13" t="s">
        <v>50</v>
      </c>
      <c r="BK343" s="13" t="s">
        <v>50</v>
      </c>
      <c r="BL343" s="13" t="s">
        <v>50</v>
      </c>
      <c r="BM343" s="13" t="s">
        <v>50</v>
      </c>
      <c r="BN343" s="13" t="s">
        <v>50</v>
      </c>
      <c r="BO343" s="13" t="s">
        <v>50</v>
      </c>
      <c r="BP343" s="13" t="s">
        <v>50</v>
      </c>
      <c r="BQ343" s="13" t="s">
        <v>50</v>
      </c>
      <c r="BR343" s="13" t="s">
        <v>50</v>
      </c>
      <c r="BS343" s="13" t="s">
        <v>50</v>
      </c>
      <c r="BT343" s="13" t="s">
        <v>50</v>
      </c>
      <c r="BU343" s="13" t="s">
        <v>50</v>
      </c>
      <c r="BV343" s="13" t="s">
        <v>50</v>
      </c>
      <c r="BW343" s="13" t="s">
        <v>50</v>
      </c>
      <c r="BX343" s="13" t="s">
        <v>50</v>
      </c>
      <c r="BY343" s="13" t="s">
        <v>50</v>
      </c>
      <c r="BZ343" s="13" t="s">
        <v>50</v>
      </c>
      <c r="CA343" s="13" t="s">
        <v>50</v>
      </c>
      <c r="CB343" s="13" t="s">
        <v>50</v>
      </c>
      <c r="CC343" s="13" t="s">
        <v>50</v>
      </c>
      <c r="CD343" s="13" t="s">
        <v>50</v>
      </c>
      <c r="CE343" s="13" t="s">
        <v>50</v>
      </c>
      <c r="CF343" s="13" t="s">
        <v>50</v>
      </c>
      <c r="CG343" s="13" t="s">
        <v>50</v>
      </c>
      <c r="CH343" s="13" t="s">
        <v>50</v>
      </c>
      <c r="CI343" s="13" t="s">
        <v>50</v>
      </c>
      <c r="CJ343" s="13" t="s">
        <v>50</v>
      </c>
      <c r="CK343" s="13" t="s">
        <v>50</v>
      </c>
      <c r="CL343" s="13" t="s">
        <v>50</v>
      </c>
      <c r="CM343" s="13" t="s">
        <v>50</v>
      </c>
      <c r="CN343" s="13" t="s">
        <v>50</v>
      </c>
      <c r="CO343" s="13" t="s">
        <v>50</v>
      </c>
      <c r="CP343" s="13" t="s">
        <v>50</v>
      </c>
      <c r="CQ343" s="13" t="s">
        <v>50</v>
      </c>
      <c r="CR343" s="13" t="s">
        <v>50</v>
      </c>
      <c r="CS343" s="13" t="s">
        <v>50</v>
      </c>
      <c r="CT343" s="13" t="s">
        <v>50</v>
      </c>
      <c r="CU343" s="13" t="s">
        <v>50</v>
      </c>
      <c r="CV343" s="13" t="s">
        <v>50</v>
      </c>
      <c r="CW343" s="13" t="s">
        <v>50</v>
      </c>
      <c r="CX343" s="13" t="s">
        <v>50</v>
      </c>
      <c r="CY343" s="13" t="s">
        <v>50</v>
      </c>
      <c r="CZ343" s="13" t="s">
        <v>50</v>
      </c>
      <c r="DA343" s="13" t="s">
        <v>50</v>
      </c>
      <c r="DB343" s="13" t="s">
        <v>50</v>
      </c>
      <c r="DC343" s="13" t="s">
        <v>50</v>
      </c>
      <c r="DD343" s="13" t="s">
        <v>50</v>
      </c>
      <c r="DE343" s="13" t="s">
        <v>50</v>
      </c>
      <c r="DF343" s="13" t="s">
        <v>50</v>
      </c>
      <c r="DG343" s="13" t="s">
        <v>50</v>
      </c>
      <c r="DH343" s="13" t="s">
        <v>50</v>
      </c>
      <c r="DI343" s="13" t="s">
        <v>50</v>
      </c>
      <c r="DJ343" s="13" t="s">
        <v>50</v>
      </c>
      <c r="DK343" s="13" t="s">
        <v>50</v>
      </c>
      <c r="DL343" s="13" t="s">
        <v>50</v>
      </c>
      <c r="DM343" s="13" t="s">
        <v>50</v>
      </c>
      <c r="DN343" s="13" t="s">
        <v>50</v>
      </c>
      <c r="DO343" s="13" t="s">
        <v>50</v>
      </c>
      <c r="DP343" s="13" t="s">
        <v>50</v>
      </c>
      <c r="DQ343" s="13" t="s">
        <v>50</v>
      </c>
      <c r="DR343" s="13" t="s">
        <v>50</v>
      </c>
      <c r="DS343" s="13" t="s">
        <v>50</v>
      </c>
      <c r="DT343" s="13" t="s">
        <v>50</v>
      </c>
      <c r="DU343" s="13" t="s">
        <v>50</v>
      </c>
      <c r="DV343" s="13" t="s">
        <v>50</v>
      </c>
      <c r="DW343" s="13" t="s">
        <v>50</v>
      </c>
      <c r="DX343" s="13" t="s">
        <v>50</v>
      </c>
      <c r="DY343" s="13" t="s">
        <v>50</v>
      </c>
      <c r="DZ343" s="13" t="s">
        <v>50</v>
      </c>
      <c r="EA343" s="13" t="s">
        <v>50</v>
      </c>
      <c r="EB343" s="13" t="s">
        <v>50</v>
      </c>
      <c r="EC343" s="13" t="s">
        <v>50</v>
      </c>
      <c r="ED343" s="13" t="s">
        <v>50</v>
      </c>
      <c r="EE343" s="13" t="s">
        <v>50</v>
      </c>
      <c r="EF343" s="13" t="s">
        <v>50</v>
      </c>
      <c r="EG343" s="13" t="s">
        <v>50</v>
      </c>
      <c r="EH343" s="13" t="s">
        <v>50</v>
      </c>
      <c r="EI343" s="13" t="s">
        <v>50</v>
      </c>
      <c r="EJ343" s="13" t="s">
        <v>50</v>
      </c>
      <c r="EK343" s="13" t="s">
        <v>50</v>
      </c>
      <c r="EL343" s="99"/>
      <c r="EM343" s="99"/>
    </row>
    <row r="344" spans="1:143" s="13" customFormat="1" ht="15" x14ac:dyDescent="0.25">
      <c r="A344" s="30" t="s">
        <v>2661</v>
      </c>
      <c r="B344" s="97" t="s">
        <v>2539</v>
      </c>
      <c r="C344" s="98"/>
      <c r="D344" s="98">
        <v>4</v>
      </c>
      <c r="E344" s="98"/>
      <c r="F344" s="98"/>
      <c r="G344" s="93" t="s">
        <v>374</v>
      </c>
      <c r="H344" s="14" t="s">
        <v>5</v>
      </c>
      <c r="I344" s="14" t="s">
        <v>577</v>
      </c>
      <c r="J344" s="13" t="s">
        <v>50</v>
      </c>
      <c r="K344" s="13" t="s">
        <v>50</v>
      </c>
      <c r="L344" s="13" t="s">
        <v>50</v>
      </c>
      <c r="M344" s="13" t="s">
        <v>50</v>
      </c>
      <c r="N344" s="13" t="s">
        <v>50</v>
      </c>
      <c r="O344" s="47" t="s">
        <v>50</v>
      </c>
      <c r="P344" s="13" t="s">
        <v>50</v>
      </c>
      <c r="Q344" s="13" t="s">
        <v>50</v>
      </c>
      <c r="R344" s="13" t="s">
        <v>50</v>
      </c>
      <c r="S344" s="13" t="s">
        <v>50</v>
      </c>
      <c r="T344" s="13" t="s">
        <v>50</v>
      </c>
      <c r="U344" s="13" t="s">
        <v>50</v>
      </c>
      <c r="V344" s="13" t="s">
        <v>50</v>
      </c>
      <c r="W344" s="13" t="s">
        <v>50</v>
      </c>
      <c r="X344" s="13" t="s">
        <v>50</v>
      </c>
      <c r="Y344" s="13" t="s">
        <v>50</v>
      </c>
      <c r="Z344" s="13" t="s">
        <v>50</v>
      </c>
      <c r="AA344" s="13" t="s">
        <v>50</v>
      </c>
      <c r="AB344" s="13" t="s">
        <v>50</v>
      </c>
      <c r="AC344" s="13" t="s">
        <v>50</v>
      </c>
      <c r="AD344" s="13" t="s">
        <v>50</v>
      </c>
      <c r="AE344" s="13" t="s">
        <v>50</v>
      </c>
      <c r="AF344" s="13" t="s">
        <v>50</v>
      </c>
      <c r="AG344" s="13" t="s">
        <v>50</v>
      </c>
      <c r="AH344" s="13" t="s">
        <v>50</v>
      </c>
      <c r="AI344" s="13" t="s">
        <v>50</v>
      </c>
      <c r="AJ344" s="13" t="s">
        <v>50</v>
      </c>
      <c r="AK344" s="13" t="s">
        <v>50</v>
      </c>
      <c r="AL344" s="13" t="s">
        <v>50</v>
      </c>
      <c r="AM344" s="13" t="s">
        <v>50</v>
      </c>
      <c r="AN344" s="13" t="s">
        <v>50</v>
      </c>
      <c r="AO344" s="13" t="s">
        <v>50</v>
      </c>
      <c r="AP344" s="13" t="s">
        <v>50</v>
      </c>
      <c r="AQ344" s="13" t="s">
        <v>50</v>
      </c>
      <c r="AR344" s="13" t="s">
        <v>50</v>
      </c>
      <c r="AS344" s="13" t="s">
        <v>50</v>
      </c>
      <c r="AT344" s="13" t="s">
        <v>50</v>
      </c>
      <c r="AU344" s="13" t="s">
        <v>50</v>
      </c>
      <c r="AV344" s="13" t="s">
        <v>50</v>
      </c>
      <c r="AW344" s="13" t="s">
        <v>50</v>
      </c>
      <c r="AX344" s="13" t="s">
        <v>50</v>
      </c>
      <c r="AY344" s="13" t="s">
        <v>50</v>
      </c>
      <c r="AZ344" s="13" t="s">
        <v>50</v>
      </c>
      <c r="BA344" s="13" t="s">
        <v>50</v>
      </c>
      <c r="BB344" s="13" t="s">
        <v>50</v>
      </c>
      <c r="BC344" s="13" t="s">
        <v>50</v>
      </c>
      <c r="BD344" s="13" t="s">
        <v>50</v>
      </c>
      <c r="BE344" s="13" t="s">
        <v>50</v>
      </c>
      <c r="BF344" s="13" t="s">
        <v>50</v>
      </c>
      <c r="BG344" s="13" t="s">
        <v>50</v>
      </c>
      <c r="BH344" s="13" t="s">
        <v>50</v>
      </c>
      <c r="BI344" s="13" t="s">
        <v>50</v>
      </c>
      <c r="BJ344" s="13" t="s">
        <v>50</v>
      </c>
      <c r="BK344" s="13" t="s">
        <v>50</v>
      </c>
      <c r="BL344" s="13" t="s">
        <v>50</v>
      </c>
      <c r="BM344" s="13" t="s">
        <v>50</v>
      </c>
      <c r="BN344" s="13" t="s">
        <v>50</v>
      </c>
      <c r="BO344" s="13" t="s">
        <v>50</v>
      </c>
      <c r="BP344" s="13" t="s">
        <v>50</v>
      </c>
      <c r="BQ344" s="13" t="s">
        <v>50</v>
      </c>
      <c r="BR344" s="13" t="s">
        <v>50</v>
      </c>
      <c r="BS344" s="13" t="s">
        <v>50</v>
      </c>
      <c r="BT344" s="13" t="s">
        <v>50</v>
      </c>
      <c r="BU344" s="13" t="s">
        <v>50</v>
      </c>
      <c r="BV344" s="13" t="s">
        <v>50</v>
      </c>
      <c r="BW344" s="13" t="s">
        <v>50</v>
      </c>
      <c r="BX344" s="13" t="s">
        <v>50</v>
      </c>
      <c r="BY344" s="13" t="s">
        <v>50</v>
      </c>
      <c r="BZ344" s="13" t="s">
        <v>50</v>
      </c>
      <c r="CA344" s="13" t="s">
        <v>50</v>
      </c>
      <c r="CB344" s="13" t="s">
        <v>50</v>
      </c>
      <c r="CC344" s="13" t="s">
        <v>50</v>
      </c>
      <c r="CD344" s="13" t="s">
        <v>50</v>
      </c>
      <c r="CE344" s="13" t="s">
        <v>50</v>
      </c>
      <c r="CF344" s="13" t="s">
        <v>50</v>
      </c>
      <c r="CG344" s="13" t="s">
        <v>50</v>
      </c>
      <c r="CH344" s="13" t="s">
        <v>50</v>
      </c>
      <c r="CI344" s="13" t="s">
        <v>50</v>
      </c>
      <c r="CJ344" s="13" t="s">
        <v>50</v>
      </c>
      <c r="CK344" s="13" t="s">
        <v>50</v>
      </c>
      <c r="CL344" s="13" t="s">
        <v>50</v>
      </c>
      <c r="CM344" s="13" t="s">
        <v>50</v>
      </c>
      <c r="CN344" s="13" t="s">
        <v>50</v>
      </c>
      <c r="CO344" s="13" t="s">
        <v>50</v>
      </c>
      <c r="CP344" s="13" t="s">
        <v>50</v>
      </c>
      <c r="CQ344" s="13" t="s">
        <v>50</v>
      </c>
      <c r="CR344" s="13" t="s">
        <v>50</v>
      </c>
      <c r="CS344" s="13" t="s">
        <v>50</v>
      </c>
      <c r="CT344" s="13" t="s">
        <v>50</v>
      </c>
      <c r="CU344" s="13" t="s">
        <v>50</v>
      </c>
      <c r="CV344" s="13" t="s">
        <v>50</v>
      </c>
      <c r="CW344" s="13" t="s">
        <v>50</v>
      </c>
      <c r="CX344" s="13" t="s">
        <v>50</v>
      </c>
      <c r="CY344" s="13" t="s">
        <v>50</v>
      </c>
      <c r="CZ344" s="13" t="s">
        <v>50</v>
      </c>
      <c r="DA344" s="13" t="s">
        <v>50</v>
      </c>
      <c r="DB344" s="13" t="s">
        <v>50</v>
      </c>
      <c r="DC344" s="13" t="s">
        <v>50</v>
      </c>
      <c r="DD344" s="13" t="s">
        <v>50</v>
      </c>
      <c r="DE344" s="13" t="s">
        <v>50</v>
      </c>
      <c r="DF344" s="13" t="s">
        <v>50</v>
      </c>
      <c r="DG344" s="13" t="s">
        <v>50</v>
      </c>
      <c r="DH344" s="13" t="s">
        <v>50</v>
      </c>
      <c r="DI344" s="13" t="s">
        <v>50</v>
      </c>
      <c r="DJ344" s="13" t="s">
        <v>50</v>
      </c>
      <c r="DK344" s="13" t="s">
        <v>50</v>
      </c>
      <c r="DL344" s="13" t="s">
        <v>50</v>
      </c>
      <c r="DM344" s="13" t="s">
        <v>50</v>
      </c>
      <c r="DN344" s="13" t="s">
        <v>50</v>
      </c>
      <c r="DO344" s="13" t="s">
        <v>50</v>
      </c>
      <c r="DP344" s="13" t="s">
        <v>50</v>
      </c>
      <c r="DQ344" s="13" t="s">
        <v>50</v>
      </c>
      <c r="DR344" s="13" t="s">
        <v>50</v>
      </c>
      <c r="DS344" s="13" t="s">
        <v>50</v>
      </c>
      <c r="DT344" s="13" t="s">
        <v>50</v>
      </c>
      <c r="DU344" s="13" t="s">
        <v>50</v>
      </c>
      <c r="DV344" s="13" t="s">
        <v>50</v>
      </c>
      <c r="DW344" s="13" t="s">
        <v>50</v>
      </c>
      <c r="DX344" s="13" t="s">
        <v>50</v>
      </c>
      <c r="DY344" s="13" t="s">
        <v>50</v>
      </c>
      <c r="DZ344" s="13" t="s">
        <v>50</v>
      </c>
      <c r="EA344" s="13" t="s">
        <v>50</v>
      </c>
      <c r="EB344" s="13" t="s">
        <v>50</v>
      </c>
      <c r="EC344" s="13" t="s">
        <v>50</v>
      </c>
      <c r="ED344" s="13" t="s">
        <v>50</v>
      </c>
      <c r="EE344" s="13" t="s">
        <v>50</v>
      </c>
      <c r="EF344" s="13" t="s">
        <v>50</v>
      </c>
      <c r="EG344" s="13" t="s">
        <v>50</v>
      </c>
      <c r="EH344" s="13" t="s">
        <v>50</v>
      </c>
      <c r="EI344" s="13" t="s">
        <v>50</v>
      </c>
      <c r="EJ344" s="13" t="s">
        <v>50</v>
      </c>
      <c r="EK344" s="13" t="s">
        <v>50</v>
      </c>
      <c r="EL344" s="99"/>
      <c r="EM344" s="99"/>
    </row>
    <row r="345" spans="1:143" s="13" customFormat="1" ht="15" x14ac:dyDescent="0.25">
      <c r="A345" s="30" t="s">
        <v>2662</v>
      </c>
      <c r="B345" s="97" t="s">
        <v>2540</v>
      </c>
      <c r="C345" s="98"/>
      <c r="D345" s="98">
        <v>4</v>
      </c>
      <c r="E345" s="98"/>
      <c r="F345" s="98"/>
      <c r="G345" s="93" t="s">
        <v>2545</v>
      </c>
      <c r="H345" s="14" t="s">
        <v>5</v>
      </c>
      <c r="I345" s="14" t="s">
        <v>577</v>
      </c>
      <c r="J345" s="13" t="s">
        <v>50</v>
      </c>
      <c r="K345" s="13" t="s">
        <v>50</v>
      </c>
      <c r="L345" s="13" t="s">
        <v>50</v>
      </c>
      <c r="M345" s="13" t="s">
        <v>50</v>
      </c>
      <c r="N345" s="13" t="s">
        <v>50</v>
      </c>
      <c r="O345" s="47" t="s">
        <v>50</v>
      </c>
      <c r="P345" s="13" t="s">
        <v>50</v>
      </c>
      <c r="Q345" s="13" t="s">
        <v>50</v>
      </c>
      <c r="R345" s="13" t="s">
        <v>50</v>
      </c>
      <c r="S345" s="13" t="s">
        <v>50</v>
      </c>
      <c r="T345" s="13" t="s">
        <v>50</v>
      </c>
      <c r="U345" s="13" t="s">
        <v>50</v>
      </c>
      <c r="V345" s="13" t="s">
        <v>50</v>
      </c>
      <c r="W345" s="13" t="s">
        <v>50</v>
      </c>
      <c r="X345" s="13" t="s">
        <v>50</v>
      </c>
      <c r="Y345" s="13" t="s">
        <v>50</v>
      </c>
      <c r="Z345" s="13" t="s">
        <v>50</v>
      </c>
      <c r="AA345" s="13" t="s">
        <v>50</v>
      </c>
      <c r="AB345" s="13" t="s">
        <v>50</v>
      </c>
      <c r="AC345" s="13" t="s">
        <v>50</v>
      </c>
      <c r="AD345" s="13" t="s">
        <v>50</v>
      </c>
      <c r="AE345" s="13" t="s">
        <v>50</v>
      </c>
      <c r="AF345" s="13" t="s">
        <v>50</v>
      </c>
      <c r="AG345" s="13" t="s">
        <v>50</v>
      </c>
      <c r="AH345" s="13" t="s">
        <v>50</v>
      </c>
      <c r="AI345" s="13" t="s">
        <v>50</v>
      </c>
      <c r="AJ345" s="13" t="s">
        <v>50</v>
      </c>
      <c r="AK345" s="13" t="s">
        <v>50</v>
      </c>
      <c r="AL345" s="13" t="s">
        <v>50</v>
      </c>
      <c r="AM345" s="13" t="s">
        <v>50</v>
      </c>
      <c r="AN345" s="13" t="s">
        <v>50</v>
      </c>
      <c r="AO345" s="13" t="s">
        <v>50</v>
      </c>
      <c r="AP345" s="13" t="s">
        <v>50</v>
      </c>
      <c r="AQ345" s="13" t="s">
        <v>50</v>
      </c>
      <c r="AR345" s="13" t="s">
        <v>50</v>
      </c>
      <c r="AS345" s="13" t="s">
        <v>50</v>
      </c>
      <c r="AT345" s="13" t="s">
        <v>50</v>
      </c>
      <c r="AU345" s="13" t="s">
        <v>50</v>
      </c>
      <c r="AV345" s="13" t="s">
        <v>50</v>
      </c>
      <c r="AW345" s="13" t="s">
        <v>50</v>
      </c>
      <c r="AX345" s="13" t="s">
        <v>50</v>
      </c>
      <c r="AY345" s="13" t="s">
        <v>50</v>
      </c>
      <c r="AZ345" s="13" t="s">
        <v>50</v>
      </c>
      <c r="BA345" s="13" t="s">
        <v>50</v>
      </c>
      <c r="BB345" s="13" t="s">
        <v>50</v>
      </c>
      <c r="BC345" s="13" t="s">
        <v>50</v>
      </c>
      <c r="BD345" s="13" t="s">
        <v>50</v>
      </c>
      <c r="BE345" s="13" t="s">
        <v>50</v>
      </c>
      <c r="BF345" s="13" t="s">
        <v>50</v>
      </c>
      <c r="BG345" s="13" t="s">
        <v>50</v>
      </c>
      <c r="BH345" s="13" t="s">
        <v>50</v>
      </c>
      <c r="BI345" s="13" t="s">
        <v>50</v>
      </c>
      <c r="BJ345" s="13" t="s">
        <v>50</v>
      </c>
      <c r="BK345" s="13" t="s">
        <v>50</v>
      </c>
      <c r="BL345" s="13" t="s">
        <v>50</v>
      </c>
      <c r="BM345" s="13" t="s">
        <v>50</v>
      </c>
      <c r="BN345" s="13" t="s">
        <v>50</v>
      </c>
      <c r="BO345" s="13" t="s">
        <v>50</v>
      </c>
      <c r="BP345" s="13" t="s">
        <v>50</v>
      </c>
      <c r="BQ345" s="13" t="s">
        <v>50</v>
      </c>
      <c r="BR345" s="13" t="s">
        <v>50</v>
      </c>
      <c r="BS345" s="13" t="s">
        <v>50</v>
      </c>
      <c r="BT345" s="13" t="s">
        <v>50</v>
      </c>
      <c r="BU345" s="13" t="s">
        <v>50</v>
      </c>
      <c r="BV345" s="13" t="s">
        <v>50</v>
      </c>
      <c r="BW345" s="13" t="s">
        <v>50</v>
      </c>
      <c r="BX345" s="13" t="s">
        <v>50</v>
      </c>
      <c r="BY345" s="13" t="s">
        <v>50</v>
      </c>
      <c r="BZ345" s="13" t="s">
        <v>50</v>
      </c>
      <c r="CA345" s="13" t="s">
        <v>50</v>
      </c>
      <c r="CB345" s="13" t="s">
        <v>50</v>
      </c>
      <c r="CC345" s="13" t="s">
        <v>50</v>
      </c>
      <c r="CD345" s="13" t="s">
        <v>50</v>
      </c>
      <c r="CE345" s="13" t="s">
        <v>50</v>
      </c>
      <c r="CF345" s="13" t="s">
        <v>50</v>
      </c>
      <c r="CG345" s="13" t="s">
        <v>50</v>
      </c>
      <c r="CH345" s="13" t="s">
        <v>50</v>
      </c>
      <c r="CI345" s="13" t="s">
        <v>50</v>
      </c>
      <c r="CJ345" s="13" t="s">
        <v>50</v>
      </c>
      <c r="CK345" s="13" t="s">
        <v>50</v>
      </c>
      <c r="CL345" s="13" t="s">
        <v>50</v>
      </c>
      <c r="CM345" s="13" t="s">
        <v>50</v>
      </c>
      <c r="CN345" s="13" t="s">
        <v>50</v>
      </c>
      <c r="CO345" s="13" t="s">
        <v>50</v>
      </c>
      <c r="CP345" s="13" t="s">
        <v>50</v>
      </c>
      <c r="CQ345" s="13" t="s">
        <v>50</v>
      </c>
      <c r="CR345" s="13" t="s">
        <v>50</v>
      </c>
      <c r="CS345" s="13" t="s">
        <v>50</v>
      </c>
      <c r="CT345" s="13" t="s">
        <v>50</v>
      </c>
      <c r="CU345" s="13" t="s">
        <v>50</v>
      </c>
      <c r="CV345" s="13" t="s">
        <v>50</v>
      </c>
      <c r="CW345" s="13" t="s">
        <v>4521</v>
      </c>
      <c r="CX345" s="13" t="s">
        <v>4521</v>
      </c>
      <c r="CY345" s="13" t="s">
        <v>50</v>
      </c>
      <c r="CZ345" s="13" t="s">
        <v>50</v>
      </c>
      <c r="DA345" s="13" t="s">
        <v>50</v>
      </c>
      <c r="DB345" s="13" t="s">
        <v>50</v>
      </c>
      <c r="DC345" s="13" t="s">
        <v>50</v>
      </c>
      <c r="DD345" s="13" t="s">
        <v>50</v>
      </c>
      <c r="DE345" s="13" t="s">
        <v>50</v>
      </c>
      <c r="DF345" s="13" t="s">
        <v>50</v>
      </c>
      <c r="DG345" s="13" t="s">
        <v>50</v>
      </c>
      <c r="DH345" s="13" t="s">
        <v>50</v>
      </c>
      <c r="DI345" s="13" t="s">
        <v>50</v>
      </c>
      <c r="DJ345" s="13" t="s">
        <v>50</v>
      </c>
      <c r="DK345" s="13" t="s">
        <v>50</v>
      </c>
      <c r="DL345" s="13" t="s">
        <v>50</v>
      </c>
      <c r="DM345" s="13" t="s">
        <v>50</v>
      </c>
      <c r="DN345" s="13" t="s">
        <v>50</v>
      </c>
      <c r="DO345" s="13" t="s">
        <v>50</v>
      </c>
      <c r="DP345" s="13" t="s">
        <v>50</v>
      </c>
      <c r="DQ345" s="13" t="s">
        <v>50</v>
      </c>
      <c r="DR345" s="13" t="s">
        <v>50</v>
      </c>
      <c r="DS345" s="13" t="s">
        <v>50</v>
      </c>
      <c r="DT345" s="13" t="s">
        <v>50</v>
      </c>
      <c r="DU345" s="13" t="s">
        <v>50</v>
      </c>
      <c r="DV345" s="13" t="s">
        <v>50</v>
      </c>
      <c r="DW345" s="13" t="s">
        <v>50</v>
      </c>
      <c r="DX345" s="13" t="s">
        <v>50</v>
      </c>
      <c r="DY345" s="13" t="s">
        <v>4521</v>
      </c>
      <c r="DZ345" s="13" t="s">
        <v>4521</v>
      </c>
      <c r="EA345" s="13" t="s">
        <v>50</v>
      </c>
      <c r="EB345" s="13" t="s">
        <v>50</v>
      </c>
      <c r="EC345" s="13" t="s">
        <v>50</v>
      </c>
      <c r="ED345" s="13" t="s">
        <v>50</v>
      </c>
      <c r="EE345" s="13" t="s">
        <v>50</v>
      </c>
      <c r="EF345" s="13" t="s">
        <v>50</v>
      </c>
      <c r="EG345" s="13" t="s">
        <v>50</v>
      </c>
      <c r="EH345" s="13" t="s">
        <v>50</v>
      </c>
      <c r="EI345" s="13" t="s">
        <v>50</v>
      </c>
      <c r="EJ345" s="13" t="s">
        <v>50</v>
      </c>
      <c r="EK345" s="13" t="s">
        <v>50</v>
      </c>
      <c r="EL345" s="99"/>
      <c r="EM345" s="99"/>
    </row>
    <row r="346" spans="1:143" s="13" customFormat="1" ht="15" x14ac:dyDescent="0.25">
      <c r="A346" s="30" t="s">
        <v>2663</v>
      </c>
      <c r="B346" s="97" t="s">
        <v>2541</v>
      </c>
      <c r="C346" s="98"/>
      <c r="D346" s="98">
        <v>4</v>
      </c>
      <c r="E346" s="98"/>
      <c r="F346" s="98"/>
      <c r="G346" s="93" t="s">
        <v>1365</v>
      </c>
      <c r="H346" s="14" t="s">
        <v>5</v>
      </c>
      <c r="I346" s="14" t="s">
        <v>577</v>
      </c>
      <c r="J346" s="13" t="s">
        <v>50</v>
      </c>
      <c r="K346" s="13" t="s">
        <v>50</v>
      </c>
      <c r="L346" s="13" t="s">
        <v>50</v>
      </c>
      <c r="M346" s="13" t="s">
        <v>50</v>
      </c>
      <c r="N346" s="13" t="s">
        <v>50</v>
      </c>
      <c r="O346" s="47" t="s">
        <v>50</v>
      </c>
      <c r="P346" s="13" t="s">
        <v>50</v>
      </c>
      <c r="Q346" s="13" t="s">
        <v>50</v>
      </c>
      <c r="R346" s="13" t="s">
        <v>50</v>
      </c>
      <c r="S346" s="13" t="s">
        <v>50</v>
      </c>
      <c r="T346" s="13" t="s">
        <v>50</v>
      </c>
      <c r="U346" s="13" t="s">
        <v>50</v>
      </c>
      <c r="V346" s="13" t="s">
        <v>50</v>
      </c>
      <c r="W346" s="13" t="s">
        <v>50</v>
      </c>
      <c r="X346" s="13" t="s">
        <v>50</v>
      </c>
      <c r="Y346" s="13" t="s">
        <v>50</v>
      </c>
      <c r="Z346" s="13" t="s">
        <v>50</v>
      </c>
      <c r="AA346" s="13" t="s">
        <v>50</v>
      </c>
      <c r="AB346" s="13" t="s">
        <v>50</v>
      </c>
      <c r="AC346" s="13" t="s">
        <v>50</v>
      </c>
      <c r="AD346" s="13" t="s">
        <v>50</v>
      </c>
      <c r="AE346" s="13" t="s">
        <v>50</v>
      </c>
      <c r="AF346" s="13" t="s">
        <v>4521</v>
      </c>
      <c r="AG346" s="13" t="s">
        <v>4521</v>
      </c>
      <c r="AH346" s="13" t="s">
        <v>50</v>
      </c>
      <c r="AI346" s="13" t="s">
        <v>50</v>
      </c>
      <c r="AJ346" s="13" t="s">
        <v>50</v>
      </c>
      <c r="AK346" s="13" t="s">
        <v>50</v>
      </c>
      <c r="AL346" s="13" t="s">
        <v>50</v>
      </c>
      <c r="AM346" s="13" t="s">
        <v>50</v>
      </c>
      <c r="AN346" s="13" t="s">
        <v>50</v>
      </c>
      <c r="AO346" s="13" t="s">
        <v>50</v>
      </c>
      <c r="AP346" s="13" t="s">
        <v>50</v>
      </c>
      <c r="AQ346" s="13" t="s">
        <v>50</v>
      </c>
      <c r="AR346" s="13" t="s">
        <v>50</v>
      </c>
      <c r="AS346" s="13" t="s">
        <v>50</v>
      </c>
      <c r="AT346" s="13" t="s">
        <v>50</v>
      </c>
      <c r="AU346" s="13" t="s">
        <v>50</v>
      </c>
      <c r="AV346" s="13" t="s">
        <v>50</v>
      </c>
      <c r="AW346" s="13" t="s">
        <v>50</v>
      </c>
      <c r="AX346" s="13" t="s">
        <v>50</v>
      </c>
      <c r="AY346" s="13" t="s">
        <v>50</v>
      </c>
      <c r="AZ346" s="13" t="s">
        <v>50</v>
      </c>
      <c r="BA346" s="13" t="s">
        <v>50</v>
      </c>
      <c r="BB346" s="13" t="s">
        <v>50</v>
      </c>
      <c r="BC346" s="13" t="s">
        <v>50</v>
      </c>
      <c r="BD346" s="13" t="s">
        <v>50</v>
      </c>
      <c r="BE346" s="13" t="s">
        <v>50</v>
      </c>
      <c r="BF346" s="13" t="s">
        <v>50</v>
      </c>
      <c r="BG346" s="13" t="s">
        <v>50</v>
      </c>
      <c r="BH346" s="13" t="s">
        <v>50</v>
      </c>
      <c r="BI346" s="13" t="s">
        <v>50</v>
      </c>
      <c r="BJ346" s="13" t="s">
        <v>50</v>
      </c>
      <c r="BK346" s="13" t="s">
        <v>50</v>
      </c>
      <c r="BL346" s="13" t="s">
        <v>50</v>
      </c>
      <c r="BM346" s="13" t="s">
        <v>50</v>
      </c>
      <c r="BN346" s="13" t="s">
        <v>50</v>
      </c>
      <c r="BO346" s="13" t="s">
        <v>50</v>
      </c>
      <c r="BP346" s="13" t="s">
        <v>50</v>
      </c>
      <c r="BQ346" s="13" t="s">
        <v>50</v>
      </c>
      <c r="BR346" s="13" t="s">
        <v>50</v>
      </c>
      <c r="BS346" s="13" t="s">
        <v>50</v>
      </c>
      <c r="BT346" s="13" t="s">
        <v>50</v>
      </c>
      <c r="BU346" s="13" t="s">
        <v>50</v>
      </c>
      <c r="BV346" s="13" t="s">
        <v>50</v>
      </c>
      <c r="BW346" s="13" t="s">
        <v>50</v>
      </c>
      <c r="BX346" s="13" t="s">
        <v>50</v>
      </c>
      <c r="BY346" s="13" t="s">
        <v>50</v>
      </c>
      <c r="BZ346" s="13" t="s">
        <v>50</v>
      </c>
      <c r="CA346" s="13" t="s">
        <v>50</v>
      </c>
      <c r="CB346" s="13" t="s">
        <v>50</v>
      </c>
      <c r="CC346" s="13" t="s">
        <v>50</v>
      </c>
      <c r="CD346" s="13" t="s">
        <v>50</v>
      </c>
      <c r="CE346" s="13" t="s">
        <v>50</v>
      </c>
      <c r="CF346" s="13" t="s">
        <v>50</v>
      </c>
      <c r="CG346" s="13" t="s">
        <v>50</v>
      </c>
      <c r="CH346" s="13" t="s">
        <v>50</v>
      </c>
      <c r="CI346" s="13" t="s">
        <v>50</v>
      </c>
      <c r="CJ346" s="13" t="s">
        <v>50</v>
      </c>
      <c r="CK346" s="13" t="s">
        <v>50</v>
      </c>
      <c r="CL346" s="13" t="s">
        <v>50</v>
      </c>
      <c r="CM346" s="13" t="s">
        <v>50</v>
      </c>
      <c r="CN346" s="13" t="s">
        <v>50</v>
      </c>
      <c r="CO346" s="13" t="s">
        <v>50</v>
      </c>
      <c r="CP346" s="13" t="s">
        <v>50</v>
      </c>
      <c r="CQ346" s="13" t="s">
        <v>50</v>
      </c>
      <c r="CR346" s="13" t="s">
        <v>50</v>
      </c>
      <c r="CS346" s="13" t="s">
        <v>50</v>
      </c>
      <c r="CT346" s="13" t="s">
        <v>50</v>
      </c>
      <c r="CU346" s="13" t="s">
        <v>50</v>
      </c>
      <c r="CV346" s="13" t="s">
        <v>50</v>
      </c>
      <c r="CW346" s="13" t="s">
        <v>50</v>
      </c>
      <c r="CX346" s="13" t="s">
        <v>50</v>
      </c>
      <c r="CY346" s="13" t="s">
        <v>50</v>
      </c>
      <c r="CZ346" s="13" t="s">
        <v>50</v>
      </c>
      <c r="DA346" s="13" t="s">
        <v>50</v>
      </c>
      <c r="DB346" s="13" t="s">
        <v>50</v>
      </c>
      <c r="DC346" s="13" t="s">
        <v>50</v>
      </c>
      <c r="DD346" s="13" t="s">
        <v>50</v>
      </c>
      <c r="DE346" s="13" t="s">
        <v>50</v>
      </c>
      <c r="DF346" s="13" t="s">
        <v>50</v>
      </c>
      <c r="DG346" s="13" t="s">
        <v>50</v>
      </c>
      <c r="DH346" s="13" t="s">
        <v>50</v>
      </c>
      <c r="DI346" s="13" t="s">
        <v>50</v>
      </c>
      <c r="DJ346" s="13" t="s">
        <v>50</v>
      </c>
      <c r="DK346" s="13" t="s">
        <v>50</v>
      </c>
      <c r="DL346" s="13" t="s">
        <v>50</v>
      </c>
      <c r="DM346" s="13" t="s">
        <v>50</v>
      </c>
      <c r="DN346" s="13" t="s">
        <v>50</v>
      </c>
      <c r="DO346" s="13" t="s">
        <v>50</v>
      </c>
      <c r="DP346" s="13" t="s">
        <v>50</v>
      </c>
      <c r="DQ346" s="13" t="s">
        <v>50</v>
      </c>
      <c r="DR346" s="13" t="s">
        <v>50</v>
      </c>
      <c r="DS346" s="13" t="s">
        <v>50</v>
      </c>
      <c r="DT346" s="13" t="s">
        <v>50</v>
      </c>
      <c r="DU346" s="13" t="s">
        <v>50</v>
      </c>
      <c r="DV346" s="13" t="s">
        <v>50</v>
      </c>
      <c r="DW346" s="13" t="s">
        <v>50</v>
      </c>
      <c r="DX346" s="13" t="s">
        <v>50</v>
      </c>
      <c r="DY346" s="13" t="s">
        <v>50</v>
      </c>
      <c r="DZ346" s="13" t="s">
        <v>50</v>
      </c>
      <c r="EA346" s="13" t="s">
        <v>50</v>
      </c>
      <c r="EB346" s="13" t="s">
        <v>50</v>
      </c>
      <c r="EC346" s="13" t="s">
        <v>50</v>
      </c>
      <c r="ED346" s="13" t="s">
        <v>50</v>
      </c>
      <c r="EE346" s="13" t="s">
        <v>50</v>
      </c>
      <c r="EF346" s="13" t="s">
        <v>50</v>
      </c>
      <c r="EG346" s="13" t="s">
        <v>50</v>
      </c>
      <c r="EH346" s="13" t="s">
        <v>50</v>
      </c>
      <c r="EI346" s="13" t="s">
        <v>50</v>
      </c>
      <c r="EJ346" s="13" t="s">
        <v>50</v>
      </c>
      <c r="EK346" s="13" t="s">
        <v>50</v>
      </c>
      <c r="EL346" s="99"/>
      <c r="EM346" s="99"/>
    </row>
    <row r="347" spans="1:143" s="13" customFormat="1" ht="15" x14ac:dyDescent="0.25">
      <c r="A347" s="30" t="s">
        <v>2664</v>
      </c>
      <c r="B347" s="97" t="s">
        <v>2557</v>
      </c>
      <c r="C347" s="98"/>
      <c r="D347" s="98">
        <v>4</v>
      </c>
      <c r="E347" s="98"/>
      <c r="F347" s="98"/>
      <c r="G347" s="93" t="s">
        <v>2561</v>
      </c>
      <c r="H347" s="14" t="s">
        <v>5</v>
      </c>
      <c r="I347" s="14" t="s">
        <v>577</v>
      </c>
      <c r="J347" s="13" t="s">
        <v>50</v>
      </c>
      <c r="K347" s="13" t="s">
        <v>50</v>
      </c>
      <c r="L347" s="13" t="s">
        <v>50</v>
      </c>
      <c r="M347" s="13" t="s">
        <v>50</v>
      </c>
      <c r="N347" s="13" t="s">
        <v>50</v>
      </c>
      <c r="O347" s="47" t="s">
        <v>50</v>
      </c>
      <c r="P347" s="13" t="s">
        <v>50</v>
      </c>
      <c r="Q347" s="13" t="s">
        <v>50</v>
      </c>
      <c r="R347" s="13" t="s">
        <v>50</v>
      </c>
      <c r="S347" s="13" t="s">
        <v>50</v>
      </c>
      <c r="T347" s="13" t="s">
        <v>50</v>
      </c>
      <c r="U347" s="13" t="s">
        <v>50</v>
      </c>
      <c r="V347" s="13" t="s">
        <v>50</v>
      </c>
      <c r="W347" s="13" t="s">
        <v>50</v>
      </c>
      <c r="X347" s="13" t="s">
        <v>50</v>
      </c>
      <c r="Y347" s="13" t="s">
        <v>50</v>
      </c>
      <c r="Z347" s="13" t="s">
        <v>50</v>
      </c>
      <c r="AA347" s="13" t="s">
        <v>50</v>
      </c>
      <c r="AB347" s="13" t="s">
        <v>50</v>
      </c>
      <c r="AC347" s="13" t="s">
        <v>50</v>
      </c>
      <c r="AD347" s="13" t="s">
        <v>50</v>
      </c>
      <c r="AE347" s="13" t="s">
        <v>50</v>
      </c>
      <c r="AF347" s="13" t="s">
        <v>4521</v>
      </c>
      <c r="AG347" s="13" t="s">
        <v>50</v>
      </c>
      <c r="AH347" s="13" t="s">
        <v>50</v>
      </c>
      <c r="AI347" s="13" t="s">
        <v>50</v>
      </c>
      <c r="AJ347" s="13" t="s">
        <v>50</v>
      </c>
      <c r="AK347" s="13" t="s">
        <v>50</v>
      </c>
      <c r="AL347" s="13" t="s">
        <v>50</v>
      </c>
      <c r="AM347" s="13" t="s">
        <v>50</v>
      </c>
      <c r="AN347" s="13" t="s">
        <v>50</v>
      </c>
      <c r="AO347" s="13" t="s">
        <v>50</v>
      </c>
      <c r="AP347" s="13" t="s">
        <v>50</v>
      </c>
      <c r="AQ347" s="13" t="s">
        <v>50</v>
      </c>
      <c r="AR347" s="13" t="s">
        <v>50</v>
      </c>
      <c r="AS347" s="13" t="s">
        <v>50</v>
      </c>
      <c r="AT347" s="13" t="s">
        <v>50</v>
      </c>
      <c r="AU347" s="13" t="s">
        <v>50</v>
      </c>
      <c r="AV347" s="13" t="s">
        <v>50</v>
      </c>
      <c r="AW347" s="13" t="s">
        <v>50</v>
      </c>
      <c r="AX347" s="13" t="s">
        <v>50</v>
      </c>
      <c r="AY347" s="13" t="s">
        <v>50</v>
      </c>
      <c r="AZ347" s="13" t="s">
        <v>50</v>
      </c>
      <c r="BA347" s="13" t="s">
        <v>50</v>
      </c>
      <c r="BB347" s="13" t="s">
        <v>50</v>
      </c>
      <c r="BC347" s="13" t="s">
        <v>50</v>
      </c>
      <c r="BD347" s="13" t="s">
        <v>50</v>
      </c>
      <c r="BE347" s="13" t="s">
        <v>50</v>
      </c>
      <c r="BF347" s="13" t="s">
        <v>50</v>
      </c>
      <c r="BG347" s="13" t="s">
        <v>50</v>
      </c>
      <c r="BH347" s="13" t="s">
        <v>50</v>
      </c>
      <c r="BI347" s="13" t="s">
        <v>50</v>
      </c>
      <c r="BJ347" s="13" t="s">
        <v>50</v>
      </c>
      <c r="BK347" s="13" t="s">
        <v>50</v>
      </c>
      <c r="BL347" s="13" t="s">
        <v>50</v>
      </c>
      <c r="BM347" s="13" t="s">
        <v>50</v>
      </c>
      <c r="BN347" s="13" t="s">
        <v>50</v>
      </c>
      <c r="BO347" s="13" t="s">
        <v>50</v>
      </c>
      <c r="BP347" s="13" t="s">
        <v>50</v>
      </c>
      <c r="BQ347" s="13" t="s">
        <v>50</v>
      </c>
      <c r="BR347" s="13" t="s">
        <v>50</v>
      </c>
      <c r="BS347" s="13" t="s">
        <v>50</v>
      </c>
      <c r="BT347" s="13" t="s">
        <v>50</v>
      </c>
      <c r="BU347" s="13" t="s">
        <v>50</v>
      </c>
      <c r="BV347" s="13" t="s">
        <v>50</v>
      </c>
      <c r="BW347" s="13" t="s">
        <v>50</v>
      </c>
      <c r="BX347" s="13" t="s">
        <v>50</v>
      </c>
      <c r="BY347" s="13" t="s">
        <v>50</v>
      </c>
      <c r="BZ347" s="13" t="s">
        <v>50</v>
      </c>
      <c r="CA347" s="13" t="s">
        <v>50</v>
      </c>
      <c r="CB347" s="13" t="s">
        <v>50</v>
      </c>
      <c r="CC347" s="13" t="s">
        <v>50</v>
      </c>
      <c r="CD347" s="13" t="s">
        <v>50</v>
      </c>
      <c r="CE347" s="13" t="s">
        <v>50</v>
      </c>
      <c r="CF347" s="13" t="s">
        <v>50</v>
      </c>
      <c r="CG347" s="13" t="s">
        <v>50</v>
      </c>
      <c r="CH347" s="13" t="s">
        <v>50</v>
      </c>
      <c r="CI347" s="13" t="s">
        <v>50</v>
      </c>
      <c r="CJ347" s="13" t="s">
        <v>50</v>
      </c>
      <c r="CK347" s="13" t="s">
        <v>50</v>
      </c>
      <c r="CL347" s="13" t="s">
        <v>50</v>
      </c>
      <c r="CM347" s="13" t="s">
        <v>50</v>
      </c>
      <c r="CN347" s="13" t="s">
        <v>50</v>
      </c>
      <c r="CO347" s="13" t="s">
        <v>50</v>
      </c>
      <c r="CP347" s="13" t="s">
        <v>50</v>
      </c>
      <c r="CQ347" s="13" t="s">
        <v>50</v>
      </c>
      <c r="CR347" s="13" t="s">
        <v>50</v>
      </c>
      <c r="CS347" s="13" t="s">
        <v>50</v>
      </c>
      <c r="CT347" s="13" t="s">
        <v>50</v>
      </c>
      <c r="CU347" s="13" t="s">
        <v>50</v>
      </c>
      <c r="CV347" s="13" t="s">
        <v>50</v>
      </c>
      <c r="CW347" s="13" t="s">
        <v>50</v>
      </c>
      <c r="CX347" s="13" t="s">
        <v>50</v>
      </c>
      <c r="CY347" s="13" t="s">
        <v>50</v>
      </c>
      <c r="CZ347" s="13" t="s">
        <v>50</v>
      </c>
      <c r="DA347" s="13" t="s">
        <v>50</v>
      </c>
      <c r="DB347" s="13" t="s">
        <v>50</v>
      </c>
      <c r="DC347" s="13" t="s">
        <v>50</v>
      </c>
      <c r="DD347" s="13" t="s">
        <v>50</v>
      </c>
      <c r="DE347" s="13" t="s">
        <v>50</v>
      </c>
      <c r="DF347" s="13" t="s">
        <v>50</v>
      </c>
      <c r="DG347" s="13" t="s">
        <v>50</v>
      </c>
      <c r="DH347" s="13" t="s">
        <v>50</v>
      </c>
      <c r="DI347" s="13" t="s">
        <v>50</v>
      </c>
      <c r="DJ347" s="13" t="s">
        <v>50</v>
      </c>
      <c r="DK347" s="13" t="s">
        <v>4521</v>
      </c>
      <c r="DL347" s="13" t="s">
        <v>50</v>
      </c>
      <c r="DM347" s="13" t="s">
        <v>50</v>
      </c>
      <c r="DN347" s="13" t="s">
        <v>50</v>
      </c>
      <c r="DO347" s="13" t="s">
        <v>50</v>
      </c>
      <c r="DP347" s="13" t="s">
        <v>50</v>
      </c>
      <c r="DQ347" s="13" t="s">
        <v>50</v>
      </c>
      <c r="DR347" s="13" t="s">
        <v>50</v>
      </c>
      <c r="DS347" s="13" t="s">
        <v>50</v>
      </c>
      <c r="DT347" s="13" t="s">
        <v>50</v>
      </c>
      <c r="DU347" s="13" t="s">
        <v>50</v>
      </c>
      <c r="DV347" s="13" t="s">
        <v>50</v>
      </c>
      <c r="DW347" s="13" t="s">
        <v>50</v>
      </c>
      <c r="DX347" s="13" t="s">
        <v>50</v>
      </c>
      <c r="DY347" s="13" t="s">
        <v>50</v>
      </c>
      <c r="DZ347" s="13" t="s">
        <v>50</v>
      </c>
      <c r="EA347" s="13" t="s">
        <v>50</v>
      </c>
      <c r="EB347" s="13" t="s">
        <v>50</v>
      </c>
      <c r="EC347" s="13" t="s">
        <v>50</v>
      </c>
      <c r="ED347" s="13" t="s">
        <v>50</v>
      </c>
      <c r="EE347" s="13" t="s">
        <v>50</v>
      </c>
      <c r="EF347" s="13" t="s">
        <v>50</v>
      </c>
      <c r="EG347" s="13" t="s">
        <v>50</v>
      </c>
      <c r="EH347" s="13" t="s">
        <v>50</v>
      </c>
      <c r="EI347" s="13" t="s">
        <v>50</v>
      </c>
      <c r="EJ347" s="13" t="s">
        <v>50</v>
      </c>
      <c r="EK347" s="13" t="s">
        <v>50</v>
      </c>
      <c r="EL347" s="99"/>
      <c r="EM347" s="99"/>
    </row>
    <row r="348" spans="1:143" s="13" customFormat="1" ht="15" x14ac:dyDescent="0.25">
      <c r="A348" s="30" t="s">
        <v>2665</v>
      </c>
      <c r="B348" s="97" t="s">
        <v>2558</v>
      </c>
      <c r="C348" s="98"/>
      <c r="D348" s="98">
        <v>4</v>
      </c>
      <c r="E348" s="98"/>
      <c r="F348" s="98"/>
      <c r="G348" s="93" t="s">
        <v>2562</v>
      </c>
      <c r="H348" s="14" t="s">
        <v>5</v>
      </c>
      <c r="I348" s="14" t="s">
        <v>577</v>
      </c>
      <c r="J348" s="13" t="s">
        <v>50</v>
      </c>
      <c r="K348" s="13" t="s">
        <v>50</v>
      </c>
      <c r="L348" s="13" t="s">
        <v>50</v>
      </c>
      <c r="M348" s="13" t="s">
        <v>50</v>
      </c>
      <c r="N348" s="13" t="s">
        <v>50</v>
      </c>
      <c r="O348" s="47" t="s">
        <v>50</v>
      </c>
      <c r="P348" s="13" t="s">
        <v>50</v>
      </c>
      <c r="Q348" s="13" t="s">
        <v>50</v>
      </c>
      <c r="R348" s="13" t="s">
        <v>50</v>
      </c>
      <c r="S348" s="13" t="s">
        <v>50</v>
      </c>
      <c r="T348" s="13" t="s">
        <v>50</v>
      </c>
      <c r="U348" s="13" t="s">
        <v>50</v>
      </c>
      <c r="V348" s="13" t="s">
        <v>50</v>
      </c>
      <c r="W348" s="13" t="s">
        <v>50</v>
      </c>
      <c r="X348" s="13" t="s">
        <v>50</v>
      </c>
      <c r="Y348" s="13" t="s">
        <v>50</v>
      </c>
      <c r="Z348" s="13" t="s">
        <v>50</v>
      </c>
      <c r="AA348" s="13" t="s">
        <v>50</v>
      </c>
      <c r="AB348" s="13" t="s">
        <v>50</v>
      </c>
      <c r="AC348" s="13" t="s">
        <v>50</v>
      </c>
      <c r="AD348" s="13" t="s">
        <v>50</v>
      </c>
      <c r="AE348" s="13" t="s">
        <v>50</v>
      </c>
      <c r="AF348" s="13" t="s">
        <v>4521</v>
      </c>
      <c r="AG348" s="13" t="s">
        <v>4521</v>
      </c>
      <c r="AH348" s="13" t="s">
        <v>50</v>
      </c>
      <c r="AI348" s="13" t="s">
        <v>50</v>
      </c>
      <c r="AJ348" s="13" t="s">
        <v>50</v>
      </c>
      <c r="AK348" s="13" t="s">
        <v>50</v>
      </c>
      <c r="AL348" s="13" t="s">
        <v>50</v>
      </c>
      <c r="AM348" s="13" t="s">
        <v>50</v>
      </c>
      <c r="AN348" s="13" t="s">
        <v>50</v>
      </c>
      <c r="AO348" s="13" t="s">
        <v>50</v>
      </c>
      <c r="AP348" s="13" t="s">
        <v>50</v>
      </c>
      <c r="AQ348" s="13" t="s">
        <v>50</v>
      </c>
      <c r="AR348" s="13" t="s">
        <v>50</v>
      </c>
      <c r="AS348" s="13" t="s">
        <v>50</v>
      </c>
      <c r="AT348" s="13" t="s">
        <v>4521</v>
      </c>
      <c r="AU348" s="13" t="s">
        <v>50</v>
      </c>
      <c r="AV348" s="13" t="s">
        <v>50</v>
      </c>
      <c r="AW348" s="13" t="s">
        <v>50</v>
      </c>
      <c r="AX348" s="13" t="s">
        <v>50</v>
      </c>
      <c r="AY348" s="13" t="s">
        <v>50</v>
      </c>
      <c r="AZ348" s="13" t="s">
        <v>50</v>
      </c>
      <c r="BA348" s="13" t="s">
        <v>50</v>
      </c>
      <c r="BB348" s="13" t="s">
        <v>50</v>
      </c>
      <c r="BC348" s="13" t="s">
        <v>50</v>
      </c>
      <c r="BD348" s="13" t="s">
        <v>50</v>
      </c>
      <c r="BE348" s="13" t="s">
        <v>50</v>
      </c>
      <c r="BF348" s="13" t="s">
        <v>50</v>
      </c>
      <c r="BG348" s="13" t="s">
        <v>50</v>
      </c>
      <c r="BH348" s="13" t="s">
        <v>50</v>
      </c>
      <c r="BI348" s="13" t="s">
        <v>50</v>
      </c>
      <c r="BJ348" s="13" t="s">
        <v>50</v>
      </c>
      <c r="BK348" s="13" t="s">
        <v>50</v>
      </c>
      <c r="BL348" s="13" t="s">
        <v>50</v>
      </c>
      <c r="BM348" s="13" t="s">
        <v>50</v>
      </c>
      <c r="BN348" s="13" t="s">
        <v>50</v>
      </c>
      <c r="BO348" s="13" t="s">
        <v>50</v>
      </c>
      <c r="BP348" s="13" t="s">
        <v>50</v>
      </c>
      <c r="BQ348" s="13" t="s">
        <v>50</v>
      </c>
      <c r="BR348" s="13" t="s">
        <v>50</v>
      </c>
      <c r="BS348" s="13" t="s">
        <v>50</v>
      </c>
      <c r="BT348" s="13" t="s">
        <v>50</v>
      </c>
      <c r="BU348" s="13" t="s">
        <v>4521</v>
      </c>
      <c r="BV348" s="13" t="s">
        <v>50</v>
      </c>
      <c r="BW348" s="13" t="s">
        <v>50</v>
      </c>
      <c r="BX348" s="13" t="s">
        <v>50</v>
      </c>
      <c r="BY348" s="13" t="s">
        <v>50</v>
      </c>
      <c r="BZ348" s="13" t="s">
        <v>50</v>
      </c>
      <c r="CA348" s="13" t="s">
        <v>50</v>
      </c>
      <c r="CB348" s="13" t="s">
        <v>50</v>
      </c>
      <c r="CC348" s="13" t="s">
        <v>50</v>
      </c>
      <c r="CD348" s="13" t="s">
        <v>50</v>
      </c>
      <c r="CE348" s="13" t="s">
        <v>50</v>
      </c>
      <c r="CF348" s="13" t="s">
        <v>50</v>
      </c>
      <c r="CG348" s="13" t="s">
        <v>50</v>
      </c>
      <c r="CH348" s="13" t="s">
        <v>50</v>
      </c>
      <c r="CI348" s="13" t="s">
        <v>50</v>
      </c>
      <c r="CJ348" s="13" t="s">
        <v>50</v>
      </c>
      <c r="CK348" s="13" t="s">
        <v>50</v>
      </c>
      <c r="CL348" s="13" t="s">
        <v>50</v>
      </c>
      <c r="CM348" s="13" t="s">
        <v>50</v>
      </c>
      <c r="CN348" s="13" t="s">
        <v>4521</v>
      </c>
      <c r="CO348" s="13" t="s">
        <v>50</v>
      </c>
      <c r="CP348" s="13" t="s">
        <v>50</v>
      </c>
      <c r="CQ348" s="13" t="s">
        <v>50</v>
      </c>
      <c r="CR348" s="13" t="s">
        <v>50</v>
      </c>
      <c r="CS348" s="13" t="s">
        <v>50</v>
      </c>
      <c r="CT348" s="13" t="s">
        <v>50</v>
      </c>
      <c r="CU348" s="13" t="s">
        <v>50</v>
      </c>
      <c r="CV348" s="13" t="s">
        <v>50</v>
      </c>
      <c r="CW348" s="13" t="s">
        <v>4521</v>
      </c>
      <c r="CX348" s="13" t="s">
        <v>4521</v>
      </c>
      <c r="CY348" s="13" t="s">
        <v>4521</v>
      </c>
      <c r="CZ348" s="13" t="s">
        <v>4521</v>
      </c>
      <c r="DA348" s="13" t="s">
        <v>50</v>
      </c>
      <c r="DB348" s="13" t="s">
        <v>50</v>
      </c>
      <c r="DC348" s="13" t="s">
        <v>50</v>
      </c>
      <c r="DD348" s="13" t="s">
        <v>50</v>
      </c>
      <c r="DE348" s="13" t="s">
        <v>50</v>
      </c>
      <c r="DF348" s="13" t="s">
        <v>50</v>
      </c>
      <c r="DG348" s="13" t="s">
        <v>50</v>
      </c>
      <c r="DH348" s="13" t="s">
        <v>4521</v>
      </c>
      <c r="DI348" s="13" t="s">
        <v>50</v>
      </c>
      <c r="DJ348" s="13" t="s">
        <v>50</v>
      </c>
      <c r="DK348" s="13" t="s">
        <v>50</v>
      </c>
      <c r="DL348" s="13" t="s">
        <v>50</v>
      </c>
      <c r="DM348" s="13" t="s">
        <v>50</v>
      </c>
      <c r="DO348" s="13" t="s">
        <v>50</v>
      </c>
      <c r="DP348" s="13" t="s">
        <v>4522</v>
      </c>
      <c r="DQ348" s="13" t="s">
        <v>50</v>
      </c>
      <c r="DR348" s="13" t="s">
        <v>50</v>
      </c>
      <c r="DS348" s="13" t="s">
        <v>50</v>
      </c>
      <c r="DT348" s="13" t="s">
        <v>50</v>
      </c>
      <c r="DU348" s="13" t="s">
        <v>50</v>
      </c>
      <c r="DV348" s="13" t="s">
        <v>50</v>
      </c>
      <c r="DW348" s="13" t="s">
        <v>50</v>
      </c>
      <c r="DX348" s="13" t="s">
        <v>50</v>
      </c>
      <c r="DY348" s="13" t="s">
        <v>4521</v>
      </c>
      <c r="DZ348" s="13" t="s">
        <v>4228</v>
      </c>
      <c r="EA348" s="13" t="s">
        <v>50</v>
      </c>
      <c r="EB348" s="13" t="s">
        <v>50</v>
      </c>
      <c r="EC348" s="13" t="s">
        <v>50</v>
      </c>
      <c r="ED348" s="13" t="s">
        <v>50</v>
      </c>
      <c r="EE348" s="13" t="s">
        <v>50</v>
      </c>
      <c r="EF348" s="13" t="s">
        <v>4521</v>
      </c>
      <c r="EG348" s="13" t="s">
        <v>4521</v>
      </c>
      <c r="EH348" s="13" t="s">
        <v>50</v>
      </c>
      <c r="EI348" s="13" t="s">
        <v>50</v>
      </c>
      <c r="EJ348" s="13" t="s">
        <v>50</v>
      </c>
      <c r="EK348" s="13" t="s">
        <v>50</v>
      </c>
      <c r="EL348" s="99"/>
      <c r="EM348" s="99"/>
    </row>
    <row r="349" spans="1:143" s="13" customFormat="1" ht="15" x14ac:dyDescent="0.25">
      <c r="A349" s="30" t="s">
        <v>2666</v>
      </c>
      <c r="B349" s="97" t="s">
        <v>2559</v>
      </c>
      <c r="C349" s="98"/>
      <c r="D349" s="98">
        <v>4</v>
      </c>
      <c r="E349" s="98"/>
      <c r="F349" s="98"/>
      <c r="G349" s="93" t="s">
        <v>2563</v>
      </c>
      <c r="H349" s="14" t="s">
        <v>5</v>
      </c>
      <c r="I349" s="14" t="s">
        <v>577</v>
      </c>
      <c r="J349" s="13" t="s">
        <v>50</v>
      </c>
      <c r="K349" s="13" t="s">
        <v>50</v>
      </c>
      <c r="L349" s="13" t="s">
        <v>50</v>
      </c>
      <c r="M349" s="13" t="s">
        <v>50</v>
      </c>
      <c r="N349" s="13" t="s">
        <v>50</v>
      </c>
      <c r="O349" s="47" t="s">
        <v>50</v>
      </c>
      <c r="P349" s="13" t="s">
        <v>50</v>
      </c>
      <c r="Q349" s="13" t="s">
        <v>50</v>
      </c>
      <c r="R349" s="13" t="s">
        <v>50</v>
      </c>
      <c r="S349" s="13" t="s">
        <v>50</v>
      </c>
      <c r="T349" s="13" t="s">
        <v>50</v>
      </c>
      <c r="U349" s="13" t="s">
        <v>50</v>
      </c>
      <c r="V349" s="13" t="s">
        <v>50</v>
      </c>
      <c r="W349" s="13" t="s">
        <v>50</v>
      </c>
      <c r="X349" s="13" t="s">
        <v>50</v>
      </c>
      <c r="Y349" s="13" t="s">
        <v>4521</v>
      </c>
      <c r="Z349" s="13" t="s">
        <v>50</v>
      </c>
      <c r="AA349" s="13" t="s">
        <v>4521</v>
      </c>
      <c r="AB349" s="13" t="s">
        <v>4521</v>
      </c>
      <c r="AC349" s="13" t="s">
        <v>50</v>
      </c>
      <c r="AD349" s="13" t="s">
        <v>50</v>
      </c>
      <c r="AE349" s="13" t="s">
        <v>50</v>
      </c>
      <c r="AF349" s="13" t="s">
        <v>4521</v>
      </c>
      <c r="AG349" s="13" t="s">
        <v>4521</v>
      </c>
      <c r="AH349" s="13" t="s">
        <v>50</v>
      </c>
      <c r="AI349" s="13" t="s">
        <v>50</v>
      </c>
      <c r="AJ349" s="13" t="s">
        <v>50</v>
      </c>
      <c r="AK349" s="13" t="s">
        <v>50</v>
      </c>
      <c r="AL349" s="13" t="s">
        <v>50</v>
      </c>
      <c r="AM349" s="13" t="s">
        <v>50</v>
      </c>
      <c r="AN349" s="13" t="s">
        <v>50</v>
      </c>
      <c r="AO349" s="13" t="s">
        <v>50</v>
      </c>
      <c r="AP349" s="13" t="s">
        <v>50</v>
      </c>
      <c r="AQ349" s="13" t="s">
        <v>50</v>
      </c>
      <c r="AR349" s="13" t="s">
        <v>50</v>
      </c>
      <c r="AS349" s="13" t="s">
        <v>50</v>
      </c>
      <c r="AT349" s="13" t="s">
        <v>4521</v>
      </c>
      <c r="AU349" s="13" t="s">
        <v>50</v>
      </c>
      <c r="AV349" s="13" t="s">
        <v>50</v>
      </c>
      <c r="AW349" s="13" t="s">
        <v>50</v>
      </c>
      <c r="AX349" s="13" t="s">
        <v>50</v>
      </c>
      <c r="AY349" s="13" t="s">
        <v>50</v>
      </c>
      <c r="AZ349" s="13" t="s">
        <v>50</v>
      </c>
      <c r="BA349" s="13" t="s">
        <v>50</v>
      </c>
      <c r="BB349" s="13" t="s">
        <v>50</v>
      </c>
      <c r="BC349" s="13" t="s">
        <v>50</v>
      </c>
      <c r="BD349" s="13" t="s">
        <v>50</v>
      </c>
      <c r="BE349" s="13" t="s">
        <v>50</v>
      </c>
      <c r="BF349" s="13" t="s">
        <v>50</v>
      </c>
      <c r="BG349" s="13" t="s">
        <v>50</v>
      </c>
      <c r="BH349" s="13" t="s">
        <v>50</v>
      </c>
      <c r="BI349" s="13" t="s">
        <v>50</v>
      </c>
      <c r="BJ349" s="13" t="s">
        <v>50</v>
      </c>
      <c r="BK349" s="13" t="s">
        <v>50</v>
      </c>
      <c r="BL349" s="13" t="s">
        <v>50</v>
      </c>
      <c r="BM349" s="13" t="s">
        <v>50</v>
      </c>
      <c r="BN349" s="13" t="s">
        <v>50</v>
      </c>
      <c r="BO349" s="13" t="s">
        <v>50</v>
      </c>
      <c r="BP349" s="13" t="s">
        <v>50</v>
      </c>
      <c r="BQ349" s="13" t="s">
        <v>50</v>
      </c>
      <c r="BR349" s="13" t="s">
        <v>50</v>
      </c>
      <c r="BS349" s="13" t="s">
        <v>50</v>
      </c>
      <c r="BT349" s="13" t="s">
        <v>50</v>
      </c>
      <c r="BU349" s="13" t="s">
        <v>4521</v>
      </c>
      <c r="BV349" s="13" t="s">
        <v>50</v>
      </c>
      <c r="BW349" s="13" t="s">
        <v>50</v>
      </c>
      <c r="BX349" s="13" t="s">
        <v>50</v>
      </c>
      <c r="BY349" s="13" t="s">
        <v>50</v>
      </c>
      <c r="BZ349" s="13" t="s">
        <v>50</v>
      </c>
      <c r="CA349" s="13" t="s">
        <v>50</v>
      </c>
      <c r="CB349" s="13" t="s">
        <v>50</v>
      </c>
      <c r="CC349" s="13" t="s">
        <v>50</v>
      </c>
      <c r="CD349" s="13" t="s">
        <v>50</v>
      </c>
      <c r="CE349" s="13" t="s">
        <v>50</v>
      </c>
      <c r="CF349" s="13" t="s">
        <v>50</v>
      </c>
      <c r="CG349" s="13" t="s">
        <v>50</v>
      </c>
      <c r="CH349" s="13" t="s">
        <v>50</v>
      </c>
      <c r="CI349" s="13" t="s">
        <v>50</v>
      </c>
      <c r="CJ349" s="13" t="s">
        <v>50</v>
      </c>
      <c r="CK349" s="13" t="s">
        <v>50</v>
      </c>
      <c r="CL349" s="13" t="s">
        <v>50</v>
      </c>
      <c r="CM349" s="13" t="s">
        <v>50</v>
      </c>
      <c r="CN349" s="13" t="s">
        <v>4521</v>
      </c>
      <c r="CO349" s="13" t="s">
        <v>50</v>
      </c>
      <c r="CP349" s="13" t="s">
        <v>50</v>
      </c>
      <c r="CQ349" s="13" t="s">
        <v>50</v>
      </c>
      <c r="CR349" s="13" t="s">
        <v>50</v>
      </c>
      <c r="CS349" s="13" t="s">
        <v>50</v>
      </c>
      <c r="CT349" s="13" t="s">
        <v>50</v>
      </c>
      <c r="CU349" s="13" t="s">
        <v>50</v>
      </c>
      <c r="CV349" s="13" t="s">
        <v>50</v>
      </c>
      <c r="CW349" s="13" t="s">
        <v>4521</v>
      </c>
      <c r="CX349" s="13" t="s">
        <v>4521</v>
      </c>
      <c r="CY349" s="13" t="s">
        <v>4521</v>
      </c>
      <c r="CZ349" s="13" t="s">
        <v>4521</v>
      </c>
      <c r="DA349" s="13" t="s">
        <v>50</v>
      </c>
      <c r="DB349" s="13" t="s">
        <v>50</v>
      </c>
      <c r="DC349" s="13" t="s">
        <v>50</v>
      </c>
      <c r="DD349" s="13" t="s">
        <v>50</v>
      </c>
      <c r="DE349" s="13" t="s">
        <v>50</v>
      </c>
      <c r="DF349" s="13" t="s">
        <v>50</v>
      </c>
      <c r="DG349" s="13" t="s">
        <v>50</v>
      </c>
      <c r="DH349" s="13" t="s">
        <v>4521</v>
      </c>
      <c r="DI349" s="13" t="s">
        <v>50</v>
      </c>
      <c r="DJ349" s="13" t="s">
        <v>50</v>
      </c>
      <c r="DK349" s="12" t="s">
        <v>4521</v>
      </c>
      <c r="DL349" s="13" t="s">
        <v>50</v>
      </c>
      <c r="DM349" s="13" t="s">
        <v>50</v>
      </c>
      <c r="DN349" s="13" t="s">
        <v>50</v>
      </c>
      <c r="DO349" s="13" t="s">
        <v>50</v>
      </c>
      <c r="DP349" s="13" t="s">
        <v>4522</v>
      </c>
      <c r="DQ349" s="13" t="s">
        <v>50</v>
      </c>
      <c r="DR349" s="13" t="s">
        <v>50</v>
      </c>
      <c r="DS349" s="13" t="s">
        <v>50</v>
      </c>
      <c r="DT349" s="13" t="s">
        <v>50</v>
      </c>
      <c r="DU349" s="13" t="s">
        <v>50</v>
      </c>
      <c r="DV349" s="13" t="s">
        <v>50</v>
      </c>
      <c r="DW349" s="13" t="s">
        <v>50</v>
      </c>
      <c r="DX349" s="13" t="s">
        <v>50</v>
      </c>
      <c r="DY349" s="13" t="s">
        <v>4521</v>
      </c>
      <c r="DZ349" s="13" t="s">
        <v>4521</v>
      </c>
      <c r="EA349" s="13" t="s">
        <v>50</v>
      </c>
      <c r="EB349" s="13" t="s">
        <v>50</v>
      </c>
      <c r="EC349" s="13" t="s">
        <v>50</v>
      </c>
      <c r="ED349" s="13" t="s">
        <v>50</v>
      </c>
      <c r="EE349" s="13" t="s">
        <v>50</v>
      </c>
      <c r="EF349" s="13" t="s">
        <v>4521</v>
      </c>
      <c r="EG349" s="13" t="s">
        <v>4521</v>
      </c>
      <c r="EH349" s="13" t="s">
        <v>50</v>
      </c>
      <c r="EI349" s="13" t="s">
        <v>50</v>
      </c>
      <c r="EJ349" s="13" t="s">
        <v>50</v>
      </c>
      <c r="EK349" s="13" t="s">
        <v>50</v>
      </c>
      <c r="EL349" s="99"/>
      <c r="EM349" s="99"/>
    </row>
    <row r="350" spans="1:143" s="13" customFormat="1" ht="15" x14ac:dyDescent="0.25">
      <c r="A350" s="30" t="s">
        <v>2667</v>
      </c>
      <c r="B350" s="97" t="s">
        <v>2560</v>
      </c>
      <c r="C350" s="98"/>
      <c r="D350" s="98">
        <v>4</v>
      </c>
      <c r="E350" s="98"/>
      <c r="F350" s="98"/>
      <c r="G350" s="93" t="s">
        <v>4223</v>
      </c>
      <c r="H350" s="14" t="s">
        <v>5</v>
      </c>
      <c r="I350" s="14" t="s">
        <v>577</v>
      </c>
      <c r="J350" s="13" t="s">
        <v>50</v>
      </c>
      <c r="K350" s="13" t="s">
        <v>50</v>
      </c>
      <c r="L350" s="13" t="s">
        <v>50</v>
      </c>
      <c r="M350" s="13" t="s">
        <v>50</v>
      </c>
      <c r="N350" s="13" t="s">
        <v>50</v>
      </c>
      <c r="O350" s="47" t="s">
        <v>50</v>
      </c>
      <c r="P350" s="13" t="s">
        <v>50</v>
      </c>
      <c r="Q350" s="13" t="s">
        <v>50</v>
      </c>
      <c r="R350" s="13" t="s">
        <v>50</v>
      </c>
      <c r="S350" s="13" t="s">
        <v>50</v>
      </c>
      <c r="T350" s="13" t="s">
        <v>50</v>
      </c>
      <c r="U350" s="13" t="s">
        <v>50</v>
      </c>
      <c r="V350" s="13" t="s">
        <v>50</v>
      </c>
      <c r="W350" s="13" t="s">
        <v>50</v>
      </c>
      <c r="X350" s="13" t="s">
        <v>50</v>
      </c>
      <c r="Y350" s="13" t="s">
        <v>4521</v>
      </c>
      <c r="Z350" s="13" t="s">
        <v>50</v>
      </c>
      <c r="AA350" s="13" t="s">
        <v>4521</v>
      </c>
      <c r="AB350" s="13" t="s">
        <v>4521</v>
      </c>
      <c r="AC350" s="13" t="s">
        <v>50</v>
      </c>
      <c r="AD350" s="13" t="s">
        <v>50</v>
      </c>
      <c r="AE350" s="13" t="s">
        <v>50</v>
      </c>
      <c r="AF350" s="13" t="s">
        <v>4521</v>
      </c>
      <c r="AG350" s="13" t="s">
        <v>4521</v>
      </c>
      <c r="AH350" s="13" t="s">
        <v>50</v>
      </c>
      <c r="AI350" s="13" t="s">
        <v>50</v>
      </c>
      <c r="AJ350" s="13" t="s">
        <v>50</v>
      </c>
      <c r="AK350" s="13" t="s">
        <v>50</v>
      </c>
      <c r="AL350" s="13" t="s">
        <v>50</v>
      </c>
      <c r="AM350" s="13" t="s">
        <v>50</v>
      </c>
      <c r="AN350" s="13" t="s">
        <v>50</v>
      </c>
      <c r="AO350" s="13" t="s">
        <v>50</v>
      </c>
      <c r="AP350" s="13" t="s">
        <v>50</v>
      </c>
      <c r="AQ350" s="13" t="s">
        <v>50</v>
      </c>
      <c r="AR350" s="13" t="s">
        <v>50</v>
      </c>
      <c r="AS350" s="13" t="s">
        <v>50</v>
      </c>
      <c r="AT350" s="13" t="s">
        <v>4521</v>
      </c>
      <c r="AU350" s="13" t="s">
        <v>50</v>
      </c>
      <c r="AV350" s="13" t="s">
        <v>50</v>
      </c>
      <c r="AW350" s="13" t="s">
        <v>50</v>
      </c>
      <c r="AX350" s="13" t="s">
        <v>50</v>
      </c>
      <c r="AY350" s="13" t="s">
        <v>50</v>
      </c>
      <c r="AZ350" s="13" t="s">
        <v>50</v>
      </c>
      <c r="BA350" s="13" t="s">
        <v>50</v>
      </c>
      <c r="BB350" s="13" t="s">
        <v>50</v>
      </c>
      <c r="BC350" s="13" t="s">
        <v>50</v>
      </c>
      <c r="BD350" s="13" t="s">
        <v>50</v>
      </c>
      <c r="BE350" s="13" t="s">
        <v>50</v>
      </c>
      <c r="BF350" s="13" t="s">
        <v>50</v>
      </c>
      <c r="BG350" s="13" t="s">
        <v>50</v>
      </c>
      <c r="BH350" s="13" t="s">
        <v>50</v>
      </c>
      <c r="BI350" s="13" t="s">
        <v>50</v>
      </c>
      <c r="BJ350" s="13" t="s">
        <v>50</v>
      </c>
      <c r="BK350" s="13" t="s">
        <v>50</v>
      </c>
      <c r="BL350" s="13" t="s">
        <v>50</v>
      </c>
      <c r="BM350" s="13" t="s">
        <v>50</v>
      </c>
      <c r="BN350" s="13" t="s">
        <v>50</v>
      </c>
      <c r="BO350" s="13" t="s">
        <v>50</v>
      </c>
      <c r="BP350" s="13" t="s">
        <v>50</v>
      </c>
      <c r="BQ350" s="13" t="s">
        <v>50</v>
      </c>
      <c r="BR350" s="13" t="s">
        <v>50</v>
      </c>
      <c r="BS350" s="13" t="s">
        <v>50</v>
      </c>
      <c r="BT350" s="13" t="s">
        <v>50</v>
      </c>
      <c r="BU350" s="13" t="s">
        <v>4521</v>
      </c>
      <c r="BV350" s="13" t="s">
        <v>50</v>
      </c>
      <c r="BW350" s="13" t="s">
        <v>50</v>
      </c>
      <c r="BX350" s="13" t="s">
        <v>50</v>
      </c>
      <c r="BY350" s="13" t="s">
        <v>50</v>
      </c>
      <c r="BZ350" s="13" t="s">
        <v>50</v>
      </c>
      <c r="CA350" s="13" t="s">
        <v>50</v>
      </c>
      <c r="CB350" s="13" t="s">
        <v>50</v>
      </c>
      <c r="CC350" s="13" t="s">
        <v>50</v>
      </c>
      <c r="CD350" s="13" t="s">
        <v>50</v>
      </c>
      <c r="CE350" s="13" t="s">
        <v>50</v>
      </c>
      <c r="CF350" s="13" t="s">
        <v>50</v>
      </c>
      <c r="CG350" s="13" t="s">
        <v>50</v>
      </c>
      <c r="CH350" s="13" t="s">
        <v>50</v>
      </c>
      <c r="CI350" s="13" t="s">
        <v>50</v>
      </c>
      <c r="CJ350" s="13" t="s">
        <v>50</v>
      </c>
      <c r="CK350" s="13" t="s">
        <v>50</v>
      </c>
      <c r="CL350" s="13" t="s">
        <v>50</v>
      </c>
      <c r="CM350" s="13" t="s">
        <v>50</v>
      </c>
      <c r="CN350" s="13" t="s">
        <v>4521</v>
      </c>
      <c r="CO350" s="13" t="s">
        <v>50</v>
      </c>
      <c r="CP350" s="13" t="s">
        <v>50</v>
      </c>
      <c r="CQ350" s="13" t="s">
        <v>50</v>
      </c>
      <c r="CR350" s="13" t="s">
        <v>50</v>
      </c>
      <c r="CS350" s="13" t="s">
        <v>50</v>
      </c>
      <c r="CT350" s="13" t="s">
        <v>50</v>
      </c>
      <c r="CU350" s="13" t="s">
        <v>50</v>
      </c>
      <c r="CV350" s="13" t="s">
        <v>50</v>
      </c>
      <c r="CW350" s="13" t="s">
        <v>4521</v>
      </c>
      <c r="CX350" s="13" t="s">
        <v>4521</v>
      </c>
      <c r="CY350" s="13" t="s">
        <v>4521</v>
      </c>
      <c r="CZ350" s="13" t="s">
        <v>4521</v>
      </c>
      <c r="DA350" s="13" t="s">
        <v>50</v>
      </c>
      <c r="DB350" s="13" t="s">
        <v>50</v>
      </c>
      <c r="DC350" s="13" t="s">
        <v>50</v>
      </c>
      <c r="DD350" s="13" t="s">
        <v>50</v>
      </c>
      <c r="DE350" s="13" t="s">
        <v>50</v>
      </c>
      <c r="DF350" s="13" t="s">
        <v>50</v>
      </c>
      <c r="DG350" s="13" t="s">
        <v>50</v>
      </c>
      <c r="DH350" s="13" t="s">
        <v>4521</v>
      </c>
      <c r="DI350" s="13" t="s">
        <v>50</v>
      </c>
      <c r="DJ350" s="13" t="s">
        <v>50</v>
      </c>
      <c r="DK350" s="13" t="s">
        <v>4521</v>
      </c>
      <c r="DL350" s="13" t="s">
        <v>50</v>
      </c>
      <c r="DM350" s="13" t="s">
        <v>50</v>
      </c>
      <c r="DN350" s="13" t="s">
        <v>50</v>
      </c>
      <c r="DO350" s="13" t="s">
        <v>50</v>
      </c>
      <c r="DP350" s="13" t="s">
        <v>4521</v>
      </c>
      <c r="DQ350" s="13" t="s">
        <v>50</v>
      </c>
      <c r="DR350" s="13" t="s">
        <v>50</v>
      </c>
      <c r="DS350" s="13" t="s">
        <v>50</v>
      </c>
      <c r="DT350" s="13" t="s">
        <v>50</v>
      </c>
      <c r="DU350" s="13" t="s">
        <v>50</v>
      </c>
      <c r="DV350" s="13" t="s">
        <v>50</v>
      </c>
      <c r="DW350" s="13" t="s">
        <v>50</v>
      </c>
      <c r="DX350" s="13" t="s">
        <v>50</v>
      </c>
      <c r="DY350" s="13" t="s">
        <v>4521</v>
      </c>
      <c r="DZ350" s="13" t="s">
        <v>4521</v>
      </c>
      <c r="EA350" s="13" t="s">
        <v>50</v>
      </c>
      <c r="EB350" s="13" t="s">
        <v>50</v>
      </c>
      <c r="EC350" s="13" t="s">
        <v>50</v>
      </c>
      <c r="ED350" s="13" t="s">
        <v>50</v>
      </c>
      <c r="EE350" s="13" t="s">
        <v>50</v>
      </c>
      <c r="EF350" s="13" t="s">
        <v>4521</v>
      </c>
      <c r="EG350" s="13" t="s">
        <v>4521</v>
      </c>
      <c r="EH350" s="13" t="s">
        <v>50</v>
      </c>
      <c r="EI350" s="13" t="s">
        <v>50</v>
      </c>
      <c r="EJ350" s="13" t="s">
        <v>50</v>
      </c>
      <c r="EK350" s="13" t="s">
        <v>50</v>
      </c>
      <c r="EL350" s="99"/>
      <c r="EM350" s="99"/>
    </row>
    <row r="351" spans="1:143" s="13" customFormat="1" ht="15" x14ac:dyDescent="0.25">
      <c r="A351" s="30" t="s">
        <v>2668</v>
      </c>
      <c r="B351" s="97" t="s">
        <v>968</v>
      </c>
      <c r="C351" s="98"/>
      <c r="D351" s="98">
        <v>4</v>
      </c>
      <c r="E351" s="98"/>
      <c r="F351" s="98"/>
      <c r="G351" s="93" t="s">
        <v>2564</v>
      </c>
      <c r="H351" s="14" t="s">
        <v>5</v>
      </c>
      <c r="I351" s="14" t="s">
        <v>577</v>
      </c>
      <c r="J351" s="13" t="s">
        <v>50</v>
      </c>
      <c r="K351" s="13" t="s">
        <v>50</v>
      </c>
      <c r="L351" s="13" t="s">
        <v>50</v>
      </c>
      <c r="M351" s="13" t="s">
        <v>50</v>
      </c>
      <c r="N351" s="13" t="s">
        <v>50</v>
      </c>
      <c r="O351" s="47" t="s">
        <v>50</v>
      </c>
      <c r="P351" s="13" t="s">
        <v>50</v>
      </c>
      <c r="Q351" s="13" t="s">
        <v>50</v>
      </c>
      <c r="R351" s="13" t="s">
        <v>50</v>
      </c>
      <c r="S351" s="13" t="s">
        <v>50</v>
      </c>
      <c r="T351" s="13" t="s">
        <v>50</v>
      </c>
      <c r="U351" s="13" t="s">
        <v>50</v>
      </c>
      <c r="V351" s="13" t="s">
        <v>50</v>
      </c>
      <c r="W351" s="13" t="s">
        <v>50</v>
      </c>
      <c r="X351" s="13" t="s">
        <v>50</v>
      </c>
      <c r="Y351" s="13" t="s">
        <v>50</v>
      </c>
      <c r="Z351" s="13" t="s">
        <v>50</v>
      </c>
      <c r="AA351" s="13" t="s">
        <v>50</v>
      </c>
      <c r="AB351" s="13" t="s">
        <v>50</v>
      </c>
      <c r="AC351" s="13" t="s">
        <v>50</v>
      </c>
      <c r="AD351" s="13" t="s">
        <v>50</v>
      </c>
      <c r="AE351" s="13" t="s">
        <v>50</v>
      </c>
      <c r="AF351" s="13" t="s">
        <v>50</v>
      </c>
      <c r="AG351" s="13" t="s">
        <v>50</v>
      </c>
      <c r="AH351" s="13" t="s">
        <v>50</v>
      </c>
      <c r="AI351" s="13" t="s">
        <v>50</v>
      </c>
      <c r="AJ351" s="13" t="s">
        <v>50</v>
      </c>
      <c r="AK351" s="13" t="s">
        <v>50</v>
      </c>
      <c r="AL351" s="13" t="s">
        <v>50</v>
      </c>
      <c r="AM351" s="13" t="s">
        <v>50</v>
      </c>
      <c r="AN351" s="13" t="s">
        <v>50</v>
      </c>
      <c r="AO351" s="13" t="s">
        <v>50</v>
      </c>
      <c r="AP351" s="13" t="s">
        <v>50</v>
      </c>
      <c r="AQ351" s="13" t="s">
        <v>50</v>
      </c>
      <c r="AR351" s="13" t="s">
        <v>50</v>
      </c>
      <c r="AS351" s="13" t="s">
        <v>50</v>
      </c>
      <c r="AT351" s="13" t="s">
        <v>50</v>
      </c>
      <c r="AU351" s="13" t="s">
        <v>50</v>
      </c>
      <c r="AV351" s="13" t="s">
        <v>50</v>
      </c>
      <c r="AW351" s="13" t="s">
        <v>50</v>
      </c>
      <c r="AX351" s="13" t="s">
        <v>50</v>
      </c>
      <c r="AY351" s="13" t="s">
        <v>50</v>
      </c>
      <c r="AZ351" s="13" t="s">
        <v>50</v>
      </c>
      <c r="BA351" s="13" t="s">
        <v>50</v>
      </c>
      <c r="BB351" s="13" t="s">
        <v>50</v>
      </c>
      <c r="BC351" s="13" t="s">
        <v>50</v>
      </c>
      <c r="BD351" s="13" t="s">
        <v>50</v>
      </c>
      <c r="BE351" s="13" t="s">
        <v>50</v>
      </c>
      <c r="BF351" s="13" t="s">
        <v>50</v>
      </c>
      <c r="BG351" s="13" t="s">
        <v>50</v>
      </c>
      <c r="BH351" s="13" t="s">
        <v>50</v>
      </c>
      <c r="BI351" s="13" t="s">
        <v>50</v>
      </c>
      <c r="BJ351" s="13" t="s">
        <v>50</v>
      </c>
      <c r="BK351" s="13" t="s">
        <v>50</v>
      </c>
      <c r="BL351" s="13" t="s">
        <v>50</v>
      </c>
      <c r="BM351" s="13" t="s">
        <v>50</v>
      </c>
      <c r="BN351" s="13" t="s">
        <v>50</v>
      </c>
      <c r="BO351" s="13" t="s">
        <v>50</v>
      </c>
      <c r="BP351" s="13" t="s">
        <v>50</v>
      </c>
      <c r="BQ351" s="13" t="s">
        <v>50</v>
      </c>
      <c r="BR351" s="13" t="s">
        <v>50</v>
      </c>
      <c r="BS351" s="13" t="s">
        <v>50</v>
      </c>
      <c r="BT351" s="13" t="s">
        <v>50</v>
      </c>
      <c r="BU351" s="13" t="s">
        <v>50</v>
      </c>
      <c r="BV351" s="13" t="s">
        <v>50</v>
      </c>
      <c r="BW351" s="13" t="s">
        <v>50</v>
      </c>
      <c r="BX351" s="13" t="s">
        <v>50</v>
      </c>
      <c r="BY351" s="13" t="s">
        <v>50</v>
      </c>
      <c r="BZ351" s="13" t="s">
        <v>50</v>
      </c>
      <c r="CA351" s="13" t="s">
        <v>50</v>
      </c>
      <c r="CB351" s="13" t="s">
        <v>50</v>
      </c>
      <c r="CC351" s="13" t="s">
        <v>50</v>
      </c>
      <c r="CD351" s="13" t="s">
        <v>50</v>
      </c>
      <c r="CE351" s="13" t="s">
        <v>50</v>
      </c>
      <c r="CF351" s="13" t="s">
        <v>50</v>
      </c>
      <c r="CG351" s="13" t="s">
        <v>50</v>
      </c>
      <c r="CH351" s="13" t="s">
        <v>50</v>
      </c>
      <c r="CI351" s="13" t="s">
        <v>50</v>
      </c>
      <c r="CJ351" s="13" t="s">
        <v>50</v>
      </c>
      <c r="CK351" s="13" t="s">
        <v>50</v>
      </c>
      <c r="CL351" s="13" t="s">
        <v>50</v>
      </c>
      <c r="CM351" s="13" t="s">
        <v>50</v>
      </c>
      <c r="CN351" s="13" t="s">
        <v>50</v>
      </c>
      <c r="CO351" s="13" t="s">
        <v>50</v>
      </c>
      <c r="CP351" s="13" t="s">
        <v>50</v>
      </c>
      <c r="CQ351" s="13" t="s">
        <v>50</v>
      </c>
      <c r="CR351" s="13" t="s">
        <v>50</v>
      </c>
      <c r="CS351" s="13" t="s">
        <v>50</v>
      </c>
      <c r="CT351" s="13" t="s">
        <v>50</v>
      </c>
      <c r="CU351" s="13" t="s">
        <v>50</v>
      </c>
      <c r="CV351" s="13" t="s">
        <v>50</v>
      </c>
      <c r="CW351" s="13" t="s">
        <v>50</v>
      </c>
      <c r="CX351" s="13" t="s">
        <v>50</v>
      </c>
      <c r="CY351" s="13" t="s">
        <v>50</v>
      </c>
      <c r="CZ351" s="13" t="s">
        <v>50</v>
      </c>
      <c r="DA351" s="13" t="s">
        <v>50</v>
      </c>
      <c r="DB351" s="13" t="s">
        <v>50</v>
      </c>
      <c r="DC351" s="13" t="s">
        <v>50</v>
      </c>
      <c r="DD351" s="13" t="s">
        <v>50</v>
      </c>
      <c r="DE351" s="13" t="s">
        <v>50</v>
      </c>
      <c r="DF351" s="13" t="s">
        <v>50</v>
      </c>
      <c r="DG351" s="13" t="s">
        <v>50</v>
      </c>
      <c r="DH351" s="13" t="s">
        <v>50</v>
      </c>
      <c r="DI351" s="13" t="s">
        <v>50</v>
      </c>
      <c r="DJ351" s="13" t="s">
        <v>50</v>
      </c>
      <c r="DK351" s="13" t="s">
        <v>50</v>
      </c>
      <c r="DL351" s="13" t="s">
        <v>50</v>
      </c>
      <c r="DM351" s="13" t="s">
        <v>50</v>
      </c>
      <c r="DN351" s="13" t="s">
        <v>50</v>
      </c>
      <c r="DO351" s="13" t="s">
        <v>50</v>
      </c>
      <c r="DP351" s="13" t="s">
        <v>50</v>
      </c>
      <c r="DQ351" s="13" t="s">
        <v>50</v>
      </c>
      <c r="DR351" s="13" t="s">
        <v>50</v>
      </c>
      <c r="DS351" s="13" t="s">
        <v>50</v>
      </c>
      <c r="DT351" s="13" t="s">
        <v>50</v>
      </c>
      <c r="DU351" s="13" t="s">
        <v>50</v>
      </c>
      <c r="DV351" s="13" t="s">
        <v>50</v>
      </c>
      <c r="DW351" s="13" t="s">
        <v>50</v>
      </c>
      <c r="DX351" s="13" t="s">
        <v>50</v>
      </c>
      <c r="DY351" s="13" t="s">
        <v>50</v>
      </c>
      <c r="DZ351" s="13" t="s">
        <v>50</v>
      </c>
      <c r="EA351" s="13" t="s">
        <v>50</v>
      </c>
      <c r="EB351" s="13" t="s">
        <v>50</v>
      </c>
      <c r="EC351" s="13" t="s">
        <v>50</v>
      </c>
      <c r="ED351" s="13" t="s">
        <v>50</v>
      </c>
      <c r="EE351" s="13" t="s">
        <v>50</v>
      </c>
      <c r="EF351" s="13" t="s">
        <v>50</v>
      </c>
      <c r="EG351" s="13" t="s">
        <v>50</v>
      </c>
      <c r="EH351" s="13" t="s">
        <v>50</v>
      </c>
      <c r="EI351" s="13" t="s">
        <v>50</v>
      </c>
      <c r="EJ351" s="13" t="s">
        <v>50</v>
      </c>
      <c r="EK351" s="13" t="s">
        <v>50</v>
      </c>
      <c r="EL351" s="99"/>
      <c r="EM351" s="99"/>
    </row>
    <row r="352" spans="1:143" s="10" customFormat="1" ht="15" x14ac:dyDescent="0.25">
      <c r="A352" s="8" t="s">
        <v>3735</v>
      </c>
      <c r="B352" s="94"/>
      <c r="C352" s="94"/>
      <c r="D352" s="94"/>
      <c r="E352" s="94"/>
      <c r="F352" s="94"/>
      <c r="G352" s="9"/>
      <c r="H352" s="79"/>
      <c r="I352" s="79"/>
      <c r="O352" s="46"/>
      <c r="EL352" s="99"/>
      <c r="EM352" s="99"/>
    </row>
    <row r="353" spans="1:143" s="13" customFormat="1" ht="15" x14ac:dyDescent="0.25">
      <c r="A353" s="14" t="s">
        <v>1524</v>
      </c>
      <c r="B353" s="98"/>
      <c r="C353" s="98"/>
      <c r="D353" s="98"/>
      <c r="E353" s="98"/>
      <c r="F353" s="98"/>
      <c r="G353" s="93" t="s">
        <v>3729</v>
      </c>
      <c r="H353" s="14" t="s">
        <v>5</v>
      </c>
      <c r="I353" s="14" t="s">
        <v>576</v>
      </c>
      <c r="J353" s="13" t="str">
        <f>IF(AND(J355&lt;&gt;"",J355&lt;&gt;"*"),"Yes","No")</f>
        <v>No</v>
      </c>
      <c r="K353" s="13" t="str">
        <f t="shared" ref="K353:BV353" si="14">IF(AND(K355&lt;&gt;"",K355&lt;&gt;"*"),"Yes","No")</f>
        <v>No</v>
      </c>
      <c r="L353" s="13" t="str">
        <f t="shared" si="14"/>
        <v>No</v>
      </c>
      <c r="M353" s="13" t="str">
        <f t="shared" si="14"/>
        <v>Yes</v>
      </c>
      <c r="N353" s="13" t="str">
        <f t="shared" si="14"/>
        <v>Yes</v>
      </c>
      <c r="O353" s="13" t="s">
        <v>9</v>
      </c>
      <c r="P353" s="13" t="str">
        <f t="shared" si="14"/>
        <v>Yes</v>
      </c>
      <c r="Q353" s="13" t="str">
        <f t="shared" si="14"/>
        <v>Yes</v>
      </c>
      <c r="R353" s="13" t="str">
        <f t="shared" si="14"/>
        <v>No</v>
      </c>
      <c r="S353" s="13" t="str">
        <f t="shared" si="14"/>
        <v>Yes</v>
      </c>
      <c r="T353" s="13" t="str">
        <f t="shared" si="14"/>
        <v>Yes</v>
      </c>
      <c r="U353" s="13" t="str">
        <f t="shared" si="14"/>
        <v>No</v>
      </c>
      <c r="V353" s="13" t="str">
        <f t="shared" si="14"/>
        <v>No</v>
      </c>
      <c r="W353" s="13" t="s">
        <v>9</v>
      </c>
      <c r="X353" s="13" t="s">
        <v>9</v>
      </c>
      <c r="Y353" s="13" t="str">
        <f t="shared" si="14"/>
        <v>No</v>
      </c>
      <c r="Z353" s="13" t="str">
        <f t="shared" si="14"/>
        <v>No</v>
      </c>
      <c r="AA353" s="13" t="s">
        <v>9</v>
      </c>
      <c r="AB353" s="13" t="s">
        <v>9</v>
      </c>
      <c r="AC353" s="13" t="str">
        <f t="shared" si="14"/>
        <v>Yes</v>
      </c>
      <c r="AD353" s="13" t="str">
        <f t="shared" si="14"/>
        <v>Yes</v>
      </c>
      <c r="AE353" s="13" t="str">
        <f t="shared" si="14"/>
        <v>Yes</v>
      </c>
      <c r="AF353" s="13" t="str">
        <f t="shared" si="14"/>
        <v>Yes</v>
      </c>
      <c r="AG353" s="13" t="str">
        <f t="shared" si="14"/>
        <v>Yes</v>
      </c>
      <c r="AH353" s="13" t="str">
        <f t="shared" si="14"/>
        <v>No</v>
      </c>
      <c r="AI353" s="13" t="str">
        <f t="shared" si="14"/>
        <v>No</v>
      </c>
      <c r="AJ353" s="13" t="str">
        <f t="shared" si="14"/>
        <v>Yes</v>
      </c>
      <c r="AK353" s="13" t="str">
        <f t="shared" si="14"/>
        <v>Yes</v>
      </c>
      <c r="AL353" s="13" t="str">
        <f t="shared" si="14"/>
        <v>No</v>
      </c>
      <c r="AM353" s="13" t="str">
        <f t="shared" si="14"/>
        <v>No</v>
      </c>
      <c r="AN353" s="13" t="str">
        <f t="shared" si="14"/>
        <v>Yes</v>
      </c>
      <c r="AO353" s="13" t="str">
        <f t="shared" si="14"/>
        <v>No</v>
      </c>
      <c r="AP353" s="13" t="str">
        <f t="shared" si="14"/>
        <v>No</v>
      </c>
      <c r="AQ353" s="13" t="str">
        <f t="shared" si="14"/>
        <v>No</v>
      </c>
      <c r="AR353" s="13" t="str">
        <f t="shared" si="14"/>
        <v>No</v>
      </c>
      <c r="AS353" s="13" t="str">
        <f t="shared" si="14"/>
        <v>No</v>
      </c>
      <c r="AT353" s="13" t="str">
        <f t="shared" si="14"/>
        <v>No</v>
      </c>
      <c r="AU353" s="13" t="str">
        <f t="shared" si="14"/>
        <v>No</v>
      </c>
      <c r="AV353" s="13" t="str">
        <f t="shared" si="14"/>
        <v>No</v>
      </c>
      <c r="AW353" s="13" t="str">
        <f t="shared" si="14"/>
        <v>No</v>
      </c>
      <c r="AX353" s="13" t="str">
        <f t="shared" si="14"/>
        <v>No</v>
      </c>
      <c r="AY353" s="13" t="str">
        <f t="shared" si="14"/>
        <v>No</v>
      </c>
      <c r="AZ353" s="13" t="str">
        <f t="shared" si="14"/>
        <v>Yes</v>
      </c>
      <c r="BA353" s="13" t="str">
        <f t="shared" si="14"/>
        <v>No</v>
      </c>
      <c r="BB353" s="13" t="str">
        <f t="shared" si="14"/>
        <v>Yes</v>
      </c>
      <c r="BC353" s="13" t="str">
        <f t="shared" si="14"/>
        <v>Yes</v>
      </c>
      <c r="BD353" s="13" t="str">
        <f t="shared" si="14"/>
        <v>No</v>
      </c>
      <c r="BE353" s="13" t="str">
        <f t="shared" si="14"/>
        <v>No</v>
      </c>
      <c r="BF353" s="13" t="str">
        <f t="shared" si="14"/>
        <v>No</v>
      </c>
      <c r="BG353" s="13" t="str">
        <f t="shared" si="14"/>
        <v>No</v>
      </c>
      <c r="BH353" s="13" t="str">
        <f t="shared" si="14"/>
        <v>No</v>
      </c>
      <c r="BI353" s="13" t="str">
        <f t="shared" si="14"/>
        <v>Yes</v>
      </c>
      <c r="BJ353" s="13" t="str">
        <f t="shared" si="14"/>
        <v>No</v>
      </c>
      <c r="BK353" s="13" t="str">
        <f t="shared" si="14"/>
        <v>No</v>
      </c>
      <c r="BL353" s="13" t="str">
        <f t="shared" si="14"/>
        <v>Yes</v>
      </c>
      <c r="BM353" s="13" t="str">
        <f t="shared" si="14"/>
        <v>Yes</v>
      </c>
      <c r="BN353" s="13" t="str">
        <f t="shared" si="14"/>
        <v>No</v>
      </c>
      <c r="BO353" s="13" t="str">
        <f t="shared" si="14"/>
        <v>Yes</v>
      </c>
      <c r="BP353" s="13" t="str">
        <f t="shared" si="14"/>
        <v>Yes</v>
      </c>
      <c r="BQ353" s="13" t="str">
        <f t="shared" si="14"/>
        <v>Yes</v>
      </c>
      <c r="BR353" s="13" t="str">
        <f t="shared" si="14"/>
        <v>No</v>
      </c>
      <c r="BS353" s="13" t="str">
        <f t="shared" si="14"/>
        <v>Yes</v>
      </c>
      <c r="BT353" s="13" t="str">
        <f t="shared" si="14"/>
        <v>Yes</v>
      </c>
      <c r="BU353" s="13" t="str">
        <f t="shared" si="14"/>
        <v>Yes</v>
      </c>
      <c r="BV353" s="13" t="str">
        <f t="shared" si="14"/>
        <v>Yes</v>
      </c>
      <c r="BW353" s="13" t="str">
        <f t="shared" ref="BW353:EH353" si="15">IF(AND(BW355&lt;&gt;"",BW355&lt;&gt;"*"),"Yes","No")</f>
        <v>Yes</v>
      </c>
      <c r="BX353" s="13" t="str">
        <f t="shared" si="15"/>
        <v>Yes</v>
      </c>
      <c r="BY353" s="13" t="str">
        <f t="shared" si="15"/>
        <v>No</v>
      </c>
      <c r="BZ353" s="13" t="str">
        <f t="shared" si="15"/>
        <v>No</v>
      </c>
      <c r="CA353" s="13" t="str">
        <f t="shared" si="15"/>
        <v>No</v>
      </c>
      <c r="CB353" s="13" t="str">
        <f t="shared" si="15"/>
        <v>Yes</v>
      </c>
      <c r="CC353" s="13" t="str">
        <f t="shared" si="15"/>
        <v>Yes</v>
      </c>
      <c r="CD353" s="13" t="str">
        <f t="shared" si="15"/>
        <v>No</v>
      </c>
      <c r="CE353" s="13" t="str">
        <f t="shared" si="15"/>
        <v>No</v>
      </c>
      <c r="CF353" s="13" t="str">
        <f t="shared" si="15"/>
        <v>No</v>
      </c>
      <c r="CG353" s="13" t="str">
        <f t="shared" si="15"/>
        <v>Yes</v>
      </c>
      <c r="CH353" s="13" t="str">
        <f t="shared" si="15"/>
        <v>Yes</v>
      </c>
      <c r="CI353" s="13" t="str">
        <f t="shared" si="15"/>
        <v>Yes</v>
      </c>
      <c r="CJ353" s="13" t="str">
        <f t="shared" si="15"/>
        <v>No</v>
      </c>
      <c r="CK353" s="13" t="str">
        <f t="shared" si="15"/>
        <v>No</v>
      </c>
      <c r="CL353" s="13" t="str">
        <f t="shared" si="15"/>
        <v>Yes</v>
      </c>
      <c r="CM353" s="13" t="str">
        <f t="shared" si="15"/>
        <v>No</v>
      </c>
      <c r="CN353" s="13" t="str">
        <f t="shared" si="15"/>
        <v>No</v>
      </c>
      <c r="CO353" s="13" t="str">
        <f t="shared" si="15"/>
        <v>Yes</v>
      </c>
      <c r="CP353" s="13" t="str">
        <f t="shared" si="15"/>
        <v>Yes</v>
      </c>
      <c r="CQ353" s="13" t="str">
        <f t="shared" si="15"/>
        <v>Yes</v>
      </c>
      <c r="CR353" s="13" t="str">
        <f t="shared" si="15"/>
        <v>No</v>
      </c>
      <c r="CS353" s="13" t="str">
        <f t="shared" si="15"/>
        <v>No</v>
      </c>
      <c r="CT353" s="13" t="str">
        <f t="shared" si="15"/>
        <v>No</v>
      </c>
      <c r="CU353" s="13" t="str">
        <f t="shared" si="15"/>
        <v>No</v>
      </c>
      <c r="CV353" s="13" t="str">
        <f t="shared" si="15"/>
        <v>No</v>
      </c>
      <c r="CW353" s="13" t="str">
        <f t="shared" si="15"/>
        <v>Yes</v>
      </c>
      <c r="CX353" s="13" t="str">
        <f t="shared" si="15"/>
        <v>No</v>
      </c>
      <c r="CY353" s="13" t="str">
        <f t="shared" si="15"/>
        <v>Yes</v>
      </c>
      <c r="CZ353" s="13" t="str">
        <f t="shared" si="15"/>
        <v>Yes</v>
      </c>
      <c r="DA353" s="13" t="str">
        <f t="shared" si="15"/>
        <v>Yes</v>
      </c>
      <c r="DB353" s="13" t="str">
        <f t="shared" si="15"/>
        <v>Yes</v>
      </c>
      <c r="DC353" s="13" t="str">
        <f t="shared" si="15"/>
        <v>No</v>
      </c>
      <c r="DD353" s="13" t="str">
        <f t="shared" si="15"/>
        <v>No</v>
      </c>
      <c r="DE353" s="13" t="str">
        <f t="shared" si="15"/>
        <v>Yes</v>
      </c>
      <c r="DF353" s="13" t="str">
        <f t="shared" si="15"/>
        <v>Yes</v>
      </c>
      <c r="DG353" s="13" t="str">
        <f t="shared" si="15"/>
        <v>Yes</v>
      </c>
      <c r="DH353" s="13" t="str">
        <f t="shared" si="15"/>
        <v>Yes</v>
      </c>
      <c r="DI353" s="13" t="str">
        <f t="shared" si="15"/>
        <v>Yes</v>
      </c>
      <c r="DJ353" s="13" t="str">
        <f t="shared" si="15"/>
        <v>No</v>
      </c>
      <c r="DK353" s="13" t="str">
        <f t="shared" si="15"/>
        <v>Yes</v>
      </c>
      <c r="DL353" s="13" t="str">
        <f t="shared" si="15"/>
        <v>No</v>
      </c>
      <c r="DM353" s="13" t="str">
        <f t="shared" si="15"/>
        <v>No</v>
      </c>
      <c r="DN353" s="13" t="str">
        <f t="shared" si="15"/>
        <v>No</v>
      </c>
      <c r="DO353" s="13" t="str">
        <f t="shared" si="15"/>
        <v>Yes</v>
      </c>
      <c r="DP353" s="13" t="str">
        <f t="shared" si="15"/>
        <v>Yes</v>
      </c>
      <c r="DQ353" s="13" t="str">
        <f t="shared" si="15"/>
        <v>No</v>
      </c>
      <c r="DR353" s="13" t="str">
        <f t="shared" si="15"/>
        <v>No</v>
      </c>
      <c r="DS353" s="13" t="str">
        <f t="shared" si="15"/>
        <v>No</v>
      </c>
      <c r="DT353" s="13" t="str">
        <f t="shared" si="15"/>
        <v>No</v>
      </c>
      <c r="DU353" s="13" t="str">
        <f t="shared" si="15"/>
        <v>No</v>
      </c>
      <c r="DV353" s="13" t="str">
        <f t="shared" si="15"/>
        <v>No</v>
      </c>
      <c r="DW353" s="13" t="str">
        <f t="shared" si="15"/>
        <v>No</v>
      </c>
      <c r="DX353" s="13" t="str">
        <f t="shared" si="15"/>
        <v>No</v>
      </c>
      <c r="DY353" s="13" t="str">
        <f t="shared" si="15"/>
        <v>Yes</v>
      </c>
      <c r="DZ353" s="13" t="str">
        <f t="shared" si="15"/>
        <v>Yes</v>
      </c>
      <c r="EA353" s="13" t="str">
        <f t="shared" si="15"/>
        <v>No</v>
      </c>
      <c r="EB353" s="13" t="str">
        <f t="shared" si="15"/>
        <v>No</v>
      </c>
      <c r="EC353" s="13" t="str">
        <f t="shared" si="15"/>
        <v>Yes</v>
      </c>
      <c r="ED353" s="13" t="str">
        <f t="shared" si="15"/>
        <v>No</v>
      </c>
      <c r="EE353" s="13" t="str">
        <f t="shared" si="15"/>
        <v>No</v>
      </c>
      <c r="EF353" s="13" t="str">
        <f t="shared" si="15"/>
        <v>No</v>
      </c>
      <c r="EG353" s="13" t="str">
        <f t="shared" si="15"/>
        <v>Yes</v>
      </c>
      <c r="EH353" s="13" t="str">
        <f t="shared" si="15"/>
        <v>Yes</v>
      </c>
      <c r="EI353" s="13" t="str">
        <f>IF(AND(EI355&lt;&gt;"",EI355&lt;&gt;"*"),"Yes","No")</f>
        <v>No</v>
      </c>
      <c r="EJ353" s="13" t="str">
        <f>IF(AND(EJ355&lt;&gt;"",EJ355&lt;&gt;"*"),"Yes","No")</f>
        <v>Yes</v>
      </c>
      <c r="EK353" s="13" t="str">
        <f>IF(AND(EK355&lt;&gt;"",EK355&lt;&gt;"*"),"Yes","No")</f>
        <v>No</v>
      </c>
      <c r="EL353" s="99"/>
      <c r="EM353" s="99"/>
    </row>
    <row r="354" spans="1:143" s="75" customFormat="1" ht="15" x14ac:dyDescent="0.25">
      <c r="A354" s="154"/>
      <c r="B354" s="97"/>
      <c r="C354" s="97"/>
      <c r="D354" s="97"/>
      <c r="E354" s="97"/>
      <c r="F354" s="97"/>
      <c r="G354" s="155" t="s">
        <v>1529</v>
      </c>
      <c r="H354" s="84"/>
      <c r="I354" s="84"/>
      <c r="O354" s="76"/>
      <c r="EL354" s="99"/>
      <c r="EM354" s="99"/>
    </row>
    <row r="355" spans="1:143" s="13" customFormat="1" ht="15" x14ac:dyDescent="0.25">
      <c r="A355" s="30" t="s">
        <v>1528</v>
      </c>
      <c r="B355" s="97" t="s">
        <v>2547</v>
      </c>
      <c r="C355" s="97"/>
      <c r="D355" s="97">
        <v>8</v>
      </c>
      <c r="E355" s="97"/>
      <c r="F355" s="97"/>
      <c r="G355" s="93" t="s">
        <v>1525</v>
      </c>
      <c r="H355" s="14" t="s">
        <v>503</v>
      </c>
      <c r="I355" s="14" t="s">
        <v>1526</v>
      </c>
      <c r="J355" s="13" t="s">
        <v>50</v>
      </c>
      <c r="K355" s="13" t="s">
        <v>50</v>
      </c>
      <c r="L355" s="13" t="s">
        <v>50</v>
      </c>
      <c r="M355" s="13" t="s">
        <v>3471</v>
      </c>
      <c r="N355" s="13" t="s">
        <v>3471</v>
      </c>
      <c r="O355" s="54" t="s">
        <v>50</v>
      </c>
      <c r="P355" s="13" t="s">
        <v>3781</v>
      </c>
      <c r="Q355" s="13" t="s">
        <v>1527</v>
      </c>
      <c r="R355" s="13" t="s">
        <v>50</v>
      </c>
      <c r="S355" s="13" t="s">
        <v>1554</v>
      </c>
      <c r="T355" s="13" t="s">
        <v>1554</v>
      </c>
      <c r="U355" s="13" t="s">
        <v>50</v>
      </c>
      <c r="V355" s="13" t="s">
        <v>50</v>
      </c>
      <c r="W355" s="36" t="s">
        <v>50</v>
      </c>
      <c r="X355" s="36" t="s">
        <v>50</v>
      </c>
      <c r="Y355" s="13" t="s">
        <v>50</v>
      </c>
      <c r="Z355" s="13" t="s">
        <v>50</v>
      </c>
      <c r="AA355" s="36" t="s">
        <v>50</v>
      </c>
      <c r="AB355" s="36" t="s">
        <v>50</v>
      </c>
      <c r="AC355" s="13" t="s">
        <v>3479</v>
      </c>
      <c r="AD355" s="13" t="s">
        <v>3480</v>
      </c>
      <c r="AE355" s="13" t="s">
        <v>3480</v>
      </c>
      <c r="AF355" s="13" t="s">
        <v>3482</v>
      </c>
      <c r="AG355" s="13" t="s">
        <v>1554</v>
      </c>
      <c r="AH355" s="13" t="s">
        <v>50</v>
      </c>
      <c r="AI355" s="13" t="s">
        <v>50</v>
      </c>
      <c r="AJ355" s="13" t="s">
        <v>1554</v>
      </c>
      <c r="AK355" s="13" t="s">
        <v>1554</v>
      </c>
      <c r="AL355" s="13" t="s">
        <v>50</v>
      </c>
      <c r="AM355" s="13" t="s">
        <v>50</v>
      </c>
      <c r="AN355" s="13" t="s">
        <v>3786</v>
      </c>
      <c r="AO355" s="13" t="s">
        <v>50</v>
      </c>
      <c r="AP355" s="13" t="s">
        <v>50</v>
      </c>
      <c r="AQ355" s="13" t="s">
        <v>50</v>
      </c>
      <c r="AR355" s="13" t="s">
        <v>50</v>
      </c>
      <c r="AS355" s="13" t="s">
        <v>50</v>
      </c>
      <c r="AT355" s="13" t="s">
        <v>50</v>
      </c>
      <c r="AU355" s="13" t="s">
        <v>50</v>
      </c>
      <c r="AV355" s="13" t="s">
        <v>50</v>
      </c>
      <c r="AW355" s="13" t="s">
        <v>50</v>
      </c>
      <c r="AX355" s="13" t="s">
        <v>50</v>
      </c>
      <c r="AY355" s="13" t="s">
        <v>50</v>
      </c>
      <c r="AZ355" s="13" t="s">
        <v>3479</v>
      </c>
      <c r="BA355" s="13" t="s">
        <v>50</v>
      </c>
      <c r="BB355" s="13" t="s">
        <v>3489</v>
      </c>
      <c r="BC355" s="13" t="s">
        <v>3489</v>
      </c>
      <c r="BD355" s="13" t="s">
        <v>50</v>
      </c>
      <c r="BE355" s="13" t="s">
        <v>50</v>
      </c>
      <c r="BF355" s="13" t="s">
        <v>50</v>
      </c>
      <c r="BG355" s="13" t="s">
        <v>50</v>
      </c>
      <c r="BH355" s="13" t="s">
        <v>50</v>
      </c>
      <c r="BI355" s="13" t="s">
        <v>3492</v>
      </c>
      <c r="BJ355" s="13" t="s">
        <v>50</v>
      </c>
      <c r="BK355" s="13" t="s">
        <v>50</v>
      </c>
      <c r="BL355" s="13" t="s">
        <v>3494</v>
      </c>
      <c r="BM355" s="13" t="s">
        <v>3494</v>
      </c>
      <c r="BN355" s="13" t="s">
        <v>50</v>
      </c>
      <c r="BO355" s="13" t="s">
        <v>3495</v>
      </c>
      <c r="BP355" s="13" t="s">
        <v>4007</v>
      </c>
      <c r="BQ355" s="13" t="s">
        <v>3788</v>
      </c>
      <c r="BR355" s="13" t="s">
        <v>50</v>
      </c>
      <c r="BS355" s="13" t="s">
        <v>3479</v>
      </c>
      <c r="BT355" s="13" t="s">
        <v>1527</v>
      </c>
      <c r="BU355" s="13" t="s">
        <v>4009</v>
      </c>
      <c r="BV355" s="13" t="s">
        <v>3789</v>
      </c>
      <c r="BW355" s="13" t="s">
        <v>3499</v>
      </c>
      <c r="BX355" s="13" t="s">
        <v>1527</v>
      </c>
      <c r="BY355" s="13" t="s">
        <v>50</v>
      </c>
      <c r="BZ355" s="13" t="s">
        <v>50</v>
      </c>
      <c r="CA355" s="13" t="s">
        <v>50</v>
      </c>
      <c r="CB355" s="13" t="s">
        <v>1554</v>
      </c>
      <c r="CC355" s="13" t="s">
        <v>1554</v>
      </c>
      <c r="CD355" s="13" t="s">
        <v>50</v>
      </c>
      <c r="CE355" s="13" t="s">
        <v>50</v>
      </c>
      <c r="CF355" s="13" t="s">
        <v>50</v>
      </c>
      <c r="CG355" s="13" t="s">
        <v>3502</v>
      </c>
      <c r="CH355" s="13" t="s">
        <v>1527</v>
      </c>
      <c r="CI355" s="13" t="s">
        <v>3504</v>
      </c>
      <c r="CJ355" s="13" t="s">
        <v>50</v>
      </c>
      <c r="CK355" s="13" t="s">
        <v>50</v>
      </c>
      <c r="CL355" s="13" t="s">
        <v>1554</v>
      </c>
      <c r="CM355" s="13" t="s">
        <v>50</v>
      </c>
      <c r="CN355" s="13" t="s">
        <v>50</v>
      </c>
      <c r="CO355" s="13" t="s">
        <v>3505</v>
      </c>
      <c r="CP355" s="13" t="s">
        <v>3505</v>
      </c>
      <c r="CQ355" s="13" t="s">
        <v>1554</v>
      </c>
      <c r="CR355" s="13" t="s">
        <v>50</v>
      </c>
      <c r="CS355" s="13" t="s">
        <v>50</v>
      </c>
      <c r="CT355" s="13" t="s">
        <v>50</v>
      </c>
      <c r="CU355" s="13" t="s">
        <v>50</v>
      </c>
      <c r="CV355" s="13" t="s">
        <v>50</v>
      </c>
      <c r="CW355" s="13" t="s">
        <v>1554</v>
      </c>
      <c r="CX355" s="13" t="s">
        <v>50</v>
      </c>
      <c r="CY355" s="13" t="s">
        <v>3792</v>
      </c>
      <c r="CZ355" s="13" t="s">
        <v>1554</v>
      </c>
      <c r="DA355" s="13" t="s">
        <v>3479</v>
      </c>
      <c r="DB355" s="13" t="s">
        <v>3510</v>
      </c>
      <c r="DC355" s="13" t="s">
        <v>50</v>
      </c>
      <c r="DD355" s="13" t="s">
        <v>50</v>
      </c>
      <c r="DE355" s="13" t="s">
        <v>1554</v>
      </c>
      <c r="DF355" s="13" t="s">
        <v>1554</v>
      </c>
      <c r="DG355" s="13" t="s">
        <v>1527</v>
      </c>
      <c r="DH355" s="13" t="s">
        <v>1554</v>
      </c>
      <c r="DI355" s="13" t="s">
        <v>3793</v>
      </c>
      <c r="DJ355" s="13" t="s">
        <v>50</v>
      </c>
      <c r="DK355" s="13" t="s">
        <v>1554</v>
      </c>
      <c r="DL355" s="13" t="s">
        <v>50</v>
      </c>
      <c r="DM355" s="13" t="s">
        <v>50</v>
      </c>
      <c r="DN355" s="13" t="s">
        <v>50</v>
      </c>
      <c r="DO355" s="13" t="s">
        <v>3515</v>
      </c>
      <c r="DP355" s="13" t="s">
        <v>3516</v>
      </c>
      <c r="DQ355" s="13" t="s">
        <v>50</v>
      </c>
      <c r="DR355" s="13" t="s">
        <v>50</v>
      </c>
      <c r="DS355" s="13" t="s">
        <v>50</v>
      </c>
      <c r="DT355" s="13" t="s">
        <v>50</v>
      </c>
      <c r="DU355" s="13" t="s">
        <v>50</v>
      </c>
      <c r="DV355" s="13" t="s">
        <v>50</v>
      </c>
      <c r="DW355" s="13" t="s">
        <v>50</v>
      </c>
      <c r="DX355" s="13" t="s">
        <v>50</v>
      </c>
      <c r="DY355" s="13" t="s">
        <v>3796</v>
      </c>
      <c r="DZ355" s="13" t="s">
        <v>1554</v>
      </c>
      <c r="EA355" s="13" t="s">
        <v>50</v>
      </c>
      <c r="EB355" s="13" t="s">
        <v>50</v>
      </c>
      <c r="EC355" s="13" t="s">
        <v>3505</v>
      </c>
      <c r="ED355" s="13" t="s">
        <v>50</v>
      </c>
      <c r="EE355" s="13" t="s">
        <v>50</v>
      </c>
      <c r="EF355" s="13" t="s">
        <v>50</v>
      </c>
      <c r="EG355" s="13" t="s">
        <v>3524</v>
      </c>
      <c r="EH355" s="13" t="s">
        <v>3479</v>
      </c>
      <c r="EI355" s="13" t="s">
        <v>50</v>
      </c>
      <c r="EJ355" s="13" t="s">
        <v>1554</v>
      </c>
      <c r="EK355" s="13" t="s">
        <v>50</v>
      </c>
      <c r="EL355" s="99"/>
      <c r="EM355" s="99"/>
    </row>
    <row r="356" spans="1:143" s="13" customFormat="1" ht="15" x14ac:dyDescent="0.25">
      <c r="A356" s="14" t="s">
        <v>42</v>
      </c>
      <c r="B356" s="98"/>
      <c r="C356" s="98"/>
      <c r="D356" s="98"/>
      <c r="E356" s="98"/>
      <c r="F356" s="98"/>
      <c r="G356" s="93" t="s">
        <v>3730</v>
      </c>
      <c r="H356" s="14" t="s">
        <v>199</v>
      </c>
      <c r="I356" s="14" t="s">
        <v>1431</v>
      </c>
      <c r="J356" s="36" t="s">
        <v>50</v>
      </c>
      <c r="K356" s="36" t="s">
        <v>50</v>
      </c>
      <c r="L356" s="36" t="s">
        <v>50</v>
      </c>
      <c r="M356" s="36" t="s">
        <v>50</v>
      </c>
      <c r="N356" s="36" t="s">
        <v>50</v>
      </c>
      <c r="O356" s="54" t="s">
        <v>50</v>
      </c>
      <c r="P356" s="36" t="s">
        <v>50</v>
      </c>
      <c r="Q356" s="36" t="s">
        <v>50</v>
      </c>
      <c r="R356" s="36" t="s">
        <v>50</v>
      </c>
      <c r="S356" s="36" t="s">
        <v>50</v>
      </c>
      <c r="T356" s="36" t="s">
        <v>50</v>
      </c>
      <c r="U356" s="36" t="s">
        <v>50</v>
      </c>
      <c r="V356" s="36" t="s">
        <v>50</v>
      </c>
      <c r="W356" s="36" t="s">
        <v>50</v>
      </c>
      <c r="X356" s="36" t="s">
        <v>50</v>
      </c>
      <c r="Y356" s="36" t="s">
        <v>50</v>
      </c>
      <c r="Z356" s="36" t="s">
        <v>50</v>
      </c>
      <c r="AA356" s="36" t="s">
        <v>50</v>
      </c>
      <c r="AB356" s="36" t="s">
        <v>50</v>
      </c>
      <c r="AC356" s="36" t="s">
        <v>50</v>
      </c>
      <c r="AD356" s="36" t="s">
        <v>50</v>
      </c>
      <c r="AE356" s="36" t="s">
        <v>50</v>
      </c>
      <c r="AF356" s="36" t="s">
        <v>50</v>
      </c>
      <c r="AG356" s="36" t="s">
        <v>50</v>
      </c>
      <c r="AH356" s="36" t="s">
        <v>50</v>
      </c>
      <c r="AI356" s="36" t="s">
        <v>50</v>
      </c>
      <c r="AJ356" s="13" t="s">
        <v>9</v>
      </c>
      <c r="AK356" s="13" t="s">
        <v>9</v>
      </c>
      <c r="AL356" s="36" t="s">
        <v>50</v>
      </c>
      <c r="AM356" s="36" t="s">
        <v>50</v>
      </c>
      <c r="AN356" s="13" t="s">
        <v>9</v>
      </c>
      <c r="AO356" s="13" t="s">
        <v>9</v>
      </c>
      <c r="AP356" s="36" t="s">
        <v>50</v>
      </c>
      <c r="AQ356" s="36" t="s">
        <v>50</v>
      </c>
      <c r="AR356" s="36" t="s">
        <v>50</v>
      </c>
      <c r="AS356" s="36" t="s">
        <v>50</v>
      </c>
      <c r="AT356" s="36" t="s">
        <v>50</v>
      </c>
      <c r="AU356" s="36" t="s">
        <v>50</v>
      </c>
      <c r="AV356" s="36" t="s">
        <v>50</v>
      </c>
      <c r="AW356" s="36" t="s">
        <v>50</v>
      </c>
      <c r="AX356" s="36" t="s">
        <v>50</v>
      </c>
      <c r="AY356" s="36" t="s">
        <v>50</v>
      </c>
      <c r="AZ356" s="36" t="s">
        <v>50</v>
      </c>
      <c r="BA356" s="36" t="s">
        <v>50</v>
      </c>
      <c r="BB356" s="36" t="s">
        <v>50</v>
      </c>
      <c r="BC356" s="36" t="s">
        <v>50</v>
      </c>
      <c r="BD356" s="36" t="s">
        <v>50</v>
      </c>
      <c r="BE356" s="36" t="s">
        <v>50</v>
      </c>
      <c r="BF356" s="36" t="s">
        <v>50</v>
      </c>
      <c r="BG356" s="36" t="s">
        <v>50</v>
      </c>
      <c r="BH356" s="36" t="s">
        <v>50</v>
      </c>
      <c r="BI356" s="36" t="s">
        <v>50</v>
      </c>
      <c r="BJ356" s="36" t="s">
        <v>50</v>
      </c>
      <c r="BK356" s="36" t="s">
        <v>50</v>
      </c>
      <c r="BL356" s="36" t="s">
        <v>50</v>
      </c>
      <c r="BM356" s="36" t="s">
        <v>50</v>
      </c>
      <c r="BN356" s="36" t="s">
        <v>50</v>
      </c>
      <c r="BO356" s="36" t="s">
        <v>50</v>
      </c>
      <c r="BP356" s="36" t="s">
        <v>50</v>
      </c>
      <c r="BQ356" s="36" t="s">
        <v>50</v>
      </c>
      <c r="BR356" s="36" t="s">
        <v>50</v>
      </c>
      <c r="BS356" s="36" t="s">
        <v>50</v>
      </c>
      <c r="BT356" s="36" t="s">
        <v>50</v>
      </c>
      <c r="BU356" s="36" t="s">
        <v>50</v>
      </c>
      <c r="BV356" s="36" t="s">
        <v>50</v>
      </c>
      <c r="BW356" s="36" t="s">
        <v>50</v>
      </c>
      <c r="BX356" s="36" t="s">
        <v>50</v>
      </c>
      <c r="BY356" s="36" t="s">
        <v>50</v>
      </c>
      <c r="BZ356" s="36" t="s">
        <v>50</v>
      </c>
      <c r="CA356" s="36" t="s">
        <v>50</v>
      </c>
      <c r="CB356" s="36" t="s">
        <v>50</v>
      </c>
      <c r="CC356" s="36" t="s">
        <v>50</v>
      </c>
      <c r="CD356" s="36" t="s">
        <v>50</v>
      </c>
      <c r="CE356" s="36" t="s">
        <v>50</v>
      </c>
      <c r="CF356" s="36" t="s">
        <v>50</v>
      </c>
      <c r="CG356" s="36" t="s">
        <v>50</v>
      </c>
      <c r="CH356" s="36" t="s">
        <v>50</v>
      </c>
      <c r="CI356" s="36" t="s">
        <v>50</v>
      </c>
      <c r="CJ356" s="36" t="s">
        <v>50</v>
      </c>
      <c r="CK356" s="36" t="s">
        <v>50</v>
      </c>
      <c r="CL356" s="36" t="s">
        <v>50</v>
      </c>
      <c r="CM356" s="36" t="s">
        <v>50</v>
      </c>
      <c r="CN356" s="36" t="s">
        <v>50</v>
      </c>
      <c r="CO356" s="36" t="s">
        <v>50</v>
      </c>
      <c r="CP356" s="36" t="s">
        <v>50</v>
      </c>
      <c r="CQ356" s="36" t="s">
        <v>50</v>
      </c>
      <c r="CR356" s="36" t="s">
        <v>50</v>
      </c>
      <c r="CS356" s="36" t="s">
        <v>50</v>
      </c>
      <c r="CT356" s="36" t="s">
        <v>50</v>
      </c>
      <c r="CU356" s="36" t="s">
        <v>50</v>
      </c>
      <c r="CV356" s="36" t="s">
        <v>50</v>
      </c>
      <c r="CW356" s="36" t="s">
        <v>50</v>
      </c>
      <c r="CX356" s="36" t="s">
        <v>50</v>
      </c>
      <c r="CY356" s="36" t="s">
        <v>50</v>
      </c>
      <c r="CZ356" s="36" t="s">
        <v>50</v>
      </c>
      <c r="DA356" s="36" t="s">
        <v>50</v>
      </c>
      <c r="DB356" s="36" t="s">
        <v>50</v>
      </c>
      <c r="DC356" s="36" t="s">
        <v>50</v>
      </c>
      <c r="DD356" s="36" t="s">
        <v>50</v>
      </c>
      <c r="DE356" s="36" t="s">
        <v>50</v>
      </c>
      <c r="DF356" s="36" t="s">
        <v>50</v>
      </c>
      <c r="DG356" s="36" t="s">
        <v>564</v>
      </c>
      <c r="DH356" s="36" t="s">
        <v>50</v>
      </c>
      <c r="DI356" s="13" t="s">
        <v>566</v>
      </c>
      <c r="DJ356" s="36" t="s">
        <v>50</v>
      </c>
      <c r="DK356" s="36" t="s">
        <v>50</v>
      </c>
      <c r="DL356" s="36" t="s">
        <v>50</v>
      </c>
      <c r="DM356" s="36" t="s">
        <v>50</v>
      </c>
      <c r="DN356" s="36" t="s">
        <v>50</v>
      </c>
      <c r="DO356" s="36" t="s">
        <v>50</v>
      </c>
      <c r="DP356" s="36" t="s">
        <v>50</v>
      </c>
      <c r="DQ356" s="36" t="s">
        <v>50</v>
      </c>
      <c r="DR356" s="36" t="s">
        <v>50</v>
      </c>
      <c r="DS356" s="36" t="s">
        <v>50</v>
      </c>
      <c r="DT356" s="36" t="s">
        <v>50</v>
      </c>
      <c r="DU356" s="36" t="s">
        <v>50</v>
      </c>
      <c r="DV356" s="36" t="s">
        <v>50</v>
      </c>
      <c r="DW356" s="36" t="s">
        <v>50</v>
      </c>
      <c r="DX356" s="36" t="s">
        <v>50</v>
      </c>
      <c r="DY356" s="36" t="s">
        <v>50</v>
      </c>
      <c r="DZ356" s="36" t="s">
        <v>50</v>
      </c>
      <c r="EA356" s="36" t="s">
        <v>50</v>
      </c>
      <c r="EB356" s="36" t="s">
        <v>50</v>
      </c>
      <c r="EC356" s="36" t="s">
        <v>50</v>
      </c>
      <c r="ED356" s="36" t="s">
        <v>50</v>
      </c>
      <c r="EE356" s="36" t="s">
        <v>50</v>
      </c>
      <c r="EF356" s="36" t="s">
        <v>50</v>
      </c>
      <c r="EG356" s="36" t="s">
        <v>50</v>
      </c>
      <c r="EH356" s="36" t="s">
        <v>50</v>
      </c>
      <c r="EI356" s="36" t="s">
        <v>50</v>
      </c>
      <c r="EJ356" s="36" t="s">
        <v>50</v>
      </c>
      <c r="EK356" s="36" t="s">
        <v>50</v>
      </c>
      <c r="EL356" s="99"/>
      <c r="EM356" s="99"/>
    </row>
    <row r="357" spans="1:143" s="13" customFormat="1" ht="15" x14ac:dyDescent="0.25">
      <c r="A357" s="14" t="s">
        <v>634</v>
      </c>
      <c r="B357" s="98">
        <v>69</v>
      </c>
      <c r="C357" s="98">
        <v>1</v>
      </c>
      <c r="D357" s="98"/>
      <c r="E357" s="98">
        <v>2</v>
      </c>
      <c r="F357" s="98"/>
      <c r="G357" s="93" t="s">
        <v>3731</v>
      </c>
      <c r="H357" s="14" t="s">
        <v>5</v>
      </c>
      <c r="I357" s="14" t="s">
        <v>577</v>
      </c>
      <c r="J357" s="13" t="s">
        <v>2640</v>
      </c>
      <c r="K357" s="13" t="s">
        <v>2793</v>
      </c>
      <c r="L357" s="13" t="s">
        <v>2793</v>
      </c>
      <c r="M357" s="13" t="s">
        <v>2809</v>
      </c>
      <c r="N357" s="13" t="s">
        <v>2809</v>
      </c>
      <c r="O357" s="47" t="s">
        <v>2825</v>
      </c>
      <c r="P357" s="13" t="s">
        <v>2825</v>
      </c>
      <c r="Q357" s="13" t="s">
        <v>50</v>
      </c>
      <c r="R357" s="13" t="s">
        <v>50</v>
      </c>
      <c r="S357" s="13" t="s">
        <v>2847</v>
      </c>
      <c r="T357" s="13" t="s">
        <v>2847</v>
      </c>
      <c r="U357" s="13" t="s">
        <v>2856</v>
      </c>
      <c r="V357" s="13" t="s">
        <v>2886</v>
      </c>
      <c r="W357" s="207" t="s">
        <v>50</v>
      </c>
      <c r="X357" s="36" t="s">
        <v>50</v>
      </c>
      <c r="Y357" s="13" t="s">
        <v>2911</v>
      </c>
      <c r="Z357" s="13" t="s">
        <v>2911</v>
      </c>
      <c r="AA357" s="36" t="s">
        <v>50</v>
      </c>
      <c r="AB357" s="36" t="s">
        <v>50</v>
      </c>
      <c r="AC357" s="13" t="s">
        <v>50</v>
      </c>
      <c r="AD357" s="13" t="s">
        <v>50</v>
      </c>
      <c r="AE357" s="13" t="s">
        <v>50</v>
      </c>
      <c r="AF357" s="13" t="s">
        <v>9</v>
      </c>
      <c r="AG357" s="13" t="s">
        <v>9</v>
      </c>
      <c r="AH357" s="13" t="s">
        <v>50</v>
      </c>
      <c r="AI357" s="13" t="s">
        <v>50</v>
      </c>
      <c r="AJ357" s="13" t="s">
        <v>3610</v>
      </c>
      <c r="AK357" s="13" t="s">
        <v>3610</v>
      </c>
      <c r="AL357" s="13" t="s">
        <v>50</v>
      </c>
      <c r="AM357" s="13" t="s">
        <v>50</v>
      </c>
      <c r="AN357" s="13" t="s">
        <v>50</v>
      </c>
      <c r="AO357" s="13" t="s">
        <v>50</v>
      </c>
      <c r="AP357" s="13" t="s">
        <v>50</v>
      </c>
      <c r="AQ357" s="13" t="s">
        <v>50</v>
      </c>
      <c r="AR357" s="13" t="s">
        <v>50</v>
      </c>
      <c r="AS357" s="13" t="s">
        <v>50</v>
      </c>
      <c r="AT357" s="13" t="s">
        <v>3672</v>
      </c>
      <c r="AU357" s="13" t="s">
        <v>2990</v>
      </c>
      <c r="AV357" s="13" t="s">
        <v>3027</v>
      </c>
      <c r="AW357" s="13" t="s">
        <v>3027</v>
      </c>
      <c r="AX357" s="13" t="s">
        <v>50</v>
      </c>
      <c r="AY357" s="13" t="s">
        <v>50</v>
      </c>
      <c r="AZ357" s="13" t="s">
        <v>50</v>
      </c>
      <c r="BA357" s="13" t="s">
        <v>3031</v>
      </c>
      <c r="BB357" s="13" t="s">
        <v>3031</v>
      </c>
      <c r="BC357" s="13" t="s">
        <v>3031</v>
      </c>
      <c r="BD357" s="13" t="s">
        <v>3689</v>
      </c>
      <c r="BE357" s="13" t="s">
        <v>50</v>
      </c>
      <c r="BF357" s="13" t="s">
        <v>50</v>
      </c>
      <c r="BG357" s="13" t="s">
        <v>50</v>
      </c>
      <c r="BH357" s="13" t="s">
        <v>50</v>
      </c>
      <c r="BI357" s="13" t="s">
        <v>50</v>
      </c>
      <c r="BJ357" s="13" t="s">
        <v>3055</v>
      </c>
      <c r="BK357" s="13" t="s">
        <v>3073</v>
      </c>
      <c r="BL357" s="13" t="s">
        <v>3099</v>
      </c>
      <c r="BM357" s="13" t="s">
        <v>3123</v>
      </c>
      <c r="BN357" s="13" t="s">
        <v>50</v>
      </c>
      <c r="BO357" s="13" t="s">
        <v>50</v>
      </c>
      <c r="BP357" s="13" t="s">
        <v>50</v>
      </c>
      <c r="BQ357" s="13" t="s">
        <v>50</v>
      </c>
      <c r="BR357" s="13" t="s">
        <v>50</v>
      </c>
      <c r="BS357" s="13" t="s">
        <v>50</v>
      </c>
      <c r="BT357" s="13" t="s">
        <v>3131</v>
      </c>
      <c r="BU357" s="13" t="s">
        <v>3131</v>
      </c>
      <c r="BV357" s="13" t="s">
        <v>3150</v>
      </c>
      <c r="BW357" s="13" t="s">
        <v>3167</v>
      </c>
      <c r="BX357" s="13" t="s">
        <v>50</v>
      </c>
      <c r="BY357" s="13" t="s">
        <v>50</v>
      </c>
      <c r="BZ357" s="13" t="s">
        <v>3182</v>
      </c>
      <c r="CA357" s="13" t="s">
        <v>3700</v>
      </c>
      <c r="CB357" s="13" t="s">
        <v>50</v>
      </c>
      <c r="CC357" s="13" t="s">
        <v>9</v>
      </c>
      <c r="CD357" s="13" t="s">
        <v>9</v>
      </c>
      <c r="CE357" s="13" t="s">
        <v>50</v>
      </c>
      <c r="CF357" s="13" t="s">
        <v>50</v>
      </c>
      <c r="CG357" s="13" t="s">
        <v>50</v>
      </c>
      <c r="CH357" s="13" t="s">
        <v>9</v>
      </c>
      <c r="CI357" s="13" t="s">
        <v>9</v>
      </c>
      <c r="CJ357" s="13" t="s">
        <v>3241</v>
      </c>
      <c r="CK357" s="13" t="s">
        <v>3253</v>
      </c>
      <c r="CL357" s="13" t="s">
        <v>3268</v>
      </c>
      <c r="CM357" s="13" t="s">
        <v>3268</v>
      </c>
      <c r="CN357" s="13" t="s">
        <v>3253</v>
      </c>
      <c r="CO357" s="13" t="s">
        <v>3276</v>
      </c>
      <c r="CP357" s="13" t="s">
        <v>3276</v>
      </c>
      <c r="CQ357" s="13" t="s">
        <v>50</v>
      </c>
      <c r="CR357" s="13" t="s">
        <v>50</v>
      </c>
      <c r="CS357" s="13" t="s">
        <v>50</v>
      </c>
      <c r="CT357" s="13" t="s">
        <v>50</v>
      </c>
      <c r="CU357" s="13" t="s">
        <v>3291</v>
      </c>
      <c r="CV357" s="13" t="s">
        <v>3291</v>
      </c>
      <c r="CW357" s="13" t="s">
        <v>50</v>
      </c>
      <c r="CX357" s="13" t="s">
        <v>50</v>
      </c>
      <c r="CY357" s="13" t="s">
        <v>9</v>
      </c>
      <c r="CZ357" s="13" t="s">
        <v>9</v>
      </c>
      <c r="DA357" s="13" t="s">
        <v>3307</v>
      </c>
      <c r="DB357" s="13" t="s">
        <v>3307</v>
      </c>
      <c r="DC357" s="13" t="s">
        <v>50</v>
      </c>
      <c r="DD357" s="13" t="s">
        <v>9</v>
      </c>
      <c r="DE357" s="13" t="s">
        <v>3331</v>
      </c>
      <c r="DF357" s="13" t="s">
        <v>3331</v>
      </c>
      <c r="DG357" s="13" t="s">
        <v>3350</v>
      </c>
      <c r="DH357" s="13" t="s">
        <v>9</v>
      </c>
      <c r="DI357" s="13" t="s">
        <v>3357</v>
      </c>
      <c r="DJ357" s="13" t="s">
        <v>50</v>
      </c>
      <c r="DK357" s="13" t="s">
        <v>50</v>
      </c>
      <c r="DL357" s="13" t="s">
        <v>3367</v>
      </c>
      <c r="DM357" s="13" t="s">
        <v>50</v>
      </c>
      <c r="DN357" s="13" t="s">
        <v>50</v>
      </c>
      <c r="DO357" s="13" t="s">
        <v>50</v>
      </c>
      <c r="DP357" s="13" t="s">
        <v>3383</v>
      </c>
      <c r="DQ357" s="13" t="s">
        <v>3383</v>
      </c>
      <c r="DR357" s="13" t="s">
        <v>50</v>
      </c>
      <c r="DS357" s="13" t="s">
        <v>50</v>
      </c>
      <c r="DT357" s="13" t="s">
        <v>50</v>
      </c>
      <c r="DU357" s="13" t="s">
        <v>50</v>
      </c>
      <c r="DV357" s="13" t="s">
        <v>50</v>
      </c>
      <c r="DW357" s="13" t="s">
        <v>9</v>
      </c>
      <c r="DX357" s="13" t="s">
        <v>4257</v>
      </c>
      <c r="DY357" s="13" t="s">
        <v>9</v>
      </c>
      <c r="DZ357" s="13" t="s">
        <v>9</v>
      </c>
      <c r="EA357" s="13" t="s">
        <v>50</v>
      </c>
      <c r="EB357" s="13" t="s">
        <v>3407</v>
      </c>
      <c r="EC357" s="13" t="s">
        <v>3417</v>
      </c>
      <c r="ED357" s="13" t="s">
        <v>3417</v>
      </c>
      <c r="EE357" s="13" t="s">
        <v>3436</v>
      </c>
      <c r="EF357" s="13" t="s">
        <v>50</v>
      </c>
      <c r="EG357" s="13" t="s">
        <v>50</v>
      </c>
      <c r="EH357" s="13" t="s">
        <v>3465</v>
      </c>
      <c r="EI357" s="13" t="s">
        <v>3465</v>
      </c>
      <c r="EJ357" s="13" t="s">
        <v>3465</v>
      </c>
      <c r="EK357" s="13" t="s">
        <v>3465</v>
      </c>
      <c r="EL357" s="99"/>
      <c r="EM357" s="99"/>
    </row>
    <row r="358" spans="1:143" s="13" customFormat="1" ht="15" x14ac:dyDescent="0.25">
      <c r="A358" s="14" t="s">
        <v>43</v>
      </c>
      <c r="B358" s="98"/>
      <c r="C358" s="98"/>
      <c r="D358" s="98"/>
      <c r="E358" s="98"/>
      <c r="F358" s="98"/>
      <c r="G358" s="93" t="s">
        <v>3732</v>
      </c>
      <c r="H358" s="14" t="s">
        <v>5</v>
      </c>
      <c r="I358" s="14" t="s">
        <v>577</v>
      </c>
      <c r="J358" s="36" t="s">
        <v>50</v>
      </c>
      <c r="K358" s="36" t="s">
        <v>50</v>
      </c>
      <c r="L358" s="36" t="s">
        <v>50</v>
      </c>
      <c r="M358" s="36" t="s">
        <v>50</v>
      </c>
      <c r="N358" s="36" t="s">
        <v>50</v>
      </c>
      <c r="O358" s="54" t="s">
        <v>50</v>
      </c>
      <c r="P358" s="36" t="s">
        <v>50</v>
      </c>
      <c r="Q358" s="36" t="s">
        <v>50</v>
      </c>
      <c r="R358" s="36" t="s">
        <v>50</v>
      </c>
      <c r="S358" s="36" t="s">
        <v>50</v>
      </c>
      <c r="T358" s="36" t="s">
        <v>50</v>
      </c>
      <c r="U358" s="36" t="s">
        <v>50</v>
      </c>
      <c r="V358" s="36" t="s">
        <v>50</v>
      </c>
      <c r="W358" s="207" t="s">
        <v>50</v>
      </c>
      <c r="X358" s="36" t="s">
        <v>50</v>
      </c>
      <c r="Y358" s="36" t="s">
        <v>50</v>
      </c>
      <c r="Z358" s="36" t="s">
        <v>50</v>
      </c>
      <c r="AA358" s="36" t="s">
        <v>50</v>
      </c>
      <c r="AB358" s="36" t="s">
        <v>50</v>
      </c>
      <c r="AC358" s="36" t="s">
        <v>50</v>
      </c>
      <c r="AD358" s="36" t="s">
        <v>50</v>
      </c>
      <c r="AE358" s="36" t="s">
        <v>50</v>
      </c>
      <c r="AF358" s="36" t="s">
        <v>50</v>
      </c>
      <c r="AG358" s="36" t="s">
        <v>50</v>
      </c>
      <c r="AH358" s="36" t="s">
        <v>50</v>
      </c>
      <c r="AI358" s="36" t="s">
        <v>50</v>
      </c>
      <c r="AJ358" s="13" t="s">
        <v>10</v>
      </c>
      <c r="AK358" s="13" t="s">
        <v>10</v>
      </c>
      <c r="AL358" s="36" t="s">
        <v>50</v>
      </c>
      <c r="AM358" s="36" t="s">
        <v>50</v>
      </c>
      <c r="AN358" s="13" t="s">
        <v>10</v>
      </c>
      <c r="AO358" s="13" t="s">
        <v>10</v>
      </c>
      <c r="AP358" s="36" t="s">
        <v>50</v>
      </c>
      <c r="AQ358" s="36" t="s">
        <v>50</v>
      </c>
      <c r="AR358" s="36" t="s">
        <v>50</v>
      </c>
      <c r="AS358" s="36" t="s">
        <v>50</v>
      </c>
      <c r="AT358" s="36" t="s">
        <v>50</v>
      </c>
      <c r="AU358" s="36" t="s">
        <v>50</v>
      </c>
      <c r="AV358" s="36" t="s">
        <v>50</v>
      </c>
      <c r="AW358" s="36" t="s">
        <v>50</v>
      </c>
      <c r="AX358" s="36" t="s">
        <v>50</v>
      </c>
      <c r="AY358" s="36" t="s">
        <v>50</v>
      </c>
      <c r="AZ358" s="36" t="s">
        <v>50</v>
      </c>
      <c r="BA358" s="36" t="s">
        <v>50</v>
      </c>
      <c r="BB358" s="36" t="s">
        <v>50</v>
      </c>
      <c r="BC358" s="36" t="s">
        <v>50</v>
      </c>
      <c r="BD358" s="36" t="s">
        <v>50</v>
      </c>
      <c r="BE358" s="36" t="s">
        <v>50</v>
      </c>
      <c r="BF358" s="36" t="s">
        <v>50</v>
      </c>
      <c r="BG358" s="36" t="s">
        <v>50</v>
      </c>
      <c r="BH358" s="36" t="s">
        <v>50</v>
      </c>
      <c r="BI358" s="36" t="s">
        <v>50</v>
      </c>
      <c r="BJ358" s="36" t="s">
        <v>50</v>
      </c>
      <c r="BK358" s="36" t="s">
        <v>50</v>
      </c>
      <c r="BL358" s="36" t="s">
        <v>50</v>
      </c>
      <c r="BM358" s="36" t="s">
        <v>50</v>
      </c>
      <c r="BN358" s="36" t="s">
        <v>50</v>
      </c>
      <c r="BO358" s="36" t="s">
        <v>50</v>
      </c>
      <c r="BP358" s="36" t="s">
        <v>50</v>
      </c>
      <c r="BQ358" s="36" t="s">
        <v>50</v>
      </c>
      <c r="BR358" s="36" t="s">
        <v>50</v>
      </c>
      <c r="BS358" s="36" t="s">
        <v>50</v>
      </c>
      <c r="BT358" s="36" t="s">
        <v>50</v>
      </c>
      <c r="BU358" s="36" t="s">
        <v>50</v>
      </c>
      <c r="BV358" s="36" t="s">
        <v>50</v>
      </c>
      <c r="BW358" s="36" t="s">
        <v>50</v>
      </c>
      <c r="BX358" s="36" t="s">
        <v>50</v>
      </c>
      <c r="BY358" s="36" t="s">
        <v>50</v>
      </c>
      <c r="BZ358" s="36" t="s">
        <v>50</v>
      </c>
      <c r="CA358" s="36" t="s">
        <v>50</v>
      </c>
      <c r="CB358" s="36" t="s">
        <v>50</v>
      </c>
      <c r="CC358" s="36" t="s">
        <v>50</v>
      </c>
      <c r="CD358" s="36" t="s">
        <v>50</v>
      </c>
      <c r="CE358" s="36" t="s">
        <v>50</v>
      </c>
      <c r="CF358" s="36" t="s">
        <v>50</v>
      </c>
      <c r="CG358" s="36" t="s">
        <v>50</v>
      </c>
      <c r="CH358" s="36" t="s">
        <v>50</v>
      </c>
      <c r="CI358" s="36" t="s">
        <v>50</v>
      </c>
      <c r="CJ358" s="36" t="s">
        <v>50</v>
      </c>
      <c r="CK358" s="36" t="s">
        <v>50</v>
      </c>
      <c r="CL358" s="36" t="s">
        <v>50</v>
      </c>
      <c r="CM358" s="36" t="s">
        <v>50</v>
      </c>
      <c r="CN358" s="36" t="s">
        <v>50</v>
      </c>
      <c r="CO358" s="36" t="s">
        <v>50</v>
      </c>
      <c r="CP358" s="36" t="s">
        <v>50</v>
      </c>
      <c r="CQ358" s="36" t="s">
        <v>50</v>
      </c>
      <c r="CR358" s="36" t="s">
        <v>50</v>
      </c>
      <c r="CS358" s="36" t="s">
        <v>50</v>
      </c>
      <c r="CT358" s="36" t="s">
        <v>50</v>
      </c>
      <c r="CU358" s="36" t="s">
        <v>50</v>
      </c>
      <c r="CV358" s="36" t="s">
        <v>50</v>
      </c>
      <c r="CW358" s="36" t="s">
        <v>50</v>
      </c>
      <c r="CX358" s="36" t="s">
        <v>50</v>
      </c>
      <c r="CY358" s="36" t="s">
        <v>50</v>
      </c>
      <c r="CZ358" s="36" t="s">
        <v>50</v>
      </c>
      <c r="DA358" s="36" t="s">
        <v>50</v>
      </c>
      <c r="DB358" s="36" t="s">
        <v>50</v>
      </c>
      <c r="DC358" s="36" t="s">
        <v>50</v>
      </c>
      <c r="DD358" s="36" t="s">
        <v>50</v>
      </c>
      <c r="DE358" s="36" t="s">
        <v>50</v>
      </c>
      <c r="DF358" s="36" t="s">
        <v>50</v>
      </c>
      <c r="DG358" s="36" t="s">
        <v>50</v>
      </c>
      <c r="DH358" s="36" t="s">
        <v>50</v>
      </c>
      <c r="DI358" s="36" t="s">
        <v>50</v>
      </c>
      <c r="DJ358" s="36" t="s">
        <v>50</v>
      </c>
      <c r="DK358" s="36" t="s">
        <v>50</v>
      </c>
      <c r="DL358" s="36" t="s">
        <v>50</v>
      </c>
      <c r="DM358" s="36" t="s">
        <v>50</v>
      </c>
      <c r="DN358" s="36" t="s">
        <v>50</v>
      </c>
      <c r="DO358" s="36" t="s">
        <v>50</v>
      </c>
      <c r="DP358" s="36" t="s">
        <v>50</v>
      </c>
      <c r="DQ358" s="36" t="s">
        <v>50</v>
      </c>
      <c r="DR358" s="36" t="s">
        <v>50</v>
      </c>
      <c r="DS358" s="36" t="s">
        <v>50</v>
      </c>
      <c r="DT358" s="36" t="s">
        <v>50</v>
      </c>
      <c r="DU358" s="36" t="s">
        <v>50</v>
      </c>
      <c r="DV358" s="36" t="s">
        <v>50</v>
      </c>
      <c r="DW358" s="36" t="s">
        <v>50</v>
      </c>
      <c r="DX358" s="36" t="s">
        <v>50</v>
      </c>
      <c r="DY358" s="36" t="s">
        <v>50</v>
      </c>
      <c r="DZ358" s="36" t="s">
        <v>50</v>
      </c>
      <c r="EA358" s="36" t="s">
        <v>50</v>
      </c>
      <c r="EB358" s="36" t="s">
        <v>50</v>
      </c>
      <c r="EC358" s="36" t="s">
        <v>50</v>
      </c>
      <c r="ED358" s="36" t="s">
        <v>50</v>
      </c>
      <c r="EE358" s="36" t="s">
        <v>50</v>
      </c>
      <c r="EF358" s="36" t="s">
        <v>50</v>
      </c>
      <c r="EG358" s="36" t="s">
        <v>50</v>
      </c>
      <c r="EH358" s="36" t="s">
        <v>50</v>
      </c>
      <c r="EI358" s="36" t="s">
        <v>50</v>
      </c>
      <c r="EJ358" s="36" t="s">
        <v>50</v>
      </c>
      <c r="EK358" s="36" t="s">
        <v>50</v>
      </c>
      <c r="EL358" s="99"/>
      <c r="EM358" s="99"/>
    </row>
    <row r="359" spans="1:143" s="13" customFormat="1" ht="30" customHeight="1" x14ac:dyDescent="0.25">
      <c r="A359" s="14" t="s">
        <v>241</v>
      </c>
      <c r="B359" s="98"/>
      <c r="C359" s="98"/>
      <c r="D359" s="98"/>
      <c r="E359" s="98"/>
      <c r="F359" s="98"/>
      <c r="G359" s="93" t="s">
        <v>3733</v>
      </c>
      <c r="H359" s="14" t="s">
        <v>5</v>
      </c>
      <c r="I359" s="14" t="s">
        <v>577</v>
      </c>
      <c r="J359" s="36" t="s">
        <v>50</v>
      </c>
      <c r="K359" s="36" t="s">
        <v>50</v>
      </c>
      <c r="L359" s="36" t="s">
        <v>50</v>
      </c>
      <c r="M359" s="36" t="s">
        <v>50</v>
      </c>
      <c r="N359" s="36" t="s">
        <v>50</v>
      </c>
      <c r="O359" s="54" t="s">
        <v>50</v>
      </c>
      <c r="P359" s="36" t="s">
        <v>50</v>
      </c>
      <c r="Q359" s="36" t="s">
        <v>50</v>
      </c>
      <c r="R359" s="36" t="s">
        <v>50</v>
      </c>
      <c r="S359" s="36" t="s">
        <v>50</v>
      </c>
      <c r="T359" s="36" t="s">
        <v>50</v>
      </c>
      <c r="U359" s="36" t="s">
        <v>50</v>
      </c>
      <c r="V359" s="36" t="s">
        <v>50</v>
      </c>
      <c r="W359" s="207" t="s">
        <v>50</v>
      </c>
      <c r="X359" s="36" t="s">
        <v>50</v>
      </c>
      <c r="Y359" s="36" t="s">
        <v>50</v>
      </c>
      <c r="Z359" s="36" t="s">
        <v>50</v>
      </c>
      <c r="AA359" s="36" t="s">
        <v>50</v>
      </c>
      <c r="AB359" s="36" t="s">
        <v>50</v>
      </c>
      <c r="AC359" s="36" t="s">
        <v>50</v>
      </c>
      <c r="AD359" s="36" t="s">
        <v>50</v>
      </c>
      <c r="AE359" s="36" t="s">
        <v>50</v>
      </c>
      <c r="AF359" s="36" t="s">
        <v>50</v>
      </c>
      <c r="AG359" s="36" t="s">
        <v>50</v>
      </c>
      <c r="AH359" s="36" t="s">
        <v>50</v>
      </c>
      <c r="AI359" s="36" t="s">
        <v>50</v>
      </c>
      <c r="AJ359" s="13" t="s">
        <v>9</v>
      </c>
      <c r="AK359" s="13" t="s">
        <v>9</v>
      </c>
      <c r="AL359" s="36" t="s">
        <v>50</v>
      </c>
      <c r="AM359" s="36" t="s">
        <v>50</v>
      </c>
      <c r="AN359" s="13" t="s">
        <v>9</v>
      </c>
      <c r="AO359" s="13" t="s">
        <v>9</v>
      </c>
      <c r="AP359" s="36" t="s">
        <v>50</v>
      </c>
      <c r="AQ359" s="36" t="s">
        <v>50</v>
      </c>
      <c r="AR359" s="36" t="s">
        <v>50</v>
      </c>
      <c r="AS359" s="36" t="s">
        <v>50</v>
      </c>
      <c r="AT359" s="36" t="s">
        <v>50</v>
      </c>
      <c r="AU359" s="36" t="s">
        <v>50</v>
      </c>
      <c r="AV359" s="36" t="s">
        <v>50</v>
      </c>
      <c r="AW359" s="36" t="s">
        <v>50</v>
      </c>
      <c r="AX359" s="36" t="s">
        <v>50</v>
      </c>
      <c r="AY359" s="36" t="s">
        <v>50</v>
      </c>
      <c r="AZ359" s="36" t="s">
        <v>50</v>
      </c>
      <c r="BA359" s="36" t="s">
        <v>50</v>
      </c>
      <c r="BB359" s="36" t="s">
        <v>50</v>
      </c>
      <c r="BC359" s="36" t="s">
        <v>50</v>
      </c>
      <c r="BD359" s="36" t="s">
        <v>50</v>
      </c>
      <c r="BE359" s="36" t="s">
        <v>50</v>
      </c>
      <c r="BF359" s="36" t="s">
        <v>50</v>
      </c>
      <c r="BG359" s="36" t="s">
        <v>50</v>
      </c>
      <c r="BH359" s="36" t="s">
        <v>50</v>
      </c>
      <c r="BI359" s="36" t="s">
        <v>50</v>
      </c>
      <c r="BJ359" s="36" t="s">
        <v>50</v>
      </c>
      <c r="BK359" s="36" t="s">
        <v>50</v>
      </c>
      <c r="BL359" s="36" t="s">
        <v>50</v>
      </c>
      <c r="BM359" s="36" t="s">
        <v>50</v>
      </c>
      <c r="BN359" s="36" t="s">
        <v>50</v>
      </c>
      <c r="BO359" s="36" t="s">
        <v>50</v>
      </c>
      <c r="BP359" s="36" t="s">
        <v>50</v>
      </c>
      <c r="BQ359" s="36" t="s">
        <v>50</v>
      </c>
      <c r="BR359" s="36" t="s">
        <v>50</v>
      </c>
      <c r="BS359" s="36" t="s">
        <v>50</v>
      </c>
      <c r="BT359" s="36" t="s">
        <v>50</v>
      </c>
      <c r="BU359" s="36" t="s">
        <v>50</v>
      </c>
      <c r="BV359" s="36" t="s">
        <v>50</v>
      </c>
      <c r="BW359" s="36" t="s">
        <v>50</v>
      </c>
      <c r="BX359" s="36" t="s">
        <v>50</v>
      </c>
      <c r="BY359" s="36" t="s">
        <v>50</v>
      </c>
      <c r="BZ359" s="36" t="s">
        <v>50</v>
      </c>
      <c r="CA359" s="36" t="s">
        <v>50</v>
      </c>
      <c r="CB359" s="36" t="s">
        <v>50</v>
      </c>
      <c r="CC359" s="36" t="s">
        <v>50</v>
      </c>
      <c r="CD359" s="36" t="s">
        <v>50</v>
      </c>
      <c r="CE359" s="36" t="s">
        <v>50</v>
      </c>
      <c r="CF359" s="36" t="s">
        <v>50</v>
      </c>
      <c r="CG359" s="36" t="s">
        <v>50</v>
      </c>
      <c r="CH359" s="36" t="s">
        <v>50</v>
      </c>
      <c r="CI359" s="36" t="s">
        <v>50</v>
      </c>
      <c r="CJ359" s="36" t="s">
        <v>50</v>
      </c>
      <c r="CK359" s="36" t="s">
        <v>50</v>
      </c>
      <c r="CL359" s="36" t="s">
        <v>50</v>
      </c>
      <c r="CM359" s="36" t="s">
        <v>50</v>
      </c>
      <c r="CN359" s="36" t="s">
        <v>50</v>
      </c>
      <c r="CO359" s="36" t="s">
        <v>50</v>
      </c>
      <c r="CP359" s="36" t="s">
        <v>50</v>
      </c>
      <c r="CQ359" s="36" t="s">
        <v>50</v>
      </c>
      <c r="CR359" s="36" t="s">
        <v>50</v>
      </c>
      <c r="CS359" s="36" t="s">
        <v>50</v>
      </c>
      <c r="CT359" s="36" t="s">
        <v>50</v>
      </c>
      <c r="CU359" s="36" t="s">
        <v>50</v>
      </c>
      <c r="CV359" s="36" t="s">
        <v>50</v>
      </c>
      <c r="CW359" s="36" t="s">
        <v>50</v>
      </c>
      <c r="CX359" s="36" t="s">
        <v>50</v>
      </c>
      <c r="CY359" s="36" t="s">
        <v>50</v>
      </c>
      <c r="CZ359" s="36" t="s">
        <v>50</v>
      </c>
      <c r="DA359" s="36" t="s">
        <v>50</v>
      </c>
      <c r="DB359" s="36" t="s">
        <v>50</v>
      </c>
      <c r="DC359" s="36" t="s">
        <v>50</v>
      </c>
      <c r="DD359" s="36" t="s">
        <v>50</v>
      </c>
      <c r="DE359" s="36" t="s">
        <v>50</v>
      </c>
      <c r="DF359" s="36" t="s">
        <v>50</v>
      </c>
      <c r="DG359" s="36" t="s">
        <v>50</v>
      </c>
      <c r="DH359" s="36" t="s">
        <v>50</v>
      </c>
      <c r="DI359" s="36" t="s">
        <v>50</v>
      </c>
      <c r="DJ359" s="36" t="s">
        <v>50</v>
      </c>
      <c r="DK359" s="36" t="s">
        <v>50</v>
      </c>
      <c r="DL359" s="36" t="s">
        <v>50</v>
      </c>
      <c r="DM359" s="36" t="s">
        <v>50</v>
      </c>
      <c r="DN359" s="36" t="s">
        <v>50</v>
      </c>
      <c r="DO359" s="36" t="s">
        <v>50</v>
      </c>
      <c r="DP359" s="36" t="s">
        <v>50</v>
      </c>
      <c r="DQ359" s="36" t="s">
        <v>50</v>
      </c>
      <c r="DR359" s="36" t="s">
        <v>50</v>
      </c>
      <c r="DS359" s="36" t="s">
        <v>50</v>
      </c>
      <c r="DT359" s="36" t="s">
        <v>50</v>
      </c>
      <c r="DU359" s="36" t="s">
        <v>50</v>
      </c>
      <c r="DV359" s="36" t="s">
        <v>50</v>
      </c>
      <c r="DW359" s="36" t="s">
        <v>50</v>
      </c>
      <c r="DX359" s="36" t="s">
        <v>50</v>
      </c>
      <c r="DY359" s="36" t="s">
        <v>50</v>
      </c>
      <c r="DZ359" s="36" t="s">
        <v>50</v>
      </c>
      <c r="EA359" s="36" t="s">
        <v>50</v>
      </c>
      <c r="EB359" s="36" t="s">
        <v>50</v>
      </c>
      <c r="EC359" s="36" t="s">
        <v>50</v>
      </c>
      <c r="ED359" s="36" t="s">
        <v>50</v>
      </c>
      <c r="EE359" s="36" t="s">
        <v>50</v>
      </c>
      <c r="EF359" s="36" t="s">
        <v>50</v>
      </c>
      <c r="EG359" s="36" t="s">
        <v>50</v>
      </c>
      <c r="EH359" s="36" t="s">
        <v>50</v>
      </c>
      <c r="EI359" s="36" t="s">
        <v>50</v>
      </c>
      <c r="EJ359" s="36" t="s">
        <v>50</v>
      </c>
      <c r="EK359" s="36" t="s">
        <v>50</v>
      </c>
      <c r="EL359" s="99"/>
      <c r="EM359" s="99"/>
    </row>
    <row r="360" spans="1:143" s="13" customFormat="1" ht="15" x14ac:dyDescent="0.25">
      <c r="A360" s="14" t="s">
        <v>279</v>
      </c>
      <c r="B360" s="98">
        <v>69</v>
      </c>
      <c r="C360" s="98">
        <v>16384</v>
      </c>
      <c r="D360" s="98"/>
      <c r="E360" s="98">
        <v>2</v>
      </c>
      <c r="F360" s="98"/>
      <c r="G360" s="93" t="s">
        <v>3734</v>
      </c>
      <c r="H360" s="14" t="s">
        <v>5</v>
      </c>
      <c r="I360" s="14" t="s">
        <v>577</v>
      </c>
      <c r="J360" s="13" t="s">
        <v>9</v>
      </c>
      <c r="K360" s="13" t="s">
        <v>9</v>
      </c>
      <c r="L360" s="13" t="s">
        <v>9</v>
      </c>
      <c r="M360" s="13" t="s">
        <v>9</v>
      </c>
      <c r="N360" s="13" t="s">
        <v>9</v>
      </c>
      <c r="O360" s="47" t="s">
        <v>9</v>
      </c>
      <c r="P360" s="13" t="s">
        <v>9</v>
      </c>
      <c r="Q360" s="13" t="s">
        <v>9</v>
      </c>
      <c r="R360" s="13" t="s">
        <v>9</v>
      </c>
      <c r="S360" s="13" t="s">
        <v>9</v>
      </c>
      <c r="T360" s="13" t="s">
        <v>9</v>
      </c>
      <c r="U360" s="13" t="s">
        <v>9</v>
      </c>
      <c r="V360" s="13" t="s">
        <v>9</v>
      </c>
      <c r="W360" s="36" t="s">
        <v>50</v>
      </c>
      <c r="X360" s="36" t="s">
        <v>50</v>
      </c>
      <c r="Y360" s="13" t="s">
        <v>9</v>
      </c>
      <c r="Z360" s="13" t="s">
        <v>9</v>
      </c>
      <c r="AA360" s="36" t="s">
        <v>50</v>
      </c>
      <c r="AB360" s="36" t="s">
        <v>50</v>
      </c>
      <c r="AC360" s="13" t="s">
        <v>9</v>
      </c>
      <c r="AD360" s="13" t="s">
        <v>9</v>
      </c>
      <c r="AE360" s="13" t="s">
        <v>9</v>
      </c>
      <c r="AF360" s="13" t="s">
        <v>9</v>
      </c>
      <c r="AG360" s="13" t="s">
        <v>9</v>
      </c>
      <c r="AH360" s="13" t="s">
        <v>9</v>
      </c>
      <c r="AI360" s="13" t="s">
        <v>3526</v>
      </c>
      <c r="AJ360" s="13" t="s">
        <v>9</v>
      </c>
      <c r="AK360" s="13" t="s">
        <v>9</v>
      </c>
      <c r="AL360" s="13" t="s">
        <v>50</v>
      </c>
      <c r="AM360" s="13" t="s">
        <v>50</v>
      </c>
      <c r="AN360" s="13" t="s">
        <v>2966</v>
      </c>
      <c r="AO360" s="13" t="s">
        <v>2967</v>
      </c>
      <c r="AP360" s="13" t="s">
        <v>9</v>
      </c>
      <c r="AQ360" s="13" t="s">
        <v>50</v>
      </c>
      <c r="AR360" s="13" t="s">
        <v>9</v>
      </c>
      <c r="AS360" s="13" t="s">
        <v>9</v>
      </c>
      <c r="AT360" s="13" t="s">
        <v>9</v>
      </c>
      <c r="AU360" s="13" t="s">
        <v>9</v>
      </c>
      <c r="AV360" s="13" t="s">
        <v>50</v>
      </c>
      <c r="AW360" s="13" t="s">
        <v>9</v>
      </c>
      <c r="AX360" s="13" t="s">
        <v>50</v>
      </c>
      <c r="AY360" s="13" t="s">
        <v>50</v>
      </c>
      <c r="AZ360" s="13" t="s">
        <v>9</v>
      </c>
      <c r="BA360" s="13" t="s">
        <v>9</v>
      </c>
      <c r="BB360" s="13" t="s">
        <v>9</v>
      </c>
      <c r="BC360" s="13" t="s">
        <v>9</v>
      </c>
      <c r="BD360" s="13" t="s">
        <v>9</v>
      </c>
      <c r="BE360" s="13" t="s">
        <v>50</v>
      </c>
      <c r="BF360" s="13" t="s">
        <v>50</v>
      </c>
      <c r="BG360" s="13" t="s">
        <v>9</v>
      </c>
      <c r="BH360" s="13" t="s">
        <v>9</v>
      </c>
      <c r="BI360" s="13" t="s">
        <v>9</v>
      </c>
      <c r="BJ360" s="13" t="s">
        <v>9</v>
      </c>
      <c r="BK360" s="13" t="s">
        <v>9</v>
      </c>
      <c r="BL360" s="13" t="s">
        <v>9</v>
      </c>
      <c r="BM360" s="13" t="s">
        <v>9</v>
      </c>
      <c r="BN360" s="13" t="s">
        <v>9</v>
      </c>
      <c r="BO360" s="13" t="s">
        <v>9</v>
      </c>
      <c r="BP360" s="13" t="s">
        <v>9</v>
      </c>
      <c r="BQ360" s="13" t="s">
        <v>9</v>
      </c>
      <c r="BR360" s="13" t="s">
        <v>9</v>
      </c>
      <c r="BS360" s="13" t="s">
        <v>9</v>
      </c>
      <c r="BT360" s="13" t="s">
        <v>9</v>
      </c>
      <c r="BU360" s="13" t="s">
        <v>9</v>
      </c>
      <c r="BV360" s="13" t="s">
        <v>9</v>
      </c>
      <c r="BW360" s="13" t="s">
        <v>9</v>
      </c>
      <c r="BX360" s="13" t="s">
        <v>9</v>
      </c>
      <c r="BY360" s="13" t="s">
        <v>9</v>
      </c>
      <c r="BZ360" s="13" t="s">
        <v>9</v>
      </c>
      <c r="CA360" s="13" t="s">
        <v>50</v>
      </c>
      <c r="CB360" s="13" t="s">
        <v>9</v>
      </c>
      <c r="CC360" s="13" t="s">
        <v>9</v>
      </c>
      <c r="CD360" s="13" t="s">
        <v>9</v>
      </c>
      <c r="CE360" s="13" t="s">
        <v>50</v>
      </c>
      <c r="CF360" s="13" t="s">
        <v>50</v>
      </c>
      <c r="CG360" s="13" t="s">
        <v>9</v>
      </c>
      <c r="CH360" s="13" t="s">
        <v>9</v>
      </c>
      <c r="CI360" s="13" t="s">
        <v>50</v>
      </c>
      <c r="CJ360" s="13" t="s">
        <v>9</v>
      </c>
      <c r="CK360" s="13" t="s">
        <v>9</v>
      </c>
      <c r="CL360" s="13" t="s">
        <v>9</v>
      </c>
      <c r="CM360" s="13" t="s">
        <v>9</v>
      </c>
      <c r="CN360" s="13" t="s">
        <v>9</v>
      </c>
      <c r="CO360" s="13" t="s">
        <v>9</v>
      </c>
      <c r="CP360" s="13" t="s">
        <v>9</v>
      </c>
      <c r="CQ360" s="13" t="s">
        <v>9</v>
      </c>
      <c r="CR360" s="13" t="s">
        <v>9</v>
      </c>
      <c r="CS360" s="13" t="s">
        <v>9</v>
      </c>
      <c r="CT360" s="13" t="s">
        <v>9</v>
      </c>
      <c r="CU360" s="13" t="s">
        <v>50</v>
      </c>
      <c r="CV360" s="13" t="s">
        <v>9</v>
      </c>
      <c r="CW360" s="13" t="s">
        <v>9</v>
      </c>
      <c r="CX360" s="13" t="s">
        <v>9</v>
      </c>
      <c r="CY360" s="13" t="s">
        <v>9</v>
      </c>
      <c r="CZ360" s="13" t="s">
        <v>9</v>
      </c>
      <c r="DA360" s="13" t="s">
        <v>9</v>
      </c>
      <c r="DB360" s="13" t="s">
        <v>9</v>
      </c>
      <c r="DC360" s="13" t="s">
        <v>50</v>
      </c>
      <c r="DD360" s="13" t="s">
        <v>9</v>
      </c>
      <c r="DE360" s="13" t="s">
        <v>9</v>
      </c>
      <c r="DF360" s="13" t="s">
        <v>9</v>
      </c>
      <c r="DG360" s="13" t="s">
        <v>9</v>
      </c>
      <c r="DH360" s="13" t="s">
        <v>9</v>
      </c>
      <c r="DI360" s="13" t="s">
        <v>9</v>
      </c>
      <c r="DJ360" s="13" t="s">
        <v>9</v>
      </c>
      <c r="DK360" s="13" t="s">
        <v>9</v>
      </c>
      <c r="DL360" s="13" t="s">
        <v>50</v>
      </c>
      <c r="DM360" s="13" t="s">
        <v>50</v>
      </c>
      <c r="DN360" s="13" t="s">
        <v>9</v>
      </c>
      <c r="DO360" s="13" t="s">
        <v>9</v>
      </c>
      <c r="DP360" s="13" t="s">
        <v>9</v>
      </c>
      <c r="DQ360" s="13" t="s">
        <v>9</v>
      </c>
      <c r="DR360" s="13" t="s">
        <v>50</v>
      </c>
      <c r="DS360" s="13" t="s">
        <v>9</v>
      </c>
      <c r="DT360" s="13" t="s">
        <v>3387</v>
      </c>
      <c r="DU360" s="13" t="s">
        <v>9</v>
      </c>
      <c r="DV360" s="13" t="s">
        <v>9</v>
      </c>
      <c r="DW360" s="13" t="s">
        <v>9</v>
      </c>
      <c r="DX360" s="13" t="s">
        <v>9</v>
      </c>
      <c r="DY360" s="13" t="s">
        <v>9</v>
      </c>
      <c r="DZ360" s="13" t="s">
        <v>9</v>
      </c>
      <c r="EA360" s="13" t="s">
        <v>9</v>
      </c>
      <c r="EB360" s="13" t="s">
        <v>9</v>
      </c>
      <c r="EC360" s="13" t="s">
        <v>9</v>
      </c>
      <c r="ED360" s="13" t="s">
        <v>9</v>
      </c>
      <c r="EE360" s="13" t="s">
        <v>9</v>
      </c>
      <c r="EF360" s="13" t="s">
        <v>9</v>
      </c>
      <c r="EG360" s="13" t="s">
        <v>9</v>
      </c>
      <c r="EH360" s="13" t="s">
        <v>9</v>
      </c>
      <c r="EI360" s="13" t="s">
        <v>9</v>
      </c>
      <c r="EJ360" s="13" t="s">
        <v>9</v>
      </c>
      <c r="EK360" s="13" t="s">
        <v>9</v>
      </c>
      <c r="EL360" s="99"/>
      <c r="EM360" s="99"/>
    </row>
    <row r="361" spans="1:143" s="13" customFormat="1" ht="43.5" customHeight="1" x14ac:dyDescent="0.25">
      <c r="A361" s="14" t="s">
        <v>639</v>
      </c>
      <c r="B361" s="98">
        <v>71</v>
      </c>
      <c r="C361" s="98">
        <v>16543</v>
      </c>
      <c r="D361" s="98"/>
      <c r="E361" s="98">
        <v>2</v>
      </c>
      <c r="F361" s="98"/>
      <c r="G361" s="93" t="s">
        <v>2550</v>
      </c>
      <c r="H361" s="14" t="s">
        <v>5</v>
      </c>
      <c r="I361" s="14" t="s">
        <v>577</v>
      </c>
      <c r="J361" s="13" t="s">
        <v>9</v>
      </c>
      <c r="K361" s="13" t="s">
        <v>9</v>
      </c>
      <c r="L361" s="13" t="s">
        <v>9</v>
      </c>
      <c r="M361" s="13" t="s">
        <v>9</v>
      </c>
      <c r="N361" s="13" t="s">
        <v>9</v>
      </c>
      <c r="O361" s="47" t="s">
        <v>2826</v>
      </c>
      <c r="P361" s="13" t="s">
        <v>2826</v>
      </c>
      <c r="Q361" s="13" t="s">
        <v>50</v>
      </c>
      <c r="R361" s="13" t="s">
        <v>50</v>
      </c>
      <c r="S361" s="13" t="s">
        <v>9</v>
      </c>
      <c r="T361" s="13" t="s">
        <v>9</v>
      </c>
      <c r="U361" s="13" t="s">
        <v>9</v>
      </c>
      <c r="V361" s="13" t="s">
        <v>2887</v>
      </c>
      <c r="W361" s="36" t="s">
        <v>50</v>
      </c>
      <c r="X361" s="36" t="s">
        <v>50</v>
      </c>
      <c r="Y361" s="13" t="s">
        <v>2919</v>
      </c>
      <c r="Z361" s="13" t="s">
        <v>2919</v>
      </c>
      <c r="AA361" s="36" t="s">
        <v>50</v>
      </c>
      <c r="AB361" s="36" t="s">
        <v>50</v>
      </c>
      <c r="AC361" s="13" t="s">
        <v>50</v>
      </c>
      <c r="AD361" s="13" t="s">
        <v>50</v>
      </c>
      <c r="AE361" s="13" t="s">
        <v>50</v>
      </c>
      <c r="AF361" s="13" t="s">
        <v>9</v>
      </c>
      <c r="AG361" s="13" t="s">
        <v>9</v>
      </c>
      <c r="AH361" s="13" t="s">
        <v>50</v>
      </c>
      <c r="AI361" s="13" t="s">
        <v>50</v>
      </c>
      <c r="AJ361" s="13" t="s">
        <v>3612</v>
      </c>
      <c r="AK361" s="13" t="s">
        <v>3612</v>
      </c>
      <c r="AL361" s="13" t="s">
        <v>50</v>
      </c>
      <c r="AM361" s="13" t="s">
        <v>50</v>
      </c>
      <c r="AN361" s="13" t="s">
        <v>9</v>
      </c>
      <c r="AO361" s="13" t="s">
        <v>50</v>
      </c>
      <c r="AP361" s="13" t="s">
        <v>50</v>
      </c>
      <c r="AQ361" s="13" t="s">
        <v>50</v>
      </c>
      <c r="AR361" s="13" t="s">
        <v>50</v>
      </c>
      <c r="AS361" s="13" t="s">
        <v>50</v>
      </c>
      <c r="AT361" s="13" t="s">
        <v>9</v>
      </c>
      <c r="AU361" s="13" t="s">
        <v>3752</v>
      </c>
      <c r="AV361" s="13" t="s">
        <v>3028</v>
      </c>
      <c r="AW361" s="13" t="s">
        <v>3028</v>
      </c>
      <c r="AX361" s="13" t="s">
        <v>50</v>
      </c>
      <c r="AY361" s="13" t="s">
        <v>50</v>
      </c>
      <c r="AZ361" s="13" t="s">
        <v>50</v>
      </c>
      <c r="BA361" s="13" t="s">
        <v>9</v>
      </c>
      <c r="BB361" s="13" t="s">
        <v>9</v>
      </c>
      <c r="BC361" s="13" t="s">
        <v>9</v>
      </c>
      <c r="BD361" s="13" t="s">
        <v>9</v>
      </c>
      <c r="BE361" s="13" t="s">
        <v>50</v>
      </c>
      <c r="BF361" s="13" t="s">
        <v>50</v>
      </c>
      <c r="BG361" s="13" t="s">
        <v>50</v>
      </c>
      <c r="BH361" s="13" t="s">
        <v>50</v>
      </c>
      <c r="BI361" s="13" t="s">
        <v>50</v>
      </c>
      <c r="BJ361" s="13" t="s">
        <v>3056</v>
      </c>
      <c r="BK361" s="13" t="s">
        <v>3056</v>
      </c>
      <c r="BL361" s="13" t="s">
        <v>9</v>
      </c>
      <c r="BM361" s="13" t="s">
        <v>9</v>
      </c>
      <c r="BN361" s="13" t="s">
        <v>50</v>
      </c>
      <c r="BO361" s="13" t="s">
        <v>50</v>
      </c>
      <c r="BP361" s="13" t="s">
        <v>50</v>
      </c>
      <c r="BQ361" s="13" t="s">
        <v>50</v>
      </c>
      <c r="BR361" s="13" t="s">
        <v>50</v>
      </c>
      <c r="BS361" s="13" t="s">
        <v>50</v>
      </c>
      <c r="BT361" s="13" t="s">
        <v>9</v>
      </c>
      <c r="BU361" s="13" t="s">
        <v>9</v>
      </c>
      <c r="BV361" s="13" t="s">
        <v>9</v>
      </c>
      <c r="BW361" s="13" t="s">
        <v>9</v>
      </c>
      <c r="BX361" s="13" t="s">
        <v>50</v>
      </c>
      <c r="BY361" s="13" t="s">
        <v>50</v>
      </c>
      <c r="BZ361" s="13" t="s">
        <v>9</v>
      </c>
      <c r="CA361" s="13" t="s">
        <v>9</v>
      </c>
      <c r="CB361" s="13" t="s">
        <v>50</v>
      </c>
      <c r="CC361" s="13" t="s">
        <v>9</v>
      </c>
      <c r="CD361" s="13" t="s">
        <v>9</v>
      </c>
      <c r="CE361" s="13" t="s">
        <v>50</v>
      </c>
      <c r="CF361" s="13" t="s">
        <v>50</v>
      </c>
      <c r="CG361" s="13" t="s">
        <v>50</v>
      </c>
      <c r="CH361" s="13" t="s">
        <v>9</v>
      </c>
      <c r="CI361" s="13" t="s">
        <v>9</v>
      </c>
      <c r="CJ361" s="13" t="s">
        <v>9</v>
      </c>
      <c r="CK361" s="13" t="s">
        <v>9</v>
      </c>
      <c r="CL361" s="13" t="s">
        <v>3269</v>
      </c>
      <c r="CM361" s="13" t="s">
        <v>3269</v>
      </c>
      <c r="CN361" s="13" t="s">
        <v>9</v>
      </c>
      <c r="CO361" s="13" t="s">
        <v>9</v>
      </c>
      <c r="CP361" s="13" t="s">
        <v>9</v>
      </c>
      <c r="CQ361" s="13" t="s">
        <v>50</v>
      </c>
      <c r="CR361" s="13" t="s">
        <v>50</v>
      </c>
      <c r="CS361" s="13" t="s">
        <v>9</v>
      </c>
      <c r="CT361" s="13" t="s">
        <v>50</v>
      </c>
      <c r="CU361" s="13" t="s">
        <v>9</v>
      </c>
      <c r="CV361" s="13" t="s">
        <v>9</v>
      </c>
      <c r="CW361" s="13" t="s">
        <v>50</v>
      </c>
      <c r="CX361" s="13" t="s">
        <v>9</v>
      </c>
      <c r="CY361" s="13" t="s">
        <v>9</v>
      </c>
      <c r="CZ361" s="13" t="s">
        <v>9</v>
      </c>
      <c r="DA361" s="13" t="s">
        <v>9</v>
      </c>
      <c r="DB361" s="13" t="s">
        <v>9</v>
      </c>
      <c r="DC361" s="13" t="s">
        <v>50</v>
      </c>
      <c r="DD361" s="13" t="s">
        <v>9</v>
      </c>
      <c r="DE361" s="13" t="s">
        <v>9</v>
      </c>
      <c r="DF361" s="13" t="s">
        <v>9</v>
      </c>
      <c r="DG361" s="13" t="s">
        <v>3351</v>
      </c>
      <c r="DH361" s="13" t="s">
        <v>9</v>
      </c>
      <c r="DI361" s="13" t="s">
        <v>3358</v>
      </c>
      <c r="DJ361" s="13" t="s">
        <v>50</v>
      </c>
      <c r="DK361" s="13" t="s">
        <v>50</v>
      </c>
      <c r="DL361" s="13" t="s">
        <v>3368</v>
      </c>
      <c r="DM361" s="13" t="s">
        <v>50</v>
      </c>
      <c r="DN361" s="13" t="s">
        <v>50</v>
      </c>
      <c r="DO361" s="13" t="s">
        <v>50</v>
      </c>
      <c r="DP361" s="13" t="s">
        <v>9</v>
      </c>
      <c r="DQ361" s="13" t="s">
        <v>9</v>
      </c>
      <c r="DR361" s="13" t="s">
        <v>50</v>
      </c>
      <c r="DS361" s="13" t="s">
        <v>50</v>
      </c>
      <c r="DT361" s="13" t="s">
        <v>50</v>
      </c>
      <c r="DU361" s="13" t="s">
        <v>50</v>
      </c>
      <c r="DV361" s="13" t="s">
        <v>50</v>
      </c>
      <c r="DW361" s="13" t="s">
        <v>9</v>
      </c>
      <c r="DX361" s="13" t="s">
        <v>9</v>
      </c>
      <c r="DY361" s="13" t="s">
        <v>9</v>
      </c>
      <c r="DZ361" s="13" t="s">
        <v>9</v>
      </c>
      <c r="EA361" s="13" t="s">
        <v>50</v>
      </c>
      <c r="EB361" s="13" t="s">
        <v>3408</v>
      </c>
      <c r="EC361" s="13" t="s">
        <v>3418</v>
      </c>
      <c r="ED361" s="13" t="s">
        <v>3418</v>
      </c>
      <c r="EE361" s="13" t="s">
        <v>9</v>
      </c>
      <c r="EF361" s="13" t="s">
        <v>50</v>
      </c>
      <c r="EG361" s="13" t="s">
        <v>50</v>
      </c>
      <c r="EH361" s="13" t="s">
        <v>9</v>
      </c>
      <c r="EI361" s="13" t="s">
        <v>9</v>
      </c>
      <c r="EJ361" s="13" t="s">
        <v>9</v>
      </c>
      <c r="EK361" s="13" t="s">
        <v>9</v>
      </c>
      <c r="EL361" s="99"/>
      <c r="EM361" s="99"/>
    </row>
    <row r="362" spans="1:143" s="13" customFormat="1" ht="15" x14ac:dyDescent="0.25">
      <c r="A362" s="14" t="s">
        <v>640</v>
      </c>
      <c r="B362" s="98" t="s">
        <v>2339</v>
      </c>
      <c r="C362" s="98"/>
      <c r="D362" s="98">
        <v>8</v>
      </c>
      <c r="E362" s="98"/>
      <c r="F362" s="98"/>
      <c r="G362" s="93" t="s">
        <v>683</v>
      </c>
      <c r="H362" s="14" t="s">
        <v>503</v>
      </c>
      <c r="I362" s="14" t="s">
        <v>578</v>
      </c>
      <c r="J362" s="13" t="s">
        <v>50</v>
      </c>
      <c r="K362" s="13" t="s">
        <v>50</v>
      </c>
      <c r="L362" s="13" t="s">
        <v>50</v>
      </c>
      <c r="M362" s="13" t="s">
        <v>3806</v>
      </c>
      <c r="N362" s="13" t="s">
        <v>3806</v>
      </c>
      <c r="O362" s="189" t="s">
        <v>50</v>
      </c>
      <c r="P362" s="13" t="s">
        <v>3812</v>
      </c>
      <c r="Q362" s="13" t="s">
        <v>3801</v>
      </c>
      <c r="R362" s="13" t="s">
        <v>50</v>
      </c>
      <c r="S362" s="13" t="s">
        <v>3820</v>
      </c>
      <c r="T362" s="13" t="s">
        <v>3820</v>
      </c>
      <c r="U362" s="13" t="s">
        <v>50</v>
      </c>
      <c r="V362" s="13" t="s">
        <v>50</v>
      </c>
      <c r="W362" s="36" t="s">
        <v>50</v>
      </c>
      <c r="X362" s="36" t="s">
        <v>50</v>
      </c>
      <c r="Y362" s="13" t="s">
        <v>50</v>
      </c>
      <c r="Z362" s="13" t="s">
        <v>50</v>
      </c>
      <c r="AA362" s="36" t="s">
        <v>50</v>
      </c>
      <c r="AB362" s="36" t="s">
        <v>50</v>
      </c>
      <c r="AC362" s="13" t="s">
        <v>3832</v>
      </c>
      <c r="AD362" s="13" t="s">
        <v>3833</v>
      </c>
      <c r="AE362" s="13" t="s">
        <v>3833</v>
      </c>
      <c r="AF362" s="13" t="s">
        <v>3837</v>
      </c>
      <c r="AG362" s="13" t="s">
        <v>3820</v>
      </c>
      <c r="AH362" s="13" t="s">
        <v>50</v>
      </c>
      <c r="AI362" s="13" t="s">
        <v>50</v>
      </c>
      <c r="AJ362" s="13" t="s">
        <v>3820</v>
      </c>
      <c r="AK362" s="36" t="s">
        <v>3820</v>
      </c>
      <c r="AL362" s="13" t="s">
        <v>50</v>
      </c>
      <c r="AM362" s="13" t="s">
        <v>50</v>
      </c>
      <c r="AN362" s="13" t="s">
        <v>3848</v>
      </c>
      <c r="AO362" s="36" t="s">
        <v>50</v>
      </c>
      <c r="AP362" s="13" t="s">
        <v>50</v>
      </c>
      <c r="AQ362" s="13" t="s">
        <v>50</v>
      </c>
      <c r="AR362" s="13" t="s">
        <v>50</v>
      </c>
      <c r="AS362" s="13" t="s">
        <v>50</v>
      </c>
      <c r="AT362" s="13" t="s">
        <v>50</v>
      </c>
      <c r="AU362" s="13" t="s">
        <v>50</v>
      </c>
      <c r="AV362" s="13" t="s">
        <v>50</v>
      </c>
      <c r="AW362" s="13" t="s">
        <v>50</v>
      </c>
      <c r="AX362" s="13" t="s">
        <v>50</v>
      </c>
      <c r="AY362" s="13" t="s">
        <v>50</v>
      </c>
      <c r="AZ362" s="13" t="s">
        <v>3832</v>
      </c>
      <c r="BA362" s="13" t="s">
        <v>50</v>
      </c>
      <c r="BB362" s="13" t="s">
        <v>3489</v>
      </c>
      <c r="BC362" s="13" t="s">
        <v>3489</v>
      </c>
      <c r="BD362" s="13" t="s">
        <v>50</v>
      </c>
      <c r="BE362" s="13" t="s">
        <v>50</v>
      </c>
      <c r="BF362" s="13" t="s">
        <v>50</v>
      </c>
      <c r="BG362" s="13" t="s">
        <v>50</v>
      </c>
      <c r="BH362" s="13" t="s">
        <v>50</v>
      </c>
      <c r="BI362" s="13" t="s">
        <v>3858</v>
      </c>
      <c r="BJ362" s="13" t="s">
        <v>50</v>
      </c>
      <c r="BK362" s="13" t="s">
        <v>50</v>
      </c>
      <c r="BL362" s="13" t="s">
        <v>3861</v>
      </c>
      <c r="BM362" s="13" t="s">
        <v>3861</v>
      </c>
      <c r="BN362" s="13" t="s">
        <v>50</v>
      </c>
      <c r="BO362" s="13" t="s">
        <v>3863</v>
      </c>
      <c r="BP362" s="13" t="s">
        <v>4008</v>
      </c>
      <c r="BQ362" s="13" t="s">
        <v>3868</v>
      </c>
      <c r="BR362" s="13" t="s">
        <v>50</v>
      </c>
      <c r="BS362" s="13" t="s">
        <v>3832</v>
      </c>
      <c r="BT362" s="13" t="s">
        <v>3801</v>
      </c>
      <c r="BU362" s="13" t="s">
        <v>4010</v>
      </c>
      <c r="BV362" s="13" t="s">
        <v>3879</v>
      </c>
      <c r="BW362" s="13" t="s">
        <v>3499</v>
      </c>
      <c r="BX362" s="13" t="s">
        <v>3801</v>
      </c>
      <c r="BY362" s="13" t="s">
        <v>50</v>
      </c>
      <c r="BZ362" s="13" t="s">
        <v>50</v>
      </c>
      <c r="CA362" s="13" t="s">
        <v>50</v>
      </c>
      <c r="CB362" s="13" t="s">
        <v>3820</v>
      </c>
      <c r="CC362" s="13" t="s">
        <v>3820</v>
      </c>
      <c r="CD362" s="13" t="s">
        <v>50</v>
      </c>
      <c r="CE362" s="13" t="s">
        <v>50</v>
      </c>
      <c r="CF362" s="13" t="s">
        <v>50</v>
      </c>
      <c r="CG362" s="13" t="s">
        <v>3888</v>
      </c>
      <c r="CH362" s="13" t="s">
        <v>3801</v>
      </c>
      <c r="CI362" s="13" t="s">
        <v>3891</v>
      </c>
      <c r="CJ362" s="13" t="s">
        <v>50</v>
      </c>
      <c r="CK362" s="13" t="s">
        <v>50</v>
      </c>
      <c r="CL362" s="13" t="s">
        <v>3820</v>
      </c>
      <c r="CM362" s="13" t="s">
        <v>50</v>
      </c>
      <c r="CN362" s="13" t="s">
        <v>50</v>
      </c>
      <c r="CO362" s="13" t="s">
        <v>3898</v>
      </c>
      <c r="CP362" s="13" t="s">
        <v>3898</v>
      </c>
      <c r="CQ362" s="13" t="s">
        <v>3820</v>
      </c>
      <c r="CR362" s="13" t="s">
        <v>50</v>
      </c>
      <c r="CS362" s="13" t="s">
        <v>50</v>
      </c>
      <c r="CT362" s="13" t="s">
        <v>50</v>
      </c>
      <c r="CU362" s="13" t="s">
        <v>50</v>
      </c>
      <c r="CV362" s="13" t="s">
        <v>50</v>
      </c>
      <c r="CW362" s="13" t="s">
        <v>3820</v>
      </c>
      <c r="CX362" s="13" t="s">
        <v>50</v>
      </c>
      <c r="CY362" s="13" t="s">
        <v>3911</v>
      </c>
      <c r="CZ362" s="13" t="s">
        <v>3820</v>
      </c>
      <c r="DA362" s="13" t="s">
        <v>3918</v>
      </c>
      <c r="DB362" s="13" t="s">
        <v>3919</v>
      </c>
      <c r="DC362" s="13" t="s">
        <v>50</v>
      </c>
      <c r="DD362" s="13" t="s">
        <v>50</v>
      </c>
      <c r="DE362" s="13" t="s">
        <v>3820</v>
      </c>
      <c r="DF362" s="13" t="s">
        <v>3820</v>
      </c>
      <c r="DG362" s="13" t="s">
        <v>3922</v>
      </c>
      <c r="DH362" s="13" t="s">
        <v>3820</v>
      </c>
      <c r="DI362" s="13" t="s">
        <v>3929</v>
      </c>
      <c r="DJ362" s="13" t="s">
        <v>50</v>
      </c>
      <c r="DK362" s="13" t="s">
        <v>3820</v>
      </c>
      <c r="DL362" s="13" t="s">
        <v>50</v>
      </c>
      <c r="DM362" s="13" t="s">
        <v>50</v>
      </c>
      <c r="DN362" s="13" t="s">
        <v>50</v>
      </c>
      <c r="DO362" s="13" t="s">
        <v>3935</v>
      </c>
      <c r="DP362" s="13" t="s">
        <v>3939</v>
      </c>
      <c r="DQ362" s="13" t="s">
        <v>50</v>
      </c>
      <c r="DR362" s="13" t="s">
        <v>50</v>
      </c>
      <c r="DS362" s="13" t="s">
        <v>50</v>
      </c>
      <c r="DT362" s="13" t="s">
        <v>50</v>
      </c>
      <c r="DU362" s="13" t="s">
        <v>50</v>
      </c>
      <c r="DV362" s="13" t="s">
        <v>50</v>
      </c>
      <c r="DW362" s="13" t="s">
        <v>50</v>
      </c>
      <c r="DX362" s="13" t="s">
        <v>50</v>
      </c>
      <c r="DY362" s="13" t="s">
        <v>3945</v>
      </c>
      <c r="DZ362" s="13" t="s">
        <v>3820</v>
      </c>
      <c r="EA362" s="13" t="s">
        <v>50</v>
      </c>
      <c r="EB362" s="13" t="s">
        <v>50</v>
      </c>
      <c r="EC362" s="13" t="s">
        <v>3898</v>
      </c>
      <c r="ED362" s="13" t="s">
        <v>50</v>
      </c>
      <c r="EE362" s="13" t="s">
        <v>50</v>
      </c>
      <c r="EF362" s="13" t="s">
        <v>50</v>
      </c>
      <c r="EG362" s="13" t="s">
        <v>3964</v>
      </c>
      <c r="EH362" s="13" t="s">
        <v>3967</v>
      </c>
      <c r="EI362" s="13" t="s">
        <v>50</v>
      </c>
      <c r="EJ362" s="13" t="s">
        <v>3820</v>
      </c>
      <c r="EK362" s="13" t="s">
        <v>50</v>
      </c>
      <c r="EL362" s="99"/>
      <c r="EM362" s="99"/>
    </row>
    <row r="363" spans="1:143" s="13" customFormat="1" ht="15" x14ac:dyDescent="0.25">
      <c r="A363" s="14" t="s">
        <v>641</v>
      </c>
      <c r="B363" s="98" t="s">
        <v>2548</v>
      </c>
      <c r="C363" s="98"/>
      <c r="D363" s="98">
        <v>8</v>
      </c>
      <c r="E363" s="98"/>
      <c r="F363" s="98"/>
      <c r="G363" s="93" t="s">
        <v>2724</v>
      </c>
      <c r="H363" s="14" t="s">
        <v>503</v>
      </c>
      <c r="I363" s="14" t="s">
        <v>2725</v>
      </c>
      <c r="J363" s="13" t="s">
        <v>50</v>
      </c>
      <c r="K363" s="13" t="s">
        <v>50</v>
      </c>
      <c r="L363" s="13" t="s">
        <v>50</v>
      </c>
      <c r="M363" s="13" t="s">
        <v>3807</v>
      </c>
      <c r="N363" s="13" t="s">
        <v>3807</v>
      </c>
      <c r="O363" s="54" t="s">
        <v>50</v>
      </c>
      <c r="P363" s="13" t="s">
        <v>3828</v>
      </c>
      <c r="Q363" s="13" t="s">
        <v>3807</v>
      </c>
      <c r="R363" s="13" t="s">
        <v>50</v>
      </c>
      <c r="S363" s="13" t="s">
        <v>3807</v>
      </c>
      <c r="T363" s="13" t="s">
        <v>3807</v>
      </c>
      <c r="U363" s="13" t="s">
        <v>50</v>
      </c>
      <c r="V363" s="13" t="s">
        <v>50</v>
      </c>
      <c r="W363" s="36" t="s">
        <v>50</v>
      </c>
      <c r="X363" s="36" t="s">
        <v>50</v>
      </c>
      <c r="Y363" s="13" t="s">
        <v>50</v>
      </c>
      <c r="Z363" s="13" t="s">
        <v>50</v>
      </c>
      <c r="AA363" s="36" t="s">
        <v>50</v>
      </c>
      <c r="AB363" s="36" t="s">
        <v>50</v>
      </c>
      <c r="AC363" s="13" t="s">
        <v>3807</v>
      </c>
      <c r="AD363" s="13" t="s">
        <v>3807</v>
      </c>
      <c r="AE363" s="13" t="s">
        <v>3807</v>
      </c>
      <c r="AF363" s="13" t="s">
        <v>3807</v>
      </c>
      <c r="AG363" s="13" t="s">
        <v>3807</v>
      </c>
      <c r="AH363" s="13" t="s">
        <v>50</v>
      </c>
      <c r="AI363" s="13" t="s">
        <v>50</v>
      </c>
      <c r="AJ363" s="13" t="s">
        <v>3807</v>
      </c>
      <c r="AK363" s="36" t="s">
        <v>3807</v>
      </c>
      <c r="AL363" s="13" t="s">
        <v>50</v>
      </c>
      <c r="AM363" s="13" t="s">
        <v>50</v>
      </c>
      <c r="AN363" s="13" t="s">
        <v>3807</v>
      </c>
      <c r="AO363" s="36" t="s">
        <v>50</v>
      </c>
      <c r="AP363" s="13" t="s">
        <v>50</v>
      </c>
      <c r="AQ363" s="13" t="s">
        <v>50</v>
      </c>
      <c r="AR363" s="13" t="s">
        <v>50</v>
      </c>
      <c r="AS363" s="13" t="s">
        <v>50</v>
      </c>
      <c r="AT363" s="13" t="s">
        <v>50</v>
      </c>
      <c r="AU363" s="13" t="s">
        <v>50</v>
      </c>
      <c r="AV363" s="13" t="s">
        <v>50</v>
      </c>
      <c r="AW363" s="13" t="s">
        <v>50</v>
      </c>
      <c r="AX363" s="13" t="s">
        <v>50</v>
      </c>
      <c r="AY363" s="13" t="s">
        <v>50</v>
      </c>
      <c r="AZ363" s="13" t="s">
        <v>3807</v>
      </c>
      <c r="BA363" s="13" t="s">
        <v>50</v>
      </c>
      <c r="BB363" s="13" t="s">
        <v>3855</v>
      </c>
      <c r="BC363" s="13" t="s">
        <v>3855</v>
      </c>
      <c r="BD363" s="13" t="s">
        <v>50</v>
      </c>
      <c r="BE363" s="13" t="s">
        <v>50</v>
      </c>
      <c r="BF363" s="13" t="s">
        <v>50</v>
      </c>
      <c r="BG363" s="13" t="s">
        <v>50</v>
      </c>
      <c r="BH363" s="13" t="s">
        <v>50</v>
      </c>
      <c r="BI363" s="13" t="s">
        <v>3807</v>
      </c>
      <c r="BJ363" s="13" t="s">
        <v>50</v>
      </c>
      <c r="BK363" s="13" t="s">
        <v>50</v>
      </c>
      <c r="BL363" s="13" t="s">
        <v>3807</v>
      </c>
      <c r="BM363" s="13" t="s">
        <v>3807</v>
      </c>
      <c r="BN363" s="13" t="s">
        <v>50</v>
      </c>
      <c r="BO363" s="13" t="s">
        <v>3803</v>
      </c>
      <c r="BP363" s="13" t="s">
        <v>3828</v>
      </c>
      <c r="BQ363" s="13" t="s">
        <v>3828</v>
      </c>
      <c r="BR363" s="13" t="s">
        <v>50</v>
      </c>
      <c r="BS363" s="13" t="s">
        <v>3807</v>
      </c>
      <c r="BT363" s="13" t="s">
        <v>3807</v>
      </c>
      <c r="BU363" s="13" t="s">
        <v>3807</v>
      </c>
      <c r="BV363" s="13" t="s">
        <v>3807</v>
      </c>
      <c r="BW363" s="13" t="s">
        <v>3807</v>
      </c>
      <c r="BX363" s="13" t="s">
        <v>3807</v>
      </c>
      <c r="BY363" s="13" t="s">
        <v>50</v>
      </c>
      <c r="BZ363" s="13" t="s">
        <v>50</v>
      </c>
      <c r="CA363" s="13" t="s">
        <v>50</v>
      </c>
      <c r="CB363" s="13" t="s">
        <v>3807</v>
      </c>
      <c r="CC363" s="13" t="s">
        <v>3807</v>
      </c>
      <c r="CD363" s="13" t="s">
        <v>50</v>
      </c>
      <c r="CE363" s="13" t="s">
        <v>50</v>
      </c>
      <c r="CF363" s="13" t="s">
        <v>50</v>
      </c>
      <c r="CG363" s="13" t="s">
        <v>3807</v>
      </c>
      <c r="CH363" s="13" t="s">
        <v>3807</v>
      </c>
      <c r="CI363" s="13" t="s">
        <v>3807</v>
      </c>
      <c r="CJ363" s="13" t="s">
        <v>50</v>
      </c>
      <c r="CK363" s="13" t="s">
        <v>50</v>
      </c>
      <c r="CL363" s="13" t="s">
        <v>3807</v>
      </c>
      <c r="CM363" s="13" t="s">
        <v>50</v>
      </c>
      <c r="CN363" s="13" t="s">
        <v>50</v>
      </c>
      <c r="CO363" s="13" t="s">
        <v>3807</v>
      </c>
      <c r="CP363" s="13" t="s">
        <v>3807</v>
      </c>
      <c r="CQ363" s="13" t="s">
        <v>3807</v>
      </c>
      <c r="CR363" s="13" t="s">
        <v>50</v>
      </c>
      <c r="CS363" s="13" t="s">
        <v>50</v>
      </c>
      <c r="CT363" s="13" t="s">
        <v>50</v>
      </c>
      <c r="CU363" s="13" t="s">
        <v>50</v>
      </c>
      <c r="CV363" s="13" t="s">
        <v>50</v>
      </c>
      <c r="CW363" s="13" t="s">
        <v>3807</v>
      </c>
      <c r="CX363" s="13" t="s">
        <v>50</v>
      </c>
      <c r="CY363" s="13" t="s">
        <v>3807</v>
      </c>
      <c r="CZ363" s="13" t="s">
        <v>3807</v>
      </c>
      <c r="DA363" s="13" t="s">
        <v>3807</v>
      </c>
      <c r="DB363" s="13" t="s">
        <v>3803</v>
      </c>
      <c r="DC363" s="13" t="s">
        <v>50</v>
      </c>
      <c r="DD363" s="13" t="s">
        <v>50</v>
      </c>
      <c r="DE363" s="13" t="s">
        <v>3807</v>
      </c>
      <c r="DF363" s="13" t="s">
        <v>3807</v>
      </c>
      <c r="DG363" s="13" t="s">
        <v>3807</v>
      </c>
      <c r="DH363" s="13" t="s">
        <v>3807</v>
      </c>
      <c r="DI363" s="13" t="s">
        <v>3807</v>
      </c>
      <c r="DJ363" s="13" t="s">
        <v>50</v>
      </c>
      <c r="DK363" s="13" t="s">
        <v>3807</v>
      </c>
      <c r="DL363" s="13" t="s">
        <v>50</v>
      </c>
      <c r="DM363" s="13" t="s">
        <v>50</v>
      </c>
      <c r="DN363" s="13" t="s">
        <v>50</v>
      </c>
      <c r="DO363" s="13" t="s">
        <v>3803</v>
      </c>
      <c r="DP363" s="13" t="s">
        <v>3807</v>
      </c>
      <c r="DQ363" s="13" t="s">
        <v>50</v>
      </c>
      <c r="DR363" s="13" t="s">
        <v>50</v>
      </c>
      <c r="DS363" s="13" t="s">
        <v>50</v>
      </c>
      <c r="DT363" s="13" t="s">
        <v>50</v>
      </c>
      <c r="DU363" s="13" t="s">
        <v>50</v>
      </c>
      <c r="DV363" s="13" t="s">
        <v>50</v>
      </c>
      <c r="DW363" s="13" t="s">
        <v>50</v>
      </c>
      <c r="DX363" s="13" t="s">
        <v>50</v>
      </c>
      <c r="DY363" s="13" t="s">
        <v>3807</v>
      </c>
      <c r="DZ363" s="13" t="s">
        <v>3807</v>
      </c>
      <c r="EA363" s="13" t="s">
        <v>50</v>
      </c>
      <c r="EB363" s="13" t="s">
        <v>50</v>
      </c>
      <c r="EC363" s="13" t="s">
        <v>3807</v>
      </c>
      <c r="ED363" s="13" t="s">
        <v>50</v>
      </c>
      <c r="EE363" s="13" t="s">
        <v>50</v>
      </c>
      <c r="EF363" s="13" t="s">
        <v>50</v>
      </c>
      <c r="EG363" s="13" t="s">
        <v>3860</v>
      </c>
      <c r="EH363" s="13" t="s">
        <v>3807</v>
      </c>
      <c r="EI363" s="13" t="s">
        <v>50</v>
      </c>
      <c r="EJ363" s="13" t="s">
        <v>3807</v>
      </c>
      <c r="EK363" s="13" t="s">
        <v>50</v>
      </c>
      <c r="EL363" s="99"/>
      <c r="EM363" s="99"/>
    </row>
    <row r="364" spans="1:143" s="13" customFormat="1" ht="15" x14ac:dyDescent="0.25">
      <c r="A364" s="13" t="s">
        <v>2767</v>
      </c>
      <c r="B364" s="99" t="s">
        <v>2722</v>
      </c>
      <c r="C364" s="99"/>
      <c r="D364" s="98">
        <v>8</v>
      </c>
      <c r="E364" s="99"/>
      <c r="F364" s="99"/>
      <c r="G364" s="38" t="s">
        <v>618</v>
      </c>
      <c r="H364" s="13" t="s">
        <v>5</v>
      </c>
      <c r="I364" s="14" t="s">
        <v>577</v>
      </c>
      <c r="J364" s="13" t="s">
        <v>50</v>
      </c>
      <c r="K364" s="13" t="s">
        <v>50</v>
      </c>
      <c r="L364" s="13" t="s">
        <v>50</v>
      </c>
      <c r="M364" s="13" t="s">
        <v>50</v>
      </c>
      <c r="N364" s="13" t="s">
        <v>50</v>
      </c>
      <c r="O364" s="54" t="s">
        <v>50</v>
      </c>
      <c r="P364" s="13" t="s">
        <v>50</v>
      </c>
      <c r="Q364" s="13" t="s">
        <v>50</v>
      </c>
      <c r="R364" s="13" t="s">
        <v>50</v>
      </c>
      <c r="S364" s="13" t="s">
        <v>50</v>
      </c>
      <c r="T364" s="13" t="s">
        <v>50</v>
      </c>
      <c r="U364" s="13" t="s">
        <v>50</v>
      </c>
      <c r="V364" s="13" t="s">
        <v>50</v>
      </c>
      <c r="W364" s="36" t="s">
        <v>50</v>
      </c>
      <c r="X364" s="36" t="s">
        <v>50</v>
      </c>
      <c r="Y364" s="13" t="s">
        <v>50</v>
      </c>
      <c r="Z364" s="13" t="s">
        <v>50</v>
      </c>
      <c r="AA364" s="36" t="s">
        <v>50</v>
      </c>
      <c r="AB364" s="36" t="s">
        <v>50</v>
      </c>
      <c r="AC364" s="13" t="s">
        <v>50</v>
      </c>
      <c r="AD364" s="13" t="s">
        <v>50</v>
      </c>
      <c r="AE364" s="13" t="s">
        <v>50</v>
      </c>
      <c r="AF364" s="13" t="s">
        <v>50</v>
      </c>
      <c r="AG364" s="13" t="s">
        <v>50</v>
      </c>
      <c r="AH364" s="13" t="s">
        <v>50</v>
      </c>
      <c r="AI364" s="13" t="s">
        <v>50</v>
      </c>
      <c r="AJ364" s="13" t="s">
        <v>50</v>
      </c>
      <c r="AK364" s="13" t="s">
        <v>50</v>
      </c>
      <c r="AL364" s="13" t="s">
        <v>50</v>
      </c>
      <c r="AM364" s="13" t="s">
        <v>50</v>
      </c>
      <c r="AN364" s="13" t="s">
        <v>50</v>
      </c>
      <c r="AO364" s="13" t="s">
        <v>50</v>
      </c>
      <c r="AP364" s="13" t="s">
        <v>50</v>
      </c>
      <c r="AQ364" s="13" t="s">
        <v>50</v>
      </c>
      <c r="AR364" s="13" t="s">
        <v>50</v>
      </c>
      <c r="AS364" s="13" t="s">
        <v>50</v>
      </c>
      <c r="AT364" s="13" t="s">
        <v>50</v>
      </c>
      <c r="AU364" s="13" t="s">
        <v>50</v>
      </c>
      <c r="AV364" s="13" t="s">
        <v>50</v>
      </c>
      <c r="AW364" s="13" t="s">
        <v>50</v>
      </c>
      <c r="AX364" s="13" t="s">
        <v>50</v>
      </c>
      <c r="AY364" s="13" t="s">
        <v>50</v>
      </c>
      <c r="AZ364" s="13" t="s">
        <v>50</v>
      </c>
      <c r="BA364" s="13" t="s">
        <v>50</v>
      </c>
      <c r="BB364" s="13" t="s">
        <v>50</v>
      </c>
      <c r="BC364" s="13" t="s">
        <v>50</v>
      </c>
      <c r="BD364" s="13" t="s">
        <v>50</v>
      </c>
      <c r="BE364" s="13" t="s">
        <v>50</v>
      </c>
      <c r="BF364" s="13" t="s">
        <v>50</v>
      </c>
      <c r="BG364" s="13" t="s">
        <v>50</v>
      </c>
      <c r="BH364" s="13" t="s">
        <v>50</v>
      </c>
      <c r="BI364" s="13" t="s">
        <v>50</v>
      </c>
      <c r="BJ364" s="13" t="s">
        <v>50</v>
      </c>
      <c r="BK364" s="13" t="s">
        <v>50</v>
      </c>
      <c r="BL364" s="13" t="s">
        <v>50</v>
      </c>
      <c r="BM364" s="13" t="s">
        <v>50</v>
      </c>
      <c r="BN364" s="13" t="s">
        <v>50</v>
      </c>
      <c r="BO364" s="13" t="s">
        <v>3787</v>
      </c>
      <c r="BP364" s="13" t="s">
        <v>50</v>
      </c>
      <c r="BQ364" s="13" t="s">
        <v>50</v>
      </c>
      <c r="BR364" s="13" t="s">
        <v>50</v>
      </c>
      <c r="BS364" s="13" t="s">
        <v>50</v>
      </c>
      <c r="BT364" s="13" t="s">
        <v>50</v>
      </c>
      <c r="BU364" s="13" t="s">
        <v>50</v>
      </c>
      <c r="BV364" s="13" t="s">
        <v>3498</v>
      </c>
      <c r="BW364" s="13" t="s">
        <v>50</v>
      </c>
      <c r="BX364" s="13" t="s">
        <v>50</v>
      </c>
      <c r="BY364" s="13" t="s">
        <v>50</v>
      </c>
      <c r="BZ364" s="13" t="s">
        <v>50</v>
      </c>
      <c r="CA364" s="13" t="s">
        <v>50</v>
      </c>
      <c r="CB364" s="13" t="s">
        <v>50</v>
      </c>
      <c r="CC364" s="13" t="s">
        <v>50</v>
      </c>
      <c r="CD364" s="13" t="s">
        <v>50</v>
      </c>
      <c r="CE364" s="13" t="s">
        <v>50</v>
      </c>
      <c r="CF364" s="13" t="s">
        <v>50</v>
      </c>
      <c r="CG364" s="13" t="s">
        <v>50</v>
      </c>
      <c r="CH364" s="13" t="s">
        <v>50</v>
      </c>
      <c r="CI364" s="13" t="s">
        <v>50</v>
      </c>
      <c r="CJ364" s="13" t="s">
        <v>50</v>
      </c>
      <c r="CK364" s="13" t="s">
        <v>50</v>
      </c>
      <c r="CL364" s="13" t="s">
        <v>50</v>
      </c>
      <c r="CM364" s="13" t="s">
        <v>50</v>
      </c>
      <c r="CN364" s="13" t="s">
        <v>50</v>
      </c>
      <c r="CO364" s="13" t="s">
        <v>50</v>
      </c>
      <c r="CP364" s="13" t="s">
        <v>50</v>
      </c>
      <c r="CQ364" s="13" t="s">
        <v>50</v>
      </c>
      <c r="CR364" s="13" t="s">
        <v>50</v>
      </c>
      <c r="CS364" s="13" t="s">
        <v>50</v>
      </c>
      <c r="CT364" s="13" t="s">
        <v>50</v>
      </c>
      <c r="CU364" s="13" t="s">
        <v>50</v>
      </c>
      <c r="CV364" s="13" t="s">
        <v>50</v>
      </c>
      <c r="CW364" s="13" t="s">
        <v>50</v>
      </c>
      <c r="CX364" s="13" t="s">
        <v>50</v>
      </c>
      <c r="CY364" s="13" t="s">
        <v>50</v>
      </c>
      <c r="CZ364" s="13" t="s">
        <v>50</v>
      </c>
      <c r="DA364" s="13" t="s">
        <v>50</v>
      </c>
      <c r="DB364" s="13" t="s">
        <v>50</v>
      </c>
      <c r="DC364" s="13" t="s">
        <v>50</v>
      </c>
      <c r="DD364" s="13" t="s">
        <v>50</v>
      </c>
      <c r="DE364" s="13" t="s">
        <v>50</v>
      </c>
      <c r="DF364" s="13" t="s">
        <v>50</v>
      </c>
      <c r="DG364" s="13" t="s">
        <v>50</v>
      </c>
      <c r="DH364" s="13" t="s">
        <v>50</v>
      </c>
      <c r="DI364" s="13" t="s">
        <v>50</v>
      </c>
      <c r="DJ364" s="13" t="s">
        <v>50</v>
      </c>
      <c r="DK364" s="13" t="s">
        <v>50</v>
      </c>
      <c r="DL364" s="13" t="s">
        <v>50</v>
      </c>
      <c r="DM364" s="13" t="s">
        <v>50</v>
      </c>
      <c r="DN364" s="13" t="s">
        <v>50</v>
      </c>
      <c r="DO364" s="13" t="s">
        <v>50</v>
      </c>
      <c r="DP364" s="13" t="s">
        <v>50</v>
      </c>
      <c r="DQ364" s="13" t="s">
        <v>50</v>
      </c>
      <c r="DR364" s="13" t="s">
        <v>50</v>
      </c>
      <c r="DS364" s="13" t="s">
        <v>50</v>
      </c>
      <c r="DT364" s="13" t="s">
        <v>50</v>
      </c>
      <c r="DU364" s="13" t="s">
        <v>50</v>
      </c>
      <c r="DV364" s="13" t="s">
        <v>50</v>
      </c>
      <c r="DW364" s="13" t="s">
        <v>50</v>
      </c>
      <c r="DX364" s="13" t="s">
        <v>50</v>
      </c>
      <c r="DY364" s="13" t="s">
        <v>50</v>
      </c>
      <c r="DZ364" s="13" t="s">
        <v>50</v>
      </c>
      <c r="EA364" s="13" t="s">
        <v>50</v>
      </c>
      <c r="EB364" s="13" t="s">
        <v>50</v>
      </c>
      <c r="EC364" s="13" t="s">
        <v>50</v>
      </c>
      <c r="ED364" s="13" t="s">
        <v>50</v>
      </c>
      <c r="EE364" s="13" t="s">
        <v>50</v>
      </c>
      <c r="EF364" s="13" t="s">
        <v>50</v>
      </c>
      <c r="EG364" s="13" t="s">
        <v>50</v>
      </c>
      <c r="EH364" s="13" t="s">
        <v>50</v>
      </c>
      <c r="EI364" s="13" t="s">
        <v>50</v>
      </c>
      <c r="EJ364" s="13" t="s">
        <v>50</v>
      </c>
      <c r="EK364" s="13" t="s">
        <v>50</v>
      </c>
      <c r="EL364" s="99"/>
      <c r="EM364" s="99"/>
    </row>
    <row r="365" spans="1:143" s="13" customFormat="1" ht="15" x14ac:dyDescent="0.25">
      <c r="A365" s="14" t="s">
        <v>3548</v>
      </c>
      <c r="B365" s="98" t="s">
        <v>3546</v>
      </c>
      <c r="C365" s="98"/>
      <c r="D365" s="98">
        <v>8</v>
      </c>
      <c r="E365" s="98"/>
      <c r="F365" s="98"/>
      <c r="G365" s="93" t="s">
        <v>3551</v>
      </c>
      <c r="H365" s="14" t="s">
        <v>503</v>
      </c>
      <c r="I365" s="14" t="s">
        <v>578</v>
      </c>
      <c r="J365" s="13" t="s">
        <v>50</v>
      </c>
      <c r="K365" s="13" t="s">
        <v>50</v>
      </c>
      <c r="L365" s="13" t="s">
        <v>50</v>
      </c>
      <c r="M365" s="13" t="s">
        <v>3808</v>
      </c>
      <c r="N365" s="13" t="s">
        <v>3810</v>
      </c>
      <c r="O365" s="47" t="s">
        <v>50</v>
      </c>
      <c r="P365" s="13" t="s">
        <v>3813</v>
      </c>
      <c r="Q365" s="13" t="s">
        <v>50</v>
      </c>
      <c r="R365" s="13" t="s">
        <v>50</v>
      </c>
      <c r="S365" s="13" t="s">
        <v>3820</v>
      </c>
      <c r="T365" s="13" t="s">
        <v>3820</v>
      </c>
      <c r="U365" s="13" t="s">
        <v>50</v>
      </c>
      <c r="V365" s="13" t="s">
        <v>50</v>
      </c>
      <c r="W365" s="36" t="s">
        <v>50</v>
      </c>
      <c r="X365" s="36" t="s">
        <v>50</v>
      </c>
      <c r="Y365" s="13" t="s">
        <v>50</v>
      </c>
      <c r="Z365" s="13" t="s">
        <v>50</v>
      </c>
      <c r="AA365" s="36" t="s">
        <v>50</v>
      </c>
      <c r="AB365" s="36" t="s">
        <v>50</v>
      </c>
      <c r="AC365" s="13" t="s">
        <v>3832</v>
      </c>
      <c r="AD365" s="13" t="s">
        <v>3833</v>
      </c>
      <c r="AE365" s="13" t="s">
        <v>3833</v>
      </c>
      <c r="AF365" s="13" t="s">
        <v>3837</v>
      </c>
      <c r="AG365" s="13" t="s">
        <v>3820</v>
      </c>
      <c r="AH365" s="13" t="s">
        <v>50</v>
      </c>
      <c r="AI365" s="13" t="s">
        <v>50</v>
      </c>
      <c r="AJ365" s="13" t="s">
        <v>3820</v>
      </c>
      <c r="AK365" s="13" t="s">
        <v>3820</v>
      </c>
      <c r="AL365" s="13" t="s">
        <v>50</v>
      </c>
      <c r="AM365" s="13" t="s">
        <v>50</v>
      </c>
      <c r="AN365" s="13" t="s">
        <v>3848</v>
      </c>
      <c r="AO365" s="13" t="s">
        <v>50</v>
      </c>
      <c r="AP365" s="13" t="s">
        <v>50</v>
      </c>
      <c r="AQ365" s="13" t="s">
        <v>50</v>
      </c>
      <c r="AR365" s="13" t="s">
        <v>50</v>
      </c>
      <c r="AS365" s="13" t="s">
        <v>50</v>
      </c>
      <c r="AT365" s="13" t="s">
        <v>50</v>
      </c>
      <c r="AU365" s="13" t="s">
        <v>50</v>
      </c>
      <c r="AV365" s="13" t="s">
        <v>50</v>
      </c>
      <c r="AW365" s="13" t="s">
        <v>50</v>
      </c>
      <c r="AX365" s="13" t="s">
        <v>50</v>
      </c>
      <c r="AY365" s="13" t="s">
        <v>50</v>
      </c>
      <c r="AZ365" s="13" t="s">
        <v>3832</v>
      </c>
      <c r="BA365" s="13" t="s">
        <v>50</v>
      </c>
      <c r="BB365" s="13" t="s">
        <v>3489</v>
      </c>
      <c r="BC365" s="13" t="s">
        <v>3489</v>
      </c>
      <c r="BD365" s="13" t="s">
        <v>50</v>
      </c>
      <c r="BE365" s="13" t="s">
        <v>50</v>
      </c>
      <c r="BF365" s="13" t="s">
        <v>50</v>
      </c>
      <c r="BG365" s="13" t="s">
        <v>50</v>
      </c>
      <c r="BH365" s="13" t="s">
        <v>50</v>
      </c>
      <c r="BI365" s="13" t="s">
        <v>3858</v>
      </c>
      <c r="BJ365" s="13" t="s">
        <v>50</v>
      </c>
      <c r="BK365" s="13" t="s">
        <v>50</v>
      </c>
      <c r="BL365" s="13" t="s">
        <v>3861</v>
      </c>
      <c r="BM365" s="13" t="s">
        <v>3861</v>
      </c>
      <c r="BN365" s="13" t="s">
        <v>50</v>
      </c>
      <c r="BO365" s="13" t="s">
        <v>3863</v>
      </c>
      <c r="BP365" s="13" t="s">
        <v>4008</v>
      </c>
      <c r="BQ365" s="13" t="s">
        <v>3869</v>
      </c>
      <c r="BR365" s="13" t="s">
        <v>50</v>
      </c>
      <c r="BS365" s="13" t="s">
        <v>3832</v>
      </c>
      <c r="BT365" s="13" t="s">
        <v>50</v>
      </c>
      <c r="BU365" s="13" t="s">
        <v>4010</v>
      </c>
      <c r="BV365" s="13" t="s">
        <v>3879</v>
      </c>
      <c r="BW365" s="13" t="s">
        <v>3499</v>
      </c>
      <c r="BX365" s="13" t="s">
        <v>3881</v>
      </c>
      <c r="BY365" s="13" t="s">
        <v>50</v>
      </c>
      <c r="BZ365" s="13" t="s">
        <v>50</v>
      </c>
      <c r="CA365" s="13" t="s">
        <v>50</v>
      </c>
      <c r="CB365" s="13" t="s">
        <v>3820</v>
      </c>
      <c r="CC365" s="13" t="s">
        <v>3820</v>
      </c>
      <c r="CD365" s="13" t="s">
        <v>50</v>
      </c>
      <c r="CE365" s="13" t="s">
        <v>50</v>
      </c>
      <c r="CF365" s="13" t="s">
        <v>50</v>
      </c>
      <c r="CG365" s="13" t="s">
        <v>3888</v>
      </c>
      <c r="CH365" s="13" t="s">
        <v>50</v>
      </c>
      <c r="CI365" s="13" t="s">
        <v>3891</v>
      </c>
      <c r="CJ365" s="13" t="s">
        <v>50</v>
      </c>
      <c r="CK365" s="13" t="s">
        <v>50</v>
      </c>
      <c r="CL365" s="13" t="s">
        <v>3820</v>
      </c>
      <c r="CM365" s="13" t="s">
        <v>50</v>
      </c>
      <c r="CN365" s="13" t="s">
        <v>50</v>
      </c>
      <c r="CO365" s="13" t="s">
        <v>3898</v>
      </c>
      <c r="CP365" s="13" t="s">
        <v>3898</v>
      </c>
      <c r="CQ365" s="13" t="s">
        <v>3820</v>
      </c>
      <c r="CR365" s="13" t="s">
        <v>50</v>
      </c>
      <c r="CS365" s="13" t="s">
        <v>50</v>
      </c>
      <c r="CT365" s="13" t="s">
        <v>3903</v>
      </c>
      <c r="CU365" s="13" t="s">
        <v>50</v>
      </c>
      <c r="CV365" s="13" t="s">
        <v>50</v>
      </c>
      <c r="CW365" s="13" t="s">
        <v>3820</v>
      </c>
      <c r="CX365" s="13" t="s">
        <v>50</v>
      </c>
      <c r="CY365" s="13" t="s">
        <v>3912</v>
      </c>
      <c r="CZ365" s="13" t="s">
        <v>3820</v>
      </c>
      <c r="DA365" s="13" t="s">
        <v>3918</v>
      </c>
      <c r="DB365" s="13" t="s">
        <v>3919</v>
      </c>
      <c r="DC365" s="13" t="s">
        <v>50</v>
      </c>
      <c r="DD365" s="13" t="s">
        <v>50</v>
      </c>
      <c r="DE365" s="13" t="s">
        <v>3820</v>
      </c>
      <c r="DF365" s="13" t="s">
        <v>3820</v>
      </c>
      <c r="DG365" s="13" t="s">
        <v>3922</v>
      </c>
      <c r="DH365" s="13" t="s">
        <v>3925</v>
      </c>
      <c r="DI365" s="13" t="s">
        <v>3929</v>
      </c>
      <c r="DJ365" s="13" t="s">
        <v>50</v>
      </c>
      <c r="DK365" s="13" t="s">
        <v>3820</v>
      </c>
      <c r="DL365" s="13" t="s">
        <v>50</v>
      </c>
      <c r="DM365" s="13" t="s">
        <v>50</v>
      </c>
      <c r="DN365" s="13" t="s">
        <v>50</v>
      </c>
      <c r="DO365" s="13" t="s">
        <v>50</v>
      </c>
      <c r="DP365" s="13" t="s">
        <v>3939</v>
      </c>
      <c r="DQ365" s="13" t="s">
        <v>50</v>
      </c>
      <c r="DR365" s="13" t="s">
        <v>50</v>
      </c>
      <c r="DS365" s="13" t="s">
        <v>50</v>
      </c>
      <c r="DT365" s="13" t="s">
        <v>50</v>
      </c>
      <c r="DU365" s="13" t="s">
        <v>50</v>
      </c>
      <c r="DV365" s="13" t="s">
        <v>50</v>
      </c>
      <c r="DW365" s="13" t="s">
        <v>50</v>
      </c>
      <c r="DX365" s="13" t="s">
        <v>50</v>
      </c>
      <c r="DY365" s="13" t="s">
        <v>3945</v>
      </c>
      <c r="DZ365" s="13" t="s">
        <v>3820</v>
      </c>
      <c r="EA365" s="13" t="s">
        <v>3950</v>
      </c>
      <c r="EB365" s="13" t="s">
        <v>50</v>
      </c>
      <c r="EC365" s="13" t="s">
        <v>3898</v>
      </c>
      <c r="ED365" s="13" t="s">
        <v>3954</v>
      </c>
      <c r="EE365" s="13" t="s">
        <v>50</v>
      </c>
      <c r="EF365" s="13" t="s">
        <v>50</v>
      </c>
      <c r="EG365" s="13" t="s">
        <v>3964</v>
      </c>
      <c r="EH365" s="13" t="s">
        <v>3967</v>
      </c>
      <c r="EI365" s="13" t="s">
        <v>50</v>
      </c>
      <c r="EJ365" s="13" t="s">
        <v>3820</v>
      </c>
      <c r="EK365" s="13" t="s">
        <v>50</v>
      </c>
      <c r="EL365" s="99"/>
      <c r="EM365" s="99"/>
    </row>
    <row r="366" spans="1:143" s="15" customFormat="1" ht="15" x14ac:dyDescent="0.25">
      <c r="A366" s="140"/>
      <c r="B366" s="97"/>
      <c r="C366" s="97"/>
      <c r="D366" s="97"/>
      <c r="E366" s="97"/>
      <c r="F366" s="97"/>
      <c r="G366" s="92" t="s">
        <v>642</v>
      </c>
      <c r="H366" s="80"/>
      <c r="I366" s="80"/>
      <c r="O366" s="55"/>
      <c r="EL366" s="99"/>
      <c r="EM366" s="99"/>
    </row>
    <row r="367" spans="1:143" s="13" customFormat="1" ht="15" x14ac:dyDescent="0.25">
      <c r="A367" s="30" t="s">
        <v>643</v>
      </c>
      <c r="B367" s="97" t="s">
        <v>2514</v>
      </c>
      <c r="C367" s="98"/>
      <c r="D367" s="98">
        <v>8</v>
      </c>
      <c r="E367" s="98"/>
      <c r="F367" s="98"/>
      <c r="G367" s="93" t="s">
        <v>2543</v>
      </c>
      <c r="H367" s="14" t="s">
        <v>5</v>
      </c>
      <c r="I367" s="14" t="s">
        <v>577</v>
      </c>
      <c r="J367" s="13" t="s">
        <v>50</v>
      </c>
      <c r="K367" s="13" t="s">
        <v>50</v>
      </c>
      <c r="L367" s="13" t="s">
        <v>50</v>
      </c>
      <c r="M367" s="13" t="s">
        <v>50</v>
      </c>
      <c r="N367" s="13" t="s">
        <v>50</v>
      </c>
      <c r="O367" s="47" t="s">
        <v>50</v>
      </c>
      <c r="P367" s="13" t="s">
        <v>50</v>
      </c>
      <c r="Q367" s="13" t="s">
        <v>50</v>
      </c>
      <c r="R367" s="13" t="s">
        <v>50</v>
      </c>
      <c r="S367" s="13" t="s">
        <v>50</v>
      </c>
      <c r="T367" s="13" t="s">
        <v>50</v>
      </c>
      <c r="U367" s="13" t="s">
        <v>50</v>
      </c>
      <c r="V367" s="13" t="s">
        <v>50</v>
      </c>
      <c r="W367" s="13" t="s">
        <v>50</v>
      </c>
      <c r="X367" s="13" t="s">
        <v>50</v>
      </c>
      <c r="Y367" s="13" t="s">
        <v>50</v>
      </c>
      <c r="Z367" s="13" t="s">
        <v>50</v>
      </c>
      <c r="AA367" s="36" t="s">
        <v>50</v>
      </c>
      <c r="AB367" s="36" t="s">
        <v>50</v>
      </c>
      <c r="AC367" s="13" t="s">
        <v>50</v>
      </c>
      <c r="AD367" s="13" t="s">
        <v>50</v>
      </c>
      <c r="AE367" s="13" t="s">
        <v>50</v>
      </c>
      <c r="AF367" s="13" t="s">
        <v>50</v>
      </c>
      <c r="AG367" s="13" t="s">
        <v>50</v>
      </c>
      <c r="AH367" s="13" t="s">
        <v>50</v>
      </c>
      <c r="AI367" s="13" t="s">
        <v>50</v>
      </c>
      <c r="AJ367" s="13" t="s">
        <v>50</v>
      </c>
      <c r="AK367" s="13" t="s">
        <v>50</v>
      </c>
      <c r="AL367" s="13" t="s">
        <v>50</v>
      </c>
      <c r="AM367" s="13" t="s">
        <v>50</v>
      </c>
      <c r="AN367" s="13" t="s">
        <v>50</v>
      </c>
      <c r="AO367" s="13" t="s">
        <v>50</v>
      </c>
      <c r="AP367" s="13" t="s">
        <v>50</v>
      </c>
      <c r="AQ367" s="13" t="s">
        <v>50</v>
      </c>
      <c r="AR367" s="13" t="s">
        <v>50</v>
      </c>
      <c r="AS367" s="13" t="s">
        <v>50</v>
      </c>
      <c r="AT367" s="13" t="s">
        <v>50</v>
      </c>
      <c r="AU367" s="13" t="s">
        <v>50</v>
      </c>
      <c r="AV367" s="13" t="s">
        <v>50</v>
      </c>
      <c r="AW367" s="13" t="s">
        <v>50</v>
      </c>
      <c r="AX367" s="13" t="s">
        <v>50</v>
      </c>
      <c r="AY367" s="13" t="s">
        <v>50</v>
      </c>
      <c r="AZ367" s="13" t="s">
        <v>50</v>
      </c>
      <c r="BA367" s="13" t="s">
        <v>50</v>
      </c>
      <c r="BB367" s="13" t="s">
        <v>50</v>
      </c>
      <c r="BC367" s="13" t="s">
        <v>50</v>
      </c>
      <c r="BD367" s="13" t="s">
        <v>50</v>
      </c>
      <c r="BE367" s="13" t="s">
        <v>50</v>
      </c>
      <c r="BF367" s="13" t="s">
        <v>50</v>
      </c>
      <c r="BG367" s="13" t="s">
        <v>50</v>
      </c>
      <c r="BH367" s="13" t="s">
        <v>50</v>
      </c>
      <c r="BI367" s="13" t="s">
        <v>50</v>
      </c>
      <c r="BJ367" s="13" t="s">
        <v>50</v>
      </c>
      <c r="BK367" s="13" t="s">
        <v>50</v>
      </c>
      <c r="BL367" s="13" t="s">
        <v>50</v>
      </c>
      <c r="BM367" s="13" t="s">
        <v>50</v>
      </c>
      <c r="BN367" s="13" t="s">
        <v>50</v>
      </c>
      <c r="BO367" s="13" t="s">
        <v>50</v>
      </c>
      <c r="BP367" s="13" t="s">
        <v>50</v>
      </c>
      <c r="BQ367" s="13" t="s">
        <v>50</v>
      </c>
      <c r="BR367" s="13" t="s">
        <v>50</v>
      </c>
      <c r="BS367" s="13" t="s">
        <v>50</v>
      </c>
      <c r="BT367" s="13" t="s">
        <v>50</v>
      </c>
      <c r="BU367" s="13" t="s">
        <v>4521</v>
      </c>
      <c r="BV367" s="13" t="s">
        <v>50</v>
      </c>
      <c r="BW367" s="13" t="s">
        <v>50</v>
      </c>
      <c r="BX367" s="13" t="s">
        <v>50</v>
      </c>
      <c r="BY367" s="13" t="s">
        <v>50</v>
      </c>
      <c r="BZ367" s="13" t="s">
        <v>50</v>
      </c>
      <c r="CA367" s="13" t="s">
        <v>50</v>
      </c>
      <c r="CB367" s="13" t="s">
        <v>50</v>
      </c>
      <c r="CC367" s="13" t="s">
        <v>50</v>
      </c>
      <c r="CD367" s="13" t="s">
        <v>50</v>
      </c>
      <c r="CE367" s="13" t="s">
        <v>50</v>
      </c>
      <c r="CF367" s="13" t="s">
        <v>50</v>
      </c>
      <c r="CG367" s="13" t="s">
        <v>50</v>
      </c>
      <c r="CH367" s="13" t="s">
        <v>50</v>
      </c>
      <c r="CI367" s="13" t="s">
        <v>50</v>
      </c>
      <c r="CJ367" s="13" t="s">
        <v>50</v>
      </c>
      <c r="CK367" s="13" t="s">
        <v>50</v>
      </c>
      <c r="CL367" s="13" t="s">
        <v>50</v>
      </c>
      <c r="CM367" s="13" t="s">
        <v>50</v>
      </c>
      <c r="CN367" s="13" t="s">
        <v>50</v>
      </c>
      <c r="CO367" s="13" t="s">
        <v>50</v>
      </c>
      <c r="CP367" s="13" t="s">
        <v>50</v>
      </c>
      <c r="CQ367" s="13" t="s">
        <v>50</v>
      </c>
      <c r="CR367" s="13" t="s">
        <v>50</v>
      </c>
      <c r="CS367" s="13" t="s">
        <v>50</v>
      </c>
      <c r="CT367" s="13" t="s">
        <v>50</v>
      </c>
      <c r="CU367" s="13" t="s">
        <v>50</v>
      </c>
      <c r="CV367" s="13" t="s">
        <v>50</v>
      </c>
      <c r="CW367" s="13" t="s">
        <v>50</v>
      </c>
      <c r="CX367" s="13" t="s">
        <v>50</v>
      </c>
      <c r="CY367" s="13" t="s">
        <v>50</v>
      </c>
      <c r="CZ367" s="13" t="s">
        <v>50</v>
      </c>
      <c r="DA367" s="13" t="s">
        <v>50</v>
      </c>
      <c r="DB367" s="13" t="s">
        <v>50</v>
      </c>
      <c r="DC367" s="13" t="s">
        <v>50</v>
      </c>
      <c r="DD367" s="13" t="s">
        <v>50</v>
      </c>
      <c r="DE367" s="13" t="s">
        <v>50</v>
      </c>
      <c r="DF367" s="13" t="s">
        <v>50</v>
      </c>
      <c r="DG367" s="13" t="s">
        <v>50</v>
      </c>
      <c r="DH367" s="13" t="s">
        <v>50</v>
      </c>
      <c r="DI367" s="13" t="s">
        <v>50</v>
      </c>
      <c r="DJ367" s="13" t="s">
        <v>50</v>
      </c>
      <c r="DK367" s="13" t="s">
        <v>50</v>
      </c>
      <c r="DL367" s="13" t="s">
        <v>50</v>
      </c>
      <c r="DM367" s="13" t="s">
        <v>50</v>
      </c>
      <c r="DN367" s="13" t="s">
        <v>50</v>
      </c>
      <c r="DO367" s="13" t="s">
        <v>50</v>
      </c>
      <c r="DP367" s="13" t="s">
        <v>50</v>
      </c>
      <c r="DQ367" s="13" t="s">
        <v>50</v>
      </c>
      <c r="DR367" s="13" t="s">
        <v>50</v>
      </c>
      <c r="DS367" s="13" t="s">
        <v>50</v>
      </c>
      <c r="DT367" s="13" t="s">
        <v>50</v>
      </c>
      <c r="DU367" s="13" t="s">
        <v>50</v>
      </c>
      <c r="DV367" s="13" t="s">
        <v>50</v>
      </c>
      <c r="DW367" s="13" t="s">
        <v>50</v>
      </c>
      <c r="DX367" s="13" t="s">
        <v>50</v>
      </c>
      <c r="DY367" s="13" t="s">
        <v>50</v>
      </c>
      <c r="DZ367" s="13" t="s">
        <v>50</v>
      </c>
      <c r="EA367" s="13" t="s">
        <v>50</v>
      </c>
      <c r="EB367" s="13" t="s">
        <v>50</v>
      </c>
      <c r="EC367" s="13" t="s">
        <v>50</v>
      </c>
      <c r="ED367" s="13" t="s">
        <v>50</v>
      </c>
      <c r="EE367" s="13" t="s">
        <v>50</v>
      </c>
      <c r="EF367" s="13" t="s">
        <v>50</v>
      </c>
      <c r="EG367" s="13" t="s">
        <v>50</v>
      </c>
      <c r="EH367" s="13" t="s">
        <v>50</v>
      </c>
      <c r="EI367" s="13" t="s">
        <v>50</v>
      </c>
      <c r="EJ367" s="13" t="s">
        <v>50</v>
      </c>
      <c r="EK367" s="13" t="s">
        <v>50</v>
      </c>
      <c r="EL367" s="99"/>
      <c r="EM367" s="99"/>
    </row>
    <row r="368" spans="1:143" s="13" customFormat="1" ht="15" x14ac:dyDescent="0.25">
      <c r="A368" s="30" t="s">
        <v>644</v>
      </c>
      <c r="B368" s="97" t="s">
        <v>2515</v>
      </c>
      <c r="C368" s="98"/>
      <c r="D368" s="98">
        <v>8</v>
      </c>
      <c r="E368" s="98"/>
      <c r="F368" s="98"/>
      <c r="G368" s="93" t="s">
        <v>423</v>
      </c>
      <c r="H368" s="14" t="s">
        <v>5</v>
      </c>
      <c r="I368" s="14" t="s">
        <v>577</v>
      </c>
      <c r="J368" s="13" t="s">
        <v>50</v>
      </c>
      <c r="K368" s="13" t="s">
        <v>50</v>
      </c>
      <c r="L368" s="13" t="s">
        <v>50</v>
      </c>
      <c r="M368" s="13" t="s">
        <v>50</v>
      </c>
      <c r="N368" s="13" t="s">
        <v>50</v>
      </c>
      <c r="O368" s="47" t="s">
        <v>50</v>
      </c>
      <c r="P368" s="13" t="s">
        <v>50</v>
      </c>
      <c r="Q368" s="13" t="s">
        <v>50</v>
      </c>
      <c r="R368" s="13" t="s">
        <v>50</v>
      </c>
      <c r="S368" s="13" t="s">
        <v>50</v>
      </c>
      <c r="T368" s="13" t="s">
        <v>50</v>
      </c>
      <c r="U368" s="13" t="s">
        <v>50</v>
      </c>
      <c r="V368" s="13" t="s">
        <v>50</v>
      </c>
      <c r="W368" s="13" t="s">
        <v>50</v>
      </c>
      <c r="X368" s="13" t="s">
        <v>50</v>
      </c>
      <c r="Y368" s="13" t="s">
        <v>50</v>
      </c>
      <c r="Z368" s="13" t="s">
        <v>50</v>
      </c>
      <c r="AA368" s="36" t="s">
        <v>50</v>
      </c>
      <c r="AB368" s="36" t="s">
        <v>50</v>
      </c>
      <c r="AC368" s="13" t="s">
        <v>50</v>
      </c>
      <c r="AD368" s="13" t="s">
        <v>50</v>
      </c>
      <c r="AE368" s="13" t="s">
        <v>50</v>
      </c>
      <c r="AF368" s="13" t="s">
        <v>50</v>
      </c>
      <c r="AG368" s="13" t="s">
        <v>50</v>
      </c>
      <c r="AH368" s="13" t="s">
        <v>50</v>
      </c>
      <c r="AI368" s="13" t="s">
        <v>50</v>
      </c>
      <c r="AJ368" s="13" t="s">
        <v>50</v>
      </c>
      <c r="AK368" s="13" t="s">
        <v>50</v>
      </c>
      <c r="AL368" s="13" t="s">
        <v>50</v>
      </c>
      <c r="AM368" s="13" t="s">
        <v>50</v>
      </c>
      <c r="AN368" s="13" t="s">
        <v>50</v>
      </c>
      <c r="AO368" s="13" t="s">
        <v>50</v>
      </c>
      <c r="AP368" s="13" t="s">
        <v>50</v>
      </c>
      <c r="AQ368" s="13" t="s">
        <v>50</v>
      </c>
      <c r="AR368" s="13" t="s">
        <v>50</v>
      </c>
      <c r="AS368" s="13" t="s">
        <v>50</v>
      </c>
      <c r="AT368" s="13" t="s">
        <v>50</v>
      </c>
      <c r="AU368" s="13" t="s">
        <v>50</v>
      </c>
      <c r="AV368" s="13" t="s">
        <v>50</v>
      </c>
      <c r="AW368" s="13" t="s">
        <v>50</v>
      </c>
      <c r="AX368" s="13" t="s">
        <v>50</v>
      </c>
      <c r="AY368" s="13" t="s">
        <v>50</v>
      </c>
      <c r="AZ368" s="13" t="s">
        <v>50</v>
      </c>
      <c r="BA368" s="13" t="s">
        <v>50</v>
      </c>
      <c r="BB368" s="13" t="s">
        <v>50</v>
      </c>
      <c r="BC368" s="13" t="s">
        <v>50</v>
      </c>
      <c r="BD368" s="13" t="s">
        <v>50</v>
      </c>
      <c r="BE368" s="13" t="s">
        <v>50</v>
      </c>
      <c r="BF368" s="13" t="s">
        <v>50</v>
      </c>
      <c r="BG368" s="13" t="s">
        <v>50</v>
      </c>
      <c r="BH368" s="13" t="s">
        <v>50</v>
      </c>
      <c r="BI368" s="13" t="s">
        <v>50</v>
      </c>
      <c r="BJ368" s="13" t="s">
        <v>50</v>
      </c>
      <c r="BK368" s="13" t="s">
        <v>50</v>
      </c>
      <c r="BL368" s="13" t="s">
        <v>50</v>
      </c>
      <c r="BM368" s="13" t="s">
        <v>50</v>
      </c>
      <c r="BN368" s="13" t="s">
        <v>50</v>
      </c>
      <c r="BO368" s="13" t="s">
        <v>50</v>
      </c>
      <c r="BP368" s="13" t="s">
        <v>50</v>
      </c>
      <c r="BQ368" s="13" t="s">
        <v>50</v>
      </c>
      <c r="BR368" s="13" t="s">
        <v>50</v>
      </c>
      <c r="BS368" s="13" t="s">
        <v>50</v>
      </c>
      <c r="BT368" s="13" t="s">
        <v>50</v>
      </c>
      <c r="BU368" s="13" t="s">
        <v>4521</v>
      </c>
      <c r="BV368" s="13" t="s">
        <v>50</v>
      </c>
      <c r="BW368" s="13" t="s">
        <v>50</v>
      </c>
      <c r="BX368" s="13" t="s">
        <v>50</v>
      </c>
      <c r="BY368" s="13" t="s">
        <v>50</v>
      </c>
      <c r="BZ368" s="13" t="s">
        <v>50</v>
      </c>
      <c r="CA368" s="13" t="s">
        <v>50</v>
      </c>
      <c r="CB368" s="13" t="s">
        <v>50</v>
      </c>
      <c r="CC368" s="13" t="s">
        <v>50</v>
      </c>
      <c r="CD368" s="13" t="s">
        <v>50</v>
      </c>
      <c r="CE368" s="13" t="s">
        <v>50</v>
      </c>
      <c r="CF368" s="13" t="s">
        <v>50</v>
      </c>
      <c r="CG368" s="13" t="s">
        <v>50</v>
      </c>
      <c r="CH368" s="13" t="s">
        <v>50</v>
      </c>
      <c r="CI368" s="13" t="s">
        <v>50</v>
      </c>
      <c r="CJ368" s="13" t="s">
        <v>50</v>
      </c>
      <c r="CK368" s="13" t="s">
        <v>50</v>
      </c>
      <c r="CL368" s="13" t="s">
        <v>50</v>
      </c>
      <c r="CM368" s="13" t="s">
        <v>50</v>
      </c>
      <c r="CN368" s="13" t="s">
        <v>50</v>
      </c>
      <c r="CO368" s="13" t="s">
        <v>50</v>
      </c>
      <c r="CP368" s="13" t="s">
        <v>50</v>
      </c>
      <c r="CQ368" s="13" t="s">
        <v>50</v>
      </c>
      <c r="CR368" s="13" t="s">
        <v>50</v>
      </c>
      <c r="CS368" s="13" t="s">
        <v>50</v>
      </c>
      <c r="CT368" s="13" t="s">
        <v>50</v>
      </c>
      <c r="CU368" s="13" t="s">
        <v>50</v>
      </c>
      <c r="CV368" s="13" t="s">
        <v>50</v>
      </c>
      <c r="CW368" s="13" t="s">
        <v>50</v>
      </c>
      <c r="CX368" s="13" t="s">
        <v>50</v>
      </c>
      <c r="CY368" s="13" t="s">
        <v>50</v>
      </c>
      <c r="CZ368" s="13" t="s">
        <v>50</v>
      </c>
      <c r="DA368" s="13" t="s">
        <v>50</v>
      </c>
      <c r="DB368" s="13" t="s">
        <v>4522</v>
      </c>
      <c r="DC368" s="13" t="s">
        <v>50</v>
      </c>
      <c r="DD368" s="13" t="s">
        <v>50</v>
      </c>
      <c r="DE368" s="13" t="s">
        <v>50</v>
      </c>
      <c r="DF368" s="13" t="s">
        <v>50</v>
      </c>
      <c r="DG368" s="13" t="s">
        <v>50</v>
      </c>
      <c r="DH368" s="13" t="s">
        <v>50</v>
      </c>
      <c r="DI368" s="13" t="s">
        <v>50</v>
      </c>
      <c r="DJ368" s="13" t="s">
        <v>50</v>
      </c>
      <c r="DK368" s="13" t="s">
        <v>50</v>
      </c>
      <c r="DL368" s="13" t="s">
        <v>50</v>
      </c>
      <c r="DM368" s="13" t="s">
        <v>50</v>
      </c>
      <c r="DN368" s="13" t="s">
        <v>50</v>
      </c>
      <c r="DO368" s="13" t="s">
        <v>4521</v>
      </c>
      <c r="DP368" s="13" t="s">
        <v>50</v>
      </c>
      <c r="DQ368" s="13" t="s">
        <v>50</v>
      </c>
      <c r="DR368" s="13" t="s">
        <v>50</v>
      </c>
      <c r="DS368" s="13" t="s">
        <v>50</v>
      </c>
      <c r="DT368" s="13" t="s">
        <v>50</v>
      </c>
      <c r="DU368" s="13" t="s">
        <v>50</v>
      </c>
      <c r="DV368" s="13" t="s">
        <v>50</v>
      </c>
      <c r="DW368" s="13" t="s">
        <v>50</v>
      </c>
      <c r="DX368" s="13" t="s">
        <v>50</v>
      </c>
      <c r="DY368" s="13" t="s">
        <v>50</v>
      </c>
      <c r="DZ368" s="13" t="s">
        <v>50</v>
      </c>
      <c r="EA368" s="13" t="s">
        <v>50</v>
      </c>
      <c r="EB368" s="13" t="s">
        <v>50</v>
      </c>
      <c r="EC368" s="13" t="s">
        <v>50</v>
      </c>
      <c r="ED368" s="13" t="s">
        <v>50</v>
      </c>
      <c r="EE368" s="13" t="s">
        <v>50</v>
      </c>
      <c r="EF368" s="13" t="s">
        <v>50</v>
      </c>
      <c r="EG368" s="13" t="s">
        <v>50</v>
      </c>
      <c r="EH368" s="13" t="s">
        <v>50</v>
      </c>
      <c r="EI368" s="13" t="s">
        <v>50</v>
      </c>
      <c r="EJ368" s="13" t="s">
        <v>50</v>
      </c>
      <c r="EK368" s="13" t="s">
        <v>50</v>
      </c>
      <c r="EL368" s="99"/>
      <c r="EM368" s="99"/>
    </row>
    <row r="369" spans="1:143" s="13" customFormat="1" ht="15" x14ac:dyDescent="0.25">
      <c r="A369" s="30" t="s">
        <v>645</v>
      </c>
      <c r="B369" s="97" t="s">
        <v>2516</v>
      </c>
      <c r="C369" s="98"/>
      <c r="D369" s="98">
        <v>8</v>
      </c>
      <c r="E369" s="98"/>
      <c r="F369" s="98"/>
      <c r="G369" s="93" t="s">
        <v>422</v>
      </c>
      <c r="H369" s="14" t="s">
        <v>5</v>
      </c>
      <c r="I369" s="14" t="s">
        <v>577</v>
      </c>
      <c r="J369" s="13" t="s">
        <v>50</v>
      </c>
      <c r="K369" s="13" t="s">
        <v>50</v>
      </c>
      <c r="L369" s="13" t="s">
        <v>50</v>
      </c>
      <c r="M369" s="13" t="s">
        <v>50</v>
      </c>
      <c r="N369" s="13" t="s">
        <v>50</v>
      </c>
      <c r="O369" s="47" t="s">
        <v>50</v>
      </c>
      <c r="P369" s="13" t="s">
        <v>50</v>
      </c>
      <c r="Q369" s="13" t="s">
        <v>50</v>
      </c>
      <c r="R369" s="13" t="s">
        <v>50</v>
      </c>
      <c r="S369" s="13" t="s">
        <v>50</v>
      </c>
      <c r="T369" s="13" t="s">
        <v>50</v>
      </c>
      <c r="U369" s="13" t="s">
        <v>50</v>
      </c>
      <c r="V369" s="13" t="s">
        <v>50</v>
      </c>
      <c r="W369" s="36" t="s">
        <v>50</v>
      </c>
      <c r="X369" s="36" t="s">
        <v>50</v>
      </c>
      <c r="Y369" s="13" t="s">
        <v>50</v>
      </c>
      <c r="Z369" s="13" t="s">
        <v>50</v>
      </c>
      <c r="AA369" s="36" t="s">
        <v>50</v>
      </c>
      <c r="AB369" s="36" t="s">
        <v>50</v>
      </c>
      <c r="AC369" s="13" t="s">
        <v>50</v>
      </c>
      <c r="AD369" s="13" t="s">
        <v>50</v>
      </c>
      <c r="AE369" s="13" t="s">
        <v>50</v>
      </c>
      <c r="AF369" s="13" t="s">
        <v>50</v>
      </c>
      <c r="AG369" s="13" t="s">
        <v>50</v>
      </c>
      <c r="AH369" s="13" t="s">
        <v>50</v>
      </c>
      <c r="AI369" s="13" t="s">
        <v>50</v>
      </c>
      <c r="AJ369" s="13" t="s">
        <v>50</v>
      </c>
      <c r="AK369" s="13" t="s">
        <v>50</v>
      </c>
      <c r="AL369" s="13" t="s">
        <v>50</v>
      </c>
      <c r="AM369" s="13" t="s">
        <v>50</v>
      </c>
      <c r="AN369" s="13" t="s">
        <v>50</v>
      </c>
      <c r="AO369" s="13" t="s">
        <v>50</v>
      </c>
      <c r="AP369" s="13" t="s">
        <v>50</v>
      </c>
      <c r="AQ369" s="13" t="s">
        <v>50</v>
      </c>
      <c r="AR369" s="13" t="s">
        <v>50</v>
      </c>
      <c r="AS369" s="13" t="s">
        <v>50</v>
      </c>
      <c r="AT369" s="13" t="s">
        <v>50</v>
      </c>
      <c r="AU369" s="13" t="s">
        <v>50</v>
      </c>
      <c r="AV369" s="13" t="s">
        <v>50</v>
      </c>
      <c r="AW369" s="13" t="s">
        <v>50</v>
      </c>
      <c r="AX369" s="13" t="s">
        <v>50</v>
      </c>
      <c r="AY369" s="13" t="s">
        <v>50</v>
      </c>
      <c r="AZ369" s="13" t="s">
        <v>50</v>
      </c>
      <c r="BA369" s="13" t="s">
        <v>50</v>
      </c>
      <c r="BB369" s="13" t="s">
        <v>50</v>
      </c>
      <c r="BC369" s="13" t="s">
        <v>50</v>
      </c>
      <c r="BD369" s="13" t="s">
        <v>50</v>
      </c>
      <c r="BE369" s="13" t="s">
        <v>50</v>
      </c>
      <c r="BF369" s="13" t="s">
        <v>50</v>
      </c>
      <c r="BG369" s="13" t="s">
        <v>50</v>
      </c>
      <c r="BH369" s="13" t="s">
        <v>50</v>
      </c>
      <c r="BI369" s="13" t="s">
        <v>50</v>
      </c>
      <c r="BJ369" s="13" t="s">
        <v>50</v>
      </c>
      <c r="BK369" s="13" t="s">
        <v>50</v>
      </c>
      <c r="BL369" s="13" t="s">
        <v>50</v>
      </c>
      <c r="BM369" s="13" t="s">
        <v>50</v>
      </c>
      <c r="BN369" s="13" t="s">
        <v>50</v>
      </c>
      <c r="BO369" s="13" t="s">
        <v>50</v>
      </c>
      <c r="BP369" s="13" t="s">
        <v>50</v>
      </c>
      <c r="BQ369" s="13" t="s">
        <v>50</v>
      </c>
      <c r="BR369" s="13" t="s">
        <v>50</v>
      </c>
      <c r="BS369" s="13" t="s">
        <v>50</v>
      </c>
      <c r="BT369" s="13" t="s">
        <v>50</v>
      </c>
      <c r="BU369" s="13" t="s">
        <v>50</v>
      </c>
      <c r="BV369" s="13" t="s">
        <v>50</v>
      </c>
      <c r="BW369" s="13" t="s">
        <v>50</v>
      </c>
      <c r="BX369" s="13" t="s">
        <v>50</v>
      </c>
      <c r="BY369" s="13" t="s">
        <v>50</v>
      </c>
      <c r="BZ369" s="13" t="s">
        <v>50</v>
      </c>
      <c r="CA369" s="13" t="s">
        <v>50</v>
      </c>
      <c r="CB369" s="13" t="s">
        <v>50</v>
      </c>
      <c r="CC369" s="13" t="s">
        <v>50</v>
      </c>
      <c r="CD369" s="13" t="s">
        <v>50</v>
      </c>
      <c r="CE369" s="13" t="s">
        <v>50</v>
      </c>
      <c r="CF369" s="13" t="s">
        <v>50</v>
      </c>
      <c r="CG369" s="13" t="s">
        <v>50</v>
      </c>
      <c r="CH369" s="13" t="s">
        <v>50</v>
      </c>
      <c r="CI369" s="13" t="s">
        <v>50</v>
      </c>
      <c r="CJ369" s="13" t="s">
        <v>50</v>
      </c>
      <c r="CK369" s="13" t="s">
        <v>50</v>
      </c>
      <c r="CL369" s="13" t="s">
        <v>50</v>
      </c>
      <c r="CM369" s="13" t="s">
        <v>50</v>
      </c>
      <c r="CN369" s="13" t="s">
        <v>50</v>
      </c>
      <c r="CO369" s="13" t="s">
        <v>50</v>
      </c>
      <c r="CP369" s="13" t="s">
        <v>50</v>
      </c>
      <c r="CQ369" s="13" t="s">
        <v>50</v>
      </c>
      <c r="CR369" s="13" t="s">
        <v>50</v>
      </c>
      <c r="CS369" s="13" t="s">
        <v>50</v>
      </c>
      <c r="CT369" s="13" t="s">
        <v>50</v>
      </c>
      <c r="CU369" s="13" t="s">
        <v>50</v>
      </c>
      <c r="CV369" s="13" t="s">
        <v>50</v>
      </c>
      <c r="CW369" s="13" t="s">
        <v>50</v>
      </c>
      <c r="CX369" s="13" t="s">
        <v>50</v>
      </c>
      <c r="CY369" s="13" t="s">
        <v>50</v>
      </c>
      <c r="CZ369" s="13" t="s">
        <v>50</v>
      </c>
      <c r="DA369" s="13" t="s">
        <v>50</v>
      </c>
      <c r="DB369" s="13" t="s">
        <v>50</v>
      </c>
      <c r="DC369" s="13" t="s">
        <v>50</v>
      </c>
      <c r="DD369" s="13" t="s">
        <v>50</v>
      </c>
      <c r="DE369" s="13" t="s">
        <v>50</v>
      </c>
      <c r="DF369" s="13" t="s">
        <v>50</v>
      </c>
      <c r="DG369" s="13" t="s">
        <v>50</v>
      </c>
      <c r="DH369" s="13" t="s">
        <v>50</v>
      </c>
      <c r="DI369" s="13" t="s">
        <v>50</v>
      </c>
      <c r="DJ369" s="13" t="s">
        <v>50</v>
      </c>
      <c r="DK369" s="13" t="s">
        <v>50</v>
      </c>
      <c r="DL369" s="13" t="s">
        <v>50</v>
      </c>
      <c r="DM369" s="13" t="s">
        <v>50</v>
      </c>
      <c r="DN369" s="13" t="s">
        <v>50</v>
      </c>
      <c r="DO369" s="13" t="s">
        <v>50</v>
      </c>
      <c r="DP369" s="13" t="s">
        <v>50</v>
      </c>
      <c r="DQ369" s="13" t="s">
        <v>50</v>
      </c>
      <c r="DR369" s="13" t="s">
        <v>50</v>
      </c>
      <c r="DS369" s="13" t="s">
        <v>50</v>
      </c>
      <c r="DT369" s="13" t="s">
        <v>50</v>
      </c>
      <c r="DU369" s="13" t="s">
        <v>50</v>
      </c>
      <c r="DV369" s="13" t="s">
        <v>50</v>
      </c>
      <c r="DW369" s="13" t="s">
        <v>50</v>
      </c>
      <c r="DX369" s="13" t="s">
        <v>50</v>
      </c>
      <c r="DY369" s="13" t="s">
        <v>50</v>
      </c>
      <c r="DZ369" s="13" t="s">
        <v>50</v>
      </c>
      <c r="EA369" s="13" t="s">
        <v>50</v>
      </c>
      <c r="EB369" s="13" t="s">
        <v>50</v>
      </c>
      <c r="EC369" s="13" t="s">
        <v>50</v>
      </c>
      <c r="ED369" s="13" t="s">
        <v>50</v>
      </c>
      <c r="EE369" s="13" t="s">
        <v>50</v>
      </c>
      <c r="EF369" s="13" t="s">
        <v>50</v>
      </c>
      <c r="EG369" s="13" t="s">
        <v>50</v>
      </c>
      <c r="EH369" s="13" t="s">
        <v>50</v>
      </c>
      <c r="EI369" s="13" t="s">
        <v>50</v>
      </c>
      <c r="EJ369" s="13" t="s">
        <v>50</v>
      </c>
      <c r="EK369" s="13" t="s">
        <v>50</v>
      </c>
      <c r="EL369" s="99"/>
      <c r="EM369" s="99"/>
    </row>
    <row r="370" spans="1:143" s="13" customFormat="1" ht="15" x14ac:dyDescent="0.25">
      <c r="A370" s="30" t="s">
        <v>646</v>
      </c>
      <c r="B370" s="97" t="s">
        <v>1007</v>
      </c>
      <c r="C370" s="98"/>
      <c r="D370" s="98">
        <v>8</v>
      </c>
      <c r="E370" s="98"/>
      <c r="F370" s="98"/>
      <c r="G370" s="93" t="s">
        <v>371</v>
      </c>
      <c r="H370" s="14" t="s">
        <v>5</v>
      </c>
      <c r="I370" s="14" t="s">
        <v>577</v>
      </c>
      <c r="J370" s="13" t="s">
        <v>50</v>
      </c>
      <c r="K370" s="13" t="s">
        <v>50</v>
      </c>
      <c r="L370" s="13" t="s">
        <v>50</v>
      </c>
      <c r="M370" s="13" t="s">
        <v>50</v>
      </c>
      <c r="N370" s="13" t="s">
        <v>50</v>
      </c>
      <c r="O370" s="47" t="s">
        <v>50</v>
      </c>
      <c r="P370" s="13" t="s">
        <v>50</v>
      </c>
      <c r="Q370" s="13" t="s">
        <v>50</v>
      </c>
      <c r="R370" s="13" t="s">
        <v>50</v>
      </c>
      <c r="S370" s="13" t="s">
        <v>50</v>
      </c>
      <c r="T370" s="13" t="s">
        <v>50</v>
      </c>
      <c r="U370" s="13" t="s">
        <v>50</v>
      </c>
      <c r="V370" s="13" t="s">
        <v>50</v>
      </c>
      <c r="W370" s="36" t="s">
        <v>50</v>
      </c>
      <c r="X370" s="36" t="s">
        <v>50</v>
      </c>
      <c r="Y370" s="13" t="s">
        <v>50</v>
      </c>
      <c r="Z370" s="13" t="s">
        <v>50</v>
      </c>
      <c r="AA370" s="36" t="s">
        <v>50</v>
      </c>
      <c r="AB370" s="36" t="s">
        <v>50</v>
      </c>
      <c r="AC370" s="13" t="s">
        <v>50</v>
      </c>
      <c r="AD370" s="13" t="s">
        <v>50</v>
      </c>
      <c r="AE370" s="13" t="s">
        <v>50</v>
      </c>
      <c r="AF370" s="13" t="s">
        <v>50</v>
      </c>
      <c r="AG370" s="13" t="s">
        <v>50</v>
      </c>
      <c r="AH370" s="13" t="s">
        <v>50</v>
      </c>
      <c r="AI370" s="13" t="s">
        <v>50</v>
      </c>
      <c r="AJ370" s="13" t="s">
        <v>50</v>
      </c>
      <c r="AK370" s="13" t="s">
        <v>50</v>
      </c>
      <c r="AL370" s="13" t="s">
        <v>50</v>
      </c>
      <c r="AM370" s="13" t="s">
        <v>50</v>
      </c>
      <c r="AN370" s="13" t="s">
        <v>50</v>
      </c>
      <c r="AO370" s="13" t="s">
        <v>50</v>
      </c>
      <c r="AP370" s="13" t="s">
        <v>50</v>
      </c>
      <c r="AQ370" s="13" t="s">
        <v>50</v>
      </c>
      <c r="AR370" s="13" t="s">
        <v>50</v>
      </c>
      <c r="AS370" s="13" t="s">
        <v>50</v>
      </c>
      <c r="AT370" s="13" t="s">
        <v>50</v>
      </c>
      <c r="AU370" s="13" t="s">
        <v>50</v>
      </c>
      <c r="AV370" s="13" t="s">
        <v>50</v>
      </c>
      <c r="AW370" s="13" t="s">
        <v>50</v>
      </c>
      <c r="AX370" s="13" t="s">
        <v>50</v>
      </c>
      <c r="AY370" s="13" t="s">
        <v>50</v>
      </c>
      <c r="AZ370" s="13" t="s">
        <v>50</v>
      </c>
      <c r="BA370" s="13" t="s">
        <v>50</v>
      </c>
      <c r="BB370" s="13" t="s">
        <v>50</v>
      </c>
      <c r="BC370" s="13" t="s">
        <v>50</v>
      </c>
      <c r="BD370" s="13" t="s">
        <v>50</v>
      </c>
      <c r="BE370" s="13" t="s">
        <v>50</v>
      </c>
      <c r="BF370" s="13" t="s">
        <v>50</v>
      </c>
      <c r="BG370" s="13" t="s">
        <v>50</v>
      </c>
      <c r="BH370" s="13" t="s">
        <v>50</v>
      </c>
      <c r="BI370" s="13" t="s">
        <v>4522</v>
      </c>
      <c r="BJ370" s="13" t="s">
        <v>50</v>
      </c>
      <c r="BK370" s="13" t="s">
        <v>50</v>
      </c>
      <c r="BL370" s="13" t="s">
        <v>50</v>
      </c>
      <c r="BM370" s="13" t="s">
        <v>50</v>
      </c>
      <c r="BN370" s="13" t="s">
        <v>50</v>
      </c>
      <c r="BO370" s="13" t="s">
        <v>50</v>
      </c>
      <c r="BP370" s="13" t="s">
        <v>50</v>
      </c>
      <c r="BQ370" s="13" t="s">
        <v>50</v>
      </c>
      <c r="BR370" s="13" t="s">
        <v>50</v>
      </c>
      <c r="BS370" s="13" t="s">
        <v>50</v>
      </c>
      <c r="BT370" s="13" t="s">
        <v>50</v>
      </c>
      <c r="BU370" s="13" t="s">
        <v>50</v>
      </c>
      <c r="BV370" s="13" t="s">
        <v>50</v>
      </c>
      <c r="BW370" s="13" t="s">
        <v>50</v>
      </c>
      <c r="BX370" s="13" t="s">
        <v>50</v>
      </c>
      <c r="BY370" s="13" t="s">
        <v>50</v>
      </c>
      <c r="BZ370" s="13" t="s">
        <v>50</v>
      </c>
      <c r="CA370" s="13" t="s">
        <v>50</v>
      </c>
      <c r="CB370" s="13" t="s">
        <v>50</v>
      </c>
      <c r="CC370" s="13" t="s">
        <v>50</v>
      </c>
      <c r="CD370" s="13" t="s">
        <v>50</v>
      </c>
      <c r="CE370" s="13" t="s">
        <v>50</v>
      </c>
      <c r="CF370" s="13" t="s">
        <v>50</v>
      </c>
      <c r="CG370" s="13" t="s">
        <v>50</v>
      </c>
      <c r="CH370" s="13" t="s">
        <v>50</v>
      </c>
      <c r="CI370" s="13" t="s">
        <v>50</v>
      </c>
      <c r="CJ370" s="13" t="s">
        <v>50</v>
      </c>
      <c r="CK370" s="13" t="s">
        <v>50</v>
      </c>
      <c r="CL370" s="13" t="s">
        <v>50</v>
      </c>
      <c r="CM370" s="13" t="s">
        <v>50</v>
      </c>
      <c r="CN370" s="13" t="s">
        <v>50</v>
      </c>
      <c r="CO370" s="13" t="s">
        <v>50</v>
      </c>
      <c r="CP370" s="13" t="s">
        <v>50</v>
      </c>
      <c r="CQ370" s="13" t="s">
        <v>50</v>
      </c>
      <c r="CR370" s="13" t="s">
        <v>50</v>
      </c>
      <c r="CS370" s="13" t="s">
        <v>50</v>
      </c>
      <c r="CT370" s="13" t="s">
        <v>50</v>
      </c>
      <c r="CU370" s="13" t="s">
        <v>50</v>
      </c>
      <c r="CV370" s="13" t="s">
        <v>50</v>
      </c>
      <c r="CW370" s="13" t="s">
        <v>50</v>
      </c>
      <c r="CX370" s="13" t="s">
        <v>50</v>
      </c>
      <c r="CY370" s="13" t="s">
        <v>50</v>
      </c>
      <c r="CZ370" s="13" t="s">
        <v>50</v>
      </c>
      <c r="DA370" s="13" t="s">
        <v>50</v>
      </c>
      <c r="DB370" s="13" t="s">
        <v>50</v>
      </c>
      <c r="DC370" s="13" t="s">
        <v>50</v>
      </c>
      <c r="DD370" s="13" t="s">
        <v>50</v>
      </c>
      <c r="DE370" s="13" t="s">
        <v>50</v>
      </c>
      <c r="DF370" s="13" t="s">
        <v>50</v>
      </c>
      <c r="DG370" s="13" t="s">
        <v>50</v>
      </c>
      <c r="DH370" s="13" t="s">
        <v>50</v>
      </c>
      <c r="DI370" s="13" t="s">
        <v>50</v>
      </c>
      <c r="DJ370" s="13" t="s">
        <v>50</v>
      </c>
      <c r="DK370" s="13" t="s">
        <v>50</v>
      </c>
      <c r="DL370" s="13" t="s">
        <v>50</v>
      </c>
      <c r="DM370" s="13" t="s">
        <v>50</v>
      </c>
      <c r="DN370" s="13" t="s">
        <v>50</v>
      </c>
      <c r="DO370" s="13" t="s">
        <v>50</v>
      </c>
      <c r="DP370" s="13" t="s">
        <v>50</v>
      </c>
      <c r="DQ370" s="13" t="s">
        <v>50</v>
      </c>
      <c r="DR370" s="13" t="s">
        <v>50</v>
      </c>
      <c r="DS370" s="13" t="s">
        <v>50</v>
      </c>
      <c r="DT370" s="13" t="s">
        <v>50</v>
      </c>
      <c r="DU370" s="13" t="s">
        <v>50</v>
      </c>
      <c r="DV370" s="13" t="s">
        <v>50</v>
      </c>
      <c r="DW370" s="13" t="s">
        <v>50</v>
      </c>
      <c r="DX370" s="13" t="s">
        <v>50</v>
      </c>
      <c r="DY370" s="13" t="s">
        <v>50</v>
      </c>
      <c r="DZ370" s="13" t="s">
        <v>50</v>
      </c>
      <c r="EA370" s="13" t="s">
        <v>50</v>
      </c>
      <c r="EB370" s="13" t="s">
        <v>50</v>
      </c>
      <c r="EC370" s="13" t="s">
        <v>50</v>
      </c>
      <c r="ED370" s="13" t="s">
        <v>50</v>
      </c>
      <c r="EE370" s="13" t="s">
        <v>50</v>
      </c>
      <c r="EF370" s="13" t="s">
        <v>50</v>
      </c>
      <c r="EG370" s="13" t="s">
        <v>50</v>
      </c>
      <c r="EH370" s="13" t="s">
        <v>50</v>
      </c>
      <c r="EI370" s="13" t="s">
        <v>50</v>
      </c>
      <c r="EJ370" s="13" t="s">
        <v>50</v>
      </c>
      <c r="EK370" s="13" t="s">
        <v>50</v>
      </c>
      <c r="EL370" s="99"/>
      <c r="EM370" s="99"/>
    </row>
    <row r="371" spans="1:143" s="13" customFormat="1" ht="15" x14ac:dyDescent="0.25">
      <c r="A371" s="30" t="s">
        <v>647</v>
      </c>
      <c r="B371" s="97" t="s">
        <v>2517</v>
      </c>
      <c r="C371" s="99"/>
      <c r="D371" s="98">
        <v>8</v>
      </c>
      <c r="E371" s="98"/>
      <c r="F371" s="98"/>
      <c r="G371" s="93" t="s">
        <v>372</v>
      </c>
      <c r="H371" s="14" t="s">
        <v>5</v>
      </c>
      <c r="I371" s="14" t="s">
        <v>577</v>
      </c>
      <c r="J371" s="13" t="s">
        <v>50</v>
      </c>
      <c r="K371" s="13" t="s">
        <v>50</v>
      </c>
      <c r="L371" s="13" t="s">
        <v>50</v>
      </c>
      <c r="M371" s="13" t="s">
        <v>50</v>
      </c>
      <c r="N371" s="13" t="s">
        <v>50</v>
      </c>
      <c r="O371" s="47" t="s">
        <v>50</v>
      </c>
      <c r="P371" s="13" t="s">
        <v>50</v>
      </c>
      <c r="Q371" s="13" t="s">
        <v>50</v>
      </c>
      <c r="R371" s="13" t="s">
        <v>50</v>
      </c>
      <c r="S371" s="13" t="s">
        <v>50</v>
      </c>
      <c r="T371" s="13" t="s">
        <v>50</v>
      </c>
      <c r="U371" s="13" t="s">
        <v>50</v>
      </c>
      <c r="V371" s="13" t="s">
        <v>50</v>
      </c>
      <c r="W371" s="36" t="s">
        <v>50</v>
      </c>
      <c r="X371" s="36" t="s">
        <v>50</v>
      </c>
      <c r="Y371" s="13" t="s">
        <v>50</v>
      </c>
      <c r="Z371" s="13" t="s">
        <v>50</v>
      </c>
      <c r="AA371" s="36" t="s">
        <v>50</v>
      </c>
      <c r="AB371" s="36" t="s">
        <v>50</v>
      </c>
      <c r="AC371" s="13" t="s">
        <v>50</v>
      </c>
      <c r="AD371" s="13" t="s">
        <v>50</v>
      </c>
      <c r="AE371" s="13" t="s">
        <v>50</v>
      </c>
      <c r="AF371" s="13" t="s">
        <v>50</v>
      </c>
      <c r="AG371" s="13" t="s">
        <v>50</v>
      </c>
      <c r="AH371" s="13" t="s">
        <v>50</v>
      </c>
      <c r="AI371" s="13" t="s">
        <v>50</v>
      </c>
      <c r="AJ371" s="13" t="s">
        <v>50</v>
      </c>
      <c r="AK371" s="13" t="s">
        <v>50</v>
      </c>
      <c r="AL371" s="13" t="s">
        <v>50</v>
      </c>
      <c r="AM371" s="13" t="s">
        <v>50</v>
      </c>
      <c r="AN371" s="13" t="s">
        <v>50</v>
      </c>
      <c r="AO371" s="13" t="s">
        <v>50</v>
      </c>
      <c r="AP371" s="13" t="s">
        <v>50</v>
      </c>
      <c r="AQ371" s="13" t="s">
        <v>50</v>
      </c>
      <c r="AR371" s="13" t="s">
        <v>50</v>
      </c>
      <c r="AS371" s="13" t="s">
        <v>50</v>
      </c>
      <c r="AT371" s="13" t="s">
        <v>50</v>
      </c>
      <c r="AU371" s="13" t="s">
        <v>50</v>
      </c>
      <c r="AV371" s="13" t="s">
        <v>50</v>
      </c>
      <c r="AW371" s="13" t="s">
        <v>50</v>
      </c>
      <c r="AX371" s="13" t="s">
        <v>50</v>
      </c>
      <c r="AY371" s="13" t="s">
        <v>50</v>
      </c>
      <c r="AZ371" s="13" t="s">
        <v>50</v>
      </c>
      <c r="BA371" s="13" t="s">
        <v>50</v>
      </c>
      <c r="BB371" s="13" t="s">
        <v>50</v>
      </c>
      <c r="BC371" s="13" t="s">
        <v>50</v>
      </c>
      <c r="BD371" s="13" t="s">
        <v>50</v>
      </c>
      <c r="BE371" s="13" t="s">
        <v>50</v>
      </c>
      <c r="BF371" s="13" t="s">
        <v>50</v>
      </c>
      <c r="BG371" s="13" t="s">
        <v>50</v>
      </c>
      <c r="BH371" s="13" t="s">
        <v>50</v>
      </c>
      <c r="BI371" s="13" t="s">
        <v>50</v>
      </c>
      <c r="BJ371" s="13" t="s">
        <v>50</v>
      </c>
      <c r="BK371" s="13" t="s">
        <v>50</v>
      </c>
      <c r="BL371" s="13" t="s">
        <v>50</v>
      </c>
      <c r="BM371" s="13" t="s">
        <v>50</v>
      </c>
      <c r="BN371" s="13" t="s">
        <v>50</v>
      </c>
      <c r="BO371" s="13" t="s">
        <v>50</v>
      </c>
      <c r="BP371" s="13" t="s">
        <v>50</v>
      </c>
      <c r="BQ371" s="13" t="s">
        <v>50</v>
      </c>
      <c r="BR371" s="13" t="s">
        <v>50</v>
      </c>
      <c r="BS371" s="13" t="s">
        <v>50</v>
      </c>
      <c r="BT371" s="13" t="s">
        <v>50</v>
      </c>
      <c r="BU371" s="13" t="s">
        <v>50</v>
      </c>
      <c r="BV371" s="13" t="s">
        <v>50</v>
      </c>
      <c r="BW371" s="13" t="s">
        <v>50</v>
      </c>
      <c r="BX371" s="13" t="s">
        <v>50</v>
      </c>
      <c r="BY371" s="13" t="s">
        <v>50</v>
      </c>
      <c r="BZ371" s="13" t="s">
        <v>50</v>
      </c>
      <c r="CA371" s="13" t="s">
        <v>50</v>
      </c>
      <c r="CB371" s="13" t="s">
        <v>50</v>
      </c>
      <c r="CC371" s="13" t="s">
        <v>50</v>
      </c>
      <c r="CD371" s="13" t="s">
        <v>50</v>
      </c>
      <c r="CE371" s="13" t="s">
        <v>50</v>
      </c>
      <c r="CF371" s="13" t="s">
        <v>50</v>
      </c>
      <c r="CG371" s="13" t="s">
        <v>50</v>
      </c>
      <c r="CH371" s="13" t="s">
        <v>50</v>
      </c>
      <c r="CI371" s="13" t="s">
        <v>50</v>
      </c>
      <c r="CJ371" s="13" t="s">
        <v>50</v>
      </c>
      <c r="CK371" s="13" t="s">
        <v>50</v>
      </c>
      <c r="CL371" s="13" t="s">
        <v>50</v>
      </c>
      <c r="CM371" s="13" t="s">
        <v>50</v>
      </c>
      <c r="CN371" s="13" t="s">
        <v>50</v>
      </c>
      <c r="CO371" s="13" t="s">
        <v>50</v>
      </c>
      <c r="CP371" s="13" t="s">
        <v>50</v>
      </c>
      <c r="CQ371" s="13" t="s">
        <v>50</v>
      </c>
      <c r="CR371" s="13" t="s">
        <v>50</v>
      </c>
      <c r="CS371" s="13" t="s">
        <v>50</v>
      </c>
      <c r="CT371" s="13" t="s">
        <v>50</v>
      </c>
      <c r="CU371" s="13" t="s">
        <v>50</v>
      </c>
      <c r="CV371" s="13" t="s">
        <v>50</v>
      </c>
      <c r="CW371" s="13" t="s">
        <v>50</v>
      </c>
      <c r="CX371" s="13" t="s">
        <v>50</v>
      </c>
      <c r="CY371" s="13" t="s">
        <v>50</v>
      </c>
      <c r="CZ371" s="13" t="s">
        <v>50</v>
      </c>
      <c r="DA371" s="13" t="s">
        <v>50</v>
      </c>
      <c r="DB371" s="13" t="s">
        <v>50</v>
      </c>
      <c r="DC371" s="13" t="s">
        <v>50</v>
      </c>
      <c r="DD371" s="13" t="s">
        <v>50</v>
      </c>
      <c r="DE371" s="13" t="s">
        <v>50</v>
      </c>
      <c r="DF371" s="13" t="s">
        <v>50</v>
      </c>
      <c r="DG371" s="13" t="s">
        <v>50</v>
      </c>
      <c r="DH371" s="13" t="s">
        <v>50</v>
      </c>
      <c r="DI371" s="13" t="s">
        <v>50</v>
      </c>
      <c r="DJ371" s="13" t="s">
        <v>50</v>
      </c>
      <c r="DK371" s="13" t="s">
        <v>50</v>
      </c>
      <c r="DL371" s="13" t="s">
        <v>50</v>
      </c>
      <c r="DM371" s="13" t="s">
        <v>50</v>
      </c>
      <c r="DN371" s="13" t="s">
        <v>50</v>
      </c>
      <c r="DO371" s="13" t="s">
        <v>50</v>
      </c>
      <c r="DP371" s="13" t="s">
        <v>50</v>
      </c>
      <c r="DQ371" s="13" t="s">
        <v>50</v>
      </c>
      <c r="DR371" s="13" t="s">
        <v>50</v>
      </c>
      <c r="DS371" s="13" t="s">
        <v>50</v>
      </c>
      <c r="DT371" s="13" t="s">
        <v>50</v>
      </c>
      <c r="DU371" s="13" t="s">
        <v>50</v>
      </c>
      <c r="DV371" s="13" t="s">
        <v>50</v>
      </c>
      <c r="DW371" s="13" t="s">
        <v>50</v>
      </c>
      <c r="DX371" s="13" t="s">
        <v>50</v>
      </c>
      <c r="DY371" s="13" t="s">
        <v>50</v>
      </c>
      <c r="DZ371" s="13" t="s">
        <v>50</v>
      </c>
      <c r="EA371" s="13" t="s">
        <v>50</v>
      </c>
      <c r="EB371" s="13" t="s">
        <v>50</v>
      </c>
      <c r="EC371" s="13" t="s">
        <v>50</v>
      </c>
      <c r="ED371" s="13" t="s">
        <v>50</v>
      </c>
      <c r="EE371" s="13" t="s">
        <v>50</v>
      </c>
      <c r="EF371" s="13" t="s">
        <v>50</v>
      </c>
      <c r="EG371" s="13" t="s">
        <v>50</v>
      </c>
      <c r="EH371" s="13" t="s">
        <v>50</v>
      </c>
      <c r="EI371" s="13" t="s">
        <v>50</v>
      </c>
      <c r="EJ371" s="13" t="s">
        <v>50</v>
      </c>
      <c r="EK371" s="13" t="s">
        <v>50</v>
      </c>
      <c r="EL371" s="99"/>
      <c r="EM371" s="99"/>
    </row>
    <row r="372" spans="1:143" s="13" customFormat="1" ht="15" x14ac:dyDescent="0.25">
      <c r="A372" s="30" t="s">
        <v>648</v>
      </c>
      <c r="B372" s="97" t="s">
        <v>2518</v>
      </c>
      <c r="C372" s="99"/>
      <c r="D372" s="98">
        <v>8</v>
      </c>
      <c r="E372" s="98"/>
      <c r="F372" s="98"/>
      <c r="G372" s="93" t="s">
        <v>385</v>
      </c>
      <c r="H372" s="14" t="s">
        <v>5</v>
      </c>
      <c r="I372" s="14" t="s">
        <v>577</v>
      </c>
      <c r="J372" s="13" t="s">
        <v>50</v>
      </c>
      <c r="K372" s="13" t="s">
        <v>50</v>
      </c>
      <c r="L372" s="13" t="s">
        <v>50</v>
      </c>
      <c r="M372" s="13" t="s">
        <v>50</v>
      </c>
      <c r="N372" s="13" t="s">
        <v>50</v>
      </c>
      <c r="O372" s="47" t="s">
        <v>50</v>
      </c>
      <c r="P372" s="13" t="s">
        <v>50</v>
      </c>
      <c r="Q372" s="13" t="s">
        <v>50</v>
      </c>
      <c r="R372" s="13" t="s">
        <v>50</v>
      </c>
      <c r="S372" s="13" t="s">
        <v>50</v>
      </c>
      <c r="T372" s="13" t="s">
        <v>50</v>
      </c>
      <c r="U372" s="13" t="s">
        <v>50</v>
      </c>
      <c r="V372" s="13" t="s">
        <v>50</v>
      </c>
      <c r="W372" s="36" t="s">
        <v>50</v>
      </c>
      <c r="X372" s="36" t="s">
        <v>50</v>
      </c>
      <c r="Y372" s="13" t="s">
        <v>50</v>
      </c>
      <c r="Z372" s="13" t="s">
        <v>50</v>
      </c>
      <c r="AA372" s="36" t="s">
        <v>50</v>
      </c>
      <c r="AB372" s="36" t="s">
        <v>50</v>
      </c>
      <c r="AC372" s="13" t="s">
        <v>50</v>
      </c>
      <c r="AD372" s="13" t="s">
        <v>50</v>
      </c>
      <c r="AE372" s="13" t="s">
        <v>50</v>
      </c>
      <c r="AF372" s="13" t="s">
        <v>50</v>
      </c>
      <c r="AG372" s="13" t="s">
        <v>50</v>
      </c>
      <c r="AH372" s="13" t="s">
        <v>50</v>
      </c>
      <c r="AI372" s="13" t="s">
        <v>50</v>
      </c>
      <c r="AJ372" s="13" t="s">
        <v>50</v>
      </c>
      <c r="AK372" s="13" t="s">
        <v>50</v>
      </c>
      <c r="AL372" s="13" t="s">
        <v>50</v>
      </c>
      <c r="AM372" s="13" t="s">
        <v>50</v>
      </c>
      <c r="AN372" s="13" t="s">
        <v>50</v>
      </c>
      <c r="AO372" s="13" t="s">
        <v>50</v>
      </c>
      <c r="AP372" s="13" t="s">
        <v>50</v>
      </c>
      <c r="AQ372" s="13" t="s">
        <v>50</v>
      </c>
      <c r="AR372" s="13" t="s">
        <v>50</v>
      </c>
      <c r="AS372" s="13" t="s">
        <v>50</v>
      </c>
      <c r="AT372" s="13" t="s">
        <v>50</v>
      </c>
      <c r="AU372" s="13" t="s">
        <v>50</v>
      </c>
      <c r="AV372" s="13" t="s">
        <v>50</v>
      </c>
      <c r="AW372" s="13" t="s">
        <v>50</v>
      </c>
      <c r="AX372" s="13" t="s">
        <v>50</v>
      </c>
      <c r="AY372" s="13" t="s">
        <v>50</v>
      </c>
      <c r="AZ372" s="13" t="s">
        <v>50</v>
      </c>
      <c r="BA372" s="13" t="s">
        <v>50</v>
      </c>
      <c r="BB372" s="13" t="s">
        <v>50</v>
      </c>
      <c r="BC372" s="13" t="s">
        <v>50</v>
      </c>
      <c r="BD372" s="13" t="s">
        <v>50</v>
      </c>
      <c r="BE372" s="13" t="s">
        <v>50</v>
      </c>
      <c r="BF372" s="13" t="s">
        <v>50</v>
      </c>
      <c r="BG372" s="13" t="s">
        <v>50</v>
      </c>
      <c r="BH372" s="13" t="s">
        <v>50</v>
      </c>
      <c r="BI372" s="13" t="s">
        <v>50</v>
      </c>
      <c r="BJ372" s="13" t="s">
        <v>50</v>
      </c>
      <c r="BK372" s="13" t="s">
        <v>50</v>
      </c>
      <c r="BL372" s="13" t="s">
        <v>50</v>
      </c>
      <c r="BM372" s="13" t="s">
        <v>50</v>
      </c>
      <c r="BN372" s="13" t="s">
        <v>50</v>
      </c>
      <c r="BO372" s="13" t="s">
        <v>50</v>
      </c>
      <c r="BP372" s="13" t="s">
        <v>50</v>
      </c>
      <c r="BQ372" s="13" t="s">
        <v>50</v>
      </c>
      <c r="BR372" s="13" t="s">
        <v>50</v>
      </c>
      <c r="BS372" s="13" t="s">
        <v>50</v>
      </c>
      <c r="BT372" s="13" t="s">
        <v>50</v>
      </c>
      <c r="BU372" s="13" t="s">
        <v>50</v>
      </c>
      <c r="BV372" s="13" t="s">
        <v>50</v>
      </c>
      <c r="BW372" s="13" t="s">
        <v>50</v>
      </c>
      <c r="BX372" s="13" t="s">
        <v>50</v>
      </c>
      <c r="BY372" s="13" t="s">
        <v>50</v>
      </c>
      <c r="BZ372" s="13" t="s">
        <v>50</v>
      </c>
      <c r="CA372" s="13" t="s">
        <v>50</v>
      </c>
      <c r="CB372" s="13" t="s">
        <v>50</v>
      </c>
      <c r="CC372" s="13" t="s">
        <v>50</v>
      </c>
      <c r="CD372" s="13" t="s">
        <v>50</v>
      </c>
      <c r="CE372" s="13" t="s">
        <v>50</v>
      </c>
      <c r="CF372" s="13" t="s">
        <v>50</v>
      </c>
      <c r="CG372" s="13" t="s">
        <v>50</v>
      </c>
      <c r="CH372" s="13" t="s">
        <v>50</v>
      </c>
      <c r="CI372" s="13" t="s">
        <v>50</v>
      </c>
      <c r="CJ372" s="13" t="s">
        <v>50</v>
      </c>
      <c r="CK372" s="13" t="s">
        <v>50</v>
      </c>
      <c r="CL372" s="13" t="s">
        <v>50</v>
      </c>
      <c r="CM372" s="13" t="s">
        <v>50</v>
      </c>
      <c r="CN372" s="13" t="s">
        <v>50</v>
      </c>
      <c r="CO372" s="13" t="s">
        <v>50</v>
      </c>
      <c r="CP372" s="13" t="s">
        <v>50</v>
      </c>
      <c r="CQ372" s="13" t="s">
        <v>50</v>
      </c>
      <c r="CR372" s="13" t="s">
        <v>50</v>
      </c>
      <c r="CS372" s="13" t="s">
        <v>50</v>
      </c>
      <c r="CT372" s="13" t="s">
        <v>50</v>
      </c>
      <c r="CU372" s="13" t="s">
        <v>50</v>
      </c>
      <c r="CV372" s="13" t="s">
        <v>50</v>
      </c>
      <c r="CW372" s="13" t="s">
        <v>50</v>
      </c>
      <c r="CX372" s="13" t="s">
        <v>50</v>
      </c>
      <c r="CY372" s="13" t="s">
        <v>50</v>
      </c>
      <c r="CZ372" s="13" t="s">
        <v>50</v>
      </c>
      <c r="DA372" s="13" t="s">
        <v>50</v>
      </c>
      <c r="DB372" s="13" t="s">
        <v>50</v>
      </c>
      <c r="DC372" s="13" t="s">
        <v>50</v>
      </c>
      <c r="DD372" s="13" t="s">
        <v>50</v>
      </c>
      <c r="DE372" s="13" t="s">
        <v>50</v>
      </c>
      <c r="DF372" s="13" t="s">
        <v>50</v>
      </c>
      <c r="DG372" s="13" t="s">
        <v>50</v>
      </c>
      <c r="DH372" s="13" t="s">
        <v>50</v>
      </c>
      <c r="DI372" s="13" t="s">
        <v>50</v>
      </c>
      <c r="DJ372" s="13" t="s">
        <v>50</v>
      </c>
      <c r="DK372" s="13" t="s">
        <v>50</v>
      </c>
      <c r="DL372" s="13" t="s">
        <v>50</v>
      </c>
      <c r="DM372" s="13" t="s">
        <v>50</v>
      </c>
      <c r="DN372" s="13" t="s">
        <v>50</v>
      </c>
      <c r="DO372" s="13" t="s">
        <v>50</v>
      </c>
      <c r="DP372" s="13" t="s">
        <v>50</v>
      </c>
      <c r="DQ372" s="13" t="s">
        <v>50</v>
      </c>
      <c r="DR372" s="13" t="s">
        <v>50</v>
      </c>
      <c r="DS372" s="13" t="s">
        <v>50</v>
      </c>
      <c r="DT372" s="13" t="s">
        <v>50</v>
      </c>
      <c r="DU372" s="13" t="s">
        <v>50</v>
      </c>
      <c r="DV372" s="13" t="s">
        <v>50</v>
      </c>
      <c r="DW372" s="13" t="s">
        <v>50</v>
      </c>
      <c r="DX372" s="13" t="s">
        <v>50</v>
      </c>
      <c r="DY372" s="13" t="s">
        <v>50</v>
      </c>
      <c r="DZ372" s="13" t="s">
        <v>50</v>
      </c>
      <c r="EA372" s="13" t="s">
        <v>50</v>
      </c>
      <c r="EB372" s="13" t="s">
        <v>50</v>
      </c>
      <c r="EC372" s="13" t="s">
        <v>50</v>
      </c>
      <c r="ED372" s="13" t="s">
        <v>50</v>
      </c>
      <c r="EE372" s="13" t="s">
        <v>50</v>
      </c>
      <c r="EF372" s="13" t="s">
        <v>50</v>
      </c>
      <c r="EG372" s="13" t="s">
        <v>50</v>
      </c>
      <c r="EH372" s="13" t="s">
        <v>50</v>
      </c>
      <c r="EI372" s="13" t="s">
        <v>50</v>
      </c>
      <c r="EJ372" s="13" t="s">
        <v>50</v>
      </c>
      <c r="EK372" s="13" t="s">
        <v>50</v>
      </c>
      <c r="EL372" s="99"/>
      <c r="EM372" s="99"/>
    </row>
    <row r="373" spans="1:143" s="13" customFormat="1" ht="15" x14ac:dyDescent="0.25">
      <c r="A373" s="30" t="s">
        <v>649</v>
      </c>
      <c r="B373" s="97" t="s">
        <v>2519</v>
      </c>
      <c r="C373" s="98"/>
      <c r="D373" s="98">
        <v>8</v>
      </c>
      <c r="E373" s="98"/>
      <c r="F373" s="98"/>
      <c r="G373" s="93" t="s">
        <v>376</v>
      </c>
      <c r="H373" s="14" t="s">
        <v>5</v>
      </c>
      <c r="I373" s="14" t="s">
        <v>577</v>
      </c>
      <c r="J373" s="13" t="s">
        <v>50</v>
      </c>
      <c r="K373" s="13" t="s">
        <v>50</v>
      </c>
      <c r="L373" s="13" t="s">
        <v>50</v>
      </c>
      <c r="M373" s="13" t="s">
        <v>50</v>
      </c>
      <c r="N373" s="13" t="s">
        <v>50</v>
      </c>
      <c r="O373" s="47" t="s">
        <v>50</v>
      </c>
      <c r="P373" s="13" t="s">
        <v>50</v>
      </c>
      <c r="Q373" s="13" t="s">
        <v>50</v>
      </c>
      <c r="R373" s="13" t="s">
        <v>50</v>
      </c>
      <c r="S373" s="13" t="s">
        <v>50</v>
      </c>
      <c r="T373" s="13" t="s">
        <v>50</v>
      </c>
      <c r="U373" s="13" t="s">
        <v>50</v>
      </c>
      <c r="V373" s="13" t="s">
        <v>50</v>
      </c>
      <c r="W373" s="36" t="s">
        <v>50</v>
      </c>
      <c r="X373" s="36" t="s">
        <v>50</v>
      </c>
      <c r="Y373" s="13" t="s">
        <v>50</v>
      </c>
      <c r="Z373" s="13" t="s">
        <v>50</v>
      </c>
      <c r="AA373" s="36" t="s">
        <v>50</v>
      </c>
      <c r="AB373" s="36" t="s">
        <v>50</v>
      </c>
      <c r="AC373" s="13" t="s">
        <v>50</v>
      </c>
      <c r="AD373" s="13" t="s">
        <v>50</v>
      </c>
      <c r="AE373" s="13" t="s">
        <v>50</v>
      </c>
      <c r="AF373" s="13" t="s">
        <v>50</v>
      </c>
      <c r="AG373" s="13" t="s">
        <v>50</v>
      </c>
      <c r="AH373" s="13" t="s">
        <v>50</v>
      </c>
      <c r="AI373" s="13" t="s">
        <v>50</v>
      </c>
      <c r="AJ373" s="13" t="s">
        <v>50</v>
      </c>
      <c r="AK373" s="13" t="s">
        <v>50</v>
      </c>
      <c r="AL373" s="13" t="s">
        <v>50</v>
      </c>
      <c r="AM373" s="13" t="s">
        <v>50</v>
      </c>
      <c r="AN373" s="13" t="s">
        <v>50</v>
      </c>
      <c r="AO373" s="13" t="s">
        <v>50</v>
      </c>
      <c r="AP373" s="13" t="s">
        <v>50</v>
      </c>
      <c r="AQ373" s="13" t="s">
        <v>50</v>
      </c>
      <c r="AR373" s="13" t="s">
        <v>50</v>
      </c>
      <c r="AS373" s="13" t="s">
        <v>50</v>
      </c>
      <c r="AT373" s="13" t="s">
        <v>50</v>
      </c>
      <c r="AU373" s="13" t="s">
        <v>50</v>
      </c>
      <c r="AV373" s="13" t="s">
        <v>50</v>
      </c>
      <c r="AW373" s="13" t="s">
        <v>50</v>
      </c>
      <c r="AX373" s="13" t="s">
        <v>50</v>
      </c>
      <c r="AY373" s="13" t="s">
        <v>50</v>
      </c>
      <c r="AZ373" s="13" t="s">
        <v>50</v>
      </c>
      <c r="BA373" s="13" t="s">
        <v>50</v>
      </c>
      <c r="BB373" s="13" t="s">
        <v>50</v>
      </c>
      <c r="BC373" s="13" t="s">
        <v>50</v>
      </c>
      <c r="BD373" s="13" t="s">
        <v>50</v>
      </c>
      <c r="BE373" s="13" t="s">
        <v>50</v>
      </c>
      <c r="BF373" s="13" t="s">
        <v>50</v>
      </c>
      <c r="BG373" s="13" t="s">
        <v>50</v>
      </c>
      <c r="BH373" s="13" t="s">
        <v>50</v>
      </c>
      <c r="BI373" s="13" t="s">
        <v>50</v>
      </c>
      <c r="BJ373" s="13" t="s">
        <v>50</v>
      </c>
      <c r="BK373" s="13" t="s">
        <v>50</v>
      </c>
      <c r="BL373" s="13" t="s">
        <v>50</v>
      </c>
      <c r="BM373" s="13" t="s">
        <v>50</v>
      </c>
      <c r="BN373" s="13" t="s">
        <v>50</v>
      </c>
      <c r="BO373" s="13" t="s">
        <v>50</v>
      </c>
      <c r="BP373" s="13" t="s">
        <v>50</v>
      </c>
      <c r="BQ373" s="13" t="s">
        <v>50</v>
      </c>
      <c r="BR373" s="13" t="s">
        <v>50</v>
      </c>
      <c r="BS373" s="13" t="s">
        <v>50</v>
      </c>
      <c r="BT373" s="13" t="s">
        <v>50</v>
      </c>
      <c r="BU373" s="13" t="s">
        <v>50</v>
      </c>
      <c r="BV373" s="13" t="s">
        <v>50</v>
      </c>
      <c r="BW373" s="13" t="s">
        <v>50</v>
      </c>
      <c r="BX373" s="13" t="s">
        <v>50</v>
      </c>
      <c r="BY373" s="13" t="s">
        <v>50</v>
      </c>
      <c r="BZ373" s="13" t="s">
        <v>50</v>
      </c>
      <c r="CA373" s="13" t="s">
        <v>50</v>
      </c>
      <c r="CB373" s="13" t="s">
        <v>50</v>
      </c>
      <c r="CC373" s="13" t="s">
        <v>50</v>
      </c>
      <c r="CD373" s="13" t="s">
        <v>50</v>
      </c>
      <c r="CE373" s="13" t="s">
        <v>50</v>
      </c>
      <c r="CF373" s="13" t="s">
        <v>50</v>
      </c>
      <c r="CG373" s="13" t="s">
        <v>50</v>
      </c>
      <c r="CH373" s="13" t="s">
        <v>50</v>
      </c>
      <c r="CI373" s="13" t="s">
        <v>50</v>
      </c>
      <c r="CJ373" s="13" t="s">
        <v>50</v>
      </c>
      <c r="CK373" s="13" t="s">
        <v>50</v>
      </c>
      <c r="CL373" s="13" t="s">
        <v>50</v>
      </c>
      <c r="CM373" s="13" t="s">
        <v>50</v>
      </c>
      <c r="CN373" s="13" t="s">
        <v>50</v>
      </c>
      <c r="CO373" s="13" t="s">
        <v>50</v>
      </c>
      <c r="CP373" s="13" t="s">
        <v>50</v>
      </c>
      <c r="CQ373" s="13" t="s">
        <v>50</v>
      </c>
      <c r="CR373" s="13" t="s">
        <v>50</v>
      </c>
      <c r="CS373" s="13" t="s">
        <v>50</v>
      </c>
      <c r="CT373" s="13" t="s">
        <v>50</v>
      </c>
      <c r="CU373" s="13" t="s">
        <v>50</v>
      </c>
      <c r="CV373" s="13" t="s">
        <v>50</v>
      </c>
      <c r="CW373" s="13" t="s">
        <v>50</v>
      </c>
      <c r="CX373" s="13" t="s">
        <v>50</v>
      </c>
      <c r="CY373" s="13" t="s">
        <v>50</v>
      </c>
      <c r="CZ373" s="13" t="s">
        <v>50</v>
      </c>
      <c r="DA373" s="13" t="s">
        <v>50</v>
      </c>
      <c r="DB373" s="13" t="s">
        <v>50</v>
      </c>
      <c r="DC373" s="13" t="s">
        <v>50</v>
      </c>
      <c r="DD373" s="13" t="s">
        <v>50</v>
      </c>
      <c r="DE373" s="13" t="s">
        <v>50</v>
      </c>
      <c r="DF373" s="13" t="s">
        <v>50</v>
      </c>
      <c r="DG373" s="13" t="s">
        <v>50</v>
      </c>
      <c r="DH373" s="13" t="s">
        <v>50</v>
      </c>
      <c r="DI373" s="13" t="s">
        <v>50</v>
      </c>
      <c r="DJ373" s="13" t="s">
        <v>50</v>
      </c>
      <c r="DK373" s="13" t="s">
        <v>50</v>
      </c>
      <c r="DL373" s="13" t="s">
        <v>50</v>
      </c>
      <c r="DM373" s="13" t="s">
        <v>50</v>
      </c>
      <c r="DN373" s="13" t="s">
        <v>50</v>
      </c>
      <c r="DO373" s="13" t="s">
        <v>50</v>
      </c>
      <c r="DP373" s="13" t="s">
        <v>50</v>
      </c>
      <c r="DQ373" s="13" t="s">
        <v>50</v>
      </c>
      <c r="DR373" s="13" t="s">
        <v>50</v>
      </c>
      <c r="DS373" s="13" t="s">
        <v>50</v>
      </c>
      <c r="DT373" s="13" t="s">
        <v>50</v>
      </c>
      <c r="DU373" s="13" t="s">
        <v>50</v>
      </c>
      <c r="DV373" s="13" t="s">
        <v>50</v>
      </c>
      <c r="DW373" s="13" t="s">
        <v>50</v>
      </c>
      <c r="DX373" s="13" t="s">
        <v>50</v>
      </c>
      <c r="DY373" s="13" t="s">
        <v>50</v>
      </c>
      <c r="DZ373" s="13" t="s">
        <v>50</v>
      </c>
      <c r="EA373" s="13" t="s">
        <v>50</v>
      </c>
      <c r="EB373" s="13" t="s">
        <v>50</v>
      </c>
      <c r="EC373" s="13" t="s">
        <v>50</v>
      </c>
      <c r="ED373" s="13" t="s">
        <v>50</v>
      </c>
      <c r="EE373" s="13" t="s">
        <v>50</v>
      </c>
      <c r="EF373" s="13" t="s">
        <v>50</v>
      </c>
      <c r="EG373" s="13" t="s">
        <v>50</v>
      </c>
      <c r="EH373" s="13" t="s">
        <v>50</v>
      </c>
      <c r="EI373" s="13" t="s">
        <v>50</v>
      </c>
      <c r="EJ373" s="13" t="s">
        <v>50</v>
      </c>
      <c r="EK373" s="13" t="s">
        <v>50</v>
      </c>
      <c r="EL373" s="99"/>
      <c r="EM373" s="99"/>
    </row>
    <row r="374" spans="1:143" s="13" customFormat="1" ht="15" x14ac:dyDescent="0.25">
      <c r="A374" s="30" t="s">
        <v>650</v>
      </c>
      <c r="B374" s="97" t="s">
        <v>1077</v>
      </c>
      <c r="C374" s="98"/>
      <c r="D374" s="98">
        <v>8</v>
      </c>
      <c r="E374" s="98"/>
      <c r="F374" s="98"/>
      <c r="G374" s="93" t="s">
        <v>377</v>
      </c>
      <c r="H374" s="14" t="s">
        <v>5</v>
      </c>
      <c r="I374" s="14" t="s">
        <v>577</v>
      </c>
      <c r="J374" s="13" t="s">
        <v>50</v>
      </c>
      <c r="K374" s="13" t="s">
        <v>50</v>
      </c>
      <c r="L374" s="13" t="s">
        <v>50</v>
      </c>
      <c r="M374" s="13" t="s">
        <v>50</v>
      </c>
      <c r="N374" s="13" t="s">
        <v>50</v>
      </c>
      <c r="O374" s="47" t="s">
        <v>50</v>
      </c>
      <c r="P374" s="13" t="s">
        <v>50</v>
      </c>
      <c r="Q374" s="13" t="s">
        <v>50</v>
      </c>
      <c r="R374" s="13" t="s">
        <v>50</v>
      </c>
      <c r="S374" s="13" t="s">
        <v>50</v>
      </c>
      <c r="T374" s="13" t="s">
        <v>50</v>
      </c>
      <c r="U374" s="13" t="s">
        <v>50</v>
      </c>
      <c r="V374" s="13" t="s">
        <v>50</v>
      </c>
      <c r="W374" s="36" t="s">
        <v>50</v>
      </c>
      <c r="X374" s="36" t="s">
        <v>50</v>
      </c>
      <c r="Y374" s="13" t="s">
        <v>50</v>
      </c>
      <c r="Z374" s="13" t="s">
        <v>50</v>
      </c>
      <c r="AA374" s="36" t="s">
        <v>50</v>
      </c>
      <c r="AB374" s="36" t="s">
        <v>50</v>
      </c>
      <c r="AC374" s="13" t="s">
        <v>50</v>
      </c>
      <c r="AD374" s="13" t="s">
        <v>50</v>
      </c>
      <c r="AE374" s="13" t="s">
        <v>50</v>
      </c>
      <c r="AF374" s="13" t="s">
        <v>50</v>
      </c>
      <c r="AG374" s="13" t="s">
        <v>50</v>
      </c>
      <c r="AH374" s="13" t="s">
        <v>50</v>
      </c>
      <c r="AI374" s="13" t="s">
        <v>50</v>
      </c>
      <c r="AJ374" s="13" t="s">
        <v>50</v>
      </c>
      <c r="AK374" s="13" t="s">
        <v>50</v>
      </c>
      <c r="AL374" s="13" t="s">
        <v>50</v>
      </c>
      <c r="AM374" s="13" t="s">
        <v>50</v>
      </c>
      <c r="AN374" s="13" t="s">
        <v>50</v>
      </c>
      <c r="AO374" s="13" t="s">
        <v>50</v>
      </c>
      <c r="AP374" s="13" t="s">
        <v>50</v>
      </c>
      <c r="AQ374" s="13" t="s">
        <v>50</v>
      </c>
      <c r="AR374" s="13" t="s">
        <v>50</v>
      </c>
      <c r="AS374" s="13" t="s">
        <v>50</v>
      </c>
      <c r="AT374" s="13" t="s">
        <v>50</v>
      </c>
      <c r="AU374" s="13" t="s">
        <v>50</v>
      </c>
      <c r="AV374" s="13" t="s">
        <v>50</v>
      </c>
      <c r="AW374" s="13" t="s">
        <v>50</v>
      </c>
      <c r="AX374" s="13" t="s">
        <v>50</v>
      </c>
      <c r="AY374" s="13" t="s">
        <v>50</v>
      </c>
      <c r="AZ374" s="13" t="s">
        <v>50</v>
      </c>
      <c r="BA374" s="13" t="s">
        <v>50</v>
      </c>
      <c r="BB374" s="13" t="s">
        <v>50</v>
      </c>
      <c r="BC374" s="13" t="s">
        <v>50</v>
      </c>
      <c r="BD374" s="13" t="s">
        <v>50</v>
      </c>
      <c r="BE374" s="13" t="s">
        <v>50</v>
      </c>
      <c r="BF374" s="13" t="s">
        <v>50</v>
      </c>
      <c r="BG374" s="13" t="s">
        <v>50</v>
      </c>
      <c r="BH374" s="13" t="s">
        <v>50</v>
      </c>
      <c r="BI374" s="13" t="s">
        <v>50</v>
      </c>
      <c r="BJ374" s="13" t="s">
        <v>50</v>
      </c>
      <c r="BK374" s="13" t="s">
        <v>50</v>
      </c>
      <c r="BL374" s="13" t="s">
        <v>50</v>
      </c>
      <c r="BM374" s="13" t="s">
        <v>50</v>
      </c>
      <c r="BN374" s="13" t="s">
        <v>50</v>
      </c>
      <c r="BO374" s="13" t="s">
        <v>50</v>
      </c>
      <c r="BP374" s="13" t="s">
        <v>50</v>
      </c>
      <c r="BQ374" s="13" t="s">
        <v>50</v>
      </c>
      <c r="BR374" s="13" t="s">
        <v>50</v>
      </c>
      <c r="BS374" s="13" t="s">
        <v>50</v>
      </c>
      <c r="BT374" s="13" t="s">
        <v>50</v>
      </c>
      <c r="BU374" s="13" t="s">
        <v>50</v>
      </c>
      <c r="BV374" s="13" t="s">
        <v>50</v>
      </c>
      <c r="BW374" s="13" t="s">
        <v>50</v>
      </c>
      <c r="BX374" s="13" t="s">
        <v>50</v>
      </c>
      <c r="BY374" s="13" t="s">
        <v>50</v>
      </c>
      <c r="BZ374" s="13" t="s">
        <v>50</v>
      </c>
      <c r="CA374" s="13" t="s">
        <v>50</v>
      </c>
      <c r="CB374" s="13" t="s">
        <v>50</v>
      </c>
      <c r="CC374" s="13" t="s">
        <v>50</v>
      </c>
      <c r="CD374" s="13" t="s">
        <v>50</v>
      </c>
      <c r="CE374" s="13" t="s">
        <v>50</v>
      </c>
      <c r="CF374" s="13" t="s">
        <v>50</v>
      </c>
      <c r="CG374" s="13" t="s">
        <v>50</v>
      </c>
      <c r="CH374" s="13" t="s">
        <v>50</v>
      </c>
      <c r="CI374" s="13" t="s">
        <v>50</v>
      </c>
      <c r="CJ374" s="13" t="s">
        <v>50</v>
      </c>
      <c r="CK374" s="13" t="s">
        <v>50</v>
      </c>
      <c r="CL374" s="13" t="s">
        <v>50</v>
      </c>
      <c r="CM374" s="13" t="s">
        <v>50</v>
      </c>
      <c r="CN374" s="13" t="s">
        <v>50</v>
      </c>
      <c r="CO374" s="13" t="s">
        <v>50</v>
      </c>
      <c r="CP374" s="13" t="s">
        <v>50</v>
      </c>
      <c r="CQ374" s="13" t="s">
        <v>50</v>
      </c>
      <c r="CR374" s="13" t="s">
        <v>50</v>
      </c>
      <c r="CS374" s="13" t="s">
        <v>50</v>
      </c>
      <c r="CT374" s="13" t="s">
        <v>50</v>
      </c>
      <c r="CU374" s="13" t="s">
        <v>50</v>
      </c>
      <c r="CV374" s="13" t="s">
        <v>50</v>
      </c>
      <c r="CW374" s="13" t="s">
        <v>50</v>
      </c>
      <c r="CX374" s="13" t="s">
        <v>50</v>
      </c>
      <c r="CY374" s="13" t="s">
        <v>50</v>
      </c>
      <c r="CZ374" s="13" t="s">
        <v>50</v>
      </c>
      <c r="DA374" s="13" t="s">
        <v>50</v>
      </c>
      <c r="DB374" s="13" t="s">
        <v>50</v>
      </c>
      <c r="DC374" s="13" t="s">
        <v>50</v>
      </c>
      <c r="DD374" s="13" t="s">
        <v>50</v>
      </c>
      <c r="DE374" s="13" t="s">
        <v>50</v>
      </c>
      <c r="DF374" s="13" t="s">
        <v>50</v>
      </c>
      <c r="DG374" s="13" t="s">
        <v>50</v>
      </c>
      <c r="DH374" s="13" t="s">
        <v>50</v>
      </c>
      <c r="DI374" s="13" t="s">
        <v>50</v>
      </c>
      <c r="DJ374" s="13" t="s">
        <v>50</v>
      </c>
      <c r="DK374" s="13" t="s">
        <v>50</v>
      </c>
      <c r="DL374" s="13" t="s">
        <v>50</v>
      </c>
      <c r="DM374" s="13" t="s">
        <v>50</v>
      </c>
      <c r="DN374" s="13" t="s">
        <v>50</v>
      </c>
      <c r="DO374" s="13" t="s">
        <v>50</v>
      </c>
      <c r="DP374" s="13" t="s">
        <v>50</v>
      </c>
      <c r="DQ374" s="13" t="s">
        <v>50</v>
      </c>
      <c r="DR374" s="13" t="s">
        <v>50</v>
      </c>
      <c r="DS374" s="13" t="s">
        <v>50</v>
      </c>
      <c r="DT374" s="13" t="s">
        <v>50</v>
      </c>
      <c r="DU374" s="13" t="s">
        <v>50</v>
      </c>
      <c r="DV374" s="13" t="s">
        <v>50</v>
      </c>
      <c r="DW374" s="13" t="s">
        <v>50</v>
      </c>
      <c r="DX374" s="13" t="s">
        <v>50</v>
      </c>
      <c r="DY374" s="13" t="s">
        <v>50</v>
      </c>
      <c r="DZ374" s="13" t="s">
        <v>50</v>
      </c>
      <c r="EA374" s="13" t="s">
        <v>50</v>
      </c>
      <c r="EB374" s="13" t="s">
        <v>50</v>
      </c>
      <c r="EC374" s="13" t="s">
        <v>50</v>
      </c>
      <c r="ED374" s="13" t="s">
        <v>50</v>
      </c>
      <c r="EE374" s="13" t="s">
        <v>50</v>
      </c>
      <c r="EF374" s="13" t="s">
        <v>50</v>
      </c>
      <c r="EG374" s="13" t="s">
        <v>50</v>
      </c>
      <c r="EH374" s="13" t="s">
        <v>50</v>
      </c>
      <c r="EI374" s="13" t="s">
        <v>50</v>
      </c>
      <c r="EJ374" s="13" t="s">
        <v>50</v>
      </c>
      <c r="EK374" s="13" t="s">
        <v>50</v>
      </c>
      <c r="EL374" s="99"/>
      <c r="EM374" s="99"/>
    </row>
    <row r="375" spans="1:143" s="13" customFormat="1" ht="15" x14ac:dyDescent="0.25">
      <c r="A375" s="30" t="s">
        <v>651</v>
      </c>
      <c r="B375" s="97" t="s">
        <v>2520</v>
      </c>
      <c r="C375" s="98"/>
      <c r="D375" s="98">
        <v>8</v>
      </c>
      <c r="E375" s="98"/>
      <c r="F375" s="98"/>
      <c r="G375" s="93" t="s">
        <v>378</v>
      </c>
      <c r="H375" s="14" t="s">
        <v>5</v>
      </c>
      <c r="I375" s="14" t="s">
        <v>577</v>
      </c>
      <c r="J375" s="13" t="s">
        <v>50</v>
      </c>
      <c r="K375" s="13" t="s">
        <v>50</v>
      </c>
      <c r="L375" s="13" t="s">
        <v>50</v>
      </c>
      <c r="M375" s="13" t="s">
        <v>50</v>
      </c>
      <c r="N375" s="13" t="s">
        <v>50</v>
      </c>
      <c r="O375" s="47" t="s">
        <v>50</v>
      </c>
      <c r="P375" s="13" t="s">
        <v>50</v>
      </c>
      <c r="Q375" s="13" t="s">
        <v>50</v>
      </c>
      <c r="R375" s="13" t="s">
        <v>50</v>
      </c>
      <c r="S375" s="13" t="s">
        <v>50</v>
      </c>
      <c r="T375" s="13" t="s">
        <v>50</v>
      </c>
      <c r="U375" s="13" t="s">
        <v>50</v>
      </c>
      <c r="V375" s="13" t="s">
        <v>50</v>
      </c>
      <c r="W375" s="36" t="s">
        <v>50</v>
      </c>
      <c r="X375" s="36" t="s">
        <v>50</v>
      </c>
      <c r="Y375" s="13" t="s">
        <v>50</v>
      </c>
      <c r="Z375" s="13" t="s">
        <v>50</v>
      </c>
      <c r="AA375" s="36" t="s">
        <v>50</v>
      </c>
      <c r="AB375" s="36" t="s">
        <v>50</v>
      </c>
      <c r="AC375" s="13" t="s">
        <v>50</v>
      </c>
      <c r="AD375" s="13" t="s">
        <v>50</v>
      </c>
      <c r="AE375" s="13" t="s">
        <v>50</v>
      </c>
      <c r="AF375" s="13" t="s">
        <v>50</v>
      </c>
      <c r="AG375" s="13" t="s">
        <v>50</v>
      </c>
      <c r="AH375" s="13" t="s">
        <v>50</v>
      </c>
      <c r="AI375" s="13" t="s">
        <v>50</v>
      </c>
      <c r="AJ375" s="13" t="s">
        <v>50</v>
      </c>
      <c r="AK375" s="13" t="s">
        <v>50</v>
      </c>
      <c r="AL375" s="13" t="s">
        <v>50</v>
      </c>
      <c r="AM375" s="13" t="s">
        <v>50</v>
      </c>
      <c r="AN375" s="13" t="s">
        <v>50</v>
      </c>
      <c r="AO375" s="13" t="s">
        <v>50</v>
      </c>
      <c r="AP375" s="13" t="s">
        <v>50</v>
      </c>
      <c r="AQ375" s="13" t="s">
        <v>50</v>
      </c>
      <c r="AR375" s="13" t="s">
        <v>50</v>
      </c>
      <c r="AS375" s="13" t="s">
        <v>50</v>
      </c>
      <c r="AT375" s="13" t="s">
        <v>50</v>
      </c>
      <c r="AU375" s="13" t="s">
        <v>50</v>
      </c>
      <c r="AV375" s="13" t="s">
        <v>50</v>
      </c>
      <c r="AW375" s="13" t="s">
        <v>50</v>
      </c>
      <c r="AX375" s="13" t="s">
        <v>50</v>
      </c>
      <c r="AY375" s="13" t="s">
        <v>50</v>
      </c>
      <c r="AZ375" s="13" t="s">
        <v>50</v>
      </c>
      <c r="BA375" s="13" t="s">
        <v>50</v>
      </c>
      <c r="BB375" s="13" t="s">
        <v>50</v>
      </c>
      <c r="BC375" s="13" t="s">
        <v>50</v>
      </c>
      <c r="BD375" s="13" t="s">
        <v>50</v>
      </c>
      <c r="BE375" s="13" t="s">
        <v>50</v>
      </c>
      <c r="BF375" s="13" t="s">
        <v>50</v>
      </c>
      <c r="BG375" s="13" t="s">
        <v>50</v>
      </c>
      <c r="BH375" s="13" t="s">
        <v>50</v>
      </c>
      <c r="BI375" s="13" t="s">
        <v>50</v>
      </c>
      <c r="BJ375" s="13" t="s">
        <v>50</v>
      </c>
      <c r="BK375" s="13" t="s">
        <v>50</v>
      </c>
      <c r="BL375" s="13" t="s">
        <v>50</v>
      </c>
      <c r="BM375" s="13" t="s">
        <v>50</v>
      </c>
      <c r="BN375" s="13" t="s">
        <v>50</v>
      </c>
      <c r="BO375" s="13" t="s">
        <v>50</v>
      </c>
      <c r="BP375" s="13" t="s">
        <v>50</v>
      </c>
      <c r="BQ375" s="13" t="s">
        <v>50</v>
      </c>
      <c r="BR375" s="13" t="s">
        <v>50</v>
      </c>
      <c r="BS375" s="13" t="s">
        <v>50</v>
      </c>
      <c r="BT375" s="13" t="s">
        <v>50</v>
      </c>
      <c r="BU375" s="13" t="s">
        <v>50</v>
      </c>
      <c r="BV375" s="13" t="s">
        <v>50</v>
      </c>
      <c r="BW375" s="13" t="s">
        <v>50</v>
      </c>
      <c r="BX375" s="13" t="s">
        <v>50</v>
      </c>
      <c r="BY375" s="13" t="s">
        <v>50</v>
      </c>
      <c r="BZ375" s="13" t="s">
        <v>50</v>
      </c>
      <c r="CA375" s="13" t="s">
        <v>50</v>
      </c>
      <c r="CB375" s="13" t="s">
        <v>50</v>
      </c>
      <c r="CC375" s="13" t="s">
        <v>50</v>
      </c>
      <c r="CD375" s="13" t="s">
        <v>50</v>
      </c>
      <c r="CE375" s="13" t="s">
        <v>50</v>
      </c>
      <c r="CF375" s="13" t="s">
        <v>50</v>
      </c>
      <c r="CG375" s="13" t="s">
        <v>50</v>
      </c>
      <c r="CH375" s="13" t="s">
        <v>50</v>
      </c>
      <c r="CI375" s="13" t="s">
        <v>50</v>
      </c>
      <c r="CJ375" s="13" t="s">
        <v>50</v>
      </c>
      <c r="CK375" s="13" t="s">
        <v>50</v>
      </c>
      <c r="CL375" s="13" t="s">
        <v>50</v>
      </c>
      <c r="CM375" s="13" t="s">
        <v>50</v>
      </c>
      <c r="CN375" s="13" t="s">
        <v>50</v>
      </c>
      <c r="CO375" s="13" t="s">
        <v>50</v>
      </c>
      <c r="CP375" s="13" t="s">
        <v>50</v>
      </c>
      <c r="CQ375" s="13" t="s">
        <v>50</v>
      </c>
      <c r="CR375" s="13" t="s">
        <v>50</v>
      </c>
      <c r="CS375" s="13" t="s">
        <v>50</v>
      </c>
      <c r="CT375" s="13" t="s">
        <v>50</v>
      </c>
      <c r="CU375" s="13" t="s">
        <v>50</v>
      </c>
      <c r="CV375" s="13" t="s">
        <v>50</v>
      </c>
      <c r="CW375" s="13" t="s">
        <v>50</v>
      </c>
      <c r="CX375" s="13" t="s">
        <v>50</v>
      </c>
      <c r="CY375" s="13" t="s">
        <v>50</v>
      </c>
      <c r="CZ375" s="13" t="s">
        <v>50</v>
      </c>
      <c r="DA375" s="13" t="s">
        <v>50</v>
      </c>
      <c r="DB375" s="13" t="s">
        <v>50</v>
      </c>
      <c r="DC375" s="13" t="s">
        <v>50</v>
      </c>
      <c r="DD375" s="13" t="s">
        <v>50</v>
      </c>
      <c r="DE375" s="13" t="s">
        <v>50</v>
      </c>
      <c r="DF375" s="13" t="s">
        <v>50</v>
      </c>
      <c r="DG375" s="13" t="s">
        <v>50</v>
      </c>
      <c r="DH375" s="13" t="s">
        <v>50</v>
      </c>
      <c r="DI375" s="13" t="s">
        <v>50</v>
      </c>
      <c r="DJ375" s="13" t="s">
        <v>50</v>
      </c>
      <c r="DK375" s="13" t="s">
        <v>50</v>
      </c>
      <c r="DL375" s="13" t="s">
        <v>50</v>
      </c>
      <c r="DM375" s="13" t="s">
        <v>50</v>
      </c>
      <c r="DN375" s="13" t="s">
        <v>50</v>
      </c>
      <c r="DO375" s="13" t="s">
        <v>50</v>
      </c>
      <c r="DP375" s="13" t="s">
        <v>50</v>
      </c>
      <c r="DQ375" s="13" t="s">
        <v>50</v>
      </c>
      <c r="DR375" s="13" t="s">
        <v>50</v>
      </c>
      <c r="DS375" s="13" t="s">
        <v>50</v>
      </c>
      <c r="DT375" s="13" t="s">
        <v>50</v>
      </c>
      <c r="DU375" s="13" t="s">
        <v>50</v>
      </c>
      <c r="DV375" s="13" t="s">
        <v>50</v>
      </c>
      <c r="DW375" s="13" t="s">
        <v>50</v>
      </c>
      <c r="DX375" s="13" t="s">
        <v>50</v>
      </c>
      <c r="DY375" s="13" t="s">
        <v>50</v>
      </c>
      <c r="DZ375" s="13" t="s">
        <v>50</v>
      </c>
      <c r="EA375" s="13" t="s">
        <v>50</v>
      </c>
      <c r="EB375" s="13" t="s">
        <v>50</v>
      </c>
      <c r="EC375" s="13" t="s">
        <v>50</v>
      </c>
      <c r="ED375" s="13" t="s">
        <v>50</v>
      </c>
      <c r="EE375" s="13" t="s">
        <v>50</v>
      </c>
      <c r="EF375" s="13" t="s">
        <v>50</v>
      </c>
      <c r="EG375" s="13" t="s">
        <v>50</v>
      </c>
      <c r="EH375" s="13" t="s">
        <v>50</v>
      </c>
      <c r="EI375" s="13" t="s">
        <v>50</v>
      </c>
      <c r="EJ375" s="13" t="s">
        <v>50</v>
      </c>
      <c r="EK375" s="13" t="s">
        <v>50</v>
      </c>
      <c r="EL375" s="99"/>
      <c r="EM375" s="99"/>
    </row>
    <row r="376" spans="1:143" s="13" customFormat="1" ht="15" x14ac:dyDescent="0.25">
      <c r="A376" s="30" t="s">
        <v>652</v>
      </c>
      <c r="B376" s="97" t="s">
        <v>1136</v>
      </c>
      <c r="C376" s="98"/>
      <c r="D376" s="98">
        <v>8</v>
      </c>
      <c r="E376" s="98"/>
      <c r="F376" s="98"/>
      <c r="G376" s="93" t="s">
        <v>379</v>
      </c>
      <c r="H376" s="14" t="s">
        <v>5</v>
      </c>
      <c r="I376" s="14" t="s">
        <v>577</v>
      </c>
      <c r="J376" s="13" t="s">
        <v>50</v>
      </c>
      <c r="K376" s="13" t="s">
        <v>50</v>
      </c>
      <c r="L376" s="13" t="s">
        <v>50</v>
      </c>
      <c r="M376" s="13" t="s">
        <v>50</v>
      </c>
      <c r="N376" s="13" t="s">
        <v>50</v>
      </c>
      <c r="O376" s="47" t="s">
        <v>50</v>
      </c>
      <c r="P376" s="13" t="s">
        <v>50</v>
      </c>
      <c r="Q376" s="13" t="s">
        <v>50</v>
      </c>
      <c r="R376" s="13" t="s">
        <v>50</v>
      </c>
      <c r="S376" s="13" t="s">
        <v>50</v>
      </c>
      <c r="T376" s="13" t="s">
        <v>50</v>
      </c>
      <c r="U376" s="13" t="s">
        <v>50</v>
      </c>
      <c r="V376" s="13" t="s">
        <v>50</v>
      </c>
      <c r="W376" s="36" t="s">
        <v>50</v>
      </c>
      <c r="X376" s="36" t="s">
        <v>50</v>
      </c>
      <c r="Y376" s="13" t="s">
        <v>50</v>
      </c>
      <c r="Z376" s="13" t="s">
        <v>50</v>
      </c>
      <c r="AA376" s="36" t="s">
        <v>50</v>
      </c>
      <c r="AB376" s="36" t="s">
        <v>50</v>
      </c>
      <c r="AC376" s="13" t="s">
        <v>50</v>
      </c>
      <c r="AD376" s="13" t="s">
        <v>50</v>
      </c>
      <c r="AE376" s="13" t="s">
        <v>50</v>
      </c>
      <c r="AF376" s="13" t="s">
        <v>50</v>
      </c>
      <c r="AG376" s="13" t="s">
        <v>50</v>
      </c>
      <c r="AH376" s="13" t="s">
        <v>50</v>
      </c>
      <c r="AI376" s="13" t="s">
        <v>50</v>
      </c>
      <c r="AJ376" s="13" t="s">
        <v>50</v>
      </c>
      <c r="AK376" s="13" t="s">
        <v>50</v>
      </c>
      <c r="AL376" s="13" t="s">
        <v>50</v>
      </c>
      <c r="AM376" s="13" t="s">
        <v>50</v>
      </c>
      <c r="AN376" s="13" t="s">
        <v>50</v>
      </c>
      <c r="AO376" s="13" t="s">
        <v>50</v>
      </c>
      <c r="AP376" s="13" t="s">
        <v>50</v>
      </c>
      <c r="AQ376" s="13" t="s">
        <v>50</v>
      </c>
      <c r="AR376" s="13" t="s">
        <v>50</v>
      </c>
      <c r="AS376" s="13" t="s">
        <v>50</v>
      </c>
      <c r="AT376" s="13" t="s">
        <v>50</v>
      </c>
      <c r="AU376" s="13" t="s">
        <v>50</v>
      </c>
      <c r="AV376" s="13" t="s">
        <v>50</v>
      </c>
      <c r="AW376" s="13" t="s">
        <v>50</v>
      </c>
      <c r="AX376" s="13" t="s">
        <v>50</v>
      </c>
      <c r="AY376" s="13" t="s">
        <v>50</v>
      </c>
      <c r="AZ376" s="13" t="s">
        <v>50</v>
      </c>
      <c r="BA376" s="13" t="s">
        <v>50</v>
      </c>
      <c r="BB376" s="13" t="s">
        <v>50</v>
      </c>
      <c r="BC376" s="13" t="s">
        <v>50</v>
      </c>
      <c r="BD376" s="13" t="s">
        <v>50</v>
      </c>
      <c r="BE376" s="13" t="s">
        <v>50</v>
      </c>
      <c r="BF376" s="13" t="s">
        <v>50</v>
      </c>
      <c r="BG376" s="13" t="s">
        <v>50</v>
      </c>
      <c r="BH376" s="13" t="s">
        <v>50</v>
      </c>
      <c r="BI376" s="13" t="s">
        <v>50</v>
      </c>
      <c r="BJ376" s="13" t="s">
        <v>50</v>
      </c>
      <c r="BK376" s="13" t="s">
        <v>50</v>
      </c>
      <c r="BL376" s="13" t="s">
        <v>50</v>
      </c>
      <c r="BM376" s="13" t="s">
        <v>50</v>
      </c>
      <c r="BN376" s="13" t="s">
        <v>50</v>
      </c>
      <c r="BO376" s="13" t="s">
        <v>50</v>
      </c>
      <c r="BP376" s="13" t="s">
        <v>50</v>
      </c>
      <c r="BQ376" s="13" t="s">
        <v>50</v>
      </c>
      <c r="BR376" s="13" t="s">
        <v>50</v>
      </c>
      <c r="BS376" s="13" t="s">
        <v>50</v>
      </c>
      <c r="BT376" s="13" t="s">
        <v>50</v>
      </c>
      <c r="BU376" s="13" t="s">
        <v>50</v>
      </c>
      <c r="BV376" s="13" t="s">
        <v>50</v>
      </c>
      <c r="BW376" s="13" t="s">
        <v>50</v>
      </c>
      <c r="BX376" s="13" t="s">
        <v>50</v>
      </c>
      <c r="BY376" s="13" t="s">
        <v>50</v>
      </c>
      <c r="BZ376" s="13" t="s">
        <v>50</v>
      </c>
      <c r="CA376" s="13" t="s">
        <v>50</v>
      </c>
      <c r="CB376" s="13" t="s">
        <v>50</v>
      </c>
      <c r="CC376" s="13" t="s">
        <v>50</v>
      </c>
      <c r="CD376" s="13" t="s">
        <v>50</v>
      </c>
      <c r="CE376" s="13" t="s">
        <v>50</v>
      </c>
      <c r="CF376" s="13" t="s">
        <v>50</v>
      </c>
      <c r="CG376" s="13" t="s">
        <v>50</v>
      </c>
      <c r="CH376" s="13" t="s">
        <v>50</v>
      </c>
      <c r="CI376" s="13" t="s">
        <v>50</v>
      </c>
      <c r="CJ376" s="13" t="s">
        <v>50</v>
      </c>
      <c r="CK376" s="13" t="s">
        <v>50</v>
      </c>
      <c r="CL376" s="13" t="s">
        <v>50</v>
      </c>
      <c r="CM376" s="13" t="s">
        <v>50</v>
      </c>
      <c r="CN376" s="13" t="s">
        <v>50</v>
      </c>
      <c r="CO376" s="13" t="s">
        <v>50</v>
      </c>
      <c r="CP376" s="13" t="s">
        <v>50</v>
      </c>
      <c r="CQ376" s="13" t="s">
        <v>50</v>
      </c>
      <c r="CR376" s="13" t="s">
        <v>50</v>
      </c>
      <c r="CS376" s="13" t="s">
        <v>50</v>
      </c>
      <c r="CT376" s="13" t="s">
        <v>50</v>
      </c>
      <c r="CU376" s="13" t="s">
        <v>50</v>
      </c>
      <c r="CV376" s="13" t="s">
        <v>50</v>
      </c>
      <c r="CW376" s="13" t="s">
        <v>50</v>
      </c>
      <c r="CX376" s="13" t="s">
        <v>50</v>
      </c>
      <c r="CY376" s="13" t="s">
        <v>50</v>
      </c>
      <c r="CZ376" s="13" t="s">
        <v>50</v>
      </c>
      <c r="DA376" s="13" t="s">
        <v>50</v>
      </c>
      <c r="DB376" s="13" t="s">
        <v>50</v>
      </c>
      <c r="DC376" s="13" t="s">
        <v>50</v>
      </c>
      <c r="DD376" s="13" t="s">
        <v>50</v>
      </c>
      <c r="DE376" s="13" t="s">
        <v>50</v>
      </c>
      <c r="DF376" s="13" t="s">
        <v>50</v>
      </c>
      <c r="DG376" s="13" t="s">
        <v>50</v>
      </c>
      <c r="DH376" s="13" t="s">
        <v>50</v>
      </c>
      <c r="DI376" s="13" t="s">
        <v>50</v>
      </c>
      <c r="DJ376" s="13" t="s">
        <v>50</v>
      </c>
      <c r="DK376" s="13" t="s">
        <v>50</v>
      </c>
      <c r="DL376" s="13" t="s">
        <v>50</v>
      </c>
      <c r="DM376" s="13" t="s">
        <v>50</v>
      </c>
      <c r="DN376" s="13" t="s">
        <v>50</v>
      </c>
      <c r="DO376" s="13" t="s">
        <v>50</v>
      </c>
      <c r="DP376" s="13" t="s">
        <v>50</v>
      </c>
      <c r="DQ376" s="13" t="s">
        <v>50</v>
      </c>
      <c r="DR376" s="13" t="s">
        <v>50</v>
      </c>
      <c r="DS376" s="13" t="s">
        <v>50</v>
      </c>
      <c r="DT376" s="13" t="s">
        <v>50</v>
      </c>
      <c r="DU376" s="13" t="s">
        <v>50</v>
      </c>
      <c r="DV376" s="13" t="s">
        <v>50</v>
      </c>
      <c r="DW376" s="13" t="s">
        <v>50</v>
      </c>
      <c r="DX376" s="13" t="s">
        <v>50</v>
      </c>
      <c r="DY376" s="13" t="s">
        <v>50</v>
      </c>
      <c r="DZ376" s="13" t="s">
        <v>50</v>
      </c>
      <c r="EA376" s="13" t="s">
        <v>50</v>
      </c>
      <c r="EB376" s="13" t="s">
        <v>50</v>
      </c>
      <c r="EC376" s="13" t="s">
        <v>50</v>
      </c>
      <c r="ED376" s="13" t="s">
        <v>50</v>
      </c>
      <c r="EE376" s="13" t="s">
        <v>50</v>
      </c>
      <c r="EF376" s="13" t="s">
        <v>50</v>
      </c>
      <c r="EG376" s="13" t="s">
        <v>50</v>
      </c>
      <c r="EH376" s="13" t="s">
        <v>50</v>
      </c>
      <c r="EI376" s="13" t="s">
        <v>50</v>
      </c>
      <c r="EJ376" s="13" t="s">
        <v>50</v>
      </c>
      <c r="EK376" s="13" t="s">
        <v>50</v>
      </c>
      <c r="EL376" s="99"/>
      <c r="EM376" s="99"/>
    </row>
    <row r="377" spans="1:143" s="13" customFormat="1" ht="15" x14ac:dyDescent="0.25">
      <c r="A377" s="30" t="s">
        <v>653</v>
      </c>
      <c r="B377" s="97" t="s">
        <v>2521</v>
      </c>
      <c r="C377" s="98"/>
      <c r="D377" s="98">
        <v>8</v>
      </c>
      <c r="E377" s="98"/>
      <c r="F377" s="98"/>
      <c r="G377" s="93" t="s">
        <v>390</v>
      </c>
      <c r="H377" s="14" t="s">
        <v>5</v>
      </c>
      <c r="I377" s="14" t="s">
        <v>577</v>
      </c>
      <c r="J377" s="13" t="s">
        <v>50</v>
      </c>
      <c r="K377" s="13" t="s">
        <v>50</v>
      </c>
      <c r="L377" s="13" t="s">
        <v>50</v>
      </c>
      <c r="M377" s="13" t="s">
        <v>50</v>
      </c>
      <c r="N377" s="13" t="s">
        <v>50</v>
      </c>
      <c r="O377" s="47" t="s">
        <v>50</v>
      </c>
      <c r="P377" s="13" t="s">
        <v>50</v>
      </c>
      <c r="Q377" s="13" t="s">
        <v>50</v>
      </c>
      <c r="R377" s="13" t="s">
        <v>50</v>
      </c>
      <c r="S377" s="13" t="s">
        <v>50</v>
      </c>
      <c r="T377" s="13" t="s">
        <v>50</v>
      </c>
      <c r="U377" s="13" t="s">
        <v>50</v>
      </c>
      <c r="V377" s="13" t="s">
        <v>50</v>
      </c>
      <c r="W377" s="36" t="s">
        <v>50</v>
      </c>
      <c r="X377" s="36" t="s">
        <v>50</v>
      </c>
      <c r="Y377" s="13" t="s">
        <v>50</v>
      </c>
      <c r="Z377" s="13" t="s">
        <v>50</v>
      </c>
      <c r="AA377" s="36" t="s">
        <v>50</v>
      </c>
      <c r="AB377" s="36" t="s">
        <v>50</v>
      </c>
      <c r="AC377" s="13" t="s">
        <v>50</v>
      </c>
      <c r="AD377" s="13" t="s">
        <v>50</v>
      </c>
      <c r="AE377" s="13" t="s">
        <v>50</v>
      </c>
      <c r="AF377" s="13" t="s">
        <v>50</v>
      </c>
      <c r="AG377" s="13" t="s">
        <v>50</v>
      </c>
      <c r="AH377" s="13" t="s">
        <v>50</v>
      </c>
      <c r="AI377" s="13" t="s">
        <v>50</v>
      </c>
      <c r="AJ377" s="13" t="s">
        <v>50</v>
      </c>
      <c r="AK377" s="13" t="s">
        <v>50</v>
      </c>
      <c r="AL377" s="13" t="s">
        <v>50</v>
      </c>
      <c r="AM377" s="13" t="s">
        <v>50</v>
      </c>
      <c r="AN377" s="13" t="s">
        <v>50</v>
      </c>
      <c r="AO377" s="13" t="s">
        <v>50</v>
      </c>
      <c r="AP377" s="13" t="s">
        <v>50</v>
      </c>
      <c r="AQ377" s="13" t="s">
        <v>50</v>
      </c>
      <c r="AR377" s="13" t="s">
        <v>50</v>
      </c>
      <c r="AS377" s="13" t="s">
        <v>50</v>
      </c>
      <c r="AT377" s="13" t="s">
        <v>50</v>
      </c>
      <c r="AU377" s="13" t="s">
        <v>50</v>
      </c>
      <c r="AV377" s="13" t="s">
        <v>50</v>
      </c>
      <c r="AW377" s="13" t="s">
        <v>50</v>
      </c>
      <c r="AX377" s="13" t="s">
        <v>50</v>
      </c>
      <c r="AY377" s="13" t="s">
        <v>50</v>
      </c>
      <c r="AZ377" s="13" t="s">
        <v>50</v>
      </c>
      <c r="BA377" s="13" t="s">
        <v>50</v>
      </c>
      <c r="BB377" s="13" t="s">
        <v>50</v>
      </c>
      <c r="BC377" s="13" t="s">
        <v>50</v>
      </c>
      <c r="BD377" s="13" t="s">
        <v>50</v>
      </c>
      <c r="BE377" s="13" t="s">
        <v>50</v>
      </c>
      <c r="BF377" s="13" t="s">
        <v>50</v>
      </c>
      <c r="BG377" s="13" t="s">
        <v>50</v>
      </c>
      <c r="BH377" s="13" t="s">
        <v>50</v>
      </c>
      <c r="BI377" s="13" t="s">
        <v>50</v>
      </c>
      <c r="BJ377" s="13" t="s">
        <v>50</v>
      </c>
      <c r="BK377" s="13" t="s">
        <v>50</v>
      </c>
      <c r="BL377" s="13" t="s">
        <v>50</v>
      </c>
      <c r="BM377" s="13" t="s">
        <v>50</v>
      </c>
      <c r="BN377" s="13" t="s">
        <v>50</v>
      </c>
      <c r="BO377" s="13" t="s">
        <v>50</v>
      </c>
      <c r="BP377" s="13" t="s">
        <v>50</v>
      </c>
      <c r="BQ377" s="13" t="s">
        <v>50</v>
      </c>
      <c r="BR377" s="13" t="s">
        <v>50</v>
      </c>
      <c r="BS377" s="13" t="s">
        <v>50</v>
      </c>
      <c r="BT377" s="13" t="s">
        <v>50</v>
      </c>
      <c r="BU377" s="13" t="s">
        <v>50</v>
      </c>
      <c r="BV377" s="13" t="s">
        <v>50</v>
      </c>
      <c r="BW377" s="13" t="s">
        <v>50</v>
      </c>
      <c r="BX377" s="13" t="s">
        <v>50</v>
      </c>
      <c r="BY377" s="13" t="s">
        <v>50</v>
      </c>
      <c r="BZ377" s="13" t="s">
        <v>50</v>
      </c>
      <c r="CA377" s="13" t="s">
        <v>50</v>
      </c>
      <c r="CB377" s="13" t="s">
        <v>50</v>
      </c>
      <c r="CC377" s="13" t="s">
        <v>50</v>
      </c>
      <c r="CD377" s="13" t="s">
        <v>50</v>
      </c>
      <c r="CE377" s="13" t="s">
        <v>50</v>
      </c>
      <c r="CF377" s="13" t="s">
        <v>50</v>
      </c>
      <c r="CG377" s="13" t="s">
        <v>50</v>
      </c>
      <c r="CH377" s="13" t="s">
        <v>50</v>
      </c>
      <c r="CI377" s="13" t="s">
        <v>50</v>
      </c>
      <c r="CJ377" s="13" t="s">
        <v>50</v>
      </c>
      <c r="CK377" s="13" t="s">
        <v>50</v>
      </c>
      <c r="CL377" s="13" t="s">
        <v>50</v>
      </c>
      <c r="CM377" s="13" t="s">
        <v>50</v>
      </c>
      <c r="CN377" s="13" t="s">
        <v>50</v>
      </c>
      <c r="CO377" s="13" t="s">
        <v>50</v>
      </c>
      <c r="CP377" s="13" t="s">
        <v>50</v>
      </c>
      <c r="CQ377" s="13" t="s">
        <v>50</v>
      </c>
      <c r="CR377" s="13" t="s">
        <v>50</v>
      </c>
      <c r="CS377" s="13" t="s">
        <v>50</v>
      </c>
      <c r="CT377" s="13" t="s">
        <v>50</v>
      </c>
      <c r="CU377" s="13" t="s">
        <v>50</v>
      </c>
      <c r="CV377" s="13" t="s">
        <v>50</v>
      </c>
      <c r="CW377" s="13" t="s">
        <v>50</v>
      </c>
      <c r="CX377" s="13" t="s">
        <v>50</v>
      </c>
      <c r="CY377" s="13" t="s">
        <v>50</v>
      </c>
      <c r="CZ377" s="13" t="s">
        <v>50</v>
      </c>
      <c r="DA377" s="13" t="s">
        <v>50</v>
      </c>
      <c r="DB377" s="13" t="s">
        <v>50</v>
      </c>
      <c r="DC377" s="13" t="s">
        <v>50</v>
      </c>
      <c r="DD377" s="13" t="s">
        <v>50</v>
      </c>
      <c r="DE377" s="13" t="s">
        <v>50</v>
      </c>
      <c r="DF377" s="13" t="s">
        <v>50</v>
      </c>
      <c r="DG377" s="13" t="s">
        <v>50</v>
      </c>
      <c r="DH377" s="13" t="s">
        <v>50</v>
      </c>
      <c r="DI377" s="13" t="s">
        <v>50</v>
      </c>
      <c r="DJ377" s="13" t="s">
        <v>50</v>
      </c>
      <c r="DK377" s="13" t="s">
        <v>50</v>
      </c>
      <c r="DL377" s="13" t="s">
        <v>50</v>
      </c>
      <c r="DM377" s="13" t="s">
        <v>50</v>
      </c>
      <c r="DN377" s="13" t="s">
        <v>50</v>
      </c>
      <c r="DO377" s="13" t="s">
        <v>50</v>
      </c>
      <c r="DP377" s="13" t="s">
        <v>50</v>
      </c>
      <c r="DQ377" s="13" t="s">
        <v>50</v>
      </c>
      <c r="DR377" s="13" t="s">
        <v>50</v>
      </c>
      <c r="DS377" s="13" t="s">
        <v>50</v>
      </c>
      <c r="DT377" s="13" t="s">
        <v>50</v>
      </c>
      <c r="DU377" s="13" t="s">
        <v>50</v>
      </c>
      <c r="DV377" s="13" t="s">
        <v>50</v>
      </c>
      <c r="DW377" s="13" t="s">
        <v>50</v>
      </c>
      <c r="DX377" s="13" t="s">
        <v>50</v>
      </c>
      <c r="DY377" s="13" t="s">
        <v>50</v>
      </c>
      <c r="DZ377" s="13" t="s">
        <v>50</v>
      </c>
      <c r="EA377" s="13" t="s">
        <v>50</v>
      </c>
      <c r="EB377" s="13" t="s">
        <v>50</v>
      </c>
      <c r="EC377" s="13" t="s">
        <v>50</v>
      </c>
      <c r="ED377" s="13" t="s">
        <v>50</v>
      </c>
      <c r="EE377" s="13" t="s">
        <v>50</v>
      </c>
      <c r="EF377" s="13" t="s">
        <v>50</v>
      </c>
      <c r="EG377" s="13" t="s">
        <v>50</v>
      </c>
      <c r="EH377" s="13" t="s">
        <v>50</v>
      </c>
      <c r="EI377" s="13" t="s">
        <v>50</v>
      </c>
      <c r="EJ377" s="13" t="s">
        <v>50</v>
      </c>
      <c r="EK377" s="13" t="s">
        <v>50</v>
      </c>
      <c r="EL377" s="99"/>
      <c r="EM377" s="99"/>
    </row>
    <row r="378" spans="1:143" s="13" customFormat="1" ht="15" x14ac:dyDescent="0.25">
      <c r="A378" s="30" t="s">
        <v>654</v>
      </c>
      <c r="B378" s="97" t="s">
        <v>2522</v>
      </c>
      <c r="C378" s="98"/>
      <c r="D378" s="98">
        <v>8</v>
      </c>
      <c r="E378" s="98"/>
      <c r="F378" s="98"/>
      <c r="G378" s="93" t="s">
        <v>2544</v>
      </c>
      <c r="H378" s="14" t="s">
        <v>5</v>
      </c>
      <c r="I378" s="14" t="s">
        <v>577</v>
      </c>
      <c r="J378" s="13" t="s">
        <v>50</v>
      </c>
      <c r="K378" s="13" t="s">
        <v>50</v>
      </c>
      <c r="L378" s="13" t="s">
        <v>50</v>
      </c>
      <c r="M378" s="13" t="s">
        <v>50</v>
      </c>
      <c r="N378" s="13" t="s">
        <v>50</v>
      </c>
      <c r="O378" s="47" t="s">
        <v>50</v>
      </c>
      <c r="P378" s="13" t="s">
        <v>50</v>
      </c>
      <c r="Q378" s="13" t="s">
        <v>50</v>
      </c>
      <c r="R378" s="13" t="s">
        <v>50</v>
      </c>
      <c r="S378" s="13" t="s">
        <v>50</v>
      </c>
      <c r="T378" s="13" t="s">
        <v>50</v>
      </c>
      <c r="U378" s="13" t="s">
        <v>50</v>
      </c>
      <c r="V378" s="13" t="s">
        <v>50</v>
      </c>
      <c r="W378" s="36" t="s">
        <v>50</v>
      </c>
      <c r="X378" s="36" t="s">
        <v>50</v>
      </c>
      <c r="Y378" s="13" t="s">
        <v>50</v>
      </c>
      <c r="Z378" s="13" t="s">
        <v>50</v>
      </c>
      <c r="AA378" s="36" t="s">
        <v>50</v>
      </c>
      <c r="AB378" s="36" t="s">
        <v>50</v>
      </c>
      <c r="AC378" s="13" t="s">
        <v>50</v>
      </c>
      <c r="AD378" s="13" t="s">
        <v>50</v>
      </c>
      <c r="AE378" s="13" t="s">
        <v>50</v>
      </c>
      <c r="AF378" s="13" t="s">
        <v>50</v>
      </c>
      <c r="AG378" s="13" t="s">
        <v>50</v>
      </c>
      <c r="AH378" s="13" t="s">
        <v>50</v>
      </c>
      <c r="AI378" s="13" t="s">
        <v>50</v>
      </c>
      <c r="AJ378" s="13" t="s">
        <v>50</v>
      </c>
      <c r="AK378" s="13" t="s">
        <v>50</v>
      </c>
      <c r="AL378" s="13" t="s">
        <v>50</v>
      </c>
      <c r="AM378" s="13" t="s">
        <v>50</v>
      </c>
      <c r="AN378" s="13" t="s">
        <v>50</v>
      </c>
      <c r="AO378" s="13" t="s">
        <v>50</v>
      </c>
      <c r="AP378" s="13" t="s">
        <v>50</v>
      </c>
      <c r="AQ378" s="13" t="s">
        <v>50</v>
      </c>
      <c r="AR378" s="13" t="s">
        <v>50</v>
      </c>
      <c r="AS378" s="13" t="s">
        <v>50</v>
      </c>
      <c r="AT378" s="13" t="s">
        <v>50</v>
      </c>
      <c r="AU378" s="13" t="s">
        <v>50</v>
      </c>
      <c r="AV378" s="13" t="s">
        <v>50</v>
      </c>
      <c r="AW378" s="13" t="s">
        <v>50</v>
      </c>
      <c r="AX378" s="13" t="s">
        <v>50</v>
      </c>
      <c r="AY378" s="13" t="s">
        <v>50</v>
      </c>
      <c r="AZ378" s="13" t="s">
        <v>50</v>
      </c>
      <c r="BA378" s="13" t="s">
        <v>50</v>
      </c>
      <c r="BB378" s="13" t="s">
        <v>50</v>
      </c>
      <c r="BC378" s="13" t="s">
        <v>50</v>
      </c>
      <c r="BD378" s="13" t="s">
        <v>50</v>
      </c>
      <c r="BE378" s="13" t="s">
        <v>50</v>
      </c>
      <c r="BF378" s="13" t="s">
        <v>50</v>
      </c>
      <c r="BG378" s="13" t="s">
        <v>50</v>
      </c>
      <c r="BH378" s="13" t="s">
        <v>50</v>
      </c>
      <c r="BI378" s="13" t="s">
        <v>50</v>
      </c>
      <c r="BJ378" s="13" t="s">
        <v>50</v>
      </c>
      <c r="BK378" s="13" t="s">
        <v>50</v>
      </c>
      <c r="BL378" s="13" t="s">
        <v>50</v>
      </c>
      <c r="BM378" s="13" t="s">
        <v>50</v>
      </c>
      <c r="BN378" s="13" t="s">
        <v>50</v>
      </c>
      <c r="BO378" s="13" t="s">
        <v>50</v>
      </c>
      <c r="BP378" s="13" t="s">
        <v>50</v>
      </c>
      <c r="BQ378" s="13" t="s">
        <v>50</v>
      </c>
      <c r="BR378" s="13" t="s">
        <v>50</v>
      </c>
      <c r="BS378" s="13" t="s">
        <v>50</v>
      </c>
      <c r="BT378" s="13" t="s">
        <v>50</v>
      </c>
      <c r="BU378" s="13" t="s">
        <v>50</v>
      </c>
      <c r="BV378" s="13" t="s">
        <v>50</v>
      </c>
      <c r="BW378" s="13" t="s">
        <v>50</v>
      </c>
      <c r="BX378" s="13" t="s">
        <v>50</v>
      </c>
      <c r="BY378" s="13" t="s">
        <v>50</v>
      </c>
      <c r="BZ378" s="13" t="s">
        <v>50</v>
      </c>
      <c r="CA378" s="13" t="s">
        <v>50</v>
      </c>
      <c r="CB378" s="13" t="s">
        <v>50</v>
      </c>
      <c r="CC378" s="13" t="s">
        <v>50</v>
      </c>
      <c r="CD378" s="13" t="s">
        <v>50</v>
      </c>
      <c r="CE378" s="13" t="s">
        <v>50</v>
      </c>
      <c r="CF378" s="13" t="s">
        <v>50</v>
      </c>
      <c r="CG378" s="13" t="s">
        <v>50</v>
      </c>
      <c r="CH378" s="13" t="s">
        <v>50</v>
      </c>
      <c r="CI378" s="13" t="s">
        <v>50</v>
      </c>
      <c r="CJ378" s="13" t="s">
        <v>50</v>
      </c>
      <c r="CK378" s="13" t="s">
        <v>50</v>
      </c>
      <c r="CL378" s="13" t="s">
        <v>50</v>
      </c>
      <c r="CM378" s="13" t="s">
        <v>50</v>
      </c>
      <c r="CN378" s="13" t="s">
        <v>50</v>
      </c>
      <c r="CO378" s="13" t="s">
        <v>50</v>
      </c>
      <c r="CP378" s="13" t="s">
        <v>50</v>
      </c>
      <c r="CQ378" s="13" t="s">
        <v>50</v>
      </c>
      <c r="CR378" s="13" t="s">
        <v>50</v>
      </c>
      <c r="CS378" s="13" t="s">
        <v>50</v>
      </c>
      <c r="CT378" s="13" t="s">
        <v>50</v>
      </c>
      <c r="CU378" s="13" t="s">
        <v>50</v>
      </c>
      <c r="CV378" s="13" t="s">
        <v>50</v>
      </c>
      <c r="CW378" s="13" t="s">
        <v>50</v>
      </c>
      <c r="CX378" s="13" t="s">
        <v>50</v>
      </c>
      <c r="CY378" s="13" t="s">
        <v>50</v>
      </c>
      <c r="CZ378" s="13" t="s">
        <v>50</v>
      </c>
      <c r="DA378" s="13" t="s">
        <v>50</v>
      </c>
      <c r="DB378" s="13" t="s">
        <v>50</v>
      </c>
      <c r="DC378" s="13" t="s">
        <v>50</v>
      </c>
      <c r="DD378" s="13" t="s">
        <v>50</v>
      </c>
      <c r="DE378" s="13" t="s">
        <v>50</v>
      </c>
      <c r="DF378" s="13" t="s">
        <v>50</v>
      </c>
      <c r="DG378" s="13" t="s">
        <v>50</v>
      </c>
      <c r="DH378" s="13" t="s">
        <v>50</v>
      </c>
      <c r="DI378" s="13" t="s">
        <v>50</v>
      </c>
      <c r="DJ378" s="13" t="s">
        <v>50</v>
      </c>
      <c r="DK378" s="13" t="s">
        <v>50</v>
      </c>
      <c r="DL378" s="13" t="s">
        <v>50</v>
      </c>
      <c r="DM378" s="13" t="s">
        <v>50</v>
      </c>
      <c r="DN378" s="13" t="s">
        <v>50</v>
      </c>
      <c r="DO378" s="13" t="s">
        <v>50</v>
      </c>
      <c r="DP378" s="13" t="s">
        <v>50</v>
      </c>
      <c r="DQ378" s="13" t="s">
        <v>50</v>
      </c>
      <c r="DR378" s="13" t="s">
        <v>50</v>
      </c>
      <c r="DS378" s="13" t="s">
        <v>50</v>
      </c>
      <c r="DT378" s="13" t="s">
        <v>50</v>
      </c>
      <c r="DU378" s="13" t="s">
        <v>50</v>
      </c>
      <c r="DV378" s="13" t="s">
        <v>50</v>
      </c>
      <c r="DW378" s="13" t="s">
        <v>50</v>
      </c>
      <c r="DX378" s="13" t="s">
        <v>50</v>
      </c>
      <c r="DY378" s="13" t="s">
        <v>50</v>
      </c>
      <c r="DZ378" s="13" t="s">
        <v>50</v>
      </c>
      <c r="EA378" s="13" t="s">
        <v>50</v>
      </c>
      <c r="EB378" s="13" t="s">
        <v>50</v>
      </c>
      <c r="EC378" s="13" t="s">
        <v>50</v>
      </c>
      <c r="ED378" s="13" t="s">
        <v>50</v>
      </c>
      <c r="EE378" s="13" t="s">
        <v>50</v>
      </c>
      <c r="EF378" s="13" t="s">
        <v>50</v>
      </c>
      <c r="EG378" s="13" t="s">
        <v>50</v>
      </c>
      <c r="EH378" s="13" t="s">
        <v>50</v>
      </c>
      <c r="EI378" s="13" t="s">
        <v>50</v>
      </c>
      <c r="EJ378" s="13" t="s">
        <v>50</v>
      </c>
      <c r="EK378" s="13" t="s">
        <v>50</v>
      </c>
      <c r="EL378" s="99"/>
      <c r="EM378" s="99"/>
    </row>
    <row r="379" spans="1:143" s="13" customFormat="1" ht="15" x14ac:dyDescent="0.25">
      <c r="A379" s="30" t="s">
        <v>3532</v>
      </c>
      <c r="B379" s="97"/>
      <c r="C379" s="98"/>
      <c r="D379" s="98"/>
      <c r="E379" s="98"/>
      <c r="F379" s="98"/>
      <c r="G379" s="93" t="s">
        <v>4039</v>
      </c>
      <c r="H379" s="14" t="s">
        <v>5</v>
      </c>
      <c r="I379" s="14" t="s">
        <v>577</v>
      </c>
      <c r="J379" s="13" t="s">
        <v>50</v>
      </c>
      <c r="K379" s="13" t="s">
        <v>50</v>
      </c>
      <c r="L379" s="13" t="s">
        <v>50</v>
      </c>
      <c r="M379" s="13" t="s">
        <v>50</v>
      </c>
      <c r="N379" s="13" t="s">
        <v>50</v>
      </c>
      <c r="O379" s="47" t="s">
        <v>50</v>
      </c>
      <c r="P379" s="13" t="s">
        <v>50</v>
      </c>
      <c r="Q379" s="13" t="s">
        <v>50</v>
      </c>
      <c r="R379" s="13" t="s">
        <v>50</v>
      </c>
      <c r="S379" s="13" t="s">
        <v>50</v>
      </c>
      <c r="T379" s="13" t="s">
        <v>50</v>
      </c>
      <c r="U379" s="13" t="s">
        <v>50</v>
      </c>
      <c r="V379" s="13" t="s">
        <v>50</v>
      </c>
      <c r="W379" s="36" t="s">
        <v>50</v>
      </c>
      <c r="X379" s="36" t="s">
        <v>50</v>
      </c>
      <c r="Y379" s="13" t="s">
        <v>50</v>
      </c>
      <c r="Z379" s="13" t="s">
        <v>50</v>
      </c>
      <c r="AA379" s="36" t="s">
        <v>50</v>
      </c>
      <c r="AB379" s="36" t="s">
        <v>50</v>
      </c>
      <c r="AC379" s="13" t="s">
        <v>50</v>
      </c>
      <c r="AD379" s="13" t="s">
        <v>50</v>
      </c>
      <c r="AE379" s="13" t="s">
        <v>50</v>
      </c>
      <c r="AF379" s="13" t="s">
        <v>50</v>
      </c>
      <c r="AG379" s="13" t="s">
        <v>50</v>
      </c>
      <c r="AH379" s="13" t="s">
        <v>50</v>
      </c>
      <c r="AI379" s="13" t="s">
        <v>50</v>
      </c>
      <c r="AJ379" s="13" t="s">
        <v>50</v>
      </c>
      <c r="AK379" s="13" t="s">
        <v>50</v>
      </c>
      <c r="AL379" s="13" t="s">
        <v>50</v>
      </c>
      <c r="AM379" s="13" t="s">
        <v>50</v>
      </c>
      <c r="AN379" s="13" t="s">
        <v>50</v>
      </c>
      <c r="AO379" s="13" t="s">
        <v>50</v>
      </c>
      <c r="AP379" s="13" t="s">
        <v>50</v>
      </c>
      <c r="AQ379" s="13" t="s">
        <v>50</v>
      </c>
      <c r="AR379" s="13" t="s">
        <v>50</v>
      </c>
      <c r="AS379" s="13" t="s">
        <v>50</v>
      </c>
      <c r="AT379" s="13" t="s">
        <v>50</v>
      </c>
      <c r="AU379" s="13" t="s">
        <v>50</v>
      </c>
      <c r="AV379" s="13" t="s">
        <v>50</v>
      </c>
      <c r="AW379" s="13" t="s">
        <v>50</v>
      </c>
      <c r="AX379" s="13" t="s">
        <v>50</v>
      </c>
      <c r="AY379" s="13" t="s">
        <v>50</v>
      </c>
      <c r="AZ379" s="13" t="s">
        <v>50</v>
      </c>
      <c r="BA379" s="13" t="s">
        <v>50</v>
      </c>
      <c r="BB379" s="13" t="s">
        <v>50</v>
      </c>
      <c r="BC379" s="13" t="s">
        <v>50</v>
      </c>
      <c r="BD379" s="13" t="s">
        <v>50</v>
      </c>
      <c r="BE379" s="13" t="s">
        <v>50</v>
      </c>
      <c r="BF379" s="13" t="s">
        <v>50</v>
      </c>
      <c r="BG379" s="13" t="s">
        <v>50</v>
      </c>
      <c r="BH379" s="13" t="s">
        <v>50</v>
      </c>
      <c r="BI379" s="13" t="s">
        <v>50</v>
      </c>
      <c r="BJ379" s="13" t="s">
        <v>50</v>
      </c>
      <c r="BK379" s="13" t="s">
        <v>50</v>
      </c>
      <c r="BL379" s="13" t="s">
        <v>50</v>
      </c>
      <c r="BM379" s="13" t="s">
        <v>50</v>
      </c>
      <c r="BN379" s="13" t="s">
        <v>50</v>
      </c>
      <c r="BO379" s="13" t="s">
        <v>50</v>
      </c>
      <c r="BP379" s="13" t="s">
        <v>50</v>
      </c>
      <c r="BQ379" s="13" t="s">
        <v>50</v>
      </c>
      <c r="BR379" s="13" t="s">
        <v>50</v>
      </c>
      <c r="BS379" s="13" t="s">
        <v>50</v>
      </c>
      <c r="BT379" s="13" t="s">
        <v>50</v>
      </c>
      <c r="BU379" s="13" t="s">
        <v>50</v>
      </c>
      <c r="BV379" s="13" t="s">
        <v>50</v>
      </c>
      <c r="BW379" s="13" t="s">
        <v>50</v>
      </c>
      <c r="BX379" s="13" t="s">
        <v>50</v>
      </c>
      <c r="BY379" s="13" t="s">
        <v>50</v>
      </c>
      <c r="BZ379" s="13" t="s">
        <v>50</v>
      </c>
      <c r="CA379" s="13" t="s">
        <v>50</v>
      </c>
      <c r="CB379" s="13" t="s">
        <v>50</v>
      </c>
      <c r="CC379" s="13" t="s">
        <v>50</v>
      </c>
      <c r="CD379" s="13" t="s">
        <v>50</v>
      </c>
      <c r="CE379" s="13" t="s">
        <v>50</v>
      </c>
      <c r="CF379" s="13" t="s">
        <v>50</v>
      </c>
      <c r="CG379" s="13" t="s">
        <v>50</v>
      </c>
      <c r="CH379" s="13" t="s">
        <v>50</v>
      </c>
      <c r="CI379" s="13" t="s">
        <v>50</v>
      </c>
      <c r="CJ379" s="13" t="s">
        <v>50</v>
      </c>
      <c r="CK379" s="13" t="s">
        <v>50</v>
      </c>
      <c r="CL379" s="13" t="s">
        <v>50</v>
      </c>
      <c r="CM379" s="13" t="s">
        <v>50</v>
      </c>
      <c r="CN379" s="13" t="s">
        <v>50</v>
      </c>
      <c r="CO379" s="13" t="s">
        <v>50</v>
      </c>
      <c r="CP379" s="13" t="s">
        <v>50</v>
      </c>
      <c r="CQ379" s="13" t="s">
        <v>50</v>
      </c>
      <c r="CR379" s="13" t="s">
        <v>50</v>
      </c>
      <c r="CS379" s="13" t="s">
        <v>50</v>
      </c>
      <c r="CT379" s="13" t="s">
        <v>50</v>
      </c>
      <c r="CU379" s="13" t="s">
        <v>50</v>
      </c>
      <c r="CV379" s="13" t="s">
        <v>50</v>
      </c>
      <c r="CW379" s="13" t="s">
        <v>50</v>
      </c>
      <c r="CX379" s="13" t="s">
        <v>50</v>
      </c>
      <c r="CY379" s="13" t="s">
        <v>50</v>
      </c>
      <c r="CZ379" s="13" t="s">
        <v>50</v>
      </c>
      <c r="DA379" s="13" t="s">
        <v>50</v>
      </c>
      <c r="DB379" s="13" t="s">
        <v>50</v>
      </c>
      <c r="DC379" s="13" t="s">
        <v>50</v>
      </c>
      <c r="DD379" s="13" t="s">
        <v>50</v>
      </c>
      <c r="DE379" s="13" t="s">
        <v>50</v>
      </c>
      <c r="DF379" s="13" t="s">
        <v>50</v>
      </c>
      <c r="DG379" s="13" t="s">
        <v>50</v>
      </c>
      <c r="DH379" s="13" t="s">
        <v>50</v>
      </c>
      <c r="DI379" s="13" t="s">
        <v>50</v>
      </c>
      <c r="DJ379" s="13" t="s">
        <v>50</v>
      </c>
      <c r="DK379" s="13" t="s">
        <v>50</v>
      </c>
      <c r="DL379" s="13" t="s">
        <v>50</v>
      </c>
      <c r="DM379" s="13" t="s">
        <v>50</v>
      </c>
      <c r="DN379" s="13" t="s">
        <v>50</v>
      </c>
      <c r="DO379" s="13" t="s">
        <v>50</v>
      </c>
      <c r="DP379" s="13" t="s">
        <v>50</v>
      </c>
      <c r="DQ379" s="13" t="s">
        <v>50</v>
      </c>
      <c r="DR379" s="13" t="s">
        <v>50</v>
      </c>
      <c r="DS379" s="13" t="s">
        <v>50</v>
      </c>
      <c r="DT379" s="13" t="s">
        <v>50</v>
      </c>
      <c r="DU379" s="13" t="s">
        <v>50</v>
      </c>
      <c r="DV379" s="13" t="s">
        <v>50</v>
      </c>
      <c r="DW379" s="13" t="s">
        <v>50</v>
      </c>
      <c r="DX379" s="13" t="s">
        <v>50</v>
      </c>
      <c r="DY379" s="13" t="s">
        <v>50</v>
      </c>
      <c r="DZ379" s="13" t="s">
        <v>50</v>
      </c>
      <c r="EA379" s="13" t="s">
        <v>50</v>
      </c>
      <c r="EB379" s="13" t="s">
        <v>50</v>
      </c>
      <c r="EC379" s="13" t="s">
        <v>50</v>
      </c>
      <c r="ED379" s="13" t="s">
        <v>50</v>
      </c>
      <c r="EE379" s="13" t="s">
        <v>50</v>
      </c>
      <c r="EF379" s="13" t="s">
        <v>50</v>
      </c>
      <c r="EG379" s="13" t="s">
        <v>50</v>
      </c>
      <c r="EH379" s="13" t="s">
        <v>50</v>
      </c>
      <c r="EI379" s="13" t="s">
        <v>50</v>
      </c>
      <c r="EJ379" s="13" t="s">
        <v>50</v>
      </c>
      <c r="EK379" s="68" t="s">
        <v>50</v>
      </c>
      <c r="EL379" s="99"/>
      <c r="EM379" s="99"/>
    </row>
    <row r="380" spans="1:143" s="13" customFormat="1" ht="18" customHeight="1" x14ac:dyDescent="0.25">
      <c r="A380" s="30" t="s">
        <v>655</v>
      </c>
      <c r="B380" s="97" t="s">
        <v>2523</v>
      </c>
      <c r="C380" s="98"/>
      <c r="D380" s="98">
        <v>8</v>
      </c>
      <c r="E380" s="98"/>
      <c r="F380" s="98"/>
      <c r="G380" s="93" t="s">
        <v>4299</v>
      </c>
      <c r="H380" s="14" t="s">
        <v>5</v>
      </c>
      <c r="I380" s="14" t="s">
        <v>577</v>
      </c>
      <c r="J380" s="13" t="s">
        <v>50</v>
      </c>
      <c r="K380" s="13" t="s">
        <v>50</v>
      </c>
      <c r="L380" s="13" t="s">
        <v>50</v>
      </c>
      <c r="M380" s="13" t="s">
        <v>50</v>
      </c>
      <c r="N380" s="13" t="s">
        <v>4521</v>
      </c>
      <c r="O380" s="47" t="s">
        <v>50</v>
      </c>
      <c r="P380" s="13" t="s">
        <v>50</v>
      </c>
      <c r="Q380" s="13" t="s">
        <v>50</v>
      </c>
      <c r="R380" s="13" t="s">
        <v>50</v>
      </c>
      <c r="S380" s="36" t="s">
        <v>4521</v>
      </c>
      <c r="T380" s="36" t="s">
        <v>4521</v>
      </c>
      <c r="U380" s="13" t="s">
        <v>50</v>
      </c>
      <c r="V380" s="13" t="s">
        <v>50</v>
      </c>
      <c r="W380" s="36" t="s">
        <v>50</v>
      </c>
      <c r="X380" s="36" t="s">
        <v>50</v>
      </c>
      <c r="Y380" s="13" t="s">
        <v>50</v>
      </c>
      <c r="Z380" s="13" t="s">
        <v>50</v>
      </c>
      <c r="AA380" s="36" t="s">
        <v>50</v>
      </c>
      <c r="AB380" s="36" t="s">
        <v>50</v>
      </c>
      <c r="AC380" s="36" t="s">
        <v>4522</v>
      </c>
      <c r="AD380" s="13" t="s">
        <v>50</v>
      </c>
      <c r="AE380" s="13" t="s">
        <v>50</v>
      </c>
      <c r="AF380" s="13" t="s">
        <v>4521</v>
      </c>
      <c r="AG380" s="36" t="s">
        <v>4521</v>
      </c>
      <c r="AH380" s="36" t="s">
        <v>50</v>
      </c>
      <c r="AI380" s="13" t="s">
        <v>50</v>
      </c>
      <c r="AJ380" s="36" t="s">
        <v>4521</v>
      </c>
      <c r="AK380" s="36" t="s">
        <v>4521</v>
      </c>
      <c r="AL380" s="13" t="s">
        <v>50</v>
      </c>
      <c r="AM380" s="13" t="s">
        <v>50</v>
      </c>
      <c r="AN380" s="13" t="s">
        <v>50</v>
      </c>
      <c r="AO380" s="13" t="s">
        <v>50</v>
      </c>
      <c r="AP380" s="13" t="s">
        <v>50</v>
      </c>
      <c r="AQ380" s="13" t="s">
        <v>50</v>
      </c>
      <c r="AR380" s="13" t="s">
        <v>50</v>
      </c>
      <c r="AS380" s="36" t="s">
        <v>50</v>
      </c>
      <c r="AT380" s="13" t="s">
        <v>50</v>
      </c>
      <c r="AU380" s="13" t="s">
        <v>50</v>
      </c>
      <c r="AV380" s="13" t="s">
        <v>50</v>
      </c>
      <c r="AW380" s="13" t="s">
        <v>50</v>
      </c>
      <c r="AX380" s="13" t="s">
        <v>50</v>
      </c>
      <c r="AY380" s="13" t="s">
        <v>50</v>
      </c>
      <c r="AZ380" s="36" t="s">
        <v>4522</v>
      </c>
      <c r="BA380" s="13" t="s">
        <v>50</v>
      </c>
      <c r="BB380" s="36" t="s">
        <v>4522</v>
      </c>
      <c r="BC380" s="36" t="s">
        <v>4522</v>
      </c>
      <c r="BD380" s="13" t="s">
        <v>50</v>
      </c>
      <c r="BE380" s="13" t="s">
        <v>50</v>
      </c>
      <c r="BF380" s="13" t="s">
        <v>50</v>
      </c>
      <c r="BG380" s="13" t="s">
        <v>50</v>
      </c>
      <c r="BH380" s="13" t="s">
        <v>50</v>
      </c>
      <c r="BI380" s="36" t="s">
        <v>4521</v>
      </c>
      <c r="BJ380" s="13" t="s">
        <v>50</v>
      </c>
      <c r="BK380" s="13" t="s">
        <v>50</v>
      </c>
      <c r="BL380" s="13" t="s">
        <v>50</v>
      </c>
      <c r="BM380" s="13" t="s">
        <v>50</v>
      </c>
      <c r="BN380" s="13" t="s">
        <v>50</v>
      </c>
      <c r="BO380" s="13" t="s">
        <v>50</v>
      </c>
      <c r="BP380" s="13" t="s">
        <v>50</v>
      </c>
      <c r="BQ380" s="13" t="s">
        <v>50</v>
      </c>
      <c r="BR380" s="13" t="s">
        <v>50</v>
      </c>
      <c r="BS380" s="36" t="s">
        <v>4522</v>
      </c>
      <c r="BT380" s="13" t="s">
        <v>50</v>
      </c>
      <c r="BU380" s="13" t="s">
        <v>50</v>
      </c>
      <c r="BV380" s="13" t="s">
        <v>4521</v>
      </c>
      <c r="BW380" s="13" t="s">
        <v>4521</v>
      </c>
      <c r="BX380" s="13" t="s">
        <v>50</v>
      </c>
      <c r="BY380" s="13" t="s">
        <v>50</v>
      </c>
      <c r="BZ380" s="13" t="s">
        <v>50</v>
      </c>
      <c r="CA380" s="13" t="s">
        <v>50</v>
      </c>
      <c r="CB380" s="36" t="s">
        <v>4521</v>
      </c>
      <c r="CC380" s="36" t="s">
        <v>4521</v>
      </c>
      <c r="CD380" s="13" t="s">
        <v>50</v>
      </c>
      <c r="CE380" s="13" t="s">
        <v>50</v>
      </c>
      <c r="CF380" s="13" t="s">
        <v>50</v>
      </c>
      <c r="CG380" s="36" t="s">
        <v>4521</v>
      </c>
      <c r="CH380" s="13" t="s">
        <v>50</v>
      </c>
      <c r="CI380" s="13" t="s">
        <v>50</v>
      </c>
      <c r="CJ380" s="13" t="s">
        <v>50</v>
      </c>
      <c r="CK380" s="13" t="s">
        <v>50</v>
      </c>
      <c r="CL380" s="36" t="s">
        <v>4521</v>
      </c>
      <c r="CM380" s="13" t="s">
        <v>50</v>
      </c>
      <c r="CN380" s="13" t="s">
        <v>50</v>
      </c>
      <c r="CO380" s="13" t="s">
        <v>50</v>
      </c>
      <c r="CP380" s="13" t="s">
        <v>50</v>
      </c>
      <c r="CQ380" s="36" t="s">
        <v>4521</v>
      </c>
      <c r="CR380" s="13" t="s">
        <v>50</v>
      </c>
      <c r="CS380" s="13" t="s">
        <v>50</v>
      </c>
      <c r="CT380" s="13" t="s">
        <v>50</v>
      </c>
      <c r="CU380" s="13" t="s">
        <v>50</v>
      </c>
      <c r="CV380" s="13" t="s">
        <v>50</v>
      </c>
      <c r="CW380" s="36" t="s">
        <v>4521</v>
      </c>
      <c r="CX380" s="13" t="s">
        <v>50</v>
      </c>
      <c r="CY380" s="36" t="s">
        <v>4521</v>
      </c>
      <c r="CZ380" s="36" t="s">
        <v>4521</v>
      </c>
      <c r="DA380" s="36" t="s">
        <v>4522</v>
      </c>
      <c r="DB380" s="13" t="s">
        <v>50</v>
      </c>
      <c r="DC380" s="13" t="s">
        <v>50</v>
      </c>
      <c r="DD380" s="13" t="s">
        <v>50</v>
      </c>
      <c r="DE380" s="36" t="s">
        <v>4521</v>
      </c>
      <c r="DF380" s="37" t="s">
        <v>4521</v>
      </c>
      <c r="DG380" s="13" t="s">
        <v>4522</v>
      </c>
      <c r="DH380" s="36" t="s">
        <v>4521</v>
      </c>
      <c r="DI380" s="36" t="s">
        <v>4521</v>
      </c>
      <c r="DJ380" s="13" t="s">
        <v>50</v>
      </c>
      <c r="DK380" s="13" t="s">
        <v>50</v>
      </c>
      <c r="DL380" s="13" t="s">
        <v>50</v>
      </c>
      <c r="DM380" s="13" t="s">
        <v>50</v>
      </c>
      <c r="DN380" s="13" t="s">
        <v>50</v>
      </c>
      <c r="DO380" s="13" t="s">
        <v>4521</v>
      </c>
      <c r="DP380" s="13" t="s">
        <v>4521</v>
      </c>
      <c r="DQ380" s="13" t="s">
        <v>50</v>
      </c>
      <c r="DR380" s="13" t="s">
        <v>50</v>
      </c>
      <c r="DS380" s="13" t="s">
        <v>50</v>
      </c>
      <c r="DT380" s="13" t="s">
        <v>50</v>
      </c>
      <c r="DU380" s="13" t="s">
        <v>50</v>
      </c>
      <c r="DV380" s="13" t="s">
        <v>50</v>
      </c>
      <c r="DW380" s="13" t="s">
        <v>50</v>
      </c>
      <c r="DX380" s="13" t="s">
        <v>50</v>
      </c>
      <c r="DY380" s="36" t="s">
        <v>4521</v>
      </c>
      <c r="DZ380" s="37" t="s">
        <v>4521</v>
      </c>
      <c r="EA380" s="13" t="s">
        <v>50</v>
      </c>
      <c r="EB380" s="13" t="s">
        <v>50</v>
      </c>
      <c r="EC380" s="13" t="s">
        <v>50</v>
      </c>
      <c r="ED380" s="13" t="s">
        <v>50</v>
      </c>
      <c r="EE380" s="13" t="s">
        <v>50</v>
      </c>
      <c r="EF380" s="13" t="s">
        <v>50</v>
      </c>
      <c r="EG380" s="13" t="s">
        <v>4521</v>
      </c>
      <c r="EH380" s="36" t="s">
        <v>4522</v>
      </c>
      <c r="EI380" s="13" t="s">
        <v>50</v>
      </c>
      <c r="EJ380" s="36" t="s">
        <v>4521</v>
      </c>
      <c r="EK380" s="13" t="s">
        <v>50</v>
      </c>
      <c r="EL380" s="99"/>
      <c r="EM380" s="99"/>
    </row>
    <row r="381" spans="1:143" s="13" customFormat="1" ht="15" x14ac:dyDescent="0.25">
      <c r="A381" s="30" t="s">
        <v>656</v>
      </c>
      <c r="B381" s="97" t="s">
        <v>1067</v>
      </c>
      <c r="C381" s="98"/>
      <c r="D381" s="98">
        <v>8</v>
      </c>
      <c r="E381" s="98"/>
      <c r="F381" s="98"/>
      <c r="G381" s="93" t="s">
        <v>420</v>
      </c>
      <c r="H381" s="14" t="s">
        <v>5</v>
      </c>
      <c r="I381" s="14" t="s">
        <v>577</v>
      </c>
      <c r="J381" s="13" t="s">
        <v>50</v>
      </c>
      <c r="K381" s="13" t="s">
        <v>50</v>
      </c>
      <c r="L381" s="13" t="s">
        <v>50</v>
      </c>
      <c r="M381" s="13" t="s">
        <v>50</v>
      </c>
      <c r="N381" s="13" t="s">
        <v>50</v>
      </c>
      <c r="O381" s="54" t="s">
        <v>50</v>
      </c>
      <c r="P381" s="13" t="s">
        <v>50</v>
      </c>
      <c r="Q381" s="13" t="s">
        <v>50</v>
      </c>
      <c r="R381" s="13" t="s">
        <v>50</v>
      </c>
      <c r="S381" s="13" t="s">
        <v>50</v>
      </c>
      <c r="T381" s="13" t="s">
        <v>50</v>
      </c>
      <c r="U381" s="13" t="s">
        <v>50</v>
      </c>
      <c r="V381" s="13" t="s">
        <v>50</v>
      </c>
      <c r="W381" s="36" t="s">
        <v>50</v>
      </c>
      <c r="X381" s="36" t="s">
        <v>50</v>
      </c>
      <c r="Y381" s="13" t="s">
        <v>50</v>
      </c>
      <c r="Z381" s="13" t="s">
        <v>50</v>
      </c>
      <c r="AA381" s="36" t="s">
        <v>50</v>
      </c>
      <c r="AB381" s="36" t="s">
        <v>50</v>
      </c>
      <c r="AC381" s="13" t="s">
        <v>50</v>
      </c>
      <c r="AD381" s="13" t="s">
        <v>4521</v>
      </c>
      <c r="AE381" s="13" t="s">
        <v>50</v>
      </c>
      <c r="AF381" s="13" t="s">
        <v>50</v>
      </c>
      <c r="AG381" s="13" t="s">
        <v>50</v>
      </c>
      <c r="AH381" s="13" t="s">
        <v>50</v>
      </c>
      <c r="AI381" s="13" t="s">
        <v>50</v>
      </c>
      <c r="AJ381" s="13" t="s">
        <v>50</v>
      </c>
      <c r="AK381" s="13" t="s">
        <v>50</v>
      </c>
      <c r="AL381" s="13" t="s">
        <v>50</v>
      </c>
      <c r="AM381" s="13" t="s">
        <v>50</v>
      </c>
      <c r="AN381" s="13" t="s">
        <v>50</v>
      </c>
      <c r="AO381" s="13" t="s">
        <v>50</v>
      </c>
      <c r="AP381" s="13" t="s">
        <v>50</v>
      </c>
      <c r="AQ381" s="13" t="s">
        <v>50</v>
      </c>
      <c r="AR381" s="13" t="s">
        <v>50</v>
      </c>
      <c r="AS381" s="13" t="s">
        <v>50</v>
      </c>
      <c r="AT381" s="13" t="s">
        <v>50</v>
      </c>
      <c r="AU381" s="13" t="s">
        <v>50</v>
      </c>
      <c r="AV381" s="13" t="s">
        <v>50</v>
      </c>
      <c r="AW381" s="13" t="s">
        <v>50</v>
      </c>
      <c r="AX381" s="13" t="s">
        <v>50</v>
      </c>
      <c r="AY381" s="13" t="s">
        <v>50</v>
      </c>
      <c r="AZ381" s="13" t="s">
        <v>50</v>
      </c>
      <c r="BA381" s="13" t="s">
        <v>50</v>
      </c>
      <c r="BB381" s="13" t="s">
        <v>50</v>
      </c>
      <c r="BC381" s="13" t="s">
        <v>50</v>
      </c>
      <c r="BD381" s="13" t="s">
        <v>50</v>
      </c>
      <c r="BE381" s="13" t="s">
        <v>50</v>
      </c>
      <c r="BF381" s="13" t="s">
        <v>50</v>
      </c>
      <c r="BG381" s="13" t="s">
        <v>50</v>
      </c>
      <c r="BH381" s="13" t="s">
        <v>50</v>
      </c>
      <c r="BI381" s="13" t="s">
        <v>50</v>
      </c>
      <c r="BJ381" s="13" t="s">
        <v>50</v>
      </c>
      <c r="BK381" s="13" t="s">
        <v>50</v>
      </c>
      <c r="BL381" s="13" t="s">
        <v>50</v>
      </c>
      <c r="BM381" s="13" t="s">
        <v>50</v>
      </c>
      <c r="BN381" s="13" t="s">
        <v>50</v>
      </c>
      <c r="BO381" s="13" t="s">
        <v>50</v>
      </c>
      <c r="BP381" s="13" t="s">
        <v>50</v>
      </c>
      <c r="BQ381" s="13" t="s">
        <v>4521</v>
      </c>
      <c r="BR381" s="13" t="s">
        <v>50</v>
      </c>
      <c r="BS381" s="13" t="s">
        <v>50</v>
      </c>
      <c r="BT381" s="13" t="s">
        <v>50</v>
      </c>
      <c r="BU381" s="13" t="s">
        <v>50</v>
      </c>
      <c r="BV381" s="13" t="s">
        <v>50</v>
      </c>
      <c r="BW381" s="13" t="s">
        <v>50</v>
      </c>
      <c r="BX381" s="13" t="s">
        <v>50</v>
      </c>
      <c r="BY381" s="13" t="s">
        <v>50</v>
      </c>
      <c r="BZ381" s="13" t="s">
        <v>50</v>
      </c>
      <c r="CA381" s="13" t="s">
        <v>50</v>
      </c>
      <c r="CB381" s="13" t="s">
        <v>50</v>
      </c>
      <c r="CC381" s="13" t="s">
        <v>50</v>
      </c>
      <c r="CD381" s="13" t="s">
        <v>50</v>
      </c>
      <c r="CE381" s="13" t="s">
        <v>50</v>
      </c>
      <c r="CF381" s="13" t="s">
        <v>50</v>
      </c>
      <c r="CG381" s="13" t="s">
        <v>50</v>
      </c>
      <c r="CH381" s="13" t="s">
        <v>50</v>
      </c>
      <c r="CI381" s="13" t="s">
        <v>50</v>
      </c>
      <c r="CJ381" s="13" t="s">
        <v>50</v>
      </c>
      <c r="CK381" s="13" t="s">
        <v>50</v>
      </c>
      <c r="CL381" s="13" t="s">
        <v>50</v>
      </c>
      <c r="CM381" s="13" t="s">
        <v>50</v>
      </c>
      <c r="CN381" s="13" t="s">
        <v>50</v>
      </c>
      <c r="CO381" s="13" t="s">
        <v>50</v>
      </c>
      <c r="CP381" s="13" t="s">
        <v>50</v>
      </c>
      <c r="CQ381" s="13" t="s">
        <v>50</v>
      </c>
      <c r="CR381" s="13" t="s">
        <v>50</v>
      </c>
      <c r="CS381" s="13" t="s">
        <v>50</v>
      </c>
      <c r="CT381" s="13" t="s">
        <v>50</v>
      </c>
      <c r="CU381" s="13" t="s">
        <v>50</v>
      </c>
      <c r="CV381" s="13" t="s">
        <v>50</v>
      </c>
      <c r="CW381" s="13" t="s">
        <v>50</v>
      </c>
      <c r="CX381" s="13" t="s">
        <v>50</v>
      </c>
      <c r="CY381" s="13" t="s">
        <v>50</v>
      </c>
      <c r="CZ381" s="13" t="s">
        <v>50</v>
      </c>
      <c r="DA381" s="13" t="s">
        <v>50</v>
      </c>
      <c r="DB381" s="13" t="s">
        <v>50</v>
      </c>
      <c r="DC381" s="13" t="s">
        <v>50</v>
      </c>
      <c r="DD381" s="13" t="s">
        <v>50</v>
      </c>
      <c r="DE381" s="13" t="s">
        <v>50</v>
      </c>
      <c r="DF381" s="13" t="s">
        <v>50</v>
      </c>
      <c r="DG381" s="13" t="s">
        <v>50</v>
      </c>
      <c r="DH381" s="13" t="s">
        <v>50</v>
      </c>
      <c r="DI381" s="13" t="s">
        <v>50</v>
      </c>
      <c r="DJ381" s="13" t="s">
        <v>50</v>
      </c>
      <c r="DK381" s="13" t="s">
        <v>50</v>
      </c>
      <c r="DL381" s="13" t="s">
        <v>50</v>
      </c>
      <c r="DM381" s="13" t="s">
        <v>50</v>
      </c>
      <c r="DN381" s="13" t="s">
        <v>50</v>
      </c>
      <c r="DO381" s="13" t="s">
        <v>50</v>
      </c>
      <c r="DP381" s="13" t="s">
        <v>50</v>
      </c>
      <c r="DQ381" s="13" t="s">
        <v>50</v>
      </c>
      <c r="DR381" s="13" t="s">
        <v>50</v>
      </c>
      <c r="DS381" s="13" t="s">
        <v>50</v>
      </c>
      <c r="DT381" s="13" t="s">
        <v>50</v>
      </c>
      <c r="DU381" s="13" t="s">
        <v>50</v>
      </c>
      <c r="DV381" s="13" t="s">
        <v>50</v>
      </c>
      <c r="DW381" s="13" t="s">
        <v>50</v>
      </c>
      <c r="DX381" s="13" t="s">
        <v>50</v>
      </c>
      <c r="DY381" s="13" t="s">
        <v>50</v>
      </c>
      <c r="DZ381" s="13" t="s">
        <v>50</v>
      </c>
      <c r="EA381" s="13" t="s">
        <v>50</v>
      </c>
      <c r="EB381" s="13" t="s">
        <v>50</v>
      </c>
      <c r="EC381" s="13" t="s">
        <v>50</v>
      </c>
      <c r="ED381" s="13" t="s">
        <v>50</v>
      </c>
      <c r="EE381" s="13" t="s">
        <v>50</v>
      </c>
      <c r="EF381" s="13" t="s">
        <v>50</v>
      </c>
      <c r="EG381" s="13" t="s">
        <v>50</v>
      </c>
      <c r="EH381" s="13" t="s">
        <v>50</v>
      </c>
      <c r="EI381" s="13" t="s">
        <v>50</v>
      </c>
      <c r="EJ381" s="13" t="s">
        <v>50</v>
      </c>
      <c r="EK381" s="13" t="s">
        <v>50</v>
      </c>
      <c r="EL381" s="99"/>
      <c r="EM381" s="99"/>
    </row>
    <row r="382" spans="1:143" s="13" customFormat="1" ht="15.95" customHeight="1" x14ac:dyDescent="0.25">
      <c r="A382" s="30" t="s">
        <v>658</v>
      </c>
      <c r="B382" s="97" t="s">
        <v>2524</v>
      </c>
      <c r="C382" s="98"/>
      <c r="D382" s="98">
        <v>8</v>
      </c>
      <c r="E382" s="98"/>
      <c r="F382" s="98"/>
      <c r="G382" s="93" t="s">
        <v>224</v>
      </c>
      <c r="H382" s="14" t="s">
        <v>5</v>
      </c>
      <c r="I382" s="14" t="s">
        <v>577</v>
      </c>
      <c r="J382" s="13" t="s">
        <v>50</v>
      </c>
      <c r="K382" s="13" t="s">
        <v>50</v>
      </c>
      <c r="L382" s="13" t="s">
        <v>50</v>
      </c>
      <c r="M382" s="13" t="s">
        <v>50</v>
      </c>
      <c r="N382" s="13" t="s">
        <v>50</v>
      </c>
      <c r="O382" s="47" t="s">
        <v>50</v>
      </c>
      <c r="P382" s="13" t="s">
        <v>50</v>
      </c>
      <c r="Q382" s="13" t="s">
        <v>50</v>
      </c>
      <c r="R382" s="13" t="s">
        <v>50</v>
      </c>
      <c r="S382" s="13" t="s">
        <v>50</v>
      </c>
      <c r="T382" s="13" t="s">
        <v>50</v>
      </c>
      <c r="U382" s="13" t="s">
        <v>50</v>
      </c>
      <c r="V382" s="13" t="s">
        <v>50</v>
      </c>
      <c r="W382" s="36" t="s">
        <v>50</v>
      </c>
      <c r="X382" s="36" t="s">
        <v>50</v>
      </c>
      <c r="Y382" s="13" t="s">
        <v>50</v>
      </c>
      <c r="Z382" s="13" t="s">
        <v>50</v>
      </c>
      <c r="AA382" s="36" t="s">
        <v>50</v>
      </c>
      <c r="AB382" s="36" t="s">
        <v>50</v>
      </c>
      <c r="AC382" s="13" t="s">
        <v>50</v>
      </c>
      <c r="AD382" s="13" t="s">
        <v>50</v>
      </c>
      <c r="AE382" s="13" t="s">
        <v>50</v>
      </c>
      <c r="AF382" s="13" t="s">
        <v>50</v>
      </c>
      <c r="AG382" s="13" t="s">
        <v>50</v>
      </c>
      <c r="AH382" s="13" t="s">
        <v>50</v>
      </c>
      <c r="AI382" s="13" t="s">
        <v>50</v>
      </c>
      <c r="AJ382" s="13" t="s">
        <v>50</v>
      </c>
      <c r="AK382" s="13" t="s">
        <v>50</v>
      </c>
      <c r="AL382" s="13" t="s">
        <v>50</v>
      </c>
      <c r="AM382" s="13" t="s">
        <v>50</v>
      </c>
      <c r="AN382" s="13" t="s">
        <v>50</v>
      </c>
      <c r="AO382" s="13" t="s">
        <v>50</v>
      </c>
      <c r="AP382" s="13" t="s">
        <v>50</v>
      </c>
      <c r="AQ382" s="13" t="s">
        <v>50</v>
      </c>
      <c r="AR382" s="13" t="s">
        <v>50</v>
      </c>
      <c r="AS382" s="13" t="s">
        <v>50</v>
      </c>
      <c r="AT382" s="13" t="s">
        <v>50</v>
      </c>
      <c r="AU382" s="13" t="s">
        <v>50</v>
      </c>
      <c r="AV382" s="13" t="s">
        <v>50</v>
      </c>
      <c r="AW382" s="13" t="s">
        <v>50</v>
      </c>
      <c r="AX382" s="13" t="s">
        <v>50</v>
      </c>
      <c r="AY382" s="13" t="s">
        <v>50</v>
      </c>
      <c r="AZ382" s="13" t="s">
        <v>50</v>
      </c>
      <c r="BA382" s="13" t="s">
        <v>50</v>
      </c>
      <c r="BB382" s="13" t="s">
        <v>50</v>
      </c>
      <c r="BC382" s="13" t="s">
        <v>50</v>
      </c>
      <c r="BD382" s="13" t="s">
        <v>50</v>
      </c>
      <c r="BE382" s="13" t="s">
        <v>50</v>
      </c>
      <c r="BF382" s="13" t="s">
        <v>50</v>
      </c>
      <c r="BG382" s="13" t="s">
        <v>50</v>
      </c>
      <c r="BH382" s="13" t="s">
        <v>50</v>
      </c>
      <c r="BI382" s="13" t="s">
        <v>50</v>
      </c>
      <c r="BJ382" s="13" t="s">
        <v>50</v>
      </c>
      <c r="BK382" s="13" t="s">
        <v>50</v>
      </c>
      <c r="BL382" s="13" t="s">
        <v>50</v>
      </c>
      <c r="BM382" s="13" t="s">
        <v>50</v>
      </c>
      <c r="BN382" s="13" t="s">
        <v>50</v>
      </c>
      <c r="BO382" s="13" t="s">
        <v>50</v>
      </c>
      <c r="BP382" s="13" t="s">
        <v>50</v>
      </c>
      <c r="BQ382" s="13" t="s">
        <v>50</v>
      </c>
      <c r="BR382" s="13" t="s">
        <v>50</v>
      </c>
      <c r="BS382" s="13" t="s">
        <v>50</v>
      </c>
      <c r="BT382" s="13" t="s">
        <v>50</v>
      </c>
      <c r="BU382" s="12" t="s">
        <v>4521</v>
      </c>
      <c r="BV382" s="13" t="s">
        <v>50</v>
      </c>
      <c r="BW382" s="13" t="s">
        <v>50</v>
      </c>
      <c r="BX382" s="13" t="s">
        <v>50</v>
      </c>
      <c r="BY382" s="13" t="s">
        <v>50</v>
      </c>
      <c r="BZ382" s="13" t="s">
        <v>50</v>
      </c>
      <c r="CA382" s="13" t="s">
        <v>50</v>
      </c>
      <c r="CB382" s="13" t="s">
        <v>50</v>
      </c>
      <c r="CC382" s="13" t="s">
        <v>50</v>
      </c>
      <c r="CD382" s="13" t="s">
        <v>50</v>
      </c>
      <c r="CE382" s="13" t="s">
        <v>50</v>
      </c>
      <c r="CF382" s="13" t="s">
        <v>50</v>
      </c>
      <c r="CG382" s="13" t="s">
        <v>50</v>
      </c>
      <c r="CH382" s="13" t="s">
        <v>50</v>
      </c>
      <c r="CI382" s="13" t="s">
        <v>50</v>
      </c>
      <c r="CJ382" s="13" t="s">
        <v>50</v>
      </c>
      <c r="CK382" s="13" t="s">
        <v>50</v>
      </c>
      <c r="CL382" s="13" t="s">
        <v>50</v>
      </c>
      <c r="CM382" s="13" t="s">
        <v>50</v>
      </c>
      <c r="CN382" s="13" t="s">
        <v>50</v>
      </c>
      <c r="CO382" s="13" t="s">
        <v>50</v>
      </c>
      <c r="CP382" s="13" t="s">
        <v>50</v>
      </c>
      <c r="CQ382" s="13" t="s">
        <v>50</v>
      </c>
      <c r="CR382" s="13" t="s">
        <v>50</v>
      </c>
      <c r="CS382" s="13" t="s">
        <v>50</v>
      </c>
      <c r="CT382" s="13" t="s">
        <v>50</v>
      </c>
      <c r="CU382" s="13" t="s">
        <v>50</v>
      </c>
      <c r="CV382" s="13" t="s">
        <v>50</v>
      </c>
      <c r="CW382" s="13" t="s">
        <v>50</v>
      </c>
      <c r="CX382" s="13" t="s">
        <v>50</v>
      </c>
      <c r="CY382" s="13" t="s">
        <v>50</v>
      </c>
      <c r="CZ382" s="13" t="s">
        <v>50</v>
      </c>
      <c r="DA382" s="13" t="s">
        <v>50</v>
      </c>
      <c r="DB382" s="13" t="s">
        <v>4522</v>
      </c>
      <c r="DC382" s="13" t="s">
        <v>50</v>
      </c>
      <c r="DD382" s="13" t="s">
        <v>50</v>
      </c>
      <c r="DE382" s="13" t="s">
        <v>50</v>
      </c>
      <c r="DF382" s="13" t="s">
        <v>50</v>
      </c>
      <c r="DG382" s="13" t="s">
        <v>50</v>
      </c>
      <c r="DH382" s="13" t="s">
        <v>50</v>
      </c>
      <c r="DI382" s="13" t="s">
        <v>50</v>
      </c>
      <c r="DJ382" s="13" t="s">
        <v>50</v>
      </c>
      <c r="DK382" s="13" t="s">
        <v>50</v>
      </c>
      <c r="DL382" s="13" t="s">
        <v>50</v>
      </c>
      <c r="DM382" s="13" t="s">
        <v>50</v>
      </c>
      <c r="DN382" s="13" t="s">
        <v>50</v>
      </c>
      <c r="DO382" s="13" t="s">
        <v>4521</v>
      </c>
      <c r="DP382" s="13" t="s">
        <v>50</v>
      </c>
      <c r="DQ382" s="13" t="s">
        <v>50</v>
      </c>
      <c r="DR382" s="13" t="s">
        <v>50</v>
      </c>
      <c r="DS382" s="13" t="s">
        <v>50</v>
      </c>
      <c r="DT382" s="13" t="s">
        <v>50</v>
      </c>
      <c r="DU382" s="13" t="s">
        <v>50</v>
      </c>
      <c r="DV382" s="13" t="s">
        <v>50</v>
      </c>
      <c r="DW382" s="13" t="s">
        <v>50</v>
      </c>
      <c r="DX382" s="13" t="s">
        <v>50</v>
      </c>
      <c r="DY382" s="13" t="s">
        <v>50</v>
      </c>
      <c r="DZ382" s="13" t="s">
        <v>50</v>
      </c>
      <c r="EA382" s="13" t="s">
        <v>50</v>
      </c>
      <c r="EB382" s="13" t="s">
        <v>50</v>
      </c>
      <c r="EC382" s="13" t="s">
        <v>50</v>
      </c>
      <c r="ED382" s="13" t="s">
        <v>50</v>
      </c>
      <c r="EE382" s="13" t="s">
        <v>50</v>
      </c>
      <c r="EF382" s="13" t="s">
        <v>50</v>
      </c>
      <c r="EG382" s="13" t="s">
        <v>50</v>
      </c>
      <c r="EH382" s="13" t="s">
        <v>50</v>
      </c>
      <c r="EI382" s="13" t="s">
        <v>50</v>
      </c>
      <c r="EJ382" s="13" t="s">
        <v>50</v>
      </c>
      <c r="EK382" s="13" t="s">
        <v>50</v>
      </c>
      <c r="EL382" s="99"/>
      <c r="EM382" s="99"/>
    </row>
    <row r="383" spans="1:143" s="13" customFormat="1" ht="15" x14ac:dyDescent="0.25">
      <c r="A383" s="30" t="s">
        <v>1908</v>
      </c>
      <c r="B383" s="97" t="s">
        <v>1012</v>
      </c>
      <c r="C383" s="98"/>
      <c r="D383" s="98">
        <v>8</v>
      </c>
      <c r="E383" s="98"/>
      <c r="F383" s="98"/>
      <c r="G383" s="93" t="s">
        <v>373</v>
      </c>
      <c r="H383" s="14" t="s">
        <v>5</v>
      </c>
      <c r="I383" s="14" t="s">
        <v>577</v>
      </c>
      <c r="J383" s="13" t="s">
        <v>50</v>
      </c>
      <c r="K383" s="13" t="s">
        <v>50</v>
      </c>
      <c r="L383" s="13" t="s">
        <v>50</v>
      </c>
      <c r="M383" s="13" t="s">
        <v>50</v>
      </c>
      <c r="N383" s="13" t="s">
        <v>50</v>
      </c>
      <c r="O383" s="47" t="s">
        <v>50</v>
      </c>
      <c r="P383" s="13" t="s">
        <v>50</v>
      </c>
      <c r="Q383" s="13" t="s">
        <v>50</v>
      </c>
      <c r="R383" s="13" t="s">
        <v>50</v>
      </c>
      <c r="S383" s="13" t="s">
        <v>50</v>
      </c>
      <c r="T383" s="13" t="s">
        <v>50</v>
      </c>
      <c r="U383" s="13" t="s">
        <v>50</v>
      </c>
      <c r="V383" s="13" t="s">
        <v>50</v>
      </c>
      <c r="W383" s="36" t="s">
        <v>50</v>
      </c>
      <c r="X383" s="36" t="s">
        <v>50</v>
      </c>
      <c r="Y383" s="13" t="s">
        <v>50</v>
      </c>
      <c r="Z383" s="13" t="s">
        <v>50</v>
      </c>
      <c r="AA383" s="36" t="s">
        <v>50</v>
      </c>
      <c r="AB383" s="36" t="s">
        <v>50</v>
      </c>
      <c r="AC383" s="13" t="s">
        <v>50</v>
      </c>
      <c r="AD383" s="13" t="s">
        <v>50</v>
      </c>
      <c r="AE383" s="13" t="s">
        <v>50</v>
      </c>
      <c r="AF383" s="13" t="s">
        <v>50</v>
      </c>
      <c r="AG383" s="13" t="s">
        <v>50</v>
      </c>
      <c r="AH383" s="13" t="s">
        <v>50</v>
      </c>
      <c r="AI383" s="13" t="s">
        <v>50</v>
      </c>
      <c r="AJ383" s="13" t="s">
        <v>50</v>
      </c>
      <c r="AK383" s="13" t="s">
        <v>50</v>
      </c>
      <c r="AL383" s="13" t="s">
        <v>50</v>
      </c>
      <c r="AM383" s="13" t="s">
        <v>50</v>
      </c>
      <c r="AN383" s="13" t="s">
        <v>50</v>
      </c>
      <c r="AO383" s="13" t="s">
        <v>50</v>
      </c>
      <c r="AP383" s="13" t="s">
        <v>50</v>
      </c>
      <c r="AQ383" s="13" t="s">
        <v>50</v>
      </c>
      <c r="AR383" s="13" t="s">
        <v>50</v>
      </c>
      <c r="AS383" s="13" t="s">
        <v>50</v>
      </c>
      <c r="AT383" s="13" t="s">
        <v>50</v>
      </c>
      <c r="AU383" s="13" t="s">
        <v>50</v>
      </c>
      <c r="AV383" s="13" t="s">
        <v>50</v>
      </c>
      <c r="AW383" s="13" t="s">
        <v>50</v>
      </c>
      <c r="AX383" s="13" t="s">
        <v>50</v>
      </c>
      <c r="AY383" s="13" t="s">
        <v>50</v>
      </c>
      <c r="AZ383" s="13" t="s">
        <v>50</v>
      </c>
      <c r="BA383" s="13" t="s">
        <v>50</v>
      </c>
      <c r="BB383" s="13" t="s">
        <v>50</v>
      </c>
      <c r="BC383" s="13" t="s">
        <v>50</v>
      </c>
      <c r="BD383" s="13" t="s">
        <v>50</v>
      </c>
      <c r="BE383" s="13" t="s">
        <v>50</v>
      </c>
      <c r="BF383" s="13" t="s">
        <v>50</v>
      </c>
      <c r="BG383" s="13" t="s">
        <v>50</v>
      </c>
      <c r="BH383" s="13" t="s">
        <v>50</v>
      </c>
      <c r="BI383" s="13" t="s">
        <v>50</v>
      </c>
      <c r="BJ383" s="13" t="s">
        <v>50</v>
      </c>
      <c r="BK383" s="13" t="s">
        <v>50</v>
      </c>
      <c r="BL383" s="13" t="s">
        <v>50</v>
      </c>
      <c r="BM383" s="13" t="s">
        <v>50</v>
      </c>
      <c r="BN383" s="13" t="s">
        <v>50</v>
      </c>
      <c r="BO383" s="13" t="s">
        <v>50</v>
      </c>
      <c r="BP383" s="13" t="s">
        <v>50</v>
      </c>
      <c r="BQ383" s="13" t="s">
        <v>50</v>
      </c>
      <c r="BR383" s="13" t="s">
        <v>50</v>
      </c>
      <c r="BS383" s="13" t="s">
        <v>50</v>
      </c>
      <c r="BT383" s="13" t="s">
        <v>50</v>
      </c>
      <c r="BU383" s="13" t="s">
        <v>50</v>
      </c>
      <c r="BV383" s="13" t="s">
        <v>50</v>
      </c>
      <c r="BW383" s="13" t="s">
        <v>50</v>
      </c>
      <c r="BX383" s="13" t="s">
        <v>50</v>
      </c>
      <c r="BY383" s="13" t="s">
        <v>50</v>
      </c>
      <c r="BZ383" s="13" t="s">
        <v>50</v>
      </c>
      <c r="CA383" s="13" t="s">
        <v>50</v>
      </c>
      <c r="CB383" s="13" t="s">
        <v>50</v>
      </c>
      <c r="CC383" s="13" t="s">
        <v>50</v>
      </c>
      <c r="CD383" s="13" t="s">
        <v>50</v>
      </c>
      <c r="CE383" s="13" t="s">
        <v>50</v>
      </c>
      <c r="CF383" s="13" t="s">
        <v>50</v>
      </c>
      <c r="CG383" s="13" t="s">
        <v>50</v>
      </c>
      <c r="CH383" s="13" t="s">
        <v>50</v>
      </c>
      <c r="CI383" s="13" t="s">
        <v>50</v>
      </c>
      <c r="CJ383" s="13" t="s">
        <v>50</v>
      </c>
      <c r="CK383" s="13" t="s">
        <v>50</v>
      </c>
      <c r="CL383" s="13" t="s">
        <v>50</v>
      </c>
      <c r="CM383" s="13" t="s">
        <v>50</v>
      </c>
      <c r="CN383" s="13" t="s">
        <v>50</v>
      </c>
      <c r="CO383" s="13" t="s">
        <v>50</v>
      </c>
      <c r="CP383" s="13" t="s">
        <v>50</v>
      </c>
      <c r="CQ383" s="13" t="s">
        <v>50</v>
      </c>
      <c r="CR383" s="13" t="s">
        <v>50</v>
      </c>
      <c r="CS383" s="13" t="s">
        <v>50</v>
      </c>
      <c r="CT383" s="13" t="s">
        <v>50</v>
      </c>
      <c r="CU383" s="13" t="s">
        <v>50</v>
      </c>
      <c r="CV383" s="13" t="s">
        <v>50</v>
      </c>
      <c r="CW383" s="13" t="s">
        <v>50</v>
      </c>
      <c r="CX383" s="13" t="s">
        <v>50</v>
      </c>
      <c r="CY383" s="13" t="s">
        <v>50</v>
      </c>
      <c r="CZ383" s="13" t="s">
        <v>50</v>
      </c>
      <c r="DA383" s="13" t="s">
        <v>50</v>
      </c>
      <c r="DB383" s="13" t="s">
        <v>50</v>
      </c>
      <c r="DC383" s="13" t="s">
        <v>50</v>
      </c>
      <c r="DD383" s="13" t="s">
        <v>50</v>
      </c>
      <c r="DE383" s="13" t="s">
        <v>50</v>
      </c>
      <c r="DF383" s="13" t="s">
        <v>50</v>
      </c>
      <c r="DG383" s="13" t="s">
        <v>50</v>
      </c>
      <c r="DH383" s="13" t="s">
        <v>50</v>
      </c>
      <c r="DI383" s="13" t="s">
        <v>50</v>
      </c>
      <c r="DJ383" s="13" t="s">
        <v>50</v>
      </c>
      <c r="DK383" s="13" t="s">
        <v>50</v>
      </c>
      <c r="DL383" s="13" t="s">
        <v>50</v>
      </c>
      <c r="DM383" s="13" t="s">
        <v>50</v>
      </c>
      <c r="DN383" s="13" t="s">
        <v>50</v>
      </c>
      <c r="DO383" s="13" t="s">
        <v>50</v>
      </c>
      <c r="DP383" s="13" t="s">
        <v>50</v>
      </c>
      <c r="DQ383" s="13" t="s">
        <v>50</v>
      </c>
      <c r="DR383" s="13" t="s">
        <v>50</v>
      </c>
      <c r="DS383" s="13" t="s">
        <v>50</v>
      </c>
      <c r="DT383" s="13" t="s">
        <v>50</v>
      </c>
      <c r="DU383" s="13" t="s">
        <v>50</v>
      </c>
      <c r="DV383" s="13" t="s">
        <v>50</v>
      </c>
      <c r="DW383" s="13" t="s">
        <v>50</v>
      </c>
      <c r="DX383" s="13" t="s">
        <v>50</v>
      </c>
      <c r="DY383" s="13" t="s">
        <v>50</v>
      </c>
      <c r="DZ383" s="13" t="s">
        <v>50</v>
      </c>
      <c r="EA383" s="13" t="s">
        <v>50</v>
      </c>
      <c r="EB383" s="13" t="s">
        <v>50</v>
      </c>
      <c r="EC383" s="13" t="s">
        <v>50</v>
      </c>
      <c r="ED383" s="13" t="s">
        <v>50</v>
      </c>
      <c r="EE383" s="13" t="s">
        <v>50</v>
      </c>
      <c r="EF383" s="13" t="s">
        <v>50</v>
      </c>
      <c r="EG383" s="13" t="s">
        <v>50</v>
      </c>
      <c r="EH383" s="13" t="s">
        <v>50</v>
      </c>
      <c r="EI383" s="13" t="s">
        <v>50</v>
      </c>
      <c r="EJ383" s="13" t="s">
        <v>50</v>
      </c>
      <c r="EK383" s="13" t="s">
        <v>50</v>
      </c>
      <c r="EL383" s="99"/>
      <c r="EM383" s="99"/>
    </row>
    <row r="384" spans="1:143" s="13" customFormat="1" ht="15" x14ac:dyDescent="0.25">
      <c r="A384" s="30" t="s">
        <v>2669</v>
      </c>
      <c r="B384" s="97" t="s">
        <v>2525</v>
      </c>
      <c r="C384" s="98"/>
      <c r="D384" s="98">
        <v>8</v>
      </c>
      <c r="E384" s="98"/>
      <c r="F384" s="98"/>
      <c r="G384" s="93" t="s">
        <v>424</v>
      </c>
      <c r="H384" s="14" t="s">
        <v>5</v>
      </c>
      <c r="I384" s="14" t="s">
        <v>577</v>
      </c>
      <c r="J384" s="13" t="s">
        <v>50</v>
      </c>
      <c r="K384" s="13" t="s">
        <v>50</v>
      </c>
      <c r="L384" s="13" t="s">
        <v>50</v>
      </c>
      <c r="M384" s="13" t="s">
        <v>50</v>
      </c>
      <c r="N384" s="13" t="s">
        <v>50</v>
      </c>
      <c r="O384" s="47" t="s">
        <v>50</v>
      </c>
      <c r="P384" s="13" t="s">
        <v>50</v>
      </c>
      <c r="Q384" s="13" t="s">
        <v>50</v>
      </c>
      <c r="R384" s="13" t="s">
        <v>50</v>
      </c>
      <c r="S384" s="13" t="s">
        <v>50</v>
      </c>
      <c r="T384" s="13" t="s">
        <v>50</v>
      </c>
      <c r="U384" s="13" t="s">
        <v>50</v>
      </c>
      <c r="V384" s="13" t="s">
        <v>50</v>
      </c>
      <c r="W384" s="36" t="s">
        <v>50</v>
      </c>
      <c r="X384" s="36" t="s">
        <v>50</v>
      </c>
      <c r="Y384" s="13" t="s">
        <v>50</v>
      </c>
      <c r="Z384" s="13" t="s">
        <v>50</v>
      </c>
      <c r="AA384" s="36" t="s">
        <v>50</v>
      </c>
      <c r="AB384" s="36" t="s">
        <v>50</v>
      </c>
      <c r="AC384" s="13" t="s">
        <v>50</v>
      </c>
      <c r="AD384" s="13" t="s">
        <v>50</v>
      </c>
      <c r="AE384" s="13" t="s">
        <v>50</v>
      </c>
      <c r="AF384" s="13" t="s">
        <v>50</v>
      </c>
      <c r="AG384" s="13" t="s">
        <v>50</v>
      </c>
      <c r="AH384" s="13" t="s">
        <v>50</v>
      </c>
      <c r="AI384" s="13" t="s">
        <v>50</v>
      </c>
      <c r="AJ384" s="13" t="s">
        <v>50</v>
      </c>
      <c r="AK384" s="13" t="s">
        <v>50</v>
      </c>
      <c r="AL384" s="13" t="s">
        <v>50</v>
      </c>
      <c r="AM384" s="13" t="s">
        <v>50</v>
      </c>
      <c r="AN384" s="13" t="s">
        <v>50</v>
      </c>
      <c r="AO384" s="13" t="s">
        <v>50</v>
      </c>
      <c r="AP384" s="13" t="s">
        <v>50</v>
      </c>
      <c r="AQ384" s="13" t="s">
        <v>50</v>
      </c>
      <c r="AR384" s="13" t="s">
        <v>50</v>
      </c>
      <c r="AS384" s="13" t="s">
        <v>50</v>
      </c>
      <c r="AT384" s="13" t="s">
        <v>50</v>
      </c>
      <c r="AU384" s="13" t="s">
        <v>50</v>
      </c>
      <c r="AV384" s="13" t="s">
        <v>50</v>
      </c>
      <c r="AW384" s="13" t="s">
        <v>50</v>
      </c>
      <c r="AX384" s="13" t="s">
        <v>50</v>
      </c>
      <c r="AY384" s="13" t="s">
        <v>50</v>
      </c>
      <c r="AZ384" s="13" t="s">
        <v>50</v>
      </c>
      <c r="BA384" s="13" t="s">
        <v>50</v>
      </c>
      <c r="BB384" s="13" t="s">
        <v>50</v>
      </c>
      <c r="BC384" s="13" t="s">
        <v>50</v>
      </c>
      <c r="BD384" s="13" t="s">
        <v>50</v>
      </c>
      <c r="BE384" s="13" t="s">
        <v>50</v>
      </c>
      <c r="BF384" s="13" t="s">
        <v>50</v>
      </c>
      <c r="BG384" s="13" t="s">
        <v>50</v>
      </c>
      <c r="BH384" s="13" t="s">
        <v>50</v>
      </c>
      <c r="BI384" s="13" t="s">
        <v>50</v>
      </c>
      <c r="BJ384" s="13" t="s">
        <v>50</v>
      </c>
      <c r="BK384" s="13" t="s">
        <v>50</v>
      </c>
      <c r="BL384" s="13" t="s">
        <v>50</v>
      </c>
      <c r="BM384" s="13" t="s">
        <v>50</v>
      </c>
      <c r="BN384" s="13" t="s">
        <v>50</v>
      </c>
      <c r="BO384" s="13" t="s">
        <v>50</v>
      </c>
      <c r="BP384" s="13" t="s">
        <v>50</v>
      </c>
      <c r="BQ384" s="13" t="s">
        <v>50</v>
      </c>
      <c r="BR384" s="13" t="s">
        <v>50</v>
      </c>
      <c r="BS384" s="13" t="s">
        <v>50</v>
      </c>
      <c r="BT384" s="13" t="s">
        <v>50</v>
      </c>
      <c r="BU384" s="13" t="s">
        <v>50</v>
      </c>
      <c r="BV384" s="13" t="s">
        <v>50</v>
      </c>
      <c r="BW384" s="13" t="s">
        <v>50</v>
      </c>
      <c r="BX384" s="13" t="s">
        <v>50</v>
      </c>
      <c r="BY384" s="13" t="s">
        <v>50</v>
      </c>
      <c r="BZ384" s="13" t="s">
        <v>50</v>
      </c>
      <c r="CA384" s="13" t="s">
        <v>50</v>
      </c>
      <c r="CB384" s="13" t="s">
        <v>50</v>
      </c>
      <c r="CC384" s="13" t="s">
        <v>50</v>
      </c>
      <c r="CD384" s="13" t="s">
        <v>50</v>
      </c>
      <c r="CE384" s="13" t="s">
        <v>50</v>
      </c>
      <c r="CF384" s="13" t="s">
        <v>50</v>
      </c>
      <c r="CG384" s="13" t="s">
        <v>50</v>
      </c>
      <c r="CH384" s="13" t="s">
        <v>50</v>
      </c>
      <c r="CI384" s="13" t="s">
        <v>50</v>
      </c>
      <c r="CJ384" s="13" t="s">
        <v>50</v>
      </c>
      <c r="CK384" s="13" t="s">
        <v>50</v>
      </c>
      <c r="CL384" s="13" t="s">
        <v>50</v>
      </c>
      <c r="CM384" s="13" t="s">
        <v>50</v>
      </c>
      <c r="CN384" s="13" t="s">
        <v>50</v>
      </c>
      <c r="CO384" s="13" t="s">
        <v>50</v>
      </c>
      <c r="CP384" s="13" t="s">
        <v>50</v>
      </c>
      <c r="CQ384" s="13" t="s">
        <v>50</v>
      </c>
      <c r="CR384" s="13" t="s">
        <v>50</v>
      </c>
      <c r="CS384" s="13" t="s">
        <v>50</v>
      </c>
      <c r="CT384" s="13" t="s">
        <v>50</v>
      </c>
      <c r="CU384" s="13" t="s">
        <v>50</v>
      </c>
      <c r="CV384" s="13" t="s">
        <v>50</v>
      </c>
      <c r="CW384" s="13" t="s">
        <v>50</v>
      </c>
      <c r="CX384" s="13" t="s">
        <v>50</v>
      </c>
      <c r="CY384" s="13" t="s">
        <v>50</v>
      </c>
      <c r="CZ384" s="13" t="s">
        <v>50</v>
      </c>
      <c r="DA384" s="13" t="s">
        <v>50</v>
      </c>
      <c r="DB384" s="13" t="s">
        <v>50</v>
      </c>
      <c r="DC384" s="13" t="s">
        <v>50</v>
      </c>
      <c r="DD384" s="13" t="s">
        <v>50</v>
      </c>
      <c r="DE384" s="13" t="s">
        <v>50</v>
      </c>
      <c r="DF384" s="13" t="s">
        <v>50</v>
      </c>
      <c r="DG384" s="13" t="s">
        <v>50</v>
      </c>
      <c r="DH384" s="13" t="s">
        <v>50</v>
      </c>
      <c r="DI384" s="13" t="s">
        <v>50</v>
      </c>
      <c r="DJ384" s="13" t="s">
        <v>50</v>
      </c>
      <c r="DK384" s="13" t="s">
        <v>50</v>
      </c>
      <c r="DL384" s="13" t="s">
        <v>50</v>
      </c>
      <c r="DM384" s="13" t="s">
        <v>50</v>
      </c>
      <c r="DN384" s="13" t="s">
        <v>50</v>
      </c>
      <c r="DO384" s="13" t="s">
        <v>50</v>
      </c>
      <c r="DP384" s="13" t="s">
        <v>50</v>
      </c>
      <c r="DQ384" s="13" t="s">
        <v>50</v>
      </c>
      <c r="DR384" s="13" t="s">
        <v>50</v>
      </c>
      <c r="DS384" s="13" t="s">
        <v>50</v>
      </c>
      <c r="DT384" s="13" t="s">
        <v>50</v>
      </c>
      <c r="DU384" s="13" t="s">
        <v>50</v>
      </c>
      <c r="DV384" s="13" t="s">
        <v>50</v>
      </c>
      <c r="DW384" s="13" t="s">
        <v>50</v>
      </c>
      <c r="DX384" s="13" t="s">
        <v>50</v>
      </c>
      <c r="DY384" s="13" t="s">
        <v>50</v>
      </c>
      <c r="DZ384" s="13" t="s">
        <v>50</v>
      </c>
      <c r="EA384" s="13" t="s">
        <v>50</v>
      </c>
      <c r="EB384" s="13" t="s">
        <v>50</v>
      </c>
      <c r="EC384" s="13" t="s">
        <v>50</v>
      </c>
      <c r="ED384" s="13" t="s">
        <v>50</v>
      </c>
      <c r="EE384" s="13" t="s">
        <v>50</v>
      </c>
      <c r="EF384" s="13" t="s">
        <v>50</v>
      </c>
      <c r="EG384" s="13" t="s">
        <v>50</v>
      </c>
      <c r="EH384" s="13" t="s">
        <v>50</v>
      </c>
      <c r="EI384" s="13" t="s">
        <v>50</v>
      </c>
      <c r="EJ384" s="13" t="s">
        <v>50</v>
      </c>
      <c r="EK384" s="13" t="s">
        <v>50</v>
      </c>
      <c r="EL384" s="99"/>
      <c r="EM384" s="99"/>
    </row>
    <row r="385" spans="1:143" s="13" customFormat="1" ht="15" x14ac:dyDescent="0.25">
      <c r="A385" s="30" t="s">
        <v>2670</v>
      </c>
      <c r="B385" s="97" t="s">
        <v>2526</v>
      </c>
      <c r="C385" s="98"/>
      <c r="D385" s="98">
        <v>8</v>
      </c>
      <c r="E385" s="98"/>
      <c r="F385" s="98"/>
      <c r="G385" s="93" t="s">
        <v>386</v>
      </c>
      <c r="H385" s="14" t="s">
        <v>5</v>
      </c>
      <c r="I385" s="14" t="s">
        <v>577</v>
      </c>
      <c r="J385" s="13" t="s">
        <v>50</v>
      </c>
      <c r="K385" s="13" t="s">
        <v>50</v>
      </c>
      <c r="L385" s="13" t="s">
        <v>50</v>
      </c>
      <c r="M385" s="13" t="s">
        <v>50</v>
      </c>
      <c r="N385" s="13" t="s">
        <v>50</v>
      </c>
      <c r="O385" s="47" t="s">
        <v>50</v>
      </c>
      <c r="P385" s="13" t="s">
        <v>50</v>
      </c>
      <c r="Q385" s="13" t="s">
        <v>50</v>
      </c>
      <c r="R385" s="13" t="s">
        <v>50</v>
      </c>
      <c r="S385" s="13" t="s">
        <v>50</v>
      </c>
      <c r="T385" s="13" t="s">
        <v>50</v>
      </c>
      <c r="U385" s="13" t="s">
        <v>50</v>
      </c>
      <c r="V385" s="13" t="s">
        <v>50</v>
      </c>
      <c r="W385" s="36" t="s">
        <v>50</v>
      </c>
      <c r="X385" s="36" t="s">
        <v>50</v>
      </c>
      <c r="Y385" s="13" t="s">
        <v>50</v>
      </c>
      <c r="Z385" s="13" t="s">
        <v>50</v>
      </c>
      <c r="AA385" s="36" t="s">
        <v>50</v>
      </c>
      <c r="AB385" s="36" t="s">
        <v>50</v>
      </c>
      <c r="AC385" s="13" t="s">
        <v>50</v>
      </c>
      <c r="AD385" s="13" t="s">
        <v>50</v>
      </c>
      <c r="AE385" s="13" t="s">
        <v>50</v>
      </c>
      <c r="AF385" s="13" t="s">
        <v>50</v>
      </c>
      <c r="AG385" s="13" t="s">
        <v>50</v>
      </c>
      <c r="AH385" s="13" t="s">
        <v>50</v>
      </c>
      <c r="AI385" s="13" t="s">
        <v>50</v>
      </c>
      <c r="AJ385" s="13" t="s">
        <v>50</v>
      </c>
      <c r="AK385" s="13" t="s">
        <v>50</v>
      </c>
      <c r="AL385" s="13" t="s">
        <v>50</v>
      </c>
      <c r="AM385" s="13" t="s">
        <v>50</v>
      </c>
      <c r="AN385" s="13" t="s">
        <v>50</v>
      </c>
      <c r="AO385" s="13" t="s">
        <v>50</v>
      </c>
      <c r="AP385" s="13" t="s">
        <v>50</v>
      </c>
      <c r="AQ385" s="13" t="s">
        <v>50</v>
      </c>
      <c r="AR385" s="13" t="s">
        <v>50</v>
      </c>
      <c r="AS385" s="13" t="s">
        <v>50</v>
      </c>
      <c r="AT385" s="13" t="s">
        <v>50</v>
      </c>
      <c r="AU385" s="13" t="s">
        <v>50</v>
      </c>
      <c r="AV385" s="13" t="s">
        <v>50</v>
      </c>
      <c r="AW385" s="13" t="s">
        <v>50</v>
      </c>
      <c r="AX385" s="13" t="s">
        <v>50</v>
      </c>
      <c r="AY385" s="13" t="s">
        <v>50</v>
      </c>
      <c r="AZ385" s="13" t="s">
        <v>50</v>
      </c>
      <c r="BA385" s="13" t="s">
        <v>50</v>
      </c>
      <c r="BB385" s="13" t="s">
        <v>50</v>
      </c>
      <c r="BC385" s="13" t="s">
        <v>50</v>
      </c>
      <c r="BD385" s="13" t="s">
        <v>50</v>
      </c>
      <c r="BE385" s="13" t="s">
        <v>50</v>
      </c>
      <c r="BF385" s="13" t="s">
        <v>50</v>
      </c>
      <c r="BG385" s="13" t="s">
        <v>50</v>
      </c>
      <c r="BH385" s="13" t="s">
        <v>50</v>
      </c>
      <c r="BI385" s="13" t="s">
        <v>4522</v>
      </c>
      <c r="BJ385" s="13" t="s">
        <v>50</v>
      </c>
      <c r="BK385" s="13" t="s">
        <v>50</v>
      </c>
      <c r="BL385" s="13" t="s">
        <v>50</v>
      </c>
      <c r="BM385" s="13" t="s">
        <v>50</v>
      </c>
      <c r="BN385" s="13" t="s">
        <v>50</v>
      </c>
      <c r="BO385" s="13" t="s">
        <v>50</v>
      </c>
      <c r="BP385" s="13" t="s">
        <v>50</v>
      </c>
      <c r="BQ385" s="13" t="s">
        <v>50</v>
      </c>
      <c r="BR385" s="13" t="s">
        <v>50</v>
      </c>
      <c r="BS385" s="13" t="s">
        <v>50</v>
      </c>
      <c r="BT385" s="13" t="s">
        <v>50</v>
      </c>
      <c r="BU385" s="13" t="s">
        <v>50</v>
      </c>
      <c r="BV385" s="13" t="s">
        <v>50</v>
      </c>
      <c r="BW385" s="13" t="s">
        <v>50</v>
      </c>
      <c r="BX385" s="13" t="s">
        <v>50</v>
      </c>
      <c r="BY385" s="13" t="s">
        <v>50</v>
      </c>
      <c r="BZ385" s="13" t="s">
        <v>50</v>
      </c>
      <c r="CA385" s="13" t="s">
        <v>50</v>
      </c>
      <c r="CB385" s="13" t="s">
        <v>50</v>
      </c>
      <c r="CC385" s="13" t="s">
        <v>50</v>
      </c>
      <c r="CD385" s="13" t="s">
        <v>50</v>
      </c>
      <c r="CE385" s="13" t="s">
        <v>50</v>
      </c>
      <c r="CF385" s="13" t="s">
        <v>50</v>
      </c>
      <c r="CG385" s="13" t="s">
        <v>50</v>
      </c>
      <c r="CH385" s="13" t="s">
        <v>50</v>
      </c>
      <c r="CI385" s="13" t="s">
        <v>50</v>
      </c>
      <c r="CJ385" s="13" t="s">
        <v>50</v>
      </c>
      <c r="CK385" s="13" t="s">
        <v>50</v>
      </c>
      <c r="CL385" s="13" t="s">
        <v>50</v>
      </c>
      <c r="CM385" s="13" t="s">
        <v>50</v>
      </c>
      <c r="CN385" s="13" t="s">
        <v>50</v>
      </c>
      <c r="CO385" s="13" t="s">
        <v>50</v>
      </c>
      <c r="CP385" s="13" t="s">
        <v>50</v>
      </c>
      <c r="CQ385" s="13" t="s">
        <v>50</v>
      </c>
      <c r="CR385" s="13" t="s">
        <v>50</v>
      </c>
      <c r="CS385" s="13" t="s">
        <v>50</v>
      </c>
      <c r="CT385" s="13" t="s">
        <v>50</v>
      </c>
      <c r="CU385" s="13" t="s">
        <v>50</v>
      </c>
      <c r="CV385" s="13" t="s">
        <v>50</v>
      </c>
      <c r="CW385" s="13" t="s">
        <v>50</v>
      </c>
      <c r="CX385" s="13" t="s">
        <v>50</v>
      </c>
      <c r="CY385" s="13" t="s">
        <v>50</v>
      </c>
      <c r="CZ385" s="13" t="s">
        <v>50</v>
      </c>
      <c r="DA385" s="13" t="s">
        <v>50</v>
      </c>
      <c r="DB385" s="13" t="s">
        <v>50</v>
      </c>
      <c r="DC385" s="13" t="s">
        <v>50</v>
      </c>
      <c r="DD385" s="13" t="s">
        <v>50</v>
      </c>
      <c r="DE385" s="13" t="s">
        <v>50</v>
      </c>
      <c r="DF385" s="13" t="s">
        <v>50</v>
      </c>
      <c r="DG385" s="13" t="s">
        <v>50</v>
      </c>
      <c r="DH385" s="13" t="s">
        <v>50</v>
      </c>
      <c r="DI385" s="13" t="s">
        <v>50</v>
      </c>
      <c r="DJ385" s="13" t="s">
        <v>50</v>
      </c>
      <c r="DK385" s="13" t="s">
        <v>50</v>
      </c>
      <c r="DL385" s="13" t="s">
        <v>50</v>
      </c>
      <c r="DM385" s="13" t="s">
        <v>50</v>
      </c>
      <c r="DN385" s="13" t="s">
        <v>50</v>
      </c>
      <c r="DO385" s="13" t="s">
        <v>50</v>
      </c>
      <c r="DP385" s="13" t="s">
        <v>50</v>
      </c>
      <c r="DQ385" s="13" t="s">
        <v>50</v>
      </c>
      <c r="DR385" s="13" t="s">
        <v>50</v>
      </c>
      <c r="DS385" s="13" t="s">
        <v>50</v>
      </c>
      <c r="DT385" s="13" t="s">
        <v>50</v>
      </c>
      <c r="DU385" s="13" t="s">
        <v>50</v>
      </c>
      <c r="DV385" s="13" t="s">
        <v>50</v>
      </c>
      <c r="DW385" s="13" t="s">
        <v>50</v>
      </c>
      <c r="DX385" s="13" t="s">
        <v>50</v>
      </c>
      <c r="DY385" s="13" t="s">
        <v>50</v>
      </c>
      <c r="DZ385" s="13" t="s">
        <v>50</v>
      </c>
      <c r="EA385" s="13" t="s">
        <v>50</v>
      </c>
      <c r="EB385" s="13" t="s">
        <v>50</v>
      </c>
      <c r="EC385" s="13" t="s">
        <v>50</v>
      </c>
      <c r="ED385" s="13" t="s">
        <v>50</v>
      </c>
      <c r="EE385" s="13" t="s">
        <v>50</v>
      </c>
      <c r="EF385" s="13" t="s">
        <v>50</v>
      </c>
      <c r="EG385" s="13" t="s">
        <v>50</v>
      </c>
      <c r="EH385" s="13" t="s">
        <v>50</v>
      </c>
      <c r="EI385" s="13" t="s">
        <v>50</v>
      </c>
      <c r="EJ385" s="13" t="s">
        <v>50</v>
      </c>
      <c r="EK385" s="13" t="s">
        <v>50</v>
      </c>
      <c r="EL385" s="99"/>
      <c r="EM385" s="99"/>
    </row>
    <row r="386" spans="1:143" s="13" customFormat="1" ht="15" x14ac:dyDescent="0.25">
      <c r="A386" s="30" t="s">
        <v>2671</v>
      </c>
      <c r="B386" s="97" t="s">
        <v>2527</v>
      </c>
      <c r="C386" s="98"/>
      <c r="D386" s="98">
        <v>8</v>
      </c>
      <c r="E386" s="98"/>
      <c r="F386" s="98"/>
      <c r="G386" s="93" t="s">
        <v>4300</v>
      </c>
      <c r="H386" s="14" t="s">
        <v>5</v>
      </c>
      <c r="I386" s="14" t="s">
        <v>577</v>
      </c>
      <c r="J386" s="13" t="s">
        <v>50</v>
      </c>
      <c r="K386" s="13" t="s">
        <v>50</v>
      </c>
      <c r="L386" s="13" t="s">
        <v>50</v>
      </c>
      <c r="M386" s="13" t="s">
        <v>50</v>
      </c>
      <c r="N386" s="13" t="s">
        <v>50</v>
      </c>
      <c r="O386" s="47" t="s">
        <v>50</v>
      </c>
      <c r="P386" s="13" t="s">
        <v>50</v>
      </c>
      <c r="Q386" s="13" t="s">
        <v>50</v>
      </c>
      <c r="R386" s="13" t="s">
        <v>50</v>
      </c>
      <c r="S386" s="13" t="s">
        <v>50</v>
      </c>
      <c r="T386" s="13" t="s">
        <v>50</v>
      </c>
      <c r="U386" s="13" t="s">
        <v>50</v>
      </c>
      <c r="V386" s="13" t="s">
        <v>50</v>
      </c>
      <c r="W386" s="36" t="s">
        <v>50</v>
      </c>
      <c r="X386" s="36" t="s">
        <v>50</v>
      </c>
      <c r="Y386" s="13" t="s">
        <v>50</v>
      </c>
      <c r="Z386" s="13" t="s">
        <v>50</v>
      </c>
      <c r="AA386" s="36" t="s">
        <v>50</v>
      </c>
      <c r="AB386" s="36" t="s">
        <v>50</v>
      </c>
      <c r="AC386" s="13" t="s">
        <v>50</v>
      </c>
      <c r="AD386" s="13" t="s">
        <v>50</v>
      </c>
      <c r="AE386" s="13" t="s">
        <v>50</v>
      </c>
      <c r="AF386" s="13" t="s">
        <v>50</v>
      </c>
      <c r="AG386" s="13" t="s">
        <v>50</v>
      </c>
      <c r="AH386" s="13" t="s">
        <v>50</v>
      </c>
      <c r="AI386" s="13" t="s">
        <v>50</v>
      </c>
      <c r="AJ386" s="13" t="s">
        <v>50</v>
      </c>
      <c r="AK386" s="13" t="s">
        <v>50</v>
      </c>
      <c r="AL386" s="13" t="s">
        <v>50</v>
      </c>
      <c r="AM386" s="13" t="s">
        <v>50</v>
      </c>
      <c r="AN386" s="13" t="s">
        <v>50</v>
      </c>
      <c r="AO386" s="13" t="s">
        <v>50</v>
      </c>
      <c r="AP386" s="13" t="s">
        <v>50</v>
      </c>
      <c r="AQ386" s="13" t="s">
        <v>50</v>
      </c>
      <c r="AR386" s="13" t="s">
        <v>50</v>
      </c>
      <c r="AS386" s="13" t="s">
        <v>50</v>
      </c>
      <c r="AT386" s="13" t="s">
        <v>50</v>
      </c>
      <c r="AU386" s="13" t="s">
        <v>50</v>
      </c>
      <c r="AV386" s="13" t="s">
        <v>50</v>
      </c>
      <c r="AW386" s="13" t="s">
        <v>50</v>
      </c>
      <c r="AX386" s="13" t="s">
        <v>50</v>
      </c>
      <c r="AY386" s="13" t="s">
        <v>50</v>
      </c>
      <c r="AZ386" s="13" t="s">
        <v>50</v>
      </c>
      <c r="BA386" s="13" t="s">
        <v>50</v>
      </c>
      <c r="BB386" s="13" t="s">
        <v>50</v>
      </c>
      <c r="BC386" s="13" t="s">
        <v>50</v>
      </c>
      <c r="BD386" s="13" t="s">
        <v>50</v>
      </c>
      <c r="BE386" s="13" t="s">
        <v>50</v>
      </c>
      <c r="BF386" s="13" t="s">
        <v>50</v>
      </c>
      <c r="BG386" s="13" t="s">
        <v>50</v>
      </c>
      <c r="BH386" s="13" t="s">
        <v>50</v>
      </c>
      <c r="BI386" s="13" t="s">
        <v>50</v>
      </c>
      <c r="BJ386" s="13" t="s">
        <v>50</v>
      </c>
      <c r="BK386" s="13" t="s">
        <v>50</v>
      </c>
      <c r="BL386" s="13" t="s">
        <v>50</v>
      </c>
      <c r="BM386" s="13" t="s">
        <v>50</v>
      </c>
      <c r="BN386" s="13" t="s">
        <v>50</v>
      </c>
      <c r="BO386" s="13" t="s">
        <v>50</v>
      </c>
      <c r="BP386" s="13" t="s">
        <v>50</v>
      </c>
      <c r="BQ386" s="13" t="s">
        <v>50</v>
      </c>
      <c r="BR386" s="13" t="s">
        <v>50</v>
      </c>
      <c r="BS386" s="13" t="s">
        <v>50</v>
      </c>
      <c r="BT386" s="13" t="s">
        <v>50</v>
      </c>
      <c r="BU386" s="13" t="s">
        <v>50</v>
      </c>
      <c r="BV386" s="13" t="s">
        <v>50</v>
      </c>
      <c r="BW386" s="13" t="s">
        <v>50</v>
      </c>
      <c r="BX386" s="13" t="s">
        <v>50</v>
      </c>
      <c r="BY386" s="13" t="s">
        <v>50</v>
      </c>
      <c r="BZ386" s="13" t="s">
        <v>50</v>
      </c>
      <c r="CA386" s="13" t="s">
        <v>50</v>
      </c>
      <c r="CB386" s="13" t="s">
        <v>50</v>
      </c>
      <c r="CC386" s="13" t="s">
        <v>50</v>
      </c>
      <c r="CD386" s="13" t="s">
        <v>50</v>
      </c>
      <c r="CE386" s="13" t="s">
        <v>50</v>
      </c>
      <c r="CF386" s="13" t="s">
        <v>50</v>
      </c>
      <c r="CG386" s="13" t="s">
        <v>50</v>
      </c>
      <c r="CH386" s="13" t="s">
        <v>50</v>
      </c>
      <c r="CI386" s="13" t="s">
        <v>50</v>
      </c>
      <c r="CJ386" s="13" t="s">
        <v>50</v>
      </c>
      <c r="CK386" s="13" t="s">
        <v>50</v>
      </c>
      <c r="CL386" s="13" t="s">
        <v>50</v>
      </c>
      <c r="CM386" s="13" t="s">
        <v>50</v>
      </c>
      <c r="CN386" s="13" t="s">
        <v>50</v>
      </c>
      <c r="CO386" s="13" t="s">
        <v>50</v>
      </c>
      <c r="CP386" s="13" t="s">
        <v>50</v>
      </c>
      <c r="CQ386" s="13" t="s">
        <v>50</v>
      </c>
      <c r="CR386" s="13" t="s">
        <v>50</v>
      </c>
      <c r="CS386" s="13" t="s">
        <v>50</v>
      </c>
      <c r="CT386" s="13" t="s">
        <v>50</v>
      </c>
      <c r="CU386" s="13" t="s">
        <v>50</v>
      </c>
      <c r="CV386" s="13" t="s">
        <v>50</v>
      </c>
      <c r="CW386" s="13" t="s">
        <v>50</v>
      </c>
      <c r="CX386" s="13" t="s">
        <v>50</v>
      </c>
      <c r="CY386" s="13" t="s">
        <v>50</v>
      </c>
      <c r="CZ386" s="13" t="s">
        <v>50</v>
      </c>
      <c r="DA386" s="13" t="s">
        <v>50</v>
      </c>
      <c r="DB386" s="13" t="s">
        <v>50</v>
      </c>
      <c r="DC386" s="13" t="s">
        <v>50</v>
      </c>
      <c r="DD386" s="13" t="s">
        <v>50</v>
      </c>
      <c r="DE386" s="13" t="s">
        <v>50</v>
      </c>
      <c r="DF386" s="13" t="s">
        <v>50</v>
      </c>
      <c r="DG386" s="13" t="s">
        <v>50</v>
      </c>
      <c r="DH386" s="13" t="s">
        <v>50</v>
      </c>
      <c r="DI386" s="13" t="s">
        <v>50</v>
      </c>
      <c r="DJ386" s="13" t="s">
        <v>50</v>
      </c>
      <c r="DK386" s="13" t="s">
        <v>50</v>
      </c>
      <c r="DL386" s="13" t="s">
        <v>50</v>
      </c>
      <c r="DM386" s="13" t="s">
        <v>50</v>
      </c>
      <c r="DN386" s="13" t="s">
        <v>50</v>
      </c>
      <c r="DO386" s="13" t="s">
        <v>50</v>
      </c>
      <c r="DP386" s="13" t="s">
        <v>50</v>
      </c>
      <c r="DQ386" s="13" t="s">
        <v>50</v>
      </c>
      <c r="DR386" s="13" t="s">
        <v>50</v>
      </c>
      <c r="DS386" s="13" t="s">
        <v>50</v>
      </c>
      <c r="DT386" s="13" t="s">
        <v>50</v>
      </c>
      <c r="DU386" s="13" t="s">
        <v>50</v>
      </c>
      <c r="DV386" s="13" t="s">
        <v>50</v>
      </c>
      <c r="DW386" s="13" t="s">
        <v>50</v>
      </c>
      <c r="DX386" s="13" t="s">
        <v>50</v>
      </c>
      <c r="DY386" s="13" t="s">
        <v>50</v>
      </c>
      <c r="DZ386" s="13" t="s">
        <v>50</v>
      </c>
      <c r="EA386" s="13" t="s">
        <v>50</v>
      </c>
      <c r="EB386" s="13" t="s">
        <v>50</v>
      </c>
      <c r="EC386" s="13" t="s">
        <v>50</v>
      </c>
      <c r="ED386" s="13" t="s">
        <v>50</v>
      </c>
      <c r="EE386" s="13" t="s">
        <v>50</v>
      </c>
      <c r="EF386" s="13" t="s">
        <v>50</v>
      </c>
      <c r="EG386" s="13" t="s">
        <v>50</v>
      </c>
      <c r="EH386" s="13" t="s">
        <v>50</v>
      </c>
      <c r="EI386" s="13" t="s">
        <v>50</v>
      </c>
      <c r="EJ386" s="13" t="s">
        <v>50</v>
      </c>
      <c r="EK386" s="13" t="s">
        <v>50</v>
      </c>
      <c r="EL386" s="99"/>
      <c r="EM386" s="99"/>
    </row>
    <row r="387" spans="1:143" s="13" customFormat="1" ht="15" x14ac:dyDescent="0.25">
      <c r="A387" s="30" t="s">
        <v>2672</v>
      </c>
      <c r="B387" s="97" t="s">
        <v>2528</v>
      </c>
      <c r="C387" s="98"/>
      <c r="D387" s="98">
        <v>8</v>
      </c>
      <c r="E387" s="98"/>
      <c r="F387" s="98"/>
      <c r="G387" s="93" t="s">
        <v>387</v>
      </c>
      <c r="H387" s="14" t="s">
        <v>5</v>
      </c>
      <c r="I387" s="14" t="s">
        <v>577</v>
      </c>
      <c r="J387" s="13" t="s">
        <v>50</v>
      </c>
      <c r="K387" s="13" t="s">
        <v>50</v>
      </c>
      <c r="L387" s="13" t="s">
        <v>50</v>
      </c>
      <c r="M387" s="13" t="s">
        <v>50</v>
      </c>
      <c r="N387" s="13" t="s">
        <v>50</v>
      </c>
      <c r="O387" s="47" t="s">
        <v>50</v>
      </c>
      <c r="P387" s="13" t="s">
        <v>50</v>
      </c>
      <c r="Q387" s="13" t="s">
        <v>50</v>
      </c>
      <c r="R387" s="13" t="s">
        <v>50</v>
      </c>
      <c r="S387" s="13" t="s">
        <v>50</v>
      </c>
      <c r="T387" s="13" t="s">
        <v>50</v>
      </c>
      <c r="U387" s="13" t="s">
        <v>50</v>
      </c>
      <c r="V387" s="13" t="s">
        <v>50</v>
      </c>
      <c r="W387" s="36" t="s">
        <v>50</v>
      </c>
      <c r="X387" s="36" t="s">
        <v>50</v>
      </c>
      <c r="Y387" s="13" t="s">
        <v>50</v>
      </c>
      <c r="Z387" s="13" t="s">
        <v>50</v>
      </c>
      <c r="AA387" s="36" t="s">
        <v>50</v>
      </c>
      <c r="AB387" s="36" t="s">
        <v>50</v>
      </c>
      <c r="AC387" s="13" t="s">
        <v>50</v>
      </c>
      <c r="AD387" s="13" t="s">
        <v>50</v>
      </c>
      <c r="AE387" s="13" t="s">
        <v>50</v>
      </c>
      <c r="AF387" s="13" t="s">
        <v>50</v>
      </c>
      <c r="AG387" s="13" t="s">
        <v>50</v>
      </c>
      <c r="AH387" s="13" t="s">
        <v>50</v>
      </c>
      <c r="AI387" s="13" t="s">
        <v>50</v>
      </c>
      <c r="AJ387" s="13" t="s">
        <v>50</v>
      </c>
      <c r="AK387" s="13" t="s">
        <v>50</v>
      </c>
      <c r="AL387" s="13" t="s">
        <v>50</v>
      </c>
      <c r="AM387" s="13" t="s">
        <v>50</v>
      </c>
      <c r="AN387" s="13" t="s">
        <v>50</v>
      </c>
      <c r="AO387" s="13" t="s">
        <v>50</v>
      </c>
      <c r="AP387" s="13" t="s">
        <v>50</v>
      </c>
      <c r="AQ387" s="13" t="s">
        <v>50</v>
      </c>
      <c r="AR387" s="13" t="s">
        <v>50</v>
      </c>
      <c r="AS387" s="13" t="s">
        <v>50</v>
      </c>
      <c r="AT387" s="13" t="s">
        <v>50</v>
      </c>
      <c r="AU387" s="13" t="s">
        <v>50</v>
      </c>
      <c r="AV387" s="13" t="s">
        <v>50</v>
      </c>
      <c r="AW387" s="13" t="s">
        <v>50</v>
      </c>
      <c r="AX387" s="13" t="s">
        <v>50</v>
      </c>
      <c r="AY387" s="13" t="s">
        <v>50</v>
      </c>
      <c r="AZ387" s="13" t="s">
        <v>50</v>
      </c>
      <c r="BA387" s="13" t="s">
        <v>50</v>
      </c>
      <c r="BB387" s="13" t="s">
        <v>50</v>
      </c>
      <c r="BC387" s="13" t="s">
        <v>50</v>
      </c>
      <c r="BD387" s="13" t="s">
        <v>50</v>
      </c>
      <c r="BE387" s="13" t="s">
        <v>50</v>
      </c>
      <c r="BF387" s="13" t="s">
        <v>50</v>
      </c>
      <c r="BG387" s="13" t="s">
        <v>50</v>
      </c>
      <c r="BH387" s="13" t="s">
        <v>50</v>
      </c>
      <c r="BI387" s="13" t="s">
        <v>50</v>
      </c>
      <c r="BJ387" s="13" t="s">
        <v>50</v>
      </c>
      <c r="BK387" s="13" t="s">
        <v>50</v>
      </c>
      <c r="BL387" s="13" t="s">
        <v>50</v>
      </c>
      <c r="BM387" s="13" t="s">
        <v>50</v>
      </c>
      <c r="BN387" s="13" t="s">
        <v>50</v>
      </c>
      <c r="BO387" s="13" t="s">
        <v>50</v>
      </c>
      <c r="BP387" s="13" t="s">
        <v>50</v>
      </c>
      <c r="BQ387" s="13" t="s">
        <v>50</v>
      </c>
      <c r="BR387" s="13" t="s">
        <v>50</v>
      </c>
      <c r="BS387" s="13" t="s">
        <v>50</v>
      </c>
      <c r="BT387" s="13" t="s">
        <v>50</v>
      </c>
      <c r="BU387" s="13" t="s">
        <v>50</v>
      </c>
      <c r="BV387" s="13" t="s">
        <v>50</v>
      </c>
      <c r="BW387" s="13" t="s">
        <v>50</v>
      </c>
      <c r="BX387" s="13" t="s">
        <v>50</v>
      </c>
      <c r="BY387" s="13" t="s">
        <v>50</v>
      </c>
      <c r="BZ387" s="13" t="s">
        <v>50</v>
      </c>
      <c r="CA387" s="13" t="s">
        <v>50</v>
      </c>
      <c r="CB387" s="13" t="s">
        <v>50</v>
      </c>
      <c r="CC387" s="13" t="s">
        <v>50</v>
      </c>
      <c r="CD387" s="13" t="s">
        <v>50</v>
      </c>
      <c r="CE387" s="13" t="s">
        <v>50</v>
      </c>
      <c r="CF387" s="13" t="s">
        <v>50</v>
      </c>
      <c r="CG387" s="13" t="s">
        <v>50</v>
      </c>
      <c r="CH387" s="13" t="s">
        <v>50</v>
      </c>
      <c r="CI387" s="13" t="s">
        <v>50</v>
      </c>
      <c r="CJ387" s="13" t="s">
        <v>50</v>
      </c>
      <c r="CK387" s="13" t="s">
        <v>50</v>
      </c>
      <c r="CL387" s="13" t="s">
        <v>50</v>
      </c>
      <c r="CM387" s="13" t="s">
        <v>50</v>
      </c>
      <c r="CN387" s="13" t="s">
        <v>50</v>
      </c>
      <c r="CO387" s="13" t="s">
        <v>50</v>
      </c>
      <c r="CP387" s="13" t="s">
        <v>50</v>
      </c>
      <c r="CQ387" s="13" t="s">
        <v>50</v>
      </c>
      <c r="CR387" s="13" t="s">
        <v>50</v>
      </c>
      <c r="CS387" s="13" t="s">
        <v>50</v>
      </c>
      <c r="CT387" s="13" t="s">
        <v>50</v>
      </c>
      <c r="CU387" s="13" t="s">
        <v>50</v>
      </c>
      <c r="CV387" s="13" t="s">
        <v>50</v>
      </c>
      <c r="CW387" s="13" t="s">
        <v>50</v>
      </c>
      <c r="CX387" s="13" t="s">
        <v>50</v>
      </c>
      <c r="CY387" s="13" t="s">
        <v>50</v>
      </c>
      <c r="CZ387" s="13" t="s">
        <v>50</v>
      </c>
      <c r="DA387" s="13" t="s">
        <v>50</v>
      </c>
      <c r="DB387" s="13" t="s">
        <v>50</v>
      </c>
      <c r="DC387" s="13" t="s">
        <v>50</v>
      </c>
      <c r="DD387" s="13" t="s">
        <v>50</v>
      </c>
      <c r="DE387" s="13" t="s">
        <v>50</v>
      </c>
      <c r="DF387" s="13" t="s">
        <v>50</v>
      </c>
      <c r="DG387" s="13" t="s">
        <v>50</v>
      </c>
      <c r="DH387" s="13" t="s">
        <v>50</v>
      </c>
      <c r="DI387" s="13" t="s">
        <v>50</v>
      </c>
      <c r="DJ387" s="13" t="s">
        <v>50</v>
      </c>
      <c r="DK387" s="13" t="s">
        <v>50</v>
      </c>
      <c r="DL387" s="13" t="s">
        <v>50</v>
      </c>
      <c r="DM387" s="13" t="s">
        <v>50</v>
      </c>
      <c r="DN387" s="13" t="s">
        <v>50</v>
      </c>
      <c r="DO387" s="13" t="s">
        <v>50</v>
      </c>
      <c r="DP387" s="13" t="s">
        <v>50</v>
      </c>
      <c r="DQ387" s="13" t="s">
        <v>50</v>
      </c>
      <c r="DR387" s="13" t="s">
        <v>50</v>
      </c>
      <c r="DS387" s="13" t="s">
        <v>50</v>
      </c>
      <c r="DT387" s="13" t="s">
        <v>50</v>
      </c>
      <c r="DU387" s="13" t="s">
        <v>50</v>
      </c>
      <c r="DV387" s="13" t="s">
        <v>50</v>
      </c>
      <c r="DW387" s="13" t="s">
        <v>50</v>
      </c>
      <c r="DX387" s="13" t="s">
        <v>50</v>
      </c>
      <c r="DY387" s="13" t="s">
        <v>50</v>
      </c>
      <c r="DZ387" s="13" t="s">
        <v>50</v>
      </c>
      <c r="EA387" s="13" t="s">
        <v>50</v>
      </c>
      <c r="EB387" s="13" t="s">
        <v>50</v>
      </c>
      <c r="EC387" s="13" t="s">
        <v>50</v>
      </c>
      <c r="ED387" s="13" t="s">
        <v>50</v>
      </c>
      <c r="EE387" s="13" t="s">
        <v>50</v>
      </c>
      <c r="EF387" s="13" t="s">
        <v>50</v>
      </c>
      <c r="EG387" s="13" t="s">
        <v>50</v>
      </c>
      <c r="EH387" s="13" t="s">
        <v>50</v>
      </c>
      <c r="EI387" s="13" t="s">
        <v>50</v>
      </c>
      <c r="EJ387" s="13" t="s">
        <v>50</v>
      </c>
      <c r="EK387" s="13" t="s">
        <v>50</v>
      </c>
      <c r="EL387" s="99"/>
      <c r="EM387" s="99"/>
    </row>
    <row r="388" spans="1:143" s="13" customFormat="1" ht="15" x14ac:dyDescent="0.25">
      <c r="A388" s="30" t="s">
        <v>2673</v>
      </c>
      <c r="B388" s="97" t="s">
        <v>2529</v>
      </c>
      <c r="C388" s="98"/>
      <c r="D388" s="98">
        <v>8</v>
      </c>
      <c r="E388" s="98"/>
      <c r="F388" s="98"/>
      <c r="G388" s="93" t="s">
        <v>375</v>
      </c>
      <c r="H388" s="14" t="s">
        <v>5</v>
      </c>
      <c r="I388" s="14" t="s">
        <v>577</v>
      </c>
      <c r="J388" s="13" t="s">
        <v>50</v>
      </c>
      <c r="K388" s="13" t="s">
        <v>50</v>
      </c>
      <c r="L388" s="13" t="s">
        <v>50</v>
      </c>
      <c r="M388" s="13" t="s">
        <v>50</v>
      </c>
      <c r="N388" s="13" t="s">
        <v>50</v>
      </c>
      <c r="O388" s="47" t="s">
        <v>50</v>
      </c>
      <c r="P388" s="13" t="s">
        <v>50</v>
      </c>
      <c r="Q388" s="13" t="s">
        <v>50</v>
      </c>
      <c r="R388" s="13" t="s">
        <v>50</v>
      </c>
      <c r="S388" s="13" t="s">
        <v>50</v>
      </c>
      <c r="T388" s="13" t="s">
        <v>50</v>
      </c>
      <c r="U388" s="13" t="s">
        <v>50</v>
      </c>
      <c r="V388" s="13" t="s">
        <v>50</v>
      </c>
      <c r="W388" s="36" t="s">
        <v>50</v>
      </c>
      <c r="X388" s="36" t="s">
        <v>50</v>
      </c>
      <c r="Y388" s="13" t="s">
        <v>50</v>
      </c>
      <c r="Z388" s="13" t="s">
        <v>50</v>
      </c>
      <c r="AA388" s="36" t="s">
        <v>50</v>
      </c>
      <c r="AB388" s="36" t="s">
        <v>50</v>
      </c>
      <c r="AC388" s="13" t="s">
        <v>50</v>
      </c>
      <c r="AD388" s="13" t="s">
        <v>50</v>
      </c>
      <c r="AE388" s="13" t="s">
        <v>50</v>
      </c>
      <c r="AF388" s="13" t="s">
        <v>50</v>
      </c>
      <c r="AG388" s="13" t="s">
        <v>50</v>
      </c>
      <c r="AH388" s="13" t="s">
        <v>50</v>
      </c>
      <c r="AI388" s="13" t="s">
        <v>50</v>
      </c>
      <c r="AJ388" s="13" t="s">
        <v>50</v>
      </c>
      <c r="AK388" s="13" t="s">
        <v>50</v>
      </c>
      <c r="AL388" s="13" t="s">
        <v>50</v>
      </c>
      <c r="AM388" s="13" t="s">
        <v>50</v>
      </c>
      <c r="AN388" s="13" t="s">
        <v>50</v>
      </c>
      <c r="AO388" s="13" t="s">
        <v>50</v>
      </c>
      <c r="AP388" s="13" t="s">
        <v>50</v>
      </c>
      <c r="AQ388" s="13" t="s">
        <v>50</v>
      </c>
      <c r="AR388" s="13" t="s">
        <v>50</v>
      </c>
      <c r="AS388" s="13" t="s">
        <v>50</v>
      </c>
      <c r="AT388" s="13" t="s">
        <v>50</v>
      </c>
      <c r="AU388" s="13" t="s">
        <v>50</v>
      </c>
      <c r="AV388" s="13" t="s">
        <v>50</v>
      </c>
      <c r="AW388" s="13" t="s">
        <v>50</v>
      </c>
      <c r="AX388" s="13" t="s">
        <v>50</v>
      </c>
      <c r="AY388" s="13" t="s">
        <v>50</v>
      </c>
      <c r="AZ388" s="13" t="s">
        <v>50</v>
      </c>
      <c r="BA388" s="13" t="s">
        <v>50</v>
      </c>
      <c r="BB388" s="13" t="s">
        <v>50</v>
      </c>
      <c r="BC388" s="13" t="s">
        <v>50</v>
      </c>
      <c r="BD388" s="13" t="s">
        <v>50</v>
      </c>
      <c r="BE388" s="13" t="s">
        <v>50</v>
      </c>
      <c r="BF388" s="13" t="s">
        <v>50</v>
      </c>
      <c r="BG388" s="13" t="s">
        <v>50</v>
      </c>
      <c r="BH388" s="13" t="s">
        <v>50</v>
      </c>
      <c r="BI388" s="13" t="s">
        <v>50</v>
      </c>
      <c r="BJ388" s="13" t="s">
        <v>50</v>
      </c>
      <c r="BK388" s="13" t="s">
        <v>50</v>
      </c>
      <c r="BL388" s="13" t="s">
        <v>50</v>
      </c>
      <c r="BM388" s="13" t="s">
        <v>50</v>
      </c>
      <c r="BN388" s="13" t="s">
        <v>50</v>
      </c>
      <c r="BO388" s="13" t="s">
        <v>50</v>
      </c>
      <c r="BP388" s="13" t="s">
        <v>50</v>
      </c>
      <c r="BQ388" s="13" t="s">
        <v>50</v>
      </c>
      <c r="BR388" s="13" t="s">
        <v>50</v>
      </c>
      <c r="BS388" s="13" t="s">
        <v>50</v>
      </c>
      <c r="BT388" s="13" t="s">
        <v>50</v>
      </c>
      <c r="BU388" s="13" t="s">
        <v>50</v>
      </c>
      <c r="BV388" s="13" t="s">
        <v>50</v>
      </c>
      <c r="BW388" s="13" t="s">
        <v>50</v>
      </c>
      <c r="BX388" s="13" t="s">
        <v>50</v>
      </c>
      <c r="BY388" s="13" t="s">
        <v>50</v>
      </c>
      <c r="BZ388" s="13" t="s">
        <v>50</v>
      </c>
      <c r="CA388" s="13" t="s">
        <v>50</v>
      </c>
      <c r="CB388" s="13" t="s">
        <v>50</v>
      </c>
      <c r="CC388" s="13" t="s">
        <v>50</v>
      </c>
      <c r="CD388" s="13" t="s">
        <v>50</v>
      </c>
      <c r="CE388" s="13" t="s">
        <v>50</v>
      </c>
      <c r="CF388" s="13" t="s">
        <v>50</v>
      </c>
      <c r="CG388" s="13" t="s">
        <v>50</v>
      </c>
      <c r="CH388" s="13" t="s">
        <v>50</v>
      </c>
      <c r="CI388" s="13" t="s">
        <v>50</v>
      </c>
      <c r="CJ388" s="13" t="s">
        <v>50</v>
      </c>
      <c r="CK388" s="13" t="s">
        <v>50</v>
      </c>
      <c r="CL388" s="13" t="s">
        <v>50</v>
      </c>
      <c r="CM388" s="13" t="s">
        <v>50</v>
      </c>
      <c r="CN388" s="13" t="s">
        <v>50</v>
      </c>
      <c r="CO388" s="13" t="s">
        <v>50</v>
      </c>
      <c r="CP388" s="13" t="s">
        <v>50</v>
      </c>
      <c r="CQ388" s="13" t="s">
        <v>50</v>
      </c>
      <c r="CR388" s="13" t="s">
        <v>50</v>
      </c>
      <c r="CS388" s="13" t="s">
        <v>50</v>
      </c>
      <c r="CT388" s="13" t="s">
        <v>50</v>
      </c>
      <c r="CU388" s="13" t="s">
        <v>50</v>
      </c>
      <c r="CV388" s="13" t="s">
        <v>50</v>
      </c>
      <c r="CW388" s="13" t="s">
        <v>50</v>
      </c>
      <c r="CX388" s="13" t="s">
        <v>50</v>
      </c>
      <c r="CY388" s="13" t="s">
        <v>50</v>
      </c>
      <c r="CZ388" s="13" t="s">
        <v>50</v>
      </c>
      <c r="DA388" s="13" t="s">
        <v>50</v>
      </c>
      <c r="DB388" s="13" t="s">
        <v>50</v>
      </c>
      <c r="DC388" s="13" t="s">
        <v>50</v>
      </c>
      <c r="DD388" s="13" t="s">
        <v>50</v>
      </c>
      <c r="DE388" s="13" t="s">
        <v>50</v>
      </c>
      <c r="DF388" s="13" t="s">
        <v>50</v>
      </c>
      <c r="DG388" s="13" t="s">
        <v>50</v>
      </c>
      <c r="DH388" s="13" t="s">
        <v>50</v>
      </c>
      <c r="DI388" s="13" t="s">
        <v>50</v>
      </c>
      <c r="DJ388" s="13" t="s">
        <v>50</v>
      </c>
      <c r="DK388" s="13" t="s">
        <v>50</v>
      </c>
      <c r="DL388" s="13" t="s">
        <v>50</v>
      </c>
      <c r="DM388" s="13" t="s">
        <v>50</v>
      </c>
      <c r="DN388" s="13" t="s">
        <v>50</v>
      </c>
      <c r="DO388" s="13" t="s">
        <v>50</v>
      </c>
      <c r="DP388" s="13" t="s">
        <v>50</v>
      </c>
      <c r="DQ388" s="13" t="s">
        <v>50</v>
      </c>
      <c r="DR388" s="13" t="s">
        <v>50</v>
      </c>
      <c r="DS388" s="13" t="s">
        <v>50</v>
      </c>
      <c r="DT388" s="13" t="s">
        <v>50</v>
      </c>
      <c r="DU388" s="13" t="s">
        <v>50</v>
      </c>
      <c r="DV388" s="13" t="s">
        <v>50</v>
      </c>
      <c r="DW388" s="13" t="s">
        <v>50</v>
      </c>
      <c r="DX388" s="13" t="s">
        <v>50</v>
      </c>
      <c r="DY388" s="13" t="s">
        <v>50</v>
      </c>
      <c r="DZ388" s="13" t="s">
        <v>50</v>
      </c>
      <c r="EA388" s="13" t="s">
        <v>50</v>
      </c>
      <c r="EB388" s="13" t="s">
        <v>50</v>
      </c>
      <c r="EC388" s="13" t="s">
        <v>50</v>
      </c>
      <c r="ED388" s="13" t="s">
        <v>50</v>
      </c>
      <c r="EE388" s="13" t="s">
        <v>50</v>
      </c>
      <c r="EF388" s="13" t="s">
        <v>50</v>
      </c>
      <c r="EG388" s="13" t="s">
        <v>50</v>
      </c>
      <c r="EH388" s="13" t="s">
        <v>50</v>
      </c>
      <c r="EI388" s="13" t="s">
        <v>50</v>
      </c>
      <c r="EJ388" s="13" t="s">
        <v>50</v>
      </c>
      <c r="EK388" s="13" t="s">
        <v>50</v>
      </c>
      <c r="EL388" s="99"/>
      <c r="EM388" s="99"/>
    </row>
    <row r="389" spans="1:143" s="13" customFormat="1" ht="15" x14ac:dyDescent="0.25">
      <c r="A389" s="30" t="s">
        <v>2674</v>
      </c>
      <c r="B389" s="97" t="s">
        <v>2530</v>
      </c>
      <c r="C389" s="98"/>
      <c r="D389" s="98">
        <v>8</v>
      </c>
      <c r="E389" s="98"/>
      <c r="F389" s="98"/>
      <c r="G389" s="93" t="s">
        <v>4301</v>
      </c>
      <c r="H389" s="14" t="s">
        <v>5</v>
      </c>
      <c r="I389" s="14" t="s">
        <v>577</v>
      </c>
      <c r="J389" s="13" t="s">
        <v>50</v>
      </c>
      <c r="K389" s="13" t="s">
        <v>50</v>
      </c>
      <c r="L389" s="13" t="s">
        <v>50</v>
      </c>
      <c r="M389" s="13" t="s">
        <v>50</v>
      </c>
      <c r="N389" s="13" t="s">
        <v>50</v>
      </c>
      <c r="O389" s="47" t="s">
        <v>50</v>
      </c>
      <c r="P389" s="13" t="s">
        <v>50</v>
      </c>
      <c r="Q389" s="13" t="s">
        <v>50</v>
      </c>
      <c r="R389" s="13" t="s">
        <v>50</v>
      </c>
      <c r="S389" s="13" t="s">
        <v>50</v>
      </c>
      <c r="T389" s="13" t="s">
        <v>50</v>
      </c>
      <c r="U389" s="13" t="s">
        <v>50</v>
      </c>
      <c r="V389" s="13" t="s">
        <v>50</v>
      </c>
      <c r="W389" s="36" t="s">
        <v>50</v>
      </c>
      <c r="X389" s="36" t="s">
        <v>50</v>
      </c>
      <c r="Y389" s="13" t="s">
        <v>50</v>
      </c>
      <c r="Z389" s="13" t="s">
        <v>50</v>
      </c>
      <c r="AA389" s="36" t="s">
        <v>50</v>
      </c>
      <c r="AB389" s="36" t="s">
        <v>50</v>
      </c>
      <c r="AC389" s="13" t="s">
        <v>50</v>
      </c>
      <c r="AD389" s="13" t="s">
        <v>50</v>
      </c>
      <c r="AE389" s="13" t="s">
        <v>50</v>
      </c>
      <c r="AF389" s="13" t="s">
        <v>50</v>
      </c>
      <c r="AG389" s="13" t="s">
        <v>50</v>
      </c>
      <c r="AH389" s="13" t="s">
        <v>50</v>
      </c>
      <c r="AI389" s="13" t="s">
        <v>50</v>
      </c>
      <c r="AJ389" s="13" t="s">
        <v>50</v>
      </c>
      <c r="AK389" s="13" t="s">
        <v>50</v>
      </c>
      <c r="AL389" s="13" t="s">
        <v>50</v>
      </c>
      <c r="AM389" s="13" t="s">
        <v>50</v>
      </c>
      <c r="AN389" s="13" t="s">
        <v>50</v>
      </c>
      <c r="AO389" s="13" t="s">
        <v>50</v>
      </c>
      <c r="AP389" s="13" t="s">
        <v>50</v>
      </c>
      <c r="AQ389" s="13" t="s">
        <v>50</v>
      </c>
      <c r="AR389" s="13" t="s">
        <v>50</v>
      </c>
      <c r="AS389" s="13" t="s">
        <v>50</v>
      </c>
      <c r="AT389" s="13" t="s">
        <v>50</v>
      </c>
      <c r="AU389" s="13" t="s">
        <v>50</v>
      </c>
      <c r="AV389" s="13" t="s">
        <v>50</v>
      </c>
      <c r="AW389" s="13" t="s">
        <v>50</v>
      </c>
      <c r="AX389" s="13" t="s">
        <v>50</v>
      </c>
      <c r="AY389" s="13" t="s">
        <v>50</v>
      </c>
      <c r="AZ389" s="13" t="s">
        <v>50</v>
      </c>
      <c r="BA389" s="13" t="s">
        <v>50</v>
      </c>
      <c r="BB389" s="13" t="s">
        <v>50</v>
      </c>
      <c r="BC389" s="13" t="s">
        <v>50</v>
      </c>
      <c r="BD389" s="13" t="s">
        <v>50</v>
      </c>
      <c r="BE389" s="13" t="s">
        <v>50</v>
      </c>
      <c r="BF389" s="13" t="s">
        <v>50</v>
      </c>
      <c r="BG389" s="13" t="s">
        <v>50</v>
      </c>
      <c r="BH389" s="13" t="s">
        <v>50</v>
      </c>
      <c r="BI389" s="13" t="s">
        <v>50</v>
      </c>
      <c r="BJ389" s="13" t="s">
        <v>50</v>
      </c>
      <c r="BK389" s="13" t="s">
        <v>50</v>
      </c>
      <c r="BL389" s="13" t="s">
        <v>50</v>
      </c>
      <c r="BM389" s="13" t="s">
        <v>50</v>
      </c>
      <c r="BN389" s="13" t="s">
        <v>50</v>
      </c>
      <c r="BO389" s="13" t="s">
        <v>50</v>
      </c>
      <c r="BP389" s="13" t="s">
        <v>50</v>
      </c>
      <c r="BQ389" s="13" t="s">
        <v>50</v>
      </c>
      <c r="BR389" s="13" t="s">
        <v>50</v>
      </c>
      <c r="BS389" s="13" t="s">
        <v>50</v>
      </c>
      <c r="BT389" s="13" t="s">
        <v>50</v>
      </c>
      <c r="BU389" s="13" t="s">
        <v>50</v>
      </c>
      <c r="BV389" s="13" t="s">
        <v>50</v>
      </c>
      <c r="BW389" s="13" t="s">
        <v>50</v>
      </c>
      <c r="BX389" s="13" t="s">
        <v>50</v>
      </c>
      <c r="BY389" s="13" t="s">
        <v>50</v>
      </c>
      <c r="BZ389" s="13" t="s">
        <v>50</v>
      </c>
      <c r="CA389" s="13" t="s">
        <v>50</v>
      </c>
      <c r="CB389" s="13" t="s">
        <v>50</v>
      </c>
      <c r="CC389" s="13" t="s">
        <v>50</v>
      </c>
      <c r="CD389" s="13" t="s">
        <v>50</v>
      </c>
      <c r="CE389" s="13" t="s">
        <v>50</v>
      </c>
      <c r="CF389" s="13" t="s">
        <v>50</v>
      </c>
      <c r="CG389" s="13" t="s">
        <v>50</v>
      </c>
      <c r="CH389" s="13" t="s">
        <v>50</v>
      </c>
      <c r="CI389" s="13" t="s">
        <v>50</v>
      </c>
      <c r="CJ389" s="13" t="s">
        <v>50</v>
      </c>
      <c r="CK389" s="13" t="s">
        <v>50</v>
      </c>
      <c r="CL389" s="13" t="s">
        <v>50</v>
      </c>
      <c r="CM389" s="13" t="s">
        <v>50</v>
      </c>
      <c r="CN389" s="13" t="s">
        <v>50</v>
      </c>
      <c r="CO389" s="13" t="s">
        <v>50</v>
      </c>
      <c r="CP389" s="13" t="s">
        <v>50</v>
      </c>
      <c r="CQ389" s="13" t="s">
        <v>50</v>
      </c>
      <c r="CR389" s="13" t="s">
        <v>50</v>
      </c>
      <c r="CS389" s="13" t="s">
        <v>50</v>
      </c>
      <c r="CT389" s="13" t="s">
        <v>50</v>
      </c>
      <c r="CU389" s="13" t="s">
        <v>50</v>
      </c>
      <c r="CV389" s="13" t="s">
        <v>50</v>
      </c>
      <c r="CW389" s="13" t="s">
        <v>50</v>
      </c>
      <c r="CX389" s="13" t="s">
        <v>50</v>
      </c>
      <c r="CY389" s="13" t="s">
        <v>50</v>
      </c>
      <c r="CZ389" s="13" t="s">
        <v>50</v>
      </c>
      <c r="DA389" s="13" t="s">
        <v>50</v>
      </c>
      <c r="DB389" s="13" t="s">
        <v>50</v>
      </c>
      <c r="DC389" s="13" t="s">
        <v>50</v>
      </c>
      <c r="DD389" s="13" t="s">
        <v>50</v>
      </c>
      <c r="DE389" s="13" t="s">
        <v>50</v>
      </c>
      <c r="DF389" s="13" t="s">
        <v>50</v>
      </c>
      <c r="DG389" s="13" t="s">
        <v>50</v>
      </c>
      <c r="DH389" s="13" t="s">
        <v>50</v>
      </c>
      <c r="DI389" s="13" t="s">
        <v>50</v>
      </c>
      <c r="DJ389" s="13" t="s">
        <v>50</v>
      </c>
      <c r="DK389" s="13" t="s">
        <v>50</v>
      </c>
      <c r="DL389" s="13" t="s">
        <v>50</v>
      </c>
      <c r="DM389" s="13" t="s">
        <v>50</v>
      </c>
      <c r="DN389" s="13" t="s">
        <v>50</v>
      </c>
      <c r="DO389" s="13" t="s">
        <v>50</v>
      </c>
      <c r="DP389" s="13" t="s">
        <v>50</v>
      </c>
      <c r="DQ389" s="13" t="s">
        <v>50</v>
      </c>
      <c r="DR389" s="13" t="s">
        <v>50</v>
      </c>
      <c r="DS389" s="13" t="s">
        <v>50</v>
      </c>
      <c r="DT389" s="13" t="s">
        <v>50</v>
      </c>
      <c r="DU389" s="13" t="s">
        <v>50</v>
      </c>
      <c r="DV389" s="13" t="s">
        <v>50</v>
      </c>
      <c r="DW389" s="13" t="s">
        <v>50</v>
      </c>
      <c r="DX389" s="13" t="s">
        <v>50</v>
      </c>
      <c r="DY389" s="13" t="s">
        <v>50</v>
      </c>
      <c r="DZ389" s="13" t="s">
        <v>50</v>
      </c>
      <c r="EA389" s="13" t="s">
        <v>50</v>
      </c>
      <c r="EB389" s="13" t="s">
        <v>50</v>
      </c>
      <c r="EC389" s="13" t="s">
        <v>50</v>
      </c>
      <c r="ED389" s="13" t="s">
        <v>50</v>
      </c>
      <c r="EE389" s="13" t="s">
        <v>50</v>
      </c>
      <c r="EF389" s="13" t="s">
        <v>50</v>
      </c>
      <c r="EG389" s="13" t="s">
        <v>50</v>
      </c>
      <c r="EH389" s="13" t="s">
        <v>50</v>
      </c>
      <c r="EI389" s="13" t="s">
        <v>50</v>
      </c>
      <c r="EJ389" s="13" t="s">
        <v>50</v>
      </c>
      <c r="EK389" s="13" t="s">
        <v>50</v>
      </c>
      <c r="EL389" s="99"/>
      <c r="EM389" s="99"/>
    </row>
    <row r="390" spans="1:143" s="13" customFormat="1" ht="15" x14ac:dyDescent="0.25">
      <c r="A390" s="30" t="s">
        <v>2675</v>
      </c>
      <c r="B390" s="97" t="s">
        <v>2531</v>
      </c>
      <c r="C390" s="98"/>
      <c r="D390" s="98">
        <v>8</v>
      </c>
      <c r="E390" s="98"/>
      <c r="F390" s="98"/>
      <c r="G390" s="93" t="s">
        <v>380</v>
      </c>
      <c r="H390" s="14" t="s">
        <v>5</v>
      </c>
      <c r="I390" s="14" t="s">
        <v>577</v>
      </c>
      <c r="J390" s="13" t="s">
        <v>50</v>
      </c>
      <c r="K390" s="13" t="s">
        <v>50</v>
      </c>
      <c r="L390" s="13" t="s">
        <v>50</v>
      </c>
      <c r="M390" s="13" t="s">
        <v>50</v>
      </c>
      <c r="N390" s="13" t="s">
        <v>50</v>
      </c>
      <c r="O390" s="47" t="s">
        <v>50</v>
      </c>
      <c r="P390" s="13" t="s">
        <v>50</v>
      </c>
      <c r="Q390" s="13" t="s">
        <v>50</v>
      </c>
      <c r="R390" s="13" t="s">
        <v>50</v>
      </c>
      <c r="S390" s="13" t="s">
        <v>50</v>
      </c>
      <c r="T390" s="13" t="s">
        <v>50</v>
      </c>
      <c r="U390" s="13" t="s">
        <v>50</v>
      </c>
      <c r="V390" s="13" t="s">
        <v>50</v>
      </c>
      <c r="W390" s="36" t="s">
        <v>50</v>
      </c>
      <c r="X390" s="36" t="s">
        <v>50</v>
      </c>
      <c r="Y390" s="13" t="s">
        <v>50</v>
      </c>
      <c r="Z390" s="13" t="s">
        <v>50</v>
      </c>
      <c r="AA390" s="36" t="s">
        <v>50</v>
      </c>
      <c r="AB390" s="36" t="s">
        <v>50</v>
      </c>
      <c r="AC390" s="13" t="s">
        <v>50</v>
      </c>
      <c r="AD390" s="13" t="s">
        <v>50</v>
      </c>
      <c r="AE390" s="13" t="s">
        <v>50</v>
      </c>
      <c r="AF390" s="13" t="s">
        <v>50</v>
      </c>
      <c r="AG390" s="13" t="s">
        <v>50</v>
      </c>
      <c r="AH390" s="13" t="s">
        <v>50</v>
      </c>
      <c r="AI390" s="13" t="s">
        <v>50</v>
      </c>
      <c r="AJ390" s="13" t="s">
        <v>50</v>
      </c>
      <c r="AK390" s="13" t="s">
        <v>50</v>
      </c>
      <c r="AL390" s="13" t="s">
        <v>50</v>
      </c>
      <c r="AM390" s="13" t="s">
        <v>50</v>
      </c>
      <c r="AN390" s="13" t="s">
        <v>50</v>
      </c>
      <c r="AO390" s="13" t="s">
        <v>50</v>
      </c>
      <c r="AP390" s="13" t="s">
        <v>50</v>
      </c>
      <c r="AQ390" s="13" t="s">
        <v>50</v>
      </c>
      <c r="AR390" s="13" t="s">
        <v>50</v>
      </c>
      <c r="AS390" s="13" t="s">
        <v>50</v>
      </c>
      <c r="AT390" s="13" t="s">
        <v>50</v>
      </c>
      <c r="AU390" s="13" t="s">
        <v>50</v>
      </c>
      <c r="AV390" s="13" t="s">
        <v>50</v>
      </c>
      <c r="AW390" s="13" t="s">
        <v>50</v>
      </c>
      <c r="AX390" s="13" t="s">
        <v>50</v>
      </c>
      <c r="AY390" s="13" t="s">
        <v>50</v>
      </c>
      <c r="AZ390" s="13" t="s">
        <v>50</v>
      </c>
      <c r="BA390" s="13" t="s">
        <v>50</v>
      </c>
      <c r="BB390" s="13" t="s">
        <v>50</v>
      </c>
      <c r="BC390" s="13" t="s">
        <v>50</v>
      </c>
      <c r="BD390" s="13" t="s">
        <v>50</v>
      </c>
      <c r="BE390" s="13" t="s">
        <v>50</v>
      </c>
      <c r="BF390" s="13" t="s">
        <v>50</v>
      </c>
      <c r="BG390" s="13" t="s">
        <v>50</v>
      </c>
      <c r="BH390" s="13" t="s">
        <v>50</v>
      </c>
      <c r="BI390" s="13" t="s">
        <v>50</v>
      </c>
      <c r="BJ390" s="13" t="s">
        <v>50</v>
      </c>
      <c r="BK390" s="13" t="s">
        <v>50</v>
      </c>
      <c r="BL390" s="13" t="s">
        <v>50</v>
      </c>
      <c r="BM390" s="13" t="s">
        <v>50</v>
      </c>
      <c r="BN390" s="13" t="s">
        <v>50</v>
      </c>
      <c r="BO390" s="13" t="s">
        <v>50</v>
      </c>
      <c r="BP390" s="13" t="s">
        <v>50</v>
      </c>
      <c r="BQ390" s="13" t="s">
        <v>50</v>
      </c>
      <c r="BR390" s="13" t="s">
        <v>50</v>
      </c>
      <c r="BS390" s="13" t="s">
        <v>50</v>
      </c>
      <c r="BT390" s="13" t="s">
        <v>50</v>
      </c>
      <c r="BU390" s="13" t="s">
        <v>50</v>
      </c>
      <c r="BV390" s="13" t="s">
        <v>50</v>
      </c>
      <c r="BW390" s="13" t="s">
        <v>50</v>
      </c>
      <c r="BX390" s="13" t="s">
        <v>50</v>
      </c>
      <c r="BY390" s="13" t="s">
        <v>50</v>
      </c>
      <c r="BZ390" s="13" t="s">
        <v>50</v>
      </c>
      <c r="CA390" s="13" t="s">
        <v>50</v>
      </c>
      <c r="CB390" s="13" t="s">
        <v>50</v>
      </c>
      <c r="CC390" s="13" t="s">
        <v>50</v>
      </c>
      <c r="CD390" s="13" t="s">
        <v>50</v>
      </c>
      <c r="CE390" s="13" t="s">
        <v>50</v>
      </c>
      <c r="CF390" s="13" t="s">
        <v>50</v>
      </c>
      <c r="CG390" s="13" t="s">
        <v>50</v>
      </c>
      <c r="CH390" s="13" t="s">
        <v>50</v>
      </c>
      <c r="CI390" s="13" t="s">
        <v>50</v>
      </c>
      <c r="CJ390" s="13" t="s">
        <v>50</v>
      </c>
      <c r="CK390" s="13" t="s">
        <v>50</v>
      </c>
      <c r="CL390" s="13" t="s">
        <v>50</v>
      </c>
      <c r="CM390" s="13" t="s">
        <v>50</v>
      </c>
      <c r="CN390" s="13" t="s">
        <v>50</v>
      </c>
      <c r="CO390" s="13" t="s">
        <v>50</v>
      </c>
      <c r="CP390" s="13" t="s">
        <v>50</v>
      </c>
      <c r="CQ390" s="13" t="s">
        <v>50</v>
      </c>
      <c r="CR390" s="13" t="s">
        <v>50</v>
      </c>
      <c r="CS390" s="13" t="s">
        <v>50</v>
      </c>
      <c r="CT390" s="13" t="s">
        <v>50</v>
      </c>
      <c r="CU390" s="13" t="s">
        <v>50</v>
      </c>
      <c r="CV390" s="13" t="s">
        <v>50</v>
      </c>
      <c r="CW390" s="13" t="s">
        <v>50</v>
      </c>
      <c r="CX390" s="13" t="s">
        <v>50</v>
      </c>
      <c r="CY390" s="13" t="s">
        <v>50</v>
      </c>
      <c r="CZ390" s="13" t="s">
        <v>50</v>
      </c>
      <c r="DA390" s="13" t="s">
        <v>50</v>
      </c>
      <c r="DB390" s="13" t="s">
        <v>50</v>
      </c>
      <c r="DC390" s="13" t="s">
        <v>50</v>
      </c>
      <c r="DD390" s="13" t="s">
        <v>50</v>
      </c>
      <c r="DE390" s="13" t="s">
        <v>50</v>
      </c>
      <c r="DF390" s="13" t="s">
        <v>50</v>
      </c>
      <c r="DG390" s="13" t="s">
        <v>50</v>
      </c>
      <c r="DH390" s="13" t="s">
        <v>50</v>
      </c>
      <c r="DI390" s="13" t="s">
        <v>50</v>
      </c>
      <c r="DJ390" s="13" t="s">
        <v>50</v>
      </c>
      <c r="DK390" s="13" t="s">
        <v>50</v>
      </c>
      <c r="DL390" s="13" t="s">
        <v>50</v>
      </c>
      <c r="DM390" s="13" t="s">
        <v>50</v>
      </c>
      <c r="DN390" s="13" t="s">
        <v>50</v>
      </c>
      <c r="DO390" s="13" t="s">
        <v>50</v>
      </c>
      <c r="DP390" s="13" t="s">
        <v>50</v>
      </c>
      <c r="DQ390" s="13" t="s">
        <v>50</v>
      </c>
      <c r="DR390" s="13" t="s">
        <v>50</v>
      </c>
      <c r="DS390" s="13" t="s">
        <v>50</v>
      </c>
      <c r="DT390" s="13" t="s">
        <v>50</v>
      </c>
      <c r="DU390" s="13" t="s">
        <v>50</v>
      </c>
      <c r="DV390" s="13" t="s">
        <v>50</v>
      </c>
      <c r="DW390" s="13" t="s">
        <v>50</v>
      </c>
      <c r="DX390" s="13" t="s">
        <v>50</v>
      </c>
      <c r="DY390" s="13" t="s">
        <v>50</v>
      </c>
      <c r="DZ390" s="13" t="s">
        <v>50</v>
      </c>
      <c r="EA390" s="13" t="s">
        <v>50</v>
      </c>
      <c r="EB390" s="13" t="s">
        <v>50</v>
      </c>
      <c r="EC390" s="13" t="s">
        <v>50</v>
      </c>
      <c r="ED390" s="13" t="s">
        <v>50</v>
      </c>
      <c r="EE390" s="13" t="s">
        <v>50</v>
      </c>
      <c r="EF390" s="13" t="s">
        <v>50</v>
      </c>
      <c r="EG390" s="13" t="s">
        <v>50</v>
      </c>
      <c r="EH390" s="13" t="s">
        <v>50</v>
      </c>
      <c r="EI390" s="13" t="s">
        <v>50</v>
      </c>
      <c r="EJ390" s="13" t="s">
        <v>50</v>
      </c>
      <c r="EK390" s="13" t="s">
        <v>50</v>
      </c>
      <c r="EL390" s="99"/>
      <c r="EM390" s="99"/>
    </row>
    <row r="391" spans="1:143" s="13" customFormat="1" ht="15" x14ac:dyDescent="0.25">
      <c r="A391" s="30" t="s">
        <v>2676</v>
      </c>
      <c r="B391" s="97" t="s">
        <v>1142</v>
      </c>
      <c r="C391" s="98"/>
      <c r="D391" s="98">
        <v>8</v>
      </c>
      <c r="E391" s="98"/>
      <c r="F391" s="98"/>
      <c r="G391" s="93" t="s">
        <v>381</v>
      </c>
      <c r="H391" s="14" t="s">
        <v>5</v>
      </c>
      <c r="I391" s="14" t="s">
        <v>577</v>
      </c>
      <c r="J391" s="13" t="s">
        <v>50</v>
      </c>
      <c r="K391" s="13" t="s">
        <v>50</v>
      </c>
      <c r="L391" s="13" t="s">
        <v>50</v>
      </c>
      <c r="M391" s="13" t="s">
        <v>50</v>
      </c>
      <c r="N391" s="13" t="s">
        <v>50</v>
      </c>
      <c r="O391" s="47" t="s">
        <v>50</v>
      </c>
      <c r="P391" s="13" t="s">
        <v>50</v>
      </c>
      <c r="Q391" s="13" t="s">
        <v>50</v>
      </c>
      <c r="R391" s="13" t="s">
        <v>50</v>
      </c>
      <c r="S391" s="13" t="s">
        <v>50</v>
      </c>
      <c r="T391" s="13" t="s">
        <v>50</v>
      </c>
      <c r="U391" s="13" t="s">
        <v>50</v>
      </c>
      <c r="V391" s="13" t="s">
        <v>50</v>
      </c>
      <c r="W391" s="36" t="s">
        <v>50</v>
      </c>
      <c r="X391" s="36" t="s">
        <v>50</v>
      </c>
      <c r="Y391" s="13" t="s">
        <v>50</v>
      </c>
      <c r="Z391" s="13" t="s">
        <v>50</v>
      </c>
      <c r="AA391" s="36" t="s">
        <v>50</v>
      </c>
      <c r="AB391" s="36" t="s">
        <v>50</v>
      </c>
      <c r="AC391" s="13" t="s">
        <v>50</v>
      </c>
      <c r="AD391" s="13" t="s">
        <v>50</v>
      </c>
      <c r="AE391" s="13" t="s">
        <v>50</v>
      </c>
      <c r="AF391" s="13" t="s">
        <v>50</v>
      </c>
      <c r="AG391" s="13" t="s">
        <v>50</v>
      </c>
      <c r="AH391" s="13" t="s">
        <v>50</v>
      </c>
      <c r="AI391" s="13" t="s">
        <v>50</v>
      </c>
      <c r="AJ391" s="13" t="s">
        <v>50</v>
      </c>
      <c r="AK391" s="13" t="s">
        <v>50</v>
      </c>
      <c r="AL391" s="13" t="s">
        <v>50</v>
      </c>
      <c r="AM391" s="13" t="s">
        <v>50</v>
      </c>
      <c r="AN391" s="13" t="s">
        <v>50</v>
      </c>
      <c r="AO391" s="13" t="s">
        <v>50</v>
      </c>
      <c r="AP391" s="13" t="s">
        <v>50</v>
      </c>
      <c r="AQ391" s="13" t="s">
        <v>50</v>
      </c>
      <c r="AR391" s="13" t="s">
        <v>50</v>
      </c>
      <c r="AS391" s="13" t="s">
        <v>50</v>
      </c>
      <c r="AT391" s="13" t="s">
        <v>50</v>
      </c>
      <c r="AU391" s="13" t="s">
        <v>50</v>
      </c>
      <c r="AV391" s="13" t="s">
        <v>50</v>
      </c>
      <c r="AW391" s="13" t="s">
        <v>50</v>
      </c>
      <c r="AX391" s="13" t="s">
        <v>50</v>
      </c>
      <c r="AY391" s="13" t="s">
        <v>50</v>
      </c>
      <c r="AZ391" s="13" t="s">
        <v>50</v>
      </c>
      <c r="BA391" s="13" t="s">
        <v>50</v>
      </c>
      <c r="BB391" s="13" t="s">
        <v>50</v>
      </c>
      <c r="BC391" s="13" t="s">
        <v>50</v>
      </c>
      <c r="BD391" s="13" t="s">
        <v>50</v>
      </c>
      <c r="BE391" s="13" t="s">
        <v>50</v>
      </c>
      <c r="BF391" s="13" t="s">
        <v>50</v>
      </c>
      <c r="BG391" s="13" t="s">
        <v>50</v>
      </c>
      <c r="BH391" s="13" t="s">
        <v>50</v>
      </c>
      <c r="BI391" s="13" t="s">
        <v>50</v>
      </c>
      <c r="BJ391" s="13" t="s">
        <v>50</v>
      </c>
      <c r="BK391" s="13" t="s">
        <v>50</v>
      </c>
      <c r="BL391" s="13" t="s">
        <v>50</v>
      </c>
      <c r="BM391" s="13" t="s">
        <v>50</v>
      </c>
      <c r="BN391" s="13" t="s">
        <v>50</v>
      </c>
      <c r="BO391" s="13" t="s">
        <v>50</v>
      </c>
      <c r="BP391" s="13" t="s">
        <v>50</v>
      </c>
      <c r="BQ391" s="13" t="s">
        <v>50</v>
      </c>
      <c r="BR391" s="13" t="s">
        <v>50</v>
      </c>
      <c r="BS391" s="13" t="s">
        <v>50</v>
      </c>
      <c r="BT391" s="13" t="s">
        <v>50</v>
      </c>
      <c r="BU391" s="13" t="s">
        <v>50</v>
      </c>
      <c r="BV391" s="13" t="s">
        <v>50</v>
      </c>
      <c r="BW391" s="13" t="s">
        <v>50</v>
      </c>
      <c r="BX391" s="13" t="s">
        <v>50</v>
      </c>
      <c r="BY391" s="13" t="s">
        <v>50</v>
      </c>
      <c r="BZ391" s="13" t="s">
        <v>50</v>
      </c>
      <c r="CA391" s="13" t="s">
        <v>50</v>
      </c>
      <c r="CB391" s="13" t="s">
        <v>50</v>
      </c>
      <c r="CC391" s="13" t="s">
        <v>50</v>
      </c>
      <c r="CD391" s="13" t="s">
        <v>50</v>
      </c>
      <c r="CE391" s="13" t="s">
        <v>50</v>
      </c>
      <c r="CF391" s="13" t="s">
        <v>50</v>
      </c>
      <c r="CG391" s="13" t="s">
        <v>50</v>
      </c>
      <c r="CH391" s="13" t="s">
        <v>50</v>
      </c>
      <c r="CI391" s="13" t="s">
        <v>50</v>
      </c>
      <c r="CJ391" s="13" t="s">
        <v>50</v>
      </c>
      <c r="CK391" s="13" t="s">
        <v>50</v>
      </c>
      <c r="CL391" s="13" t="s">
        <v>50</v>
      </c>
      <c r="CM391" s="13" t="s">
        <v>50</v>
      </c>
      <c r="CN391" s="13" t="s">
        <v>50</v>
      </c>
      <c r="CO391" s="13" t="s">
        <v>50</v>
      </c>
      <c r="CP391" s="13" t="s">
        <v>50</v>
      </c>
      <c r="CQ391" s="13" t="s">
        <v>50</v>
      </c>
      <c r="CR391" s="13" t="s">
        <v>50</v>
      </c>
      <c r="CS391" s="13" t="s">
        <v>50</v>
      </c>
      <c r="CT391" s="13" t="s">
        <v>50</v>
      </c>
      <c r="CU391" s="13" t="s">
        <v>50</v>
      </c>
      <c r="CV391" s="13" t="s">
        <v>50</v>
      </c>
      <c r="CW391" s="13" t="s">
        <v>50</v>
      </c>
      <c r="CX391" s="13" t="s">
        <v>50</v>
      </c>
      <c r="CY391" s="13" t="s">
        <v>50</v>
      </c>
      <c r="CZ391" s="13" t="s">
        <v>50</v>
      </c>
      <c r="DA391" s="13" t="s">
        <v>50</v>
      </c>
      <c r="DB391" s="13" t="s">
        <v>50</v>
      </c>
      <c r="DC391" s="13" t="s">
        <v>50</v>
      </c>
      <c r="DD391" s="13" t="s">
        <v>50</v>
      </c>
      <c r="DE391" s="13" t="s">
        <v>50</v>
      </c>
      <c r="DF391" s="13" t="s">
        <v>50</v>
      </c>
      <c r="DG391" s="13" t="s">
        <v>50</v>
      </c>
      <c r="DH391" s="13" t="s">
        <v>50</v>
      </c>
      <c r="DI391" s="13" t="s">
        <v>50</v>
      </c>
      <c r="DJ391" s="13" t="s">
        <v>50</v>
      </c>
      <c r="DK391" s="13" t="s">
        <v>50</v>
      </c>
      <c r="DL391" s="13" t="s">
        <v>50</v>
      </c>
      <c r="DM391" s="13" t="s">
        <v>50</v>
      </c>
      <c r="DN391" s="13" t="s">
        <v>50</v>
      </c>
      <c r="DO391" s="13" t="s">
        <v>50</v>
      </c>
      <c r="DP391" s="13" t="s">
        <v>50</v>
      </c>
      <c r="DQ391" s="13" t="s">
        <v>50</v>
      </c>
      <c r="DR391" s="13" t="s">
        <v>50</v>
      </c>
      <c r="DS391" s="13" t="s">
        <v>50</v>
      </c>
      <c r="DT391" s="13" t="s">
        <v>50</v>
      </c>
      <c r="DU391" s="13" t="s">
        <v>50</v>
      </c>
      <c r="DV391" s="13" t="s">
        <v>50</v>
      </c>
      <c r="DW391" s="13" t="s">
        <v>50</v>
      </c>
      <c r="DX391" s="13" t="s">
        <v>50</v>
      </c>
      <c r="DY391" s="13" t="s">
        <v>50</v>
      </c>
      <c r="DZ391" s="13" t="s">
        <v>50</v>
      </c>
      <c r="EA391" s="13" t="s">
        <v>50</v>
      </c>
      <c r="EB391" s="13" t="s">
        <v>50</v>
      </c>
      <c r="EC391" s="13" t="s">
        <v>50</v>
      </c>
      <c r="ED391" s="13" t="s">
        <v>50</v>
      </c>
      <c r="EE391" s="13" t="s">
        <v>50</v>
      </c>
      <c r="EF391" s="13" t="s">
        <v>50</v>
      </c>
      <c r="EG391" s="13" t="s">
        <v>50</v>
      </c>
      <c r="EH391" s="13" t="s">
        <v>50</v>
      </c>
      <c r="EI391" s="13" t="s">
        <v>50</v>
      </c>
      <c r="EJ391" s="13" t="s">
        <v>50</v>
      </c>
      <c r="EK391" s="13" t="s">
        <v>50</v>
      </c>
      <c r="EL391" s="99"/>
      <c r="EM391" s="99"/>
    </row>
    <row r="392" spans="1:143" s="13" customFormat="1" ht="15" customHeight="1" x14ac:dyDescent="0.25">
      <c r="A392" s="30" t="s">
        <v>2677</v>
      </c>
      <c r="B392" s="97" t="s">
        <v>960</v>
      </c>
      <c r="C392" s="98"/>
      <c r="D392" s="98">
        <v>8</v>
      </c>
      <c r="E392" s="98"/>
      <c r="F392" s="98"/>
      <c r="G392" s="93" t="s">
        <v>382</v>
      </c>
      <c r="H392" s="14" t="s">
        <v>5</v>
      </c>
      <c r="I392" s="14" t="s">
        <v>577</v>
      </c>
      <c r="J392" s="13" t="s">
        <v>50</v>
      </c>
      <c r="K392" s="13" t="s">
        <v>50</v>
      </c>
      <c r="L392" s="13" t="s">
        <v>50</v>
      </c>
      <c r="M392" s="13" t="s">
        <v>50</v>
      </c>
      <c r="N392" s="13" t="s">
        <v>50</v>
      </c>
      <c r="O392" s="47" t="s">
        <v>50</v>
      </c>
      <c r="P392" s="13" t="s">
        <v>50</v>
      </c>
      <c r="Q392" s="13" t="s">
        <v>50</v>
      </c>
      <c r="R392" s="13" t="s">
        <v>50</v>
      </c>
      <c r="S392" s="13" t="s">
        <v>50</v>
      </c>
      <c r="T392" s="13" t="s">
        <v>50</v>
      </c>
      <c r="U392" s="13" t="s">
        <v>50</v>
      </c>
      <c r="V392" s="13" t="s">
        <v>50</v>
      </c>
      <c r="W392" s="36" t="s">
        <v>50</v>
      </c>
      <c r="X392" s="36" t="s">
        <v>50</v>
      </c>
      <c r="Y392" s="13" t="s">
        <v>50</v>
      </c>
      <c r="Z392" s="13" t="s">
        <v>50</v>
      </c>
      <c r="AA392" s="36" t="s">
        <v>50</v>
      </c>
      <c r="AB392" s="36" t="s">
        <v>50</v>
      </c>
      <c r="AC392" s="13" t="s">
        <v>50</v>
      </c>
      <c r="AD392" s="13" t="s">
        <v>50</v>
      </c>
      <c r="AE392" s="13" t="s">
        <v>50</v>
      </c>
      <c r="AF392" s="13" t="s">
        <v>50</v>
      </c>
      <c r="AG392" s="13" t="s">
        <v>50</v>
      </c>
      <c r="AH392" s="13" t="s">
        <v>50</v>
      </c>
      <c r="AI392" s="13" t="s">
        <v>50</v>
      </c>
      <c r="AJ392" s="13" t="s">
        <v>50</v>
      </c>
      <c r="AK392" s="13" t="s">
        <v>50</v>
      </c>
      <c r="AL392" s="13" t="s">
        <v>50</v>
      </c>
      <c r="AM392" s="13" t="s">
        <v>50</v>
      </c>
      <c r="AN392" s="13" t="s">
        <v>50</v>
      </c>
      <c r="AO392" s="13" t="s">
        <v>50</v>
      </c>
      <c r="AP392" s="13" t="s">
        <v>50</v>
      </c>
      <c r="AQ392" s="13" t="s">
        <v>50</v>
      </c>
      <c r="AR392" s="13" t="s">
        <v>50</v>
      </c>
      <c r="AS392" s="13" t="s">
        <v>50</v>
      </c>
      <c r="AT392" s="13" t="s">
        <v>50</v>
      </c>
      <c r="AU392" s="13" t="s">
        <v>50</v>
      </c>
      <c r="AV392" s="13" t="s">
        <v>50</v>
      </c>
      <c r="AW392" s="13" t="s">
        <v>50</v>
      </c>
      <c r="AX392" s="13" t="s">
        <v>50</v>
      </c>
      <c r="AY392" s="13" t="s">
        <v>50</v>
      </c>
      <c r="AZ392" s="13" t="s">
        <v>50</v>
      </c>
      <c r="BA392" s="13" t="s">
        <v>50</v>
      </c>
      <c r="BB392" s="13" t="s">
        <v>50</v>
      </c>
      <c r="BC392" s="13" t="s">
        <v>50</v>
      </c>
      <c r="BD392" s="13" t="s">
        <v>50</v>
      </c>
      <c r="BE392" s="13" t="s">
        <v>50</v>
      </c>
      <c r="BF392" s="13" t="s">
        <v>50</v>
      </c>
      <c r="BG392" s="13" t="s">
        <v>50</v>
      </c>
      <c r="BH392" s="13" t="s">
        <v>50</v>
      </c>
      <c r="BI392" s="13" t="s">
        <v>50</v>
      </c>
      <c r="BJ392" s="13" t="s">
        <v>50</v>
      </c>
      <c r="BK392" s="13" t="s">
        <v>50</v>
      </c>
      <c r="BL392" s="13" t="s">
        <v>50</v>
      </c>
      <c r="BM392" s="13" t="s">
        <v>50</v>
      </c>
      <c r="BN392" s="13" t="s">
        <v>50</v>
      </c>
      <c r="BO392" s="13" t="s">
        <v>50</v>
      </c>
      <c r="BP392" s="13" t="s">
        <v>50</v>
      </c>
      <c r="BQ392" s="13" t="s">
        <v>50</v>
      </c>
      <c r="BR392" s="13" t="s">
        <v>50</v>
      </c>
      <c r="BS392" s="13" t="s">
        <v>50</v>
      </c>
      <c r="BT392" s="13" t="s">
        <v>50</v>
      </c>
      <c r="BU392" s="13" t="s">
        <v>50</v>
      </c>
      <c r="BV392" s="13" t="s">
        <v>50</v>
      </c>
      <c r="BW392" s="13" t="s">
        <v>50</v>
      </c>
      <c r="BX392" s="13" t="s">
        <v>50</v>
      </c>
      <c r="BY392" s="13" t="s">
        <v>50</v>
      </c>
      <c r="BZ392" s="13" t="s">
        <v>50</v>
      </c>
      <c r="CA392" s="13" t="s">
        <v>50</v>
      </c>
      <c r="CB392" s="13" t="s">
        <v>50</v>
      </c>
      <c r="CC392" s="13" t="s">
        <v>50</v>
      </c>
      <c r="CD392" s="13" t="s">
        <v>50</v>
      </c>
      <c r="CE392" s="13" t="s">
        <v>50</v>
      </c>
      <c r="CF392" s="13" t="s">
        <v>50</v>
      </c>
      <c r="CG392" s="13" t="s">
        <v>50</v>
      </c>
      <c r="CH392" s="13" t="s">
        <v>50</v>
      </c>
      <c r="CI392" s="13" t="s">
        <v>50</v>
      </c>
      <c r="CJ392" s="13" t="s">
        <v>50</v>
      </c>
      <c r="CK392" s="13" t="s">
        <v>50</v>
      </c>
      <c r="CL392" s="13" t="s">
        <v>50</v>
      </c>
      <c r="CM392" s="13" t="s">
        <v>50</v>
      </c>
      <c r="CN392" s="13" t="s">
        <v>50</v>
      </c>
      <c r="CO392" s="13" t="s">
        <v>50</v>
      </c>
      <c r="CP392" s="13" t="s">
        <v>50</v>
      </c>
      <c r="CQ392" s="13" t="s">
        <v>50</v>
      </c>
      <c r="CR392" s="13" t="s">
        <v>50</v>
      </c>
      <c r="CS392" s="13" t="s">
        <v>50</v>
      </c>
      <c r="CT392" s="13" t="s">
        <v>50</v>
      </c>
      <c r="CU392" s="13" t="s">
        <v>50</v>
      </c>
      <c r="CV392" s="13" t="s">
        <v>50</v>
      </c>
      <c r="CW392" s="13" t="s">
        <v>50</v>
      </c>
      <c r="CX392" s="13" t="s">
        <v>50</v>
      </c>
      <c r="CY392" s="13" t="s">
        <v>50</v>
      </c>
      <c r="CZ392" s="13" t="s">
        <v>50</v>
      </c>
      <c r="DA392" s="13" t="s">
        <v>50</v>
      </c>
      <c r="DB392" s="13" t="s">
        <v>50</v>
      </c>
      <c r="DC392" s="13" t="s">
        <v>50</v>
      </c>
      <c r="DD392" s="13" t="s">
        <v>50</v>
      </c>
      <c r="DE392" s="13" t="s">
        <v>50</v>
      </c>
      <c r="DF392" s="13" t="s">
        <v>50</v>
      </c>
      <c r="DG392" s="13" t="s">
        <v>50</v>
      </c>
      <c r="DH392" s="13" t="s">
        <v>50</v>
      </c>
      <c r="DI392" s="13" t="s">
        <v>50</v>
      </c>
      <c r="DJ392" s="13" t="s">
        <v>50</v>
      </c>
      <c r="DK392" s="13" t="s">
        <v>50</v>
      </c>
      <c r="DL392" s="13" t="s">
        <v>50</v>
      </c>
      <c r="DM392" s="13" t="s">
        <v>50</v>
      </c>
      <c r="DN392" s="13" t="s">
        <v>50</v>
      </c>
      <c r="DO392" s="13" t="s">
        <v>50</v>
      </c>
      <c r="DP392" s="13" t="s">
        <v>50</v>
      </c>
      <c r="DQ392" s="13" t="s">
        <v>50</v>
      </c>
      <c r="DR392" s="13" t="s">
        <v>50</v>
      </c>
      <c r="DS392" s="13" t="s">
        <v>50</v>
      </c>
      <c r="DT392" s="13" t="s">
        <v>50</v>
      </c>
      <c r="DU392" s="13" t="s">
        <v>50</v>
      </c>
      <c r="DV392" s="13" t="s">
        <v>50</v>
      </c>
      <c r="DW392" s="13" t="s">
        <v>50</v>
      </c>
      <c r="DX392" s="13" t="s">
        <v>50</v>
      </c>
      <c r="DY392" s="13" t="s">
        <v>50</v>
      </c>
      <c r="DZ392" s="13" t="s">
        <v>50</v>
      </c>
      <c r="EA392" s="13" t="s">
        <v>50</v>
      </c>
      <c r="EB392" s="13" t="s">
        <v>50</v>
      </c>
      <c r="EC392" s="13" t="s">
        <v>50</v>
      </c>
      <c r="ED392" s="13" t="s">
        <v>50</v>
      </c>
      <c r="EE392" s="13" t="s">
        <v>50</v>
      </c>
      <c r="EF392" s="13" t="s">
        <v>50</v>
      </c>
      <c r="EG392" s="13" t="s">
        <v>50</v>
      </c>
      <c r="EH392" s="13" t="s">
        <v>50</v>
      </c>
      <c r="EI392" s="13" t="s">
        <v>50</v>
      </c>
      <c r="EJ392" s="13" t="s">
        <v>50</v>
      </c>
      <c r="EK392" s="13" t="s">
        <v>50</v>
      </c>
      <c r="EL392" s="99"/>
      <c r="EM392" s="99"/>
    </row>
    <row r="393" spans="1:143" s="13" customFormat="1" ht="15" x14ac:dyDescent="0.25">
      <c r="A393" s="30" t="s">
        <v>2678</v>
      </c>
      <c r="B393" s="97" t="s">
        <v>2532</v>
      </c>
      <c r="C393" s="98"/>
      <c r="D393" s="98">
        <v>8</v>
      </c>
      <c r="E393" s="98"/>
      <c r="F393" s="98"/>
      <c r="G393" s="93" t="s">
        <v>384</v>
      </c>
      <c r="H393" s="14" t="s">
        <v>5</v>
      </c>
      <c r="I393" s="14" t="s">
        <v>577</v>
      </c>
      <c r="J393" s="13" t="s">
        <v>50</v>
      </c>
      <c r="K393" s="13" t="s">
        <v>50</v>
      </c>
      <c r="L393" s="13" t="s">
        <v>50</v>
      </c>
      <c r="M393" s="13" t="s">
        <v>50</v>
      </c>
      <c r="N393" s="13" t="s">
        <v>50</v>
      </c>
      <c r="O393" s="47" t="s">
        <v>50</v>
      </c>
      <c r="P393" s="13" t="s">
        <v>50</v>
      </c>
      <c r="Q393" s="13" t="s">
        <v>50</v>
      </c>
      <c r="R393" s="13" t="s">
        <v>50</v>
      </c>
      <c r="S393" s="13" t="s">
        <v>50</v>
      </c>
      <c r="T393" s="13" t="s">
        <v>50</v>
      </c>
      <c r="U393" s="13" t="s">
        <v>50</v>
      </c>
      <c r="V393" s="13" t="s">
        <v>50</v>
      </c>
      <c r="W393" s="36" t="s">
        <v>50</v>
      </c>
      <c r="X393" s="36" t="s">
        <v>50</v>
      </c>
      <c r="Y393" s="13" t="s">
        <v>50</v>
      </c>
      <c r="Z393" s="13" t="s">
        <v>50</v>
      </c>
      <c r="AA393" s="36" t="s">
        <v>50</v>
      </c>
      <c r="AB393" s="36" t="s">
        <v>50</v>
      </c>
      <c r="AC393" s="13" t="s">
        <v>50</v>
      </c>
      <c r="AD393" s="13" t="s">
        <v>50</v>
      </c>
      <c r="AE393" s="13" t="s">
        <v>50</v>
      </c>
      <c r="AF393" s="13" t="s">
        <v>50</v>
      </c>
      <c r="AG393" s="13" t="s">
        <v>50</v>
      </c>
      <c r="AH393" s="13" t="s">
        <v>50</v>
      </c>
      <c r="AI393" s="13" t="s">
        <v>50</v>
      </c>
      <c r="AJ393" s="13" t="s">
        <v>50</v>
      </c>
      <c r="AK393" s="13" t="s">
        <v>50</v>
      </c>
      <c r="AL393" s="13" t="s">
        <v>50</v>
      </c>
      <c r="AM393" s="13" t="s">
        <v>50</v>
      </c>
      <c r="AN393" s="13" t="s">
        <v>50</v>
      </c>
      <c r="AO393" s="13" t="s">
        <v>50</v>
      </c>
      <c r="AP393" s="13" t="s">
        <v>50</v>
      </c>
      <c r="AQ393" s="13" t="s">
        <v>50</v>
      </c>
      <c r="AR393" s="13" t="s">
        <v>50</v>
      </c>
      <c r="AS393" s="13" t="s">
        <v>50</v>
      </c>
      <c r="AT393" s="13" t="s">
        <v>50</v>
      </c>
      <c r="AU393" s="13" t="s">
        <v>50</v>
      </c>
      <c r="AV393" s="13" t="s">
        <v>50</v>
      </c>
      <c r="AW393" s="13" t="s">
        <v>50</v>
      </c>
      <c r="AX393" s="13" t="s">
        <v>50</v>
      </c>
      <c r="AY393" s="13" t="s">
        <v>50</v>
      </c>
      <c r="AZ393" s="13" t="s">
        <v>50</v>
      </c>
      <c r="BA393" s="13" t="s">
        <v>50</v>
      </c>
      <c r="BB393" s="13" t="s">
        <v>50</v>
      </c>
      <c r="BC393" s="13" t="s">
        <v>50</v>
      </c>
      <c r="BD393" s="13" t="s">
        <v>50</v>
      </c>
      <c r="BE393" s="13" t="s">
        <v>50</v>
      </c>
      <c r="BF393" s="13" t="s">
        <v>50</v>
      </c>
      <c r="BG393" s="13" t="s">
        <v>50</v>
      </c>
      <c r="BH393" s="13" t="s">
        <v>50</v>
      </c>
      <c r="BI393" s="13" t="s">
        <v>50</v>
      </c>
      <c r="BJ393" s="13" t="s">
        <v>50</v>
      </c>
      <c r="BK393" s="13" t="s">
        <v>50</v>
      </c>
      <c r="BL393" s="13" t="s">
        <v>50</v>
      </c>
      <c r="BM393" s="13" t="s">
        <v>50</v>
      </c>
      <c r="BN393" s="13" t="s">
        <v>50</v>
      </c>
      <c r="BO393" s="13" t="s">
        <v>50</v>
      </c>
      <c r="BP393" s="13" t="s">
        <v>50</v>
      </c>
      <c r="BQ393" s="13" t="s">
        <v>50</v>
      </c>
      <c r="BR393" s="13" t="s">
        <v>50</v>
      </c>
      <c r="BS393" s="13" t="s">
        <v>50</v>
      </c>
      <c r="BT393" s="13" t="s">
        <v>50</v>
      </c>
      <c r="BU393" s="13" t="s">
        <v>50</v>
      </c>
      <c r="BV393" s="13" t="s">
        <v>50</v>
      </c>
      <c r="BW393" s="13" t="s">
        <v>50</v>
      </c>
      <c r="BX393" s="13" t="s">
        <v>50</v>
      </c>
      <c r="BY393" s="13" t="s">
        <v>50</v>
      </c>
      <c r="BZ393" s="13" t="s">
        <v>50</v>
      </c>
      <c r="CA393" s="13" t="s">
        <v>50</v>
      </c>
      <c r="CB393" s="13" t="s">
        <v>50</v>
      </c>
      <c r="CC393" s="13" t="s">
        <v>50</v>
      </c>
      <c r="CD393" s="13" t="s">
        <v>50</v>
      </c>
      <c r="CE393" s="13" t="s">
        <v>50</v>
      </c>
      <c r="CF393" s="13" t="s">
        <v>50</v>
      </c>
      <c r="CG393" s="13" t="s">
        <v>50</v>
      </c>
      <c r="CH393" s="13" t="s">
        <v>50</v>
      </c>
      <c r="CI393" s="13" t="s">
        <v>50</v>
      </c>
      <c r="CJ393" s="13" t="s">
        <v>50</v>
      </c>
      <c r="CK393" s="13" t="s">
        <v>50</v>
      </c>
      <c r="CL393" s="13" t="s">
        <v>50</v>
      </c>
      <c r="CM393" s="13" t="s">
        <v>50</v>
      </c>
      <c r="CN393" s="13" t="s">
        <v>50</v>
      </c>
      <c r="CO393" s="13" t="s">
        <v>50</v>
      </c>
      <c r="CP393" s="13" t="s">
        <v>50</v>
      </c>
      <c r="CQ393" s="13" t="s">
        <v>50</v>
      </c>
      <c r="CR393" s="13" t="s">
        <v>50</v>
      </c>
      <c r="CS393" s="13" t="s">
        <v>50</v>
      </c>
      <c r="CT393" s="13" t="s">
        <v>50</v>
      </c>
      <c r="CU393" s="13" t="s">
        <v>50</v>
      </c>
      <c r="CV393" s="13" t="s">
        <v>50</v>
      </c>
      <c r="CW393" s="13" t="s">
        <v>50</v>
      </c>
      <c r="CX393" s="13" t="s">
        <v>50</v>
      </c>
      <c r="CY393" s="13" t="s">
        <v>50</v>
      </c>
      <c r="CZ393" s="13" t="s">
        <v>50</v>
      </c>
      <c r="DA393" s="13" t="s">
        <v>50</v>
      </c>
      <c r="DB393" s="13" t="s">
        <v>50</v>
      </c>
      <c r="DC393" s="13" t="s">
        <v>50</v>
      </c>
      <c r="DD393" s="13" t="s">
        <v>50</v>
      </c>
      <c r="DE393" s="13" t="s">
        <v>50</v>
      </c>
      <c r="DF393" s="13" t="s">
        <v>50</v>
      </c>
      <c r="DG393" s="13" t="s">
        <v>50</v>
      </c>
      <c r="DH393" s="13" t="s">
        <v>50</v>
      </c>
      <c r="DI393" s="13" t="s">
        <v>50</v>
      </c>
      <c r="DJ393" s="13" t="s">
        <v>50</v>
      </c>
      <c r="DK393" s="13" t="s">
        <v>50</v>
      </c>
      <c r="DL393" s="13" t="s">
        <v>50</v>
      </c>
      <c r="DM393" s="13" t="s">
        <v>50</v>
      </c>
      <c r="DN393" s="13" t="s">
        <v>50</v>
      </c>
      <c r="DO393" s="13" t="s">
        <v>50</v>
      </c>
      <c r="DP393" s="13" t="s">
        <v>50</v>
      </c>
      <c r="DQ393" s="13" t="s">
        <v>50</v>
      </c>
      <c r="DR393" s="13" t="s">
        <v>50</v>
      </c>
      <c r="DS393" s="13" t="s">
        <v>50</v>
      </c>
      <c r="DT393" s="13" t="s">
        <v>50</v>
      </c>
      <c r="DU393" s="13" t="s">
        <v>50</v>
      </c>
      <c r="DV393" s="13" t="s">
        <v>50</v>
      </c>
      <c r="DW393" s="13" t="s">
        <v>50</v>
      </c>
      <c r="DX393" s="13" t="s">
        <v>50</v>
      </c>
      <c r="DY393" s="13" t="s">
        <v>50</v>
      </c>
      <c r="DZ393" s="13" t="s">
        <v>50</v>
      </c>
      <c r="EA393" s="13" t="s">
        <v>50</v>
      </c>
      <c r="EB393" s="13" t="s">
        <v>50</v>
      </c>
      <c r="EC393" s="13" t="s">
        <v>50</v>
      </c>
      <c r="ED393" s="13" t="s">
        <v>50</v>
      </c>
      <c r="EE393" s="13" t="s">
        <v>50</v>
      </c>
      <c r="EF393" s="13" t="s">
        <v>50</v>
      </c>
      <c r="EG393" s="13" t="s">
        <v>50</v>
      </c>
      <c r="EH393" s="13" t="s">
        <v>50</v>
      </c>
      <c r="EI393" s="13" t="s">
        <v>50</v>
      </c>
      <c r="EJ393" s="13" t="s">
        <v>50</v>
      </c>
      <c r="EK393" s="13" t="s">
        <v>50</v>
      </c>
      <c r="EL393" s="99"/>
      <c r="EM393" s="99"/>
    </row>
    <row r="394" spans="1:143" s="13" customFormat="1" ht="15" customHeight="1" x14ac:dyDescent="0.25">
      <c r="A394" s="30" t="s">
        <v>2679</v>
      </c>
      <c r="B394" s="97" t="s">
        <v>2533</v>
      </c>
      <c r="C394" s="98"/>
      <c r="D394" s="98">
        <v>8</v>
      </c>
      <c r="E394" s="98"/>
      <c r="F394" s="98"/>
      <c r="G394" s="93" t="s">
        <v>383</v>
      </c>
      <c r="H394" s="14" t="s">
        <v>5</v>
      </c>
      <c r="I394" s="14" t="s">
        <v>577</v>
      </c>
      <c r="J394" s="13" t="s">
        <v>50</v>
      </c>
      <c r="K394" s="13" t="s">
        <v>50</v>
      </c>
      <c r="L394" s="13" t="s">
        <v>50</v>
      </c>
      <c r="M394" s="13" t="s">
        <v>50</v>
      </c>
      <c r="N394" s="13" t="s">
        <v>50</v>
      </c>
      <c r="O394" s="47" t="s">
        <v>50</v>
      </c>
      <c r="P394" s="13" t="s">
        <v>50</v>
      </c>
      <c r="Q394" s="13" t="s">
        <v>50</v>
      </c>
      <c r="R394" s="13" t="s">
        <v>50</v>
      </c>
      <c r="S394" s="13" t="s">
        <v>50</v>
      </c>
      <c r="T394" s="13" t="s">
        <v>50</v>
      </c>
      <c r="U394" s="13" t="s">
        <v>50</v>
      </c>
      <c r="V394" s="13" t="s">
        <v>50</v>
      </c>
      <c r="W394" s="36" t="s">
        <v>50</v>
      </c>
      <c r="X394" s="36" t="s">
        <v>50</v>
      </c>
      <c r="Y394" s="13" t="s">
        <v>50</v>
      </c>
      <c r="Z394" s="13" t="s">
        <v>50</v>
      </c>
      <c r="AA394" s="36" t="s">
        <v>50</v>
      </c>
      <c r="AB394" s="36" t="s">
        <v>50</v>
      </c>
      <c r="AC394" s="13" t="s">
        <v>50</v>
      </c>
      <c r="AD394" s="13" t="s">
        <v>50</v>
      </c>
      <c r="AE394" s="13" t="s">
        <v>50</v>
      </c>
      <c r="AF394" s="13" t="s">
        <v>50</v>
      </c>
      <c r="AG394" s="13" t="s">
        <v>50</v>
      </c>
      <c r="AH394" s="13" t="s">
        <v>50</v>
      </c>
      <c r="AI394" s="13" t="s">
        <v>50</v>
      </c>
      <c r="AJ394" s="13" t="s">
        <v>50</v>
      </c>
      <c r="AK394" s="13" t="s">
        <v>50</v>
      </c>
      <c r="AL394" s="13" t="s">
        <v>50</v>
      </c>
      <c r="AM394" s="13" t="s">
        <v>50</v>
      </c>
      <c r="AN394" s="13" t="s">
        <v>50</v>
      </c>
      <c r="AO394" s="13" t="s">
        <v>50</v>
      </c>
      <c r="AP394" s="13" t="s">
        <v>50</v>
      </c>
      <c r="AQ394" s="13" t="s">
        <v>50</v>
      </c>
      <c r="AR394" s="13" t="s">
        <v>50</v>
      </c>
      <c r="AS394" s="13" t="s">
        <v>50</v>
      </c>
      <c r="AT394" s="13" t="s">
        <v>50</v>
      </c>
      <c r="AU394" s="13" t="s">
        <v>50</v>
      </c>
      <c r="AV394" s="13" t="s">
        <v>50</v>
      </c>
      <c r="AW394" s="13" t="s">
        <v>50</v>
      </c>
      <c r="AX394" s="13" t="s">
        <v>50</v>
      </c>
      <c r="AY394" s="13" t="s">
        <v>50</v>
      </c>
      <c r="AZ394" s="13" t="s">
        <v>50</v>
      </c>
      <c r="BA394" s="13" t="s">
        <v>50</v>
      </c>
      <c r="BB394" s="13" t="s">
        <v>50</v>
      </c>
      <c r="BC394" s="13" t="s">
        <v>50</v>
      </c>
      <c r="BD394" s="13" t="s">
        <v>50</v>
      </c>
      <c r="BE394" s="13" t="s">
        <v>50</v>
      </c>
      <c r="BF394" s="13" t="s">
        <v>50</v>
      </c>
      <c r="BG394" s="13" t="s">
        <v>50</v>
      </c>
      <c r="BH394" s="13" t="s">
        <v>50</v>
      </c>
      <c r="BI394" s="13" t="s">
        <v>50</v>
      </c>
      <c r="BJ394" s="13" t="s">
        <v>50</v>
      </c>
      <c r="BK394" s="13" t="s">
        <v>50</v>
      </c>
      <c r="BL394" s="13" t="s">
        <v>50</v>
      </c>
      <c r="BM394" s="13" t="s">
        <v>50</v>
      </c>
      <c r="BN394" s="13" t="s">
        <v>50</v>
      </c>
      <c r="BO394" s="13" t="s">
        <v>50</v>
      </c>
      <c r="BP394" s="13" t="s">
        <v>50</v>
      </c>
      <c r="BQ394" s="13" t="s">
        <v>50</v>
      </c>
      <c r="BR394" s="13" t="s">
        <v>50</v>
      </c>
      <c r="BS394" s="13" t="s">
        <v>50</v>
      </c>
      <c r="BT394" s="13" t="s">
        <v>50</v>
      </c>
      <c r="BU394" s="13" t="s">
        <v>50</v>
      </c>
      <c r="BV394" s="13" t="s">
        <v>50</v>
      </c>
      <c r="BW394" s="13" t="s">
        <v>50</v>
      </c>
      <c r="BX394" s="13" t="s">
        <v>50</v>
      </c>
      <c r="BY394" s="13" t="s">
        <v>50</v>
      </c>
      <c r="BZ394" s="13" t="s">
        <v>50</v>
      </c>
      <c r="CA394" s="13" t="s">
        <v>50</v>
      </c>
      <c r="CB394" s="13" t="s">
        <v>50</v>
      </c>
      <c r="CC394" s="13" t="s">
        <v>50</v>
      </c>
      <c r="CD394" s="13" t="s">
        <v>50</v>
      </c>
      <c r="CE394" s="13" t="s">
        <v>50</v>
      </c>
      <c r="CF394" s="13" t="s">
        <v>50</v>
      </c>
      <c r="CG394" s="13" t="s">
        <v>50</v>
      </c>
      <c r="CH394" s="13" t="s">
        <v>50</v>
      </c>
      <c r="CI394" s="13" t="s">
        <v>50</v>
      </c>
      <c r="CJ394" s="13" t="s">
        <v>50</v>
      </c>
      <c r="CK394" s="13" t="s">
        <v>50</v>
      </c>
      <c r="CL394" s="13" t="s">
        <v>50</v>
      </c>
      <c r="CM394" s="13" t="s">
        <v>50</v>
      </c>
      <c r="CN394" s="13" t="s">
        <v>50</v>
      </c>
      <c r="CO394" s="13" t="s">
        <v>50</v>
      </c>
      <c r="CP394" s="13" t="s">
        <v>50</v>
      </c>
      <c r="CQ394" s="13" t="s">
        <v>50</v>
      </c>
      <c r="CR394" s="13" t="s">
        <v>50</v>
      </c>
      <c r="CS394" s="13" t="s">
        <v>50</v>
      </c>
      <c r="CT394" s="13" t="s">
        <v>50</v>
      </c>
      <c r="CU394" s="13" t="s">
        <v>50</v>
      </c>
      <c r="CV394" s="13" t="s">
        <v>50</v>
      </c>
      <c r="CW394" s="13" t="s">
        <v>50</v>
      </c>
      <c r="CX394" s="13" t="s">
        <v>50</v>
      </c>
      <c r="CY394" s="13" t="s">
        <v>50</v>
      </c>
      <c r="CZ394" s="13" t="s">
        <v>50</v>
      </c>
      <c r="DA394" s="13" t="s">
        <v>50</v>
      </c>
      <c r="DB394" s="13" t="s">
        <v>50</v>
      </c>
      <c r="DC394" s="13" t="s">
        <v>50</v>
      </c>
      <c r="DD394" s="13" t="s">
        <v>50</v>
      </c>
      <c r="DE394" s="13" t="s">
        <v>50</v>
      </c>
      <c r="DF394" s="13" t="s">
        <v>50</v>
      </c>
      <c r="DG394" s="13" t="s">
        <v>50</v>
      </c>
      <c r="DH394" s="13" t="s">
        <v>50</v>
      </c>
      <c r="DI394" s="13" t="s">
        <v>50</v>
      </c>
      <c r="DJ394" s="13" t="s">
        <v>50</v>
      </c>
      <c r="DK394" s="13" t="s">
        <v>50</v>
      </c>
      <c r="DL394" s="13" t="s">
        <v>50</v>
      </c>
      <c r="DM394" s="13" t="s">
        <v>50</v>
      </c>
      <c r="DN394" s="13" t="s">
        <v>50</v>
      </c>
      <c r="DO394" s="13" t="s">
        <v>50</v>
      </c>
      <c r="DP394" s="13" t="s">
        <v>50</v>
      </c>
      <c r="DQ394" s="13" t="s">
        <v>50</v>
      </c>
      <c r="DR394" s="13" t="s">
        <v>50</v>
      </c>
      <c r="DS394" s="13" t="s">
        <v>50</v>
      </c>
      <c r="DT394" s="13" t="s">
        <v>50</v>
      </c>
      <c r="DU394" s="13" t="s">
        <v>50</v>
      </c>
      <c r="DV394" s="13" t="s">
        <v>50</v>
      </c>
      <c r="DW394" s="13" t="s">
        <v>50</v>
      </c>
      <c r="DX394" s="13" t="s">
        <v>50</v>
      </c>
      <c r="DY394" s="13" t="s">
        <v>50</v>
      </c>
      <c r="DZ394" s="13" t="s">
        <v>50</v>
      </c>
      <c r="EA394" s="13" t="s">
        <v>50</v>
      </c>
      <c r="EB394" s="13" t="s">
        <v>50</v>
      </c>
      <c r="EC394" s="13" t="s">
        <v>50</v>
      </c>
      <c r="ED394" s="13" t="s">
        <v>50</v>
      </c>
      <c r="EE394" s="13" t="s">
        <v>50</v>
      </c>
      <c r="EF394" s="13" t="s">
        <v>50</v>
      </c>
      <c r="EG394" s="13" t="s">
        <v>50</v>
      </c>
      <c r="EH394" s="13" t="s">
        <v>50</v>
      </c>
      <c r="EI394" s="13" t="s">
        <v>50</v>
      </c>
      <c r="EJ394" s="13" t="s">
        <v>50</v>
      </c>
      <c r="EK394" s="13" t="s">
        <v>50</v>
      </c>
      <c r="EL394" s="99"/>
      <c r="EM394" s="99"/>
    </row>
    <row r="395" spans="1:143" s="13" customFormat="1" ht="15" x14ac:dyDescent="0.25">
      <c r="A395" s="30" t="s">
        <v>2680</v>
      </c>
      <c r="B395" s="97" t="s">
        <v>2534</v>
      </c>
      <c r="C395" s="98"/>
      <c r="D395" s="98">
        <v>8</v>
      </c>
      <c r="E395" s="98"/>
      <c r="F395" s="98"/>
      <c r="G395" s="93" t="s">
        <v>4302</v>
      </c>
      <c r="H395" s="14" t="s">
        <v>5</v>
      </c>
      <c r="I395" s="14" t="s">
        <v>577</v>
      </c>
      <c r="J395" s="13" t="s">
        <v>50</v>
      </c>
      <c r="K395" s="13" t="s">
        <v>50</v>
      </c>
      <c r="L395" s="13" t="s">
        <v>50</v>
      </c>
      <c r="M395" s="13" t="s">
        <v>50</v>
      </c>
      <c r="N395" s="13" t="s">
        <v>50</v>
      </c>
      <c r="O395" s="47" t="s">
        <v>50</v>
      </c>
      <c r="P395" s="13" t="s">
        <v>50</v>
      </c>
      <c r="Q395" s="13" t="s">
        <v>50</v>
      </c>
      <c r="R395" s="13" t="s">
        <v>50</v>
      </c>
      <c r="S395" s="13" t="s">
        <v>50</v>
      </c>
      <c r="T395" s="13" t="s">
        <v>50</v>
      </c>
      <c r="U395" s="13" t="s">
        <v>50</v>
      </c>
      <c r="V395" s="13" t="s">
        <v>50</v>
      </c>
      <c r="W395" s="36" t="s">
        <v>50</v>
      </c>
      <c r="X395" s="36" t="s">
        <v>50</v>
      </c>
      <c r="Y395" s="13" t="s">
        <v>50</v>
      </c>
      <c r="Z395" s="13" t="s">
        <v>50</v>
      </c>
      <c r="AA395" s="36" t="s">
        <v>50</v>
      </c>
      <c r="AB395" s="36" t="s">
        <v>50</v>
      </c>
      <c r="AC395" s="13" t="s">
        <v>50</v>
      </c>
      <c r="AD395" s="13" t="s">
        <v>50</v>
      </c>
      <c r="AE395" s="13" t="s">
        <v>50</v>
      </c>
      <c r="AF395" s="13" t="s">
        <v>50</v>
      </c>
      <c r="AG395" s="13" t="s">
        <v>50</v>
      </c>
      <c r="AH395" s="13" t="s">
        <v>50</v>
      </c>
      <c r="AI395" s="13" t="s">
        <v>50</v>
      </c>
      <c r="AJ395" s="13" t="s">
        <v>50</v>
      </c>
      <c r="AK395" s="13" t="s">
        <v>50</v>
      </c>
      <c r="AL395" s="13" t="s">
        <v>50</v>
      </c>
      <c r="AM395" s="13" t="s">
        <v>50</v>
      </c>
      <c r="AN395" s="13" t="s">
        <v>50</v>
      </c>
      <c r="AO395" s="13" t="s">
        <v>50</v>
      </c>
      <c r="AP395" s="13" t="s">
        <v>50</v>
      </c>
      <c r="AQ395" s="13" t="s">
        <v>50</v>
      </c>
      <c r="AR395" s="13" t="s">
        <v>50</v>
      </c>
      <c r="AS395" s="13" t="s">
        <v>50</v>
      </c>
      <c r="AT395" s="13" t="s">
        <v>50</v>
      </c>
      <c r="AU395" s="13" t="s">
        <v>50</v>
      </c>
      <c r="AV395" s="13" t="s">
        <v>50</v>
      </c>
      <c r="AW395" s="13" t="s">
        <v>50</v>
      </c>
      <c r="AX395" s="13" t="s">
        <v>50</v>
      </c>
      <c r="AY395" s="13" t="s">
        <v>50</v>
      </c>
      <c r="AZ395" s="13" t="s">
        <v>50</v>
      </c>
      <c r="BA395" s="13" t="s">
        <v>50</v>
      </c>
      <c r="BB395" s="13" t="s">
        <v>50</v>
      </c>
      <c r="BC395" s="13" t="s">
        <v>50</v>
      </c>
      <c r="BD395" s="13" t="s">
        <v>50</v>
      </c>
      <c r="BE395" s="13" t="s">
        <v>50</v>
      </c>
      <c r="BF395" s="13" t="s">
        <v>50</v>
      </c>
      <c r="BG395" s="13" t="s">
        <v>50</v>
      </c>
      <c r="BH395" s="13" t="s">
        <v>50</v>
      </c>
      <c r="BI395" s="13" t="s">
        <v>50</v>
      </c>
      <c r="BJ395" s="13" t="s">
        <v>50</v>
      </c>
      <c r="BK395" s="13" t="s">
        <v>50</v>
      </c>
      <c r="BL395" s="13" t="s">
        <v>50</v>
      </c>
      <c r="BM395" s="13" t="s">
        <v>50</v>
      </c>
      <c r="BN395" s="13" t="s">
        <v>50</v>
      </c>
      <c r="BO395" s="13" t="s">
        <v>50</v>
      </c>
      <c r="BP395" s="13" t="s">
        <v>50</v>
      </c>
      <c r="BQ395" s="13" t="s">
        <v>50</v>
      </c>
      <c r="BR395" s="13" t="s">
        <v>50</v>
      </c>
      <c r="BS395" s="13" t="s">
        <v>50</v>
      </c>
      <c r="BT395" s="13" t="s">
        <v>50</v>
      </c>
      <c r="BU395" s="13" t="s">
        <v>50</v>
      </c>
      <c r="BV395" s="13" t="s">
        <v>50</v>
      </c>
      <c r="BW395" s="13" t="s">
        <v>50</v>
      </c>
      <c r="BX395" s="13" t="s">
        <v>50</v>
      </c>
      <c r="BY395" s="13" t="s">
        <v>50</v>
      </c>
      <c r="BZ395" s="13" t="s">
        <v>50</v>
      </c>
      <c r="CA395" s="13" t="s">
        <v>50</v>
      </c>
      <c r="CB395" s="13" t="s">
        <v>50</v>
      </c>
      <c r="CC395" s="13" t="s">
        <v>50</v>
      </c>
      <c r="CD395" s="13" t="s">
        <v>50</v>
      </c>
      <c r="CE395" s="13" t="s">
        <v>50</v>
      </c>
      <c r="CF395" s="13" t="s">
        <v>50</v>
      </c>
      <c r="CG395" s="13" t="s">
        <v>50</v>
      </c>
      <c r="CH395" s="13" t="s">
        <v>50</v>
      </c>
      <c r="CI395" s="13" t="s">
        <v>50</v>
      </c>
      <c r="CJ395" s="13" t="s">
        <v>50</v>
      </c>
      <c r="CK395" s="13" t="s">
        <v>50</v>
      </c>
      <c r="CL395" s="13" t="s">
        <v>50</v>
      </c>
      <c r="CM395" s="13" t="s">
        <v>50</v>
      </c>
      <c r="CN395" s="13" t="s">
        <v>50</v>
      </c>
      <c r="CO395" s="13" t="s">
        <v>50</v>
      </c>
      <c r="CP395" s="13" t="s">
        <v>50</v>
      </c>
      <c r="CQ395" s="13" t="s">
        <v>50</v>
      </c>
      <c r="CR395" s="13" t="s">
        <v>50</v>
      </c>
      <c r="CS395" s="13" t="s">
        <v>50</v>
      </c>
      <c r="CT395" s="13" t="s">
        <v>50</v>
      </c>
      <c r="CU395" s="13" t="s">
        <v>50</v>
      </c>
      <c r="CV395" s="13" t="s">
        <v>50</v>
      </c>
      <c r="CW395" s="13" t="s">
        <v>50</v>
      </c>
      <c r="CX395" s="13" t="s">
        <v>50</v>
      </c>
      <c r="CY395" s="13" t="s">
        <v>50</v>
      </c>
      <c r="CZ395" s="13" t="s">
        <v>50</v>
      </c>
      <c r="DA395" s="13" t="s">
        <v>50</v>
      </c>
      <c r="DB395" s="13" t="s">
        <v>50</v>
      </c>
      <c r="DC395" s="13" t="s">
        <v>50</v>
      </c>
      <c r="DD395" s="13" t="s">
        <v>50</v>
      </c>
      <c r="DE395" s="13" t="s">
        <v>50</v>
      </c>
      <c r="DF395" s="13" t="s">
        <v>50</v>
      </c>
      <c r="DG395" s="13" t="s">
        <v>50</v>
      </c>
      <c r="DH395" s="13" t="s">
        <v>50</v>
      </c>
      <c r="DI395" s="13" t="s">
        <v>50</v>
      </c>
      <c r="DJ395" s="13" t="s">
        <v>50</v>
      </c>
      <c r="DK395" s="13" t="s">
        <v>50</v>
      </c>
      <c r="DL395" s="13" t="s">
        <v>50</v>
      </c>
      <c r="DM395" s="13" t="s">
        <v>50</v>
      </c>
      <c r="DN395" s="13" t="s">
        <v>50</v>
      </c>
      <c r="DO395" s="13" t="s">
        <v>50</v>
      </c>
      <c r="DP395" s="13" t="s">
        <v>50</v>
      </c>
      <c r="DQ395" s="13" t="s">
        <v>50</v>
      </c>
      <c r="DR395" s="13" t="s">
        <v>50</v>
      </c>
      <c r="DS395" s="13" t="s">
        <v>50</v>
      </c>
      <c r="DT395" s="13" t="s">
        <v>50</v>
      </c>
      <c r="DU395" s="13" t="s">
        <v>50</v>
      </c>
      <c r="DV395" s="13" t="s">
        <v>50</v>
      </c>
      <c r="DW395" s="13" t="s">
        <v>50</v>
      </c>
      <c r="DX395" s="13" t="s">
        <v>50</v>
      </c>
      <c r="DY395" s="13" t="s">
        <v>50</v>
      </c>
      <c r="DZ395" s="13" t="s">
        <v>50</v>
      </c>
      <c r="EA395" s="13" t="s">
        <v>50</v>
      </c>
      <c r="EB395" s="13" t="s">
        <v>50</v>
      </c>
      <c r="EC395" s="13" t="s">
        <v>50</v>
      </c>
      <c r="ED395" s="13" t="s">
        <v>50</v>
      </c>
      <c r="EE395" s="13" t="s">
        <v>50</v>
      </c>
      <c r="EF395" s="13" t="s">
        <v>50</v>
      </c>
      <c r="EG395" s="13" t="s">
        <v>50</v>
      </c>
      <c r="EH395" s="13" t="s">
        <v>50</v>
      </c>
      <c r="EI395" s="13" t="s">
        <v>50</v>
      </c>
      <c r="EJ395" s="13" t="s">
        <v>50</v>
      </c>
      <c r="EK395" s="13" t="s">
        <v>50</v>
      </c>
      <c r="EL395" s="99"/>
      <c r="EM395" s="99"/>
    </row>
    <row r="396" spans="1:143" s="13" customFormat="1" ht="15" x14ac:dyDescent="0.25">
      <c r="A396" s="30" t="s">
        <v>2681</v>
      </c>
      <c r="B396" s="97" t="s">
        <v>2535</v>
      </c>
      <c r="C396" s="98"/>
      <c r="D396" s="98">
        <v>8</v>
      </c>
      <c r="E396" s="98"/>
      <c r="F396" s="98"/>
      <c r="G396" s="93" t="s">
        <v>391</v>
      </c>
      <c r="H396" s="14" t="s">
        <v>5</v>
      </c>
      <c r="I396" s="14" t="s">
        <v>577</v>
      </c>
      <c r="J396" s="13" t="s">
        <v>50</v>
      </c>
      <c r="K396" s="13" t="s">
        <v>50</v>
      </c>
      <c r="L396" s="13" t="s">
        <v>50</v>
      </c>
      <c r="M396" s="13" t="s">
        <v>50</v>
      </c>
      <c r="N396" s="13" t="s">
        <v>50</v>
      </c>
      <c r="O396" s="47" t="s">
        <v>50</v>
      </c>
      <c r="P396" s="13" t="s">
        <v>50</v>
      </c>
      <c r="Q396" s="13" t="s">
        <v>50</v>
      </c>
      <c r="R396" s="13" t="s">
        <v>50</v>
      </c>
      <c r="S396" s="13" t="s">
        <v>50</v>
      </c>
      <c r="T396" s="13" t="s">
        <v>50</v>
      </c>
      <c r="U396" s="13" t="s">
        <v>50</v>
      </c>
      <c r="V396" s="13" t="s">
        <v>50</v>
      </c>
      <c r="W396" s="36" t="s">
        <v>50</v>
      </c>
      <c r="X396" s="36" t="s">
        <v>50</v>
      </c>
      <c r="Y396" s="13" t="s">
        <v>50</v>
      </c>
      <c r="Z396" s="13" t="s">
        <v>50</v>
      </c>
      <c r="AA396" s="36" t="s">
        <v>50</v>
      </c>
      <c r="AB396" s="36" t="s">
        <v>50</v>
      </c>
      <c r="AC396" s="13" t="s">
        <v>50</v>
      </c>
      <c r="AD396" s="13" t="s">
        <v>50</v>
      </c>
      <c r="AE396" s="13" t="s">
        <v>50</v>
      </c>
      <c r="AF396" s="13" t="s">
        <v>50</v>
      </c>
      <c r="AG396" s="13" t="s">
        <v>50</v>
      </c>
      <c r="AH396" s="13" t="s">
        <v>50</v>
      </c>
      <c r="AI396" s="13" t="s">
        <v>50</v>
      </c>
      <c r="AJ396" s="13" t="s">
        <v>50</v>
      </c>
      <c r="AK396" s="13" t="s">
        <v>50</v>
      </c>
      <c r="AL396" s="13" t="s">
        <v>50</v>
      </c>
      <c r="AM396" s="13" t="s">
        <v>50</v>
      </c>
      <c r="AN396" s="13" t="s">
        <v>50</v>
      </c>
      <c r="AO396" s="13" t="s">
        <v>50</v>
      </c>
      <c r="AP396" s="13" t="s">
        <v>50</v>
      </c>
      <c r="AQ396" s="13" t="s">
        <v>50</v>
      </c>
      <c r="AR396" s="13" t="s">
        <v>50</v>
      </c>
      <c r="AS396" s="13" t="s">
        <v>50</v>
      </c>
      <c r="AT396" s="13" t="s">
        <v>50</v>
      </c>
      <c r="AU396" s="13" t="s">
        <v>50</v>
      </c>
      <c r="AV396" s="13" t="s">
        <v>50</v>
      </c>
      <c r="AW396" s="13" t="s">
        <v>50</v>
      </c>
      <c r="AX396" s="13" t="s">
        <v>50</v>
      </c>
      <c r="AY396" s="13" t="s">
        <v>50</v>
      </c>
      <c r="AZ396" s="13" t="s">
        <v>50</v>
      </c>
      <c r="BA396" s="13" t="s">
        <v>50</v>
      </c>
      <c r="BB396" s="13" t="s">
        <v>50</v>
      </c>
      <c r="BC396" s="13" t="s">
        <v>50</v>
      </c>
      <c r="BD396" s="13" t="s">
        <v>50</v>
      </c>
      <c r="BE396" s="13" t="s">
        <v>50</v>
      </c>
      <c r="BF396" s="13" t="s">
        <v>50</v>
      </c>
      <c r="BG396" s="13" t="s">
        <v>50</v>
      </c>
      <c r="BH396" s="13" t="s">
        <v>50</v>
      </c>
      <c r="BI396" s="13" t="s">
        <v>50</v>
      </c>
      <c r="BJ396" s="13" t="s">
        <v>50</v>
      </c>
      <c r="BK396" s="13" t="s">
        <v>50</v>
      </c>
      <c r="BL396" s="13" t="s">
        <v>50</v>
      </c>
      <c r="BM396" s="13" t="s">
        <v>50</v>
      </c>
      <c r="BN396" s="13" t="s">
        <v>50</v>
      </c>
      <c r="BO396" s="13" t="s">
        <v>50</v>
      </c>
      <c r="BP396" s="13" t="s">
        <v>50</v>
      </c>
      <c r="BQ396" s="13" t="s">
        <v>50</v>
      </c>
      <c r="BR396" s="13" t="s">
        <v>50</v>
      </c>
      <c r="BS396" s="13" t="s">
        <v>50</v>
      </c>
      <c r="BT396" s="13" t="s">
        <v>50</v>
      </c>
      <c r="BU396" s="13" t="s">
        <v>50</v>
      </c>
      <c r="BV396" s="13" t="s">
        <v>50</v>
      </c>
      <c r="BW396" s="13" t="s">
        <v>50</v>
      </c>
      <c r="BX396" s="13" t="s">
        <v>50</v>
      </c>
      <c r="BY396" s="13" t="s">
        <v>50</v>
      </c>
      <c r="BZ396" s="13" t="s">
        <v>50</v>
      </c>
      <c r="CA396" s="13" t="s">
        <v>50</v>
      </c>
      <c r="CB396" s="13" t="s">
        <v>50</v>
      </c>
      <c r="CC396" s="13" t="s">
        <v>50</v>
      </c>
      <c r="CD396" s="13" t="s">
        <v>50</v>
      </c>
      <c r="CE396" s="13" t="s">
        <v>50</v>
      </c>
      <c r="CF396" s="13" t="s">
        <v>50</v>
      </c>
      <c r="CG396" s="13" t="s">
        <v>50</v>
      </c>
      <c r="CH396" s="13" t="s">
        <v>50</v>
      </c>
      <c r="CI396" s="13" t="s">
        <v>50</v>
      </c>
      <c r="CJ396" s="13" t="s">
        <v>50</v>
      </c>
      <c r="CK396" s="13" t="s">
        <v>50</v>
      </c>
      <c r="CL396" s="13" t="s">
        <v>50</v>
      </c>
      <c r="CM396" s="13" t="s">
        <v>50</v>
      </c>
      <c r="CN396" s="13" t="s">
        <v>50</v>
      </c>
      <c r="CO396" s="13" t="s">
        <v>50</v>
      </c>
      <c r="CP396" s="13" t="s">
        <v>50</v>
      </c>
      <c r="CQ396" s="13" t="s">
        <v>50</v>
      </c>
      <c r="CR396" s="13" t="s">
        <v>50</v>
      </c>
      <c r="CS396" s="13" t="s">
        <v>50</v>
      </c>
      <c r="CT396" s="13" t="s">
        <v>50</v>
      </c>
      <c r="CU396" s="13" t="s">
        <v>50</v>
      </c>
      <c r="CV396" s="13" t="s">
        <v>50</v>
      </c>
      <c r="CW396" s="13" t="s">
        <v>50</v>
      </c>
      <c r="CX396" s="13" t="s">
        <v>50</v>
      </c>
      <c r="CY396" s="13" t="s">
        <v>50</v>
      </c>
      <c r="CZ396" s="13" t="s">
        <v>50</v>
      </c>
      <c r="DA396" s="13" t="s">
        <v>50</v>
      </c>
      <c r="DB396" s="13" t="s">
        <v>50</v>
      </c>
      <c r="DC396" s="13" t="s">
        <v>50</v>
      </c>
      <c r="DD396" s="13" t="s">
        <v>50</v>
      </c>
      <c r="DE396" s="13" t="s">
        <v>50</v>
      </c>
      <c r="DF396" s="13" t="s">
        <v>50</v>
      </c>
      <c r="DG396" s="13" t="s">
        <v>50</v>
      </c>
      <c r="DH396" s="13" t="s">
        <v>50</v>
      </c>
      <c r="DI396" s="13" t="s">
        <v>50</v>
      </c>
      <c r="DJ396" s="13" t="s">
        <v>50</v>
      </c>
      <c r="DK396" s="13" t="s">
        <v>50</v>
      </c>
      <c r="DL396" s="13" t="s">
        <v>50</v>
      </c>
      <c r="DM396" s="13" t="s">
        <v>50</v>
      </c>
      <c r="DN396" s="13" t="s">
        <v>50</v>
      </c>
      <c r="DO396" s="13" t="s">
        <v>50</v>
      </c>
      <c r="DP396" s="13" t="s">
        <v>50</v>
      </c>
      <c r="DQ396" s="13" t="s">
        <v>50</v>
      </c>
      <c r="DR396" s="13" t="s">
        <v>50</v>
      </c>
      <c r="DS396" s="13" t="s">
        <v>50</v>
      </c>
      <c r="DT396" s="13" t="s">
        <v>50</v>
      </c>
      <c r="DU396" s="13" t="s">
        <v>50</v>
      </c>
      <c r="DV396" s="13" t="s">
        <v>50</v>
      </c>
      <c r="DW396" s="13" t="s">
        <v>50</v>
      </c>
      <c r="DX396" s="13" t="s">
        <v>50</v>
      </c>
      <c r="DY396" s="13" t="s">
        <v>50</v>
      </c>
      <c r="DZ396" s="13" t="s">
        <v>50</v>
      </c>
      <c r="EA396" s="13" t="s">
        <v>50</v>
      </c>
      <c r="EB396" s="13" t="s">
        <v>50</v>
      </c>
      <c r="EC396" s="13" t="s">
        <v>50</v>
      </c>
      <c r="ED396" s="13" t="s">
        <v>50</v>
      </c>
      <c r="EE396" s="13" t="s">
        <v>50</v>
      </c>
      <c r="EF396" s="13" t="s">
        <v>50</v>
      </c>
      <c r="EG396" s="13" t="s">
        <v>50</v>
      </c>
      <c r="EH396" s="13" t="s">
        <v>50</v>
      </c>
      <c r="EI396" s="13" t="s">
        <v>50</v>
      </c>
      <c r="EJ396" s="13" t="s">
        <v>50</v>
      </c>
      <c r="EK396" s="13" t="s">
        <v>50</v>
      </c>
      <c r="EL396" s="99"/>
      <c r="EM396" s="99"/>
    </row>
    <row r="397" spans="1:143" s="13" customFormat="1" ht="15" x14ac:dyDescent="0.25">
      <c r="A397" s="30" t="s">
        <v>2682</v>
      </c>
      <c r="B397" s="97" t="s">
        <v>2536</v>
      </c>
      <c r="C397" s="98"/>
      <c r="D397" s="98">
        <v>8</v>
      </c>
      <c r="E397" s="98"/>
      <c r="F397" s="98"/>
      <c r="G397" s="93" t="s">
        <v>388</v>
      </c>
      <c r="H397" s="14" t="s">
        <v>5</v>
      </c>
      <c r="I397" s="14" t="s">
        <v>577</v>
      </c>
      <c r="J397" s="13" t="s">
        <v>50</v>
      </c>
      <c r="K397" s="13" t="s">
        <v>50</v>
      </c>
      <c r="L397" s="13" t="s">
        <v>50</v>
      </c>
      <c r="M397" s="13" t="s">
        <v>50</v>
      </c>
      <c r="N397" s="13" t="s">
        <v>50</v>
      </c>
      <c r="O397" s="47" t="s">
        <v>50</v>
      </c>
      <c r="P397" s="13" t="s">
        <v>50</v>
      </c>
      <c r="Q397" s="13" t="s">
        <v>50</v>
      </c>
      <c r="R397" s="13" t="s">
        <v>50</v>
      </c>
      <c r="S397" s="13" t="s">
        <v>50</v>
      </c>
      <c r="T397" s="13" t="s">
        <v>50</v>
      </c>
      <c r="U397" s="13" t="s">
        <v>50</v>
      </c>
      <c r="V397" s="13" t="s">
        <v>50</v>
      </c>
      <c r="W397" s="36" t="s">
        <v>50</v>
      </c>
      <c r="X397" s="36" t="s">
        <v>50</v>
      </c>
      <c r="Y397" s="13" t="s">
        <v>50</v>
      </c>
      <c r="Z397" s="13" t="s">
        <v>50</v>
      </c>
      <c r="AA397" s="36" t="s">
        <v>50</v>
      </c>
      <c r="AB397" s="36" t="s">
        <v>50</v>
      </c>
      <c r="AC397" s="13" t="s">
        <v>50</v>
      </c>
      <c r="AD397" s="13" t="s">
        <v>50</v>
      </c>
      <c r="AE397" s="13" t="s">
        <v>50</v>
      </c>
      <c r="AF397" s="13" t="s">
        <v>50</v>
      </c>
      <c r="AG397" s="13" t="s">
        <v>50</v>
      </c>
      <c r="AH397" s="13" t="s">
        <v>50</v>
      </c>
      <c r="AI397" s="13" t="s">
        <v>50</v>
      </c>
      <c r="AJ397" s="13" t="s">
        <v>50</v>
      </c>
      <c r="AK397" s="13" t="s">
        <v>50</v>
      </c>
      <c r="AL397" s="13" t="s">
        <v>50</v>
      </c>
      <c r="AM397" s="13" t="s">
        <v>50</v>
      </c>
      <c r="AN397" s="13" t="s">
        <v>50</v>
      </c>
      <c r="AO397" s="13" t="s">
        <v>50</v>
      </c>
      <c r="AP397" s="13" t="s">
        <v>50</v>
      </c>
      <c r="AQ397" s="13" t="s">
        <v>50</v>
      </c>
      <c r="AR397" s="13" t="s">
        <v>50</v>
      </c>
      <c r="AS397" s="13" t="s">
        <v>50</v>
      </c>
      <c r="AT397" s="13" t="s">
        <v>50</v>
      </c>
      <c r="AU397" s="13" t="s">
        <v>50</v>
      </c>
      <c r="AV397" s="13" t="s">
        <v>50</v>
      </c>
      <c r="AW397" s="13" t="s">
        <v>50</v>
      </c>
      <c r="AX397" s="13" t="s">
        <v>50</v>
      </c>
      <c r="AY397" s="13" t="s">
        <v>50</v>
      </c>
      <c r="AZ397" s="13" t="s">
        <v>50</v>
      </c>
      <c r="BA397" s="13" t="s">
        <v>50</v>
      </c>
      <c r="BB397" s="13" t="s">
        <v>50</v>
      </c>
      <c r="BC397" s="13" t="s">
        <v>50</v>
      </c>
      <c r="BD397" s="13" t="s">
        <v>50</v>
      </c>
      <c r="BE397" s="13" t="s">
        <v>50</v>
      </c>
      <c r="BF397" s="13" t="s">
        <v>50</v>
      </c>
      <c r="BG397" s="13" t="s">
        <v>50</v>
      </c>
      <c r="BH397" s="13" t="s">
        <v>50</v>
      </c>
      <c r="BI397" s="13" t="s">
        <v>50</v>
      </c>
      <c r="BJ397" s="13" t="s">
        <v>50</v>
      </c>
      <c r="BK397" s="13" t="s">
        <v>50</v>
      </c>
      <c r="BL397" s="13" t="s">
        <v>50</v>
      </c>
      <c r="BM397" s="13" t="s">
        <v>50</v>
      </c>
      <c r="BN397" s="13" t="s">
        <v>50</v>
      </c>
      <c r="BO397" s="13" t="s">
        <v>50</v>
      </c>
      <c r="BP397" s="13" t="s">
        <v>50</v>
      </c>
      <c r="BQ397" s="13" t="s">
        <v>50</v>
      </c>
      <c r="BR397" s="13" t="s">
        <v>50</v>
      </c>
      <c r="BS397" s="13" t="s">
        <v>50</v>
      </c>
      <c r="BT397" s="13" t="s">
        <v>50</v>
      </c>
      <c r="BU397" s="13" t="s">
        <v>50</v>
      </c>
      <c r="BV397" s="13" t="s">
        <v>50</v>
      </c>
      <c r="BW397" s="13" t="s">
        <v>50</v>
      </c>
      <c r="BX397" s="13" t="s">
        <v>50</v>
      </c>
      <c r="BY397" s="13" t="s">
        <v>50</v>
      </c>
      <c r="BZ397" s="13" t="s">
        <v>50</v>
      </c>
      <c r="CA397" s="13" t="s">
        <v>50</v>
      </c>
      <c r="CB397" s="13" t="s">
        <v>50</v>
      </c>
      <c r="CC397" s="13" t="s">
        <v>50</v>
      </c>
      <c r="CD397" s="13" t="s">
        <v>50</v>
      </c>
      <c r="CE397" s="13" t="s">
        <v>50</v>
      </c>
      <c r="CF397" s="13" t="s">
        <v>50</v>
      </c>
      <c r="CG397" s="13" t="s">
        <v>50</v>
      </c>
      <c r="CH397" s="13" t="s">
        <v>50</v>
      </c>
      <c r="CI397" s="13" t="s">
        <v>50</v>
      </c>
      <c r="CJ397" s="13" t="s">
        <v>50</v>
      </c>
      <c r="CK397" s="13" t="s">
        <v>50</v>
      </c>
      <c r="CL397" s="13" t="s">
        <v>50</v>
      </c>
      <c r="CM397" s="13" t="s">
        <v>50</v>
      </c>
      <c r="CN397" s="13" t="s">
        <v>50</v>
      </c>
      <c r="CO397" s="13" t="s">
        <v>50</v>
      </c>
      <c r="CP397" s="13" t="s">
        <v>50</v>
      </c>
      <c r="CQ397" s="13" t="s">
        <v>50</v>
      </c>
      <c r="CR397" s="13" t="s">
        <v>50</v>
      </c>
      <c r="CS397" s="13" t="s">
        <v>50</v>
      </c>
      <c r="CT397" s="13" t="s">
        <v>50</v>
      </c>
      <c r="CU397" s="13" t="s">
        <v>50</v>
      </c>
      <c r="CV397" s="13" t="s">
        <v>50</v>
      </c>
      <c r="CW397" s="13" t="s">
        <v>50</v>
      </c>
      <c r="CX397" s="13" t="s">
        <v>50</v>
      </c>
      <c r="CY397" s="13" t="s">
        <v>50</v>
      </c>
      <c r="CZ397" s="13" t="s">
        <v>50</v>
      </c>
      <c r="DA397" s="13" t="s">
        <v>50</v>
      </c>
      <c r="DB397" s="13" t="s">
        <v>50</v>
      </c>
      <c r="DC397" s="13" t="s">
        <v>50</v>
      </c>
      <c r="DD397" s="13" t="s">
        <v>50</v>
      </c>
      <c r="DE397" s="13" t="s">
        <v>50</v>
      </c>
      <c r="DF397" s="13" t="s">
        <v>50</v>
      </c>
      <c r="DG397" s="13" t="s">
        <v>50</v>
      </c>
      <c r="DH397" s="13" t="s">
        <v>50</v>
      </c>
      <c r="DI397" s="13" t="s">
        <v>50</v>
      </c>
      <c r="DJ397" s="13" t="s">
        <v>50</v>
      </c>
      <c r="DK397" s="13" t="s">
        <v>50</v>
      </c>
      <c r="DL397" s="13" t="s">
        <v>50</v>
      </c>
      <c r="DM397" s="13" t="s">
        <v>50</v>
      </c>
      <c r="DN397" s="13" t="s">
        <v>50</v>
      </c>
      <c r="DO397" s="13" t="s">
        <v>50</v>
      </c>
      <c r="DP397" s="13" t="s">
        <v>50</v>
      </c>
      <c r="DQ397" s="13" t="s">
        <v>50</v>
      </c>
      <c r="DR397" s="13" t="s">
        <v>50</v>
      </c>
      <c r="DS397" s="13" t="s">
        <v>50</v>
      </c>
      <c r="DT397" s="13" t="s">
        <v>50</v>
      </c>
      <c r="DU397" s="13" t="s">
        <v>50</v>
      </c>
      <c r="DV397" s="13" t="s">
        <v>50</v>
      </c>
      <c r="DW397" s="13" t="s">
        <v>50</v>
      </c>
      <c r="DX397" s="13" t="s">
        <v>50</v>
      </c>
      <c r="DY397" s="13" t="s">
        <v>50</v>
      </c>
      <c r="DZ397" s="13" t="s">
        <v>50</v>
      </c>
      <c r="EA397" s="13" t="s">
        <v>50</v>
      </c>
      <c r="EB397" s="13" t="s">
        <v>50</v>
      </c>
      <c r="EC397" s="13" t="s">
        <v>50</v>
      </c>
      <c r="ED397" s="13" t="s">
        <v>50</v>
      </c>
      <c r="EE397" s="13" t="s">
        <v>50</v>
      </c>
      <c r="EF397" s="13" t="s">
        <v>50</v>
      </c>
      <c r="EG397" s="13" t="s">
        <v>50</v>
      </c>
      <c r="EH397" s="13" t="s">
        <v>50</v>
      </c>
      <c r="EI397" s="13" t="s">
        <v>50</v>
      </c>
      <c r="EJ397" s="13" t="s">
        <v>50</v>
      </c>
      <c r="EK397" s="13" t="s">
        <v>50</v>
      </c>
      <c r="EL397" s="99"/>
      <c r="EM397" s="99"/>
    </row>
    <row r="398" spans="1:143" s="13" customFormat="1" ht="15" x14ac:dyDescent="0.25">
      <c r="A398" s="30" t="s">
        <v>2683</v>
      </c>
      <c r="B398" s="97" t="s">
        <v>2537</v>
      </c>
      <c r="C398" s="98"/>
      <c r="D398" s="98">
        <v>8</v>
      </c>
      <c r="E398" s="98"/>
      <c r="F398" s="98"/>
      <c r="G398" s="93" t="s">
        <v>389</v>
      </c>
      <c r="H398" s="14" t="s">
        <v>5</v>
      </c>
      <c r="I398" s="14" t="s">
        <v>577</v>
      </c>
      <c r="J398" s="13" t="s">
        <v>50</v>
      </c>
      <c r="K398" s="13" t="s">
        <v>50</v>
      </c>
      <c r="L398" s="13" t="s">
        <v>50</v>
      </c>
      <c r="M398" s="13" t="s">
        <v>50</v>
      </c>
      <c r="N398" s="13" t="s">
        <v>50</v>
      </c>
      <c r="O398" s="47" t="s">
        <v>50</v>
      </c>
      <c r="P398" s="13" t="s">
        <v>50</v>
      </c>
      <c r="Q398" s="13" t="s">
        <v>50</v>
      </c>
      <c r="R398" s="13" t="s">
        <v>50</v>
      </c>
      <c r="S398" s="13" t="s">
        <v>50</v>
      </c>
      <c r="T398" s="13" t="s">
        <v>50</v>
      </c>
      <c r="U398" s="13" t="s">
        <v>50</v>
      </c>
      <c r="V398" s="13" t="s">
        <v>50</v>
      </c>
      <c r="W398" s="36" t="s">
        <v>50</v>
      </c>
      <c r="X398" s="36" t="s">
        <v>50</v>
      </c>
      <c r="Y398" s="13" t="s">
        <v>50</v>
      </c>
      <c r="Z398" s="13" t="s">
        <v>50</v>
      </c>
      <c r="AA398" s="36" t="s">
        <v>50</v>
      </c>
      <c r="AB398" s="36" t="s">
        <v>50</v>
      </c>
      <c r="AC398" s="13" t="s">
        <v>50</v>
      </c>
      <c r="AD398" s="13" t="s">
        <v>50</v>
      </c>
      <c r="AE398" s="13" t="s">
        <v>50</v>
      </c>
      <c r="AF398" s="13" t="s">
        <v>50</v>
      </c>
      <c r="AG398" s="13" t="s">
        <v>50</v>
      </c>
      <c r="AH398" s="13" t="s">
        <v>50</v>
      </c>
      <c r="AI398" s="13" t="s">
        <v>50</v>
      </c>
      <c r="AJ398" s="13" t="s">
        <v>50</v>
      </c>
      <c r="AK398" s="13" t="s">
        <v>50</v>
      </c>
      <c r="AL398" s="13" t="s">
        <v>50</v>
      </c>
      <c r="AM398" s="13" t="s">
        <v>50</v>
      </c>
      <c r="AN398" s="13" t="s">
        <v>50</v>
      </c>
      <c r="AO398" s="13" t="s">
        <v>50</v>
      </c>
      <c r="AP398" s="13" t="s">
        <v>50</v>
      </c>
      <c r="AQ398" s="13" t="s">
        <v>50</v>
      </c>
      <c r="AR398" s="13" t="s">
        <v>50</v>
      </c>
      <c r="AS398" s="13" t="s">
        <v>50</v>
      </c>
      <c r="AT398" s="13" t="s">
        <v>50</v>
      </c>
      <c r="AU398" s="13" t="s">
        <v>50</v>
      </c>
      <c r="AV398" s="13" t="s">
        <v>50</v>
      </c>
      <c r="AW398" s="13" t="s">
        <v>50</v>
      </c>
      <c r="AX398" s="13" t="s">
        <v>50</v>
      </c>
      <c r="AY398" s="13" t="s">
        <v>50</v>
      </c>
      <c r="AZ398" s="13" t="s">
        <v>50</v>
      </c>
      <c r="BA398" s="13" t="s">
        <v>50</v>
      </c>
      <c r="BB398" s="13" t="s">
        <v>50</v>
      </c>
      <c r="BC398" s="13" t="s">
        <v>50</v>
      </c>
      <c r="BD398" s="13" t="s">
        <v>50</v>
      </c>
      <c r="BE398" s="13" t="s">
        <v>50</v>
      </c>
      <c r="BF398" s="13" t="s">
        <v>50</v>
      </c>
      <c r="BG398" s="13" t="s">
        <v>50</v>
      </c>
      <c r="BH398" s="13" t="s">
        <v>50</v>
      </c>
      <c r="BI398" s="13" t="s">
        <v>50</v>
      </c>
      <c r="BJ398" s="13" t="s">
        <v>50</v>
      </c>
      <c r="BK398" s="13" t="s">
        <v>50</v>
      </c>
      <c r="BL398" s="13" t="s">
        <v>50</v>
      </c>
      <c r="BM398" s="13" t="s">
        <v>50</v>
      </c>
      <c r="BN398" s="13" t="s">
        <v>50</v>
      </c>
      <c r="BO398" s="13" t="s">
        <v>50</v>
      </c>
      <c r="BP398" s="13" t="s">
        <v>50</v>
      </c>
      <c r="BQ398" s="13" t="s">
        <v>50</v>
      </c>
      <c r="BR398" s="13" t="s">
        <v>50</v>
      </c>
      <c r="BS398" s="13" t="s">
        <v>50</v>
      </c>
      <c r="BT398" s="13" t="s">
        <v>50</v>
      </c>
      <c r="BU398" s="13" t="s">
        <v>50</v>
      </c>
      <c r="BV398" s="13" t="s">
        <v>50</v>
      </c>
      <c r="BW398" s="13" t="s">
        <v>50</v>
      </c>
      <c r="BX398" s="13" t="s">
        <v>50</v>
      </c>
      <c r="BY398" s="13" t="s">
        <v>50</v>
      </c>
      <c r="BZ398" s="13" t="s">
        <v>50</v>
      </c>
      <c r="CA398" s="13" t="s">
        <v>50</v>
      </c>
      <c r="CB398" s="13" t="s">
        <v>50</v>
      </c>
      <c r="CC398" s="13" t="s">
        <v>50</v>
      </c>
      <c r="CD398" s="13" t="s">
        <v>50</v>
      </c>
      <c r="CE398" s="13" t="s">
        <v>50</v>
      </c>
      <c r="CF398" s="13" t="s">
        <v>50</v>
      </c>
      <c r="CG398" s="13" t="s">
        <v>50</v>
      </c>
      <c r="CH398" s="13" t="s">
        <v>50</v>
      </c>
      <c r="CI398" s="13" t="s">
        <v>50</v>
      </c>
      <c r="CJ398" s="13" t="s">
        <v>50</v>
      </c>
      <c r="CK398" s="13" t="s">
        <v>50</v>
      </c>
      <c r="CL398" s="13" t="s">
        <v>50</v>
      </c>
      <c r="CM398" s="13" t="s">
        <v>50</v>
      </c>
      <c r="CN398" s="13" t="s">
        <v>50</v>
      </c>
      <c r="CO398" s="13" t="s">
        <v>50</v>
      </c>
      <c r="CP398" s="13" t="s">
        <v>50</v>
      </c>
      <c r="CQ398" s="13" t="s">
        <v>50</v>
      </c>
      <c r="CR398" s="13" t="s">
        <v>50</v>
      </c>
      <c r="CS398" s="13" t="s">
        <v>50</v>
      </c>
      <c r="CT398" s="13" t="s">
        <v>50</v>
      </c>
      <c r="CU398" s="13" t="s">
        <v>50</v>
      </c>
      <c r="CV398" s="13" t="s">
        <v>50</v>
      </c>
      <c r="CW398" s="13" t="s">
        <v>50</v>
      </c>
      <c r="CX398" s="13" t="s">
        <v>50</v>
      </c>
      <c r="CY398" s="13" t="s">
        <v>50</v>
      </c>
      <c r="CZ398" s="13" t="s">
        <v>50</v>
      </c>
      <c r="DA398" s="13" t="s">
        <v>50</v>
      </c>
      <c r="DB398" s="13" t="s">
        <v>50</v>
      </c>
      <c r="DC398" s="13" t="s">
        <v>50</v>
      </c>
      <c r="DD398" s="13" t="s">
        <v>50</v>
      </c>
      <c r="DE398" s="13" t="s">
        <v>50</v>
      </c>
      <c r="DF398" s="13" t="s">
        <v>50</v>
      </c>
      <c r="DG398" s="13" t="s">
        <v>50</v>
      </c>
      <c r="DH398" s="13" t="s">
        <v>50</v>
      </c>
      <c r="DI398" s="13" t="s">
        <v>50</v>
      </c>
      <c r="DJ398" s="13" t="s">
        <v>50</v>
      </c>
      <c r="DK398" s="13" t="s">
        <v>50</v>
      </c>
      <c r="DL398" s="13" t="s">
        <v>50</v>
      </c>
      <c r="DM398" s="13" t="s">
        <v>50</v>
      </c>
      <c r="DN398" s="13" t="s">
        <v>50</v>
      </c>
      <c r="DO398" s="13" t="s">
        <v>50</v>
      </c>
      <c r="DP398" s="13" t="s">
        <v>50</v>
      </c>
      <c r="DQ398" s="13" t="s">
        <v>50</v>
      </c>
      <c r="DR398" s="13" t="s">
        <v>50</v>
      </c>
      <c r="DS398" s="13" t="s">
        <v>50</v>
      </c>
      <c r="DT398" s="13" t="s">
        <v>50</v>
      </c>
      <c r="DU398" s="13" t="s">
        <v>50</v>
      </c>
      <c r="DV398" s="13" t="s">
        <v>50</v>
      </c>
      <c r="DW398" s="13" t="s">
        <v>50</v>
      </c>
      <c r="DX398" s="13" t="s">
        <v>50</v>
      </c>
      <c r="DY398" s="13" t="s">
        <v>50</v>
      </c>
      <c r="DZ398" s="13" t="s">
        <v>50</v>
      </c>
      <c r="EA398" s="13" t="s">
        <v>50</v>
      </c>
      <c r="EB398" s="13" t="s">
        <v>50</v>
      </c>
      <c r="EC398" s="13" t="s">
        <v>50</v>
      </c>
      <c r="ED398" s="13" t="s">
        <v>50</v>
      </c>
      <c r="EE398" s="13" t="s">
        <v>50</v>
      </c>
      <c r="EF398" s="13" t="s">
        <v>50</v>
      </c>
      <c r="EG398" s="13" t="s">
        <v>50</v>
      </c>
      <c r="EH398" s="13" t="s">
        <v>50</v>
      </c>
      <c r="EI398" s="13" t="s">
        <v>50</v>
      </c>
      <c r="EJ398" s="13" t="s">
        <v>50</v>
      </c>
      <c r="EK398" s="13" t="s">
        <v>50</v>
      </c>
      <c r="EL398" s="99"/>
      <c r="EM398" s="99"/>
    </row>
    <row r="399" spans="1:143" s="13" customFormat="1" ht="15" x14ac:dyDescent="0.25">
      <c r="A399" s="30" t="s">
        <v>2684</v>
      </c>
      <c r="B399" s="97" t="s">
        <v>1039</v>
      </c>
      <c r="C399" s="98"/>
      <c r="D399" s="98">
        <v>8</v>
      </c>
      <c r="E399" s="98"/>
      <c r="F399" s="98"/>
      <c r="G399" s="93" t="s">
        <v>425</v>
      </c>
      <c r="H399" s="14" t="s">
        <v>5</v>
      </c>
      <c r="I399" s="14" t="s">
        <v>577</v>
      </c>
      <c r="J399" s="13" t="s">
        <v>50</v>
      </c>
      <c r="K399" s="13" t="s">
        <v>50</v>
      </c>
      <c r="L399" s="13" t="s">
        <v>50</v>
      </c>
      <c r="M399" s="13" t="s">
        <v>50</v>
      </c>
      <c r="N399" s="13" t="s">
        <v>50</v>
      </c>
      <c r="O399" s="47" t="s">
        <v>50</v>
      </c>
      <c r="P399" s="13" t="s">
        <v>50</v>
      </c>
      <c r="Q399" s="13" t="s">
        <v>50</v>
      </c>
      <c r="R399" s="13" t="s">
        <v>50</v>
      </c>
      <c r="S399" s="13" t="s">
        <v>50</v>
      </c>
      <c r="T399" s="13" t="s">
        <v>50</v>
      </c>
      <c r="U399" s="13" t="s">
        <v>50</v>
      </c>
      <c r="V399" s="13" t="s">
        <v>50</v>
      </c>
      <c r="W399" s="36" t="s">
        <v>50</v>
      </c>
      <c r="X399" s="36" t="s">
        <v>50</v>
      </c>
      <c r="Y399" s="13" t="s">
        <v>50</v>
      </c>
      <c r="Z399" s="13" t="s">
        <v>50</v>
      </c>
      <c r="AA399" s="36" t="s">
        <v>50</v>
      </c>
      <c r="AB399" s="36" t="s">
        <v>50</v>
      </c>
      <c r="AC399" s="13" t="s">
        <v>50</v>
      </c>
      <c r="AD399" s="13" t="s">
        <v>50</v>
      </c>
      <c r="AE399" s="13" t="s">
        <v>50</v>
      </c>
      <c r="AF399" s="13" t="s">
        <v>50</v>
      </c>
      <c r="AG399" s="13" t="s">
        <v>50</v>
      </c>
      <c r="AH399" s="13" t="s">
        <v>50</v>
      </c>
      <c r="AI399" s="13" t="s">
        <v>50</v>
      </c>
      <c r="AJ399" s="13" t="s">
        <v>50</v>
      </c>
      <c r="AK399" s="13" t="s">
        <v>50</v>
      </c>
      <c r="AL399" s="13" t="s">
        <v>50</v>
      </c>
      <c r="AM399" s="13" t="s">
        <v>50</v>
      </c>
      <c r="AN399" s="13" t="s">
        <v>50</v>
      </c>
      <c r="AO399" s="13" t="s">
        <v>50</v>
      </c>
      <c r="AP399" s="13" t="s">
        <v>50</v>
      </c>
      <c r="AQ399" s="13" t="s">
        <v>50</v>
      </c>
      <c r="AR399" s="13" t="s">
        <v>50</v>
      </c>
      <c r="AS399" s="13" t="s">
        <v>50</v>
      </c>
      <c r="AT399" s="13" t="s">
        <v>50</v>
      </c>
      <c r="AU399" s="13" t="s">
        <v>50</v>
      </c>
      <c r="AV399" s="13" t="s">
        <v>50</v>
      </c>
      <c r="AW399" s="13" t="s">
        <v>50</v>
      </c>
      <c r="AX399" s="13" t="s">
        <v>50</v>
      </c>
      <c r="AY399" s="13" t="s">
        <v>50</v>
      </c>
      <c r="AZ399" s="13" t="s">
        <v>50</v>
      </c>
      <c r="BA399" s="13" t="s">
        <v>50</v>
      </c>
      <c r="BB399" s="13" t="s">
        <v>50</v>
      </c>
      <c r="BC399" s="13" t="s">
        <v>50</v>
      </c>
      <c r="BD399" s="13" t="s">
        <v>50</v>
      </c>
      <c r="BE399" s="13" t="s">
        <v>50</v>
      </c>
      <c r="BF399" s="13" t="s">
        <v>50</v>
      </c>
      <c r="BG399" s="13" t="s">
        <v>50</v>
      </c>
      <c r="BH399" s="13" t="s">
        <v>50</v>
      </c>
      <c r="BI399" s="13" t="s">
        <v>50</v>
      </c>
      <c r="BJ399" s="13" t="s">
        <v>50</v>
      </c>
      <c r="BK399" s="13" t="s">
        <v>50</v>
      </c>
      <c r="BL399" s="13" t="s">
        <v>50</v>
      </c>
      <c r="BM399" s="13" t="s">
        <v>50</v>
      </c>
      <c r="BN399" s="13" t="s">
        <v>50</v>
      </c>
      <c r="BO399" s="13" t="s">
        <v>50</v>
      </c>
      <c r="BP399" s="13" t="s">
        <v>50</v>
      </c>
      <c r="BQ399" s="13" t="s">
        <v>50</v>
      </c>
      <c r="BR399" s="13" t="s">
        <v>50</v>
      </c>
      <c r="BS399" s="13" t="s">
        <v>50</v>
      </c>
      <c r="BT399" s="13" t="s">
        <v>50</v>
      </c>
      <c r="BU399" s="13" t="s">
        <v>50</v>
      </c>
      <c r="BV399" s="13" t="s">
        <v>50</v>
      </c>
      <c r="BW399" s="13" t="s">
        <v>50</v>
      </c>
      <c r="BX399" s="13" t="s">
        <v>50</v>
      </c>
      <c r="BY399" s="13" t="s">
        <v>50</v>
      </c>
      <c r="BZ399" s="13" t="s">
        <v>50</v>
      </c>
      <c r="CA399" s="13" t="s">
        <v>50</v>
      </c>
      <c r="CB399" s="13" t="s">
        <v>50</v>
      </c>
      <c r="CC399" s="13" t="s">
        <v>50</v>
      </c>
      <c r="CD399" s="13" t="s">
        <v>50</v>
      </c>
      <c r="CE399" s="13" t="s">
        <v>50</v>
      </c>
      <c r="CF399" s="13" t="s">
        <v>50</v>
      </c>
      <c r="CG399" s="13" t="s">
        <v>50</v>
      </c>
      <c r="CH399" s="13" t="s">
        <v>50</v>
      </c>
      <c r="CI399" s="13" t="s">
        <v>50</v>
      </c>
      <c r="CJ399" s="13" t="s">
        <v>50</v>
      </c>
      <c r="CK399" s="13" t="s">
        <v>50</v>
      </c>
      <c r="CL399" s="13" t="s">
        <v>50</v>
      </c>
      <c r="CM399" s="13" t="s">
        <v>50</v>
      </c>
      <c r="CN399" s="13" t="s">
        <v>50</v>
      </c>
      <c r="CO399" s="13" t="s">
        <v>50</v>
      </c>
      <c r="CP399" s="13" t="s">
        <v>50</v>
      </c>
      <c r="CQ399" s="13" t="s">
        <v>50</v>
      </c>
      <c r="CR399" s="13" t="s">
        <v>50</v>
      </c>
      <c r="CS399" s="13" t="s">
        <v>50</v>
      </c>
      <c r="CT399" s="13" t="s">
        <v>50</v>
      </c>
      <c r="CU399" s="13" t="s">
        <v>50</v>
      </c>
      <c r="CV399" s="13" t="s">
        <v>50</v>
      </c>
      <c r="CW399" s="13" t="s">
        <v>50</v>
      </c>
      <c r="CX399" s="13" t="s">
        <v>50</v>
      </c>
      <c r="CY399" s="13" t="s">
        <v>50</v>
      </c>
      <c r="CZ399" s="13" t="s">
        <v>50</v>
      </c>
      <c r="DA399" s="13" t="s">
        <v>50</v>
      </c>
      <c r="DB399" s="13" t="s">
        <v>50</v>
      </c>
      <c r="DC399" s="13" t="s">
        <v>50</v>
      </c>
      <c r="DD399" s="13" t="s">
        <v>50</v>
      </c>
      <c r="DE399" s="13" t="s">
        <v>50</v>
      </c>
      <c r="DF399" s="13" t="s">
        <v>50</v>
      </c>
      <c r="DG399" s="13" t="s">
        <v>50</v>
      </c>
      <c r="DH399" s="13" t="s">
        <v>50</v>
      </c>
      <c r="DI399" s="13" t="s">
        <v>50</v>
      </c>
      <c r="DJ399" s="13" t="s">
        <v>50</v>
      </c>
      <c r="DK399" s="13" t="s">
        <v>50</v>
      </c>
      <c r="DL399" s="13" t="s">
        <v>50</v>
      </c>
      <c r="DM399" s="13" t="s">
        <v>50</v>
      </c>
      <c r="DN399" s="13" t="s">
        <v>50</v>
      </c>
      <c r="DO399" s="13" t="s">
        <v>50</v>
      </c>
      <c r="DP399" s="13" t="s">
        <v>50</v>
      </c>
      <c r="DQ399" s="13" t="s">
        <v>50</v>
      </c>
      <c r="DR399" s="13" t="s">
        <v>50</v>
      </c>
      <c r="DS399" s="13" t="s">
        <v>50</v>
      </c>
      <c r="DT399" s="13" t="s">
        <v>50</v>
      </c>
      <c r="DU399" s="13" t="s">
        <v>50</v>
      </c>
      <c r="DV399" s="13" t="s">
        <v>50</v>
      </c>
      <c r="DW399" s="13" t="s">
        <v>50</v>
      </c>
      <c r="DX399" s="13" t="s">
        <v>50</v>
      </c>
      <c r="DY399" s="13" t="s">
        <v>50</v>
      </c>
      <c r="DZ399" s="13" t="s">
        <v>50</v>
      </c>
      <c r="EA399" s="13" t="s">
        <v>50</v>
      </c>
      <c r="EB399" s="13" t="s">
        <v>50</v>
      </c>
      <c r="EC399" s="13" t="s">
        <v>50</v>
      </c>
      <c r="ED399" s="13" t="s">
        <v>50</v>
      </c>
      <c r="EE399" s="13" t="s">
        <v>50</v>
      </c>
      <c r="EF399" s="13" t="s">
        <v>50</v>
      </c>
      <c r="EG399" s="13" t="s">
        <v>50</v>
      </c>
      <c r="EH399" s="13" t="s">
        <v>50</v>
      </c>
      <c r="EI399" s="13" t="s">
        <v>50</v>
      </c>
      <c r="EJ399" s="13" t="s">
        <v>50</v>
      </c>
      <c r="EK399" s="13" t="s">
        <v>50</v>
      </c>
      <c r="EL399" s="99"/>
      <c r="EM399" s="99"/>
    </row>
    <row r="400" spans="1:143" s="13" customFormat="1" ht="15" x14ac:dyDescent="0.25">
      <c r="A400" s="30" t="s">
        <v>2685</v>
      </c>
      <c r="B400" s="97" t="s">
        <v>2538</v>
      </c>
      <c r="C400" s="98"/>
      <c r="D400" s="98">
        <v>8</v>
      </c>
      <c r="E400" s="98"/>
      <c r="F400" s="98"/>
      <c r="G400" s="93" t="s">
        <v>4303</v>
      </c>
      <c r="H400" s="14" t="s">
        <v>5</v>
      </c>
      <c r="I400" s="14" t="s">
        <v>577</v>
      </c>
      <c r="J400" s="13" t="s">
        <v>50</v>
      </c>
      <c r="K400" s="13" t="s">
        <v>50</v>
      </c>
      <c r="L400" s="13" t="s">
        <v>50</v>
      </c>
      <c r="M400" s="13" t="s">
        <v>50</v>
      </c>
      <c r="N400" s="13" t="s">
        <v>50</v>
      </c>
      <c r="O400" s="47" t="s">
        <v>50</v>
      </c>
      <c r="P400" s="13" t="s">
        <v>50</v>
      </c>
      <c r="Q400" s="13" t="s">
        <v>50</v>
      </c>
      <c r="R400" s="13" t="s">
        <v>50</v>
      </c>
      <c r="S400" s="13" t="s">
        <v>50</v>
      </c>
      <c r="T400" s="13" t="s">
        <v>50</v>
      </c>
      <c r="U400" s="13" t="s">
        <v>50</v>
      </c>
      <c r="V400" s="13" t="s">
        <v>50</v>
      </c>
      <c r="W400" s="36" t="s">
        <v>50</v>
      </c>
      <c r="X400" s="36" t="s">
        <v>50</v>
      </c>
      <c r="Y400" s="13" t="s">
        <v>50</v>
      </c>
      <c r="Z400" s="13" t="s">
        <v>50</v>
      </c>
      <c r="AA400" s="36" t="s">
        <v>50</v>
      </c>
      <c r="AB400" s="36" t="s">
        <v>50</v>
      </c>
      <c r="AC400" s="13" t="s">
        <v>50</v>
      </c>
      <c r="AD400" s="13" t="s">
        <v>50</v>
      </c>
      <c r="AE400" s="13" t="s">
        <v>50</v>
      </c>
      <c r="AF400" s="13" t="s">
        <v>50</v>
      </c>
      <c r="AG400" s="13" t="s">
        <v>50</v>
      </c>
      <c r="AH400" s="13" t="s">
        <v>50</v>
      </c>
      <c r="AI400" s="13" t="s">
        <v>50</v>
      </c>
      <c r="AJ400" s="13" t="s">
        <v>50</v>
      </c>
      <c r="AK400" s="13" t="s">
        <v>50</v>
      </c>
      <c r="AL400" s="13" t="s">
        <v>50</v>
      </c>
      <c r="AM400" s="13" t="s">
        <v>50</v>
      </c>
      <c r="AN400" s="13" t="s">
        <v>50</v>
      </c>
      <c r="AO400" s="13" t="s">
        <v>50</v>
      </c>
      <c r="AP400" s="13" t="s">
        <v>50</v>
      </c>
      <c r="AQ400" s="13" t="s">
        <v>50</v>
      </c>
      <c r="AR400" s="13" t="s">
        <v>50</v>
      </c>
      <c r="AS400" s="13" t="s">
        <v>50</v>
      </c>
      <c r="AT400" s="13" t="s">
        <v>50</v>
      </c>
      <c r="AU400" s="13" t="s">
        <v>50</v>
      </c>
      <c r="AV400" s="13" t="s">
        <v>50</v>
      </c>
      <c r="AW400" s="13" t="s">
        <v>50</v>
      </c>
      <c r="AX400" s="13" t="s">
        <v>50</v>
      </c>
      <c r="AY400" s="13" t="s">
        <v>50</v>
      </c>
      <c r="AZ400" s="13" t="s">
        <v>50</v>
      </c>
      <c r="BA400" s="13" t="s">
        <v>50</v>
      </c>
      <c r="BB400" s="13" t="s">
        <v>50</v>
      </c>
      <c r="BC400" s="13" t="s">
        <v>50</v>
      </c>
      <c r="BD400" s="13" t="s">
        <v>50</v>
      </c>
      <c r="BE400" s="13" t="s">
        <v>50</v>
      </c>
      <c r="BF400" s="13" t="s">
        <v>50</v>
      </c>
      <c r="BG400" s="13" t="s">
        <v>50</v>
      </c>
      <c r="BH400" s="13" t="s">
        <v>50</v>
      </c>
      <c r="BI400" s="13" t="s">
        <v>50</v>
      </c>
      <c r="BJ400" s="13" t="s">
        <v>50</v>
      </c>
      <c r="BK400" s="13" t="s">
        <v>50</v>
      </c>
      <c r="BL400" s="13" t="s">
        <v>50</v>
      </c>
      <c r="BM400" s="13" t="s">
        <v>50</v>
      </c>
      <c r="BN400" s="13" t="s">
        <v>50</v>
      </c>
      <c r="BO400" s="13" t="s">
        <v>50</v>
      </c>
      <c r="BP400" s="13" t="s">
        <v>50</v>
      </c>
      <c r="BQ400" s="13" t="s">
        <v>50</v>
      </c>
      <c r="BR400" s="13" t="s">
        <v>50</v>
      </c>
      <c r="BS400" s="13" t="s">
        <v>50</v>
      </c>
      <c r="BT400" s="13" t="s">
        <v>50</v>
      </c>
      <c r="BU400" s="13" t="s">
        <v>50</v>
      </c>
      <c r="BV400" s="13" t="s">
        <v>50</v>
      </c>
      <c r="BW400" s="13" t="s">
        <v>50</v>
      </c>
      <c r="BX400" s="13" t="s">
        <v>50</v>
      </c>
      <c r="BY400" s="13" t="s">
        <v>50</v>
      </c>
      <c r="BZ400" s="13" t="s">
        <v>50</v>
      </c>
      <c r="CA400" s="13" t="s">
        <v>50</v>
      </c>
      <c r="CB400" s="13" t="s">
        <v>50</v>
      </c>
      <c r="CC400" s="13" t="s">
        <v>50</v>
      </c>
      <c r="CD400" s="13" t="s">
        <v>50</v>
      </c>
      <c r="CE400" s="13" t="s">
        <v>50</v>
      </c>
      <c r="CF400" s="13" t="s">
        <v>50</v>
      </c>
      <c r="CG400" s="13" t="s">
        <v>50</v>
      </c>
      <c r="CH400" s="13" t="s">
        <v>50</v>
      </c>
      <c r="CI400" s="13" t="s">
        <v>50</v>
      </c>
      <c r="CJ400" s="13" t="s">
        <v>50</v>
      </c>
      <c r="CK400" s="13" t="s">
        <v>50</v>
      </c>
      <c r="CL400" s="13" t="s">
        <v>50</v>
      </c>
      <c r="CM400" s="13" t="s">
        <v>50</v>
      </c>
      <c r="CN400" s="13" t="s">
        <v>50</v>
      </c>
      <c r="CO400" s="13" t="s">
        <v>50</v>
      </c>
      <c r="CP400" s="13" t="s">
        <v>50</v>
      </c>
      <c r="CQ400" s="13" t="s">
        <v>50</v>
      </c>
      <c r="CR400" s="13" t="s">
        <v>50</v>
      </c>
      <c r="CS400" s="13" t="s">
        <v>50</v>
      </c>
      <c r="CT400" s="13" t="s">
        <v>50</v>
      </c>
      <c r="CU400" s="13" t="s">
        <v>50</v>
      </c>
      <c r="CV400" s="13" t="s">
        <v>50</v>
      </c>
      <c r="CW400" s="13" t="s">
        <v>50</v>
      </c>
      <c r="CX400" s="13" t="s">
        <v>50</v>
      </c>
      <c r="CY400" s="13" t="s">
        <v>50</v>
      </c>
      <c r="CZ400" s="13" t="s">
        <v>50</v>
      </c>
      <c r="DA400" s="13" t="s">
        <v>50</v>
      </c>
      <c r="DB400" s="13" t="s">
        <v>50</v>
      </c>
      <c r="DC400" s="13" t="s">
        <v>50</v>
      </c>
      <c r="DD400" s="13" t="s">
        <v>50</v>
      </c>
      <c r="DE400" s="13" t="s">
        <v>50</v>
      </c>
      <c r="DF400" s="13" t="s">
        <v>50</v>
      </c>
      <c r="DG400" s="13" t="s">
        <v>50</v>
      </c>
      <c r="DH400" s="13" t="s">
        <v>50</v>
      </c>
      <c r="DI400" s="13" t="s">
        <v>50</v>
      </c>
      <c r="DJ400" s="13" t="s">
        <v>50</v>
      </c>
      <c r="DK400" s="13" t="s">
        <v>50</v>
      </c>
      <c r="DL400" s="13" t="s">
        <v>50</v>
      </c>
      <c r="DM400" s="13" t="s">
        <v>50</v>
      </c>
      <c r="DN400" s="13" t="s">
        <v>50</v>
      </c>
      <c r="DO400" s="13" t="s">
        <v>50</v>
      </c>
      <c r="DP400" s="13" t="s">
        <v>50</v>
      </c>
      <c r="DQ400" s="13" t="s">
        <v>50</v>
      </c>
      <c r="DR400" s="13" t="s">
        <v>50</v>
      </c>
      <c r="DS400" s="13" t="s">
        <v>50</v>
      </c>
      <c r="DT400" s="13" t="s">
        <v>50</v>
      </c>
      <c r="DU400" s="13" t="s">
        <v>50</v>
      </c>
      <c r="DV400" s="13" t="s">
        <v>50</v>
      </c>
      <c r="DW400" s="13" t="s">
        <v>50</v>
      </c>
      <c r="DX400" s="13" t="s">
        <v>50</v>
      </c>
      <c r="DY400" s="13" t="s">
        <v>50</v>
      </c>
      <c r="DZ400" s="13" t="s">
        <v>50</v>
      </c>
      <c r="EA400" s="13" t="s">
        <v>50</v>
      </c>
      <c r="EB400" s="13" t="s">
        <v>50</v>
      </c>
      <c r="EC400" s="13" t="s">
        <v>50</v>
      </c>
      <c r="ED400" s="13" t="s">
        <v>50</v>
      </c>
      <c r="EE400" s="13" t="s">
        <v>50</v>
      </c>
      <c r="EF400" s="13" t="s">
        <v>50</v>
      </c>
      <c r="EG400" s="13" t="s">
        <v>50</v>
      </c>
      <c r="EH400" s="13" t="s">
        <v>50</v>
      </c>
      <c r="EI400" s="13" t="s">
        <v>50</v>
      </c>
      <c r="EJ400" s="13" t="s">
        <v>50</v>
      </c>
      <c r="EK400" s="13" t="s">
        <v>50</v>
      </c>
      <c r="EL400" s="99"/>
      <c r="EM400" s="99"/>
    </row>
    <row r="401" spans="1:143" s="13" customFormat="1" ht="15" x14ac:dyDescent="0.25">
      <c r="A401" s="30" t="s">
        <v>2686</v>
      </c>
      <c r="B401" s="97" t="s">
        <v>2539</v>
      </c>
      <c r="C401" s="98"/>
      <c r="D401" s="98">
        <v>8</v>
      </c>
      <c r="E401" s="98"/>
      <c r="F401" s="98"/>
      <c r="G401" s="93" t="s">
        <v>374</v>
      </c>
      <c r="H401" s="14" t="s">
        <v>5</v>
      </c>
      <c r="I401" s="14" t="s">
        <v>577</v>
      </c>
      <c r="J401" s="13" t="s">
        <v>50</v>
      </c>
      <c r="K401" s="13" t="s">
        <v>50</v>
      </c>
      <c r="L401" s="13" t="s">
        <v>50</v>
      </c>
      <c r="M401" s="13" t="s">
        <v>50</v>
      </c>
      <c r="N401" s="13" t="s">
        <v>50</v>
      </c>
      <c r="O401" s="47" t="s">
        <v>50</v>
      </c>
      <c r="P401" s="13" t="s">
        <v>50</v>
      </c>
      <c r="Q401" s="13" t="s">
        <v>50</v>
      </c>
      <c r="R401" s="13" t="s">
        <v>50</v>
      </c>
      <c r="S401" s="13" t="s">
        <v>50</v>
      </c>
      <c r="T401" s="13" t="s">
        <v>50</v>
      </c>
      <c r="U401" s="13" t="s">
        <v>50</v>
      </c>
      <c r="V401" s="13" t="s">
        <v>50</v>
      </c>
      <c r="W401" s="36" t="s">
        <v>50</v>
      </c>
      <c r="X401" s="36" t="s">
        <v>50</v>
      </c>
      <c r="Y401" s="13" t="s">
        <v>50</v>
      </c>
      <c r="Z401" s="13" t="s">
        <v>50</v>
      </c>
      <c r="AA401" s="36" t="s">
        <v>50</v>
      </c>
      <c r="AB401" s="36" t="s">
        <v>50</v>
      </c>
      <c r="AC401" s="13" t="s">
        <v>50</v>
      </c>
      <c r="AD401" s="13" t="s">
        <v>50</v>
      </c>
      <c r="AE401" s="13" t="s">
        <v>50</v>
      </c>
      <c r="AF401" s="13" t="s">
        <v>50</v>
      </c>
      <c r="AG401" s="13" t="s">
        <v>50</v>
      </c>
      <c r="AH401" s="13" t="s">
        <v>50</v>
      </c>
      <c r="AI401" s="13" t="s">
        <v>50</v>
      </c>
      <c r="AJ401" s="13" t="s">
        <v>50</v>
      </c>
      <c r="AK401" s="13" t="s">
        <v>50</v>
      </c>
      <c r="AL401" s="13" t="s">
        <v>50</v>
      </c>
      <c r="AM401" s="13" t="s">
        <v>50</v>
      </c>
      <c r="AN401" s="13" t="s">
        <v>50</v>
      </c>
      <c r="AO401" s="13" t="s">
        <v>50</v>
      </c>
      <c r="AP401" s="13" t="s">
        <v>50</v>
      </c>
      <c r="AQ401" s="13" t="s">
        <v>50</v>
      </c>
      <c r="AR401" s="13" t="s">
        <v>50</v>
      </c>
      <c r="AS401" s="13" t="s">
        <v>50</v>
      </c>
      <c r="AT401" s="13" t="s">
        <v>50</v>
      </c>
      <c r="AU401" s="13" t="s">
        <v>50</v>
      </c>
      <c r="AV401" s="13" t="s">
        <v>50</v>
      </c>
      <c r="AW401" s="13" t="s">
        <v>50</v>
      </c>
      <c r="AX401" s="13" t="s">
        <v>50</v>
      </c>
      <c r="AY401" s="13" t="s">
        <v>50</v>
      </c>
      <c r="AZ401" s="13" t="s">
        <v>50</v>
      </c>
      <c r="BA401" s="13" t="s">
        <v>50</v>
      </c>
      <c r="BB401" s="13" t="s">
        <v>50</v>
      </c>
      <c r="BC401" s="13" t="s">
        <v>50</v>
      </c>
      <c r="BD401" s="13" t="s">
        <v>50</v>
      </c>
      <c r="BE401" s="13" t="s">
        <v>50</v>
      </c>
      <c r="BF401" s="13" t="s">
        <v>50</v>
      </c>
      <c r="BG401" s="13" t="s">
        <v>50</v>
      </c>
      <c r="BH401" s="13" t="s">
        <v>50</v>
      </c>
      <c r="BI401" s="13" t="s">
        <v>50</v>
      </c>
      <c r="BJ401" s="13" t="s">
        <v>50</v>
      </c>
      <c r="BK401" s="13" t="s">
        <v>50</v>
      </c>
      <c r="BL401" s="13" t="s">
        <v>50</v>
      </c>
      <c r="BM401" s="13" t="s">
        <v>50</v>
      </c>
      <c r="BN401" s="13" t="s">
        <v>50</v>
      </c>
      <c r="BO401" s="13" t="s">
        <v>50</v>
      </c>
      <c r="BP401" s="13" t="s">
        <v>50</v>
      </c>
      <c r="BQ401" s="13" t="s">
        <v>50</v>
      </c>
      <c r="BR401" s="13" t="s">
        <v>50</v>
      </c>
      <c r="BS401" s="13" t="s">
        <v>50</v>
      </c>
      <c r="BT401" s="13" t="s">
        <v>50</v>
      </c>
      <c r="BU401" s="13" t="s">
        <v>50</v>
      </c>
      <c r="BV401" s="13" t="s">
        <v>50</v>
      </c>
      <c r="BW401" s="13" t="s">
        <v>50</v>
      </c>
      <c r="BX401" s="13" t="s">
        <v>50</v>
      </c>
      <c r="BY401" s="13" t="s">
        <v>50</v>
      </c>
      <c r="BZ401" s="13" t="s">
        <v>50</v>
      </c>
      <c r="CA401" s="13" t="s">
        <v>50</v>
      </c>
      <c r="CB401" s="13" t="s">
        <v>50</v>
      </c>
      <c r="CC401" s="13" t="s">
        <v>50</v>
      </c>
      <c r="CD401" s="13" t="s">
        <v>50</v>
      </c>
      <c r="CE401" s="13" t="s">
        <v>50</v>
      </c>
      <c r="CF401" s="13" t="s">
        <v>50</v>
      </c>
      <c r="CG401" s="13" t="s">
        <v>50</v>
      </c>
      <c r="CH401" s="13" t="s">
        <v>50</v>
      </c>
      <c r="CI401" s="13" t="s">
        <v>50</v>
      </c>
      <c r="CJ401" s="13" t="s">
        <v>50</v>
      </c>
      <c r="CK401" s="13" t="s">
        <v>50</v>
      </c>
      <c r="CL401" s="13" t="s">
        <v>50</v>
      </c>
      <c r="CM401" s="13" t="s">
        <v>50</v>
      </c>
      <c r="CN401" s="13" t="s">
        <v>50</v>
      </c>
      <c r="CO401" s="13" t="s">
        <v>50</v>
      </c>
      <c r="CP401" s="13" t="s">
        <v>50</v>
      </c>
      <c r="CQ401" s="13" t="s">
        <v>50</v>
      </c>
      <c r="CR401" s="13" t="s">
        <v>50</v>
      </c>
      <c r="CS401" s="13" t="s">
        <v>50</v>
      </c>
      <c r="CT401" s="13" t="s">
        <v>50</v>
      </c>
      <c r="CU401" s="13" t="s">
        <v>50</v>
      </c>
      <c r="CV401" s="13" t="s">
        <v>50</v>
      </c>
      <c r="CW401" s="13" t="s">
        <v>50</v>
      </c>
      <c r="CX401" s="13" t="s">
        <v>50</v>
      </c>
      <c r="CY401" s="13" t="s">
        <v>50</v>
      </c>
      <c r="CZ401" s="13" t="s">
        <v>50</v>
      </c>
      <c r="DA401" s="13" t="s">
        <v>50</v>
      </c>
      <c r="DB401" s="13" t="s">
        <v>50</v>
      </c>
      <c r="DC401" s="13" t="s">
        <v>50</v>
      </c>
      <c r="DD401" s="13" t="s">
        <v>50</v>
      </c>
      <c r="DE401" s="13" t="s">
        <v>50</v>
      </c>
      <c r="DF401" s="13" t="s">
        <v>50</v>
      </c>
      <c r="DG401" s="13" t="s">
        <v>50</v>
      </c>
      <c r="DH401" s="13" t="s">
        <v>50</v>
      </c>
      <c r="DI401" s="13" t="s">
        <v>50</v>
      </c>
      <c r="DJ401" s="13" t="s">
        <v>50</v>
      </c>
      <c r="DK401" s="13" t="s">
        <v>50</v>
      </c>
      <c r="DL401" s="13" t="s">
        <v>50</v>
      </c>
      <c r="DM401" s="13" t="s">
        <v>50</v>
      </c>
      <c r="DN401" s="13" t="s">
        <v>50</v>
      </c>
      <c r="DO401" s="13" t="s">
        <v>50</v>
      </c>
      <c r="DP401" s="13" t="s">
        <v>50</v>
      </c>
      <c r="DQ401" s="13" t="s">
        <v>50</v>
      </c>
      <c r="DR401" s="13" t="s">
        <v>50</v>
      </c>
      <c r="DS401" s="13" t="s">
        <v>50</v>
      </c>
      <c r="DT401" s="13" t="s">
        <v>50</v>
      </c>
      <c r="DU401" s="13" t="s">
        <v>50</v>
      </c>
      <c r="DV401" s="13" t="s">
        <v>50</v>
      </c>
      <c r="DW401" s="13" t="s">
        <v>50</v>
      </c>
      <c r="DX401" s="13" t="s">
        <v>50</v>
      </c>
      <c r="DY401" s="13" t="s">
        <v>50</v>
      </c>
      <c r="DZ401" s="13" t="s">
        <v>50</v>
      </c>
      <c r="EA401" s="13" t="s">
        <v>50</v>
      </c>
      <c r="EB401" s="13" t="s">
        <v>50</v>
      </c>
      <c r="EC401" s="13" t="s">
        <v>50</v>
      </c>
      <c r="ED401" s="13" t="s">
        <v>50</v>
      </c>
      <c r="EE401" s="13" t="s">
        <v>50</v>
      </c>
      <c r="EF401" s="13" t="s">
        <v>50</v>
      </c>
      <c r="EG401" s="13" t="s">
        <v>50</v>
      </c>
      <c r="EH401" s="13" t="s">
        <v>50</v>
      </c>
      <c r="EI401" s="13" t="s">
        <v>50</v>
      </c>
      <c r="EJ401" s="13" t="s">
        <v>50</v>
      </c>
      <c r="EK401" s="13" t="s">
        <v>50</v>
      </c>
      <c r="EL401" s="99"/>
      <c r="EM401" s="99"/>
    </row>
    <row r="402" spans="1:143" s="13" customFormat="1" ht="15" customHeight="1" x14ac:dyDescent="0.25">
      <c r="A402" s="30" t="s">
        <v>2687</v>
      </c>
      <c r="B402" s="97" t="s">
        <v>2540</v>
      </c>
      <c r="C402" s="98"/>
      <c r="D402" s="98">
        <v>8</v>
      </c>
      <c r="E402" s="98"/>
      <c r="F402" s="98"/>
      <c r="G402" s="93" t="s">
        <v>2545</v>
      </c>
      <c r="H402" s="14" t="s">
        <v>5</v>
      </c>
      <c r="I402" s="14" t="s">
        <v>577</v>
      </c>
      <c r="J402" s="13" t="s">
        <v>50</v>
      </c>
      <c r="K402" s="13" t="s">
        <v>50</v>
      </c>
      <c r="L402" s="13" t="s">
        <v>50</v>
      </c>
      <c r="M402" s="13" t="s">
        <v>50</v>
      </c>
      <c r="N402" s="13" t="s">
        <v>50</v>
      </c>
      <c r="O402" s="47" t="s">
        <v>50</v>
      </c>
      <c r="P402" s="13" t="s">
        <v>50</v>
      </c>
      <c r="Q402" s="13" t="s">
        <v>50</v>
      </c>
      <c r="R402" s="13" t="s">
        <v>50</v>
      </c>
      <c r="S402" s="13" t="s">
        <v>50</v>
      </c>
      <c r="T402" s="13" t="s">
        <v>50</v>
      </c>
      <c r="U402" s="13" t="s">
        <v>50</v>
      </c>
      <c r="V402" s="13" t="s">
        <v>50</v>
      </c>
      <c r="W402" s="36" t="s">
        <v>50</v>
      </c>
      <c r="X402" s="36" t="s">
        <v>50</v>
      </c>
      <c r="Y402" s="13" t="s">
        <v>50</v>
      </c>
      <c r="Z402" s="13" t="s">
        <v>50</v>
      </c>
      <c r="AA402" s="36" t="s">
        <v>50</v>
      </c>
      <c r="AB402" s="36" t="s">
        <v>50</v>
      </c>
      <c r="AC402" s="13" t="s">
        <v>50</v>
      </c>
      <c r="AD402" s="13" t="s">
        <v>50</v>
      </c>
      <c r="AE402" s="13" t="s">
        <v>50</v>
      </c>
      <c r="AF402" s="13" t="s">
        <v>50</v>
      </c>
      <c r="AG402" s="13" t="s">
        <v>50</v>
      </c>
      <c r="AH402" s="13" t="s">
        <v>50</v>
      </c>
      <c r="AI402" s="13" t="s">
        <v>50</v>
      </c>
      <c r="AJ402" s="13" t="s">
        <v>50</v>
      </c>
      <c r="AK402" s="13" t="s">
        <v>50</v>
      </c>
      <c r="AL402" s="13" t="s">
        <v>50</v>
      </c>
      <c r="AM402" s="13" t="s">
        <v>50</v>
      </c>
      <c r="AN402" s="13" t="s">
        <v>50</v>
      </c>
      <c r="AO402" s="13" t="s">
        <v>50</v>
      </c>
      <c r="AP402" s="13" t="s">
        <v>50</v>
      </c>
      <c r="AQ402" s="13" t="s">
        <v>50</v>
      </c>
      <c r="AR402" s="13" t="s">
        <v>50</v>
      </c>
      <c r="AS402" s="13" t="s">
        <v>50</v>
      </c>
      <c r="AT402" s="13" t="s">
        <v>50</v>
      </c>
      <c r="AU402" s="13" t="s">
        <v>50</v>
      </c>
      <c r="AV402" s="13" t="s">
        <v>50</v>
      </c>
      <c r="AW402" s="13" t="s">
        <v>50</v>
      </c>
      <c r="AX402" s="13" t="s">
        <v>50</v>
      </c>
      <c r="AY402" s="13" t="s">
        <v>50</v>
      </c>
      <c r="AZ402" s="13" t="s">
        <v>50</v>
      </c>
      <c r="BA402" s="13" t="s">
        <v>50</v>
      </c>
      <c r="BB402" s="13" t="s">
        <v>50</v>
      </c>
      <c r="BC402" s="13" t="s">
        <v>50</v>
      </c>
      <c r="BD402" s="13" t="s">
        <v>50</v>
      </c>
      <c r="BE402" s="13" t="s">
        <v>50</v>
      </c>
      <c r="BF402" s="13" t="s">
        <v>50</v>
      </c>
      <c r="BG402" s="13" t="s">
        <v>50</v>
      </c>
      <c r="BH402" s="13" t="s">
        <v>50</v>
      </c>
      <c r="BI402" s="13" t="s">
        <v>50</v>
      </c>
      <c r="BJ402" s="13" t="s">
        <v>50</v>
      </c>
      <c r="BK402" s="13" t="s">
        <v>50</v>
      </c>
      <c r="BL402" s="13" t="s">
        <v>50</v>
      </c>
      <c r="BM402" s="13" t="s">
        <v>50</v>
      </c>
      <c r="BN402" s="13" t="s">
        <v>50</v>
      </c>
      <c r="BO402" s="13" t="s">
        <v>4521</v>
      </c>
      <c r="BP402" s="13" t="s">
        <v>4521</v>
      </c>
      <c r="BQ402" s="13" t="s">
        <v>50</v>
      </c>
      <c r="BR402" s="13" t="s">
        <v>50</v>
      </c>
      <c r="BS402" s="13" t="s">
        <v>50</v>
      </c>
      <c r="BT402" s="13" t="s">
        <v>50</v>
      </c>
      <c r="BU402" s="12" t="s">
        <v>4521</v>
      </c>
      <c r="BV402" s="13" t="s">
        <v>50</v>
      </c>
      <c r="BW402" s="13" t="s">
        <v>50</v>
      </c>
      <c r="BX402" s="13" t="s">
        <v>50</v>
      </c>
      <c r="BY402" s="13" t="s">
        <v>50</v>
      </c>
      <c r="BZ402" s="13" t="s">
        <v>50</v>
      </c>
      <c r="CA402" s="13" t="s">
        <v>50</v>
      </c>
      <c r="CB402" s="13" t="s">
        <v>50</v>
      </c>
      <c r="CC402" s="13" t="s">
        <v>50</v>
      </c>
      <c r="CD402" s="13" t="s">
        <v>50</v>
      </c>
      <c r="CE402" s="13" t="s">
        <v>50</v>
      </c>
      <c r="CF402" s="13" t="s">
        <v>50</v>
      </c>
      <c r="CG402" s="13" t="s">
        <v>50</v>
      </c>
      <c r="CH402" s="13" t="s">
        <v>50</v>
      </c>
      <c r="CI402" s="13" t="s">
        <v>50</v>
      </c>
      <c r="CJ402" s="13" t="s">
        <v>50</v>
      </c>
      <c r="CK402" s="13" t="s">
        <v>50</v>
      </c>
      <c r="CL402" s="13" t="s">
        <v>4521</v>
      </c>
      <c r="CM402" s="13" t="s">
        <v>50</v>
      </c>
      <c r="CN402" s="13" t="s">
        <v>50</v>
      </c>
      <c r="CO402" s="13" t="s">
        <v>50</v>
      </c>
      <c r="CP402" s="13" t="s">
        <v>50</v>
      </c>
      <c r="CQ402" s="13" t="s">
        <v>50</v>
      </c>
      <c r="CR402" s="13" t="s">
        <v>50</v>
      </c>
      <c r="CS402" s="13" t="s">
        <v>50</v>
      </c>
      <c r="CT402" s="13" t="s">
        <v>50</v>
      </c>
      <c r="CU402" s="13" t="s">
        <v>50</v>
      </c>
      <c r="CV402" s="13" t="s">
        <v>50</v>
      </c>
      <c r="CW402" s="13" t="s">
        <v>50</v>
      </c>
      <c r="CX402" s="13" t="s">
        <v>50</v>
      </c>
      <c r="CY402" s="13" t="s">
        <v>4522</v>
      </c>
      <c r="CZ402" s="12" t="s">
        <v>4521</v>
      </c>
      <c r="DA402" s="13" t="s">
        <v>50</v>
      </c>
      <c r="DB402" s="13" t="s">
        <v>4522</v>
      </c>
      <c r="DC402" s="13" t="s">
        <v>50</v>
      </c>
      <c r="DD402" s="13" t="s">
        <v>50</v>
      </c>
      <c r="DE402" s="13" t="s">
        <v>50</v>
      </c>
      <c r="DF402" s="13" t="s">
        <v>50</v>
      </c>
      <c r="DG402" s="13" t="s">
        <v>50</v>
      </c>
      <c r="DH402" s="13" t="s">
        <v>50</v>
      </c>
      <c r="DI402" s="13" t="s">
        <v>50</v>
      </c>
      <c r="DJ402" s="13" t="s">
        <v>50</v>
      </c>
      <c r="DK402" s="13" t="s">
        <v>50</v>
      </c>
      <c r="DL402" s="13" t="s">
        <v>50</v>
      </c>
      <c r="DM402" s="13" t="s">
        <v>50</v>
      </c>
      <c r="DN402" s="13" t="s">
        <v>50</v>
      </c>
      <c r="DO402" s="13" t="s">
        <v>4521</v>
      </c>
      <c r="DP402" s="13" t="s">
        <v>50</v>
      </c>
      <c r="DQ402" s="13" t="s">
        <v>50</v>
      </c>
      <c r="DR402" s="13" t="s">
        <v>50</v>
      </c>
      <c r="DS402" s="13" t="s">
        <v>50</v>
      </c>
      <c r="DT402" s="13" t="s">
        <v>50</v>
      </c>
      <c r="DU402" s="13" t="s">
        <v>50</v>
      </c>
      <c r="DV402" s="13" t="s">
        <v>50</v>
      </c>
      <c r="DW402" s="13" t="s">
        <v>50</v>
      </c>
      <c r="DX402" s="13" t="s">
        <v>50</v>
      </c>
      <c r="DY402" s="13" t="s">
        <v>50</v>
      </c>
      <c r="DZ402" s="13" t="s">
        <v>50</v>
      </c>
      <c r="EA402" s="13" t="s">
        <v>50</v>
      </c>
      <c r="EB402" s="13" t="s">
        <v>50</v>
      </c>
      <c r="EC402" s="13" t="s">
        <v>50</v>
      </c>
      <c r="ED402" s="13" t="s">
        <v>50</v>
      </c>
      <c r="EE402" s="13" t="s">
        <v>50</v>
      </c>
      <c r="EF402" s="13" t="s">
        <v>50</v>
      </c>
      <c r="EG402" s="13" t="s">
        <v>50</v>
      </c>
      <c r="EH402" s="13" t="s">
        <v>50</v>
      </c>
      <c r="EI402" s="13" t="s">
        <v>50</v>
      </c>
      <c r="EJ402" s="13" t="s">
        <v>50</v>
      </c>
      <c r="EK402" s="13" t="s">
        <v>50</v>
      </c>
      <c r="EL402" s="99"/>
      <c r="EM402" s="99"/>
    </row>
    <row r="403" spans="1:143" s="13" customFormat="1" ht="56.25" customHeight="1" x14ac:dyDescent="0.25">
      <c r="A403" s="30" t="s">
        <v>2688</v>
      </c>
      <c r="B403" s="97" t="s">
        <v>2541</v>
      </c>
      <c r="C403" s="98"/>
      <c r="D403" s="98">
        <v>8</v>
      </c>
      <c r="E403" s="98"/>
      <c r="F403" s="98"/>
      <c r="G403" s="93" t="s">
        <v>1365</v>
      </c>
      <c r="H403" s="14" t="s">
        <v>5</v>
      </c>
      <c r="I403" s="14" t="s">
        <v>577</v>
      </c>
      <c r="J403" s="13" t="s">
        <v>50</v>
      </c>
      <c r="K403" s="13" t="s">
        <v>50</v>
      </c>
      <c r="L403" s="13" t="s">
        <v>50</v>
      </c>
      <c r="M403" s="13" t="s">
        <v>4521</v>
      </c>
      <c r="N403" s="13" t="s">
        <v>4521</v>
      </c>
      <c r="O403" s="47" t="s">
        <v>50</v>
      </c>
      <c r="P403" s="13" t="s">
        <v>4522</v>
      </c>
      <c r="Q403" s="13" t="s">
        <v>4521</v>
      </c>
      <c r="R403" s="13" t="s">
        <v>50</v>
      </c>
      <c r="S403" s="13" t="s">
        <v>4521</v>
      </c>
      <c r="T403" s="13" t="s">
        <v>50</v>
      </c>
      <c r="U403" s="13" t="s">
        <v>50</v>
      </c>
      <c r="V403" s="13" t="s">
        <v>50</v>
      </c>
      <c r="W403" s="36" t="s">
        <v>50</v>
      </c>
      <c r="X403" s="36" t="s">
        <v>50</v>
      </c>
      <c r="Y403" s="13" t="s">
        <v>50</v>
      </c>
      <c r="Z403" s="13" t="s">
        <v>50</v>
      </c>
      <c r="AA403" s="36" t="s">
        <v>50</v>
      </c>
      <c r="AB403" s="36" t="s">
        <v>50</v>
      </c>
      <c r="AC403" s="13" t="s">
        <v>4522</v>
      </c>
      <c r="AD403" s="13" t="s">
        <v>50</v>
      </c>
      <c r="AE403" s="13" t="s">
        <v>4521</v>
      </c>
      <c r="AF403" s="13" t="s">
        <v>4521</v>
      </c>
      <c r="AG403" s="13" t="s">
        <v>50</v>
      </c>
      <c r="AH403" s="13" t="s">
        <v>50</v>
      </c>
      <c r="AI403" s="13" t="s">
        <v>50</v>
      </c>
      <c r="AJ403" s="12" t="s">
        <v>4521</v>
      </c>
      <c r="AK403" s="13" t="s">
        <v>50</v>
      </c>
      <c r="AL403" s="13" t="s">
        <v>50</v>
      </c>
      <c r="AM403" s="13" t="s">
        <v>50</v>
      </c>
      <c r="AN403" s="13" t="s">
        <v>4522</v>
      </c>
      <c r="AO403" s="13" t="s">
        <v>50</v>
      </c>
      <c r="AP403" s="13" t="s">
        <v>50</v>
      </c>
      <c r="AQ403" s="13" t="s">
        <v>50</v>
      </c>
      <c r="AR403" s="13" t="s">
        <v>50</v>
      </c>
      <c r="AS403" s="13" t="s">
        <v>50</v>
      </c>
      <c r="AT403" s="13" t="s">
        <v>50</v>
      </c>
      <c r="AU403" s="13" t="s">
        <v>50</v>
      </c>
      <c r="AV403" s="13" t="s">
        <v>50</v>
      </c>
      <c r="AW403" s="13" t="s">
        <v>50</v>
      </c>
      <c r="AX403" s="13" t="s">
        <v>50</v>
      </c>
      <c r="AY403" s="13" t="s">
        <v>50</v>
      </c>
      <c r="AZ403" s="36" t="s">
        <v>4522</v>
      </c>
      <c r="BA403" s="13" t="s">
        <v>50</v>
      </c>
      <c r="BB403" s="13" t="s">
        <v>4522</v>
      </c>
      <c r="BC403" s="13" t="s">
        <v>4522</v>
      </c>
      <c r="BD403" s="13" t="s">
        <v>50</v>
      </c>
      <c r="BE403" s="13" t="s">
        <v>50</v>
      </c>
      <c r="BF403" s="13" t="s">
        <v>50</v>
      </c>
      <c r="BG403" s="13" t="s">
        <v>50</v>
      </c>
      <c r="BH403" s="13" t="s">
        <v>50</v>
      </c>
      <c r="BI403" s="13" t="s">
        <v>4522</v>
      </c>
      <c r="BJ403" s="13" t="s">
        <v>50</v>
      </c>
      <c r="BK403" s="13" t="s">
        <v>50</v>
      </c>
      <c r="BL403" s="13" t="s">
        <v>4521</v>
      </c>
      <c r="BM403" s="13" t="s">
        <v>4521</v>
      </c>
      <c r="BN403" s="13" t="s">
        <v>50</v>
      </c>
      <c r="BO403" s="13" t="s">
        <v>4521</v>
      </c>
      <c r="BP403" s="13" t="s">
        <v>4521</v>
      </c>
      <c r="BQ403" s="13" t="s">
        <v>50</v>
      </c>
      <c r="BR403" s="13" t="s">
        <v>50</v>
      </c>
      <c r="BS403" s="13" t="s">
        <v>4522</v>
      </c>
      <c r="BT403" s="13" t="s">
        <v>4521</v>
      </c>
      <c r="BU403" s="12" t="s">
        <v>4521</v>
      </c>
      <c r="BV403" s="13" t="s">
        <v>4521</v>
      </c>
      <c r="BW403" s="13" t="s">
        <v>4521</v>
      </c>
      <c r="BX403" s="13" t="s">
        <v>4521</v>
      </c>
      <c r="BY403" s="13" t="s">
        <v>50</v>
      </c>
      <c r="BZ403" s="13" t="s">
        <v>50</v>
      </c>
      <c r="CA403" s="13" t="s">
        <v>50</v>
      </c>
      <c r="CB403" s="13" t="s">
        <v>50</v>
      </c>
      <c r="CC403" s="12" t="s">
        <v>4521</v>
      </c>
      <c r="CD403" s="13" t="s">
        <v>50</v>
      </c>
      <c r="CE403" s="13" t="s">
        <v>50</v>
      </c>
      <c r="CF403" s="13" t="s">
        <v>50</v>
      </c>
      <c r="CG403" s="13" t="s">
        <v>4521</v>
      </c>
      <c r="CH403" s="13" t="s">
        <v>4521</v>
      </c>
      <c r="CI403" s="36" t="s">
        <v>4522</v>
      </c>
      <c r="CJ403" s="13" t="s">
        <v>50</v>
      </c>
      <c r="CK403" s="13" t="s">
        <v>50</v>
      </c>
      <c r="CL403" s="13" t="s">
        <v>4521</v>
      </c>
      <c r="CM403" s="13" t="s">
        <v>50</v>
      </c>
      <c r="CN403" s="13" t="s">
        <v>50</v>
      </c>
      <c r="CO403" s="13" t="s">
        <v>4522</v>
      </c>
      <c r="CP403" s="13" t="s">
        <v>4522</v>
      </c>
      <c r="CQ403" s="12" t="s">
        <v>4521</v>
      </c>
      <c r="CR403" s="13" t="s">
        <v>50</v>
      </c>
      <c r="CS403" s="13" t="s">
        <v>50</v>
      </c>
      <c r="CT403" s="13" t="s">
        <v>50</v>
      </c>
      <c r="CU403" s="13" t="s">
        <v>50</v>
      </c>
      <c r="CV403" s="13" t="s">
        <v>50</v>
      </c>
      <c r="CW403" s="13" t="s">
        <v>50</v>
      </c>
      <c r="CX403" s="13" t="s">
        <v>50</v>
      </c>
      <c r="CY403" s="13" t="s">
        <v>4522</v>
      </c>
      <c r="CZ403" s="13" t="s">
        <v>50</v>
      </c>
      <c r="DA403" s="13" t="s">
        <v>4522</v>
      </c>
      <c r="DB403" s="13" t="s">
        <v>50</v>
      </c>
      <c r="DC403" s="13" t="s">
        <v>50</v>
      </c>
      <c r="DD403" s="13" t="s">
        <v>50</v>
      </c>
      <c r="DE403" s="13" t="s">
        <v>50</v>
      </c>
      <c r="DF403" s="12" t="s">
        <v>4521</v>
      </c>
      <c r="DG403" s="13" t="s">
        <v>4521</v>
      </c>
      <c r="DH403" s="13" t="s">
        <v>4521</v>
      </c>
      <c r="DI403" s="13" t="s">
        <v>4521</v>
      </c>
      <c r="DJ403" s="13" t="s">
        <v>50</v>
      </c>
      <c r="DK403" s="13" t="s">
        <v>50</v>
      </c>
      <c r="DL403" s="13" t="s">
        <v>50</v>
      </c>
      <c r="DM403" s="13" t="s">
        <v>50</v>
      </c>
      <c r="DN403" s="13" t="s">
        <v>50</v>
      </c>
      <c r="DO403" s="13" t="s">
        <v>50</v>
      </c>
      <c r="DP403" s="13" t="s">
        <v>4521</v>
      </c>
      <c r="DQ403" s="13" t="s">
        <v>50</v>
      </c>
      <c r="DR403" s="13" t="s">
        <v>50</v>
      </c>
      <c r="DS403" s="13" t="s">
        <v>50</v>
      </c>
      <c r="DT403" s="13" t="s">
        <v>50</v>
      </c>
      <c r="DU403" s="13" t="s">
        <v>50</v>
      </c>
      <c r="DV403" s="13" t="s">
        <v>50</v>
      </c>
      <c r="DW403" s="13" t="s">
        <v>50</v>
      </c>
      <c r="DX403" s="13" t="s">
        <v>50</v>
      </c>
      <c r="DY403" s="12" t="s">
        <v>4521</v>
      </c>
      <c r="DZ403" s="12" t="s">
        <v>4521</v>
      </c>
      <c r="EA403" s="13" t="s">
        <v>50</v>
      </c>
      <c r="EB403" s="13" t="s">
        <v>50</v>
      </c>
      <c r="EC403" s="13" t="s">
        <v>4522</v>
      </c>
      <c r="ED403" s="13" t="s">
        <v>50</v>
      </c>
      <c r="EE403" s="13" t="s">
        <v>50</v>
      </c>
      <c r="EF403" s="13" t="s">
        <v>50</v>
      </c>
      <c r="EG403" s="13" t="s">
        <v>4521</v>
      </c>
      <c r="EH403" s="13" t="s">
        <v>4522</v>
      </c>
      <c r="EI403" s="13" t="s">
        <v>50</v>
      </c>
      <c r="EJ403" s="12" t="s">
        <v>4521</v>
      </c>
      <c r="EK403" s="13" t="s">
        <v>50</v>
      </c>
      <c r="EL403" s="99"/>
      <c r="EM403" s="99"/>
    </row>
    <row r="404" spans="1:143" s="13" customFormat="1" ht="15" x14ac:dyDescent="0.25">
      <c r="A404" s="30" t="s">
        <v>2689</v>
      </c>
      <c r="B404" s="97" t="s">
        <v>2557</v>
      </c>
      <c r="C404" s="98"/>
      <c r="D404" s="98">
        <v>8</v>
      </c>
      <c r="E404" s="98"/>
      <c r="F404" s="98"/>
      <c r="G404" s="93" t="s">
        <v>2561</v>
      </c>
      <c r="H404" s="14" t="s">
        <v>5</v>
      </c>
      <c r="I404" s="14" t="s">
        <v>577</v>
      </c>
      <c r="J404" s="13" t="s">
        <v>50</v>
      </c>
      <c r="K404" s="13" t="s">
        <v>50</v>
      </c>
      <c r="L404" s="13" t="s">
        <v>50</v>
      </c>
      <c r="M404" s="13" t="s">
        <v>4521</v>
      </c>
      <c r="N404" s="13" t="s">
        <v>50</v>
      </c>
      <c r="O404" s="47" t="s">
        <v>50</v>
      </c>
      <c r="P404" s="13" t="s">
        <v>50</v>
      </c>
      <c r="Q404" s="13" t="s">
        <v>50</v>
      </c>
      <c r="R404" s="13" t="s">
        <v>50</v>
      </c>
      <c r="S404" s="13" t="s">
        <v>50</v>
      </c>
      <c r="T404" s="13" t="s">
        <v>50</v>
      </c>
      <c r="U404" s="13" t="s">
        <v>50</v>
      </c>
      <c r="V404" s="13" t="s">
        <v>50</v>
      </c>
      <c r="W404" s="36" t="s">
        <v>50</v>
      </c>
      <c r="X404" s="36" t="s">
        <v>50</v>
      </c>
      <c r="Y404" s="13" t="s">
        <v>50</v>
      </c>
      <c r="Z404" s="13" t="s">
        <v>50</v>
      </c>
      <c r="AA404" s="36" t="s">
        <v>50</v>
      </c>
      <c r="AB404" s="36" t="s">
        <v>50</v>
      </c>
      <c r="AC404" s="13" t="s">
        <v>4522</v>
      </c>
      <c r="AD404" s="13" t="s">
        <v>50</v>
      </c>
      <c r="AE404" s="13" t="s">
        <v>50</v>
      </c>
      <c r="AF404" s="13" t="s">
        <v>4521</v>
      </c>
      <c r="AG404" s="13" t="s">
        <v>50</v>
      </c>
      <c r="AH404" s="13" t="s">
        <v>50</v>
      </c>
      <c r="AI404" s="13" t="s">
        <v>50</v>
      </c>
      <c r="AJ404" s="13" t="s">
        <v>50</v>
      </c>
      <c r="AK404" s="13" t="s">
        <v>4521</v>
      </c>
      <c r="AL404" s="13" t="s">
        <v>50</v>
      </c>
      <c r="AM404" s="13" t="s">
        <v>50</v>
      </c>
      <c r="AN404" s="13" t="s">
        <v>50</v>
      </c>
      <c r="AO404" s="13" t="s">
        <v>50</v>
      </c>
      <c r="AP404" s="13" t="s">
        <v>50</v>
      </c>
      <c r="AQ404" s="13" t="s">
        <v>50</v>
      </c>
      <c r="AR404" s="13" t="s">
        <v>50</v>
      </c>
      <c r="AS404" s="13" t="s">
        <v>50</v>
      </c>
      <c r="AT404" s="13" t="s">
        <v>50</v>
      </c>
      <c r="AU404" s="13" t="s">
        <v>50</v>
      </c>
      <c r="AV404" s="13" t="s">
        <v>50</v>
      </c>
      <c r="AW404" s="13" t="s">
        <v>50</v>
      </c>
      <c r="AX404" s="13" t="s">
        <v>50</v>
      </c>
      <c r="AY404" s="13" t="s">
        <v>50</v>
      </c>
      <c r="AZ404" s="13" t="s">
        <v>50</v>
      </c>
      <c r="BA404" s="13" t="s">
        <v>50</v>
      </c>
      <c r="BB404" s="13" t="s">
        <v>4522</v>
      </c>
      <c r="BC404" s="13" t="s">
        <v>4522</v>
      </c>
      <c r="BD404" s="13" t="s">
        <v>50</v>
      </c>
      <c r="BE404" s="13" t="s">
        <v>50</v>
      </c>
      <c r="BF404" s="13" t="s">
        <v>50</v>
      </c>
      <c r="BG404" s="13" t="s">
        <v>50</v>
      </c>
      <c r="BH404" s="13" t="s">
        <v>50</v>
      </c>
      <c r="BI404" s="13" t="s">
        <v>4522</v>
      </c>
      <c r="BJ404" s="13" t="s">
        <v>50</v>
      </c>
      <c r="BK404" s="13" t="s">
        <v>50</v>
      </c>
      <c r="BL404" s="13" t="s">
        <v>50</v>
      </c>
      <c r="BM404" s="13" t="s">
        <v>50</v>
      </c>
      <c r="BN404" s="13" t="s">
        <v>50</v>
      </c>
      <c r="BO404" s="13" t="s">
        <v>50</v>
      </c>
      <c r="BP404" s="13" t="s">
        <v>50</v>
      </c>
      <c r="BQ404" s="13" t="s">
        <v>50</v>
      </c>
      <c r="BR404" s="13" t="s">
        <v>50</v>
      </c>
      <c r="BS404" s="13" t="s">
        <v>50</v>
      </c>
      <c r="BT404" s="13" t="s">
        <v>50</v>
      </c>
      <c r="BU404" s="13" t="s">
        <v>50</v>
      </c>
      <c r="BV404" s="13" t="s">
        <v>50</v>
      </c>
      <c r="BW404" s="13" t="s">
        <v>50</v>
      </c>
      <c r="BX404" s="13" t="s">
        <v>50</v>
      </c>
      <c r="BY404" s="13" t="s">
        <v>50</v>
      </c>
      <c r="BZ404" s="13" t="s">
        <v>50</v>
      </c>
      <c r="CA404" s="13" t="s">
        <v>50</v>
      </c>
      <c r="CB404" s="13" t="s">
        <v>50</v>
      </c>
      <c r="CC404" s="13" t="s">
        <v>4521</v>
      </c>
      <c r="CD404" s="13" t="s">
        <v>50</v>
      </c>
      <c r="CE404" s="13" t="s">
        <v>50</v>
      </c>
      <c r="CF404" s="13" t="s">
        <v>50</v>
      </c>
      <c r="CG404" s="13" t="s">
        <v>50</v>
      </c>
      <c r="CH404" s="13" t="s">
        <v>50</v>
      </c>
      <c r="CI404" s="13" t="s">
        <v>50</v>
      </c>
      <c r="CJ404" s="13" t="s">
        <v>50</v>
      </c>
      <c r="CK404" s="13" t="s">
        <v>50</v>
      </c>
      <c r="CL404" s="13" t="s">
        <v>4521</v>
      </c>
      <c r="CM404" s="13" t="s">
        <v>50</v>
      </c>
      <c r="CN404" s="13" t="s">
        <v>50</v>
      </c>
      <c r="CO404" s="13" t="s">
        <v>50</v>
      </c>
      <c r="CP404" s="13" t="s">
        <v>4522</v>
      </c>
      <c r="CQ404" s="13" t="s">
        <v>4521</v>
      </c>
      <c r="CR404" s="13" t="s">
        <v>50</v>
      </c>
      <c r="CS404" s="13" t="s">
        <v>50</v>
      </c>
      <c r="CT404" s="13" t="s">
        <v>50</v>
      </c>
      <c r="CU404" s="13" t="s">
        <v>50</v>
      </c>
      <c r="CV404" s="13" t="s">
        <v>50</v>
      </c>
      <c r="CW404" s="13" t="s">
        <v>50</v>
      </c>
      <c r="CX404" s="13" t="s">
        <v>50</v>
      </c>
      <c r="CY404" s="13" t="s">
        <v>50</v>
      </c>
      <c r="CZ404" s="13" t="s">
        <v>4521</v>
      </c>
      <c r="DA404" s="13" t="s">
        <v>50</v>
      </c>
      <c r="DB404" s="13" t="s">
        <v>50</v>
      </c>
      <c r="DC404" s="13" t="s">
        <v>50</v>
      </c>
      <c r="DD404" s="13" t="s">
        <v>50</v>
      </c>
      <c r="DE404" s="13" t="s">
        <v>50</v>
      </c>
      <c r="DF404" s="13" t="s">
        <v>4521</v>
      </c>
      <c r="DG404" s="13" t="s">
        <v>50</v>
      </c>
      <c r="DH404" s="13" t="s">
        <v>50</v>
      </c>
      <c r="DI404" s="13" t="s">
        <v>50</v>
      </c>
      <c r="DJ404" s="13" t="s">
        <v>50</v>
      </c>
      <c r="DK404" s="13" t="s">
        <v>4521</v>
      </c>
      <c r="DL404" s="13" t="s">
        <v>50</v>
      </c>
      <c r="DM404" s="13" t="s">
        <v>50</v>
      </c>
      <c r="DN404" s="13" t="s">
        <v>50</v>
      </c>
      <c r="DO404" s="13" t="s">
        <v>50</v>
      </c>
      <c r="DP404" s="13" t="s">
        <v>50</v>
      </c>
      <c r="DQ404" s="13" t="s">
        <v>50</v>
      </c>
      <c r="DR404" s="13" t="s">
        <v>50</v>
      </c>
      <c r="DS404" s="13" t="s">
        <v>50</v>
      </c>
      <c r="DT404" s="13" t="s">
        <v>50</v>
      </c>
      <c r="DU404" s="13" t="s">
        <v>50</v>
      </c>
      <c r="DV404" s="13" t="s">
        <v>50</v>
      </c>
      <c r="DW404" s="13" t="s">
        <v>50</v>
      </c>
      <c r="DX404" s="13" t="s">
        <v>50</v>
      </c>
      <c r="DY404" s="13" t="s">
        <v>50</v>
      </c>
      <c r="DZ404" s="13" t="s">
        <v>4521</v>
      </c>
      <c r="EA404" s="13" t="s">
        <v>50</v>
      </c>
      <c r="EB404" s="13" t="s">
        <v>50</v>
      </c>
      <c r="EC404" s="13" t="s">
        <v>50</v>
      </c>
      <c r="ED404" s="13" t="s">
        <v>50</v>
      </c>
      <c r="EE404" s="13" t="s">
        <v>50</v>
      </c>
      <c r="EF404" s="13" t="s">
        <v>50</v>
      </c>
      <c r="EG404" s="13" t="s">
        <v>4521</v>
      </c>
      <c r="EH404" s="13" t="s">
        <v>50</v>
      </c>
      <c r="EI404" s="13" t="s">
        <v>50</v>
      </c>
      <c r="EJ404" s="13" t="s">
        <v>50</v>
      </c>
      <c r="EK404" s="13" t="s">
        <v>50</v>
      </c>
      <c r="EL404" s="99"/>
      <c r="EM404" s="99"/>
    </row>
    <row r="405" spans="1:143" s="13" customFormat="1" ht="15" x14ac:dyDescent="0.25">
      <c r="A405" s="30" t="s">
        <v>2690</v>
      </c>
      <c r="B405" s="97" t="s">
        <v>2558</v>
      </c>
      <c r="C405" s="98"/>
      <c r="D405" s="98">
        <v>8</v>
      </c>
      <c r="E405" s="98"/>
      <c r="F405" s="98"/>
      <c r="G405" s="93" t="s">
        <v>2562</v>
      </c>
      <c r="H405" s="14" t="s">
        <v>5</v>
      </c>
      <c r="I405" s="14" t="s">
        <v>577</v>
      </c>
      <c r="J405" s="13" t="s">
        <v>50</v>
      </c>
      <c r="K405" s="13" t="s">
        <v>50</v>
      </c>
      <c r="L405" s="13" t="s">
        <v>50</v>
      </c>
      <c r="M405" s="13" t="s">
        <v>50</v>
      </c>
      <c r="N405" s="13" t="s">
        <v>50</v>
      </c>
      <c r="O405" s="47" t="s">
        <v>50</v>
      </c>
      <c r="P405" s="13" t="s">
        <v>4522</v>
      </c>
      <c r="Q405" s="13" t="s">
        <v>50</v>
      </c>
      <c r="R405" s="13" t="s">
        <v>50</v>
      </c>
      <c r="S405" s="13" t="s">
        <v>50</v>
      </c>
      <c r="T405" s="13" t="s">
        <v>50</v>
      </c>
      <c r="U405" s="13" t="s">
        <v>50</v>
      </c>
      <c r="V405" s="13" t="s">
        <v>50</v>
      </c>
      <c r="W405" s="36" t="s">
        <v>50</v>
      </c>
      <c r="X405" s="36" t="s">
        <v>50</v>
      </c>
      <c r="Y405" s="13" t="s">
        <v>50</v>
      </c>
      <c r="Z405" s="13" t="s">
        <v>50</v>
      </c>
      <c r="AA405" s="36" t="s">
        <v>50</v>
      </c>
      <c r="AB405" s="36" t="s">
        <v>50</v>
      </c>
      <c r="AC405" s="13" t="s">
        <v>4522</v>
      </c>
      <c r="AD405" s="13" t="s">
        <v>4521</v>
      </c>
      <c r="AE405" s="13" t="s">
        <v>50</v>
      </c>
      <c r="AF405" s="13" t="s">
        <v>4521</v>
      </c>
      <c r="AG405" s="13" t="s">
        <v>50</v>
      </c>
      <c r="AH405" s="13" t="s">
        <v>50</v>
      </c>
      <c r="AI405" s="13" t="s">
        <v>50</v>
      </c>
      <c r="AJ405" s="36" t="s">
        <v>4521</v>
      </c>
      <c r="AK405" s="13" t="s">
        <v>50</v>
      </c>
      <c r="AL405" s="13" t="s">
        <v>50</v>
      </c>
      <c r="AM405" s="13" t="s">
        <v>50</v>
      </c>
      <c r="AN405" s="13" t="s">
        <v>4522</v>
      </c>
      <c r="AO405" s="13" t="s">
        <v>50</v>
      </c>
      <c r="AP405" s="13" t="s">
        <v>50</v>
      </c>
      <c r="AQ405" s="13" t="s">
        <v>50</v>
      </c>
      <c r="AR405" s="13" t="s">
        <v>50</v>
      </c>
      <c r="AS405" s="13" t="s">
        <v>50</v>
      </c>
      <c r="AT405" s="13" t="s">
        <v>50</v>
      </c>
      <c r="AU405" s="13" t="s">
        <v>50</v>
      </c>
      <c r="AV405" s="13" t="s">
        <v>50</v>
      </c>
      <c r="AW405" s="13" t="s">
        <v>50</v>
      </c>
      <c r="AX405" s="13" t="s">
        <v>50</v>
      </c>
      <c r="AY405" s="13" t="s">
        <v>50</v>
      </c>
      <c r="AZ405" s="13" t="s">
        <v>4522</v>
      </c>
      <c r="BA405" s="13" t="s">
        <v>50</v>
      </c>
      <c r="BB405" s="13" t="s">
        <v>4522</v>
      </c>
      <c r="BC405" s="13" t="s">
        <v>4522</v>
      </c>
      <c r="BD405" s="13" t="s">
        <v>50</v>
      </c>
      <c r="BE405" s="13" t="s">
        <v>50</v>
      </c>
      <c r="BF405" s="13" t="s">
        <v>50</v>
      </c>
      <c r="BG405" s="13" t="s">
        <v>50</v>
      </c>
      <c r="BH405" s="13" t="s">
        <v>50</v>
      </c>
      <c r="BI405" s="13" t="s">
        <v>4521</v>
      </c>
      <c r="BJ405" s="13" t="s">
        <v>50</v>
      </c>
      <c r="BK405" s="13" t="s">
        <v>50</v>
      </c>
      <c r="BL405" s="13" t="s">
        <v>50</v>
      </c>
      <c r="BM405" s="13" t="s">
        <v>50</v>
      </c>
      <c r="BN405" s="13" t="s">
        <v>50</v>
      </c>
      <c r="BO405" s="13" t="s">
        <v>50</v>
      </c>
      <c r="BP405" s="13" t="s">
        <v>50</v>
      </c>
      <c r="BQ405" s="13" t="s">
        <v>50</v>
      </c>
      <c r="BR405" s="13" t="s">
        <v>50</v>
      </c>
      <c r="BS405" s="13" t="s">
        <v>4522</v>
      </c>
      <c r="BT405" s="13" t="s">
        <v>50</v>
      </c>
      <c r="BU405" s="13" t="s">
        <v>50</v>
      </c>
      <c r="BV405" s="13" t="s">
        <v>50</v>
      </c>
      <c r="BW405" s="13" t="s">
        <v>50</v>
      </c>
      <c r="BX405" s="13" t="s">
        <v>50</v>
      </c>
      <c r="BY405" s="13" t="s">
        <v>50</v>
      </c>
      <c r="BZ405" s="13" t="s">
        <v>50</v>
      </c>
      <c r="CA405" s="13" t="s">
        <v>50</v>
      </c>
      <c r="CB405" s="13" t="s">
        <v>4521</v>
      </c>
      <c r="CC405" s="13" t="s">
        <v>50</v>
      </c>
      <c r="CD405" s="13" t="s">
        <v>50</v>
      </c>
      <c r="CE405" s="13" t="s">
        <v>50</v>
      </c>
      <c r="CF405" s="13" t="s">
        <v>50</v>
      </c>
      <c r="CG405" s="13" t="s">
        <v>4521</v>
      </c>
      <c r="CH405" s="13" t="s">
        <v>50</v>
      </c>
      <c r="CI405" s="13" t="s">
        <v>50</v>
      </c>
      <c r="CJ405" s="13" t="s">
        <v>50</v>
      </c>
      <c r="CK405" s="13" t="s">
        <v>50</v>
      </c>
      <c r="CL405" s="13" t="s">
        <v>50</v>
      </c>
      <c r="CM405" s="13" t="s">
        <v>50</v>
      </c>
      <c r="CN405" s="13" t="s">
        <v>50</v>
      </c>
      <c r="CO405" s="13" t="s">
        <v>4522</v>
      </c>
      <c r="CP405" s="13" t="s">
        <v>50</v>
      </c>
      <c r="CQ405" s="13" t="s">
        <v>50</v>
      </c>
      <c r="CR405" s="13" t="s">
        <v>50</v>
      </c>
      <c r="CS405" s="13" t="s">
        <v>50</v>
      </c>
      <c r="CT405" s="13" t="s">
        <v>50</v>
      </c>
      <c r="CU405" s="13" t="s">
        <v>50</v>
      </c>
      <c r="CV405" s="13" t="s">
        <v>50</v>
      </c>
      <c r="CW405" s="13" t="s">
        <v>4521</v>
      </c>
      <c r="CX405" s="13" t="s">
        <v>50</v>
      </c>
      <c r="CY405" s="13" t="s">
        <v>4521</v>
      </c>
      <c r="CZ405" s="13" t="s">
        <v>50</v>
      </c>
      <c r="DA405" s="13" t="s">
        <v>4522</v>
      </c>
      <c r="DB405" s="13" t="s">
        <v>4522</v>
      </c>
      <c r="DC405" s="13" t="s">
        <v>50</v>
      </c>
      <c r="DD405" s="13" t="s">
        <v>50</v>
      </c>
      <c r="DE405" s="13" t="s">
        <v>4521</v>
      </c>
      <c r="DF405" s="13" t="s">
        <v>50</v>
      </c>
      <c r="DG405" s="13" t="s">
        <v>4522</v>
      </c>
      <c r="DH405" s="13" t="s">
        <v>4521</v>
      </c>
      <c r="DI405" s="13" t="s">
        <v>4521</v>
      </c>
      <c r="DJ405" s="13" t="s">
        <v>50</v>
      </c>
      <c r="DK405" s="13" t="s">
        <v>50</v>
      </c>
      <c r="DL405" s="13" t="s">
        <v>50</v>
      </c>
      <c r="DM405" s="13" t="s">
        <v>50</v>
      </c>
      <c r="DN405" s="13" t="s">
        <v>50</v>
      </c>
      <c r="DO405" s="13" t="s">
        <v>50</v>
      </c>
      <c r="DP405" s="13" t="s">
        <v>50</v>
      </c>
      <c r="DQ405" s="13" t="s">
        <v>50</v>
      </c>
      <c r="DR405" s="13" t="s">
        <v>50</v>
      </c>
      <c r="DS405" s="13" t="s">
        <v>50</v>
      </c>
      <c r="DT405" s="13" t="s">
        <v>50</v>
      </c>
      <c r="DU405" s="13" t="s">
        <v>50</v>
      </c>
      <c r="DV405" s="13" t="s">
        <v>50</v>
      </c>
      <c r="DW405" s="13" t="s">
        <v>50</v>
      </c>
      <c r="DX405" s="13" t="s">
        <v>50</v>
      </c>
      <c r="DY405" s="13" t="s">
        <v>4521</v>
      </c>
      <c r="DZ405" s="13" t="s">
        <v>50</v>
      </c>
      <c r="EA405" s="13" t="s">
        <v>50</v>
      </c>
      <c r="EB405" s="13" t="s">
        <v>50</v>
      </c>
      <c r="EC405" s="13" t="s">
        <v>4522</v>
      </c>
      <c r="ED405" s="13" t="s">
        <v>50</v>
      </c>
      <c r="EE405" s="13" t="s">
        <v>50</v>
      </c>
      <c r="EF405" s="13" t="s">
        <v>50</v>
      </c>
      <c r="EG405" s="13" t="s">
        <v>4521</v>
      </c>
      <c r="EH405" s="13" t="s">
        <v>4522</v>
      </c>
      <c r="EI405" s="13" t="s">
        <v>50</v>
      </c>
      <c r="EJ405" s="13" t="s">
        <v>4521</v>
      </c>
      <c r="EK405" s="13" t="s">
        <v>50</v>
      </c>
      <c r="EL405" s="99"/>
      <c r="EM405" s="99"/>
    </row>
    <row r="406" spans="1:143" s="13" customFormat="1" ht="72.75" customHeight="1" x14ac:dyDescent="0.25">
      <c r="A406" s="30" t="s">
        <v>2691</v>
      </c>
      <c r="B406" s="97" t="s">
        <v>2559</v>
      </c>
      <c r="C406" s="98"/>
      <c r="D406" s="98">
        <v>8</v>
      </c>
      <c r="E406" s="98"/>
      <c r="F406" s="98"/>
      <c r="G406" s="93" t="s">
        <v>2563</v>
      </c>
      <c r="H406" s="14" t="s">
        <v>5</v>
      </c>
      <c r="I406" s="14" t="s">
        <v>577</v>
      </c>
      <c r="J406" s="13" t="s">
        <v>50</v>
      </c>
      <c r="K406" s="13" t="s">
        <v>50</v>
      </c>
      <c r="L406" s="13" t="s">
        <v>50</v>
      </c>
      <c r="M406" s="13" t="s">
        <v>4521</v>
      </c>
      <c r="N406" s="13" t="s">
        <v>4521</v>
      </c>
      <c r="O406" s="47" t="s">
        <v>50</v>
      </c>
      <c r="P406" s="13" t="s">
        <v>4522</v>
      </c>
      <c r="Q406" s="13" t="s">
        <v>4521</v>
      </c>
      <c r="R406" s="13" t="s">
        <v>50</v>
      </c>
      <c r="S406" s="13" t="s">
        <v>4521</v>
      </c>
      <c r="T406" s="13" t="s">
        <v>4521</v>
      </c>
      <c r="U406" s="13" t="s">
        <v>50</v>
      </c>
      <c r="V406" s="13" t="s">
        <v>50</v>
      </c>
      <c r="W406" s="36" t="s">
        <v>50</v>
      </c>
      <c r="X406" s="36" t="s">
        <v>50</v>
      </c>
      <c r="Y406" s="13" t="s">
        <v>50</v>
      </c>
      <c r="Z406" s="13" t="s">
        <v>50</v>
      </c>
      <c r="AA406" s="36" t="s">
        <v>50</v>
      </c>
      <c r="AB406" s="36" t="s">
        <v>50</v>
      </c>
      <c r="AC406" s="13" t="s">
        <v>4522</v>
      </c>
      <c r="AD406" s="13" t="s">
        <v>4521</v>
      </c>
      <c r="AE406" s="13" t="s">
        <v>4521</v>
      </c>
      <c r="AF406" s="37" t="s">
        <v>4521</v>
      </c>
      <c r="AG406" s="37" t="s">
        <v>4521</v>
      </c>
      <c r="AH406" s="36" t="s">
        <v>50</v>
      </c>
      <c r="AI406" s="13" t="s">
        <v>50</v>
      </c>
      <c r="AJ406" s="12" t="s">
        <v>4521</v>
      </c>
      <c r="AK406" s="13" t="s">
        <v>4521</v>
      </c>
      <c r="AL406" s="13" t="s">
        <v>50</v>
      </c>
      <c r="AM406" s="13" t="s">
        <v>50</v>
      </c>
      <c r="AN406" s="13" t="s">
        <v>4522</v>
      </c>
      <c r="AO406" s="13" t="s">
        <v>50</v>
      </c>
      <c r="AP406" s="13" t="s">
        <v>50</v>
      </c>
      <c r="AQ406" s="13" t="s">
        <v>50</v>
      </c>
      <c r="AR406" s="13" t="s">
        <v>50</v>
      </c>
      <c r="AS406" s="13" t="s">
        <v>50</v>
      </c>
      <c r="AT406" s="13" t="s">
        <v>50</v>
      </c>
      <c r="AU406" s="13" t="s">
        <v>50</v>
      </c>
      <c r="AV406" s="13" t="s">
        <v>50</v>
      </c>
      <c r="AW406" s="13" t="s">
        <v>50</v>
      </c>
      <c r="AX406" s="13" t="s">
        <v>50</v>
      </c>
      <c r="AY406" s="13" t="s">
        <v>50</v>
      </c>
      <c r="AZ406" s="13" t="s">
        <v>4522</v>
      </c>
      <c r="BA406" s="13" t="s">
        <v>50</v>
      </c>
      <c r="BB406" s="13" t="s">
        <v>4522</v>
      </c>
      <c r="BC406" s="13" t="s">
        <v>4522</v>
      </c>
      <c r="BD406" s="13" t="s">
        <v>50</v>
      </c>
      <c r="BE406" s="13" t="s">
        <v>50</v>
      </c>
      <c r="BF406" s="13" t="s">
        <v>50</v>
      </c>
      <c r="BG406" s="13" t="s">
        <v>50</v>
      </c>
      <c r="BH406" s="13" t="s">
        <v>50</v>
      </c>
      <c r="BI406" s="12" t="s">
        <v>4521</v>
      </c>
      <c r="BJ406" s="13" t="s">
        <v>50</v>
      </c>
      <c r="BK406" s="13" t="s">
        <v>50</v>
      </c>
      <c r="BL406" s="13" t="s">
        <v>4521</v>
      </c>
      <c r="BM406" s="13" t="s">
        <v>4521</v>
      </c>
      <c r="BN406" s="13" t="s">
        <v>50</v>
      </c>
      <c r="BO406" s="13" t="s">
        <v>4521</v>
      </c>
      <c r="BP406" s="13" t="s">
        <v>4521</v>
      </c>
      <c r="BQ406" s="13" t="s">
        <v>4521</v>
      </c>
      <c r="BR406" s="13" t="s">
        <v>50</v>
      </c>
      <c r="BS406" s="13" t="s">
        <v>4522</v>
      </c>
      <c r="BT406" s="13" t="s">
        <v>4521</v>
      </c>
      <c r="BU406" s="12" t="s">
        <v>4521</v>
      </c>
      <c r="BV406" s="13" t="s">
        <v>4521</v>
      </c>
      <c r="BW406" s="13" t="s">
        <v>4521</v>
      </c>
      <c r="BX406" s="13" t="s">
        <v>4521</v>
      </c>
      <c r="BY406" s="13" t="s">
        <v>50</v>
      </c>
      <c r="BZ406" s="13" t="s">
        <v>50</v>
      </c>
      <c r="CA406" s="13" t="s">
        <v>50</v>
      </c>
      <c r="CB406" s="37" t="s">
        <v>4521</v>
      </c>
      <c r="CC406" s="36" t="s">
        <v>4521</v>
      </c>
      <c r="CD406" s="13" t="s">
        <v>50</v>
      </c>
      <c r="CE406" s="13" t="s">
        <v>50</v>
      </c>
      <c r="CF406" s="13" t="s">
        <v>50</v>
      </c>
      <c r="CG406" s="12" t="s">
        <v>4521</v>
      </c>
      <c r="CH406" s="13" t="s">
        <v>4521</v>
      </c>
      <c r="CI406" s="13" t="s">
        <v>4521</v>
      </c>
      <c r="CJ406" s="13" t="s">
        <v>50</v>
      </c>
      <c r="CK406" s="13" t="s">
        <v>50</v>
      </c>
      <c r="CL406" s="36" t="s">
        <v>4521</v>
      </c>
      <c r="CM406" s="13" t="s">
        <v>50</v>
      </c>
      <c r="CN406" s="13" t="s">
        <v>50</v>
      </c>
      <c r="CO406" s="36" t="s">
        <v>4522</v>
      </c>
      <c r="CP406" s="36" t="s">
        <v>4522</v>
      </c>
      <c r="CQ406" s="12" t="s">
        <v>4521</v>
      </c>
      <c r="CR406" s="13" t="s">
        <v>50</v>
      </c>
      <c r="CS406" s="13" t="s">
        <v>50</v>
      </c>
      <c r="CT406" s="13" t="s">
        <v>50</v>
      </c>
      <c r="CU406" s="13" t="s">
        <v>50</v>
      </c>
      <c r="CV406" s="13" t="s">
        <v>50</v>
      </c>
      <c r="CW406" s="12" t="s">
        <v>4521</v>
      </c>
      <c r="CX406" s="13" t="s">
        <v>50</v>
      </c>
      <c r="CY406" s="12" t="s">
        <v>4521</v>
      </c>
      <c r="CZ406" s="13" t="s">
        <v>4521</v>
      </c>
      <c r="DA406" s="13" t="s">
        <v>4522</v>
      </c>
      <c r="DB406" s="13" t="s">
        <v>4522</v>
      </c>
      <c r="DC406" s="13" t="s">
        <v>50</v>
      </c>
      <c r="DD406" s="13" t="s">
        <v>50</v>
      </c>
      <c r="DE406" s="12" t="s">
        <v>4521</v>
      </c>
      <c r="DF406" s="13" t="s">
        <v>4521</v>
      </c>
      <c r="DG406" s="13" t="s">
        <v>4522</v>
      </c>
      <c r="DH406" s="12" t="s">
        <v>4521</v>
      </c>
      <c r="DI406" s="12" t="s">
        <v>4521</v>
      </c>
      <c r="DJ406" s="13" t="s">
        <v>50</v>
      </c>
      <c r="DK406" s="13" t="s">
        <v>4521</v>
      </c>
      <c r="DL406" s="13" t="s">
        <v>50</v>
      </c>
      <c r="DM406" s="13" t="s">
        <v>50</v>
      </c>
      <c r="DN406" s="13" t="s">
        <v>50</v>
      </c>
      <c r="DO406" s="13" t="s">
        <v>4521</v>
      </c>
      <c r="DP406" s="13" t="s">
        <v>4521</v>
      </c>
      <c r="DQ406" s="13" t="s">
        <v>50</v>
      </c>
      <c r="DR406" s="13" t="s">
        <v>50</v>
      </c>
      <c r="DS406" s="13" t="s">
        <v>50</v>
      </c>
      <c r="DT406" s="13" t="s">
        <v>50</v>
      </c>
      <c r="DU406" s="13" t="s">
        <v>50</v>
      </c>
      <c r="DV406" s="13" t="s">
        <v>50</v>
      </c>
      <c r="DW406" s="13" t="s">
        <v>50</v>
      </c>
      <c r="DX406" s="13" t="s">
        <v>50</v>
      </c>
      <c r="DY406" s="12" t="s">
        <v>4521</v>
      </c>
      <c r="DZ406" s="13" t="s">
        <v>4521</v>
      </c>
      <c r="EA406" s="13" t="s">
        <v>50</v>
      </c>
      <c r="EB406" s="36" t="s">
        <v>50</v>
      </c>
      <c r="EC406" s="36" t="s">
        <v>4522</v>
      </c>
      <c r="ED406" s="13" t="s">
        <v>50</v>
      </c>
      <c r="EE406" s="13" t="s">
        <v>50</v>
      </c>
      <c r="EF406" s="13" t="s">
        <v>50</v>
      </c>
      <c r="EG406" s="13" t="s">
        <v>4521</v>
      </c>
      <c r="EH406" s="13" t="s">
        <v>4522</v>
      </c>
      <c r="EI406" s="13" t="s">
        <v>50</v>
      </c>
      <c r="EJ406" s="12" t="s">
        <v>4521</v>
      </c>
      <c r="EK406" s="13" t="s">
        <v>50</v>
      </c>
      <c r="EL406" s="99"/>
      <c r="EM406" s="99"/>
    </row>
    <row r="407" spans="1:143" s="13" customFormat="1" ht="15" x14ac:dyDescent="0.25">
      <c r="A407" s="30" t="s">
        <v>2692</v>
      </c>
      <c r="B407" s="97" t="s">
        <v>2560</v>
      </c>
      <c r="C407" s="98"/>
      <c r="D407" s="98">
        <v>8</v>
      </c>
      <c r="E407" s="98"/>
      <c r="F407" s="98"/>
      <c r="G407" s="93" t="s">
        <v>4223</v>
      </c>
      <c r="H407" s="14" t="s">
        <v>5</v>
      </c>
      <c r="I407" s="14" t="s">
        <v>577</v>
      </c>
      <c r="J407" s="13" t="s">
        <v>50</v>
      </c>
      <c r="K407" s="13" t="s">
        <v>50</v>
      </c>
      <c r="L407" s="13" t="s">
        <v>50</v>
      </c>
      <c r="M407" s="13" t="s">
        <v>4521</v>
      </c>
      <c r="N407" s="13" t="s">
        <v>4521</v>
      </c>
      <c r="O407" s="54" t="s">
        <v>50</v>
      </c>
      <c r="P407" s="13" t="s">
        <v>4522</v>
      </c>
      <c r="Q407" s="13" t="s">
        <v>4521</v>
      </c>
      <c r="R407" s="13" t="s">
        <v>50</v>
      </c>
      <c r="S407" s="13" t="s">
        <v>4521</v>
      </c>
      <c r="T407" s="13" t="s">
        <v>4521</v>
      </c>
      <c r="U407" s="13" t="s">
        <v>50</v>
      </c>
      <c r="V407" s="13" t="s">
        <v>50</v>
      </c>
      <c r="W407" s="13" t="s">
        <v>50</v>
      </c>
      <c r="X407" s="13" t="s">
        <v>50</v>
      </c>
      <c r="Y407" s="13" t="s">
        <v>50</v>
      </c>
      <c r="Z407" s="13" t="s">
        <v>50</v>
      </c>
      <c r="AA407" s="36" t="s">
        <v>50</v>
      </c>
      <c r="AB407" s="36" t="s">
        <v>50</v>
      </c>
      <c r="AC407" s="13" t="s">
        <v>4522</v>
      </c>
      <c r="AD407" s="13" t="s">
        <v>4521</v>
      </c>
      <c r="AE407" s="13" t="s">
        <v>4521</v>
      </c>
      <c r="AF407" s="13" t="s">
        <v>4521</v>
      </c>
      <c r="AG407" s="13" t="s">
        <v>4521</v>
      </c>
      <c r="AH407" s="13" t="s">
        <v>50</v>
      </c>
      <c r="AI407" s="13" t="s">
        <v>50</v>
      </c>
      <c r="AJ407" s="13" t="s">
        <v>4521</v>
      </c>
      <c r="AK407" s="13" t="s">
        <v>4521</v>
      </c>
      <c r="AL407" s="13" t="s">
        <v>50</v>
      </c>
      <c r="AM407" s="13" t="s">
        <v>50</v>
      </c>
      <c r="AN407" s="13" t="s">
        <v>4522</v>
      </c>
      <c r="AO407" s="13" t="s">
        <v>50</v>
      </c>
      <c r="AP407" s="13" t="s">
        <v>50</v>
      </c>
      <c r="AQ407" s="13" t="s">
        <v>50</v>
      </c>
      <c r="AR407" s="13" t="s">
        <v>50</v>
      </c>
      <c r="AS407" s="13" t="s">
        <v>50</v>
      </c>
      <c r="AT407" s="13" t="s">
        <v>50</v>
      </c>
      <c r="AU407" s="13" t="s">
        <v>50</v>
      </c>
      <c r="AV407" s="13" t="s">
        <v>50</v>
      </c>
      <c r="AW407" s="13" t="s">
        <v>50</v>
      </c>
      <c r="AX407" s="13" t="s">
        <v>50</v>
      </c>
      <c r="AY407" s="13" t="s">
        <v>50</v>
      </c>
      <c r="AZ407" s="13" t="s">
        <v>4522</v>
      </c>
      <c r="BA407" s="13" t="s">
        <v>50</v>
      </c>
      <c r="BB407" s="13" t="s">
        <v>4522</v>
      </c>
      <c r="BC407" s="13" t="s">
        <v>4522</v>
      </c>
      <c r="BD407" s="13" t="s">
        <v>50</v>
      </c>
      <c r="BE407" s="13" t="s">
        <v>50</v>
      </c>
      <c r="BF407" s="13" t="s">
        <v>50</v>
      </c>
      <c r="BG407" s="13" t="s">
        <v>50</v>
      </c>
      <c r="BH407" s="13" t="s">
        <v>50</v>
      </c>
      <c r="BI407" s="13" t="s">
        <v>4522</v>
      </c>
      <c r="BJ407" s="13" t="s">
        <v>50</v>
      </c>
      <c r="BK407" s="13" t="s">
        <v>50</v>
      </c>
      <c r="BL407" s="13" t="s">
        <v>4521</v>
      </c>
      <c r="BM407" s="13" t="s">
        <v>4521</v>
      </c>
      <c r="BN407" s="13" t="s">
        <v>50</v>
      </c>
      <c r="BO407" s="13" t="s">
        <v>4521</v>
      </c>
      <c r="BP407" s="13" t="s">
        <v>4521</v>
      </c>
      <c r="BQ407" s="13" t="s">
        <v>4521</v>
      </c>
      <c r="BR407" s="13" t="s">
        <v>50</v>
      </c>
      <c r="BS407" s="13" t="s">
        <v>4522</v>
      </c>
      <c r="BT407" s="13" t="s">
        <v>4521</v>
      </c>
      <c r="BU407" s="13" t="s">
        <v>4521</v>
      </c>
      <c r="BV407" s="13" t="s">
        <v>4521</v>
      </c>
      <c r="BW407" s="13" t="s">
        <v>4521</v>
      </c>
      <c r="BX407" s="13" t="s">
        <v>4521</v>
      </c>
      <c r="BY407" s="13" t="s">
        <v>50</v>
      </c>
      <c r="BZ407" s="13" t="s">
        <v>50</v>
      </c>
      <c r="CA407" s="13" t="s">
        <v>50</v>
      </c>
      <c r="CB407" s="13" t="s">
        <v>4521</v>
      </c>
      <c r="CC407" s="13" t="s">
        <v>4521</v>
      </c>
      <c r="CD407" s="13" t="s">
        <v>50</v>
      </c>
      <c r="CE407" s="13" t="s">
        <v>50</v>
      </c>
      <c r="CF407" s="13" t="s">
        <v>50</v>
      </c>
      <c r="CG407" s="13" t="s">
        <v>4522</v>
      </c>
      <c r="CH407" s="13" t="s">
        <v>4521</v>
      </c>
      <c r="CI407" s="13" t="s">
        <v>4521</v>
      </c>
      <c r="CJ407" s="13" t="s">
        <v>50</v>
      </c>
      <c r="CK407" s="13" t="s">
        <v>50</v>
      </c>
      <c r="CL407" s="13" t="s">
        <v>4521</v>
      </c>
      <c r="CM407" s="13" t="s">
        <v>50</v>
      </c>
      <c r="CN407" s="13" t="s">
        <v>50</v>
      </c>
      <c r="CO407" s="13" t="s">
        <v>4522</v>
      </c>
      <c r="CP407" s="36" t="s">
        <v>4522</v>
      </c>
      <c r="CQ407" s="13" t="s">
        <v>4521</v>
      </c>
      <c r="CR407" s="13" t="s">
        <v>50</v>
      </c>
      <c r="CS407" s="13" t="s">
        <v>50</v>
      </c>
      <c r="CT407" s="13" t="s">
        <v>50</v>
      </c>
      <c r="CU407" s="13" t="s">
        <v>50</v>
      </c>
      <c r="CV407" s="13" t="s">
        <v>50</v>
      </c>
      <c r="CW407" s="13" t="s">
        <v>4521</v>
      </c>
      <c r="CX407" s="13" t="s">
        <v>50</v>
      </c>
      <c r="CY407" s="13" t="s">
        <v>4521</v>
      </c>
      <c r="CZ407" s="13" t="s">
        <v>4521</v>
      </c>
      <c r="DA407" s="13" t="s">
        <v>4522</v>
      </c>
      <c r="DB407" s="13" t="s">
        <v>4522</v>
      </c>
      <c r="DC407" s="36" t="s">
        <v>50</v>
      </c>
      <c r="DD407" s="13" t="s">
        <v>50</v>
      </c>
      <c r="DE407" s="13" t="s">
        <v>4521</v>
      </c>
      <c r="DF407" s="13" t="s">
        <v>4521</v>
      </c>
      <c r="DG407" s="13" t="s">
        <v>4522</v>
      </c>
      <c r="DH407" s="13" t="s">
        <v>4521</v>
      </c>
      <c r="DI407" s="13" t="s">
        <v>4521</v>
      </c>
      <c r="DJ407" s="13" t="s">
        <v>50</v>
      </c>
      <c r="DK407" s="13" t="s">
        <v>4521</v>
      </c>
      <c r="DL407" s="13" t="s">
        <v>50</v>
      </c>
      <c r="DM407" s="13" t="s">
        <v>50</v>
      </c>
      <c r="DN407" s="13" t="s">
        <v>50</v>
      </c>
      <c r="DO407" s="13" t="s">
        <v>4521</v>
      </c>
      <c r="DP407" s="13" t="s">
        <v>4521</v>
      </c>
      <c r="DQ407" s="13" t="s">
        <v>50</v>
      </c>
      <c r="DR407" s="13" t="s">
        <v>50</v>
      </c>
      <c r="DS407" s="13" t="s">
        <v>50</v>
      </c>
      <c r="DT407" s="13" t="s">
        <v>50</v>
      </c>
      <c r="DU407" s="13" t="s">
        <v>50</v>
      </c>
      <c r="DV407" s="13" t="s">
        <v>50</v>
      </c>
      <c r="DW407" s="13" t="s">
        <v>50</v>
      </c>
      <c r="DX407" s="13" t="s">
        <v>50</v>
      </c>
      <c r="DY407" s="13" t="s">
        <v>4521</v>
      </c>
      <c r="DZ407" s="13" t="s">
        <v>4521</v>
      </c>
      <c r="EA407" s="13" t="s">
        <v>50</v>
      </c>
      <c r="EB407" s="13" t="s">
        <v>50</v>
      </c>
      <c r="EC407" s="13" t="s">
        <v>4522</v>
      </c>
      <c r="ED407" s="13" t="s">
        <v>50</v>
      </c>
      <c r="EE407" s="13" t="s">
        <v>50</v>
      </c>
      <c r="EF407" s="13" t="s">
        <v>50</v>
      </c>
      <c r="EG407" s="13" t="s">
        <v>4521</v>
      </c>
      <c r="EH407" s="13" t="s">
        <v>4522</v>
      </c>
      <c r="EI407" s="13" t="s">
        <v>50</v>
      </c>
      <c r="EJ407" s="13" t="s">
        <v>4521</v>
      </c>
      <c r="EK407" s="13" t="s">
        <v>50</v>
      </c>
      <c r="EL407" s="99"/>
      <c r="EM407" s="99"/>
    </row>
    <row r="408" spans="1:143" s="13" customFormat="1" ht="15" x14ac:dyDescent="0.25">
      <c r="A408" s="30" t="s">
        <v>2693</v>
      </c>
      <c r="B408" s="97" t="s">
        <v>968</v>
      </c>
      <c r="C408" s="98"/>
      <c r="D408" s="98">
        <v>8</v>
      </c>
      <c r="E408" s="98"/>
      <c r="F408" s="98"/>
      <c r="G408" s="93" t="s">
        <v>2564</v>
      </c>
      <c r="H408" s="14" t="s">
        <v>5</v>
      </c>
      <c r="I408" s="14" t="s">
        <v>577</v>
      </c>
      <c r="J408" s="13" t="s">
        <v>50</v>
      </c>
      <c r="K408" s="13" t="s">
        <v>50</v>
      </c>
      <c r="L408" s="13" t="s">
        <v>50</v>
      </c>
      <c r="M408" s="13" t="s">
        <v>50</v>
      </c>
      <c r="N408" s="13" t="s">
        <v>50</v>
      </c>
      <c r="O408" s="47" t="s">
        <v>50</v>
      </c>
      <c r="P408" s="13" t="s">
        <v>50</v>
      </c>
      <c r="Q408" s="13" t="s">
        <v>50</v>
      </c>
      <c r="R408" s="13" t="s">
        <v>50</v>
      </c>
      <c r="S408" s="13" t="s">
        <v>50</v>
      </c>
      <c r="T408" s="13" t="s">
        <v>50</v>
      </c>
      <c r="U408" s="13" t="s">
        <v>50</v>
      </c>
      <c r="V408" s="13" t="s">
        <v>50</v>
      </c>
      <c r="W408" s="13" t="s">
        <v>50</v>
      </c>
      <c r="X408" s="13" t="s">
        <v>50</v>
      </c>
      <c r="Y408" s="13" t="s">
        <v>50</v>
      </c>
      <c r="Z408" s="13" t="s">
        <v>50</v>
      </c>
      <c r="AA408" s="36" t="s">
        <v>50</v>
      </c>
      <c r="AB408" s="36" t="s">
        <v>50</v>
      </c>
      <c r="AC408" s="13" t="s">
        <v>50</v>
      </c>
      <c r="AD408" s="13" t="s">
        <v>50</v>
      </c>
      <c r="AE408" s="13" t="s">
        <v>50</v>
      </c>
      <c r="AF408" s="13" t="s">
        <v>50</v>
      </c>
      <c r="AG408" s="13" t="s">
        <v>50</v>
      </c>
      <c r="AH408" s="13" t="s">
        <v>50</v>
      </c>
      <c r="AI408" s="13" t="s">
        <v>50</v>
      </c>
      <c r="AJ408" s="13" t="s">
        <v>50</v>
      </c>
      <c r="AK408" s="13" t="s">
        <v>50</v>
      </c>
      <c r="AL408" s="13" t="s">
        <v>50</v>
      </c>
      <c r="AM408" s="13" t="s">
        <v>50</v>
      </c>
      <c r="AN408" s="13" t="s">
        <v>50</v>
      </c>
      <c r="AO408" s="13" t="s">
        <v>50</v>
      </c>
      <c r="AP408" s="13" t="s">
        <v>50</v>
      </c>
      <c r="AQ408" s="13" t="s">
        <v>50</v>
      </c>
      <c r="AR408" s="13" t="s">
        <v>50</v>
      </c>
      <c r="AS408" s="13" t="s">
        <v>50</v>
      </c>
      <c r="AT408" s="13" t="s">
        <v>50</v>
      </c>
      <c r="AU408" s="13" t="s">
        <v>50</v>
      </c>
      <c r="AV408" s="13" t="s">
        <v>50</v>
      </c>
      <c r="AW408" s="13" t="s">
        <v>50</v>
      </c>
      <c r="AX408" s="13" t="s">
        <v>50</v>
      </c>
      <c r="AY408" s="13" t="s">
        <v>50</v>
      </c>
      <c r="AZ408" s="13" t="s">
        <v>50</v>
      </c>
      <c r="BA408" s="13" t="s">
        <v>50</v>
      </c>
      <c r="BB408" s="13" t="s">
        <v>50</v>
      </c>
      <c r="BC408" s="13" t="s">
        <v>50</v>
      </c>
      <c r="BD408" s="13" t="s">
        <v>50</v>
      </c>
      <c r="BE408" s="13" t="s">
        <v>50</v>
      </c>
      <c r="BF408" s="13" t="s">
        <v>50</v>
      </c>
      <c r="BG408" s="13" t="s">
        <v>50</v>
      </c>
      <c r="BH408" s="13" t="s">
        <v>50</v>
      </c>
      <c r="BI408" s="13" t="s">
        <v>50</v>
      </c>
      <c r="BJ408" s="13" t="s">
        <v>50</v>
      </c>
      <c r="BK408" s="13" t="s">
        <v>50</v>
      </c>
      <c r="BL408" s="13" t="s">
        <v>50</v>
      </c>
      <c r="BM408" s="13" t="s">
        <v>50</v>
      </c>
      <c r="BN408" s="13" t="s">
        <v>50</v>
      </c>
      <c r="BO408" s="13" t="s">
        <v>50</v>
      </c>
      <c r="BP408" s="13" t="s">
        <v>50</v>
      </c>
      <c r="BQ408" s="13" t="s">
        <v>50</v>
      </c>
      <c r="BR408" s="13" t="s">
        <v>50</v>
      </c>
      <c r="BS408" s="13" t="s">
        <v>50</v>
      </c>
      <c r="BT408" s="13" t="s">
        <v>50</v>
      </c>
      <c r="BU408" s="13" t="s">
        <v>50</v>
      </c>
      <c r="BV408" s="13" t="s">
        <v>50</v>
      </c>
      <c r="BW408" s="13" t="s">
        <v>50</v>
      </c>
      <c r="BX408" s="13" t="s">
        <v>50</v>
      </c>
      <c r="BY408" s="13" t="s">
        <v>50</v>
      </c>
      <c r="BZ408" s="13" t="s">
        <v>50</v>
      </c>
      <c r="CA408" s="13" t="s">
        <v>50</v>
      </c>
      <c r="CB408" s="13" t="s">
        <v>50</v>
      </c>
      <c r="CC408" s="13" t="s">
        <v>50</v>
      </c>
      <c r="CD408" s="13" t="s">
        <v>50</v>
      </c>
      <c r="CE408" s="13" t="s">
        <v>50</v>
      </c>
      <c r="CF408" s="13" t="s">
        <v>50</v>
      </c>
      <c r="CG408" s="13" t="s">
        <v>50</v>
      </c>
      <c r="CH408" s="13" t="s">
        <v>50</v>
      </c>
      <c r="CI408" s="13" t="s">
        <v>50</v>
      </c>
      <c r="CJ408" s="13" t="s">
        <v>50</v>
      </c>
      <c r="CK408" s="13" t="s">
        <v>50</v>
      </c>
      <c r="CL408" s="13" t="s">
        <v>50</v>
      </c>
      <c r="CM408" s="13" t="s">
        <v>50</v>
      </c>
      <c r="CN408" s="13" t="s">
        <v>50</v>
      </c>
      <c r="CO408" s="13" t="s">
        <v>50</v>
      </c>
      <c r="CP408" s="13" t="s">
        <v>50</v>
      </c>
      <c r="CQ408" s="13" t="s">
        <v>50</v>
      </c>
      <c r="CR408" s="13" t="s">
        <v>50</v>
      </c>
      <c r="CS408" s="13" t="s">
        <v>50</v>
      </c>
      <c r="CT408" s="13" t="s">
        <v>50</v>
      </c>
      <c r="CU408" s="13" t="s">
        <v>50</v>
      </c>
      <c r="CV408" s="13" t="s">
        <v>50</v>
      </c>
      <c r="CW408" s="13" t="s">
        <v>50</v>
      </c>
      <c r="CX408" s="13" t="s">
        <v>50</v>
      </c>
      <c r="CY408" s="13" t="s">
        <v>50</v>
      </c>
      <c r="CZ408" s="13" t="s">
        <v>50</v>
      </c>
      <c r="DA408" s="13" t="s">
        <v>50</v>
      </c>
      <c r="DB408" s="13" t="s">
        <v>50</v>
      </c>
      <c r="DC408" s="13" t="s">
        <v>50</v>
      </c>
      <c r="DD408" s="13" t="s">
        <v>50</v>
      </c>
      <c r="DE408" s="13" t="s">
        <v>50</v>
      </c>
      <c r="DF408" s="13" t="s">
        <v>50</v>
      </c>
      <c r="DG408" s="13" t="s">
        <v>50</v>
      </c>
      <c r="DH408" s="13" t="s">
        <v>50</v>
      </c>
      <c r="DI408" s="13" t="s">
        <v>50</v>
      </c>
      <c r="DJ408" s="13" t="s">
        <v>50</v>
      </c>
      <c r="DK408" s="13" t="s">
        <v>50</v>
      </c>
      <c r="DL408" s="13" t="s">
        <v>50</v>
      </c>
      <c r="DM408" s="13" t="s">
        <v>50</v>
      </c>
      <c r="DN408" s="13" t="s">
        <v>50</v>
      </c>
      <c r="DO408" s="13" t="s">
        <v>50</v>
      </c>
      <c r="DP408" s="13" t="s">
        <v>50</v>
      </c>
      <c r="DQ408" s="13" t="s">
        <v>50</v>
      </c>
      <c r="DR408" s="13" t="s">
        <v>50</v>
      </c>
      <c r="DS408" s="13" t="s">
        <v>50</v>
      </c>
      <c r="DT408" s="13" t="s">
        <v>50</v>
      </c>
      <c r="DU408" s="13" t="s">
        <v>50</v>
      </c>
      <c r="DV408" s="13" t="s">
        <v>50</v>
      </c>
      <c r="DW408" s="13" t="s">
        <v>50</v>
      </c>
      <c r="DX408" s="13" t="s">
        <v>50</v>
      </c>
      <c r="DY408" s="13" t="s">
        <v>50</v>
      </c>
      <c r="DZ408" s="13" t="s">
        <v>50</v>
      </c>
      <c r="EA408" s="13" t="s">
        <v>50</v>
      </c>
      <c r="EB408" s="13" t="s">
        <v>50</v>
      </c>
      <c r="EC408" s="13" t="s">
        <v>50</v>
      </c>
      <c r="ED408" s="13" t="s">
        <v>50</v>
      </c>
      <c r="EE408" s="13" t="s">
        <v>50</v>
      </c>
      <c r="EF408" s="13" t="s">
        <v>50</v>
      </c>
      <c r="EG408" s="13" t="s">
        <v>50</v>
      </c>
      <c r="EH408" s="13" t="s">
        <v>50</v>
      </c>
      <c r="EI408" s="13" t="s">
        <v>50</v>
      </c>
      <c r="EJ408" s="13" t="s">
        <v>50</v>
      </c>
      <c r="EK408" s="13" t="s">
        <v>50</v>
      </c>
      <c r="EL408" s="99"/>
      <c r="EM408" s="99"/>
    </row>
    <row r="409" spans="1:143" s="10" customFormat="1" ht="19.5" customHeight="1" x14ac:dyDescent="0.25">
      <c r="A409" s="8" t="s">
        <v>696</v>
      </c>
      <c r="B409" s="94"/>
      <c r="C409" s="94"/>
      <c r="D409" s="94"/>
      <c r="E409" s="94"/>
      <c r="F409" s="94"/>
      <c r="G409" s="9"/>
      <c r="H409" s="79"/>
      <c r="I409" s="79"/>
      <c r="O409" s="46"/>
      <c r="EL409" s="99"/>
      <c r="EM409" s="99"/>
    </row>
    <row r="410" spans="1:143" s="13" customFormat="1" ht="33" customHeight="1" x14ac:dyDescent="0.25">
      <c r="A410" s="14" t="s">
        <v>156</v>
      </c>
      <c r="B410" s="98"/>
      <c r="C410" s="98"/>
      <c r="D410" s="98"/>
      <c r="E410" s="98"/>
      <c r="F410" s="98"/>
      <c r="G410" s="93" t="s">
        <v>718</v>
      </c>
      <c r="H410" s="14" t="s">
        <v>5</v>
      </c>
      <c r="I410" s="14" t="s">
        <v>1383</v>
      </c>
      <c r="J410" s="13" t="str">
        <f>IF(AND(J413&lt;&gt;"",J413&lt;&gt;"*"),"Yes","No")</f>
        <v>Yes</v>
      </c>
      <c r="K410" s="13" t="str">
        <f t="shared" ref="K410:BV410" si="16">IF(AND(K413&lt;&gt;"",K413&lt;&gt;"*"),"Yes","No")</f>
        <v>No</v>
      </c>
      <c r="L410" s="13" t="s">
        <v>10</v>
      </c>
      <c r="M410" s="13" t="str">
        <f t="shared" si="16"/>
        <v>Yes</v>
      </c>
      <c r="N410" s="13" t="str">
        <f t="shared" si="16"/>
        <v>Yes</v>
      </c>
      <c r="O410" s="13" t="s">
        <v>9</v>
      </c>
      <c r="P410" s="13" t="s">
        <v>10</v>
      </c>
      <c r="Q410" s="13" t="str">
        <f t="shared" si="16"/>
        <v>Yes</v>
      </c>
      <c r="R410" s="13" t="s">
        <v>10</v>
      </c>
      <c r="S410" s="13" t="s">
        <v>9</v>
      </c>
      <c r="T410" s="13" t="s">
        <v>9</v>
      </c>
      <c r="U410" s="13" t="str">
        <f t="shared" si="16"/>
        <v>No</v>
      </c>
      <c r="V410" s="13" t="s">
        <v>9</v>
      </c>
      <c r="W410" s="13" t="str">
        <f t="shared" si="16"/>
        <v>No</v>
      </c>
      <c r="X410" s="13" t="str">
        <f t="shared" si="16"/>
        <v>No</v>
      </c>
      <c r="Y410" s="13" t="str">
        <f t="shared" si="16"/>
        <v>Yes</v>
      </c>
      <c r="Z410" s="13" t="s">
        <v>10</v>
      </c>
      <c r="AA410" s="13" t="s">
        <v>10</v>
      </c>
      <c r="AB410" s="13" t="s">
        <v>10</v>
      </c>
      <c r="AC410" s="13" t="str">
        <f t="shared" si="16"/>
        <v>No</v>
      </c>
      <c r="AD410" s="13" t="s">
        <v>10</v>
      </c>
      <c r="AE410" s="13" t="s">
        <v>10</v>
      </c>
      <c r="AF410" s="13" t="str">
        <f t="shared" si="16"/>
        <v>Yes</v>
      </c>
      <c r="AG410" s="13" t="s">
        <v>10</v>
      </c>
      <c r="AH410" s="13" t="s">
        <v>10</v>
      </c>
      <c r="AI410" s="13" t="s">
        <v>10</v>
      </c>
      <c r="AJ410" s="13" t="s">
        <v>10</v>
      </c>
      <c r="AK410" s="13" t="s">
        <v>10</v>
      </c>
      <c r="AL410" s="13" t="str">
        <f t="shared" si="16"/>
        <v>Yes</v>
      </c>
      <c r="AM410" s="13" t="str">
        <f t="shared" si="16"/>
        <v>No</v>
      </c>
      <c r="AN410" s="13" t="s">
        <v>10</v>
      </c>
      <c r="AO410" s="13" t="str">
        <f t="shared" si="16"/>
        <v>No</v>
      </c>
      <c r="AP410" s="13" t="str">
        <f t="shared" si="16"/>
        <v>No</v>
      </c>
      <c r="AQ410" s="13" t="str">
        <f t="shared" si="16"/>
        <v>No</v>
      </c>
      <c r="AR410" s="13" t="s">
        <v>10</v>
      </c>
      <c r="AS410" s="13" t="s">
        <v>10</v>
      </c>
      <c r="AT410" s="13" t="s">
        <v>10</v>
      </c>
      <c r="AU410" s="13" t="s">
        <v>9</v>
      </c>
      <c r="AV410" s="13" t="str">
        <f t="shared" si="16"/>
        <v>No</v>
      </c>
      <c r="AW410" s="13" t="str">
        <f t="shared" si="16"/>
        <v>No</v>
      </c>
      <c r="AX410" s="13" t="str">
        <f t="shared" si="16"/>
        <v>No</v>
      </c>
      <c r="AY410" s="13" t="str">
        <f t="shared" si="16"/>
        <v>No</v>
      </c>
      <c r="AZ410" s="13" t="str">
        <f t="shared" si="16"/>
        <v>No</v>
      </c>
      <c r="BA410" s="13" t="str">
        <f t="shared" si="16"/>
        <v>No</v>
      </c>
      <c r="BB410" s="13" t="str">
        <f t="shared" si="16"/>
        <v>No</v>
      </c>
      <c r="BC410" s="13" t="str">
        <f t="shared" si="16"/>
        <v>No</v>
      </c>
      <c r="BD410" s="13" t="str">
        <f t="shared" si="16"/>
        <v>No</v>
      </c>
      <c r="BE410" s="13" t="str">
        <f t="shared" si="16"/>
        <v>No</v>
      </c>
      <c r="BF410" s="13" t="str">
        <f t="shared" si="16"/>
        <v>No</v>
      </c>
      <c r="BG410" s="13" t="s">
        <v>10</v>
      </c>
      <c r="BH410" s="13" t="str">
        <f t="shared" si="16"/>
        <v>No</v>
      </c>
      <c r="BI410" s="13" t="str">
        <f t="shared" si="16"/>
        <v>No</v>
      </c>
      <c r="BJ410" s="13" t="s">
        <v>9</v>
      </c>
      <c r="BK410" s="13" t="s">
        <v>9</v>
      </c>
      <c r="BL410" s="13" t="str">
        <f t="shared" si="16"/>
        <v>Yes</v>
      </c>
      <c r="BM410" s="13" t="str">
        <f t="shared" si="16"/>
        <v>Yes</v>
      </c>
      <c r="BN410" s="13" t="str">
        <f t="shared" si="16"/>
        <v>No</v>
      </c>
      <c r="BO410" s="13" t="str">
        <f t="shared" si="16"/>
        <v>Yes</v>
      </c>
      <c r="BP410" s="13" t="s">
        <v>10</v>
      </c>
      <c r="BQ410" s="13" t="str">
        <f t="shared" si="16"/>
        <v>Yes</v>
      </c>
      <c r="BR410" s="13" t="s">
        <v>10</v>
      </c>
      <c r="BS410" s="13" t="s">
        <v>10</v>
      </c>
      <c r="BT410" s="13" t="str">
        <f t="shared" si="16"/>
        <v>Yes</v>
      </c>
      <c r="BU410" s="13" t="s">
        <v>10</v>
      </c>
      <c r="BV410" s="13" t="str">
        <f t="shared" si="16"/>
        <v>Yes</v>
      </c>
      <c r="BW410" s="13" t="s">
        <v>10</v>
      </c>
      <c r="BX410" s="13" t="str">
        <f t="shared" ref="BX410:EG410" si="17">IF(AND(BX413&lt;&gt;"",BX413&lt;&gt;"*"),"Yes","No")</f>
        <v>No</v>
      </c>
      <c r="BY410" s="13" t="str">
        <f t="shared" si="17"/>
        <v>Yes</v>
      </c>
      <c r="BZ410" s="13" t="s">
        <v>10</v>
      </c>
      <c r="CA410" s="13" t="str">
        <f t="shared" si="17"/>
        <v>No</v>
      </c>
      <c r="CB410" s="13" t="str">
        <f t="shared" si="17"/>
        <v>Yes</v>
      </c>
      <c r="CC410" s="13" t="str">
        <f t="shared" si="17"/>
        <v>Yes</v>
      </c>
      <c r="CD410" s="13" t="s">
        <v>10</v>
      </c>
      <c r="CE410" s="13" t="str">
        <f t="shared" si="17"/>
        <v>No</v>
      </c>
      <c r="CF410" s="13" t="str">
        <f t="shared" si="17"/>
        <v>No</v>
      </c>
      <c r="CG410" s="13" t="str">
        <f t="shared" si="17"/>
        <v>No</v>
      </c>
      <c r="CH410" s="13" t="str">
        <f t="shared" si="17"/>
        <v>Yes</v>
      </c>
      <c r="CI410" s="13" t="str">
        <f t="shared" si="17"/>
        <v>No</v>
      </c>
      <c r="CJ410" s="13" t="str">
        <f t="shared" si="17"/>
        <v>No</v>
      </c>
      <c r="CK410" s="13" t="s">
        <v>10</v>
      </c>
      <c r="CL410" s="13" t="s">
        <v>9</v>
      </c>
      <c r="CM410" s="13" t="s">
        <v>9</v>
      </c>
      <c r="CN410" s="13" t="s">
        <v>10</v>
      </c>
      <c r="CO410" s="13" t="str">
        <f t="shared" si="17"/>
        <v>Yes</v>
      </c>
      <c r="CP410" s="13" t="str">
        <f t="shared" si="17"/>
        <v>Yes</v>
      </c>
      <c r="CQ410" s="13" t="str">
        <f t="shared" si="17"/>
        <v>No</v>
      </c>
      <c r="CR410" s="13" t="str">
        <f t="shared" si="17"/>
        <v>No</v>
      </c>
      <c r="CS410" s="13" t="str">
        <f t="shared" si="17"/>
        <v>Yes</v>
      </c>
      <c r="CT410" s="13" t="s">
        <v>10</v>
      </c>
      <c r="CU410" s="13" t="s">
        <v>10</v>
      </c>
      <c r="CV410" s="13" t="s">
        <v>10</v>
      </c>
      <c r="CW410" s="13" t="str">
        <f t="shared" si="17"/>
        <v>Yes</v>
      </c>
      <c r="CX410" s="13" t="s">
        <v>10</v>
      </c>
      <c r="CY410" s="13" t="str">
        <f t="shared" si="17"/>
        <v>Yes</v>
      </c>
      <c r="CZ410" s="13" t="str">
        <f t="shared" si="17"/>
        <v>Yes</v>
      </c>
      <c r="DA410" s="13" t="s">
        <v>9</v>
      </c>
      <c r="DB410" s="13" t="s">
        <v>9</v>
      </c>
      <c r="DC410" s="13" t="str">
        <f t="shared" si="17"/>
        <v>No</v>
      </c>
      <c r="DD410" s="13" t="str">
        <f t="shared" si="17"/>
        <v>No</v>
      </c>
      <c r="DE410" s="13" t="s">
        <v>10</v>
      </c>
      <c r="DF410" s="13" t="s">
        <v>10</v>
      </c>
      <c r="DG410" s="13" t="str">
        <f t="shared" si="17"/>
        <v>Yes</v>
      </c>
      <c r="DH410" s="13" t="str">
        <f t="shared" si="17"/>
        <v>Yes</v>
      </c>
      <c r="DI410" s="13" t="str">
        <f t="shared" si="17"/>
        <v>Yes</v>
      </c>
      <c r="DJ410" s="13" t="str">
        <f t="shared" si="17"/>
        <v>Yes</v>
      </c>
      <c r="DK410" s="13" t="s">
        <v>10</v>
      </c>
      <c r="DL410" s="13" t="str">
        <f t="shared" si="17"/>
        <v>Yes</v>
      </c>
      <c r="DM410" s="13" t="str">
        <f t="shared" si="17"/>
        <v>No</v>
      </c>
      <c r="DN410" s="13" t="s">
        <v>10</v>
      </c>
      <c r="DO410" s="13" t="str">
        <f t="shared" si="17"/>
        <v>Yes</v>
      </c>
      <c r="DP410" s="13" t="s">
        <v>10</v>
      </c>
      <c r="DQ410" s="13" t="str">
        <f t="shared" si="17"/>
        <v>No</v>
      </c>
      <c r="DR410" s="13" t="str">
        <f t="shared" si="17"/>
        <v>No</v>
      </c>
      <c r="DS410" s="13" t="str">
        <f t="shared" si="17"/>
        <v>No</v>
      </c>
      <c r="DT410" s="13" t="str">
        <f t="shared" si="17"/>
        <v>Yes</v>
      </c>
      <c r="DU410" s="13" t="s">
        <v>10</v>
      </c>
      <c r="DV410" s="13" t="str">
        <f t="shared" si="17"/>
        <v>No</v>
      </c>
      <c r="DW410" s="13" t="str">
        <f t="shared" si="17"/>
        <v>No</v>
      </c>
      <c r="DX410" s="13" t="s">
        <v>10</v>
      </c>
      <c r="DY410" s="13" t="str">
        <f t="shared" si="17"/>
        <v>Yes</v>
      </c>
      <c r="DZ410" s="13" t="str">
        <f t="shared" si="17"/>
        <v>Yes</v>
      </c>
      <c r="EA410" s="13" t="str">
        <f t="shared" si="17"/>
        <v>Yes</v>
      </c>
      <c r="EB410" s="13" t="str">
        <f t="shared" si="17"/>
        <v>Yes</v>
      </c>
      <c r="EC410" s="13" t="s">
        <v>10</v>
      </c>
      <c r="ED410" s="13" t="str">
        <f t="shared" si="17"/>
        <v>Yes</v>
      </c>
      <c r="EE410" s="13" t="str">
        <f t="shared" si="17"/>
        <v>Yes</v>
      </c>
      <c r="EF410" s="13" t="str">
        <f t="shared" si="17"/>
        <v>Yes</v>
      </c>
      <c r="EG410" s="13" t="str">
        <f t="shared" si="17"/>
        <v>Yes</v>
      </c>
      <c r="EH410" s="13" t="s">
        <v>10</v>
      </c>
      <c r="EI410" s="13" t="s">
        <v>10</v>
      </c>
      <c r="EJ410" s="13" t="str">
        <f>IF(AND(EJ413&lt;&gt;"",EJ413&lt;&gt;"*"),"Yes","No")</f>
        <v>Yes</v>
      </c>
      <c r="EK410" s="13" t="str">
        <f>IF(AND(EK413&lt;&gt;"",EK413&lt;&gt;"*"),"Yes","No")</f>
        <v>No</v>
      </c>
      <c r="EL410" s="99"/>
      <c r="EM410" s="99"/>
    </row>
    <row r="411" spans="1:143" s="13" customFormat="1" ht="33" customHeight="1" x14ac:dyDescent="0.25">
      <c r="A411" s="14" t="s">
        <v>157</v>
      </c>
      <c r="B411" s="98"/>
      <c r="C411" s="98"/>
      <c r="D411" s="98"/>
      <c r="E411" s="98"/>
      <c r="F411" s="98"/>
      <c r="G411" s="93" t="s">
        <v>4164</v>
      </c>
      <c r="H411" s="14" t="s">
        <v>5</v>
      </c>
      <c r="I411" s="14" t="s">
        <v>4165</v>
      </c>
      <c r="J411" s="13" t="str">
        <f t="shared" ref="J411:AO411" si="18">IF(COUNTIF(J420:J461,"Yes*")&gt;0,"Yes","No")</f>
        <v>Yes</v>
      </c>
      <c r="K411" s="13" t="str">
        <f t="shared" si="18"/>
        <v>No</v>
      </c>
      <c r="L411" s="13" t="str">
        <f t="shared" si="18"/>
        <v>Yes</v>
      </c>
      <c r="M411" s="13" t="str">
        <f t="shared" si="18"/>
        <v>Yes</v>
      </c>
      <c r="N411" s="13" t="str">
        <f t="shared" si="18"/>
        <v>Yes</v>
      </c>
      <c r="O411" s="13" t="str">
        <f t="shared" si="18"/>
        <v>No</v>
      </c>
      <c r="P411" s="13" t="str">
        <f t="shared" si="18"/>
        <v>Yes</v>
      </c>
      <c r="Q411" s="13" t="str">
        <f t="shared" si="18"/>
        <v>Yes</v>
      </c>
      <c r="R411" s="13" t="str">
        <f t="shared" si="18"/>
        <v>Yes</v>
      </c>
      <c r="S411" s="13" t="str">
        <f t="shared" si="18"/>
        <v>No</v>
      </c>
      <c r="T411" s="13" t="str">
        <f t="shared" si="18"/>
        <v>No</v>
      </c>
      <c r="U411" s="13" t="str">
        <f t="shared" si="18"/>
        <v>No</v>
      </c>
      <c r="V411" s="13" t="str">
        <f t="shared" si="18"/>
        <v>No</v>
      </c>
      <c r="W411" s="13" t="str">
        <f t="shared" si="18"/>
        <v>No</v>
      </c>
      <c r="X411" s="13" t="str">
        <f t="shared" si="18"/>
        <v>No</v>
      </c>
      <c r="Y411" s="13" t="str">
        <f t="shared" si="18"/>
        <v>Yes</v>
      </c>
      <c r="Z411" s="13" t="str">
        <f t="shared" si="18"/>
        <v>Yes</v>
      </c>
      <c r="AA411" s="13" t="str">
        <f t="shared" si="18"/>
        <v>Yes</v>
      </c>
      <c r="AB411" s="13" t="str">
        <f t="shared" si="18"/>
        <v>Yes</v>
      </c>
      <c r="AC411" s="13" t="str">
        <f t="shared" si="18"/>
        <v>No</v>
      </c>
      <c r="AD411" s="13" t="str">
        <f t="shared" si="18"/>
        <v>Yes</v>
      </c>
      <c r="AE411" s="13" t="str">
        <f t="shared" si="18"/>
        <v>Yes</v>
      </c>
      <c r="AF411" s="13" t="str">
        <f t="shared" si="18"/>
        <v>Yes</v>
      </c>
      <c r="AG411" s="13" t="str">
        <f t="shared" si="18"/>
        <v>Yes</v>
      </c>
      <c r="AH411" s="13" t="str">
        <f t="shared" si="18"/>
        <v>Yes</v>
      </c>
      <c r="AI411" s="13" t="str">
        <f t="shared" si="18"/>
        <v>Yes</v>
      </c>
      <c r="AJ411" s="13" t="str">
        <f t="shared" si="18"/>
        <v>Yes</v>
      </c>
      <c r="AK411" s="13" t="str">
        <f t="shared" si="18"/>
        <v>Yes</v>
      </c>
      <c r="AL411" s="13" t="str">
        <f t="shared" si="18"/>
        <v>Yes</v>
      </c>
      <c r="AM411" s="13" t="str">
        <f t="shared" si="18"/>
        <v>No</v>
      </c>
      <c r="AN411" s="13" t="str">
        <f t="shared" si="18"/>
        <v>Yes</v>
      </c>
      <c r="AO411" s="13" t="str">
        <f t="shared" si="18"/>
        <v>No</v>
      </c>
      <c r="AP411" s="13" t="str">
        <f t="shared" ref="AP411:BU411" si="19">IF(COUNTIF(AP420:AP461,"Yes*")&gt;0,"Yes","No")</f>
        <v>No</v>
      </c>
      <c r="AQ411" s="13" t="str">
        <f t="shared" si="19"/>
        <v>No</v>
      </c>
      <c r="AR411" s="13" t="str">
        <f t="shared" si="19"/>
        <v>Yes</v>
      </c>
      <c r="AS411" s="13" t="str">
        <f t="shared" si="19"/>
        <v>Yes</v>
      </c>
      <c r="AT411" s="13" t="str">
        <f t="shared" si="19"/>
        <v>Yes</v>
      </c>
      <c r="AU411" s="13" t="str">
        <f t="shared" si="19"/>
        <v>No</v>
      </c>
      <c r="AV411" s="13" t="str">
        <f t="shared" si="19"/>
        <v>No</v>
      </c>
      <c r="AW411" s="13" t="str">
        <f t="shared" si="19"/>
        <v>No</v>
      </c>
      <c r="AX411" s="13" t="str">
        <f t="shared" si="19"/>
        <v>No</v>
      </c>
      <c r="AY411" s="13" t="str">
        <f t="shared" si="19"/>
        <v>No</v>
      </c>
      <c r="AZ411" s="13" t="str">
        <f t="shared" si="19"/>
        <v>No</v>
      </c>
      <c r="BA411" s="13" t="str">
        <f t="shared" si="19"/>
        <v>No</v>
      </c>
      <c r="BB411" s="13" t="str">
        <f t="shared" si="19"/>
        <v>No</v>
      </c>
      <c r="BC411" s="13" t="str">
        <f t="shared" si="19"/>
        <v>No</v>
      </c>
      <c r="BD411" s="13" t="str">
        <f t="shared" si="19"/>
        <v>No</v>
      </c>
      <c r="BE411" s="13" t="str">
        <f t="shared" si="19"/>
        <v>No</v>
      </c>
      <c r="BF411" s="13" t="str">
        <f t="shared" si="19"/>
        <v>No</v>
      </c>
      <c r="BG411" s="13" t="str">
        <f t="shared" si="19"/>
        <v>Yes</v>
      </c>
      <c r="BH411" s="13" t="str">
        <f t="shared" si="19"/>
        <v>No</v>
      </c>
      <c r="BI411" s="13" t="str">
        <f t="shared" si="19"/>
        <v>No</v>
      </c>
      <c r="BJ411" s="13" t="str">
        <f t="shared" si="19"/>
        <v>No</v>
      </c>
      <c r="BK411" s="13" t="str">
        <f t="shared" si="19"/>
        <v>No</v>
      </c>
      <c r="BL411" s="13" t="str">
        <f t="shared" si="19"/>
        <v>Yes</v>
      </c>
      <c r="BM411" s="13" t="str">
        <f t="shared" si="19"/>
        <v>Yes</v>
      </c>
      <c r="BN411" s="13" t="str">
        <f t="shared" si="19"/>
        <v>No</v>
      </c>
      <c r="BO411" s="13" t="str">
        <f t="shared" si="19"/>
        <v>Yes</v>
      </c>
      <c r="BP411" s="13" t="str">
        <f t="shared" si="19"/>
        <v>Yes</v>
      </c>
      <c r="BQ411" s="13" t="str">
        <f t="shared" si="19"/>
        <v>Yes</v>
      </c>
      <c r="BR411" s="13" t="str">
        <f t="shared" si="19"/>
        <v>Yes</v>
      </c>
      <c r="BS411" s="13" t="str">
        <f t="shared" si="19"/>
        <v>Yes</v>
      </c>
      <c r="BT411" s="13" t="str">
        <f t="shared" si="19"/>
        <v>Yes</v>
      </c>
      <c r="BU411" s="13" t="str">
        <f t="shared" si="19"/>
        <v>No</v>
      </c>
      <c r="BV411" s="13" t="str">
        <f t="shared" ref="BV411:DA411" si="20">IF(COUNTIF(BV420:BV461,"Yes*")&gt;0,"Yes","No")</f>
        <v>Yes</v>
      </c>
      <c r="BW411" s="13" t="str">
        <f t="shared" si="20"/>
        <v>Yes</v>
      </c>
      <c r="BX411" s="13" t="str">
        <f t="shared" si="20"/>
        <v>No</v>
      </c>
      <c r="BY411" s="13" t="str">
        <f t="shared" si="20"/>
        <v>Yes</v>
      </c>
      <c r="BZ411" s="13" t="str">
        <f t="shared" si="20"/>
        <v>Yes</v>
      </c>
      <c r="CA411" s="13" t="str">
        <f t="shared" si="20"/>
        <v>No</v>
      </c>
      <c r="CB411" s="13" t="str">
        <f t="shared" si="20"/>
        <v>Yes</v>
      </c>
      <c r="CC411" s="13" t="str">
        <f t="shared" si="20"/>
        <v>Yes</v>
      </c>
      <c r="CD411" s="13" t="str">
        <f t="shared" si="20"/>
        <v>Yes</v>
      </c>
      <c r="CE411" s="13" t="str">
        <f t="shared" si="20"/>
        <v>No</v>
      </c>
      <c r="CF411" s="13" t="str">
        <f t="shared" si="20"/>
        <v>No</v>
      </c>
      <c r="CG411" s="13" t="str">
        <f t="shared" si="20"/>
        <v>No</v>
      </c>
      <c r="CH411" s="13" t="str">
        <f t="shared" si="20"/>
        <v>Yes</v>
      </c>
      <c r="CI411" s="13" t="str">
        <f t="shared" si="20"/>
        <v>Yes</v>
      </c>
      <c r="CJ411" s="13" t="str">
        <f t="shared" si="20"/>
        <v>No</v>
      </c>
      <c r="CK411" s="13" t="str">
        <f t="shared" si="20"/>
        <v>Yes</v>
      </c>
      <c r="CL411" s="13" t="str">
        <f t="shared" si="20"/>
        <v>No</v>
      </c>
      <c r="CM411" s="13" t="str">
        <f t="shared" si="20"/>
        <v>No</v>
      </c>
      <c r="CN411" s="13" t="str">
        <f t="shared" si="20"/>
        <v>Yes</v>
      </c>
      <c r="CO411" s="13" t="str">
        <f t="shared" si="20"/>
        <v>Yes</v>
      </c>
      <c r="CP411" s="13" t="str">
        <f t="shared" si="20"/>
        <v>Yes</v>
      </c>
      <c r="CQ411" s="13" t="str">
        <f t="shared" si="20"/>
        <v>No</v>
      </c>
      <c r="CR411" s="13" t="str">
        <f t="shared" si="20"/>
        <v>No</v>
      </c>
      <c r="CS411" s="13" t="str">
        <f t="shared" si="20"/>
        <v>Yes</v>
      </c>
      <c r="CT411" s="13" t="str">
        <f t="shared" si="20"/>
        <v>No</v>
      </c>
      <c r="CU411" s="13" t="str">
        <f t="shared" si="20"/>
        <v>Yes</v>
      </c>
      <c r="CV411" s="13" t="str">
        <f t="shared" si="20"/>
        <v>Yes</v>
      </c>
      <c r="CW411" s="13" t="str">
        <f t="shared" si="20"/>
        <v>Yes</v>
      </c>
      <c r="CX411" s="13" t="str">
        <f t="shared" si="20"/>
        <v>Yes</v>
      </c>
      <c r="CY411" s="13" t="str">
        <f t="shared" si="20"/>
        <v>Yes</v>
      </c>
      <c r="CZ411" s="13" t="str">
        <f t="shared" si="20"/>
        <v>Yes</v>
      </c>
      <c r="DA411" s="13" t="str">
        <f t="shared" si="20"/>
        <v>No</v>
      </c>
      <c r="DB411" s="13" t="str">
        <f t="shared" ref="DB411:EH411" si="21">IF(COUNTIF(DB420:DB461,"Yes*")&gt;0,"Yes","No")</f>
        <v>No</v>
      </c>
      <c r="DC411" s="13" t="str">
        <f t="shared" si="21"/>
        <v>No</v>
      </c>
      <c r="DD411" s="13" t="str">
        <f t="shared" si="21"/>
        <v>No</v>
      </c>
      <c r="DE411" s="13" t="str">
        <f t="shared" si="21"/>
        <v>Yes</v>
      </c>
      <c r="DF411" s="13" t="str">
        <f t="shared" si="21"/>
        <v>Yes</v>
      </c>
      <c r="DG411" s="13" t="str">
        <f t="shared" si="21"/>
        <v>Yes</v>
      </c>
      <c r="DH411" s="13" t="str">
        <f t="shared" si="21"/>
        <v>Yes</v>
      </c>
      <c r="DI411" s="13" t="str">
        <f t="shared" si="21"/>
        <v>Yes</v>
      </c>
      <c r="DJ411" s="13" t="str">
        <f t="shared" si="21"/>
        <v>Yes</v>
      </c>
      <c r="DK411" s="13" t="str">
        <f t="shared" si="21"/>
        <v>Yes</v>
      </c>
      <c r="DL411" s="13" t="str">
        <f t="shared" si="21"/>
        <v>Yes</v>
      </c>
      <c r="DM411" s="13" t="str">
        <f t="shared" si="21"/>
        <v>No</v>
      </c>
      <c r="DN411" s="13" t="str">
        <f t="shared" si="21"/>
        <v>Yes</v>
      </c>
      <c r="DO411" s="13" t="str">
        <f t="shared" si="21"/>
        <v>Yes</v>
      </c>
      <c r="DP411" s="13" t="str">
        <f t="shared" si="21"/>
        <v>Yes</v>
      </c>
      <c r="DQ411" s="13" t="str">
        <f t="shared" si="21"/>
        <v>No</v>
      </c>
      <c r="DR411" s="13" t="str">
        <f t="shared" si="21"/>
        <v>No</v>
      </c>
      <c r="DS411" s="13" t="str">
        <f t="shared" si="21"/>
        <v>No</v>
      </c>
      <c r="DT411" s="13" t="str">
        <f t="shared" si="21"/>
        <v>Yes</v>
      </c>
      <c r="DU411" s="13" t="str">
        <f t="shared" si="21"/>
        <v>Yes</v>
      </c>
      <c r="DV411" s="13" t="str">
        <f t="shared" si="21"/>
        <v>No</v>
      </c>
      <c r="DW411" s="13" t="str">
        <f t="shared" si="21"/>
        <v>No</v>
      </c>
      <c r="DX411" s="13" t="str">
        <f t="shared" si="21"/>
        <v>Yes</v>
      </c>
      <c r="DY411" s="13" t="str">
        <f t="shared" si="21"/>
        <v>Yes</v>
      </c>
      <c r="DZ411" s="13" t="str">
        <f t="shared" si="21"/>
        <v>Yes</v>
      </c>
      <c r="EA411" s="13" t="str">
        <f t="shared" si="21"/>
        <v>Yes</v>
      </c>
      <c r="EB411" s="13" t="str">
        <f t="shared" si="21"/>
        <v>Yes</v>
      </c>
      <c r="EC411" s="13" t="str">
        <f t="shared" si="21"/>
        <v>Yes</v>
      </c>
      <c r="ED411" s="13" t="str">
        <f t="shared" si="21"/>
        <v>Yes</v>
      </c>
      <c r="EE411" s="13" t="str">
        <f t="shared" si="21"/>
        <v>Yes</v>
      </c>
      <c r="EF411" s="13" t="str">
        <f t="shared" si="21"/>
        <v>Yes</v>
      </c>
      <c r="EG411" s="13" t="str">
        <f t="shared" si="21"/>
        <v>Yes</v>
      </c>
      <c r="EH411" s="13" t="str">
        <f t="shared" si="21"/>
        <v>Yes</v>
      </c>
      <c r="EI411" s="13" t="str">
        <f>IF(COUNTIF(EI420:EI461,"Yes*")&gt;0,"Yes","No")</f>
        <v>Yes</v>
      </c>
      <c r="EJ411" s="13" t="str">
        <f>IF(COUNTIF(EJ420:EJ461,"Yes*")&gt;0,"Yes","No")</f>
        <v>Yes</v>
      </c>
      <c r="EK411" s="13" t="str">
        <f>IF(COUNTIF(EK420:EK461,"Yes*")&gt;0,"Yes","No")</f>
        <v>Yes</v>
      </c>
      <c r="EL411" s="99"/>
      <c r="EM411" s="99"/>
    </row>
    <row r="412" spans="1:143" s="15" customFormat="1" ht="15" x14ac:dyDescent="0.25">
      <c r="A412" s="140"/>
      <c r="B412" s="97"/>
      <c r="C412" s="97"/>
      <c r="D412" s="97"/>
      <c r="E412" s="97"/>
      <c r="F412" s="97"/>
      <c r="G412" s="92" t="s">
        <v>680</v>
      </c>
      <c r="H412" s="80"/>
      <c r="I412" s="80"/>
      <c r="O412" s="55"/>
      <c r="EL412" s="99"/>
      <c r="EM412" s="99"/>
    </row>
    <row r="413" spans="1:143" s="13" customFormat="1" ht="31.5" customHeight="1" x14ac:dyDescent="0.25">
      <c r="A413" s="30" t="s">
        <v>157</v>
      </c>
      <c r="B413" s="97" t="s">
        <v>2547</v>
      </c>
      <c r="C413" s="97"/>
      <c r="D413" s="97">
        <v>194</v>
      </c>
      <c r="E413" s="97"/>
      <c r="F413" s="97"/>
      <c r="G413" s="93" t="s">
        <v>703</v>
      </c>
      <c r="H413" s="14" t="s">
        <v>503</v>
      </c>
      <c r="I413" s="14" t="s">
        <v>750</v>
      </c>
      <c r="J413" s="13" t="s">
        <v>2770</v>
      </c>
      <c r="K413" s="13" t="s">
        <v>50</v>
      </c>
      <c r="L413" s="13" t="s">
        <v>50</v>
      </c>
      <c r="M413" s="13" t="s">
        <v>3470</v>
      </c>
      <c r="N413" s="13" t="s">
        <v>3470</v>
      </c>
      <c r="O413" s="54" t="s">
        <v>50</v>
      </c>
      <c r="P413" s="13" t="s">
        <v>50</v>
      </c>
      <c r="Q413" s="13" t="s">
        <v>3782</v>
      </c>
      <c r="R413" s="13" t="s">
        <v>50</v>
      </c>
      <c r="S413" s="13" t="s">
        <v>50</v>
      </c>
      <c r="T413" s="36" t="s">
        <v>50</v>
      </c>
      <c r="U413" s="13" t="s">
        <v>50</v>
      </c>
      <c r="V413" s="13" t="s">
        <v>50</v>
      </c>
      <c r="W413" s="13" t="s">
        <v>50</v>
      </c>
      <c r="X413" s="13" t="s">
        <v>50</v>
      </c>
      <c r="Y413" s="13" t="s">
        <v>3477</v>
      </c>
      <c r="Z413" s="13" t="s">
        <v>3477</v>
      </c>
      <c r="AA413" s="13" t="s">
        <v>50</v>
      </c>
      <c r="AB413" s="13" t="s">
        <v>50</v>
      </c>
      <c r="AC413" s="13" t="s">
        <v>50</v>
      </c>
      <c r="AD413" s="13" t="s">
        <v>50</v>
      </c>
      <c r="AE413" s="13" t="s">
        <v>50</v>
      </c>
      <c r="AF413" s="13" t="s">
        <v>3481</v>
      </c>
      <c r="AG413" s="13" t="s">
        <v>50</v>
      </c>
      <c r="AH413" s="13" t="s">
        <v>50</v>
      </c>
      <c r="AI413" s="13" t="s">
        <v>50</v>
      </c>
      <c r="AJ413" s="13" t="s">
        <v>50</v>
      </c>
      <c r="AK413" s="13" t="s">
        <v>50</v>
      </c>
      <c r="AL413" s="13" t="s">
        <v>3484</v>
      </c>
      <c r="AM413" s="13" t="s">
        <v>50</v>
      </c>
      <c r="AN413" s="13" t="s">
        <v>50</v>
      </c>
      <c r="AO413" s="13" t="s">
        <v>50</v>
      </c>
      <c r="AP413" s="13" t="s">
        <v>50</v>
      </c>
      <c r="AQ413" s="13" t="s">
        <v>50</v>
      </c>
      <c r="AR413" s="13" t="s">
        <v>50</v>
      </c>
      <c r="AS413" s="13" t="s">
        <v>50</v>
      </c>
      <c r="AT413" s="13" t="s">
        <v>50</v>
      </c>
      <c r="AU413" s="36" t="s">
        <v>50</v>
      </c>
      <c r="AV413" s="13" t="s">
        <v>50</v>
      </c>
      <c r="AW413" s="13" t="s">
        <v>50</v>
      </c>
      <c r="AX413" s="13" t="s">
        <v>50</v>
      </c>
      <c r="AY413" s="13" t="s">
        <v>50</v>
      </c>
      <c r="AZ413" s="13" t="s">
        <v>50</v>
      </c>
      <c r="BA413" s="13" t="s">
        <v>50</v>
      </c>
      <c r="BB413" s="13" t="s">
        <v>50</v>
      </c>
      <c r="BC413" s="13" t="s">
        <v>50</v>
      </c>
      <c r="BD413" s="13" t="s">
        <v>50</v>
      </c>
      <c r="BE413" s="13" t="s">
        <v>50</v>
      </c>
      <c r="BF413" s="13" t="s">
        <v>50</v>
      </c>
      <c r="BG413" s="13" t="s">
        <v>50</v>
      </c>
      <c r="BH413" s="13" t="s">
        <v>50</v>
      </c>
      <c r="BI413" s="13" t="s">
        <v>50</v>
      </c>
      <c r="BJ413" s="13" t="s">
        <v>50</v>
      </c>
      <c r="BK413" s="13" t="s">
        <v>50</v>
      </c>
      <c r="BL413" s="36" t="s">
        <v>264</v>
      </c>
      <c r="BM413" s="36" t="s">
        <v>264</v>
      </c>
      <c r="BN413" s="13" t="s">
        <v>50</v>
      </c>
      <c r="BO413" s="13" t="s">
        <v>3981</v>
      </c>
      <c r="BP413" s="13" t="s">
        <v>3982</v>
      </c>
      <c r="BQ413" s="13" t="s">
        <v>3496</v>
      </c>
      <c r="BR413" s="13" t="s">
        <v>50</v>
      </c>
      <c r="BS413" s="13" t="s">
        <v>50</v>
      </c>
      <c r="BT413" s="13" t="s">
        <v>3497</v>
      </c>
      <c r="BU413" s="36" t="s">
        <v>50</v>
      </c>
      <c r="BV413" s="13" t="s">
        <v>3790</v>
      </c>
      <c r="BW413" s="13" t="s">
        <v>50</v>
      </c>
      <c r="BX413" s="13" t="s">
        <v>50</v>
      </c>
      <c r="BY413" s="13" t="s">
        <v>3501</v>
      </c>
      <c r="BZ413" s="13" t="s">
        <v>50</v>
      </c>
      <c r="CA413" s="13" t="s">
        <v>50</v>
      </c>
      <c r="CB413" s="13" t="s">
        <v>3981</v>
      </c>
      <c r="CC413" s="34" t="s">
        <v>1706</v>
      </c>
      <c r="CD413" s="13" t="s">
        <v>50</v>
      </c>
      <c r="CE413" s="13" t="s">
        <v>50</v>
      </c>
      <c r="CF413" s="13" t="s">
        <v>50</v>
      </c>
      <c r="CG413" s="13" t="s">
        <v>50</v>
      </c>
      <c r="CH413" s="13" t="s">
        <v>3791</v>
      </c>
      <c r="CI413" s="13" t="s">
        <v>50</v>
      </c>
      <c r="CJ413" s="13" t="s">
        <v>50</v>
      </c>
      <c r="CK413" s="13" t="s">
        <v>50</v>
      </c>
      <c r="CL413" s="36" t="s">
        <v>50</v>
      </c>
      <c r="CM413" s="36" t="s">
        <v>50</v>
      </c>
      <c r="CN413" s="13" t="s">
        <v>50</v>
      </c>
      <c r="CO413" s="13" t="s">
        <v>3477</v>
      </c>
      <c r="CP413" s="13" t="s">
        <v>3477</v>
      </c>
      <c r="CQ413" s="13" t="s">
        <v>50</v>
      </c>
      <c r="CR413" s="13" t="s">
        <v>50</v>
      </c>
      <c r="CS413" s="13" t="s">
        <v>3507</v>
      </c>
      <c r="CT413" s="13" t="s">
        <v>50</v>
      </c>
      <c r="CU413" s="13" t="s">
        <v>50</v>
      </c>
      <c r="CV413" s="13" t="s">
        <v>50</v>
      </c>
      <c r="CW413" s="13" t="s">
        <v>3509</v>
      </c>
      <c r="CX413" s="13" t="s">
        <v>50</v>
      </c>
      <c r="CY413" s="13" t="s">
        <v>3983</v>
      </c>
      <c r="CZ413" s="13" t="s">
        <v>3509</v>
      </c>
      <c r="DA413" s="36" t="s">
        <v>50</v>
      </c>
      <c r="DB413" s="36" t="s">
        <v>50</v>
      </c>
      <c r="DC413" s="13" t="s">
        <v>50</v>
      </c>
      <c r="DD413" s="13" t="s">
        <v>50</v>
      </c>
      <c r="DE413" s="13" t="s">
        <v>50</v>
      </c>
      <c r="DF413" s="13" t="s">
        <v>50</v>
      </c>
      <c r="DG413" s="13" t="s">
        <v>3557</v>
      </c>
      <c r="DH413" s="13" t="s">
        <v>3509</v>
      </c>
      <c r="DI413" s="13" t="s">
        <v>3513</v>
      </c>
      <c r="DJ413" s="13" t="s">
        <v>3514</v>
      </c>
      <c r="DK413" s="13" t="s">
        <v>50</v>
      </c>
      <c r="DL413" s="13" t="s">
        <v>3477</v>
      </c>
      <c r="DM413" s="13" t="s">
        <v>50</v>
      </c>
      <c r="DN413" s="13" t="s">
        <v>3515</v>
      </c>
      <c r="DO413" s="13" t="s">
        <v>3515</v>
      </c>
      <c r="DP413" s="13" t="s">
        <v>50</v>
      </c>
      <c r="DQ413" s="13" t="s">
        <v>50</v>
      </c>
      <c r="DR413" s="13" t="s">
        <v>50</v>
      </c>
      <c r="DS413" s="13" t="s">
        <v>50</v>
      </c>
      <c r="DT413" s="13" t="s">
        <v>3477</v>
      </c>
      <c r="DU413" s="36" t="s">
        <v>50</v>
      </c>
      <c r="DV413" s="13" t="s">
        <v>50</v>
      </c>
      <c r="DW413" s="13" t="s">
        <v>50</v>
      </c>
      <c r="DX413" s="13" t="s">
        <v>3981</v>
      </c>
      <c r="DY413" s="13" t="s">
        <v>3509</v>
      </c>
      <c r="DZ413" s="13" t="s">
        <v>3509</v>
      </c>
      <c r="EA413" s="13" t="s">
        <v>3797</v>
      </c>
      <c r="EB413" s="13" t="s">
        <v>3484</v>
      </c>
      <c r="EC413" s="13" t="s">
        <v>50</v>
      </c>
      <c r="ED413" s="13" t="s">
        <v>3518</v>
      </c>
      <c r="EE413" s="13" t="s">
        <v>3521</v>
      </c>
      <c r="EF413" s="13" t="s">
        <v>3798</v>
      </c>
      <c r="EG413" s="13" t="s">
        <v>3523</v>
      </c>
      <c r="EH413" s="13" t="s">
        <v>50</v>
      </c>
      <c r="EI413" s="13" t="s">
        <v>50</v>
      </c>
      <c r="EJ413" s="13" t="s">
        <v>3484</v>
      </c>
      <c r="EK413" s="13" t="s">
        <v>50</v>
      </c>
      <c r="EL413" s="99"/>
      <c r="EM413" s="99"/>
    </row>
    <row r="414" spans="1:143" s="13" customFormat="1" ht="30" customHeight="1" x14ac:dyDescent="0.25">
      <c r="A414" s="14" t="s">
        <v>158</v>
      </c>
      <c r="B414" s="98">
        <v>75</v>
      </c>
      <c r="C414" s="98">
        <v>1</v>
      </c>
      <c r="D414" s="98"/>
      <c r="E414" s="98">
        <v>2</v>
      </c>
      <c r="F414" s="98"/>
      <c r="G414" s="93" t="s">
        <v>681</v>
      </c>
      <c r="H414" s="14" t="s">
        <v>5</v>
      </c>
      <c r="I414" s="14" t="s">
        <v>577</v>
      </c>
      <c r="J414" s="13" t="s">
        <v>9</v>
      </c>
      <c r="K414" s="13" t="s">
        <v>9</v>
      </c>
      <c r="L414" s="13" t="s">
        <v>9</v>
      </c>
      <c r="M414" s="13" t="s">
        <v>9</v>
      </c>
      <c r="N414" s="13" t="s">
        <v>9</v>
      </c>
      <c r="O414" s="47" t="s">
        <v>9</v>
      </c>
      <c r="P414" s="13" t="s">
        <v>9</v>
      </c>
      <c r="Q414" s="13" t="s">
        <v>50</v>
      </c>
      <c r="R414" s="13" t="s">
        <v>50</v>
      </c>
      <c r="S414" s="36" t="s">
        <v>50</v>
      </c>
      <c r="T414" s="36" t="s">
        <v>50</v>
      </c>
      <c r="U414" s="13" t="s">
        <v>9</v>
      </c>
      <c r="V414" s="13" t="s">
        <v>2888</v>
      </c>
      <c r="W414" s="13" t="s">
        <v>9</v>
      </c>
      <c r="X414" s="13" t="s">
        <v>9</v>
      </c>
      <c r="Y414" s="13" t="s">
        <v>9</v>
      </c>
      <c r="Z414" s="13" t="s">
        <v>9</v>
      </c>
      <c r="AA414" s="13" t="s">
        <v>9</v>
      </c>
      <c r="AB414" s="13" t="s">
        <v>9</v>
      </c>
      <c r="AC414" s="13" t="s">
        <v>50</v>
      </c>
      <c r="AD414" s="13" t="s">
        <v>50</v>
      </c>
      <c r="AE414" s="13" t="s">
        <v>50</v>
      </c>
      <c r="AF414" s="13" t="s">
        <v>9</v>
      </c>
      <c r="AG414" s="13" t="s">
        <v>9</v>
      </c>
      <c r="AH414" s="13" t="s">
        <v>50</v>
      </c>
      <c r="AI414" s="13" t="s">
        <v>50</v>
      </c>
      <c r="AJ414" s="13" t="s">
        <v>9</v>
      </c>
      <c r="AK414" s="13" t="s">
        <v>9</v>
      </c>
      <c r="AL414" s="13" t="s">
        <v>50</v>
      </c>
      <c r="AM414" s="13" t="s">
        <v>50</v>
      </c>
      <c r="AN414" s="13" t="s">
        <v>50</v>
      </c>
      <c r="AO414" s="13" t="s">
        <v>50</v>
      </c>
      <c r="AP414" s="13" t="s">
        <v>50</v>
      </c>
      <c r="AQ414" s="13" t="s">
        <v>50</v>
      </c>
      <c r="AR414" s="13" t="s">
        <v>50</v>
      </c>
      <c r="AS414" s="13" t="s">
        <v>50</v>
      </c>
      <c r="AT414" s="13" t="s">
        <v>3673</v>
      </c>
      <c r="AU414" s="13" t="s">
        <v>9</v>
      </c>
      <c r="AV414" s="13" t="s">
        <v>9</v>
      </c>
      <c r="AW414" s="13" t="s">
        <v>9</v>
      </c>
      <c r="AX414" s="13" t="s">
        <v>50</v>
      </c>
      <c r="AY414" s="13" t="s">
        <v>50</v>
      </c>
      <c r="AZ414" s="13" t="s">
        <v>50</v>
      </c>
      <c r="BA414" s="13" t="s">
        <v>9</v>
      </c>
      <c r="BB414" s="13" t="s">
        <v>9</v>
      </c>
      <c r="BC414" s="13" t="s">
        <v>9</v>
      </c>
      <c r="BD414" s="13" t="s">
        <v>9</v>
      </c>
      <c r="BE414" s="13" t="s">
        <v>50</v>
      </c>
      <c r="BF414" s="13" t="s">
        <v>50</v>
      </c>
      <c r="BG414" s="13" t="s">
        <v>50</v>
      </c>
      <c r="BH414" s="13" t="s">
        <v>50</v>
      </c>
      <c r="BI414" s="13" t="s">
        <v>50</v>
      </c>
      <c r="BJ414" s="13" t="s">
        <v>9</v>
      </c>
      <c r="BK414" s="13" t="s">
        <v>9</v>
      </c>
      <c r="BL414" s="36" t="s">
        <v>50</v>
      </c>
      <c r="BM414" s="36" t="s">
        <v>50</v>
      </c>
      <c r="BN414" s="13" t="s">
        <v>50</v>
      </c>
      <c r="BO414" s="13" t="s">
        <v>50</v>
      </c>
      <c r="BP414" s="13" t="s">
        <v>50</v>
      </c>
      <c r="BQ414" s="13" t="s">
        <v>50</v>
      </c>
      <c r="BR414" s="13" t="s">
        <v>50</v>
      </c>
      <c r="BS414" s="13" t="s">
        <v>50</v>
      </c>
      <c r="BT414" s="13" t="s">
        <v>9</v>
      </c>
      <c r="BU414" s="13" t="s">
        <v>9</v>
      </c>
      <c r="BV414" s="13" t="s">
        <v>9</v>
      </c>
      <c r="BW414" s="13" t="s">
        <v>9</v>
      </c>
      <c r="BX414" s="13" t="s">
        <v>50</v>
      </c>
      <c r="BY414" s="13" t="s">
        <v>50</v>
      </c>
      <c r="BZ414" s="13" t="s">
        <v>9</v>
      </c>
      <c r="CA414" s="13" t="s">
        <v>9</v>
      </c>
      <c r="CB414" s="13" t="s">
        <v>50</v>
      </c>
      <c r="CC414" s="13" t="s">
        <v>9</v>
      </c>
      <c r="CD414" s="13" t="s">
        <v>9</v>
      </c>
      <c r="CE414" s="13" t="s">
        <v>50</v>
      </c>
      <c r="CF414" s="13" t="s">
        <v>50</v>
      </c>
      <c r="CG414" s="13" t="s">
        <v>50</v>
      </c>
      <c r="CH414" s="13" t="s">
        <v>9</v>
      </c>
      <c r="CI414" s="13" t="s">
        <v>9</v>
      </c>
      <c r="CJ414" s="13" t="s">
        <v>3242</v>
      </c>
      <c r="CK414" s="13" t="s">
        <v>3242</v>
      </c>
      <c r="CL414" s="13" t="s">
        <v>3527</v>
      </c>
      <c r="CM414" s="13" t="s">
        <v>3527</v>
      </c>
      <c r="CN414" s="13" t="s">
        <v>3242</v>
      </c>
      <c r="CO414" s="13" t="s">
        <v>9</v>
      </c>
      <c r="CP414" s="13" t="s">
        <v>9</v>
      </c>
      <c r="CQ414" s="13" t="s">
        <v>50</v>
      </c>
      <c r="CR414" s="13" t="s">
        <v>50</v>
      </c>
      <c r="CS414" s="13" t="s">
        <v>50</v>
      </c>
      <c r="CT414" s="13" t="s">
        <v>50</v>
      </c>
      <c r="CU414" s="13" t="s">
        <v>9</v>
      </c>
      <c r="CV414" s="13" t="s">
        <v>9</v>
      </c>
      <c r="CW414" s="13" t="s">
        <v>50</v>
      </c>
      <c r="CX414" s="13" t="s">
        <v>50</v>
      </c>
      <c r="CY414" s="13" t="s">
        <v>9</v>
      </c>
      <c r="CZ414" s="13" t="s">
        <v>9</v>
      </c>
      <c r="DA414" s="13" t="s">
        <v>9</v>
      </c>
      <c r="DB414" s="13" t="s">
        <v>9</v>
      </c>
      <c r="DC414" s="13" t="s">
        <v>50</v>
      </c>
      <c r="DD414" s="13" t="s">
        <v>9</v>
      </c>
      <c r="DE414" s="13" t="s">
        <v>9</v>
      </c>
      <c r="DF414" s="13" t="s">
        <v>9</v>
      </c>
      <c r="DG414" s="13" t="s">
        <v>9</v>
      </c>
      <c r="DH414" s="13" t="s">
        <v>9</v>
      </c>
      <c r="DI414" s="13" t="s">
        <v>9</v>
      </c>
      <c r="DJ414" s="13" t="s">
        <v>50</v>
      </c>
      <c r="DK414" s="13" t="s">
        <v>50</v>
      </c>
      <c r="DL414" s="13" t="s">
        <v>9</v>
      </c>
      <c r="DM414" s="13" t="s">
        <v>50</v>
      </c>
      <c r="DN414" s="13" t="s">
        <v>50</v>
      </c>
      <c r="DO414" s="13" t="s">
        <v>50</v>
      </c>
      <c r="DP414" s="13" t="s">
        <v>9</v>
      </c>
      <c r="DQ414" s="13" t="s">
        <v>9</v>
      </c>
      <c r="DR414" s="13" t="s">
        <v>50</v>
      </c>
      <c r="DS414" s="13" t="s">
        <v>50</v>
      </c>
      <c r="DT414" s="13" t="s">
        <v>50</v>
      </c>
      <c r="DU414" s="13" t="s">
        <v>50</v>
      </c>
      <c r="DV414" s="13" t="s">
        <v>50</v>
      </c>
      <c r="DW414" s="13" t="s">
        <v>9</v>
      </c>
      <c r="DX414" s="13" t="s">
        <v>9</v>
      </c>
      <c r="DY414" s="13" t="s">
        <v>9</v>
      </c>
      <c r="DZ414" s="13" t="s">
        <v>9</v>
      </c>
      <c r="EA414" s="13" t="s">
        <v>50</v>
      </c>
      <c r="EB414" s="13" t="s">
        <v>9</v>
      </c>
      <c r="EC414" s="13" t="s">
        <v>9</v>
      </c>
      <c r="ED414" s="13" t="s">
        <v>9</v>
      </c>
      <c r="EE414" s="13" t="s">
        <v>9</v>
      </c>
      <c r="EF414" s="13" t="s">
        <v>50</v>
      </c>
      <c r="EG414" s="13" t="s">
        <v>50</v>
      </c>
      <c r="EH414" s="13" t="s">
        <v>3466</v>
      </c>
      <c r="EI414" s="13" t="s">
        <v>3466</v>
      </c>
      <c r="EJ414" s="13" t="s">
        <v>3466</v>
      </c>
      <c r="EK414" s="13" t="s">
        <v>3466</v>
      </c>
      <c r="EL414" s="99"/>
      <c r="EM414" s="99"/>
    </row>
    <row r="415" spans="1:143" s="13" customFormat="1" ht="15" x14ac:dyDescent="0.25">
      <c r="A415" s="14" t="s">
        <v>159</v>
      </c>
      <c r="B415" s="98" t="s">
        <v>2339</v>
      </c>
      <c r="C415" s="98"/>
      <c r="D415" s="98">
        <v>194</v>
      </c>
      <c r="E415" s="98"/>
      <c r="F415" s="98"/>
      <c r="G415" s="93" t="s">
        <v>683</v>
      </c>
      <c r="H415" s="14" t="s">
        <v>503</v>
      </c>
      <c r="I415" s="14" t="s">
        <v>578</v>
      </c>
      <c r="J415" s="13" t="s">
        <v>3802</v>
      </c>
      <c r="K415" s="13" t="s">
        <v>50</v>
      </c>
      <c r="L415" s="13" t="s">
        <v>50</v>
      </c>
      <c r="M415" s="13" t="s">
        <v>3805</v>
      </c>
      <c r="N415" s="13" t="s">
        <v>3805</v>
      </c>
      <c r="O415" s="54" t="s">
        <v>50</v>
      </c>
      <c r="P415" s="13" t="s">
        <v>50</v>
      </c>
      <c r="Q415" s="13" t="s">
        <v>3815</v>
      </c>
      <c r="R415" s="13" t="s">
        <v>50</v>
      </c>
      <c r="S415" s="13" t="s">
        <v>50</v>
      </c>
      <c r="T415" s="36" t="s">
        <v>50</v>
      </c>
      <c r="U415" s="13" t="s">
        <v>50</v>
      </c>
      <c r="V415" s="13" t="s">
        <v>50</v>
      </c>
      <c r="W415" s="13" t="s">
        <v>50</v>
      </c>
      <c r="X415" s="13" t="s">
        <v>50</v>
      </c>
      <c r="Y415" s="13" t="s">
        <v>3826</v>
      </c>
      <c r="Z415" s="13" t="s">
        <v>3826</v>
      </c>
      <c r="AA415" s="13" t="s">
        <v>50</v>
      </c>
      <c r="AB415" s="13" t="s">
        <v>50</v>
      </c>
      <c r="AC415" s="13" t="s">
        <v>50</v>
      </c>
      <c r="AD415" s="13" t="s">
        <v>50</v>
      </c>
      <c r="AE415" s="13" t="s">
        <v>50</v>
      </c>
      <c r="AF415" s="13" t="s">
        <v>3838</v>
      </c>
      <c r="AG415" s="13" t="s">
        <v>50</v>
      </c>
      <c r="AH415" s="13" t="s">
        <v>50</v>
      </c>
      <c r="AI415" s="13" t="s">
        <v>50</v>
      </c>
      <c r="AJ415" s="13" t="s">
        <v>50</v>
      </c>
      <c r="AK415" s="13" t="s">
        <v>50</v>
      </c>
      <c r="AL415" s="13" t="s">
        <v>3845</v>
      </c>
      <c r="AM415" s="13" t="s">
        <v>50</v>
      </c>
      <c r="AN415" s="13" t="s">
        <v>50</v>
      </c>
      <c r="AO415" s="13" t="s">
        <v>50</v>
      </c>
      <c r="AP415" s="13" t="s">
        <v>50</v>
      </c>
      <c r="AQ415" s="13" t="s">
        <v>50</v>
      </c>
      <c r="AR415" s="13" t="s">
        <v>50</v>
      </c>
      <c r="AS415" s="13" t="s">
        <v>50</v>
      </c>
      <c r="AT415" s="13" t="s">
        <v>50</v>
      </c>
      <c r="AU415" s="36" t="s">
        <v>50</v>
      </c>
      <c r="AV415" s="13" t="s">
        <v>50</v>
      </c>
      <c r="AW415" s="13" t="s">
        <v>50</v>
      </c>
      <c r="AX415" s="13" t="s">
        <v>50</v>
      </c>
      <c r="AY415" s="13" t="s">
        <v>50</v>
      </c>
      <c r="AZ415" s="13" t="s">
        <v>50</v>
      </c>
      <c r="BA415" s="13" t="s">
        <v>50</v>
      </c>
      <c r="BB415" s="13" t="s">
        <v>50</v>
      </c>
      <c r="BC415" s="13" t="s">
        <v>50</v>
      </c>
      <c r="BD415" s="13" t="s">
        <v>50</v>
      </c>
      <c r="BE415" s="13" t="s">
        <v>50</v>
      </c>
      <c r="BF415" s="13" t="s">
        <v>50</v>
      </c>
      <c r="BG415" s="13" t="s">
        <v>50</v>
      </c>
      <c r="BH415" s="13" t="s">
        <v>50</v>
      </c>
      <c r="BI415" s="13" t="s">
        <v>50</v>
      </c>
      <c r="BJ415" s="13" t="s">
        <v>50</v>
      </c>
      <c r="BK415" s="13" t="s">
        <v>50</v>
      </c>
      <c r="BL415" s="36" t="s">
        <v>50</v>
      </c>
      <c r="BM415" s="36" t="s">
        <v>50</v>
      </c>
      <c r="BN415" s="13" t="s">
        <v>50</v>
      </c>
      <c r="BO415" s="13" t="s">
        <v>3864</v>
      </c>
      <c r="BP415" s="13" t="s">
        <v>50</v>
      </c>
      <c r="BQ415" s="13" t="s">
        <v>3870</v>
      </c>
      <c r="BR415" s="13" t="s">
        <v>50</v>
      </c>
      <c r="BS415" s="13" t="s">
        <v>50</v>
      </c>
      <c r="BT415" s="13" t="s">
        <v>3874</v>
      </c>
      <c r="BU415" s="36" t="s">
        <v>50</v>
      </c>
      <c r="BV415" s="13" t="s">
        <v>1582</v>
      </c>
      <c r="BW415" s="13" t="s">
        <v>50</v>
      </c>
      <c r="BX415" s="13" t="s">
        <v>50</v>
      </c>
      <c r="BY415" s="13" t="s">
        <v>3501</v>
      </c>
      <c r="BZ415" s="13" t="s">
        <v>50</v>
      </c>
      <c r="CA415" s="13" t="s">
        <v>50</v>
      </c>
      <c r="CB415" s="13" t="s">
        <v>3884</v>
      </c>
      <c r="CC415" s="36" t="s">
        <v>50</v>
      </c>
      <c r="CD415" s="13" t="s">
        <v>50</v>
      </c>
      <c r="CE415" s="13" t="s">
        <v>50</v>
      </c>
      <c r="CF415" s="13" t="s">
        <v>50</v>
      </c>
      <c r="CG415" s="13" t="s">
        <v>50</v>
      </c>
      <c r="CH415" s="13" t="s">
        <v>3889</v>
      </c>
      <c r="CI415" s="13" t="s">
        <v>50</v>
      </c>
      <c r="CJ415" s="13" t="s">
        <v>50</v>
      </c>
      <c r="CK415" s="13" t="s">
        <v>50</v>
      </c>
      <c r="CL415" s="144" t="s">
        <v>50</v>
      </c>
      <c r="CM415" s="36" t="s">
        <v>50</v>
      </c>
      <c r="CN415" s="13" t="s">
        <v>50</v>
      </c>
      <c r="CO415" s="13" t="s">
        <v>3899</v>
      </c>
      <c r="CP415" s="13" t="s">
        <v>3899</v>
      </c>
      <c r="CQ415" s="13" t="s">
        <v>50</v>
      </c>
      <c r="CR415" s="13" t="s">
        <v>50</v>
      </c>
      <c r="CS415" s="13" t="s">
        <v>3902</v>
      </c>
      <c r="CT415" s="13" t="s">
        <v>50</v>
      </c>
      <c r="CU415" s="13" t="s">
        <v>50</v>
      </c>
      <c r="CV415" s="13" t="s">
        <v>50</v>
      </c>
      <c r="CW415" s="13" t="s">
        <v>3840</v>
      </c>
      <c r="CX415" s="13" t="s">
        <v>50</v>
      </c>
      <c r="CY415" s="13" t="s">
        <v>3913</v>
      </c>
      <c r="CZ415" s="13" t="s">
        <v>3915</v>
      </c>
      <c r="DA415" s="36" t="s">
        <v>50</v>
      </c>
      <c r="DB415" s="36" t="s">
        <v>50</v>
      </c>
      <c r="DC415" s="13" t="s">
        <v>50</v>
      </c>
      <c r="DD415" s="13" t="s">
        <v>50</v>
      </c>
      <c r="DE415" s="13" t="s">
        <v>50</v>
      </c>
      <c r="DF415" s="13" t="s">
        <v>50</v>
      </c>
      <c r="DG415" s="13" t="s">
        <v>3923</v>
      </c>
      <c r="DH415" s="13" t="s">
        <v>3926</v>
      </c>
      <c r="DI415" s="13" t="s">
        <v>3930</v>
      </c>
      <c r="DJ415" s="13" t="s">
        <v>3932</v>
      </c>
      <c r="DK415" s="13" t="s">
        <v>50</v>
      </c>
      <c r="DL415" s="13" t="s">
        <v>3934</v>
      </c>
      <c r="DM415" s="13" t="s">
        <v>50</v>
      </c>
      <c r="DN415" s="13" t="s">
        <v>3935</v>
      </c>
      <c r="DO415" s="13" t="s">
        <v>3935</v>
      </c>
      <c r="DP415" s="13" t="s">
        <v>50</v>
      </c>
      <c r="DQ415" s="13" t="s">
        <v>50</v>
      </c>
      <c r="DR415" s="13" t="s">
        <v>50</v>
      </c>
      <c r="DS415" s="13" t="s">
        <v>50</v>
      </c>
      <c r="DT415" s="13" t="s">
        <v>3826</v>
      </c>
      <c r="DU415" s="36" t="s">
        <v>50</v>
      </c>
      <c r="DV415" s="13" t="s">
        <v>50</v>
      </c>
      <c r="DW415" s="13" t="s">
        <v>50</v>
      </c>
      <c r="DX415" s="13" t="s">
        <v>50</v>
      </c>
      <c r="DY415" s="13" t="s">
        <v>3840</v>
      </c>
      <c r="DZ415" s="13" t="s">
        <v>3840</v>
      </c>
      <c r="EA415" s="13" t="s">
        <v>3951</v>
      </c>
      <c r="EB415" s="13" t="s">
        <v>3864</v>
      </c>
      <c r="EC415" s="13" t="s">
        <v>50</v>
      </c>
      <c r="ED415" s="13" t="s">
        <v>3953</v>
      </c>
      <c r="EE415" s="13" t="s">
        <v>3956</v>
      </c>
      <c r="EF415" s="13" t="s">
        <v>3959</v>
      </c>
      <c r="EG415" s="13" t="s">
        <v>3963</v>
      </c>
      <c r="EH415" s="13" t="s">
        <v>50</v>
      </c>
      <c r="EI415" s="13" t="s">
        <v>50</v>
      </c>
      <c r="EJ415" s="13" t="s">
        <v>3971</v>
      </c>
      <c r="EK415" s="13" t="s">
        <v>50</v>
      </c>
      <c r="EL415" s="99"/>
      <c r="EM415" s="99"/>
    </row>
    <row r="416" spans="1:143" s="13" customFormat="1" ht="15" x14ac:dyDescent="0.25">
      <c r="A416" s="14" t="s">
        <v>160</v>
      </c>
      <c r="B416" s="98" t="s">
        <v>2548</v>
      </c>
      <c r="C416" s="98"/>
      <c r="D416" s="98">
        <v>194</v>
      </c>
      <c r="E416" s="98"/>
      <c r="F416" s="98"/>
      <c r="G416" s="93" t="s">
        <v>2724</v>
      </c>
      <c r="H416" s="14" t="s">
        <v>503</v>
      </c>
      <c r="I416" s="14" t="s">
        <v>2725</v>
      </c>
      <c r="J416" s="13" t="s">
        <v>3803</v>
      </c>
      <c r="K416" s="13" t="s">
        <v>50</v>
      </c>
      <c r="L416" s="13" t="s">
        <v>50</v>
      </c>
      <c r="M416" s="13" t="s">
        <v>3803</v>
      </c>
      <c r="N416" s="13" t="s">
        <v>3803</v>
      </c>
      <c r="O416" s="54" t="s">
        <v>50</v>
      </c>
      <c r="P416" s="13" t="s">
        <v>50</v>
      </c>
      <c r="Q416" s="13" t="s">
        <v>3828</v>
      </c>
      <c r="R416" s="13" t="s">
        <v>50</v>
      </c>
      <c r="S416" s="13" t="s">
        <v>50</v>
      </c>
      <c r="T416" s="36" t="s">
        <v>50</v>
      </c>
      <c r="U416" s="13" t="s">
        <v>50</v>
      </c>
      <c r="V416" s="13" t="s">
        <v>50</v>
      </c>
      <c r="W416" s="13" t="s">
        <v>50</v>
      </c>
      <c r="X416" s="13" t="s">
        <v>50</v>
      </c>
      <c r="Y416" s="13" t="s">
        <v>3807</v>
      </c>
      <c r="Z416" s="13" t="s">
        <v>3807</v>
      </c>
      <c r="AA416" s="13" t="s">
        <v>50</v>
      </c>
      <c r="AB416" s="13" t="s">
        <v>50</v>
      </c>
      <c r="AC416" s="13" t="s">
        <v>50</v>
      </c>
      <c r="AD416" s="13" t="s">
        <v>50</v>
      </c>
      <c r="AE416" s="13" t="s">
        <v>50</v>
      </c>
      <c r="AF416" s="13" t="s">
        <v>3807</v>
      </c>
      <c r="AG416" s="13" t="s">
        <v>50</v>
      </c>
      <c r="AH416" s="13" t="s">
        <v>50</v>
      </c>
      <c r="AI416" s="13" t="s">
        <v>50</v>
      </c>
      <c r="AJ416" s="13" t="s">
        <v>50</v>
      </c>
      <c r="AK416" s="13" t="s">
        <v>50</v>
      </c>
      <c r="AL416" s="13" t="s">
        <v>3807</v>
      </c>
      <c r="AM416" s="13" t="s">
        <v>50</v>
      </c>
      <c r="AN416" s="13" t="s">
        <v>50</v>
      </c>
      <c r="AO416" s="13" t="s">
        <v>50</v>
      </c>
      <c r="AP416" s="13" t="s">
        <v>50</v>
      </c>
      <c r="AQ416" s="13" t="s">
        <v>50</v>
      </c>
      <c r="AR416" s="13" t="s">
        <v>50</v>
      </c>
      <c r="AS416" s="13" t="s">
        <v>50</v>
      </c>
      <c r="AT416" s="13" t="s">
        <v>50</v>
      </c>
      <c r="AU416" s="36" t="s">
        <v>50</v>
      </c>
      <c r="AV416" s="13" t="s">
        <v>50</v>
      </c>
      <c r="AW416" s="13" t="s">
        <v>50</v>
      </c>
      <c r="AX416" s="13" t="s">
        <v>50</v>
      </c>
      <c r="AY416" s="13" t="s">
        <v>50</v>
      </c>
      <c r="AZ416" s="13" t="s">
        <v>50</v>
      </c>
      <c r="BA416" s="13" t="s">
        <v>50</v>
      </c>
      <c r="BB416" s="13" t="s">
        <v>50</v>
      </c>
      <c r="BC416" s="13" t="s">
        <v>50</v>
      </c>
      <c r="BD416" s="13" t="s">
        <v>50</v>
      </c>
      <c r="BE416" s="13" t="s">
        <v>50</v>
      </c>
      <c r="BF416" s="13" t="s">
        <v>50</v>
      </c>
      <c r="BG416" s="13" t="s">
        <v>50</v>
      </c>
      <c r="BH416" s="13" t="s">
        <v>50</v>
      </c>
      <c r="BI416" s="13" t="s">
        <v>50</v>
      </c>
      <c r="BJ416" s="13" t="s">
        <v>50</v>
      </c>
      <c r="BK416" s="13" t="s">
        <v>50</v>
      </c>
      <c r="BL416" s="36" t="s">
        <v>50</v>
      </c>
      <c r="BM416" s="36" t="s">
        <v>50</v>
      </c>
      <c r="BN416" s="13" t="s">
        <v>50</v>
      </c>
      <c r="BO416" s="13" t="s">
        <v>3865</v>
      </c>
      <c r="BP416" s="13" t="s">
        <v>50</v>
      </c>
      <c r="BQ416" s="13" t="s">
        <v>3803</v>
      </c>
      <c r="BR416" s="13" t="s">
        <v>50</v>
      </c>
      <c r="BS416" s="13" t="s">
        <v>50</v>
      </c>
      <c r="BT416" s="13" t="s">
        <v>3803</v>
      </c>
      <c r="BU416" s="36" t="s">
        <v>50</v>
      </c>
      <c r="BV416" s="13" t="s">
        <v>3803</v>
      </c>
      <c r="BW416" s="13" t="s">
        <v>50</v>
      </c>
      <c r="BX416" s="13" t="s">
        <v>50</v>
      </c>
      <c r="BY416" s="13" t="s">
        <v>3807</v>
      </c>
      <c r="BZ416" s="13" t="s">
        <v>50</v>
      </c>
      <c r="CA416" s="13" t="s">
        <v>50</v>
      </c>
      <c r="CB416" s="13" t="s">
        <v>3865</v>
      </c>
      <c r="CC416" s="36" t="s">
        <v>50</v>
      </c>
      <c r="CD416" s="13" t="s">
        <v>50</v>
      </c>
      <c r="CE416" s="13" t="s">
        <v>50</v>
      </c>
      <c r="CF416" s="13" t="s">
        <v>50</v>
      </c>
      <c r="CG416" s="13" t="s">
        <v>50</v>
      </c>
      <c r="CH416" s="13" t="s">
        <v>3828</v>
      </c>
      <c r="CI416" s="13" t="s">
        <v>50</v>
      </c>
      <c r="CJ416" s="13" t="s">
        <v>50</v>
      </c>
      <c r="CK416" s="13" t="s">
        <v>50</v>
      </c>
      <c r="CL416" s="36" t="s">
        <v>50</v>
      </c>
      <c r="CM416" s="36" t="s">
        <v>50</v>
      </c>
      <c r="CN416" s="13" t="s">
        <v>50</v>
      </c>
      <c r="CO416" s="13" t="s">
        <v>3803</v>
      </c>
      <c r="CP416" s="13" t="s">
        <v>3803</v>
      </c>
      <c r="CQ416" s="13" t="s">
        <v>50</v>
      </c>
      <c r="CR416" s="13" t="s">
        <v>50</v>
      </c>
      <c r="CS416" s="13" t="s">
        <v>3860</v>
      </c>
      <c r="CT416" s="13" t="s">
        <v>50</v>
      </c>
      <c r="CU416" s="13" t="s">
        <v>50</v>
      </c>
      <c r="CV416" s="13" t="s">
        <v>50</v>
      </c>
      <c r="CW416" s="13" t="s">
        <v>3803</v>
      </c>
      <c r="CX416" s="13" t="s">
        <v>50</v>
      </c>
      <c r="CY416" s="13" t="s">
        <v>3807</v>
      </c>
      <c r="CZ416" s="13" t="s">
        <v>3803</v>
      </c>
      <c r="DA416" s="36" t="s">
        <v>50</v>
      </c>
      <c r="DB416" s="36" t="s">
        <v>50</v>
      </c>
      <c r="DC416" s="13" t="s">
        <v>50</v>
      </c>
      <c r="DD416" s="13" t="s">
        <v>50</v>
      </c>
      <c r="DE416" s="13" t="s">
        <v>50</v>
      </c>
      <c r="DF416" s="13" t="s">
        <v>50</v>
      </c>
      <c r="DG416" s="13" t="s">
        <v>3803</v>
      </c>
      <c r="DH416" s="13" t="s">
        <v>3803</v>
      </c>
      <c r="DI416" s="13" t="s">
        <v>3855</v>
      </c>
      <c r="DJ416" s="13" t="s">
        <v>3803</v>
      </c>
      <c r="DK416" s="13" t="s">
        <v>50</v>
      </c>
      <c r="DL416" s="13" t="s">
        <v>3803</v>
      </c>
      <c r="DM416" s="13" t="s">
        <v>50</v>
      </c>
      <c r="DN416" s="13" t="s">
        <v>3803</v>
      </c>
      <c r="DO416" s="13" t="s">
        <v>3803</v>
      </c>
      <c r="DP416" s="13" t="s">
        <v>50</v>
      </c>
      <c r="DQ416" s="13" t="s">
        <v>50</v>
      </c>
      <c r="DR416" s="13" t="s">
        <v>50</v>
      </c>
      <c r="DS416" s="13" t="s">
        <v>50</v>
      </c>
      <c r="DT416" s="13" t="s">
        <v>3807</v>
      </c>
      <c r="DU416" s="13" t="s">
        <v>50</v>
      </c>
      <c r="DV416" s="13" t="s">
        <v>50</v>
      </c>
      <c r="DW416" s="13" t="s">
        <v>50</v>
      </c>
      <c r="DX416" s="13" t="s">
        <v>50</v>
      </c>
      <c r="DY416" s="13" t="s">
        <v>3803</v>
      </c>
      <c r="DZ416" s="13" t="s">
        <v>3803</v>
      </c>
      <c r="EA416" s="13" t="s">
        <v>3807</v>
      </c>
      <c r="EB416" s="13" t="s">
        <v>3865</v>
      </c>
      <c r="EC416" s="13" t="s">
        <v>50</v>
      </c>
      <c r="ED416" s="13" t="s">
        <v>3860</v>
      </c>
      <c r="EE416" s="13" t="s">
        <v>3803</v>
      </c>
      <c r="EF416" s="13" t="s">
        <v>3960</v>
      </c>
      <c r="EG416" s="13" t="s">
        <v>50</v>
      </c>
      <c r="EH416" s="13" t="s">
        <v>50</v>
      </c>
      <c r="EI416" s="13" t="s">
        <v>50</v>
      </c>
      <c r="EJ416" s="13" t="s">
        <v>3865</v>
      </c>
      <c r="EK416" s="13" t="s">
        <v>50</v>
      </c>
      <c r="EL416" s="99"/>
      <c r="EM416" s="99"/>
    </row>
    <row r="417" spans="1:143" s="13" customFormat="1" ht="15" x14ac:dyDescent="0.25">
      <c r="A417" s="13" t="s">
        <v>161</v>
      </c>
      <c r="B417" s="99" t="s">
        <v>2722</v>
      </c>
      <c r="C417" s="99"/>
      <c r="D417" s="98">
        <v>194</v>
      </c>
      <c r="E417" s="99"/>
      <c r="F417" s="99"/>
      <c r="G417" s="38" t="s">
        <v>618</v>
      </c>
      <c r="H417" s="13" t="s">
        <v>5</v>
      </c>
      <c r="I417" s="14" t="s">
        <v>577</v>
      </c>
      <c r="J417" s="13" t="s">
        <v>50</v>
      </c>
      <c r="K417" s="13" t="s">
        <v>50</v>
      </c>
      <c r="L417" s="13" t="s">
        <v>50</v>
      </c>
      <c r="M417" s="13" t="s">
        <v>50</v>
      </c>
      <c r="N417" s="13" t="s">
        <v>50</v>
      </c>
      <c r="O417" s="54" t="s">
        <v>50</v>
      </c>
      <c r="P417" s="13" t="s">
        <v>50</v>
      </c>
      <c r="Q417" s="13" t="s">
        <v>3783</v>
      </c>
      <c r="R417" s="13" t="s">
        <v>50</v>
      </c>
      <c r="S417" s="13" t="s">
        <v>50</v>
      </c>
      <c r="T417" s="13" t="s">
        <v>50</v>
      </c>
      <c r="U417" s="13" t="s">
        <v>50</v>
      </c>
      <c r="V417" s="13" t="s">
        <v>50</v>
      </c>
      <c r="W417" s="13" t="s">
        <v>50</v>
      </c>
      <c r="X417" s="13" t="s">
        <v>50</v>
      </c>
      <c r="Y417" s="13" t="s">
        <v>10</v>
      </c>
      <c r="Z417" s="13" t="s">
        <v>10</v>
      </c>
      <c r="AA417" s="13" t="s">
        <v>50</v>
      </c>
      <c r="AB417" s="13" t="s">
        <v>50</v>
      </c>
      <c r="AC417" s="13" t="s">
        <v>50</v>
      </c>
      <c r="AD417" s="13" t="s">
        <v>50</v>
      </c>
      <c r="AE417" s="13" t="s">
        <v>50</v>
      </c>
      <c r="AF417" s="13" t="s">
        <v>10</v>
      </c>
      <c r="AG417" s="13" t="s">
        <v>50</v>
      </c>
      <c r="AH417" s="13" t="s">
        <v>50</v>
      </c>
      <c r="AI417" s="13" t="s">
        <v>50</v>
      </c>
      <c r="AJ417" s="13" t="s">
        <v>50</v>
      </c>
      <c r="AK417" s="13" t="s">
        <v>50</v>
      </c>
      <c r="AL417" s="13" t="s">
        <v>50</v>
      </c>
      <c r="AM417" s="13" t="s">
        <v>50</v>
      </c>
      <c r="AN417" s="13" t="s">
        <v>50</v>
      </c>
      <c r="AO417" s="13" t="s">
        <v>50</v>
      </c>
      <c r="AP417" s="13" t="s">
        <v>50</v>
      </c>
      <c r="AQ417" s="13" t="s">
        <v>50</v>
      </c>
      <c r="AR417" s="13" t="s">
        <v>50</v>
      </c>
      <c r="AS417" s="13" t="s">
        <v>50</v>
      </c>
      <c r="AT417" s="13" t="s">
        <v>50</v>
      </c>
      <c r="AU417" s="13" t="s">
        <v>50</v>
      </c>
      <c r="AV417" s="13" t="s">
        <v>50</v>
      </c>
      <c r="AW417" s="13" t="s">
        <v>50</v>
      </c>
      <c r="AX417" s="13" t="s">
        <v>50</v>
      </c>
      <c r="AY417" s="13" t="s">
        <v>50</v>
      </c>
      <c r="AZ417" s="13" t="s">
        <v>50</v>
      </c>
      <c r="BA417" s="13" t="s">
        <v>50</v>
      </c>
      <c r="BB417" s="13" t="s">
        <v>50</v>
      </c>
      <c r="BC417" s="13" t="s">
        <v>50</v>
      </c>
      <c r="BD417" s="13" t="s">
        <v>50</v>
      </c>
      <c r="BE417" s="13" t="s">
        <v>50</v>
      </c>
      <c r="BF417" s="13" t="s">
        <v>50</v>
      </c>
      <c r="BG417" s="13" t="s">
        <v>50</v>
      </c>
      <c r="BH417" s="13" t="s">
        <v>50</v>
      </c>
      <c r="BI417" s="13" t="s">
        <v>50</v>
      </c>
      <c r="BJ417" s="13" t="s">
        <v>50</v>
      </c>
      <c r="BK417" s="13" t="s">
        <v>50</v>
      </c>
      <c r="BL417" s="13" t="s">
        <v>50</v>
      </c>
      <c r="BM417" s="13" t="s">
        <v>50</v>
      </c>
      <c r="BN417" s="13" t="s">
        <v>50</v>
      </c>
      <c r="BO417" s="13" t="s">
        <v>50</v>
      </c>
      <c r="BP417" s="13" t="s">
        <v>50</v>
      </c>
      <c r="BQ417" s="13" t="s">
        <v>3553</v>
      </c>
      <c r="BR417" s="13" t="s">
        <v>50</v>
      </c>
      <c r="BS417" s="13" t="s">
        <v>50</v>
      </c>
      <c r="BT417" s="13" t="s">
        <v>50</v>
      </c>
      <c r="BU417" s="13" t="s">
        <v>50</v>
      </c>
      <c r="BV417" s="13" t="s">
        <v>3498</v>
      </c>
      <c r="BW417" s="13" t="s">
        <v>50</v>
      </c>
      <c r="BX417" s="13" t="s">
        <v>50</v>
      </c>
      <c r="BY417" s="13" t="s">
        <v>50</v>
      </c>
      <c r="BZ417" s="13" t="s">
        <v>50</v>
      </c>
      <c r="CA417" s="13" t="s">
        <v>50</v>
      </c>
      <c r="CB417" s="13" t="s">
        <v>50</v>
      </c>
      <c r="CC417" s="13" t="s">
        <v>50</v>
      </c>
      <c r="CD417" s="13" t="s">
        <v>50</v>
      </c>
      <c r="CE417" s="13" t="s">
        <v>50</v>
      </c>
      <c r="CF417" s="13" t="s">
        <v>50</v>
      </c>
      <c r="CG417" s="13" t="s">
        <v>50</v>
      </c>
      <c r="CH417" s="13" t="s">
        <v>3503</v>
      </c>
      <c r="CI417" s="13" t="s">
        <v>50</v>
      </c>
      <c r="CJ417" s="13" t="s">
        <v>50</v>
      </c>
      <c r="CK417" s="13" t="s">
        <v>50</v>
      </c>
      <c r="CL417" s="13" t="s">
        <v>50</v>
      </c>
      <c r="CM417" s="13" t="s">
        <v>50</v>
      </c>
      <c r="CN417" s="13" t="s">
        <v>50</v>
      </c>
      <c r="CO417" s="13" t="s">
        <v>10</v>
      </c>
      <c r="CP417" s="13" t="s">
        <v>50</v>
      </c>
      <c r="CQ417" s="13" t="s">
        <v>50</v>
      </c>
      <c r="CR417" s="13" t="s">
        <v>50</v>
      </c>
      <c r="CS417" s="13" t="s">
        <v>10</v>
      </c>
      <c r="CT417" s="13" t="s">
        <v>50</v>
      </c>
      <c r="CU417" s="13" t="s">
        <v>50</v>
      </c>
      <c r="CV417" s="13" t="s">
        <v>50</v>
      </c>
      <c r="CW417" s="13" t="s">
        <v>50</v>
      </c>
      <c r="CX417" s="13" t="s">
        <v>50</v>
      </c>
      <c r="CY417" s="13" t="s">
        <v>50</v>
      </c>
      <c r="CZ417" s="13" t="s">
        <v>50</v>
      </c>
      <c r="DA417" s="36" t="s">
        <v>50</v>
      </c>
      <c r="DB417" s="36" t="s">
        <v>50</v>
      </c>
      <c r="DC417" s="13" t="s">
        <v>50</v>
      </c>
      <c r="DD417" s="13" t="s">
        <v>50</v>
      </c>
      <c r="DE417" s="13" t="s">
        <v>50</v>
      </c>
      <c r="DF417" s="13" t="s">
        <v>50</v>
      </c>
      <c r="DG417" s="13" t="s">
        <v>50</v>
      </c>
      <c r="DH417" s="13" t="s">
        <v>10</v>
      </c>
      <c r="DI417" s="13" t="s">
        <v>10</v>
      </c>
      <c r="DJ417" s="13" t="s">
        <v>10</v>
      </c>
      <c r="DK417" s="13" t="s">
        <v>50</v>
      </c>
      <c r="DL417" s="13" t="s">
        <v>10</v>
      </c>
      <c r="DM417" s="13" t="s">
        <v>50</v>
      </c>
      <c r="DN417" s="13" t="s">
        <v>50</v>
      </c>
      <c r="DO417" s="13" t="s">
        <v>50</v>
      </c>
      <c r="DP417" s="13" t="s">
        <v>50</v>
      </c>
      <c r="DQ417" s="13" t="s">
        <v>50</v>
      </c>
      <c r="DR417" s="13" t="s">
        <v>50</v>
      </c>
      <c r="DS417" s="13" t="s">
        <v>50</v>
      </c>
      <c r="DT417" s="13" t="s">
        <v>50</v>
      </c>
      <c r="DU417" s="13" t="s">
        <v>50</v>
      </c>
      <c r="DV417" s="13" t="s">
        <v>50</v>
      </c>
      <c r="DW417" s="13" t="s">
        <v>50</v>
      </c>
      <c r="DX417" s="13" t="s">
        <v>50</v>
      </c>
      <c r="DY417" s="13" t="s">
        <v>3519</v>
      </c>
      <c r="DZ417" s="13" t="s">
        <v>50</v>
      </c>
      <c r="EA417" s="13" t="s">
        <v>50</v>
      </c>
      <c r="EB417" s="13" t="s">
        <v>50</v>
      </c>
      <c r="EC417" s="13" t="s">
        <v>50</v>
      </c>
      <c r="ED417" s="13" t="s">
        <v>50</v>
      </c>
      <c r="EE417" s="13" t="s">
        <v>50</v>
      </c>
      <c r="EF417" s="13" t="s">
        <v>50</v>
      </c>
      <c r="EG417" s="13" t="s">
        <v>50</v>
      </c>
      <c r="EH417" s="13" t="s">
        <v>50</v>
      </c>
      <c r="EI417" s="13" t="s">
        <v>50</v>
      </c>
      <c r="EJ417" s="13" t="s">
        <v>50</v>
      </c>
      <c r="EK417" s="13" t="s">
        <v>50</v>
      </c>
      <c r="EL417" s="99"/>
      <c r="EM417" s="99"/>
    </row>
    <row r="418" spans="1:143" s="13" customFormat="1" ht="15" x14ac:dyDescent="0.25">
      <c r="A418" s="14" t="s">
        <v>162</v>
      </c>
      <c r="B418" s="98" t="s">
        <v>3546</v>
      </c>
      <c r="C418" s="98"/>
      <c r="D418" s="98">
        <v>194</v>
      </c>
      <c r="E418" s="98"/>
      <c r="F418" s="98"/>
      <c r="G418" s="93" t="s">
        <v>3552</v>
      </c>
      <c r="H418" s="14" t="s">
        <v>503</v>
      </c>
      <c r="I418" s="14" t="s">
        <v>578</v>
      </c>
      <c r="J418" s="13" t="s">
        <v>3802</v>
      </c>
      <c r="K418" s="13" t="s">
        <v>50</v>
      </c>
      <c r="L418" s="13" t="s">
        <v>3804</v>
      </c>
      <c r="M418" s="13" t="s">
        <v>3805</v>
      </c>
      <c r="N418" s="13" t="s">
        <v>3805</v>
      </c>
      <c r="O418" s="47" t="s">
        <v>50</v>
      </c>
      <c r="P418" s="13" t="s">
        <v>3814</v>
      </c>
      <c r="Q418" s="13" t="s">
        <v>3816</v>
      </c>
      <c r="R418" s="13" t="s">
        <v>3817</v>
      </c>
      <c r="S418" s="36" t="s">
        <v>50</v>
      </c>
      <c r="T418" s="36" t="s">
        <v>50</v>
      </c>
      <c r="U418" s="13" t="s">
        <v>50</v>
      </c>
      <c r="V418" s="36" t="s">
        <v>50</v>
      </c>
      <c r="W418" s="13" t="s">
        <v>50</v>
      </c>
      <c r="X418" s="13" t="s">
        <v>50</v>
      </c>
      <c r="Y418" s="13" t="s">
        <v>3826</v>
      </c>
      <c r="Z418" s="13" t="s">
        <v>3826</v>
      </c>
      <c r="AA418" s="13" t="s">
        <v>3829</v>
      </c>
      <c r="AB418" s="13" t="s">
        <v>3831</v>
      </c>
      <c r="AC418" s="13" t="s">
        <v>50</v>
      </c>
      <c r="AD418" s="13" t="s">
        <v>3834</v>
      </c>
      <c r="AE418" s="13" t="s">
        <v>3835</v>
      </c>
      <c r="AF418" s="13" t="s">
        <v>3839</v>
      </c>
      <c r="AG418" s="13" t="s">
        <v>3840</v>
      </c>
      <c r="AH418" s="13" t="s">
        <v>3841</v>
      </c>
      <c r="AI418" s="13" t="s">
        <v>3842</v>
      </c>
      <c r="AJ418" s="13" t="s">
        <v>3843</v>
      </c>
      <c r="AK418" s="13" t="s">
        <v>3844</v>
      </c>
      <c r="AL418" s="13" t="s">
        <v>3846</v>
      </c>
      <c r="AM418" s="13" t="s">
        <v>50</v>
      </c>
      <c r="AN418" s="13" t="s">
        <v>3847</v>
      </c>
      <c r="AO418" s="13" t="s">
        <v>50</v>
      </c>
      <c r="AP418" s="13" t="s">
        <v>50</v>
      </c>
      <c r="AQ418" s="13" t="s">
        <v>50</v>
      </c>
      <c r="AR418" s="13" t="s">
        <v>3849</v>
      </c>
      <c r="AS418" s="13" t="s">
        <v>3850</v>
      </c>
      <c r="AT418" s="13" t="s">
        <v>3854</v>
      </c>
      <c r="AU418" s="36" t="s">
        <v>50</v>
      </c>
      <c r="AV418" s="13" t="s">
        <v>50</v>
      </c>
      <c r="AW418" s="13" t="s">
        <v>50</v>
      </c>
      <c r="AX418" s="13" t="s">
        <v>50</v>
      </c>
      <c r="AY418" s="13" t="s">
        <v>50</v>
      </c>
      <c r="AZ418" s="13" t="s">
        <v>50</v>
      </c>
      <c r="BA418" s="13" t="s">
        <v>50</v>
      </c>
      <c r="BB418" s="13" t="s">
        <v>50</v>
      </c>
      <c r="BC418" s="13" t="s">
        <v>50</v>
      </c>
      <c r="BD418" s="13" t="s">
        <v>50</v>
      </c>
      <c r="BE418" s="13" t="s">
        <v>50</v>
      </c>
      <c r="BF418" s="13" t="s">
        <v>50</v>
      </c>
      <c r="BG418" s="13" t="s">
        <v>3857</v>
      </c>
      <c r="BH418" s="13" t="s">
        <v>50</v>
      </c>
      <c r="BI418" s="13" t="s">
        <v>50</v>
      </c>
      <c r="BJ418" s="36" t="s">
        <v>50</v>
      </c>
      <c r="BK418" s="36" t="s">
        <v>50</v>
      </c>
      <c r="BL418" s="13" t="s">
        <v>3862</v>
      </c>
      <c r="BM418" s="13" t="s">
        <v>3862</v>
      </c>
      <c r="BN418" s="13" t="s">
        <v>50</v>
      </c>
      <c r="BO418" s="13" t="s">
        <v>3866</v>
      </c>
      <c r="BP418" s="13" t="s">
        <v>3867</v>
      </c>
      <c r="BQ418" s="13" t="s">
        <v>3871</v>
      </c>
      <c r="BR418" s="13" t="s">
        <v>3872</v>
      </c>
      <c r="BS418" s="13" t="s">
        <v>3873</v>
      </c>
      <c r="BT418" s="13" t="s">
        <v>3875</v>
      </c>
      <c r="BU418" s="13" t="s">
        <v>3878</v>
      </c>
      <c r="BV418" s="13" t="s">
        <v>1582</v>
      </c>
      <c r="BW418" s="13" t="s">
        <v>3880</v>
      </c>
      <c r="BX418" s="36" t="s">
        <v>50</v>
      </c>
      <c r="BY418" s="13" t="s">
        <v>3882</v>
      </c>
      <c r="BZ418" s="13" t="s">
        <v>3883</v>
      </c>
      <c r="CA418" s="13" t="s">
        <v>50</v>
      </c>
      <c r="CB418" s="13" t="s">
        <v>3885</v>
      </c>
      <c r="CC418" s="13" t="s">
        <v>3886</v>
      </c>
      <c r="CD418" s="13" t="s">
        <v>3887</v>
      </c>
      <c r="CE418" s="13" t="s">
        <v>50</v>
      </c>
      <c r="CF418" s="13" t="s">
        <v>50</v>
      </c>
      <c r="CG418" s="13" t="s">
        <v>50</v>
      </c>
      <c r="CH418" s="13" t="s">
        <v>3890</v>
      </c>
      <c r="CI418" s="13" t="s">
        <v>3892</v>
      </c>
      <c r="CJ418" s="13" t="s">
        <v>50</v>
      </c>
      <c r="CK418" s="13" t="s">
        <v>3894</v>
      </c>
      <c r="CL418" s="36" t="s">
        <v>50</v>
      </c>
      <c r="CM418" s="36" t="s">
        <v>50</v>
      </c>
      <c r="CN418" s="13" t="s">
        <v>3897</v>
      </c>
      <c r="CO418" s="13" t="s">
        <v>3900</v>
      </c>
      <c r="CP418" s="35" t="s">
        <v>3899</v>
      </c>
      <c r="CQ418" s="13" t="s">
        <v>50</v>
      </c>
      <c r="CR418" s="13" t="s">
        <v>50</v>
      </c>
      <c r="CS418" s="13" t="s">
        <v>3902</v>
      </c>
      <c r="CT418" s="13" t="s">
        <v>3902</v>
      </c>
      <c r="CU418" s="13" t="s">
        <v>3904</v>
      </c>
      <c r="CV418" s="13" t="s">
        <v>3905</v>
      </c>
      <c r="CW418" s="13" t="s">
        <v>3840</v>
      </c>
      <c r="CX418" s="13" t="s">
        <v>3909</v>
      </c>
      <c r="CY418" s="13" t="s">
        <v>3913</v>
      </c>
      <c r="CZ418" s="13" t="s">
        <v>3916</v>
      </c>
      <c r="DA418" s="36" t="s">
        <v>50</v>
      </c>
      <c r="DB418" s="36" t="s">
        <v>50</v>
      </c>
      <c r="DC418" s="13" t="s">
        <v>50</v>
      </c>
      <c r="DD418" s="13" t="s">
        <v>50</v>
      </c>
      <c r="DE418" s="13" t="s">
        <v>3921</v>
      </c>
      <c r="DF418" s="13" t="s">
        <v>3921</v>
      </c>
      <c r="DG418" s="13" t="s">
        <v>3924</v>
      </c>
      <c r="DH418" s="13" t="s">
        <v>3927</v>
      </c>
      <c r="DI418" s="13" t="s">
        <v>3931</v>
      </c>
      <c r="DJ418" s="13" t="s">
        <v>3932</v>
      </c>
      <c r="DK418" s="13" t="s">
        <v>3932</v>
      </c>
      <c r="DL418" s="13" t="s">
        <v>3934</v>
      </c>
      <c r="DM418" s="13" t="s">
        <v>50</v>
      </c>
      <c r="DN418" s="13" t="s">
        <v>3935</v>
      </c>
      <c r="DO418" s="13" t="s">
        <v>3935</v>
      </c>
      <c r="DP418" s="13" t="s">
        <v>3940</v>
      </c>
      <c r="DQ418" s="13" t="s">
        <v>50</v>
      </c>
      <c r="DR418" s="13" t="s">
        <v>50</v>
      </c>
      <c r="DS418" s="13" t="s">
        <v>50</v>
      </c>
      <c r="DT418" s="13" t="s">
        <v>3826</v>
      </c>
      <c r="DU418" s="13" t="s">
        <v>3941</v>
      </c>
      <c r="DV418" s="13" t="s">
        <v>50</v>
      </c>
      <c r="DW418" s="13" t="s">
        <v>50</v>
      </c>
      <c r="DX418" s="13" t="s">
        <v>3942</v>
      </c>
      <c r="DY418" s="13" t="s">
        <v>3946</v>
      </c>
      <c r="DZ418" s="13" t="s">
        <v>3840</v>
      </c>
      <c r="EA418" s="13" t="s">
        <v>3951</v>
      </c>
      <c r="EB418" s="13" t="s">
        <v>3952</v>
      </c>
      <c r="EC418" s="13" t="s">
        <v>3953</v>
      </c>
      <c r="ED418" s="13" t="s">
        <v>3955</v>
      </c>
      <c r="EE418" s="13" t="s">
        <v>3900</v>
      </c>
      <c r="EF418" s="13" t="s">
        <v>3961</v>
      </c>
      <c r="EG418" s="13" t="s">
        <v>3965</v>
      </c>
      <c r="EH418" s="13" t="s">
        <v>3968</v>
      </c>
      <c r="EI418" s="13" t="s">
        <v>3970</v>
      </c>
      <c r="EJ418" s="13" t="s">
        <v>3971</v>
      </c>
      <c r="EK418" s="36" t="s">
        <v>50</v>
      </c>
      <c r="EL418" s="99"/>
      <c r="EM418" s="99"/>
    </row>
    <row r="419" spans="1:143" s="15" customFormat="1" ht="15" x14ac:dyDescent="0.25">
      <c r="A419" s="140"/>
      <c r="B419" s="97"/>
      <c r="C419" s="97"/>
      <c r="D419" s="97"/>
      <c r="E419" s="97"/>
      <c r="F419" s="97"/>
      <c r="G419" s="92" t="s">
        <v>695</v>
      </c>
      <c r="H419" s="80"/>
      <c r="I419" s="80"/>
      <c r="O419" s="55"/>
      <c r="DA419" s="190" t="s">
        <v>50</v>
      </c>
      <c r="DB419" s="190" t="s">
        <v>50</v>
      </c>
      <c r="EL419" s="99"/>
      <c r="EM419" s="99"/>
    </row>
    <row r="420" spans="1:143" s="13" customFormat="1" ht="15" x14ac:dyDescent="0.25">
      <c r="A420" s="30" t="s">
        <v>163</v>
      </c>
      <c r="B420" s="97" t="s">
        <v>2514</v>
      </c>
      <c r="C420" s="98"/>
      <c r="D420" s="98">
        <v>194</v>
      </c>
      <c r="E420" s="98"/>
      <c r="F420" s="98"/>
      <c r="G420" s="93" t="s">
        <v>2543</v>
      </c>
      <c r="H420" s="14" t="s">
        <v>5</v>
      </c>
      <c r="I420" s="14" t="s">
        <v>577</v>
      </c>
      <c r="J420" s="13" t="s">
        <v>50</v>
      </c>
      <c r="K420" s="13" t="s">
        <v>50</v>
      </c>
      <c r="L420" s="13" t="s">
        <v>50</v>
      </c>
      <c r="M420" s="13" t="s">
        <v>50</v>
      </c>
      <c r="N420" s="13" t="s">
        <v>50</v>
      </c>
      <c r="O420" s="47" t="s">
        <v>50</v>
      </c>
      <c r="P420" s="13" t="s">
        <v>50</v>
      </c>
      <c r="Q420" s="13" t="s">
        <v>50</v>
      </c>
      <c r="R420" s="13" t="s">
        <v>50</v>
      </c>
      <c r="S420" s="13" t="s">
        <v>50</v>
      </c>
      <c r="T420" s="13" t="s">
        <v>50</v>
      </c>
      <c r="U420" s="13" t="s">
        <v>50</v>
      </c>
      <c r="V420" s="13" t="s">
        <v>50</v>
      </c>
      <c r="W420" s="13" t="s">
        <v>50</v>
      </c>
      <c r="X420" s="13" t="s">
        <v>50</v>
      </c>
      <c r="Y420" s="13" t="s">
        <v>50</v>
      </c>
      <c r="Z420" s="13" t="s">
        <v>50</v>
      </c>
      <c r="AA420" s="13" t="s">
        <v>50</v>
      </c>
      <c r="AB420" s="13" t="s">
        <v>50</v>
      </c>
      <c r="AC420" s="13" t="s">
        <v>50</v>
      </c>
      <c r="AD420" s="13" t="s">
        <v>50</v>
      </c>
      <c r="AE420" s="13" t="s">
        <v>50</v>
      </c>
      <c r="AF420" s="13" t="s">
        <v>50</v>
      </c>
      <c r="AG420" s="13" t="s">
        <v>50</v>
      </c>
      <c r="AH420" s="13" t="s">
        <v>50</v>
      </c>
      <c r="AI420" s="13" t="s">
        <v>50</v>
      </c>
      <c r="AJ420" s="13" t="s">
        <v>50</v>
      </c>
      <c r="AK420" s="13" t="s">
        <v>50</v>
      </c>
      <c r="AL420" s="13" t="s">
        <v>50</v>
      </c>
      <c r="AM420" s="13" t="s">
        <v>50</v>
      </c>
      <c r="AN420" s="13" t="s">
        <v>50</v>
      </c>
      <c r="AO420" s="13" t="s">
        <v>50</v>
      </c>
      <c r="AP420" s="13" t="s">
        <v>50</v>
      </c>
      <c r="AQ420" s="13" t="s">
        <v>50</v>
      </c>
      <c r="AR420" s="13" t="s">
        <v>50</v>
      </c>
      <c r="AS420" s="13" t="s">
        <v>50</v>
      </c>
      <c r="AT420" s="13" t="s">
        <v>50</v>
      </c>
      <c r="AU420" s="13" t="s">
        <v>50</v>
      </c>
      <c r="AV420" s="13" t="s">
        <v>50</v>
      </c>
      <c r="AW420" s="13" t="s">
        <v>50</v>
      </c>
      <c r="AX420" s="13" t="s">
        <v>50</v>
      </c>
      <c r="AY420" s="13" t="s">
        <v>50</v>
      </c>
      <c r="AZ420" s="13" t="s">
        <v>50</v>
      </c>
      <c r="BA420" s="13" t="s">
        <v>50</v>
      </c>
      <c r="BB420" s="13" t="s">
        <v>50</v>
      </c>
      <c r="BC420" s="13" t="s">
        <v>50</v>
      </c>
      <c r="BD420" s="13" t="s">
        <v>50</v>
      </c>
      <c r="BE420" s="13" t="s">
        <v>50</v>
      </c>
      <c r="BF420" s="13" t="s">
        <v>50</v>
      </c>
      <c r="BG420" s="13" t="s">
        <v>50</v>
      </c>
      <c r="BH420" s="13" t="s">
        <v>50</v>
      </c>
      <c r="BI420" s="13" t="s">
        <v>50</v>
      </c>
      <c r="BJ420" s="13" t="s">
        <v>50</v>
      </c>
      <c r="BK420" s="13" t="s">
        <v>50</v>
      </c>
      <c r="BL420" s="13" t="s">
        <v>50</v>
      </c>
      <c r="BM420" s="13" t="s">
        <v>50</v>
      </c>
      <c r="BN420" s="13" t="s">
        <v>50</v>
      </c>
      <c r="BO420" s="13" t="s">
        <v>50</v>
      </c>
      <c r="BP420" s="13" t="s">
        <v>50</v>
      </c>
      <c r="BQ420" s="13" t="s">
        <v>50</v>
      </c>
      <c r="BR420" s="13" t="s">
        <v>50</v>
      </c>
      <c r="BS420" s="13" t="s">
        <v>50</v>
      </c>
      <c r="BT420" s="13" t="s">
        <v>50</v>
      </c>
      <c r="BU420" s="13" t="s">
        <v>50</v>
      </c>
      <c r="BV420" s="13" t="s">
        <v>50</v>
      </c>
      <c r="BW420" s="13" t="s">
        <v>50</v>
      </c>
      <c r="BX420" s="13" t="s">
        <v>50</v>
      </c>
      <c r="BY420" s="13" t="s">
        <v>50</v>
      </c>
      <c r="BZ420" s="13" t="s">
        <v>50</v>
      </c>
      <c r="CA420" s="13" t="s">
        <v>50</v>
      </c>
      <c r="CB420" s="13" t="s">
        <v>50</v>
      </c>
      <c r="CC420" s="13" t="s">
        <v>50</v>
      </c>
      <c r="CD420" s="13" t="s">
        <v>50</v>
      </c>
      <c r="CE420" s="13" t="s">
        <v>50</v>
      </c>
      <c r="CF420" s="13" t="s">
        <v>50</v>
      </c>
      <c r="CG420" s="13" t="s">
        <v>50</v>
      </c>
      <c r="CH420" s="13" t="s">
        <v>50</v>
      </c>
      <c r="CI420" s="13" t="s">
        <v>50</v>
      </c>
      <c r="CJ420" s="13" t="s">
        <v>50</v>
      </c>
      <c r="CK420" s="13" t="s">
        <v>50</v>
      </c>
      <c r="CL420" s="36" t="s">
        <v>50</v>
      </c>
      <c r="CM420" s="36" t="s">
        <v>50</v>
      </c>
      <c r="CN420" s="13" t="s">
        <v>50</v>
      </c>
      <c r="CO420" s="13" t="s">
        <v>50</v>
      </c>
      <c r="CP420" s="13" t="s">
        <v>50</v>
      </c>
      <c r="CQ420" s="13" t="s">
        <v>50</v>
      </c>
      <c r="CR420" s="13" t="s">
        <v>50</v>
      </c>
      <c r="CS420" s="13" t="s">
        <v>50</v>
      </c>
      <c r="CT420" s="13" t="s">
        <v>50</v>
      </c>
      <c r="CU420" s="13" t="s">
        <v>50</v>
      </c>
      <c r="CV420" s="13" t="s">
        <v>50</v>
      </c>
      <c r="CW420" s="13" t="s">
        <v>50</v>
      </c>
      <c r="CX420" s="13" t="s">
        <v>50</v>
      </c>
      <c r="CY420" s="13" t="s">
        <v>50</v>
      </c>
      <c r="CZ420" s="13" t="s">
        <v>50</v>
      </c>
      <c r="DA420" s="36" t="s">
        <v>50</v>
      </c>
      <c r="DB420" s="36" t="s">
        <v>50</v>
      </c>
      <c r="DC420" s="13" t="s">
        <v>50</v>
      </c>
      <c r="DD420" s="13" t="s">
        <v>50</v>
      </c>
      <c r="DE420" s="13" t="s">
        <v>50</v>
      </c>
      <c r="DF420" s="13" t="s">
        <v>50</v>
      </c>
      <c r="DG420" s="13" t="s">
        <v>50</v>
      </c>
      <c r="DH420" s="13" t="s">
        <v>50</v>
      </c>
      <c r="DI420" s="13" t="s">
        <v>50</v>
      </c>
      <c r="DJ420" s="13" t="s">
        <v>50</v>
      </c>
      <c r="DK420" s="13" t="s">
        <v>50</v>
      </c>
      <c r="DL420" s="13" t="s">
        <v>50</v>
      </c>
      <c r="DM420" s="13" t="s">
        <v>50</v>
      </c>
      <c r="DN420" s="13" t="s">
        <v>50</v>
      </c>
      <c r="DO420" s="13" t="s">
        <v>50</v>
      </c>
      <c r="DP420" s="13" t="s">
        <v>50</v>
      </c>
      <c r="DQ420" s="13" t="s">
        <v>50</v>
      </c>
      <c r="DR420" s="13" t="s">
        <v>50</v>
      </c>
      <c r="DS420" s="13" t="s">
        <v>50</v>
      </c>
      <c r="DT420" s="13" t="s">
        <v>50</v>
      </c>
      <c r="DU420" s="13" t="s">
        <v>50</v>
      </c>
      <c r="DV420" s="13" t="s">
        <v>50</v>
      </c>
      <c r="DW420" s="13" t="s">
        <v>50</v>
      </c>
      <c r="DX420" s="13" t="s">
        <v>50</v>
      </c>
      <c r="DY420" s="13" t="s">
        <v>50</v>
      </c>
      <c r="DZ420" s="13" t="s">
        <v>50</v>
      </c>
      <c r="EA420" s="13" t="s">
        <v>50</v>
      </c>
      <c r="EB420" s="13" t="s">
        <v>50</v>
      </c>
      <c r="EC420" s="13" t="s">
        <v>50</v>
      </c>
      <c r="ED420" s="13" t="s">
        <v>50</v>
      </c>
      <c r="EE420" s="13" t="s">
        <v>50</v>
      </c>
      <c r="EF420" s="13" t="s">
        <v>50</v>
      </c>
      <c r="EG420" s="13" t="s">
        <v>50</v>
      </c>
      <c r="EH420" s="13" t="s">
        <v>50</v>
      </c>
      <c r="EI420" s="13" t="s">
        <v>50</v>
      </c>
      <c r="EJ420" s="13" t="s">
        <v>50</v>
      </c>
      <c r="EK420" s="13" t="s">
        <v>50</v>
      </c>
      <c r="EL420" s="99"/>
      <c r="EM420" s="99"/>
    </row>
    <row r="421" spans="1:143" s="13" customFormat="1" ht="15" x14ac:dyDescent="0.25">
      <c r="A421" s="30" t="s">
        <v>164</v>
      </c>
      <c r="B421" s="97" t="s">
        <v>2515</v>
      </c>
      <c r="C421" s="98"/>
      <c r="D421" s="98">
        <v>194</v>
      </c>
      <c r="E421" s="98"/>
      <c r="F421" s="98"/>
      <c r="G421" s="93" t="s">
        <v>423</v>
      </c>
      <c r="H421" s="14" t="s">
        <v>5</v>
      </c>
      <c r="I421" s="14" t="s">
        <v>577</v>
      </c>
      <c r="J421" s="13" t="s">
        <v>50</v>
      </c>
      <c r="K421" s="13" t="s">
        <v>50</v>
      </c>
      <c r="L421" s="13" t="s">
        <v>50</v>
      </c>
      <c r="M421" s="13" t="s">
        <v>50</v>
      </c>
      <c r="N421" s="13" t="s">
        <v>50</v>
      </c>
      <c r="O421" s="47" t="s">
        <v>50</v>
      </c>
      <c r="P421" s="13" t="s">
        <v>50</v>
      </c>
      <c r="Q421" s="13" t="s">
        <v>50</v>
      </c>
      <c r="R421" s="13" t="s">
        <v>50</v>
      </c>
      <c r="S421" s="13" t="s">
        <v>50</v>
      </c>
      <c r="T421" s="13" t="s">
        <v>50</v>
      </c>
      <c r="U421" s="13" t="s">
        <v>50</v>
      </c>
      <c r="V421" s="13" t="s">
        <v>50</v>
      </c>
      <c r="W421" s="13" t="s">
        <v>50</v>
      </c>
      <c r="X421" s="13" t="s">
        <v>50</v>
      </c>
      <c r="Y421" s="13" t="s">
        <v>50</v>
      </c>
      <c r="Z421" s="13" t="s">
        <v>50</v>
      </c>
      <c r="AA421" s="13" t="s">
        <v>50</v>
      </c>
      <c r="AB421" s="13" t="s">
        <v>50</v>
      </c>
      <c r="AC421" s="13" t="s">
        <v>50</v>
      </c>
      <c r="AD421" s="13" t="s">
        <v>50</v>
      </c>
      <c r="AE421" s="13" t="s">
        <v>50</v>
      </c>
      <c r="AF421" s="13" t="s">
        <v>50</v>
      </c>
      <c r="AG421" s="13" t="s">
        <v>50</v>
      </c>
      <c r="AH421" s="13" t="s">
        <v>50</v>
      </c>
      <c r="AI421" s="13" t="s">
        <v>50</v>
      </c>
      <c r="AJ421" s="13" t="s">
        <v>50</v>
      </c>
      <c r="AK421" s="13" t="s">
        <v>50</v>
      </c>
      <c r="AL421" s="13" t="s">
        <v>50</v>
      </c>
      <c r="AM421" s="13" t="s">
        <v>50</v>
      </c>
      <c r="AN421" s="13" t="s">
        <v>50</v>
      </c>
      <c r="AO421" s="13" t="s">
        <v>50</v>
      </c>
      <c r="AP421" s="13" t="s">
        <v>50</v>
      </c>
      <c r="AQ421" s="13" t="s">
        <v>50</v>
      </c>
      <c r="AR421" s="13" t="s">
        <v>50</v>
      </c>
      <c r="AS421" s="13" t="s">
        <v>50</v>
      </c>
      <c r="AT421" s="13" t="s">
        <v>50</v>
      </c>
      <c r="AU421" s="36" t="s">
        <v>50</v>
      </c>
      <c r="AV421" s="13" t="s">
        <v>50</v>
      </c>
      <c r="AW421" s="13" t="s">
        <v>50</v>
      </c>
      <c r="AX421" s="13" t="s">
        <v>50</v>
      </c>
      <c r="AY421" s="13" t="s">
        <v>50</v>
      </c>
      <c r="AZ421" s="13" t="s">
        <v>50</v>
      </c>
      <c r="BA421" s="13" t="s">
        <v>50</v>
      </c>
      <c r="BB421" s="13" t="s">
        <v>50</v>
      </c>
      <c r="BC421" s="13" t="s">
        <v>50</v>
      </c>
      <c r="BD421" s="13" t="s">
        <v>50</v>
      </c>
      <c r="BE421" s="13" t="s">
        <v>50</v>
      </c>
      <c r="BF421" s="13" t="s">
        <v>50</v>
      </c>
      <c r="BG421" s="13" t="s">
        <v>50</v>
      </c>
      <c r="BH421" s="13" t="s">
        <v>50</v>
      </c>
      <c r="BI421" s="13" t="s">
        <v>50</v>
      </c>
      <c r="BJ421" s="13" t="s">
        <v>50</v>
      </c>
      <c r="BK421" s="13" t="s">
        <v>50</v>
      </c>
      <c r="BL421" s="36" t="s">
        <v>50</v>
      </c>
      <c r="BM421" s="36" t="s">
        <v>50</v>
      </c>
      <c r="BN421" s="13" t="s">
        <v>50</v>
      </c>
      <c r="BO421" s="13" t="s">
        <v>50</v>
      </c>
      <c r="BP421" s="13" t="s">
        <v>50</v>
      </c>
      <c r="BQ421" s="13" t="s">
        <v>50</v>
      </c>
      <c r="BR421" s="13" t="s">
        <v>50</v>
      </c>
      <c r="BS421" s="13" t="s">
        <v>50</v>
      </c>
      <c r="BT421" s="13" t="s">
        <v>50</v>
      </c>
      <c r="BU421" s="13" t="s">
        <v>50</v>
      </c>
      <c r="BV421" s="13" t="s">
        <v>50</v>
      </c>
      <c r="BW421" s="13" t="s">
        <v>50</v>
      </c>
      <c r="BX421" s="13" t="s">
        <v>50</v>
      </c>
      <c r="BY421" s="13" t="s">
        <v>50</v>
      </c>
      <c r="BZ421" s="13" t="s">
        <v>50</v>
      </c>
      <c r="CA421" s="13" t="s">
        <v>50</v>
      </c>
      <c r="CB421" s="13" t="s">
        <v>50</v>
      </c>
      <c r="CC421" s="13" t="s">
        <v>50</v>
      </c>
      <c r="CD421" s="13" t="s">
        <v>50</v>
      </c>
      <c r="CE421" s="13" t="s">
        <v>50</v>
      </c>
      <c r="CF421" s="13" t="s">
        <v>50</v>
      </c>
      <c r="CG421" s="13" t="s">
        <v>50</v>
      </c>
      <c r="CH421" s="13" t="s">
        <v>50</v>
      </c>
      <c r="CI421" s="13" t="s">
        <v>50</v>
      </c>
      <c r="CJ421" s="13" t="s">
        <v>50</v>
      </c>
      <c r="CK421" s="13" t="s">
        <v>50</v>
      </c>
      <c r="CL421" s="36" t="s">
        <v>50</v>
      </c>
      <c r="CM421" s="36" t="s">
        <v>50</v>
      </c>
      <c r="CN421" s="13" t="s">
        <v>50</v>
      </c>
      <c r="CO421" s="13" t="s">
        <v>50</v>
      </c>
      <c r="CP421" s="13" t="s">
        <v>50</v>
      </c>
      <c r="CQ421" s="13" t="s">
        <v>50</v>
      </c>
      <c r="CR421" s="13" t="s">
        <v>50</v>
      </c>
      <c r="CS421" s="13" t="s">
        <v>50</v>
      </c>
      <c r="CT421" s="13" t="s">
        <v>50</v>
      </c>
      <c r="CU421" s="13" t="s">
        <v>50</v>
      </c>
      <c r="CV421" s="13" t="s">
        <v>50</v>
      </c>
      <c r="CW421" s="13" t="s">
        <v>50</v>
      </c>
      <c r="CX421" s="13" t="s">
        <v>50</v>
      </c>
      <c r="CY421" s="13" t="s">
        <v>50</v>
      </c>
      <c r="CZ421" s="13" t="s">
        <v>50</v>
      </c>
      <c r="DA421" s="36" t="s">
        <v>50</v>
      </c>
      <c r="DB421" s="36" t="s">
        <v>50</v>
      </c>
      <c r="DC421" s="13" t="s">
        <v>50</v>
      </c>
      <c r="DD421" s="13" t="s">
        <v>50</v>
      </c>
      <c r="DE421" s="13" t="s">
        <v>50</v>
      </c>
      <c r="DF421" s="13" t="s">
        <v>50</v>
      </c>
      <c r="DG421" s="13" t="s">
        <v>50</v>
      </c>
      <c r="DH421" s="13" t="s">
        <v>50</v>
      </c>
      <c r="DI421" s="13" t="s">
        <v>50</v>
      </c>
      <c r="DJ421" s="13" t="s">
        <v>50</v>
      </c>
      <c r="DK421" s="13" t="s">
        <v>50</v>
      </c>
      <c r="DL421" s="13" t="s">
        <v>50</v>
      </c>
      <c r="DM421" s="13" t="s">
        <v>50</v>
      </c>
      <c r="DN421" s="13" t="s">
        <v>50</v>
      </c>
      <c r="DO421" s="13" t="s">
        <v>50</v>
      </c>
      <c r="DP421" s="13" t="s">
        <v>50</v>
      </c>
      <c r="DQ421" s="13" t="s">
        <v>50</v>
      </c>
      <c r="DR421" s="13" t="s">
        <v>50</v>
      </c>
      <c r="DS421" s="13" t="s">
        <v>50</v>
      </c>
      <c r="DT421" s="13" t="s">
        <v>50</v>
      </c>
      <c r="DU421" s="13" t="s">
        <v>50</v>
      </c>
      <c r="DV421" s="13" t="s">
        <v>50</v>
      </c>
      <c r="DW421" s="13" t="s">
        <v>50</v>
      </c>
      <c r="DX421" s="13" t="s">
        <v>50</v>
      </c>
      <c r="DY421" s="13" t="s">
        <v>50</v>
      </c>
      <c r="DZ421" s="13" t="s">
        <v>50</v>
      </c>
      <c r="EA421" s="13" t="s">
        <v>50</v>
      </c>
      <c r="EB421" s="13" t="s">
        <v>50</v>
      </c>
      <c r="EC421" s="13" t="s">
        <v>50</v>
      </c>
      <c r="ED421" s="13" t="s">
        <v>50</v>
      </c>
      <c r="EE421" s="13" t="s">
        <v>50</v>
      </c>
      <c r="EF421" s="13" t="s">
        <v>50</v>
      </c>
      <c r="EG421" s="13" t="s">
        <v>50</v>
      </c>
      <c r="EH421" s="13" t="s">
        <v>50</v>
      </c>
      <c r="EI421" s="13" t="s">
        <v>50</v>
      </c>
      <c r="EJ421" s="13" t="s">
        <v>50</v>
      </c>
      <c r="EK421" s="13" t="s">
        <v>50</v>
      </c>
      <c r="EL421" s="99"/>
      <c r="EM421" s="99"/>
    </row>
    <row r="422" spans="1:143" s="13" customFormat="1" ht="15" x14ac:dyDescent="0.25">
      <c r="A422" s="30" t="s">
        <v>684</v>
      </c>
      <c r="B422" s="97" t="s">
        <v>2516</v>
      </c>
      <c r="C422" s="98"/>
      <c r="D422" s="98">
        <v>194</v>
      </c>
      <c r="E422" s="98"/>
      <c r="F422" s="98"/>
      <c r="G422" s="93" t="s">
        <v>422</v>
      </c>
      <c r="H422" s="14" t="s">
        <v>5</v>
      </c>
      <c r="I422" s="14" t="s">
        <v>577</v>
      </c>
      <c r="J422" s="13" t="s">
        <v>50</v>
      </c>
      <c r="K422" s="13" t="s">
        <v>50</v>
      </c>
      <c r="L422" s="13" t="s">
        <v>50</v>
      </c>
      <c r="M422" s="13" t="s">
        <v>50</v>
      </c>
      <c r="N422" s="13" t="s">
        <v>50</v>
      </c>
      <c r="O422" s="47" t="s">
        <v>50</v>
      </c>
      <c r="P422" s="13" t="s">
        <v>50</v>
      </c>
      <c r="Q422" s="13" t="s">
        <v>50</v>
      </c>
      <c r="R422" s="13" t="s">
        <v>50</v>
      </c>
      <c r="S422" s="13" t="s">
        <v>50</v>
      </c>
      <c r="T422" s="13" t="s">
        <v>50</v>
      </c>
      <c r="U422" s="13" t="s">
        <v>50</v>
      </c>
      <c r="V422" s="13" t="s">
        <v>50</v>
      </c>
      <c r="W422" s="13" t="s">
        <v>50</v>
      </c>
      <c r="X422" s="13" t="s">
        <v>50</v>
      </c>
      <c r="Y422" s="13" t="s">
        <v>50</v>
      </c>
      <c r="Z422" s="13" t="s">
        <v>50</v>
      </c>
      <c r="AA422" s="13" t="s">
        <v>50</v>
      </c>
      <c r="AB422" s="13" t="s">
        <v>50</v>
      </c>
      <c r="AC422" s="13" t="s">
        <v>50</v>
      </c>
      <c r="AD422" s="13" t="s">
        <v>50</v>
      </c>
      <c r="AE422" s="13" t="s">
        <v>50</v>
      </c>
      <c r="AF422" s="13" t="s">
        <v>50</v>
      </c>
      <c r="AG422" s="13" t="s">
        <v>50</v>
      </c>
      <c r="AH422" s="13" t="s">
        <v>50</v>
      </c>
      <c r="AI422" s="13" t="s">
        <v>50</v>
      </c>
      <c r="AJ422" s="13" t="s">
        <v>50</v>
      </c>
      <c r="AK422" s="13" t="s">
        <v>50</v>
      </c>
      <c r="AL422" s="13" t="s">
        <v>50</v>
      </c>
      <c r="AM422" s="13" t="s">
        <v>50</v>
      </c>
      <c r="AN422" s="13" t="s">
        <v>50</v>
      </c>
      <c r="AO422" s="13" t="s">
        <v>50</v>
      </c>
      <c r="AP422" s="13" t="s">
        <v>50</v>
      </c>
      <c r="AQ422" s="13" t="s">
        <v>50</v>
      </c>
      <c r="AR422" s="13" t="s">
        <v>50</v>
      </c>
      <c r="AS422" s="13" t="s">
        <v>50</v>
      </c>
      <c r="AT422" s="13" t="s">
        <v>50</v>
      </c>
      <c r="AU422" s="36" t="s">
        <v>50</v>
      </c>
      <c r="AV422" s="13" t="s">
        <v>50</v>
      </c>
      <c r="AW422" s="13" t="s">
        <v>50</v>
      </c>
      <c r="AX422" s="13" t="s">
        <v>50</v>
      </c>
      <c r="AY422" s="13" t="s">
        <v>50</v>
      </c>
      <c r="AZ422" s="13" t="s">
        <v>50</v>
      </c>
      <c r="BA422" s="13" t="s">
        <v>50</v>
      </c>
      <c r="BB422" s="13" t="s">
        <v>50</v>
      </c>
      <c r="BC422" s="13" t="s">
        <v>50</v>
      </c>
      <c r="BD422" s="13" t="s">
        <v>50</v>
      </c>
      <c r="BE422" s="13" t="s">
        <v>50</v>
      </c>
      <c r="BF422" s="13" t="s">
        <v>50</v>
      </c>
      <c r="BG422" s="13" t="s">
        <v>50</v>
      </c>
      <c r="BH422" s="13" t="s">
        <v>50</v>
      </c>
      <c r="BI422" s="13" t="s">
        <v>50</v>
      </c>
      <c r="BJ422" s="13" t="s">
        <v>50</v>
      </c>
      <c r="BK422" s="13" t="s">
        <v>50</v>
      </c>
      <c r="BL422" s="36" t="s">
        <v>50</v>
      </c>
      <c r="BM422" s="36" t="s">
        <v>50</v>
      </c>
      <c r="BN422" s="13" t="s">
        <v>50</v>
      </c>
      <c r="BO422" s="13" t="s">
        <v>50</v>
      </c>
      <c r="BP422" s="13" t="s">
        <v>50</v>
      </c>
      <c r="BQ422" s="13" t="s">
        <v>50</v>
      </c>
      <c r="BR422" s="13" t="s">
        <v>50</v>
      </c>
      <c r="BS422" s="13" t="s">
        <v>50</v>
      </c>
      <c r="BT422" s="13" t="s">
        <v>50</v>
      </c>
      <c r="BU422" s="13" t="s">
        <v>50</v>
      </c>
      <c r="BV422" s="13" t="s">
        <v>50</v>
      </c>
      <c r="BW422" s="13" t="s">
        <v>50</v>
      </c>
      <c r="BX422" s="13" t="s">
        <v>50</v>
      </c>
      <c r="BY422" s="13" t="s">
        <v>50</v>
      </c>
      <c r="BZ422" s="13" t="s">
        <v>50</v>
      </c>
      <c r="CA422" s="13" t="s">
        <v>50</v>
      </c>
      <c r="CB422" s="13" t="s">
        <v>50</v>
      </c>
      <c r="CC422" s="13" t="s">
        <v>50</v>
      </c>
      <c r="CD422" s="13" t="s">
        <v>50</v>
      </c>
      <c r="CE422" s="13" t="s">
        <v>50</v>
      </c>
      <c r="CF422" s="13" t="s">
        <v>50</v>
      </c>
      <c r="CG422" s="13" t="s">
        <v>50</v>
      </c>
      <c r="CH422" s="13" t="s">
        <v>50</v>
      </c>
      <c r="CI422" s="13" t="s">
        <v>50</v>
      </c>
      <c r="CJ422" s="13" t="s">
        <v>50</v>
      </c>
      <c r="CK422" s="13" t="s">
        <v>50</v>
      </c>
      <c r="CL422" s="36" t="s">
        <v>50</v>
      </c>
      <c r="CM422" s="36" t="s">
        <v>50</v>
      </c>
      <c r="CN422" s="13" t="s">
        <v>50</v>
      </c>
      <c r="CO422" s="13" t="s">
        <v>50</v>
      </c>
      <c r="CP422" s="13" t="s">
        <v>50</v>
      </c>
      <c r="CQ422" s="13" t="s">
        <v>50</v>
      </c>
      <c r="CR422" s="13" t="s">
        <v>50</v>
      </c>
      <c r="CS422" s="13" t="s">
        <v>50</v>
      </c>
      <c r="CT422" s="13" t="s">
        <v>50</v>
      </c>
      <c r="CU422" s="13" t="s">
        <v>50</v>
      </c>
      <c r="CV422" s="13" t="s">
        <v>50</v>
      </c>
      <c r="CW422" s="13" t="s">
        <v>50</v>
      </c>
      <c r="CX422" s="13" t="s">
        <v>50</v>
      </c>
      <c r="CY422" s="13" t="s">
        <v>50</v>
      </c>
      <c r="CZ422" s="13" t="s">
        <v>50</v>
      </c>
      <c r="DA422" s="36" t="s">
        <v>50</v>
      </c>
      <c r="DB422" s="36" t="s">
        <v>50</v>
      </c>
      <c r="DC422" s="13" t="s">
        <v>50</v>
      </c>
      <c r="DD422" s="13" t="s">
        <v>50</v>
      </c>
      <c r="DE422" s="13" t="s">
        <v>50</v>
      </c>
      <c r="DF422" s="13" t="s">
        <v>50</v>
      </c>
      <c r="DG422" s="13" t="s">
        <v>50</v>
      </c>
      <c r="DH422" s="13" t="s">
        <v>50</v>
      </c>
      <c r="DI422" s="13" t="s">
        <v>50</v>
      </c>
      <c r="DJ422" s="13" t="s">
        <v>50</v>
      </c>
      <c r="DK422" s="13" t="s">
        <v>50</v>
      </c>
      <c r="DL422" s="13" t="s">
        <v>50</v>
      </c>
      <c r="DM422" s="13" t="s">
        <v>50</v>
      </c>
      <c r="DN422" s="13" t="s">
        <v>50</v>
      </c>
      <c r="DO422" s="13" t="s">
        <v>50</v>
      </c>
      <c r="DP422" s="13" t="s">
        <v>50</v>
      </c>
      <c r="DQ422" s="13" t="s">
        <v>50</v>
      </c>
      <c r="DR422" s="13" t="s">
        <v>50</v>
      </c>
      <c r="DS422" s="13" t="s">
        <v>50</v>
      </c>
      <c r="DT422" s="13" t="s">
        <v>50</v>
      </c>
      <c r="DU422" s="13" t="s">
        <v>50</v>
      </c>
      <c r="DV422" s="13" t="s">
        <v>50</v>
      </c>
      <c r="DW422" s="13" t="s">
        <v>50</v>
      </c>
      <c r="DX422" s="13" t="s">
        <v>50</v>
      </c>
      <c r="DY422" s="13" t="s">
        <v>50</v>
      </c>
      <c r="DZ422" s="13" t="s">
        <v>50</v>
      </c>
      <c r="EA422" s="13" t="s">
        <v>50</v>
      </c>
      <c r="EB422" s="13" t="s">
        <v>50</v>
      </c>
      <c r="EC422" s="13" t="s">
        <v>50</v>
      </c>
      <c r="ED422" s="13" t="s">
        <v>50</v>
      </c>
      <c r="EE422" s="13" t="s">
        <v>50</v>
      </c>
      <c r="EF422" s="13" t="s">
        <v>50</v>
      </c>
      <c r="EG422" s="13" t="s">
        <v>50</v>
      </c>
      <c r="EH422" s="13" t="s">
        <v>50</v>
      </c>
      <c r="EI422" s="13" t="s">
        <v>50</v>
      </c>
      <c r="EJ422" s="13" t="s">
        <v>50</v>
      </c>
      <c r="EK422" s="13" t="s">
        <v>50</v>
      </c>
      <c r="EL422" s="99"/>
      <c r="EM422" s="99"/>
    </row>
    <row r="423" spans="1:143" s="13" customFormat="1" ht="15" x14ac:dyDescent="0.25">
      <c r="A423" s="30" t="s">
        <v>685</v>
      </c>
      <c r="B423" s="97" t="s">
        <v>1007</v>
      </c>
      <c r="C423" s="98"/>
      <c r="D423" s="98">
        <v>194</v>
      </c>
      <c r="E423" s="98"/>
      <c r="F423" s="98"/>
      <c r="G423" s="93" t="s">
        <v>371</v>
      </c>
      <c r="H423" s="14" t="s">
        <v>5</v>
      </c>
      <c r="I423" s="14" t="s">
        <v>577</v>
      </c>
      <c r="J423" s="13" t="s">
        <v>50</v>
      </c>
      <c r="K423" s="13" t="s">
        <v>50</v>
      </c>
      <c r="L423" s="13" t="s">
        <v>50</v>
      </c>
      <c r="M423" s="13" t="s">
        <v>50</v>
      </c>
      <c r="N423" s="13" t="s">
        <v>50</v>
      </c>
      <c r="O423" s="47" t="s">
        <v>50</v>
      </c>
      <c r="P423" s="13" t="s">
        <v>50</v>
      </c>
      <c r="Q423" s="13" t="s">
        <v>50</v>
      </c>
      <c r="R423" s="13" t="s">
        <v>50</v>
      </c>
      <c r="S423" s="13" t="s">
        <v>50</v>
      </c>
      <c r="T423" s="13" t="s">
        <v>50</v>
      </c>
      <c r="U423" s="13" t="s">
        <v>50</v>
      </c>
      <c r="V423" s="13" t="s">
        <v>50</v>
      </c>
      <c r="W423" s="13" t="s">
        <v>50</v>
      </c>
      <c r="X423" s="13" t="s">
        <v>50</v>
      </c>
      <c r="Y423" s="13" t="s">
        <v>50</v>
      </c>
      <c r="Z423" s="13" t="s">
        <v>50</v>
      </c>
      <c r="AA423" s="13" t="s">
        <v>50</v>
      </c>
      <c r="AB423" s="13" t="s">
        <v>50</v>
      </c>
      <c r="AC423" s="13" t="s">
        <v>50</v>
      </c>
      <c r="AD423" s="13" t="s">
        <v>50</v>
      </c>
      <c r="AE423" s="13" t="s">
        <v>50</v>
      </c>
      <c r="AF423" s="13" t="s">
        <v>50</v>
      </c>
      <c r="AG423" s="13" t="s">
        <v>50</v>
      </c>
      <c r="AH423" s="13" t="s">
        <v>50</v>
      </c>
      <c r="AI423" s="13" t="s">
        <v>50</v>
      </c>
      <c r="AJ423" s="13" t="s">
        <v>50</v>
      </c>
      <c r="AK423" s="13" t="s">
        <v>50</v>
      </c>
      <c r="AL423" s="13" t="s">
        <v>50</v>
      </c>
      <c r="AM423" s="13" t="s">
        <v>50</v>
      </c>
      <c r="AN423" s="13" t="s">
        <v>50</v>
      </c>
      <c r="AO423" s="13" t="s">
        <v>50</v>
      </c>
      <c r="AP423" s="13" t="s">
        <v>50</v>
      </c>
      <c r="AQ423" s="13" t="s">
        <v>50</v>
      </c>
      <c r="AR423" s="13" t="s">
        <v>50</v>
      </c>
      <c r="AS423" s="13" t="s">
        <v>50</v>
      </c>
      <c r="AT423" s="13" t="s">
        <v>50</v>
      </c>
      <c r="AU423" s="36" t="s">
        <v>50</v>
      </c>
      <c r="AV423" s="13" t="s">
        <v>50</v>
      </c>
      <c r="AW423" s="13" t="s">
        <v>50</v>
      </c>
      <c r="AX423" s="13" t="s">
        <v>50</v>
      </c>
      <c r="AY423" s="13" t="s">
        <v>50</v>
      </c>
      <c r="AZ423" s="13" t="s">
        <v>50</v>
      </c>
      <c r="BA423" s="13" t="s">
        <v>50</v>
      </c>
      <c r="BB423" s="13" t="s">
        <v>50</v>
      </c>
      <c r="BC423" s="13" t="s">
        <v>50</v>
      </c>
      <c r="BD423" s="13" t="s">
        <v>50</v>
      </c>
      <c r="BE423" s="13" t="s">
        <v>50</v>
      </c>
      <c r="BF423" s="13" t="s">
        <v>50</v>
      </c>
      <c r="BG423" s="13" t="s">
        <v>50</v>
      </c>
      <c r="BH423" s="13" t="s">
        <v>50</v>
      </c>
      <c r="BI423" s="13" t="s">
        <v>50</v>
      </c>
      <c r="BJ423" s="13" t="s">
        <v>50</v>
      </c>
      <c r="BK423" s="13" t="s">
        <v>50</v>
      </c>
      <c r="BL423" s="36" t="s">
        <v>50</v>
      </c>
      <c r="BM423" s="36" t="s">
        <v>50</v>
      </c>
      <c r="BN423" s="13" t="s">
        <v>50</v>
      </c>
      <c r="BO423" s="13" t="s">
        <v>50</v>
      </c>
      <c r="BP423" s="13" t="s">
        <v>50</v>
      </c>
      <c r="BQ423" s="13" t="s">
        <v>50</v>
      </c>
      <c r="BR423" s="13" t="s">
        <v>50</v>
      </c>
      <c r="BS423" s="13" t="s">
        <v>50</v>
      </c>
      <c r="BT423" s="13" t="s">
        <v>50</v>
      </c>
      <c r="BU423" s="13" t="s">
        <v>50</v>
      </c>
      <c r="BV423" s="13" t="s">
        <v>50</v>
      </c>
      <c r="BW423" s="13" t="s">
        <v>50</v>
      </c>
      <c r="BX423" s="13" t="s">
        <v>50</v>
      </c>
      <c r="BY423" s="13" t="s">
        <v>50</v>
      </c>
      <c r="BZ423" s="13" t="s">
        <v>50</v>
      </c>
      <c r="CA423" s="13" t="s">
        <v>50</v>
      </c>
      <c r="CB423" s="13" t="s">
        <v>50</v>
      </c>
      <c r="CC423" s="13" t="s">
        <v>50</v>
      </c>
      <c r="CD423" s="13" t="s">
        <v>50</v>
      </c>
      <c r="CE423" s="13" t="s">
        <v>50</v>
      </c>
      <c r="CF423" s="13" t="s">
        <v>50</v>
      </c>
      <c r="CG423" s="13" t="s">
        <v>50</v>
      </c>
      <c r="CH423" s="13" t="s">
        <v>50</v>
      </c>
      <c r="CI423" s="13" t="s">
        <v>50</v>
      </c>
      <c r="CJ423" s="13" t="s">
        <v>50</v>
      </c>
      <c r="CK423" s="13" t="s">
        <v>50</v>
      </c>
      <c r="CL423" s="36" t="s">
        <v>50</v>
      </c>
      <c r="CM423" s="36" t="s">
        <v>50</v>
      </c>
      <c r="CN423" s="13" t="s">
        <v>50</v>
      </c>
      <c r="CO423" s="13" t="s">
        <v>50</v>
      </c>
      <c r="CP423" s="13" t="s">
        <v>50</v>
      </c>
      <c r="CQ423" s="13" t="s">
        <v>50</v>
      </c>
      <c r="CR423" s="13" t="s">
        <v>50</v>
      </c>
      <c r="CS423" s="13" t="s">
        <v>50</v>
      </c>
      <c r="CT423" s="13" t="s">
        <v>50</v>
      </c>
      <c r="CU423" s="13" t="s">
        <v>50</v>
      </c>
      <c r="CV423" s="13" t="s">
        <v>50</v>
      </c>
      <c r="CW423" s="13" t="s">
        <v>50</v>
      </c>
      <c r="CX423" s="13" t="s">
        <v>50</v>
      </c>
      <c r="CY423" s="13" t="s">
        <v>50</v>
      </c>
      <c r="CZ423" s="13" t="s">
        <v>50</v>
      </c>
      <c r="DA423" s="36" t="s">
        <v>50</v>
      </c>
      <c r="DB423" s="36" t="s">
        <v>50</v>
      </c>
      <c r="DC423" s="13" t="s">
        <v>50</v>
      </c>
      <c r="DD423" s="13" t="s">
        <v>50</v>
      </c>
      <c r="DE423" s="13" t="s">
        <v>50</v>
      </c>
      <c r="DF423" s="13" t="s">
        <v>50</v>
      </c>
      <c r="DG423" s="13" t="s">
        <v>50</v>
      </c>
      <c r="DH423" s="13" t="s">
        <v>50</v>
      </c>
      <c r="DI423" s="13" t="s">
        <v>50</v>
      </c>
      <c r="DJ423" s="13" t="s">
        <v>50</v>
      </c>
      <c r="DK423" s="13" t="s">
        <v>50</v>
      </c>
      <c r="DL423" s="13" t="s">
        <v>50</v>
      </c>
      <c r="DM423" s="13" t="s">
        <v>50</v>
      </c>
      <c r="DN423" s="13" t="s">
        <v>50</v>
      </c>
      <c r="DO423" s="13" t="s">
        <v>50</v>
      </c>
      <c r="DP423" s="13" t="s">
        <v>50</v>
      </c>
      <c r="DQ423" s="13" t="s">
        <v>50</v>
      </c>
      <c r="DR423" s="13" t="s">
        <v>50</v>
      </c>
      <c r="DS423" s="13" t="s">
        <v>50</v>
      </c>
      <c r="DT423" s="13" t="s">
        <v>50</v>
      </c>
      <c r="DU423" s="13" t="s">
        <v>50</v>
      </c>
      <c r="DV423" s="13" t="s">
        <v>50</v>
      </c>
      <c r="DW423" s="13" t="s">
        <v>50</v>
      </c>
      <c r="DX423" s="13" t="s">
        <v>50</v>
      </c>
      <c r="DY423" s="13" t="s">
        <v>50</v>
      </c>
      <c r="DZ423" s="13" t="s">
        <v>50</v>
      </c>
      <c r="EA423" s="13" t="s">
        <v>50</v>
      </c>
      <c r="EB423" s="13" t="s">
        <v>50</v>
      </c>
      <c r="EC423" s="13" t="s">
        <v>50</v>
      </c>
      <c r="ED423" s="13" t="s">
        <v>50</v>
      </c>
      <c r="EE423" s="13" t="s">
        <v>50</v>
      </c>
      <c r="EF423" s="13" t="s">
        <v>50</v>
      </c>
      <c r="EG423" s="13" t="s">
        <v>50</v>
      </c>
      <c r="EH423" s="13" t="s">
        <v>50</v>
      </c>
      <c r="EI423" s="13" t="s">
        <v>50</v>
      </c>
      <c r="EJ423" s="13" t="s">
        <v>50</v>
      </c>
      <c r="EK423" s="13" t="s">
        <v>50</v>
      </c>
      <c r="EL423" s="99"/>
      <c r="EM423" s="99"/>
    </row>
    <row r="424" spans="1:143" s="13" customFormat="1" ht="15" x14ac:dyDescent="0.25">
      <c r="A424" s="30" t="s">
        <v>686</v>
      </c>
      <c r="B424" s="97" t="s">
        <v>2517</v>
      </c>
      <c r="C424" s="99"/>
      <c r="D424" s="98">
        <v>194</v>
      </c>
      <c r="E424" s="98"/>
      <c r="F424" s="98"/>
      <c r="G424" s="93" t="s">
        <v>372</v>
      </c>
      <c r="H424" s="14" t="s">
        <v>5</v>
      </c>
      <c r="I424" s="14" t="s">
        <v>577</v>
      </c>
      <c r="J424" s="13" t="s">
        <v>50</v>
      </c>
      <c r="K424" s="13" t="s">
        <v>50</v>
      </c>
      <c r="L424" s="13" t="s">
        <v>50</v>
      </c>
      <c r="M424" s="13" t="s">
        <v>50</v>
      </c>
      <c r="N424" s="13" t="s">
        <v>50</v>
      </c>
      <c r="O424" s="47" t="s">
        <v>50</v>
      </c>
      <c r="P424" s="13" t="s">
        <v>50</v>
      </c>
      <c r="Q424" s="13" t="s">
        <v>50</v>
      </c>
      <c r="R424" s="13" t="s">
        <v>50</v>
      </c>
      <c r="S424" s="13" t="s">
        <v>50</v>
      </c>
      <c r="T424" s="13" t="s">
        <v>50</v>
      </c>
      <c r="U424" s="13" t="s">
        <v>50</v>
      </c>
      <c r="V424" s="13" t="s">
        <v>50</v>
      </c>
      <c r="W424" s="13" t="s">
        <v>50</v>
      </c>
      <c r="X424" s="13" t="s">
        <v>50</v>
      </c>
      <c r="Y424" s="13" t="s">
        <v>50</v>
      </c>
      <c r="Z424" s="13" t="s">
        <v>50</v>
      </c>
      <c r="AA424" s="13" t="s">
        <v>50</v>
      </c>
      <c r="AB424" s="13" t="s">
        <v>50</v>
      </c>
      <c r="AC424" s="13" t="s">
        <v>50</v>
      </c>
      <c r="AD424" s="13" t="s">
        <v>50</v>
      </c>
      <c r="AE424" s="13" t="s">
        <v>50</v>
      </c>
      <c r="AF424" s="13" t="s">
        <v>50</v>
      </c>
      <c r="AG424" s="13" t="s">
        <v>50</v>
      </c>
      <c r="AH424" s="13" t="s">
        <v>50</v>
      </c>
      <c r="AI424" s="13" t="s">
        <v>50</v>
      </c>
      <c r="AJ424" s="13" t="s">
        <v>50</v>
      </c>
      <c r="AK424" s="13" t="s">
        <v>50</v>
      </c>
      <c r="AL424" s="13" t="s">
        <v>50</v>
      </c>
      <c r="AM424" s="13" t="s">
        <v>50</v>
      </c>
      <c r="AN424" s="13" t="s">
        <v>50</v>
      </c>
      <c r="AO424" s="13" t="s">
        <v>50</v>
      </c>
      <c r="AP424" s="13" t="s">
        <v>50</v>
      </c>
      <c r="AQ424" s="13" t="s">
        <v>50</v>
      </c>
      <c r="AR424" s="13" t="s">
        <v>50</v>
      </c>
      <c r="AS424" s="13" t="s">
        <v>50</v>
      </c>
      <c r="AT424" s="13" t="s">
        <v>50</v>
      </c>
      <c r="AU424" s="36" t="s">
        <v>50</v>
      </c>
      <c r="AV424" s="13" t="s">
        <v>50</v>
      </c>
      <c r="AW424" s="13" t="s">
        <v>50</v>
      </c>
      <c r="AX424" s="13" t="s">
        <v>50</v>
      </c>
      <c r="AY424" s="13" t="s">
        <v>50</v>
      </c>
      <c r="AZ424" s="13" t="s">
        <v>50</v>
      </c>
      <c r="BA424" s="13" t="s">
        <v>50</v>
      </c>
      <c r="BB424" s="13" t="s">
        <v>50</v>
      </c>
      <c r="BC424" s="13" t="s">
        <v>50</v>
      </c>
      <c r="BD424" s="13" t="s">
        <v>50</v>
      </c>
      <c r="BE424" s="13" t="s">
        <v>50</v>
      </c>
      <c r="BF424" s="13" t="s">
        <v>50</v>
      </c>
      <c r="BG424" s="13" t="s">
        <v>50</v>
      </c>
      <c r="BH424" s="13" t="s">
        <v>50</v>
      </c>
      <c r="BI424" s="13" t="s">
        <v>50</v>
      </c>
      <c r="BJ424" s="13" t="s">
        <v>50</v>
      </c>
      <c r="BK424" s="13" t="s">
        <v>50</v>
      </c>
      <c r="BL424" s="36" t="s">
        <v>50</v>
      </c>
      <c r="BM424" s="36" t="s">
        <v>50</v>
      </c>
      <c r="BN424" s="13" t="s">
        <v>50</v>
      </c>
      <c r="BO424" s="13" t="s">
        <v>50</v>
      </c>
      <c r="BP424" s="13" t="s">
        <v>50</v>
      </c>
      <c r="BQ424" s="13" t="s">
        <v>50</v>
      </c>
      <c r="BR424" s="13" t="s">
        <v>50</v>
      </c>
      <c r="BS424" s="13" t="s">
        <v>50</v>
      </c>
      <c r="BT424" s="13" t="s">
        <v>50</v>
      </c>
      <c r="BU424" s="13" t="s">
        <v>50</v>
      </c>
      <c r="BV424" s="13" t="s">
        <v>50</v>
      </c>
      <c r="BW424" s="13" t="s">
        <v>50</v>
      </c>
      <c r="BX424" s="13" t="s">
        <v>50</v>
      </c>
      <c r="BY424" s="13" t="s">
        <v>50</v>
      </c>
      <c r="BZ424" s="13" t="s">
        <v>50</v>
      </c>
      <c r="CA424" s="13" t="s">
        <v>50</v>
      </c>
      <c r="CB424" s="13" t="s">
        <v>50</v>
      </c>
      <c r="CC424" s="13" t="s">
        <v>50</v>
      </c>
      <c r="CD424" s="13" t="s">
        <v>50</v>
      </c>
      <c r="CE424" s="13" t="s">
        <v>50</v>
      </c>
      <c r="CF424" s="13" t="s">
        <v>50</v>
      </c>
      <c r="CG424" s="13" t="s">
        <v>50</v>
      </c>
      <c r="CH424" s="13" t="s">
        <v>50</v>
      </c>
      <c r="CI424" s="13" t="s">
        <v>50</v>
      </c>
      <c r="CJ424" s="13" t="s">
        <v>50</v>
      </c>
      <c r="CK424" s="13" t="s">
        <v>50</v>
      </c>
      <c r="CL424" s="36" t="s">
        <v>50</v>
      </c>
      <c r="CM424" s="36" t="s">
        <v>50</v>
      </c>
      <c r="CN424" s="13" t="s">
        <v>50</v>
      </c>
      <c r="CO424" s="13" t="s">
        <v>50</v>
      </c>
      <c r="CP424" s="13" t="s">
        <v>50</v>
      </c>
      <c r="CQ424" s="13" t="s">
        <v>50</v>
      </c>
      <c r="CR424" s="13" t="s">
        <v>50</v>
      </c>
      <c r="CS424" s="13" t="s">
        <v>50</v>
      </c>
      <c r="CT424" s="13" t="s">
        <v>50</v>
      </c>
      <c r="CU424" s="13" t="s">
        <v>50</v>
      </c>
      <c r="CV424" s="13" t="s">
        <v>50</v>
      </c>
      <c r="CW424" s="13" t="s">
        <v>50</v>
      </c>
      <c r="CX424" s="13" t="s">
        <v>50</v>
      </c>
      <c r="CY424" s="13" t="s">
        <v>50</v>
      </c>
      <c r="CZ424" s="13" t="s">
        <v>50</v>
      </c>
      <c r="DA424" s="36" t="s">
        <v>50</v>
      </c>
      <c r="DB424" s="36" t="s">
        <v>50</v>
      </c>
      <c r="DC424" s="13" t="s">
        <v>50</v>
      </c>
      <c r="DD424" s="13" t="s">
        <v>50</v>
      </c>
      <c r="DE424" s="13" t="s">
        <v>50</v>
      </c>
      <c r="DF424" s="13" t="s">
        <v>50</v>
      </c>
      <c r="DG424" s="13" t="s">
        <v>50</v>
      </c>
      <c r="DH424" s="13" t="s">
        <v>50</v>
      </c>
      <c r="DI424" s="13" t="s">
        <v>50</v>
      </c>
      <c r="DJ424" s="13" t="s">
        <v>50</v>
      </c>
      <c r="DK424" s="13" t="s">
        <v>50</v>
      </c>
      <c r="DL424" s="13" t="s">
        <v>50</v>
      </c>
      <c r="DM424" s="13" t="s">
        <v>50</v>
      </c>
      <c r="DN424" s="13" t="s">
        <v>50</v>
      </c>
      <c r="DO424" s="13" t="s">
        <v>50</v>
      </c>
      <c r="DP424" s="13" t="s">
        <v>50</v>
      </c>
      <c r="DQ424" s="13" t="s">
        <v>50</v>
      </c>
      <c r="DR424" s="13" t="s">
        <v>50</v>
      </c>
      <c r="DS424" s="13" t="s">
        <v>50</v>
      </c>
      <c r="DT424" s="13" t="s">
        <v>50</v>
      </c>
      <c r="DU424" s="13" t="s">
        <v>50</v>
      </c>
      <c r="DV424" s="13" t="s">
        <v>50</v>
      </c>
      <c r="DW424" s="13" t="s">
        <v>50</v>
      </c>
      <c r="DX424" s="13" t="s">
        <v>50</v>
      </c>
      <c r="DY424" s="13" t="s">
        <v>50</v>
      </c>
      <c r="DZ424" s="13" t="s">
        <v>50</v>
      </c>
      <c r="EA424" s="13" t="s">
        <v>50</v>
      </c>
      <c r="EB424" s="13" t="s">
        <v>50</v>
      </c>
      <c r="EC424" s="13" t="s">
        <v>50</v>
      </c>
      <c r="ED424" s="13" t="s">
        <v>50</v>
      </c>
      <c r="EE424" s="13" t="s">
        <v>50</v>
      </c>
      <c r="EF424" s="13" t="s">
        <v>50</v>
      </c>
      <c r="EG424" s="13" t="s">
        <v>50</v>
      </c>
      <c r="EH424" s="13" t="s">
        <v>50</v>
      </c>
      <c r="EI424" s="13" t="s">
        <v>50</v>
      </c>
      <c r="EJ424" s="13" t="s">
        <v>50</v>
      </c>
      <c r="EK424" s="13" t="s">
        <v>50</v>
      </c>
      <c r="EL424" s="99"/>
      <c r="EM424" s="99"/>
    </row>
    <row r="425" spans="1:143" s="13" customFormat="1" ht="15" x14ac:dyDescent="0.25">
      <c r="A425" s="30" t="s">
        <v>687</v>
      </c>
      <c r="B425" s="97" t="s">
        <v>2518</v>
      </c>
      <c r="C425" s="99"/>
      <c r="D425" s="98">
        <v>194</v>
      </c>
      <c r="E425" s="98"/>
      <c r="F425" s="98"/>
      <c r="G425" s="93" t="s">
        <v>385</v>
      </c>
      <c r="H425" s="14" t="s">
        <v>5</v>
      </c>
      <c r="I425" s="14" t="s">
        <v>577</v>
      </c>
      <c r="J425" s="13" t="s">
        <v>50</v>
      </c>
      <c r="K425" s="13" t="s">
        <v>50</v>
      </c>
      <c r="L425" s="13" t="s">
        <v>50</v>
      </c>
      <c r="M425" s="13" t="s">
        <v>50</v>
      </c>
      <c r="N425" s="13" t="s">
        <v>50</v>
      </c>
      <c r="O425" s="47" t="s">
        <v>50</v>
      </c>
      <c r="P425" s="13" t="s">
        <v>50</v>
      </c>
      <c r="Q425" s="13" t="s">
        <v>50</v>
      </c>
      <c r="R425" s="13" t="s">
        <v>50</v>
      </c>
      <c r="S425" s="13" t="s">
        <v>50</v>
      </c>
      <c r="T425" s="13" t="s">
        <v>50</v>
      </c>
      <c r="U425" s="13" t="s">
        <v>50</v>
      </c>
      <c r="V425" s="13" t="s">
        <v>50</v>
      </c>
      <c r="W425" s="13" t="s">
        <v>50</v>
      </c>
      <c r="X425" s="13" t="s">
        <v>50</v>
      </c>
      <c r="Y425" s="13" t="s">
        <v>50</v>
      </c>
      <c r="Z425" s="13" t="s">
        <v>50</v>
      </c>
      <c r="AA425" s="13" t="s">
        <v>50</v>
      </c>
      <c r="AB425" s="13" t="s">
        <v>50</v>
      </c>
      <c r="AC425" s="13" t="s">
        <v>50</v>
      </c>
      <c r="AD425" s="13" t="s">
        <v>50</v>
      </c>
      <c r="AE425" s="13" t="s">
        <v>50</v>
      </c>
      <c r="AF425" s="13" t="s">
        <v>50</v>
      </c>
      <c r="AG425" s="13" t="s">
        <v>50</v>
      </c>
      <c r="AH425" s="13" t="s">
        <v>50</v>
      </c>
      <c r="AI425" s="13" t="s">
        <v>50</v>
      </c>
      <c r="AJ425" s="13" t="s">
        <v>50</v>
      </c>
      <c r="AK425" s="13" t="s">
        <v>50</v>
      </c>
      <c r="AL425" s="13" t="s">
        <v>50</v>
      </c>
      <c r="AM425" s="13" t="s">
        <v>50</v>
      </c>
      <c r="AN425" s="13" t="s">
        <v>50</v>
      </c>
      <c r="AO425" s="13" t="s">
        <v>50</v>
      </c>
      <c r="AP425" s="13" t="s">
        <v>50</v>
      </c>
      <c r="AQ425" s="13" t="s">
        <v>50</v>
      </c>
      <c r="AR425" s="13" t="s">
        <v>50</v>
      </c>
      <c r="AS425" s="13" t="s">
        <v>50</v>
      </c>
      <c r="AT425" s="13" t="s">
        <v>50</v>
      </c>
      <c r="AU425" s="36" t="s">
        <v>50</v>
      </c>
      <c r="AV425" s="13" t="s">
        <v>50</v>
      </c>
      <c r="AW425" s="13" t="s">
        <v>50</v>
      </c>
      <c r="AX425" s="13" t="s">
        <v>50</v>
      </c>
      <c r="AY425" s="13" t="s">
        <v>50</v>
      </c>
      <c r="AZ425" s="13" t="s">
        <v>50</v>
      </c>
      <c r="BA425" s="13" t="s">
        <v>50</v>
      </c>
      <c r="BB425" s="13" t="s">
        <v>50</v>
      </c>
      <c r="BC425" s="13" t="s">
        <v>50</v>
      </c>
      <c r="BD425" s="13" t="s">
        <v>50</v>
      </c>
      <c r="BE425" s="13" t="s">
        <v>50</v>
      </c>
      <c r="BF425" s="13" t="s">
        <v>50</v>
      </c>
      <c r="BG425" s="13" t="s">
        <v>50</v>
      </c>
      <c r="BH425" s="13" t="s">
        <v>50</v>
      </c>
      <c r="BI425" s="13" t="s">
        <v>50</v>
      </c>
      <c r="BJ425" s="13" t="s">
        <v>50</v>
      </c>
      <c r="BK425" s="13" t="s">
        <v>50</v>
      </c>
      <c r="BL425" s="36" t="s">
        <v>50</v>
      </c>
      <c r="BM425" s="36" t="s">
        <v>50</v>
      </c>
      <c r="BN425" s="13" t="s">
        <v>50</v>
      </c>
      <c r="BO425" s="13" t="s">
        <v>50</v>
      </c>
      <c r="BP425" s="13" t="s">
        <v>50</v>
      </c>
      <c r="BQ425" s="13" t="s">
        <v>50</v>
      </c>
      <c r="BR425" s="13" t="s">
        <v>50</v>
      </c>
      <c r="BS425" s="13" t="s">
        <v>50</v>
      </c>
      <c r="BT425" s="13" t="s">
        <v>50</v>
      </c>
      <c r="BU425" s="13" t="s">
        <v>50</v>
      </c>
      <c r="BV425" s="13" t="s">
        <v>50</v>
      </c>
      <c r="BW425" s="13" t="s">
        <v>50</v>
      </c>
      <c r="BX425" s="13" t="s">
        <v>50</v>
      </c>
      <c r="BY425" s="13" t="s">
        <v>50</v>
      </c>
      <c r="BZ425" s="13" t="s">
        <v>50</v>
      </c>
      <c r="CA425" s="13" t="s">
        <v>50</v>
      </c>
      <c r="CB425" s="13" t="s">
        <v>50</v>
      </c>
      <c r="CC425" s="13" t="s">
        <v>50</v>
      </c>
      <c r="CD425" s="13" t="s">
        <v>50</v>
      </c>
      <c r="CE425" s="13" t="s">
        <v>50</v>
      </c>
      <c r="CF425" s="13" t="s">
        <v>50</v>
      </c>
      <c r="CG425" s="13" t="s">
        <v>50</v>
      </c>
      <c r="CH425" s="13" t="s">
        <v>50</v>
      </c>
      <c r="CI425" s="13" t="s">
        <v>50</v>
      </c>
      <c r="CJ425" s="13" t="s">
        <v>50</v>
      </c>
      <c r="CK425" s="13" t="s">
        <v>50</v>
      </c>
      <c r="CL425" s="36" t="s">
        <v>50</v>
      </c>
      <c r="CM425" s="36" t="s">
        <v>50</v>
      </c>
      <c r="CN425" s="13" t="s">
        <v>50</v>
      </c>
      <c r="CO425" s="13" t="s">
        <v>50</v>
      </c>
      <c r="CP425" s="13" t="s">
        <v>50</v>
      </c>
      <c r="CQ425" s="13" t="s">
        <v>50</v>
      </c>
      <c r="CR425" s="13" t="s">
        <v>50</v>
      </c>
      <c r="CS425" s="13" t="s">
        <v>50</v>
      </c>
      <c r="CT425" s="13" t="s">
        <v>50</v>
      </c>
      <c r="CU425" s="13" t="s">
        <v>50</v>
      </c>
      <c r="CV425" s="13" t="s">
        <v>50</v>
      </c>
      <c r="CW425" s="13" t="s">
        <v>50</v>
      </c>
      <c r="CX425" s="13" t="s">
        <v>50</v>
      </c>
      <c r="CY425" s="13" t="s">
        <v>50</v>
      </c>
      <c r="CZ425" s="13" t="s">
        <v>50</v>
      </c>
      <c r="DA425" s="36" t="s">
        <v>50</v>
      </c>
      <c r="DB425" s="36" t="s">
        <v>50</v>
      </c>
      <c r="DC425" s="13" t="s">
        <v>50</v>
      </c>
      <c r="DD425" s="13" t="s">
        <v>50</v>
      </c>
      <c r="DE425" s="13" t="s">
        <v>50</v>
      </c>
      <c r="DF425" s="13" t="s">
        <v>50</v>
      </c>
      <c r="DG425" s="13" t="s">
        <v>50</v>
      </c>
      <c r="DH425" s="13" t="s">
        <v>50</v>
      </c>
      <c r="DI425" s="13" t="s">
        <v>50</v>
      </c>
      <c r="DJ425" s="13" t="s">
        <v>50</v>
      </c>
      <c r="DK425" s="13" t="s">
        <v>50</v>
      </c>
      <c r="DL425" s="13" t="s">
        <v>50</v>
      </c>
      <c r="DM425" s="13" t="s">
        <v>50</v>
      </c>
      <c r="DN425" s="13" t="s">
        <v>50</v>
      </c>
      <c r="DO425" s="13" t="s">
        <v>50</v>
      </c>
      <c r="DP425" s="13" t="s">
        <v>50</v>
      </c>
      <c r="DQ425" s="13" t="s">
        <v>50</v>
      </c>
      <c r="DR425" s="13" t="s">
        <v>50</v>
      </c>
      <c r="DS425" s="13" t="s">
        <v>50</v>
      </c>
      <c r="DT425" s="13" t="s">
        <v>50</v>
      </c>
      <c r="DU425" s="13" t="s">
        <v>50</v>
      </c>
      <c r="DV425" s="13" t="s">
        <v>50</v>
      </c>
      <c r="DW425" s="13" t="s">
        <v>50</v>
      </c>
      <c r="DX425" s="13" t="s">
        <v>50</v>
      </c>
      <c r="DY425" s="13" t="s">
        <v>50</v>
      </c>
      <c r="DZ425" s="13" t="s">
        <v>50</v>
      </c>
      <c r="EA425" s="13" t="s">
        <v>50</v>
      </c>
      <c r="EB425" s="13" t="s">
        <v>50</v>
      </c>
      <c r="EC425" s="13" t="s">
        <v>50</v>
      </c>
      <c r="ED425" s="13" t="s">
        <v>50</v>
      </c>
      <c r="EE425" s="13" t="s">
        <v>50</v>
      </c>
      <c r="EF425" s="13" t="s">
        <v>50</v>
      </c>
      <c r="EG425" s="13" t="s">
        <v>50</v>
      </c>
      <c r="EH425" s="13" t="s">
        <v>50</v>
      </c>
      <c r="EI425" s="13" t="s">
        <v>50</v>
      </c>
      <c r="EJ425" s="13" t="s">
        <v>50</v>
      </c>
      <c r="EK425" s="13" t="s">
        <v>50</v>
      </c>
      <c r="EL425" s="99"/>
      <c r="EM425" s="99"/>
    </row>
    <row r="426" spans="1:143" s="13" customFormat="1" ht="15" x14ac:dyDescent="0.25">
      <c r="A426" s="30" t="s">
        <v>688</v>
      </c>
      <c r="B426" s="97" t="s">
        <v>2519</v>
      </c>
      <c r="C426" s="98"/>
      <c r="D426" s="98">
        <v>194</v>
      </c>
      <c r="E426" s="98"/>
      <c r="F426" s="98"/>
      <c r="G426" s="93" t="s">
        <v>376</v>
      </c>
      <c r="H426" s="14" t="s">
        <v>5</v>
      </c>
      <c r="I426" s="14" t="s">
        <v>577</v>
      </c>
      <c r="J426" s="13" t="s">
        <v>50</v>
      </c>
      <c r="K426" s="13" t="s">
        <v>50</v>
      </c>
      <c r="L426" s="13" t="s">
        <v>50</v>
      </c>
      <c r="M426" s="13" t="s">
        <v>50</v>
      </c>
      <c r="N426" s="13" t="s">
        <v>50</v>
      </c>
      <c r="O426" s="47" t="s">
        <v>50</v>
      </c>
      <c r="P426" s="13" t="s">
        <v>50</v>
      </c>
      <c r="Q426" s="13" t="s">
        <v>50</v>
      </c>
      <c r="R426" s="13" t="s">
        <v>50</v>
      </c>
      <c r="S426" s="13" t="s">
        <v>50</v>
      </c>
      <c r="T426" s="13" t="s">
        <v>50</v>
      </c>
      <c r="U426" s="13" t="s">
        <v>50</v>
      </c>
      <c r="V426" s="13" t="s">
        <v>50</v>
      </c>
      <c r="W426" s="13" t="s">
        <v>50</v>
      </c>
      <c r="X426" s="13" t="s">
        <v>50</v>
      </c>
      <c r="Y426" s="13" t="s">
        <v>50</v>
      </c>
      <c r="Z426" s="13" t="s">
        <v>50</v>
      </c>
      <c r="AA426" s="13" t="s">
        <v>50</v>
      </c>
      <c r="AB426" s="13" t="s">
        <v>50</v>
      </c>
      <c r="AC426" s="13" t="s">
        <v>50</v>
      </c>
      <c r="AD426" s="13" t="s">
        <v>50</v>
      </c>
      <c r="AE426" s="13" t="s">
        <v>50</v>
      </c>
      <c r="AF426" s="13" t="s">
        <v>50</v>
      </c>
      <c r="AG426" s="13" t="s">
        <v>50</v>
      </c>
      <c r="AH426" s="13" t="s">
        <v>50</v>
      </c>
      <c r="AI426" s="13" t="s">
        <v>50</v>
      </c>
      <c r="AJ426" s="13" t="s">
        <v>50</v>
      </c>
      <c r="AK426" s="13" t="s">
        <v>50</v>
      </c>
      <c r="AL426" s="13" t="s">
        <v>50</v>
      </c>
      <c r="AM426" s="13" t="s">
        <v>50</v>
      </c>
      <c r="AN426" s="13" t="s">
        <v>50</v>
      </c>
      <c r="AO426" s="13" t="s">
        <v>50</v>
      </c>
      <c r="AP426" s="13" t="s">
        <v>50</v>
      </c>
      <c r="AQ426" s="13" t="s">
        <v>50</v>
      </c>
      <c r="AR426" s="13" t="s">
        <v>50</v>
      </c>
      <c r="AS426" s="13" t="s">
        <v>50</v>
      </c>
      <c r="AT426" s="13" t="s">
        <v>50</v>
      </c>
      <c r="AU426" s="36" t="s">
        <v>50</v>
      </c>
      <c r="AV426" s="13" t="s">
        <v>50</v>
      </c>
      <c r="AW426" s="13" t="s">
        <v>50</v>
      </c>
      <c r="AX426" s="13" t="s">
        <v>50</v>
      </c>
      <c r="AY426" s="13" t="s">
        <v>50</v>
      </c>
      <c r="AZ426" s="13" t="s">
        <v>50</v>
      </c>
      <c r="BA426" s="13" t="s">
        <v>50</v>
      </c>
      <c r="BB426" s="13" t="s">
        <v>50</v>
      </c>
      <c r="BC426" s="13" t="s">
        <v>50</v>
      </c>
      <c r="BD426" s="13" t="s">
        <v>50</v>
      </c>
      <c r="BE426" s="13" t="s">
        <v>50</v>
      </c>
      <c r="BF426" s="13" t="s">
        <v>50</v>
      </c>
      <c r="BG426" s="13" t="s">
        <v>50</v>
      </c>
      <c r="BH426" s="13" t="s">
        <v>50</v>
      </c>
      <c r="BI426" s="13" t="s">
        <v>50</v>
      </c>
      <c r="BJ426" s="13" t="s">
        <v>50</v>
      </c>
      <c r="BK426" s="13" t="s">
        <v>50</v>
      </c>
      <c r="BL426" s="36" t="s">
        <v>50</v>
      </c>
      <c r="BM426" s="36" t="s">
        <v>50</v>
      </c>
      <c r="BN426" s="13" t="s">
        <v>50</v>
      </c>
      <c r="BO426" s="13" t="s">
        <v>50</v>
      </c>
      <c r="BP426" s="13" t="s">
        <v>50</v>
      </c>
      <c r="BQ426" s="13" t="s">
        <v>50</v>
      </c>
      <c r="BR426" s="13" t="s">
        <v>50</v>
      </c>
      <c r="BS426" s="13" t="s">
        <v>50</v>
      </c>
      <c r="BT426" s="13" t="s">
        <v>50</v>
      </c>
      <c r="BU426" s="13" t="s">
        <v>50</v>
      </c>
      <c r="BV426" s="13" t="s">
        <v>50</v>
      </c>
      <c r="BW426" s="13" t="s">
        <v>50</v>
      </c>
      <c r="BX426" s="13" t="s">
        <v>50</v>
      </c>
      <c r="BY426" s="13" t="s">
        <v>50</v>
      </c>
      <c r="BZ426" s="13" t="s">
        <v>50</v>
      </c>
      <c r="CA426" s="13" t="s">
        <v>50</v>
      </c>
      <c r="CB426" s="13" t="s">
        <v>50</v>
      </c>
      <c r="CC426" s="13" t="s">
        <v>50</v>
      </c>
      <c r="CD426" s="13" t="s">
        <v>50</v>
      </c>
      <c r="CE426" s="13" t="s">
        <v>50</v>
      </c>
      <c r="CF426" s="13" t="s">
        <v>50</v>
      </c>
      <c r="CG426" s="13" t="s">
        <v>50</v>
      </c>
      <c r="CH426" s="13" t="s">
        <v>50</v>
      </c>
      <c r="CI426" s="13" t="s">
        <v>50</v>
      </c>
      <c r="CJ426" s="13" t="s">
        <v>50</v>
      </c>
      <c r="CK426" s="13" t="s">
        <v>50</v>
      </c>
      <c r="CL426" s="36" t="s">
        <v>50</v>
      </c>
      <c r="CM426" s="36" t="s">
        <v>50</v>
      </c>
      <c r="CN426" s="13" t="s">
        <v>50</v>
      </c>
      <c r="CO426" s="13" t="s">
        <v>50</v>
      </c>
      <c r="CP426" s="13" t="s">
        <v>50</v>
      </c>
      <c r="CQ426" s="13" t="s">
        <v>50</v>
      </c>
      <c r="CR426" s="13" t="s">
        <v>50</v>
      </c>
      <c r="CS426" s="13" t="s">
        <v>50</v>
      </c>
      <c r="CT426" s="13" t="s">
        <v>50</v>
      </c>
      <c r="CU426" s="13" t="s">
        <v>50</v>
      </c>
      <c r="CV426" s="13" t="s">
        <v>50</v>
      </c>
      <c r="CW426" s="13" t="s">
        <v>50</v>
      </c>
      <c r="CX426" s="13" t="s">
        <v>50</v>
      </c>
      <c r="CY426" s="13" t="s">
        <v>50</v>
      </c>
      <c r="CZ426" s="13" t="s">
        <v>50</v>
      </c>
      <c r="DA426" s="36" t="s">
        <v>50</v>
      </c>
      <c r="DB426" s="36" t="s">
        <v>50</v>
      </c>
      <c r="DC426" s="13" t="s">
        <v>50</v>
      </c>
      <c r="DD426" s="13" t="s">
        <v>50</v>
      </c>
      <c r="DE426" s="13" t="s">
        <v>50</v>
      </c>
      <c r="DF426" s="13" t="s">
        <v>50</v>
      </c>
      <c r="DG426" s="13" t="s">
        <v>50</v>
      </c>
      <c r="DH426" s="13" t="s">
        <v>50</v>
      </c>
      <c r="DI426" s="13" t="s">
        <v>50</v>
      </c>
      <c r="DJ426" s="13" t="s">
        <v>50</v>
      </c>
      <c r="DK426" s="13" t="s">
        <v>50</v>
      </c>
      <c r="DL426" s="13" t="s">
        <v>50</v>
      </c>
      <c r="DM426" s="13" t="s">
        <v>50</v>
      </c>
      <c r="DN426" s="13" t="s">
        <v>50</v>
      </c>
      <c r="DO426" s="13" t="s">
        <v>50</v>
      </c>
      <c r="DP426" s="13" t="s">
        <v>50</v>
      </c>
      <c r="DQ426" s="13" t="s">
        <v>50</v>
      </c>
      <c r="DR426" s="13" t="s">
        <v>50</v>
      </c>
      <c r="DS426" s="13" t="s">
        <v>50</v>
      </c>
      <c r="DT426" s="13" t="s">
        <v>50</v>
      </c>
      <c r="DU426" s="13" t="s">
        <v>50</v>
      </c>
      <c r="DV426" s="13" t="s">
        <v>50</v>
      </c>
      <c r="DW426" s="13" t="s">
        <v>50</v>
      </c>
      <c r="DX426" s="13" t="s">
        <v>50</v>
      </c>
      <c r="DY426" s="13" t="s">
        <v>50</v>
      </c>
      <c r="DZ426" s="13" t="s">
        <v>50</v>
      </c>
      <c r="EA426" s="13" t="s">
        <v>50</v>
      </c>
      <c r="EB426" s="13" t="s">
        <v>50</v>
      </c>
      <c r="EC426" s="13" t="s">
        <v>50</v>
      </c>
      <c r="ED426" s="13" t="s">
        <v>50</v>
      </c>
      <c r="EE426" s="13" t="s">
        <v>50</v>
      </c>
      <c r="EF426" s="13" t="s">
        <v>50</v>
      </c>
      <c r="EG426" s="13" t="s">
        <v>50</v>
      </c>
      <c r="EH426" s="13" t="s">
        <v>50</v>
      </c>
      <c r="EI426" s="13" t="s">
        <v>50</v>
      </c>
      <c r="EJ426" s="13" t="s">
        <v>50</v>
      </c>
      <c r="EK426" s="13" t="s">
        <v>50</v>
      </c>
      <c r="EL426" s="99"/>
      <c r="EM426" s="99"/>
    </row>
    <row r="427" spans="1:143" s="13" customFormat="1" ht="15" x14ac:dyDescent="0.25">
      <c r="A427" s="30" t="s">
        <v>689</v>
      </c>
      <c r="B427" s="97" t="s">
        <v>1077</v>
      </c>
      <c r="C427" s="98"/>
      <c r="D427" s="98">
        <v>194</v>
      </c>
      <c r="E427" s="98"/>
      <c r="F427" s="98"/>
      <c r="G427" s="93" t="s">
        <v>377</v>
      </c>
      <c r="H427" s="14" t="s">
        <v>5</v>
      </c>
      <c r="I427" s="14" t="s">
        <v>577</v>
      </c>
      <c r="J427" s="13" t="s">
        <v>50</v>
      </c>
      <c r="K427" s="13" t="s">
        <v>50</v>
      </c>
      <c r="L427" s="13" t="s">
        <v>50</v>
      </c>
      <c r="M427" s="13" t="s">
        <v>50</v>
      </c>
      <c r="N427" s="13" t="s">
        <v>50</v>
      </c>
      <c r="O427" s="47" t="s">
        <v>50</v>
      </c>
      <c r="P427" s="13" t="s">
        <v>50</v>
      </c>
      <c r="Q427" s="13" t="s">
        <v>50</v>
      </c>
      <c r="R427" s="13" t="s">
        <v>50</v>
      </c>
      <c r="S427" s="13" t="s">
        <v>50</v>
      </c>
      <c r="T427" s="13" t="s">
        <v>50</v>
      </c>
      <c r="U427" s="13" t="s">
        <v>50</v>
      </c>
      <c r="V427" s="13" t="s">
        <v>50</v>
      </c>
      <c r="W427" s="13" t="s">
        <v>50</v>
      </c>
      <c r="X427" s="13" t="s">
        <v>50</v>
      </c>
      <c r="Y427" s="13" t="s">
        <v>50</v>
      </c>
      <c r="Z427" s="13" t="s">
        <v>50</v>
      </c>
      <c r="AA427" s="13" t="s">
        <v>50</v>
      </c>
      <c r="AB427" s="13" t="s">
        <v>50</v>
      </c>
      <c r="AC427" s="13" t="s">
        <v>50</v>
      </c>
      <c r="AD427" s="13" t="s">
        <v>50</v>
      </c>
      <c r="AE427" s="13" t="s">
        <v>50</v>
      </c>
      <c r="AF427" s="13" t="s">
        <v>50</v>
      </c>
      <c r="AG427" s="13" t="s">
        <v>50</v>
      </c>
      <c r="AH427" s="13" t="s">
        <v>50</v>
      </c>
      <c r="AI427" s="13" t="s">
        <v>50</v>
      </c>
      <c r="AJ427" s="13" t="s">
        <v>50</v>
      </c>
      <c r="AK427" s="13" t="s">
        <v>50</v>
      </c>
      <c r="AL427" s="13" t="s">
        <v>50</v>
      </c>
      <c r="AM427" s="13" t="s">
        <v>50</v>
      </c>
      <c r="AN427" s="13" t="s">
        <v>50</v>
      </c>
      <c r="AO427" s="13" t="s">
        <v>50</v>
      </c>
      <c r="AP427" s="13" t="s">
        <v>50</v>
      </c>
      <c r="AQ427" s="13" t="s">
        <v>50</v>
      </c>
      <c r="AR427" s="13" t="s">
        <v>50</v>
      </c>
      <c r="AS427" s="13" t="s">
        <v>50</v>
      </c>
      <c r="AT427" s="13" t="s">
        <v>50</v>
      </c>
      <c r="AU427" s="36" t="s">
        <v>50</v>
      </c>
      <c r="AV427" s="13" t="s">
        <v>50</v>
      </c>
      <c r="AW427" s="13" t="s">
        <v>50</v>
      </c>
      <c r="AX427" s="13" t="s">
        <v>50</v>
      </c>
      <c r="AY427" s="13" t="s">
        <v>50</v>
      </c>
      <c r="AZ427" s="13" t="s">
        <v>50</v>
      </c>
      <c r="BA427" s="13" t="s">
        <v>50</v>
      </c>
      <c r="BB427" s="13" t="s">
        <v>50</v>
      </c>
      <c r="BC427" s="13" t="s">
        <v>50</v>
      </c>
      <c r="BD427" s="13" t="s">
        <v>50</v>
      </c>
      <c r="BE427" s="13" t="s">
        <v>50</v>
      </c>
      <c r="BF427" s="13" t="s">
        <v>50</v>
      </c>
      <c r="BG427" s="13" t="s">
        <v>50</v>
      </c>
      <c r="BH427" s="13" t="s">
        <v>50</v>
      </c>
      <c r="BI427" s="13" t="s">
        <v>50</v>
      </c>
      <c r="BJ427" s="13" t="s">
        <v>50</v>
      </c>
      <c r="BK427" s="13" t="s">
        <v>50</v>
      </c>
      <c r="BL427" s="36" t="s">
        <v>50</v>
      </c>
      <c r="BM427" s="36" t="s">
        <v>50</v>
      </c>
      <c r="BN427" s="13" t="s">
        <v>50</v>
      </c>
      <c r="BO427" s="13" t="s">
        <v>50</v>
      </c>
      <c r="BP427" s="13" t="s">
        <v>50</v>
      </c>
      <c r="BQ427" s="13" t="s">
        <v>50</v>
      </c>
      <c r="BR427" s="13" t="s">
        <v>50</v>
      </c>
      <c r="BS427" s="13" t="s">
        <v>50</v>
      </c>
      <c r="BT427" s="13" t="s">
        <v>50</v>
      </c>
      <c r="BU427" s="13" t="s">
        <v>50</v>
      </c>
      <c r="BV427" s="13" t="s">
        <v>50</v>
      </c>
      <c r="BW427" s="13" t="s">
        <v>50</v>
      </c>
      <c r="BX427" s="13" t="s">
        <v>50</v>
      </c>
      <c r="BY427" s="13" t="s">
        <v>50</v>
      </c>
      <c r="BZ427" s="13" t="s">
        <v>50</v>
      </c>
      <c r="CA427" s="13" t="s">
        <v>50</v>
      </c>
      <c r="CB427" s="13" t="s">
        <v>50</v>
      </c>
      <c r="CC427" s="13" t="s">
        <v>50</v>
      </c>
      <c r="CD427" s="13" t="s">
        <v>50</v>
      </c>
      <c r="CE427" s="13" t="s">
        <v>50</v>
      </c>
      <c r="CF427" s="13" t="s">
        <v>50</v>
      </c>
      <c r="CG427" s="13" t="s">
        <v>50</v>
      </c>
      <c r="CH427" s="13" t="s">
        <v>50</v>
      </c>
      <c r="CI427" s="13" t="s">
        <v>50</v>
      </c>
      <c r="CJ427" s="13" t="s">
        <v>50</v>
      </c>
      <c r="CK427" s="13" t="s">
        <v>50</v>
      </c>
      <c r="CL427" s="36" t="s">
        <v>50</v>
      </c>
      <c r="CM427" s="36" t="s">
        <v>50</v>
      </c>
      <c r="CN427" s="13" t="s">
        <v>50</v>
      </c>
      <c r="CO427" s="13" t="s">
        <v>50</v>
      </c>
      <c r="CP427" s="13" t="s">
        <v>50</v>
      </c>
      <c r="CQ427" s="13" t="s">
        <v>50</v>
      </c>
      <c r="CR427" s="13" t="s">
        <v>50</v>
      </c>
      <c r="CS427" s="13" t="s">
        <v>50</v>
      </c>
      <c r="CT427" s="13" t="s">
        <v>50</v>
      </c>
      <c r="CU427" s="13" t="s">
        <v>50</v>
      </c>
      <c r="CV427" s="13" t="s">
        <v>50</v>
      </c>
      <c r="CW427" s="13" t="s">
        <v>50</v>
      </c>
      <c r="CX427" s="13" t="s">
        <v>50</v>
      </c>
      <c r="CY427" s="13" t="s">
        <v>50</v>
      </c>
      <c r="CZ427" s="13" t="s">
        <v>50</v>
      </c>
      <c r="DA427" s="36" t="s">
        <v>50</v>
      </c>
      <c r="DB427" s="36" t="s">
        <v>50</v>
      </c>
      <c r="DC427" s="13" t="s">
        <v>50</v>
      </c>
      <c r="DD427" s="13" t="s">
        <v>50</v>
      </c>
      <c r="DE427" s="13" t="s">
        <v>50</v>
      </c>
      <c r="DF427" s="13" t="s">
        <v>50</v>
      </c>
      <c r="DG427" s="13" t="s">
        <v>50</v>
      </c>
      <c r="DH427" s="13" t="s">
        <v>50</v>
      </c>
      <c r="DI427" s="13" t="s">
        <v>50</v>
      </c>
      <c r="DJ427" s="13" t="s">
        <v>50</v>
      </c>
      <c r="DK427" s="13" t="s">
        <v>50</v>
      </c>
      <c r="DL427" s="13" t="s">
        <v>50</v>
      </c>
      <c r="DM427" s="13" t="s">
        <v>50</v>
      </c>
      <c r="DN427" s="13" t="s">
        <v>50</v>
      </c>
      <c r="DO427" s="13" t="s">
        <v>50</v>
      </c>
      <c r="DP427" s="13" t="s">
        <v>50</v>
      </c>
      <c r="DQ427" s="13" t="s">
        <v>50</v>
      </c>
      <c r="DR427" s="13" t="s">
        <v>50</v>
      </c>
      <c r="DS427" s="13" t="s">
        <v>50</v>
      </c>
      <c r="DT427" s="13" t="s">
        <v>50</v>
      </c>
      <c r="DU427" s="13" t="s">
        <v>50</v>
      </c>
      <c r="DV427" s="13" t="s">
        <v>50</v>
      </c>
      <c r="DW427" s="13" t="s">
        <v>50</v>
      </c>
      <c r="DX427" s="13" t="s">
        <v>50</v>
      </c>
      <c r="DY427" s="13" t="s">
        <v>50</v>
      </c>
      <c r="DZ427" s="13" t="s">
        <v>50</v>
      </c>
      <c r="EA427" s="13" t="s">
        <v>50</v>
      </c>
      <c r="EB427" s="13" t="s">
        <v>50</v>
      </c>
      <c r="EC427" s="13" t="s">
        <v>50</v>
      </c>
      <c r="ED427" s="13" t="s">
        <v>50</v>
      </c>
      <c r="EE427" s="13" t="s">
        <v>50</v>
      </c>
      <c r="EF427" s="13" t="s">
        <v>50</v>
      </c>
      <c r="EG427" s="13" t="s">
        <v>50</v>
      </c>
      <c r="EH427" s="13" t="s">
        <v>50</v>
      </c>
      <c r="EI427" s="13" t="s">
        <v>50</v>
      </c>
      <c r="EJ427" s="13" t="s">
        <v>50</v>
      </c>
      <c r="EK427" s="13" t="s">
        <v>50</v>
      </c>
      <c r="EL427" s="99"/>
      <c r="EM427" s="99"/>
    </row>
    <row r="428" spans="1:143" s="13" customFormat="1" ht="15" x14ac:dyDescent="0.25">
      <c r="A428" s="30" t="s">
        <v>690</v>
      </c>
      <c r="B428" s="97" t="s">
        <v>2520</v>
      </c>
      <c r="C428" s="98"/>
      <c r="D428" s="98">
        <v>194</v>
      </c>
      <c r="E428" s="98"/>
      <c r="F428" s="98"/>
      <c r="G428" s="93" t="s">
        <v>378</v>
      </c>
      <c r="H428" s="14" t="s">
        <v>5</v>
      </c>
      <c r="I428" s="14" t="s">
        <v>577</v>
      </c>
      <c r="J428" s="13" t="s">
        <v>50</v>
      </c>
      <c r="K428" s="13" t="s">
        <v>50</v>
      </c>
      <c r="L428" s="13" t="s">
        <v>50</v>
      </c>
      <c r="M428" s="13" t="s">
        <v>50</v>
      </c>
      <c r="N428" s="13" t="s">
        <v>50</v>
      </c>
      <c r="O428" s="47" t="s">
        <v>50</v>
      </c>
      <c r="P428" s="13" t="s">
        <v>50</v>
      </c>
      <c r="Q428" s="13" t="s">
        <v>50</v>
      </c>
      <c r="R428" s="13" t="s">
        <v>50</v>
      </c>
      <c r="S428" s="13" t="s">
        <v>50</v>
      </c>
      <c r="T428" s="13" t="s">
        <v>50</v>
      </c>
      <c r="U428" s="13" t="s">
        <v>50</v>
      </c>
      <c r="V428" s="13" t="s">
        <v>50</v>
      </c>
      <c r="W428" s="13" t="s">
        <v>50</v>
      </c>
      <c r="X428" s="13" t="s">
        <v>50</v>
      </c>
      <c r="Y428" s="13" t="s">
        <v>50</v>
      </c>
      <c r="Z428" s="13" t="s">
        <v>50</v>
      </c>
      <c r="AA428" s="13" t="s">
        <v>50</v>
      </c>
      <c r="AB428" s="13" t="s">
        <v>50</v>
      </c>
      <c r="AC428" s="13" t="s">
        <v>50</v>
      </c>
      <c r="AD428" s="13" t="s">
        <v>50</v>
      </c>
      <c r="AE428" s="13" t="s">
        <v>50</v>
      </c>
      <c r="AF428" s="13" t="s">
        <v>50</v>
      </c>
      <c r="AG428" s="13" t="s">
        <v>50</v>
      </c>
      <c r="AH428" s="13" t="s">
        <v>50</v>
      </c>
      <c r="AI428" s="13" t="s">
        <v>50</v>
      </c>
      <c r="AJ428" s="13" t="s">
        <v>50</v>
      </c>
      <c r="AK428" s="13" t="s">
        <v>50</v>
      </c>
      <c r="AL428" s="13" t="s">
        <v>50</v>
      </c>
      <c r="AM428" s="13" t="s">
        <v>50</v>
      </c>
      <c r="AN428" s="13" t="s">
        <v>50</v>
      </c>
      <c r="AO428" s="13" t="s">
        <v>50</v>
      </c>
      <c r="AP428" s="13" t="s">
        <v>50</v>
      </c>
      <c r="AQ428" s="13" t="s">
        <v>50</v>
      </c>
      <c r="AR428" s="13" t="s">
        <v>50</v>
      </c>
      <c r="AS428" s="13" t="s">
        <v>50</v>
      </c>
      <c r="AT428" s="13" t="s">
        <v>50</v>
      </c>
      <c r="AU428" s="36" t="s">
        <v>50</v>
      </c>
      <c r="AV428" s="13" t="s">
        <v>50</v>
      </c>
      <c r="AW428" s="13" t="s">
        <v>50</v>
      </c>
      <c r="AX428" s="13" t="s">
        <v>50</v>
      </c>
      <c r="AY428" s="13" t="s">
        <v>50</v>
      </c>
      <c r="AZ428" s="13" t="s">
        <v>50</v>
      </c>
      <c r="BA428" s="13" t="s">
        <v>50</v>
      </c>
      <c r="BB428" s="13" t="s">
        <v>50</v>
      </c>
      <c r="BC428" s="13" t="s">
        <v>50</v>
      </c>
      <c r="BD428" s="13" t="s">
        <v>50</v>
      </c>
      <c r="BE428" s="13" t="s">
        <v>50</v>
      </c>
      <c r="BF428" s="13" t="s">
        <v>50</v>
      </c>
      <c r="BG428" s="13" t="s">
        <v>50</v>
      </c>
      <c r="BH428" s="13" t="s">
        <v>50</v>
      </c>
      <c r="BI428" s="13" t="s">
        <v>50</v>
      </c>
      <c r="BJ428" s="13" t="s">
        <v>50</v>
      </c>
      <c r="BK428" s="13" t="s">
        <v>50</v>
      </c>
      <c r="BL428" s="36" t="s">
        <v>50</v>
      </c>
      <c r="BM428" s="36" t="s">
        <v>50</v>
      </c>
      <c r="BN428" s="13" t="s">
        <v>50</v>
      </c>
      <c r="BO428" s="13" t="s">
        <v>50</v>
      </c>
      <c r="BP428" s="13" t="s">
        <v>50</v>
      </c>
      <c r="BQ428" s="13" t="s">
        <v>50</v>
      </c>
      <c r="BR428" s="13" t="s">
        <v>50</v>
      </c>
      <c r="BS428" s="13" t="s">
        <v>50</v>
      </c>
      <c r="BT428" s="13" t="s">
        <v>50</v>
      </c>
      <c r="BU428" s="13" t="s">
        <v>50</v>
      </c>
      <c r="BV428" s="13" t="s">
        <v>50</v>
      </c>
      <c r="BW428" s="13" t="s">
        <v>50</v>
      </c>
      <c r="BX428" s="13" t="s">
        <v>50</v>
      </c>
      <c r="BY428" s="13" t="s">
        <v>50</v>
      </c>
      <c r="BZ428" s="13" t="s">
        <v>50</v>
      </c>
      <c r="CA428" s="13" t="s">
        <v>50</v>
      </c>
      <c r="CB428" s="13" t="s">
        <v>50</v>
      </c>
      <c r="CC428" s="13" t="s">
        <v>50</v>
      </c>
      <c r="CD428" s="13" t="s">
        <v>50</v>
      </c>
      <c r="CE428" s="13" t="s">
        <v>50</v>
      </c>
      <c r="CF428" s="13" t="s">
        <v>50</v>
      </c>
      <c r="CG428" s="13" t="s">
        <v>50</v>
      </c>
      <c r="CH428" s="13" t="s">
        <v>50</v>
      </c>
      <c r="CI428" s="13" t="s">
        <v>50</v>
      </c>
      <c r="CJ428" s="13" t="s">
        <v>50</v>
      </c>
      <c r="CK428" s="13" t="s">
        <v>50</v>
      </c>
      <c r="CL428" s="36" t="s">
        <v>50</v>
      </c>
      <c r="CM428" s="36" t="s">
        <v>50</v>
      </c>
      <c r="CN428" s="13" t="s">
        <v>50</v>
      </c>
      <c r="CO428" s="13" t="s">
        <v>50</v>
      </c>
      <c r="CP428" s="13" t="s">
        <v>50</v>
      </c>
      <c r="CQ428" s="13" t="s">
        <v>50</v>
      </c>
      <c r="CR428" s="13" t="s">
        <v>50</v>
      </c>
      <c r="CS428" s="13" t="s">
        <v>50</v>
      </c>
      <c r="CT428" s="13" t="s">
        <v>50</v>
      </c>
      <c r="CU428" s="13" t="s">
        <v>50</v>
      </c>
      <c r="CV428" s="13" t="s">
        <v>50</v>
      </c>
      <c r="CW428" s="13" t="s">
        <v>50</v>
      </c>
      <c r="CX428" s="13" t="s">
        <v>50</v>
      </c>
      <c r="CY428" s="13" t="s">
        <v>50</v>
      </c>
      <c r="CZ428" s="13" t="s">
        <v>50</v>
      </c>
      <c r="DA428" s="36" t="s">
        <v>50</v>
      </c>
      <c r="DB428" s="36" t="s">
        <v>50</v>
      </c>
      <c r="DC428" s="13" t="s">
        <v>50</v>
      </c>
      <c r="DD428" s="13" t="s">
        <v>50</v>
      </c>
      <c r="DE428" s="13" t="s">
        <v>50</v>
      </c>
      <c r="DF428" s="13" t="s">
        <v>50</v>
      </c>
      <c r="DG428" s="13" t="s">
        <v>50</v>
      </c>
      <c r="DH428" s="13" t="s">
        <v>50</v>
      </c>
      <c r="DI428" s="13" t="s">
        <v>50</v>
      </c>
      <c r="DJ428" s="13" t="s">
        <v>50</v>
      </c>
      <c r="DK428" s="13" t="s">
        <v>50</v>
      </c>
      <c r="DL428" s="13" t="s">
        <v>50</v>
      </c>
      <c r="DM428" s="13" t="s">
        <v>50</v>
      </c>
      <c r="DN428" s="13" t="s">
        <v>50</v>
      </c>
      <c r="DO428" s="13" t="s">
        <v>50</v>
      </c>
      <c r="DP428" s="13" t="s">
        <v>50</v>
      </c>
      <c r="DQ428" s="13" t="s">
        <v>50</v>
      </c>
      <c r="DR428" s="13" t="s">
        <v>50</v>
      </c>
      <c r="DS428" s="13" t="s">
        <v>50</v>
      </c>
      <c r="DT428" s="13" t="s">
        <v>50</v>
      </c>
      <c r="DU428" s="13" t="s">
        <v>50</v>
      </c>
      <c r="DV428" s="13" t="s">
        <v>50</v>
      </c>
      <c r="DW428" s="13" t="s">
        <v>50</v>
      </c>
      <c r="DX428" s="13" t="s">
        <v>50</v>
      </c>
      <c r="DY428" s="13" t="s">
        <v>50</v>
      </c>
      <c r="DZ428" s="13" t="s">
        <v>50</v>
      </c>
      <c r="EA428" s="13" t="s">
        <v>50</v>
      </c>
      <c r="EB428" s="13" t="s">
        <v>50</v>
      </c>
      <c r="EC428" s="13" t="s">
        <v>50</v>
      </c>
      <c r="ED428" s="13" t="s">
        <v>50</v>
      </c>
      <c r="EE428" s="13" t="s">
        <v>50</v>
      </c>
      <c r="EF428" s="13" t="s">
        <v>50</v>
      </c>
      <c r="EG428" s="13" t="s">
        <v>50</v>
      </c>
      <c r="EH428" s="13" t="s">
        <v>50</v>
      </c>
      <c r="EI428" s="13" t="s">
        <v>50</v>
      </c>
      <c r="EJ428" s="13" t="s">
        <v>50</v>
      </c>
      <c r="EK428" s="13" t="s">
        <v>50</v>
      </c>
      <c r="EL428" s="99"/>
      <c r="EM428" s="99"/>
    </row>
    <row r="429" spans="1:143" s="13" customFormat="1" ht="15" x14ac:dyDescent="0.25">
      <c r="A429" s="30" t="s">
        <v>691</v>
      </c>
      <c r="B429" s="97" t="s">
        <v>1136</v>
      </c>
      <c r="C429" s="98"/>
      <c r="D429" s="98">
        <v>194</v>
      </c>
      <c r="E429" s="98"/>
      <c r="F429" s="98"/>
      <c r="G429" s="93" t="s">
        <v>379</v>
      </c>
      <c r="H429" s="14" t="s">
        <v>5</v>
      </c>
      <c r="I429" s="14" t="s">
        <v>577</v>
      </c>
      <c r="J429" s="13" t="s">
        <v>50</v>
      </c>
      <c r="K429" s="13" t="s">
        <v>50</v>
      </c>
      <c r="L429" s="13" t="s">
        <v>50</v>
      </c>
      <c r="M429" s="13" t="s">
        <v>50</v>
      </c>
      <c r="N429" s="13" t="s">
        <v>50</v>
      </c>
      <c r="O429" s="47" t="s">
        <v>50</v>
      </c>
      <c r="P429" s="13" t="s">
        <v>50</v>
      </c>
      <c r="Q429" s="13" t="s">
        <v>50</v>
      </c>
      <c r="R429" s="13" t="s">
        <v>50</v>
      </c>
      <c r="S429" s="13" t="s">
        <v>50</v>
      </c>
      <c r="T429" s="13" t="s">
        <v>50</v>
      </c>
      <c r="U429" s="13" t="s">
        <v>50</v>
      </c>
      <c r="V429" s="13" t="s">
        <v>50</v>
      </c>
      <c r="W429" s="13" t="s">
        <v>50</v>
      </c>
      <c r="X429" s="13" t="s">
        <v>50</v>
      </c>
      <c r="Y429" s="13" t="s">
        <v>50</v>
      </c>
      <c r="Z429" s="13" t="s">
        <v>50</v>
      </c>
      <c r="AA429" s="13" t="s">
        <v>50</v>
      </c>
      <c r="AB429" s="13" t="s">
        <v>50</v>
      </c>
      <c r="AC429" s="13" t="s">
        <v>50</v>
      </c>
      <c r="AD429" s="13" t="s">
        <v>50</v>
      </c>
      <c r="AE429" s="13" t="s">
        <v>50</v>
      </c>
      <c r="AF429" s="13" t="s">
        <v>50</v>
      </c>
      <c r="AG429" s="13" t="s">
        <v>50</v>
      </c>
      <c r="AH429" s="13" t="s">
        <v>50</v>
      </c>
      <c r="AI429" s="13" t="s">
        <v>50</v>
      </c>
      <c r="AJ429" s="13" t="s">
        <v>50</v>
      </c>
      <c r="AK429" s="13" t="s">
        <v>50</v>
      </c>
      <c r="AL429" s="13" t="s">
        <v>50</v>
      </c>
      <c r="AM429" s="13" t="s">
        <v>50</v>
      </c>
      <c r="AN429" s="13" t="s">
        <v>50</v>
      </c>
      <c r="AO429" s="13" t="s">
        <v>50</v>
      </c>
      <c r="AP429" s="13" t="s">
        <v>50</v>
      </c>
      <c r="AQ429" s="13" t="s">
        <v>50</v>
      </c>
      <c r="AR429" s="13" t="s">
        <v>50</v>
      </c>
      <c r="AS429" s="13" t="s">
        <v>50</v>
      </c>
      <c r="AT429" s="13" t="s">
        <v>50</v>
      </c>
      <c r="AU429" s="36" t="s">
        <v>50</v>
      </c>
      <c r="AV429" s="13" t="s">
        <v>50</v>
      </c>
      <c r="AW429" s="13" t="s">
        <v>50</v>
      </c>
      <c r="AX429" s="13" t="s">
        <v>50</v>
      </c>
      <c r="AY429" s="13" t="s">
        <v>50</v>
      </c>
      <c r="AZ429" s="13" t="s">
        <v>50</v>
      </c>
      <c r="BA429" s="13" t="s">
        <v>50</v>
      </c>
      <c r="BB429" s="13" t="s">
        <v>50</v>
      </c>
      <c r="BC429" s="13" t="s">
        <v>50</v>
      </c>
      <c r="BD429" s="13" t="s">
        <v>50</v>
      </c>
      <c r="BE429" s="13" t="s">
        <v>50</v>
      </c>
      <c r="BF429" s="13" t="s">
        <v>50</v>
      </c>
      <c r="BG429" s="13" t="s">
        <v>50</v>
      </c>
      <c r="BH429" s="13" t="s">
        <v>50</v>
      </c>
      <c r="BI429" s="13" t="s">
        <v>50</v>
      </c>
      <c r="BJ429" s="13" t="s">
        <v>50</v>
      </c>
      <c r="BK429" s="13" t="s">
        <v>50</v>
      </c>
      <c r="BL429" s="36" t="s">
        <v>50</v>
      </c>
      <c r="BM429" s="36" t="s">
        <v>50</v>
      </c>
      <c r="BN429" s="13" t="s">
        <v>50</v>
      </c>
      <c r="BO429" s="13" t="s">
        <v>50</v>
      </c>
      <c r="BP429" s="13" t="s">
        <v>50</v>
      </c>
      <c r="BQ429" s="13" t="s">
        <v>50</v>
      </c>
      <c r="BR429" s="13" t="s">
        <v>50</v>
      </c>
      <c r="BS429" s="13" t="s">
        <v>50</v>
      </c>
      <c r="BT429" s="13" t="s">
        <v>50</v>
      </c>
      <c r="BU429" s="13" t="s">
        <v>50</v>
      </c>
      <c r="BV429" s="13" t="s">
        <v>50</v>
      </c>
      <c r="BW429" s="13" t="s">
        <v>50</v>
      </c>
      <c r="BX429" s="13" t="s">
        <v>50</v>
      </c>
      <c r="BY429" s="13" t="s">
        <v>50</v>
      </c>
      <c r="BZ429" s="13" t="s">
        <v>50</v>
      </c>
      <c r="CA429" s="13" t="s">
        <v>50</v>
      </c>
      <c r="CB429" s="13" t="s">
        <v>50</v>
      </c>
      <c r="CC429" s="13" t="s">
        <v>50</v>
      </c>
      <c r="CD429" s="13" t="s">
        <v>50</v>
      </c>
      <c r="CE429" s="13" t="s">
        <v>50</v>
      </c>
      <c r="CF429" s="13" t="s">
        <v>50</v>
      </c>
      <c r="CG429" s="13" t="s">
        <v>50</v>
      </c>
      <c r="CH429" s="13" t="s">
        <v>50</v>
      </c>
      <c r="CI429" s="13" t="s">
        <v>50</v>
      </c>
      <c r="CJ429" s="13" t="s">
        <v>50</v>
      </c>
      <c r="CK429" s="13" t="s">
        <v>50</v>
      </c>
      <c r="CL429" s="36" t="s">
        <v>50</v>
      </c>
      <c r="CM429" s="36" t="s">
        <v>50</v>
      </c>
      <c r="CN429" s="13" t="s">
        <v>50</v>
      </c>
      <c r="CO429" s="13" t="s">
        <v>50</v>
      </c>
      <c r="CP429" s="13" t="s">
        <v>50</v>
      </c>
      <c r="CQ429" s="13" t="s">
        <v>50</v>
      </c>
      <c r="CR429" s="13" t="s">
        <v>50</v>
      </c>
      <c r="CS429" s="13" t="s">
        <v>50</v>
      </c>
      <c r="CT429" s="13" t="s">
        <v>50</v>
      </c>
      <c r="CU429" s="13" t="s">
        <v>50</v>
      </c>
      <c r="CV429" s="13" t="s">
        <v>50</v>
      </c>
      <c r="CW429" s="13" t="s">
        <v>50</v>
      </c>
      <c r="CX429" s="13" t="s">
        <v>50</v>
      </c>
      <c r="CY429" s="13" t="s">
        <v>50</v>
      </c>
      <c r="CZ429" s="13" t="s">
        <v>50</v>
      </c>
      <c r="DA429" s="36" t="s">
        <v>50</v>
      </c>
      <c r="DB429" s="36" t="s">
        <v>50</v>
      </c>
      <c r="DC429" s="13" t="s">
        <v>50</v>
      </c>
      <c r="DD429" s="13" t="s">
        <v>50</v>
      </c>
      <c r="DE429" s="13" t="s">
        <v>50</v>
      </c>
      <c r="DF429" s="13" t="s">
        <v>50</v>
      </c>
      <c r="DG429" s="13" t="s">
        <v>50</v>
      </c>
      <c r="DH429" s="13" t="s">
        <v>50</v>
      </c>
      <c r="DI429" s="13" t="s">
        <v>50</v>
      </c>
      <c r="DJ429" s="13" t="s">
        <v>50</v>
      </c>
      <c r="DK429" s="13" t="s">
        <v>50</v>
      </c>
      <c r="DL429" s="13" t="s">
        <v>50</v>
      </c>
      <c r="DM429" s="13" t="s">
        <v>50</v>
      </c>
      <c r="DN429" s="13" t="s">
        <v>50</v>
      </c>
      <c r="DO429" s="13" t="s">
        <v>50</v>
      </c>
      <c r="DP429" s="13" t="s">
        <v>50</v>
      </c>
      <c r="DQ429" s="13" t="s">
        <v>50</v>
      </c>
      <c r="DR429" s="13" t="s">
        <v>50</v>
      </c>
      <c r="DS429" s="13" t="s">
        <v>50</v>
      </c>
      <c r="DT429" s="13" t="s">
        <v>50</v>
      </c>
      <c r="DU429" s="13" t="s">
        <v>50</v>
      </c>
      <c r="DV429" s="13" t="s">
        <v>50</v>
      </c>
      <c r="DW429" s="13" t="s">
        <v>50</v>
      </c>
      <c r="DX429" s="13" t="s">
        <v>50</v>
      </c>
      <c r="DY429" s="13" t="s">
        <v>50</v>
      </c>
      <c r="DZ429" s="13" t="s">
        <v>50</v>
      </c>
      <c r="EA429" s="13" t="s">
        <v>50</v>
      </c>
      <c r="EB429" s="13" t="s">
        <v>50</v>
      </c>
      <c r="EC429" s="13" t="s">
        <v>50</v>
      </c>
      <c r="ED429" s="13" t="s">
        <v>50</v>
      </c>
      <c r="EE429" s="13" t="s">
        <v>50</v>
      </c>
      <c r="EF429" s="13" t="s">
        <v>50</v>
      </c>
      <c r="EG429" s="13" t="s">
        <v>50</v>
      </c>
      <c r="EH429" s="13" t="s">
        <v>50</v>
      </c>
      <c r="EI429" s="13" t="s">
        <v>50</v>
      </c>
      <c r="EJ429" s="13" t="s">
        <v>50</v>
      </c>
      <c r="EK429" s="13" t="s">
        <v>50</v>
      </c>
      <c r="EL429" s="99"/>
      <c r="EM429" s="99"/>
    </row>
    <row r="430" spans="1:143" s="13" customFormat="1" ht="15" x14ac:dyDescent="0.25">
      <c r="A430" s="30" t="s">
        <v>692</v>
      </c>
      <c r="B430" s="97" t="s">
        <v>2521</v>
      </c>
      <c r="C430" s="98"/>
      <c r="D430" s="98">
        <v>194</v>
      </c>
      <c r="E430" s="98"/>
      <c r="F430" s="98"/>
      <c r="G430" s="93" t="s">
        <v>390</v>
      </c>
      <c r="H430" s="14" t="s">
        <v>5</v>
      </c>
      <c r="I430" s="14" t="s">
        <v>577</v>
      </c>
      <c r="J430" s="13" t="s">
        <v>50</v>
      </c>
      <c r="K430" s="13" t="s">
        <v>50</v>
      </c>
      <c r="L430" s="13" t="s">
        <v>50</v>
      </c>
      <c r="M430" s="13" t="s">
        <v>50</v>
      </c>
      <c r="N430" s="13" t="s">
        <v>50</v>
      </c>
      <c r="O430" s="47" t="s">
        <v>50</v>
      </c>
      <c r="P430" s="13" t="s">
        <v>50</v>
      </c>
      <c r="Q430" s="13" t="s">
        <v>50</v>
      </c>
      <c r="R430" s="13" t="s">
        <v>50</v>
      </c>
      <c r="S430" s="13" t="s">
        <v>50</v>
      </c>
      <c r="T430" s="13" t="s">
        <v>50</v>
      </c>
      <c r="U430" s="13" t="s">
        <v>50</v>
      </c>
      <c r="V430" s="13" t="s">
        <v>50</v>
      </c>
      <c r="W430" s="13" t="s">
        <v>50</v>
      </c>
      <c r="X430" s="13" t="s">
        <v>50</v>
      </c>
      <c r="Y430" s="13" t="s">
        <v>50</v>
      </c>
      <c r="Z430" s="13" t="s">
        <v>50</v>
      </c>
      <c r="AA430" s="13" t="s">
        <v>50</v>
      </c>
      <c r="AB430" s="13" t="s">
        <v>50</v>
      </c>
      <c r="AC430" s="13" t="s">
        <v>50</v>
      </c>
      <c r="AD430" s="13" t="s">
        <v>50</v>
      </c>
      <c r="AE430" s="13" t="s">
        <v>50</v>
      </c>
      <c r="AF430" s="13" t="s">
        <v>50</v>
      </c>
      <c r="AG430" s="13" t="s">
        <v>50</v>
      </c>
      <c r="AH430" s="13" t="s">
        <v>50</v>
      </c>
      <c r="AI430" s="13" t="s">
        <v>50</v>
      </c>
      <c r="AJ430" s="13" t="s">
        <v>50</v>
      </c>
      <c r="AK430" s="13" t="s">
        <v>50</v>
      </c>
      <c r="AL430" s="13" t="s">
        <v>50</v>
      </c>
      <c r="AM430" s="13" t="s">
        <v>50</v>
      </c>
      <c r="AN430" s="13" t="s">
        <v>50</v>
      </c>
      <c r="AO430" s="13" t="s">
        <v>50</v>
      </c>
      <c r="AP430" s="13" t="s">
        <v>50</v>
      </c>
      <c r="AQ430" s="13" t="s">
        <v>50</v>
      </c>
      <c r="AR430" s="13" t="s">
        <v>50</v>
      </c>
      <c r="AS430" s="13" t="s">
        <v>50</v>
      </c>
      <c r="AT430" s="13" t="s">
        <v>50</v>
      </c>
      <c r="AU430" s="36" t="s">
        <v>50</v>
      </c>
      <c r="AV430" s="13" t="s">
        <v>50</v>
      </c>
      <c r="AW430" s="13" t="s">
        <v>50</v>
      </c>
      <c r="AX430" s="13" t="s">
        <v>50</v>
      </c>
      <c r="AY430" s="13" t="s">
        <v>50</v>
      </c>
      <c r="AZ430" s="13" t="s">
        <v>50</v>
      </c>
      <c r="BA430" s="13" t="s">
        <v>50</v>
      </c>
      <c r="BB430" s="13" t="s">
        <v>50</v>
      </c>
      <c r="BC430" s="13" t="s">
        <v>50</v>
      </c>
      <c r="BD430" s="13" t="s">
        <v>50</v>
      </c>
      <c r="BE430" s="13" t="s">
        <v>50</v>
      </c>
      <c r="BF430" s="13" t="s">
        <v>50</v>
      </c>
      <c r="BG430" s="13" t="s">
        <v>50</v>
      </c>
      <c r="BH430" s="13" t="s">
        <v>50</v>
      </c>
      <c r="BI430" s="13" t="s">
        <v>50</v>
      </c>
      <c r="BJ430" s="13" t="s">
        <v>50</v>
      </c>
      <c r="BK430" s="13" t="s">
        <v>50</v>
      </c>
      <c r="BL430" s="36" t="s">
        <v>50</v>
      </c>
      <c r="BM430" s="36" t="s">
        <v>50</v>
      </c>
      <c r="BN430" s="13" t="s">
        <v>50</v>
      </c>
      <c r="BO430" s="13" t="s">
        <v>50</v>
      </c>
      <c r="BP430" s="13" t="s">
        <v>50</v>
      </c>
      <c r="BQ430" s="13" t="s">
        <v>50</v>
      </c>
      <c r="BR430" s="13" t="s">
        <v>50</v>
      </c>
      <c r="BS430" s="13" t="s">
        <v>50</v>
      </c>
      <c r="BT430" s="13" t="s">
        <v>50</v>
      </c>
      <c r="BU430" s="13" t="s">
        <v>50</v>
      </c>
      <c r="BV430" s="13" t="s">
        <v>50</v>
      </c>
      <c r="BW430" s="13" t="s">
        <v>50</v>
      </c>
      <c r="BX430" s="13" t="s">
        <v>50</v>
      </c>
      <c r="BY430" s="13" t="s">
        <v>50</v>
      </c>
      <c r="BZ430" s="13" t="s">
        <v>50</v>
      </c>
      <c r="CA430" s="13" t="s">
        <v>50</v>
      </c>
      <c r="CB430" s="13" t="s">
        <v>50</v>
      </c>
      <c r="CC430" s="13" t="s">
        <v>50</v>
      </c>
      <c r="CD430" s="13" t="s">
        <v>50</v>
      </c>
      <c r="CE430" s="13" t="s">
        <v>50</v>
      </c>
      <c r="CF430" s="13" t="s">
        <v>50</v>
      </c>
      <c r="CG430" s="13" t="s">
        <v>50</v>
      </c>
      <c r="CH430" s="13" t="s">
        <v>50</v>
      </c>
      <c r="CI430" s="13" t="s">
        <v>50</v>
      </c>
      <c r="CJ430" s="13" t="s">
        <v>50</v>
      </c>
      <c r="CK430" s="13" t="s">
        <v>50</v>
      </c>
      <c r="CL430" s="36" t="s">
        <v>50</v>
      </c>
      <c r="CM430" s="36" t="s">
        <v>50</v>
      </c>
      <c r="CN430" s="13" t="s">
        <v>50</v>
      </c>
      <c r="CO430" s="13" t="s">
        <v>50</v>
      </c>
      <c r="CP430" s="13" t="s">
        <v>50</v>
      </c>
      <c r="CQ430" s="13" t="s">
        <v>50</v>
      </c>
      <c r="CR430" s="13" t="s">
        <v>50</v>
      </c>
      <c r="CS430" s="13" t="s">
        <v>50</v>
      </c>
      <c r="CT430" s="13" t="s">
        <v>50</v>
      </c>
      <c r="CU430" s="13" t="s">
        <v>50</v>
      </c>
      <c r="CV430" s="13" t="s">
        <v>50</v>
      </c>
      <c r="CW430" s="13" t="s">
        <v>50</v>
      </c>
      <c r="CX430" s="13" t="s">
        <v>50</v>
      </c>
      <c r="CY430" s="13" t="s">
        <v>50</v>
      </c>
      <c r="CZ430" s="13" t="s">
        <v>50</v>
      </c>
      <c r="DA430" s="36" t="s">
        <v>50</v>
      </c>
      <c r="DB430" s="36" t="s">
        <v>50</v>
      </c>
      <c r="DC430" s="13" t="s">
        <v>50</v>
      </c>
      <c r="DD430" s="13" t="s">
        <v>50</v>
      </c>
      <c r="DE430" s="13" t="s">
        <v>50</v>
      </c>
      <c r="DF430" s="13" t="s">
        <v>50</v>
      </c>
      <c r="DG430" s="13" t="s">
        <v>50</v>
      </c>
      <c r="DH430" s="13" t="s">
        <v>50</v>
      </c>
      <c r="DI430" s="13" t="s">
        <v>50</v>
      </c>
      <c r="DJ430" s="13" t="s">
        <v>50</v>
      </c>
      <c r="DK430" s="13" t="s">
        <v>50</v>
      </c>
      <c r="DL430" s="13" t="s">
        <v>50</v>
      </c>
      <c r="DM430" s="13" t="s">
        <v>50</v>
      </c>
      <c r="DN430" s="13" t="s">
        <v>50</v>
      </c>
      <c r="DO430" s="13" t="s">
        <v>50</v>
      </c>
      <c r="DP430" s="13" t="s">
        <v>50</v>
      </c>
      <c r="DQ430" s="13" t="s">
        <v>50</v>
      </c>
      <c r="DR430" s="13" t="s">
        <v>50</v>
      </c>
      <c r="DS430" s="13" t="s">
        <v>50</v>
      </c>
      <c r="DT430" s="13" t="s">
        <v>50</v>
      </c>
      <c r="DU430" s="13" t="s">
        <v>50</v>
      </c>
      <c r="DV430" s="13" t="s">
        <v>50</v>
      </c>
      <c r="DW430" s="13" t="s">
        <v>50</v>
      </c>
      <c r="DX430" s="13" t="s">
        <v>50</v>
      </c>
      <c r="DY430" s="13" t="s">
        <v>50</v>
      </c>
      <c r="DZ430" s="13" t="s">
        <v>50</v>
      </c>
      <c r="EA430" s="13" t="s">
        <v>50</v>
      </c>
      <c r="EB430" s="13" t="s">
        <v>50</v>
      </c>
      <c r="EC430" s="13" t="s">
        <v>50</v>
      </c>
      <c r="ED430" s="13" t="s">
        <v>50</v>
      </c>
      <c r="EE430" s="13" t="s">
        <v>50</v>
      </c>
      <c r="EF430" s="13" t="s">
        <v>50</v>
      </c>
      <c r="EG430" s="13" t="s">
        <v>50</v>
      </c>
      <c r="EH430" s="13" t="s">
        <v>50</v>
      </c>
      <c r="EI430" s="13" t="s">
        <v>50</v>
      </c>
      <c r="EJ430" s="13" t="s">
        <v>50</v>
      </c>
      <c r="EK430" s="13" t="s">
        <v>50</v>
      </c>
      <c r="EL430" s="99"/>
      <c r="EM430" s="99"/>
    </row>
    <row r="431" spans="1:143" s="13" customFormat="1" ht="15" x14ac:dyDescent="0.25">
      <c r="A431" s="30" t="s">
        <v>693</v>
      </c>
      <c r="B431" s="97" t="s">
        <v>2522</v>
      </c>
      <c r="C431" s="98"/>
      <c r="D431" s="98">
        <v>194</v>
      </c>
      <c r="E431" s="98"/>
      <c r="F431" s="98"/>
      <c r="G431" s="93" t="s">
        <v>2544</v>
      </c>
      <c r="H431" s="14" t="s">
        <v>5</v>
      </c>
      <c r="I431" s="14" t="s">
        <v>577</v>
      </c>
      <c r="J431" s="13" t="s">
        <v>50</v>
      </c>
      <c r="K431" s="13" t="s">
        <v>50</v>
      </c>
      <c r="L431" s="13" t="s">
        <v>50</v>
      </c>
      <c r="M431" s="13" t="s">
        <v>50</v>
      </c>
      <c r="N431" s="13" t="s">
        <v>50</v>
      </c>
      <c r="O431" s="47" t="s">
        <v>50</v>
      </c>
      <c r="P431" s="13" t="s">
        <v>50</v>
      </c>
      <c r="Q431" s="13" t="s">
        <v>50</v>
      </c>
      <c r="R431" s="13" t="s">
        <v>50</v>
      </c>
      <c r="S431" s="13" t="s">
        <v>50</v>
      </c>
      <c r="T431" s="13" t="s">
        <v>50</v>
      </c>
      <c r="U431" s="13" t="s">
        <v>50</v>
      </c>
      <c r="V431" s="36" t="s">
        <v>50</v>
      </c>
      <c r="W431" s="13" t="s">
        <v>50</v>
      </c>
      <c r="X431" s="13" t="s">
        <v>50</v>
      </c>
      <c r="Y431" s="13" t="s">
        <v>50</v>
      </c>
      <c r="Z431" s="13" t="s">
        <v>50</v>
      </c>
      <c r="AA431" s="13" t="s">
        <v>50</v>
      </c>
      <c r="AB431" s="13" t="s">
        <v>50</v>
      </c>
      <c r="AC431" s="13" t="s">
        <v>50</v>
      </c>
      <c r="AD431" s="13" t="s">
        <v>50</v>
      </c>
      <c r="AE431" s="13" t="s">
        <v>50</v>
      </c>
      <c r="AF431" s="13" t="s">
        <v>50</v>
      </c>
      <c r="AG431" s="13" t="s">
        <v>50</v>
      </c>
      <c r="AH431" s="13" t="s">
        <v>50</v>
      </c>
      <c r="AI431" s="13" t="s">
        <v>50</v>
      </c>
      <c r="AJ431" s="13" t="s">
        <v>50</v>
      </c>
      <c r="AK431" s="13" t="s">
        <v>50</v>
      </c>
      <c r="AL431" s="13" t="s">
        <v>50</v>
      </c>
      <c r="AM431" s="13" t="s">
        <v>50</v>
      </c>
      <c r="AN431" s="13" t="s">
        <v>50</v>
      </c>
      <c r="AO431" s="13" t="s">
        <v>50</v>
      </c>
      <c r="AP431" s="13" t="s">
        <v>50</v>
      </c>
      <c r="AQ431" s="13" t="s">
        <v>50</v>
      </c>
      <c r="AR431" s="13" t="s">
        <v>50</v>
      </c>
      <c r="AS431" s="13" t="s">
        <v>50</v>
      </c>
      <c r="AT431" s="13" t="s">
        <v>50</v>
      </c>
      <c r="AU431" s="36" t="s">
        <v>50</v>
      </c>
      <c r="AV431" s="13" t="s">
        <v>50</v>
      </c>
      <c r="AW431" s="13" t="s">
        <v>50</v>
      </c>
      <c r="AX431" s="13" t="s">
        <v>50</v>
      </c>
      <c r="AY431" s="13" t="s">
        <v>50</v>
      </c>
      <c r="AZ431" s="13" t="s">
        <v>50</v>
      </c>
      <c r="BA431" s="13" t="s">
        <v>50</v>
      </c>
      <c r="BB431" s="13" t="s">
        <v>50</v>
      </c>
      <c r="BC431" s="13" t="s">
        <v>50</v>
      </c>
      <c r="BD431" s="13" t="s">
        <v>50</v>
      </c>
      <c r="BE431" s="13" t="s">
        <v>50</v>
      </c>
      <c r="BF431" s="13" t="s">
        <v>50</v>
      </c>
      <c r="BG431" s="13" t="s">
        <v>50</v>
      </c>
      <c r="BH431" s="13" t="s">
        <v>50</v>
      </c>
      <c r="BI431" s="13" t="s">
        <v>50</v>
      </c>
      <c r="BJ431" s="13" t="s">
        <v>50</v>
      </c>
      <c r="BK431" s="13" t="s">
        <v>50</v>
      </c>
      <c r="BL431" s="36" t="s">
        <v>50</v>
      </c>
      <c r="BM431" s="36" t="s">
        <v>50</v>
      </c>
      <c r="BN431" s="13" t="s">
        <v>50</v>
      </c>
      <c r="BO431" s="13" t="s">
        <v>50</v>
      </c>
      <c r="BP431" s="13" t="s">
        <v>50</v>
      </c>
      <c r="BQ431" s="13" t="s">
        <v>50</v>
      </c>
      <c r="BR431" s="13" t="s">
        <v>50</v>
      </c>
      <c r="BS431" s="13" t="s">
        <v>50</v>
      </c>
      <c r="BT431" s="13" t="s">
        <v>50</v>
      </c>
      <c r="BU431" s="13" t="s">
        <v>50</v>
      </c>
      <c r="BV431" s="13" t="s">
        <v>50</v>
      </c>
      <c r="BW431" s="13" t="s">
        <v>50</v>
      </c>
      <c r="BX431" s="13" t="s">
        <v>50</v>
      </c>
      <c r="BY431" s="13" t="s">
        <v>50</v>
      </c>
      <c r="BZ431" s="13" t="s">
        <v>50</v>
      </c>
      <c r="CA431" s="13" t="s">
        <v>50</v>
      </c>
      <c r="CB431" s="13" t="s">
        <v>50</v>
      </c>
      <c r="CC431" s="13" t="s">
        <v>50</v>
      </c>
      <c r="CD431" s="13" t="s">
        <v>50</v>
      </c>
      <c r="CE431" s="13" t="s">
        <v>50</v>
      </c>
      <c r="CF431" s="13" t="s">
        <v>50</v>
      </c>
      <c r="CG431" s="13" t="s">
        <v>50</v>
      </c>
      <c r="CH431" s="13" t="s">
        <v>50</v>
      </c>
      <c r="CI431" s="13" t="s">
        <v>50</v>
      </c>
      <c r="CJ431" s="13" t="s">
        <v>50</v>
      </c>
      <c r="CK431" s="13" t="s">
        <v>50</v>
      </c>
      <c r="CL431" s="36" t="s">
        <v>50</v>
      </c>
      <c r="CM431" s="36" t="s">
        <v>50</v>
      </c>
      <c r="CN431" s="13" t="s">
        <v>50</v>
      </c>
      <c r="CO431" s="13" t="s">
        <v>50</v>
      </c>
      <c r="CP431" s="13" t="s">
        <v>50</v>
      </c>
      <c r="CQ431" s="13" t="s">
        <v>50</v>
      </c>
      <c r="CR431" s="13" t="s">
        <v>50</v>
      </c>
      <c r="CS431" s="13" t="s">
        <v>50</v>
      </c>
      <c r="CT431" s="13" t="s">
        <v>50</v>
      </c>
      <c r="CU431" s="13" t="s">
        <v>50</v>
      </c>
      <c r="CV431" s="13" t="s">
        <v>50</v>
      </c>
      <c r="CW431" s="13" t="s">
        <v>50</v>
      </c>
      <c r="CX431" s="13" t="s">
        <v>50</v>
      </c>
      <c r="CY431" s="13" t="s">
        <v>50</v>
      </c>
      <c r="CZ431" s="13" t="s">
        <v>50</v>
      </c>
      <c r="DA431" s="36" t="s">
        <v>50</v>
      </c>
      <c r="DB431" s="36" t="s">
        <v>50</v>
      </c>
      <c r="DC431" s="13" t="s">
        <v>50</v>
      </c>
      <c r="DD431" s="13" t="s">
        <v>50</v>
      </c>
      <c r="DE431" s="13" t="s">
        <v>50</v>
      </c>
      <c r="DF431" s="13" t="s">
        <v>50</v>
      </c>
      <c r="DG431" s="13" t="s">
        <v>50</v>
      </c>
      <c r="DH431" s="13" t="s">
        <v>50</v>
      </c>
      <c r="DI431" s="13" t="s">
        <v>50</v>
      </c>
      <c r="DJ431" s="13" t="s">
        <v>50</v>
      </c>
      <c r="DK431" s="13" t="s">
        <v>50</v>
      </c>
      <c r="DL431" s="13" t="s">
        <v>50</v>
      </c>
      <c r="DM431" s="13" t="s">
        <v>50</v>
      </c>
      <c r="DN431" s="13" t="s">
        <v>50</v>
      </c>
      <c r="DO431" s="13" t="s">
        <v>50</v>
      </c>
      <c r="DP431" s="13" t="s">
        <v>50</v>
      </c>
      <c r="DQ431" s="13" t="s">
        <v>50</v>
      </c>
      <c r="DR431" s="13" t="s">
        <v>50</v>
      </c>
      <c r="DS431" s="13" t="s">
        <v>50</v>
      </c>
      <c r="DT431" s="13" t="s">
        <v>50</v>
      </c>
      <c r="DU431" s="13" t="s">
        <v>50</v>
      </c>
      <c r="DV431" s="13" t="s">
        <v>50</v>
      </c>
      <c r="DW431" s="13" t="s">
        <v>50</v>
      </c>
      <c r="DX431" s="13" t="s">
        <v>50</v>
      </c>
      <c r="DY431" s="13" t="s">
        <v>50</v>
      </c>
      <c r="DZ431" s="13" t="s">
        <v>50</v>
      </c>
      <c r="EA431" s="13" t="s">
        <v>50</v>
      </c>
      <c r="EB431" s="13" t="s">
        <v>50</v>
      </c>
      <c r="EC431" s="13" t="s">
        <v>50</v>
      </c>
      <c r="ED431" s="13" t="s">
        <v>50</v>
      </c>
      <c r="EE431" s="13" t="s">
        <v>50</v>
      </c>
      <c r="EF431" s="13" t="s">
        <v>50</v>
      </c>
      <c r="EG431" s="13" t="s">
        <v>50</v>
      </c>
      <c r="EH431" s="13" t="s">
        <v>50</v>
      </c>
      <c r="EI431" s="13" t="s">
        <v>50</v>
      </c>
      <c r="EJ431" s="13" t="s">
        <v>50</v>
      </c>
      <c r="EK431" s="13" t="s">
        <v>50</v>
      </c>
      <c r="EL431" s="99"/>
      <c r="EM431" s="99"/>
    </row>
    <row r="432" spans="1:143" s="13" customFormat="1" ht="15" x14ac:dyDescent="0.25">
      <c r="A432" s="30" t="s">
        <v>3533</v>
      </c>
      <c r="B432" s="97"/>
      <c r="C432" s="98"/>
      <c r="D432" s="98"/>
      <c r="E432" s="98"/>
      <c r="F432" s="98"/>
      <c r="G432" s="93" t="s">
        <v>4039</v>
      </c>
      <c r="H432" s="14" t="s">
        <v>5</v>
      </c>
      <c r="I432" s="14" t="s">
        <v>577</v>
      </c>
      <c r="J432" s="13" t="s">
        <v>50</v>
      </c>
      <c r="K432" s="13" t="s">
        <v>50</v>
      </c>
      <c r="L432" s="13" t="s">
        <v>50</v>
      </c>
      <c r="M432" s="13" t="s">
        <v>50</v>
      </c>
      <c r="N432" s="13" t="s">
        <v>50</v>
      </c>
      <c r="O432" s="47" t="s">
        <v>50</v>
      </c>
      <c r="P432" s="13" t="s">
        <v>50</v>
      </c>
      <c r="Q432" s="13" t="s">
        <v>50</v>
      </c>
      <c r="R432" s="13" t="s">
        <v>50</v>
      </c>
      <c r="S432" s="13" t="s">
        <v>50</v>
      </c>
      <c r="T432" s="13" t="s">
        <v>50</v>
      </c>
      <c r="U432" s="13" t="s">
        <v>50</v>
      </c>
      <c r="V432" s="36" t="s">
        <v>50</v>
      </c>
      <c r="W432" s="13" t="s">
        <v>50</v>
      </c>
      <c r="X432" s="13" t="s">
        <v>50</v>
      </c>
      <c r="Y432" s="13" t="s">
        <v>50</v>
      </c>
      <c r="Z432" s="13" t="s">
        <v>50</v>
      </c>
      <c r="AA432" s="13" t="s">
        <v>50</v>
      </c>
      <c r="AB432" s="13" t="s">
        <v>50</v>
      </c>
      <c r="AC432" s="13" t="s">
        <v>50</v>
      </c>
      <c r="AD432" s="13" t="s">
        <v>50</v>
      </c>
      <c r="AE432" s="13" t="s">
        <v>50</v>
      </c>
      <c r="AF432" s="13" t="s">
        <v>50</v>
      </c>
      <c r="AG432" s="13" t="s">
        <v>50</v>
      </c>
      <c r="AH432" s="13" t="s">
        <v>50</v>
      </c>
      <c r="AI432" s="13" t="s">
        <v>50</v>
      </c>
      <c r="AJ432" s="13" t="s">
        <v>50</v>
      </c>
      <c r="AK432" s="13" t="s">
        <v>50</v>
      </c>
      <c r="AL432" s="13" t="s">
        <v>50</v>
      </c>
      <c r="AM432" s="13" t="s">
        <v>50</v>
      </c>
      <c r="AN432" s="13" t="s">
        <v>50</v>
      </c>
      <c r="AO432" s="13" t="s">
        <v>50</v>
      </c>
      <c r="AP432" s="13" t="s">
        <v>50</v>
      </c>
      <c r="AQ432" s="13" t="s">
        <v>50</v>
      </c>
      <c r="AR432" s="13" t="s">
        <v>50</v>
      </c>
      <c r="AS432" s="13" t="s">
        <v>50</v>
      </c>
      <c r="AT432" s="13" t="s">
        <v>50</v>
      </c>
      <c r="AU432" s="36" t="s">
        <v>50</v>
      </c>
      <c r="AV432" s="13" t="s">
        <v>50</v>
      </c>
      <c r="AW432" s="13" t="s">
        <v>50</v>
      </c>
      <c r="AX432" s="13" t="s">
        <v>50</v>
      </c>
      <c r="AY432" s="13" t="s">
        <v>50</v>
      </c>
      <c r="AZ432" s="13" t="s">
        <v>50</v>
      </c>
      <c r="BA432" s="13" t="s">
        <v>50</v>
      </c>
      <c r="BB432" s="13" t="s">
        <v>50</v>
      </c>
      <c r="BC432" s="13" t="s">
        <v>50</v>
      </c>
      <c r="BD432" s="13" t="s">
        <v>50</v>
      </c>
      <c r="BE432" s="13" t="s">
        <v>50</v>
      </c>
      <c r="BF432" s="13" t="s">
        <v>50</v>
      </c>
      <c r="BG432" s="13" t="s">
        <v>50</v>
      </c>
      <c r="BH432" s="13" t="s">
        <v>50</v>
      </c>
      <c r="BI432" s="13" t="s">
        <v>50</v>
      </c>
      <c r="BJ432" s="13" t="s">
        <v>50</v>
      </c>
      <c r="BK432" s="13" t="s">
        <v>50</v>
      </c>
      <c r="BL432" s="36" t="s">
        <v>50</v>
      </c>
      <c r="BM432" s="36" t="s">
        <v>50</v>
      </c>
      <c r="BN432" s="13" t="s">
        <v>50</v>
      </c>
      <c r="BO432" s="13" t="s">
        <v>50</v>
      </c>
      <c r="BP432" s="13" t="s">
        <v>50</v>
      </c>
      <c r="BQ432" s="13" t="s">
        <v>50</v>
      </c>
      <c r="BR432" s="13" t="s">
        <v>50</v>
      </c>
      <c r="BS432" s="13" t="s">
        <v>50</v>
      </c>
      <c r="BT432" s="13" t="s">
        <v>50</v>
      </c>
      <c r="BU432" s="13" t="s">
        <v>50</v>
      </c>
      <c r="BV432" s="13" t="s">
        <v>50</v>
      </c>
      <c r="BW432" s="13" t="s">
        <v>50</v>
      </c>
      <c r="BX432" s="13" t="s">
        <v>50</v>
      </c>
      <c r="BY432" s="13" t="s">
        <v>50</v>
      </c>
      <c r="BZ432" s="13" t="s">
        <v>50</v>
      </c>
      <c r="CA432" s="13" t="s">
        <v>50</v>
      </c>
      <c r="CB432" s="13" t="s">
        <v>50</v>
      </c>
      <c r="CC432" s="13" t="s">
        <v>50</v>
      </c>
      <c r="CD432" s="13" t="s">
        <v>50</v>
      </c>
      <c r="CE432" s="13" t="s">
        <v>50</v>
      </c>
      <c r="CF432" s="13" t="s">
        <v>50</v>
      </c>
      <c r="CG432" s="13" t="s">
        <v>50</v>
      </c>
      <c r="CH432" s="13" t="s">
        <v>50</v>
      </c>
      <c r="CI432" s="13" t="s">
        <v>50</v>
      </c>
      <c r="CJ432" s="13" t="s">
        <v>50</v>
      </c>
      <c r="CK432" s="13" t="s">
        <v>50</v>
      </c>
      <c r="CL432" s="36" t="s">
        <v>50</v>
      </c>
      <c r="CM432" s="36" t="s">
        <v>50</v>
      </c>
      <c r="CN432" s="13" t="s">
        <v>50</v>
      </c>
      <c r="CO432" s="13" t="s">
        <v>50</v>
      </c>
      <c r="CP432" s="13" t="s">
        <v>50</v>
      </c>
      <c r="CQ432" s="13" t="s">
        <v>50</v>
      </c>
      <c r="CR432" s="13" t="s">
        <v>50</v>
      </c>
      <c r="CS432" s="13" t="s">
        <v>50</v>
      </c>
      <c r="CT432" s="13" t="s">
        <v>50</v>
      </c>
      <c r="CU432" s="13" t="s">
        <v>50</v>
      </c>
      <c r="CV432" s="13" t="s">
        <v>50</v>
      </c>
      <c r="CW432" s="13" t="s">
        <v>50</v>
      </c>
      <c r="CX432" s="13" t="s">
        <v>50</v>
      </c>
      <c r="CY432" s="13" t="s">
        <v>4521</v>
      </c>
      <c r="CZ432" s="13" t="s">
        <v>4521</v>
      </c>
      <c r="DA432" s="36" t="s">
        <v>50</v>
      </c>
      <c r="DB432" s="36" t="s">
        <v>50</v>
      </c>
      <c r="DC432" s="13" t="s">
        <v>50</v>
      </c>
      <c r="DD432" s="13" t="s">
        <v>50</v>
      </c>
      <c r="DE432" s="13" t="s">
        <v>50</v>
      </c>
      <c r="DF432" s="13" t="s">
        <v>50</v>
      </c>
      <c r="DG432" s="13" t="s">
        <v>50</v>
      </c>
      <c r="DH432" s="13" t="s">
        <v>50</v>
      </c>
      <c r="DI432" s="13" t="s">
        <v>50</v>
      </c>
      <c r="DJ432" s="13" t="s">
        <v>50</v>
      </c>
      <c r="DK432" s="13" t="s">
        <v>50</v>
      </c>
      <c r="DL432" s="13" t="s">
        <v>50</v>
      </c>
      <c r="DM432" s="13" t="s">
        <v>50</v>
      </c>
      <c r="DN432" s="13" t="s">
        <v>50</v>
      </c>
      <c r="DO432" s="13" t="s">
        <v>50</v>
      </c>
      <c r="DP432" s="13" t="s">
        <v>50</v>
      </c>
      <c r="DQ432" s="13" t="s">
        <v>50</v>
      </c>
      <c r="DR432" s="13" t="s">
        <v>50</v>
      </c>
      <c r="DS432" s="13" t="s">
        <v>50</v>
      </c>
      <c r="DT432" s="13" t="s">
        <v>50</v>
      </c>
      <c r="DU432" s="36" t="s">
        <v>50</v>
      </c>
      <c r="DV432" s="13" t="s">
        <v>50</v>
      </c>
      <c r="DW432" s="13" t="s">
        <v>50</v>
      </c>
      <c r="DX432" s="13" t="s">
        <v>50</v>
      </c>
      <c r="DY432" s="13" t="s">
        <v>50</v>
      </c>
      <c r="DZ432" s="13" t="s">
        <v>50</v>
      </c>
      <c r="EA432" s="13" t="s">
        <v>50</v>
      </c>
      <c r="EB432" s="13" t="s">
        <v>50</v>
      </c>
      <c r="EC432" s="13" t="s">
        <v>50</v>
      </c>
      <c r="ED432" s="13" t="s">
        <v>4521</v>
      </c>
      <c r="EE432" s="13" t="s">
        <v>50</v>
      </c>
      <c r="EF432" s="13" t="s">
        <v>50</v>
      </c>
      <c r="EG432" s="13" t="s">
        <v>50</v>
      </c>
      <c r="EH432" s="13" t="s">
        <v>50</v>
      </c>
      <c r="EI432" s="13" t="s">
        <v>50</v>
      </c>
      <c r="EJ432" s="13" t="s">
        <v>50</v>
      </c>
      <c r="EK432" s="13" t="s">
        <v>50</v>
      </c>
      <c r="EL432" s="99"/>
      <c r="EM432" s="99"/>
    </row>
    <row r="433" spans="1:143" s="13" customFormat="1" ht="15" x14ac:dyDescent="0.25">
      <c r="A433" s="30" t="s">
        <v>694</v>
      </c>
      <c r="B433" s="97" t="s">
        <v>2523</v>
      </c>
      <c r="C433" s="98"/>
      <c r="D433" s="98">
        <v>194</v>
      </c>
      <c r="E433" s="98"/>
      <c r="F433" s="98"/>
      <c r="G433" s="93" t="s">
        <v>4299</v>
      </c>
      <c r="H433" s="14" t="s">
        <v>5</v>
      </c>
      <c r="I433" s="14" t="s">
        <v>577</v>
      </c>
      <c r="J433" s="13" t="s">
        <v>50</v>
      </c>
      <c r="K433" s="13" t="s">
        <v>50</v>
      </c>
      <c r="L433" s="13" t="s">
        <v>50</v>
      </c>
      <c r="M433" s="13" t="s">
        <v>50</v>
      </c>
      <c r="N433" s="13" t="s">
        <v>50</v>
      </c>
      <c r="O433" s="47" t="s">
        <v>50</v>
      </c>
      <c r="P433" s="13" t="s">
        <v>50</v>
      </c>
      <c r="Q433" s="13" t="s">
        <v>50</v>
      </c>
      <c r="R433" s="13" t="s">
        <v>50</v>
      </c>
      <c r="S433" s="13" t="s">
        <v>50</v>
      </c>
      <c r="T433" s="13" t="s">
        <v>50</v>
      </c>
      <c r="U433" s="13" t="s">
        <v>50</v>
      </c>
      <c r="V433" s="36" t="s">
        <v>50</v>
      </c>
      <c r="W433" s="13" t="s">
        <v>50</v>
      </c>
      <c r="X433" s="13" t="s">
        <v>50</v>
      </c>
      <c r="Y433" s="13" t="s">
        <v>50</v>
      </c>
      <c r="Z433" s="13" t="s">
        <v>50</v>
      </c>
      <c r="AA433" s="13" t="s">
        <v>50</v>
      </c>
      <c r="AB433" s="13" t="s">
        <v>50</v>
      </c>
      <c r="AC433" s="13" t="s">
        <v>50</v>
      </c>
      <c r="AD433" s="13" t="s">
        <v>50</v>
      </c>
      <c r="AE433" s="13" t="s">
        <v>50</v>
      </c>
      <c r="AF433" s="13" t="s">
        <v>50</v>
      </c>
      <c r="AG433" s="13" t="s">
        <v>50</v>
      </c>
      <c r="AH433" s="13" t="s">
        <v>50</v>
      </c>
      <c r="AI433" s="13" t="s">
        <v>50</v>
      </c>
      <c r="AJ433" s="13" t="s">
        <v>50</v>
      </c>
      <c r="AK433" s="13" t="s">
        <v>50</v>
      </c>
      <c r="AL433" s="13" t="s">
        <v>50</v>
      </c>
      <c r="AM433" s="13" t="s">
        <v>50</v>
      </c>
      <c r="AN433" s="13" t="s">
        <v>50</v>
      </c>
      <c r="AO433" s="13" t="s">
        <v>50</v>
      </c>
      <c r="AP433" s="13" t="s">
        <v>50</v>
      </c>
      <c r="AQ433" s="13" t="s">
        <v>50</v>
      </c>
      <c r="AR433" s="13" t="s">
        <v>50</v>
      </c>
      <c r="AS433" s="13" t="s">
        <v>50</v>
      </c>
      <c r="AT433" s="13" t="s">
        <v>50</v>
      </c>
      <c r="AU433" s="36" t="s">
        <v>50</v>
      </c>
      <c r="AV433" s="13" t="s">
        <v>50</v>
      </c>
      <c r="AW433" s="13" t="s">
        <v>50</v>
      </c>
      <c r="AX433" s="13" t="s">
        <v>50</v>
      </c>
      <c r="AY433" s="13" t="s">
        <v>50</v>
      </c>
      <c r="AZ433" s="13" t="s">
        <v>50</v>
      </c>
      <c r="BA433" s="13" t="s">
        <v>50</v>
      </c>
      <c r="BB433" s="13" t="s">
        <v>50</v>
      </c>
      <c r="BC433" s="13" t="s">
        <v>50</v>
      </c>
      <c r="BD433" s="13" t="s">
        <v>50</v>
      </c>
      <c r="BE433" s="13" t="s">
        <v>50</v>
      </c>
      <c r="BF433" s="13" t="s">
        <v>50</v>
      </c>
      <c r="BG433" s="13" t="s">
        <v>50</v>
      </c>
      <c r="BH433" s="13" t="s">
        <v>50</v>
      </c>
      <c r="BI433" s="13" t="s">
        <v>50</v>
      </c>
      <c r="BJ433" s="13" t="s">
        <v>50</v>
      </c>
      <c r="BK433" s="13" t="s">
        <v>50</v>
      </c>
      <c r="BL433" s="36" t="s">
        <v>50</v>
      </c>
      <c r="BM433" s="36" t="s">
        <v>50</v>
      </c>
      <c r="BN433" s="13" t="s">
        <v>50</v>
      </c>
      <c r="BO433" s="13" t="s">
        <v>4522</v>
      </c>
      <c r="BP433" s="13" t="s">
        <v>50</v>
      </c>
      <c r="BQ433" s="13" t="s">
        <v>50</v>
      </c>
      <c r="BR433" s="13" t="s">
        <v>50</v>
      </c>
      <c r="BS433" s="13" t="s">
        <v>50</v>
      </c>
      <c r="BT433" s="13" t="s">
        <v>4521</v>
      </c>
      <c r="BU433" s="13" t="s">
        <v>50</v>
      </c>
      <c r="BV433" s="13" t="s">
        <v>50</v>
      </c>
      <c r="BW433" s="13" t="s">
        <v>50</v>
      </c>
      <c r="BX433" s="36" t="s">
        <v>50</v>
      </c>
      <c r="BY433" s="13" t="s">
        <v>50</v>
      </c>
      <c r="BZ433" s="36" t="s">
        <v>50</v>
      </c>
      <c r="CA433" s="13" t="s">
        <v>50</v>
      </c>
      <c r="CB433" s="13" t="s">
        <v>4522</v>
      </c>
      <c r="CC433" s="13" t="s">
        <v>50</v>
      </c>
      <c r="CD433" s="13" t="s">
        <v>50</v>
      </c>
      <c r="CE433" s="13" t="s">
        <v>50</v>
      </c>
      <c r="CF433" s="13" t="s">
        <v>50</v>
      </c>
      <c r="CG433" s="13" t="s">
        <v>50</v>
      </c>
      <c r="CH433" s="13" t="s">
        <v>50</v>
      </c>
      <c r="CI433" s="13" t="s">
        <v>50</v>
      </c>
      <c r="CJ433" s="13" t="s">
        <v>50</v>
      </c>
      <c r="CK433" s="13" t="s">
        <v>50</v>
      </c>
      <c r="CL433" s="36" t="s">
        <v>50</v>
      </c>
      <c r="CM433" s="36" t="s">
        <v>50</v>
      </c>
      <c r="CN433" s="13" t="s">
        <v>50</v>
      </c>
      <c r="CO433" s="36" t="s">
        <v>4521</v>
      </c>
      <c r="CP433" s="13" t="s">
        <v>50</v>
      </c>
      <c r="CQ433" s="13" t="s">
        <v>50</v>
      </c>
      <c r="CR433" s="13" t="s">
        <v>50</v>
      </c>
      <c r="CS433" s="13" t="s">
        <v>50</v>
      </c>
      <c r="CT433" s="13" t="s">
        <v>50</v>
      </c>
      <c r="CU433" s="13" t="s">
        <v>50</v>
      </c>
      <c r="CV433" s="13" t="s">
        <v>50</v>
      </c>
      <c r="CW433" s="13" t="s">
        <v>50</v>
      </c>
      <c r="CX433" s="13" t="s">
        <v>50</v>
      </c>
      <c r="CY433" s="36" t="s">
        <v>50</v>
      </c>
      <c r="CZ433" s="36" t="s">
        <v>50</v>
      </c>
      <c r="DA433" s="36" t="s">
        <v>50</v>
      </c>
      <c r="DB433" s="36" t="s">
        <v>50</v>
      </c>
      <c r="DC433" s="13" t="s">
        <v>50</v>
      </c>
      <c r="DD433" s="13" t="s">
        <v>50</v>
      </c>
      <c r="DE433" s="13" t="s">
        <v>50</v>
      </c>
      <c r="DF433" s="13" t="s">
        <v>50</v>
      </c>
      <c r="DG433" s="13" t="s">
        <v>4521</v>
      </c>
      <c r="DH433" s="13" t="s">
        <v>50</v>
      </c>
      <c r="DI433" s="13" t="s">
        <v>50</v>
      </c>
      <c r="DJ433" s="13" t="s">
        <v>50</v>
      </c>
      <c r="DK433" s="13" t="s">
        <v>50</v>
      </c>
      <c r="DL433" s="13" t="s">
        <v>50</v>
      </c>
      <c r="DM433" s="13" t="s">
        <v>50</v>
      </c>
      <c r="DN433" s="13" t="s">
        <v>50</v>
      </c>
      <c r="DO433" s="13" t="s">
        <v>50</v>
      </c>
      <c r="DP433" s="13" t="s">
        <v>50</v>
      </c>
      <c r="DQ433" s="13" t="s">
        <v>50</v>
      </c>
      <c r="DR433" s="13" t="s">
        <v>50</v>
      </c>
      <c r="DS433" s="13" t="s">
        <v>50</v>
      </c>
      <c r="DT433" s="13" t="s">
        <v>50</v>
      </c>
      <c r="DU433" s="36" t="s">
        <v>50</v>
      </c>
      <c r="DV433" s="13" t="s">
        <v>50</v>
      </c>
      <c r="DW433" s="13" t="s">
        <v>50</v>
      </c>
      <c r="DX433" s="13" t="s">
        <v>50</v>
      </c>
      <c r="DY433" s="13" t="s">
        <v>50</v>
      </c>
      <c r="DZ433" s="13" t="s">
        <v>50</v>
      </c>
      <c r="EA433" s="13" t="s">
        <v>4522</v>
      </c>
      <c r="EB433" s="13" t="s">
        <v>50</v>
      </c>
      <c r="EC433" s="13" t="s">
        <v>50</v>
      </c>
      <c r="ED433" s="36" t="s">
        <v>4521</v>
      </c>
      <c r="EE433" s="13" t="s">
        <v>50</v>
      </c>
      <c r="EF433" s="12" t="s">
        <v>4522</v>
      </c>
      <c r="EG433" s="13" t="s">
        <v>4521</v>
      </c>
      <c r="EH433" s="13" t="s">
        <v>50</v>
      </c>
      <c r="EI433" s="13" t="s">
        <v>50</v>
      </c>
      <c r="EJ433" s="13" t="s">
        <v>50</v>
      </c>
      <c r="EK433" s="13" t="s">
        <v>50</v>
      </c>
      <c r="EL433" s="99"/>
      <c r="EM433" s="99"/>
    </row>
    <row r="434" spans="1:143" s="13" customFormat="1" ht="15" x14ac:dyDescent="0.25">
      <c r="A434" s="30" t="s">
        <v>2694</v>
      </c>
      <c r="B434" s="97" t="s">
        <v>1067</v>
      </c>
      <c r="C434" s="98"/>
      <c r="D434" s="98">
        <v>194</v>
      </c>
      <c r="E434" s="98"/>
      <c r="F434" s="98"/>
      <c r="G434" s="93" t="s">
        <v>420</v>
      </c>
      <c r="H434" s="14" t="s">
        <v>5</v>
      </c>
      <c r="I434" s="14" t="s">
        <v>577</v>
      </c>
      <c r="J434" s="13" t="s">
        <v>50</v>
      </c>
      <c r="K434" s="13" t="s">
        <v>50</v>
      </c>
      <c r="L434" s="13" t="s">
        <v>50</v>
      </c>
      <c r="M434" s="13" t="s">
        <v>50</v>
      </c>
      <c r="N434" s="13" t="s">
        <v>50</v>
      </c>
      <c r="O434" s="54" t="s">
        <v>50</v>
      </c>
      <c r="P434" s="13" t="s">
        <v>50</v>
      </c>
      <c r="Q434" s="13" t="s">
        <v>50</v>
      </c>
      <c r="R434" s="13" t="s">
        <v>50</v>
      </c>
      <c r="S434" s="13" t="s">
        <v>50</v>
      </c>
      <c r="T434" s="13" t="s">
        <v>50</v>
      </c>
      <c r="U434" s="13" t="s">
        <v>50</v>
      </c>
      <c r="V434" s="13" t="s">
        <v>50</v>
      </c>
      <c r="W434" s="13" t="s">
        <v>50</v>
      </c>
      <c r="X434" s="13" t="s">
        <v>50</v>
      </c>
      <c r="Y434" s="13" t="s">
        <v>50</v>
      </c>
      <c r="Z434" s="13" t="s">
        <v>50</v>
      </c>
      <c r="AA434" s="13" t="s">
        <v>50</v>
      </c>
      <c r="AB434" s="13" t="s">
        <v>50</v>
      </c>
      <c r="AC434" s="13" t="s">
        <v>50</v>
      </c>
      <c r="AD434" s="13" t="s">
        <v>50</v>
      </c>
      <c r="AE434" s="13" t="s">
        <v>50</v>
      </c>
      <c r="AF434" s="13" t="s">
        <v>50</v>
      </c>
      <c r="AG434" s="13" t="s">
        <v>50</v>
      </c>
      <c r="AH434" s="13" t="s">
        <v>50</v>
      </c>
      <c r="AI434" s="13" t="s">
        <v>50</v>
      </c>
      <c r="AJ434" s="13" t="s">
        <v>50</v>
      </c>
      <c r="AK434" s="13" t="s">
        <v>50</v>
      </c>
      <c r="AL434" s="13" t="s">
        <v>50</v>
      </c>
      <c r="AM434" s="13" t="s">
        <v>50</v>
      </c>
      <c r="AN434" s="13" t="s">
        <v>50</v>
      </c>
      <c r="AO434" s="13" t="s">
        <v>50</v>
      </c>
      <c r="AP434" s="13" t="s">
        <v>50</v>
      </c>
      <c r="AQ434" s="13" t="s">
        <v>50</v>
      </c>
      <c r="AR434" s="13" t="s">
        <v>50</v>
      </c>
      <c r="AS434" s="13" t="s">
        <v>50</v>
      </c>
      <c r="AT434" s="13" t="s">
        <v>50</v>
      </c>
      <c r="AU434" s="36" t="s">
        <v>50</v>
      </c>
      <c r="AV434" s="13" t="s">
        <v>50</v>
      </c>
      <c r="AW434" s="13" t="s">
        <v>50</v>
      </c>
      <c r="AX434" s="13" t="s">
        <v>50</v>
      </c>
      <c r="AY434" s="13" t="s">
        <v>50</v>
      </c>
      <c r="AZ434" s="13" t="s">
        <v>50</v>
      </c>
      <c r="BA434" s="13" t="s">
        <v>50</v>
      </c>
      <c r="BB434" s="13" t="s">
        <v>50</v>
      </c>
      <c r="BC434" s="13" t="s">
        <v>50</v>
      </c>
      <c r="BD434" s="13" t="s">
        <v>50</v>
      </c>
      <c r="BE434" s="13" t="s">
        <v>50</v>
      </c>
      <c r="BF434" s="13" t="s">
        <v>50</v>
      </c>
      <c r="BG434" s="13" t="s">
        <v>50</v>
      </c>
      <c r="BH434" s="13" t="s">
        <v>50</v>
      </c>
      <c r="BI434" s="13" t="s">
        <v>50</v>
      </c>
      <c r="BJ434" s="13" t="s">
        <v>50</v>
      </c>
      <c r="BK434" s="13" t="s">
        <v>50</v>
      </c>
      <c r="BL434" s="36" t="s">
        <v>50</v>
      </c>
      <c r="BM434" s="36" t="s">
        <v>50</v>
      </c>
      <c r="BN434" s="13" t="s">
        <v>50</v>
      </c>
      <c r="BO434" s="13" t="s">
        <v>50</v>
      </c>
      <c r="BP434" s="13" t="s">
        <v>50</v>
      </c>
      <c r="BQ434" s="13" t="s">
        <v>50</v>
      </c>
      <c r="BR434" s="13" t="s">
        <v>50</v>
      </c>
      <c r="BS434" s="13" t="s">
        <v>50</v>
      </c>
      <c r="BT434" s="13" t="s">
        <v>50</v>
      </c>
      <c r="BU434" s="13" t="s">
        <v>50</v>
      </c>
      <c r="BV434" s="13" t="s">
        <v>50</v>
      </c>
      <c r="BW434" s="13" t="s">
        <v>50</v>
      </c>
      <c r="BX434" s="13" t="s">
        <v>50</v>
      </c>
      <c r="BY434" s="13" t="s">
        <v>50</v>
      </c>
      <c r="BZ434" s="13" t="s">
        <v>50</v>
      </c>
      <c r="CA434" s="13" t="s">
        <v>50</v>
      </c>
      <c r="CB434" s="13" t="s">
        <v>4521</v>
      </c>
      <c r="CC434" s="13" t="s">
        <v>50</v>
      </c>
      <c r="CD434" s="13" t="s">
        <v>50</v>
      </c>
      <c r="CE434" s="13" t="s">
        <v>50</v>
      </c>
      <c r="CF434" s="13" t="s">
        <v>50</v>
      </c>
      <c r="CG434" s="13" t="s">
        <v>50</v>
      </c>
      <c r="CH434" s="13" t="s">
        <v>50</v>
      </c>
      <c r="CI434" s="13" t="s">
        <v>50</v>
      </c>
      <c r="CJ434" s="13" t="s">
        <v>50</v>
      </c>
      <c r="CK434" s="13" t="s">
        <v>50</v>
      </c>
      <c r="CL434" s="36" t="s">
        <v>50</v>
      </c>
      <c r="CM434" s="36" t="s">
        <v>50</v>
      </c>
      <c r="CN434" s="13" t="s">
        <v>50</v>
      </c>
      <c r="CO434" s="13" t="s">
        <v>50</v>
      </c>
      <c r="CP434" s="13" t="s">
        <v>50</v>
      </c>
      <c r="CQ434" s="13" t="s">
        <v>50</v>
      </c>
      <c r="CR434" s="13" t="s">
        <v>50</v>
      </c>
      <c r="CS434" s="13" t="s">
        <v>50</v>
      </c>
      <c r="CT434" s="13" t="s">
        <v>50</v>
      </c>
      <c r="CU434" s="13" t="s">
        <v>50</v>
      </c>
      <c r="CV434" s="13" t="s">
        <v>50</v>
      </c>
      <c r="CW434" s="13" t="s">
        <v>50</v>
      </c>
      <c r="CX434" s="13" t="s">
        <v>50</v>
      </c>
      <c r="CY434" s="13" t="s">
        <v>4521</v>
      </c>
      <c r="CZ434" s="13" t="s">
        <v>50</v>
      </c>
      <c r="DA434" s="36" t="s">
        <v>50</v>
      </c>
      <c r="DB434" s="36" t="s">
        <v>50</v>
      </c>
      <c r="DC434" s="13" t="s">
        <v>50</v>
      </c>
      <c r="DD434" s="13" t="s">
        <v>50</v>
      </c>
      <c r="DE434" s="13" t="s">
        <v>50</v>
      </c>
      <c r="DF434" s="13" t="s">
        <v>50</v>
      </c>
      <c r="DG434" s="13" t="s">
        <v>50</v>
      </c>
      <c r="DH434" s="13" t="s">
        <v>50</v>
      </c>
      <c r="DI434" s="13" t="s">
        <v>50</v>
      </c>
      <c r="DJ434" s="13" t="s">
        <v>50</v>
      </c>
      <c r="DK434" s="13" t="s">
        <v>50</v>
      </c>
      <c r="DL434" s="13" t="s">
        <v>50</v>
      </c>
      <c r="DM434" s="13" t="s">
        <v>50</v>
      </c>
      <c r="DN434" s="13" t="s">
        <v>50</v>
      </c>
      <c r="DO434" s="13" t="s">
        <v>50</v>
      </c>
      <c r="DP434" s="13" t="s">
        <v>50</v>
      </c>
      <c r="DQ434" s="13" t="s">
        <v>50</v>
      </c>
      <c r="DR434" s="13" t="s">
        <v>50</v>
      </c>
      <c r="DS434" s="13" t="s">
        <v>50</v>
      </c>
      <c r="DT434" s="13" t="s">
        <v>50</v>
      </c>
      <c r="DU434" s="13" t="s">
        <v>50</v>
      </c>
      <c r="DV434" s="13" t="s">
        <v>50</v>
      </c>
      <c r="DW434" s="13" t="s">
        <v>50</v>
      </c>
      <c r="DX434" s="13" t="s">
        <v>50</v>
      </c>
      <c r="DY434" s="13" t="s">
        <v>50</v>
      </c>
      <c r="DZ434" s="13" t="s">
        <v>50</v>
      </c>
      <c r="EA434" s="13" t="s">
        <v>50</v>
      </c>
      <c r="EB434" s="13" t="s">
        <v>50</v>
      </c>
      <c r="EC434" s="13" t="s">
        <v>50</v>
      </c>
      <c r="ED434" s="13" t="s">
        <v>50</v>
      </c>
      <c r="EE434" s="13" t="s">
        <v>4521</v>
      </c>
      <c r="EF434" s="13" t="s">
        <v>50</v>
      </c>
      <c r="EG434" s="13" t="s">
        <v>4521</v>
      </c>
      <c r="EH434" s="13" t="s">
        <v>50</v>
      </c>
      <c r="EI434" s="13" t="s">
        <v>50</v>
      </c>
      <c r="EJ434" s="13" t="s">
        <v>50</v>
      </c>
      <c r="EK434" s="13" t="s">
        <v>50</v>
      </c>
      <c r="EL434" s="99"/>
      <c r="EM434" s="99"/>
    </row>
    <row r="435" spans="1:143" s="13" customFormat="1" ht="15" x14ac:dyDescent="0.25">
      <c r="A435" s="30" t="s">
        <v>2695</v>
      </c>
      <c r="B435" s="97" t="s">
        <v>2524</v>
      </c>
      <c r="C435" s="98"/>
      <c r="D435" s="98">
        <v>194</v>
      </c>
      <c r="E435" s="98"/>
      <c r="F435" s="98"/>
      <c r="G435" s="93" t="s">
        <v>224</v>
      </c>
      <c r="H435" s="14" t="s">
        <v>5</v>
      </c>
      <c r="I435" s="14" t="s">
        <v>577</v>
      </c>
      <c r="J435" s="13" t="s">
        <v>50</v>
      </c>
      <c r="K435" s="13" t="s">
        <v>50</v>
      </c>
      <c r="L435" s="13" t="s">
        <v>50</v>
      </c>
      <c r="M435" s="13" t="s">
        <v>50</v>
      </c>
      <c r="N435" s="13" t="s">
        <v>50</v>
      </c>
      <c r="O435" s="47" t="s">
        <v>50</v>
      </c>
      <c r="P435" s="13" t="s">
        <v>50</v>
      </c>
      <c r="Q435" s="13" t="s">
        <v>50</v>
      </c>
      <c r="R435" s="13" t="s">
        <v>50</v>
      </c>
      <c r="S435" s="13" t="s">
        <v>50</v>
      </c>
      <c r="T435" s="13" t="s">
        <v>50</v>
      </c>
      <c r="U435" s="13" t="s">
        <v>50</v>
      </c>
      <c r="V435" s="13" t="s">
        <v>50</v>
      </c>
      <c r="W435" s="13" t="s">
        <v>50</v>
      </c>
      <c r="X435" s="13" t="s">
        <v>50</v>
      </c>
      <c r="Y435" s="13" t="s">
        <v>50</v>
      </c>
      <c r="Z435" s="13" t="s">
        <v>50</v>
      </c>
      <c r="AA435" s="13" t="s">
        <v>50</v>
      </c>
      <c r="AB435" s="13" t="s">
        <v>50</v>
      </c>
      <c r="AC435" s="13" t="s">
        <v>50</v>
      </c>
      <c r="AD435" s="13" t="s">
        <v>50</v>
      </c>
      <c r="AE435" s="13" t="s">
        <v>50</v>
      </c>
      <c r="AF435" s="13" t="s">
        <v>50</v>
      </c>
      <c r="AG435" s="13" t="s">
        <v>50</v>
      </c>
      <c r="AH435" s="13" t="s">
        <v>50</v>
      </c>
      <c r="AI435" s="13" t="s">
        <v>50</v>
      </c>
      <c r="AJ435" s="13" t="s">
        <v>50</v>
      </c>
      <c r="AK435" s="13" t="s">
        <v>50</v>
      </c>
      <c r="AL435" s="13" t="s">
        <v>50</v>
      </c>
      <c r="AM435" s="13" t="s">
        <v>50</v>
      </c>
      <c r="AN435" s="13" t="s">
        <v>50</v>
      </c>
      <c r="AO435" s="13" t="s">
        <v>50</v>
      </c>
      <c r="AP435" s="13" t="s">
        <v>50</v>
      </c>
      <c r="AQ435" s="13" t="s">
        <v>50</v>
      </c>
      <c r="AR435" s="13" t="s">
        <v>50</v>
      </c>
      <c r="AS435" s="13" t="s">
        <v>50</v>
      </c>
      <c r="AT435" s="13" t="s">
        <v>50</v>
      </c>
      <c r="AU435" s="36" t="s">
        <v>50</v>
      </c>
      <c r="AV435" s="13" t="s">
        <v>50</v>
      </c>
      <c r="AW435" s="13" t="s">
        <v>50</v>
      </c>
      <c r="AX435" s="13" t="s">
        <v>50</v>
      </c>
      <c r="AY435" s="13" t="s">
        <v>50</v>
      </c>
      <c r="AZ435" s="13" t="s">
        <v>50</v>
      </c>
      <c r="BA435" s="13" t="s">
        <v>50</v>
      </c>
      <c r="BB435" s="13" t="s">
        <v>50</v>
      </c>
      <c r="BC435" s="13" t="s">
        <v>50</v>
      </c>
      <c r="BD435" s="13" t="s">
        <v>50</v>
      </c>
      <c r="BE435" s="13" t="s">
        <v>50</v>
      </c>
      <c r="BF435" s="13" t="s">
        <v>50</v>
      </c>
      <c r="BG435" s="13" t="s">
        <v>50</v>
      </c>
      <c r="BH435" s="13" t="s">
        <v>50</v>
      </c>
      <c r="BI435" s="13" t="s">
        <v>50</v>
      </c>
      <c r="BJ435" s="13" t="s">
        <v>50</v>
      </c>
      <c r="BK435" s="13" t="s">
        <v>50</v>
      </c>
      <c r="BL435" s="36" t="s">
        <v>50</v>
      </c>
      <c r="BM435" s="36" t="s">
        <v>50</v>
      </c>
      <c r="BN435" s="13" t="s">
        <v>50</v>
      </c>
      <c r="BO435" s="13" t="s">
        <v>50</v>
      </c>
      <c r="BP435" s="13" t="s">
        <v>50</v>
      </c>
      <c r="BQ435" s="13" t="s">
        <v>50</v>
      </c>
      <c r="BR435" s="13" t="s">
        <v>50</v>
      </c>
      <c r="BS435" s="13" t="s">
        <v>50</v>
      </c>
      <c r="BT435" s="13" t="s">
        <v>50</v>
      </c>
      <c r="BU435" s="13" t="s">
        <v>50</v>
      </c>
      <c r="BV435" s="13" t="s">
        <v>50</v>
      </c>
      <c r="BW435" s="13" t="s">
        <v>50</v>
      </c>
      <c r="BX435" s="13" t="s">
        <v>50</v>
      </c>
      <c r="BY435" s="13" t="s">
        <v>50</v>
      </c>
      <c r="BZ435" s="13" t="s">
        <v>50</v>
      </c>
      <c r="CA435" s="13" t="s">
        <v>50</v>
      </c>
      <c r="CB435" s="13" t="s">
        <v>50</v>
      </c>
      <c r="CC435" s="13" t="s">
        <v>50</v>
      </c>
      <c r="CD435" s="13" t="s">
        <v>50</v>
      </c>
      <c r="CE435" s="13" t="s">
        <v>50</v>
      </c>
      <c r="CF435" s="13" t="s">
        <v>50</v>
      </c>
      <c r="CG435" s="13" t="s">
        <v>50</v>
      </c>
      <c r="CH435" s="13" t="s">
        <v>50</v>
      </c>
      <c r="CI435" s="13" t="s">
        <v>50</v>
      </c>
      <c r="CJ435" s="13" t="s">
        <v>50</v>
      </c>
      <c r="CK435" s="13" t="s">
        <v>50</v>
      </c>
      <c r="CL435" s="36" t="s">
        <v>50</v>
      </c>
      <c r="CM435" s="36" t="s">
        <v>50</v>
      </c>
      <c r="CN435" s="13" t="s">
        <v>50</v>
      </c>
      <c r="CO435" s="13" t="s">
        <v>50</v>
      </c>
      <c r="CP435" s="13" t="s">
        <v>50</v>
      </c>
      <c r="CQ435" s="13" t="s">
        <v>50</v>
      </c>
      <c r="CR435" s="13" t="s">
        <v>50</v>
      </c>
      <c r="CS435" s="13" t="s">
        <v>50</v>
      </c>
      <c r="CT435" s="13" t="s">
        <v>50</v>
      </c>
      <c r="CU435" s="13" t="s">
        <v>50</v>
      </c>
      <c r="CV435" s="13" t="s">
        <v>50</v>
      </c>
      <c r="CW435" s="13" t="s">
        <v>50</v>
      </c>
      <c r="CX435" s="13" t="s">
        <v>50</v>
      </c>
      <c r="CY435" s="13" t="s">
        <v>50</v>
      </c>
      <c r="CZ435" s="13" t="s">
        <v>50</v>
      </c>
      <c r="DA435" s="36" t="s">
        <v>50</v>
      </c>
      <c r="DB435" s="36" t="s">
        <v>50</v>
      </c>
      <c r="DC435" s="13" t="s">
        <v>50</v>
      </c>
      <c r="DD435" s="13" t="s">
        <v>50</v>
      </c>
      <c r="DE435" s="13" t="s">
        <v>50</v>
      </c>
      <c r="DF435" s="13" t="s">
        <v>50</v>
      </c>
      <c r="DG435" s="13" t="s">
        <v>50</v>
      </c>
      <c r="DH435" s="13" t="s">
        <v>50</v>
      </c>
      <c r="DI435" s="13" t="s">
        <v>50</v>
      </c>
      <c r="DJ435" s="13" t="s">
        <v>50</v>
      </c>
      <c r="DK435" s="13" t="s">
        <v>50</v>
      </c>
      <c r="DL435" s="13" t="s">
        <v>50</v>
      </c>
      <c r="DM435" s="13" t="s">
        <v>50</v>
      </c>
      <c r="DN435" s="13" t="s">
        <v>50</v>
      </c>
      <c r="DO435" s="13" t="s">
        <v>50</v>
      </c>
      <c r="DP435" s="13" t="s">
        <v>50</v>
      </c>
      <c r="DQ435" s="13" t="s">
        <v>50</v>
      </c>
      <c r="DR435" s="13" t="s">
        <v>50</v>
      </c>
      <c r="DS435" s="13" t="s">
        <v>50</v>
      </c>
      <c r="DT435" s="13" t="s">
        <v>50</v>
      </c>
      <c r="DU435" s="13" t="s">
        <v>50</v>
      </c>
      <c r="DV435" s="13" t="s">
        <v>50</v>
      </c>
      <c r="DW435" s="13" t="s">
        <v>50</v>
      </c>
      <c r="DX435" s="13" t="s">
        <v>50</v>
      </c>
      <c r="DY435" s="13" t="s">
        <v>50</v>
      </c>
      <c r="DZ435" s="13" t="s">
        <v>50</v>
      </c>
      <c r="EA435" s="13" t="s">
        <v>50</v>
      </c>
      <c r="EB435" s="13" t="s">
        <v>50</v>
      </c>
      <c r="EC435" s="13" t="s">
        <v>50</v>
      </c>
      <c r="ED435" s="13" t="s">
        <v>50</v>
      </c>
      <c r="EE435" s="13" t="s">
        <v>50</v>
      </c>
      <c r="EF435" s="13" t="s">
        <v>50</v>
      </c>
      <c r="EG435" s="13" t="s">
        <v>50</v>
      </c>
      <c r="EH435" s="13" t="s">
        <v>50</v>
      </c>
      <c r="EI435" s="13" t="s">
        <v>50</v>
      </c>
      <c r="EJ435" s="13" t="s">
        <v>50</v>
      </c>
      <c r="EK435" s="13" t="s">
        <v>50</v>
      </c>
      <c r="EL435" s="99"/>
      <c r="EM435" s="99"/>
    </row>
    <row r="436" spans="1:143" s="13" customFormat="1" ht="15" x14ac:dyDescent="0.25">
      <c r="A436" s="30" t="s">
        <v>2696</v>
      </c>
      <c r="B436" s="97" t="s">
        <v>1012</v>
      </c>
      <c r="C436" s="98"/>
      <c r="D436" s="98">
        <v>194</v>
      </c>
      <c r="E436" s="98"/>
      <c r="F436" s="98"/>
      <c r="G436" s="93" t="s">
        <v>373</v>
      </c>
      <c r="H436" s="14" t="s">
        <v>5</v>
      </c>
      <c r="I436" s="14" t="s">
        <v>577</v>
      </c>
      <c r="J436" s="13" t="s">
        <v>50</v>
      </c>
      <c r="K436" s="13" t="s">
        <v>50</v>
      </c>
      <c r="L436" s="13" t="s">
        <v>50</v>
      </c>
      <c r="M436" s="13" t="s">
        <v>50</v>
      </c>
      <c r="N436" s="13" t="s">
        <v>50</v>
      </c>
      <c r="O436" s="47" t="s">
        <v>50</v>
      </c>
      <c r="P436" s="13" t="s">
        <v>50</v>
      </c>
      <c r="Q436" s="13" t="s">
        <v>50</v>
      </c>
      <c r="R436" s="13" t="s">
        <v>50</v>
      </c>
      <c r="S436" s="13" t="s">
        <v>50</v>
      </c>
      <c r="T436" s="13" t="s">
        <v>50</v>
      </c>
      <c r="U436" s="13" t="s">
        <v>50</v>
      </c>
      <c r="V436" s="13" t="s">
        <v>50</v>
      </c>
      <c r="W436" s="13" t="s">
        <v>50</v>
      </c>
      <c r="X436" s="13" t="s">
        <v>50</v>
      </c>
      <c r="Y436" s="13" t="s">
        <v>50</v>
      </c>
      <c r="Z436" s="13" t="s">
        <v>50</v>
      </c>
      <c r="AA436" s="13" t="s">
        <v>50</v>
      </c>
      <c r="AB436" s="13" t="s">
        <v>50</v>
      </c>
      <c r="AC436" s="13" t="s">
        <v>50</v>
      </c>
      <c r="AD436" s="13" t="s">
        <v>50</v>
      </c>
      <c r="AE436" s="13" t="s">
        <v>50</v>
      </c>
      <c r="AF436" s="13" t="s">
        <v>50</v>
      </c>
      <c r="AG436" s="13" t="s">
        <v>50</v>
      </c>
      <c r="AH436" s="13" t="s">
        <v>50</v>
      </c>
      <c r="AI436" s="13" t="s">
        <v>50</v>
      </c>
      <c r="AJ436" s="13" t="s">
        <v>50</v>
      </c>
      <c r="AK436" s="13" t="s">
        <v>50</v>
      </c>
      <c r="AL436" s="13" t="s">
        <v>50</v>
      </c>
      <c r="AM436" s="13" t="s">
        <v>50</v>
      </c>
      <c r="AN436" s="13" t="s">
        <v>50</v>
      </c>
      <c r="AO436" s="13" t="s">
        <v>50</v>
      </c>
      <c r="AP436" s="13" t="s">
        <v>50</v>
      </c>
      <c r="AQ436" s="13" t="s">
        <v>50</v>
      </c>
      <c r="AR436" s="13" t="s">
        <v>50</v>
      </c>
      <c r="AS436" s="13" t="s">
        <v>50</v>
      </c>
      <c r="AT436" s="13" t="s">
        <v>50</v>
      </c>
      <c r="AU436" s="36" t="s">
        <v>50</v>
      </c>
      <c r="AV436" s="13" t="s">
        <v>50</v>
      </c>
      <c r="AW436" s="13" t="s">
        <v>50</v>
      </c>
      <c r="AX436" s="13" t="s">
        <v>50</v>
      </c>
      <c r="AY436" s="13" t="s">
        <v>50</v>
      </c>
      <c r="AZ436" s="13" t="s">
        <v>50</v>
      </c>
      <c r="BA436" s="13" t="s">
        <v>50</v>
      </c>
      <c r="BB436" s="13" t="s">
        <v>50</v>
      </c>
      <c r="BC436" s="13" t="s">
        <v>50</v>
      </c>
      <c r="BD436" s="13" t="s">
        <v>50</v>
      </c>
      <c r="BE436" s="13" t="s">
        <v>50</v>
      </c>
      <c r="BF436" s="13" t="s">
        <v>50</v>
      </c>
      <c r="BG436" s="13" t="s">
        <v>50</v>
      </c>
      <c r="BH436" s="13" t="s">
        <v>50</v>
      </c>
      <c r="BI436" s="13" t="s">
        <v>50</v>
      </c>
      <c r="BJ436" s="13" t="s">
        <v>50</v>
      </c>
      <c r="BK436" s="13" t="s">
        <v>50</v>
      </c>
      <c r="BL436" s="36" t="s">
        <v>50</v>
      </c>
      <c r="BM436" s="36" t="s">
        <v>50</v>
      </c>
      <c r="BN436" s="13" t="s">
        <v>50</v>
      </c>
      <c r="BO436" s="13" t="s">
        <v>50</v>
      </c>
      <c r="BP436" s="13" t="s">
        <v>50</v>
      </c>
      <c r="BQ436" s="13" t="s">
        <v>50</v>
      </c>
      <c r="BR436" s="13" t="s">
        <v>50</v>
      </c>
      <c r="BS436" s="13" t="s">
        <v>50</v>
      </c>
      <c r="BT436" s="13" t="s">
        <v>50</v>
      </c>
      <c r="BU436" s="13" t="s">
        <v>50</v>
      </c>
      <c r="BV436" s="13" t="s">
        <v>50</v>
      </c>
      <c r="BW436" s="13" t="s">
        <v>50</v>
      </c>
      <c r="BX436" s="13" t="s">
        <v>50</v>
      </c>
      <c r="BY436" s="13" t="s">
        <v>50</v>
      </c>
      <c r="BZ436" s="13" t="s">
        <v>50</v>
      </c>
      <c r="CA436" s="13" t="s">
        <v>50</v>
      </c>
      <c r="CB436" s="13" t="s">
        <v>50</v>
      </c>
      <c r="CC436" s="13" t="s">
        <v>50</v>
      </c>
      <c r="CD436" s="13" t="s">
        <v>50</v>
      </c>
      <c r="CE436" s="13" t="s">
        <v>50</v>
      </c>
      <c r="CF436" s="13" t="s">
        <v>50</v>
      </c>
      <c r="CG436" s="13" t="s">
        <v>50</v>
      </c>
      <c r="CH436" s="13" t="s">
        <v>50</v>
      </c>
      <c r="CI436" s="13" t="s">
        <v>50</v>
      </c>
      <c r="CJ436" s="13" t="s">
        <v>50</v>
      </c>
      <c r="CK436" s="13" t="s">
        <v>50</v>
      </c>
      <c r="CL436" s="36" t="s">
        <v>50</v>
      </c>
      <c r="CM436" s="36" t="s">
        <v>50</v>
      </c>
      <c r="CN436" s="13" t="s">
        <v>50</v>
      </c>
      <c r="CO436" s="13" t="s">
        <v>50</v>
      </c>
      <c r="CP436" s="13" t="s">
        <v>50</v>
      </c>
      <c r="CQ436" s="13" t="s">
        <v>50</v>
      </c>
      <c r="CR436" s="13" t="s">
        <v>50</v>
      </c>
      <c r="CS436" s="13" t="s">
        <v>50</v>
      </c>
      <c r="CT436" s="13" t="s">
        <v>50</v>
      </c>
      <c r="CU436" s="13" t="s">
        <v>50</v>
      </c>
      <c r="CV436" s="13" t="s">
        <v>50</v>
      </c>
      <c r="CW436" s="13" t="s">
        <v>50</v>
      </c>
      <c r="CX436" s="13" t="s">
        <v>50</v>
      </c>
      <c r="CY436" s="13" t="s">
        <v>50</v>
      </c>
      <c r="CZ436" s="13" t="s">
        <v>50</v>
      </c>
      <c r="DA436" s="36" t="s">
        <v>50</v>
      </c>
      <c r="DB436" s="36" t="s">
        <v>50</v>
      </c>
      <c r="DC436" s="13" t="s">
        <v>50</v>
      </c>
      <c r="DD436" s="13" t="s">
        <v>50</v>
      </c>
      <c r="DE436" s="13" t="s">
        <v>50</v>
      </c>
      <c r="DF436" s="13" t="s">
        <v>50</v>
      </c>
      <c r="DG436" s="13" t="s">
        <v>50</v>
      </c>
      <c r="DH436" s="13" t="s">
        <v>50</v>
      </c>
      <c r="DI436" s="13" t="s">
        <v>50</v>
      </c>
      <c r="DJ436" s="13" t="s">
        <v>50</v>
      </c>
      <c r="DK436" s="13" t="s">
        <v>50</v>
      </c>
      <c r="DL436" s="13" t="s">
        <v>50</v>
      </c>
      <c r="DM436" s="13" t="s">
        <v>50</v>
      </c>
      <c r="DN436" s="13" t="s">
        <v>50</v>
      </c>
      <c r="DO436" s="13" t="s">
        <v>50</v>
      </c>
      <c r="DP436" s="13" t="s">
        <v>50</v>
      </c>
      <c r="DQ436" s="13" t="s">
        <v>50</v>
      </c>
      <c r="DR436" s="13" t="s">
        <v>50</v>
      </c>
      <c r="DS436" s="13" t="s">
        <v>50</v>
      </c>
      <c r="DT436" s="13" t="s">
        <v>50</v>
      </c>
      <c r="DU436" s="13" t="s">
        <v>50</v>
      </c>
      <c r="DV436" s="13" t="s">
        <v>50</v>
      </c>
      <c r="DW436" s="13" t="s">
        <v>50</v>
      </c>
      <c r="DX436" s="13" t="s">
        <v>50</v>
      </c>
      <c r="DY436" s="13" t="s">
        <v>50</v>
      </c>
      <c r="DZ436" s="13" t="s">
        <v>50</v>
      </c>
      <c r="EA436" s="13" t="s">
        <v>50</v>
      </c>
      <c r="EB436" s="13" t="s">
        <v>50</v>
      </c>
      <c r="EC436" s="13" t="s">
        <v>50</v>
      </c>
      <c r="ED436" s="13" t="s">
        <v>50</v>
      </c>
      <c r="EE436" s="13" t="s">
        <v>50</v>
      </c>
      <c r="EF436" s="13" t="s">
        <v>50</v>
      </c>
      <c r="EG436" s="13" t="s">
        <v>50</v>
      </c>
      <c r="EH436" s="13" t="s">
        <v>50</v>
      </c>
      <c r="EI436" s="13" t="s">
        <v>50</v>
      </c>
      <c r="EJ436" s="13" t="s">
        <v>50</v>
      </c>
      <c r="EK436" s="13" t="s">
        <v>50</v>
      </c>
      <c r="EL436" s="99"/>
      <c r="EM436" s="99"/>
    </row>
    <row r="437" spans="1:143" s="13" customFormat="1" ht="15" x14ac:dyDescent="0.25">
      <c r="A437" s="30" t="s">
        <v>2697</v>
      </c>
      <c r="B437" s="97" t="s">
        <v>2525</v>
      </c>
      <c r="C437" s="98"/>
      <c r="D437" s="98">
        <v>194</v>
      </c>
      <c r="E437" s="98"/>
      <c r="F437" s="98"/>
      <c r="G437" s="93" t="s">
        <v>424</v>
      </c>
      <c r="H437" s="14" t="s">
        <v>5</v>
      </c>
      <c r="I437" s="14" t="s">
        <v>577</v>
      </c>
      <c r="J437" s="13" t="s">
        <v>50</v>
      </c>
      <c r="K437" s="13" t="s">
        <v>50</v>
      </c>
      <c r="L437" s="13" t="s">
        <v>50</v>
      </c>
      <c r="M437" s="13" t="s">
        <v>50</v>
      </c>
      <c r="N437" s="13" t="s">
        <v>50</v>
      </c>
      <c r="O437" s="47" t="s">
        <v>50</v>
      </c>
      <c r="P437" s="13" t="s">
        <v>50</v>
      </c>
      <c r="Q437" s="13" t="s">
        <v>50</v>
      </c>
      <c r="R437" s="13" t="s">
        <v>50</v>
      </c>
      <c r="S437" s="13" t="s">
        <v>50</v>
      </c>
      <c r="T437" s="13" t="s">
        <v>50</v>
      </c>
      <c r="U437" s="13" t="s">
        <v>50</v>
      </c>
      <c r="V437" s="13" t="s">
        <v>50</v>
      </c>
      <c r="W437" s="13" t="s">
        <v>50</v>
      </c>
      <c r="X437" s="13" t="s">
        <v>50</v>
      </c>
      <c r="Y437" s="13" t="s">
        <v>50</v>
      </c>
      <c r="Z437" s="13" t="s">
        <v>50</v>
      </c>
      <c r="AA437" s="13" t="s">
        <v>50</v>
      </c>
      <c r="AB437" s="13" t="s">
        <v>50</v>
      </c>
      <c r="AC437" s="13" t="s">
        <v>50</v>
      </c>
      <c r="AD437" s="13" t="s">
        <v>50</v>
      </c>
      <c r="AE437" s="13" t="s">
        <v>50</v>
      </c>
      <c r="AF437" s="13" t="s">
        <v>50</v>
      </c>
      <c r="AG437" s="13" t="s">
        <v>50</v>
      </c>
      <c r="AH437" s="13" t="s">
        <v>50</v>
      </c>
      <c r="AI437" s="13" t="s">
        <v>50</v>
      </c>
      <c r="AJ437" s="13" t="s">
        <v>50</v>
      </c>
      <c r="AK437" s="13" t="s">
        <v>50</v>
      </c>
      <c r="AL437" s="13" t="s">
        <v>50</v>
      </c>
      <c r="AM437" s="13" t="s">
        <v>50</v>
      </c>
      <c r="AN437" s="13" t="s">
        <v>50</v>
      </c>
      <c r="AO437" s="13" t="s">
        <v>50</v>
      </c>
      <c r="AP437" s="13" t="s">
        <v>50</v>
      </c>
      <c r="AQ437" s="13" t="s">
        <v>50</v>
      </c>
      <c r="AR437" s="13" t="s">
        <v>50</v>
      </c>
      <c r="AS437" s="13" t="s">
        <v>50</v>
      </c>
      <c r="AT437" s="13" t="s">
        <v>50</v>
      </c>
      <c r="AU437" s="36" t="s">
        <v>50</v>
      </c>
      <c r="AV437" s="13" t="s">
        <v>50</v>
      </c>
      <c r="AW437" s="13" t="s">
        <v>50</v>
      </c>
      <c r="AX437" s="13" t="s">
        <v>50</v>
      </c>
      <c r="AY437" s="13" t="s">
        <v>50</v>
      </c>
      <c r="AZ437" s="13" t="s">
        <v>50</v>
      </c>
      <c r="BA437" s="13" t="s">
        <v>50</v>
      </c>
      <c r="BB437" s="13" t="s">
        <v>50</v>
      </c>
      <c r="BC437" s="13" t="s">
        <v>50</v>
      </c>
      <c r="BD437" s="13" t="s">
        <v>50</v>
      </c>
      <c r="BE437" s="13" t="s">
        <v>50</v>
      </c>
      <c r="BF437" s="13" t="s">
        <v>50</v>
      </c>
      <c r="BG437" s="13" t="s">
        <v>50</v>
      </c>
      <c r="BH437" s="13" t="s">
        <v>50</v>
      </c>
      <c r="BI437" s="13" t="s">
        <v>50</v>
      </c>
      <c r="BJ437" s="13" t="s">
        <v>50</v>
      </c>
      <c r="BK437" s="13" t="s">
        <v>50</v>
      </c>
      <c r="BL437" s="36" t="s">
        <v>50</v>
      </c>
      <c r="BM437" s="36" t="s">
        <v>50</v>
      </c>
      <c r="BN437" s="13" t="s">
        <v>50</v>
      </c>
      <c r="BO437" s="13" t="s">
        <v>50</v>
      </c>
      <c r="BP437" s="13" t="s">
        <v>50</v>
      </c>
      <c r="BQ437" s="13" t="s">
        <v>50</v>
      </c>
      <c r="BR437" s="13" t="s">
        <v>50</v>
      </c>
      <c r="BS437" s="13" t="s">
        <v>50</v>
      </c>
      <c r="BT437" s="13" t="s">
        <v>50</v>
      </c>
      <c r="BU437" s="13" t="s">
        <v>50</v>
      </c>
      <c r="BV437" s="13" t="s">
        <v>50</v>
      </c>
      <c r="BW437" s="13" t="s">
        <v>50</v>
      </c>
      <c r="BX437" s="13" t="s">
        <v>50</v>
      </c>
      <c r="BY437" s="13" t="s">
        <v>50</v>
      </c>
      <c r="BZ437" s="13" t="s">
        <v>50</v>
      </c>
      <c r="CA437" s="13" t="s">
        <v>50</v>
      </c>
      <c r="CB437" s="13" t="s">
        <v>50</v>
      </c>
      <c r="CC437" s="13" t="s">
        <v>50</v>
      </c>
      <c r="CD437" s="13" t="s">
        <v>50</v>
      </c>
      <c r="CE437" s="13" t="s">
        <v>50</v>
      </c>
      <c r="CF437" s="13" t="s">
        <v>50</v>
      </c>
      <c r="CG437" s="13" t="s">
        <v>50</v>
      </c>
      <c r="CH437" s="13" t="s">
        <v>50</v>
      </c>
      <c r="CI437" s="13" t="s">
        <v>50</v>
      </c>
      <c r="CJ437" s="13" t="s">
        <v>50</v>
      </c>
      <c r="CK437" s="13" t="s">
        <v>50</v>
      </c>
      <c r="CL437" s="36" t="s">
        <v>50</v>
      </c>
      <c r="CM437" s="36" t="s">
        <v>50</v>
      </c>
      <c r="CN437" s="13" t="s">
        <v>50</v>
      </c>
      <c r="CO437" s="13" t="s">
        <v>50</v>
      </c>
      <c r="CP437" s="13" t="s">
        <v>50</v>
      </c>
      <c r="CQ437" s="13" t="s">
        <v>50</v>
      </c>
      <c r="CR437" s="13" t="s">
        <v>50</v>
      </c>
      <c r="CS437" s="13" t="s">
        <v>50</v>
      </c>
      <c r="CT437" s="13" t="s">
        <v>50</v>
      </c>
      <c r="CU437" s="13" t="s">
        <v>50</v>
      </c>
      <c r="CV437" s="13" t="s">
        <v>50</v>
      </c>
      <c r="CW437" s="13" t="s">
        <v>50</v>
      </c>
      <c r="CX437" s="13" t="s">
        <v>50</v>
      </c>
      <c r="CY437" s="13" t="s">
        <v>50</v>
      </c>
      <c r="CZ437" s="13" t="s">
        <v>50</v>
      </c>
      <c r="DA437" s="36" t="s">
        <v>50</v>
      </c>
      <c r="DB437" s="36" t="s">
        <v>50</v>
      </c>
      <c r="DC437" s="13" t="s">
        <v>50</v>
      </c>
      <c r="DD437" s="13" t="s">
        <v>50</v>
      </c>
      <c r="DE437" s="13" t="s">
        <v>50</v>
      </c>
      <c r="DF437" s="13" t="s">
        <v>50</v>
      </c>
      <c r="DG437" s="13" t="s">
        <v>50</v>
      </c>
      <c r="DH437" s="13" t="s">
        <v>50</v>
      </c>
      <c r="DI437" s="13" t="s">
        <v>50</v>
      </c>
      <c r="DJ437" s="13" t="s">
        <v>50</v>
      </c>
      <c r="DK437" s="13" t="s">
        <v>50</v>
      </c>
      <c r="DL437" s="13" t="s">
        <v>50</v>
      </c>
      <c r="DM437" s="13" t="s">
        <v>50</v>
      </c>
      <c r="DN437" s="13" t="s">
        <v>50</v>
      </c>
      <c r="DO437" s="13" t="s">
        <v>50</v>
      </c>
      <c r="DP437" s="13" t="s">
        <v>50</v>
      </c>
      <c r="DQ437" s="13" t="s">
        <v>50</v>
      </c>
      <c r="DR437" s="13" t="s">
        <v>50</v>
      </c>
      <c r="DS437" s="13" t="s">
        <v>50</v>
      </c>
      <c r="DT437" s="13" t="s">
        <v>50</v>
      </c>
      <c r="DU437" s="13" t="s">
        <v>50</v>
      </c>
      <c r="DV437" s="13" t="s">
        <v>50</v>
      </c>
      <c r="DW437" s="13" t="s">
        <v>50</v>
      </c>
      <c r="DX437" s="13" t="s">
        <v>50</v>
      </c>
      <c r="DY437" s="13" t="s">
        <v>50</v>
      </c>
      <c r="DZ437" s="13" t="s">
        <v>50</v>
      </c>
      <c r="EA437" s="13" t="s">
        <v>50</v>
      </c>
      <c r="EB437" s="13" t="s">
        <v>50</v>
      </c>
      <c r="EC437" s="13" t="s">
        <v>50</v>
      </c>
      <c r="ED437" s="13" t="s">
        <v>50</v>
      </c>
      <c r="EE437" s="13" t="s">
        <v>50</v>
      </c>
      <c r="EF437" s="13" t="s">
        <v>50</v>
      </c>
      <c r="EG437" s="13" t="s">
        <v>50</v>
      </c>
      <c r="EH437" s="13" t="s">
        <v>50</v>
      </c>
      <c r="EI437" s="13" t="s">
        <v>50</v>
      </c>
      <c r="EJ437" s="13" t="s">
        <v>50</v>
      </c>
      <c r="EK437" s="13" t="s">
        <v>50</v>
      </c>
      <c r="EL437" s="99"/>
      <c r="EM437" s="99"/>
    </row>
    <row r="438" spans="1:143" s="13" customFormat="1" ht="15" x14ac:dyDescent="0.25">
      <c r="A438" s="30" t="s">
        <v>2698</v>
      </c>
      <c r="B438" s="97" t="s">
        <v>2526</v>
      </c>
      <c r="C438" s="98"/>
      <c r="D438" s="98">
        <v>194</v>
      </c>
      <c r="E438" s="98"/>
      <c r="F438" s="98"/>
      <c r="G438" s="93" t="s">
        <v>386</v>
      </c>
      <c r="H438" s="14" t="s">
        <v>5</v>
      </c>
      <c r="I438" s="14" t="s">
        <v>577</v>
      </c>
      <c r="J438" s="13" t="s">
        <v>50</v>
      </c>
      <c r="K438" s="13" t="s">
        <v>50</v>
      </c>
      <c r="L438" s="13" t="s">
        <v>50</v>
      </c>
      <c r="M438" s="13" t="s">
        <v>50</v>
      </c>
      <c r="N438" s="13" t="s">
        <v>50</v>
      </c>
      <c r="O438" s="47" t="s">
        <v>50</v>
      </c>
      <c r="P438" s="13" t="s">
        <v>50</v>
      </c>
      <c r="Q438" s="13" t="s">
        <v>50</v>
      </c>
      <c r="R438" s="13" t="s">
        <v>50</v>
      </c>
      <c r="S438" s="13" t="s">
        <v>50</v>
      </c>
      <c r="T438" s="13" t="s">
        <v>50</v>
      </c>
      <c r="U438" s="13" t="s">
        <v>50</v>
      </c>
      <c r="V438" s="13" t="s">
        <v>50</v>
      </c>
      <c r="W438" s="13" t="s">
        <v>50</v>
      </c>
      <c r="X438" s="13" t="s">
        <v>50</v>
      </c>
      <c r="Y438" s="13" t="s">
        <v>50</v>
      </c>
      <c r="Z438" s="13" t="s">
        <v>50</v>
      </c>
      <c r="AA438" s="13" t="s">
        <v>50</v>
      </c>
      <c r="AB438" s="13" t="s">
        <v>50</v>
      </c>
      <c r="AC438" s="13" t="s">
        <v>50</v>
      </c>
      <c r="AD438" s="13" t="s">
        <v>50</v>
      </c>
      <c r="AE438" s="13" t="s">
        <v>50</v>
      </c>
      <c r="AF438" s="13" t="s">
        <v>50</v>
      </c>
      <c r="AG438" s="13" t="s">
        <v>50</v>
      </c>
      <c r="AH438" s="13" t="s">
        <v>50</v>
      </c>
      <c r="AI438" s="13" t="s">
        <v>50</v>
      </c>
      <c r="AJ438" s="13" t="s">
        <v>50</v>
      </c>
      <c r="AK438" s="13" t="s">
        <v>50</v>
      </c>
      <c r="AL438" s="13" t="s">
        <v>50</v>
      </c>
      <c r="AM438" s="13" t="s">
        <v>50</v>
      </c>
      <c r="AN438" s="13" t="s">
        <v>50</v>
      </c>
      <c r="AO438" s="13" t="s">
        <v>50</v>
      </c>
      <c r="AP438" s="13" t="s">
        <v>50</v>
      </c>
      <c r="AQ438" s="13" t="s">
        <v>50</v>
      </c>
      <c r="AR438" s="13" t="s">
        <v>50</v>
      </c>
      <c r="AS438" s="13" t="s">
        <v>50</v>
      </c>
      <c r="AT438" s="13" t="s">
        <v>50</v>
      </c>
      <c r="AU438" s="36" t="s">
        <v>50</v>
      </c>
      <c r="AV438" s="13" t="s">
        <v>50</v>
      </c>
      <c r="AW438" s="13" t="s">
        <v>50</v>
      </c>
      <c r="AX438" s="13" t="s">
        <v>50</v>
      </c>
      <c r="AY438" s="13" t="s">
        <v>50</v>
      </c>
      <c r="AZ438" s="13" t="s">
        <v>50</v>
      </c>
      <c r="BA438" s="13" t="s">
        <v>50</v>
      </c>
      <c r="BB438" s="13" t="s">
        <v>50</v>
      </c>
      <c r="BC438" s="13" t="s">
        <v>50</v>
      </c>
      <c r="BD438" s="13" t="s">
        <v>50</v>
      </c>
      <c r="BE438" s="13" t="s">
        <v>50</v>
      </c>
      <c r="BF438" s="13" t="s">
        <v>50</v>
      </c>
      <c r="BG438" s="13" t="s">
        <v>50</v>
      </c>
      <c r="BH438" s="13" t="s">
        <v>50</v>
      </c>
      <c r="BI438" s="13" t="s">
        <v>50</v>
      </c>
      <c r="BJ438" s="13" t="s">
        <v>50</v>
      </c>
      <c r="BK438" s="13" t="s">
        <v>50</v>
      </c>
      <c r="BL438" s="36" t="s">
        <v>50</v>
      </c>
      <c r="BM438" s="36" t="s">
        <v>50</v>
      </c>
      <c r="BN438" s="13" t="s">
        <v>50</v>
      </c>
      <c r="BO438" s="13" t="s">
        <v>50</v>
      </c>
      <c r="BP438" s="13" t="s">
        <v>50</v>
      </c>
      <c r="BQ438" s="13" t="s">
        <v>50</v>
      </c>
      <c r="BR438" s="13" t="s">
        <v>50</v>
      </c>
      <c r="BS438" s="13" t="s">
        <v>50</v>
      </c>
      <c r="BT438" s="13" t="s">
        <v>50</v>
      </c>
      <c r="BU438" s="13" t="s">
        <v>50</v>
      </c>
      <c r="BV438" s="13" t="s">
        <v>50</v>
      </c>
      <c r="BW438" s="13" t="s">
        <v>50</v>
      </c>
      <c r="BX438" s="13" t="s">
        <v>50</v>
      </c>
      <c r="BY438" s="13" t="s">
        <v>50</v>
      </c>
      <c r="BZ438" s="13" t="s">
        <v>50</v>
      </c>
      <c r="CA438" s="13" t="s">
        <v>50</v>
      </c>
      <c r="CB438" s="13" t="s">
        <v>50</v>
      </c>
      <c r="CC438" s="13" t="s">
        <v>50</v>
      </c>
      <c r="CD438" s="13" t="s">
        <v>50</v>
      </c>
      <c r="CE438" s="13" t="s">
        <v>50</v>
      </c>
      <c r="CF438" s="13" t="s">
        <v>50</v>
      </c>
      <c r="CG438" s="13" t="s">
        <v>50</v>
      </c>
      <c r="CH438" s="13" t="s">
        <v>50</v>
      </c>
      <c r="CI438" s="13" t="s">
        <v>50</v>
      </c>
      <c r="CJ438" s="13" t="s">
        <v>50</v>
      </c>
      <c r="CK438" s="13" t="s">
        <v>50</v>
      </c>
      <c r="CL438" s="36" t="s">
        <v>50</v>
      </c>
      <c r="CM438" s="36" t="s">
        <v>50</v>
      </c>
      <c r="CN438" s="13" t="s">
        <v>50</v>
      </c>
      <c r="CO438" s="13" t="s">
        <v>50</v>
      </c>
      <c r="CP438" s="13" t="s">
        <v>50</v>
      </c>
      <c r="CQ438" s="13" t="s">
        <v>50</v>
      </c>
      <c r="CR438" s="13" t="s">
        <v>50</v>
      </c>
      <c r="CS438" s="13" t="s">
        <v>50</v>
      </c>
      <c r="CT438" s="13" t="s">
        <v>50</v>
      </c>
      <c r="CU438" s="13" t="s">
        <v>50</v>
      </c>
      <c r="CV438" s="13" t="s">
        <v>50</v>
      </c>
      <c r="CW438" s="13" t="s">
        <v>50</v>
      </c>
      <c r="CX438" s="13" t="s">
        <v>50</v>
      </c>
      <c r="CY438" s="13" t="s">
        <v>50</v>
      </c>
      <c r="CZ438" s="13" t="s">
        <v>50</v>
      </c>
      <c r="DA438" s="36" t="s">
        <v>50</v>
      </c>
      <c r="DB438" s="36" t="s">
        <v>50</v>
      </c>
      <c r="DC438" s="13" t="s">
        <v>50</v>
      </c>
      <c r="DD438" s="13" t="s">
        <v>50</v>
      </c>
      <c r="DE438" s="13" t="s">
        <v>50</v>
      </c>
      <c r="DF438" s="13" t="s">
        <v>50</v>
      </c>
      <c r="DG438" s="13" t="s">
        <v>50</v>
      </c>
      <c r="DH438" s="13" t="s">
        <v>50</v>
      </c>
      <c r="DI438" s="13" t="s">
        <v>50</v>
      </c>
      <c r="DJ438" s="13" t="s">
        <v>50</v>
      </c>
      <c r="DK438" s="13" t="s">
        <v>50</v>
      </c>
      <c r="DL438" s="13" t="s">
        <v>50</v>
      </c>
      <c r="DM438" s="13" t="s">
        <v>50</v>
      </c>
      <c r="DN438" s="13" t="s">
        <v>50</v>
      </c>
      <c r="DO438" s="13" t="s">
        <v>50</v>
      </c>
      <c r="DP438" s="13" t="s">
        <v>50</v>
      </c>
      <c r="DQ438" s="13" t="s">
        <v>50</v>
      </c>
      <c r="DR438" s="13" t="s">
        <v>50</v>
      </c>
      <c r="DS438" s="13" t="s">
        <v>50</v>
      </c>
      <c r="DT438" s="13" t="s">
        <v>50</v>
      </c>
      <c r="DU438" s="13" t="s">
        <v>50</v>
      </c>
      <c r="DV438" s="13" t="s">
        <v>50</v>
      </c>
      <c r="DW438" s="13" t="s">
        <v>50</v>
      </c>
      <c r="DX438" s="13" t="s">
        <v>50</v>
      </c>
      <c r="DY438" s="13" t="s">
        <v>50</v>
      </c>
      <c r="DZ438" s="13" t="s">
        <v>50</v>
      </c>
      <c r="EA438" s="13" t="s">
        <v>50</v>
      </c>
      <c r="EB438" s="13" t="s">
        <v>50</v>
      </c>
      <c r="EC438" s="13" t="s">
        <v>50</v>
      </c>
      <c r="ED438" s="13" t="s">
        <v>50</v>
      </c>
      <c r="EE438" s="13" t="s">
        <v>50</v>
      </c>
      <c r="EF438" s="13" t="s">
        <v>50</v>
      </c>
      <c r="EG438" s="13" t="s">
        <v>50</v>
      </c>
      <c r="EH438" s="13" t="s">
        <v>50</v>
      </c>
      <c r="EI438" s="13" t="s">
        <v>50</v>
      </c>
      <c r="EJ438" s="13" t="s">
        <v>50</v>
      </c>
      <c r="EK438" s="13" t="s">
        <v>50</v>
      </c>
      <c r="EL438" s="99"/>
      <c r="EM438" s="99"/>
    </row>
    <row r="439" spans="1:143" s="13" customFormat="1" ht="15" x14ac:dyDescent="0.25">
      <c r="A439" s="30" t="s">
        <v>2699</v>
      </c>
      <c r="B439" s="97" t="s">
        <v>2527</v>
      </c>
      <c r="C439" s="98"/>
      <c r="D439" s="98">
        <v>194</v>
      </c>
      <c r="E439" s="98"/>
      <c r="F439" s="98"/>
      <c r="G439" s="93" t="s">
        <v>4300</v>
      </c>
      <c r="H439" s="14" t="s">
        <v>5</v>
      </c>
      <c r="I439" s="14" t="s">
        <v>577</v>
      </c>
      <c r="J439" s="13" t="s">
        <v>50</v>
      </c>
      <c r="K439" s="13" t="s">
        <v>50</v>
      </c>
      <c r="L439" s="13" t="s">
        <v>50</v>
      </c>
      <c r="M439" s="13" t="s">
        <v>50</v>
      </c>
      <c r="N439" s="13" t="s">
        <v>50</v>
      </c>
      <c r="O439" s="47" t="s">
        <v>50</v>
      </c>
      <c r="P439" s="13" t="s">
        <v>50</v>
      </c>
      <c r="Q439" s="13" t="s">
        <v>50</v>
      </c>
      <c r="R439" s="13" t="s">
        <v>50</v>
      </c>
      <c r="S439" s="13" t="s">
        <v>50</v>
      </c>
      <c r="T439" s="13" t="s">
        <v>50</v>
      </c>
      <c r="U439" s="13" t="s">
        <v>50</v>
      </c>
      <c r="V439" s="13" t="s">
        <v>50</v>
      </c>
      <c r="W439" s="13" t="s">
        <v>50</v>
      </c>
      <c r="X439" s="13" t="s">
        <v>50</v>
      </c>
      <c r="Y439" s="13" t="s">
        <v>50</v>
      </c>
      <c r="Z439" s="13" t="s">
        <v>50</v>
      </c>
      <c r="AA439" s="13" t="s">
        <v>50</v>
      </c>
      <c r="AB439" s="13" t="s">
        <v>50</v>
      </c>
      <c r="AC439" s="13" t="s">
        <v>50</v>
      </c>
      <c r="AD439" s="13" t="s">
        <v>50</v>
      </c>
      <c r="AE439" s="13" t="s">
        <v>50</v>
      </c>
      <c r="AF439" s="13" t="s">
        <v>50</v>
      </c>
      <c r="AG439" s="13" t="s">
        <v>50</v>
      </c>
      <c r="AH439" s="13" t="s">
        <v>50</v>
      </c>
      <c r="AI439" s="13" t="s">
        <v>50</v>
      </c>
      <c r="AJ439" s="13" t="s">
        <v>50</v>
      </c>
      <c r="AK439" s="13" t="s">
        <v>50</v>
      </c>
      <c r="AL439" s="13" t="s">
        <v>50</v>
      </c>
      <c r="AM439" s="13" t="s">
        <v>50</v>
      </c>
      <c r="AN439" s="13" t="s">
        <v>50</v>
      </c>
      <c r="AO439" s="13" t="s">
        <v>50</v>
      </c>
      <c r="AP439" s="13" t="s">
        <v>50</v>
      </c>
      <c r="AQ439" s="13" t="s">
        <v>50</v>
      </c>
      <c r="AR439" s="13" t="s">
        <v>50</v>
      </c>
      <c r="AS439" s="13" t="s">
        <v>50</v>
      </c>
      <c r="AT439" s="13" t="s">
        <v>50</v>
      </c>
      <c r="AU439" s="36" t="s">
        <v>50</v>
      </c>
      <c r="AV439" s="13" t="s">
        <v>50</v>
      </c>
      <c r="AW439" s="13" t="s">
        <v>50</v>
      </c>
      <c r="AX439" s="13" t="s">
        <v>50</v>
      </c>
      <c r="AY439" s="13" t="s">
        <v>50</v>
      </c>
      <c r="AZ439" s="13" t="s">
        <v>50</v>
      </c>
      <c r="BA439" s="13" t="s">
        <v>50</v>
      </c>
      <c r="BB439" s="13" t="s">
        <v>50</v>
      </c>
      <c r="BC439" s="13" t="s">
        <v>50</v>
      </c>
      <c r="BD439" s="13" t="s">
        <v>50</v>
      </c>
      <c r="BE439" s="13" t="s">
        <v>50</v>
      </c>
      <c r="BF439" s="13" t="s">
        <v>50</v>
      </c>
      <c r="BG439" s="13" t="s">
        <v>50</v>
      </c>
      <c r="BH439" s="13" t="s">
        <v>50</v>
      </c>
      <c r="BI439" s="13" t="s">
        <v>50</v>
      </c>
      <c r="BJ439" s="13" t="s">
        <v>50</v>
      </c>
      <c r="BK439" s="13" t="s">
        <v>50</v>
      </c>
      <c r="BL439" s="36" t="s">
        <v>50</v>
      </c>
      <c r="BM439" s="36" t="s">
        <v>50</v>
      </c>
      <c r="BN439" s="13" t="s">
        <v>50</v>
      </c>
      <c r="BO439" s="13" t="s">
        <v>50</v>
      </c>
      <c r="BP439" s="13" t="s">
        <v>50</v>
      </c>
      <c r="BQ439" s="13" t="s">
        <v>50</v>
      </c>
      <c r="BR439" s="13" t="s">
        <v>50</v>
      </c>
      <c r="BS439" s="13" t="s">
        <v>50</v>
      </c>
      <c r="BT439" s="13" t="s">
        <v>50</v>
      </c>
      <c r="BU439" s="13" t="s">
        <v>50</v>
      </c>
      <c r="BV439" s="13" t="s">
        <v>50</v>
      </c>
      <c r="BW439" s="13" t="s">
        <v>50</v>
      </c>
      <c r="BX439" s="13" t="s">
        <v>50</v>
      </c>
      <c r="BY439" s="13" t="s">
        <v>50</v>
      </c>
      <c r="BZ439" s="13" t="s">
        <v>50</v>
      </c>
      <c r="CA439" s="13" t="s">
        <v>50</v>
      </c>
      <c r="CB439" s="13" t="s">
        <v>50</v>
      </c>
      <c r="CC439" s="13" t="s">
        <v>50</v>
      </c>
      <c r="CD439" s="13" t="s">
        <v>50</v>
      </c>
      <c r="CE439" s="13" t="s">
        <v>50</v>
      </c>
      <c r="CF439" s="13" t="s">
        <v>50</v>
      </c>
      <c r="CG439" s="13" t="s">
        <v>50</v>
      </c>
      <c r="CH439" s="13" t="s">
        <v>50</v>
      </c>
      <c r="CI439" s="13" t="s">
        <v>50</v>
      </c>
      <c r="CJ439" s="13" t="s">
        <v>50</v>
      </c>
      <c r="CK439" s="13" t="s">
        <v>50</v>
      </c>
      <c r="CL439" s="36" t="s">
        <v>50</v>
      </c>
      <c r="CM439" s="36" t="s">
        <v>50</v>
      </c>
      <c r="CN439" s="13" t="s">
        <v>50</v>
      </c>
      <c r="CO439" s="13" t="s">
        <v>50</v>
      </c>
      <c r="CP439" s="13" t="s">
        <v>50</v>
      </c>
      <c r="CQ439" s="13" t="s">
        <v>50</v>
      </c>
      <c r="CR439" s="13" t="s">
        <v>50</v>
      </c>
      <c r="CS439" s="13" t="s">
        <v>50</v>
      </c>
      <c r="CT439" s="13" t="s">
        <v>50</v>
      </c>
      <c r="CU439" s="13" t="s">
        <v>50</v>
      </c>
      <c r="CV439" s="13" t="s">
        <v>50</v>
      </c>
      <c r="CW439" s="13" t="s">
        <v>50</v>
      </c>
      <c r="CX439" s="13" t="s">
        <v>50</v>
      </c>
      <c r="CY439" s="13" t="s">
        <v>50</v>
      </c>
      <c r="CZ439" s="13" t="s">
        <v>50</v>
      </c>
      <c r="DA439" s="36" t="s">
        <v>50</v>
      </c>
      <c r="DB439" s="36" t="s">
        <v>50</v>
      </c>
      <c r="DC439" s="13" t="s">
        <v>50</v>
      </c>
      <c r="DD439" s="13" t="s">
        <v>50</v>
      </c>
      <c r="DE439" s="13" t="s">
        <v>50</v>
      </c>
      <c r="DF439" s="13" t="s">
        <v>50</v>
      </c>
      <c r="DG439" s="13" t="s">
        <v>50</v>
      </c>
      <c r="DH439" s="13" t="s">
        <v>50</v>
      </c>
      <c r="DI439" s="13" t="s">
        <v>50</v>
      </c>
      <c r="DJ439" s="13" t="s">
        <v>50</v>
      </c>
      <c r="DK439" s="13" t="s">
        <v>50</v>
      </c>
      <c r="DL439" s="13" t="s">
        <v>50</v>
      </c>
      <c r="DM439" s="13" t="s">
        <v>50</v>
      </c>
      <c r="DN439" s="13" t="s">
        <v>50</v>
      </c>
      <c r="DO439" s="13" t="s">
        <v>50</v>
      </c>
      <c r="DP439" s="13" t="s">
        <v>50</v>
      </c>
      <c r="DQ439" s="13" t="s">
        <v>50</v>
      </c>
      <c r="DR439" s="13" t="s">
        <v>50</v>
      </c>
      <c r="DS439" s="13" t="s">
        <v>50</v>
      </c>
      <c r="DT439" s="13" t="s">
        <v>50</v>
      </c>
      <c r="DU439" s="13" t="s">
        <v>50</v>
      </c>
      <c r="DV439" s="13" t="s">
        <v>50</v>
      </c>
      <c r="DW439" s="13" t="s">
        <v>50</v>
      </c>
      <c r="DX439" s="13" t="s">
        <v>50</v>
      </c>
      <c r="DY439" s="13" t="s">
        <v>50</v>
      </c>
      <c r="DZ439" s="13" t="s">
        <v>50</v>
      </c>
      <c r="EA439" s="13" t="s">
        <v>50</v>
      </c>
      <c r="EB439" s="13" t="s">
        <v>50</v>
      </c>
      <c r="EC439" s="13" t="s">
        <v>50</v>
      </c>
      <c r="ED439" s="13" t="s">
        <v>50</v>
      </c>
      <c r="EE439" s="13" t="s">
        <v>50</v>
      </c>
      <c r="EF439" s="13" t="s">
        <v>50</v>
      </c>
      <c r="EG439" s="13" t="s">
        <v>50</v>
      </c>
      <c r="EH439" s="13" t="s">
        <v>50</v>
      </c>
      <c r="EI439" s="13" t="s">
        <v>50</v>
      </c>
      <c r="EJ439" s="13" t="s">
        <v>50</v>
      </c>
      <c r="EK439" s="13" t="s">
        <v>50</v>
      </c>
      <c r="EL439" s="99"/>
      <c r="EM439" s="99"/>
    </row>
    <row r="440" spans="1:143" s="13" customFormat="1" ht="15" x14ac:dyDescent="0.25">
      <c r="A440" s="30" t="s">
        <v>2700</v>
      </c>
      <c r="B440" s="97" t="s">
        <v>2528</v>
      </c>
      <c r="C440" s="98"/>
      <c r="D440" s="98">
        <v>194</v>
      </c>
      <c r="E440" s="98"/>
      <c r="F440" s="98"/>
      <c r="G440" s="93" t="s">
        <v>387</v>
      </c>
      <c r="H440" s="14" t="s">
        <v>5</v>
      </c>
      <c r="I440" s="14" t="s">
        <v>577</v>
      </c>
      <c r="J440" s="13" t="s">
        <v>50</v>
      </c>
      <c r="K440" s="13" t="s">
        <v>50</v>
      </c>
      <c r="L440" s="13" t="s">
        <v>50</v>
      </c>
      <c r="M440" s="13" t="s">
        <v>50</v>
      </c>
      <c r="N440" s="13" t="s">
        <v>50</v>
      </c>
      <c r="O440" s="47" t="s">
        <v>50</v>
      </c>
      <c r="P440" s="13" t="s">
        <v>50</v>
      </c>
      <c r="Q440" s="13" t="s">
        <v>50</v>
      </c>
      <c r="R440" s="13" t="s">
        <v>50</v>
      </c>
      <c r="S440" s="13" t="s">
        <v>50</v>
      </c>
      <c r="T440" s="13" t="s">
        <v>50</v>
      </c>
      <c r="U440" s="13" t="s">
        <v>50</v>
      </c>
      <c r="V440" s="13" t="s">
        <v>50</v>
      </c>
      <c r="W440" s="13" t="s">
        <v>50</v>
      </c>
      <c r="X440" s="13" t="s">
        <v>50</v>
      </c>
      <c r="Y440" s="13" t="s">
        <v>50</v>
      </c>
      <c r="Z440" s="13" t="s">
        <v>50</v>
      </c>
      <c r="AA440" s="13" t="s">
        <v>50</v>
      </c>
      <c r="AB440" s="13" t="s">
        <v>50</v>
      </c>
      <c r="AC440" s="13" t="s">
        <v>50</v>
      </c>
      <c r="AD440" s="13" t="s">
        <v>50</v>
      </c>
      <c r="AE440" s="13" t="s">
        <v>50</v>
      </c>
      <c r="AF440" s="13" t="s">
        <v>50</v>
      </c>
      <c r="AG440" s="13" t="s">
        <v>50</v>
      </c>
      <c r="AH440" s="13" t="s">
        <v>50</v>
      </c>
      <c r="AI440" s="13" t="s">
        <v>50</v>
      </c>
      <c r="AJ440" s="13" t="s">
        <v>50</v>
      </c>
      <c r="AK440" s="13" t="s">
        <v>50</v>
      </c>
      <c r="AL440" s="13" t="s">
        <v>50</v>
      </c>
      <c r="AM440" s="13" t="s">
        <v>50</v>
      </c>
      <c r="AN440" s="13" t="s">
        <v>50</v>
      </c>
      <c r="AO440" s="13" t="s">
        <v>50</v>
      </c>
      <c r="AP440" s="13" t="s">
        <v>50</v>
      </c>
      <c r="AQ440" s="13" t="s">
        <v>50</v>
      </c>
      <c r="AR440" s="13" t="s">
        <v>50</v>
      </c>
      <c r="AS440" s="13" t="s">
        <v>50</v>
      </c>
      <c r="AT440" s="13" t="s">
        <v>50</v>
      </c>
      <c r="AU440" s="36" t="s">
        <v>50</v>
      </c>
      <c r="AV440" s="13" t="s">
        <v>50</v>
      </c>
      <c r="AW440" s="13" t="s">
        <v>50</v>
      </c>
      <c r="AX440" s="13" t="s">
        <v>50</v>
      </c>
      <c r="AY440" s="13" t="s">
        <v>50</v>
      </c>
      <c r="AZ440" s="13" t="s">
        <v>50</v>
      </c>
      <c r="BA440" s="13" t="s">
        <v>50</v>
      </c>
      <c r="BB440" s="13" t="s">
        <v>50</v>
      </c>
      <c r="BC440" s="13" t="s">
        <v>50</v>
      </c>
      <c r="BD440" s="13" t="s">
        <v>50</v>
      </c>
      <c r="BE440" s="13" t="s">
        <v>50</v>
      </c>
      <c r="BF440" s="13" t="s">
        <v>50</v>
      </c>
      <c r="BG440" s="13" t="s">
        <v>50</v>
      </c>
      <c r="BH440" s="13" t="s">
        <v>50</v>
      </c>
      <c r="BI440" s="13" t="s">
        <v>50</v>
      </c>
      <c r="BJ440" s="13" t="s">
        <v>50</v>
      </c>
      <c r="BK440" s="13" t="s">
        <v>50</v>
      </c>
      <c r="BL440" s="36" t="s">
        <v>50</v>
      </c>
      <c r="BM440" s="36" t="s">
        <v>50</v>
      </c>
      <c r="BN440" s="13" t="s">
        <v>50</v>
      </c>
      <c r="BO440" s="13" t="s">
        <v>50</v>
      </c>
      <c r="BP440" s="13" t="s">
        <v>50</v>
      </c>
      <c r="BQ440" s="13" t="s">
        <v>50</v>
      </c>
      <c r="BR440" s="13" t="s">
        <v>50</v>
      </c>
      <c r="BS440" s="13" t="s">
        <v>50</v>
      </c>
      <c r="BT440" s="13" t="s">
        <v>50</v>
      </c>
      <c r="BU440" s="13" t="s">
        <v>50</v>
      </c>
      <c r="BV440" s="13" t="s">
        <v>50</v>
      </c>
      <c r="BW440" s="13" t="s">
        <v>50</v>
      </c>
      <c r="BX440" s="13" t="s">
        <v>50</v>
      </c>
      <c r="BY440" s="13" t="s">
        <v>50</v>
      </c>
      <c r="BZ440" s="13" t="s">
        <v>50</v>
      </c>
      <c r="CA440" s="13" t="s">
        <v>50</v>
      </c>
      <c r="CB440" s="13" t="s">
        <v>50</v>
      </c>
      <c r="CC440" s="13" t="s">
        <v>50</v>
      </c>
      <c r="CD440" s="13" t="s">
        <v>50</v>
      </c>
      <c r="CE440" s="13" t="s">
        <v>50</v>
      </c>
      <c r="CF440" s="13" t="s">
        <v>50</v>
      </c>
      <c r="CG440" s="13" t="s">
        <v>50</v>
      </c>
      <c r="CH440" s="13" t="s">
        <v>50</v>
      </c>
      <c r="CI440" s="13" t="s">
        <v>50</v>
      </c>
      <c r="CJ440" s="13" t="s">
        <v>50</v>
      </c>
      <c r="CK440" s="13" t="s">
        <v>50</v>
      </c>
      <c r="CL440" s="36" t="s">
        <v>50</v>
      </c>
      <c r="CM440" s="36" t="s">
        <v>50</v>
      </c>
      <c r="CN440" s="13" t="s">
        <v>50</v>
      </c>
      <c r="CO440" s="13" t="s">
        <v>50</v>
      </c>
      <c r="CP440" s="13" t="s">
        <v>50</v>
      </c>
      <c r="CQ440" s="13" t="s">
        <v>50</v>
      </c>
      <c r="CR440" s="13" t="s">
        <v>50</v>
      </c>
      <c r="CS440" s="13" t="s">
        <v>50</v>
      </c>
      <c r="CT440" s="13" t="s">
        <v>50</v>
      </c>
      <c r="CU440" s="13" t="s">
        <v>50</v>
      </c>
      <c r="CV440" s="13" t="s">
        <v>50</v>
      </c>
      <c r="CW440" s="13" t="s">
        <v>50</v>
      </c>
      <c r="CX440" s="13" t="s">
        <v>50</v>
      </c>
      <c r="CY440" s="13" t="s">
        <v>50</v>
      </c>
      <c r="CZ440" s="13" t="s">
        <v>50</v>
      </c>
      <c r="DA440" s="36" t="s">
        <v>50</v>
      </c>
      <c r="DB440" s="36" t="s">
        <v>50</v>
      </c>
      <c r="DC440" s="13" t="s">
        <v>50</v>
      </c>
      <c r="DD440" s="13" t="s">
        <v>50</v>
      </c>
      <c r="DE440" s="13" t="s">
        <v>50</v>
      </c>
      <c r="DF440" s="13" t="s">
        <v>50</v>
      </c>
      <c r="DG440" s="13" t="s">
        <v>50</v>
      </c>
      <c r="DH440" s="13" t="s">
        <v>50</v>
      </c>
      <c r="DI440" s="13" t="s">
        <v>50</v>
      </c>
      <c r="DJ440" s="13" t="s">
        <v>50</v>
      </c>
      <c r="DK440" s="13" t="s">
        <v>50</v>
      </c>
      <c r="DL440" s="13" t="s">
        <v>50</v>
      </c>
      <c r="DM440" s="13" t="s">
        <v>50</v>
      </c>
      <c r="DN440" s="13" t="s">
        <v>50</v>
      </c>
      <c r="DO440" s="13" t="s">
        <v>50</v>
      </c>
      <c r="DP440" s="13" t="s">
        <v>50</v>
      </c>
      <c r="DQ440" s="13" t="s">
        <v>50</v>
      </c>
      <c r="DR440" s="13" t="s">
        <v>50</v>
      </c>
      <c r="DS440" s="13" t="s">
        <v>50</v>
      </c>
      <c r="DT440" s="13" t="s">
        <v>50</v>
      </c>
      <c r="DU440" s="13" t="s">
        <v>50</v>
      </c>
      <c r="DV440" s="13" t="s">
        <v>50</v>
      </c>
      <c r="DW440" s="13" t="s">
        <v>50</v>
      </c>
      <c r="DX440" s="13" t="s">
        <v>50</v>
      </c>
      <c r="DY440" s="13" t="s">
        <v>50</v>
      </c>
      <c r="DZ440" s="13" t="s">
        <v>50</v>
      </c>
      <c r="EA440" s="13" t="s">
        <v>50</v>
      </c>
      <c r="EB440" s="13" t="s">
        <v>50</v>
      </c>
      <c r="EC440" s="13" t="s">
        <v>50</v>
      </c>
      <c r="ED440" s="13" t="s">
        <v>50</v>
      </c>
      <c r="EE440" s="13" t="s">
        <v>50</v>
      </c>
      <c r="EF440" s="13" t="s">
        <v>50</v>
      </c>
      <c r="EG440" s="13" t="s">
        <v>50</v>
      </c>
      <c r="EH440" s="13" t="s">
        <v>50</v>
      </c>
      <c r="EI440" s="13" t="s">
        <v>50</v>
      </c>
      <c r="EJ440" s="13" t="s">
        <v>50</v>
      </c>
      <c r="EK440" s="13" t="s">
        <v>50</v>
      </c>
      <c r="EL440" s="99"/>
      <c r="EM440" s="99"/>
    </row>
    <row r="441" spans="1:143" s="13" customFormat="1" ht="15" x14ac:dyDescent="0.25">
      <c r="A441" s="30" t="s">
        <v>2701</v>
      </c>
      <c r="B441" s="97" t="s">
        <v>2529</v>
      </c>
      <c r="C441" s="98"/>
      <c r="D441" s="98">
        <v>194</v>
      </c>
      <c r="E441" s="98"/>
      <c r="F441" s="98"/>
      <c r="G441" s="93" t="s">
        <v>375</v>
      </c>
      <c r="H441" s="14" t="s">
        <v>5</v>
      </c>
      <c r="I441" s="14" t="s">
        <v>577</v>
      </c>
      <c r="J441" s="13" t="s">
        <v>50</v>
      </c>
      <c r="K441" s="13" t="s">
        <v>50</v>
      </c>
      <c r="L441" s="13" t="s">
        <v>50</v>
      </c>
      <c r="M441" s="13" t="s">
        <v>50</v>
      </c>
      <c r="N441" s="13" t="s">
        <v>50</v>
      </c>
      <c r="O441" s="47" t="s">
        <v>50</v>
      </c>
      <c r="P441" s="13" t="s">
        <v>50</v>
      </c>
      <c r="Q441" s="13" t="s">
        <v>50</v>
      </c>
      <c r="R441" s="13" t="s">
        <v>50</v>
      </c>
      <c r="S441" s="13" t="s">
        <v>50</v>
      </c>
      <c r="T441" s="13" t="s">
        <v>50</v>
      </c>
      <c r="U441" s="13" t="s">
        <v>50</v>
      </c>
      <c r="V441" s="36" t="s">
        <v>50</v>
      </c>
      <c r="W441" s="13" t="s">
        <v>50</v>
      </c>
      <c r="X441" s="13" t="s">
        <v>50</v>
      </c>
      <c r="Y441" s="13" t="s">
        <v>50</v>
      </c>
      <c r="Z441" s="13" t="s">
        <v>50</v>
      </c>
      <c r="AA441" s="13" t="s">
        <v>50</v>
      </c>
      <c r="AB441" s="13" t="s">
        <v>50</v>
      </c>
      <c r="AC441" s="13" t="s">
        <v>50</v>
      </c>
      <c r="AD441" s="13" t="s">
        <v>50</v>
      </c>
      <c r="AE441" s="13" t="s">
        <v>50</v>
      </c>
      <c r="AF441" s="13" t="s">
        <v>50</v>
      </c>
      <c r="AG441" s="13" t="s">
        <v>50</v>
      </c>
      <c r="AH441" s="13" t="s">
        <v>50</v>
      </c>
      <c r="AI441" s="13" t="s">
        <v>50</v>
      </c>
      <c r="AJ441" s="13" t="s">
        <v>50</v>
      </c>
      <c r="AK441" s="13" t="s">
        <v>50</v>
      </c>
      <c r="AL441" s="13" t="s">
        <v>50</v>
      </c>
      <c r="AM441" s="13" t="s">
        <v>50</v>
      </c>
      <c r="AN441" s="13" t="s">
        <v>50</v>
      </c>
      <c r="AO441" s="13" t="s">
        <v>50</v>
      </c>
      <c r="AP441" s="13" t="s">
        <v>50</v>
      </c>
      <c r="AQ441" s="13" t="s">
        <v>50</v>
      </c>
      <c r="AR441" s="13" t="s">
        <v>50</v>
      </c>
      <c r="AS441" s="13" t="s">
        <v>50</v>
      </c>
      <c r="AT441" s="13" t="s">
        <v>50</v>
      </c>
      <c r="AU441" s="36" t="s">
        <v>50</v>
      </c>
      <c r="AV441" s="13" t="s">
        <v>50</v>
      </c>
      <c r="AW441" s="13" t="s">
        <v>50</v>
      </c>
      <c r="AX441" s="13" t="s">
        <v>50</v>
      </c>
      <c r="AY441" s="13" t="s">
        <v>50</v>
      </c>
      <c r="AZ441" s="13" t="s">
        <v>50</v>
      </c>
      <c r="BA441" s="13" t="s">
        <v>50</v>
      </c>
      <c r="BB441" s="13" t="s">
        <v>50</v>
      </c>
      <c r="BC441" s="13" t="s">
        <v>50</v>
      </c>
      <c r="BD441" s="13" t="s">
        <v>50</v>
      </c>
      <c r="BE441" s="13" t="s">
        <v>50</v>
      </c>
      <c r="BF441" s="13" t="s">
        <v>50</v>
      </c>
      <c r="BG441" s="13" t="s">
        <v>50</v>
      </c>
      <c r="BH441" s="13" t="s">
        <v>50</v>
      </c>
      <c r="BI441" s="13" t="s">
        <v>50</v>
      </c>
      <c r="BJ441" s="13" t="s">
        <v>50</v>
      </c>
      <c r="BK441" s="13" t="s">
        <v>50</v>
      </c>
      <c r="BL441" s="36" t="s">
        <v>50</v>
      </c>
      <c r="BM441" s="36" t="s">
        <v>50</v>
      </c>
      <c r="BN441" s="13" t="s">
        <v>50</v>
      </c>
      <c r="BO441" s="13" t="s">
        <v>50</v>
      </c>
      <c r="BP441" s="13" t="s">
        <v>50</v>
      </c>
      <c r="BQ441" s="13" t="s">
        <v>50</v>
      </c>
      <c r="BR441" s="13" t="s">
        <v>50</v>
      </c>
      <c r="BS441" s="13" t="s">
        <v>50</v>
      </c>
      <c r="BT441" s="13" t="s">
        <v>50</v>
      </c>
      <c r="BU441" s="13" t="s">
        <v>50</v>
      </c>
      <c r="BV441" s="13" t="s">
        <v>50</v>
      </c>
      <c r="BW441" s="13" t="s">
        <v>50</v>
      </c>
      <c r="BX441" s="13" t="s">
        <v>50</v>
      </c>
      <c r="BY441" s="13" t="s">
        <v>50</v>
      </c>
      <c r="BZ441" s="13" t="s">
        <v>50</v>
      </c>
      <c r="CA441" s="13" t="s">
        <v>50</v>
      </c>
      <c r="CB441" s="13" t="s">
        <v>50</v>
      </c>
      <c r="CC441" s="13" t="s">
        <v>50</v>
      </c>
      <c r="CD441" s="13" t="s">
        <v>50</v>
      </c>
      <c r="CE441" s="13" t="s">
        <v>50</v>
      </c>
      <c r="CF441" s="13" t="s">
        <v>50</v>
      </c>
      <c r="CG441" s="13" t="s">
        <v>50</v>
      </c>
      <c r="CH441" s="13" t="s">
        <v>50</v>
      </c>
      <c r="CI441" s="13" t="s">
        <v>50</v>
      </c>
      <c r="CJ441" s="13" t="s">
        <v>50</v>
      </c>
      <c r="CK441" s="13" t="s">
        <v>50</v>
      </c>
      <c r="CL441" s="36" t="s">
        <v>50</v>
      </c>
      <c r="CM441" s="36" t="s">
        <v>50</v>
      </c>
      <c r="CN441" s="13" t="s">
        <v>50</v>
      </c>
      <c r="CO441" s="13" t="s">
        <v>50</v>
      </c>
      <c r="CP441" s="13" t="s">
        <v>50</v>
      </c>
      <c r="CQ441" s="13" t="s">
        <v>50</v>
      </c>
      <c r="CR441" s="13" t="s">
        <v>50</v>
      </c>
      <c r="CS441" s="13" t="s">
        <v>50</v>
      </c>
      <c r="CT441" s="13" t="s">
        <v>50</v>
      </c>
      <c r="CU441" s="13" t="s">
        <v>50</v>
      </c>
      <c r="CV441" s="13" t="s">
        <v>50</v>
      </c>
      <c r="CW441" s="13" t="s">
        <v>50</v>
      </c>
      <c r="CX441" s="13" t="s">
        <v>50</v>
      </c>
      <c r="CY441" s="13" t="s">
        <v>50</v>
      </c>
      <c r="CZ441" s="13" t="s">
        <v>50</v>
      </c>
      <c r="DA441" s="36" t="s">
        <v>50</v>
      </c>
      <c r="DB441" s="36" t="s">
        <v>50</v>
      </c>
      <c r="DC441" s="13" t="s">
        <v>50</v>
      </c>
      <c r="DD441" s="13" t="s">
        <v>50</v>
      </c>
      <c r="DE441" s="13" t="s">
        <v>50</v>
      </c>
      <c r="DF441" s="13" t="s">
        <v>50</v>
      </c>
      <c r="DG441" s="13" t="s">
        <v>50</v>
      </c>
      <c r="DH441" s="13" t="s">
        <v>50</v>
      </c>
      <c r="DI441" s="13" t="s">
        <v>50</v>
      </c>
      <c r="DJ441" s="13" t="s">
        <v>50</v>
      </c>
      <c r="DK441" s="13" t="s">
        <v>50</v>
      </c>
      <c r="DL441" s="13" t="s">
        <v>50</v>
      </c>
      <c r="DM441" s="13" t="s">
        <v>50</v>
      </c>
      <c r="DN441" s="13" t="s">
        <v>50</v>
      </c>
      <c r="DO441" s="13" t="s">
        <v>50</v>
      </c>
      <c r="DP441" s="13" t="s">
        <v>50</v>
      </c>
      <c r="DQ441" s="13" t="s">
        <v>50</v>
      </c>
      <c r="DR441" s="13" t="s">
        <v>50</v>
      </c>
      <c r="DS441" s="13" t="s">
        <v>50</v>
      </c>
      <c r="DT441" s="13" t="s">
        <v>50</v>
      </c>
      <c r="DU441" s="13" t="s">
        <v>50</v>
      </c>
      <c r="DV441" s="13" t="s">
        <v>50</v>
      </c>
      <c r="DW441" s="13" t="s">
        <v>50</v>
      </c>
      <c r="DX441" s="13" t="s">
        <v>50</v>
      </c>
      <c r="DY441" s="13" t="s">
        <v>50</v>
      </c>
      <c r="DZ441" s="13" t="s">
        <v>50</v>
      </c>
      <c r="EA441" s="13" t="s">
        <v>50</v>
      </c>
      <c r="EB441" s="13" t="s">
        <v>50</v>
      </c>
      <c r="EC441" s="13" t="s">
        <v>50</v>
      </c>
      <c r="ED441" s="13" t="s">
        <v>50</v>
      </c>
      <c r="EE441" s="13" t="s">
        <v>50</v>
      </c>
      <c r="EF441" s="13" t="s">
        <v>50</v>
      </c>
      <c r="EG441" s="13" t="s">
        <v>50</v>
      </c>
      <c r="EH441" s="13" t="s">
        <v>50</v>
      </c>
      <c r="EI441" s="13" t="s">
        <v>50</v>
      </c>
      <c r="EJ441" s="13" t="s">
        <v>50</v>
      </c>
      <c r="EK441" s="13" t="s">
        <v>50</v>
      </c>
      <c r="EL441" s="99"/>
      <c r="EM441" s="99"/>
    </row>
    <row r="442" spans="1:143" s="13" customFormat="1" ht="15" x14ac:dyDescent="0.25">
      <c r="A442" s="30" t="s">
        <v>2702</v>
      </c>
      <c r="B442" s="97" t="s">
        <v>2530</v>
      </c>
      <c r="C442" s="98"/>
      <c r="D442" s="98">
        <v>194</v>
      </c>
      <c r="E442" s="98"/>
      <c r="F442" s="98"/>
      <c r="G442" s="93" t="s">
        <v>4301</v>
      </c>
      <c r="H442" s="14" t="s">
        <v>5</v>
      </c>
      <c r="I442" s="14" t="s">
        <v>577</v>
      </c>
      <c r="J442" s="13" t="s">
        <v>50</v>
      </c>
      <c r="K442" s="13" t="s">
        <v>50</v>
      </c>
      <c r="L442" s="13" t="s">
        <v>50</v>
      </c>
      <c r="M442" s="13" t="s">
        <v>50</v>
      </c>
      <c r="N442" s="13" t="s">
        <v>50</v>
      </c>
      <c r="O442" s="47" t="s">
        <v>50</v>
      </c>
      <c r="P442" s="13" t="s">
        <v>50</v>
      </c>
      <c r="Q442" s="13" t="s">
        <v>50</v>
      </c>
      <c r="R442" s="13" t="s">
        <v>50</v>
      </c>
      <c r="S442" s="13" t="s">
        <v>50</v>
      </c>
      <c r="T442" s="13" t="s">
        <v>50</v>
      </c>
      <c r="U442" s="13" t="s">
        <v>50</v>
      </c>
      <c r="V442" s="13" t="s">
        <v>50</v>
      </c>
      <c r="W442" s="13" t="s">
        <v>50</v>
      </c>
      <c r="X442" s="13" t="s">
        <v>50</v>
      </c>
      <c r="Y442" s="13" t="s">
        <v>50</v>
      </c>
      <c r="Z442" s="13" t="s">
        <v>50</v>
      </c>
      <c r="AA442" s="13" t="s">
        <v>50</v>
      </c>
      <c r="AB442" s="13" t="s">
        <v>50</v>
      </c>
      <c r="AC442" s="13" t="s">
        <v>50</v>
      </c>
      <c r="AD442" s="13" t="s">
        <v>50</v>
      </c>
      <c r="AE442" s="13" t="s">
        <v>50</v>
      </c>
      <c r="AF442" s="13" t="s">
        <v>50</v>
      </c>
      <c r="AG442" s="13" t="s">
        <v>50</v>
      </c>
      <c r="AH442" s="13" t="s">
        <v>50</v>
      </c>
      <c r="AI442" s="13" t="s">
        <v>50</v>
      </c>
      <c r="AJ442" s="13" t="s">
        <v>50</v>
      </c>
      <c r="AK442" s="13" t="s">
        <v>50</v>
      </c>
      <c r="AL442" s="13" t="s">
        <v>50</v>
      </c>
      <c r="AM442" s="13" t="s">
        <v>50</v>
      </c>
      <c r="AN442" s="13" t="s">
        <v>50</v>
      </c>
      <c r="AO442" s="13" t="s">
        <v>50</v>
      </c>
      <c r="AP442" s="13" t="s">
        <v>50</v>
      </c>
      <c r="AQ442" s="13" t="s">
        <v>50</v>
      </c>
      <c r="AR442" s="13" t="s">
        <v>50</v>
      </c>
      <c r="AS442" s="13" t="s">
        <v>50</v>
      </c>
      <c r="AT442" s="13" t="s">
        <v>50</v>
      </c>
      <c r="AU442" s="36" t="s">
        <v>50</v>
      </c>
      <c r="AV442" s="13" t="s">
        <v>50</v>
      </c>
      <c r="AW442" s="13" t="s">
        <v>50</v>
      </c>
      <c r="AX442" s="13" t="s">
        <v>50</v>
      </c>
      <c r="AY442" s="13" t="s">
        <v>50</v>
      </c>
      <c r="AZ442" s="13" t="s">
        <v>50</v>
      </c>
      <c r="BA442" s="13" t="s">
        <v>50</v>
      </c>
      <c r="BB442" s="13" t="s">
        <v>50</v>
      </c>
      <c r="BC442" s="13" t="s">
        <v>50</v>
      </c>
      <c r="BD442" s="13" t="s">
        <v>50</v>
      </c>
      <c r="BE442" s="13" t="s">
        <v>50</v>
      </c>
      <c r="BF442" s="13" t="s">
        <v>50</v>
      </c>
      <c r="BG442" s="13" t="s">
        <v>50</v>
      </c>
      <c r="BH442" s="13" t="s">
        <v>50</v>
      </c>
      <c r="BI442" s="13" t="s">
        <v>50</v>
      </c>
      <c r="BJ442" s="13" t="s">
        <v>50</v>
      </c>
      <c r="BK442" s="13" t="s">
        <v>50</v>
      </c>
      <c r="BL442" s="36" t="s">
        <v>50</v>
      </c>
      <c r="BM442" s="36" t="s">
        <v>50</v>
      </c>
      <c r="BN442" s="13" t="s">
        <v>50</v>
      </c>
      <c r="BO442" s="13" t="s">
        <v>50</v>
      </c>
      <c r="BP442" s="13" t="s">
        <v>50</v>
      </c>
      <c r="BQ442" s="13" t="s">
        <v>50</v>
      </c>
      <c r="BR442" s="13" t="s">
        <v>50</v>
      </c>
      <c r="BS442" s="13" t="s">
        <v>50</v>
      </c>
      <c r="BT442" s="13" t="s">
        <v>50</v>
      </c>
      <c r="BU442" s="13" t="s">
        <v>50</v>
      </c>
      <c r="BV442" s="13" t="s">
        <v>50</v>
      </c>
      <c r="BW442" s="13" t="s">
        <v>50</v>
      </c>
      <c r="BX442" s="13" t="s">
        <v>50</v>
      </c>
      <c r="BY442" s="13" t="s">
        <v>50</v>
      </c>
      <c r="BZ442" s="13" t="s">
        <v>50</v>
      </c>
      <c r="CA442" s="13" t="s">
        <v>50</v>
      </c>
      <c r="CB442" s="13" t="s">
        <v>50</v>
      </c>
      <c r="CC442" s="13" t="s">
        <v>50</v>
      </c>
      <c r="CD442" s="13" t="s">
        <v>50</v>
      </c>
      <c r="CE442" s="13" t="s">
        <v>50</v>
      </c>
      <c r="CF442" s="13" t="s">
        <v>50</v>
      </c>
      <c r="CG442" s="13" t="s">
        <v>50</v>
      </c>
      <c r="CH442" s="13" t="s">
        <v>50</v>
      </c>
      <c r="CI442" s="13" t="s">
        <v>50</v>
      </c>
      <c r="CJ442" s="13" t="s">
        <v>50</v>
      </c>
      <c r="CK442" s="13" t="s">
        <v>50</v>
      </c>
      <c r="CL442" s="36" t="s">
        <v>50</v>
      </c>
      <c r="CM442" s="36" t="s">
        <v>50</v>
      </c>
      <c r="CN442" s="13" t="s">
        <v>50</v>
      </c>
      <c r="CO442" s="13" t="s">
        <v>50</v>
      </c>
      <c r="CP442" s="13" t="s">
        <v>50</v>
      </c>
      <c r="CQ442" s="13" t="s">
        <v>50</v>
      </c>
      <c r="CR442" s="13" t="s">
        <v>50</v>
      </c>
      <c r="CS442" s="13" t="s">
        <v>50</v>
      </c>
      <c r="CT442" s="13" t="s">
        <v>50</v>
      </c>
      <c r="CU442" s="13" t="s">
        <v>50</v>
      </c>
      <c r="CV442" s="13" t="s">
        <v>50</v>
      </c>
      <c r="CW442" s="13" t="s">
        <v>50</v>
      </c>
      <c r="CX442" s="13" t="s">
        <v>50</v>
      </c>
      <c r="CY442" s="13" t="s">
        <v>50</v>
      </c>
      <c r="CZ442" s="13" t="s">
        <v>50</v>
      </c>
      <c r="DA442" s="36" t="s">
        <v>50</v>
      </c>
      <c r="DB442" s="36" t="s">
        <v>50</v>
      </c>
      <c r="DC442" s="13" t="s">
        <v>50</v>
      </c>
      <c r="DD442" s="13" t="s">
        <v>50</v>
      </c>
      <c r="DE442" s="13" t="s">
        <v>50</v>
      </c>
      <c r="DF442" s="13" t="s">
        <v>50</v>
      </c>
      <c r="DG442" s="13" t="s">
        <v>50</v>
      </c>
      <c r="DH442" s="13" t="s">
        <v>50</v>
      </c>
      <c r="DI442" s="13" t="s">
        <v>50</v>
      </c>
      <c r="DJ442" s="13" t="s">
        <v>50</v>
      </c>
      <c r="DK442" s="13" t="s">
        <v>50</v>
      </c>
      <c r="DL442" s="13" t="s">
        <v>50</v>
      </c>
      <c r="DM442" s="13" t="s">
        <v>50</v>
      </c>
      <c r="DN442" s="13" t="s">
        <v>50</v>
      </c>
      <c r="DO442" s="13" t="s">
        <v>50</v>
      </c>
      <c r="DP442" s="13" t="s">
        <v>50</v>
      </c>
      <c r="DQ442" s="13" t="s">
        <v>50</v>
      </c>
      <c r="DR442" s="13" t="s">
        <v>50</v>
      </c>
      <c r="DS442" s="13" t="s">
        <v>50</v>
      </c>
      <c r="DT442" s="13" t="s">
        <v>50</v>
      </c>
      <c r="DU442" s="13" t="s">
        <v>50</v>
      </c>
      <c r="DV442" s="13" t="s">
        <v>50</v>
      </c>
      <c r="DW442" s="13" t="s">
        <v>50</v>
      </c>
      <c r="DX442" s="13" t="s">
        <v>50</v>
      </c>
      <c r="DY442" s="13" t="s">
        <v>50</v>
      </c>
      <c r="DZ442" s="13" t="s">
        <v>50</v>
      </c>
      <c r="EA442" s="13" t="s">
        <v>50</v>
      </c>
      <c r="EB442" s="13" t="s">
        <v>50</v>
      </c>
      <c r="EC442" s="13" t="s">
        <v>50</v>
      </c>
      <c r="ED442" s="13" t="s">
        <v>50</v>
      </c>
      <c r="EE442" s="13" t="s">
        <v>50</v>
      </c>
      <c r="EF442" s="13" t="s">
        <v>50</v>
      </c>
      <c r="EG442" s="13" t="s">
        <v>50</v>
      </c>
      <c r="EH442" s="13" t="s">
        <v>50</v>
      </c>
      <c r="EI442" s="13" t="s">
        <v>50</v>
      </c>
      <c r="EJ442" s="13" t="s">
        <v>50</v>
      </c>
      <c r="EK442" s="13" t="s">
        <v>50</v>
      </c>
      <c r="EL442" s="99"/>
      <c r="EM442" s="99"/>
    </row>
    <row r="443" spans="1:143" s="13" customFormat="1" ht="15" x14ac:dyDescent="0.25">
      <c r="A443" s="30" t="s">
        <v>2703</v>
      </c>
      <c r="B443" s="97" t="s">
        <v>2531</v>
      </c>
      <c r="C443" s="98"/>
      <c r="D443" s="98">
        <v>194</v>
      </c>
      <c r="E443" s="98"/>
      <c r="F443" s="98"/>
      <c r="G443" s="93" t="s">
        <v>380</v>
      </c>
      <c r="H443" s="14" t="s">
        <v>5</v>
      </c>
      <c r="I443" s="14" t="s">
        <v>577</v>
      </c>
      <c r="J443" s="13" t="s">
        <v>50</v>
      </c>
      <c r="K443" s="13" t="s">
        <v>50</v>
      </c>
      <c r="L443" s="13" t="s">
        <v>50</v>
      </c>
      <c r="M443" s="13" t="s">
        <v>50</v>
      </c>
      <c r="N443" s="36" t="s">
        <v>50</v>
      </c>
      <c r="O443" s="47" t="s">
        <v>50</v>
      </c>
      <c r="P443" s="13" t="s">
        <v>50</v>
      </c>
      <c r="Q443" s="13" t="s">
        <v>50</v>
      </c>
      <c r="R443" s="13" t="s">
        <v>50</v>
      </c>
      <c r="S443" s="13" t="s">
        <v>50</v>
      </c>
      <c r="T443" s="13" t="s">
        <v>50</v>
      </c>
      <c r="U443" s="13" t="s">
        <v>50</v>
      </c>
      <c r="V443" s="13" t="s">
        <v>50</v>
      </c>
      <c r="W443" s="13" t="s">
        <v>50</v>
      </c>
      <c r="X443" s="13" t="s">
        <v>50</v>
      </c>
      <c r="Y443" s="13" t="s">
        <v>50</v>
      </c>
      <c r="Z443" s="13" t="s">
        <v>50</v>
      </c>
      <c r="AA443" s="13" t="s">
        <v>50</v>
      </c>
      <c r="AB443" s="13" t="s">
        <v>50</v>
      </c>
      <c r="AC443" s="13" t="s">
        <v>50</v>
      </c>
      <c r="AD443" s="13" t="s">
        <v>50</v>
      </c>
      <c r="AE443" s="13" t="s">
        <v>50</v>
      </c>
      <c r="AF443" s="13" t="s">
        <v>50</v>
      </c>
      <c r="AG443" s="13" t="s">
        <v>50</v>
      </c>
      <c r="AH443" s="13" t="s">
        <v>50</v>
      </c>
      <c r="AI443" s="13" t="s">
        <v>50</v>
      </c>
      <c r="AJ443" s="13" t="s">
        <v>50</v>
      </c>
      <c r="AK443" s="13" t="s">
        <v>50</v>
      </c>
      <c r="AL443" s="13" t="s">
        <v>50</v>
      </c>
      <c r="AM443" s="13" t="s">
        <v>50</v>
      </c>
      <c r="AN443" s="13" t="s">
        <v>50</v>
      </c>
      <c r="AO443" s="13" t="s">
        <v>50</v>
      </c>
      <c r="AP443" s="13" t="s">
        <v>50</v>
      </c>
      <c r="AQ443" s="13" t="s">
        <v>50</v>
      </c>
      <c r="AR443" s="13" t="s">
        <v>50</v>
      </c>
      <c r="AS443" s="13" t="s">
        <v>50</v>
      </c>
      <c r="AT443" s="13" t="s">
        <v>50</v>
      </c>
      <c r="AU443" s="36" t="s">
        <v>50</v>
      </c>
      <c r="AV443" s="13" t="s">
        <v>50</v>
      </c>
      <c r="AW443" s="13" t="s">
        <v>50</v>
      </c>
      <c r="AX443" s="13" t="s">
        <v>50</v>
      </c>
      <c r="AY443" s="13" t="s">
        <v>50</v>
      </c>
      <c r="AZ443" s="13" t="s">
        <v>50</v>
      </c>
      <c r="BA443" s="13" t="s">
        <v>50</v>
      </c>
      <c r="BB443" s="13" t="s">
        <v>50</v>
      </c>
      <c r="BC443" s="13" t="s">
        <v>50</v>
      </c>
      <c r="BD443" s="13" t="s">
        <v>50</v>
      </c>
      <c r="BE443" s="13" t="s">
        <v>50</v>
      </c>
      <c r="BF443" s="13" t="s">
        <v>50</v>
      </c>
      <c r="BG443" s="13" t="s">
        <v>50</v>
      </c>
      <c r="BH443" s="13" t="s">
        <v>50</v>
      </c>
      <c r="BI443" s="13" t="s">
        <v>50</v>
      </c>
      <c r="BJ443" s="13" t="s">
        <v>50</v>
      </c>
      <c r="BK443" s="13" t="s">
        <v>50</v>
      </c>
      <c r="BL443" s="36" t="s">
        <v>50</v>
      </c>
      <c r="BM443" s="36" t="s">
        <v>50</v>
      </c>
      <c r="BN443" s="13" t="s">
        <v>50</v>
      </c>
      <c r="BO443" s="13" t="s">
        <v>50</v>
      </c>
      <c r="BP443" s="13" t="s">
        <v>50</v>
      </c>
      <c r="BQ443" s="13" t="s">
        <v>50</v>
      </c>
      <c r="BR443" s="13" t="s">
        <v>50</v>
      </c>
      <c r="BS443" s="13" t="s">
        <v>50</v>
      </c>
      <c r="BT443" s="13" t="s">
        <v>50</v>
      </c>
      <c r="BU443" s="13" t="s">
        <v>50</v>
      </c>
      <c r="BV443" s="13" t="s">
        <v>50</v>
      </c>
      <c r="BW443" s="13" t="s">
        <v>50</v>
      </c>
      <c r="BX443" s="13" t="s">
        <v>50</v>
      </c>
      <c r="BY443" s="13" t="s">
        <v>50</v>
      </c>
      <c r="BZ443" s="13" t="s">
        <v>50</v>
      </c>
      <c r="CA443" s="13" t="s">
        <v>50</v>
      </c>
      <c r="CB443" s="13" t="s">
        <v>50</v>
      </c>
      <c r="CC443" s="13" t="s">
        <v>50</v>
      </c>
      <c r="CD443" s="13" t="s">
        <v>50</v>
      </c>
      <c r="CE443" s="13" t="s">
        <v>50</v>
      </c>
      <c r="CF443" s="13" t="s">
        <v>50</v>
      </c>
      <c r="CG443" s="13" t="s">
        <v>50</v>
      </c>
      <c r="CH443" s="13" t="s">
        <v>50</v>
      </c>
      <c r="CI443" s="13" t="s">
        <v>50</v>
      </c>
      <c r="CJ443" s="13" t="s">
        <v>50</v>
      </c>
      <c r="CK443" s="13" t="s">
        <v>50</v>
      </c>
      <c r="CL443" s="36" t="s">
        <v>50</v>
      </c>
      <c r="CM443" s="36" t="s">
        <v>50</v>
      </c>
      <c r="CN443" s="13" t="s">
        <v>50</v>
      </c>
      <c r="CO443" s="13" t="s">
        <v>50</v>
      </c>
      <c r="CP443" s="13" t="s">
        <v>50</v>
      </c>
      <c r="CQ443" s="13" t="s">
        <v>50</v>
      </c>
      <c r="CR443" s="13" t="s">
        <v>50</v>
      </c>
      <c r="CS443" s="13" t="s">
        <v>50</v>
      </c>
      <c r="CT443" s="13" t="s">
        <v>50</v>
      </c>
      <c r="CU443" s="13" t="s">
        <v>50</v>
      </c>
      <c r="CV443" s="13" t="s">
        <v>50</v>
      </c>
      <c r="CW443" s="13" t="s">
        <v>50</v>
      </c>
      <c r="CX443" s="13" t="s">
        <v>50</v>
      </c>
      <c r="CY443" s="13" t="s">
        <v>50</v>
      </c>
      <c r="CZ443" s="13" t="s">
        <v>50</v>
      </c>
      <c r="DA443" s="36" t="s">
        <v>50</v>
      </c>
      <c r="DB443" s="36" t="s">
        <v>50</v>
      </c>
      <c r="DC443" s="13" t="s">
        <v>50</v>
      </c>
      <c r="DD443" s="13" t="s">
        <v>50</v>
      </c>
      <c r="DE443" s="13" t="s">
        <v>50</v>
      </c>
      <c r="DF443" s="13" t="s">
        <v>50</v>
      </c>
      <c r="DG443" s="13" t="s">
        <v>50</v>
      </c>
      <c r="DH443" s="13" t="s">
        <v>50</v>
      </c>
      <c r="DI443" s="13" t="s">
        <v>50</v>
      </c>
      <c r="DJ443" s="13" t="s">
        <v>50</v>
      </c>
      <c r="DK443" s="13" t="s">
        <v>50</v>
      </c>
      <c r="DL443" s="13" t="s">
        <v>50</v>
      </c>
      <c r="DM443" s="13" t="s">
        <v>50</v>
      </c>
      <c r="DN443" s="13" t="s">
        <v>50</v>
      </c>
      <c r="DO443" s="13" t="s">
        <v>50</v>
      </c>
      <c r="DP443" s="13" t="s">
        <v>50</v>
      </c>
      <c r="DQ443" s="13" t="s">
        <v>50</v>
      </c>
      <c r="DR443" s="13" t="s">
        <v>50</v>
      </c>
      <c r="DS443" s="13" t="s">
        <v>50</v>
      </c>
      <c r="DT443" s="13" t="s">
        <v>50</v>
      </c>
      <c r="DU443" s="13" t="s">
        <v>50</v>
      </c>
      <c r="DV443" s="13" t="s">
        <v>50</v>
      </c>
      <c r="DW443" s="13" t="s">
        <v>50</v>
      </c>
      <c r="DX443" s="13" t="s">
        <v>50</v>
      </c>
      <c r="DY443" s="13" t="s">
        <v>50</v>
      </c>
      <c r="DZ443" s="13" t="s">
        <v>50</v>
      </c>
      <c r="EA443" s="13" t="s">
        <v>50</v>
      </c>
      <c r="EB443" s="13" t="s">
        <v>50</v>
      </c>
      <c r="EC443" s="13" t="s">
        <v>50</v>
      </c>
      <c r="ED443" s="13" t="s">
        <v>50</v>
      </c>
      <c r="EE443" s="13" t="s">
        <v>50</v>
      </c>
      <c r="EF443" s="13" t="s">
        <v>50</v>
      </c>
      <c r="EG443" s="13" t="s">
        <v>50</v>
      </c>
      <c r="EH443" s="13" t="s">
        <v>50</v>
      </c>
      <c r="EI443" s="13" t="s">
        <v>50</v>
      </c>
      <c r="EJ443" s="13" t="s">
        <v>50</v>
      </c>
      <c r="EK443" s="13" t="s">
        <v>50</v>
      </c>
      <c r="EL443" s="99"/>
      <c r="EM443" s="99"/>
    </row>
    <row r="444" spans="1:143" s="13" customFormat="1" ht="15" x14ac:dyDescent="0.25">
      <c r="A444" s="30" t="s">
        <v>2704</v>
      </c>
      <c r="B444" s="97" t="s">
        <v>1142</v>
      </c>
      <c r="C444" s="98"/>
      <c r="D444" s="98">
        <v>194</v>
      </c>
      <c r="E444" s="98"/>
      <c r="F444" s="98"/>
      <c r="G444" s="93" t="s">
        <v>381</v>
      </c>
      <c r="H444" s="14" t="s">
        <v>5</v>
      </c>
      <c r="I444" s="14" t="s">
        <v>577</v>
      </c>
      <c r="J444" s="13" t="s">
        <v>50</v>
      </c>
      <c r="K444" s="13" t="s">
        <v>50</v>
      </c>
      <c r="L444" s="13" t="s">
        <v>50</v>
      </c>
      <c r="M444" s="13" t="s">
        <v>50</v>
      </c>
      <c r="N444" s="13" t="s">
        <v>50</v>
      </c>
      <c r="O444" s="47" t="s">
        <v>50</v>
      </c>
      <c r="P444" s="13" t="s">
        <v>50</v>
      </c>
      <c r="Q444" s="13" t="s">
        <v>50</v>
      </c>
      <c r="R444" s="13" t="s">
        <v>50</v>
      </c>
      <c r="S444" s="13" t="s">
        <v>50</v>
      </c>
      <c r="T444" s="13" t="s">
        <v>50</v>
      </c>
      <c r="U444" s="13" t="s">
        <v>50</v>
      </c>
      <c r="V444" s="13" t="s">
        <v>50</v>
      </c>
      <c r="W444" s="13" t="s">
        <v>50</v>
      </c>
      <c r="X444" s="13" t="s">
        <v>50</v>
      </c>
      <c r="Y444" s="13" t="s">
        <v>50</v>
      </c>
      <c r="Z444" s="13" t="s">
        <v>50</v>
      </c>
      <c r="AA444" s="13" t="s">
        <v>50</v>
      </c>
      <c r="AB444" s="13" t="s">
        <v>50</v>
      </c>
      <c r="AC444" s="13" t="s">
        <v>50</v>
      </c>
      <c r="AD444" s="13" t="s">
        <v>50</v>
      </c>
      <c r="AE444" s="13" t="s">
        <v>50</v>
      </c>
      <c r="AF444" s="13" t="s">
        <v>50</v>
      </c>
      <c r="AG444" s="13" t="s">
        <v>50</v>
      </c>
      <c r="AH444" s="13" t="s">
        <v>50</v>
      </c>
      <c r="AI444" s="13" t="s">
        <v>50</v>
      </c>
      <c r="AJ444" s="13" t="s">
        <v>50</v>
      </c>
      <c r="AK444" s="13" t="s">
        <v>50</v>
      </c>
      <c r="AL444" s="13" t="s">
        <v>50</v>
      </c>
      <c r="AM444" s="13" t="s">
        <v>50</v>
      </c>
      <c r="AN444" s="13" t="s">
        <v>50</v>
      </c>
      <c r="AO444" s="13" t="s">
        <v>50</v>
      </c>
      <c r="AP444" s="13" t="s">
        <v>50</v>
      </c>
      <c r="AQ444" s="13" t="s">
        <v>50</v>
      </c>
      <c r="AR444" s="13" t="s">
        <v>50</v>
      </c>
      <c r="AS444" s="13" t="s">
        <v>50</v>
      </c>
      <c r="AT444" s="13" t="s">
        <v>50</v>
      </c>
      <c r="AU444" s="36" t="s">
        <v>50</v>
      </c>
      <c r="AV444" s="13" t="s">
        <v>50</v>
      </c>
      <c r="AW444" s="13" t="s">
        <v>50</v>
      </c>
      <c r="AX444" s="13" t="s">
        <v>50</v>
      </c>
      <c r="AY444" s="13" t="s">
        <v>50</v>
      </c>
      <c r="AZ444" s="13" t="s">
        <v>50</v>
      </c>
      <c r="BA444" s="13" t="s">
        <v>50</v>
      </c>
      <c r="BB444" s="13" t="s">
        <v>50</v>
      </c>
      <c r="BC444" s="13" t="s">
        <v>50</v>
      </c>
      <c r="BD444" s="13" t="s">
        <v>50</v>
      </c>
      <c r="BE444" s="13" t="s">
        <v>50</v>
      </c>
      <c r="BF444" s="13" t="s">
        <v>50</v>
      </c>
      <c r="BG444" s="13" t="s">
        <v>50</v>
      </c>
      <c r="BH444" s="13" t="s">
        <v>50</v>
      </c>
      <c r="BI444" s="13" t="s">
        <v>50</v>
      </c>
      <c r="BJ444" s="13" t="s">
        <v>50</v>
      </c>
      <c r="BK444" s="13" t="s">
        <v>50</v>
      </c>
      <c r="BL444" s="36" t="s">
        <v>50</v>
      </c>
      <c r="BM444" s="36" t="s">
        <v>50</v>
      </c>
      <c r="BN444" s="13" t="s">
        <v>50</v>
      </c>
      <c r="BO444" s="13" t="s">
        <v>50</v>
      </c>
      <c r="BP444" s="13" t="s">
        <v>50</v>
      </c>
      <c r="BQ444" s="13" t="s">
        <v>50</v>
      </c>
      <c r="BR444" s="13" t="s">
        <v>50</v>
      </c>
      <c r="BS444" s="13" t="s">
        <v>50</v>
      </c>
      <c r="BT444" s="13" t="s">
        <v>50</v>
      </c>
      <c r="BU444" s="13" t="s">
        <v>50</v>
      </c>
      <c r="BV444" s="13" t="s">
        <v>50</v>
      </c>
      <c r="BW444" s="13" t="s">
        <v>50</v>
      </c>
      <c r="BX444" s="13" t="s">
        <v>50</v>
      </c>
      <c r="BY444" s="13" t="s">
        <v>50</v>
      </c>
      <c r="BZ444" s="13" t="s">
        <v>50</v>
      </c>
      <c r="CA444" s="13" t="s">
        <v>50</v>
      </c>
      <c r="CB444" s="13" t="s">
        <v>50</v>
      </c>
      <c r="CC444" s="13" t="s">
        <v>50</v>
      </c>
      <c r="CD444" s="13" t="s">
        <v>50</v>
      </c>
      <c r="CE444" s="13" t="s">
        <v>50</v>
      </c>
      <c r="CF444" s="13" t="s">
        <v>50</v>
      </c>
      <c r="CG444" s="13" t="s">
        <v>50</v>
      </c>
      <c r="CH444" s="13" t="s">
        <v>50</v>
      </c>
      <c r="CI444" s="13" t="s">
        <v>50</v>
      </c>
      <c r="CJ444" s="13" t="s">
        <v>50</v>
      </c>
      <c r="CK444" s="13" t="s">
        <v>50</v>
      </c>
      <c r="CL444" s="36" t="s">
        <v>50</v>
      </c>
      <c r="CM444" s="36" t="s">
        <v>50</v>
      </c>
      <c r="CN444" s="13" t="s">
        <v>50</v>
      </c>
      <c r="CO444" s="13" t="s">
        <v>50</v>
      </c>
      <c r="CP444" s="13" t="s">
        <v>50</v>
      </c>
      <c r="CQ444" s="13" t="s">
        <v>50</v>
      </c>
      <c r="CR444" s="13" t="s">
        <v>50</v>
      </c>
      <c r="CS444" s="13" t="s">
        <v>50</v>
      </c>
      <c r="CT444" s="13" t="s">
        <v>50</v>
      </c>
      <c r="CU444" s="13" t="s">
        <v>50</v>
      </c>
      <c r="CV444" s="13" t="s">
        <v>50</v>
      </c>
      <c r="CW444" s="13" t="s">
        <v>50</v>
      </c>
      <c r="CX444" s="13" t="s">
        <v>50</v>
      </c>
      <c r="CY444" s="13" t="s">
        <v>50</v>
      </c>
      <c r="CZ444" s="13" t="s">
        <v>50</v>
      </c>
      <c r="DA444" s="36" t="s">
        <v>50</v>
      </c>
      <c r="DB444" s="36" t="s">
        <v>50</v>
      </c>
      <c r="DC444" s="13" t="s">
        <v>50</v>
      </c>
      <c r="DD444" s="13" t="s">
        <v>50</v>
      </c>
      <c r="DE444" s="13" t="s">
        <v>50</v>
      </c>
      <c r="DF444" s="13" t="s">
        <v>50</v>
      </c>
      <c r="DG444" s="13" t="s">
        <v>50</v>
      </c>
      <c r="DH444" s="13" t="s">
        <v>50</v>
      </c>
      <c r="DI444" s="13" t="s">
        <v>50</v>
      </c>
      <c r="DJ444" s="13" t="s">
        <v>50</v>
      </c>
      <c r="DK444" s="13" t="s">
        <v>50</v>
      </c>
      <c r="DL444" s="13" t="s">
        <v>50</v>
      </c>
      <c r="DM444" s="13" t="s">
        <v>50</v>
      </c>
      <c r="DN444" s="13" t="s">
        <v>50</v>
      </c>
      <c r="DO444" s="13" t="s">
        <v>50</v>
      </c>
      <c r="DP444" s="13" t="s">
        <v>50</v>
      </c>
      <c r="DQ444" s="13" t="s">
        <v>50</v>
      </c>
      <c r="DR444" s="13" t="s">
        <v>50</v>
      </c>
      <c r="DS444" s="13" t="s">
        <v>50</v>
      </c>
      <c r="DT444" s="13" t="s">
        <v>50</v>
      </c>
      <c r="DU444" s="13" t="s">
        <v>50</v>
      </c>
      <c r="DV444" s="13" t="s">
        <v>50</v>
      </c>
      <c r="DW444" s="13" t="s">
        <v>50</v>
      </c>
      <c r="DX444" s="13" t="s">
        <v>50</v>
      </c>
      <c r="DY444" s="13" t="s">
        <v>50</v>
      </c>
      <c r="DZ444" s="13" t="s">
        <v>50</v>
      </c>
      <c r="EA444" s="13" t="s">
        <v>50</v>
      </c>
      <c r="EB444" s="13" t="s">
        <v>50</v>
      </c>
      <c r="EC444" s="13" t="s">
        <v>50</v>
      </c>
      <c r="ED444" s="13" t="s">
        <v>50</v>
      </c>
      <c r="EE444" s="13" t="s">
        <v>50</v>
      </c>
      <c r="EF444" s="13" t="s">
        <v>50</v>
      </c>
      <c r="EG444" s="13" t="s">
        <v>50</v>
      </c>
      <c r="EH444" s="13" t="s">
        <v>50</v>
      </c>
      <c r="EI444" s="13" t="s">
        <v>50</v>
      </c>
      <c r="EJ444" s="13" t="s">
        <v>50</v>
      </c>
      <c r="EK444" s="13" t="s">
        <v>50</v>
      </c>
      <c r="EL444" s="99"/>
      <c r="EM444" s="99"/>
    </row>
    <row r="445" spans="1:143" s="13" customFormat="1" ht="15" x14ac:dyDescent="0.25">
      <c r="A445" s="30" t="s">
        <v>2705</v>
      </c>
      <c r="B445" s="97" t="s">
        <v>960</v>
      </c>
      <c r="C445" s="98"/>
      <c r="D445" s="98">
        <v>194</v>
      </c>
      <c r="E445" s="98"/>
      <c r="F445" s="98"/>
      <c r="G445" s="93" t="s">
        <v>382</v>
      </c>
      <c r="H445" s="14" t="s">
        <v>5</v>
      </c>
      <c r="I445" s="14" t="s">
        <v>577</v>
      </c>
      <c r="J445" s="13" t="s">
        <v>50</v>
      </c>
      <c r="K445" s="13" t="s">
        <v>50</v>
      </c>
      <c r="L445" s="13" t="s">
        <v>50</v>
      </c>
      <c r="M445" s="13" t="s">
        <v>50</v>
      </c>
      <c r="N445" s="13" t="s">
        <v>50</v>
      </c>
      <c r="O445" s="47" t="s">
        <v>50</v>
      </c>
      <c r="P445" s="13" t="s">
        <v>50</v>
      </c>
      <c r="Q445" s="13" t="s">
        <v>50</v>
      </c>
      <c r="R445" s="13" t="s">
        <v>50</v>
      </c>
      <c r="S445" s="13" t="s">
        <v>50</v>
      </c>
      <c r="T445" s="13" t="s">
        <v>50</v>
      </c>
      <c r="U445" s="13" t="s">
        <v>50</v>
      </c>
      <c r="V445" s="13" t="s">
        <v>50</v>
      </c>
      <c r="W445" s="13" t="s">
        <v>50</v>
      </c>
      <c r="X445" s="13" t="s">
        <v>50</v>
      </c>
      <c r="Y445" s="13" t="s">
        <v>50</v>
      </c>
      <c r="Z445" s="13" t="s">
        <v>50</v>
      </c>
      <c r="AA445" s="13" t="s">
        <v>50</v>
      </c>
      <c r="AB445" s="13" t="s">
        <v>50</v>
      </c>
      <c r="AC445" s="13" t="s">
        <v>50</v>
      </c>
      <c r="AD445" s="13" t="s">
        <v>50</v>
      </c>
      <c r="AE445" s="13" t="s">
        <v>50</v>
      </c>
      <c r="AF445" s="13" t="s">
        <v>50</v>
      </c>
      <c r="AG445" s="13" t="s">
        <v>50</v>
      </c>
      <c r="AH445" s="13" t="s">
        <v>50</v>
      </c>
      <c r="AI445" s="13" t="s">
        <v>50</v>
      </c>
      <c r="AJ445" s="13" t="s">
        <v>50</v>
      </c>
      <c r="AK445" s="13" t="s">
        <v>50</v>
      </c>
      <c r="AL445" s="13" t="s">
        <v>50</v>
      </c>
      <c r="AM445" s="13" t="s">
        <v>50</v>
      </c>
      <c r="AN445" s="13" t="s">
        <v>50</v>
      </c>
      <c r="AO445" s="13" t="s">
        <v>50</v>
      </c>
      <c r="AP445" s="13" t="s">
        <v>50</v>
      </c>
      <c r="AQ445" s="13" t="s">
        <v>50</v>
      </c>
      <c r="AR445" s="13" t="s">
        <v>50</v>
      </c>
      <c r="AS445" s="13" t="s">
        <v>50</v>
      </c>
      <c r="AT445" s="13" t="s">
        <v>50</v>
      </c>
      <c r="AU445" s="36" t="s">
        <v>50</v>
      </c>
      <c r="AV445" s="13" t="s">
        <v>50</v>
      </c>
      <c r="AW445" s="13" t="s">
        <v>50</v>
      </c>
      <c r="AX445" s="13" t="s">
        <v>50</v>
      </c>
      <c r="AY445" s="13" t="s">
        <v>50</v>
      </c>
      <c r="AZ445" s="13" t="s">
        <v>50</v>
      </c>
      <c r="BA445" s="13" t="s">
        <v>50</v>
      </c>
      <c r="BB445" s="13" t="s">
        <v>50</v>
      </c>
      <c r="BC445" s="13" t="s">
        <v>50</v>
      </c>
      <c r="BD445" s="13" t="s">
        <v>50</v>
      </c>
      <c r="BE445" s="13" t="s">
        <v>50</v>
      </c>
      <c r="BF445" s="13" t="s">
        <v>50</v>
      </c>
      <c r="BG445" s="13" t="s">
        <v>50</v>
      </c>
      <c r="BH445" s="13" t="s">
        <v>50</v>
      </c>
      <c r="BI445" s="13" t="s">
        <v>50</v>
      </c>
      <c r="BJ445" s="13" t="s">
        <v>50</v>
      </c>
      <c r="BK445" s="13" t="s">
        <v>50</v>
      </c>
      <c r="BL445" s="36" t="s">
        <v>50</v>
      </c>
      <c r="BM445" s="36" t="s">
        <v>50</v>
      </c>
      <c r="BN445" s="13" t="s">
        <v>50</v>
      </c>
      <c r="BO445" s="13" t="s">
        <v>50</v>
      </c>
      <c r="BP445" s="13" t="s">
        <v>50</v>
      </c>
      <c r="BQ445" s="13" t="s">
        <v>50</v>
      </c>
      <c r="BR445" s="13" t="s">
        <v>50</v>
      </c>
      <c r="BS445" s="13" t="s">
        <v>50</v>
      </c>
      <c r="BT445" s="13" t="s">
        <v>50</v>
      </c>
      <c r="BU445" s="13" t="s">
        <v>50</v>
      </c>
      <c r="BV445" s="13" t="s">
        <v>50</v>
      </c>
      <c r="BW445" s="13" t="s">
        <v>50</v>
      </c>
      <c r="BX445" s="13" t="s">
        <v>50</v>
      </c>
      <c r="BY445" s="13" t="s">
        <v>50</v>
      </c>
      <c r="BZ445" s="13" t="s">
        <v>50</v>
      </c>
      <c r="CA445" s="13" t="s">
        <v>50</v>
      </c>
      <c r="CB445" s="13" t="s">
        <v>50</v>
      </c>
      <c r="CC445" s="13" t="s">
        <v>50</v>
      </c>
      <c r="CD445" s="13" t="s">
        <v>50</v>
      </c>
      <c r="CE445" s="13" t="s">
        <v>50</v>
      </c>
      <c r="CF445" s="13" t="s">
        <v>50</v>
      </c>
      <c r="CG445" s="13" t="s">
        <v>50</v>
      </c>
      <c r="CH445" s="13" t="s">
        <v>50</v>
      </c>
      <c r="CI445" s="13" t="s">
        <v>50</v>
      </c>
      <c r="CJ445" s="13" t="s">
        <v>50</v>
      </c>
      <c r="CK445" s="13" t="s">
        <v>50</v>
      </c>
      <c r="CL445" s="36" t="s">
        <v>50</v>
      </c>
      <c r="CM445" s="36" t="s">
        <v>50</v>
      </c>
      <c r="CN445" s="13" t="s">
        <v>50</v>
      </c>
      <c r="CO445" s="13" t="s">
        <v>50</v>
      </c>
      <c r="CP445" s="13" t="s">
        <v>50</v>
      </c>
      <c r="CQ445" s="13" t="s">
        <v>50</v>
      </c>
      <c r="CR445" s="13" t="s">
        <v>50</v>
      </c>
      <c r="CS445" s="13" t="s">
        <v>50</v>
      </c>
      <c r="CT445" s="13" t="s">
        <v>50</v>
      </c>
      <c r="CU445" s="13" t="s">
        <v>50</v>
      </c>
      <c r="CV445" s="13" t="s">
        <v>50</v>
      </c>
      <c r="CW445" s="13" t="s">
        <v>50</v>
      </c>
      <c r="CX445" s="13" t="s">
        <v>50</v>
      </c>
      <c r="CY445" s="13" t="s">
        <v>50</v>
      </c>
      <c r="CZ445" s="13" t="s">
        <v>50</v>
      </c>
      <c r="DA445" s="36" t="s">
        <v>50</v>
      </c>
      <c r="DB445" s="36" t="s">
        <v>50</v>
      </c>
      <c r="DC445" s="13" t="s">
        <v>50</v>
      </c>
      <c r="DD445" s="13" t="s">
        <v>50</v>
      </c>
      <c r="DE445" s="13" t="s">
        <v>50</v>
      </c>
      <c r="DF445" s="13" t="s">
        <v>50</v>
      </c>
      <c r="DG445" s="13" t="s">
        <v>50</v>
      </c>
      <c r="DH445" s="13" t="s">
        <v>50</v>
      </c>
      <c r="DI445" s="13" t="s">
        <v>50</v>
      </c>
      <c r="DJ445" s="13" t="s">
        <v>50</v>
      </c>
      <c r="DK445" s="13" t="s">
        <v>50</v>
      </c>
      <c r="DL445" s="13" t="s">
        <v>50</v>
      </c>
      <c r="DM445" s="13" t="s">
        <v>50</v>
      </c>
      <c r="DN445" s="13" t="s">
        <v>50</v>
      </c>
      <c r="DO445" s="13" t="s">
        <v>50</v>
      </c>
      <c r="DP445" s="13" t="s">
        <v>50</v>
      </c>
      <c r="DQ445" s="13" t="s">
        <v>50</v>
      </c>
      <c r="DR445" s="13" t="s">
        <v>50</v>
      </c>
      <c r="DS445" s="13" t="s">
        <v>50</v>
      </c>
      <c r="DT445" s="13" t="s">
        <v>50</v>
      </c>
      <c r="DU445" s="13" t="s">
        <v>50</v>
      </c>
      <c r="DV445" s="13" t="s">
        <v>50</v>
      </c>
      <c r="DW445" s="13" t="s">
        <v>50</v>
      </c>
      <c r="DX445" s="13" t="s">
        <v>50</v>
      </c>
      <c r="DY445" s="13" t="s">
        <v>50</v>
      </c>
      <c r="DZ445" s="13" t="s">
        <v>50</v>
      </c>
      <c r="EA445" s="13" t="s">
        <v>50</v>
      </c>
      <c r="EB445" s="13" t="s">
        <v>50</v>
      </c>
      <c r="EC445" s="13" t="s">
        <v>50</v>
      </c>
      <c r="ED445" s="13" t="s">
        <v>50</v>
      </c>
      <c r="EE445" s="13" t="s">
        <v>50</v>
      </c>
      <c r="EF445" s="13" t="s">
        <v>50</v>
      </c>
      <c r="EG445" s="13" t="s">
        <v>50</v>
      </c>
      <c r="EH445" s="13" t="s">
        <v>50</v>
      </c>
      <c r="EI445" s="13" t="s">
        <v>50</v>
      </c>
      <c r="EJ445" s="13" t="s">
        <v>50</v>
      </c>
      <c r="EK445" s="13" t="s">
        <v>50</v>
      </c>
      <c r="EL445" s="99"/>
      <c r="EM445" s="99"/>
    </row>
    <row r="446" spans="1:143" s="13" customFormat="1" ht="15" x14ac:dyDescent="0.25">
      <c r="A446" s="30" t="s">
        <v>2706</v>
      </c>
      <c r="B446" s="97" t="s">
        <v>2532</v>
      </c>
      <c r="C446" s="98"/>
      <c r="D446" s="98">
        <v>194</v>
      </c>
      <c r="E446" s="98"/>
      <c r="F446" s="98"/>
      <c r="G446" s="93" t="s">
        <v>384</v>
      </c>
      <c r="H446" s="14" t="s">
        <v>5</v>
      </c>
      <c r="I446" s="14" t="s">
        <v>577</v>
      </c>
      <c r="J446" s="13" t="s">
        <v>50</v>
      </c>
      <c r="K446" s="13" t="s">
        <v>50</v>
      </c>
      <c r="L446" s="13" t="s">
        <v>50</v>
      </c>
      <c r="M446" s="13" t="s">
        <v>50</v>
      </c>
      <c r="N446" s="13" t="s">
        <v>50</v>
      </c>
      <c r="O446" s="47" t="s">
        <v>50</v>
      </c>
      <c r="P446" s="13" t="s">
        <v>50</v>
      </c>
      <c r="Q446" s="13" t="s">
        <v>50</v>
      </c>
      <c r="R446" s="13" t="s">
        <v>50</v>
      </c>
      <c r="S446" s="13" t="s">
        <v>50</v>
      </c>
      <c r="T446" s="13" t="s">
        <v>50</v>
      </c>
      <c r="U446" s="13" t="s">
        <v>50</v>
      </c>
      <c r="V446" s="13" t="s">
        <v>50</v>
      </c>
      <c r="W446" s="13" t="s">
        <v>50</v>
      </c>
      <c r="X446" s="13" t="s">
        <v>50</v>
      </c>
      <c r="Y446" s="13" t="s">
        <v>50</v>
      </c>
      <c r="Z446" s="13" t="s">
        <v>50</v>
      </c>
      <c r="AA446" s="13" t="s">
        <v>50</v>
      </c>
      <c r="AB446" s="13" t="s">
        <v>50</v>
      </c>
      <c r="AC446" s="13" t="s">
        <v>50</v>
      </c>
      <c r="AD446" s="13" t="s">
        <v>50</v>
      </c>
      <c r="AE446" s="13" t="s">
        <v>50</v>
      </c>
      <c r="AF446" s="13" t="s">
        <v>50</v>
      </c>
      <c r="AG446" s="13" t="s">
        <v>50</v>
      </c>
      <c r="AH446" s="13" t="s">
        <v>50</v>
      </c>
      <c r="AI446" s="13" t="s">
        <v>50</v>
      </c>
      <c r="AJ446" s="13" t="s">
        <v>50</v>
      </c>
      <c r="AK446" s="13" t="s">
        <v>50</v>
      </c>
      <c r="AL446" s="13" t="s">
        <v>50</v>
      </c>
      <c r="AM446" s="13" t="s">
        <v>50</v>
      </c>
      <c r="AN446" s="13" t="s">
        <v>50</v>
      </c>
      <c r="AO446" s="13" t="s">
        <v>50</v>
      </c>
      <c r="AP446" s="13" t="s">
        <v>50</v>
      </c>
      <c r="AQ446" s="13" t="s">
        <v>50</v>
      </c>
      <c r="AR446" s="13" t="s">
        <v>50</v>
      </c>
      <c r="AS446" s="13" t="s">
        <v>50</v>
      </c>
      <c r="AT446" s="13" t="s">
        <v>50</v>
      </c>
      <c r="AU446" s="36" t="s">
        <v>50</v>
      </c>
      <c r="AV446" s="13" t="s">
        <v>50</v>
      </c>
      <c r="AW446" s="13" t="s">
        <v>50</v>
      </c>
      <c r="AX446" s="13" t="s">
        <v>50</v>
      </c>
      <c r="AY446" s="13" t="s">
        <v>50</v>
      </c>
      <c r="AZ446" s="13" t="s">
        <v>50</v>
      </c>
      <c r="BA446" s="13" t="s">
        <v>50</v>
      </c>
      <c r="BB446" s="13" t="s">
        <v>50</v>
      </c>
      <c r="BC446" s="13" t="s">
        <v>50</v>
      </c>
      <c r="BD446" s="13" t="s">
        <v>50</v>
      </c>
      <c r="BE446" s="13" t="s">
        <v>50</v>
      </c>
      <c r="BF446" s="13" t="s">
        <v>50</v>
      </c>
      <c r="BG446" s="13" t="s">
        <v>50</v>
      </c>
      <c r="BH446" s="13" t="s">
        <v>50</v>
      </c>
      <c r="BI446" s="13" t="s">
        <v>50</v>
      </c>
      <c r="BJ446" s="13" t="s">
        <v>50</v>
      </c>
      <c r="BK446" s="13" t="s">
        <v>50</v>
      </c>
      <c r="BL446" s="36" t="s">
        <v>50</v>
      </c>
      <c r="BM446" s="36" t="s">
        <v>50</v>
      </c>
      <c r="BN446" s="13" t="s">
        <v>50</v>
      </c>
      <c r="BO446" s="13" t="s">
        <v>50</v>
      </c>
      <c r="BP446" s="13" t="s">
        <v>50</v>
      </c>
      <c r="BQ446" s="13" t="s">
        <v>50</v>
      </c>
      <c r="BR446" s="13" t="s">
        <v>50</v>
      </c>
      <c r="BS446" s="13" t="s">
        <v>50</v>
      </c>
      <c r="BT446" s="13" t="s">
        <v>50</v>
      </c>
      <c r="BU446" s="13" t="s">
        <v>50</v>
      </c>
      <c r="BV446" s="13" t="s">
        <v>50</v>
      </c>
      <c r="BW446" s="13" t="s">
        <v>50</v>
      </c>
      <c r="BX446" s="13" t="s">
        <v>50</v>
      </c>
      <c r="BY446" s="13" t="s">
        <v>50</v>
      </c>
      <c r="BZ446" s="13" t="s">
        <v>50</v>
      </c>
      <c r="CA446" s="13" t="s">
        <v>50</v>
      </c>
      <c r="CB446" s="13" t="s">
        <v>50</v>
      </c>
      <c r="CC446" s="13" t="s">
        <v>50</v>
      </c>
      <c r="CD446" s="13" t="s">
        <v>50</v>
      </c>
      <c r="CE446" s="13" t="s">
        <v>50</v>
      </c>
      <c r="CF446" s="13" t="s">
        <v>50</v>
      </c>
      <c r="CG446" s="13" t="s">
        <v>50</v>
      </c>
      <c r="CH446" s="13" t="s">
        <v>50</v>
      </c>
      <c r="CI446" s="13" t="s">
        <v>50</v>
      </c>
      <c r="CJ446" s="13" t="s">
        <v>50</v>
      </c>
      <c r="CK446" s="13" t="s">
        <v>50</v>
      </c>
      <c r="CL446" s="36" t="s">
        <v>50</v>
      </c>
      <c r="CM446" s="36" t="s">
        <v>50</v>
      </c>
      <c r="CN446" s="13" t="s">
        <v>50</v>
      </c>
      <c r="CO446" s="13" t="s">
        <v>50</v>
      </c>
      <c r="CP446" s="13" t="s">
        <v>50</v>
      </c>
      <c r="CQ446" s="13" t="s">
        <v>50</v>
      </c>
      <c r="CR446" s="13" t="s">
        <v>50</v>
      </c>
      <c r="CS446" s="13" t="s">
        <v>50</v>
      </c>
      <c r="CT446" s="13" t="s">
        <v>50</v>
      </c>
      <c r="CU446" s="13" t="s">
        <v>50</v>
      </c>
      <c r="CV446" s="13" t="s">
        <v>50</v>
      </c>
      <c r="CW446" s="13" t="s">
        <v>50</v>
      </c>
      <c r="CX446" s="13" t="s">
        <v>50</v>
      </c>
      <c r="CY446" s="13" t="s">
        <v>50</v>
      </c>
      <c r="CZ446" s="13" t="s">
        <v>50</v>
      </c>
      <c r="DA446" s="36" t="s">
        <v>50</v>
      </c>
      <c r="DB446" s="36" t="s">
        <v>50</v>
      </c>
      <c r="DC446" s="13" t="s">
        <v>50</v>
      </c>
      <c r="DD446" s="13" t="s">
        <v>50</v>
      </c>
      <c r="DE446" s="13" t="s">
        <v>50</v>
      </c>
      <c r="DF446" s="13" t="s">
        <v>50</v>
      </c>
      <c r="DG446" s="13" t="s">
        <v>50</v>
      </c>
      <c r="DH446" s="13" t="s">
        <v>50</v>
      </c>
      <c r="DI446" s="13" t="s">
        <v>50</v>
      </c>
      <c r="DJ446" s="13" t="s">
        <v>50</v>
      </c>
      <c r="DK446" s="13" t="s">
        <v>50</v>
      </c>
      <c r="DL446" s="13" t="s">
        <v>50</v>
      </c>
      <c r="DM446" s="13" t="s">
        <v>50</v>
      </c>
      <c r="DN446" s="13" t="s">
        <v>50</v>
      </c>
      <c r="DO446" s="13" t="s">
        <v>50</v>
      </c>
      <c r="DP446" s="13" t="s">
        <v>50</v>
      </c>
      <c r="DQ446" s="13" t="s">
        <v>50</v>
      </c>
      <c r="DR446" s="13" t="s">
        <v>50</v>
      </c>
      <c r="DS446" s="13" t="s">
        <v>50</v>
      </c>
      <c r="DT446" s="13" t="s">
        <v>50</v>
      </c>
      <c r="DU446" s="13" t="s">
        <v>50</v>
      </c>
      <c r="DV446" s="13" t="s">
        <v>50</v>
      </c>
      <c r="DW446" s="13" t="s">
        <v>50</v>
      </c>
      <c r="DX446" s="13" t="s">
        <v>50</v>
      </c>
      <c r="DY446" s="13" t="s">
        <v>50</v>
      </c>
      <c r="DZ446" s="13" t="s">
        <v>50</v>
      </c>
      <c r="EA446" s="13" t="s">
        <v>50</v>
      </c>
      <c r="EB446" s="13" t="s">
        <v>50</v>
      </c>
      <c r="EC446" s="13" t="s">
        <v>50</v>
      </c>
      <c r="ED446" s="13" t="s">
        <v>50</v>
      </c>
      <c r="EE446" s="13" t="s">
        <v>50</v>
      </c>
      <c r="EF446" s="13" t="s">
        <v>50</v>
      </c>
      <c r="EG446" s="13" t="s">
        <v>50</v>
      </c>
      <c r="EH446" s="13" t="s">
        <v>50</v>
      </c>
      <c r="EI446" s="13" t="s">
        <v>50</v>
      </c>
      <c r="EJ446" s="13" t="s">
        <v>50</v>
      </c>
      <c r="EK446" s="13" t="s">
        <v>50</v>
      </c>
      <c r="EL446" s="99"/>
      <c r="EM446" s="99"/>
    </row>
    <row r="447" spans="1:143" s="13" customFormat="1" ht="15" x14ac:dyDescent="0.25">
      <c r="A447" s="30" t="s">
        <v>2707</v>
      </c>
      <c r="B447" s="97" t="s">
        <v>2533</v>
      </c>
      <c r="C447" s="98"/>
      <c r="D447" s="98">
        <v>194</v>
      </c>
      <c r="E447" s="98"/>
      <c r="F447" s="98"/>
      <c r="G447" s="93" t="s">
        <v>383</v>
      </c>
      <c r="H447" s="14" t="s">
        <v>5</v>
      </c>
      <c r="I447" s="14" t="s">
        <v>577</v>
      </c>
      <c r="J447" s="13" t="s">
        <v>50</v>
      </c>
      <c r="K447" s="13" t="s">
        <v>50</v>
      </c>
      <c r="L447" s="13" t="s">
        <v>50</v>
      </c>
      <c r="M447" s="13" t="s">
        <v>50</v>
      </c>
      <c r="N447" s="13" t="s">
        <v>50</v>
      </c>
      <c r="O447" s="47" t="s">
        <v>50</v>
      </c>
      <c r="P447" s="13" t="s">
        <v>50</v>
      </c>
      <c r="Q447" s="13" t="s">
        <v>50</v>
      </c>
      <c r="R447" s="13" t="s">
        <v>50</v>
      </c>
      <c r="S447" s="13" t="s">
        <v>50</v>
      </c>
      <c r="T447" s="13" t="s">
        <v>50</v>
      </c>
      <c r="U447" s="13" t="s">
        <v>50</v>
      </c>
      <c r="V447" s="13" t="s">
        <v>50</v>
      </c>
      <c r="W447" s="13" t="s">
        <v>50</v>
      </c>
      <c r="X447" s="13" t="s">
        <v>50</v>
      </c>
      <c r="Y447" s="13" t="s">
        <v>50</v>
      </c>
      <c r="Z447" s="13" t="s">
        <v>50</v>
      </c>
      <c r="AA447" s="13" t="s">
        <v>50</v>
      </c>
      <c r="AB447" s="13" t="s">
        <v>50</v>
      </c>
      <c r="AC447" s="13" t="s">
        <v>50</v>
      </c>
      <c r="AD447" s="13" t="s">
        <v>50</v>
      </c>
      <c r="AE447" s="13" t="s">
        <v>50</v>
      </c>
      <c r="AF447" s="13" t="s">
        <v>50</v>
      </c>
      <c r="AG447" s="13" t="s">
        <v>50</v>
      </c>
      <c r="AH447" s="13" t="s">
        <v>50</v>
      </c>
      <c r="AI447" s="13" t="s">
        <v>50</v>
      </c>
      <c r="AJ447" s="13" t="s">
        <v>50</v>
      </c>
      <c r="AK447" s="13" t="s">
        <v>50</v>
      </c>
      <c r="AL447" s="13" t="s">
        <v>50</v>
      </c>
      <c r="AM447" s="13" t="s">
        <v>50</v>
      </c>
      <c r="AN447" s="13" t="s">
        <v>50</v>
      </c>
      <c r="AO447" s="13" t="s">
        <v>50</v>
      </c>
      <c r="AP447" s="13" t="s">
        <v>50</v>
      </c>
      <c r="AQ447" s="13" t="s">
        <v>50</v>
      </c>
      <c r="AR447" s="13" t="s">
        <v>50</v>
      </c>
      <c r="AS447" s="13" t="s">
        <v>50</v>
      </c>
      <c r="AT447" s="13" t="s">
        <v>50</v>
      </c>
      <c r="AU447" s="36" t="s">
        <v>50</v>
      </c>
      <c r="AV447" s="13" t="s">
        <v>50</v>
      </c>
      <c r="AW447" s="13" t="s">
        <v>50</v>
      </c>
      <c r="AX447" s="13" t="s">
        <v>50</v>
      </c>
      <c r="AY447" s="13" t="s">
        <v>50</v>
      </c>
      <c r="AZ447" s="13" t="s">
        <v>50</v>
      </c>
      <c r="BA447" s="13" t="s">
        <v>50</v>
      </c>
      <c r="BB447" s="13" t="s">
        <v>50</v>
      </c>
      <c r="BC447" s="13" t="s">
        <v>50</v>
      </c>
      <c r="BD447" s="13" t="s">
        <v>50</v>
      </c>
      <c r="BE447" s="13" t="s">
        <v>50</v>
      </c>
      <c r="BF447" s="13" t="s">
        <v>50</v>
      </c>
      <c r="BG447" s="13" t="s">
        <v>50</v>
      </c>
      <c r="BH447" s="13" t="s">
        <v>50</v>
      </c>
      <c r="BI447" s="13" t="s">
        <v>50</v>
      </c>
      <c r="BJ447" s="13" t="s">
        <v>50</v>
      </c>
      <c r="BK447" s="13" t="s">
        <v>50</v>
      </c>
      <c r="BL447" s="36" t="s">
        <v>50</v>
      </c>
      <c r="BM447" s="36" t="s">
        <v>50</v>
      </c>
      <c r="BN447" s="13" t="s">
        <v>50</v>
      </c>
      <c r="BO447" s="13" t="s">
        <v>50</v>
      </c>
      <c r="BP447" s="13" t="s">
        <v>50</v>
      </c>
      <c r="BQ447" s="13" t="s">
        <v>50</v>
      </c>
      <c r="BR447" s="13" t="s">
        <v>50</v>
      </c>
      <c r="BS447" s="13" t="s">
        <v>50</v>
      </c>
      <c r="BT447" s="13" t="s">
        <v>50</v>
      </c>
      <c r="BU447" s="13" t="s">
        <v>50</v>
      </c>
      <c r="BV447" s="13" t="s">
        <v>50</v>
      </c>
      <c r="BW447" s="13" t="s">
        <v>50</v>
      </c>
      <c r="BX447" s="13" t="s">
        <v>50</v>
      </c>
      <c r="BY447" s="13" t="s">
        <v>50</v>
      </c>
      <c r="BZ447" s="13" t="s">
        <v>50</v>
      </c>
      <c r="CA447" s="13" t="s">
        <v>50</v>
      </c>
      <c r="CB447" s="13" t="s">
        <v>50</v>
      </c>
      <c r="CC447" s="13" t="s">
        <v>50</v>
      </c>
      <c r="CD447" s="13" t="s">
        <v>50</v>
      </c>
      <c r="CE447" s="13" t="s">
        <v>50</v>
      </c>
      <c r="CF447" s="13" t="s">
        <v>50</v>
      </c>
      <c r="CG447" s="13" t="s">
        <v>50</v>
      </c>
      <c r="CH447" s="13" t="s">
        <v>50</v>
      </c>
      <c r="CI447" s="13" t="s">
        <v>50</v>
      </c>
      <c r="CJ447" s="13" t="s">
        <v>50</v>
      </c>
      <c r="CK447" s="13" t="s">
        <v>50</v>
      </c>
      <c r="CL447" s="36" t="s">
        <v>50</v>
      </c>
      <c r="CM447" s="36" t="s">
        <v>50</v>
      </c>
      <c r="CN447" s="13" t="s">
        <v>50</v>
      </c>
      <c r="CO447" s="13" t="s">
        <v>50</v>
      </c>
      <c r="CP447" s="13" t="s">
        <v>50</v>
      </c>
      <c r="CQ447" s="13" t="s">
        <v>50</v>
      </c>
      <c r="CR447" s="13" t="s">
        <v>50</v>
      </c>
      <c r="CS447" s="13" t="s">
        <v>50</v>
      </c>
      <c r="CT447" s="13" t="s">
        <v>50</v>
      </c>
      <c r="CU447" s="13" t="s">
        <v>50</v>
      </c>
      <c r="CV447" s="13" t="s">
        <v>50</v>
      </c>
      <c r="CW447" s="13" t="s">
        <v>50</v>
      </c>
      <c r="CX447" s="13" t="s">
        <v>50</v>
      </c>
      <c r="CY447" s="13" t="s">
        <v>50</v>
      </c>
      <c r="CZ447" s="13" t="s">
        <v>50</v>
      </c>
      <c r="DA447" s="36" t="s">
        <v>50</v>
      </c>
      <c r="DB447" s="36" t="s">
        <v>50</v>
      </c>
      <c r="DC447" s="13" t="s">
        <v>50</v>
      </c>
      <c r="DD447" s="13" t="s">
        <v>50</v>
      </c>
      <c r="DE447" s="13" t="s">
        <v>50</v>
      </c>
      <c r="DF447" s="13" t="s">
        <v>50</v>
      </c>
      <c r="DG447" s="13" t="s">
        <v>50</v>
      </c>
      <c r="DH447" s="13" t="s">
        <v>50</v>
      </c>
      <c r="DI447" s="13" t="s">
        <v>50</v>
      </c>
      <c r="DJ447" s="13" t="s">
        <v>50</v>
      </c>
      <c r="DK447" s="13" t="s">
        <v>50</v>
      </c>
      <c r="DL447" s="13" t="s">
        <v>50</v>
      </c>
      <c r="DM447" s="13" t="s">
        <v>50</v>
      </c>
      <c r="DN447" s="13" t="s">
        <v>50</v>
      </c>
      <c r="DO447" s="13" t="s">
        <v>50</v>
      </c>
      <c r="DP447" s="13" t="s">
        <v>50</v>
      </c>
      <c r="DQ447" s="13" t="s">
        <v>50</v>
      </c>
      <c r="DR447" s="13" t="s">
        <v>50</v>
      </c>
      <c r="DS447" s="13" t="s">
        <v>50</v>
      </c>
      <c r="DT447" s="13" t="s">
        <v>50</v>
      </c>
      <c r="DU447" s="13" t="s">
        <v>50</v>
      </c>
      <c r="DV447" s="13" t="s">
        <v>50</v>
      </c>
      <c r="DW447" s="13" t="s">
        <v>50</v>
      </c>
      <c r="DX447" s="13" t="s">
        <v>50</v>
      </c>
      <c r="DY447" s="13" t="s">
        <v>50</v>
      </c>
      <c r="DZ447" s="13" t="s">
        <v>50</v>
      </c>
      <c r="EA447" s="13" t="s">
        <v>50</v>
      </c>
      <c r="EB447" s="13" t="s">
        <v>50</v>
      </c>
      <c r="EC447" s="13" t="s">
        <v>50</v>
      </c>
      <c r="ED447" s="13" t="s">
        <v>50</v>
      </c>
      <c r="EE447" s="13" t="s">
        <v>50</v>
      </c>
      <c r="EF447" s="13" t="s">
        <v>50</v>
      </c>
      <c r="EG447" s="13" t="s">
        <v>50</v>
      </c>
      <c r="EH447" s="13" t="s">
        <v>50</v>
      </c>
      <c r="EI447" s="13" t="s">
        <v>50</v>
      </c>
      <c r="EJ447" s="13" t="s">
        <v>50</v>
      </c>
      <c r="EK447" s="13" t="s">
        <v>50</v>
      </c>
      <c r="EL447" s="99"/>
      <c r="EM447" s="99"/>
    </row>
    <row r="448" spans="1:143" s="13" customFormat="1" ht="15" x14ac:dyDescent="0.25">
      <c r="A448" s="30" t="s">
        <v>2708</v>
      </c>
      <c r="B448" s="97" t="s">
        <v>2534</v>
      </c>
      <c r="C448" s="98"/>
      <c r="D448" s="98">
        <v>194</v>
      </c>
      <c r="E448" s="98"/>
      <c r="F448" s="98"/>
      <c r="G448" s="93" t="s">
        <v>4302</v>
      </c>
      <c r="H448" s="14" t="s">
        <v>5</v>
      </c>
      <c r="I448" s="14" t="s">
        <v>577</v>
      </c>
      <c r="J448" s="13" t="s">
        <v>50</v>
      </c>
      <c r="K448" s="13" t="s">
        <v>50</v>
      </c>
      <c r="L448" s="13" t="s">
        <v>50</v>
      </c>
      <c r="M448" s="13" t="s">
        <v>50</v>
      </c>
      <c r="N448" s="13" t="s">
        <v>50</v>
      </c>
      <c r="O448" s="47" t="s">
        <v>50</v>
      </c>
      <c r="P448" s="13" t="s">
        <v>50</v>
      </c>
      <c r="Q448" s="13" t="s">
        <v>50</v>
      </c>
      <c r="R448" s="13" t="s">
        <v>50</v>
      </c>
      <c r="S448" s="13" t="s">
        <v>50</v>
      </c>
      <c r="T448" s="13" t="s">
        <v>50</v>
      </c>
      <c r="U448" s="13" t="s">
        <v>50</v>
      </c>
      <c r="V448" s="13" t="s">
        <v>50</v>
      </c>
      <c r="W448" s="13" t="s">
        <v>50</v>
      </c>
      <c r="X448" s="13" t="s">
        <v>50</v>
      </c>
      <c r="Y448" s="13" t="s">
        <v>50</v>
      </c>
      <c r="Z448" s="13" t="s">
        <v>50</v>
      </c>
      <c r="AA448" s="13" t="s">
        <v>50</v>
      </c>
      <c r="AB448" s="13" t="s">
        <v>50</v>
      </c>
      <c r="AC448" s="13" t="s">
        <v>50</v>
      </c>
      <c r="AD448" s="13" t="s">
        <v>50</v>
      </c>
      <c r="AE448" s="13" t="s">
        <v>50</v>
      </c>
      <c r="AF448" s="13" t="s">
        <v>50</v>
      </c>
      <c r="AG448" s="13" t="s">
        <v>50</v>
      </c>
      <c r="AH448" s="13" t="s">
        <v>50</v>
      </c>
      <c r="AI448" s="13" t="s">
        <v>50</v>
      </c>
      <c r="AJ448" s="13" t="s">
        <v>50</v>
      </c>
      <c r="AK448" s="13" t="s">
        <v>50</v>
      </c>
      <c r="AL448" s="13" t="s">
        <v>50</v>
      </c>
      <c r="AM448" s="13" t="s">
        <v>50</v>
      </c>
      <c r="AN448" s="13" t="s">
        <v>50</v>
      </c>
      <c r="AO448" s="13" t="s">
        <v>50</v>
      </c>
      <c r="AP448" s="13" t="s">
        <v>50</v>
      </c>
      <c r="AQ448" s="13" t="s">
        <v>50</v>
      </c>
      <c r="AR448" s="13" t="s">
        <v>50</v>
      </c>
      <c r="AS448" s="13" t="s">
        <v>50</v>
      </c>
      <c r="AT448" s="13" t="s">
        <v>50</v>
      </c>
      <c r="AU448" s="36" t="s">
        <v>50</v>
      </c>
      <c r="AV448" s="13" t="s">
        <v>50</v>
      </c>
      <c r="AW448" s="13" t="s">
        <v>50</v>
      </c>
      <c r="AX448" s="13" t="s">
        <v>50</v>
      </c>
      <c r="AY448" s="13" t="s">
        <v>50</v>
      </c>
      <c r="AZ448" s="13" t="s">
        <v>50</v>
      </c>
      <c r="BA448" s="13" t="s">
        <v>50</v>
      </c>
      <c r="BB448" s="13" t="s">
        <v>50</v>
      </c>
      <c r="BC448" s="13" t="s">
        <v>50</v>
      </c>
      <c r="BD448" s="13" t="s">
        <v>50</v>
      </c>
      <c r="BE448" s="13" t="s">
        <v>50</v>
      </c>
      <c r="BF448" s="13" t="s">
        <v>50</v>
      </c>
      <c r="BG448" s="13" t="s">
        <v>50</v>
      </c>
      <c r="BH448" s="13" t="s">
        <v>50</v>
      </c>
      <c r="BI448" s="13" t="s">
        <v>50</v>
      </c>
      <c r="BJ448" s="13" t="s">
        <v>50</v>
      </c>
      <c r="BK448" s="13" t="s">
        <v>50</v>
      </c>
      <c r="BL448" s="36" t="s">
        <v>50</v>
      </c>
      <c r="BM448" s="36" t="s">
        <v>50</v>
      </c>
      <c r="BN448" s="13" t="s">
        <v>50</v>
      </c>
      <c r="BO448" s="13" t="s">
        <v>50</v>
      </c>
      <c r="BP448" s="13" t="s">
        <v>50</v>
      </c>
      <c r="BQ448" s="13" t="s">
        <v>50</v>
      </c>
      <c r="BR448" s="13" t="s">
        <v>50</v>
      </c>
      <c r="BS448" s="13" t="s">
        <v>50</v>
      </c>
      <c r="BT448" s="13" t="s">
        <v>50</v>
      </c>
      <c r="BU448" s="13" t="s">
        <v>50</v>
      </c>
      <c r="BV448" s="13" t="s">
        <v>50</v>
      </c>
      <c r="BW448" s="13" t="s">
        <v>50</v>
      </c>
      <c r="BX448" s="13" t="s">
        <v>50</v>
      </c>
      <c r="BY448" s="13" t="s">
        <v>50</v>
      </c>
      <c r="BZ448" s="13" t="s">
        <v>50</v>
      </c>
      <c r="CA448" s="13" t="s">
        <v>50</v>
      </c>
      <c r="CB448" s="13" t="s">
        <v>50</v>
      </c>
      <c r="CC448" s="13" t="s">
        <v>50</v>
      </c>
      <c r="CD448" s="13" t="s">
        <v>50</v>
      </c>
      <c r="CE448" s="13" t="s">
        <v>50</v>
      </c>
      <c r="CF448" s="13" t="s">
        <v>50</v>
      </c>
      <c r="CG448" s="13" t="s">
        <v>50</v>
      </c>
      <c r="CH448" s="13" t="s">
        <v>50</v>
      </c>
      <c r="CI448" s="13" t="s">
        <v>50</v>
      </c>
      <c r="CJ448" s="13" t="s">
        <v>50</v>
      </c>
      <c r="CK448" s="13" t="s">
        <v>50</v>
      </c>
      <c r="CL448" s="36" t="s">
        <v>50</v>
      </c>
      <c r="CM448" s="36" t="s">
        <v>50</v>
      </c>
      <c r="CN448" s="13" t="s">
        <v>50</v>
      </c>
      <c r="CO448" s="13" t="s">
        <v>50</v>
      </c>
      <c r="CP448" s="13" t="s">
        <v>50</v>
      </c>
      <c r="CQ448" s="13" t="s">
        <v>50</v>
      </c>
      <c r="CR448" s="13" t="s">
        <v>50</v>
      </c>
      <c r="CS448" s="13" t="s">
        <v>50</v>
      </c>
      <c r="CT448" s="13" t="s">
        <v>50</v>
      </c>
      <c r="CU448" s="13" t="s">
        <v>50</v>
      </c>
      <c r="CV448" s="13" t="s">
        <v>50</v>
      </c>
      <c r="CW448" s="13" t="s">
        <v>50</v>
      </c>
      <c r="CX448" s="13" t="s">
        <v>50</v>
      </c>
      <c r="CY448" s="13" t="s">
        <v>50</v>
      </c>
      <c r="CZ448" s="13" t="s">
        <v>50</v>
      </c>
      <c r="DA448" s="36" t="s">
        <v>50</v>
      </c>
      <c r="DB448" s="36" t="s">
        <v>50</v>
      </c>
      <c r="DC448" s="13" t="s">
        <v>50</v>
      </c>
      <c r="DD448" s="13" t="s">
        <v>50</v>
      </c>
      <c r="DE448" s="13" t="s">
        <v>50</v>
      </c>
      <c r="DF448" s="13" t="s">
        <v>50</v>
      </c>
      <c r="DG448" s="13" t="s">
        <v>50</v>
      </c>
      <c r="DH448" s="13" t="s">
        <v>50</v>
      </c>
      <c r="DI448" s="13" t="s">
        <v>50</v>
      </c>
      <c r="DJ448" s="13" t="s">
        <v>50</v>
      </c>
      <c r="DK448" s="13" t="s">
        <v>50</v>
      </c>
      <c r="DL448" s="13" t="s">
        <v>50</v>
      </c>
      <c r="DM448" s="13" t="s">
        <v>50</v>
      </c>
      <c r="DN448" s="13" t="s">
        <v>50</v>
      </c>
      <c r="DO448" s="13" t="s">
        <v>50</v>
      </c>
      <c r="DP448" s="13" t="s">
        <v>50</v>
      </c>
      <c r="DQ448" s="13" t="s">
        <v>50</v>
      </c>
      <c r="DR448" s="13" t="s">
        <v>50</v>
      </c>
      <c r="DS448" s="13" t="s">
        <v>50</v>
      </c>
      <c r="DT448" s="13" t="s">
        <v>50</v>
      </c>
      <c r="DU448" s="13" t="s">
        <v>50</v>
      </c>
      <c r="DV448" s="13" t="s">
        <v>50</v>
      </c>
      <c r="DW448" s="13" t="s">
        <v>50</v>
      </c>
      <c r="DX448" s="13" t="s">
        <v>50</v>
      </c>
      <c r="DY448" s="13" t="s">
        <v>50</v>
      </c>
      <c r="DZ448" s="13" t="s">
        <v>50</v>
      </c>
      <c r="EA448" s="13" t="s">
        <v>50</v>
      </c>
      <c r="EB448" s="13" t="s">
        <v>50</v>
      </c>
      <c r="EC448" s="13" t="s">
        <v>50</v>
      </c>
      <c r="ED448" s="13" t="s">
        <v>50</v>
      </c>
      <c r="EE448" s="13" t="s">
        <v>50</v>
      </c>
      <c r="EF448" s="13" t="s">
        <v>50</v>
      </c>
      <c r="EG448" s="13" t="s">
        <v>50</v>
      </c>
      <c r="EH448" s="13" t="s">
        <v>50</v>
      </c>
      <c r="EI448" s="13" t="s">
        <v>50</v>
      </c>
      <c r="EJ448" s="13" t="s">
        <v>50</v>
      </c>
      <c r="EK448" s="13" t="s">
        <v>50</v>
      </c>
      <c r="EL448" s="99"/>
      <c r="EM448" s="99"/>
    </row>
    <row r="449" spans="1:143" s="13" customFormat="1" ht="15" x14ac:dyDescent="0.25">
      <c r="A449" s="30" t="s">
        <v>2709</v>
      </c>
      <c r="B449" s="97" t="s">
        <v>2535</v>
      </c>
      <c r="C449" s="98"/>
      <c r="D449" s="98">
        <v>194</v>
      </c>
      <c r="E449" s="98"/>
      <c r="F449" s="98"/>
      <c r="G449" s="93" t="s">
        <v>391</v>
      </c>
      <c r="H449" s="14" t="s">
        <v>5</v>
      </c>
      <c r="I449" s="14" t="s">
        <v>577</v>
      </c>
      <c r="J449" s="13" t="s">
        <v>50</v>
      </c>
      <c r="K449" s="13" t="s">
        <v>50</v>
      </c>
      <c r="L449" s="13" t="s">
        <v>50</v>
      </c>
      <c r="M449" s="13" t="s">
        <v>50</v>
      </c>
      <c r="N449" s="13" t="s">
        <v>50</v>
      </c>
      <c r="O449" s="47" t="s">
        <v>50</v>
      </c>
      <c r="P449" s="13" t="s">
        <v>50</v>
      </c>
      <c r="Q449" s="13" t="s">
        <v>50</v>
      </c>
      <c r="R449" s="13" t="s">
        <v>50</v>
      </c>
      <c r="S449" s="13" t="s">
        <v>50</v>
      </c>
      <c r="T449" s="13" t="s">
        <v>50</v>
      </c>
      <c r="U449" s="13" t="s">
        <v>50</v>
      </c>
      <c r="V449" s="13" t="s">
        <v>50</v>
      </c>
      <c r="W449" s="13" t="s">
        <v>50</v>
      </c>
      <c r="X449" s="13" t="s">
        <v>50</v>
      </c>
      <c r="Y449" s="13" t="s">
        <v>50</v>
      </c>
      <c r="Z449" s="13" t="s">
        <v>50</v>
      </c>
      <c r="AA449" s="13" t="s">
        <v>50</v>
      </c>
      <c r="AB449" s="13" t="s">
        <v>50</v>
      </c>
      <c r="AC449" s="13" t="s">
        <v>50</v>
      </c>
      <c r="AD449" s="13" t="s">
        <v>50</v>
      </c>
      <c r="AE449" s="13" t="s">
        <v>50</v>
      </c>
      <c r="AF449" s="13" t="s">
        <v>50</v>
      </c>
      <c r="AG449" s="13" t="s">
        <v>50</v>
      </c>
      <c r="AH449" s="13" t="s">
        <v>50</v>
      </c>
      <c r="AI449" s="13" t="s">
        <v>50</v>
      </c>
      <c r="AJ449" s="13" t="s">
        <v>50</v>
      </c>
      <c r="AK449" s="13" t="s">
        <v>50</v>
      </c>
      <c r="AL449" s="13" t="s">
        <v>50</v>
      </c>
      <c r="AM449" s="13" t="s">
        <v>50</v>
      </c>
      <c r="AN449" s="13" t="s">
        <v>50</v>
      </c>
      <c r="AO449" s="13" t="s">
        <v>50</v>
      </c>
      <c r="AP449" s="13" t="s">
        <v>50</v>
      </c>
      <c r="AQ449" s="13" t="s">
        <v>50</v>
      </c>
      <c r="AR449" s="13" t="s">
        <v>50</v>
      </c>
      <c r="AS449" s="13" t="s">
        <v>50</v>
      </c>
      <c r="AT449" s="13" t="s">
        <v>50</v>
      </c>
      <c r="AU449" s="36" t="s">
        <v>50</v>
      </c>
      <c r="AV449" s="13" t="s">
        <v>50</v>
      </c>
      <c r="AW449" s="13" t="s">
        <v>50</v>
      </c>
      <c r="AX449" s="13" t="s">
        <v>50</v>
      </c>
      <c r="AY449" s="13" t="s">
        <v>50</v>
      </c>
      <c r="AZ449" s="13" t="s">
        <v>50</v>
      </c>
      <c r="BA449" s="13" t="s">
        <v>50</v>
      </c>
      <c r="BB449" s="13" t="s">
        <v>50</v>
      </c>
      <c r="BC449" s="13" t="s">
        <v>50</v>
      </c>
      <c r="BD449" s="13" t="s">
        <v>50</v>
      </c>
      <c r="BE449" s="13" t="s">
        <v>50</v>
      </c>
      <c r="BF449" s="13" t="s">
        <v>50</v>
      </c>
      <c r="BG449" s="13" t="s">
        <v>50</v>
      </c>
      <c r="BH449" s="13" t="s">
        <v>50</v>
      </c>
      <c r="BI449" s="13" t="s">
        <v>50</v>
      </c>
      <c r="BJ449" s="13" t="s">
        <v>50</v>
      </c>
      <c r="BK449" s="13" t="s">
        <v>50</v>
      </c>
      <c r="BL449" s="36" t="s">
        <v>50</v>
      </c>
      <c r="BM449" s="36" t="s">
        <v>50</v>
      </c>
      <c r="BN449" s="13" t="s">
        <v>50</v>
      </c>
      <c r="BO449" s="13" t="s">
        <v>50</v>
      </c>
      <c r="BP449" s="13" t="s">
        <v>50</v>
      </c>
      <c r="BQ449" s="13" t="s">
        <v>50</v>
      </c>
      <c r="BR449" s="13" t="s">
        <v>50</v>
      </c>
      <c r="BS449" s="13" t="s">
        <v>50</v>
      </c>
      <c r="BT449" s="13" t="s">
        <v>50</v>
      </c>
      <c r="BU449" s="13" t="s">
        <v>50</v>
      </c>
      <c r="BV449" s="13" t="s">
        <v>50</v>
      </c>
      <c r="BW449" s="13" t="s">
        <v>50</v>
      </c>
      <c r="BX449" s="13" t="s">
        <v>50</v>
      </c>
      <c r="BY449" s="13" t="s">
        <v>50</v>
      </c>
      <c r="BZ449" s="13" t="s">
        <v>50</v>
      </c>
      <c r="CA449" s="13" t="s">
        <v>50</v>
      </c>
      <c r="CB449" s="13" t="s">
        <v>50</v>
      </c>
      <c r="CC449" s="13" t="s">
        <v>50</v>
      </c>
      <c r="CD449" s="13" t="s">
        <v>50</v>
      </c>
      <c r="CE449" s="13" t="s">
        <v>50</v>
      </c>
      <c r="CF449" s="13" t="s">
        <v>50</v>
      </c>
      <c r="CG449" s="13" t="s">
        <v>50</v>
      </c>
      <c r="CH449" s="13" t="s">
        <v>50</v>
      </c>
      <c r="CI449" s="13" t="s">
        <v>50</v>
      </c>
      <c r="CJ449" s="13" t="s">
        <v>50</v>
      </c>
      <c r="CK449" s="13" t="s">
        <v>50</v>
      </c>
      <c r="CL449" s="36" t="s">
        <v>50</v>
      </c>
      <c r="CM449" s="36" t="s">
        <v>50</v>
      </c>
      <c r="CN449" s="13" t="s">
        <v>50</v>
      </c>
      <c r="CO449" s="13" t="s">
        <v>50</v>
      </c>
      <c r="CP449" s="13" t="s">
        <v>50</v>
      </c>
      <c r="CQ449" s="13" t="s">
        <v>50</v>
      </c>
      <c r="CR449" s="13" t="s">
        <v>50</v>
      </c>
      <c r="CS449" s="13" t="s">
        <v>50</v>
      </c>
      <c r="CT449" s="13" t="s">
        <v>50</v>
      </c>
      <c r="CU449" s="13" t="s">
        <v>50</v>
      </c>
      <c r="CV449" s="13" t="s">
        <v>50</v>
      </c>
      <c r="CW449" s="13" t="s">
        <v>50</v>
      </c>
      <c r="CX449" s="13" t="s">
        <v>50</v>
      </c>
      <c r="CY449" s="13" t="s">
        <v>50</v>
      </c>
      <c r="CZ449" s="13" t="s">
        <v>50</v>
      </c>
      <c r="DA449" s="36" t="s">
        <v>50</v>
      </c>
      <c r="DB449" s="36" t="s">
        <v>50</v>
      </c>
      <c r="DC449" s="13" t="s">
        <v>50</v>
      </c>
      <c r="DD449" s="13" t="s">
        <v>50</v>
      </c>
      <c r="DE449" s="13" t="s">
        <v>50</v>
      </c>
      <c r="DF449" s="13" t="s">
        <v>50</v>
      </c>
      <c r="DG449" s="13" t="s">
        <v>50</v>
      </c>
      <c r="DH449" s="13" t="s">
        <v>50</v>
      </c>
      <c r="DI449" s="13" t="s">
        <v>50</v>
      </c>
      <c r="DJ449" s="13" t="s">
        <v>50</v>
      </c>
      <c r="DK449" s="13" t="s">
        <v>50</v>
      </c>
      <c r="DL449" s="13" t="s">
        <v>50</v>
      </c>
      <c r="DM449" s="13" t="s">
        <v>50</v>
      </c>
      <c r="DN449" s="13" t="s">
        <v>50</v>
      </c>
      <c r="DO449" s="13" t="s">
        <v>50</v>
      </c>
      <c r="DP449" s="13" t="s">
        <v>50</v>
      </c>
      <c r="DQ449" s="13" t="s">
        <v>50</v>
      </c>
      <c r="DR449" s="13" t="s">
        <v>50</v>
      </c>
      <c r="DS449" s="13" t="s">
        <v>50</v>
      </c>
      <c r="DT449" s="13" t="s">
        <v>50</v>
      </c>
      <c r="DU449" s="13" t="s">
        <v>50</v>
      </c>
      <c r="DV449" s="13" t="s">
        <v>50</v>
      </c>
      <c r="DW449" s="13" t="s">
        <v>50</v>
      </c>
      <c r="DX449" s="13" t="s">
        <v>50</v>
      </c>
      <c r="DY449" s="13" t="s">
        <v>50</v>
      </c>
      <c r="DZ449" s="13" t="s">
        <v>50</v>
      </c>
      <c r="EA449" s="13" t="s">
        <v>50</v>
      </c>
      <c r="EB449" s="13" t="s">
        <v>50</v>
      </c>
      <c r="EC449" s="13" t="s">
        <v>50</v>
      </c>
      <c r="ED449" s="13" t="s">
        <v>50</v>
      </c>
      <c r="EE449" s="13" t="s">
        <v>50</v>
      </c>
      <c r="EF449" s="13" t="s">
        <v>50</v>
      </c>
      <c r="EG449" s="13" t="s">
        <v>50</v>
      </c>
      <c r="EH449" s="13" t="s">
        <v>50</v>
      </c>
      <c r="EI449" s="13" t="s">
        <v>50</v>
      </c>
      <c r="EJ449" s="13" t="s">
        <v>50</v>
      </c>
      <c r="EK449" s="13" t="s">
        <v>50</v>
      </c>
      <c r="EL449" s="99"/>
      <c r="EM449" s="99"/>
    </row>
    <row r="450" spans="1:143" s="13" customFormat="1" ht="15" x14ac:dyDescent="0.25">
      <c r="A450" s="30" t="s">
        <v>2710</v>
      </c>
      <c r="B450" s="97" t="s">
        <v>2536</v>
      </c>
      <c r="C450" s="98"/>
      <c r="D450" s="98">
        <v>194</v>
      </c>
      <c r="E450" s="98"/>
      <c r="F450" s="98"/>
      <c r="G450" s="93" t="s">
        <v>388</v>
      </c>
      <c r="H450" s="14" t="s">
        <v>5</v>
      </c>
      <c r="I450" s="14" t="s">
        <v>577</v>
      </c>
      <c r="J450" s="13" t="s">
        <v>50</v>
      </c>
      <c r="K450" s="13" t="s">
        <v>50</v>
      </c>
      <c r="L450" s="13" t="s">
        <v>50</v>
      </c>
      <c r="M450" s="13" t="s">
        <v>50</v>
      </c>
      <c r="N450" s="13" t="s">
        <v>50</v>
      </c>
      <c r="O450" s="47" t="s">
        <v>50</v>
      </c>
      <c r="P450" s="13" t="s">
        <v>50</v>
      </c>
      <c r="Q450" s="13" t="s">
        <v>50</v>
      </c>
      <c r="R450" s="13" t="s">
        <v>50</v>
      </c>
      <c r="S450" s="13" t="s">
        <v>50</v>
      </c>
      <c r="T450" s="13" t="s">
        <v>50</v>
      </c>
      <c r="U450" s="13" t="s">
        <v>50</v>
      </c>
      <c r="V450" s="13" t="s">
        <v>50</v>
      </c>
      <c r="W450" s="13" t="s">
        <v>50</v>
      </c>
      <c r="X450" s="13" t="s">
        <v>50</v>
      </c>
      <c r="Y450" s="13" t="s">
        <v>50</v>
      </c>
      <c r="Z450" s="13" t="s">
        <v>50</v>
      </c>
      <c r="AA450" s="13" t="s">
        <v>50</v>
      </c>
      <c r="AB450" s="13" t="s">
        <v>50</v>
      </c>
      <c r="AC450" s="13" t="s">
        <v>50</v>
      </c>
      <c r="AD450" s="13" t="s">
        <v>50</v>
      </c>
      <c r="AE450" s="13" t="s">
        <v>50</v>
      </c>
      <c r="AF450" s="13" t="s">
        <v>50</v>
      </c>
      <c r="AG450" s="13" t="s">
        <v>50</v>
      </c>
      <c r="AH450" s="13" t="s">
        <v>50</v>
      </c>
      <c r="AI450" s="13" t="s">
        <v>50</v>
      </c>
      <c r="AJ450" s="13" t="s">
        <v>50</v>
      </c>
      <c r="AK450" s="13" t="s">
        <v>50</v>
      </c>
      <c r="AL450" s="13" t="s">
        <v>50</v>
      </c>
      <c r="AM450" s="13" t="s">
        <v>50</v>
      </c>
      <c r="AN450" s="13" t="s">
        <v>50</v>
      </c>
      <c r="AO450" s="13" t="s">
        <v>50</v>
      </c>
      <c r="AP450" s="13" t="s">
        <v>50</v>
      </c>
      <c r="AQ450" s="13" t="s">
        <v>50</v>
      </c>
      <c r="AR450" s="13" t="s">
        <v>50</v>
      </c>
      <c r="AS450" s="13" t="s">
        <v>50</v>
      </c>
      <c r="AT450" s="13" t="s">
        <v>50</v>
      </c>
      <c r="AU450" s="36" t="s">
        <v>50</v>
      </c>
      <c r="AV450" s="13" t="s">
        <v>50</v>
      </c>
      <c r="AW450" s="13" t="s">
        <v>50</v>
      </c>
      <c r="AX450" s="13" t="s">
        <v>50</v>
      </c>
      <c r="AY450" s="13" t="s">
        <v>50</v>
      </c>
      <c r="AZ450" s="13" t="s">
        <v>50</v>
      </c>
      <c r="BA450" s="13" t="s">
        <v>50</v>
      </c>
      <c r="BB450" s="13" t="s">
        <v>50</v>
      </c>
      <c r="BC450" s="13" t="s">
        <v>50</v>
      </c>
      <c r="BD450" s="13" t="s">
        <v>50</v>
      </c>
      <c r="BE450" s="13" t="s">
        <v>50</v>
      </c>
      <c r="BF450" s="13" t="s">
        <v>50</v>
      </c>
      <c r="BG450" s="13" t="s">
        <v>50</v>
      </c>
      <c r="BH450" s="13" t="s">
        <v>50</v>
      </c>
      <c r="BI450" s="13" t="s">
        <v>50</v>
      </c>
      <c r="BJ450" s="13" t="s">
        <v>50</v>
      </c>
      <c r="BK450" s="13" t="s">
        <v>50</v>
      </c>
      <c r="BL450" s="36" t="s">
        <v>50</v>
      </c>
      <c r="BM450" s="36" t="s">
        <v>50</v>
      </c>
      <c r="BN450" s="13" t="s">
        <v>50</v>
      </c>
      <c r="BO450" s="13" t="s">
        <v>50</v>
      </c>
      <c r="BP450" s="13" t="s">
        <v>50</v>
      </c>
      <c r="BQ450" s="13" t="s">
        <v>50</v>
      </c>
      <c r="BR450" s="13" t="s">
        <v>50</v>
      </c>
      <c r="BS450" s="13" t="s">
        <v>50</v>
      </c>
      <c r="BT450" s="13" t="s">
        <v>50</v>
      </c>
      <c r="BU450" s="13" t="s">
        <v>50</v>
      </c>
      <c r="BV450" s="13" t="s">
        <v>50</v>
      </c>
      <c r="BW450" s="13" t="s">
        <v>50</v>
      </c>
      <c r="BX450" s="13" t="s">
        <v>50</v>
      </c>
      <c r="BY450" s="13" t="s">
        <v>50</v>
      </c>
      <c r="BZ450" s="13" t="s">
        <v>50</v>
      </c>
      <c r="CA450" s="13" t="s">
        <v>50</v>
      </c>
      <c r="CB450" s="13" t="s">
        <v>50</v>
      </c>
      <c r="CC450" s="13" t="s">
        <v>50</v>
      </c>
      <c r="CD450" s="13" t="s">
        <v>50</v>
      </c>
      <c r="CE450" s="13" t="s">
        <v>50</v>
      </c>
      <c r="CF450" s="13" t="s">
        <v>50</v>
      </c>
      <c r="CG450" s="13" t="s">
        <v>50</v>
      </c>
      <c r="CH450" s="13" t="s">
        <v>50</v>
      </c>
      <c r="CI450" s="13" t="s">
        <v>50</v>
      </c>
      <c r="CJ450" s="13" t="s">
        <v>50</v>
      </c>
      <c r="CK450" s="13" t="s">
        <v>50</v>
      </c>
      <c r="CL450" s="207" t="s">
        <v>50</v>
      </c>
      <c r="CM450" s="36" t="s">
        <v>50</v>
      </c>
      <c r="CN450" s="13" t="s">
        <v>50</v>
      </c>
      <c r="CO450" s="13" t="s">
        <v>50</v>
      </c>
      <c r="CP450" s="13" t="s">
        <v>50</v>
      </c>
      <c r="CQ450" s="13" t="s">
        <v>50</v>
      </c>
      <c r="CR450" s="13" t="s">
        <v>50</v>
      </c>
      <c r="CS450" s="13" t="s">
        <v>50</v>
      </c>
      <c r="CT450" s="13" t="s">
        <v>50</v>
      </c>
      <c r="CU450" s="13" t="s">
        <v>50</v>
      </c>
      <c r="CV450" s="13" t="s">
        <v>50</v>
      </c>
      <c r="CW450" s="13" t="s">
        <v>50</v>
      </c>
      <c r="CX450" s="13" t="s">
        <v>50</v>
      </c>
      <c r="CY450" s="13" t="s">
        <v>50</v>
      </c>
      <c r="CZ450" s="13" t="s">
        <v>50</v>
      </c>
      <c r="DA450" s="36" t="s">
        <v>50</v>
      </c>
      <c r="DB450" s="36" t="s">
        <v>50</v>
      </c>
      <c r="DC450" s="13" t="s">
        <v>50</v>
      </c>
      <c r="DD450" s="13" t="s">
        <v>50</v>
      </c>
      <c r="DE450" s="13" t="s">
        <v>50</v>
      </c>
      <c r="DF450" s="13" t="s">
        <v>50</v>
      </c>
      <c r="DG450" s="13" t="s">
        <v>50</v>
      </c>
      <c r="DH450" s="13" t="s">
        <v>50</v>
      </c>
      <c r="DI450" s="13" t="s">
        <v>50</v>
      </c>
      <c r="DJ450" s="13" t="s">
        <v>50</v>
      </c>
      <c r="DK450" s="13" t="s">
        <v>50</v>
      </c>
      <c r="DL450" s="13" t="s">
        <v>50</v>
      </c>
      <c r="DM450" s="13" t="s">
        <v>50</v>
      </c>
      <c r="DN450" s="13" t="s">
        <v>50</v>
      </c>
      <c r="DO450" s="13" t="s">
        <v>50</v>
      </c>
      <c r="DP450" s="13" t="s">
        <v>50</v>
      </c>
      <c r="DQ450" s="13" t="s">
        <v>50</v>
      </c>
      <c r="DR450" s="13" t="s">
        <v>50</v>
      </c>
      <c r="DS450" s="13" t="s">
        <v>50</v>
      </c>
      <c r="DT450" s="13" t="s">
        <v>50</v>
      </c>
      <c r="DU450" s="13" t="s">
        <v>50</v>
      </c>
      <c r="DV450" s="13" t="s">
        <v>50</v>
      </c>
      <c r="DW450" s="13" t="s">
        <v>50</v>
      </c>
      <c r="DX450" s="13" t="s">
        <v>50</v>
      </c>
      <c r="DY450" s="13" t="s">
        <v>50</v>
      </c>
      <c r="DZ450" s="13" t="s">
        <v>50</v>
      </c>
      <c r="EA450" s="13" t="s">
        <v>50</v>
      </c>
      <c r="EB450" s="13" t="s">
        <v>50</v>
      </c>
      <c r="EC450" s="13" t="s">
        <v>50</v>
      </c>
      <c r="ED450" s="13" t="s">
        <v>50</v>
      </c>
      <c r="EE450" s="13" t="s">
        <v>50</v>
      </c>
      <c r="EF450" s="13" t="s">
        <v>50</v>
      </c>
      <c r="EG450" s="13" t="s">
        <v>50</v>
      </c>
      <c r="EH450" s="13" t="s">
        <v>50</v>
      </c>
      <c r="EI450" s="13" t="s">
        <v>50</v>
      </c>
      <c r="EJ450" s="13" t="s">
        <v>50</v>
      </c>
      <c r="EK450" s="13" t="s">
        <v>50</v>
      </c>
      <c r="EL450" s="99"/>
      <c r="EM450" s="99"/>
    </row>
    <row r="451" spans="1:143" s="13" customFormat="1" ht="15" x14ac:dyDescent="0.25">
      <c r="A451" s="30" t="s">
        <v>2711</v>
      </c>
      <c r="B451" s="97" t="s">
        <v>2537</v>
      </c>
      <c r="C451" s="98"/>
      <c r="D451" s="98">
        <v>194</v>
      </c>
      <c r="E451" s="98"/>
      <c r="F451" s="98"/>
      <c r="G451" s="93" t="s">
        <v>389</v>
      </c>
      <c r="H451" s="14" t="s">
        <v>5</v>
      </c>
      <c r="I451" s="14" t="s">
        <v>577</v>
      </c>
      <c r="J451" s="13" t="s">
        <v>50</v>
      </c>
      <c r="K451" s="13" t="s">
        <v>50</v>
      </c>
      <c r="L451" s="13" t="s">
        <v>50</v>
      </c>
      <c r="M451" s="13" t="s">
        <v>50</v>
      </c>
      <c r="N451" s="13" t="s">
        <v>50</v>
      </c>
      <c r="O451" s="47" t="s">
        <v>50</v>
      </c>
      <c r="P451" s="13" t="s">
        <v>50</v>
      </c>
      <c r="Q451" s="13" t="s">
        <v>50</v>
      </c>
      <c r="R451" s="13" t="s">
        <v>50</v>
      </c>
      <c r="S451" s="13" t="s">
        <v>50</v>
      </c>
      <c r="T451" s="13" t="s">
        <v>50</v>
      </c>
      <c r="U451" s="13" t="s">
        <v>50</v>
      </c>
      <c r="V451" s="13" t="s">
        <v>50</v>
      </c>
      <c r="W451" s="13" t="s">
        <v>50</v>
      </c>
      <c r="X451" s="13" t="s">
        <v>50</v>
      </c>
      <c r="Y451" s="13" t="s">
        <v>50</v>
      </c>
      <c r="Z451" s="13" t="s">
        <v>50</v>
      </c>
      <c r="AA451" s="13" t="s">
        <v>50</v>
      </c>
      <c r="AB451" s="13" t="s">
        <v>50</v>
      </c>
      <c r="AC451" s="13" t="s">
        <v>50</v>
      </c>
      <c r="AD451" s="13" t="s">
        <v>50</v>
      </c>
      <c r="AE451" s="13" t="s">
        <v>50</v>
      </c>
      <c r="AF451" s="13" t="s">
        <v>50</v>
      </c>
      <c r="AG451" s="13" t="s">
        <v>50</v>
      </c>
      <c r="AH451" s="13" t="s">
        <v>50</v>
      </c>
      <c r="AI451" s="13" t="s">
        <v>50</v>
      </c>
      <c r="AJ451" s="13" t="s">
        <v>50</v>
      </c>
      <c r="AK451" s="13" t="s">
        <v>50</v>
      </c>
      <c r="AL451" s="13" t="s">
        <v>50</v>
      </c>
      <c r="AM451" s="13" t="s">
        <v>50</v>
      </c>
      <c r="AN451" s="13" t="s">
        <v>50</v>
      </c>
      <c r="AO451" s="13" t="s">
        <v>50</v>
      </c>
      <c r="AP451" s="13" t="s">
        <v>50</v>
      </c>
      <c r="AQ451" s="13" t="s">
        <v>50</v>
      </c>
      <c r="AR451" s="13" t="s">
        <v>50</v>
      </c>
      <c r="AS451" s="13" t="s">
        <v>50</v>
      </c>
      <c r="AT451" s="13" t="s">
        <v>50</v>
      </c>
      <c r="AU451" s="36" t="s">
        <v>50</v>
      </c>
      <c r="AV451" s="13" t="s">
        <v>50</v>
      </c>
      <c r="AW451" s="13" t="s">
        <v>50</v>
      </c>
      <c r="AX451" s="13" t="s">
        <v>50</v>
      </c>
      <c r="AY451" s="13" t="s">
        <v>50</v>
      </c>
      <c r="AZ451" s="13" t="s">
        <v>50</v>
      </c>
      <c r="BA451" s="13" t="s">
        <v>50</v>
      </c>
      <c r="BB451" s="13" t="s">
        <v>50</v>
      </c>
      <c r="BC451" s="13" t="s">
        <v>50</v>
      </c>
      <c r="BD451" s="13" t="s">
        <v>50</v>
      </c>
      <c r="BE451" s="13" t="s">
        <v>50</v>
      </c>
      <c r="BF451" s="13" t="s">
        <v>50</v>
      </c>
      <c r="BG451" s="13" t="s">
        <v>50</v>
      </c>
      <c r="BH451" s="13" t="s">
        <v>50</v>
      </c>
      <c r="BI451" s="13" t="s">
        <v>50</v>
      </c>
      <c r="BJ451" s="13" t="s">
        <v>50</v>
      </c>
      <c r="BK451" s="13" t="s">
        <v>50</v>
      </c>
      <c r="BL451" s="36" t="s">
        <v>50</v>
      </c>
      <c r="BM451" s="36" t="s">
        <v>50</v>
      </c>
      <c r="BN451" s="13" t="s">
        <v>50</v>
      </c>
      <c r="BO451" s="13" t="s">
        <v>50</v>
      </c>
      <c r="BP451" s="13" t="s">
        <v>50</v>
      </c>
      <c r="BQ451" s="13" t="s">
        <v>50</v>
      </c>
      <c r="BR451" s="13" t="s">
        <v>50</v>
      </c>
      <c r="BS451" s="13" t="s">
        <v>50</v>
      </c>
      <c r="BT451" s="13" t="s">
        <v>50</v>
      </c>
      <c r="BU451" s="13" t="s">
        <v>50</v>
      </c>
      <c r="BV451" s="13" t="s">
        <v>50</v>
      </c>
      <c r="BW451" s="13" t="s">
        <v>50</v>
      </c>
      <c r="BX451" s="13" t="s">
        <v>50</v>
      </c>
      <c r="BY451" s="13" t="s">
        <v>50</v>
      </c>
      <c r="BZ451" s="13" t="s">
        <v>50</v>
      </c>
      <c r="CA451" s="13" t="s">
        <v>50</v>
      </c>
      <c r="CB451" s="13" t="s">
        <v>50</v>
      </c>
      <c r="CC451" s="13" t="s">
        <v>50</v>
      </c>
      <c r="CD451" s="13" t="s">
        <v>50</v>
      </c>
      <c r="CE451" s="13" t="s">
        <v>50</v>
      </c>
      <c r="CF451" s="13" t="s">
        <v>50</v>
      </c>
      <c r="CG451" s="13" t="s">
        <v>50</v>
      </c>
      <c r="CH451" s="13" t="s">
        <v>50</v>
      </c>
      <c r="CI451" s="13" t="s">
        <v>50</v>
      </c>
      <c r="CJ451" s="13" t="s">
        <v>50</v>
      </c>
      <c r="CK451" s="13" t="s">
        <v>50</v>
      </c>
      <c r="CL451" s="36" t="s">
        <v>50</v>
      </c>
      <c r="CM451" s="36" t="s">
        <v>50</v>
      </c>
      <c r="CN451" s="13" t="s">
        <v>50</v>
      </c>
      <c r="CO451" s="13" t="s">
        <v>50</v>
      </c>
      <c r="CP451" s="13" t="s">
        <v>50</v>
      </c>
      <c r="CQ451" s="13" t="s">
        <v>50</v>
      </c>
      <c r="CR451" s="13" t="s">
        <v>50</v>
      </c>
      <c r="CS451" s="13" t="s">
        <v>50</v>
      </c>
      <c r="CT451" s="13" t="s">
        <v>50</v>
      </c>
      <c r="CU451" s="13" t="s">
        <v>50</v>
      </c>
      <c r="CV451" s="13" t="s">
        <v>50</v>
      </c>
      <c r="CW451" s="13" t="s">
        <v>50</v>
      </c>
      <c r="CX451" s="13" t="s">
        <v>50</v>
      </c>
      <c r="CY451" s="13" t="s">
        <v>50</v>
      </c>
      <c r="CZ451" s="13" t="s">
        <v>50</v>
      </c>
      <c r="DA451" s="36" t="s">
        <v>50</v>
      </c>
      <c r="DB451" s="36" t="s">
        <v>50</v>
      </c>
      <c r="DC451" s="13" t="s">
        <v>50</v>
      </c>
      <c r="DD451" s="13" t="s">
        <v>50</v>
      </c>
      <c r="DE451" s="13" t="s">
        <v>50</v>
      </c>
      <c r="DF451" s="13" t="s">
        <v>50</v>
      </c>
      <c r="DG451" s="13" t="s">
        <v>50</v>
      </c>
      <c r="DH451" s="13" t="s">
        <v>50</v>
      </c>
      <c r="DI451" s="13" t="s">
        <v>50</v>
      </c>
      <c r="DJ451" s="13" t="s">
        <v>50</v>
      </c>
      <c r="DK451" s="13" t="s">
        <v>50</v>
      </c>
      <c r="DL451" s="13" t="s">
        <v>50</v>
      </c>
      <c r="DM451" s="13" t="s">
        <v>50</v>
      </c>
      <c r="DN451" s="13" t="s">
        <v>50</v>
      </c>
      <c r="DO451" s="13" t="s">
        <v>50</v>
      </c>
      <c r="DP451" s="13" t="s">
        <v>50</v>
      </c>
      <c r="DQ451" s="13" t="s">
        <v>50</v>
      </c>
      <c r="DR451" s="13" t="s">
        <v>50</v>
      </c>
      <c r="DS451" s="13" t="s">
        <v>50</v>
      </c>
      <c r="DT451" s="13" t="s">
        <v>50</v>
      </c>
      <c r="DU451" s="13" t="s">
        <v>50</v>
      </c>
      <c r="DV451" s="13" t="s">
        <v>50</v>
      </c>
      <c r="DW451" s="13" t="s">
        <v>50</v>
      </c>
      <c r="DX451" s="13" t="s">
        <v>50</v>
      </c>
      <c r="DY451" s="13" t="s">
        <v>50</v>
      </c>
      <c r="DZ451" s="13" t="s">
        <v>50</v>
      </c>
      <c r="EA451" s="13" t="s">
        <v>50</v>
      </c>
      <c r="EB451" s="13" t="s">
        <v>50</v>
      </c>
      <c r="EC451" s="13" t="s">
        <v>50</v>
      </c>
      <c r="ED451" s="13" t="s">
        <v>50</v>
      </c>
      <c r="EE451" s="13" t="s">
        <v>50</v>
      </c>
      <c r="EF451" s="13" t="s">
        <v>50</v>
      </c>
      <c r="EG451" s="13" t="s">
        <v>50</v>
      </c>
      <c r="EH451" s="13" t="s">
        <v>50</v>
      </c>
      <c r="EI451" s="13" t="s">
        <v>50</v>
      </c>
      <c r="EJ451" s="13" t="s">
        <v>50</v>
      </c>
      <c r="EK451" s="13" t="s">
        <v>50</v>
      </c>
      <c r="EL451" s="99"/>
      <c r="EM451" s="99"/>
    </row>
    <row r="452" spans="1:143" s="13" customFormat="1" ht="15" x14ac:dyDescent="0.25">
      <c r="A452" s="30" t="s">
        <v>2712</v>
      </c>
      <c r="B452" s="97" t="s">
        <v>1039</v>
      </c>
      <c r="C452" s="98"/>
      <c r="D452" s="98">
        <v>194</v>
      </c>
      <c r="E452" s="98"/>
      <c r="F452" s="98"/>
      <c r="G452" s="93" t="s">
        <v>425</v>
      </c>
      <c r="H452" s="14" t="s">
        <v>5</v>
      </c>
      <c r="I452" s="14" t="s">
        <v>577</v>
      </c>
      <c r="J452" s="13" t="s">
        <v>50</v>
      </c>
      <c r="K452" s="13" t="s">
        <v>50</v>
      </c>
      <c r="L452" s="13" t="s">
        <v>50</v>
      </c>
      <c r="M452" s="13" t="s">
        <v>50</v>
      </c>
      <c r="N452" s="13" t="s">
        <v>50</v>
      </c>
      <c r="O452" s="47" t="s">
        <v>50</v>
      </c>
      <c r="P452" s="13" t="s">
        <v>50</v>
      </c>
      <c r="Q452" s="13" t="s">
        <v>50</v>
      </c>
      <c r="R452" s="13" t="s">
        <v>50</v>
      </c>
      <c r="S452" s="13" t="s">
        <v>50</v>
      </c>
      <c r="T452" s="13" t="s">
        <v>50</v>
      </c>
      <c r="U452" s="13" t="s">
        <v>50</v>
      </c>
      <c r="V452" s="13" t="s">
        <v>50</v>
      </c>
      <c r="W452" s="13" t="s">
        <v>50</v>
      </c>
      <c r="X452" s="13" t="s">
        <v>50</v>
      </c>
      <c r="Y452" s="13" t="s">
        <v>50</v>
      </c>
      <c r="Z452" s="13" t="s">
        <v>50</v>
      </c>
      <c r="AA452" s="13" t="s">
        <v>50</v>
      </c>
      <c r="AB452" s="13" t="s">
        <v>50</v>
      </c>
      <c r="AC452" s="13" t="s">
        <v>50</v>
      </c>
      <c r="AD452" s="13" t="s">
        <v>50</v>
      </c>
      <c r="AE452" s="13" t="s">
        <v>50</v>
      </c>
      <c r="AF452" s="13" t="s">
        <v>50</v>
      </c>
      <c r="AG452" s="13" t="s">
        <v>50</v>
      </c>
      <c r="AH452" s="13" t="s">
        <v>50</v>
      </c>
      <c r="AI452" s="13" t="s">
        <v>50</v>
      </c>
      <c r="AJ452" s="13" t="s">
        <v>50</v>
      </c>
      <c r="AK452" s="13" t="s">
        <v>50</v>
      </c>
      <c r="AL452" s="13" t="s">
        <v>50</v>
      </c>
      <c r="AM452" s="13" t="s">
        <v>50</v>
      </c>
      <c r="AN452" s="13" t="s">
        <v>50</v>
      </c>
      <c r="AO452" s="13" t="s">
        <v>50</v>
      </c>
      <c r="AP452" s="13" t="s">
        <v>50</v>
      </c>
      <c r="AQ452" s="13" t="s">
        <v>50</v>
      </c>
      <c r="AR452" s="13" t="s">
        <v>50</v>
      </c>
      <c r="AS452" s="13" t="s">
        <v>50</v>
      </c>
      <c r="AT452" s="13" t="s">
        <v>50</v>
      </c>
      <c r="AU452" s="36" t="s">
        <v>50</v>
      </c>
      <c r="AV452" s="13" t="s">
        <v>50</v>
      </c>
      <c r="AW452" s="13" t="s">
        <v>50</v>
      </c>
      <c r="AX452" s="13" t="s">
        <v>50</v>
      </c>
      <c r="AY452" s="13" t="s">
        <v>50</v>
      </c>
      <c r="AZ452" s="13" t="s">
        <v>50</v>
      </c>
      <c r="BA452" s="13" t="s">
        <v>50</v>
      </c>
      <c r="BB452" s="13" t="s">
        <v>50</v>
      </c>
      <c r="BC452" s="13" t="s">
        <v>50</v>
      </c>
      <c r="BD452" s="13" t="s">
        <v>50</v>
      </c>
      <c r="BE452" s="13" t="s">
        <v>50</v>
      </c>
      <c r="BF452" s="13" t="s">
        <v>50</v>
      </c>
      <c r="BG452" s="13" t="s">
        <v>50</v>
      </c>
      <c r="BH452" s="13" t="s">
        <v>50</v>
      </c>
      <c r="BI452" s="13" t="s">
        <v>50</v>
      </c>
      <c r="BJ452" s="13" t="s">
        <v>50</v>
      </c>
      <c r="BK452" s="13" t="s">
        <v>50</v>
      </c>
      <c r="BL452" s="36" t="s">
        <v>50</v>
      </c>
      <c r="BM452" s="36" t="s">
        <v>50</v>
      </c>
      <c r="BN452" s="13" t="s">
        <v>50</v>
      </c>
      <c r="BO452" s="13" t="s">
        <v>50</v>
      </c>
      <c r="BP452" s="13" t="s">
        <v>50</v>
      </c>
      <c r="BQ452" s="13" t="s">
        <v>50</v>
      </c>
      <c r="BR452" s="13" t="s">
        <v>50</v>
      </c>
      <c r="BS452" s="13" t="s">
        <v>50</v>
      </c>
      <c r="BT452" s="13" t="s">
        <v>50</v>
      </c>
      <c r="BU452" s="13" t="s">
        <v>50</v>
      </c>
      <c r="BV452" s="13" t="s">
        <v>50</v>
      </c>
      <c r="BW452" s="13" t="s">
        <v>50</v>
      </c>
      <c r="BX452" s="13" t="s">
        <v>50</v>
      </c>
      <c r="BY452" s="13" t="s">
        <v>50</v>
      </c>
      <c r="BZ452" s="13" t="s">
        <v>50</v>
      </c>
      <c r="CA452" s="13" t="s">
        <v>50</v>
      </c>
      <c r="CB452" s="13" t="s">
        <v>50</v>
      </c>
      <c r="CC452" s="13" t="s">
        <v>50</v>
      </c>
      <c r="CD452" s="13" t="s">
        <v>50</v>
      </c>
      <c r="CE452" s="13" t="s">
        <v>50</v>
      </c>
      <c r="CF452" s="13" t="s">
        <v>50</v>
      </c>
      <c r="CG452" s="13" t="s">
        <v>50</v>
      </c>
      <c r="CH452" s="13" t="s">
        <v>50</v>
      </c>
      <c r="CI452" s="13" t="s">
        <v>50</v>
      </c>
      <c r="CJ452" s="13" t="s">
        <v>50</v>
      </c>
      <c r="CK452" s="13" t="s">
        <v>50</v>
      </c>
      <c r="CL452" s="36" t="s">
        <v>50</v>
      </c>
      <c r="CM452" s="36" t="s">
        <v>50</v>
      </c>
      <c r="CN452" s="13" t="s">
        <v>50</v>
      </c>
      <c r="CO452" s="13" t="s">
        <v>50</v>
      </c>
      <c r="CP452" s="13" t="s">
        <v>50</v>
      </c>
      <c r="CQ452" s="13" t="s">
        <v>50</v>
      </c>
      <c r="CR452" s="13" t="s">
        <v>50</v>
      </c>
      <c r="CS452" s="13" t="s">
        <v>50</v>
      </c>
      <c r="CT452" s="13" t="s">
        <v>50</v>
      </c>
      <c r="CU452" s="13" t="s">
        <v>50</v>
      </c>
      <c r="CV452" s="13" t="s">
        <v>50</v>
      </c>
      <c r="CW452" s="13" t="s">
        <v>50</v>
      </c>
      <c r="CX452" s="13" t="s">
        <v>50</v>
      </c>
      <c r="CY452" s="13" t="s">
        <v>50</v>
      </c>
      <c r="CZ452" s="13" t="s">
        <v>50</v>
      </c>
      <c r="DA452" s="36" t="s">
        <v>50</v>
      </c>
      <c r="DB452" s="36" t="s">
        <v>50</v>
      </c>
      <c r="DC452" s="13" t="s">
        <v>50</v>
      </c>
      <c r="DD452" s="13" t="s">
        <v>50</v>
      </c>
      <c r="DE452" s="13" t="s">
        <v>50</v>
      </c>
      <c r="DF452" s="13" t="s">
        <v>50</v>
      </c>
      <c r="DG452" s="13" t="s">
        <v>50</v>
      </c>
      <c r="DH452" s="13" t="s">
        <v>50</v>
      </c>
      <c r="DI452" s="13" t="s">
        <v>50</v>
      </c>
      <c r="DJ452" s="13" t="s">
        <v>50</v>
      </c>
      <c r="DK452" s="13" t="s">
        <v>50</v>
      </c>
      <c r="DL452" s="13" t="s">
        <v>50</v>
      </c>
      <c r="DM452" s="13" t="s">
        <v>50</v>
      </c>
      <c r="DN452" s="13" t="s">
        <v>50</v>
      </c>
      <c r="DO452" s="13" t="s">
        <v>50</v>
      </c>
      <c r="DP452" s="13" t="s">
        <v>50</v>
      </c>
      <c r="DQ452" s="13" t="s">
        <v>50</v>
      </c>
      <c r="DR452" s="13" t="s">
        <v>50</v>
      </c>
      <c r="DS452" s="13" t="s">
        <v>50</v>
      </c>
      <c r="DT452" s="13" t="s">
        <v>50</v>
      </c>
      <c r="DU452" s="13" t="s">
        <v>50</v>
      </c>
      <c r="DV452" s="13" t="s">
        <v>50</v>
      </c>
      <c r="DW452" s="13" t="s">
        <v>50</v>
      </c>
      <c r="DX452" s="13" t="s">
        <v>50</v>
      </c>
      <c r="DY452" s="13" t="s">
        <v>50</v>
      </c>
      <c r="DZ452" s="13" t="s">
        <v>50</v>
      </c>
      <c r="EA452" s="13" t="s">
        <v>50</v>
      </c>
      <c r="EB452" s="13" t="s">
        <v>50</v>
      </c>
      <c r="EC452" s="13" t="s">
        <v>50</v>
      </c>
      <c r="ED452" s="13" t="s">
        <v>50</v>
      </c>
      <c r="EE452" s="13" t="s">
        <v>50</v>
      </c>
      <c r="EF452" s="13" t="s">
        <v>50</v>
      </c>
      <c r="EG452" s="13" t="s">
        <v>50</v>
      </c>
      <c r="EH452" s="13" t="s">
        <v>50</v>
      </c>
      <c r="EI452" s="13" t="s">
        <v>50</v>
      </c>
      <c r="EJ452" s="13" t="s">
        <v>50</v>
      </c>
      <c r="EK452" s="13" t="s">
        <v>50</v>
      </c>
      <c r="EL452" s="99"/>
      <c r="EM452" s="99"/>
    </row>
    <row r="453" spans="1:143" s="13" customFormat="1" ht="15" x14ac:dyDescent="0.25">
      <c r="A453" s="30" t="s">
        <v>2713</v>
      </c>
      <c r="B453" s="97" t="s">
        <v>2538</v>
      </c>
      <c r="C453" s="98"/>
      <c r="D453" s="98">
        <v>194</v>
      </c>
      <c r="E453" s="98"/>
      <c r="F453" s="98"/>
      <c r="G453" s="93" t="s">
        <v>4303</v>
      </c>
      <c r="H453" s="14" t="s">
        <v>5</v>
      </c>
      <c r="I453" s="14" t="s">
        <v>577</v>
      </c>
      <c r="J453" s="13" t="s">
        <v>50</v>
      </c>
      <c r="K453" s="13" t="s">
        <v>50</v>
      </c>
      <c r="L453" s="13" t="s">
        <v>50</v>
      </c>
      <c r="M453" s="13" t="s">
        <v>50</v>
      </c>
      <c r="N453" s="13" t="s">
        <v>50</v>
      </c>
      <c r="O453" s="47" t="s">
        <v>50</v>
      </c>
      <c r="P453" s="13" t="s">
        <v>50</v>
      </c>
      <c r="Q453" s="13" t="s">
        <v>50</v>
      </c>
      <c r="R453" s="13" t="s">
        <v>50</v>
      </c>
      <c r="S453" s="13" t="s">
        <v>50</v>
      </c>
      <c r="T453" s="13" t="s">
        <v>50</v>
      </c>
      <c r="U453" s="13" t="s">
        <v>50</v>
      </c>
      <c r="V453" s="13" t="s">
        <v>50</v>
      </c>
      <c r="W453" s="13" t="s">
        <v>50</v>
      </c>
      <c r="X453" s="13" t="s">
        <v>50</v>
      </c>
      <c r="Y453" s="13" t="s">
        <v>50</v>
      </c>
      <c r="Z453" s="13" t="s">
        <v>50</v>
      </c>
      <c r="AA453" s="13" t="s">
        <v>50</v>
      </c>
      <c r="AB453" s="13" t="s">
        <v>50</v>
      </c>
      <c r="AC453" s="13" t="s">
        <v>50</v>
      </c>
      <c r="AD453" s="13" t="s">
        <v>50</v>
      </c>
      <c r="AE453" s="13" t="s">
        <v>50</v>
      </c>
      <c r="AF453" s="13" t="s">
        <v>50</v>
      </c>
      <c r="AG453" s="13" t="s">
        <v>50</v>
      </c>
      <c r="AH453" s="13" t="s">
        <v>50</v>
      </c>
      <c r="AI453" s="13" t="s">
        <v>50</v>
      </c>
      <c r="AJ453" s="13" t="s">
        <v>50</v>
      </c>
      <c r="AK453" s="13" t="s">
        <v>50</v>
      </c>
      <c r="AL453" s="13" t="s">
        <v>50</v>
      </c>
      <c r="AM453" s="13" t="s">
        <v>50</v>
      </c>
      <c r="AN453" s="13" t="s">
        <v>50</v>
      </c>
      <c r="AO453" s="13" t="s">
        <v>50</v>
      </c>
      <c r="AP453" s="13" t="s">
        <v>50</v>
      </c>
      <c r="AQ453" s="13" t="s">
        <v>50</v>
      </c>
      <c r="AR453" s="13" t="s">
        <v>50</v>
      </c>
      <c r="AS453" s="13" t="s">
        <v>50</v>
      </c>
      <c r="AT453" s="13" t="s">
        <v>50</v>
      </c>
      <c r="AU453" s="36" t="s">
        <v>50</v>
      </c>
      <c r="AV453" s="13" t="s">
        <v>50</v>
      </c>
      <c r="AW453" s="13" t="s">
        <v>50</v>
      </c>
      <c r="AX453" s="13" t="s">
        <v>50</v>
      </c>
      <c r="AY453" s="13" t="s">
        <v>50</v>
      </c>
      <c r="AZ453" s="13" t="s">
        <v>50</v>
      </c>
      <c r="BA453" s="13" t="s">
        <v>50</v>
      </c>
      <c r="BB453" s="13" t="s">
        <v>50</v>
      </c>
      <c r="BC453" s="13" t="s">
        <v>50</v>
      </c>
      <c r="BD453" s="13" t="s">
        <v>50</v>
      </c>
      <c r="BE453" s="13" t="s">
        <v>50</v>
      </c>
      <c r="BF453" s="13" t="s">
        <v>50</v>
      </c>
      <c r="BG453" s="13" t="s">
        <v>50</v>
      </c>
      <c r="BH453" s="13" t="s">
        <v>50</v>
      </c>
      <c r="BI453" s="13" t="s">
        <v>50</v>
      </c>
      <c r="BJ453" s="13" t="s">
        <v>50</v>
      </c>
      <c r="BK453" s="13" t="s">
        <v>50</v>
      </c>
      <c r="BL453" s="36" t="s">
        <v>50</v>
      </c>
      <c r="BM453" s="36" t="s">
        <v>50</v>
      </c>
      <c r="BN453" s="13" t="s">
        <v>50</v>
      </c>
      <c r="BO453" s="13" t="s">
        <v>50</v>
      </c>
      <c r="BP453" s="13" t="s">
        <v>50</v>
      </c>
      <c r="BQ453" s="13" t="s">
        <v>50</v>
      </c>
      <c r="BR453" s="13" t="s">
        <v>50</v>
      </c>
      <c r="BS453" s="13" t="s">
        <v>50</v>
      </c>
      <c r="BT453" s="13" t="s">
        <v>50</v>
      </c>
      <c r="BU453" s="13" t="s">
        <v>50</v>
      </c>
      <c r="BV453" s="13" t="s">
        <v>50</v>
      </c>
      <c r="BW453" s="13" t="s">
        <v>50</v>
      </c>
      <c r="BX453" s="13" t="s">
        <v>50</v>
      </c>
      <c r="BY453" s="13" t="s">
        <v>50</v>
      </c>
      <c r="BZ453" s="13" t="s">
        <v>50</v>
      </c>
      <c r="CA453" s="13" t="s">
        <v>50</v>
      </c>
      <c r="CB453" s="13" t="s">
        <v>50</v>
      </c>
      <c r="CC453" s="13" t="s">
        <v>50</v>
      </c>
      <c r="CD453" s="13" t="s">
        <v>50</v>
      </c>
      <c r="CE453" s="13" t="s">
        <v>50</v>
      </c>
      <c r="CF453" s="13" t="s">
        <v>50</v>
      </c>
      <c r="CG453" s="13" t="s">
        <v>50</v>
      </c>
      <c r="CH453" s="13" t="s">
        <v>50</v>
      </c>
      <c r="CI453" s="13" t="s">
        <v>50</v>
      </c>
      <c r="CJ453" s="13" t="s">
        <v>50</v>
      </c>
      <c r="CK453" s="13" t="s">
        <v>50</v>
      </c>
      <c r="CL453" s="36" t="s">
        <v>50</v>
      </c>
      <c r="CM453" s="36" t="s">
        <v>50</v>
      </c>
      <c r="CN453" s="13" t="s">
        <v>50</v>
      </c>
      <c r="CO453" s="13" t="s">
        <v>50</v>
      </c>
      <c r="CP453" s="13" t="s">
        <v>50</v>
      </c>
      <c r="CQ453" s="13" t="s">
        <v>50</v>
      </c>
      <c r="CR453" s="13" t="s">
        <v>50</v>
      </c>
      <c r="CS453" s="13" t="s">
        <v>50</v>
      </c>
      <c r="CT453" s="13" t="s">
        <v>50</v>
      </c>
      <c r="CU453" s="13" t="s">
        <v>50</v>
      </c>
      <c r="CV453" s="13" t="s">
        <v>50</v>
      </c>
      <c r="CW453" s="13" t="s">
        <v>50</v>
      </c>
      <c r="CX453" s="13" t="s">
        <v>50</v>
      </c>
      <c r="CY453" s="13" t="s">
        <v>50</v>
      </c>
      <c r="CZ453" s="13" t="s">
        <v>50</v>
      </c>
      <c r="DA453" s="36" t="s">
        <v>50</v>
      </c>
      <c r="DB453" s="36" t="s">
        <v>50</v>
      </c>
      <c r="DC453" s="13" t="s">
        <v>50</v>
      </c>
      <c r="DD453" s="13" t="s">
        <v>50</v>
      </c>
      <c r="DE453" s="13" t="s">
        <v>50</v>
      </c>
      <c r="DF453" s="13" t="s">
        <v>50</v>
      </c>
      <c r="DG453" s="13" t="s">
        <v>50</v>
      </c>
      <c r="DH453" s="13" t="s">
        <v>50</v>
      </c>
      <c r="DI453" s="13" t="s">
        <v>50</v>
      </c>
      <c r="DJ453" s="13" t="s">
        <v>50</v>
      </c>
      <c r="DK453" s="13" t="s">
        <v>50</v>
      </c>
      <c r="DL453" s="13" t="s">
        <v>50</v>
      </c>
      <c r="DM453" s="13" t="s">
        <v>50</v>
      </c>
      <c r="DN453" s="13" t="s">
        <v>50</v>
      </c>
      <c r="DO453" s="13" t="s">
        <v>50</v>
      </c>
      <c r="DP453" s="13" t="s">
        <v>50</v>
      </c>
      <c r="DQ453" s="13" t="s">
        <v>50</v>
      </c>
      <c r="DR453" s="13" t="s">
        <v>50</v>
      </c>
      <c r="DS453" s="13" t="s">
        <v>50</v>
      </c>
      <c r="DT453" s="13" t="s">
        <v>50</v>
      </c>
      <c r="DU453" s="13" t="s">
        <v>50</v>
      </c>
      <c r="DV453" s="13" t="s">
        <v>50</v>
      </c>
      <c r="DW453" s="13" t="s">
        <v>50</v>
      </c>
      <c r="DX453" s="13" t="s">
        <v>50</v>
      </c>
      <c r="DY453" s="13" t="s">
        <v>50</v>
      </c>
      <c r="DZ453" s="13" t="s">
        <v>50</v>
      </c>
      <c r="EA453" s="13" t="s">
        <v>50</v>
      </c>
      <c r="EB453" s="13" t="s">
        <v>50</v>
      </c>
      <c r="EC453" s="13" t="s">
        <v>50</v>
      </c>
      <c r="ED453" s="13" t="s">
        <v>50</v>
      </c>
      <c r="EE453" s="13" t="s">
        <v>50</v>
      </c>
      <c r="EF453" s="13" t="s">
        <v>50</v>
      </c>
      <c r="EG453" s="13" t="s">
        <v>50</v>
      </c>
      <c r="EH453" s="13" t="s">
        <v>50</v>
      </c>
      <c r="EI453" s="13" t="s">
        <v>50</v>
      </c>
      <c r="EJ453" s="13" t="s">
        <v>50</v>
      </c>
      <c r="EK453" s="13" t="s">
        <v>50</v>
      </c>
      <c r="EL453" s="99"/>
      <c r="EM453" s="99"/>
    </row>
    <row r="454" spans="1:143" s="13" customFormat="1" ht="15" x14ac:dyDescent="0.25">
      <c r="A454" s="30" t="s">
        <v>2714</v>
      </c>
      <c r="B454" s="97" t="s">
        <v>2539</v>
      </c>
      <c r="C454" s="98"/>
      <c r="D454" s="98">
        <v>194</v>
      </c>
      <c r="E454" s="98"/>
      <c r="F454" s="98"/>
      <c r="G454" s="93" t="s">
        <v>374</v>
      </c>
      <c r="H454" s="14" t="s">
        <v>5</v>
      </c>
      <c r="I454" s="14" t="s">
        <v>577</v>
      </c>
      <c r="J454" s="13" t="s">
        <v>50</v>
      </c>
      <c r="K454" s="13" t="s">
        <v>50</v>
      </c>
      <c r="L454" s="13" t="s">
        <v>50</v>
      </c>
      <c r="M454" s="13" t="s">
        <v>50</v>
      </c>
      <c r="N454" s="13" t="s">
        <v>50</v>
      </c>
      <c r="O454" s="47" t="s">
        <v>50</v>
      </c>
      <c r="P454" s="13" t="s">
        <v>50</v>
      </c>
      <c r="Q454" s="13" t="s">
        <v>50</v>
      </c>
      <c r="R454" s="13" t="s">
        <v>50</v>
      </c>
      <c r="S454" s="13" t="s">
        <v>50</v>
      </c>
      <c r="T454" s="13" t="s">
        <v>50</v>
      </c>
      <c r="U454" s="13" t="s">
        <v>50</v>
      </c>
      <c r="V454" s="13" t="s">
        <v>50</v>
      </c>
      <c r="W454" s="13" t="s">
        <v>50</v>
      </c>
      <c r="X454" s="13" t="s">
        <v>50</v>
      </c>
      <c r="Y454" s="13" t="s">
        <v>50</v>
      </c>
      <c r="Z454" s="13" t="s">
        <v>50</v>
      </c>
      <c r="AA454" s="13" t="s">
        <v>50</v>
      </c>
      <c r="AB454" s="13" t="s">
        <v>50</v>
      </c>
      <c r="AC454" s="13" t="s">
        <v>50</v>
      </c>
      <c r="AD454" s="13" t="s">
        <v>50</v>
      </c>
      <c r="AE454" s="13" t="s">
        <v>50</v>
      </c>
      <c r="AF454" s="13" t="s">
        <v>50</v>
      </c>
      <c r="AG454" s="13" t="s">
        <v>50</v>
      </c>
      <c r="AH454" s="13" t="s">
        <v>50</v>
      </c>
      <c r="AI454" s="13" t="s">
        <v>50</v>
      </c>
      <c r="AJ454" s="13" t="s">
        <v>50</v>
      </c>
      <c r="AK454" s="13" t="s">
        <v>50</v>
      </c>
      <c r="AL454" s="13" t="s">
        <v>50</v>
      </c>
      <c r="AM454" s="13" t="s">
        <v>50</v>
      </c>
      <c r="AN454" s="13" t="s">
        <v>50</v>
      </c>
      <c r="AO454" s="13" t="s">
        <v>50</v>
      </c>
      <c r="AP454" s="13" t="s">
        <v>50</v>
      </c>
      <c r="AQ454" s="13" t="s">
        <v>50</v>
      </c>
      <c r="AR454" s="13" t="s">
        <v>50</v>
      </c>
      <c r="AS454" s="13" t="s">
        <v>50</v>
      </c>
      <c r="AT454" s="13" t="s">
        <v>50</v>
      </c>
      <c r="AU454" s="36" t="s">
        <v>50</v>
      </c>
      <c r="AV454" s="13" t="s">
        <v>50</v>
      </c>
      <c r="AW454" s="13" t="s">
        <v>50</v>
      </c>
      <c r="AX454" s="13" t="s">
        <v>50</v>
      </c>
      <c r="AY454" s="13" t="s">
        <v>50</v>
      </c>
      <c r="AZ454" s="13" t="s">
        <v>50</v>
      </c>
      <c r="BA454" s="13" t="s">
        <v>50</v>
      </c>
      <c r="BB454" s="13" t="s">
        <v>50</v>
      </c>
      <c r="BC454" s="13" t="s">
        <v>50</v>
      </c>
      <c r="BD454" s="13" t="s">
        <v>50</v>
      </c>
      <c r="BE454" s="13" t="s">
        <v>50</v>
      </c>
      <c r="BF454" s="13" t="s">
        <v>50</v>
      </c>
      <c r="BG454" s="13" t="s">
        <v>50</v>
      </c>
      <c r="BH454" s="13" t="s">
        <v>50</v>
      </c>
      <c r="BI454" s="13" t="s">
        <v>50</v>
      </c>
      <c r="BJ454" s="13" t="s">
        <v>50</v>
      </c>
      <c r="BK454" s="13" t="s">
        <v>50</v>
      </c>
      <c r="BL454" s="36" t="s">
        <v>50</v>
      </c>
      <c r="BM454" s="36" t="s">
        <v>50</v>
      </c>
      <c r="BN454" s="13" t="s">
        <v>50</v>
      </c>
      <c r="BO454" s="13" t="s">
        <v>50</v>
      </c>
      <c r="BP454" s="13" t="s">
        <v>50</v>
      </c>
      <c r="BQ454" s="13" t="s">
        <v>50</v>
      </c>
      <c r="BR454" s="13" t="s">
        <v>50</v>
      </c>
      <c r="BS454" s="13" t="s">
        <v>50</v>
      </c>
      <c r="BT454" s="13" t="s">
        <v>50</v>
      </c>
      <c r="BU454" s="13" t="s">
        <v>50</v>
      </c>
      <c r="BV454" s="13" t="s">
        <v>50</v>
      </c>
      <c r="BW454" s="13" t="s">
        <v>50</v>
      </c>
      <c r="BX454" s="13" t="s">
        <v>50</v>
      </c>
      <c r="BY454" s="13" t="s">
        <v>50</v>
      </c>
      <c r="BZ454" s="13" t="s">
        <v>50</v>
      </c>
      <c r="CA454" s="13" t="s">
        <v>50</v>
      </c>
      <c r="CB454" s="13" t="s">
        <v>50</v>
      </c>
      <c r="CC454" s="13" t="s">
        <v>50</v>
      </c>
      <c r="CD454" s="13" t="s">
        <v>50</v>
      </c>
      <c r="CE454" s="13" t="s">
        <v>50</v>
      </c>
      <c r="CF454" s="13" t="s">
        <v>50</v>
      </c>
      <c r="CG454" s="13" t="s">
        <v>50</v>
      </c>
      <c r="CH454" s="13" t="s">
        <v>50</v>
      </c>
      <c r="CI454" s="13" t="s">
        <v>50</v>
      </c>
      <c r="CJ454" s="13" t="s">
        <v>50</v>
      </c>
      <c r="CK454" s="13" t="s">
        <v>50</v>
      </c>
      <c r="CL454" s="36" t="s">
        <v>50</v>
      </c>
      <c r="CM454" s="36" t="s">
        <v>50</v>
      </c>
      <c r="CN454" s="13" t="s">
        <v>50</v>
      </c>
      <c r="CO454" s="13" t="s">
        <v>50</v>
      </c>
      <c r="CP454" s="13" t="s">
        <v>50</v>
      </c>
      <c r="CQ454" s="13" t="s">
        <v>50</v>
      </c>
      <c r="CR454" s="13" t="s">
        <v>50</v>
      </c>
      <c r="CS454" s="13" t="s">
        <v>50</v>
      </c>
      <c r="CT454" s="13" t="s">
        <v>50</v>
      </c>
      <c r="CU454" s="13" t="s">
        <v>50</v>
      </c>
      <c r="CV454" s="13" t="s">
        <v>50</v>
      </c>
      <c r="CW454" s="13" t="s">
        <v>50</v>
      </c>
      <c r="CX454" s="13" t="s">
        <v>50</v>
      </c>
      <c r="CY454" s="13" t="s">
        <v>50</v>
      </c>
      <c r="CZ454" s="13" t="s">
        <v>50</v>
      </c>
      <c r="DA454" s="36" t="s">
        <v>50</v>
      </c>
      <c r="DB454" s="36" t="s">
        <v>50</v>
      </c>
      <c r="DC454" s="13" t="s">
        <v>50</v>
      </c>
      <c r="DD454" s="13" t="s">
        <v>50</v>
      </c>
      <c r="DE454" s="13" t="s">
        <v>50</v>
      </c>
      <c r="DF454" s="13" t="s">
        <v>50</v>
      </c>
      <c r="DG454" s="13" t="s">
        <v>50</v>
      </c>
      <c r="DH454" s="13" t="s">
        <v>50</v>
      </c>
      <c r="DI454" s="13" t="s">
        <v>50</v>
      </c>
      <c r="DJ454" s="13" t="s">
        <v>50</v>
      </c>
      <c r="DK454" s="13" t="s">
        <v>50</v>
      </c>
      <c r="DL454" s="13" t="s">
        <v>50</v>
      </c>
      <c r="DM454" s="13" t="s">
        <v>50</v>
      </c>
      <c r="DN454" s="13" t="s">
        <v>50</v>
      </c>
      <c r="DO454" s="13" t="s">
        <v>50</v>
      </c>
      <c r="DP454" s="13" t="s">
        <v>50</v>
      </c>
      <c r="DQ454" s="13" t="s">
        <v>50</v>
      </c>
      <c r="DR454" s="13" t="s">
        <v>50</v>
      </c>
      <c r="DS454" s="13" t="s">
        <v>50</v>
      </c>
      <c r="DT454" s="13" t="s">
        <v>50</v>
      </c>
      <c r="DU454" s="13" t="s">
        <v>50</v>
      </c>
      <c r="DV454" s="13" t="s">
        <v>50</v>
      </c>
      <c r="DW454" s="13" t="s">
        <v>50</v>
      </c>
      <c r="DX454" s="13" t="s">
        <v>50</v>
      </c>
      <c r="DY454" s="13" t="s">
        <v>50</v>
      </c>
      <c r="DZ454" s="13" t="s">
        <v>50</v>
      </c>
      <c r="EA454" s="13" t="s">
        <v>50</v>
      </c>
      <c r="EB454" s="13" t="s">
        <v>50</v>
      </c>
      <c r="EC454" s="13" t="s">
        <v>50</v>
      </c>
      <c r="ED454" s="13" t="s">
        <v>50</v>
      </c>
      <c r="EE454" s="13" t="s">
        <v>50</v>
      </c>
      <c r="EF454" s="13" t="s">
        <v>50</v>
      </c>
      <c r="EG454" s="13" t="s">
        <v>50</v>
      </c>
      <c r="EH454" s="13" t="s">
        <v>50</v>
      </c>
      <c r="EI454" s="13" t="s">
        <v>50</v>
      </c>
      <c r="EJ454" s="13" t="s">
        <v>50</v>
      </c>
      <c r="EK454" s="13" t="s">
        <v>50</v>
      </c>
      <c r="EL454" s="99"/>
      <c r="EM454" s="99"/>
    </row>
    <row r="455" spans="1:143" s="13" customFormat="1" ht="15" x14ac:dyDescent="0.25">
      <c r="A455" s="30" t="s">
        <v>2715</v>
      </c>
      <c r="B455" s="97" t="s">
        <v>2540</v>
      </c>
      <c r="C455" s="98"/>
      <c r="D455" s="98">
        <v>194</v>
      </c>
      <c r="E455" s="98"/>
      <c r="F455" s="98"/>
      <c r="G455" s="93" t="s">
        <v>2545</v>
      </c>
      <c r="H455" s="14" t="s">
        <v>5</v>
      </c>
      <c r="I455" s="14" t="s">
        <v>577</v>
      </c>
      <c r="J455" s="13" t="s">
        <v>50</v>
      </c>
      <c r="K455" s="13" t="s">
        <v>50</v>
      </c>
      <c r="L455" s="13" t="s">
        <v>50</v>
      </c>
      <c r="M455" s="13" t="s">
        <v>4521</v>
      </c>
      <c r="N455" s="13" t="s">
        <v>4521</v>
      </c>
      <c r="O455" s="47" t="s">
        <v>50</v>
      </c>
      <c r="P455" s="13" t="s">
        <v>50</v>
      </c>
      <c r="Q455" s="13" t="s">
        <v>50</v>
      </c>
      <c r="R455" s="13" t="s">
        <v>50</v>
      </c>
      <c r="S455" s="13" t="s">
        <v>50</v>
      </c>
      <c r="T455" s="36" t="s">
        <v>50</v>
      </c>
      <c r="U455" s="13" t="s">
        <v>50</v>
      </c>
      <c r="V455" s="13" t="s">
        <v>50</v>
      </c>
      <c r="W455" s="13" t="s">
        <v>50</v>
      </c>
      <c r="X455" s="13" t="s">
        <v>50</v>
      </c>
      <c r="Y455" s="13" t="s">
        <v>50</v>
      </c>
      <c r="Z455" s="13" t="s">
        <v>50</v>
      </c>
      <c r="AA455" s="13" t="s">
        <v>50</v>
      </c>
      <c r="AB455" s="13" t="s">
        <v>50</v>
      </c>
      <c r="AC455" s="13" t="s">
        <v>50</v>
      </c>
      <c r="AD455" s="13" t="s">
        <v>50</v>
      </c>
      <c r="AE455" s="13" t="s">
        <v>50</v>
      </c>
      <c r="AF455" s="13" t="s">
        <v>50</v>
      </c>
      <c r="AG455" s="13" t="s">
        <v>50</v>
      </c>
      <c r="AH455" s="13" t="s">
        <v>50</v>
      </c>
      <c r="AI455" s="13" t="s">
        <v>50</v>
      </c>
      <c r="AJ455" s="13" t="s">
        <v>50</v>
      </c>
      <c r="AK455" s="13" t="s">
        <v>50</v>
      </c>
      <c r="AL455" s="13" t="s">
        <v>50</v>
      </c>
      <c r="AM455" s="13" t="s">
        <v>50</v>
      </c>
      <c r="AN455" s="13" t="s">
        <v>50</v>
      </c>
      <c r="AO455" s="13" t="s">
        <v>50</v>
      </c>
      <c r="AP455" s="13" t="s">
        <v>50</v>
      </c>
      <c r="AQ455" s="13" t="s">
        <v>50</v>
      </c>
      <c r="AR455" s="13" t="s">
        <v>50</v>
      </c>
      <c r="AS455" s="13" t="s">
        <v>50</v>
      </c>
      <c r="AT455" s="13" t="s">
        <v>50</v>
      </c>
      <c r="AU455" s="36" t="s">
        <v>50</v>
      </c>
      <c r="AV455" s="13" t="s">
        <v>50</v>
      </c>
      <c r="AW455" s="13" t="s">
        <v>50</v>
      </c>
      <c r="AX455" s="13" t="s">
        <v>50</v>
      </c>
      <c r="AY455" s="13" t="s">
        <v>50</v>
      </c>
      <c r="AZ455" s="13" t="s">
        <v>50</v>
      </c>
      <c r="BA455" s="13" t="s">
        <v>50</v>
      </c>
      <c r="BB455" s="13" t="s">
        <v>50</v>
      </c>
      <c r="BC455" s="13" t="s">
        <v>50</v>
      </c>
      <c r="BD455" s="13" t="s">
        <v>50</v>
      </c>
      <c r="BE455" s="13" t="s">
        <v>50</v>
      </c>
      <c r="BF455" s="13" t="s">
        <v>50</v>
      </c>
      <c r="BG455" s="13" t="s">
        <v>50</v>
      </c>
      <c r="BH455" s="13" t="s">
        <v>50</v>
      </c>
      <c r="BI455" s="13" t="s">
        <v>50</v>
      </c>
      <c r="BJ455" s="13" t="s">
        <v>50</v>
      </c>
      <c r="BK455" s="13" t="s">
        <v>50</v>
      </c>
      <c r="BL455" s="36" t="s">
        <v>50</v>
      </c>
      <c r="BM455" s="36" t="s">
        <v>50</v>
      </c>
      <c r="BN455" s="13" t="s">
        <v>50</v>
      </c>
      <c r="BO455" s="13" t="s">
        <v>50</v>
      </c>
      <c r="BP455" s="13" t="s">
        <v>50</v>
      </c>
      <c r="BQ455" s="13" t="s">
        <v>50</v>
      </c>
      <c r="BR455" s="13" t="s">
        <v>50</v>
      </c>
      <c r="BS455" s="13" t="s">
        <v>50</v>
      </c>
      <c r="BT455" s="13" t="s">
        <v>50</v>
      </c>
      <c r="BU455" s="13" t="s">
        <v>50</v>
      </c>
      <c r="BV455" s="13" t="s">
        <v>50</v>
      </c>
      <c r="BW455" s="13" t="s">
        <v>50</v>
      </c>
      <c r="BX455" s="13" t="s">
        <v>50</v>
      </c>
      <c r="BY455" s="13" t="s">
        <v>50</v>
      </c>
      <c r="BZ455" s="13" t="s">
        <v>50</v>
      </c>
      <c r="CA455" s="13" t="s">
        <v>50</v>
      </c>
      <c r="CB455" s="13" t="s">
        <v>50</v>
      </c>
      <c r="CC455" s="13" t="s">
        <v>50</v>
      </c>
      <c r="CD455" s="13" t="s">
        <v>50</v>
      </c>
      <c r="CE455" s="13" t="s">
        <v>50</v>
      </c>
      <c r="CF455" s="13" t="s">
        <v>50</v>
      </c>
      <c r="CG455" s="13" t="s">
        <v>50</v>
      </c>
      <c r="CH455" s="13" t="s">
        <v>50</v>
      </c>
      <c r="CI455" s="13" t="s">
        <v>50</v>
      </c>
      <c r="CJ455" s="13" t="s">
        <v>50</v>
      </c>
      <c r="CK455" s="13" t="s">
        <v>50</v>
      </c>
      <c r="CL455" s="36" t="s">
        <v>50</v>
      </c>
      <c r="CM455" s="36" t="s">
        <v>50</v>
      </c>
      <c r="CN455" s="13" t="s">
        <v>50</v>
      </c>
      <c r="CO455" s="13" t="s">
        <v>50</v>
      </c>
      <c r="CP455" s="13" t="s">
        <v>4521</v>
      </c>
      <c r="CQ455" s="13" t="s">
        <v>50</v>
      </c>
      <c r="CR455" s="13" t="s">
        <v>50</v>
      </c>
      <c r="CS455" s="13" t="s">
        <v>50</v>
      </c>
      <c r="CT455" s="13" t="s">
        <v>50</v>
      </c>
      <c r="CU455" s="13" t="s">
        <v>50</v>
      </c>
      <c r="CV455" s="13" t="s">
        <v>50</v>
      </c>
      <c r="CW455" s="13" t="s">
        <v>4521</v>
      </c>
      <c r="CX455" s="13" t="s">
        <v>50</v>
      </c>
      <c r="CY455" s="13" t="s">
        <v>50</v>
      </c>
      <c r="CZ455" s="13" t="s">
        <v>4521</v>
      </c>
      <c r="DA455" s="36" t="s">
        <v>50</v>
      </c>
      <c r="DB455" s="36" t="s">
        <v>50</v>
      </c>
      <c r="DC455" s="13" t="s">
        <v>50</v>
      </c>
      <c r="DD455" s="13" t="s">
        <v>50</v>
      </c>
      <c r="DE455" s="13" t="s">
        <v>50</v>
      </c>
      <c r="DF455" s="13" t="s">
        <v>50</v>
      </c>
      <c r="DG455" s="13" t="s">
        <v>4521</v>
      </c>
      <c r="DH455" s="13" t="s">
        <v>50</v>
      </c>
      <c r="DI455" s="13" t="s">
        <v>50</v>
      </c>
      <c r="DJ455" s="13" t="s">
        <v>50</v>
      </c>
      <c r="DK455" s="13" t="s">
        <v>50</v>
      </c>
      <c r="DL455" s="13" t="s">
        <v>50</v>
      </c>
      <c r="DM455" s="13" t="s">
        <v>50</v>
      </c>
      <c r="DN455" s="13" t="s">
        <v>50</v>
      </c>
      <c r="DO455" s="13" t="s">
        <v>50</v>
      </c>
      <c r="DP455" s="13" t="s">
        <v>50</v>
      </c>
      <c r="DQ455" s="13" t="s">
        <v>50</v>
      </c>
      <c r="DR455" s="13" t="s">
        <v>50</v>
      </c>
      <c r="DS455" s="13" t="s">
        <v>50</v>
      </c>
      <c r="DT455" s="13" t="s">
        <v>50</v>
      </c>
      <c r="DU455" s="36" t="s">
        <v>50</v>
      </c>
      <c r="DV455" s="13" t="s">
        <v>50</v>
      </c>
      <c r="DW455" s="13" t="s">
        <v>50</v>
      </c>
      <c r="DX455" s="13" t="s">
        <v>50</v>
      </c>
      <c r="DY455" s="13" t="s">
        <v>50</v>
      </c>
      <c r="DZ455" s="13" t="s">
        <v>4521</v>
      </c>
      <c r="EA455" s="13" t="s">
        <v>50</v>
      </c>
      <c r="EB455" s="13" t="s">
        <v>50</v>
      </c>
      <c r="EC455" s="13" t="s">
        <v>50</v>
      </c>
      <c r="ED455" s="13" t="s">
        <v>4521</v>
      </c>
      <c r="EE455" s="13" t="s">
        <v>4521</v>
      </c>
      <c r="EF455" s="13" t="s">
        <v>50</v>
      </c>
      <c r="EG455" s="13" t="s">
        <v>50</v>
      </c>
      <c r="EH455" s="13" t="s">
        <v>50</v>
      </c>
      <c r="EI455" s="13" t="s">
        <v>50</v>
      </c>
      <c r="EJ455" s="13" t="s">
        <v>50</v>
      </c>
      <c r="EK455" s="13" t="s">
        <v>50</v>
      </c>
      <c r="EL455" s="99"/>
      <c r="EM455" s="99"/>
    </row>
    <row r="456" spans="1:143" s="13" customFormat="1" ht="15" x14ac:dyDescent="0.25">
      <c r="A456" s="30" t="s">
        <v>2716</v>
      </c>
      <c r="B456" s="97" t="s">
        <v>2541</v>
      </c>
      <c r="C456" s="98"/>
      <c r="D456" s="98">
        <v>194</v>
      </c>
      <c r="E456" s="98"/>
      <c r="F456" s="98"/>
      <c r="G456" s="93" t="s">
        <v>1365</v>
      </c>
      <c r="H456" s="14" t="s">
        <v>5</v>
      </c>
      <c r="I456" s="14" t="s">
        <v>577</v>
      </c>
      <c r="J456" s="13" t="s">
        <v>50</v>
      </c>
      <c r="K456" s="13" t="s">
        <v>50</v>
      </c>
      <c r="L456" s="13" t="s">
        <v>50</v>
      </c>
      <c r="M456" s="13" t="s">
        <v>50</v>
      </c>
      <c r="N456" s="13" t="s">
        <v>50</v>
      </c>
      <c r="O456" s="47" t="s">
        <v>50</v>
      </c>
      <c r="P456" s="13" t="s">
        <v>50</v>
      </c>
      <c r="Q456" s="13" t="s">
        <v>4521</v>
      </c>
      <c r="R456" s="13" t="s">
        <v>50</v>
      </c>
      <c r="S456" s="13" t="s">
        <v>50</v>
      </c>
      <c r="T456" s="13" t="s">
        <v>50</v>
      </c>
      <c r="U456" s="13" t="s">
        <v>50</v>
      </c>
      <c r="V456" s="13" t="s">
        <v>50</v>
      </c>
      <c r="W456" s="13" t="s">
        <v>50</v>
      </c>
      <c r="X456" s="13" t="s">
        <v>50</v>
      </c>
      <c r="Y456" s="13" t="s">
        <v>4521</v>
      </c>
      <c r="Z456" s="13" t="s">
        <v>4521</v>
      </c>
      <c r="AA456" s="13" t="s">
        <v>50</v>
      </c>
      <c r="AB456" s="13" t="s">
        <v>50</v>
      </c>
      <c r="AC456" s="13" t="s">
        <v>50</v>
      </c>
      <c r="AD456" s="13" t="s">
        <v>50</v>
      </c>
      <c r="AE456" s="13" t="s">
        <v>50</v>
      </c>
      <c r="AF456" s="13" t="s">
        <v>4521</v>
      </c>
      <c r="AG456" s="13" t="s">
        <v>50</v>
      </c>
      <c r="AH456" s="13" t="s">
        <v>50</v>
      </c>
      <c r="AI456" s="13" t="s">
        <v>50</v>
      </c>
      <c r="AJ456" s="13" t="s">
        <v>50</v>
      </c>
      <c r="AK456" s="13" t="s">
        <v>50</v>
      </c>
      <c r="AL456" s="13" t="s">
        <v>50</v>
      </c>
      <c r="AM456" s="13" t="s">
        <v>50</v>
      </c>
      <c r="AN456" s="13" t="s">
        <v>50</v>
      </c>
      <c r="AO456" s="13" t="s">
        <v>50</v>
      </c>
      <c r="AP456" s="13" t="s">
        <v>50</v>
      </c>
      <c r="AQ456" s="13" t="s">
        <v>50</v>
      </c>
      <c r="AR456" s="13" t="s">
        <v>50</v>
      </c>
      <c r="AS456" s="13" t="s">
        <v>50</v>
      </c>
      <c r="AT456" s="13" t="s">
        <v>50</v>
      </c>
      <c r="AU456" s="36" t="s">
        <v>50</v>
      </c>
      <c r="AV456" s="13" t="s">
        <v>50</v>
      </c>
      <c r="AW456" s="13" t="s">
        <v>50</v>
      </c>
      <c r="AX456" s="13" t="s">
        <v>50</v>
      </c>
      <c r="AY456" s="13" t="s">
        <v>50</v>
      </c>
      <c r="AZ456" s="13" t="s">
        <v>50</v>
      </c>
      <c r="BA456" s="13" t="s">
        <v>50</v>
      </c>
      <c r="BB456" s="13" t="s">
        <v>50</v>
      </c>
      <c r="BC456" s="13" t="s">
        <v>50</v>
      </c>
      <c r="BD456" s="13" t="s">
        <v>50</v>
      </c>
      <c r="BE456" s="13" t="s">
        <v>50</v>
      </c>
      <c r="BF456" s="13" t="s">
        <v>50</v>
      </c>
      <c r="BG456" s="13" t="s">
        <v>50</v>
      </c>
      <c r="BH456" s="13" t="s">
        <v>50</v>
      </c>
      <c r="BI456" s="13" t="s">
        <v>50</v>
      </c>
      <c r="BJ456" s="13" t="s">
        <v>50</v>
      </c>
      <c r="BK456" s="13" t="s">
        <v>50</v>
      </c>
      <c r="BL456" s="36" t="s">
        <v>50</v>
      </c>
      <c r="BM456" s="36" t="s">
        <v>50</v>
      </c>
      <c r="BN456" s="13" t="s">
        <v>50</v>
      </c>
      <c r="BO456" s="13" t="s">
        <v>50</v>
      </c>
      <c r="BP456" s="13" t="s">
        <v>50</v>
      </c>
      <c r="BQ456" s="13" t="s">
        <v>4521</v>
      </c>
      <c r="BR456" s="13" t="s">
        <v>50</v>
      </c>
      <c r="BS456" s="13" t="s">
        <v>50</v>
      </c>
      <c r="BT456" s="13" t="s">
        <v>50</v>
      </c>
      <c r="BU456" s="13" t="s">
        <v>50</v>
      </c>
      <c r="BV456" s="13" t="s">
        <v>4521</v>
      </c>
      <c r="BW456" s="13" t="s">
        <v>50</v>
      </c>
      <c r="BX456" s="13" t="s">
        <v>50</v>
      </c>
      <c r="BY456" s="13" t="s">
        <v>50</v>
      </c>
      <c r="BZ456" s="13" t="s">
        <v>50</v>
      </c>
      <c r="CA456" s="13" t="s">
        <v>50</v>
      </c>
      <c r="CB456" s="13" t="s">
        <v>50</v>
      </c>
      <c r="CC456" s="36" t="s">
        <v>50</v>
      </c>
      <c r="CD456" s="13" t="s">
        <v>50</v>
      </c>
      <c r="CE456" s="13" t="s">
        <v>50</v>
      </c>
      <c r="CF456" s="13" t="s">
        <v>50</v>
      </c>
      <c r="CG456" s="13" t="s">
        <v>50</v>
      </c>
      <c r="CH456" s="13" t="s">
        <v>4521</v>
      </c>
      <c r="CI456" s="13" t="s">
        <v>50</v>
      </c>
      <c r="CJ456" s="13" t="s">
        <v>50</v>
      </c>
      <c r="CK456" s="13" t="s">
        <v>50</v>
      </c>
      <c r="CL456" s="36" t="s">
        <v>50</v>
      </c>
      <c r="CM456" s="36" t="s">
        <v>50</v>
      </c>
      <c r="CN456" s="13" t="s">
        <v>50</v>
      </c>
      <c r="CO456" s="13" t="s">
        <v>4521</v>
      </c>
      <c r="CP456" s="13" t="s">
        <v>50</v>
      </c>
      <c r="CQ456" s="13" t="s">
        <v>50</v>
      </c>
      <c r="CR456" s="13" t="s">
        <v>50</v>
      </c>
      <c r="CS456" s="13" t="s">
        <v>4521</v>
      </c>
      <c r="CT456" s="13" t="s">
        <v>50</v>
      </c>
      <c r="CU456" s="13" t="s">
        <v>50</v>
      </c>
      <c r="CV456" s="13" t="s">
        <v>50</v>
      </c>
      <c r="CW456" s="13" t="s">
        <v>50</v>
      </c>
      <c r="CX456" s="13" t="s">
        <v>50</v>
      </c>
      <c r="CY456" s="13" t="s">
        <v>50</v>
      </c>
      <c r="CZ456" s="13" t="s">
        <v>50</v>
      </c>
      <c r="DA456" s="36" t="s">
        <v>50</v>
      </c>
      <c r="DB456" s="36" t="s">
        <v>50</v>
      </c>
      <c r="DC456" s="13" t="s">
        <v>50</v>
      </c>
      <c r="DD456" s="13" t="s">
        <v>50</v>
      </c>
      <c r="DE456" s="13" t="s">
        <v>50</v>
      </c>
      <c r="DF456" s="13" t="s">
        <v>50</v>
      </c>
      <c r="DG456" s="13" t="s">
        <v>4521</v>
      </c>
      <c r="DH456" s="13" t="s">
        <v>4521</v>
      </c>
      <c r="DI456" s="13" t="s">
        <v>4521</v>
      </c>
      <c r="DJ456" s="13" t="s">
        <v>4521</v>
      </c>
      <c r="DK456" s="13" t="s">
        <v>50</v>
      </c>
      <c r="DL456" s="13" t="s">
        <v>4521</v>
      </c>
      <c r="DM456" s="13" t="s">
        <v>50</v>
      </c>
      <c r="DN456" s="13" t="s">
        <v>50</v>
      </c>
      <c r="DO456" s="12" t="s">
        <v>4521</v>
      </c>
      <c r="DP456" s="13" t="s">
        <v>50</v>
      </c>
      <c r="DQ456" s="13" t="s">
        <v>50</v>
      </c>
      <c r="DR456" s="13" t="s">
        <v>50</v>
      </c>
      <c r="DS456" s="13" t="s">
        <v>50</v>
      </c>
      <c r="DT456" s="13" t="s">
        <v>4521</v>
      </c>
      <c r="DU456" s="13" t="s">
        <v>50</v>
      </c>
      <c r="DV456" s="13" t="s">
        <v>50</v>
      </c>
      <c r="DW456" s="13" t="s">
        <v>50</v>
      </c>
      <c r="DX456" s="13" t="s">
        <v>50</v>
      </c>
      <c r="DY456" s="13" t="s">
        <v>4521</v>
      </c>
      <c r="DZ456" s="13" t="s">
        <v>50</v>
      </c>
      <c r="EA456" s="13" t="s">
        <v>50</v>
      </c>
      <c r="EB456" s="13" t="s">
        <v>50</v>
      </c>
      <c r="EC456" s="13" t="s">
        <v>50</v>
      </c>
      <c r="ED456" s="13" t="s">
        <v>50</v>
      </c>
      <c r="EE456" s="13" t="s">
        <v>50</v>
      </c>
      <c r="EF456" s="13" t="s">
        <v>4522</v>
      </c>
      <c r="EG456" s="13" t="s">
        <v>50</v>
      </c>
      <c r="EH456" s="13" t="s">
        <v>50</v>
      </c>
      <c r="EI456" s="13" t="s">
        <v>50</v>
      </c>
      <c r="EJ456" s="13" t="s">
        <v>50</v>
      </c>
      <c r="EK456" s="13" t="s">
        <v>50</v>
      </c>
      <c r="EL456" s="99"/>
      <c r="EM456" s="99"/>
    </row>
    <row r="457" spans="1:143" s="13" customFormat="1" ht="15" x14ac:dyDescent="0.25">
      <c r="A457" s="30" t="s">
        <v>2717</v>
      </c>
      <c r="B457" s="97" t="s">
        <v>2557</v>
      </c>
      <c r="C457" s="98"/>
      <c r="D457" s="98">
        <v>194</v>
      </c>
      <c r="E457" s="98"/>
      <c r="F457" s="98"/>
      <c r="G457" s="93" t="s">
        <v>2561</v>
      </c>
      <c r="H457" s="14" t="s">
        <v>5</v>
      </c>
      <c r="I457" s="14" t="s">
        <v>577</v>
      </c>
      <c r="J457" s="13" t="s">
        <v>50</v>
      </c>
      <c r="K457" s="13" t="s">
        <v>50</v>
      </c>
      <c r="L457" s="13" t="s">
        <v>50</v>
      </c>
      <c r="M457" s="13" t="s">
        <v>50</v>
      </c>
      <c r="N457" s="13" t="s">
        <v>50</v>
      </c>
      <c r="O457" s="47" t="s">
        <v>50</v>
      </c>
      <c r="P457" s="13" t="s">
        <v>50</v>
      </c>
      <c r="Q457" s="13" t="s">
        <v>50</v>
      </c>
      <c r="R457" s="13" t="s">
        <v>50</v>
      </c>
      <c r="S457" s="13" t="s">
        <v>50</v>
      </c>
      <c r="T457" s="13" t="s">
        <v>50</v>
      </c>
      <c r="U457" s="13" t="s">
        <v>50</v>
      </c>
      <c r="V457" s="13" t="s">
        <v>50</v>
      </c>
      <c r="W457" s="13" t="s">
        <v>50</v>
      </c>
      <c r="X457" s="13" t="s">
        <v>50</v>
      </c>
      <c r="Y457" s="13" t="s">
        <v>50</v>
      </c>
      <c r="Z457" s="13" t="s">
        <v>50</v>
      </c>
      <c r="AA457" s="13" t="s">
        <v>50</v>
      </c>
      <c r="AB457" s="13" t="s">
        <v>50</v>
      </c>
      <c r="AC457" s="13" t="s">
        <v>50</v>
      </c>
      <c r="AD457" s="13" t="s">
        <v>50</v>
      </c>
      <c r="AE457" s="13" t="s">
        <v>50</v>
      </c>
      <c r="AF457" s="13" t="s">
        <v>4521</v>
      </c>
      <c r="AG457" s="13" t="s">
        <v>50</v>
      </c>
      <c r="AH457" s="13" t="s">
        <v>50</v>
      </c>
      <c r="AI457" s="13" t="s">
        <v>50</v>
      </c>
      <c r="AJ457" s="13" t="s">
        <v>50</v>
      </c>
      <c r="AK457" s="13" t="s">
        <v>50</v>
      </c>
      <c r="AL457" s="13" t="s">
        <v>50</v>
      </c>
      <c r="AM457" s="13" t="s">
        <v>50</v>
      </c>
      <c r="AN457" s="13" t="s">
        <v>50</v>
      </c>
      <c r="AO457" s="13" t="s">
        <v>50</v>
      </c>
      <c r="AP457" s="13" t="s">
        <v>50</v>
      </c>
      <c r="AQ457" s="13" t="s">
        <v>50</v>
      </c>
      <c r="AR457" s="13" t="s">
        <v>50</v>
      </c>
      <c r="AS457" s="13" t="s">
        <v>50</v>
      </c>
      <c r="AT457" s="13" t="s">
        <v>50</v>
      </c>
      <c r="AU457" s="36" t="s">
        <v>50</v>
      </c>
      <c r="AV457" s="13" t="s">
        <v>50</v>
      </c>
      <c r="AW457" s="13" t="s">
        <v>50</v>
      </c>
      <c r="AX457" s="13" t="s">
        <v>50</v>
      </c>
      <c r="AY457" s="13" t="s">
        <v>50</v>
      </c>
      <c r="AZ457" s="13" t="s">
        <v>50</v>
      </c>
      <c r="BA457" s="13" t="s">
        <v>50</v>
      </c>
      <c r="BB457" s="13" t="s">
        <v>50</v>
      </c>
      <c r="BC457" s="13" t="s">
        <v>50</v>
      </c>
      <c r="BD457" s="13" t="s">
        <v>50</v>
      </c>
      <c r="BE457" s="13" t="s">
        <v>50</v>
      </c>
      <c r="BF457" s="13" t="s">
        <v>50</v>
      </c>
      <c r="BG457" s="13" t="s">
        <v>50</v>
      </c>
      <c r="BH457" s="13" t="s">
        <v>50</v>
      </c>
      <c r="BI457" s="13" t="s">
        <v>50</v>
      </c>
      <c r="BJ457" s="13" t="s">
        <v>50</v>
      </c>
      <c r="BK457" s="13" t="s">
        <v>50</v>
      </c>
      <c r="BL457" s="36" t="s">
        <v>50</v>
      </c>
      <c r="BM457" s="36" t="s">
        <v>50</v>
      </c>
      <c r="BN457" s="13" t="s">
        <v>50</v>
      </c>
      <c r="BO457" s="13" t="s">
        <v>50</v>
      </c>
      <c r="BP457" s="13" t="s">
        <v>50</v>
      </c>
      <c r="BQ457" s="13" t="s">
        <v>50</v>
      </c>
      <c r="BR457" s="13" t="s">
        <v>50</v>
      </c>
      <c r="BS457" s="13" t="s">
        <v>50</v>
      </c>
      <c r="BT457" s="13" t="s">
        <v>50</v>
      </c>
      <c r="BU457" s="13" t="s">
        <v>50</v>
      </c>
      <c r="BV457" s="13" t="s">
        <v>50</v>
      </c>
      <c r="BW457" s="13" t="s">
        <v>50</v>
      </c>
      <c r="BX457" s="13" t="s">
        <v>50</v>
      </c>
      <c r="BY457" s="13" t="s">
        <v>50</v>
      </c>
      <c r="BZ457" s="13" t="s">
        <v>50</v>
      </c>
      <c r="CA457" s="13" t="s">
        <v>50</v>
      </c>
      <c r="CB457" s="13" t="s">
        <v>50</v>
      </c>
      <c r="CC457" s="13" t="s">
        <v>50</v>
      </c>
      <c r="CD457" s="13" t="s">
        <v>50</v>
      </c>
      <c r="CE457" s="13" t="s">
        <v>50</v>
      </c>
      <c r="CF457" s="13" t="s">
        <v>50</v>
      </c>
      <c r="CG457" s="13" t="s">
        <v>50</v>
      </c>
      <c r="CH457" s="13" t="s">
        <v>50</v>
      </c>
      <c r="CI457" s="13" t="s">
        <v>50</v>
      </c>
      <c r="CJ457" s="13" t="s">
        <v>50</v>
      </c>
      <c r="CK457" s="13" t="s">
        <v>50</v>
      </c>
      <c r="CL457" s="36" t="s">
        <v>50</v>
      </c>
      <c r="CM457" s="36" t="s">
        <v>50</v>
      </c>
      <c r="CN457" s="13" t="s">
        <v>50</v>
      </c>
      <c r="CO457" s="13" t="s">
        <v>50</v>
      </c>
      <c r="CP457" s="13" t="s">
        <v>4521</v>
      </c>
      <c r="CQ457" s="13" t="s">
        <v>50</v>
      </c>
      <c r="CR457" s="13" t="s">
        <v>50</v>
      </c>
      <c r="CS457" s="13" t="s">
        <v>50</v>
      </c>
      <c r="CT457" s="13" t="s">
        <v>50</v>
      </c>
      <c r="CU457" s="13" t="s">
        <v>50</v>
      </c>
      <c r="CV457" s="13" t="s">
        <v>50</v>
      </c>
      <c r="CW457" s="13" t="s">
        <v>50</v>
      </c>
      <c r="CX457" s="13" t="s">
        <v>50</v>
      </c>
      <c r="CY457" s="13" t="s">
        <v>50</v>
      </c>
      <c r="CZ457" s="13" t="s">
        <v>50</v>
      </c>
      <c r="DA457" s="36" t="s">
        <v>50</v>
      </c>
      <c r="DB457" s="36" t="s">
        <v>50</v>
      </c>
      <c r="DC457" s="13" t="s">
        <v>50</v>
      </c>
      <c r="DD457" s="13" t="s">
        <v>50</v>
      </c>
      <c r="DE457" s="13" t="s">
        <v>50</v>
      </c>
      <c r="DF457" s="13" t="s">
        <v>50</v>
      </c>
      <c r="DG457" s="13" t="s">
        <v>50</v>
      </c>
      <c r="DH457" s="13" t="s">
        <v>50</v>
      </c>
      <c r="DI457" s="13" t="s">
        <v>50</v>
      </c>
      <c r="DJ457" s="13" t="s">
        <v>50</v>
      </c>
      <c r="DK457" s="13" t="s">
        <v>50</v>
      </c>
      <c r="DL457" s="13" t="s">
        <v>50</v>
      </c>
      <c r="DM457" s="13" t="s">
        <v>50</v>
      </c>
      <c r="DN457" s="13" t="s">
        <v>50</v>
      </c>
      <c r="DO457" s="13" t="s">
        <v>50</v>
      </c>
      <c r="DP457" s="13" t="s">
        <v>50</v>
      </c>
      <c r="DQ457" s="13" t="s">
        <v>50</v>
      </c>
      <c r="DR457" s="13" t="s">
        <v>50</v>
      </c>
      <c r="DS457" s="13" t="s">
        <v>50</v>
      </c>
      <c r="DT457" s="13" t="s">
        <v>50</v>
      </c>
      <c r="DU457" s="13" t="s">
        <v>50</v>
      </c>
      <c r="DV457" s="13" t="s">
        <v>50</v>
      </c>
      <c r="DW457" s="13" t="s">
        <v>50</v>
      </c>
      <c r="DX457" s="13" t="s">
        <v>50</v>
      </c>
      <c r="DY457" s="13" t="s">
        <v>50</v>
      </c>
      <c r="DZ457" s="13" t="s">
        <v>50</v>
      </c>
      <c r="EA457" s="13" t="s">
        <v>50</v>
      </c>
      <c r="EB457" s="13" t="s">
        <v>50</v>
      </c>
      <c r="EC457" s="13" t="s">
        <v>50</v>
      </c>
      <c r="ED457" s="13" t="s">
        <v>50</v>
      </c>
      <c r="EE457" s="13" t="s">
        <v>50</v>
      </c>
      <c r="EF457" s="13" t="s">
        <v>50</v>
      </c>
      <c r="EG457" s="13" t="s">
        <v>50</v>
      </c>
      <c r="EH457" s="13" t="s">
        <v>50</v>
      </c>
      <c r="EI457" s="13" t="s">
        <v>50</v>
      </c>
      <c r="EJ457" s="13" t="s">
        <v>50</v>
      </c>
      <c r="EK457" s="13" t="s">
        <v>50</v>
      </c>
      <c r="EL457" s="99"/>
      <c r="EM457" s="99"/>
    </row>
    <row r="458" spans="1:143" s="13" customFormat="1" ht="15" x14ac:dyDescent="0.25">
      <c r="A458" s="30" t="s">
        <v>2718</v>
      </c>
      <c r="B458" s="97" t="s">
        <v>2558</v>
      </c>
      <c r="C458" s="98"/>
      <c r="D458" s="98">
        <v>194</v>
      </c>
      <c r="E458" s="98"/>
      <c r="F458" s="98"/>
      <c r="G458" s="93" t="s">
        <v>2562</v>
      </c>
      <c r="H458" s="14" t="s">
        <v>5</v>
      </c>
      <c r="I458" s="14" t="s">
        <v>577</v>
      </c>
      <c r="J458" s="13" t="s">
        <v>50</v>
      </c>
      <c r="K458" s="13" t="s">
        <v>50</v>
      </c>
      <c r="L458" s="13" t="s">
        <v>50</v>
      </c>
      <c r="M458" s="13" t="s">
        <v>50</v>
      </c>
      <c r="N458" s="13" t="s">
        <v>50</v>
      </c>
      <c r="O458" s="47" t="s">
        <v>50</v>
      </c>
      <c r="P458" s="13" t="s">
        <v>50</v>
      </c>
      <c r="Q458" s="13" t="s">
        <v>50</v>
      </c>
      <c r="R458" s="13" t="s">
        <v>50</v>
      </c>
      <c r="S458" s="13" t="s">
        <v>50</v>
      </c>
      <c r="T458" s="13" t="s">
        <v>50</v>
      </c>
      <c r="U458" s="13" t="s">
        <v>50</v>
      </c>
      <c r="V458" s="13" t="s">
        <v>50</v>
      </c>
      <c r="W458" s="13" t="s">
        <v>50</v>
      </c>
      <c r="X458" s="13" t="s">
        <v>50</v>
      </c>
      <c r="Y458" s="13" t="s">
        <v>50</v>
      </c>
      <c r="Z458" s="13" t="s">
        <v>50</v>
      </c>
      <c r="AA458" s="13" t="s">
        <v>50</v>
      </c>
      <c r="AB458" s="13" t="s">
        <v>50</v>
      </c>
      <c r="AC458" s="13" t="s">
        <v>50</v>
      </c>
      <c r="AD458" s="13" t="s">
        <v>50</v>
      </c>
      <c r="AE458" s="13" t="s">
        <v>50</v>
      </c>
      <c r="AF458" s="13" t="s">
        <v>4521</v>
      </c>
      <c r="AG458" s="13" t="s">
        <v>50</v>
      </c>
      <c r="AH458" s="13" t="s">
        <v>50</v>
      </c>
      <c r="AI458" s="13" t="s">
        <v>50</v>
      </c>
      <c r="AJ458" s="13" t="s">
        <v>50</v>
      </c>
      <c r="AK458" s="13" t="s">
        <v>50</v>
      </c>
      <c r="AL458" s="13" t="s">
        <v>4521</v>
      </c>
      <c r="AM458" s="13" t="s">
        <v>50</v>
      </c>
      <c r="AN458" s="13" t="s">
        <v>50</v>
      </c>
      <c r="AO458" s="13" t="s">
        <v>50</v>
      </c>
      <c r="AP458" s="13" t="s">
        <v>50</v>
      </c>
      <c r="AQ458" s="13" t="s">
        <v>50</v>
      </c>
      <c r="AR458" s="13" t="s">
        <v>50</v>
      </c>
      <c r="AS458" s="13" t="s">
        <v>50</v>
      </c>
      <c r="AT458" s="13" t="s">
        <v>50</v>
      </c>
      <c r="AU458" s="36" t="s">
        <v>50</v>
      </c>
      <c r="AV458" s="13" t="s">
        <v>50</v>
      </c>
      <c r="AW458" s="13" t="s">
        <v>50</v>
      </c>
      <c r="AX458" s="13" t="s">
        <v>50</v>
      </c>
      <c r="AY458" s="13" t="s">
        <v>50</v>
      </c>
      <c r="AZ458" s="13" t="s">
        <v>50</v>
      </c>
      <c r="BA458" s="13" t="s">
        <v>50</v>
      </c>
      <c r="BB458" s="13" t="s">
        <v>50</v>
      </c>
      <c r="BC458" s="13" t="s">
        <v>50</v>
      </c>
      <c r="BD458" s="13" t="s">
        <v>50</v>
      </c>
      <c r="BE458" s="13" t="s">
        <v>50</v>
      </c>
      <c r="BF458" s="13" t="s">
        <v>50</v>
      </c>
      <c r="BG458" s="13" t="s">
        <v>50</v>
      </c>
      <c r="BH458" s="13" t="s">
        <v>50</v>
      </c>
      <c r="BI458" s="13" t="s">
        <v>50</v>
      </c>
      <c r="BJ458" s="13" t="s">
        <v>50</v>
      </c>
      <c r="BK458" s="13" t="s">
        <v>50</v>
      </c>
      <c r="BL458" s="36" t="s">
        <v>50</v>
      </c>
      <c r="BM458" s="36" t="s">
        <v>50</v>
      </c>
      <c r="BN458" s="13" t="s">
        <v>50</v>
      </c>
      <c r="BO458" s="13" t="s">
        <v>50</v>
      </c>
      <c r="BP458" s="13" t="s">
        <v>50</v>
      </c>
      <c r="BQ458" s="13" t="s">
        <v>50</v>
      </c>
      <c r="BR458" s="13" t="s">
        <v>50</v>
      </c>
      <c r="BS458" s="13" t="s">
        <v>50</v>
      </c>
      <c r="BT458" s="13" t="s">
        <v>50</v>
      </c>
      <c r="BU458" s="36" t="s">
        <v>50</v>
      </c>
      <c r="BV458" s="13" t="s">
        <v>50</v>
      </c>
      <c r="BW458" s="13" t="s">
        <v>50</v>
      </c>
      <c r="BX458" s="13" t="s">
        <v>50</v>
      </c>
      <c r="BY458" s="13" t="s">
        <v>4521</v>
      </c>
      <c r="BZ458" s="13" t="s">
        <v>50</v>
      </c>
      <c r="CA458" s="13" t="s">
        <v>50</v>
      </c>
      <c r="CB458" s="13" t="s">
        <v>50</v>
      </c>
      <c r="CC458" s="13" t="s">
        <v>50</v>
      </c>
      <c r="CD458" s="13" t="s">
        <v>50</v>
      </c>
      <c r="CE458" s="13" t="s">
        <v>50</v>
      </c>
      <c r="CF458" s="13" t="s">
        <v>50</v>
      </c>
      <c r="CG458" s="13" t="s">
        <v>50</v>
      </c>
      <c r="CH458" s="13" t="s">
        <v>50</v>
      </c>
      <c r="CI458" s="13" t="s">
        <v>50</v>
      </c>
      <c r="CJ458" s="13" t="s">
        <v>50</v>
      </c>
      <c r="CK458" s="13" t="s">
        <v>50</v>
      </c>
      <c r="CL458" s="36" t="s">
        <v>50</v>
      </c>
      <c r="CM458" s="36" t="s">
        <v>50</v>
      </c>
      <c r="CN458" s="13" t="s">
        <v>50</v>
      </c>
      <c r="CO458" s="13" t="s">
        <v>50</v>
      </c>
      <c r="CP458" s="13" t="s">
        <v>50</v>
      </c>
      <c r="CQ458" s="13" t="s">
        <v>50</v>
      </c>
      <c r="CR458" s="13" t="s">
        <v>50</v>
      </c>
      <c r="CS458" s="13" t="s">
        <v>50</v>
      </c>
      <c r="CT458" s="13" t="s">
        <v>50</v>
      </c>
      <c r="CU458" s="13" t="s">
        <v>50</v>
      </c>
      <c r="CV458" s="13" t="s">
        <v>50</v>
      </c>
      <c r="CW458" s="13" t="s">
        <v>50</v>
      </c>
      <c r="CX458" s="13" t="s">
        <v>50</v>
      </c>
      <c r="CY458" s="13" t="s">
        <v>50</v>
      </c>
      <c r="CZ458" s="13" t="s">
        <v>50</v>
      </c>
      <c r="DA458" s="36" t="s">
        <v>50</v>
      </c>
      <c r="DB458" s="36" t="s">
        <v>50</v>
      </c>
      <c r="DC458" s="13" t="s">
        <v>50</v>
      </c>
      <c r="DD458" s="13" t="s">
        <v>50</v>
      </c>
      <c r="DE458" s="13" t="s">
        <v>50</v>
      </c>
      <c r="DF458" s="13" t="s">
        <v>50</v>
      </c>
      <c r="DG458" s="13" t="s">
        <v>50</v>
      </c>
      <c r="DH458" s="13" t="s">
        <v>50</v>
      </c>
      <c r="DI458" s="13" t="s">
        <v>50</v>
      </c>
      <c r="DJ458" s="13" t="s">
        <v>50</v>
      </c>
      <c r="DK458" s="13" t="s">
        <v>50</v>
      </c>
      <c r="DL458" s="13" t="s">
        <v>50</v>
      </c>
      <c r="DM458" s="13" t="s">
        <v>50</v>
      </c>
      <c r="DN458" s="13" t="s">
        <v>50</v>
      </c>
      <c r="DO458" s="13" t="s">
        <v>50</v>
      </c>
      <c r="DP458" s="13" t="s">
        <v>50</v>
      </c>
      <c r="DQ458" s="13" t="s">
        <v>50</v>
      </c>
      <c r="DR458" s="13" t="s">
        <v>50</v>
      </c>
      <c r="DS458" s="13" t="s">
        <v>50</v>
      </c>
      <c r="DT458" s="13" t="s">
        <v>50</v>
      </c>
      <c r="DU458" s="13" t="s">
        <v>50</v>
      </c>
      <c r="DV458" s="13" t="s">
        <v>50</v>
      </c>
      <c r="DW458" s="13" t="s">
        <v>50</v>
      </c>
      <c r="DX458" s="13" t="s">
        <v>50</v>
      </c>
      <c r="DY458" s="13" t="s">
        <v>50</v>
      </c>
      <c r="DZ458" s="13" t="s">
        <v>50</v>
      </c>
      <c r="EA458" s="13" t="s">
        <v>50</v>
      </c>
      <c r="EB458" s="13" t="s">
        <v>50</v>
      </c>
      <c r="EC458" s="13" t="s">
        <v>50</v>
      </c>
      <c r="ED458" s="13" t="s">
        <v>50</v>
      </c>
      <c r="EE458" s="13" t="s">
        <v>50</v>
      </c>
      <c r="EF458" s="13" t="s">
        <v>50</v>
      </c>
      <c r="EG458" s="13" t="s">
        <v>4521</v>
      </c>
      <c r="EH458" s="13" t="s">
        <v>50</v>
      </c>
      <c r="EI458" s="13" t="s">
        <v>50</v>
      </c>
      <c r="EJ458" s="13" t="s">
        <v>50</v>
      </c>
      <c r="EK458" s="13" t="s">
        <v>50</v>
      </c>
      <c r="EL458" s="99"/>
      <c r="EM458" s="99"/>
    </row>
    <row r="459" spans="1:143" s="13" customFormat="1" ht="15" customHeight="1" x14ac:dyDescent="0.25">
      <c r="A459" s="30" t="s">
        <v>2719</v>
      </c>
      <c r="B459" s="97" t="s">
        <v>2559</v>
      </c>
      <c r="C459" s="98"/>
      <c r="D459" s="98">
        <v>194</v>
      </c>
      <c r="E459" s="98"/>
      <c r="F459" s="98"/>
      <c r="G459" s="93" t="s">
        <v>2563</v>
      </c>
      <c r="H459" s="14" t="s">
        <v>5</v>
      </c>
      <c r="I459" s="14" t="s">
        <v>577</v>
      </c>
      <c r="J459" s="13" t="s">
        <v>4521</v>
      </c>
      <c r="K459" s="13" t="s">
        <v>50</v>
      </c>
      <c r="L459" s="13" t="s">
        <v>4521</v>
      </c>
      <c r="M459" s="13" t="s">
        <v>4521</v>
      </c>
      <c r="N459" s="13" t="s">
        <v>4521</v>
      </c>
      <c r="O459" s="47" t="s">
        <v>50</v>
      </c>
      <c r="P459" s="13" t="s">
        <v>4521</v>
      </c>
      <c r="Q459" s="13" t="s">
        <v>4521</v>
      </c>
      <c r="R459" s="13" t="s">
        <v>4521</v>
      </c>
      <c r="S459" s="13" t="s">
        <v>50</v>
      </c>
      <c r="T459" s="13" t="s">
        <v>50</v>
      </c>
      <c r="U459" s="13" t="s">
        <v>50</v>
      </c>
      <c r="V459" s="13" t="s">
        <v>50</v>
      </c>
      <c r="W459" s="13" t="s">
        <v>50</v>
      </c>
      <c r="X459" s="13" t="s">
        <v>50</v>
      </c>
      <c r="Y459" s="13" t="s">
        <v>4521</v>
      </c>
      <c r="Z459" s="13" t="s">
        <v>4521</v>
      </c>
      <c r="AA459" s="13" t="s">
        <v>4521</v>
      </c>
      <c r="AB459" s="13" t="s">
        <v>4521</v>
      </c>
      <c r="AC459" s="13" t="s">
        <v>50</v>
      </c>
      <c r="AD459" s="13" t="s">
        <v>4521</v>
      </c>
      <c r="AE459" s="13" t="s">
        <v>4521</v>
      </c>
      <c r="AF459" s="13" t="s">
        <v>4521</v>
      </c>
      <c r="AG459" s="13" t="s">
        <v>4521</v>
      </c>
      <c r="AH459" s="13" t="s">
        <v>4521</v>
      </c>
      <c r="AI459" s="13" t="s">
        <v>4521</v>
      </c>
      <c r="AJ459" s="13" t="s">
        <v>4521</v>
      </c>
      <c r="AK459" s="13" t="s">
        <v>4521</v>
      </c>
      <c r="AL459" s="13" t="s">
        <v>4521</v>
      </c>
      <c r="AM459" s="13" t="s">
        <v>50</v>
      </c>
      <c r="AN459" s="13" t="s">
        <v>4521</v>
      </c>
      <c r="AO459" s="13" t="s">
        <v>50</v>
      </c>
      <c r="AP459" s="13" t="s">
        <v>50</v>
      </c>
      <c r="AQ459" s="13" t="s">
        <v>50</v>
      </c>
      <c r="AR459" s="13" t="s">
        <v>4521</v>
      </c>
      <c r="AS459" s="13" t="s">
        <v>4521</v>
      </c>
      <c r="AT459" s="13" t="s">
        <v>4521</v>
      </c>
      <c r="AU459" s="13" t="s">
        <v>50</v>
      </c>
      <c r="AV459" s="13" t="s">
        <v>50</v>
      </c>
      <c r="AW459" s="13" t="s">
        <v>50</v>
      </c>
      <c r="AX459" s="13" t="s">
        <v>50</v>
      </c>
      <c r="AY459" s="13" t="s">
        <v>50</v>
      </c>
      <c r="AZ459" s="13" t="s">
        <v>50</v>
      </c>
      <c r="BA459" s="13" t="s">
        <v>50</v>
      </c>
      <c r="BB459" s="13" t="s">
        <v>50</v>
      </c>
      <c r="BC459" s="13" t="s">
        <v>50</v>
      </c>
      <c r="BD459" s="13" t="s">
        <v>50</v>
      </c>
      <c r="BE459" s="13" t="s">
        <v>50</v>
      </c>
      <c r="BF459" s="13" t="s">
        <v>50</v>
      </c>
      <c r="BG459" s="13" t="s">
        <v>4521</v>
      </c>
      <c r="BH459" s="13" t="s">
        <v>50</v>
      </c>
      <c r="BI459" s="13" t="s">
        <v>50</v>
      </c>
      <c r="BJ459" s="13" t="s">
        <v>50</v>
      </c>
      <c r="BK459" s="13" t="s">
        <v>50</v>
      </c>
      <c r="BL459" s="36" t="s">
        <v>4521</v>
      </c>
      <c r="BM459" s="36" t="s">
        <v>4521</v>
      </c>
      <c r="BN459" s="13" t="s">
        <v>50</v>
      </c>
      <c r="BO459" s="13" t="s">
        <v>4521</v>
      </c>
      <c r="BP459" s="13" t="s">
        <v>4521</v>
      </c>
      <c r="BQ459" s="13" t="s">
        <v>4521</v>
      </c>
      <c r="BR459" s="13" t="s">
        <v>4521</v>
      </c>
      <c r="BS459" s="13" t="s">
        <v>4521</v>
      </c>
      <c r="BT459" s="13" t="s">
        <v>4521</v>
      </c>
      <c r="BU459" s="13" t="s">
        <v>50</v>
      </c>
      <c r="BV459" s="13" t="s">
        <v>4521</v>
      </c>
      <c r="BW459" s="13" t="s">
        <v>4521</v>
      </c>
      <c r="BX459" s="13" t="s">
        <v>50</v>
      </c>
      <c r="BY459" s="13" t="s">
        <v>4521</v>
      </c>
      <c r="BZ459" s="13" t="s">
        <v>4521</v>
      </c>
      <c r="CA459" s="13" t="s">
        <v>50</v>
      </c>
      <c r="CB459" s="12" t="s">
        <v>4522</v>
      </c>
      <c r="CC459" s="13" t="s">
        <v>4521</v>
      </c>
      <c r="CD459" s="13" t="s">
        <v>4521</v>
      </c>
      <c r="CE459" s="13" t="s">
        <v>50</v>
      </c>
      <c r="CF459" s="13" t="s">
        <v>50</v>
      </c>
      <c r="CG459" s="13" t="s">
        <v>50</v>
      </c>
      <c r="CH459" s="13" t="s">
        <v>4521</v>
      </c>
      <c r="CI459" s="13" t="s">
        <v>4521</v>
      </c>
      <c r="CJ459" s="13" t="s">
        <v>50</v>
      </c>
      <c r="CK459" s="13" t="s">
        <v>4521</v>
      </c>
      <c r="CL459" s="36" t="s">
        <v>50</v>
      </c>
      <c r="CM459" s="36" t="s">
        <v>50</v>
      </c>
      <c r="CN459" s="13" t="s">
        <v>4521</v>
      </c>
      <c r="CO459" s="13" t="s">
        <v>4521</v>
      </c>
      <c r="CP459" s="13" t="s">
        <v>4521</v>
      </c>
      <c r="CQ459" s="13" t="s">
        <v>50</v>
      </c>
      <c r="CR459" s="13" t="s">
        <v>50</v>
      </c>
      <c r="CS459" s="13" t="s">
        <v>4521</v>
      </c>
      <c r="CT459" s="13" t="s">
        <v>50</v>
      </c>
      <c r="CU459" s="13" t="s">
        <v>4521</v>
      </c>
      <c r="CV459" s="13" t="s">
        <v>4521</v>
      </c>
      <c r="CW459" s="13" t="s">
        <v>4521</v>
      </c>
      <c r="CX459" s="13" t="s">
        <v>4521</v>
      </c>
      <c r="CY459" s="13" t="s">
        <v>4521</v>
      </c>
      <c r="CZ459" s="13" t="s">
        <v>4521</v>
      </c>
      <c r="DA459" s="36" t="s">
        <v>50</v>
      </c>
      <c r="DB459" s="36" t="s">
        <v>50</v>
      </c>
      <c r="DC459" s="13" t="s">
        <v>50</v>
      </c>
      <c r="DD459" s="13" t="s">
        <v>50</v>
      </c>
      <c r="DE459" s="13" t="s">
        <v>4521</v>
      </c>
      <c r="DF459" s="13" t="s">
        <v>4521</v>
      </c>
      <c r="DG459" s="13" t="s">
        <v>4521</v>
      </c>
      <c r="DH459" s="13" t="s">
        <v>4521</v>
      </c>
      <c r="DI459" s="13" t="s">
        <v>4521</v>
      </c>
      <c r="DJ459" s="13" t="s">
        <v>4521</v>
      </c>
      <c r="DK459" s="13" t="s">
        <v>4521</v>
      </c>
      <c r="DL459" s="13" t="s">
        <v>4521</v>
      </c>
      <c r="DM459" s="13" t="s">
        <v>50</v>
      </c>
      <c r="DN459" s="13" t="s">
        <v>4521</v>
      </c>
      <c r="DO459" s="13" t="s">
        <v>4521</v>
      </c>
      <c r="DP459" s="13" t="s">
        <v>4521</v>
      </c>
      <c r="DQ459" s="13" t="s">
        <v>50</v>
      </c>
      <c r="DR459" s="13" t="s">
        <v>50</v>
      </c>
      <c r="DS459" s="13" t="s">
        <v>50</v>
      </c>
      <c r="DT459" s="13" t="s">
        <v>4521</v>
      </c>
      <c r="DU459" s="13" t="s">
        <v>4521</v>
      </c>
      <c r="DV459" s="13" t="s">
        <v>50</v>
      </c>
      <c r="DW459" s="13" t="s">
        <v>50</v>
      </c>
      <c r="DX459" s="13" t="s">
        <v>4521</v>
      </c>
      <c r="DY459" s="13" t="s">
        <v>4521</v>
      </c>
      <c r="DZ459" s="13" t="s">
        <v>4521</v>
      </c>
      <c r="EA459" s="13" t="s">
        <v>4522</v>
      </c>
      <c r="EB459" s="12" t="s">
        <v>4521</v>
      </c>
      <c r="EC459" s="13" t="s">
        <v>4521</v>
      </c>
      <c r="ED459" s="13" t="s">
        <v>4521</v>
      </c>
      <c r="EE459" s="13" t="s">
        <v>4521</v>
      </c>
      <c r="EF459" s="13" t="s">
        <v>4522</v>
      </c>
      <c r="EG459" s="13" t="s">
        <v>4521</v>
      </c>
      <c r="EH459" s="13" t="s">
        <v>4521</v>
      </c>
      <c r="EI459" s="13" t="s">
        <v>4521</v>
      </c>
      <c r="EJ459" s="12" t="s">
        <v>4521</v>
      </c>
      <c r="EK459" s="13" t="s">
        <v>4521</v>
      </c>
      <c r="EL459" s="99"/>
      <c r="EM459" s="99"/>
    </row>
    <row r="460" spans="1:143" s="13" customFormat="1" ht="15" x14ac:dyDescent="0.25">
      <c r="A460" s="30" t="s">
        <v>2720</v>
      </c>
      <c r="B460" s="97" t="s">
        <v>2560</v>
      </c>
      <c r="C460" s="98"/>
      <c r="D460" s="98">
        <v>194</v>
      </c>
      <c r="E460" s="98"/>
      <c r="F460" s="98"/>
      <c r="G460" s="93" t="s">
        <v>4224</v>
      </c>
      <c r="H460" s="14" t="s">
        <v>5</v>
      </c>
      <c r="I460" s="14" t="s">
        <v>577</v>
      </c>
      <c r="J460" s="13" t="s">
        <v>4521</v>
      </c>
      <c r="K460" s="13" t="s">
        <v>50</v>
      </c>
      <c r="L460" s="13" t="s">
        <v>4521</v>
      </c>
      <c r="M460" s="13" t="s">
        <v>4521</v>
      </c>
      <c r="N460" s="13" t="s">
        <v>4521</v>
      </c>
      <c r="O460" s="36" t="s">
        <v>50</v>
      </c>
      <c r="P460" s="13" t="s">
        <v>4521</v>
      </c>
      <c r="Q460" s="13" t="s">
        <v>4521</v>
      </c>
      <c r="R460" s="13" t="s">
        <v>4521</v>
      </c>
      <c r="S460" s="13" t="s">
        <v>50</v>
      </c>
      <c r="T460" s="13" t="s">
        <v>50</v>
      </c>
      <c r="U460" s="13" t="s">
        <v>50</v>
      </c>
      <c r="V460" s="13" t="s">
        <v>50</v>
      </c>
      <c r="W460" s="13" t="s">
        <v>50</v>
      </c>
      <c r="X460" s="13" t="s">
        <v>50</v>
      </c>
      <c r="Y460" s="13" t="s">
        <v>4521</v>
      </c>
      <c r="Z460" s="13" t="s">
        <v>4521</v>
      </c>
      <c r="AA460" s="13" t="s">
        <v>4521</v>
      </c>
      <c r="AB460" s="13" t="s">
        <v>4521</v>
      </c>
      <c r="AC460" s="13" t="s">
        <v>50</v>
      </c>
      <c r="AD460" s="13" t="s">
        <v>4521</v>
      </c>
      <c r="AE460" s="13" t="s">
        <v>4521</v>
      </c>
      <c r="AF460" s="13" t="s">
        <v>4521</v>
      </c>
      <c r="AG460" s="13" t="s">
        <v>4521</v>
      </c>
      <c r="AH460" s="13" t="s">
        <v>4521</v>
      </c>
      <c r="AI460" s="13" t="s">
        <v>4521</v>
      </c>
      <c r="AJ460" s="13" t="s">
        <v>4521</v>
      </c>
      <c r="AK460" s="13" t="s">
        <v>4521</v>
      </c>
      <c r="AL460" s="13" t="s">
        <v>4521</v>
      </c>
      <c r="AM460" s="13" t="s">
        <v>50</v>
      </c>
      <c r="AN460" s="13" t="s">
        <v>4521</v>
      </c>
      <c r="AO460" s="13" t="s">
        <v>50</v>
      </c>
      <c r="AP460" s="13" t="s">
        <v>50</v>
      </c>
      <c r="AQ460" s="13" t="s">
        <v>50</v>
      </c>
      <c r="AR460" s="13" t="s">
        <v>4521</v>
      </c>
      <c r="AS460" s="13" t="s">
        <v>4521</v>
      </c>
      <c r="AT460" s="13" t="s">
        <v>4521</v>
      </c>
      <c r="AU460" s="13" t="s">
        <v>50</v>
      </c>
      <c r="AV460" s="13" t="s">
        <v>50</v>
      </c>
      <c r="AW460" s="13" t="s">
        <v>50</v>
      </c>
      <c r="AX460" s="13" t="s">
        <v>50</v>
      </c>
      <c r="AY460" s="13" t="s">
        <v>50</v>
      </c>
      <c r="AZ460" s="13" t="s">
        <v>50</v>
      </c>
      <c r="BA460" s="13" t="s">
        <v>50</v>
      </c>
      <c r="BB460" s="13" t="s">
        <v>50</v>
      </c>
      <c r="BC460" s="13" t="s">
        <v>50</v>
      </c>
      <c r="BD460" s="13" t="s">
        <v>50</v>
      </c>
      <c r="BE460" s="13" t="s">
        <v>50</v>
      </c>
      <c r="BF460" s="13" t="s">
        <v>50</v>
      </c>
      <c r="BG460" s="13" t="s">
        <v>4521</v>
      </c>
      <c r="BH460" s="13" t="s">
        <v>50</v>
      </c>
      <c r="BI460" s="13" t="s">
        <v>50</v>
      </c>
      <c r="BJ460" s="13" t="s">
        <v>50</v>
      </c>
      <c r="BK460" s="13" t="s">
        <v>50</v>
      </c>
      <c r="BL460" s="13" t="s">
        <v>4521</v>
      </c>
      <c r="BM460" s="13" t="s">
        <v>4521</v>
      </c>
      <c r="BN460" s="13" t="s">
        <v>50</v>
      </c>
      <c r="BO460" s="13" t="s">
        <v>4521</v>
      </c>
      <c r="BP460" s="13" t="s">
        <v>4521</v>
      </c>
      <c r="BQ460" s="13" t="s">
        <v>4521</v>
      </c>
      <c r="BR460" s="13" t="s">
        <v>4521</v>
      </c>
      <c r="BS460" s="13" t="s">
        <v>4521</v>
      </c>
      <c r="BT460" s="13" t="s">
        <v>4521</v>
      </c>
      <c r="BU460" s="13" t="s">
        <v>50</v>
      </c>
      <c r="BV460" s="13" t="s">
        <v>4521</v>
      </c>
      <c r="BW460" s="13" t="s">
        <v>4521</v>
      </c>
      <c r="BX460" s="13" t="s">
        <v>50</v>
      </c>
      <c r="BY460" s="13" t="s">
        <v>4521</v>
      </c>
      <c r="BZ460" s="13" t="s">
        <v>4521</v>
      </c>
      <c r="CA460" s="13" t="s">
        <v>50</v>
      </c>
      <c r="CB460" s="13" t="s">
        <v>4521</v>
      </c>
      <c r="CC460" s="13" t="s">
        <v>4521</v>
      </c>
      <c r="CD460" s="13" t="s">
        <v>4521</v>
      </c>
      <c r="CE460" s="13" t="s">
        <v>50</v>
      </c>
      <c r="CF460" s="13" t="s">
        <v>50</v>
      </c>
      <c r="CG460" s="13" t="s">
        <v>50</v>
      </c>
      <c r="CH460" s="13" t="s">
        <v>4521</v>
      </c>
      <c r="CI460" s="13" t="s">
        <v>4521</v>
      </c>
      <c r="CJ460" s="13" t="s">
        <v>50</v>
      </c>
      <c r="CK460" s="13" t="s">
        <v>4521</v>
      </c>
      <c r="CL460" s="36" t="s">
        <v>50</v>
      </c>
      <c r="CM460" s="36" t="s">
        <v>50</v>
      </c>
      <c r="CN460" s="13" t="s">
        <v>4521</v>
      </c>
      <c r="CO460" s="13" t="s">
        <v>4521</v>
      </c>
      <c r="CP460" s="13" t="s">
        <v>4521</v>
      </c>
      <c r="CQ460" s="13" t="s">
        <v>50</v>
      </c>
      <c r="CR460" s="13" t="s">
        <v>50</v>
      </c>
      <c r="CS460" s="13" t="s">
        <v>4521</v>
      </c>
      <c r="CT460" s="13" t="s">
        <v>50</v>
      </c>
      <c r="CU460" s="13" t="s">
        <v>4521</v>
      </c>
      <c r="CV460" s="13" t="s">
        <v>4521</v>
      </c>
      <c r="CW460" s="13" t="s">
        <v>4521</v>
      </c>
      <c r="CX460" s="13" t="s">
        <v>4521</v>
      </c>
      <c r="CY460" s="13" t="s">
        <v>4521</v>
      </c>
      <c r="CZ460" s="13" t="s">
        <v>4521</v>
      </c>
      <c r="DA460" s="13" t="s">
        <v>50</v>
      </c>
      <c r="DB460" s="13" t="s">
        <v>50</v>
      </c>
      <c r="DC460" s="13" t="s">
        <v>50</v>
      </c>
      <c r="DD460" s="13" t="s">
        <v>50</v>
      </c>
      <c r="DE460" s="13" t="s">
        <v>4521</v>
      </c>
      <c r="DF460" s="13" t="s">
        <v>4521</v>
      </c>
      <c r="DG460" s="13" t="s">
        <v>4521</v>
      </c>
      <c r="DH460" s="13" t="s">
        <v>4521</v>
      </c>
      <c r="DI460" s="13" t="s">
        <v>4521</v>
      </c>
      <c r="DJ460" s="13" t="s">
        <v>4521</v>
      </c>
      <c r="DK460" s="13" t="s">
        <v>4521</v>
      </c>
      <c r="DL460" s="13" t="s">
        <v>4521</v>
      </c>
      <c r="DM460" s="13" t="s">
        <v>50</v>
      </c>
      <c r="DN460" s="13" t="s">
        <v>4521</v>
      </c>
      <c r="DO460" s="13" t="s">
        <v>4521</v>
      </c>
      <c r="DP460" s="13" t="s">
        <v>4521</v>
      </c>
      <c r="DQ460" s="13" t="s">
        <v>50</v>
      </c>
      <c r="DR460" s="13" t="s">
        <v>50</v>
      </c>
      <c r="DS460" s="13" t="s">
        <v>50</v>
      </c>
      <c r="DT460" s="13" t="s">
        <v>4521</v>
      </c>
      <c r="DU460" s="13" t="s">
        <v>4521</v>
      </c>
      <c r="DV460" s="13" t="s">
        <v>50</v>
      </c>
      <c r="DW460" s="13" t="s">
        <v>50</v>
      </c>
      <c r="DX460" s="13" t="s">
        <v>4521</v>
      </c>
      <c r="DY460" s="13" t="s">
        <v>4521</v>
      </c>
      <c r="DZ460" s="13" t="s">
        <v>4521</v>
      </c>
      <c r="EA460" s="13" t="s">
        <v>4521</v>
      </c>
      <c r="EB460" s="13" t="s">
        <v>4521</v>
      </c>
      <c r="EC460" s="13" t="s">
        <v>4521</v>
      </c>
      <c r="ED460" s="13" t="s">
        <v>4521</v>
      </c>
      <c r="EE460" s="13" t="s">
        <v>4521</v>
      </c>
      <c r="EF460" s="13" t="s">
        <v>4521</v>
      </c>
      <c r="EG460" s="13" t="s">
        <v>4521</v>
      </c>
      <c r="EH460" s="13" t="s">
        <v>4521</v>
      </c>
      <c r="EI460" s="13" t="s">
        <v>4521</v>
      </c>
      <c r="EJ460" s="13" t="s">
        <v>4521</v>
      </c>
      <c r="EK460" s="13" t="s">
        <v>4521</v>
      </c>
      <c r="EL460" s="99"/>
      <c r="EM460" s="99"/>
    </row>
    <row r="461" spans="1:143" s="13" customFormat="1" ht="15" customHeight="1" x14ac:dyDescent="0.25">
      <c r="A461" s="30" t="s">
        <v>2721</v>
      </c>
      <c r="B461" s="97" t="s">
        <v>968</v>
      </c>
      <c r="C461" s="98"/>
      <c r="D461" s="98">
        <v>194</v>
      </c>
      <c r="E461" s="98"/>
      <c r="F461" s="98"/>
      <c r="G461" s="93" t="s">
        <v>2564</v>
      </c>
      <c r="H461" s="14" t="s">
        <v>5</v>
      </c>
      <c r="I461" s="14" t="s">
        <v>577</v>
      </c>
      <c r="J461" s="13" t="s">
        <v>50</v>
      </c>
      <c r="K461" s="13" t="s">
        <v>50</v>
      </c>
      <c r="L461" s="13" t="s">
        <v>50</v>
      </c>
      <c r="M461" s="13" t="s">
        <v>50</v>
      </c>
      <c r="N461" s="13" t="s">
        <v>50</v>
      </c>
      <c r="O461" s="47" t="s">
        <v>50</v>
      </c>
      <c r="P461" s="13" t="s">
        <v>50</v>
      </c>
      <c r="Q461" s="13" t="s">
        <v>50</v>
      </c>
      <c r="R461" s="13" t="s">
        <v>50</v>
      </c>
      <c r="S461" s="13" t="s">
        <v>50</v>
      </c>
      <c r="T461" s="13" t="s">
        <v>50</v>
      </c>
      <c r="U461" s="13" t="s">
        <v>50</v>
      </c>
      <c r="V461" s="13" t="s">
        <v>50</v>
      </c>
      <c r="W461" s="13" t="s">
        <v>50</v>
      </c>
      <c r="X461" s="13" t="s">
        <v>50</v>
      </c>
      <c r="Y461" s="13" t="s">
        <v>50</v>
      </c>
      <c r="Z461" s="13" t="s">
        <v>50</v>
      </c>
      <c r="AA461" s="13" t="s">
        <v>50</v>
      </c>
      <c r="AB461" s="13" t="s">
        <v>50</v>
      </c>
      <c r="AC461" s="13" t="s">
        <v>50</v>
      </c>
      <c r="AD461" s="13" t="s">
        <v>50</v>
      </c>
      <c r="AE461" s="13" t="s">
        <v>50</v>
      </c>
      <c r="AF461" s="13" t="s">
        <v>50</v>
      </c>
      <c r="AG461" s="13" t="s">
        <v>50</v>
      </c>
      <c r="AH461" s="13" t="s">
        <v>50</v>
      </c>
      <c r="AI461" s="13" t="s">
        <v>50</v>
      </c>
      <c r="AJ461" s="13" t="s">
        <v>50</v>
      </c>
      <c r="AK461" s="13" t="s">
        <v>50</v>
      </c>
      <c r="AL461" s="13" t="s">
        <v>50</v>
      </c>
      <c r="AM461" s="13" t="s">
        <v>50</v>
      </c>
      <c r="AN461" s="13" t="s">
        <v>50</v>
      </c>
      <c r="AO461" s="13" t="s">
        <v>50</v>
      </c>
      <c r="AP461" s="13" t="s">
        <v>50</v>
      </c>
      <c r="AQ461" s="13" t="s">
        <v>50</v>
      </c>
      <c r="AR461" s="13" t="s">
        <v>50</v>
      </c>
      <c r="AS461" s="13" t="s">
        <v>50</v>
      </c>
      <c r="AT461" s="13" t="s">
        <v>50</v>
      </c>
      <c r="AU461" s="13" t="s">
        <v>50</v>
      </c>
      <c r="AV461" s="13" t="s">
        <v>50</v>
      </c>
      <c r="AW461" s="13" t="s">
        <v>50</v>
      </c>
      <c r="AX461" s="13" t="s">
        <v>50</v>
      </c>
      <c r="AY461" s="13" t="s">
        <v>50</v>
      </c>
      <c r="AZ461" s="13" t="s">
        <v>50</v>
      </c>
      <c r="BA461" s="13" t="s">
        <v>50</v>
      </c>
      <c r="BB461" s="13" t="s">
        <v>50</v>
      </c>
      <c r="BC461" s="13" t="s">
        <v>50</v>
      </c>
      <c r="BD461" s="13" t="s">
        <v>50</v>
      </c>
      <c r="BE461" s="13" t="s">
        <v>50</v>
      </c>
      <c r="BF461" s="13" t="s">
        <v>50</v>
      </c>
      <c r="BG461" s="13" t="s">
        <v>50</v>
      </c>
      <c r="BH461" s="13" t="s">
        <v>50</v>
      </c>
      <c r="BI461" s="13" t="s">
        <v>50</v>
      </c>
      <c r="BJ461" s="13" t="s">
        <v>50</v>
      </c>
      <c r="BK461" s="13" t="s">
        <v>50</v>
      </c>
      <c r="BL461" s="13" t="s">
        <v>50</v>
      </c>
      <c r="BM461" s="13" t="s">
        <v>50</v>
      </c>
      <c r="BN461" s="13" t="s">
        <v>50</v>
      </c>
      <c r="BO461" s="13" t="s">
        <v>50</v>
      </c>
      <c r="BP461" s="13" t="s">
        <v>50</v>
      </c>
      <c r="BQ461" s="13" t="s">
        <v>50</v>
      </c>
      <c r="BR461" s="13" t="s">
        <v>50</v>
      </c>
      <c r="BS461" s="13" t="s">
        <v>50</v>
      </c>
      <c r="BT461" s="13" t="s">
        <v>50</v>
      </c>
      <c r="BU461" s="13" t="s">
        <v>50</v>
      </c>
      <c r="BV461" s="13" t="s">
        <v>50</v>
      </c>
      <c r="BW461" s="13" t="s">
        <v>50</v>
      </c>
      <c r="BX461" s="13" t="s">
        <v>50</v>
      </c>
      <c r="BY461" s="13" t="s">
        <v>50</v>
      </c>
      <c r="BZ461" s="13" t="s">
        <v>50</v>
      </c>
      <c r="CA461" s="13" t="s">
        <v>50</v>
      </c>
      <c r="CB461" s="13" t="s">
        <v>50</v>
      </c>
      <c r="CC461" s="13" t="s">
        <v>50</v>
      </c>
      <c r="CD461" s="13" t="s">
        <v>50</v>
      </c>
      <c r="CE461" s="13" t="s">
        <v>50</v>
      </c>
      <c r="CF461" s="13" t="s">
        <v>50</v>
      </c>
      <c r="CG461" s="13" t="s">
        <v>50</v>
      </c>
      <c r="CH461" s="13" t="s">
        <v>50</v>
      </c>
      <c r="CI461" s="13" t="s">
        <v>50</v>
      </c>
      <c r="CJ461" s="13" t="s">
        <v>50</v>
      </c>
      <c r="CK461" s="13" t="s">
        <v>50</v>
      </c>
      <c r="CL461" s="13" t="s">
        <v>50</v>
      </c>
      <c r="CM461" s="13" t="s">
        <v>50</v>
      </c>
      <c r="CN461" s="13" t="s">
        <v>50</v>
      </c>
      <c r="CO461" s="13" t="s">
        <v>50</v>
      </c>
      <c r="CP461" s="13" t="s">
        <v>50</v>
      </c>
      <c r="CQ461" s="13" t="s">
        <v>50</v>
      </c>
      <c r="CR461" s="13" t="s">
        <v>50</v>
      </c>
      <c r="CS461" s="13" t="s">
        <v>50</v>
      </c>
      <c r="CT461" s="13" t="s">
        <v>50</v>
      </c>
      <c r="CU461" s="13" t="s">
        <v>50</v>
      </c>
      <c r="CV461" s="13" t="s">
        <v>50</v>
      </c>
      <c r="CW461" s="13" t="s">
        <v>50</v>
      </c>
      <c r="CX461" s="13" t="s">
        <v>50</v>
      </c>
      <c r="CY461" s="13" t="s">
        <v>50</v>
      </c>
      <c r="CZ461" s="13" t="s">
        <v>50</v>
      </c>
      <c r="DA461" s="13" t="s">
        <v>50</v>
      </c>
      <c r="DB461" s="13" t="s">
        <v>50</v>
      </c>
      <c r="DC461" s="13" t="s">
        <v>50</v>
      </c>
      <c r="DD461" s="13" t="s">
        <v>50</v>
      </c>
      <c r="DE461" s="13" t="s">
        <v>50</v>
      </c>
      <c r="DF461" s="13" t="s">
        <v>50</v>
      </c>
      <c r="DG461" s="13" t="s">
        <v>50</v>
      </c>
      <c r="DH461" s="13" t="s">
        <v>50</v>
      </c>
      <c r="DI461" s="13" t="s">
        <v>50</v>
      </c>
      <c r="DJ461" s="13" t="s">
        <v>50</v>
      </c>
      <c r="DK461" s="13" t="s">
        <v>50</v>
      </c>
      <c r="DL461" s="13" t="s">
        <v>50</v>
      </c>
      <c r="DM461" s="13" t="s">
        <v>50</v>
      </c>
      <c r="DN461" s="13" t="s">
        <v>50</v>
      </c>
      <c r="DO461" s="13" t="s">
        <v>50</v>
      </c>
      <c r="DP461" s="13" t="s">
        <v>50</v>
      </c>
      <c r="DQ461" s="13" t="s">
        <v>50</v>
      </c>
      <c r="DR461" s="13" t="s">
        <v>50</v>
      </c>
      <c r="DS461" s="13" t="s">
        <v>50</v>
      </c>
      <c r="DT461" s="13" t="s">
        <v>50</v>
      </c>
      <c r="DU461" s="13" t="s">
        <v>50</v>
      </c>
      <c r="DV461" s="13" t="s">
        <v>50</v>
      </c>
      <c r="DW461" s="13" t="s">
        <v>50</v>
      </c>
      <c r="DX461" s="13" t="s">
        <v>50</v>
      </c>
      <c r="DY461" s="13" t="s">
        <v>50</v>
      </c>
      <c r="DZ461" s="13" t="s">
        <v>50</v>
      </c>
      <c r="EA461" s="13" t="s">
        <v>50</v>
      </c>
      <c r="EB461" s="13" t="s">
        <v>50</v>
      </c>
      <c r="EC461" s="13" t="s">
        <v>50</v>
      </c>
      <c r="ED461" s="13" t="s">
        <v>50</v>
      </c>
      <c r="EE461" s="13" t="s">
        <v>50</v>
      </c>
      <c r="EF461" s="13" t="s">
        <v>50</v>
      </c>
      <c r="EG461" s="13" t="s">
        <v>50</v>
      </c>
      <c r="EH461" s="13" t="s">
        <v>50</v>
      </c>
      <c r="EI461" s="13" t="s">
        <v>50</v>
      </c>
      <c r="EJ461" s="13" t="s">
        <v>50</v>
      </c>
      <c r="EK461" s="13" t="s">
        <v>50</v>
      </c>
      <c r="EL461" s="99"/>
      <c r="EM461" s="99"/>
    </row>
    <row r="462" spans="1:143" s="10" customFormat="1" ht="15" x14ac:dyDescent="0.25">
      <c r="A462" s="8" t="s">
        <v>2775</v>
      </c>
      <c r="B462" s="94"/>
      <c r="C462" s="94"/>
      <c r="D462" s="94"/>
      <c r="E462" s="94"/>
      <c r="F462" s="94"/>
      <c r="G462" s="9"/>
      <c r="H462" s="79"/>
      <c r="I462" s="79"/>
      <c r="O462" s="46"/>
      <c r="EL462" s="99"/>
      <c r="EM462" s="99"/>
    </row>
    <row r="463" spans="1:143" s="13" customFormat="1" ht="15" customHeight="1" x14ac:dyDescent="0.25">
      <c r="A463" s="30" t="s">
        <v>101</v>
      </c>
      <c r="B463" s="97" t="s">
        <v>2547</v>
      </c>
      <c r="C463" s="98"/>
      <c r="D463" s="98">
        <v>1024</v>
      </c>
      <c r="E463" s="98"/>
      <c r="F463" s="98"/>
      <c r="G463" s="93" t="s">
        <v>2776</v>
      </c>
      <c r="H463" s="14" t="s">
        <v>503</v>
      </c>
      <c r="I463" s="14" t="s">
        <v>750</v>
      </c>
      <c r="J463" s="13" t="s">
        <v>2334</v>
      </c>
      <c r="K463" s="13" t="s">
        <v>50</v>
      </c>
      <c r="L463" s="13" t="s">
        <v>50</v>
      </c>
      <c r="M463" s="13" t="s">
        <v>50</v>
      </c>
      <c r="N463" s="13" t="s">
        <v>50</v>
      </c>
      <c r="O463" s="47" t="s">
        <v>50</v>
      </c>
      <c r="P463" s="13" t="s">
        <v>50</v>
      </c>
      <c r="Q463" s="13" t="s">
        <v>50</v>
      </c>
      <c r="R463" s="13" t="s">
        <v>50</v>
      </c>
      <c r="S463" s="13" t="s">
        <v>50</v>
      </c>
      <c r="T463" s="13" t="s">
        <v>50</v>
      </c>
      <c r="U463" s="13" t="s">
        <v>50</v>
      </c>
      <c r="V463" s="13" t="s">
        <v>50</v>
      </c>
      <c r="W463" s="13" t="s">
        <v>50</v>
      </c>
      <c r="X463" s="13" t="s">
        <v>50</v>
      </c>
      <c r="Y463" s="13" t="s">
        <v>3474</v>
      </c>
      <c r="Z463" s="13" t="s">
        <v>50</v>
      </c>
      <c r="AA463" s="13" t="s">
        <v>3474</v>
      </c>
      <c r="AB463" s="13" t="s">
        <v>50</v>
      </c>
      <c r="AC463" s="13" t="s">
        <v>50</v>
      </c>
      <c r="AD463" s="13" t="s">
        <v>50</v>
      </c>
      <c r="AE463" s="13" t="s">
        <v>50</v>
      </c>
      <c r="AF463" s="13" t="s">
        <v>3474</v>
      </c>
      <c r="AG463" s="13" t="s">
        <v>50</v>
      </c>
      <c r="AH463" s="13" t="s">
        <v>50</v>
      </c>
      <c r="AI463" s="13" t="s">
        <v>50</v>
      </c>
      <c r="AJ463" s="13" t="s">
        <v>3474</v>
      </c>
      <c r="AK463" s="13" t="s">
        <v>3474</v>
      </c>
      <c r="AL463" s="13" t="s">
        <v>50</v>
      </c>
      <c r="AM463" s="13" t="s">
        <v>50</v>
      </c>
      <c r="AN463" s="13" t="s">
        <v>50</v>
      </c>
      <c r="AO463" s="13" t="s">
        <v>50</v>
      </c>
      <c r="AP463" s="13" t="s">
        <v>50</v>
      </c>
      <c r="AQ463" s="13" t="s">
        <v>50</v>
      </c>
      <c r="AR463" s="13" t="s">
        <v>50</v>
      </c>
      <c r="AS463" s="13" t="s">
        <v>50</v>
      </c>
      <c r="AT463" s="13" t="s">
        <v>50</v>
      </c>
      <c r="AU463" s="13" t="s">
        <v>50</v>
      </c>
      <c r="AV463" s="13" t="s">
        <v>50</v>
      </c>
      <c r="AW463" s="13" t="s">
        <v>50</v>
      </c>
      <c r="AX463" s="13" t="s">
        <v>50</v>
      </c>
      <c r="AY463" s="13" t="s">
        <v>50</v>
      </c>
      <c r="AZ463" s="13" t="s">
        <v>50</v>
      </c>
      <c r="BA463" s="13" t="s">
        <v>50</v>
      </c>
      <c r="BB463" s="13" t="s">
        <v>50</v>
      </c>
      <c r="BC463" s="13" t="s">
        <v>50</v>
      </c>
      <c r="BD463" s="13" t="s">
        <v>50</v>
      </c>
      <c r="BE463" s="13" t="s">
        <v>50</v>
      </c>
      <c r="BF463" s="13" t="s">
        <v>50</v>
      </c>
      <c r="BG463" s="13" t="s">
        <v>50</v>
      </c>
      <c r="BH463" s="13" t="s">
        <v>50</v>
      </c>
      <c r="BI463" s="13" t="s">
        <v>50</v>
      </c>
      <c r="BJ463" s="13" t="s">
        <v>50</v>
      </c>
      <c r="BK463" s="13" t="s">
        <v>50</v>
      </c>
      <c r="BL463" s="13" t="s">
        <v>50</v>
      </c>
      <c r="BM463" s="13" t="s">
        <v>50</v>
      </c>
      <c r="BN463" s="13" t="s">
        <v>50</v>
      </c>
      <c r="BO463" s="13" t="s">
        <v>50</v>
      </c>
      <c r="BP463" s="13" t="s">
        <v>50</v>
      </c>
      <c r="BQ463" s="13" t="s">
        <v>50</v>
      </c>
      <c r="BR463" s="13" t="s">
        <v>50</v>
      </c>
      <c r="BS463" s="13" t="s">
        <v>50</v>
      </c>
      <c r="BT463" s="13" t="s">
        <v>50</v>
      </c>
      <c r="BU463" s="13" t="s">
        <v>50</v>
      </c>
      <c r="BV463" s="13" t="s">
        <v>3474</v>
      </c>
      <c r="BW463" s="13" t="s">
        <v>3500</v>
      </c>
      <c r="BX463" s="13" t="s">
        <v>3474</v>
      </c>
      <c r="BY463" s="13" t="s">
        <v>50</v>
      </c>
      <c r="BZ463" s="13" t="s">
        <v>50</v>
      </c>
      <c r="CA463" s="13" t="s">
        <v>50</v>
      </c>
      <c r="CB463" s="13" t="s">
        <v>50</v>
      </c>
      <c r="CC463" s="13" t="s">
        <v>50</v>
      </c>
      <c r="CD463" s="13" t="s">
        <v>50</v>
      </c>
      <c r="CE463" s="13" t="s">
        <v>50</v>
      </c>
      <c r="CF463" s="13" t="s">
        <v>50</v>
      </c>
      <c r="CG463" s="13" t="s">
        <v>50</v>
      </c>
      <c r="CH463" s="13" t="s">
        <v>50</v>
      </c>
      <c r="CI463" s="13" t="s">
        <v>50</v>
      </c>
      <c r="CJ463" s="13" t="s">
        <v>50</v>
      </c>
      <c r="CK463" s="13" t="s">
        <v>50</v>
      </c>
      <c r="CL463" s="13" t="s">
        <v>50</v>
      </c>
      <c r="CM463" s="13" t="s">
        <v>50</v>
      </c>
      <c r="CN463" s="13" t="s">
        <v>50</v>
      </c>
      <c r="CO463" s="13" t="s">
        <v>50</v>
      </c>
      <c r="CP463" s="13" t="s">
        <v>50</v>
      </c>
      <c r="CQ463" s="13" t="s">
        <v>50</v>
      </c>
      <c r="CR463" s="13" t="s">
        <v>50</v>
      </c>
      <c r="CS463" s="13" t="s">
        <v>50</v>
      </c>
      <c r="CT463" s="13" t="s">
        <v>50</v>
      </c>
      <c r="CU463" s="13" t="s">
        <v>50</v>
      </c>
      <c r="CV463" s="13" t="s">
        <v>50</v>
      </c>
      <c r="CW463" s="13" t="s">
        <v>50</v>
      </c>
      <c r="CX463" s="13" t="s">
        <v>50</v>
      </c>
      <c r="CY463" s="13" t="s">
        <v>50</v>
      </c>
      <c r="CZ463" s="13" t="s">
        <v>50</v>
      </c>
      <c r="DA463" s="13" t="s">
        <v>50</v>
      </c>
      <c r="DB463" s="13" t="s">
        <v>50</v>
      </c>
      <c r="DC463" s="13" t="s">
        <v>50</v>
      </c>
      <c r="DD463" s="13" t="s">
        <v>50</v>
      </c>
      <c r="DE463" s="13" t="s">
        <v>50</v>
      </c>
      <c r="DF463" s="13" t="s">
        <v>50</v>
      </c>
      <c r="DG463" s="13" t="s">
        <v>50</v>
      </c>
      <c r="DH463" s="13" t="s">
        <v>50</v>
      </c>
      <c r="DI463" s="13" t="s">
        <v>50</v>
      </c>
      <c r="DJ463" s="13" t="s">
        <v>50</v>
      </c>
      <c r="DK463" s="13" t="s">
        <v>3474</v>
      </c>
      <c r="DL463" s="13" t="s">
        <v>50</v>
      </c>
      <c r="DM463" s="13" t="s">
        <v>50</v>
      </c>
      <c r="DN463" s="13" t="s">
        <v>50</v>
      </c>
      <c r="DO463" s="13" t="s">
        <v>50</v>
      </c>
      <c r="DP463" s="13" t="s">
        <v>50</v>
      </c>
      <c r="DQ463" s="13" t="s">
        <v>50</v>
      </c>
      <c r="DR463" s="13" t="s">
        <v>50</v>
      </c>
      <c r="DS463" s="13" t="s">
        <v>3472</v>
      </c>
      <c r="DT463" s="13" t="s">
        <v>50</v>
      </c>
      <c r="DU463" s="13" t="s">
        <v>50</v>
      </c>
      <c r="DV463" s="13" t="s">
        <v>50</v>
      </c>
      <c r="DW463" s="13" t="s">
        <v>50</v>
      </c>
      <c r="DX463" s="13" t="s">
        <v>50</v>
      </c>
      <c r="DY463" s="13" t="s">
        <v>3472</v>
      </c>
      <c r="DZ463" s="13" t="s">
        <v>3474</v>
      </c>
      <c r="EA463" s="13" t="s">
        <v>50</v>
      </c>
      <c r="EB463" s="13" t="s">
        <v>50</v>
      </c>
      <c r="EC463" s="13" t="s">
        <v>50</v>
      </c>
      <c r="ED463" s="13" t="s">
        <v>50</v>
      </c>
      <c r="EE463" s="13" t="s">
        <v>50</v>
      </c>
      <c r="EF463" s="13" t="s">
        <v>50</v>
      </c>
      <c r="EG463" s="13" t="s">
        <v>50</v>
      </c>
      <c r="EH463" s="13" t="s">
        <v>50</v>
      </c>
      <c r="EI463" s="13" t="s">
        <v>50</v>
      </c>
      <c r="EJ463" s="13" t="s">
        <v>50</v>
      </c>
      <c r="EK463" s="13" t="s">
        <v>50</v>
      </c>
      <c r="EL463" s="99"/>
      <c r="EM463" s="99"/>
    </row>
    <row r="464" spans="1:143" s="10" customFormat="1" ht="15" x14ac:dyDescent="0.25">
      <c r="A464" s="8" t="s">
        <v>4012</v>
      </c>
      <c r="B464" s="94"/>
      <c r="C464" s="94"/>
      <c r="D464" s="94"/>
      <c r="E464" s="94"/>
      <c r="F464" s="94"/>
      <c r="G464" s="9"/>
      <c r="H464" s="79"/>
      <c r="I464" s="79"/>
      <c r="O464" s="46"/>
      <c r="EL464" s="99"/>
      <c r="EM464" s="99"/>
    </row>
    <row r="465" spans="1:143" s="13" customFormat="1" ht="15" customHeight="1" x14ac:dyDescent="0.25">
      <c r="A465" s="30" t="s">
        <v>4013</v>
      </c>
      <c r="B465" s="97"/>
      <c r="C465" s="98"/>
      <c r="D465" s="98"/>
      <c r="E465" s="98"/>
      <c r="F465" s="98"/>
      <c r="G465" s="93" t="s">
        <v>4014</v>
      </c>
      <c r="H465" s="14" t="s">
        <v>5</v>
      </c>
      <c r="I465" s="14"/>
      <c r="J465" s="13" t="s">
        <v>10</v>
      </c>
      <c r="K465" s="13" t="s">
        <v>9</v>
      </c>
      <c r="L465" s="13" t="s">
        <v>9</v>
      </c>
      <c r="M465" s="13" t="s">
        <v>9</v>
      </c>
      <c r="N465" s="13" t="s">
        <v>9</v>
      </c>
      <c r="O465" s="13" t="s">
        <v>10</v>
      </c>
      <c r="P465" s="13" t="s">
        <v>9</v>
      </c>
      <c r="Q465" s="13" t="s">
        <v>10</v>
      </c>
      <c r="R465" s="13" t="s">
        <v>9</v>
      </c>
      <c r="S465" s="13" t="s">
        <v>9</v>
      </c>
      <c r="T465" s="13" t="s">
        <v>9</v>
      </c>
      <c r="U465" s="13" t="s">
        <v>9</v>
      </c>
      <c r="V465" s="13" t="s">
        <v>10</v>
      </c>
      <c r="W465" s="13" t="s">
        <v>9</v>
      </c>
      <c r="X465" s="13" t="s">
        <v>9</v>
      </c>
      <c r="Y465" s="13" t="s">
        <v>9</v>
      </c>
      <c r="Z465" s="13" t="s">
        <v>9</v>
      </c>
      <c r="AA465" s="13" t="s">
        <v>10</v>
      </c>
      <c r="AB465" s="13" t="s">
        <v>9</v>
      </c>
      <c r="AC465" s="13" t="s">
        <v>9</v>
      </c>
      <c r="AD465" s="13" t="s">
        <v>10</v>
      </c>
      <c r="AE465" s="13" t="s">
        <v>9</v>
      </c>
      <c r="AF465" s="13" t="s">
        <v>10</v>
      </c>
      <c r="AG465" s="13" t="s">
        <v>10</v>
      </c>
      <c r="AH465" s="13" t="s">
        <v>9</v>
      </c>
      <c r="AI465" s="13" t="s">
        <v>9</v>
      </c>
      <c r="AJ465" s="13" t="s">
        <v>9</v>
      </c>
      <c r="AK465" s="13" t="s">
        <v>9</v>
      </c>
      <c r="AL465" s="13" t="s">
        <v>9</v>
      </c>
      <c r="AM465" s="13" t="s">
        <v>9</v>
      </c>
      <c r="AN465" s="13" t="s">
        <v>10</v>
      </c>
      <c r="AO465" s="13" t="s">
        <v>9</v>
      </c>
      <c r="AP465" s="13" t="s">
        <v>9</v>
      </c>
      <c r="AQ465" s="13" t="s">
        <v>9</v>
      </c>
      <c r="AR465" s="13" t="s">
        <v>10</v>
      </c>
      <c r="AS465" s="13" t="s">
        <v>9</v>
      </c>
      <c r="AT465" s="13" t="s">
        <v>9</v>
      </c>
      <c r="AU465" s="13" t="s">
        <v>9</v>
      </c>
      <c r="AV465" s="13" t="s">
        <v>9</v>
      </c>
      <c r="AW465" s="13" t="s">
        <v>9</v>
      </c>
      <c r="AX465" s="13" t="s">
        <v>9</v>
      </c>
      <c r="AY465" s="13" t="s">
        <v>9</v>
      </c>
      <c r="AZ465" s="13" t="s">
        <v>9</v>
      </c>
      <c r="BA465" s="13" t="s">
        <v>9</v>
      </c>
      <c r="BB465" s="13" t="s">
        <v>9</v>
      </c>
      <c r="BC465" s="13" t="s">
        <v>9</v>
      </c>
      <c r="BD465" s="13" t="s">
        <v>9</v>
      </c>
      <c r="BE465" s="13" t="s">
        <v>9</v>
      </c>
      <c r="BF465" s="13" t="s">
        <v>9</v>
      </c>
      <c r="BG465" s="13" t="s">
        <v>9</v>
      </c>
      <c r="BH465" s="13" t="s">
        <v>9</v>
      </c>
      <c r="BI465" s="13" t="s">
        <v>9</v>
      </c>
      <c r="BJ465" s="13" t="s">
        <v>10</v>
      </c>
      <c r="BK465" s="13" t="s">
        <v>9</v>
      </c>
      <c r="BL465" s="13" t="s">
        <v>10</v>
      </c>
      <c r="BM465" s="13" t="s">
        <v>9</v>
      </c>
      <c r="BN465" s="13" t="s">
        <v>9</v>
      </c>
      <c r="BO465" s="13" t="s">
        <v>10</v>
      </c>
      <c r="BP465" s="13" t="s">
        <v>9</v>
      </c>
      <c r="BQ465" s="13" t="s">
        <v>10</v>
      </c>
      <c r="BR465" s="13" t="s">
        <v>9</v>
      </c>
      <c r="BS465" s="13" t="s">
        <v>9</v>
      </c>
      <c r="BT465" s="13" t="s">
        <v>10</v>
      </c>
      <c r="BU465" s="13" t="s">
        <v>9</v>
      </c>
      <c r="BV465" s="13" t="s">
        <v>10</v>
      </c>
      <c r="BW465" s="13" t="s">
        <v>9</v>
      </c>
      <c r="BX465" s="13" t="s">
        <v>10</v>
      </c>
      <c r="BY465" s="13" t="s">
        <v>9</v>
      </c>
      <c r="BZ465" s="13" t="s">
        <v>9</v>
      </c>
      <c r="CA465" s="13" t="s">
        <v>9</v>
      </c>
      <c r="CB465" s="13" t="s">
        <v>9</v>
      </c>
      <c r="CC465" s="13" t="s">
        <v>9</v>
      </c>
      <c r="CD465" s="13" t="s">
        <v>9</v>
      </c>
      <c r="CE465" s="13" t="s">
        <v>9</v>
      </c>
      <c r="CF465" s="13" t="s">
        <v>9</v>
      </c>
      <c r="CG465" s="13" t="s">
        <v>10</v>
      </c>
      <c r="CH465" s="13" t="s">
        <v>10</v>
      </c>
      <c r="CI465" s="13" t="s">
        <v>9</v>
      </c>
      <c r="CJ465" s="13" t="s">
        <v>9</v>
      </c>
      <c r="CK465" s="13" t="s">
        <v>9</v>
      </c>
      <c r="CL465" s="13" t="s">
        <v>10</v>
      </c>
      <c r="CM465" s="13" t="s">
        <v>9</v>
      </c>
      <c r="CN465" s="13" t="s">
        <v>9</v>
      </c>
      <c r="CO465" s="13" t="s">
        <v>9</v>
      </c>
      <c r="CP465" s="13" t="s">
        <v>9</v>
      </c>
      <c r="CQ465" s="13" t="s">
        <v>9</v>
      </c>
      <c r="CR465" s="13" t="s">
        <v>9</v>
      </c>
      <c r="CS465" s="13" t="s">
        <v>10</v>
      </c>
      <c r="CT465" s="13" t="s">
        <v>9</v>
      </c>
      <c r="CU465" s="13" t="s">
        <v>9</v>
      </c>
      <c r="CV465" s="13" t="s">
        <v>9</v>
      </c>
      <c r="CW465" s="13" t="s">
        <v>9</v>
      </c>
      <c r="CX465" s="13" t="s">
        <v>9</v>
      </c>
      <c r="CY465" s="13" t="s">
        <v>10</v>
      </c>
      <c r="CZ465" s="13" t="s">
        <v>9</v>
      </c>
      <c r="DA465" s="13" t="s">
        <v>9</v>
      </c>
      <c r="DB465" s="13" t="s">
        <v>9</v>
      </c>
      <c r="DC465" s="13" t="s">
        <v>9</v>
      </c>
      <c r="DD465" s="13" t="s">
        <v>10</v>
      </c>
      <c r="DE465" s="13" t="s">
        <v>9</v>
      </c>
      <c r="DF465" s="13" t="s">
        <v>9</v>
      </c>
      <c r="DG465" s="13" t="s">
        <v>9</v>
      </c>
      <c r="DH465" s="13" t="s">
        <v>10</v>
      </c>
      <c r="DI465" s="13" t="s">
        <v>10</v>
      </c>
      <c r="DJ465" s="13" t="s">
        <v>9</v>
      </c>
      <c r="DK465" s="13" t="s">
        <v>9</v>
      </c>
      <c r="DL465" s="13" t="s">
        <v>9</v>
      </c>
      <c r="DM465" s="13" t="s">
        <v>9</v>
      </c>
      <c r="DN465" s="13" t="s">
        <v>10</v>
      </c>
      <c r="DO465" s="13" t="s">
        <v>9</v>
      </c>
      <c r="DP465" s="13" t="s">
        <v>10</v>
      </c>
      <c r="DQ465" s="13" t="s">
        <v>9</v>
      </c>
      <c r="DR465" s="13" t="s">
        <v>9</v>
      </c>
      <c r="DS465" s="13" t="s">
        <v>9</v>
      </c>
      <c r="DT465" s="13" t="s">
        <v>9</v>
      </c>
      <c r="DU465" s="13" t="s">
        <v>9</v>
      </c>
      <c r="DV465" s="13" t="s">
        <v>9</v>
      </c>
      <c r="DW465" s="13" t="s">
        <v>9</v>
      </c>
      <c r="DX465" s="13" t="s">
        <v>9</v>
      </c>
      <c r="DY465" s="13" t="s">
        <v>10</v>
      </c>
      <c r="DZ465" s="13" t="s">
        <v>9</v>
      </c>
      <c r="EA465" s="13" t="s">
        <v>10</v>
      </c>
      <c r="EB465" s="13" t="s">
        <v>9</v>
      </c>
      <c r="EC465" s="13" t="s">
        <v>10</v>
      </c>
      <c r="ED465" s="13" t="s">
        <v>9</v>
      </c>
      <c r="EE465" s="13" t="s">
        <v>9</v>
      </c>
      <c r="EF465" s="13" t="s">
        <v>10</v>
      </c>
      <c r="EG465" s="13" t="s">
        <v>9</v>
      </c>
      <c r="EH465" s="13" t="s">
        <v>9</v>
      </c>
      <c r="EI465" s="13" t="s">
        <v>9</v>
      </c>
      <c r="EJ465" s="13" t="s">
        <v>9</v>
      </c>
      <c r="EK465" s="13" t="s">
        <v>9</v>
      </c>
      <c r="EL465" s="99"/>
      <c r="EM465" s="99"/>
    </row>
    <row r="466" spans="1:143" s="10" customFormat="1" ht="15" x14ac:dyDescent="0.25">
      <c r="A466" s="8" t="s">
        <v>201</v>
      </c>
      <c r="B466" s="94"/>
      <c r="C466" s="94"/>
      <c r="D466" s="94"/>
      <c r="E466" s="94"/>
      <c r="F466" s="94"/>
      <c r="G466" s="9"/>
      <c r="H466" s="79"/>
      <c r="I466" s="79"/>
      <c r="O466" s="46"/>
      <c r="EL466" s="99"/>
      <c r="EM466" s="99"/>
    </row>
    <row r="467" spans="1:143" s="19" customFormat="1" ht="30" customHeight="1" x14ac:dyDescent="0.25">
      <c r="A467" s="156" t="s">
        <v>659</v>
      </c>
      <c r="B467" s="97"/>
      <c r="C467" s="97"/>
      <c r="D467" s="97"/>
      <c r="E467" s="97"/>
      <c r="F467" s="97"/>
      <c r="G467" s="157" t="s">
        <v>204</v>
      </c>
      <c r="H467" s="82" t="s">
        <v>5</v>
      </c>
      <c r="I467" s="82" t="s">
        <v>149</v>
      </c>
      <c r="J467" s="100" t="s">
        <v>50</v>
      </c>
      <c r="K467" s="100" t="s">
        <v>50</v>
      </c>
      <c r="L467" s="100" t="s">
        <v>50</v>
      </c>
      <c r="M467" s="100" t="s">
        <v>50</v>
      </c>
      <c r="N467" s="100" t="s">
        <v>50</v>
      </c>
      <c r="O467" s="101" t="s">
        <v>50</v>
      </c>
      <c r="P467" s="100" t="s">
        <v>50</v>
      </c>
      <c r="Q467" s="100" t="s">
        <v>50</v>
      </c>
      <c r="R467" s="100" t="s">
        <v>50</v>
      </c>
      <c r="S467" s="100" t="s">
        <v>50</v>
      </c>
      <c r="T467" s="100" t="s">
        <v>50</v>
      </c>
      <c r="U467" s="100" t="s">
        <v>50</v>
      </c>
      <c r="V467" s="100" t="s">
        <v>50</v>
      </c>
      <c r="W467" s="100" t="s">
        <v>50</v>
      </c>
      <c r="X467" s="100" t="s">
        <v>50</v>
      </c>
      <c r="Y467" s="100" t="s">
        <v>50</v>
      </c>
      <c r="Z467" s="100" t="s">
        <v>50</v>
      </c>
      <c r="AA467" s="100" t="s">
        <v>50</v>
      </c>
      <c r="AB467" s="100" t="s">
        <v>50</v>
      </c>
      <c r="AC467" s="100" t="s">
        <v>50</v>
      </c>
      <c r="AD467" s="100" t="s">
        <v>50</v>
      </c>
      <c r="AE467" s="100" t="s">
        <v>50</v>
      </c>
      <c r="AF467" s="100" t="s">
        <v>50</v>
      </c>
      <c r="AG467" s="100" t="s">
        <v>50</v>
      </c>
      <c r="AH467" s="100" t="s">
        <v>50</v>
      </c>
      <c r="AI467" s="100" t="s">
        <v>50</v>
      </c>
      <c r="AJ467" s="100" t="s">
        <v>50</v>
      </c>
      <c r="AK467" s="100" t="s">
        <v>50</v>
      </c>
      <c r="AL467" s="100" t="s">
        <v>50</v>
      </c>
      <c r="AM467" s="100" t="s">
        <v>50</v>
      </c>
      <c r="AN467" s="100" t="s">
        <v>50</v>
      </c>
      <c r="AO467" s="100" t="s">
        <v>50</v>
      </c>
      <c r="AP467" s="100" t="s">
        <v>50</v>
      </c>
      <c r="AQ467" s="100" t="s">
        <v>50</v>
      </c>
      <c r="AR467" s="100" t="s">
        <v>50</v>
      </c>
      <c r="AS467" s="100" t="s">
        <v>50</v>
      </c>
      <c r="AT467" s="100" t="s">
        <v>50</v>
      </c>
      <c r="AU467" s="100" t="s">
        <v>50</v>
      </c>
      <c r="AV467" s="100" t="s">
        <v>50</v>
      </c>
      <c r="AW467" s="100" t="s">
        <v>50</v>
      </c>
      <c r="AX467" s="100" t="s">
        <v>50</v>
      </c>
      <c r="AY467" s="100" t="s">
        <v>50</v>
      </c>
      <c r="AZ467" s="100" t="s">
        <v>50</v>
      </c>
      <c r="BA467" s="100" t="s">
        <v>50</v>
      </c>
      <c r="BB467" s="100" t="s">
        <v>50</v>
      </c>
      <c r="BC467" s="100" t="s">
        <v>50</v>
      </c>
      <c r="BD467" s="100" t="s">
        <v>50</v>
      </c>
      <c r="BE467" s="100" t="s">
        <v>50</v>
      </c>
      <c r="BF467" s="100" t="s">
        <v>50</v>
      </c>
      <c r="BG467" s="100" t="s">
        <v>50</v>
      </c>
      <c r="BH467" s="100" t="s">
        <v>50</v>
      </c>
      <c r="BI467" s="100" t="s">
        <v>50</v>
      </c>
      <c r="BJ467" s="100" t="s">
        <v>50</v>
      </c>
      <c r="BK467" s="100" t="s">
        <v>50</v>
      </c>
      <c r="BL467" s="100" t="s">
        <v>50</v>
      </c>
      <c r="BM467" s="100" t="s">
        <v>50</v>
      </c>
      <c r="BN467" s="100" t="s">
        <v>50</v>
      </c>
      <c r="BO467" s="100" t="s">
        <v>50</v>
      </c>
      <c r="BP467" s="100" t="s">
        <v>50</v>
      </c>
      <c r="BQ467" s="100" t="s">
        <v>50</v>
      </c>
      <c r="BR467" s="100" t="s">
        <v>50</v>
      </c>
      <c r="BS467" s="100" t="s">
        <v>50</v>
      </c>
      <c r="BT467" s="100" t="s">
        <v>50</v>
      </c>
      <c r="BU467" s="100" t="s">
        <v>50</v>
      </c>
      <c r="BV467" s="100" t="s">
        <v>50</v>
      </c>
      <c r="BW467" s="100" t="s">
        <v>50</v>
      </c>
      <c r="BX467" s="100" t="s">
        <v>50</v>
      </c>
      <c r="BY467" s="100" t="s">
        <v>50</v>
      </c>
      <c r="BZ467" s="100" t="s">
        <v>50</v>
      </c>
      <c r="CA467" s="100" t="s">
        <v>50</v>
      </c>
      <c r="CB467" s="100" t="s">
        <v>50</v>
      </c>
      <c r="CC467" s="100" t="s">
        <v>50</v>
      </c>
      <c r="CD467" s="100" t="s">
        <v>50</v>
      </c>
      <c r="CE467" s="100" t="s">
        <v>50</v>
      </c>
      <c r="CF467" s="100" t="s">
        <v>50</v>
      </c>
      <c r="CG467" s="100" t="s">
        <v>50</v>
      </c>
      <c r="CH467" s="100" t="s">
        <v>50</v>
      </c>
      <c r="CI467" s="100" t="s">
        <v>50</v>
      </c>
      <c r="CJ467" s="100" t="s">
        <v>50</v>
      </c>
      <c r="CK467" s="100" t="s">
        <v>50</v>
      </c>
      <c r="CL467" s="100" t="s">
        <v>50</v>
      </c>
      <c r="CM467" s="100" t="s">
        <v>50</v>
      </c>
      <c r="CN467" s="100" t="s">
        <v>50</v>
      </c>
      <c r="CO467" s="100" t="s">
        <v>50</v>
      </c>
      <c r="CP467" s="100" t="s">
        <v>50</v>
      </c>
      <c r="CQ467" s="100" t="s">
        <v>50</v>
      </c>
      <c r="CR467" s="100" t="s">
        <v>50</v>
      </c>
      <c r="CS467" s="100" t="s">
        <v>50</v>
      </c>
      <c r="CT467" s="100" t="s">
        <v>50</v>
      </c>
      <c r="CU467" s="100" t="s">
        <v>50</v>
      </c>
      <c r="CV467" s="100" t="s">
        <v>50</v>
      </c>
      <c r="CW467" s="100" t="s">
        <v>50</v>
      </c>
      <c r="CX467" s="100" t="s">
        <v>50</v>
      </c>
      <c r="CY467" s="100" t="s">
        <v>50</v>
      </c>
      <c r="CZ467" s="100" t="s">
        <v>50</v>
      </c>
      <c r="DA467" s="100" t="s">
        <v>50</v>
      </c>
      <c r="DB467" s="100" t="s">
        <v>50</v>
      </c>
      <c r="DC467" s="100" t="s">
        <v>50</v>
      </c>
      <c r="DD467" s="100" t="s">
        <v>50</v>
      </c>
      <c r="DE467" s="100" t="s">
        <v>50</v>
      </c>
      <c r="DF467" s="100" t="s">
        <v>50</v>
      </c>
      <c r="DG467" s="100" t="s">
        <v>50</v>
      </c>
      <c r="DH467" s="100" t="s">
        <v>50</v>
      </c>
      <c r="DI467" s="100" t="s">
        <v>50</v>
      </c>
      <c r="DJ467" s="100" t="s">
        <v>50</v>
      </c>
      <c r="DK467" s="100" t="s">
        <v>50</v>
      </c>
      <c r="DL467" s="100" t="s">
        <v>50</v>
      </c>
      <c r="DM467" s="100" t="s">
        <v>50</v>
      </c>
      <c r="DN467" s="100" t="s">
        <v>50</v>
      </c>
      <c r="DO467" s="100" t="s">
        <v>50</v>
      </c>
      <c r="DP467" s="100" t="s">
        <v>50</v>
      </c>
      <c r="DQ467" s="100" t="s">
        <v>50</v>
      </c>
      <c r="DR467" s="100" t="s">
        <v>50</v>
      </c>
      <c r="DS467" s="100" t="s">
        <v>50</v>
      </c>
      <c r="DT467" s="100" t="s">
        <v>50</v>
      </c>
      <c r="DU467" s="100" t="s">
        <v>50</v>
      </c>
      <c r="DV467" s="100" t="s">
        <v>50</v>
      </c>
      <c r="DW467" s="100" t="s">
        <v>50</v>
      </c>
      <c r="DX467" s="100" t="s">
        <v>50</v>
      </c>
      <c r="DY467" s="100" t="s">
        <v>50</v>
      </c>
      <c r="DZ467" s="100" t="s">
        <v>50</v>
      </c>
      <c r="EA467" s="100" t="s">
        <v>50</v>
      </c>
      <c r="EB467" s="100" t="s">
        <v>50</v>
      </c>
      <c r="EC467" s="100" t="s">
        <v>50</v>
      </c>
      <c r="ED467" s="100" t="s">
        <v>50</v>
      </c>
      <c r="EE467" s="100" t="s">
        <v>50</v>
      </c>
      <c r="EF467" s="100" t="s">
        <v>50</v>
      </c>
      <c r="EG467" s="100" t="s">
        <v>50</v>
      </c>
      <c r="EH467" s="100" t="s">
        <v>50</v>
      </c>
      <c r="EI467" s="100" t="s">
        <v>50</v>
      </c>
      <c r="EJ467" s="100" t="s">
        <v>50</v>
      </c>
      <c r="EK467" s="100" t="s">
        <v>50</v>
      </c>
      <c r="EL467" s="99"/>
      <c r="EM467" s="99"/>
    </row>
    <row r="468" spans="1:143" s="19" customFormat="1" ht="45.75" customHeight="1" x14ac:dyDescent="0.25">
      <c r="A468" s="156" t="s">
        <v>660</v>
      </c>
      <c r="B468" s="97"/>
      <c r="C468" s="97"/>
      <c r="D468" s="97"/>
      <c r="E468" s="97"/>
      <c r="F468" s="97"/>
      <c r="G468" s="157" t="s">
        <v>661</v>
      </c>
      <c r="H468" s="82" t="s">
        <v>2</v>
      </c>
      <c r="I468" s="82" t="s">
        <v>150</v>
      </c>
      <c r="O468" s="56"/>
      <c r="EL468" s="99"/>
      <c r="EM468" s="99"/>
    </row>
    <row r="469" spans="1:143" s="19" customFormat="1" ht="15" x14ac:dyDescent="0.25">
      <c r="A469" s="156" t="s">
        <v>662</v>
      </c>
      <c r="B469" s="97"/>
      <c r="C469" s="97"/>
      <c r="D469" s="97"/>
      <c r="E469" s="97"/>
      <c r="F469" s="97"/>
      <c r="G469" s="157" t="s">
        <v>202</v>
      </c>
      <c r="H469" s="82" t="s">
        <v>5</v>
      </c>
      <c r="I469" s="82" t="s">
        <v>203</v>
      </c>
      <c r="J469" s="100" t="s">
        <v>50</v>
      </c>
      <c r="K469" s="100" t="s">
        <v>50</v>
      </c>
      <c r="L469" s="100" t="s">
        <v>50</v>
      </c>
      <c r="M469" s="100" t="s">
        <v>50</v>
      </c>
      <c r="N469" s="100" t="s">
        <v>50</v>
      </c>
      <c r="O469" s="101" t="s">
        <v>50</v>
      </c>
      <c r="P469" s="100" t="s">
        <v>50</v>
      </c>
      <c r="Q469" s="100" t="s">
        <v>50</v>
      </c>
      <c r="R469" s="100" t="s">
        <v>50</v>
      </c>
      <c r="S469" s="100" t="s">
        <v>50</v>
      </c>
      <c r="T469" s="100" t="s">
        <v>50</v>
      </c>
      <c r="U469" s="100" t="s">
        <v>50</v>
      </c>
      <c r="V469" s="100" t="s">
        <v>50</v>
      </c>
      <c r="W469" s="100" t="s">
        <v>50</v>
      </c>
      <c r="X469" s="100" t="s">
        <v>50</v>
      </c>
      <c r="Y469" s="100" t="s">
        <v>50</v>
      </c>
      <c r="Z469" s="100" t="s">
        <v>50</v>
      </c>
      <c r="AA469" s="100" t="s">
        <v>50</v>
      </c>
      <c r="AB469" s="100" t="s">
        <v>50</v>
      </c>
      <c r="AC469" s="100" t="s">
        <v>50</v>
      </c>
      <c r="AD469" s="100" t="s">
        <v>50</v>
      </c>
      <c r="AE469" s="100" t="s">
        <v>50</v>
      </c>
      <c r="AF469" s="100" t="s">
        <v>50</v>
      </c>
      <c r="AG469" s="100" t="s">
        <v>50</v>
      </c>
      <c r="AH469" s="100" t="s">
        <v>50</v>
      </c>
      <c r="AI469" s="100" t="s">
        <v>50</v>
      </c>
      <c r="AJ469" s="100" t="s">
        <v>50</v>
      </c>
      <c r="AK469" s="100" t="s">
        <v>50</v>
      </c>
      <c r="AL469" s="100" t="s">
        <v>50</v>
      </c>
      <c r="AM469" s="100" t="s">
        <v>50</v>
      </c>
      <c r="AN469" s="100" t="s">
        <v>50</v>
      </c>
      <c r="AO469" s="100" t="s">
        <v>50</v>
      </c>
      <c r="AP469" s="100" t="s">
        <v>50</v>
      </c>
      <c r="AQ469" s="100" t="s">
        <v>50</v>
      </c>
      <c r="AR469" s="100" t="s">
        <v>50</v>
      </c>
      <c r="AS469" s="100" t="s">
        <v>50</v>
      </c>
      <c r="AT469" s="100" t="s">
        <v>50</v>
      </c>
      <c r="AU469" s="100" t="s">
        <v>50</v>
      </c>
      <c r="AV469" s="100" t="s">
        <v>50</v>
      </c>
      <c r="AW469" s="100" t="s">
        <v>50</v>
      </c>
      <c r="AX469" s="100" t="s">
        <v>50</v>
      </c>
      <c r="AY469" s="100" t="s">
        <v>50</v>
      </c>
      <c r="AZ469" s="100" t="s">
        <v>50</v>
      </c>
      <c r="BA469" s="100" t="s">
        <v>50</v>
      </c>
      <c r="BB469" s="100" t="s">
        <v>50</v>
      </c>
      <c r="BC469" s="100" t="s">
        <v>50</v>
      </c>
      <c r="BD469" s="100" t="s">
        <v>50</v>
      </c>
      <c r="BE469" s="100" t="s">
        <v>50</v>
      </c>
      <c r="BF469" s="100" t="s">
        <v>50</v>
      </c>
      <c r="BG469" s="100" t="s">
        <v>50</v>
      </c>
      <c r="BH469" s="100" t="s">
        <v>50</v>
      </c>
      <c r="BI469" s="100" t="s">
        <v>50</v>
      </c>
      <c r="BJ469" s="100" t="s">
        <v>50</v>
      </c>
      <c r="BK469" s="100" t="s">
        <v>50</v>
      </c>
      <c r="BL469" s="100" t="s">
        <v>50</v>
      </c>
      <c r="BM469" s="100" t="s">
        <v>50</v>
      </c>
      <c r="BN469" s="100" t="s">
        <v>50</v>
      </c>
      <c r="BO469" s="100" t="s">
        <v>50</v>
      </c>
      <c r="BP469" s="100" t="s">
        <v>50</v>
      </c>
      <c r="BQ469" s="100" t="s">
        <v>50</v>
      </c>
      <c r="BR469" s="100" t="s">
        <v>50</v>
      </c>
      <c r="BS469" s="100" t="s">
        <v>50</v>
      </c>
      <c r="BT469" s="100" t="s">
        <v>50</v>
      </c>
      <c r="BU469" s="100" t="s">
        <v>50</v>
      </c>
      <c r="BV469" s="100" t="s">
        <v>50</v>
      </c>
      <c r="BW469" s="100" t="s">
        <v>50</v>
      </c>
      <c r="BX469" s="100" t="s">
        <v>50</v>
      </c>
      <c r="BY469" s="100" t="s">
        <v>50</v>
      </c>
      <c r="BZ469" s="100" t="s">
        <v>50</v>
      </c>
      <c r="CA469" s="100" t="s">
        <v>50</v>
      </c>
      <c r="CB469" s="100" t="s">
        <v>50</v>
      </c>
      <c r="CC469" s="100" t="s">
        <v>50</v>
      </c>
      <c r="CD469" s="100" t="s">
        <v>50</v>
      </c>
      <c r="CE469" s="100" t="s">
        <v>50</v>
      </c>
      <c r="CF469" s="100" t="s">
        <v>50</v>
      </c>
      <c r="CG469" s="100" t="s">
        <v>50</v>
      </c>
      <c r="CH469" s="100" t="s">
        <v>50</v>
      </c>
      <c r="CI469" s="100" t="s">
        <v>50</v>
      </c>
      <c r="CJ469" s="100" t="s">
        <v>50</v>
      </c>
      <c r="CK469" s="100" t="s">
        <v>50</v>
      </c>
      <c r="CL469" s="100" t="s">
        <v>50</v>
      </c>
      <c r="CM469" s="100" t="s">
        <v>50</v>
      </c>
      <c r="CN469" s="100" t="s">
        <v>50</v>
      </c>
      <c r="CO469" s="100" t="s">
        <v>50</v>
      </c>
      <c r="CP469" s="100" t="s">
        <v>50</v>
      </c>
      <c r="CQ469" s="100" t="s">
        <v>50</v>
      </c>
      <c r="CR469" s="100" t="s">
        <v>50</v>
      </c>
      <c r="CS469" s="100" t="s">
        <v>50</v>
      </c>
      <c r="CT469" s="100" t="s">
        <v>50</v>
      </c>
      <c r="CU469" s="100" t="s">
        <v>50</v>
      </c>
      <c r="CV469" s="100" t="s">
        <v>50</v>
      </c>
      <c r="CW469" s="100" t="s">
        <v>50</v>
      </c>
      <c r="CX469" s="100" t="s">
        <v>50</v>
      </c>
      <c r="CY469" s="100" t="s">
        <v>50</v>
      </c>
      <c r="CZ469" s="100" t="s">
        <v>50</v>
      </c>
      <c r="DA469" s="100" t="s">
        <v>50</v>
      </c>
      <c r="DB469" s="100" t="s">
        <v>50</v>
      </c>
      <c r="DC469" s="100" t="s">
        <v>50</v>
      </c>
      <c r="DD469" s="100" t="s">
        <v>50</v>
      </c>
      <c r="DE469" s="100" t="s">
        <v>50</v>
      </c>
      <c r="DF469" s="100" t="s">
        <v>50</v>
      </c>
      <c r="DG469" s="100" t="s">
        <v>50</v>
      </c>
      <c r="DH469" s="100" t="s">
        <v>50</v>
      </c>
      <c r="DI469" s="100" t="s">
        <v>50</v>
      </c>
      <c r="DJ469" s="100" t="s">
        <v>50</v>
      </c>
      <c r="DK469" s="100" t="s">
        <v>50</v>
      </c>
      <c r="DL469" s="100" t="s">
        <v>50</v>
      </c>
      <c r="DM469" s="100" t="s">
        <v>50</v>
      </c>
      <c r="DN469" s="100" t="s">
        <v>50</v>
      </c>
      <c r="DO469" s="100" t="s">
        <v>50</v>
      </c>
      <c r="DP469" s="100" t="s">
        <v>50</v>
      </c>
      <c r="DQ469" s="100" t="s">
        <v>50</v>
      </c>
      <c r="DR469" s="100" t="s">
        <v>50</v>
      </c>
      <c r="DS469" s="100" t="s">
        <v>50</v>
      </c>
      <c r="DT469" s="100" t="s">
        <v>50</v>
      </c>
      <c r="DU469" s="100" t="s">
        <v>50</v>
      </c>
      <c r="DV469" s="100" t="s">
        <v>50</v>
      </c>
      <c r="DW469" s="100" t="s">
        <v>50</v>
      </c>
      <c r="DX469" s="100" t="s">
        <v>50</v>
      </c>
      <c r="DY469" s="100" t="s">
        <v>50</v>
      </c>
      <c r="DZ469" s="100" t="s">
        <v>50</v>
      </c>
      <c r="EA469" s="100" t="s">
        <v>50</v>
      </c>
      <c r="EB469" s="100" t="s">
        <v>50</v>
      </c>
      <c r="EC469" s="100" t="s">
        <v>50</v>
      </c>
      <c r="ED469" s="100" t="s">
        <v>50</v>
      </c>
      <c r="EE469" s="100" t="s">
        <v>50</v>
      </c>
      <c r="EF469" s="100" t="s">
        <v>50</v>
      </c>
      <c r="EG469" s="100" t="s">
        <v>50</v>
      </c>
      <c r="EH469" s="100" t="s">
        <v>50</v>
      </c>
      <c r="EI469" s="100" t="s">
        <v>50</v>
      </c>
      <c r="EJ469" s="100" t="s">
        <v>50</v>
      </c>
      <c r="EK469" s="100" t="s">
        <v>50</v>
      </c>
      <c r="EL469" s="99"/>
      <c r="EM469" s="99"/>
    </row>
    <row r="470" spans="1:143" s="19" customFormat="1" ht="45.75" customHeight="1" x14ac:dyDescent="0.25">
      <c r="A470" s="156" t="s">
        <v>663</v>
      </c>
      <c r="B470" s="97"/>
      <c r="C470" s="97"/>
      <c r="D470" s="97"/>
      <c r="E470" s="97"/>
      <c r="F470" s="97"/>
      <c r="G470" s="157" t="s">
        <v>664</v>
      </c>
      <c r="H470" s="82" t="s">
        <v>2</v>
      </c>
      <c r="I470" s="82" t="s">
        <v>150</v>
      </c>
      <c r="O470" s="56"/>
      <c r="EL470" s="99"/>
      <c r="EM470" s="99"/>
    </row>
    <row r="471" spans="1:143" s="19" customFormat="1" ht="15" x14ac:dyDescent="0.25">
      <c r="A471" s="156" t="s">
        <v>665</v>
      </c>
      <c r="B471" s="97"/>
      <c r="C471" s="97"/>
      <c r="D471" s="97"/>
      <c r="E471" s="97"/>
      <c r="F471" s="97"/>
      <c r="G471" s="157" t="s">
        <v>48</v>
      </c>
      <c r="H471" s="82" t="s">
        <v>5</v>
      </c>
      <c r="I471" s="82" t="s">
        <v>207</v>
      </c>
      <c r="J471" s="100" t="s">
        <v>50</v>
      </c>
      <c r="K471" s="100" t="s">
        <v>50</v>
      </c>
      <c r="L471" s="100" t="s">
        <v>50</v>
      </c>
      <c r="M471" s="100" t="s">
        <v>50</v>
      </c>
      <c r="N471" s="100" t="s">
        <v>50</v>
      </c>
      <c r="O471" s="101" t="s">
        <v>50</v>
      </c>
      <c r="P471" s="100" t="s">
        <v>50</v>
      </c>
      <c r="Q471" s="100" t="s">
        <v>50</v>
      </c>
      <c r="R471" s="100" t="s">
        <v>50</v>
      </c>
      <c r="S471" s="100" t="s">
        <v>50</v>
      </c>
      <c r="T471" s="100" t="s">
        <v>50</v>
      </c>
      <c r="U471" s="100" t="s">
        <v>50</v>
      </c>
      <c r="V471" s="100" t="s">
        <v>50</v>
      </c>
      <c r="W471" s="100" t="s">
        <v>50</v>
      </c>
      <c r="X471" s="100" t="s">
        <v>50</v>
      </c>
      <c r="Y471" s="100" t="s">
        <v>50</v>
      </c>
      <c r="Z471" s="100" t="s">
        <v>50</v>
      </c>
      <c r="AA471" s="100" t="s">
        <v>50</v>
      </c>
      <c r="AB471" s="100" t="s">
        <v>50</v>
      </c>
      <c r="AC471" s="100" t="s">
        <v>50</v>
      </c>
      <c r="AD471" s="100" t="s">
        <v>50</v>
      </c>
      <c r="AE471" s="100" t="s">
        <v>50</v>
      </c>
      <c r="AF471" s="100" t="s">
        <v>50</v>
      </c>
      <c r="AG471" s="100" t="s">
        <v>50</v>
      </c>
      <c r="AH471" s="100" t="s">
        <v>50</v>
      </c>
      <c r="AI471" s="100" t="s">
        <v>50</v>
      </c>
      <c r="AJ471" s="100" t="s">
        <v>50</v>
      </c>
      <c r="AK471" s="100" t="s">
        <v>50</v>
      </c>
      <c r="AL471" s="100" t="s">
        <v>50</v>
      </c>
      <c r="AM471" s="100" t="s">
        <v>50</v>
      </c>
      <c r="AN471" s="100" t="s">
        <v>50</v>
      </c>
      <c r="AO471" s="100" t="s">
        <v>50</v>
      </c>
      <c r="AP471" s="100" t="s">
        <v>50</v>
      </c>
      <c r="AQ471" s="100" t="s">
        <v>50</v>
      </c>
      <c r="AR471" s="100" t="s">
        <v>50</v>
      </c>
      <c r="AS471" s="100" t="s">
        <v>50</v>
      </c>
      <c r="AT471" s="100" t="s">
        <v>50</v>
      </c>
      <c r="AU471" s="100" t="s">
        <v>50</v>
      </c>
      <c r="AV471" s="100" t="s">
        <v>50</v>
      </c>
      <c r="AW471" s="100" t="s">
        <v>50</v>
      </c>
      <c r="AX471" s="100" t="s">
        <v>50</v>
      </c>
      <c r="AY471" s="100" t="s">
        <v>50</v>
      </c>
      <c r="AZ471" s="100" t="s">
        <v>50</v>
      </c>
      <c r="BA471" s="100" t="s">
        <v>50</v>
      </c>
      <c r="BB471" s="100" t="s">
        <v>50</v>
      </c>
      <c r="BC471" s="100" t="s">
        <v>50</v>
      </c>
      <c r="BD471" s="100" t="s">
        <v>50</v>
      </c>
      <c r="BE471" s="100" t="s">
        <v>50</v>
      </c>
      <c r="BF471" s="100" t="s">
        <v>50</v>
      </c>
      <c r="BG471" s="100" t="s">
        <v>50</v>
      </c>
      <c r="BH471" s="100" t="s">
        <v>50</v>
      </c>
      <c r="BI471" s="19" t="s">
        <v>10</v>
      </c>
      <c r="BJ471" s="100" t="s">
        <v>50</v>
      </c>
      <c r="BK471" s="100" t="s">
        <v>50</v>
      </c>
      <c r="BL471" s="100" t="s">
        <v>50</v>
      </c>
      <c r="BM471" s="100" t="s">
        <v>50</v>
      </c>
      <c r="BN471" s="100" t="s">
        <v>50</v>
      </c>
      <c r="BO471" s="100" t="s">
        <v>50</v>
      </c>
      <c r="BP471" s="100" t="s">
        <v>50</v>
      </c>
      <c r="BQ471" s="100" t="s">
        <v>50</v>
      </c>
      <c r="BR471" s="100" t="s">
        <v>50</v>
      </c>
      <c r="BS471" s="100" t="s">
        <v>50</v>
      </c>
      <c r="BT471" s="100" t="s">
        <v>50</v>
      </c>
      <c r="BU471" s="100" t="s">
        <v>50</v>
      </c>
      <c r="BV471" s="100" t="s">
        <v>50</v>
      </c>
      <c r="BW471" s="100" t="s">
        <v>50</v>
      </c>
      <c r="BX471" s="100" t="s">
        <v>50</v>
      </c>
      <c r="BY471" s="100" t="s">
        <v>50</v>
      </c>
      <c r="BZ471" s="100" t="s">
        <v>50</v>
      </c>
      <c r="CA471" s="100" t="s">
        <v>50</v>
      </c>
      <c r="CB471" s="100" t="s">
        <v>50</v>
      </c>
      <c r="CC471" s="100" t="s">
        <v>50</v>
      </c>
      <c r="CD471" s="100" t="s">
        <v>50</v>
      </c>
      <c r="CE471" s="100" t="s">
        <v>50</v>
      </c>
      <c r="CF471" s="100" t="s">
        <v>50</v>
      </c>
      <c r="CG471" s="100" t="s">
        <v>50</v>
      </c>
      <c r="CH471" s="100" t="s">
        <v>50</v>
      </c>
      <c r="CI471" s="100" t="s">
        <v>50</v>
      </c>
      <c r="CJ471" s="100" t="s">
        <v>50</v>
      </c>
      <c r="CK471" s="100" t="s">
        <v>50</v>
      </c>
      <c r="CL471" s="100" t="s">
        <v>50</v>
      </c>
      <c r="CM471" s="100" t="s">
        <v>50</v>
      </c>
      <c r="CN471" s="100" t="s">
        <v>50</v>
      </c>
      <c r="CO471" s="100" t="s">
        <v>50</v>
      </c>
      <c r="CP471" s="100" t="s">
        <v>50</v>
      </c>
      <c r="CQ471" s="100" t="s">
        <v>50</v>
      </c>
      <c r="CR471" s="100" t="s">
        <v>50</v>
      </c>
      <c r="CS471" s="100" t="s">
        <v>50</v>
      </c>
      <c r="CT471" s="100" t="s">
        <v>50</v>
      </c>
      <c r="CU471" s="100" t="s">
        <v>50</v>
      </c>
      <c r="CV471" s="100" t="s">
        <v>50</v>
      </c>
      <c r="CW471" s="100" t="s">
        <v>50</v>
      </c>
      <c r="CX471" s="19" t="s">
        <v>10</v>
      </c>
      <c r="CY471" s="100" t="s">
        <v>50</v>
      </c>
      <c r="CZ471" s="100" t="s">
        <v>50</v>
      </c>
      <c r="DA471" s="100" t="s">
        <v>50</v>
      </c>
      <c r="DB471" s="100" t="s">
        <v>50</v>
      </c>
      <c r="DC471" s="100" t="s">
        <v>50</v>
      </c>
      <c r="DD471" s="100" t="s">
        <v>50</v>
      </c>
      <c r="DE471" s="100" t="s">
        <v>50</v>
      </c>
      <c r="DF471" s="100" t="s">
        <v>50</v>
      </c>
      <c r="DG471" s="100" t="s">
        <v>50</v>
      </c>
      <c r="DH471" s="100" t="s">
        <v>50</v>
      </c>
      <c r="DI471" s="100" t="s">
        <v>50</v>
      </c>
      <c r="DJ471" s="100" t="s">
        <v>50</v>
      </c>
      <c r="DK471" s="100" t="s">
        <v>50</v>
      </c>
      <c r="DL471" s="100" t="s">
        <v>50</v>
      </c>
      <c r="DM471" s="100" t="s">
        <v>50</v>
      </c>
      <c r="DN471" s="100" t="s">
        <v>50</v>
      </c>
      <c r="DO471" s="100" t="s">
        <v>50</v>
      </c>
      <c r="DP471" s="100" t="s">
        <v>50</v>
      </c>
      <c r="DQ471" s="100" t="s">
        <v>50</v>
      </c>
      <c r="DR471" s="100" t="s">
        <v>50</v>
      </c>
      <c r="DS471" s="100" t="s">
        <v>50</v>
      </c>
      <c r="DT471" s="100" t="s">
        <v>50</v>
      </c>
      <c r="DU471" s="100" t="s">
        <v>50</v>
      </c>
      <c r="DV471" s="100" t="s">
        <v>50</v>
      </c>
      <c r="DW471" s="100" t="s">
        <v>50</v>
      </c>
      <c r="DX471" s="100" t="s">
        <v>50</v>
      </c>
      <c r="DY471" s="100" t="s">
        <v>50</v>
      </c>
      <c r="DZ471" s="100" t="s">
        <v>50</v>
      </c>
      <c r="EA471" s="100" t="s">
        <v>50</v>
      </c>
      <c r="EB471" s="100" t="s">
        <v>50</v>
      </c>
      <c r="EC471" s="100" t="s">
        <v>50</v>
      </c>
      <c r="ED471" s="100" t="s">
        <v>50</v>
      </c>
      <c r="EE471" s="100" t="s">
        <v>50</v>
      </c>
      <c r="EF471" s="100" t="s">
        <v>50</v>
      </c>
      <c r="EG471" s="100" t="s">
        <v>50</v>
      </c>
      <c r="EH471" s="100" t="s">
        <v>50</v>
      </c>
      <c r="EI471" s="100" t="s">
        <v>50</v>
      </c>
      <c r="EJ471" s="100" t="s">
        <v>50</v>
      </c>
      <c r="EK471" s="100" t="s">
        <v>50</v>
      </c>
      <c r="EL471" s="99"/>
      <c r="EM471" s="99"/>
    </row>
    <row r="472" spans="1:143" s="19" customFormat="1" ht="45.75" customHeight="1" x14ac:dyDescent="0.25">
      <c r="A472" s="156" t="s">
        <v>666</v>
      </c>
      <c r="B472" s="97"/>
      <c r="C472" s="97"/>
      <c r="D472" s="97"/>
      <c r="E472" s="97"/>
      <c r="F472" s="97"/>
      <c r="G472" s="157" t="s">
        <v>667</v>
      </c>
      <c r="H472" s="82" t="s">
        <v>2</v>
      </c>
      <c r="I472" s="82" t="s">
        <v>142</v>
      </c>
      <c r="O472" s="56"/>
      <c r="BI472" s="19" t="s">
        <v>1400</v>
      </c>
      <c r="CX472" s="19" t="s">
        <v>1409</v>
      </c>
      <c r="EL472" s="99"/>
      <c r="EM472" s="99"/>
    </row>
    <row r="473" spans="1:143" s="19" customFormat="1" ht="15" x14ac:dyDescent="0.25">
      <c r="A473" s="156" t="s">
        <v>668</v>
      </c>
      <c r="B473" s="97"/>
      <c r="C473" s="97"/>
      <c r="D473" s="97"/>
      <c r="E473" s="97"/>
      <c r="F473" s="97"/>
      <c r="G473" s="157" t="s">
        <v>206</v>
      </c>
      <c r="H473" s="82" t="s">
        <v>5</v>
      </c>
      <c r="I473" s="82" t="s">
        <v>208</v>
      </c>
      <c r="J473" s="100" t="s">
        <v>50</v>
      </c>
      <c r="K473" s="100" t="s">
        <v>50</v>
      </c>
      <c r="L473" s="100" t="s">
        <v>50</v>
      </c>
      <c r="M473" s="100" t="s">
        <v>50</v>
      </c>
      <c r="N473" s="100" t="s">
        <v>50</v>
      </c>
      <c r="O473" s="101" t="s">
        <v>50</v>
      </c>
      <c r="P473" s="100" t="s">
        <v>50</v>
      </c>
      <c r="Q473" s="100" t="s">
        <v>50</v>
      </c>
      <c r="R473" s="100" t="s">
        <v>50</v>
      </c>
      <c r="S473" s="100" t="s">
        <v>50</v>
      </c>
      <c r="T473" s="100" t="s">
        <v>50</v>
      </c>
      <c r="U473" s="100" t="s">
        <v>50</v>
      </c>
      <c r="V473" s="100" t="s">
        <v>50</v>
      </c>
      <c r="W473" s="100" t="s">
        <v>50</v>
      </c>
      <c r="X473" s="100" t="s">
        <v>50</v>
      </c>
      <c r="Y473" s="100" t="s">
        <v>50</v>
      </c>
      <c r="Z473" s="100" t="s">
        <v>50</v>
      </c>
      <c r="AA473" s="100" t="s">
        <v>50</v>
      </c>
      <c r="AB473" s="100" t="s">
        <v>50</v>
      </c>
      <c r="AC473" s="100" t="s">
        <v>50</v>
      </c>
      <c r="AD473" s="100" t="s">
        <v>50</v>
      </c>
      <c r="AE473" s="100" t="s">
        <v>50</v>
      </c>
      <c r="AF473" s="100" t="s">
        <v>50</v>
      </c>
      <c r="AG473" s="100" t="s">
        <v>50</v>
      </c>
      <c r="AH473" s="100" t="s">
        <v>50</v>
      </c>
      <c r="AI473" s="100" t="s">
        <v>50</v>
      </c>
      <c r="AJ473" s="100" t="s">
        <v>50</v>
      </c>
      <c r="AK473" s="100" t="s">
        <v>50</v>
      </c>
      <c r="AL473" s="100" t="s">
        <v>50</v>
      </c>
      <c r="AM473" s="100" t="s">
        <v>50</v>
      </c>
      <c r="AN473" s="19" t="s">
        <v>10</v>
      </c>
      <c r="AO473" s="100" t="s">
        <v>50</v>
      </c>
      <c r="AP473" s="100" t="s">
        <v>50</v>
      </c>
      <c r="AQ473" s="100" t="s">
        <v>50</v>
      </c>
      <c r="AR473" s="100" t="s">
        <v>50</v>
      </c>
      <c r="AS473" s="100" t="s">
        <v>50</v>
      </c>
      <c r="AT473" s="100" t="s">
        <v>50</v>
      </c>
      <c r="AU473" s="100" t="s">
        <v>50</v>
      </c>
      <c r="AV473" s="100" t="s">
        <v>50</v>
      </c>
      <c r="AW473" s="100" t="s">
        <v>50</v>
      </c>
      <c r="AX473" s="100" t="s">
        <v>50</v>
      </c>
      <c r="AY473" s="100" t="s">
        <v>50</v>
      </c>
      <c r="AZ473" s="100" t="s">
        <v>50</v>
      </c>
      <c r="BA473" s="100" t="s">
        <v>50</v>
      </c>
      <c r="BB473" s="100" t="s">
        <v>50</v>
      </c>
      <c r="BC473" s="100" t="s">
        <v>50</v>
      </c>
      <c r="BD473" s="100" t="s">
        <v>50</v>
      </c>
      <c r="BE473" s="100" t="s">
        <v>50</v>
      </c>
      <c r="BF473" s="100" t="s">
        <v>50</v>
      </c>
      <c r="BG473" s="100" t="s">
        <v>50</v>
      </c>
      <c r="BH473" s="100" t="s">
        <v>50</v>
      </c>
      <c r="BI473" s="100" t="s">
        <v>50</v>
      </c>
      <c r="BJ473" s="100" t="s">
        <v>50</v>
      </c>
      <c r="BK473" s="100" t="s">
        <v>50</v>
      </c>
      <c r="BL473" s="100" t="s">
        <v>50</v>
      </c>
      <c r="BM473" s="100" t="s">
        <v>50</v>
      </c>
      <c r="BN473" s="100" t="s">
        <v>50</v>
      </c>
      <c r="BO473" s="100" t="s">
        <v>50</v>
      </c>
      <c r="BP473" s="100" t="s">
        <v>50</v>
      </c>
      <c r="BQ473" s="100" t="s">
        <v>50</v>
      </c>
      <c r="BR473" s="100" t="s">
        <v>50</v>
      </c>
      <c r="BS473" s="100" t="s">
        <v>50</v>
      </c>
      <c r="BT473" s="100" t="s">
        <v>50</v>
      </c>
      <c r="BU473" s="100" t="s">
        <v>50</v>
      </c>
      <c r="BV473" s="100" t="s">
        <v>50</v>
      </c>
      <c r="BW473" s="100" t="s">
        <v>50</v>
      </c>
      <c r="BX473" s="100" t="s">
        <v>50</v>
      </c>
      <c r="BY473" s="100" t="s">
        <v>50</v>
      </c>
      <c r="BZ473" s="100" t="s">
        <v>50</v>
      </c>
      <c r="CA473" s="100" t="s">
        <v>50</v>
      </c>
      <c r="CB473" s="100" t="s">
        <v>50</v>
      </c>
      <c r="CC473" s="100" t="s">
        <v>50</v>
      </c>
      <c r="CD473" s="100" t="s">
        <v>50</v>
      </c>
      <c r="CE473" s="100" t="s">
        <v>50</v>
      </c>
      <c r="CF473" s="100" t="s">
        <v>50</v>
      </c>
      <c r="CG473" s="100" t="s">
        <v>50</v>
      </c>
      <c r="CH473" s="100" t="s">
        <v>50</v>
      </c>
      <c r="CI473" s="100" t="s">
        <v>50</v>
      </c>
      <c r="CJ473" s="100" t="s">
        <v>50</v>
      </c>
      <c r="CK473" s="100" t="s">
        <v>50</v>
      </c>
      <c r="CL473" s="100" t="s">
        <v>50</v>
      </c>
      <c r="CM473" s="100" t="s">
        <v>50</v>
      </c>
      <c r="CN473" s="100" t="s">
        <v>50</v>
      </c>
      <c r="CO473" s="100" t="s">
        <v>50</v>
      </c>
      <c r="CP473" s="100" t="s">
        <v>50</v>
      </c>
      <c r="CQ473" s="100" t="s">
        <v>50</v>
      </c>
      <c r="CR473" s="100" t="s">
        <v>50</v>
      </c>
      <c r="CS473" s="100" t="s">
        <v>50</v>
      </c>
      <c r="CT473" s="100" t="s">
        <v>50</v>
      </c>
      <c r="CU473" s="100" t="s">
        <v>50</v>
      </c>
      <c r="CV473" s="100" t="s">
        <v>50</v>
      </c>
      <c r="CW473" s="100" t="s">
        <v>50</v>
      </c>
      <c r="CX473" s="100" t="s">
        <v>50</v>
      </c>
      <c r="CY473" s="100" t="s">
        <v>50</v>
      </c>
      <c r="CZ473" s="100" t="s">
        <v>50</v>
      </c>
      <c r="DA473" s="100" t="s">
        <v>50</v>
      </c>
      <c r="DB473" s="100" t="s">
        <v>50</v>
      </c>
      <c r="DC473" s="100" t="s">
        <v>50</v>
      </c>
      <c r="DD473" s="100" t="s">
        <v>50</v>
      </c>
      <c r="DE473" s="100" t="s">
        <v>50</v>
      </c>
      <c r="DF473" s="100" t="s">
        <v>50</v>
      </c>
      <c r="DG473" s="100" t="s">
        <v>50</v>
      </c>
      <c r="DH473" s="100" t="s">
        <v>50</v>
      </c>
      <c r="DI473" s="100" t="s">
        <v>50</v>
      </c>
      <c r="DJ473" s="100" t="s">
        <v>50</v>
      </c>
      <c r="DK473" s="100" t="s">
        <v>50</v>
      </c>
      <c r="DL473" s="100" t="s">
        <v>50</v>
      </c>
      <c r="DM473" s="100" t="s">
        <v>50</v>
      </c>
      <c r="DN473" s="100" t="s">
        <v>50</v>
      </c>
      <c r="DO473" s="100" t="s">
        <v>50</v>
      </c>
      <c r="DP473" s="100" t="s">
        <v>50</v>
      </c>
      <c r="DQ473" s="100" t="s">
        <v>50</v>
      </c>
      <c r="DR473" s="100" t="s">
        <v>50</v>
      </c>
      <c r="DS473" s="100" t="s">
        <v>50</v>
      </c>
      <c r="DT473" s="100" t="s">
        <v>50</v>
      </c>
      <c r="DU473" s="100" t="s">
        <v>50</v>
      </c>
      <c r="DV473" s="100" t="s">
        <v>50</v>
      </c>
      <c r="DW473" s="100" t="s">
        <v>50</v>
      </c>
      <c r="DX473" s="100" t="s">
        <v>50</v>
      </c>
      <c r="DY473" s="100" t="s">
        <v>50</v>
      </c>
      <c r="DZ473" s="100" t="s">
        <v>50</v>
      </c>
      <c r="EA473" s="100" t="s">
        <v>50</v>
      </c>
      <c r="EB473" s="100" t="s">
        <v>50</v>
      </c>
      <c r="EC473" s="100" t="s">
        <v>50</v>
      </c>
      <c r="ED473" s="100" t="s">
        <v>50</v>
      </c>
      <c r="EE473" s="100" t="s">
        <v>50</v>
      </c>
      <c r="EF473" s="100" t="s">
        <v>50</v>
      </c>
      <c r="EG473" s="100" t="s">
        <v>50</v>
      </c>
      <c r="EH473" s="100" t="s">
        <v>50</v>
      </c>
      <c r="EI473" s="100" t="s">
        <v>50</v>
      </c>
      <c r="EJ473" s="100" t="s">
        <v>50</v>
      </c>
      <c r="EK473" s="100" t="s">
        <v>50</v>
      </c>
      <c r="EL473" s="99"/>
      <c r="EM473" s="99"/>
    </row>
    <row r="474" spans="1:143" s="19" customFormat="1" ht="45.75" customHeight="1" x14ac:dyDescent="0.25">
      <c r="A474" s="156" t="s">
        <v>669</v>
      </c>
      <c r="B474" s="97"/>
      <c r="C474" s="97"/>
      <c r="D474" s="97"/>
      <c r="E474" s="97"/>
      <c r="F474" s="97"/>
      <c r="G474" s="157" t="s">
        <v>670</v>
      </c>
      <c r="H474" s="82" t="s">
        <v>2</v>
      </c>
      <c r="I474" s="82" t="s">
        <v>142</v>
      </c>
      <c r="O474" s="56"/>
      <c r="AN474" s="19" t="s">
        <v>1396</v>
      </c>
      <c r="EL474" s="99"/>
      <c r="EM474" s="99"/>
    </row>
    <row r="475" spans="1:143" s="27" customFormat="1" ht="90" customHeight="1" x14ac:dyDescent="0.25">
      <c r="A475" s="158" t="s">
        <v>668</v>
      </c>
      <c r="B475" s="146"/>
      <c r="C475" s="146"/>
      <c r="D475" s="146"/>
      <c r="E475" s="146"/>
      <c r="F475" s="146"/>
      <c r="G475" s="159" t="s">
        <v>2340</v>
      </c>
      <c r="H475" s="160" t="s">
        <v>2</v>
      </c>
      <c r="I475" s="160" t="s">
        <v>145</v>
      </c>
      <c r="J475" s="102" t="s">
        <v>50</v>
      </c>
      <c r="K475" s="102" t="s">
        <v>50</v>
      </c>
      <c r="L475" s="27" t="s">
        <v>1402</v>
      </c>
      <c r="M475" s="102" t="s">
        <v>50</v>
      </c>
      <c r="N475" s="27" t="s">
        <v>1730</v>
      </c>
      <c r="O475" s="187" t="s">
        <v>4011</v>
      </c>
      <c r="P475" s="188" t="s">
        <v>1733</v>
      </c>
      <c r="Q475" s="102" t="s">
        <v>50</v>
      </c>
      <c r="R475" s="102" t="s">
        <v>50</v>
      </c>
      <c r="S475" s="102" t="s">
        <v>50</v>
      </c>
      <c r="T475" s="102" t="s">
        <v>50</v>
      </c>
      <c r="U475" s="102" t="s">
        <v>50</v>
      </c>
      <c r="V475" s="102" t="s">
        <v>50</v>
      </c>
      <c r="W475" s="102" t="s">
        <v>50</v>
      </c>
      <c r="X475" s="102" t="s">
        <v>50</v>
      </c>
      <c r="Y475" s="27" t="s">
        <v>1398</v>
      </c>
      <c r="Z475" s="27" t="s">
        <v>1398</v>
      </c>
      <c r="AA475" s="102" t="s">
        <v>50</v>
      </c>
      <c r="AB475" s="102" t="s">
        <v>50</v>
      </c>
      <c r="AC475" s="102" t="s">
        <v>50</v>
      </c>
      <c r="AD475" s="102" t="s">
        <v>50</v>
      </c>
      <c r="AE475" s="102" t="s">
        <v>50</v>
      </c>
      <c r="AF475" s="27" t="s">
        <v>1762</v>
      </c>
      <c r="AG475" s="27" t="s">
        <v>1762</v>
      </c>
      <c r="AH475" s="102" t="s">
        <v>50</v>
      </c>
      <c r="AI475" s="102" t="s">
        <v>50</v>
      </c>
      <c r="AJ475" s="102" t="s">
        <v>50</v>
      </c>
      <c r="AK475" s="102" t="s">
        <v>50</v>
      </c>
      <c r="AL475" s="27" t="s">
        <v>1393</v>
      </c>
      <c r="AM475" s="102" t="s">
        <v>50</v>
      </c>
      <c r="AN475" s="27" t="s">
        <v>1397</v>
      </c>
      <c r="AO475" s="27" t="s">
        <v>1405</v>
      </c>
      <c r="AP475" s="102" t="s">
        <v>50</v>
      </c>
      <c r="AQ475" s="102" t="s">
        <v>50</v>
      </c>
      <c r="AR475" s="27" t="s">
        <v>1681</v>
      </c>
      <c r="AS475" s="27" t="s">
        <v>1681</v>
      </c>
      <c r="AT475" s="27" t="s">
        <v>1405</v>
      </c>
      <c r="AU475" s="206" t="s">
        <v>1638</v>
      </c>
      <c r="AV475" s="102" t="s">
        <v>50</v>
      </c>
      <c r="AW475" s="102" t="s">
        <v>50</v>
      </c>
      <c r="AX475" s="102" t="s">
        <v>50</v>
      </c>
      <c r="AY475" s="102" t="s">
        <v>50</v>
      </c>
      <c r="AZ475" s="27" t="s">
        <v>1806</v>
      </c>
      <c r="BA475" s="102" t="s">
        <v>50</v>
      </c>
      <c r="BB475" s="27" t="s">
        <v>1806</v>
      </c>
      <c r="BC475" s="27" t="s">
        <v>50</v>
      </c>
      <c r="BD475" s="102" t="s">
        <v>50</v>
      </c>
      <c r="BE475" s="102" t="s">
        <v>50</v>
      </c>
      <c r="BF475" s="102" t="s">
        <v>50</v>
      </c>
      <c r="BG475" s="27" t="s">
        <v>1565</v>
      </c>
      <c r="BH475" s="102" t="s">
        <v>50</v>
      </c>
      <c r="BI475" s="27" t="s">
        <v>1815</v>
      </c>
      <c r="BJ475" s="27" t="s">
        <v>50</v>
      </c>
      <c r="BK475" s="102" t="s">
        <v>50</v>
      </c>
      <c r="BL475" s="102" t="s">
        <v>50</v>
      </c>
      <c r="BM475" s="102" t="s">
        <v>50</v>
      </c>
      <c r="BN475" s="102" t="s">
        <v>50</v>
      </c>
      <c r="BO475" s="27" t="s">
        <v>50</v>
      </c>
      <c r="BP475" s="102" t="s">
        <v>50</v>
      </c>
      <c r="BQ475" s="102" t="s">
        <v>50</v>
      </c>
      <c r="BR475" s="102" t="s">
        <v>50</v>
      </c>
      <c r="BS475" s="27" t="s">
        <v>1829</v>
      </c>
      <c r="BT475" s="102" t="s">
        <v>50</v>
      </c>
      <c r="BU475" s="102" t="s">
        <v>50</v>
      </c>
      <c r="BV475" s="27" t="s">
        <v>1653</v>
      </c>
      <c r="BW475" s="27" t="s">
        <v>1653</v>
      </c>
      <c r="BX475" s="27" t="s">
        <v>1699</v>
      </c>
      <c r="BY475" s="27" t="s">
        <v>1699</v>
      </c>
      <c r="BZ475" s="102" t="s">
        <v>50</v>
      </c>
      <c r="CA475" s="27" t="s">
        <v>1385</v>
      </c>
      <c r="CB475" s="102" t="s">
        <v>50</v>
      </c>
      <c r="CC475" s="102" t="s">
        <v>50</v>
      </c>
      <c r="CD475" s="102" t="s">
        <v>50</v>
      </c>
      <c r="CE475" s="102" t="s">
        <v>50</v>
      </c>
      <c r="CF475" s="102" t="s">
        <v>50</v>
      </c>
      <c r="CG475" s="102" t="s">
        <v>50</v>
      </c>
      <c r="CH475" s="102" t="s">
        <v>50</v>
      </c>
      <c r="CI475" s="102" t="s">
        <v>50</v>
      </c>
      <c r="CJ475" s="27" t="s">
        <v>1869</v>
      </c>
      <c r="CK475" s="102" t="s">
        <v>50</v>
      </c>
      <c r="CL475" s="102" t="s">
        <v>50</v>
      </c>
      <c r="CM475" s="102" t="s">
        <v>50</v>
      </c>
      <c r="CN475" s="102" t="s">
        <v>50</v>
      </c>
      <c r="CO475" s="102" t="s">
        <v>50</v>
      </c>
      <c r="CP475" s="102" t="s">
        <v>50</v>
      </c>
      <c r="CQ475" s="102" t="s">
        <v>50</v>
      </c>
      <c r="CR475" s="102" t="s">
        <v>50</v>
      </c>
      <c r="CS475" s="102" t="s">
        <v>1897</v>
      </c>
      <c r="CT475" s="102" t="s">
        <v>50</v>
      </c>
      <c r="CU475" s="27" t="s">
        <v>1393</v>
      </c>
      <c r="CV475" s="102" t="s">
        <v>50</v>
      </c>
      <c r="CW475" s="27" t="s">
        <v>1595</v>
      </c>
      <c r="CX475" s="27" t="s">
        <v>1595</v>
      </c>
      <c r="CY475" s="102" t="s">
        <v>50</v>
      </c>
      <c r="CZ475" s="27" t="s">
        <v>1593</v>
      </c>
      <c r="DA475" s="102" t="s">
        <v>50</v>
      </c>
      <c r="DB475" s="206" t="s">
        <v>1720</v>
      </c>
      <c r="DC475" s="102" t="s">
        <v>50</v>
      </c>
      <c r="DD475" s="102" t="s">
        <v>50</v>
      </c>
      <c r="DE475" s="102" t="s">
        <v>50</v>
      </c>
      <c r="DF475" s="102" t="s">
        <v>50</v>
      </c>
      <c r="DG475" s="102" t="s">
        <v>50</v>
      </c>
      <c r="DH475" s="27" t="s">
        <v>1399</v>
      </c>
      <c r="DI475" s="102" t="s">
        <v>50</v>
      </c>
      <c r="DJ475" s="27" t="s">
        <v>1656</v>
      </c>
      <c r="DK475" s="27" t="s">
        <v>1656</v>
      </c>
      <c r="DL475" s="27" t="s">
        <v>1392</v>
      </c>
      <c r="DM475" s="102" t="s">
        <v>50</v>
      </c>
      <c r="DN475" s="27" t="s">
        <v>1604</v>
      </c>
      <c r="DO475" s="27" t="s">
        <v>1604</v>
      </c>
      <c r="DP475" s="27" t="s">
        <v>1401</v>
      </c>
      <c r="DQ475" s="102" t="s">
        <v>50</v>
      </c>
      <c r="DR475" s="102" t="s">
        <v>50</v>
      </c>
      <c r="DS475" s="27" t="s">
        <v>1967</v>
      </c>
      <c r="DT475" s="102" t="s">
        <v>50</v>
      </c>
      <c r="DU475" s="102" t="s">
        <v>50</v>
      </c>
      <c r="DV475" s="102" t="s">
        <v>50</v>
      </c>
      <c r="DW475" s="102" t="s">
        <v>50</v>
      </c>
      <c r="DX475" s="27" t="s">
        <v>1389</v>
      </c>
      <c r="DY475" s="27" t="s">
        <v>1658</v>
      </c>
      <c r="DZ475" s="27" t="s">
        <v>1658</v>
      </c>
      <c r="EA475" s="102" t="s">
        <v>50</v>
      </c>
      <c r="EB475" s="27" t="s">
        <v>1998</v>
      </c>
      <c r="EC475" s="102" t="s">
        <v>50</v>
      </c>
      <c r="ED475" s="102" t="s">
        <v>50</v>
      </c>
      <c r="EE475" s="102" t="s">
        <v>50</v>
      </c>
      <c r="EF475" s="102" t="s">
        <v>50</v>
      </c>
      <c r="EG475" s="102" t="s">
        <v>50</v>
      </c>
      <c r="EH475" s="27" t="s">
        <v>2002</v>
      </c>
      <c r="EI475" s="102" t="s">
        <v>50</v>
      </c>
      <c r="EJ475" s="102" t="s">
        <v>50</v>
      </c>
      <c r="EK475" s="102" t="s">
        <v>50</v>
      </c>
      <c r="EL475" s="115"/>
      <c r="EM475" s="115"/>
    </row>
    <row r="476" spans="1:143" s="10" customFormat="1" ht="15" x14ac:dyDescent="0.25">
      <c r="A476" s="8" t="s">
        <v>56</v>
      </c>
      <c r="B476" s="94"/>
      <c r="C476" s="94"/>
      <c r="D476" s="94"/>
      <c r="E476" s="94"/>
      <c r="F476" s="94"/>
      <c r="G476" s="9"/>
      <c r="H476" s="79"/>
      <c r="I476" s="79"/>
      <c r="O476" s="46"/>
      <c r="EL476" s="99"/>
      <c r="EM476" s="99"/>
    </row>
    <row r="477" spans="1:143" s="28" customFormat="1" ht="86.25" customHeight="1" x14ac:dyDescent="0.25">
      <c r="A477" s="145">
        <v>13.1</v>
      </c>
      <c r="B477" s="146"/>
      <c r="C477" s="146"/>
      <c r="D477" s="146"/>
      <c r="E477" s="146"/>
      <c r="F477" s="146"/>
      <c r="G477" s="147" t="s">
        <v>462</v>
      </c>
      <c r="H477" s="83" t="s">
        <v>2</v>
      </c>
      <c r="I477" s="83" t="s">
        <v>463</v>
      </c>
      <c r="O477" s="149"/>
      <c r="P477" s="148"/>
      <c r="Q477" s="148"/>
      <c r="U477" s="148"/>
      <c r="EL477" s="115"/>
      <c r="EM477" s="115"/>
    </row>
    <row r="478" spans="1:143" s="197" customFormat="1" ht="99.75" customHeight="1" x14ac:dyDescent="0.25">
      <c r="A478" s="193">
        <v>13.2</v>
      </c>
      <c r="B478" s="194"/>
      <c r="C478" s="194"/>
      <c r="D478" s="194"/>
      <c r="E478" s="194"/>
      <c r="F478" s="194"/>
      <c r="G478" s="195" t="s">
        <v>12</v>
      </c>
      <c r="H478" s="196" t="s">
        <v>2</v>
      </c>
      <c r="I478" s="196" t="s">
        <v>144</v>
      </c>
      <c r="J478" s="197" t="s">
        <v>1412</v>
      </c>
      <c r="K478" s="197" t="s">
        <v>1725</v>
      </c>
      <c r="L478" s="198" t="s">
        <v>50</v>
      </c>
      <c r="M478" s="197" t="s">
        <v>1729</v>
      </c>
      <c r="N478" s="197" t="s">
        <v>1543</v>
      </c>
      <c r="O478" s="199" t="s">
        <v>1413</v>
      </c>
      <c r="P478" s="198" t="s">
        <v>1534</v>
      </c>
      <c r="Q478" s="198" t="s">
        <v>1735</v>
      </c>
      <c r="R478" s="197" t="s">
        <v>1736</v>
      </c>
      <c r="S478" s="197" t="s">
        <v>1737</v>
      </c>
      <c r="T478" s="197" t="s">
        <v>1666</v>
      </c>
      <c r="U478" s="198" t="s">
        <v>1403</v>
      </c>
      <c r="V478" s="192" t="s">
        <v>1739</v>
      </c>
      <c r="W478" s="197" t="s">
        <v>1412</v>
      </c>
      <c r="X478" s="197" t="s">
        <v>1542</v>
      </c>
      <c r="Y478" s="197" t="s">
        <v>1412</v>
      </c>
      <c r="Z478" s="197" t="s">
        <v>1542</v>
      </c>
      <c r="AA478" s="197" t="s">
        <v>1412</v>
      </c>
      <c r="AB478" s="197" t="s">
        <v>1423</v>
      </c>
      <c r="AC478" s="197" t="s">
        <v>1749</v>
      </c>
      <c r="AD478" s="197" t="s">
        <v>1756</v>
      </c>
      <c r="AE478" s="197" t="s">
        <v>1757</v>
      </c>
      <c r="AF478" s="197" t="s">
        <v>1759</v>
      </c>
      <c r="AG478" s="197" t="s">
        <v>1764</v>
      </c>
      <c r="AH478" s="197" t="s">
        <v>1412</v>
      </c>
      <c r="AI478" s="197" t="s">
        <v>1552</v>
      </c>
      <c r="AJ478" s="197" t="s">
        <v>1414</v>
      </c>
      <c r="AK478" s="197" t="s">
        <v>1633</v>
      </c>
      <c r="AL478" s="197" t="s">
        <v>1775</v>
      </c>
      <c r="AM478" s="197" t="s">
        <v>1415</v>
      </c>
      <c r="AN478" s="197" t="s">
        <v>1416</v>
      </c>
      <c r="AO478" s="197" t="s">
        <v>1558</v>
      </c>
      <c r="AP478" s="197" t="s">
        <v>1412</v>
      </c>
      <c r="AQ478" s="197" t="s">
        <v>1412</v>
      </c>
      <c r="AR478" s="197" t="s">
        <v>1412</v>
      </c>
      <c r="AS478" s="197" t="s">
        <v>1680</v>
      </c>
      <c r="AT478" s="198" t="s">
        <v>50</v>
      </c>
      <c r="AU478" s="197" t="s">
        <v>1406</v>
      </c>
      <c r="AV478" s="197" t="s">
        <v>1412</v>
      </c>
      <c r="AW478" s="197" t="s">
        <v>1404</v>
      </c>
      <c r="AX478" s="197" t="s">
        <v>1412</v>
      </c>
      <c r="AY478" s="197" t="s">
        <v>953</v>
      </c>
      <c r="AZ478" s="197" t="s">
        <v>1412</v>
      </c>
      <c r="BA478" s="197" t="s">
        <v>1412</v>
      </c>
      <c r="BB478" s="197" t="s">
        <v>1412</v>
      </c>
      <c r="BC478" s="197" t="s">
        <v>1412</v>
      </c>
      <c r="BD478" s="197" t="s">
        <v>1810</v>
      </c>
      <c r="BE478" s="197" t="s">
        <v>1412</v>
      </c>
      <c r="BF478" s="197" t="s">
        <v>953</v>
      </c>
      <c r="BG478" s="197" t="s">
        <v>1641</v>
      </c>
      <c r="BH478" s="197" t="s">
        <v>1412</v>
      </c>
      <c r="BI478" s="197" t="s">
        <v>1822</v>
      </c>
      <c r="BJ478" s="197" t="s">
        <v>1417</v>
      </c>
      <c r="BK478" s="197" t="s">
        <v>1407</v>
      </c>
      <c r="BL478" s="197" t="s">
        <v>1418</v>
      </c>
      <c r="BM478" s="197" t="s">
        <v>1577</v>
      </c>
      <c r="BN478" s="197" t="s">
        <v>1412</v>
      </c>
      <c r="BO478" s="197" t="s">
        <v>1523</v>
      </c>
      <c r="BP478" s="197" t="s">
        <v>1691</v>
      </c>
      <c r="BQ478" s="197" t="s">
        <v>1827</v>
      </c>
      <c r="BR478" s="197" t="s">
        <v>1695</v>
      </c>
      <c r="BS478" s="197" t="s">
        <v>1412</v>
      </c>
      <c r="BT478" s="197" t="s">
        <v>1832</v>
      </c>
      <c r="BU478" s="197" t="s">
        <v>1831</v>
      </c>
      <c r="BV478" s="197" t="s">
        <v>1412</v>
      </c>
      <c r="BW478" s="197" t="s">
        <v>1652</v>
      </c>
      <c r="BX478" s="197" t="s">
        <v>1835</v>
      </c>
      <c r="BY478" s="197" t="s">
        <v>1704</v>
      </c>
      <c r="BZ478" s="197" t="s">
        <v>1836</v>
      </c>
      <c r="CA478" s="197" t="s">
        <v>1850</v>
      </c>
      <c r="CB478" s="197" t="s">
        <v>1412</v>
      </c>
      <c r="CC478" s="197" t="s">
        <v>1412</v>
      </c>
      <c r="CD478" s="197" t="s">
        <v>1708</v>
      </c>
      <c r="CE478" s="197" t="s">
        <v>1412</v>
      </c>
      <c r="CF478" s="197" t="s">
        <v>953</v>
      </c>
      <c r="CG478" s="197" t="s">
        <v>1412</v>
      </c>
      <c r="CH478" s="197" t="s">
        <v>1412</v>
      </c>
      <c r="CI478" s="197" t="s">
        <v>1600</v>
      </c>
      <c r="CJ478" s="197" t="s">
        <v>1412</v>
      </c>
      <c r="CK478" s="197" t="s">
        <v>1412</v>
      </c>
      <c r="CL478" s="197" t="s">
        <v>1419</v>
      </c>
      <c r="CM478" s="197" t="s">
        <v>1408</v>
      </c>
      <c r="CN478" s="197" t="s">
        <v>1412</v>
      </c>
      <c r="CO478" s="197" t="s">
        <v>1412</v>
      </c>
      <c r="CP478" s="198" t="s">
        <v>50</v>
      </c>
      <c r="CQ478" s="197" t="s">
        <v>1412</v>
      </c>
      <c r="CR478" s="197" t="s">
        <v>4523</v>
      </c>
      <c r="CS478" s="197" t="s">
        <v>1412</v>
      </c>
      <c r="CT478" s="197" t="s">
        <v>1590</v>
      </c>
      <c r="CU478" s="197" t="s">
        <v>1420</v>
      </c>
      <c r="CV478" s="197" t="s">
        <v>1712</v>
      </c>
      <c r="CW478" s="197" t="s">
        <v>1899</v>
      </c>
      <c r="CX478" s="197" t="s">
        <v>1697</v>
      </c>
      <c r="CY478" s="197" t="s">
        <v>1900</v>
      </c>
      <c r="CZ478" s="197" t="s">
        <v>1696</v>
      </c>
      <c r="DA478" s="197" t="s">
        <v>4030</v>
      </c>
      <c r="DB478" s="200" t="s">
        <v>1903</v>
      </c>
      <c r="DC478" s="197" t="s">
        <v>1412</v>
      </c>
      <c r="DD478" s="197" t="s">
        <v>1412</v>
      </c>
      <c r="DE478" s="197" t="s">
        <v>1916</v>
      </c>
      <c r="DF478" s="197" t="s">
        <v>1599</v>
      </c>
      <c r="DG478" s="197" t="s">
        <v>1412</v>
      </c>
      <c r="DH478" s="192" t="s">
        <v>1928</v>
      </c>
      <c r="DI478" s="197" t="s">
        <v>1941</v>
      </c>
      <c r="DJ478" s="197" t="s">
        <v>1412</v>
      </c>
      <c r="DK478" s="197" t="s">
        <v>1403</v>
      </c>
      <c r="DL478" s="197" t="s">
        <v>1412</v>
      </c>
      <c r="DM478" s="197" t="s">
        <v>953</v>
      </c>
      <c r="DN478" s="197" t="s">
        <v>1421</v>
      </c>
      <c r="DO478" s="197" t="s">
        <v>1410</v>
      </c>
      <c r="DP478" s="197" t="s">
        <v>1958</v>
      </c>
      <c r="DQ478" s="197" t="s">
        <v>1411</v>
      </c>
      <c r="DR478" s="197" t="s">
        <v>1412</v>
      </c>
      <c r="DS478" s="197" t="s">
        <v>1412</v>
      </c>
      <c r="DT478" s="197" t="s">
        <v>1961</v>
      </c>
      <c r="DU478" s="197" t="s">
        <v>1962</v>
      </c>
      <c r="DV478" s="197" t="s">
        <v>1412</v>
      </c>
      <c r="DW478" s="197" t="s">
        <v>1412</v>
      </c>
      <c r="DX478" s="197" t="s">
        <v>1412</v>
      </c>
      <c r="DY478" s="197" t="s">
        <v>1412</v>
      </c>
      <c r="DZ478" s="197" t="s">
        <v>1698</v>
      </c>
      <c r="EA478" s="197" t="s">
        <v>1991</v>
      </c>
      <c r="EB478" s="197" t="s">
        <v>1412</v>
      </c>
      <c r="EC478" s="197" t="s">
        <v>1412</v>
      </c>
      <c r="ED478" s="197" t="s">
        <v>1403</v>
      </c>
      <c r="EE478" s="197" t="s">
        <v>2008</v>
      </c>
      <c r="EF478" s="197" t="s">
        <v>1422</v>
      </c>
      <c r="EG478" s="197" t="s">
        <v>1611</v>
      </c>
      <c r="EH478" s="197" t="s">
        <v>1412</v>
      </c>
      <c r="EI478" s="197" t="s">
        <v>1403</v>
      </c>
      <c r="EJ478" s="197" t="s">
        <v>1412</v>
      </c>
      <c r="EK478" s="197" t="s">
        <v>1403</v>
      </c>
      <c r="EL478" s="201"/>
      <c r="EM478" s="201"/>
    </row>
    <row r="479" spans="1:143" s="173" customFormat="1" ht="86.25" customHeight="1" x14ac:dyDescent="0.25">
      <c r="A479" s="16"/>
      <c r="B479" s="176"/>
      <c r="C479" s="176"/>
      <c r="D479" s="176"/>
      <c r="E479" s="176"/>
      <c r="F479" s="176"/>
      <c r="G479" s="17" t="s">
        <v>1721</v>
      </c>
      <c r="H479" s="172" t="s">
        <v>2</v>
      </c>
      <c r="I479" s="172"/>
      <c r="J479" s="202" t="s">
        <v>3799</v>
      </c>
      <c r="M479" s="173" t="s">
        <v>3800</v>
      </c>
      <c r="N479" s="173" t="s">
        <v>3800</v>
      </c>
      <c r="O479" s="202" t="s">
        <v>1907</v>
      </c>
      <c r="P479" s="202" t="s">
        <v>1907</v>
      </c>
      <c r="Q479" s="173" t="s">
        <v>1795</v>
      </c>
      <c r="R479" s="173" t="s">
        <v>1795</v>
      </c>
      <c r="T479" s="173" t="s">
        <v>3975</v>
      </c>
      <c r="U479" s="202"/>
      <c r="V479" s="202" t="s">
        <v>3998</v>
      </c>
      <c r="W479" s="203" t="s">
        <v>1746</v>
      </c>
      <c r="X479" s="203" t="s">
        <v>1746</v>
      </c>
      <c r="Y479" s="191" t="s">
        <v>3999</v>
      </c>
      <c r="Z479" s="191" t="s">
        <v>4003</v>
      </c>
      <c r="AA479" s="202" t="s">
        <v>50</v>
      </c>
      <c r="AB479" s="202" t="s">
        <v>50</v>
      </c>
      <c r="AF479" s="173" t="s">
        <v>4000</v>
      </c>
      <c r="AG479" s="173" t="s">
        <v>1771</v>
      </c>
      <c r="AM479" s="191" t="s">
        <v>2014</v>
      </c>
      <c r="AN479" s="191" t="s">
        <v>3535</v>
      </c>
      <c r="AO479" s="191" t="s">
        <v>3536</v>
      </c>
      <c r="AR479" s="173" t="s">
        <v>1795</v>
      </c>
      <c r="AS479" s="173" t="s">
        <v>1795</v>
      </c>
      <c r="AT479" s="202"/>
      <c r="BD479" s="173" t="s">
        <v>1811</v>
      </c>
      <c r="BI479" s="173" t="s">
        <v>1821</v>
      </c>
      <c r="BJ479" s="191" t="s">
        <v>3537</v>
      </c>
      <c r="BK479" s="191" t="s">
        <v>3537</v>
      </c>
      <c r="BV479" s="173" t="s">
        <v>1833</v>
      </c>
      <c r="BW479" s="173" t="s">
        <v>1833</v>
      </c>
      <c r="BX479" s="191" t="s">
        <v>3988</v>
      </c>
      <c r="BY479" s="191" t="s">
        <v>3989</v>
      </c>
      <c r="CA479" s="173" t="s">
        <v>1851</v>
      </c>
      <c r="CH479" s="173" t="s">
        <v>1865</v>
      </c>
      <c r="CJ479" s="191" t="s">
        <v>1875</v>
      </c>
      <c r="CK479" s="191" t="s">
        <v>1874</v>
      </c>
      <c r="CL479" s="173" t="s">
        <v>4002</v>
      </c>
      <c r="CP479" s="202"/>
      <c r="CY479" s="191" t="s">
        <v>1902</v>
      </c>
      <c r="CZ479" s="191" t="s">
        <v>1902</v>
      </c>
      <c r="DA479" s="204" t="s">
        <v>1906</v>
      </c>
      <c r="DB479" s="204" t="s">
        <v>1904</v>
      </c>
      <c r="DI479" s="191" t="s">
        <v>1935</v>
      </c>
      <c r="DL479" s="191" t="s">
        <v>1950</v>
      </c>
      <c r="DN479" s="191" t="s">
        <v>1952</v>
      </c>
      <c r="DP479" s="191" t="s">
        <v>1957</v>
      </c>
      <c r="DS479" s="173" t="s">
        <v>4029</v>
      </c>
      <c r="DX479" s="173" t="s">
        <v>3987</v>
      </c>
      <c r="EA479" s="173" t="s">
        <v>1995</v>
      </c>
      <c r="EC479" s="191" t="s">
        <v>1985</v>
      </c>
      <c r="ED479" s="173" t="s">
        <v>1985</v>
      </c>
      <c r="EE479" s="173" t="s">
        <v>2009</v>
      </c>
      <c r="EF479" s="173" t="s">
        <v>2004</v>
      </c>
      <c r="EG479" s="173" t="s">
        <v>2005</v>
      </c>
      <c r="EL479" s="205"/>
      <c r="EM479" s="205"/>
    </row>
    <row r="480" spans="1:143" s="10" customFormat="1" ht="15" x14ac:dyDescent="0.25">
      <c r="A480" s="8" t="s">
        <v>1425</v>
      </c>
      <c r="B480" s="94"/>
      <c r="C480" s="94"/>
      <c r="D480" s="94"/>
      <c r="E480" s="94"/>
      <c r="F480" s="94"/>
      <c r="G480" s="9"/>
      <c r="H480" s="79"/>
      <c r="I480" s="79"/>
      <c r="O480" s="46"/>
      <c r="EL480" s="99"/>
      <c r="EM480" s="99"/>
    </row>
    <row r="481" spans="1:143" s="13" customFormat="1" ht="15" x14ac:dyDescent="0.25">
      <c r="A481" s="161" t="s">
        <v>1426</v>
      </c>
      <c r="B481" s="94"/>
      <c r="C481" s="94"/>
      <c r="D481" s="94"/>
      <c r="E481" s="94"/>
      <c r="F481" s="94"/>
      <c r="G481" s="93" t="s">
        <v>1430</v>
      </c>
      <c r="H481" s="14" t="s">
        <v>199</v>
      </c>
      <c r="I481" s="14"/>
      <c r="J481" s="13" t="s">
        <v>1424</v>
      </c>
      <c r="K481" s="13" t="s">
        <v>1424</v>
      </c>
      <c r="L481" s="13" t="s">
        <v>1424</v>
      </c>
      <c r="M481" s="13" t="s">
        <v>1424</v>
      </c>
      <c r="N481" s="13" t="s">
        <v>1424</v>
      </c>
      <c r="O481" s="47" t="s">
        <v>1424</v>
      </c>
      <c r="P481" s="13" t="s">
        <v>1424</v>
      </c>
      <c r="Q481" s="13" t="s">
        <v>1424</v>
      </c>
      <c r="R481" s="13" t="s">
        <v>1424</v>
      </c>
      <c r="S481" s="13" t="s">
        <v>1424</v>
      </c>
      <c r="T481" s="13" t="s">
        <v>1424</v>
      </c>
      <c r="U481" s="13" t="s">
        <v>1424</v>
      </c>
      <c r="V481" s="13" t="s">
        <v>1424</v>
      </c>
      <c r="W481" s="13" t="s">
        <v>1424</v>
      </c>
      <c r="X481" s="13" t="s">
        <v>1424</v>
      </c>
      <c r="Y481" s="13" t="s">
        <v>1424</v>
      </c>
      <c r="Z481" s="13" t="s">
        <v>1424</v>
      </c>
      <c r="AA481" s="13" t="s">
        <v>1424</v>
      </c>
      <c r="AB481" s="13" t="s">
        <v>1424</v>
      </c>
      <c r="AC481" s="13" t="s">
        <v>1424</v>
      </c>
      <c r="AD481" s="13" t="s">
        <v>1424</v>
      </c>
      <c r="AE481" s="13" t="s">
        <v>1424</v>
      </c>
      <c r="AF481" s="13" t="s">
        <v>1424</v>
      </c>
      <c r="AG481" s="13" t="s">
        <v>1424</v>
      </c>
      <c r="AH481" s="13" t="s">
        <v>1424</v>
      </c>
      <c r="AI481" s="13" t="s">
        <v>1424</v>
      </c>
      <c r="AJ481" s="13" t="s">
        <v>1424</v>
      </c>
      <c r="AK481" s="13" t="s">
        <v>1424</v>
      </c>
      <c r="AL481" s="13" t="s">
        <v>1424</v>
      </c>
      <c r="AM481" s="13" t="s">
        <v>1424</v>
      </c>
      <c r="AN481" s="13" t="s">
        <v>1424</v>
      </c>
      <c r="AO481" s="13" t="s">
        <v>1424</v>
      </c>
      <c r="AP481" s="13" t="s">
        <v>1424</v>
      </c>
      <c r="AQ481" s="13" t="s">
        <v>1424</v>
      </c>
      <c r="AR481" s="13" t="s">
        <v>1424</v>
      </c>
      <c r="AS481" s="13" t="s">
        <v>1424</v>
      </c>
      <c r="AT481" s="13" t="s">
        <v>1424</v>
      </c>
      <c r="AU481" s="13" t="s">
        <v>1424</v>
      </c>
      <c r="AV481" s="13" t="s">
        <v>1424</v>
      </c>
      <c r="AW481" s="13" t="s">
        <v>1424</v>
      </c>
      <c r="AX481" s="13" t="s">
        <v>1424</v>
      </c>
      <c r="AY481" s="13" t="s">
        <v>1424</v>
      </c>
      <c r="AZ481" s="13" t="s">
        <v>1424</v>
      </c>
      <c r="BA481" s="13" t="s">
        <v>1424</v>
      </c>
      <c r="BB481" s="13" t="s">
        <v>1424</v>
      </c>
      <c r="BC481" s="13" t="s">
        <v>1424</v>
      </c>
      <c r="BD481" s="13" t="s">
        <v>1424</v>
      </c>
      <c r="BE481" s="13" t="s">
        <v>1424</v>
      </c>
      <c r="BF481" s="13" t="s">
        <v>1424</v>
      </c>
      <c r="BG481" s="13" t="s">
        <v>1424</v>
      </c>
      <c r="BH481" s="13" t="s">
        <v>1424</v>
      </c>
      <c r="BI481" s="13" t="s">
        <v>1424</v>
      </c>
      <c r="BJ481" s="13" t="s">
        <v>1424</v>
      </c>
      <c r="BK481" s="13" t="s">
        <v>1424</v>
      </c>
      <c r="BL481" s="13" t="s">
        <v>1424</v>
      </c>
      <c r="BM481" s="13" t="s">
        <v>1424</v>
      </c>
      <c r="BN481" s="13" t="s">
        <v>1424</v>
      </c>
      <c r="BO481" s="13" t="s">
        <v>1424</v>
      </c>
      <c r="BP481" s="13" t="s">
        <v>1424</v>
      </c>
      <c r="BQ481" s="13" t="s">
        <v>1424</v>
      </c>
      <c r="BR481" s="13" t="s">
        <v>1424</v>
      </c>
      <c r="BS481" s="13" t="s">
        <v>1424</v>
      </c>
      <c r="BT481" s="13" t="s">
        <v>1424</v>
      </c>
      <c r="BU481" s="13" t="s">
        <v>1424</v>
      </c>
      <c r="BV481" s="13" t="s">
        <v>1424</v>
      </c>
      <c r="BW481" s="13" t="s">
        <v>1424</v>
      </c>
      <c r="BX481" s="13" t="s">
        <v>1424</v>
      </c>
      <c r="BY481" s="13" t="s">
        <v>1424</v>
      </c>
      <c r="BZ481" s="13" t="s">
        <v>1424</v>
      </c>
      <c r="CA481" s="13" t="s">
        <v>1424</v>
      </c>
      <c r="CB481" s="13" t="s">
        <v>1424</v>
      </c>
      <c r="CC481" s="13" t="s">
        <v>1424</v>
      </c>
      <c r="CD481" s="13" t="s">
        <v>1424</v>
      </c>
      <c r="CE481" s="13" t="s">
        <v>1424</v>
      </c>
      <c r="CF481" s="13" t="s">
        <v>1424</v>
      </c>
      <c r="CG481" s="13" t="s">
        <v>1424</v>
      </c>
      <c r="CH481" s="13" t="s">
        <v>1424</v>
      </c>
      <c r="CI481" s="13" t="s">
        <v>1424</v>
      </c>
      <c r="CJ481" s="13" t="s">
        <v>1424</v>
      </c>
      <c r="CK481" s="13" t="s">
        <v>1424</v>
      </c>
      <c r="CL481" s="13" t="s">
        <v>1424</v>
      </c>
      <c r="CM481" s="13" t="s">
        <v>1424</v>
      </c>
      <c r="CN481" s="13" t="s">
        <v>1424</v>
      </c>
      <c r="CO481" s="13" t="s">
        <v>1424</v>
      </c>
      <c r="CP481" s="13" t="s">
        <v>1424</v>
      </c>
      <c r="CQ481" s="13" t="s">
        <v>1424</v>
      </c>
      <c r="CR481" s="13" t="s">
        <v>1424</v>
      </c>
      <c r="CS481" s="13" t="s">
        <v>1424</v>
      </c>
      <c r="CT481" s="13" t="s">
        <v>1424</v>
      </c>
      <c r="CU481" s="13" t="s">
        <v>1424</v>
      </c>
      <c r="CV481" s="13" t="s">
        <v>1424</v>
      </c>
      <c r="CW481" s="13" t="s">
        <v>1424</v>
      </c>
      <c r="CX481" s="13" t="s">
        <v>1424</v>
      </c>
      <c r="CY481" s="13" t="s">
        <v>1424</v>
      </c>
      <c r="CZ481" s="13" t="s">
        <v>1424</v>
      </c>
      <c r="DA481" s="13" t="s">
        <v>1424</v>
      </c>
      <c r="DB481" s="13" t="s">
        <v>1424</v>
      </c>
      <c r="DC481" s="13" t="s">
        <v>1424</v>
      </c>
      <c r="DD481" s="13" t="s">
        <v>1424</v>
      </c>
      <c r="DE481" s="13" t="s">
        <v>1424</v>
      </c>
      <c r="DF481" s="13" t="s">
        <v>1424</v>
      </c>
      <c r="DG481" s="13" t="s">
        <v>1424</v>
      </c>
      <c r="DH481" s="13" t="s">
        <v>1424</v>
      </c>
      <c r="DI481" s="13" t="s">
        <v>1424</v>
      </c>
      <c r="DJ481" s="13" t="s">
        <v>1424</v>
      </c>
      <c r="DK481" s="13" t="s">
        <v>1424</v>
      </c>
      <c r="DL481" s="13" t="s">
        <v>1424</v>
      </c>
      <c r="DM481" s="13" t="s">
        <v>1424</v>
      </c>
      <c r="DN481" s="13" t="s">
        <v>1424</v>
      </c>
      <c r="DO481" s="13" t="s">
        <v>1424</v>
      </c>
      <c r="DP481" s="13" t="s">
        <v>1424</v>
      </c>
      <c r="DQ481" s="13" t="s">
        <v>1424</v>
      </c>
      <c r="DR481" s="13" t="s">
        <v>1424</v>
      </c>
      <c r="DS481" s="13" t="s">
        <v>1424</v>
      </c>
      <c r="DT481" s="13" t="s">
        <v>1424</v>
      </c>
      <c r="DU481" s="13" t="s">
        <v>1424</v>
      </c>
      <c r="DV481" s="13" t="s">
        <v>1424</v>
      </c>
      <c r="DW481" s="13" t="s">
        <v>1424</v>
      </c>
      <c r="DX481" s="13" t="s">
        <v>1424</v>
      </c>
      <c r="DY481" s="13" t="s">
        <v>1424</v>
      </c>
      <c r="DZ481" s="13" t="s">
        <v>1424</v>
      </c>
      <c r="EA481" s="13" t="s">
        <v>1424</v>
      </c>
      <c r="EB481" s="13" t="s">
        <v>1424</v>
      </c>
      <c r="EC481" s="13" t="s">
        <v>1424</v>
      </c>
      <c r="ED481" s="13" t="s">
        <v>1424</v>
      </c>
      <c r="EE481" s="13" t="s">
        <v>1424</v>
      </c>
      <c r="EF481" s="13" t="s">
        <v>1424</v>
      </c>
      <c r="EG481" s="13" t="s">
        <v>1424</v>
      </c>
      <c r="EH481" s="13" t="s">
        <v>1424</v>
      </c>
      <c r="EI481" s="13" t="s">
        <v>1424</v>
      </c>
      <c r="EJ481" s="13" t="s">
        <v>1424</v>
      </c>
      <c r="EK481" s="13" t="s">
        <v>1424</v>
      </c>
      <c r="EL481" s="99"/>
      <c r="EM481" s="99"/>
    </row>
    <row r="482" spans="1:143" s="75" customFormat="1" ht="15" x14ac:dyDescent="0.25">
      <c r="A482" s="162"/>
      <c r="B482" s="94"/>
      <c r="C482" s="94"/>
      <c r="D482" s="94"/>
      <c r="E482" s="94"/>
      <c r="F482" s="94"/>
      <c r="G482" s="163" t="s">
        <v>1428</v>
      </c>
      <c r="H482" s="84"/>
      <c r="I482" s="84"/>
      <c r="O482" s="76"/>
      <c r="EL482" s="99"/>
      <c r="EM482" s="99"/>
    </row>
    <row r="483" spans="1:143" s="13" customFormat="1" ht="15" x14ac:dyDescent="0.25">
      <c r="A483" s="30" t="s">
        <v>1427</v>
      </c>
      <c r="B483" s="97"/>
      <c r="C483" s="97"/>
      <c r="D483" s="97"/>
      <c r="E483" s="97"/>
      <c r="F483" s="97"/>
      <c r="G483" s="93" t="s">
        <v>1429</v>
      </c>
      <c r="H483" s="14" t="s">
        <v>2</v>
      </c>
      <c r="I483" s="14"/>
      <c r="J483" s="13" t="s">
        <v>2568</v>
      </c>
      <c r="K483" s="13" t="s">
        <v>50</v>
      </c>
      <c r="L483" s="13" t="s">
        <v>50</v>
      </c>
      <c r="M483" s="13" t="s">
        <v>2569</v>
      </c>
      <c r="N483" s="13" t="s">
        <v>2570</v>
      </c>
      <c r="O483" s="13" t="s">
        <v>50</v>
      </c>
      <c r="P483" s="13" t="s">
        <v>50</v>
      </c>
      <c r="Q483" s="13" t="s">
        <v>50</v>
      </c>
      <c r="R483" s="13" t="s">
        <v>50</v>
      </c>
      <c r="S483" s="13" t="s">
        <v>2571</v>
      </c>
      <c r="T483" s="13" t="s">
        <v>2572</v>
      </c>
      <c r="U483" s="13" t="s">
        <v>50</v>
      </c>
      <c r="V483" s="13" t="s">
        <v>50</v>
      </c>
      <c r="W483" s="13" t="s">
        <v>2573</v>
      </c>
      <c r="X483" s="13" t="s">
        <v>50</v>
      </c>
      <c r="Y483" s="13" t="s">
        <v>2574</v>
      </c>
      <c r="Z483" s="13" t="s">
        <v>2575</v>
      </c>
      <c r="AA483" s="13" t="s">
        <v>50</v>
      </c>
      <c r="AB483" s="13" t="s">
        <v>2576</v>
      </c>
      <c r="AC483" s="13" t="s">
        <v>50</v>
      </c>
      <c r="AD483" s="13" t="s">
        <v>50</v>
      </c>
      <c r="AE483" s="13" t="s">
        <v>50</v>
      </c>
      <c r="AF483" s="13" t="s">
        <v>50</v>
      </c>
      <c r="AG483" s="13" t="s">
        <v>2577</v>
      </c>
      <c r="AH483" s="13" t="s">
        <v>50</v>
      </c>
      <c r="AI483" s="13" t="s">
        <v>2578</v>
      </c>
      <c r="AJ483" s="13" t="s">
        <v>2579</v>
      </c>
      <c r="AK483" s="13" t="s">
        <v>2580</v>
      </c>
      <c r="AL483" s="13" t="s">
        <v>50</v>
      </c>
      <c r="AM483" s="13" t="s">
        <v>50</v>
      </c>
      <c r="AN483" s="13" t="s">
        <v>50</v>
      </c>
      <c r="AO483" s="13" t="s">
        <v>50</v>
      </c>
      <c r="AP483" s="13" t="s">
        <v>50</v>
      </c>
      <c r="AQ483" s="13" t="s">
        <v>2581</v>
      </c>
      <c r="AR483" s="13" t="s">
        <v>50</v>
      </c>
      <c r="AS483" s="13" t="s">
        <v>50</v>
      </c>
      <c r="AT483" s="13" t="s">
        <v>50</v>
      </c>
      <c r="AU483" s="13" t="s">
        <v>2582</v>
      </c>
      <c r="AV483" s="13" t="s">
        <v>50</v>
      </c>
      <c r="AW483" s="13" t="s">
        <v>50</v>
      </c>
      <c r="AX483" s="13" t="s">
        <v>50</v>
      </c>
      <c r="AY483" s="13" t="s">
        <v>50</v>
      </c>
      <c r="AZ483" s="13" t="s">
        <v>50</v>
      </c>
      <c r="BA483" s="13" t="s">
        <v>2583</v>
      </c>
      <c r="BB483" s="13" t="s">
        <v>2584</v>
      </c>
      <c r="BC483" s="13" t="s">
        <v>2585</v>
      </c>
      <c r="BD483" s="34" t="s">
        <v>2586</v>
      </c>
      <c r="BE483" s="13" t="s">
        <v>50</v>
      </c>
      <c r="BF483" s="13" t="s">
        <v>50</v>
      </c>
      <c r="BG483" s="13" t="s">
        <v>50</v>
      </c>
      <c r="BH483" s="13" t="s">
        <v>50</v>
      </c>
      <c r="BI483" s="13" t="s">
        <v>50</v>
      </c>
      <c r="BJ483" s="13" t="s">
        <v>2587</v>
      </c>
      <c r="BK483" s="13" t="s">
        <v>2588</v>
      </c>
      <c r="BL483" s="13" t="s">
        <v>2589</v>
      </c>
      <c r="BM483" s="13" t="s">
        <v>2590</v>
      </c>
      <c r="BN483" s="13" t="s">
        <v>50</v>
      </c>
      <c r="BO483" s="13" t="s">
        <v>50</v>
      </c>
      <c r="BP483" s="13" t="s">
        <v>50</v>
      </c>
      <c r="BQ483" s="13" t="s">
        <v>50</v>
      </c>
      <c r="BR483" s="13" t="s">
        <v>50</v>
      </c>
      <c r="BS483" s="13" t="s">
        <v>50</v>
      </c>
      <c r="BT483" s="13" t="s">
        <v>50</v>
      </c>
      <c r="BU483" s="13" t="s">
        <v>2591</v>
      </c>
      <c r="BV483" s="13" t="s">
        <v>50</v>
      </c>
      <c r="BW483" s="13" t="s">
        <v>50</v>
      </c>
      <c r="BX483" s="13" t="s">
        <v>2592</v>
      </c>
      <c r="BY483" s="13" t="s">
        <v>50</v>
      </c>
      <c r="BZ483" s="13" t="s">
        <v>2593</v>
      </c>
      <c r="CA483" s="13" t="s">
        <v>50</v>
      </c>
      <c r="CB483" s="13" t="s">
        <v>50</v>
      </c>
      <c r="CC483" s="13" t="s">
        <v>2594</v>
      </c>
      <c r="CD483" s="13" t="s">
        <v>2595</v>
      </c>
      <c r="CE483" s="13" t="s">
        <v>50</v>
      </c>
      <c r="CF483" s="13" t="s">
        <v>50</v>
      </c>
      <c r="CG483" s="13" t="s">
        <v>50</v>
      </c>
      <c r="CH483" s="13" t="s">
        <v>50</v>
      </c>
      <c r="CI483" s="13" t="s">
        <v>50</v>
      </c>
      <c r="CJ483" s="13" t="s">
        <v>50</v>
      </c>
      <c r="CK483" s="13" t="s">
        <v>50</v>
      </c>
      <c r="CL483" s="13" t="s">
        <v>50</v>
      </c>
      <c r="CM483" s="13" t="s">
        <v>2596</v>
      </c>
      <c r="CN483" s="13" t="s">
        <v>50</v>
      </c>
      <c r="CO483" s="13" t="s">
        <v>50</v>
      </c>
      <c r="CP483" s="34" t="s">
        <v>2597</v>
      </c>
      <c r="CQ483" s="13" t="s">
        <v>50</v>
      </c>
      <c r="CR483" s="13" t="s">
        <v>50</v>
      </c>
      <c r="CS483" s="13" t="s">
        <v>2598</v>
      </c>
      <c r="CT483" s="13" t="s">
        <v>2599</v>
      </c>
      <c r="CU483" s="13" t="s">
        <v>50</v>
      </c>
      <c r="CV483" s="13" t="s">
        <v>50</v>
      </c>
      <c r="CW483" s="13" t="s">
        <v>2600</v>
      </c>
      <c r="CX483" s="13" t="s">
        <v>2601</v>
      </c>
      <c r="CY483" s="13" t="s">
        <v>2602</v>
      </c>
      <c r="CZ483" s="13" t="s">
        <v>2603</v>
      </c>
      <c r="DA483" s="13" t="s">
        <v>2604</v>
      </c>
      <c r="DB483" s="34" t="s">
        <v>2605</v>
      </c>
      <c r="DC483" s="13" t="s">
        <v>50</v>
      </c>
      <c r="DD483" s="13" t="s">
        <v>2606</v>
      </c>
      <c r="DE483" s="13" t="s">
        <v>50</v>
      </c>
      <c r="DF483" s="13" t="s">
        <v>50</v>
      </c>
      <c r="DG483" s="13" t="s">
        <v>2607</v>
      </c>
      <c r="DH483" s="13" t="s">
        <v>2608</v>
      </c>
      <c r="DI483" s="13" t="s">
        <v>2609</v>
      </c>
      <c r="DJ483" s="13" t="s">
        <v>50</v>
      </c>
      <c r="DK483" s="13" t="s">
        <v>50</v>
      </c>
      <c r="DL483" s="13" t="s">
        <v>2610</v>
      </c>
      <c r="DM483" s="13" t="s">
        <v>50</v>
      </c>
      <c r="DN483" s="13" t="s">
        <v>50</v>
      </c>
      <c r="DO483" s="13" t="s">
        <v>2611</v>
      </c>
      <c r="DP483" s="13" t="s">
        <v>50</v>
      </c>
      <c r="DQ483" s="13" t="s">
        <v>50</v>
      </c>
      <c r="DR483" s="13" t="s">
        <v>50</v>
      </c>
      <c r="DS483" s="13" t="s">
        <v>50</v>
      </c>
      <c r="DT483" s="13" t="s">
        <v>50</v>
      </c>
      <c r="DU483" s="13" t="s">
        <v>50</v>
      </c>
      <c r="DV483" s="13" t="s">
        <v>50</v>
      </c>
      <c r="DW483" s="13" t="s">
        <v>50</v>
      </c>
      <c r="DX483" s="13" t="s">
        <v>2612</v>
      </c>
      <c r="DY483" s="13" t="s">
        <v>50</v>
      </c>
      <c r="DZ483" s="13" t="s">
        <v>50</v>
      </c>
      <c r="EA483" s="13" t="s">
        <v>2613</v>
      </c>
      <c r="EB483" s="13" t="s">
        <v>50</v>
      </c>
      <c r="EC483" s="13" t="s">
        <v>50</v>
      </c>
      <c r="ED483" s="13" t="s">
        <v>2614</v>
      </c>
      <c r="EE483" s="13" t="s">
        <v>2615</v>
      </c>
      <c r="EF483" s="13" t="s">
        <v>2616</v>
      </c>
      <c r="EG483" s="13" t="s">
        <v>2617</v>
      </c>
      <c r="EH483" s="13" t="s">
        <v>50</v>
      </c>
      <c r="EI483" s="13" t="s">
        <v>50</v>
      </c>
      <c r="EJ483" s="13" t="s">
        <v>50</v>
      </c>
      <c r="EK483" s="13" t="s">
        <v>50</v>
      </c>
      <c r="EL483" s="99"/>
      <c r="EM483" s="99"/>
    </row>
    <row r="484" spans="1:143" s="10" customFormat="1" ht="15" x14ac:dyDescent="0.25">
      <c r="A484" s="8" t="s">
        <v>548</v>
      </c>
      <c r="B484" s="94"/>
      <c r="C484" s="94"/>
      <c r="D484" s="94"/>
      <c r="E484" s="94"/>
      <c r="F484" s="94"/>
      <c r="G484" s="9"/>
      <c r="H484" s="79"/>
      <c r="I484" s="79"/>
      <c r="O484" s="46"/>
      <c r="EL484" s="99"/>
      <c r="EM484" s="99"/>
    </row>
    <row r="485" spans="1:143" s="15" customFormat="1" ht="15" x14ac:dyDescent="0.25">
      <c r="A485" s="140"/>
      <c r="B485" s="97"/>
      <c r="C485" s="97"/>
      <c r="D485" s="97"/>
      <c r="E485" s="97"/>
      <c r="F485" s="97"/>
      <c r="G485" s="92" t="s">
        <v>4068</v>
      </c>
      <c r="H485" s="80"/>
      <c r="I485" s="80"/>
      <c r="O485" s="55"/>
      <c r="EL485" s="99"/>
      <c r="EM485" s="99"/>
    </row>
    <row r="486" spans="1:143" s="58" customFormat="1" ht="12.75" customHeight="1" x14ac:dyDescent="0.25">
      <c r="A486" s="5"/>
      <c r="B486" s="96"/>
      <c r="C486" s="96"/>
      <c r="D486" s="96"/>
      <c r="E486" s="96"/>
      <c r="F486" s="96" t="s">
        <v>4227</v>
      </c>
      <c r="G486" s="4" t="s">
        <v>2543</v>
      </c>
      <c r="H486" s="18" t="s">
        <v>5</v>
      </c>
      <c r="I486" s="18"/>
      <c r="J486" s="58" t="str">
        <f>IF(OR(J246&lt;&gt;"*",J310&lt;&gt;"*",J367&lt;&gt;"*",J420&lt;&gt;"*"),"Yes (" &amp; JoinAll(", ", MIDForgiving(J246,6,LEN(J246)-6), MIDForgiving(J310,6,LEN(J310)-6), MIDForgiving(J367,6,LEN(J367)-6), MIDForgiving(J420,6,LEN(J420)-6))&amp;")","*")</f>
        <v>*</v>
      </c>
      <c r="K486" s="58" t="str">
        <f>IF(OR(K246&lt;&gt;"*",K310&lt;&gt;"*",K367&lt;&gt;"*",K420&lt;&gt;"*"),"Yes (" &amp; JoinAll(", ", MIDForgiving(K246,6,LEN(K246)-6), MIDForgiving(K310,6,LEN(K310)-6), MIDForgiving(K367,6,LEN(K367)-6), MIDForgiving(K420,6,LEN(K420)-6))&amp;")","*")</f>
        <v>*</v>
      </c>
      <c r="L486" s="58" t="str">
        <f>IF(OR(L246&lt;&gt;"*",L310&lt;&gt;"*",L367&lt;&gt;"*",L420&lt;&gt;"*"),"Yes (" &amp; JoinAll(", ", MIDForgiving(L246,6,LEN(L246)-6), MIDForgiving(L310,6,LEN(L310)-6), MIDForgiving(L367,6,LEN(L367)-6), MIDForgiving(L420,6,LEN(L420)-6))&amp;")","*")</f>
        <v>*</v>
      </c>
      <c r="M486" s="58" t="str">
        <f>IF(OR(M246&lt;&gt;"*",M310&lt;&gt;"*",M367&lt;&gt;"*",M420&lt;&gt;"*"),"Yes (" &amp; JoinAll(", ", MIDForgiving(M246,6,LEN(M246)-6), MIDForgiving(M310,6,LEN(M310)-6), MIDForgiving(M367,6,LEN(M367)-6), MIDForgiving(M420,6,LEN(M420)-6))&amp;")","*")</f>
        <v>*</v>
      </c>
      <c r="N486" s="58" t="str">
        <f>IF(OR(N246&lt;&gt;"*",N310&lt;&gt;"*",N367&lt;&gt;"*",N420&lt;&gt;"*"),"Yes (" &amp; JoinAll(", ", MIDForgiving(N246,6,LEN(N246)-6), MIDForgiving(N310,6,LEN(N310)-6), MIDForgiving(N367,6,LEN(N367)-6), MIDForgiving(N420,6,LEN(N420)-6))&amp;")","*")</f>
        <v>*</v>
      </c>
      <c r="O486" s="58" t="str">
        <f>IF(OR(O246&lt;&gt;"*",O310&lt;&gt;"*",O367&lt;&gt;"*",O420&lt;&gt;"*"),"Yes (" &amp; JoinAll(", ", MIDForgiving(O246,6,LEN(O246)-6), MIDForgiving(O310,6,LEN(O310)-6), MIDForgiving(O367,6,LEN(O367)-6), MIDForgiving(O420,6,LEN(O420)-6))&amp;")","*")</f>
        <v>*</v>
      </c>
      <c r="P486" s="58" t="str">
        <f>IF(OR(P246&lt;&gt;"*",P310&lt;&gt;"*",P367&lt;&gt;"*",P420&lt;&gt;"*"),"Yes (" &amp; JoinAll(", ", MIDForgiving(P246,6,LEN(P246)-6), MIDForgiving(P310,6,LEN(P310)-6), MIDForgiving(P367,6,LEN(P367)-6), MIDForgiving(P420,6,LEN(P420)-6))&amp;")","*")</f>
        <v>*</v>
      </c>
      <c r="Q486" s="58" t="str">
        <f>IF(OR(Q246&lt;&gt;"*",Q310&lt;&gt;"*",Q367&lt;&gt;"*",Q420&lt;&gt;"*"),"Yes (" &amp; JoinAll(", ", MIDForgiving(Q246,6,LEN(Q246)-6), MIDForgiving(Q310,6,LEN(Q310)-6), MIDForgiving(Q367,6,LEN(Q367)-6), MIDForgiving(Q420,6,LEN(Q420)-6))&amp;")","*")</f>
        <v>*</v>
      </c>
      <c r="R486" s="58" t="str">
        <f>IF(OR(R246&lt;&gt;"*",R310&lt;&gt;"*",R367&lt;&gt;"*",R420&lt;&gt;"*"),"Yes (" &amp; JoinAll(", ", MIDForgiving(R246,6,LEN(R246)-6), MIDForgiving(R310,6,LEN(R310)-6), MIDForgiving(R367,6,LEN(R367)-6), MIDForgiving(R420,6,LEN(R420)-6))&amp;")","*")</f>
        <v>*</v>
      </c>
      <c r="S486" s="58" t="str">
        <f>IF(OR(S246&lt;&gt;"*",S310&lt;&gt;"*",S367&lt;&gt;"*",S420&lt;&gt;"*"),"Yes (" &amp; JoinAll(", ", MIDForgiving(S246,6,LEN(S246)-6), MIDForgiving(S310,6,LEN(S310)-6), MIDForgiving(S367,6,LEN(S367)-6), MIDForgiving(S420,6,LEN(S420)-6))&amp;")","*")</f>
        <v>Yes (HTTP)</v>
      </c>
      <c r="T486" s="58" t="str">
        <f>IF(OR(T246&lt;&gt;"*",T310&lt;&gt;"*",T367&lt;&gt;"*",T420&lt;&gt;"*"),"Yes (" &amp; JoinAll(", ", MIDForgiving(T246,6,LEN(T246)-6), MIDForgiving(T310,6,LEN(T310)-6), MIDForgiving(T367,6,LEN(T367)-6), MIDForgiving(T420,6,LEN(T420)-6))&amp;")","*")</f>
        <v>Yes (HTTP)</v>
      </c>
      <c r="U486" s="58" t="str">
        <f>IF(OR(U246&lt;&gt;"*",U310&lt;&gt;"*",U367&lt;&gt;"*",U420&lt;&gt;"*"),"Yes (" &amp; JoinAll(", ", MIDForgiving(U246,6,LEN(U246)-6), MIDForgiving(U310,6,LEN(U310)-6), MIDForgiving(U367,6,LEN(U367)-6), MIDForgiving(U420,6,LEN(U420)-6))&amp;")","*")</f>
        <v>*</v>
      </c>
      <c r="V486" s="58" t="str">
        <f>IF(OR(V246&lt;&gt;"*",V310&lt;&gt;"*",V367&lt;&gt;"*",V420&lt;&gt;"*"),"Yes (" &amp; JoinAll(", ", MIDForgiving(V246,6,LEN(V246)-6), MIDForgiving(V310,6,LEN(V310)-6), MIDForgiving(V367,6,LEN(V367)-6), MIDForgiving(V420,6,LEN(V420)-6))&amp;")","*")</f>
        <v>*</v>
      </c>
      <c r="W486" s="58" t="str">
        <f>IF(OR(W246&lt;&gt;"*",W310&lt;&gt;"*",W367&lt;&gt;"*",W420&lt;&gt;"*"),"Yes (" &amp; JoinAll(", ", MIDForgiving(W246,6,LEN(W246)-6), MIDForgiving(W310,6,LEN(W310)-6), MIDForgiving(W367,6,LEN(W367)-6), MIDForgiving(W420,6,LEN(W420)-6))&amp;")","*")</f>
        <v>*</v>
      </c>
      <c r="X486" s="58" t="str">
        <f>IF(OR(X246&lt;&gt;"*",X310&lt;&gt;"*",X367&lt;&gt;"*",X420&lt;&gt;"*"),"Yes (" &amp; JoinAll(", ", MIDForgiving(X246,6,LEN(X246)-6), MIDForgiving(X310,6,LEN(X310)-6), MIDForgiving(X367,6,LEN(X367)-6), MIDForgiving(X420,6,LEN(X420)-6))&amp;")","*")</f>
        <v>*</v>
      </c>
      <c r="Y486" s="58" t="str">
        <f>IF(OR(Y246&lt;&gt;"*",Y310&lt;&gt;"*",Y367&lt;&gt;"*",Y420&lt;&gt;"*"),"Yes (" &amp; JoinAll(", ", MIDForgiving(Y246,6,LEN(Y246)-6), MIDForgiving(Y310,6,LEN(Y310)-6), MIDForgiving(Y367,6,LEN(Y367)-6), MIDForgiving(Y420,6,LEN(Y420)-6))&amp;")","*")</f>
        <v>*</v>
      </c>
      <c r="Z486" s="58" t="str">
        <f>IF(OR(Z246&lt;&gt;"*",Z310&lt;&gt;"*",Z367&lt;&gt;"*",Z420&lt;&gt;"*"),"Yes (" &amp; JoinAll(", ", MIDForgiving(Z246,6,LEN(Z246)-6), MIDForgiving(Z310,6,LEN(Z310)-6), MIDForgiving(Z367,6,LEN(Z367)-6), MIDForgiving(Z420,6,LEN(Z420)-6))&amp;")","*")</f>
        <v>*</v>
      </c>
      <c r="AA486" s="58" t="str">
        <f>IF(OR(AA246&lt;&gt;"*",AA310&lt;&gt;"*",AA367&lt;&gt;"*",AA420&lt;&gt;"*"),"Yes (" &amp; JoinAll(", ", MIDForgiving(AA246,6,LEN(AA246)-6), MIDForgiving(AA310,6,LEN(AA310)-6), MIDForgiving(AA367,6,LEN(AA367)-6), MIDForgiving(AA420,6,LEN(AA420)-6))&amp;")","*")</f>
        <v>*</v>
      </c>
      <c r="AB486" s="58" t="str">
        <f>IF(OR(AB246&lt;&gt;"*",AB310&lt;&gt;"*",AB367&lt;&gt;"*",AB420&lt;&gt;"*"),"Yes (" &amp; JoinAll(", ", MIDForgiving(AB246,6,LEN(AB246)-6), MIDForgiving(AB310,6,LEN(AB310)-6), MIDForgiving(AB367,6,LEN(AB367)-6), MIDForgiving(AB420,6,LEN(AB420)-6))&amp;")","*")</f>
        <v>*</v>
      </c>
      <c r="AC486" s="58" t="str">
        <f>IF(OR(AC246&lt;&gt;"*",AC310&lt;&gt;"*",AC367&lt;&gt;"*",AC420&lt;&gt;"*"),"Yes (" &amp; JoinAll(", ", MIDForgiving(AC246,6,LEN(AC246)-6), MIDForgiving(AC310,6,LEN(AC310)-6), MIDForgiving(AC367,6,LEN(AC367)-6), MIDForgiving(AC420,6,LEN(AC420)-6))&amp;")","*")</f>
        <v>*</v>
      </c>
      <c r="AD486" s="58" t="str">
        <f>IF(OR(AD246&lt;&gt;"*",AD310&lt;&gt;"*",AD367&lt;&gt;"*",AD420&lt;&gt;"*"),"Yes (" &amp; JoinAll(", ", MIDForgiving(AD246,6,LEN(AD246)-6), MIDForgiving(AD310,6,LEN(AD310)-6), MIDForgiving(AD367,6,LEN(AD367)-6), MIDForgiving(AD420,6,LEN(AD420)-6))&amp;")","*")</f>
        <v>*</v>
      </c>
      <c r="AE486" s="58" t="str">
        <f>IF(OR(AE246&lt;&gt;"*",AE310&lt;&gt;"*",AE367&lt;&gt;"*",AE420&lt;&gt;"*"),"Yes (" &amp; JoinAll(", ", MIDForgiving(AE246,6,LEN(AE246)-6), MIDForgiving(AE310,6,LEN(AE310)-6), MIDForgiving(AE367,6,LEN(AE367)-6), MIDForgiving(AE420,6,LEN(AE420)-6))&amp;")","*")</f>
        <v>*</v>
      </c>
      <c r="AF486" s="58" t="str">
        <f>IF(OR(AF246&lt;&gt;"*",AF310&lt;&gt;"*",AF367&lt;&gt;"*",AF420&lt;&gt;"*"),"Yes (" &amp; JoinAll(", ", MIDForgiving(AF246,6,LEN(AF246)-6), MIDForgiving(AF310,6,LEN(AF310)-6), MIDForgiving(AF367,6,LEN(AF367)-6), MIDForgiving(AF420,6,LEN(AF420)-6))&amp;")","*")</f>
        <v>*</v>
      </c>
      <c r="AG486" s="58" t="str">
        <f>IF(OR(AG246&lt;&gt;"*",AG310&lt;&gt;"*",AG367&lt;&gt;"*",AG420&lt;&gt;"*"),"Yes (" &amp; JoinAll(", ", MIDForgiving(AG246,6,LEN(AG246)-6), MIDForgiving(AG310,6,LEN(AG310)-6), MIDForgiving(AG367,6,LEN(AG367)-6), MIDForgiving(AG420,6,LEN(AG420)-6))&amp;")","*")</f>
        <v>*</v>
      </c>
      <c r="AH486" s="58" t="str">
        <f>IF(OR(AH246&lt;&gt;"*",AH310&lt;&gt;"*",AH367&lt;&gt;"*",AH420&lt;&gt;"*"),"Yes (" &amp; JoinAll(", ", MIDForgiving(AH246,6,LEN(AH246)-6), MIDForgiving(AH310,6,LEN(AH310)-6), MIDForgiving(AH367,6,LEN(AH367)-6), MIDForgiving(AH420,6,LEN(AH420)-6))&amp;")","*")</f>
        <v>*</v>
      </c>
      <c r="AI486" s="58" t="str">
        <f>IF(OR(AI246&lt;&gt;"*",AI310&lt;&gt;"*",AI367&lt;&gt;"*",AI420&lt;&gt;"*"),"Yes (" &amp; JoinAll(", ", MIDForgiving(AI246,6,LEN(AI246)-6), MIDForgiving(AI310,6,LEN(AI310)-6), MIDForgiving(AI367,6,LEN(AI367)-6), MIDForgiving(AI420,6,LEN(AI420)-6))&amp;")","*")</f>
        <v>*</v>
      </c>
      <c r="AJ486" s="58" t="str">
        <f>IF(OR(AJ246&lt;&gt;"*",AJ310&lt;&gt;"*",AJ367&lt;&gt;"*",AJ420&lt;&gt;"*"),"Yes (" &amp; JoinAll(", ", MIDForgiving(AJ246,6,LEN(AJ246)-6), MIDForgiving(AJ310,6,LEN(AJ310)-6), MIDForgiving(AJ367,6,LEN(AJ367)-6), MIDForgiving(AJ420,6,LEN(AJ420)-6))&amp;")","*")</f>
        <v>*</v>
      </c>
      <c r="AK486" s="58" t="str">
        <f>IF(OR(AK246&lt;&gt;"*",AK310&lt;&gt;"*",AK367&lt;&gt;"*",AK420&lt;&gt;"*"),"Yes (" &amp; JoinAll(", ", MIDForgiving(AK246,6,LEN(AK246)-6), MIDForgiving(AK310,6,LEN(AK310)-6), MIDForgiving(AK367,6,LEN(AK367)-6), MIDForgiving(AK420,6,LEN(AK420)-6))&amp;")","*")</f>
        <v>*</v>
      </c>
      <c r="AL486" s="58" t="str">
        <f>IF(OR(AL246&lt;&gt;"*",AL310&lt;&gt;"*",AL367&lt;&gt;"*",AL420&lt;&gt;"*"),"Yes (" &amp; JoinAll(", ", MIDForgiving(AL246,6,LEN(AL246)-6), MIDForgiving(AL310,6,LEN(AL310)-6), MIDForgiving(AL367,6,LEN(AL367)-6), MIDForgiving(AL420,6,LEN(AL420)-6))&amp;")","*")</f>
        <v>*</v>
      </c>
      <c r="AM486" s="58" t="str">
        <f>IF(OR(AM246&lt;&gt;"*",AM310&lt;&gt;"*",AM367&lt;&gt;"*",AM420&lt;&gt;"*"),"Yes (" &amp; JoinAll(", ", MIDForgiving(AM246,6,LEN(AM246)-6), MIDForgiving(AM310,6,LEN(AM310)-6), MIDForgiving(AM367,6,LEN(AM367)-6), MIDForgiving(AM420,6,LEN(AM420)-6))&amp;")","*")</f>
        <v>*</v>
      </c>
      <c r="AN486" s="58" t="str">
        <f>IF(OR(AN246&lt;&gt;"*",AN310&lt;&gt;"*",AN367&lt;&gt;"*",AN420&lt;&gt;"*"),"Yes (" &amp; JoinAll(", ", MIDForgiving(AN246,6,LEN(AN246)-6), MIDForgiving(AN310,6,LEN(AN310)-6), MIDForgiving(AN367,6,LEN(AN367)-6), MIDForgiving(AN420,6,LEN(AN420)-6))&amp;")","*")</f>
        <v>*</v>
      </c>
      <c r="AO486" s="58" t="str">
        <f>IF(OR(AO246&lt;&gt;"*",AO310&lt;&gt;"*",AO367&lt;&gt;"*",AO420&lt;&gt;"*"),"Yes (" &amp; JoinAll(", ", MIDForgiving(AO246,6,LEN(AO246)-6), MIDForgiving(AO310,6,LEN(AO310)-6), MIDForgiving(AO367,6,LEN(AO367)-6), MIDForgiving(AO420,6,LEN(AO420)-6))&amp;")","*")</f>
        <v>*</v>
      </c>
      <c r="AP486" s="58" t="str">
        <f>IF(OR(AP246&lt;&gt;"*",AP310&lt;&gt;"*",AP367&lt;&gt;"*",AP420&lt;&gt;"*"),"Yes (" &amp; JoinAll(", ", MIDForgiving(AP246,6,LEN(AP246)-6), MIDForgiving(AP310,6,LEN(AP310)-6), MIDForgiving(AP367,6,LEN(AP367)-6), MIDForgiving(AP420,6,LEN(AP420)-6))&amp;")","*")</f>
        <v>*</v>
      </c>
      <c r="AQ486" s="58" t="str">
        <f>IF(OR(AQ246&lt;&gt;"*",AQ310&lt;&gt;"*",AQ367&lt;&gt;"*",AQ420&lt;&gt;"*"),"Yes (" &amp; JoinAll(", ", MIDForgiving(AQ246,6,LEN(AQ246)-6), MIDForgiving(AQ310,6,LEN(AQ310)-6), MIDForgiving(AQ367,6,LEN(AQ367)-6), MIDForgiving(AQ420,6,LEN(AQ420)-6))&amp;")","*")</f>
        <v>*</v>
      </c>
      <c r="AR486" s="58" t="str">
        <f>IF(OR(AR246&lt;&gt;"*",AR310&lt;&gt;"*",AR367&lt;&gt;"*",AR420&lt;&gt;"*"),"Yes (" &amp; JoinAll(", ", MIDForgiving(AR246,6,LEN(AR246)-6), MIDForgiving(AR310,6,LEN(AR310)-6), MIDForgiving(AR367,6,LEN(AR367)-6), MIDForgiving(AR420,6,LEN(AR420)-6))&amp;")","*")</f>
        <v>*</v>
      </c>
      <c r="AS486" s="58" t="str">
        <f>IF(OR(AS246&lt;&gt;"*",AS310&lt;&gt;"*",AS367&lt;&gt;"*",AS420&lt;&gt;"*"),"Yes (" &amp; JoinAll(", ", MIDForgiving(AS246,6,LEN(AS246)-6), MIDForgiving(AS310,6,LEN(AS310)-6), MIDForgiving(AS367,6,LEN(AS367)-6), MIDForgiving(AS420,6,LEN(AS420)-6))&amp;")","*")</f>
        <v>*</v>
      </c>
      <c r="AT486" s="58" t="str">
        <f>IF(OR(AT246&lt;&gt;"*",AT310&lt;&gt;"*",AT367&lt;&gt;"*",AT420&lt;&gt;"*"),"Yes (" &amp; JoinAll(", ", MIDForgiving(AT246,6,LEN(AT246)-6), MIDForgiving(AT310,6,LEN(AT310)-6), MIDForgiving(AT367,6,LEN(AT367)-6), MIDForgiving(AT420,6,LEN(AT420)-6))&amp;")","*")</f>
        <v>*</v>
      </c>
      <c r="AU486" s="58" t="str">
        <f>IF(OR(AU246&lt;&gt;"*",AU310&lt;&gt;"*",AU367&lt;&gt;"*",AU420&lt;&gt;"*"),"Yes (" &amp; JoinAll(", ", MIDForgiving(AU246,6,LEN(AU246)-6), MIDForgiving(AU310,6,LEN(AU310)-6), MIDForgiving(AU367,6,LEN(AU367)-6), MIDForgiving(AU420,6,LEN(AU420)-6))&amp;")","*")</f>
        <v>*</v>
      </c>
      <c r="AV486" s="58" t="str">
        <f>IF(OR(AV246&lt;&gt;"*",AV310&lt;&gt;"*",AV367&lt;&gt;"*",AV420&lt;&gt;"*"),"Yes (" &amp; JoinAll(", ", MIDForgiving(AV246,6,LEN(AV246)-6), MIDForgiving(AV310,6,LEN(AV310)-6), MIDForgiving(AV367,6,LEN(AV367)-6), MIDForgiving(AV420,6,LEN(AV420)-6))&amp;")","*")</f>
        <v>*</v>
      </c>
      <c r="AW486" s="58" t="str">
        <f>IF(OR(AW246&lt;&gt;"*",AW310&lt;&gt;"*",AW367&lt;&gt;"*",AW420&lt;&gt;"*"),"Yes (" &amp; JoinAll(", ", MIDForgiving(AW246,6,LEN(AW246)-6), MIDForgiving(AW310,6,LEN(AW310)-6), MIDForgiving(AW367,6,LEN(AW367)-6), MIDForgiving(AW420,6,LEN(AW420)-6))&amp;")","*")</f>
        <v>*</v>
      </c>
      <c r="AX486" s="58" t="str">
        <f>IF(OR(AX246&lt;&gt;"*",AX310&lt;&gt;"*",AX367&lt;&gt;"*",AX420&lt;&gt;"*"),"Yes (" &amp; JoinAll(", ", MIDForgiving(AX246,6,LEN(AX246)-6), MIDForgiving(AX310,6,LEN(AX310)-6), MIDForgiving(AX367,6,LEN(AX367)-6), MIDForgiving(AX420,6,LEN(AX420)-6))&amp;")","*")</f>
        <v>*</v>
      </c>
      <c r="AY486" s="58" t="str">
        <f>IF(OR(AY246&lt;&gt;"*",AY310&lt;&gt;"*",AY367&lt;&gt;"*",AY420&lt;&gt;"*"),"Yes (" &amp; JoinAll(", ", MIDForgiving(AY246,6,LEN(AY246)-6), MIDForgiving(AY310,6,LEN(AY310)-6), MIDForgiving(AY367,6,LEN(AY367)-6), MIDForgiving(AY420,6,LEN(AY420)-6))&amp;")","*")</f>
        <v>*</v>
      </c>
      <c r="AZ486" s="58" t="str">
        <f>IF(OR(AZ246&lt;&gt;"*",AZ310&lt;&gt;"*",AZ367&lt;&gt;"*",AZ420&lt;&gt;"*"),"Yes (" &amp; JoinAll(", ", MIDForgiving(AZ246,6,LEN(AZ246)-6), MIDForgiving(AZ310,6,LEN(AZ310)-6), MIDForgiving(AZ367,6,LEN(AZ367)-6), MIDForgiving(AZ420,6,LEN(AZ420)-6))&amp;")","*")</f>
        <v>*</v>
      </c>
      <c r="BA486" s="58" t="str">
        <f>IF(OR(BA246&lt;&gt;"*",BA310&lt;&gt;"*",BA367&lt;&gt;"*",BA420&lt;&gt;"*"),"Yes (" &amp; JoinAll(", ", MIDForgiving(BA246,6,LEN(BA246)-6), MIDForgiving(BA310,6,LEN(BA310)-6), MIDForgiving(BA367,6,LEN(BA367)-6), MIDForgiving(BA420,6,LEN(BA420)-6))&amp;")","*")</f>
        <v>*</v>
      </c>
      <c r="BB486" s="58" t="str">
        <f>IF(OR(BB246&lt;&gt;"*",BB310&lt;&gt;"*",BB367&lt;&gt;"*",BB420&lt;&gt;"*"),"Yes (" &amp; JoinAll(", ", MIDForgiving(BB246,6,LEN(BB246)-6), MIDForgiving(BB310,6,LEN(BB310)-6), MIDForgiving(BB367,6,LEN(BB367)-6), MIDForgiving(BB420,6,LEN(BB420)-6))&amp;")","*")</f>
        <v>*</v>
      </c>
      <c r="BC486" s="58" t="str">
        <f>IF(OR(BC246&lt;&gt;"*",BC310&lt;&gt;"*",BC367&lt;&gt;"*",BC420&lt;&gt;"*"),"Yes (" &amp; JoinAll(", ", MIDForgiving(BC246,6,LEN(BC246)-6), MIDForgiving(BC310,6,LEN(BC310)-6), MIDForgiving(BC367,6,LEN(BC367)-6), MIDForgiving(BC420,6,LEN(BC420)-6))&amp;")","*")</f>
        <v>*</v>
      </c>
      <c r="BD486" s="58" t="str">
        <f>IF(OR(BD246&lt;&gt;"*",BD310&lt;&gt;"*",BD367&lt;&gt;"*",BD420&lt;&gt;"*"),"Yes (" &amp; JoinAll(", ", MIDForgiving(BD246,6,LEN(BD246)-6), MIDForgiving(BD310,6,LEN(BD310)-6), MIDForgiving(BD367,6,LEN(BD367)-6), MIDForgiving(BD420,6,LEN(BD420)-6))&amp;")","*")</f>
        <v>*</v>
      </c>
      <c r="BE486" s="58" t="str">
        <f>IF(OR(BE246&lt;&gt;"*",BE310&lt;&gt;"*",BE367&lt;&gt;"*",BE420&lt;&gt;"*"),"Yes (" &amp; JoinAll(", ", MIDForgiving(BE246,6,LEN(BE246)-6), MIDForgiving(BE310,6,LEN(BE310)-6), MIDForgiving(BE367,6,LEN(BE367)-6), MIDForgiving(BE420,6,LEN(BE420)-6))&amp;")","*")</f>
        <v>*</v>
      </c>
      <c r="BF486" s="58" t="str">
        <f>IF(OR(BF246&lt;&gt;"*",BF310&lt;&gt;"*",BF367&lt;&gt;"*",BF420&lt;&gt;"*"),"Yes (" &amp; JoinAll(", ", MIDForgiving(BF246,6,LEN(BF246)-6), MIDForgiving(BF310,6,LEN(BF310)-6), MIDForgiving(BF367,6,LEN(BF367)-6), MIDForgiving(BF420,6,LEN(BF420)-6))&amp;")","*")</f>
        <v>*</v>
      </c>
      <c r="BG486" s="58" t="str">
        <f>IF(OR(BG246&lt;&gt;"*",BG310&lt;&gt;"*",BG367&lt;&gt;"*",BG420&lt;&gt;"*"),"Yes (" &amp; JoinAll(", ", MIDForgiving(BG246,6,LEN(BG246)-6), MIDForgiving(BG310,6,LEN(BG310)-6), MIDForgiving(BG367,6,LEN(BG367)-6), MIDForgiving(BG420,6,LEN(BG420)-6))&amp;")","*")</f>
        <v>*</v>
      </c>
      <c r="BH486" s="58" t="str">
        <f>IF(OR(BH246&lt;&gt;"*",BH310&lt;&gt;"*",BH367&lt;&gt;"*",BH420&lt;&gt;"*"),"Yes (" &amp; JoinAll(", ", MIDForgiving(BH246,6,LEN(BH246)-6), MIDForgiving(BH310,6,LEN(BH310)-6), MIDForgiving(BH367,6,LEN(BH367)-6), MIDForgiving(BH420,6,LEN(BH420)-6))&amp;")","*")</f>
        <v>*</v>
      </c>
      <c r="BI486" s="58" t="str">
        <f>IF(OR(BI246&lt;&gt;"*",BI310&lt;&gt;"*",BI367&lt;&gt;"*",BI420&lt;&gt;"*"),"Yes (" &amp; JoinAll(", ", MIDForgiving(BI246,6,LEN(BI246)-6), MIDForgiving(BI310,6,LEN(BI310)-6), MIDForgiving(BI367,6,LEN(BI367)-6), MIDForgiving(BI420,6,LEN(BI420)-6))&amp;")","*")</f>
        <v>*</v>
      </c>
      <c r="BJ486" s="58" t="str">
        <f>IF(OR(BJ246&lt;&gt;"*",BJ310&lt;&gt;"*",BJ367&lt;&gt;"*",BJ420&lt;&gt;"*"),"Yes (" &amp; JoinAll(", ", MIDForgiving(BJ246,6,LEN(BJ246)-6), MIDForgiving(BJ310,6,LEN(BJ310)-6), MIDForgiving(BJ367,6,LEN(BJ367)-6), MIDForgiving(BJ420,6,LEN(BJ420)-6))&amp;")","*")</f>
        <v>*</v>
      </c>
      <c r="BK486" s="58" t="str">
        <f>IF(OR(BK246&lt;&gt;"*",BK310&lt;&gt;"*",BK367&lt;&gt;"*",BK420&lt;&gt;"*"),"Yes (" &amp; JoinAll(", ", MIDForgiving(BK246,6,LEN(BK246)-6), MIDForgiving(BK310,6,LEN(BK310)-6), MIDForgiving(BK367,6,LEN(BK367)-6), MIDForgiving(BK420,6,LEN(BK420)-6))&amp;")","*")</f>
        <v>*</v>
      </c>
      <c r="BL486" s="58" t="str">
        <f>IF(OR(BL246&lt;&gt;"*",BL310&lt;&gt;"*",BL367&lt;&gt;"*",BL420&lt;&gt;"*"),"Yes (" &amp; JoinAll(", ", MIDForgiving(BL246,6,LEN(BL246)-6), MIDForgiving(BL310,6,LEN(BL310)-6), MIDForgiving(BL367,6,LEN(BL367)-6), MIDForgiving(BL420,6,LEN(BL420)-6))&amp;")","*")</f>
        <v>*</v>
      </c>
      <c r="BM486" s="58" t="str">
        <f>IF(OR(BM246&lt;&gt;"*",BM310&lt;&gt;"*",BM367&lt;&gt;"*",BM420&lt;&gt;"*"),"Yes (" &amp; JoinAll(", ", MIDForgiving(BM246,6,LEN(BM246)-6), MIDForgiving(BM310,6,LEN(BM310)-6), MIDForgiving(BM367,6,LEN(BM367)-6), MIDForgiving(BM420,6,LEN(BM420)-6))&amp;")","*")</f>
        <v>*</v>
      </c>
      <c r="BN486" s="58" t="str">
        <f>IF(OR(BN246&lt;&gt;"*",BN310&lt;&gt;"*",BN367&lt;&gt;"*",BN420&lt;&gt;"*"),"Yes (" &amp; JoinAll(", ", MIDForgiving(BN246,6,LEN(BN246)-6), MIDForgiving(BN310,6,LEN(BN310)-6), MIDForgiving(BN367,6,LEN(BN367)-6), MIDForgiving(BN420,6,LEN(BN420)-6))&amp;")","*")</f>
        <v>*</v>
      </c>
      <c r="BO486" s="58" t="str">
        <f>IF(OR(BO246&lt;&gt;"*",BO310&lt;&gt;"*",BO367&lt;&gt;"*",BO420&lt;&gt;"*"),"Yes (" &amp; JoinAll(", ", MIDForgiving(BO246,6,LEN(BO246)-6), MIDForgiving(BO310,6,LEN(BO310)-6), MIDForgiving(BO367,6,LEN(BO367)-6), MIDForgiving(BO420,6,LEN(BO420)-6))&amp;")","*")</f>
        <v>*</v>
      </c>
      <c r="BP486" s="58" t="str">
        <f>IF(OR(BP246&lt;&gt;"*",BP310&lt;&gt;"*",BP367&lt;&gt;"*",BP420&lt;&gt;"*"),"Yes (" &amp; JoinAll(", ", MIDForgiving(BP246,6,LEN(BP246)-6), MIDForgiving(BP310,6,LEN(BP310)-6), MIDForgiving(BP367,6,LEN(BP367)-6), MIDForgiving(BP420,6,LEN(BP420)-6))&amp;")","*")</f>
        <v>*</v>
      </c>
      <c r="BQ486" s="58" t="str">
        <f>IF(OR(BQ246&lt;&gt;"*",BQ310&lt;&gt;"*",BQ367&lt;&gt;"*",BQ420&lt;&gt;"*"),"Yes (" &amp; JoinAll(", ", MIDForgiving(BQ246,6,LEN(BQ246)-6), MIDForgiving(BQ310,6,LEN(BQ310)-6), MIDForgiving(BQ367,6,LEN(BQ367)-6), MIDForgiving(BQ420,6,LEN(BQ420)-6))&amp;")","*")</f>
        <v>*</v>
      </c>
      <c r="BR486" s="58" t="str">
        <f>IF(OR(BR246&lt;&gt;"*",BR310&lt;&gt;"*",BR367&lt;&gt;"*",BR420&lt;&gt;"*"),"Yes (" &amp; JoinAll(", ", MIDForgiving(BR246,6,LEN(BR246)-6), MIDForgiving(BR310,6,LEN(BR310)-6), MIDForgiving(BR367,6,LEN(BR367)-6), MIDForgiving(BR420,6,LEN(BR420)-6))&amp;")","*")</f>
        <v>*</v>
      </c>
      <c r="BS486" s="58" t="str">
        <f>IF(OR(BS246&lt;&gt;"*",BS310&lt;&gt;"*",BS367&lt;&gt;"*",BS420&lt;&gt;"*"),"Yes (" &amp; JoinAll(", ", MIDForgiving(BS246,6,LEN(BS246)-6), MIDForgiving(BS310,6,LEN(BS310)-6), MIDForgiving(BS367,6,LEN(BS367)-6), MIDForgiving(BS420,6,LEN(BS420)-6))&amp;")","*")</f>
        <v>*</v>
      </c>
      <c r="BT486" s="58" t="str">
        <f>IF(OR(BT246&lt;&gt;"*",BT310&lt;&gt;"*",BT367&lt;&gt;"*",BT420&lt;&gt;"*"),"Yes (" &amp; JoinAll(", ", MIDForgiving(BT246,6,LEN(BT246)-6), MIDForgiving(BT310,6,LEN(BT310)-6), MIDForgiving(BT367,6,LEN(BT367)-6), MIDForgiving(BT420,6,LEN(BT420)-6))&amp;")","*")</f>
        <v>*</v>
      </c>
      <c r="BU486" s="58" t="str">
        <f>IF(OR(BU246&lt;&gt;"*",BU310&lt;&gt;"*",BU367&lt;&gt;"*",BU420&lt;&gt;"*"),"Yes (" &amp; JoinAll(", ", MIDForgiving(BU246,6,LEN(BU246)-6), MIDForgiving(BU310,6,LEN(BU310)-6), MIDForgiving(BU367,6,LEN(BU367)-6), MIDForgiving(BU420,6,LEN(BU420)-6))&amp;")","*")</f>
        <v>Yes (HTTP)</v>
      </c>
      <c r="BV486" s="58" t="str">
        <f>IF(OR(BV246&lt;&gt;"*",BV310&lt;&gt;"*",BV367&lt;&gt;"*",BV420&lt;&gt;"*"),"Yes (" &amp; JoinAll(", ", MIDForgiving(BV246,6,LEN(BV246)-6), MIDForgiving(BV310,6,LEN(BV310)-6), MIDForgiving(BV367,6,LEN(BV367)-6), MIDForgiving(BV420,6,LEN(BV420)-6))&amp;")","*")</f>
        <v>*</v>
      </c>
      <c r="BW486" s="58" t="str">
        <f>IF(OR(BW246&lt;&gt;"*",BW310&lt;&gt;"*",BW367&lt;&gt;"*",BW420&lt;&gt;"*"),"Yes (" &amp; JoinAll(", ", MIDForgiving(BW246,6,LEN(BW246)-6), MIDForgiving(BW310,6,LEN(BW310)-6), MIDForgiving(BW367,6,LEN(BW367)-6), MIDForgiving(BW420,6,LEN(BW420)-6))&amp;")","*")</f>
        <v>*</v>
      </c>
      <c r="BX486" s="58" t="str">
        <f>IF(OR(BX246&lt;&gt;"*",BX310&lt;&gt;"*",BX367&lt;&gt;"*",BX420&lt;&gt;"*"),"Yes (" &amp; JoinAll(", ", MIDForgiving(BX246,6,LEN(BX246)-6), MIDForgiving(BX310,6,LEN(BX310)-6), MIDForgiving(BX367,6,LEN(BX367)-6), MIDForgiving(BX420,6,LEN(BX420)-6))&amp;")","*")</f>
        <v>*</v>
      </c>
      <c r="BY486" s="58" t="str">
        <f>IF(OR(BY246&lt;&gt;"*",BY310&lt;&gt;"*",BY367&lt;&gt;"*",BY420&lt;&gt;"*"),"Yes (" &amp; JoinAll(", ", MIDForgiving(BY246,6,LEN(BY246)-6), MIDForgiving(BY310,6,LEN(BY310)-6), MIDForgiving(BY367,6,LEN(BY367)-6), MIDForgiving(BY420,6,LEN(BY420)-6))&amp;")","*")</f>
        <v>*</v>
      </c>
      <c r="BZ486" s="58" t="str">
        <f>IF(OR(BZ246&lt;&gt;"*",BZ310&lt;&gt;"*",BZ367&lt;&gt;"*",BZ420&lt;&gt;"*"),"Yes (" &amp; JoinAll(", ", MIDForgiving(BZ246,6,LEN(BZ246)-6), MIDForgiving(BZ310,6,LEN(BZ310)-6), MIDForgiving(BZ367,6,LEN(BZ367)-6), MIDForgiving(BZ420,6,LEN(BZ420)-6))&amp;")","*")</f>
        <v>*</v>
      </c>
      <c r="CA486" s="58" t="str">
        <f>IF(OR(CA246&lt;&gt;"*",CA310&lt;&gt;"*",CA367&lt;&gt;"*",CA420&lt;&gt;"*"),"Yes (" &amp; JoinAll(", ", MIDForgiving(CA246,6,LEN(CA246)-6), MIDForgiving(CA310,6,LEN(CA310)-6), MIDForgiving(CA367,6,LEN(CA367)-6), MIDForgiving(CA420,6,LEN(CA420)-6))&amp;")","*")</f>
        <v>*</v>
      </c>
      <c r="CB486" s="58" t="str">
        <f>IF(OR(CB246&lt;&gt;"*",CB310&lt;&gt;"*",CB367&lt;&gt;"*",CB420&lt;&gt;"*"),"Yes (" &amp; JoinAll(", ", MIDForgiving(CB246,6,LEN(CB246)-6), MIDForgiving(CB310,6,LEN(CB310)-6), MIDForgiving(CB367,6,LEN(CB367)-6), MIDForgiving(CB420,6,LEN(CB420)-6))&amp;")","*")</f>
        <v>*</v>
      </c>
      <c r="CC486" s="58" t="str">
        <f>IF(OR(CC246&lt;&gt;"*",CC310&lt;&gt;"*",CC367&lt;&gt;"*",CC420&lt;&gt;"*"),"Yes (" &amp; JoinAll(", ", MIDForgiving(CC246,6,LEN(CC246)-6), MIDForgiving(CC310,6,LEN(CC310)-6), MIDForgiving(CC367,6,LEN(CC367)-6), MIDForgiving(CC420,6,LEN(CC420)-6))&amp;")","*")</f>
        <v>*</v>
      </c>
      <c r="CD486" s="58" t="str">
        <f>IF(OR(CD246&lt;&gt;"*",CD310&lt;&gt;"*",CD367&lt;&gt;"*",CD420&lt;&gt;"*"),"Yes (" &amp; JoinAll(", ", MIDForgiving(CD246,6,LEN(CD246)-6), MIDForgiving(CD310,6,LEN(CD310)-6), MIDForgiving(CD367,6,LEN(CD367)-6), MIDForgiving(CD420,6,LEN(CD420)-6))&amp;")","*")</f>
        <v>*</v>
      </c>
      <c r="CE486" s="58" t="str">
        <f>IF(OR(CE246&lt;&gt;"*",CE310&lt;&gt;"*",CE367&lt;&gt;"*",CE420&lt;&gt;"*"),"Yes (" &amp; JoinAll(", ", MIDForgiving(CE246,6,LEN(CE246)-6), MIDForgiving(CE310,6,LEN(CE310)-6), MIDForgiving(CE367,6,LEN(CE367)-6), MIDForgiving(CE420,6,LEN(CE420)-6))&amp;")","*")</f>
        <v>*</v>
      </c>
      <c r="CF486" s="58" t="str">
        <f>IF(OR(CF246&lt;&gt;"*",CF310&lt;&gt;"*",CF367&lt;&gt;"*",CF420&lt;&gt;"*"),"Yes (" &amp; JoinAll(", ", MIDForgiving(CF246,6,LEN(CF246)-6), MIDForgiving(CF310,6,LEN(CF310)-6), MIDForgiving(CF367,6,LEN(CF367)-6), MIDForgiving(CF420,6,LEN(CF420)-6))&amp;")","*")</f>
        <v>*</v>
      </c>
      <c r="CG486" s="58" t="str">
        <f>IF(OR(CG246&lt;&gt;"*",CG310&lt;&gt;"*",CG367&lt;&gt;"*",CG420&lt;&gt;"*"),"Yes (" &amp; JoinAll(", ", MIDForgiving(CG246,6,LEN(CG246)-6), MIDForgiving(CG310,6,LEN(CG310)-6), MIDForgiving(CG367,6,LEN(CG367)-6), MIDForgiving(CG420,6,LEN(CG420)-6))&amp;")","*")</f>
        <v>*</v>
      </c>
      <c r="CH486" s="58" t="str">
        <f>IF(OR(CH246&lt;&gt;"*",CH310&lt;&gt;"*",CH367&lt;&gt;"*",CH420&lt;&gt;"*"),"Yes (" &amp; JoinAll(", ", MIDForgiving(CH246,6,LEN(CH246)-6), MIDForgiving(CH310,6,LEN(CH310)-6), MIDForgiving(CH367,6,LEN(CH367)-6), MIDForgiving(CH420,6,LEN(CH420)-6))&amp;")","*")</f>
        <v>*</v>
      </c>
      <c r="CI486" s="58" t="str">
        <f>IF(OR(CI246&lt;&gt;"*",CI310&lt;&gt;"*",CI367&lt;&gt;"*",CI420&lt;&gt;"*"),"Yes (" &amp; JoinAll(", ", MIDForgiving(CI246,6,LEN(CI246)-6), MIDForgiving(CI310,6,LEN(CI310)-6), MIDForgiving(CI367,6,LEN(CI367)-6), MIDForgiving(CI420,6,LEN(CI420)-6))&amp;")","*")</f>
        <v>*</v>
      </c>
      <c r="CJ486" s="58" t="str">
        <f>IF(OR(CJ246&lt;&gt;"*",CJ310&lt;&gt;"*",CJ367&lt;&gt;"*",CJ420&lt;&gt;"*"),"Yes (" &amp; JoinAll(", ", MIDForgiving(CJ246,6,LEN(CJ246)-6), MIDForgiving(CJ310,6,LEN(CJ310)-6), MIDForgiving(CJ367,6,LEN(CJ367)-6), MIDForgiving(CJ420,6,LEN(CJ420)-6))&amp;")","*")</f>
        <v>*</v>
      </c>
      <c r="CK486" s="58" t="str">
        <f>IF(OR(CK246&lt;&gt;"*",CK310&lt;&gt;"*",CK367&lt;&gt;"*",CK420&lt;&gt;"*"),"Yes (" &amp; JoinAll(", ", MIDForgiving(CK246,6,LEN(CK246)-6), MIDForgiving(CK310,6,LEN(CK310)-6), MIDForgiving(CK367,6,LEN(CK367)-6), MIDForgiving(CK420,6,LEN(CK420)-6))&amp;")","*")</f>
        <v>*</v>
      </c>
      <c r="CL486" s="58" t="str">
        <f>IF(OR(CL246&lt;&gt;"*",CL310&lt;&gt;"*",CL367&lt;&gt;"*",CL420&lt;&gt;"*"),"Yes (" &amp; JoinAll(", ", MIDForgiving(CL246,6,LEN(CL246)-6), MIDForgiving(CL310,6,LEN(CL310)-6), MIDForgiving(CL367,6,LEN(CL367)-6), MIDForgiving(CL420,6,LEN(CL420)-6))&amp;")","*")</f>
        <v>*</v>
      </c>
      <c r="CM486" s="58" t="str">
        <f>IF(OR(CM246&lt;&gt;"*",CM310&lt;&gt;"*",CM367&lt;&gt;"*",CM420&lt;&gt;"*"),"Yes (" &amp; JoinAll(", ", MIDForgiving(CM246,6,LEN(CM246)-6), MIDForgiving(CM310,6,LEN(CM310)-6), MIDForgiving(CM367,6,LEN(CM367)-6), MIDForgiving(CM420,6,LEN(CM420)-6))&amp;")","*")</f>
        <v>*</v>
      </c>
      <c r="CN486" s="58" t="str">
        <f>IF(OR(CN246&lt;&gt;"*",CN310&lt;&gt;"*",CN367&lt;&gt;"*",CN420&lt;&gt;"*"),"Yes (" &amp; JoinAll(", ", MIDForgiving(CN246,6,LEN(CN246)-6), MIDForgiving(CN310,6,LEN(CN310)-6), MIDForgiving(CN367,6,LEN(CN367)-6), MIDForgiving(CN420,6,LEN(CN420)-6))&amp;")","*")</f>
        <v>*</v>
      </c>
      <c r="CO486" s="58" t="str">
        <f>IF(OR(CO246&lt;&gt;"*",CO310&lt;&gt;"*",CO367&lt;&gt;"*",CO420&lt;&gt;"*"),"Yes (" &amp; JoinAll(", ", MIDForgiving(CO246,6,LEN(CO246)-6), MIDForgiving(CO310,6,LEN(CO310)-6), MIDForgiving(CO367,6,LEN(CO367)-6), MIDForgiving(CO420,6,LEN(CO420)-6))&amp;")","*")</f>
        <v>*</v>
      </c>
      <c r="CP486" s="58" t="str">
        <f>IF(OR(CP246&lt;&gt;"*",CP310&lt;&gt;"*",CP367&lt;&gt;"*",CP420&lt;&gt;"*"),"Yes (" &amp; JoinAll(", ", MIDForgiving(CP246,6,LEN(CP246)-6), MIDForgiving(CP310,6,LEN(CP310)-6), MIDForgiving(CP367,6,LEN(CP367)-6), MIDForgiving(CP420,6,LEN(CP420)-6))&amp;")","*")</f>
        <v>*</v>
      </c>
      <c r="CQ486" s="58" t="str">
        <f>IF(OR(CQ246&lt;&gt;"*",CQ310&lt;&gt;"*",CQ367&lt;&gt;"*",CQ420&lt;&gt;"*"),"Yes (" &amp; JoinAll(", ", MIDForgiving(CQ246,6,LEN(CQ246)-6), MIDForgiving(CQ310,6,LEN(CQ310)-6), MIDForgiving(CQ367,6,LEN(CQ367)-6), MIDForgiving(CQ420,6,LEN(CQ420)-6))&amp;")","*")</f>
        <v>*</v>
      </c>
      <c r="CR486" s="58" t="str">
        <f>IF(OR(CR246&lt;&gt;"*",CR310&lt;&gt;"*",CR367&lt;&gt;"*",CR420&lt;&gt;"*"),"Yes (" &amp; JoinAll(", ", MIDForgiving(CR246,6,LEN(CR246)-6), MIDForgiving(CR310,6,LEN(CR310)-6), MIDForgiving(CR367,6,LEN(CR367)-6), MIDForgiving(CR420,6,LEN(CR420)-6))&amp;")","*")</f>
        <v>*</v>
      </c>
      <c r="CS486" s="58" t="str">
        <f>IF(OR(CS246&lt;&gt;"*",CS310&lt;&gt;"*",CS367&lt;&gt;"*",CS420&lt;&gt;"*"),"Yes (" &amp; JoinAll(", ", MIDForgiving(CS246,6,LEN(CS246)-6), MIDForgiving(CS310,6,LEN(CS310)-6), MIDForgiving(CS367,6,LEN(CS367)-6), MIDForgiving(CS420,6,LEN(CS420)-6))&amp;")","*")</f>
        <v>*</v>
      </c>
      <c r="CT486" s="58" t="str">
        <f>IF(OR(CT246&lt;&gt;"*",CT310&lt;&gt;"*",CT367&lt;&gt;"*",CT420&lt;&gt;"*"),"Yes (" &amp; JoinAll(", ", MIDForgiving(CT246,6,LEN(CT246)-6), MIDForgiving(CT310,6,LEN(CT310)-6), MIDForgiving(CT367,6,LEN(CT367)-6), MIDForgiving(CT420,6,LEN(CT420)-6))&amp;")","*")</f>
        <v>*</v>
      </c>
      <c r="CU486" s="58" t="str">
        <f>IF(OR(CU246&lt;&gt;"*",CU310&lt;&gt;"*",CU367&lt;&gt;"*",CU420&lt;&gt;"*"),"Yes (" &amp; JoinAll(", ", MIDForgiving(CU246,6,LEN(CU246)-6), MIDForgiving(CU310,6,LEN(CU310)-6), MIDForgiving(CU367,6,LEN(CU367)-6), MIDForgiving(CU420,6,LEN(CU420)-6))&amp;")","*")</f>
        <v>*</v>
      </c>
      <c r="CV486" s="58" t="str">
        <f>IF(OR(CV246&lt;&gt;"*",CV310&lt;&gt;"*",CV367&lt;&gt;"*",CV420&lt;&gt;"*"),"Yes (" &amp; JoinAll(", ", MIDForgiving(CV246,6,LEN(CV246)-6), MIDForgiving(CV310,6,LEN(CV310)-6), MIDForgiving(CV367,6,LEN(CV367)-6), MIDForgiving(CV420,6,LEN(CV420)-6))&amp;")","*")</f>
        <v>*</v>
      </c>
      <c r="CW486" s="58" t="str">
        <f>IF(OR(CW246&lt;&gt;"*",CW310&lt;&gt;"*",CW367&lt;&gt;"*",CW420&lt;&gt;"*"),"Yes (" &amp; JoinAll(", ", MIDForgiving(CW246,6,LEN(CW246)-6), MIDForgiving(CW310,6,LEN(CW310)-6), MIDForgiving(CW367,6,LEN(CW367)-6), MIDForgiving(CW420,6,LEN(CW420)-6))&amp;")","*")</f>
        <v>*</v>
      </c>
      <c r="CX486" s="58" t="str">
        <f>IF(OR(CX246&lt;&gt;"*",CX310&lt;&gt;"*",CX367&lt;&gt;"*",CX420&lt;&gt;"*"),"Yes (" &amp; JoinAll(", ", MIDForgiving(CX246,6,LEN(CX246)-6), MIDForgiving(CX310,6,LEN(CX310)-6), MIDForgiving(CX367,6,LEN(CX367)-6), MIDForgiving(CX420,6,LEN(CX420)-6))&amp;")","*")</f>
        <v>*</v>
      </c>
      <c r="CY486" s="58" t="str">
        <f>IF(OR(CY246&lt;&gt;"*",CY310&lt;&gt;"*",CY367&lt;&gt;"*",CY420&lt;&gt;"*"),"Yes (" &amp; JoinAll(", ", MIDForgiving(CY246,6,LEN(CY246)-6), MIDForgiving(CY310,6,LEN(CY310)-6), MIDForgiving(CY367,6,LEN(CY367)-6), MIDForgiving(CY420,6,LEN(CY420)-6))&amp;")","*")</f>
        <v>*</v>
      </c>
      <c r="CZ486" s="58" t="str">
        <f>IF(OR(CZ246&lt;&gt;"*",CZ310&lt;&gt;"*",CZ367&lt;&gt;"*",CZ420&lt;&gt;"*"),"Yes (" &amp; JoinAll(", ", MIDForgiving(CZ246,6,LEN(CZ246)-6), MIDForgiving(CZ310,6,LEN(CZ310)-6), MIDForgiving(CZ367,6,LEN(CZ367)-6), MIDForgiving(CZ420,6,LEN(CZ420)-6))&amp;")","*")</f>
        <v>*</v>
      </c>
      <c r="DA486" s="58" t="str">
        <f>IF(OR(DA246&lt;&gt;"*",DA310&lt;&gt;"*",DA367&lt;&gt;"*",DA420&lt;&gt;"*"),"Yes (" &amp; JoinAll(", ", MIDForgiving(DA246,6,LEN(DA246)-6), MIDForgiving(DA310,6,LEN(DA310)-6), MIDForgiving(DA367,6,LEN(DA367)-6), MIDForgiving(DA420,6,LEN(DA420)-6))&amp;")","*")</f>
        <v>*</v>
      </c>
      <c r="DB486" s="58" t="str">
        <f>IF(OR(DB246&lt;&gt;"*",DB310&lt;&gt;"*",DB367&lt;&gt;"*",DB420&lt;&gt;"*"),"Yes (" &amp; JoinAll(", ", MIDForgiving(DB246,6,LEN(DB246)-6), MIDForgiving(DB310,6,LEN(DB310)-6), MIDForgiving(DB367,6,LEN(DB367)-6), MIDForgiving(DB420,6,LEN(DB420)-6))&amp;")","*")</f>
        <v>*</v>
      </c>
      <c r="DC486" s="58" t="str">
        <f>IF(OR(DC246&lt;&gt;"*",DC310&lt;&gt;"*",DC367&lt;&gt;"*",DC420&lt;&gt;"*"),"Yes (" &amp; JoinAll(", ", MIDForgiving(DC246,6,LEN(DC246)-6), MIDForgiving(DC310,6,LEN(DC310)-6), MIDForgiving(DC367,6,LEN(DC367)-6), MIDForgiving(DC420,6,LEN(DC420)-6))&amp;")","*")</f>
        <v>*</v>
      </c>
      <c r="DD486" s="58" t="str">
        <f>IF(OR(DD246&lt;&gt;"*",DD310&lt;&gt;"*",DD367&lt;&gt;"*",DD420&lt;&gt;"*"),"Yes (" &amp; JoinAll(", ", MIDForgiving(DD246,6,LEN(DD246)-6), MIDForgiving(DD310,6,LEN(DD310)-6), MIDForgiving(DD367,6,LEN(DD367)-6), MIDForgiving(DD420,6,LEN(DD420)-6))&amp;")","*")</f>
        <v>*</v>
      </c>
      <c r="DE486" s="58" t="str">
        <f>IF(OR(DE246&lt;&gt;"*",DE310&lt;&gt;"*",DE367&lt;&gt;"*",DE420&lt;&gt;"*"),"Yes (" &amp; JoinAll(", ", MIDForgiving(DE246,6,LEN(DE246)-6), MIDForgiving(DE310,6,LEN(DE310)-6), MIDForgiving(DE367,6,LEN(DE367)-6), MIDForgiving(DE420,6,LEN(DE420)-6))&amp;")","*")</f>
        <v>*</v>
      </c>
      <c r="DF486" s="58" t="str">
        <f>IF(OR(DF246&lt;&gt;"*",DF310&lt;&gt;"*",DF367&lt;&gt;"*",DF420&lt;&gt;"*"),"Yes (" &amp; JoinAll(", ", MIDForgiving(DF246,6,LEN(DF246)-6), MIDForgiving(DF310,6,LEN(DF310)-6), MIDForgiving(DF367,6,LEN(DF367)-6), MIDForgiving(DF420,6,LEN(DF420)-6))&amp;")","*")</f>
        <v>*</v>
      </c>
      <c r="DG486" s="58" t="str">
        <f>IF(OR(DG246&lt;&gt;"*",DG310&lt;&gt;"*",DG367&lt;&gt;"*",DG420&lt;&gt;"*"),"Yes (" &amp; JoinAll(", ", MIDForgiving(DG246,6,LEN(DG246)-6), MIDForgiving(DG310,6,LEN(DG310)-6), MIDForgiving(DG367,6,LEN(DG367)-6), MIDForgiving(DG420,6,LEN(DG420)-6))&amp;")","*")</f>
        <v>*</v>
      </c>
      <c r="DH486" s="58" t="str">
        <f>IF(OR(DH246&lt;&gt;"*",DH310&lt;&gt;"*",DH367&lt;&gt;"*",DH420&lt;&gt;"*"),"Yes (" &amp; JoinAll(", ", MIDForgiving(DH246,6,LEN(DH246)-6), MIDForgiving(DH310,6,LEN(DH310)-6), MIDForgiving(DH367,6,LEN(DH367)-6), MIDForgiving(DH420,6,LEN(DH420)-6))&amp;")","*")</f>
        <v>*</v>
      </c>
      <c r="DI486" s="58" t="str">
        <f>IF(OR(DI246&lt;&gt;"*",DI310&lt;&gt;"*",DI367&lt;&gt;"*",DI420&lt;&gt;"*"),"Yes (" &amp; JoinAll(", ", MIDForgiving(DI246,6,LEN(DI246)-6), MIDForgiving(DI310,6,LEN(DI310)-6), MIDForgiving(DI367,6,LEN(DI367)-6), MIDForgiving(DI420,6,LEN(DI420)-6))&amp;")","*")</f>
        <v>*</v>
      </c>
      <c r="DJ486" s="58" t="str">
        <f>IF(OR(DJ246&lt;&gt;"*",DJ310&lt;&gt;"*",DJ367&lt;&gt;"*",DJ420&lt;&gt;"*"),"Yes (" &amp; JoinAll(", ", MIDForgiving(DJ246,6,LEN(DJ246)-6), MIDForgiving(DJ310,6,LEN(DJ310)-6), MIDForgiving(DJ367,6,LEN(DJ367)-6), MIDForgiving(DJ420,6,LEN(DJ420)-6))&amp;")","*")</f>
        <v>*</v>
      </c>
      <c r="DK486" s="58" t="str">
        <f>IF(OR(DK246&lt;&gt;"*",DK310&lt;&gt;"*",DK367&lt;&gt;"*",DK420&lt;&gt;"*"),"Yes (" &amp; JoinAll(", ", MIDForgiving(DK246,6,LEN(DK246)-6), MIDForgiving(DK310,6,LEN(DK310)-6), MIDForgiving(DK367,6,LEN(DK367)-6), MIDForgiving(DK420,6,LEN(DK420)-6))&amp;")","*")</f>
        <v>*</v>
      </c>
      <c r="DL486" s="58" t="str">
        <f>IF(OR(DL246&lt;&gt;"*",DL310&lt;&gt;"*",DL367&lt;&gt;"*",DL420&lt;&gt;"*"),"Yes (" &amp; JoinAll(", ", MIDForgiving(DL246,6,LEN(DL246)-6), MIDForgiving(DL310,6,LEN(DL310)-6), MIDForgiving(DL367,6,LEN(DL367)-6), MIDForgiving(DL420,6,LEN(DL420)-6))&amp;")","*")</f>
        <v>*</v>
      </c>
      <c r="DM486" s="58" t="str">
        <f>IF(OR(DM246&lt;&gt;"*",DM310&lt;&gt;"*",DM367&lt;&gt;"*",DM420&lt;&gt;"*"),"Yes (" &amp; JoinAll(", ", MIDForgiving(DM246,6,LEN(DM246)-6), MIDForgiving(DM310,6,LEN(DM310)-6), MIDForgiving(DM367,6,LEN(DM367)-6), MIDForgiving(DM420,6,LEN(DM420)-6))&amp;")","*")</f>
        <v>*</v>
      </c>
      <c r="DN486" s="58" t="str">
        <f>IF(OR(DN246&lt;&gt;"*",DN310&lt;&gt;"*",DN367&lt;&gt;"*",DN420&lt;&gt;"*"),"Yes (" &amp; JoinAll(", ", MIDForgiving(DN246,6,LEN(DN246)-6), MIDForgiving(DN310,6,LEN(DN310)-6), MIDForgiving(DN367,6,LEN(DN367)-6), MIDForgiving(DN420,6,LEN(DN420)-6))&amp;")","*")</f>
        <v>*</v>
      </c>
      <c r="DO486" s="58" t="str">
        <f>IF(OR(DO246&lt;&gt;"*",DO310&lt;&gt;"*",DO367&lt;&gt;"*",DO420&lt;&gt;"*"),"Yes (" &amp; JoinAll(", ", MIDForgiving(DO246,6,LEN(DO246)-6), MIDForgiving(DO310,6,LEN(DO310)-6), MIDForgiving(DO367,6,LEN(DO367)-6), MIDForgiving(DO420,6,LEN(DO420)-6))&amp;")","*")</f>
        <v>*</v>
      </c>
      <c r="DP486" s="58" t="str">
        <f>IF(OR(DP246&lt;&gt;"*",DP310&lt;&gt;"*",DP367&lt;&gt;"*",DP420&lt;&gt;"*"),"Yes (" &amp; JoinAll(", ", MIDForgiving(DP246,6,LEN(DP246)-6), MIDForgiving(DP310,6,LEN(DP310)-6), MIDForgiving(DP367,6,LEN(DP367)-6), MIDForgiving(DP420,6,LEN(DP420)-6))&amp;")","*")</f>
        <v>*</v>
      </c>
      <c r="DQ486" s="58" t="str">
        <f>IF(OR(DQ246&lt;&gt;"*",DQ310&lt;&gt;"*",DQ367&lt;&gt;"*",DQ420&lt;&gt;"*"),"Yes (" &amp; JoinAll(", ", MIDForgiving(DQ246,6,LEN(DQ246)-6), MIDForgiving(DQ310,6,LEN(DQ310)-6), MIDForgiving(DQ367,6,LEN(DQ367)-6), MIDForgiving(DQ420,6,LEN(DQ420)-6))&amp;")","*")</f>
        <v>*</v>
      </c>
      <c r="DR486" s="58" t="str">
        <f>IF(OR(DR246&lt;&gt;"*",DR310&lt;&gt;"*",DR367&lt;&gt;"*",DR420&lt;&gt;"*"),"Yes (" &amp; JoinAll(", ", MIDForgiving(DR246,6,LEN(DR246)-6), MIDForgiving(DR310,6,LEN(DR310)-6), MIDForgiving(DR367,6,LEN(DR367)-6), MIDForgiving(DR420,6,LEN(DR420)-6))&amp;")","*")</f>
        <v>*</v>
      </c>
      <c r="DS486" s="58" t="str">
        <f>IF(OR(DS246&lt;&gt;"*",DS310&lt;&gt;"*",DS367&lt;&gt;"*",DS420&lt;&gt;"*"),"Yes (" &amp; JoinAll(", ", MIDForgiving(DS246,6,LEN(DS246)-6), MIDForgiving(DS310,6,LEN(DS310)-6), MIDForgiving(DS367,6,LEN(DS367)-6), MIDForgiving(DS420,6,LEN(DS420)-6))&amp;")","*")</f>
        <v>*</v>
      </c>
      <c r="DT486" s="58" t="str">
        <f>IF(OR(DT246&lt;&gt;"*",DT310&lt;&gt;"*",DT367&lt;&gt;"*",DT420&lt;&gt;"*"),"Yes (" &amp; JoinAll(", ", MIDForgiving(DT246,6,LEN(DT246)-6), MIDForgiving(DT310,6,LEN(DT310)-6), MIDForgiving(DT367,6,LEN(DT367)-6), MIDForgiving(DT420,6,LEN(DT420)-6))&amp;")","*")</f>
        <v>*</v>
      </c>
      <c r="DU486" s="58" t="str">
        <f>IF(OR(DU246&lt;&gt;"*",DU310&lt;&gt;"*",DU367&lt;&gt;"*",DU420&lt;&gt;"*"),"Yes (" &amp; JoinAll(", ", MIDForgiving(DU246,6,LEN(DU246)-6), MIDForgiving(DU310,6,LEN(DU310)-6), MIDForgiving(DU367,6,LEN(DU367)-6), MIDForgiving(DU420,6,LEN(DU420)-6))&amp;")","*")</f>
        <v>*</v>
      </c>
      <c r="DV486" s="58" t="str">
        <f>IF(OR(DV246&lt;&gt;"*",DV310&lt;&gt;"*",DV367&lt;&gt;"*",DV420&lt;&gt;"*"),"Yes (" &amp; JoinAll(", ", MIDForgiving(DV246,6,LEN(DV246)-6), MIDForgiving(DV310,6,LEN(DV310)-6), MIDForgiving(DV367,6,LEN(DV367)-6), MIDForgiving(DV420,6,LEN(DV420)-6))&amp;")","*")</f>
        <v>*</v>
      </c>
      <c r="DW486" s="58" t="str">
        <f>IF(OR(DW246&lt;&gt;"*",DW310&lt;&gt;"*",DW367&lt;&gt;"*",DW420&lt;&gt;"*"),"Yes (" &amp; JoinAll(", ", MIDForgiving(DW246,6,LEN(DW246)-6), MIDForgiving(DW310,6,LEN(DW310)-6), MIDForgiving(DW367,6,LEN(DW367)-6), MIDForgiving(DW420,6,LEN(DW420)-6))&amp;")","*")</f>
        <v>*</v>
      </c>
      <c r="DX486" s="58" t="str">
        <f>IF(OR(DX246&lt;&gt;"*",DX310&lt;&gt;"*",DX367&lt;&gt;"*",DX420&lt;&gt;"*"),"Yes (" &amp; JoinAll(", ", MIDForgiving(DX246,6,LEN(DX246)-6), MIDForgiving(DX310,6,LEN(DX310)-6), MIDForgiving(DX367,6,LEN(DX367)-6), MIDForgiving(DX420,6,LEN(DX420)-6))&amp;")","*")</f>
        <v>*</v>
      </c>
      <c r="DY486" s="58" t="str">
        <f>IF(OR(DY246&lt;&gt;"*",DY310&lt;&gt;"*",DY367&lt;&gt;"*",DY420&lt;&gt;"*"),"Yes (" &amp; JoinAll(", ", MIDForgiving(DY246,6,LEN(DY246)-6), MIDForgiving(DY310,6,LEN(DY310)-6), MIDForgiving(DY367,6,LEN(DY367)-6), MIDForgiving(DY420,6,LEN(DY420)-6))&amp;")","*")</f>
        <v>*</v>
      </c>
      <c r="DZ486" s="58" t="str">
        <f>IF(OR(DZ246&lt;&gt;"*",DZ310&lt;&gt;"*",DZ367&lt;&gt;"*",DZ420&lt;&gt;"*"),"Yes (" &amp; JoinAll(", ", MIDForgiving(DZ246,6,LEN(DZ246)-6), MIDForgiving(DZ310,6,LEN(DZ310)-6), MIDForgiving(DZ367,6,LEN(DZ367)-6), MIDForgiving(DZ420,6,LEN(DZ420)-6))&amp;")","*")</f>
        <v>*</v>
      </c>
      <c r="EA486" s="58" t="str">
        <f>IF(OR(EA246&lt;&gt;"*",EA310&lt;&gt;"*",EA367&lt;&gt;"*",EA420&lt;&gt;"*"),"Yes (" &amp; JoinAll(", ", MIDForgiving(EA246,6,LEN(EA246)-6), MIDForgiving(EA310,6,LEN(EA310)-6), MIDForgiving(EA367,6,LEN(EA367)-6), MIDForgiving(EA420,6,LEN(EA420)-6))&amp;")","*")</f>
        <v>Yes (HTTP)</v>
      </c>
      <c r="EB486" s="58" t="str">
        <f>IF(OR(EB246&lt;&gt;"*",EB310&lt;&gt;"*",EB367&lt;&gt;"*",EB420&lt;&gt;"*"),"Yes (" &amp; JoinAll(", ", MIDForgiving(EB246,6,LEN(EB246)-6), MIDForgiving(EB310,6,LEN(EB310)-6), MIDForgiving(EB367,6,LEN(EB367)-6), MIDForgiving(EB420,6,LEN(EB420)-6))&amp;")","*")</f>
        <v>*</v>
      </c>
      <c r="EC486" s="58" t="str">
        <f>IF(OR(EC246&lt;&gt;"*",EC310&lt;&gt;"*",EC367&lt;&gt;"*",EC420&lt;&gt;"*"),"Yes (" &amp; JoinAll(", ", MIDForgiving(EC246,6,LEN(EC246)-6), MIDForgiving(EC310,6,LEN(EC310)-6), MIDForgiving(EC367,6,LEN(EC367)-6), MIDForgiving(EC420,6,LEN(EC420)-6))&amp;")","*")</f>
        <v>*</v>
      </c>
      <c r="ED486" s="58" t="str">
        <f>IF(OR(ED246&lt;&gt;"*",ED310&lt;&gt;"*",ED367&lt;&gt;"*",ED420&lt;&gt;"*"),"Yes (" &amp; JoinAll(", ", MIDForgiving(ED246,6,LEN(ED246)-6), MIDForgiving(ED310,6,LEN(ED310)-6), MIDForgiving(ED367,6,LEN(ED367)-6), MIDForgiving(ED420,6,LEN(ED420)-6))&amp;")","*")</f>
        <v>*</v>
      </c>
      <c r="EE486" s="58" t="str">
        <f>IF(OR(EE246&lt;&gt;"*",EE310&lt;&gt;"*",EE367&lt;&gt;"*",EE420&lt;&gt;"*"),"Yes (" &amp; JoinAll(", ", MIDForgiving(EE246,6,LEN(EE246)-6), MIDForgiving(EE310,6,LEN(EE310)-6), MIDForgiving(EE367,6,LEN(EE367)-6), MIDForgiving(EE420,6,LEN(EE420)-6))&amp;")","*")</f>
        <v>*</v>
      </c>
      <c r="EF486" s="58" t="str">
        <f>IF(OR(EF246&lt;&gt;"*",EF310&lt;&gt;"*",EF367&lt;&gt;"*",EF420&lt;&gt;"*"),"Yes (" &amp; JoinAll(", ", MIDForgiving(EF246,6,LEN(EF246)-6), MIDForgiving(EF310,6,LEN(EF310)-6), MIDForgiving(EF367,6,LEN(EF367)-6), MIDForgiving(EF420,6,LEN(EF420)-6))&amp;")","*")</f>
        <v>*</v>
      </c>
      <c r="EG486" s="58" t="str">
        <f>IF(OR(EG246&lt;&gt;"*",EG310&lt;&gt;"*",EG367&lt;&gt;"*",EG420&lt;&gt;"*"),"Yes (" &amp; JoinAll(", ", MIDForgiving(EG246,6,LEN(EG246)-6), MIDForgiving(EG310,6,LEN(EG310)-6), MIDForgiving(EG367,6,LEN(EG367)-6), MIDForgiving(EG420,6,LEN(EG420)-6))&amp;")","*")</f>
        <v>*</v>
      </c>
      <c r="EH486" s="58" t="str">
        <f>IF(OR(EH246&lt;&gt;"*",EH310&lt;&gt;"*",EH367&lt;&gt;"*",EH420&lt;&gt;"*"),"Yes (" &amp; JoinAll(", ", MIDForgiving(EH246,6,LEN(EH246)-6), MIDForgiving(EH310,6,LEN(EH310)-6), MIDForgiving(EH367,6,LEN(EH367)-6), MIDForgiving(EH420,6,LEN(EH420)-6))&amp;")","*")</f>
        <v>*</v>
      </c>
      <c r="EI486" s="58" t="str">
        <f>IF(OR(EI246&lt;&gt;"*",EI310&lt;&gt;"*",EI367&lt;&gt;"*",EI420&lt;&gt;"*"),"Yes (" &amp; JoinAll(", ", MIDForgiving(EI246,6,LEN(EI246)-6), MIDForgiving(EI310,6,LEN(EI310)-6), MIDForgiving(EI367,6,LEN(EI367)-6), MIDForgiving(EI420,6,LEN(EI420)-6))&amp;")","*")</f>
        <v>*</v>
      </c>
      <c r="EJ486" s="58" t="str">
        <f>IF(OR(EJ246&lt;&gt;"*",EJ310&lt;&gt;"*",EJ367&lt;&gt;"*",EJ420&lt;&gt;"*"),"Yes (" &amp; JoinAll(", ", MIDForgiving(EJ246,6,LEN(EJ246)-6), MIDForgiving(EJ310,6,LEN(EJ310)-6), MIDForgiving(EJ367,6,LEN(EJ367)-6), MIDForgiving(EJ420,6,LEN(EJ420)-6))&amp;")","*")</f>
        <v>*</v>
      </c>
      <c r="EK486" s="58" t="str">
        <f>IF(OR(EK246&lt;&gt;"*",EK310&lt;&gt;"*",EK367&lt;&gt;"*",EK420&lt;&gt;"*"),"Yes (" &amp; JoinAll(", ", MIDForgiving(EK246,6,LEN(EK246)-6), MIDForgiving(EK310,6,LEN(EK310)-6), MIDForgiving(EK367,6,LEN(EK367)-6), MIDForgiving(EK420,6,LEN(EK420)-6))&amp;")","*")</f>
        <v>*</v>
      </c>
      <c r="EL486" s="109"/>
      <c r="EM486" s="109"/>
    </row>
    <row r="487" spans="1:143" s="58" customFormat="1" ht="12.75" customHeight="1" x14ac:dyDescent="0.25">
      <c r="A487" s="5"/>
      <c r="B487" s="96"/>
      <c r="C487" s="96"/>
      <c r="D487" s="96"/>
      <c r="E487" s="96"/>
      <c r="F487" s="96" t="s">
        <v>3541</v>
      </c>
      <c r="G487" s="4" t="s">
        <v>423</v>
      </c>
      <c r="H487" s="18" t="s">
        <v>5</v>
      </c>
      <c r="I487" s="18"/>
      <c r="J487" s="58" t="str">
        <f>IF(OR(J247&lt;&gt;"*",J311&lt;&gt;"*",J368&lt;&gt;"*",J421&lt;&gt;"*"),"Yes (" &amp; JoinAll(", ", MIDForgiving(J247,6,LEN(J247)-6), MIDForgiving(J311,6,LEN(J311)-6), MIDForgiving(J368,6,LEN(J368)-6), MIDForgiving(J421,6,LEN(J421)-6))&amp;")","*")</f>
        <v>*</v>
      </c>
      <c r="K487" s="58" t="str">
        <f>IF(OR(K247&lt;&gt;"*",K311&lt;&gt;"*",K368&lt;&gt;"*",K421&lt;&gt;"*"),"Yes (" &amp; JoinAll(", ", MIDForgiving(K247,6,LEN(K247)-6), MIDForgiving(K311,6,LEN(K311)-6), MIDForgiving(K368,6,LEN(K368)-6), MIDForgiving(K421,6,LEN(K421)-6))&amp;")","*")</f>
        <v>*</v>
      </c>
      <c r="L487" s="58" t="str">
        <f>IF(OR(L247&lt;&gt;"*",L311&lt;&gt;"*",L368&lt;&gt;"*",L421&lt;&gt;"*"),"Yes (" &amp; JoinAll(", ", MIDForgiving(L247,6,LEN(L247)-6), MIDForgiving(L311,6,LEN(L311)-6), MIDForgiving(L368,6,LEN(L368)-6), MIDForgiving(L421,6,LEN(L421)-6))&amp;")","*")</f>
        <v>*</v>
      </c>
      <c r="M487" s="58" t="str">
        <f>IF(OR(M247&lt;&gt;"*",M311&lt;&gt;"*",M368&lt;&gt;"*",M421&lt;&gt;"*"),"Yes (" &amp; JoinAll(", ", MIDForgiving(M247,6,LEN(M247)-6), MIDForgiving(M311,6,LEN(M311)-6), MIDForgiving(M368,6,LEN(M368)-6), MIDForgiving(M421,6,LEN(M421)-6))&amp;")","*")</f>
        <v>*</v>
      </c>
      <c r="N487" s="58" t="str">
        <f>IF(OR(N247&lt;&gt;"*",N311&lt;&gt;"*",N368&lt;&gt;"*",N421&lt;&gt;"*"),"Yes (" &amp; JoinAll(", ", MIDForgiving(N247,6,LEN(N247)-6), MIDForgiving(N311,6,LEN(N311)-6), MIDForgiving(N368,6,LEN(N368)-6), MIDForgiving(N421,6,LEN(N421)-6))&amp;")","*")</f>
        <v>*</v>
      </c>
      <c r="O487" s="58" t="str">
        <f>IF(OR(O247&lt;&gt;"*",O311&lt;&gt;"*",O368&lt;&gt;"*",O421&lt;&gt;"*"),"Yes (" &amp; JoinAll(", ", MIDForgiving(O247,6,LEN(O247)-6), MIDForgiving(O311,6,LEN(O311)-6), MIDForgiving(O368,6,LEN(O368)-6), MIDForgiving(O421,6,LEN(O421)-6))&amp;")","*")</f>
        <v>*</v>
      </c>
      <c r="P487" s="58" t="str">
        <f>IF(OR(P247&lt;&gt;"*",P311&lt;&gt;"*",P368&lt;&gt;"*",P421&lt;&gt;"*"),"Yes (" &amp; JoinAll(", ", MIDForgiving(P247,6,LEN(P247)-6), MIDForgiving(P311,6,LEN(P311)-6), MIDForgiving(P368,6,LEN(P368)-6), MIDForgiving(P421,6,LEN(P421)-6))&amp;")","*")</f>
        <v>*</v>
      </c>
      <c r="Q487" s="58" t="str">
        <f>IF(OR(Q247&lt;&gt;"*",Q311&lt;&gt;"*",Q368&lt;&gt;"*",Q421&lt;&gt;"*"),"Yes (" &amp; JoinAll(", ", MIDForgiving(Q247,6,LEN(Q247)-6), MIDForgiving(Q311,6,LEN(Q311)-6), MIDForgiving(Q368,6,LEN(Q368)-6), MIDForgiving(Q421,6,LEN(Q421)-6))&amp;")","*")</f>
        <v>*</v>
      </c>
      <c r="R487" s="58" t="str">
        <f>IF(OR(R247&lt;&gt;"*",R311&lt;&gt;"*",R368&lt;&gt;"*",R421&lt;&gt;"*"),"Yes (" &amp; JoinAll(", ", MIDForgiving(R247,6,LEN(R247)-6), MIDForgiving(R311,6,LEN(R311)-6), MIDForgiving(R368,6,LEN(R368)-6), MIDForgiving(R421,6,LEN(R421)-6))&amp;")","*")</f>
        <v>*</v>
      </c>
      <c r="S487" s="58" t="str">
        <f>IF(OR(S247&lt;&gt;"*",S311&lt;&gt;"*",S368&lt;&gt;"*",S421&lt;&gt;"*"),"Yes (" &amp; JoinAll(", ", MIDForgiving(S247,6,LEN(S247)-6), MIDForgiving(S311,6,LEN(S311)-6), MIDForgiving(S368,6,LEN(S368)-6), MIDForgiving(S421,6,LEN(S421)-6))&amp;")","*")</f>
        <v>*</v>
      </c>
      <c r="T487" s="58" t="str">
        <f>IF(OR(T247&lt;&gt;"*",T311&lt;&gt;"*",T368&lt;&gt;"*",T421&lt;&gt;"*"),"Yes (" &amp; JoinAll(", ", MIDForgiving(T247,6,LEN(T247)-6), MIDForgiving(T311,6,LEN(T311)-6), MIDForgiving(T368,6,LEN(T368)-6), MIDForgiving(T421,6,LEN(T421)-6))&amp;")","*")</f>
        <v>*</v>
      </c>
      <c r="U487" s="58" t="str">
        <f>IF(OR(U247&lt;&gt;"*",U311&lt;&gt;"*",U368&lt;&gt;"*",U421&lt;&gt;"*"),"Yes (" &amp; JoinAll(", ", MIDForgiving(U247,6,LEN(U247)-6), MIDForgiving(U311,6,LEN(U311)-6), MIDForgiving(U368,6,LEN(U368)-6), MIDForgiving(U421,6,LEN(U421)-6))&amp;")","*")</f>
        <v>*</v>
      </c>
      <c r="V487" s="58" t="str">
        <f>IF(OR(V247&lt;&gt;"*",V311&lt;&gt;"*",V368&lt;&gt;"*",V421&lt;&gt;"*"),"Yes (" &amp; JoinAll(", ", MIDForgiving(V247,6,LEN(V247)-6), MIDForgiving(V311,6,LEN(V311)-6), MIDForgiving(V368,6,LEN(V368)-6), MIDForgiving(V421,6,LEN(V421)-6))&amp;")","*")</f>
        <v>Yes (HTTPS)</v>
      </c>
      <c r="W487" s="58" t="str">
        <f>IF(OR(W247&lt;&gt;"*",W311&lt;&gt;"*",W368&lt;&gt;"*",W421&lt;&gt;"*"),"Yes (" &amp; JoinAll(", ", MIDForgiving(W247,6,LEN(W247)-6), MIDForgiving(W311,6,LEN(W311)-6), MIDForgiving(W368,6,LEN(W368)-6), MIDForgiving(W421,6,LEN(W421)-6))&amp;")","*")</f>
        <v>*</v>
      </c>
      <c r="X487" s="58" t="str">
        <f>IF(OR(X247&lt;&gt;"*",X311&lt;&gt;"*",X368&lt;&gt;"*",X421&lt;&gt;"*"),"Yes (" &amp; JoinAll(", ", MIDForgiving(X247,6,LEN(X247)-6), MIDForgiving(X311,6,LEN(X311)-6), MIDForgiving(X368,6,LEN(X368)-6), MIDForgiving(X421,6,LEN(X421)-6))&amp;")","*")</f>
        <v>*</v>
      </c>
      <c r="Y487" s="58" t="str">
        <f>IF(OR(Y247&lt;&gt;"*",Y311&lt;&gt;"*",Y368&lt;&gt;"*",Y421&lt;&gt;"*"),"Yes (" &amp; JoinAll(", ", MIDForgiving(Y247,6,LEN(Y247)-6), MIDForgiving(Y311,6,LEN(Y311)-6), MIDForgiving(Y368,6,LEN(Y368)-6), MIDForgiving(Y421,6,LEN(Y421)-6))&amp;")","*")</f>
        <v>*</v>
      </c>
      <c r="Z487" s="58" t="str">
        <f>IF(OR(Z247&lt;&gt;"*",Z311&lt;&gt;"*",Z368&lt;&gt;"*",Z421&lt;&gt;"*"),"Yes (" &amp; JoinAll(", ", MIDForgiving(Z247,6,LEN(Z247)-6), MIDForgiving(Z311,6,LEN(Z311)-6), MIDForgiving(Z368,6,LEN(Z368)-6), MIDForgiving(Z421,6,LEN(Z421)-6))&amp;")","*")</f>
        <v>*</v>
      </c>
      <c r="AA487" s="58" t="str">
        <f>IF(OR(AA247&lt;&gt;"*",AA311&lt;&gt;"*",AA368&lt;&gt;"*",AA421&lt;&gt;"*"),"Yes (" &amp; JoinAll(", ", MIDForgiving(AA247,6,LEN(AA247)-6), MIDForgiving(AA311,6,LEN(AA311)-6), MIDForgiving(AA368,6,LEN(AA368)-6), MIDForgiving(AA421,6,LEN(AA421)-6))&amp;")","*")</f>
        <v>*</v>
      </c>
      <c r="AB487" s="58" t="str">
        <f>IF(OR(AB247&lt;&gt;"*",AB311&lt;&gt;"*",AB368&lt;&gt;"*",AB421&lt;&gt;"*"),"Yes (" &amp; JoinAll(", ", MIDForgiving(AB247,6,LEN(AB247)-6), MIDForgiving(AB311,6,LEN(AB311)-6), MIDForgiving(AB368,6,LEN(AB368)-6), MIDForgiving(AB421,6,LEN(AB421)-6))&amp;")","*")</f>
        <v>*</v>
      </c>
      <c r="AC487" s="58" t="str">
        <f>IF(OR(AC247&lt;&gt;"*",AC311&lt;&gt;"*",AC368&lt;&gt;"*",AC421&lt;&gt;"*"),"Yes (" &amp; JoinAll(", ", MIDForgiving(AC247,6,LEN(AC247)-6), MIDForgiving(AC311,6,LEN(AC311)-6), MIDForgiving(AC368,6,LEN(AC368)-6), MIDForgiving(AC421,6,LEN(AC421)-6))&amp;")","*")</f>
        <v>*</v>
      </c>
      <c r="AD487" s="58" t="str">
        <f>IF(OR(AD247&lt;&gt;"*",AD311&lt;&gt;"*",AD368&lt;&gt;"*",AD421&lt;&gt;"*"),"Yes (" &amp; JoinAll(", ", MIDForgiving(AD247,6,LEN(AD247)-6), MIDForgiving(AD311,6,LEN(AD311)-6), MIDForgiving(AD368,6,LEN(AD368)-6), MIDForgiving(AD421,6,LEN(AD421)-6))&amp;")","*")</f>
        <v>*</v>
      </c>
      <c r="AE487" s="58" t="str">
        <f>IF(OR(AE247&lt;&gt;"*",AE311&lt;&gt;"*",AE368&lt;&gt;"*",AE421&lt;&gt;"*"),"Yes (" &amp; JoinAll(", ", MIDForgiving(AE247,6,LEN(AE247)-6), MIDForgiving(AE311,6,LEN(AE311)-6), MIDForgiving(AE368,6,LEN(AE368)-6), MIDForgiving(AE421,6,LEN(AE421)-6))&amp;")","*")</f>
        <v>*</v>
      </c>
      <c r="AF487" s="58" t="str">
        <f>IF(OR(AF247&lt;&gt;"*",AF311&lt;&gt;"*",AF368&lt;&gt;"*",AF421&lt;&gt;"*"),"Yes (" &amp; JoinAll(", ", MIDForgiving(AF247,6,LEN(AF247)-6), MIDForgiving(AF311,6,LEN(AF311)-6), MIDForgiving(AF368,6,LEN(AF368)-6), MIDForgiving(AF421,6,LEN(AF421)-6))&amp;")","*")</f>
        <v>*</v>
      </c>
      <c r="AG487" s="58" t="str">
        <f>IF(OR(AG247&lt;&gt;"*",AG311&lt;&gt;"*",AG368&lt;&gt;"*",AG421&lt;&gt;"*"),"Yes (" &amp; JoinAll(", ", MIDForgiving(AG247,6,LEN(AG247)-6), MIDForgiving(AG311,6,LEN(AG311)-6), MIDForgiving(AG368,6,LEN(AG368)-6), MIDForgiving(AG421,6,LEN(AG421)-6))&amp;")","*")</f>
        <v>*</v>
      </c>
      <c r="AH487" s="58" t="str">
        <f>IF(OR(AH247&lt;&gt;"*",AH311&lt;&gt;"*",AH368&lt;&gt;"*",AH421&lt;&gt;"*"),"Yes (" &amp; JoinAll(", ", MIDForgiving(AH247,6,LEN(AH247)-6), MIDForgiving(AH311,6,LEN(AH311)-6), MIDForgiving(AH368,6,LEN(AH368)-6), MIDForgiving(AH421,6,LEN(AH421)-6))&amp;")","*")</f>
        <v>*</v>
      </c>
      <c r="AI487" s="58" t="str">
        <f>IF(OR(AI247&lt;&gt;"*",AI311&lt;&gt;"*",AI368&lt;&gt;"*",AI421&lt;&gt;"*"),"Yes (" &amp; JoinAll(", ", MIDForgiving(AI247,6,LEN(AI247)-6), MIDForgiving(AI311,6,LEN(AI311)-6), MIDForgiving(AI368,6,LEN(AI368)-6), MIDForgiving(AI421,6,LEN(AI421)-6))&amp;")","*")</f>
        <v>*</v>
      </c>
      <c r="AJ487" s="58" t="str">
        <f>IF(OR(AJ247&lt;&gt;"*",AJ311&lt;&gt;"*",AJ368&lt;&gt;"*",AJ421&lt;&gt;"*"),"Yes (" &amp; JoinAll(", ", MIDForgiving(AJ247,6,LEN(AJ247)-6), MIDForgiving(AJ311,6,LEN(AJ311)-6), MIDForgiving(AJ368,6,LEN(AJ368)-6), MIDForgiving(AJ421,6,LEN(AJ421)-6))&amp;")","*")</f>
        <v>*</v>
      </c>
      <c r="AK487" s="58" t="str">
        <f>IF(OR(AK247&lt;&gt;"*",AK311&lt;&gt;"*",AK368&lt;&gt;"*",AK421&lt;&gt;"*"),"Yes (" &amp; JoinAll(", ", MIDForgiving(AK247,6,LEN(AK247)-6), MIDForgiving(AK311,6,LEN(AK311)-6), MIDForgiving(AK368,6,LEN(AK368)-6), MIDForgiving(AK421,6,LEN(AK421)-6))&amp;")","*")</f>
        <v>*</v>
      </c>
      <c r="AL487" s="58" t="str">
        <f>IF(OR(AL247&lt;&gt;"*",AL311&lt;&gt;"*",AL368&lt;&gt;"*",AL421&lt;&gt;"*"),"Yes (" &amp; JoinAll(", ", MIDForgiving(AL247,6,LEN(AL247)-6), MIDForgiving(AL311,6,LEN(AL311)-6), MIDForgiving(AL368,6,LEN(AL368)-6), MIDForgiving(AL421,6,LEN(AL421)-6))&amp;")","*")</f>
        <v>*</v>
      </c>
      <c r="AM487" s="58" t="str">
        <f>IF(OR(AM247&lt;&gt;"*",AM311&lt;&gt;"*",AM368&lt;&gt;"*",AM421&lt;&gt;"*"),"Yes (" &amp; JoinAll(", ", MIDForgiving(AM247,6,LEN(AM247)-6), MIDForgiving(AM311,6,LEN(AM311)-6), MIDForgiving(AM368,6,LEN(AM368)-6), MIDForgiving(AM421,6,LEN(AM421)-6))&amp;")","*")</f>
        <v>*</v>
      </c>
      <c r="AN487" s="58" t="str">
        <f>IF(OR(AN247&lt;&gt;"*",AN311&lt;&gt;"*",AN368&lt;&gt;"*",AN421&lt;&gt;"*"),"Yes (" &amp; JoinAll(", ", MIDForgiving(AN247,6,LEN(AN247)-6), MIDForgiving(AN311,6,LEN(AN311)-6), MIDForgiving(AN368,6,LEN(AN368)-6), MIDForgiving(AN421,6,LEN(AN421)-6))&amp;")","*")</f>
        <v>*</v>
      </c>
      <c r="AO487" s="58" t="str">
        <f>IF(OR(AO247&lt;&gt;"*",AO311&lt;&gt;"*",AO368&lt;&gt;"*",AO421&lt;&gt;"*"),"Yes (" &amp; JoinAll(", ", MIDForgiving(AO247,6,LEN(AO247)-6), MIDForgiving(AO311,6,LEN(AO311)-6), MIDForgiving(AO368,6,LEN(AO368)-6), MIDForgiving(AO421,6,LEN(AO421)-6))&amp;")","*")</f>
        <v>*</v>
      </c>
      <c r="AP487" s="58" t="str">
        <f>IF(OR(AP247&lt;&gt;"*",AP311&lt;&gt;"*",AP368&lt;&gt;"*",AP421&lt;&gt;"*"),"Yes (" &amp; JoinAll(", ", MIDForgiving(AP247,6,LEN(AP247)-6), MIDForgiving(AP311,6,LEN(AP311)-6), MIDForgiving(AP368,6,LEN(AP368)-6), MIDForgiving(AP421,6,LEN(AP421)-6))&amp;")","*")</f>
        <v>*</v>
      </c>
      <c r="AQ487" s="58" t="str">
        <f>IF(OR(AQ247&lt;&gt;"*",AQ311&lt;&gt;"*",AQ368&lt;&gt;"*",AQ421&lt;&gt;"*"),"Yes (" &amp; JoinAll(", ", MIDForgiving(AQ247,6,LEN(AQ247)-6), MIDForgiving(AQ311,6,LEN(AQ311)-6), MIDForgiving(AQ368,6,LEN(AQ368)-6), MIDForgiving(AQ421,6,LEN(AQ421)-6))&amp;")","*")</f>
        <v>*</v>
      </c>
      <c r="AR487" s="58" t="str">
        <f>IF(OR(AR247&lt;&gt;"*",AR311&lt;&gt;"*",AR368&lt;&gt;"*",AR421&lt;&gt;"*"),"Yes (" &amp; JoinAll(", ", MIDForgiving(AR247,6,LEN(AR247)-6), MIDForgiving(AR311,6,LEN(AR311)-6), MIDForgiving(AR368,6,LEN(AR368)-6), MIDForgiving(AR421,6,LEN(AR421)-6))&amp;")","*")</f>
        <v>*</v>
      </c>
      <c r="AS487" s="58" t="str">
        <f>IF(OR(AS247&lt;&gt;"*",AS311&lt;&gt;"*",AS368&lt;&gt;"*",AS421&lt;&gt;"*"),"Yes (" &amp; JoinAll(", ", MIDForgiving(AS247,6,LEN(AS247)-6), MIDForgiving(AS311,6,LEN(AS311)-6), MIDForgiving(AS368,6,LEN(AS368)-6), MIDForgiving(AS421,6,LEN(AS421)-6))&amp;")","*")</f>
        <v>*</v>
      </c>
      <c r="AT487" s="58" t="str">
        <f>IF(OR(AT247&lt;&gt;"*",AT311&lt;&gt;"*",AT368&lt;&gt;"*",AT421&lt;&gt;"*"),"Yes (" &amp; JoinAll(", ", MIDForgiving(AT247,6,LEN(AT247)-6), MIDForgiving(AT311,6,LEN(AT311)-6), MIDForgiving(AT368,6,LEN(AT368)-6), MIDForgiving(AT421,6,LEN(AT421)-6))&amp;")","*")</f>
        <v>*</v>
      </c>
      <c r="AU487" s="58" t="str">
        <f>IF(OR(AU247&lt;&gt;"*",AU311&lt;&gt;"*",AU368&lt;&gt;"*",AU421&lt;&gt;"*"),"Yes (" &amp; JoinAll(", ", MIDForgiving(AU247,6,LEN(AU247)-6), MIDForgiving(AU311,6,LEN(AU311)-6), MIDForgiving(AU368,6,LEN(AU368)-6), MIDForgiving(AU421,6,LEN(AU421)-6))&amp;")","*")</f>
        <v>Yes (HTTP)</v>
      </c>
      <c r="AV487" s="58" t="str">
        <f>IF(OR(AV247&lt;&gt;"*",AV311&lt;&gt;"*",AV368&lt;&gt;"*",AV421&lt;&gt;"*"),"Yes (" &amp; JoinAll(", ", MIDForgiving(AV247,6,LEN(AV247)-6), MIDForgiving(AV311,6,LEN(AV311)-6), MIDForgiving(AV368,6,LEN(AV368)-6), MIDForgiving(AV421,6,LEN(AV421)-6))&amp;")","*")</f>
        <v>*</v>
      </c>
      <c r="AW487" s="58" t="str">
        <f>IF(OR(AW247&lt;&gt;"*",AW311&lt;&gt;"*",AW368&lt;&gt;"*",AW421&lt;&gt;"*"),"Yes (" &amp; JoinAll(", ", MIDForgiving(AW247,6,LEN(AW247)-6), MIDForgiving(AW311,6,LEN(AW311)-6), MIDForgiving(AW368,6,LEN(AW368)-6), MIDForgiving(AW421,6,LEN(AW421)-6))&amp;")","*")</f>
        <v>*</v>
      </c>
      <c r="AX487" s="58" t="str">
        <f>IF(OR(AX247&lt;&gt;"*",AX311&lt;&gt;"*",AX368&lt;&gt;"*",AX421&lt;&gt;"*"),"Yes (" &amp; JoinAll(", ", MIDForgiving(AX247,6,LEN(AX247)-6), MIDForgiving(AX311,6,LEN(AX311)-6), MIDForgiving(AX368,6,LEN(AX368)-6), MIDForgiving(AX421,6,LEN(AX421)-6))&amp;")","*")</f>
        <v>*</v>
      </c>
      <c r="AY487" s="58" t="str">
        <f>IF(OR(AY247&lt;&gt;"*",AY311&lt;&gt;"*",AY368&lt;&gt;"*",AY421&lt;&gt;"*"),"Yes (" &amp; JoinAll(", ", MIDForgiving(AY247,6,LEN(AY247)-6), MIDForgiving(AY311,6,LEN(AY311)-6), MIDForgiving(AY368,6,LEN(AY368)-6), MIDForgiving(AY421,6,LEN(AY421)-6))&amp;")","*")</f>
        <v>*</v>
      </c>
      <c r="AZ487" s="58" t="str">
        <f>IF(OR(AZ247&lt;&gt;"*",AZ311&lt;&gt;"*",AZ368&lt;&gt;"*",AZ421&lt;&gt;"*"),"Yes (" &amp; JoinAll(", ", MIDForgiving(AZ247,6,LEN(AZ247)-6), MIDForgiving(AZ311,6,LEN(AZ311)-6), MIDForgiving(AZ368,6,LEN(AZ368)-6), MIDForgiving(AZ421,6,LEN(AZ421)-6))&amp;")","*")</f>
        <v>*</v>
      </c>
      <c r="BA487" s="58" t="str">
        <f>IF(OR(BA247&lt;&gt;"*",BA311&lt;&gt;"*",BA368&lt;&gt;"*",BA421&lt;&gt;"*"),"Yes (" &amp; JoinAll(", ", MIDForgiving(BA247,6,LEN(BA247)-6), MIDForgiving(BA311,6,LEN(BA311)-6), MIDForgiving(BA368,6,LEN(BA368)-6), MIDForgiving(BA421,6,LEN(BA421)-6))&amp;")","*")</f>
        <v>*</v>
      </c>
      <c r="BB487" s="58" t="str">
        <f>IF(OR(BB247&lt;&gt;"*",BB311&lt;&gt;"*",BB368&lt;&gt;"*",BB421&lt;&gt;"*"),"Yes (" &amp; JoinAll(", ", MIDForgiving(BB247,6,LEN(BB247)-6), MIDForgiving(BB311,6,LEN(BB311)-6), MIDForgiving(BB368,6,LEN(BB368)-6), MIDForgiving(BB421,6,LEN(BB421)-6))&amp;")","*")</f>
        <v>*</v>
      </c>
      <c r="BC487" s="58" t="str">
        <f>IF(OR(BC247&lt;&gt;"*",BC311&lt;&gt;"*",BC368&lt;&gt;"*",BC421&lt;&gt;"*"),"Yes (" &amp; JoinAll(", ", MIDForgiving(BC247,6,LEN(BC247)-6), MIDForgiving(BC311,6,LEN(BC311)-6), MIDForgiving(BC368,6,LEN(BC368)-6), MIDForgiving(BC421,6,LEN(BC421)-6))&amp;")","*")</f>
        <v>*</v>
      </c>
      <c r="BD487" s="58" t="str">
        <f>IF(OR(BD247&lt;&gt;"*",BD311&lt;&gt;"*",BD368&lt;&gt;"*",BD421&lt;&gt;"*"),"Yes (" &amp; JoinAll(", ", MIDForgiving(BD247,6,LEN(BD247)-6), MIDForgiving(BD311,6,LEN(BD311)-6), MIDForgiving(BD368,6,LEN(BD368)-6), MIDForgiving(BD421,6,LEN(BD421)-6))&amp;")","*")</f>
        <v>Yes (HTTPS)</v>
      </c>
      <c r="BE487" s="58" t="str">
        <f>IF(OR(BE247&lt;&gt;"*",BE311&lt;&gt;"*",BE368&lt;&gt;"*",BE421&lt;&gt;"*"),"Yes (" &amp; JoinAll(", ", MIDForgiving(BE247,6,LEN(BE247)-6), MIDForgiving(BE311,6,LEN(BE311)-6), MIDForgiving(BE368,6,LEN(BE368)-6), MIDForgiving(BE421,6,LEN(BE421)-6))&amp;")","*")</f>
        <v>*</v>
      </c>
      <c r="BF487" s="58" t="str">
        <f>IF(OR(BF247&lt;&gt;"*",BF311&lt;&gt;"*",BF368&lt;&gt;"*",BF421&lt;&gt;"*"),"Yes (" &amp; JoinAll(", ", MIDForgiving(BF247,6,LEN(BF247)-6), MIDForgiving(BF311,6,LEN(BF311)-6), MIDForgiving(BF368,6,LEN(BF368)-6), MIDForgiving(BF421,6,LEN(BF421)-6))&amp;")","*")</f>
        <v>*</v>
      </c>
      <c r="BG487" s="58" t="str">
        <f>IF(OR(BG247&lt;&gt;"*",BG311&lt;&gt;"*",BG368&lt;&gt;"*",BG421&lt;&gt;"*"),"Yes (" &amp; JoinAll(", ", MIDForgiving(BG247,6,LEN(BG247)-6), MIDForgiving(BG311,6,LEN(BG311)-6), MIDForgiving(BG368,6,LEN(BG368)-6), MIDForgiving(BG421,6,LEN(BG421)-6))&amp;")","*")</f>
        <v>*</v>
      </c>
      <c r="BH487" s="58" t="str">
        <f>IF(OR(BH247&lt;&gt;"*",BH311&lt;&gt;"*",BH368&lt;&gt;"*",BH421&lt;&gt;"*"),"Yes (" &amp; JoinAll(", ", MIDForgiving(BH247,6,LEN(BH247)-6), MIDForgiving(BH311,6,LEN(BH311)-6), MIDForgiving(BH368,6,LEN(BH368)-6), MIDForgiving(BH421,6,LEN(BH421)-6))&amp;")","*")</f>
        <v>*</v>
      </c>
      <c r="BI487" s="58" t="str">
        <f>IF(OR(BI247&lt;&gt;"*",BI311&lt;&gt;"*",BI368&lt;&gt;"*",BI421&lt;&gt;"*"),"Yes (" &amp; JoinAll(", ", MIDForgiving(BI247,6,LEN(BI247)-6), MIDForgiving(BI311,6,LEN(BI311)-6), MIDForgiving(BI368,6,LEN(BI368)-6), MIDForgiving(BI421,6,LEN(BI421)-6))&amp;")","*")</f>
        <v>*</v>
      </c>
      <c r="BJ487" s="58" t="str">
        <f>IF(OR(BJ247&lt;&gt;"*",BJ311&lt;&gt;"*",BJ368&lt;&gt;"*",BJ421&lt;&gt;"*"),"Yes (" &amp; JoinAll(", ", MIDForgiving(BJ247,6,LEN(BJ247)-6), MIDForgiving(BJ311,6,LEN(BJ311)-6), MIDForgiving(BJ368,6,LEN(BJ368)-6), MIDForgiving(BJ421,6,LEN(BJ421)-6))&amp;")","*")</f>
        <v>Yes (HTTP)</v>
      </c>
      <c r="BK487" s="58" t="str">
        <f>IF(OR(BK247&lt;&gt;"*",BK311&lt;&gt;"*",BK368&lt;&gt;"*",BK421&lt;&gt;"*"),"Yes (" &amp; JoinAll(", ", MIDForgiving(BK247,6,LEN(BK247)-6), MIDForgiving(BK311,6,LEN(BK311)-6), MIDForgiving(BK368,6,LEN(BK368)-6), MIDForgiving(BK421,6,LEN(BK421)-6))&amp;")","*")</f>
        <v>Yes (HTTP)</v>
      </c>
      <c r="BL487" s="58" t="str">
        <f>IF(OR(BL247&lt;&gt;"*",BL311&lt;&gt;"*",BL368&lt;&gt;"*",BL421&lt;&gt;"*"),"Yes (" &amp; JoinAll(", ", MIDForgiving(BL247,6,LEN(BL247)-6), MIDForgiving(BL311,6,LEN(BL311)-6), MIDForgiving(BL368,6,LEN(BL368)-6), MIDForgiving(BL421,6,LEN(BL421)-6))&amp;")","*")</f>
        <v>*</v>
      </c>
      <c r="BM487" s="58" t="str">
        <f>IF(OR(BM247&lt;&gt;"*",BM311&lt;&gt;"*",BM368&lt;&gt;"*",BM421&lt;&gt;"*"),"Yes (" &amp; JoinAll(", ", MIDForgiving(BM247,6,LEN(BM247)-6), MIDForgiving(BM311,6,LEN(BM311)-6), MIDForgiving(BM368,6,LEN(BM368)-6), MIDForgiving(BM421,6,LEN(BM421)-6))&amp;")","*")</f>
        <v>*</v>
      </c>
      <c r="BN487" s="58" t="str">
        <f>IF(OR(BN247&lt;&gt;"*",BN311&lt;&gt;"*",BN368&lt;&gt;"*",BN421&lt;&gt;"*"),"Yes (" &amp; JoinAll(", ", MIDForgiving(BN247,6,LEN(BN247)-6), MIDForgiving(BN311,6,LEN(BN311)-6), MIDForgiving(BN368,6,LEN(BN368)-6), MIDForgiving(BN421,6,LEN(BN421)-6))&amp;")","*")</f>
        <v>*</v>
      </c>
      <c r="BO487" s="58" t="str">
        <f>IF(OR(BO247&lt;&gt;"*",BO311&lt;&gt;"*",BO368&lt;&gt;"*",BO421&lt;&gt;"*"),"Yes (" &amp; JoinAll(", ", MIDForgiving(BO247,6,LEN(BO247)-6), MIDForgiving(BO311,6,LEN(BO311)-6), MIDForgiving(BO368,6,LEN(BO368)-6), MIDForgiving(BO421,6,LEN(BO421)-6))&amp;")","*")</f>
        <v>*</v>
      </c>
      <c r="BP487" s="58" t="str">
        <f>IF(OR(BP247&lt;&gt;"*",BP311&lt;&gt;"*",BP368&lt;&gt;"*",BP421&lt;&gt;"*"),"Yes (" &amp; JoinAll(", ", MIDForgiving(BP247,6,LEN(BP247)-6), MIDForgiving(BP311,6,LEN(BP311)-6), MIDForgiving(BP368,6,LEN(BP368)-6), MIDForgiving(BP421,6,LEN(BP421)-6))&amp;")","*")</f>
        <v>*</v>
      </c>
      <c r="BQ487" s="58" t="str">
        <f>IF(OR(BQ247&lt;&gt;"*",BQ311&lt;&gt;"*",BQ368&lt;&gt;"*",BQ421&lt;&gt;"*"),"Yes (" &amp; JoinAll(", ", MIDForgiving(BQ247,6,LEN(BQ247)-6), MIDForgiving(BQ311,6,LEN(BQ311)-6), MIDForgiving(BQ368,6,LEN(BQ368)-6), MIDForgiving(BQ421,6,LEN(BQ421)-6))&amp;")","*")</f>
        <v>*</v>
      </c>
      <c r="BR487" s="58" t="str">
        <f>IF(OR(BR247&lt;&gt;"*",BR311&lt;&gt;"*",BR368&lt;&gt;"*",BR421&lt;&gt;"*"),"Yes (" &amp; JoinAll(", ", MIDForgiving(BR247,6,LEN(BR247)-6), MIDForgiving(BR311,6,LEN(BR311)-6), MIDForgiving(BR368,6,LEN(BR368)-6), MIDForgiving(BR421,6,LEN(BR421)-6))&amp;")","*")</f>
        <v>*</v>
      </c>
      <c r="BS487" s="58" t="str">
        <f>IF(OR(BS247&lt;&gt;"*",BS311&lt;&gt;"*",BS368&lt;&gt;"*",BS421&lt;&gt;"*"),"Yes (" &amp; JoinAll(", ", MIDForgiving(BS247,6,LEN(BS247)-6), MIDForgiving(BS311,6,LEN(BS311)-6), MIDForgiving(BS368,6,LEN(BS368)-6), MIDForgiving(BS421,6,LEN(BS421)-6))&amp;")","*")</f>
        <v>*</v>
      </c>
      <c r="BT487" s="58" t="str">
        <f>IF(OR(BT247&lt;&gt;"*",BT311&lt;&gt;"*",BT368&lt;&gt;"*",BT421&lt;&gt;"*"),"Yes (" &amp; JoinAll(", ", MIDForgiving(BT247,6,LEN(BT247)-6), MIDForgiving(BT311,6,LEN(BT311)-6), MIDForgiving(BT368,6,LEN(BT368)-6), MIDForgiving(BT421,6,LEN(BT421)-6))&amp;")","*")</f>
        <v>*</v>
      </c>
      <c r="BU487" s="58" t="str">
        <f>IF(OR(BU247&lt;&gt;"*",BU311&lt;&gt;"*",BU368&lt;&gt;"*",BU421&lt;&gt;"*"),"Yes (" &amp; JoinAll(", ", MIDForgiving(BU247,6,LEN(BU247)-6), MIDForgiving(BU311,6,LEN(BU311)-6), MIDForgiving(BU368,6,LEN(BU368)-6), MIDForgiving(BU421,6,LEN(BU421)-6))&amp;")","*")</f>
        <v>Yes (HTTP)</v>
      </c>
      <c r="BV487" s="58" t="str">
        <f>IF(OR(BV247&lt;&gt;"*",BV311&lt;&gt;"*",BV368&lt;&gt;"*",BV421&lt;&gt;"*"),"Yes (" &amp; JoinAll(", ", MIDForgiving(BV247,6,LEN(BV247)-6), MIDForgiving(BV311,6,LEN(BV311)-6), MIDForgiving(BV368,6,LEN(BV368)-6), MIDForgiving(BV421,6,LEN(BV421)-6))&amp;")","*")</f>
        <v>*</v>
      </c>
      <c r="BW487" s="58" t="str">
        <f>IF(OR(BW247&lt;&gt;"*",BW311&lt;&gt;"*",BW368&lt;&gt;"*",BW421&lt;&gt;"*"),"Yes (" &amp; JoinAll(", ", MIDForgiving(BW247,6,LEN(BW247)-6), MIDForgiving(BW311,6,LEN(BW311)-6), MIDForgiving(BW368,6,LEN(BW368)-6), MIDForgiving(BW421,6,LEN(BW421)-6))&amp;")","*")</f>
        <v>*</v>
      </c>
      <c r="BX487" s="58" t="str">
        <f>IF(OR(BX247&lt;&gt;"*",BX311&lt;&gt;"*",BX368&lt;&gt;"*",BX421&lt;&gt;"*"),"Yes (" &amp; JoinAll(", ", MIDForgiving(BX247,6,LEN(BX247)-6), MIDForgiving(BX311,6,LEN(BX311)-6), MIDForgiving(BX368,6,LEN(BX368)-6), MIDForgiving(BX421,6,LEN(BX421)-6))&amp;")","*")</f>
        <v>*</v>
      </c>
      <c r="BY487" s="58" t="str">
        <f>IF(OR(BY247&lt;&gt;"*",BY311&lt;&gt;"*",BY368&lt;&gt;"*",BY421&lt;&gt;"*"),"Yes (" &amp; JoinAll(", ", MIDForgiving(BY247,6,LEN(BY247)-6), MIDForgiving(BY311,6,LEN(BY311)-6), MIDForgiving(BY368,6,LEN(BY368)-6), MIDForgiving(BY421,6,LEN(BY421)-6))&amp;")","*")</f>
        <v>*</v>
      </c>
      <c r="BZ487" s="58" t="str">
        <f>IF(OR(BZ247&lt;&gt;"*",BZ311&lt;&gt;"*",BZ368&lt;&gt;"*",BZ421&lt;&gt;"*"),"Yes (" &amp; JoinAll(", ", MIDForgiving(BZ247,6,LEN(BZ247)-6), MIDForgiving(BZ311,6,LEN(BZ311)-6), MIDForgiving(BZ368,6,LEN(BZ368)-6), MIDForgiving(BZ421,6,LEN(BZ421)-6))&amp;")","*")</f>
        <v>*</v>
      </c>
      <c r="CA487" s="58" t="str">
        <f>IF(OR(CA247&lt;&gt;"*",CA311&lt;&gt;"*",CA368&lt;&gt;"*",CA421&lt;&gt;"*"),"Yes (" &amp; JoinAll(", ", MIDForgiving(CA247,6,LEN(CA247)-6), MIDForgiving(CA311,6,LEN(CA311)-6), MIDForgiving(CA368,6,LEN(CA368)-6), MIDForgiving(CA421,6,LEN(CA421)-6))&amp;")","*")</f>
        <v>*</v>
      </c>
      <c r="CB487" s="58" t="str">
        <f>IF(OR(CB247&lt;&gt;"*",CB311&lt;&gt;"*",CB368&lt;&gt;"*",CB421&lt;&gt;"*"),"Yes (" &amp; JoinAll(", ", MIDForgiving(CB247,6,LEN(CB247)-6), MIDForgiving(CB311,6,LEN(CB311)-6), MIDForgiving(CB368,6,LEN(CB368)-6), MIDForgiving(CB421,6,LEN(CB421)-6))&amp;")","*")</f>
        <v>*</v>
      </c>
      <c r="CC487" s="58" t="str">
        <f>IF(OR(CC247&lt;&gt;"*",CC311&lt;&gt;"*",CC368&lt;&gt;"*",CC421&lt;&gt;"*"),"Yes (" &amp; JoinAll(", ", MIDForgiving(CC247,6,LEN(CC247)-6), MIDForgiving(CC311,6,LEN(CC311)-6), MIDForgiving(CC368,6,LEN(CC368)-6), MIDForgiving(CC421,6,LEN(CC421)-6))&amp;")","*")</f>
        <v>*</v>
      </c>
      <c r="CD487" s="58" t="str">
        <f>IF(OR(CD247&lt;&gt;"*",CD311&lt;&gt;"*",CD368&lt;&gt;"*",CD421&lt;&gt;"*"),"Yes (" &amp; JoinAll(", ", MIDForgiving(CD247,6,LEN(CD247)-6), MIDForgiving(CD311,6,LEN(CD311)-6), MIDForgiving(CD368,6,LEN(CD368)-6), MIDForgiving(CD421,6,LEN(CD421)-6))&amp;")","*")</f>
        <v>*</v>
      </c>
      <c r="CE487" s="58" t="str">
        <f>IF(OR(CE247&lt;&gt;"*",CE311&lt;&gt;"*",CE368&lt;&gt;"*",CE421&lt;&gt;"*"),"Yes (" &amp; JoinAll(", ", MIDForgiving(CE247,6,LEN(CE247)-6), MIDForgiving(CE311,6,LEN(CE311)-6), MIDForgiving(CE368,6,LEN(CE368)-6), MIDForgiving(CE421,6,LEN(CE421)-6))&amp;")","*")</f>
        <v>*</v>
      </c>
      <c r="CF487" s="58" t="str">
        <f>IF(OR(CF247&lt;&gt;"*",CF311&lt;&gt;"*",CF368&lt;&gt;"*",CF421&lt;&gt;"*"),"Yes (" &amp; JoinAll(", ", MIDForgiving(CF247,6,LEN(CF247)-6), MIDForgiving(CF311,6,LEN(CF311)-6), MIDForgiving(CF368,6,LEN(CF368)-6), MIDForgiving(CF421,6,LEN(CF421)-6))&amp;")","*")</f>
        <v>*</v>
      </c>
      <c r="CG487" s="58" t="str">
        <f>IF(OR(CG247&lt;&gt;"*",CG311&lt;&gt;"*",CG368&lt;&gt;"*",CG421&lt;&gt;"*"),"Yes (" &amp; JoinAll(", ", MIDForgiving(CG247,6,LEN(CG247)-6), MIDForgiving(CG311,6,LEN(CG311)-6), MIDForgiving(CG368,6,LEN(CG368)-6), MIDForgiving(CG421,6,LEN(CG421)-6))&amp;")","*")</f>
        <v>*</v>
      </c>
      <c r="CH487" s="58" t="str">
        <f>IF(OR(CH247&lt;&gt;"*",CH311&lt;&gt;"*",CH368&lt;&gt;"*",CH421&lt;&gt;"*"),"Yes (" &amp; JoinAll(", ", MIDForgiving(CH247,6,LEN(CH247)-6), MIDForgiving(CH311,6,LEN(CH311)-6), MIDForgiving(CH368,6,LEN(CH368)-6), MIDForgiving(CH421,6,LEN(CH421)-6))&amp;")","*")</f>
        <v>*</v>
      </c>
      <c r="CI487" s="58" t="str">
        <f>IF(OR(CI247&lt;&gt;"*",CI311&lt;&gt;"*",CI368&lt;&gt;"*",CI421&lt;&gt;"*"),"Yes (" &amp; JoinAll(", ", MIDForgiving(CI247,6,LEN(CI247)-6), MIDForgiving(CI311,6,LEN(CI311)-6), MIDForgiving(CI368,6,LEN(CI368)-6), MIDForgiving(CI421,6,LEN(CI421)-6))&amp;")","*")</f>
        <v>*</v>
      </c>
      <c r="CJ487" s="58" t="str">
        <f>IF(OR(CJ247&lt;&gt;"*",CJ311&lt;&gt;"*",CJ368&lt;&gt;"*",CJ421&lt;&gt;"*"),"Yes (" &amp; JoinAll(", ", MIDForgiving(CJ247,6,LEN(CJ247)-6), MIDForgiving(CJ311,6,LEN(CJ311)-6), MIDForgiving(CJ368,6,LEN(CJ368)-6), MIDForgiving(CJ421,6,LEN(CJ421)-6))&amp;")","*")</f>
        <v>*</v>
      </c>
      <c r="CK487" s="58" t="str">
        <f>IF(OR(CK247&lt;&gt;"*",CK311&lt;&gt;"*",CK368&lt;&gt;"*",CK421&lt;&gt;"*"),"Yes (" &amp; JoinAll(", ", MIDForgiving(CK247,6,LEN(CK247)-6), MIDForgiving(CK311,6,LEN(CK311)-6), MIDForgiving(CK368,6,LEN(CK368)-6), MIDForgiving(CK421,6,LEN(CK421)-6))&amp;")","*")</f>
        <v>*</v>
      </c>
      <c r="CL487" s="58" t="str">
        <f>IF(OR(CL247&lt;&gt;"*",CL311&lt;&gt;"*",CL368&lt;&gt;"*",CL421&lt;&gt;"*"),"Yes (" &amp; JoinAll(", ", MIDForgiving(CL247,6,LEN(CL247)-6), MIDForgiving(CL311,6,LEN(CL311)-6), MIDForgiving(CL368,6,LEN(CL368)-6), MIDForgiving(CL421,6,LEN(CL421)-6))&amp;")","*")</f>
        <v>*</v>
      </c>
      <c r="CM487" s="58" t="str">
        <f>IF(OR(CM247&lt;&gt;"*",CM311&lt;&gt;"*",CM368&lt;&gt;"*",CM421&lt;&gt;"*"),"Yes (" &amp; JoinAll(", ", MIDForgiving(CM247,6,LEN(CM247)-6), MIDForgiving(CM311,6,LEN(CM311)-6), MIDForgiving(CM368,6,LEN(CM368)-6), MIDForgiving(CM421,6,LEN(CM421)-6))&amp;")","*")</f>
        <v>*</v>
      </c>
      <c r="CN487" s="58" t="str">
        <f>IF(OR(CN247&lt;&gt;"*",CN311&lt;&gt;"*",CN368&lt;&gt;"*",CN421&lt;&gt;"*"),"Yes (" &amp; JoinAll(", ", MIDForgiving(CN247,6,LEN(CN247)-6), MIDForgiving(CN311,6,LEN(CN311)-6), MIDForgiving(CN368,6,LEN(CN368)-6), MIDForgiving(CN421,6,LEN(CN421)-6))&amp;")","*")</f>
        <v>*</v>
      </c>
      <c r="CO487" s="58" t="str">
        <f>IF(OR(CO247&lt;&gt;"*",CO311&lt;&gt;"*",CO368&lt;&gt;"*",CO421&lt;&gt;"*"),"Yes (" &amp; JoinAll(", ", MIDForgiving(CO247,6,LEN(CO247)-6), MIDForgiving(CO311,6,LEN(CO311)-6), MIDForgiving(CO368,6,LEN(CO368)-6), MIDForgiving(CO421,6,LEN(CO421)-6))&amp;")","*")</f>
        <v>Yes (HTTPS)</v>
      </c>
      <c r="CP487" s="58" t="str">
        <f>IF(OR(CP247&lt;&gt;"*",CP311&lt;&gt;"*",CP368&lt;&gt;"*",CP421&lt;&gt;"*"),"Yes (" &amp; JoinAll(", ", MIDForgiving(CP247,6,LEN(CP247)-6), MIDForgiving(CP311,6,LEN(CP311)-6), MIDForgiving(CP368,6,LEN(CP368)-6), MIDForgiving(CP421,6,LEN(CP421)-6))&amp;")","*")</f>
        <v>Yes (HTTPS)</v>
      </c>
      <c r="CQ487" s="58" t="str">
        <f>IF(OR(CQ247&lt;&gt;"*",CQ311&lt;&gt;"*",CQ368&lt;&gt;"*",CQ421&lt;&gt;"*"),"Yes (" &amp; JoinAll(", ", MIDForgiving(CQ247,6,LEN(CQ247)-6), MIDForgiving(CQ311,6,LEN(CQ311)-6), MIDForgiving(CQ368,6,LEN(CQ368)-6), MIDForgiving(CQ421,6,LEN(CQ421)-6))&amp;")","*")</f>
        <v>*</v>
      </c>
      <c r="CR487" s="58" t="str">
        <f>IF(OR(CR247&lt;&gt;"*",CR311&lt;&gt;"*",CR368&lt;&gt;"*",CR421&lt;&gt;"*"),"Yes (" &amp; JoinAll(", ", MIDForgiving(CR247,6,LEN(CR247)-6), MIDForgiving(CR311,6,LEN(CR311)-6), MIDForgiving(CR368,6,LEN(CR368)-6), MIDForgiving(CR421,6,LEN(CR421)-6))&amp;")","*")</f>
        <v>*</v>
      </c>
      <c r="CS487" s="58" t="str">
        <f>IF(OR(CS247&lt;&gt;"*",CS311&lt;&gt;"*",CS368&lt;&gt;"*",CS421&lt;&gt;"*"),"Yes (" &amp; JoinAll(", ", MIDForgiving(CS247,6,LEN(CS247)-6), MIDForgiving(CS311,6,LEN(CS311)-6), MIDForgiving(CS368,6,LEN(CS368)-6), MIDForgiving(CS421,6,LEN(CS421)-6))&amp;")","*")</f>
        <v>*</v>
      </c>
      <c r="CT487" s="58" t="str">
        <f>IF(OR(CT247&lt;&gt;"*",CT311&lt;&gt;"*",CT368&lt;&gt;"*",CT421&lt;&gt;"*"),"Yes (" &amp; JoinAll(", ", MIDForgiving(CT247,6,LEN(CT247)-6), MIDForgiving(CT311,6,LEN(CT311)-6), MIDForgiving(CT368,6,LEN(CT368)-6), MIDForgiving(CT421,6,LEN(CT421)-6))&amp;")","*")</f>
        <v>*</v>
      </c>
      <c r="CU487" s="58" t="str">
        <f>IF(OR(CU247&lt;&gt;"*",CU311&lt;&gt;"*",CU368&lt;&gt;"*",CU421&lt;&gt;"*"),"Yes (" &amp; JoinAll(", ", MIDForgiving(CU247,6,LEN(CU247)-6), MIDForgiving(CU311,6,LEN(CU311)-6), MIDForgiving(CU368,6,LEN(CU368)-6), MIDForgiving(CU421,6,LEN(CU421)-6))&amp;")","*")</f>
        <v>*</v>
      </c>
      <c r="CV487" s="58" t="str">
        <f>IF(OR(CV247&lt;&gt;"*",CV311&lt;&gt;"*",CV368&lt;&gt;"*",CV421&lt;&gt;"*"),"Yes (" &amp; JoinAll(", ", MIDForgiving(CV247,6,LEN(CV247)-6), MIDForgiving(CV311,6,LEN(CV311)-6), MIDForgiving(CV368,6,LEN(CV368)-6), MIDForgiving(CV421,6,LEN(CV421)-6))&amp;")","*")</f>
        <v>*</v>
      </c>
      <c r="CW487" s="58" t="str">
        <f>IF(OR(CW247&lt;&gt;"*",CW311&lt;&gt;"*",CW368&lt;&gt;"*",CW421&lt;&gt;"*"),"Yes (" &amp; JoinAll(", ", MIDForgiving(CW247,6,LEN(CW247)-6), MIDForgiving(CW311,6,LEN(CW311)-6), MIDForgiving(CW368,6,LEN(CW368)-6), MIDForgiving(CW421,6,LEN(CW421)-6))&amp;")","*")</f>
        <v>*</v>
      </c>
      <c r="CX487" s="58" t="str">
        <f>IF(OR(CX247&lt;&gt;"*",CX311&lt;&gt;"*",CX368&lt;&gt;"*",CX421&lt;&gt;"*"),"Yes (" &amp; JoinAll(", ", MIDForgiving(CX247,6,LEN(CX247)-6), MIDForgiving(CX311,6,LEN(CX311)-6), MIDForgiving(CX368,6,LEN(CX368)-6), MIDForgiving(CX421,6,LEN(CX421)-6))&amp;")","*")</f>
        <v>*</v>
      </c>
      <c r="CY487" s="58" t="str">
        <f>IF(OR(CY247&lt;&gt;"*",CY311&lt;&gt;"*",CY368&lt;&gt;"*",CY421&lt;&gt;"*"),"Yes (" &amp; JoinAll(", ", MIDForgiving(CY247,6,LEN(CY247)-6), MIDForgiving(CY311,6,LEN(CY311)-6), MIDForgiving(CY368,6,LEN(CY368)-6), MIDForgiving(CY421,6,LEN(CY421)-6))&amp;")","*")</f>
        <v>*</v>
      </c>
      <c r="CZ487" s="58" t="str">
        <f>IF(OR(CZ247&lt;&gt;"*",CZ311&lt;&gt;"*",CZ368&lt;&gt;"*",CZ421&lt;&gt;"*"),"Yes (" &amp; JoinAll(", ", MIDForgiving(CZ247,6,LEN(CZ247)-6), MIDForgiving(CZ311,6,LEN(CZ311)-6), MIDForgiving(CZ368,6,LEN(CZ368)-6), MIDForgiving(CZ421,6,LEN(CZ421)-6))&amp;")","*")</f>
        <v>*</v>
      </c>
      <c r="DA487" s="58" t="str">
        <f>IF(OR(DA247&lt;&gt;"*",DA311&lt;&gt;"*",DA368&lt;&gt;"*",DA421&lt;&gt;"*"),"Yes (" &amp; JoinAll(", ", MIDForgiving(DA247,6,LEN(DA247)-6), MIDForgiving(DA311,6,LEN(DA311)-6), MIDForgiving(DA368,6,LEN(DA368)-6), MIDForgiving(DA421,6,LEN(DA421)-6))&amp;")","*")</f>
        <v>Yes (HTTPS)</v>
      </c>
      <c r="DB487" s="58" t="str">
        <f>IF(OR(DB247&lt;&gt;"*",DB311&lt;&gt;"*",DB368&lt;&gt;"*",DB421&lt;&gt;"*"),"Yes (" &amp; JoinAll(", ", MIDForgiving(DB247,6,LEN(DB247)-6), MIDForgiving(DB311,6,LEN(DB311)-6), MIDForgiving(DB368,6,LEN(DB368)-6), MIDForgiving(DB421,6,LEN(DB421)-6))&amp;")","*")</f>
        <v>Yes (HTTPS)</v>
      </c>
      <c r="DC487" s="58" t="str">
        <f>IF(OR(DC247&lt;&gt;"*",DC311&lt;&gt;"*",DC368&lt;&gt;"*",DC421&lt;&gt;"*"),"Yes (" &amp; JoinAll(", ", MIDForgiving(DC247,6,LEN(DC247)-6), MIDForgiving(DC311,6,LEN(DC311)-6), MIDForgiving(DC368,6,LEN(DC368)-6), MIDForgiving(DC421,6,LEN(DC421)-6))&amp;")","*")</f>
        <v>*</v>
      </c>
      <c r="DD487" s="58" t="str">
        <f>IF(OR(DD247&lt;&gt;"*",DD311&lt;&gt;"*",DD368&lt;&gt;"*",DD421&lt;&gt;"*"),"Yes (" &amp; JoinAll(", ", MIDForgiving(DD247,6,LEN(DD247)-6), MIDForgiving(DD311,6,LEN(DD311)-6), MIDForgiving(DD368,6,LEN(DD368)-6), MIDForgiving(DD421,6,LEN(DD421)-6))&amp;")","*")</f>
        <v>Yes (HTTPS)</v>
      </c>
      <c r="DE487" s="58" t="str">
        <f>IF(OR(DE247&lt;&gt;"*",DE311&lt;&gt;"*",DE368&lt;&gt;"*",DE421&lt;&gt;"*"),"Yes (" &amp; JoinAll(", ", MIDForgiving(DE247,6,LEN(DE247)-6), MIDForgiving(DE311,6,LEN(DE311)-6), MIDForgiving(DE368,6,LEN(DE368)-6), MIDForgiving(DE421,6,LEN(DE421)-6))&amp;")","*")</f>
        <v>*</v>
      </c>
      <c r="DF487" s="58" t="str">
        <f>IF(OR(DF247&lt;&gt;"*",DF311&lt;&gt;"*",DF368&lt;&gt;"*",DF421&lt;&gt;"*"),"Yes (" &amp; JoinAll(", ", MIDForgiving(DF247,6,LEN(DF247)-6), MIDForgiving(DF311,6,LEN(DF311)-6), MIDForgiving(DF368,6,LEN(DF368)-6), MIDForgiving(DF421,6,LEN(DF421)-6))&amp;")","*")</f>
        <v>*</v>
      </c>
      <c r="DG487" s="58" t="str">
        <f>IF(OR(DG247&lt;&gt;"*",DG311&lt;&gt;"*",DG368&lt;&gt;"*",DG421&lt;&gt;"*"),"Yes (" &amp; JoinAll(", ", MIDForgiving(DG247,6,LEN(DG247)-6), MIDForgiving(DG311,6,LEN(DG311)-6), MIDForgiving(DG368,6,LEN(DG368)-6), MIDForgiving(DG421,6,LEN(DG421)-6))&amp;")","*")</f>
        <v>*</v>
      </c>
      <c r="DH487" s="58" t="str">
        <f>IF(OR(DH247&lt;&gt;"*",DH311&lt;&gt;"*",DH368&lt;&gt;"*",DH421&lt;&gt;"*"),"Yes (" &amp; JoinAll(", ", MIDForgiving(DH247,6,LEN(DH247)-6), MIDForgiving(DH311,6,LEN(DH311)-6), MIDForgiving(DH368,6,LEN(DH368)-6), MIDForgiving(DH421,6,LEN(DH421)-6))&amp;")","*")</f>
        <v>*</v>
      </c>
      <c r="DI487" s="58" t="str">
        <f>IF(OR(DI247&lt;&gt;"*",DI311&lt;&gt;"*",DI368&lt;&gt;"*",DI421&lt;&gt;"*"),"Yes (" &amp; JoinAll(", ", MIDForgiving(DI247,6,LEN(DI247)-6), MIDForgiving(DI311,6,LEN(DI311)-6), MIDForgiving(DI368,6,LEN(DI368)-6), MIDForgiving(DI421,6,LEN(DI421)-6))&amp;")","*")</f>
        <v>*</v>
      </c>
      <c r="DJ487" s="58" t="str">
        <f>IF(OR(DJ247&lt;&gt;"*",DJ311&lt;&gt;"*",DJ368&lt;&gt;"*",DJ421&lt;&gt;"*"),"Yes (" &amp; JoinAll(", ", MIDForgiving(DJ247,6,LEN(DJ247)-6), MIDForgiving(DJ311,6,LEN(DJ311)-6), MIDForgiving(DJ368,6,LEN(DJ368)-6), MIDForgiving(DJ421,6,LEN(DJ421)-6))&amp;")","*")</f>
        <v>*</v>
      </c>
      <c r="DK487" s="58" t="str">
        <f>IF(OR(DK247&lt;&gt;"*",DK311&lt;&gt;"*",DK368&lt;&gt;"*",DK421&lt;&gt;"*"),"Yes (" &amp; JoinAll(", ", MIDForgiving(DK247,6,LEN(DK247)-6), MIDForgiving(DK311,6,LEN(DK311)-6), MIDForgiving(DK368,6,LEN(DK368)-6), MIDForgiving(DK421,6,LEN(DK421)-6))&amp;")","*")</f>
        <v>*</v>
      </c>
      <c r="DL487" s="58" t="str">
        <f>IF(OR(DL247&lt;&gt;"*",DL311&lt;&gt;"*",DL368&lt;&gt;"*",DL421&lt;&gt;"*"),"Yes (" &amp; JoinAll(", ", MIDForgiving(DL247,6,LEN(DL247)-6), MIDForgiving(DL311,6,LEN(DL311)-6), MIDForgiving(DL368,6,LEN(DL368)-6), MIDForgiving(DL421,6,LEN(DL421)-6))&amp;")","*")</f>
        <v>*</v>
      </c>
      <c r="DM487" s="58" t="str">
        <f>IF(OR(DM247&lt;&gt;"*",DM311&lt;&gt;"*",DM368&lt;&gt;"*",DM421&lt;&gt;"*"),"Yes (" &amp; JoinAll(", ", MIDForgiving(DM247,6,LEN(DM247)-6), MIDForgiving(DM311,6,LEN(DM311)-6), MIDForgiving(DM368,6,LEN(DM368)-6), MIDForgiving(DM421,6,LEN(DM421)-6))&amp;")","*")</f>
        <v>*</v>
      </c>
      <c r="DN487" s="58" t="str">
        <f>IF(OR(DN247&lt;&gt;"*",DN311&lt;&gt;"*",DN368&lt;&gt;"*",DN421&lt;&gt;"*"),"Yes (" &amp; JoinAll(", ", MIDForgiving(DN247,6,LEN(DN247)-6), MIDForgiving(DN311,6,LEN(DN311)-6), MIDForgiving(DN368,6,LEN(DN368)-6), MIDForgiving(DN421,6,LEN(DN421)-6))&amp;")","*")</f>
        <v>*</v>
      </c>
      <c r="DO487" s="58" t="str">
        <f>IF(OR(DO247&lt;&gt;"*",DO311&lt;&gt;"*",DO368&lt;&gt;"*",DO421&lt;&gt;"*"),"Yes (" &amp; JoinAll(", ", MIDForgiving(DO247,6,LEN(DO247)-6), MIDForgiving(DO311,6,LEN(DO311)-6), MIDForgiving(DO368,6,LEN(DO368)-6), MIDForgiving(DO421,6,LEN(DO421)-6))&amp;")","*")</f>
        <v>Yes (HTTP)</v>
      </c>
      <c r="DP487" s="58" t="str">
        <f>IF(OR(DP247&lt;&gt;"*",DP311&lt;&gt;"*",DP368&lt;&gt;"*",DP421&lt;&gt;"*"),"Yes (" &amp; JoinAll(", ", MIDForgiving(DP247,6,LEN(DP247)-6), MIDForgiving(DP311,6,LEN(DP311)-6), MIDForgiving(DP368,6,LEN(DP368)-6), MIDForgiving(DP421,6,LEN(DP421)-6))&amp;")","*")</f>
        <v>*</v>
      </c>
      <c r="DQ487" s="58" t="str">
        <f>IF(OR(DQ247&lt;&gt;"*",DQ311&lt;&gt;"*",DQ368&lt;&gt;"*",DQ421&lt;&gt;"*"),"Yes (" &amp; JoinAll(", ", MIDForgiving(DQ247,6,LEN(DQ247)-6), MIDForgiving(DQ311,6,LEN(DQ311)-6), MIDForgiving(DQ368,6,LEN(DQ368)-6), MIDForgiving(DQ421,6,LEN(DQ421)-6))&amp;")","*")</f>
        <v>*</v>
      </c>
      <c r="DR487" s="58" t="str">
        <f>IF(OR(DR247&lt;&gt;"*",DR311&lt;&gt;"*",DR368&lt;&gt;"*",DR421&lt;&gt;"*"),"Yes (" &amp; JoinAll(", ", MIDForgiving(DR247,6,LEN(DR247)-6), MIDForgiving(DR311,6,LEN(DR311)-6), MIDForgiving(DR368,6,LEN(DR368)-6), MIDForgiving(DR421,6,LEN(DR421)-6))&amp;")","*")</f>
        <v>*</v>
      </c>
      <c r="DS487" s="58" t="str">
        <f>IF(OR(DS247&lt;&gt;"*",DS311&lt;&gt;"*",DS368&lt;&gt;"*",DS421&lt;&gt;"*"),"Yes (" &amp; JoinAll(", ", MIDForgiving(DS247,6,LEN(DS247)-6), MIDForgiving(DS311,6,LEN(DS311)-6), MIDForgiving(DS368,6,LEN(DS368)-6), MIDForgiving(DS421,6,LEN(DS421)-6))&amp;")","*")</f>
        <v>*</v>
      </c>
      <c r="DT487" s="58" t="str">
        <f>IF(OR(DT247&lt;&gt;"*",DT311&lt;&gt;"*",DT368&lt;&gt;"*",DT421&lt;&gt;"*"),"Yes (" &amp; JoinAll(", ", MIDForgiving(DT247,6,LEN(DT247)-6), MIDForgiving(DT311,6,LEN(DT311)-6), MIDForgiving(DT368,6,LEN(DT368)-6), MIDForgiving(DT421,6,LEN(DT421)-6))&amp;")","*")</f>
        <v>*</v>
      </c>
      <c r="DU487" s="58" t="str">
        <f>IF(OR(DU247&lt;&gt;"*",DU311&lt;&gt;"*",DU368&lt;&gt;"*",DU421&lt;&gt;"*"),"Yes (" &amp; JoinAll(", ", MIDForgiving(DU247,6,LEN(DU247)-6), MIDForgiving(DU311,6,LEN(DU311)-6), MIDForgiving(DU368,6,LEN(DU368)-6), MIDForgiving(DU421,6,LEN(DU421)-6))&amp;")","*")</f>
        <v>*</v>
      </c>
      <c r="DV487" s="58" t="str">
        <f>IF(OR(DV247&lt;&gt;"*",DV311&lt;&gt;"*",DV368&lt;&gt;"*",DV421&lt;&gt;"*"),"Yes (" &amp; JoinAll(", ", MIDForgiving(DV247,6,LEN(DV247)-6), MIDForgiving(DV311,6,LEN(DV311)-6), MIDForgiving(DV368,6,LEN(DV368)-6), MIDForgiving(DV421,6,LEN(DV421)-6))&amp;")","*")</f>
        <v>*</v>
      </c>
      <c r="DW487" s="58" t="str">
        <f>IF(OR(DW247&lt;&gt;"*",DW311&lt;&gt;"*",DW368&lt;&gt;"*",DW421&lt;&gt;"*"),"Yes (" &amp; JoinAll(", ", MIDForgiving(DW247,6,LEN(DW247)-6), MIDForgiving(DW311,6,LEN(DW311)-6), MIDForgiving(DW368,6,LEN(DW368)-6), MIDForgiving(DW421,6,LEN(DW421)-6))&amp;")","*")</f>
        <v>*</v>
      </c>
      <c r="DX487" s="58" t="str">
        <f>IF(OR(DX247&lt;&gt;"*",DX311&lt;&gt;"*",DX368&lt;&gt;"*",DX421&lt;&gt;"*"),"Yes (" &amp; JoinAll(", ", MIDForgiving(DX247,6,LEN(DX247)-6), MIDForgiving(DX311,6,LEN(DX311)-6), MIDForgiving(DX368,6,LEN(DX368)-6), MIDForgiving(DX421,6,LEN(DX421)-6))&amp;")","*")</f>
        <v>*</v>
      </c>
      <c r="DY487" s="58" t="str">
        <f>IF(OR(DY247&lt;&gt;"*",DY311&lt;&gt;"*",DY368&lt;&gt;"*",DY421&lt;&gt;"*"),"Yes (" &amp; JoinAll(", ", MIDForgiving(DY247,6,LEN(DY247)-6), MIDForgiving(DY311,6,LEN(DY311)-6), MIDForgiving(DY368,6,LEN(DY368)-6), MIDForgiving(DY421,6,LEN(DY421)-6))&amp;")","*")</f>
        <v>*</v>
      </c>
      <c r="DZ487" s="58" t="str">
        <f>IF(OR(DZ247&lt;&gt;"*",DZ311&lt;&gt;"*",DZ368&lt;&gt;"*",DZ421&lt;&gt;"*"),"Yes (" &amp; JoinAll(", ", MIDForgiving(DZ247,6,LEN(DZ247)-6), MIDForgiving(DZ311,6,LEN(DZ311)-6), MIDForgiving(DZ368,6,LEN(DZ368)-6), MIDForgiving(DZ421,6,LEN(DZ421)-6))&amp;")","*")</f>
        <v>*</v>
      </c>
      <c r="EA487" s="58" t="str">
        <f>IF(OR(EA247&lt;&gt;"*",EA311&lt;&gt;"*",EA368&lt;&gt;"*",EA421&lt;&gt;"*"),"Yes (" &amp; JoinAll(", ", MIDForgiving(EA247,6,LEN(EA247)-6), MIDForgiving(EA311,6,LEN(EA311)-6), MIDForgiving(EA368,6,LEN(EA368)-6), MIDForgiving(EA421,6,LEN(EA421)-6))&amp;")","*")</f>
        <v>Yes (HTTP)</v>
      </c>
      <c r="EB487" s="58" t="str">
        <f>IF(OR(EB247&lt;&gt;"*",EB311&lt;&gt;"*",EB368&lt;&gt;"*",EB421&lt;&gt;"*"),"Yes (" &amp; JoinAll(", ", MIDForgiving(EB247,6,LEN(EB247)-6), MIDForgiving(EB311,6,LEN(EB311)-6), MIDForgiving(EB368,6,LEN(EB368)-6), MIDForgiving(EB421,6,LEN(EB421)-6))&amp;")","*")</f>
        <v>*</v>
      </c>
      <c r="EC487" s="58" t="str">
        <f>IF(OR(EC247&lt;&gt;"*",EC311&lt;&gt;"*",EC368&lt;&gt;"*",EC421&lt;&gt;"*"),"Yes (" &amp; JoinAll(", ", MIDForgiving(EC247,6,LEN(EC247)-6), MIDForgiving(EC311,6,LEN(EC311)-6), MIDForgiving(EC368,6,LEN(EC368)-6), MIDForgiving(EC421,6,LEN(EC421)-6))&amp;")","*")</f>
        <v>*</v>
      </c>
      <c r="ED487" s="58" t="str">
        <f>IF(OR(ED247&lt;&gt;"*",ED311&lt;&gt;"*",ED368&lt;&gt;"*",ED421&lt;&gt;"*"),"Yes (" &amp; JoinAll(", ", MIDForgiving(ED247,6,LEN(ED247)-6), MIDForgiving(ED311,6,LEN(ED311)-6), MIDForgiving(ED368,6,LEN(ED368)-6), MIDForgiving(ED421,6,LEN(ED421)-6))&amp;")","*")</f>
        <v>*</v>
      </c>
      <c r="EE487" s="58" t="str">
        <f>IF(OR(EE247&lt;&gt;"*",EE311&lt;&gt;"*",EE368&lt;&gt;"*",EE421&lt;&gt;"*"),"Yes (" &amp; JoinAll(", ", MIDForgiving(EE247,6,LEN(EE247)-6), MIDForgiving(EE311,6,LEN(EE311)-6), MIDForgiving(EE368,6,LEN(EE368)-6), MIDForgiving(EE421,6,LEN(EE421)-6))&amp;")","*")</f>
        <v>*</v>
      </c>
      <c r="EF487" s="58" t="str">
        <f>IF(OR(EF247&lt;&gt;"*",EF311&lt;&gt;"*",EF368&lt;&gt;"*",EF421&lt;&gt;"*"),"Yes (" &amp; JoinAll(", ", MIDForgiving(EF247,6,LEN(EF247)-6), MIDForgiving(EF311,6,LEN(EF311)-6), MIDForgiving(EF368,6,LEN(EF368)-6), MIDForgiving(EF421,6,LEN(EF421)-6))&amp;")","*")</f>
        <v>*</v>
      </c>
      <c r="EG487" s="58" t="str">
        <f>IF(OR(EG247&lt;&gt;"*",EG311&lt;&gt;"*",EG368&lt;&gt;"*",EG421&lt;&gt;"*"),"Yes (" &amp; JoinAll(", ", MIDForgiving(EG247,6,LEN(EG247)-6), MIDForgiving(EG311,6,LEN(EG311)-6), MIDForgiving(EG368,6,LEN(EG368)-6), MIDForgiving(EG421,6,LEN(EG421)-6))&amp;")","*")</f>
        <v>*</v>
      </c>
      <c r="EH487" s="58" t="str">
        <f>IF(OR(EH247&lt;&gt;"*",EH311&lt;&gt;"*",EH368&lt;&gt;"*",EH421&lt;&gt;"*"),"Yes (" &amp; JoinAll(", ", MIDForgiving(EH247,6,LEN(EH247)-6), MIDForgiving(EH311,6,LEN(EH311)-6), MIDForgiving(EH368,6,LEN(EH368)-6), MIDForgiving(EH421,6,LEN(EH421)-6))&amp;")","*")</f>
        <v>*</v>
      </c>
      <c r="EI487" s="58" t="str">
        <f>IF(OR(EI247&lt;&gt;"*",EI311&lt;&gt;"*",EI368&lt;&gt;"*",EI421&lt;&gt;"*"),"Yes (" &amp; JoinAll(", ", MIDForgiving(EI247,6,LEN(EI247)-6), MIDForgiving(EI311,6,LEN(EI311)-6), MIDForgiving(EI368,6,LEN(EI368)-6), MIDForgiving(EI421,6,LEN(EI421)-6))&amp;")","*")</f>
        <v>*</v>
      </c>
      <c r="EJ487" s="58" t="str">
        <f>IF(OR(EJ247&lt;&gt;"*",EJ311&lt;&gt;"*",EJ368&lt;&gt;"*",EJ421&lt;&gt;"*"),"Yes (" &amp; JoinAll(", ", MIDForgiving(EJ247,6,LEN(EJ247)-6), MIDForgiving(EJ311,6,LEN(EJ311)-6), MIDForgiving(EJ368,6,LEN(EJ368)-6), MIDForgiving(EJ421,6,LEN(EJ421)-6))&amp;")","*")</f>
        <v>*</v>
      </c>
      <c r="EK487" s="58" t="str">
        <f>IF(OR(EK247&lt;&gt;"*",EK311&lt;&gt;"*",EK368&lt;&gt;"*",EK421&lt;&gt;"*"),"Yes (" &amp; JoinAll(", ", MIDForgiving(EK247,6,LEN(EK247)-6), MIDForgiving(EK311,6,LEN(EK311)-6), MIDForgiving(EK368,6,LEN(EK368)-6), MIDForgiving(EK421,6,LEN(EK421)-6))&amp;")","*")</f>
        <v>*</v>
      </c>
      <c r="EL487" s="109"/>
      <c r="EM487" s="109"/>
    </row>
    <row r="488" spans="1:143" s="58" customFormat="1" ht="12.75" customHeight="1" x14ac:dyDescent="0.25">
      <c r="A488" s="5"/>
      <c r="B488" s="96"/>
      <c r="C488" s="96"/>
      <c r="D488" s="96"/>
      <c r="E488" s="96"/>
      <c r="F488" s="96" t="s">
        <v>4227</v>
      </c>
      <c r="G488" s="4" t="s">
        <v>422</v>
      </c>
      <c r="H488" s="18" t="s">
        <v>5</v>
      </c>
      <c r="I488" s="18"/>
      <c r="J488" s="58" t="str">
        <f>IF(OR(J248&lt;&gt;"*",J312&lt;&gt;"*",J369&lt;&gt;"*",J422&lt;&gt;"*"),"Yes (" &amp; JoinAll(", ", MIDForgiving(J248,6,LEN(J248)-6), MIDForgiving(J312,6,LEN(J312)-6), MIDForgiving(J369,6,LEN(J369)-6), MIDForgiving(J422,6,LEN(J422)-6))&amp;")","*")</f>
        <v>*</v>
      </c>
      <c r="K488" s="58" t="str">
        <f>IF(OR(K248&lt;&gt;"*",K312&lt;&gt;"*",K369&lt;&gt;"*",K422&lt;&gt;"*"),"Yes (" &amp; JoinAll(", ", MIDForgiving(K248,6,LEN(K248)-6), MIDForgiving(K312,6,LEN(K312)-6), MIDForgiving(K369,6,LEN(K369)-6), MIDForgiving(K422,6,LEN(K422)-6))&amp;")","*")</f>
        <v>*</v>
      </c>
      <c r="L488" s="58" t="str">
        <f>IF(OR(L248&lt;&gt;"*",L312&lt;&gt;"*",L369&lt;&gt;"*",L422&lt;&gt;"*"),"Yes (" &amp; JoinAll(", ", MIDForgiving(L248,6,LEN(L248)-6), MIDForgiving(L312,6,LEN(L312)-6), MIDForgiving(L369,6,LEN(L369)-6), MIDForgiving(L422,6,LEN(L422)-6))&amp;")","*")</f>
        <v>*</v>
      </c>
      <c r="M488" s="58" t="str">
        <f>IF(OR(M248&lt;&gt;"*",M312&lt;&gt;"*",M369&lt;&gt;"*",M422&lt;&gt;"*"),"Yes (" &amp; JoinAll(", ", MIDForgiving(M248,6,LEN(M248)-6), MIDForgiving(M312,6,LEN(M312)-6), MIDForgiving(M369,6,LEN(M369)-6), MIDForgiving(M422,6,LEN(M422)-6))&amp;")","*")</f>
        <v>*</v>
      </c>
      <c r="N488" s="58" t="str">
        <f>IF(OR(N248&lt;&gt;"*",N312&lt;&gt;"*",N369&lt;&gt;"*",N422&lt;&gt;"*"),"Yes (" &amp; JoinAll(", ", MIDForgiving(N248,6,LEN(N248)-6), MIDForgiving(N312,6,LEN(N312)-6), MIDForgiving(N369,6,LEN(N369)-6), MIDForgiving(N422,6,LEN(N422)-6))&amp;")","*")</f>
        <v>*</v>
      </c>
      <c r="O488" s="58" t="str">
        <f>IF(OR(O248&lt;&gt;"*",O312&lt;&gt;"*",O369&lt;&gt;"*",O422&lt;&gt;"*"),"Yes (" &amp; JoinAll(", ", MIDForgiving(O248,6,LEN(O248)-6), MIDForgiving(O312,6,LEN(O312)-6), MIDForgiving(O369,6,LEN(O369)-6), MIDForgiving(O422,6,LEN(O422)-6))&amp;")","*")</f>
        <v>*</v>
      </c>
      <c r="P488" s="58" t="str">
        <f>IF(OR(P248&lt;&gt;"*",P312&lt;&gt;"*",P369&lt;&gt;"*",P422&lt;&gt;"*"),"Yes (" &amp; JoinAll(", ", MIDForgiving(P248,6,LEN(P248)-6), MIDForgiving(P312,6,LEN(P312)-6), MIDForgiving(P369,6,LEN(P369)-6), MIDForgiving(P422,6,LEN(P422)-6))&amp;")","*")</f>
        <v>*</v>
      </c>
      <c r="Q488" s="58" t="str">
        <f>IF(OR(Q248&lt;&gt;"*",Q312&lt;&gt;"*",Q369&lt;&gt;"*",Q422&lt;&gt;"*"),"Yes (" &amp; JoinAll(", ", MIDForgiving(Q248,6,LEN(Q248)-6), MIDForgiving(Q312,6,LEN(Q312)-6), MIDForgiving(Q369,6,LEN(Q369)-6), MIDForgiving(Q422,6,LEN(Q422)-6))&amp;")","*")</f>
        <v>*</v>
      </c>
      <c r="R488" s="58" t="str">
        <f>IF(OR(R248&lt;&gt;"*",R312&lt;&gt;"*",R369&lt;&gt;"*",R422&lt;&gt;"*"),"Yes (" &amp; JoinAll(", ", MIDForgiving(R248,6,LEN(R248)-6), MIDForgiving(R312,6,LEN(R312)-6), MIDForgiving(R369,6,LEN(R369)-6), MIDForgiving(R422,6,LEN(R422)-6))&amp;")","*")</f>
        <v>*</v>
      </c>
      <c r="S488" s="58" t="str">
        <f>IF(OR(S248&lt;&gt;"*",S312&lt;&gt;"*",S369&lt;&gt;"*",S422&lt;&gt;"*"),"Yes (" &amp; JoinAll(", ", MIDForgiving(S248,6,LEN(S248)-6), MIDForgiving(S312,6,LEN(S312)-6), MIDForgiving(S369,6,LEN(S369)-6), MIDForgiving(S422,6,LEN(S422)-6))&amp;")","*")</f>
        <v>Yes (HTTP)</v>
      </c>
      <c r="T488" s="58" t="str">
        <f>IF(OR(T248&lt;&gt;"*",T312&lt;&gt;"*",T369&lt;&gt;"*",T422&lt;&gt;"*"),"Yes (" &amp; JoinAll(", ", MIDForgiving(T248,6,LEN(T248)-6), MIDForgiving(T312,6,LEN(T312)-6), MIDForgiving(T369,6,LEN(T369)-6), MIDForgiving(T422,6,LEN(T422)-6))&amp;")","*")</f>
        <v>Yes (HTTP)</v>
      </c>
      <c r="U488" s="58" t="str">
        <f>IF(OR(U248&lt;&gt;"*",U312&lt;&gt;"*",U369&lt;&gt;"*",U422&lt;&gt;"*"),"Yes (" &amp; JoinAll(", ", MIDForgiving(U248,6,LEN(U248)-6), MIDForgiving(U312,6,LEN(U312)-6), MIDForgiving(U369,6,LEN(U369)-6), MIDForgiving(U422,6,LEN(U422)-6))&amp;")","*")</f>
        <v>*</v>
      </c>
      <c r="V488" s="58" t="str">
        <f>IF(OR(V248&lt;&gt;"*",V312&lt;&gt;"*",V369&lt;&gt;"*",V422&lt;&gt;"*"),"Yes (" &amp; JoinAll(", ", MIDForgiving(V248,6,LEN(V248)-6), MIDForgiving(V312,6,LEN(V312)-6), MIDForgiving(V369,6,LEN(V369)-6), MIDForgiving(V422,6,LEN(V422)-6))&amp;")","*")</f>
        <v>*</v>
      </c>
      <c r="W488" s="58" t="str">
        <f>IF(OR(W248&lt;&gt;"*",W312&lt;&gt;"*",W369&lt;&gt;"*",W422&lt;&gt;"*"),"Yes (" &amp; JoinAll(", ", MIDForgiving(W248,6,LEN(W248)-6), MIDForgiving(W312,6,LEN(W312)-6), MIDForgiving(W369,6,LEN(W369)-6), MIDForgiving(W422,6,LEN(W422)-6))&amp;")","*")</f>
        <v>Yes (HTTPS)</v>
      </c>
      <c r="X488" s="58" t="str">
        <f>IF(OR(X248&lt;&gt;"*",X312&lt;&gt;"*",X369&lt;&gt;"*",X422&lt;&gt;"*"),"Yes (" &amp; JoinAll(", ", MIDForgiving(X248,6,LEN(X248)-6), MIDForgiving(X312,6,LEN(X312)-6), MIDForgiving(X369,6,LEN(X369)-6), MIDForgiving(X422,6,LEN(X422)-6))&amp;")","*")</f>
        <v>Yes (HTTPS)</v>
      </c>
      <c r="Y488" s="58" t="str">
        <f>IF(OR(Y248&lt;&gt;"*",Y312&lt;&gt;"*",Y369&lt;&gt;"*",Y422&lt;&gt;"*"),"Yes (" &amp; JoinAll(", ", MIDForgiving(Y248,6,LEN(Y248)-6), MIDForgiving(Y312,6,LEN(Y312)-6), MIDForgiving(Y369,6,LEN(Y369)-6), MIDForgiving(Y422,6,LEN(Y422)-6))&amp;")","*")</f>
        <v>*</v>
      </c>
      <c r="Z488" s="58" t="str">
        <f>IF(OR(Z248&lt;&gt;"*",Z312&lt;&gt;"*",Z369&lt;&gt;"*",Z422&lt;&gt;"*"),"Yes (" &amp; JoinAll(", ", MIDForgiving(Z248,6,LEN(Z248)-6), MIDForgiving(Z312,6,LEN(Z312)-6), MIDForgiving(Z369,6,LEN(Z369)-6), MIDForgiving(Z422,6,LEN(Z422)-6))&amp;")","*")</f>
        <v>*</v>
      </c>
      <c r="AA488" s="58" t="str">
        <f>IF(OR(AA248&lt;&gt;"*",AA312&lt;&gt;"*",AA369&lt;&gt;"*",AA422&lt;&gt;"*"),"Yes (" &amp; JoinAll(", ", MIDForgiving(AA248,6,LEN(AA248)-6), MIDForgiving(AA312,6,LEN(AA312)-6), MIDForgiving(AA369,6,LEN(AA369)-6), MIDForgiving(AA422,6,LEN(AA422)-6))&amp;")","*")</f>
        <v>*</v>
      </c>
      <c r="AB488" s="58" t="str">
        <f>IF(OR(AB248&lt;&gt;"*",AB312&lt;&gt;"*",AB369&lt;&gt;"*",AB422&lt;&gt;"*"),"Yes (" &amp; JoinAll(", ", MIDForgiving(AB248,6,LEN(AB248)-6), MIDForgiving(AB312,6,LEN(AB312)-6), MIDForgiving(AB369,6,LEN(AB369)-6), MIDForgiving(AB422,6,LEN(AB422)-6))&amp;")","*")</f>
        <v>*</v>
      </c>
      <c r="AC488" s="58" t="str">
        <f>IF(OR(AC248&lt;&gt;"*",AC312&lt;&gt;"*",AC369&lt;&gt;"*",AC422&lt;&gt;"*"),"Yes (" &amp; JoinAll(", ", MIDForgiving(AC248,6,LEN(AC248)-6), MIDForgiving(AC312,6,LEN(AC312)-6), MIDForgiving(AC369,6,LEN(AC369)-6), MIDForgiving(AC422,6,LEN(AC422)-6))&amp;")","*")</f>
        <v>*</v>
      </c>
      <c r="AD488" s="58" t="str">
        <f>IF(OR(AD248&lt;&gt;"*",AD312&lt;&gt;"*",AD369&lt;&gt;"*",AD422&lt;&gt;"*"),"Yes (" &amp; JoinAll(", ", MIDForgiving(AD248,6,LEN(AD248)-6), MIDForgiving(AD312,6,LEN(AD312)-6), MIDForgiving(AD369,6,LEN(AD369)-6), MIDForgiving(AD422,6,LEN(AD422)-6))&amp;")","*")</f>
        <v>*</v>
      </c>
      <c r="AE488" s="58" t="str">
        <f>IF(OR(AE248&lt;&gt;"*",AE312&lt;&gt;"*",AE369&lt;&gt;"*",AE422&lt;&gt;"*"),"Yes (" &amp; JoinAll(", ", MIDForgiving(AE248,6,LEN(AE248)-6), MIDForgiving(AE312,6,LEN(AE312)-6), MIDForgiving(AE369,6,LEN(AE369)-6), MIDForgiving(AE422,6,LEN(AE422)-6))&amp;")","*")</f>
        <v>*</v>
      </c>
      <c r="AF488" s="58" t="str">
        <f>IF(OR(AF248&lt;&gt;"*",AF312&lt;&gt;"*",AF369&lt;&gt;"*",AF422&lt;&gt;"*"),"Yes (" &amp; JoinAll(", ", MIDForgiving(AF248,6,LEN(AF248)-6), MIDForgiving(AF312,6,LEN(AF312)-6), MIDForgiving(AF369,6,LEN(AF369)-6), MIDForgiving(AF422,6,LEN(AF422)-6))&amp;")","*")</f>
        <v>*</v>
      </c>
      <c r="AG488" s="58" t="str">
        <f>IF(OR(AG248&lt;&gt;"*",AG312&lt;&gt;"*",AG369&lt;&gt;"*",AG422&lt;&gt;"*"),"Yes (" &amp; JoinAll(", ", MIDForgiving(AG248,6,LEN(AG248)-6), MIDForgiving(AG312,6,LEN(AG312)-6), MIDForgiving(AG369,6,LEN(AG369)-6), MIDForgiving(AG422,6,LEN(AG422)-6))&amp;")","*")</f>
        <v>*</v>
      </c>
      <c r="AH488" s="58" t="str">
        <f>IF(OR(AH248&lt;&gt;"*",AH312&lt;&gt;"*",AH369&lt;&gt;"*",AH422&lt;&gt;"*"),"Yes (" &amp; JoinAll(", ", MIDForgiving(AH248,6,LEN(AH248)-6), MIDForgiving(AH312,6,LEN(AH312)-6), MIDForgiving(AH369,6,LEN(AH369)-6), MIDForgiving(AH422,6,LEN(AH422)-6))&amp;")","*")</f>
        <v>*</v>
      </c>
      <c r="AI488" s="58" t="str">
        <f>IF(OR(AI248&lt;&gt;"*",AI312&lt;&gt;"*",AI369&lt;&gt;"*",AI422&lt;&gt;"*"),"Yes (" &amp; JoinAll(", ", MIDForgiving(AI248,6,LEN(AI248)-6), MIDForgiving(AI312,6,LEN(AI312)-6), MIDForgiving(AI369,6,LEN(AI369)-6), MIDForgiving(AI422,6,LEN(AI422)-6))&amp;")","*")</f>
        <v>*</v>
      </c>
      <c r="AJ488" s="58" t="str">
        <f>IF(OR(AJ248&lt;&gt;"*",AJ312&lt;&gt;"*",AJ369&lt;&gt;"*",AJ422&lt;&gt;"*"),"Yes (" &amp; JoinAll(", ", MIDForgiving(AJ248,6,LEN(AJ248)-6), MIDForgiving(AJ312,6,LEN(AJ312)-6), MIDForgiving(AJ369,6,LEN(AJ369)-6), MIDForgiving(AJ422,6,LEN(AJ422)-6))&amp;")","*")</f>
        <v>*</v>
      </c>
      <c r="AK488" s="58" t="str">
        <f>IF(OR(AK248&lt;&gt;"*",AK312&lt;&gt;"*",AK369&lt;&gt;"*",AK422&lt;&gt;"*"),"Yes (" &amp; JoinAll(", ", MIDForgiving(AK248,6,LEN(AK248)-6), MIDForgiving(AK312,6,LEN(AK312)-6), MIDForgiving(AK369,6,LEN(AK369)-6), MIDForgiving(AK422,6,LEN(AK422)-6))&amp;")","*")</f>
        <v>*</v>
      </c>
      <c r="AL488" s="58" t="str">
        <f>IF(OR(AL248&lt;&gt;"*",AL312&lt;&gt;"*",AL369&lt;&gt;"*",AL422&lt;&gt;"*"),"Yes (" &amp; JoinAll(", ", MIDForgiving(AL248,6,LEN(AL248)-6), MIDForgiving(AL312,6,LEN(AL312)-6), MIDForgiving(AL369,6,LEN(AL369)-6), MIDForgiving(AL422,6,LEN(AL422)-6))&amp;")","*")</f>
        <v>*</v>
      </c>
      <c r="AM488" s="58" t="str">
        <f>IF(OR(AM248&lt;&gt;"*",AM312&lt;&gt;"*",AM369&lt;&gt;"*",AM422&lt;&gt;"*"),"Yes (" &amp; JoinAll(", ", MIDForgiving(AM248,6,LEN(AM248)-6), MIDForgiving(AM312,6,LEN(AM312)-6), MIDForgiving(AM369,6,LEN(AM369)-6), MIDForgiving(AM422,6,LEN(AM422)-6))&amp;")","*")</f>
        <v>*</v>
      </c>
      <c r="AN488" s="58" t="str">
        <f>IF(OR(AN248&lt;&gt;"*",AN312&lt;&gt;"*",AN369&lt;&gt;"*",AN422&lt;&gt;"*"),"Yes (" &amp; JoinAll(", ", MIDForgiving(AN248,6,LEN(AN248)-6), MIDForgiving(AN312,6,LEN(AN312)-6), MIDForgiving(AN369,6,LEN(AN369)-6), MIDForgiving(AN422,6,LEN(AN422)-6))&amp;")","*")</f>
        <v>Yes (HTTP)</v>
      </c>
      <c r="AO488" s="58" t="str">
        <f>IF(OR(AO248&lt;&gt;"*",AO312&lt;&gt;"*",AO369&lt;&gt;"*",AO422&lt;&gt;"*"),"Yes (" &amp; JoinAll(", ", MIDForgiving(AO248,6,LEN(AO248)-6), MIDForgiving(AO312,6,LEN(AO312)-6), MIDForgiving(AO369,6,LEN(AO369)-6), MIDForgiving(AO422,6,LEN(AO422)-6))&amp;")","*")</f>
        <v>Yes (HTTP)</v>
      </c>
      <c r="AP488" s="58" t="str">
        <f>IF(OR(AP248&lt;&gt;"*",AP312&lt;&gt;"*",AP369&lt;&gt;"*",AP422&lt;&gt;"*"),"Yes (" &amp; JoinAll(", ", MIDForgiving(AP248,6,LEN(AP248)-6), MIDForgiving(AP312,6,LEN(AP312)-6), MIDForgiving(AP369,6,LEN(AP369)-6), MIDForgiving(AP422,6,LEN(AP422)-6))&amp;")","*")</f>
        <v>*</v>
      </c>
      <c r="AQ488" s="58" t="str">
        <f>IF(OR(AQ248&lt;&gt;"*",AQ312&lt;&gt;"*",AQ369&lt;&gt;"*",AQ422&lt;&gt;"*"),"Yes (" &amp; JoinAll(", ", MIDForgiving(AQ248,6,LEN(AQ248)-6), MIDForgiving(AQ312,6,LEN(AQ312)-6), MIDForgiving(AQ369,6,LEN(AQ369)-6), MIDForgiving(AQ422,6,LEN(AQ422)-6))&amp;")","*")</f>
        <v>*</v>
      </c>
      <c r="AR488" s="58" t="str">
        <f>IF(OR(AR248&lt;&gt;"*",AR312&lt;&gt;"*",AR369&lt;&gt;"*",AR422&lt;&gt;"*"),"Yes (" &amp; JoinAll(", ", MIDForgiving(AR248,6,LEN(AR248)-6), MIDForgiving(AR312,6,LEN(AR312)-6), MIDForgiving(AR369,6,LEN(AR369)-6), MIDForgiving(AR422,6,LEN(AR422)-6))&amp;")","*")</f>
        <v>*</v>
      </c>
      <c r="AS488" s="58" t="str">
        <f>IF(OR(AS248&lt;&gt;"*",AS312&lt;&gt;"*",AS369&lt;&gt;"*",AS422&lt;&gt;"*"),"Yes (" &amp; JoinAll(", ", MIDForgiving(AS248,6,LEN(AS248)-6), MIDForgiving(AS312,6,LEN(AS312)-6), MIDForgiving(AS369,6,LEN(AS369)-6), MIDForgiving(AS422,6,LEN(AS422)-6))&amp;")","*")</f>
        <v>*</v>
      </c>
      <c r="AT488" s="58" t="str">
        <f>IF(OR(AT248&lt;&gt;"*",AT312&lt;&gt;"*",AT369&lt;&gt;"*",AT422&lt;&gt;"*"),"Yes (" &amp; JoinAll(", ", MIDForgiving(AT248,6,LEN(AT248)-6), MIDForgiving(AT312,6,LEN(AT312)-6), MIDForgiving(AT369,6,LEN(AT369)-6), MIDForgiving(AT422,6,LEN(AT422)-6))&amp;")","*")</f>
        <v>*</v>
      </c>
      <c r="AU488" s="58" t="str">
        <f>IF(OR(AU248&lt;&gt;"*",AU312&lt;&gt;"*",AU369&lt;&gt;"*",AU422&lt;&gt;"*"),"Yes (" &amp; JoinAll(", ", MIDForgiving(AU248,6,LEN(AU248)-6), MIDForgiving(AU312,6,LEN(AU312)-6), MIDForgiving(AU369,6,LEN(AU369)-6), MIDForgiving(AU422,6,LEN(AU422)-6))&amp;")","*")</f>
        <v>*</v>
      </c>
      <c r="AV488" s="58" t="str">
        <f>IF(OR(AV248&lt;&gt;"*",AV312&lt;&gt;"*",AV369&lt;&gt;"*",AV422&lt;&gt;"*"),"Yes (" &amp; JoinAll(", ", MIDForgiving(AV248,6,LEN(AV248)-6), MIDForgiving(AV312,6,LEN(AV312)-6), MIDForgiving(AV369,6,LEN(AV369)-6), MIDForgiving(AV422,6,LEN(AV422)-6))&amp;")","*")</f>
        <v>*</v>
      </c>
      <c r="AW488" s="58" t="str">
        <f>IF(OR(AW248&lt;&gt;"*",AW312&lt;&gt;"*",AW369&lt;&gt;"*",AW422&lt;&gt;"*"),"Yes (" &amp; JoinAll(", ", MIDForgiving(AW248,6,LEN(AW248)-6), MIDForgiving(AW312,6,LEN(AW312)-6), MIDForgiving(AW369,6,LEN(AW369)-6), MIDForgiving(AW422,6,LEN(AW422)-6))&amp;")","*")</f>
        <v>*</v>
      </c>
      <c r="AX488" s="58" t="str">
        <f>IF(OR(AX248&lt;&gt;"*",AX312&lt;&gt;"*",AX369&lt;&gt;"*",AX422&lt;&gt;"*"),"Yes (" &amp; JoinAll(", ", MIDForgiving(AX248,6,LEN(AX248)-6), MIDForgiving(AX312,6,LEN(AX312)-6), MIDForgiving(AX369,6,LEN(AX369)-6), MIDForgiving(AX422,6,LEN(AX422)-6))&amp;")","*")</f>
        <v>*</v>
      </c>
      <c r="AY488" s="58" t="str">
        <f>IF(OR(AY248&lt;&gt;"*",AY312&lt;&gt;"*",AY369&lt;&gt;"*",AY422&lt;&gt;"*"),"Yes (" &amp; JoinAll(", ", MIDForgiving(AY248,6,LEN(AY248)-6), MIDForgiving(AY312,6,LEN(AY312)-6), MIDForgiving(AY369,6,LEN(AY369)-6), MIDForgiving(AY422,6,LEN(AY422)-6))&amp;")","*")</f>
        <v>*</v>
      </c>
      <c r="AZ488" s="58" t="str">
        <f>IF(OR(AZ248&lt;&gt;"*",AZ312&lt;&gt;"*",AZ369&lt;&gt;"*",AZ422&lt;&gt;"*"),"Yes (" &amp; JoinAll(", ", MIDForgiving(AZ248,6,LEN(AZ248)-6), MIDForgiving(AZ312,6,LEN(AZ312)-6), MIDForgiving(AZ369,6,LEN(AZ369)-6), MIDForgiving(AZ422,6,LEN(AZ422)-6))&amp;")","*")</f>
        <v>*</v>
      </c>
      <c r="BA488" s="58" t="str">
        <f>IF(OR(BA248&lt;&gt;"*",BA312&lt;&gt;"*",BA369&lt;&gt;"*",BA422&lt;&gt;"*"),"Yes (" &amp; JoinAll(", ", MIDForgiving(BA248,6,LEN(BA248)-6), MIDForgiving(BA312,6,LEN(BA312)-6), MIDForgiving(BA369,6,LEN(BA369)-6), MIDForgiving(BA422,6,LEN(BA422)-6))&amp;")","*")</f>
        <v>*</v>
      </c>
      <c r="BB488" s="58" t="str">
        <f>IF(OR(BB248&lt;&gt;"*",BB312&lt;&gt;"*",BB369&lt;&gt;"*",BB422&lt;&gt;"*"),"Yes (" &amp; JoinAll(", ", MIDForgiving(BB248,6,LEN(BB248)-6), MIDForgiving(BB312,6,LEN(BB312)-6), MIDForgiving(BB369,6,LEN(BB369)-6), MIDForgiving(BB422,6,LEN(BB422)-6))&amp;")","*")</f>
        <v>*</v>
      </c>
      <c r="BC488" s="58" t="str">
        <f>IF(OR(BC248&lt;&gt;"*",BC312&lt;&gt;"*",BC369&lt;&gt;"*",BC422&lt;&gt;"*"),"Yes (" &amp; JoinAll(", ", MIDForgiving(BC248,6,LEN(BC248)-6), MIDForgiving(BC312,6,LEN(BC312)-6), MIDForgiving(BC369,6,LEN(BC369)-6), MIDForgiving(BC422,6,LEN(BC422)-6))&amp;")","*")</f>
        <v>*</v>
      </c>
      <c r="BD488" s="58" t="str">
        <f>IF(OR(BD248&lt;&gt;"*",BD312&lt;&gt;"*",BD369&lt;&gt;"*",BD422&lt;&gt;"*"),"Yes (" &amp; JoinAll(", ", MIDForgiving(BD248,6,LEN(BD248)-6), MIDForgiving(BD312,6,LEN(BD312)-6), MIDForgiving(BD369,6,LEN(BD369)-6), MIDForgiving(BD422,6,LEN(BD422)-6))&amp;")","*")</f>
        <v>*</v>
      </c>
      <c r="BE488" s="58" t="str">
        <f>IF(OR(BE248&lt;&gt;"*",BE312&lt;&gt;"*",BE369&lt;&gt;"*",BE422&lt;&gt;"*"),"Yes (" &amp; JoinAll(", ", MIDForgiving(BE248,6,LEN(BE248)-6), MIDForgiving(BE312,6,LEN(BE312)-6), MIDForgiving(BE369,6,LEN(BE369)-6), MIDForgiving(BE422,6,LEN(BE422)-6))&amp;")","*")</f>
        <v>*</v>
      </c>
      <c r="BF488" s="58" t="str">
        <f>IF(OR(BF248&lt;&gt;"*",BF312&lt;&gt;"*",BF369&lt;&gt;"*",BF422&lt;&gt;"*"),"Yes (" &amp; JoinAll(", ", MIDForgiving(BF248,6,LEN(BF248)-6), MIDForgiving(BF312,6,LEN(BF312)-6), MIDForgiving(BF369,6,LEN(BF369)-6), MIDForgiving(BF422,6,LEN(BF422)-6))&amp;")","*")</f>
        <v>*</v>
      </c>
      <c r="BG488" s="58" t="str">
        <f>IF(OR(BG248&lt;&gt;"*",BG312&lt;&gt;"*",BG369&lt;&gt;"*",BG422&lt;&gt;"*"),"Yes (" &amp; JoinAll(", ", MIDForgiving(BG248,6,LEN(BG248)-6), MIDForgiving(BG312,6,LEN(BG312)-6), MIDForgiving(BG369,6,LEN(BG369)-6), MIDForgiving(BG422,6,LEN(BG422)-6))&amp;")","*")</f>
        <v>*</v>
      </c>
      <c r="BH488" s="58" t="str">
        <f>IF(OR(BH248&lt;&gt;"*",BH312&lt;&gt;"*",BH369&lt;&gt;"*",BH422&lt;&gt;"*"),"Yes (" &amp; JoinAll(", ", MIDForgiving(BH248,6,LEN(BH248)-6), MIDForgiving(BH312,6,LEN(BH312)-6), MIDForgiving(BH369,6,LEN(BH369)-6), MIDForgiving(BH422,6,LEN(BH422)-6))&amp;")","*")</f>
        <v>*</v>
      </c>
      <c r="BI488" s="58" t="str">
        <f>IF(OR(BI248&lt;&gt;"*",BI312&lt;&gt;"*",BI369&lt;&gt;"*",BI422&lt;&gt;"*"),"Yes (" &amp; JoinAll(", ", MIDForgiving(BI248,6,LEN(BI248)-6), MIDForgiving(BI312,6,LEN(BI312)-6), MIDForgiving(BI369,6,LEN(BI369)-6), MIDForgiving(BI422,6,LEN(BI422)-6))&amp;")","*")</f>
        <v>*</v>
      </c>
      <c r="BJ488" s="58" t="str">
        <f>IF(OR(BJ248&lt;&gt;"*",BJ312&lt;&gt;"*",BJ369&lt;&gt;"*",BJ422&lt;&gt;"*"),"Yes (" &amp; JoinAll(", ", MIDForgiving(BJ248,6,LEN(BJ248)-6), MIDForgiving(BJ312,6,LEN(BJ312)-6), MIDForgiving(BJ369,6,LEN(BJ369)-6), MIDForgiving(BJ422,6,LEN(BJ422)-6))&amp;")","*")</f>
        <v>*</v>
      </c>
      <c r="BK488" s="58" t="str">
        <f>IF(OR(BK248&lt;&gt;"*",BK312&lt;&gt;"*",BK369&lt;&gt;"*",BK422&lt;&gt;"*"),"Yes (" &amp; JoinAll(", ", MIDForgiving(BK248,6,LEN(BK248)-6), MIDForgiving(BK312,6,LEN(BK312)-6), MIDForgiving(BK369,6,LEN(BK369)-6), MIDForgiving(BK422,6,LEN(BK422)-6))&amp;")","*")</f>
        <v>*</v>
      </c>
      <c r="BL488" s="58" t="str">
        <f>IF(OR(BL248&lt;&gt;"*",BL312&lt;&gt;"*",BL369&lt;&gt;"*",BL422&lt;&gt;"*"),"Yes (" &amp; JoinAll(", ", MIDForgiving(BL248,6,LEN(BL248)-6), MIDForgiving(BL312,6,LEN(BL312)-6), MIDForgiving(BL369,6,LEN(BL369)-6), MIDForgiving(BL422,6,LEN(BL422)-6))&amp;")","*")</f>
        <v>Yes (HTTP)</v>
      </c>
      <c r="BM488" s="58" t="str">
        <f>IF(OR(BM248&lt;&gt;"*",BM312&lt;&gt;"*",BM369&lt;&gt;"*",BM422&lt;&gt;"*"),"Yes (" &amp; JoinAll(", ", MIDForgiving(BM248,6,LEN(BM248)-6), MIDForgiving(BM312,6,LEN(BM312)-6), MIDForgiving(BM369,6,LEN(BM369)-6), MIDForgiving(BM422,6,LEN(BM422)-6))&amp;")","*")</f>
        <v>Yes (HTTP)</v>
      </c>
      <c r="BN488" s="58" t="str">
        <f>IF(OR(BN248&lt;&gt;"*",BN312&lt;&gt;"*",BN369&lt;&gt;"*",BN422&lt;&gt;"*"),"Yes (" &amp; JoinAll(", ", MIDForgiving(BN248,6,LEN(BN248)-6), MIDForgiving(BN312,6,LEN(BN312)-6), MIDForgiving(BN369,6,LEN(BN369)-6), MIDForgiving(BN422,6,LEN(BN422)-6))&amp;")","*")</f>
        <v>*</v>
      </c>
      <c r="BO488" s="58" t="str">
        <f>IF(OR(BO248&lt;&gt;"*",BO312&lt;&gt;"*",BO369&lt;&gt;"*",BO422&lt;&gt;"*"),"Yes (" &amp; JoinAll(", ", MIDForgiving(BO248,6,LEN(BO248)-6), MIDForgiving(BO312,6,LEN(BO312)-6), MIDForgiving(BO369,6,LEN(BO369)-6), MIDForgiving(BO422,6,LEN(BO422)-6))&amp;")","*")</f>
        <v>*</v>
      </c>
      <c r="BP488" s="58" t="str">
        <f>IF(OR(BP248&lt;&gt;"*",BP312&lt;&gt;"*",BP369&lt;&gt;"*",BP422&lt;&gt;"*"),"Yes (" &amp; JoinAll(", ", MIDForgiving(BP248,6,LEN(BP248)-6), MIDForgiving(BP312,6,LEN(BP312)-6), MIDForgiving(BP369,6,LEN(BP369)-6), MIDForgiving(BP422,6,LEN(BP422)-6))&amp;")","*")</f>
        <v>*</v>
      </c>
      <c r="BQ488" s="58" t="str">
        <f>IF(OR(BQ248&lt;&gt;"*",BQ312&lt;&gt;"*",BQ369&lt;&gt;"*",BQ422&lt;&gt;"*"),"Yes (" &amp; JoinAll(", ", MIDForgiving(BQ248,6,LEN(BQ248)-6), MIDForgiving(BQ312,6,LEN(BQ312)-6), MIDForgiving(BQ369,6,LEN(BQ369)-6), MIDForgiving(BQ422,6,LEN(BQ422)-6))&amp;")","*")</f>
        <v>*</v>
      </c>
      <c r="BR488" s="58" t="str">
        <f>IF(OR(BR248&lt;&gt;"*",BR312&lt;&gt;"*",BR369&lt;&gt;"*",BR422&lt;&gt;"*"),"Yes (" &amp; JoinAll(", ", MIDForgiving(BR248,6,LEN(BR248)-6), MIDForgiving(BR312,6,LEN(BR312)-6), MIDForgiving(BR369,6,LEN(BR369)-6), MIDForgiving(BR422,6,LEN(BR422)-6))&amp;")","*")</f>
        <v>*</v>
      </c>
      <c r="BS488" s="58" t="str">
        <f>IF(OR(BS248&lt;&gt;"*",BS312&lt;&gt;"*",BS369&lt;&gt;"*",BS422&lt;&gt;"*"),"Yes (" &amp; JoinAll(", ", MIDForgiving(BS248,6,LEN(BS248)-6), MIDForgiving(BS312,6,LEN(BS312)-6), MIDForgiving(BS369,6,LEN(BS369)-6), MIDForgiving(BS422,6,LEN(BS422)-6))&amp;")","*")</f>
        <v>*</v>
      </c>
      <c r="BT488" s="58" t="str">
        <f>IF(OR(BT248&lt;&gt;"*",BT312&lt;&gt;"*",BT369&lt;&gt;"*",BT422&lt;&gt;"*"),"Yes (" &amp; JoinAll(", ", MIDForgiving(BT248,6,LEN(BT248)-6), MIDForgiving(BT312,6,LEN(BT312)-6), MIDForgiving(BT369,6,LEN(BT369)-6), MIDForgiving(BT422,6,LEN(BT422)-6))&amp;")","*")</f>
        <v>*</v>
      </c>
      <c r="BU488" s="58" t="str">
        <f>IF(OR(BU248&lt;&gt;"*",BU312&lt;&gt;"*",BU369&lt;&gt;"*",BU422&lt;&gt;"*"),"Yes (" &amp; JoinAll(", ", MIDForgiving(BU248,6,LEN(BU248)-6), MIDForgiving(BU312,6,LEN(BU312)-6), MIDForgiving(BU369,6,LEN(BU369)-6), MIDForgiving(BU422,6,LEN(BU422)-6))&amp;")","*")</f>
        <v>*</v>
      </c>
      <c r="BV488" s="58" t="str">
        <f>IF(OR(BV248&lt;&gt;"*",BV312&lt;&gt;"*",BV369&lt;&gt;"*",BV422&lt;&gt;"*"),"Yes (" &amp; JoinAll(", ", MIDForgiving(BV248,6,LEN(BV248)-6), MIDForgiving(BV312,6,LEN(BV312)-6), MIDForgiving(BV369,6,LEN(BV369)-6), MIDForgiving(BV422,6,LEN(BV422)-6))&amp;")","*")</f>
        <v>*</v>
      </c>
      <c r="BW488" s="58" t="str">
        <f>IF(OR(BW248&lt;&gt;"*",BW312&lt;&gt;"*",BW369&lt;&gt;"*",BW422&lt;&gt;"*"),"Yes (" &amp; JoinAll(", ", MIDForgiving(BW248,6,LEN(BW248)-6), MIDForgiving(BW312,6,LEN(BW312)-6), MIDForgiving(BW369,6,LEN(BW369)-6), MIDForgiving(BW422,6,LEN(BW422)-6))&amp;")","*")</f>
        <v>*</v>
      </c>
      <c r="BX488" s="58" t="str">
        <f>IF(OR(BX248&lt;&gt;"*",BX312&lt;&gt;"*",BX369&lt;&gt;"*",BX422&lt;&gt;"*"),"Yes (" &amp; JoinAll(", ", MIDForgiving(BX248,6,LEN(BX248)-6), MIDForgiving(BX312,6,LEN(BX312)-6), MIDForgiving(BX369,6,LEN(BX369)-6), MIDForgiving(BX422,6,LEN(BX422)-6))&amp;")","*")</f>
        <v>*</v>
      </c>
      <c r="BY488" s="58" t="str">
        <f>IF(OR(BY248&lt;&gt;"*",BY312&lt;&gt;"*",BY369&lt;&gt;"*",BY422&lt;&gt;"*"),"Yes (" &amp; JoinAll(", ", MIDForgiving(BY248,6,LEN(BY248)-6), MIDForgiving(BY312,6,LEN(BY312)-6), MIDForgiving(BY369,6,LEN(BY369)-6), MIDForgiving(BY422,6,LEN(BY422)-6))&amp;")","*")</f>
        <v>*</v>
      </c>
      <c r="BZ488" s="58" t="str">
        <f>IF(OR(BZ248&lt;&gt;"*",BZ312&lt;&gt;"*",BZ369&lt;&gt;"*",BZ422&lt;&gt;"*"),"Yes (" &amp; JoinAll(", ", MIDForgiving(BZ248,6,LEN(BZ248)-6), MIDForgiving(BZ312,6,LEN(BZ312)-6), MIDForgiving(BZ369,6,LEN(BZ369)-6), MIDForgiving(BZ422,6,LEN(BZ422)-6))&amp;")","*")</f>
        <v>*</v>
      </c>
      <c r="CA488" s="58" t="str">
        <f>IF(OR(CA248&lt;&gt;"*",CA312&lt;&gt;"*",CA369&lt;&gt;"*",CA422&lt;&gt;"*"),"Yes (" &amp; JoinAll(", ", MIDForgiving(CA248,6,LEN(CA248)-6), MIDForgiving(CA312,6,LEN(CA312)-6), MIDForgiving(CA369,6,LEN(CA369)-6), MIDForgiving(CA422,6,LEN(CA422)-6))&amp;")","*")</f>
        <v>*</v>
      </c>
      <c r="CB488" s="58" t="str">
        <f>IF(OR(CB248&lt;&gt;"*",CB312&lt;&gt;"*",CB369&lt;&gt;"*",CB422&lt;&gt;"*"),"Yes (" &amp; JoinAll(", ", MIDForgiving(CB248,6,LEN(CB248)-6), MIDForgiving(CB312,6,LEN(CB312)-6), MIDForgiving(CB369,6,LEN(CB369)-6), MIDForgiving(CB422,6,LEN(CB422)-6))&amp;")","*")</f>
        <v>*</v>
      </c>
      <c r="CC488" s="58" t="str">
        <f>IF(OR(CC248&lt;&gt;"*",CC312&lt;&gt;"*",CC369&lt;&gt;"*",CC422&lt;&gt;"*"),"Yes (" &amp; JoinAll(", ", MIDForgiving(CC248,6,LEN(CC248)-6), MIDForgiving(CC312,6,LEN(CC312)-6), MIDForgiving(CC369,6,LEN(CC369)-6), MIDForgiving(CC422,6,LEN(CC422)-6))&amp;")","*")</f>
        <v>*</v>
      </c>
      <c r="CD488" s="58" t="str">
        <f>IF(OR(CD248&lt;&gt;"*",CD312&lt;&gt;"*",CD369&lt;&gt;"*",CD422&lt;&gt;"*"),"Yes (" &amp; JoinAll(", ", MIDForgiving(CD248,6,LEN(CD248)-6), MIDForgiving(CD312,6,LEN(CD312)-6), MIDForgiving(CD369,6,LEN(CD369)-6), MIDForgiving(CD422,6,LEN(CD422)-6))&amp;")","*")</f>
        <v>*</v>
      </c>
      <c r="CE488" s="58" t="str">
        <f>IF(OR(CE248&lt;&gt;"*",CE312&lt;&gt;"*",CE369&lt;&gt;"*",CE422&lt;&gt;"*"),"Yes (" &amp; JoinAll(", ", MIDForgiving(CE248,6,LEN(CE248)-6), MIDForgiving(CE312,6,LEN(CE312)-6), MIDForgiving(CE369,6,LEN(CE369)-6), MIDForgiving(CE422,6,LEN(CE422)-6))&amp;")","*")</f>
        <v>*</v>
      </c>
      <c r="CF488" s="58" t="str">
        <f>IF(OR(CF248&lt;&gt;"*",CF312&lt;&gt;"*",CF369&lt;&gt;"*",CF422&lt;&gt;"*"),"Yes (" &amp; JoinAll(", ", MIDForgiving(CF248,6,LEN(CF248)-6), MIDForgiving(CF312,6,LEN(CF312)-6), MIDForgiving(CF369,6,LEN(CF369)-6), MIDForgiving(CF422,6,LEN(CF422)-6))&amp;")","*")</f>
        <v>*</v>
      </c>
      <c r="CG488" s="58" t="str">
        <f>IF(OR(CG248&lt;&gt;"*",CG312&lt;&gt;"*",CG369&lt;&gt;"*",CG422&lt;&gt;"*"),"Yes (" &amp; JoinAll(", ", MIDForgiving(CG248,6,LEN(CG248)-6), MIDForgiving(CG312,6,LEN(CG312)-6), MIDForgiving(CG369,6,LEN(CG369)-6), MIDForgiving(CG422,6,LEN(CG422)-6))&amp;")","*")</f>
        <v>*</v>
      </c>
      <c r="CH488" s="58" t="str">
        <f>IF(OR(CH248&lt;&gt;"*",CH312&lt;&gt;"*",CH369&lt;&gt;"*",CH422&lt;&gt;"*"),"Yes (" &amp; JoinAll(", ", MIDForgiving(CH248,6,LEN(CH248)-6), MIDForgiving(CH312,6,LEN(CH312)-6), MIDForgiving(CH369,6,LEN(CH369)-6), MIDForgiving(CH422,6,LEN(CH422)-6))&amp;")","*")</f>
        <v>*</v>
      </c>
      <c r="CI488" s="58" t="str">
        <f>IF(OR(CI248&lt;&gt;"*",CI312&lt;&gt;"*",CI369&lt;&gt;"*",CI422&lt;&gt;"*"),"Yes (" &amp; JoinAll(", ", MIDForgiving(CI248,6,LEN(CI248)-6), MIDForgiving(CI312,6,LEN(CI312)-6), MIDForgiving(CI369,6,LEN(CI369)-6), MIDForgiving(CI422,6,LEN(CI422)-6))&amp;")","*")</f>
        <v>*</v>
      </c>
      <c r="CJ488" s="58" t="str">
        <f>IF(OR(CJ248&lt;&gt;"*",CJ312&lt;&gt;"*",CJ369&lt;&gt;"*",CJ422&lt;&gt;"*"),"Yes (" &amp; JoinAll(", ", MIDForgiving(CJ248,6,LEN(CJ248)-6), MIDForgiving(CJ312,6,LEN(CJ312)-6), MIDForgiving(CJ369,6,LEN(CJ369)-6), MIDForgiving(CJ422,6,LEN(CJ422)-6))&amp;")","*")</f>
        <v>Yes (HTTP)</v>
      </c>
      <c r="CK488" s="58" t="str">
        <f>IF(OR(CK248&lt;&gt;"*",CK312&lt;&gt;"*",CK369&lt;&gt;"*",CK422&lt;&gt;"*"),"Yes (" &amp; JoinAll(", ", MIDForgiving(CK248,6,LEN(CK248)-6), MIDForgiving(CK312,6,LEN(CK312)-6), MIDForgiving(CK369,6,LEN(CK369)-6), MIDForgiving(CK422,6,LEN(CK422)-6))&amp;")","*")</f>
        <v>*</v>
      </c>
      <c r="CL488" s="58" t="str">
        <f>IF(OR(CL248&lt;&gt;"*",CL312&lt;&gt;"*",CL369&lt;&gt;"*",CL422&lt;&gt;"*"),"Yes (" &amp; JoinAll(", ", MIDForgiving(CL248,6,LEN(CL248)-6), MIDForgiving(CL312,6,LEN(CL312)-6), MIDForgiving(CL369,6,LEN(CL369)-6), MIDForgiving(CL422,6,LEN(CL422)-6))&amp;")","*")</f>
        <v>*</v>
      </c>
      <c r="CM488" s="58" t="str">
        <f>IF(OR(CM248&lt;&gt;"*",CM312&lt;&gt;"*",CM369&lt;&gt;"*",CM422&lt;&gt;"*"),"Yes (" &amp; JoinAll(", ", MIDForgiving(CM248,6,LEN(CM248)-6), MIDForgiving(CM312,6,LEN(CM312)-6), MIDForgiving(CM369,6,LEN(CM369)-6), MIDForgiving(CM422,6,LEN(CM422)-6))&amp;")","*")</f>
        <v>*</v>
      </c>
      <c r="CN488" s="58" t="str">
        <f>IF(OR(CN248&lt;&gt;"*",CN312&lt;&gt;"*",CN369&lt;&gt;"*",CN422&lt;&gt;"*"),"Yes (" &amp; JoinAll(", ", MIDForgiving(CN248,6,LEN(CN248)-6), MIDForgiving(CN312,6,LEN(CN312)-6), MIDForgiving(CN369,6,LEN(CN369)-6), MIDForgiving(CN422,6,LEN(CN422)-6))&amp;")","*")</f>
        <v>*</v>
      </c>
      <c r="CO488" s="58" t="str">
        <f>IF(OR(CO248&lt;&gt;"*",CO312&lt;&gt;"*",CO369&lt;&gt;"*",CO422&lt;&gt;"*"),"Yes (" &amp; JoinAll(", ", MIDForgiving(CO248,6,LEN(CO248)-6), MIDForgiving(CO312,6,LEN(CO312)-6), MIDForgiving(CO369,6,LEN(CO369)-6), MIDForgiving(CO422,6,LEN(CO422)-6))&amp;")","*")</f>
        <v>*</v>
      </c>
      <c r="CP488" s="58" t="str">
        <f>IF(OR(CP248&lt;&gt;"*",CP312&lt;&gt;"*",CP369&lt;&gt;"*",CP422&lt;&gt;"*"),"Yes (" &amp; JoinAll(", ", MIDForgiving(CP248,6,LEN(CP248)-6), MIDForgiving(CP312,6,LEN(CP312)-6), MIDForgiving(CP369,6,LEN(CP369)-6), MIDForgiving(CP422,6,LEN(CP422)-6))&amp;")","*")</f>
        <v>*</v>
      </c>
      <c r="CQ488" s="58" t="str">
        <f>IF(OR(CQ248&lt;&gt;"*",CQ312&lt;&gt;"*",CQ369&lt;&gt;"*",CQ422&lt;&gt;"*"),"Yes (" &amp; JoinAll(", ", MIDForgiving(CQ248,6,LEN(CQ248)-6), MIDForgiving(CQ312,6,LEN(CQ312)-6), MIDForgiving(CQ369,6,LEN(CQ369)-6), MIDForgiving(CQ422,6,LEN(CQ422)-6))&amp;")","*")</f>
        <v>*</v>
      </c>
      <c r="CR488" s="58" t="str">
        <f>IF(OR(CR248&lt;&gt;"*",CR312&lt;&gt;"*",CR369&lt;&gt;"*",CR422&lt;&gt;"*"),"Yes (" &amp; JoinAll(", ", MIDForgiving(CR248,6,LEN(CR248)-6), MIDForgiving(CR312,6,LEN(CR312)-6), MIDForgiving(CR369,6,LEN(CR369)-6), MIDForgiving(CR422,6,LEN(CR422)-6))&amp;")","*")</f>
        <v>*</v>
      </c>
      <c r="CS488" s="58" t="str">
        <f>IF(OR(CS248&lt;&gt;"*",CS312&lt;&gt;"*",CS369&lt;&gt;"*",CS422&lt;&gt;"*"),"Yes (" &amp; JoinAll(", ", MIDForgiving(CS248,6,LEN(CS248)-6), MIDForgiving(CS312,6,LEN(CS312)-6), MIDForgiving(CS369,6,LEN(CS369)-6), MIDForgiving(CS422,6,LEN(CS422)-6))&amp;")","*")</f>
        <v>*</v>
      </c>
      <c r="CT488" s="58" t="str">
        <f>IF(OR(CT248&lt;&gt;"*",CT312&lt;&gt;"*",CT369&lt;&gt;"*",CT422&lt;&gt;"*"),"Yes (" &amp; JoinAll(", ", MIDForgiving(CT248,6,LEN(CT248)-6), MIDForgiving(CT312,6,LEN(CT312)-6), MIDForgiving(CT369,6,LEN(CT369)-6), MIDForgiving(CT422,6,LEN(CT422)-6))&amp;")","*")</f>
        <v>*</v>
      </c>
      <c r="CU488" s="58" t="str">
        <f>IF(OR(CU248&lt;&gt;"*",CU312&lt;&gt;"*",CU369&lt;&gt;"*",CU422&lt;&gt;"*"),"Yes (" &amp; JoinAll(", ", MIDForgiving(CU248,6,LEN(CU248)-6), MIDForgiving(CU312,6,LEN(CU312)-6), MIDForgiving(CU369,6,LEN(CU369)-6), MIDForgiving(CU422,6,LEN(CU422)-6))&amp;")","*")</f>
        <v>*</v>
      </c>
      <c r="CV488" s="58" t="str">
        <f>IF(OR(CV248&lt;&gt;"*",CV312&lt;&gt;"*",CV369&lt;&gt;"*",CV422&lt;&gt;"*"),"Yes (" &amp; JoinAll(", ", MIDForgiving(CV248,6,LEN(CV248)-6), MIDForgiving(CV312,6,LEN(CV312)-6), MIDForgiving(CV369,6,LEN(CV369)-6), MIDForgiving(CV422,6,LEN(CV422)-6))&amp;")","*")</f>
        <v>*</v>
      </c>
      <c r="CW488" s="58" t="str">
        <f>IF(OR(CW248&lt;&gt;"*",CW312&lt;&gt;"*",CW369&lt;&gt;"*",CW422&lt;&gt;"*"),"Yes (" &amp; JoinAll(", ", MIDForgiving(CW248,6,LEN(CW248)-6), MIDForgiving(CW312,6,LEN(CW312)-6), MIDForgiving(CW369,6,LEN(CW369)-6), MIDForgiving(CW422,6,LEN(CW422)-6))&amp;")","*")</f>
        <v>*</v>
      </c>
      <c r="CX488" s="58" t="str">
        <f>IF(OR(CX248&lt;&gt;"*",CX312&lt;&gt;"*",CX369&lt;&gt;"*",CX422&lt;&gt;"*"),"Yes (" &amp; JoinAll(", ", MIDForgiving(CX248,6,LEN(CX248)-6), MIDForgiving(CX312,6,LEN(CX312)-6), MIDForgiving(CX369,6,LEN(CX369)-6), MIDForgiving(CX422,6,LEN(CX422)-6))&amp;")","*")</f>
        <v>*</v>
      </c>
      <c r="CY488" s="58" t="str">
        <f>IF(OR(CY248&lt;&gt;"*",CY312&lt;&gt;"*",CY369&lt;&gt;"*",CY422&lt;&gt;"*"),"Yes (" &amp; JoinAll(", ", MIDForgiving(CY248,6,LEN(CY248)-6), MIDForgiving(CY312,6,LEN(CY312)-6), MIDForgiving(CY369,6,LEN(CY369)-6), MIDForgiving(CY422,6,LEN(CY422)-6))&amp;")","*")</f>
        <v>*</v>
      </c>
      <c r="CZ488" s="58" t="str">
        <f>IF(OR(CZ248&lt;&gt;"*",CZ312&lt;&gt;"*",CZ369&lt;&gt;"*",CZ422&lt;&gt;"*"),"Yes (" &amp; JoinAll(", ", MIDForgiving(CZ248,6,LEN(CZ248)-6), MIDForgiving(CZ312,6,LEN(CZ312)-6), MIDForgiving(CZ369,6,LEN(CZ369)-6), MIDForgiving(CZ422,6,LEN(CZ422)-6))&amp;")","*")</f>
        <v>*</v>
      </c>
      <c r="DA488" s="58" t="str">
        <f>IF(OR(DA248&lt;&gt;"*",DA312&lt;&gt;"*",DA369&lt;&gt;"*",DA422&lt;&gt;"*"),"Yes (" &amp; JoinAll(", ", MIDForgiving(DA248,6,LEN(DA248)-6), MIDForgiving(DA312,6,LEN(DA312)-6), MIDForgiving(DA369,6,LEN(DA369)-6), MIDForgiving(DA422,6,LEN(DA422)-6))&amp;")","*")</f>
        <v>*</v>
      </c>
      <c r="DB488" s="58" t="str">
        <f>IF(OR(DB248&lt;&gt;"*",DB312&lt;&gt;"*",DB369&lt;&gt;"*",DB422&lt;&gt;"*"),"Yes (" &amp; JoinAll(", ", MIDForgiving(DB248,6,LEN(DB248)-6), MIDForgiving(DB312,6,LEN(DB312)-6), MIDForgiving(DB369,6,LEN(DB369)-6), MIDForgiving(DB422,6,LEN(DB422)-6))&amp;")","*")</f>
        <v>*</v>
      </c>
      <c r="DC488" s="58" t="str">
        <f>IF(OR(DC248&lt;&gt;"*",DC312&lt;&gt;"*",DC369&lt;&gt;"*",DC422&lt;&gt;"*"),"Yes (" &amp; JoinAll(", ", MIDForgiving(DC248,6,LEN(DC248)-6), MIDForgiving(DC312,6,LEN(DC312)-6), MIDForgiving(DC369,6,LEN(DC369)-6), MIDForgiving(DC422,6,LEN(DC422)-6))&amp;")","*")</f>
        <v>*</v>
      </c>
      <c r="DD488" s="58" t="str">
        <f>IF(OR(DD248&lt;&gt;"*",DD312&lt;&gt;"*",DD369&lt;&gt;"*",DD422&lt;&gt;"*"),"Yes (" &amp; JoinAll(", ", MIDForgiving(DD248,6,LEN(DD248)-6), MIDForgiving(DD312,6,LEN(DD312)-6), MIDForgiving(DD369,6,LEN(DD369)-6), MIDForgiving(DD422,6,LEN(DD422)-6))&amp;")","*")</f>
        <v>*</v>
      </c>
      <c r="DE488" s="58" t="str">
        <f>IF(OR(DE248&lt;&gt;"*",DE312&lt;&gt;"*",DE369&lt;&gt;"*",DE422&lt;&gt;"*"),"Yes (" &amp; JoinAll(", ", MIDForgiving(DE248,6,LEN(DE248)-6), MIDForgiving(DE312,6,LEN(DE312)-6), MIDForgiving(DE369,6,LEN(DE369)-6), MIDForgiving(DE422,6,LEN(DE422)-6))&amp;")","*")</f>
        <v>*</v>
      </c>
      <c r="DF488" s="58" t="str">
        <f>IF(OR(DF248&lt;&gt;"*",DF312&lt;&gt;"*",DF369&lt;&gt;"*",DF422&lt;&gt;"*"),"Yes (" &amp; JoinAll(", ", MIDForgiving(DF248,6,LEN(DF248)-6), MIDForgiving(DF312,6,LEN(DF312)-6), MIDForgiving(DF369,6,LEN(DF369)-6), MIDForgiving(DF422,6,LEN(DF422)-6))&amp;")","*")</f>
        <v>*</v>
      </c>
      <c r="DG488" s="58" t="str">
        <f>IF(OR(DG248&lt;&gt;"*",DG312&lt;&gt;"*",DG369&lt;&gt;"*",DG422&lt;&gt;"*"),"Yes (" &amp; JoinAll(", ", MIDForgiving(DG248,6,LEN(DG248)-6), MIDForgiving(DG312,6,LEN(DG312)-6), MIDForgiving(DG369,6,LEN(DG369)-6), MIDForgiving(DG422,6,LEN(DG422)-6))&amp;")","*")</f>
        <v>*</v>
      </c>
      <c r="DH488" s="58" t="str">
        <f>IF(OR(DH248&lt;&gt;"*",DH312&lt;&gt;"*",DH369&lt;&gt;"*",DH422&lt;&gt;"*"),"Yes (" &amp; JoinAll(", ", MIDForgiving(DH248,6,LEN(DH248)-6), MIDForgiving(DH312,6,LEN(DH312)-6), MIDForgiving(DH369,6,LEN(DH369)-6), MIDForgiving(DH422,6,LEN(DH422)-6))&amp;")","*")</f>
        <v>*</v>
      </c>
      <c r="DI488" s="58" t="str">
        <f>IF(OR(DI248&lt;&gt;"*",DI312&lt;&gt;"*",DI369&lt;&gt;"*",DI422&lt;&gt;"*"),"Yes (" &amp; JoinAll(", ", MIDForgiving(DI248,6,LEN(DI248)-6), MIDForgiving(DI312,6,LEN(DI312)-6), MIDForgiving(DI369,6,LEN(DI369)-6), MIDForgiving(DI422,6,LEN(DI422)-6))&amp;")","*")</f>
        <v>Yes (HTTPS)</v>
      </c>
      <c r="DJ488" s="58" t="str">
        <f>IF(OR(DJ248&lt;&gt;"*",DJ312&lt;&gt;"*",DJ369&lt;&gt;"*",DJ422&lt;&gt;"*"),"Yes (" &amp; JoinAll(", ", MIDForgiving(DJ248,6,LEN(DJ248)-6), MIDForgiving(DJ312,6,LEN(DJ312)-6), MIDForgiving(DJ369,6,LEN(DJ369)-6), MIDForgiving(DJ422,6,LEN(DJ422)-6))&amp;")","*")</f>
        <v>*</v>
      </c>
      <c r="DK488" s="58" t="str">
        <f>IF(OR(DK248&lt;&gt;"*",DK312&lt;&gt;"*",DK369&lt;&gt;"*",DK422&lt;&gt;"*"),"Yes (" &amp; JoinAll(", ", MIDForgiving(DK248,6,LEN(DK248)-6), MIDForgiving(DK312,6,LEN(DK312)-6), MIDForgiving(DK369,6,LEN(DK369)-6), MIDForgiving(DK422,6,LEN(DK422)-6))&amp;")","*")</f>
        <v>*</v>
      </c>
      <c r="DL488" s="58" t="str">
        <f>IF(OR(DL248&lt;&gt;"*",DL312&lt;&gt;"*",DL369&lt;&gt;"*",DL422&lt;&gt;"*"),"Yes (" &amp; JoinAll(", ", MIDForgiving(DL248,6,LEN(DL248)-6), MIDForgiving(DL312,6,LEN(DL312)-6), MIDForgiving(DL369,6,LEN(DL369)-6), MIDForgiving(DL422,6,LEN(DL422)-6))&amp;")","*")</f>
        <v>*</v>
      </c>
      <c r="DM488" s="58" t="str">
        <f>IF(OR(DM248&lt;&gt;"*",DM312&lt;&gt;"*",DM369&lt;&gt;"*",DM422&lt;&gt;"*"),"Yes (" &amp; JoinAll(", ", MIDForgiving(DM248,6,LEN(DM248)-6), MIDForgiving(DM312,6,LEN(DM312)-6), MIDForgiving(DM369,6,LEN(DM369)-6), MIDForgiving(DM422,6,LEN(DM422)-6))&amp;")","*")</f>
        <v>*</v>
      </c>
      <c r="DN488" s="58" t="str">
        <f>IF(OR(DN248&lt;&gt;"*",DN312&lt;&gt;"*",DN369&lt;&gt;"*",DN422&lt;&gt;"*"),"Yes (" &amp; JoinAll(", ", MIDForgiving(DN248,6,LEN(DN248)-6), MIDForgiving(DN312,6,LEN(DN312)-6), MIDForgiving(DN369,6,LEN(DN369)-6), MIDForgiving(DN422,6,LEN(DN422)-6))&amp;")","*")</f>
        <v>*</v>
      </c>
      <c r="DO488" s="58" t="str">
        <f>IF(OR(DO248&lt;&gt;"*",DO312&lt;&gt;"*",DO369&lt;&gt;"*",DO422&lt;&gt;"*"),"Yes (" &amp; JoinAll(", ", MIDForgiving(DO248,6,LEN(DO248)-6), MIDForgiving(DO312,6,LEN(DO312)-6), MIDForgiving(DO369,6,LEN(DO369)-6), MIDForgiving(DO422,6,LEN(DO422)-6))&amp;")","*")</f>
        <v>*</v>
      </c>
      <c r="DP488" s="58" t="str">
        <f>IF(OR(DP248&lt;&gt;"*",DP312&lt;&gt;"*",DP369&lt;&gt;"*",DP422&lt;&gt;"*"),"Yes (" &amp; JoinAll(", ", MIDForgiving(DP248,6,LEN(DP248)-6), MIDForgiving(DP312,6,LEN(DP312)-6), MIDForgiving(DP369,6,LEN(DP369)-6), MIDForgiving(DP422,6,LEN(DP422)-6))&amp;")","*")</f>
        <v>*</v>
      </c>
      <c r="DQ488" s="58" t="str">
        <f>IF(OR(DQ248&lt;&gt;"*",DQ312&lt;&gt;"*",DQ369&lt;&gt;"*",DQ422&lt;&gt;"*"),"Yes (" &amp; JoinAll(", ", MIDForgiving(DQ248,6,LEN(DQ248)-6), MIDForgiving(DQ312,6,LEN(DQ312)-6), MIDForgiving(DQ369,6,LEN(DQ369)-6), MIDForgiving(DQ422,6,LEN(DQ422)-6))&amp;")","*")</f>
        <v>*</v>
      </c>
      <c r="DR488" s="58" t="str">
        <f>IF(OR(DR248&lt;&gt;"*",DR312&lt;&gt;"*",DR369&lt;&gt;"*",DR422&lt;&gt;"*"),"Yes (" &amp; JoinAll(", ", MIDForgiving(DR248,6,LEN(DR248)-6), MIDForgiving(DR312,6,LEN(DR312)-6), MIDForgiving(DR369,6,LEN(DR369)-6), MIDForgiving(DR422,6,LEN(DR422)-6))&amp;")","*")</f>
        <v>*</v>
      </c>
      <c r="DS488" s="58" t="str">
        <f>IF(OR(DS248&lt;&gt;"*",DS312&lt;&gt;"*",DS369&lt;&gt;"*",DS422&lt;&gt;"*"),"Yes (" &amp; JoinAll(", ", MIDForgiving(DS248,6,LEN(DS248)-6), MIDForgiving(DS312,6,LEN(DS312)-6), MIDForgiving(DS369,6,LEN(DS369)-6), MIDForgiving(DS422,6,LEN(DS422)-6))&amp;")","*")</f>
        <v>*</v>
      </c>
      <c r="DT488" s="58" t="str">
        <f>IF(OR(DT248&lt;&gt;"*",DT312&lt;&gt;"*",DT369&lt;&gt;"*",DT422&lt;&gt;"*"),"Yes (" &amp; JoinAll(", ", MIDForgiving(DT248,6,LEN(DT248)-6), MIDForgiving(DT312,6,LEN(DT312)-6), MIDForgiving(DT369,6,LEN(DT369)-6), MIDForgiving(DT422,6,LEN(DT422)-6))&amp;")","*")</f>
        <v>*</v>
      </c>
      <c r="DU488" s="58" t="str">
        <f>IF(OR(DU248&lt;&gt;"*",DU312&lt;&gt;"*",DU369&lt;&gt;"*",DU422&lt;&gt;"*"),"Yes (" &amp; JoinAll(", ", MIDForgiving(DU248,6,LEN(DU248)-6), MIDForgiving(DU312,6,LEN(DU312)-6), MIDForgiving(DU369,6,LEN(DU369)-6), MIDForgiving(DU422,6,LEN(DU422)-6))&amp;")","*")</f>
        <v>*</v>
      </c>
      <c r="DV488" s="58" t="str">
        <f>IF(OR(DV248&lt;&gt;"*",DV312&lt;&gt;"*",DV369&lt;&gt;"*",DV422&lt;&gt;"*"),"Yes (" &amp; JoinAll(", ", MIDForgiving(DV248,6,LEN(DV248)-6), MIDForgiving(DV312,6,LEN(DV312)-6), MIDForgiving(DV369,6,LEN(DV369)-6), MIDForgiving(DV422,6,LEN(DV422)-6))&amp;")","*")</f>
        <v>*</v>
      </c>
      <c r="DW488" s="58" t="str">
        <f>IF(OR(DW248&lt;&gt;"*",DW312&lt;&gt;"*",DW369&lt;&gt;"*",DW422&lt;&gt;"*"),"Yes (" &amp; JoinAll(", ", MIDForgiving(DW248,6,LEN(DW248)-6), MIDForgiving(DW312,6,LEN(DW312)-6), MIDForgiving(DW369,6,LEN(DW369)-6), MIDForgiving(DW422,6,LEN(DW422)-6))&amp;")","*")</f>
        <v>*</v>
      </c>
      <c r="DX488" s="58" t="str">
        <f>IF(OR(DX248&lt;&gt;"*",DX312&lt;&gt;"*",DX369&lt;&gt;"*",DX422&lt;&gt;"*"),"Yes (" &amp; JoinAll(", ", MIDForgiving(DX248,6,LEN(DX248)-6), MIDForgiving(DX312,6,LEN(DX312)-6), MIDForgiving(DX369,6,LEN(DX369)-6), MIDForgiving(DX422,6,LEN(DX422)-6))&amp;")","*")</f>
        <v>*</v>
      </c>
      <c r="DY488" s="58" t="str">
        <f>IF(OR(DY248&lt;&gt;"*",DY312&lt;&gt;"*",DY369&lt;&gt;"*",DY422&lt;&gt;"*"),"Yes (" &amp; JoinAll(", ", MIDForgiving(DY248,6,LEN(DY248)-6), MIDForgiving(DY312,6,LEN(DY312)-6), MIDForgiving(DY369,6,LEN(DY369)-6), MIDForgiving(DY422,6,LEN(DY422)-6))&amp;")","*")</f>
        <v>*</v>
      </c>
      <c r="DZ488" s="58" t="str">
        <f>IF(OR(DZ248&lt;&gt;"*",DZ312&lt;&gt;"*",DZ369&lt;&gt;"*",DZ422&lt;&gt;"*"),"Yes (" &amp; JoinAll(", ", MIDForgiving(DZ248,6,LEN(DZ248)-6), MIDForgiving(DZ312,6,LEN(DZ312)-6), MIDForgiving(DZ369,6,LEN(DZ369)-6), MIDForgiving(DZ422,6,LEN(DZ422)-6))&amp;")","*")</f>
        <v>*</v>
      </c>
      <c r="EA488" s="58" t="str">
        <f>IF(OR(EA248&lt;&gt;"*",EA312&lt;&gt;"*",EA369&lt;&gt;"*",EA422&lt;&gt;"*"),"Yes (" &amp; JoinAll(", ", MIDForgiving(EA248,6,LEN(EA248)-6), MIDForgiving(EA312,6,LEN(EA312)-6), MIDForgiving(EA369,6,LEN(EA369)-6), MIDForgiving(EA422,6,LEN(EA422)-6))&amp;")","*")</f>
        <v>*</v>
      </c>
      <c r="EB488" s="58" t="str">
        <f>IF(OR(EB248&lt;&gt;"*",EB312&lt;&gt;"*",EB369&lt;&gt;"*",EB422&lt;&gt;"*"),"Yes (" &amp; JoinAll(", ", MIDForgiving(EB248,6,LEN(EB248)-6), MIDForgiving(EB312,6,LEN(EB312)-6), MIDForgiving(EB369,6,LEN(EB369)-6), MIDForgiving(EB422,6,LEN(EB422)-6))&amp;")","*")</f>
        <v>*</v>
      </c>
      <c r="EC488" s="58" t="str">
        <f>IF(OR(EC248&lt;&gt;"*",EC312&lt;&gt;"*",EC369&lt;&gt;"*",EC422&lt;&gt;"*"),"Yes (" &amp; JoinAll(", ", MIDForgiving(EC248,6,LEN(EC248)-6), MIDForgiving(EC312,6,LEN(EC312)-6), MIDForgiving(EC369,6,LEN(EC369)-6), MIDForgiving(EC422,6,LEN(EC422)-6))&amp;")","*")</f>
        <v>*</v>
      </c>
      <c r="ED488" s="58" t="str">
        <f>IF(OR(ED248&lt;&gt;"*",ED312&lt;&gt;"*",ED369&lt;&gt;"*",ED422&lt;&gt;"*"),"Yes (" &amp; JoinAll(", ", MIDForgiving(ED248,6,LEN(ED248)-6), MIDForgiving(ED312,6,LEN(ED312)-6), MIDForgiving(ED369,6,LEN(ED369)-6), MIDForgiving(ED422,6,LEN(ED422)-6))&amp;")","*")</f>
        <v>*</v>
      </c>
      <c r="EE488" s="58" t="str">
        <f>IF(OR(EE248&lt;&gt;"*",EE312&lt;&gt;"*",EE369&lt;&gt;"*",EE422&lt;&gt;"*"),"Yes (" &amp; JoinAll(", ", MIDForgiving(EE248,6,LEN(EE248)-6), MIDForgiving(EE312,6,LEN(EE312)-6), MIDForgiving(EE369,6,LEN(EE369)-6), MIDForgiving(EE422,6,LEN(EE422)-6))&amp;")","*")</f>
        <v>*</v>
      </c>
      <c r="EF488" s="58" t="str">
        <f>IF(OR(EF248&lt;&gt;"*",EF312&lt;&gt;"*",EF369&lt;&gt;"*",EF422&lt;&gt;"*"),"Yes (" &amp; JoinAll(", ", MIDForgiving(EF248,6,LEN(EF248)-6), MIDForgiving(EF312,6,LEN(EF312)-6), MIDForgiving(EF369,6,LEN(EF369)-6), MIDForgiving(EF422,6,LEN(EF422)-6))&amp;")","*")</f>
        <v>*</v>
      </c>
      <c r="EG488" s="58" t="str">
        <f>IF(OR(EG248&lt;&gt;"*",EG312&lt;&gt;"*",EG369&lt;&gt;"*",EG422&lt;&gt;"*"),"Yes (" &amp; JoinAll(", ", MIDForgiving(EG248,6,LEN(EG248)-6), MIDForgiving(EG312,6,LEN(EG312)-6), MIDForgiving(EG369,6,LEN(EG369)-6), MIDForgiving(EG422,6,LEN(EG422)-6))&amp;")","*")</f>
        <v>*</v>
      </c>
      <c r="EH488" s="58" t="str">
        <f>IF(OR(EH248&lt;&gt;"*",EH312&lt;&gt;"*",EH369&lt;&gt;"*",EH422&lt;&gt;"*"),"Yes (" &amp; JoinAll(", ", MIDForgiving(EH248,6,LEN(EH248)-6), MIDForgiving(EH312,6,LEN(EH312)-6), MIDForgiving(EH369,6,LEN(EH369)-6), MIDForgiving(EH422,6,LEN(EH422)-6))&amp;")","*")</f>
        <v>*</v>
      </c>
      <c r="EI488" s="58" t="str">
        <f>IF(OR(EI248&lt;&gt;"*",EI312&lt;&gt;"*",EI369&lt;&gt;"*",EI422&lt;&gt;"*"),"Yes (" &amp; JoinAll(", ", MIDForgiving(EI248,6,LEN(EI248)-6), MIDForgiving(EI312,6,LEN(EI312)-6), MIDForgiving(EI369,6,LEN(EI369)-6), MIDForgiving(EI422,6,LEN(EI422)-6))&amp;")","*")</f>
        <v>*</v>
      </c>
      <c r="EJ488" s="58" t="str">
        <f>IF(OR(EJ248&lt;&gt;"*",EJ312&lt;&gt;"*",EJ369&lt;&gt;"*",EJ422&lt;&gt;"*"),"Yes (" &amp; JoinAll(", ", MIDForgiving(EJ248,6,LEN(EJ248)-6), MIDForgiving(EJ312,6,LEN(EJ312)-6), MIDForgiving(EJ369,6,LEN(EJ369)-6), MIDForgiving(EJ422,6,LEN(EJ422)-6))&amp;")","*")</f>
        <v>*</v>
      </c>
      <c r="EK488" s="58" t="str">
        <f>IF(OR(EK248&lt;&gt;"*",EK312&lt;&gt;"*",EK369&lt;&gt;"*",EK422&lt;&gt;"*"),"Yes (" &amp; JoinAll(", ", MIDForgiving(EK248,6,LEN(EK248)-6), MIDForgiving(EK312,6,LEN(EK312)-6), MIDForgiving(EK369,6,LEN(EK369)-6), MIDForgiving(EK422,6,LEN(EK422)-6))&amp;")","*")</f>
        <v>*</v>
      </c>
      <c r="EL488" s="109"/>
      <c r="EM488" s="109"/>
    </row>
    <row r="489" spans="1:143" s="58" customFormat="1" ht="12.75" customHeight="1" x14ac:dyDescent="0.25">
      <c r="A489" s="5"/>
      <c r="B489" s="96"/>
      <c r="C489" s="96"/>
      <c r="D489" s="96"/>
      <c r="E489" s="96"/>
      <c r="F489" s="96" t="s">
        <v>3541</v>
      </c>
      <c r="G489" s="4" t="s">
        <v>371</v>
      </c>
      <c r="H489" s="18" t="s">
        <v>5</v>
      </c>
      <c r="I489" s="18"/>
      <c r="J489" s="58" t="str">
        <f>IF(OR(J249&lt;&gt;"*",J313&lt;&gt;"*",J370&lt;&gt;"*",J423&lt;&gt;"*"),"Yes (" &amp; JoinAll(", ", MIDForgiving(J249,6,LEN(J249)-6), MIDForgiving(J313,6,LEN(J313)-6), MIDForgiving(J370,6,LEN(J370)-6), MIDForgiving(J423,6,LEN(J423)-6))&amp;")","*")</f>
        <v>*</v>
      </c>
      <c r="K489" s="58" t="str">
        <f>IF(OR(K249&lt;&gt;"*",K313&lt;&gt;"*",K370&lt;&gt;"*",K423&lt;&gt;"*"),"Yes (" &amp; JoinAll(", ", MIDForgiving(K249,6,LEN(K249)-6), MIDForgiving(K313,6,LEN(K313)-6), MIDForgiving(K370,6,LEN(K370)-6), MIDForgiving(K423,6,LEN(K423)-6))&amp;")","*")</f>
        <v>*</v>
      </c>
      <c r="L489" s="58" t="str">
        <f>IF(OR(L249&lt;&gt;"*",L313&lt;&gt;"*",L370&lt;&gt;"*",L423&lt;&gt;"*"),"Yes (" &amp; JoinAll(", ", MIDForgiving(L249,6,LEN(L249)-6), MIDForgiving(L313,6,LEN(L313)-6), MIDForgiving(L370,6,LEN(L370)-6), MIDForgiving(L423,6,LEN(L423)-6))&amp;")","*")</f>
        <v>*</v>
      </c>
      <c r="M489" s="58" t="str">
        <f>IF(OR(M249&lt;&gt;"*",M313&lt;&gt;"*",M370&lt;&gt;"*",M423&lt;&gt;"*"),"Yes (" &amp; JoinAll(", ", MIDForgiving(M249,6,LEN(M249)-6), MIDForgiving(M313,6,LEN(M313)-6), MIDForgiving(M370,6,LEN(M370)-6), MIDForgiving(M423,6,LEN(M423)-6))&amp;")","*")</f>
        <v>*</v>
      </c>
      <c r="N489" s="58" t="str">
        <f>IF(OR(N249&lt;&gt;"*",N313&lt;&gt;"*",N370&lt;&gt;"*",N423&lt;&gt;"*"),"Yes (" &amp; JoinAll(", ", MIDForgiving(N249,6,LEN(N249)-6), MIDForgiving(N313,6,LEN(N313)-6), MIDForgiving(N370,6,LEN(N370)-6), MIDForgiving(N423,6,LEN(N423)-6))&amp;")","*")</f>
        <v>*</v>
      </c>
      <c r="O489" s="58" t="str">
        <f>IF(OR(O249&lt;&gt;"*",O313&lt;&gt;"*",O370&lt;&gt;"*",O423&lt;&gt;"*"),"Yes (" &amp; JoinAll(", ", MIDForgiving(O249,6,LEN(O249)-6), MIDForgiving(O313,6,LEN(O313)-6), MIDForgiving(O370,6,LEN(O370)-6), MIDForgiving(O423,6,LEN(O423)-6))&amp;")","*")</f>
        <v>*</v>
      </c>
      <c r="P489" s="58" t="str">
        <f>IF(OR(P249&lt;&gt;"*",P313&lt;&gt;"*",P370&lt;&gt;"*",P423&lt;&gt;"*"),"Yes (" &amp; JoinAll(", ", MIDForgiving(P249,6,LEN(P249)-6), MIDForgiving(P313,6,LEN(P313)-6), MIDForgiving(P370,6,LEN(P370)-6), MIDForgiving(P423,6,LEN(P423)-6))&amp;")","*")</f>
        <v>*</v>
      </c>
      <c r="Q489" s="58" t="str">
        <f>IF(OR(Q249&lt;&gt;"*",Q313&lt;&gt;"*",Q370&lt;&gt;"*",Q423&lt;&gt;"*"),"Yes (" &amp; JoinAll(", ", MIDForgiving(Q249,6,LEN(Q249)-6), MIDForgiving(Q313,6,LEN(Q313)-6), MIDForgiving(Q370,6,LEN(Q370)-6), MIDForgiving(Q423,6,LEN(Q423)-6))&amp;")","*")</f>
        <v>*</v>
      </c>
      <c r="R489" s="58" t="str">
        <f>IF(OR(R249&lt;&gt;"*",R313&lt;&gt;"*",R370&lt;&gt;"*",R423&lt;&gt;"*"),"Yes (" &amp; JoinAll(", ", MIDForgiving(R249,6,LEN(R249)-6), MIDForgiving(R313,6,LEN(R313)-6), MIDForgiving(R370,6,LEN(R370)-6), MIDForgiving(R423,6,LEN(R423)-6))&amp;")","*")</f>
        <v>*</v>
      </c>
      <c r="S489" s="58" t="str">
        <f>IF(OR(S249&lt;&gt;"*",S313&lt;&gt;"*",S370&lt;&gt;"*",S423&lt;&gt;"*"),"Yes (" &amp; JoinAll(", ", MIDForgiving(S249,6,LEN(S249)-6), MIDForgiving(S313,6,LEN(S313)-6), MIDForgiving(S370,6,LEN(S370)-6), MIDForgiving(S423,6,LEN(S423)-6))&amp;")","*")</f>
        <v>*</v>
      </c>
      <c r="T489" s="58" t="str">
        <f>IF(OR(T249&lt;&gt;"*",T313&lt;&gt;"*",T370&lt;&gt;"*",T423&lt;&gt;"*"),"Yes (" &amp; JoinAll(", ", MIDForgiving(T249,6,LEN(T249)-6), MIDForgiving(T313,6,LEN(T313)-6), MIDForgiving(T370,6,LEN(T370)-6), MIDForgiving(T423,6,LEN(T423)-6))&amp;")","*")</f>
        <v>*</v>
      </c>
      <c r="U489" s="58" t="str">
        <f>IF(OR(U249&lt;&gt;"*",U313&lt;&gt;"*",U370&lt;&gt;"*",U423&lt;&gt;"*"),"Yes (" &amp; JoinAll(", ", MIDForgiving(U249,6,LEN(U249)-6), MIDForgiving(U313,6,LEN(U313)-6), MIDForgiving(U370,6,LEN(U370)-6), MIDForgiving(U423,6,LEN(U423)-6))&amp;")","*")</f>
        <v>*</v>
      </c>
      <c r="V489" s="58" t="str">
        <f>IF(OR(V249&lt;&gt;"*",V313&lt;&gt;"*",V370&lt;&gt;"*",V423&lt;&gt;"*"),"Yes (" &amp; JoinAll(", ", MIDForgiving(V249,6,LEN(V249)-6), MIDForgiving(V313,6,LEN(V313)-6), MIDForgiving(V370,6,LEN(V370)-6), MIDForgiving(V423,6,LEN(V423)-6))&amp;")","*")</f>
        <v>*</v>
      </c>
      <c r="W489" s="58" t="str">
        <f>IF(OR(W249&lt;&gt;"*",W313&lt;&gt;"*",W370&lt;&gt;"*",W423&lt;&gt;"*"),"Yes (" &amp; JoinAll(", ", MIDForgiving(W249,6,LEN(W249)-6), MIDForgiving(W313,6,LEN(W313)-6), MIDForgiving(W370,6,LEN(W370)-6), MIDForgiving(W423,6,LEN(W423)-6))&amp;")","*")</f>
        <v>*</v>
      </c>
      <c r="X489" s="58" t="str">
        <f>IF(OR(X249&lt;&gt;"*",X313&lt;&gt;"*",X370&lt;&gt;"*",X423&lt;&gt;"*"),"Yes (" &amp; JoinAll(", ", MIDForgiving(X249,6,LEN(X249)-6), MIDForgiving(X313,6,LEN(X313)-6), MIDForgiving(X370,6,LEN(X370)-6), MIDForgiving(X423,6,LEN(X423)-6))&amp;")","*")</f>
        <v>*</v>
      </c>
      <c r="Y489" s="58" t="str">
        <f>IF(OR(Y249&lt;&gt;"*",Y313&lt;&gt;"*",Y370&lt;&gt;"*",Y423&lt;&gt;"*"),"Yes (" &amp; JoinAll(", ", MIDForgiving(Y249,6,LEN(Y249)-6), MIDForgiving(Y313,6,LEN(Y313)-6), MIDForgiving(Y370,6,LEN(Y370)-6), MIDForgiving(Y423,6,LEN(Y423)-6))&amp;")","*")</f>
        <v>*</v>
      </c>
      <c r="Z489" s="58" t="str">
        <f>IF(OR(Z249&lt;&gt;"*",Z313&lt;&gt;"*",Z370&lt;&gt;"*",Z423&lt;&gt;"*"),"Yes (" &amp; JoinAll(", ", MIDForgiving(Z249,6,LEN(Z249)-6), MIDForgiving(Z313,6,LEN(Z313)-6), MIDForgiving(Z370,6,LEN(Z370)-6), MIDForgiving(Z423,6,LEN(Z423)-6))&amp;")","*")</f>
        <v>*</v>
      </c>
      <c r="AA489" s="58" t="str">
        <f>IF(OR(AA249&lt;&gt;"*",AA313&lt;&gt;"*",AA370&lt;&gt;"*",AA423&lt;&gt;"*"),"Yes (" &amp; JoinAll(", ", MIDForgiving(AA249,6,LEN(AA249)-6), MIDForgiving(AA313,6,LEN(AA313)-6), MIDForgiving(AA370,6,LEN(AA370)-6), MIDForgiving(AA423,6,LEN(AA423)-6))&amp;")","*")</f>
        <v>*</v>
      </c>
      <c r="AB489" s="58" t="str">
        <f>IF(OR(AB249&lt;&gt;"*",AB313&lt;&gt;"*",AB370&lt;&gt;"*",AB423&lt;&gt;"*"),"Yes (" &amp; JoinAll(", ", MIDForgiving(AB249,6,LEN(AB249)-6), MIDForgiving(AB313,6,LEN(AB313)-6), MIDForgiving(AB370,6,LEN(AB370)-6), MIDForgiving(AB423,6,LEN(AB423)-6))&amp;")","*")</f>
        <v>*</v>
      </c>
      <c r="AC489" s="58" t="str">
        <f>IF(OR(AC249&lt;&gt;"*",AC313&lt;&gt;"*",AC370&lt;&gt;"*",AC423&lt;&gt;"*"),"Yes (" &amp; JoinAll(", ", MIDForgiving(AC249,6,LEN(AC249)-6), MIDForgiving(AC313,6,LEN(AC313)-6), MIDForgiving(AC370,6,LEN(AC370)-6), MIDForgiving(AC423,6,LEN(AC423)-6))&amp;")","*")</f>
        <v>*</v>
      </c>
      <c r="AD489" s="58" t="str">
        <f>IF(OR(AD249&lt;&gt;"*",AD313&lt;&gt;"*",AD370&lt;&gt;"*",AD423&lt;&gt;"*"),"Yes (" &amp; JoinAll(", ", MIDForgiving(AD249,6,LEN(AD249)-6), MIDForgiving(AD313,6,LEN(AD313)-6), MIDForgiving(AD370,6,LEN(AD370)-6), MIDForgiving(AD423,6,LEN(AD423)-6))&amp;")","*")</f>
        <v>*</v>
      </c>
      <c r="AE489" s="58" t="str">
        <f>IF(OR(AE249&lt;&gt;"*",AE313&lt;&gt;"*",AE370&lt;&gt;"*",AE423&lt;&gt;"*"),"Yes (" &amp; JoinAll(", ", MIDForgiving(AE249,6,LEN(AE249)-6), MIDForgiving(AE313,6,LEN(AE313)-6), MIDForgiving(AE370,6,LEN(AE370)-6), MIDForgiving(AE423,6,LEN(AE423)-6))&amp;")","*")</f>
        <v>*</v>
      </c>
      <c r="AF489" s="58" t="str">
        <f>IF(OR(AF249&lt;&gt;"*",AF313&lt;&gt;"*",AF370&lt;&gt;"*",AF423&lt;&gt;"*"),"Yes (" &amp; JoinAll(", ", MIDForgiving(AF249,6,LEN(AF249)-6), MIDForgiving(AF313,6,LEN(AF313)-6), MIDForgiving(AF370,6,LEN(AF370)-6), MIDForgiving(AF423,6,LEN(AF423)-6))&amp;")","*")</f>
        <v>*</v>
      </c>
      <c r="AG489" s="58" t="str">
        <f>IF(OR(AG249&lt;&gt;"*",AG313&lt;&gt;"*",AG370&lt;&gt;"*",AG423&lt;&gt;"*"),"Yes (" &amp; JoinAll(", ", MIDForgiving(AG249,6,LEN(AG249)-6), MIDForgiving(AG313,6,LEN(AG313)-6), MIDForgiving(AG370,6,LEN(AG370)-6), MIDForgiving(AG423,6,LEN(AG423)-6))&amp;")","*")</f>
        <v>*</v>
      </c>
      <c r="AH489" s="58" t="str">
        <f>IF(OR(AH249&lt;&gt;"*",AH313&lt;&gt;"*",AH370&lt;&gt;"*",AH423&lt;&gt;"*"),"Yes (" &amp; JoinAll(", ", MIDForgiving(AH249,6,LEN(AH249)-6), MIDForgiving(AH313,6,LEN(AH313)-6), MIDForgiving(AH370,6,LEN(AH370)-6), MIDForgiving(AH423,6,LEN(AH423)-6))&amp;")","*")</f>
        <v>*</v>
      </c>
      <c r="AI489" s="58" t="str">
        <f>IF(OR(AI249&lt;&gt;"*",AI313&lt;&gt;"*",AI370&lt;&gt;"*",AI423&lt;&gt;"*"),"Yes (" &amp; JoinAll(", ", MIDForgiving(AI249,6,LEN(AI249)-6), MIDForgiving(AI313,6,LEN(AI313)-6), MIDForgiving(AI370,6,LEN(AI370)-6), MIDForgiving(AI423,6,LEN(AI423)-6))&amp;")","*")</f>
        <v>*</v>
      </c>
      <c r="AJ489" s="58" t="str">
        <f>IF(OR(AJ249&lt;&gt;"*",AJ313&lt;&gt;"*",AJ370&lt;&gt;"*",AJ423&lt;&gt;"*"),"Yes (" &amp; JoinAll(", ", MIDForgiving(AJ249,6,LEN(AJ249)-6), MIDForgiving(AJ313,6,LEN(AJ313)-6), MIDForgiving(AJ370,6,LEN(AJ370)-6), MIDForgiving(AJ423,6,LEN(AJ423)-6))&amp;")","*")</f>
        <v>*</v>
      </c>
      <c r="AK489" s="58" t="str">
        <f>IF(OR(AK249&lt;&gt;"*",AK313&lt;&gt;"*",AK370&lt;&gt;"*",AK423&lt;&gt;"*"),"Yes (" &amp; JoinAll(", ", MIDForgiving(AK249,6,LEN(AK249)-6), MIDForgiving(AK313,6,LEN(AK313)-6), MIDForgiving(AK370,6,LEN(AK370)-6), MIDForgiving(AK423,6,LEN(AK423)-6))&amp;")","*")</f>
        <v>*</v>
      </c>
      <c r="AL489" s="58" t="str">
        <f>IF(OR(AL249&lt;&gt;"*",AL313&lt;&gt;"*",AL370&lt;&gt;"*",AL423&lt;&gt;"*"),"Yes (" &amp; JoinAll(", ", MIDForgiving(AL249,6,LEN(AL249)-6), MIDForgiving(AL313,6,LEN(AL313)-6), MIDForgiving(AL370,6,LEN(AL370)-6), MIDForgiving(AL423,6,LEN(AL423)-6))&amp;")","*")</f>
        <v>*</v>
      </c>
      <c r="AM489" s="58" t="str">
        <f>IF(OR(AM249&lt;&gt;"*",AM313&lt;&gt;"*",AM370&lt;&gt;"*",AM423&lt;&gt;"*"),"Yes (" &amp; JoinAll(", ", MIDForgiving(AM249,6,LEN(AM249)-6), MIDForgiving(AM313,6,LEN(AM313)-6), MIDForgiving(AM370,6,LEN(AM370)-6), MIDForgiving(AM423,6,LEN(AM423)-6))&amp;")","*")</f>
        <v>*</v>
      </c>
      <c r="AN489" s="58" t="str">
        <f>IF(OR(AN249&lt;&gt;"*",AN313&lt;&gt;"*",AN370&lt;&gt;"*",AN423&lt;&gt;"*"),"Yes (" &amp; JoinAll(", ", MIDForgiving(AN249,6,LEN(AN249)-6), MIDForgiving(AN313,6,LEN(AN313)-6), MIDForgiving(AN370,6,LEN(AN370)-6), MIDForgiving(AN423,6,LEN(AN423)-6))&amp;")","*")</f>
        <v>*</v>
      </c>
      <c r="AO489" s="58" t="str">
        <f>IF(OR(AO249&lt;&gt;"*",AO313&lt;&gt;"*",AO370&lt;&gt;"*",AO423&lt;&gt;"*"),"Yes (" &amp; JoinAll(", ", MIDForgiving(AO249,6,LEN(AO249)-6), MIDForgiving(AO313,6,LEN(AO313)-6), MIDForgiving(AO370,6,LEN(AO370)-6), MIDForgiving(AO423,6,LEN(AO423)-6))&amp;")","*")</f>
        <v>*</v>
      </c>
      <c r="AP489" s="58" t="str">
        <f>IF(OR(AP249&lt;&gt;"*",AP313&lt;&gt;"*",AP370&lt;&gt;"*",AP423&lt;&gt;"*"),"Yes (" &amp; JoinAll(", ", MIDForgiving(AP249,6,LEN(AP249)-6), MIDForgiving(AP313,6,LEN(AP313)-6), MIDForgiving(AP370,6,LEN(AP370)-6), MIDForgiving(AP423,6,LEN(AP423)-6))&amp;")","*")</f>
        <v>*</v>
      </c>
      <c r="AQ489" s="58" t="str">
        <f>IF(OR(AQ249&lt;&gt;"*",AQ313&lt;&gt;"*",AQ370&lt;&gt;"*",AQ423&lt;&gt;"*"),"Yes (" &amp; JoinAll(", ", MIDForgiving(AQ249,6,LEN(AQ249)-6), MIDForgiving(AQ313,6,LEN(AQ313)-6), MIDForgiving(AQ370,6,LEN(AQ370)-6), MIDForgiving(AQ423,6,LEN(AQ423)-6))&amp;")","*")</f>
        <v>*</v>
      </c>
      <c r="AR489" s="58" t="str">
        <f>IF(OR(AR249&lt;&gt;"*",AR313&lt;&gt;"*",AR370&lt;&gt;"*",AR423&lt;&gt;"*"),"Yes (" &amp; JoinAll(", ", MIDForgiving(AR249,6,LEN(AR249)-6), MIDForgiving(AR313,6,LEN(AR313)-6), MIDForgiving(AR370,6,LEN(AR370)-6), MIDForgiving(AR423,6,LEN(AR423)-6))&amp;")","*")</f>
        <v>*</v>
      </c>
      <c r="AS489" s="58" t="str">
        <f>IF(OR(AS249&lt;&gt;"*",AS313&lt;&gt;"*",AS370&lt;&gt;"*",AS423&lt;&gt;"*"),"Yes (" &amp; JoinAll(", ", MIDForgiving(AS249,6,LEN(AS249)-6), MIDForgiving(AS313,6,LEN(AS313)-6), MIDForgiving(AS370,6,LEN(AS370)-6), MIDForgiving(AS423,6,LEN(AS423)-6))&amp;")","*")</f>
        <v>*</v>
      </c>
      <c r="AT489" s="58" t="str">
        <f>IF(OR(AT249&lt;&gt;"*",AT313&lt;&gt;"*",AT370&lt;&gt;"*",AT423&lt;&gt;"*"),"Yes (" &amp; JoinAll(", ", MIDForgiving(AT249,6,LEN(AT249)-6), MIDForgiving(AT313,6,LEN(AT313)-6), MIDForgiving(AT370,6,LEN(AT370)-6), MIDForgiving(AT423,6,LEN(AT423)-6))&amp;")","*")</f>
        <v>*</v>
      </c>
      <c r="AU489" s="58" t="str">
        <f>IF(OR(AU249&lt;&gt;"*",AU313&lt;&gt;"*",AU370&lt;&gt;"*",AU423&lt;&gt;"*"),"Yes (" &amp; JoinAll(", ", MIDForgiving(AU249,6,LEN(AU249)-6), MIDForgiving(AU313,6,LEN(AU313)-6), MIDForgiving(AU370,6,LEN(AU370)-6), MIDForgiving(AU423,6,LEN(AU423)-6))&amp;")","*")</f>
        <v>Yes (HTTP)</v>
      </c>
      <c r="AV489" s="58" t="str">
        <f>IF(OR(AV249&lt;&gt;"*",AV313&lt;&gt;"*",AV370&lt;&gt;"*",AV423&lt;&gt;"*"),"Yes (" &amp; JoinAll(", ", MIDForgiving(AV249,6,LEN(AV249)-6), MIDForgiving(AV313,6,LEN(AV313)-6), MIDForgiving(AV370,6,LEN(AV370)-6), MIDForgiving(AV423,6,LEN(AV423)-6))&amp;")","*")</f>
        <v>*</v>
      </c>
      <c r="AW489" s="58" t="str">
        <f>IF(OR(AW249&lt;&gt;"*",AW313&lt;&gt;"*",AW370&lt;&gt;"*",AW423&lt;&gt;"*"),"Yes (" &amp; JoinAll(", ", MIDForgiving(AW249,6,LEN(AW249)-6), MIDForgiving(AW313,6,LEN(AW313)-6), MIDForgiving(AW370,6,LEN(AW370)-6), MIDForgiving(AW423,6,LEN(AW423)-6))&amp;")","*")</f>
        <v>*</v>
      </c>
      <c r="AX489" s="58" t="str">
        <f>IF(OR(AX249&lt;&gt;"*",AX313&lt;&gt;"*",AX370&lt;&gt;"*",AX423&lt;&gt;"*"),"Yes (" &amp; JoinAll(", ", MIDForgiving(AX249,6,LEN(AX249)-6), MIDForgiving(AX313,6,LEN(AX313)-6), MIDForgiving(AX370,6,LEN(AX370)-6), MIDForgiving(AX423,6,LEN(AX423)-6))&amp;")","*")</f>
        <v>*</v>
      </c>
      <c r="AY489" s="58" t="str">
        <f>IF(OR(AY249&lt;&gt;"*",AY313&lt;&gt;"*",AY370&lt;&gt;"*",AY423&lt;&gt;"*"),"Yes (" &amp; JoinAll(", ", MIDForgiving(AY249,6,LEN(AY249)-6), MIDForgiving(AY313,6,LEN(AY313)-6), MIDForgiving(AY370,6,LEN(AY370)-6), MIDForgiving(AY423,6,LEN(AY423)-6))&amp;")","*")</f>
        <v>*</v>
      </c>
      <c r="AZ489" s="58" t="str">
        <f>IF(OR(AZ249&lt;&gt;"*",AZ313&lt;&gt;"*",AZ370&lt;&gt;"*",AZ423&lt;&gt;"*"),"Yes (" &amp; JoinAll(", ", MIDForgiving(AZ249,6,LEN(AZ249)-6), MIDForgiving(AZ313,6,LEN(AZ313)-6), MIDForgiving(AZ370,6,LEN(AZ370)-6), MIDForgiving(AZ423,6,LEN(AZ423)-6))&amp;")","*")</f>
        <v>*</v>
      </c>
      <c r="BA489" s="58" t="str">
        <f>IF(OR(BA249&lt;&gt;"*",BA313&lt;&gt;"*",BA370&lt;&gt;"*",BA423&lt;&gt;"*"),"Yes (" &amp; JoinAll(", ", MIDForgiving(BA249,6,LEN(BA249)-6), MIDForgiving(BA313,6,LEN(BA313)-6), MIDForgiving(BA370,6,LEN(BA370)-6), MIDForgiving(BA423,6,LEN(BA423)-6))&amp;")","*")</f>
        <v>*</v>
      </c>
      <c r="BB489" s="58" t="str">
        <f>IF(OR(BB249&lt;&gt;"*",BB313&lt;&gt;"*",BB370&lt;&gt;"*",BB423&lt;&gt;"*"),"Yes (" &amp; JoinAll(", ", MIDForgiving(BB249,6,LEN(BB249)-6), MIDForgiving(BB313,6,LEN(BB313)-6), MIDForgiving(BB370,6,LEN(BB370)-6), MIDForgiving(BB423,6,LEN(BB423)-6))&amp;")","*")</f>
        <v>*</v>
      </c>
      <c r="BC489" s="58" t="str">
        <f>IF(OR(BC249&lt;&gt;"*",BC313&lt;&gt;"*",BC370&lt;&gt;"*",BC423&lt;&gt;"*"),"Yes (" &amp; JoinAll(", ", MIDForgiving(BC249,6,LEN(BC249)-6), MIDForgiving(BC313,6,LEN(BC313)-6), MIDForgiving(BC370,6,LEN(BC370)-6), MIDForgiving(BC423,6,LEN(BC423)-6))&amp;")","*")</f>
        <v>*</v>
      </c>
      <c r="BD489" s="58" t="str">
        <f>IF(OR(BD249&lt;&gt;"*",BD313&lt;&gt;"*",BD370&lt;&gt;"*",BD423&lt;&gt;"*"),"Yes (" &amp; JoinAll(", ", MIDForgiving(BD249,6,LEN(BD249)-6), MIDForgiving(BD313,6,LEN(BD313)-6), MIDForgiving(BD370,6,LEN(BD370)-6), MIDForgiving(BD423,6,LEN(BD423)-6))&amp;")","*")</f>
        <v>*</v>
      </c>
      <c r="BE489" s="58" t="str">
        <f>IF(OR(BE249&lt;&gt;"*",BE313&lt;&gt;"*",BE370&lt;&gt;"*",BE423&lt;&gt;"*"),"Yes (" &amp; JoinAll(", ", MIDForgiving(BE249,6,LEN(BE249)-6), MIDForgiving(BE313,6,LEN(BE313)-6), MIDForgiving(BE370,6,LEN(BE370)-6), MIDForgiving(BE423,6,LEN(BE423)-6))&amp;")","*")</f>
        <v>*</v>
      </c>
      <c r="BF489" s="58" t="str">
        <f>IF(OR(BF249&lt;&gt;"*",BF313&lt;&gt;"*",BF370&lt;&gt;"*",BF423&lt;&gt;"*"),"Yes (" &amp; JoinAll(", ", MIDForgiving(BF249,6,LEN(BF249)-6), MIDForgiving(BF313,6,LEN(BF313)-6), MIDForgiving(BF370,6,LEN(BF370)-6), MIDForgiving(BF423,6,LEN(BF423)-6))&amp;")","*")</f>
        <v>*</v>
      </c>
      <c r="BG489" s="58" t="str">
        <f>IF(OR(BG249&lt;&gt;"*",BG313&lt;&gt;"*",BG370&lt;&gt;"*",BG423&lt;&gt;"*"),"Yes (" &amp; JoinAll(", ", MIDForgiving(BG249,6,LEN(BG249)-6), MIDForgiving(BG313,6,LEN(BG313)-6), MIDForgiving(BG370,6,LEN(BG370)-6), MIDForgiving(BG423,6,LEN(BG423)-6))&amp;")","*")</f>
        <v>*</v>
      </c>
      <c r="BH489" s="58" t="str">
        <f>IF(OR(BH249&lt;&gt;"*",BH313&lt;&gt;"*",BH370&lt;&gt;"*",BH423&lt;&gt;"*"),"Yes (" &amp; JoinAll(", ", MIDForgiving(BH249,6,LEN(BH249)-6), MIDForgiving(BH313,6,LEN(BH313)-6), MIDForgiving(BH370,6,LEN(BH370)-6), MIDForgiving(BH423,6,LEN(BH423)-6))&amp;")","*")</f>
        <v>*</v>
      </c>
      <c r="BI489" s="58" t="str">
        <f>IF(OR(BI249&lt;&gt;"*",BI313&lt;&gt;"*",BI370&lt;&gt;"*",BI423&lt;&gt;"*"),"Yes (" &amp; JoinAll(", ", MIDForgiving(BI249,6,LEN(BI249)-6), MIDForgiving(BI313,6,LEN(BI313)-6), MIDForgiving(BI370,6,LEN(BI370)-6), MIDForgiving(BI423,6,LEN(BI423)-6))&amp;")","*")</f>
        <v>Yes (HTTPS)</v>
      </c>
      <c r="BJ489" s="58" t="str">
        <f>IF(OR(BJ249&lt;&gt;"*",BJ313&lt;&gt;"*",BJ370&lt;&gt;"*",BJ423&lt;&gt;"*"),"Yes (" &amp; JoinAll(", ", MIDForgiving(BJ249,6,LEN(BJ249)-6), MIDForgiving(BJ313,6,LEN(BJ313)-6), MIDForgiving(BJ370,6,LEN(BJ370)-6), MIDForgiving(BJ423,6,LEN(BJ423)-6))&amp;")","*")</f>
        <v>*</v>
      </c>
      <c r="BK489" s="58" t="str">
        <f>IF(OR(BK249&lt;&gt;"*",BK313&lt;&gt;"*",BK370&lt;&gt;"*",BK423&lt;&gt;"*"),"Yes (" &amp; JoinAll(", ", MIDForgiving(BK249,6,LEN(BK249)-6), MIDForgiving(BK313,6,LEN(BK313)-6), MIDForgiving(BK370,6,LEN(BK370)-6), MIDForgiving(BK423,6,LEN(BK423)-6))&amp;")","*")</f>
        <v>*</v>
      </c>
      <c r="BL489" s="58" t="str">
        <f>IF(OR(BL249&lt;&gt;"*",BL313&lt;&gt;"*",BL370&lt;&gt;"*",BL423&lt;&gt;"*"),"Yes (" &amp; JoinAll(", ", MIDForgiving(BL249,6,LEN(BL249)-6), MIDForgiving(BL313,6,LEN(BL313)-6), MIDForgiving(BL370,6,LEN(BL370)-6), MIDForgiving(BL423,6,LEN(BL423)-6))&amp;")","*")</f>
        <v>*</v>
      </c>
      <c r="BM489" s="58" t="str">
        <f>IF(OR(BM249&lt;&gt;"*",BM313&lt;&gt;"*",BM370&lt;&gt;"*",BM423&lt;&gt;"*"),"Yes (" &amp; JoinAll(", ", MIDForgiving(BM249,6,LEN(BM249)-6), MIDForgiving(BM313,6,LEN(BM313)-6), MIDForgiving(BM370,6,LEN(BM370)-6), MIDForgiving(BM423,6,LEN(BM423)-6))&amp;")","*")</f>
        <v>*</v>
      </c>
      <c r="BN489" s="58" t="str">
        <f>IF(OR(BN249&lt;&gt;"*",BN313&lt;&gt;"*",BN370&lt;&gt;"*",BN423&lt;&gt;"*"),"Yes (" &amp; JoinAll(", ", MIDForgiving(BN249,6,LEN(BN249)-6), MIDForgiving(BN313,6,LEN(BN313)-6), MIDForgiving(BN370,6,LEN(BN370)-6), MIDForgiving(BN423,6,LEN(BN423)-6))&amp;")","*")</f>
        <v>*</v>
      </c>
      <c r="BO489" s="58" t="str">
        <f>IF(OR(BO249&lt;&gt;"*",BO313&lt;&gt;"*",BO370&lt;&gt;"*",BO423&lt;&gt;"*"),"Yes (" &amp; JoinAll(", ", MIDForgiving(BO249,6,LEN(BO249)-6), MIDForgiving(BO313,6,LEN(BO313)-6), MIDForgiving(BO370,6,LEN(BO370)-6), MIDForgiving(BO423,6,LEN(BO423)-6))&amp;")","*")</f>
        <v>*</v>
      </c>
      <c r="BP489" s="58" t="str">
        <f>IF(OR(BP249&lt;&gt;"*",BP313&lt;&gt;"*",BP370&lt;&gt;"*",BP423&lt;&gt;"*"),"Yes (" &amp; JoinAll(", ", MIDForgiving(BP249,6,LEN(BP249)-6), MIDForgiving(BP313,6,LEN(BP313)-6), MIDForgiving(BP370,6,LEN(BP370)-6), MIDForgiving(BP423,6,LEN(BP423)-6))&amp;")","*")</f>
        <v>*</v>
      </c>
      <c r="BQ489" s="58" t="str">
        <f>IF(OR(BQ249&lt;&gt;"*",BQ313&lt;&gt;"*",BQ370&lt;&gt;"*",BQ423&lt;&gt;"*"),"Yes (" &amp; JoinAll(", ", MIDForgiving(BQ249,6,LEN(BQ249)-6), MIDForgiving(BQ313,6,LEN(BQ313)-6), MIDForgiving(BQ370,6,LEN(BQ370)-6), MIDForgiving(BQ423,6,LEN(BQ423)-6))&amp;")","*")</f>
        <v>*</v>
      </c>
      <c r="BR489" s="58" t="str">
        <f>IF(OR(BR249&lt;&gt;"*",BR313&lt;&gt;"*",BR370&lt;&gt;"*",BR423&lt;&gt;"*"),"Yes (" &amp; JoinAll(", ", MIDForgiving(BR249,6,LEN(BR249)-6), MIDForgiving(BR313,6,LEN(BR313)-6), MIDForgiving(BR370,6,LEN(BR370)-6), MIDForgiving(BR423,6,LEN(BR423)-6))&amp;")","*")</f>
        <v>*</v>
      </c>
      <c r="BS489" s="58" t="str">
        <f>IF(OR(BS249&lt;&gt;"*",BS313&lt;&gt;"*",BS370&lt;&gt;"*",BS423&lt;&gt;"*"),"Yes (" &amp; JoinAll(", ", MIDForgiving(BS249,6,LEN(BS249)-6), MIDForgiving(BS313,6,LEN(BS313)-6), MIDForgiving(BS370,6,LEN(BS370)-6), MIDForgiving(BS423,6,LEN(BS423)-6))&amp;")","*")</f>
        <v>*</v>
      </c>
      <c r="BT489" s="58" t="str">
        <f>IF(OR(BT249&lt;&gt;"*",BT313&lt;&gt;"*",BT370&lt;&gt;"*",BT423&lt;&gt;"*"),"Yes (" &amp; JoinAll(", ", MIDForgiving(BT249,6,LEN(BT249)-6), MIDForgiving(BT313,6,LEN(BT313)-6), MIDForgiving(BT370,6,LEN(BT370)-6), MIDForgiving(BT423,6,LEN(BT423)-6))&amp;")","*")</f>
        <v>*</v>
      </c>
      <c r="BU489" s="58" t="str">
        <f>IF(OR(BU249&lt;&gt;"*",BU313&lt;&gt;"*",BU370&lt;&gt;"*",BU423&lt;&gt;"*"),"Yes (" &amp; JoinAll(", ", MIDForgiving(BU249,6,LEN(BU249)-6), MIDForgiving(BU313,6,LEN(BU313)-6), MIDForgiving(BU370,6,LEN(BU370)-6), MIDForgiving(BU423,6,LEN(BU423)-6))&amp;")","*")</f>
        <v>*</v>
      </c>
      <c r="BV489" s="58" t="str">
        <f>IF(OR(BV249&lt;&gt;"*",BV313&lt;&gt;"*",BV370&lt;&gt;"*",BV423&lt;&gt;"*"),"Yes (" &amp; JoinAll(", ", MIDForgiving(BV249,6,LEN(BV249)-6), MIDForgiving(BV313,6,LEN(BV313)-6), MIDForgiving(BV370,6,LEN(BV370)-6), MIDForgiving(BV423,6,LEN(BV423)-6))&amp;")","*")</f>
        <v>*</v>
      </c>
      <c r="BW489" s="58" t="str">
        <f>IF(OR(BW249&lt;&gt;"*",BW313&lt;&gt;"*",BW370&lt;&gt;"*",BW423&lt;&gt;"*"),"Yes (" &amp; JoinAll(", ", MIDForgiving(BW249,6,LEN(BW249)-6), MIDForgiving(BW313,6,LEN(BW313)-6), MIDForgiving(BW370,6,LEN(BW370)-6), MIDForgiving(BW423,6,LEN(BW423)-6))&amp;")","*")</f>
        <v>*</v>
      </c>
      <c r="BX489" s="58" t="str">
        <f>IF(OR(BX249&lt;&gt;"*",BX313&lt;&gt;"*",BX370&lt;&gt;"*",BX423&lt;&gt;"*"),"Yes (" &amp; JoinAll(", ", MIDForgiving(BX249,6,LEN(BX249)-6), MIDForgiving(BX313,6,LEN(BX313)-6), MIDForgiving(BX370,6,LEN(BX370)-6), MIDForgiving(BX423,6,LEN(BX423)-6))&amp;")","*")</f>
        <v>*</v>
      </c>
      <c r="BY489" s="58" t="str">
        <f>IF(OR(BY249&lt;&gt;"*",BY313&lt;&gt;"*",BY370&lt;&gt;"*",BY423&lt;&gt;"*"),"Yes (" &amp; JoinAll(", ", MIDForgiving(BY249,6,LEN(BY249)-6), MIDForgiving(BY313,6,LEN(BY313)-6), MIDForgiving(BY370,6,LEN(BY370)-6), MIDForgiving(BY423,6,LEN(BY423)-6))&amp;")","*")</f>
        <v>*</v>
      </c>
      <c r="BZ489" s="58" t="str">
        <f>IF(OR(BZ249&lt;&gt;"*",BZ313&lt;&gt;"*",BZ370&lt;&gt;"*",BZ423&lt;&gt;"*"),"Yes (" &amp; JoinAll(", ", MIDForgiving(BZ249,6,LEN(BZ249)-6), MIDForgiving(BZ313,6,LEN(BZ313)-6), MIDForgiving(BZ370,6,LEN(BZ370)-6), MIDForgiving(BZ423,6,LEN(BZ423)-6))&amp;")","*")</f>
        <v>*</v>
      </c>
      <c r="CA489" s="58" t="str">
        <f>IF(OR(CA249&lt;&gt;"*",CA313&lt;&gt;"*",CA370&lt;&gt;"*",CA423&lt;&gt;"*"),"Yes (" &amp; JoinAll(", ", MIDForgiving(CA249,6,LEN(CA249)-6), MIDForgiving(CA313,6,LEN(CA313)-6), MIDForgiving(CA370,6,LEN(CA370)-6), MIDForgiving(CA423,6,LEN(CA423)-6))&amp;")","*")</f>
        <v>*</v>
      </c>
      <c r="CB489" s="58" t="str">
        <f>IF(OR(CB249&lt;&gt;"*",CB313&lt;&gt;"*",CB370&lt;&gt;"*",CB423&lt;&gt;"*"),"Yes (" &amp; JoinAll(", ", MIDForgiving(CB249,6,LEN(CB249)-6), MIDForgiving(CB313,6,LEN(CB313)-6), MIDForgiving(CB370,6,LEN(CB370)-6), MIDForgiving(CB423,6,LEN(CB423)-6))&amp;")","*")</f>
        <v>*</v>
      </c>
      <c r="CC489" s="58" t="str">
        <f>IF(OR(CC249&lt;&gt;"*",CC313&lt;&gt;"*",CC370&lt;&gt;"*",CC423&lt;&gt;"*"),"Yes (" &amp; JoinAll(", ", MIDForgiving(CC249,6,LEN(CC249)-6), MIDForgiving(CC313,6,LEN(CC313)-6), MIDForgiving(CC370,6,LEN(CC370)-6), MIDForgiving(CC423,6,LEN(CC423)-6))&amp;")","*")</f>
        <v>*</v>
      </c>
      <c r="CD489" s="58" t="str">
        <f>IF(OR(CD249&lt;&gt;"*",CD313&lt;&gt;"*",CD370&lt;&gt;"*",CD423&lt;&gt;"*"),"Yes (" &amp; JoinAll(", ", MIDForgiving(CD249,6,LEN(CD249)-6), MIDForgiving(CD313,6,LEN(CD313)-6), MIDForgiving(CD370,6,LEN(CD370)-6), MIDForgiving(CD423,6,LEN(CD423)-6))&amp;")","*")</f>
        <v>*</v>
      </c>
      <c r="CE489" s="58" t="str">
        <f>IF(OR(CE249&lt;&gt;"*",CE313&lt;&gt;"*",CE370&lt;&gt;"*",CE423&lt;&gt;"*"),"Yes (" &amp; JoinAll(", ", MIDForgiving(CE249,6,LEN(CE249)-6), MIDForgiving(CE313,6,LEN(CE313)-6), MIDForgiving(CE370,6,LEN(CE370)-6), MIDForgiving(CE423,6,LEN(CE423)-6))&amp;")","*")</f>
        <v>*</v>
      </c>
      <c r="CF489" s="58" t="str">
        <f>IF(OR(CF249&lt;&gt;"*",CF313&lt;&gt;"*",CF370&lt;&gt;"*",CF423&lt;&gt;"*"),"Yes (" &amp; JoinAll(", ", MIDForgiving(CF249,6,LEN(CF249)-6), MIDForgiving(CF313,6,LEN(CF313)-6), MIDForgiving(CF370,6,LEN(CF370)-6), MIDForgiving(CF423,6,LEN(CF423)-6))&amp;")","*")</f>
        <v>*</v>
      </c>
      <c r="CG489" s="58" t="str">
        <f>IF(OR(CG249&lt;&gt;"*",CG313&lt;&gt;"*",CG370&lt;&gt;"*",CG423&lt;&gt;"*"),"Yes (" &amp; JoinAll(", ", MIDForgiving(CG249,6,LEN(CG249)-6), MIDForgiving(CG313,6,LEN(CG313)-6), MIDForgiving(CG370,6,LEN(CG370)-6), MIDForgiving(CG423,6,LEN(CG423)-6))&amp;")","*")</f>
        <v>*</v>
      </c>
      <c r="CH489" s="58" t="str">
        <f>IF(OR(CH249&lt;&gt;"*",CH313&lt;&gt;"*",CH370&lt;&gt;"*",CH423&lt;&gt;"*"),"Yes (" &amp; JoinAll(", ", MIDForgiving(CH249,6,LEN(CH249)-6), MIDForgiving(CH313,6,LEN(CH313)-6), MIDForgiving(CH370,6,LEN(CH370)-6), MIDForgiving(CH423,6,LEN(CH423)-6))&amp;")","*")</f>
        <v>*</v>
      </c>
      <c r="CI489" s="58" t="str">
        <f>IF(OR(CI249&lt;&gt;"*",CI313&lt;&gt;"*",CI370&lt;&gt;"*",CI423&lt;&gt;"*"),"Yes (" &amp; JoinAll(", ", MIDForgiving(CI249,6,LEN(CI249)-6), MIDForgiving(CI313,6,LEN(CI313)-6), MIDForgiving(CI370,6,LEN(CI370)-6), MIDForgiving(CI423,6,LEN(CI423)-6))&amp;")","*")</f>
        <v>*</v>
      </c>
      <c r="CJ489" s="58" t="str">
        <f>IF(OR(CJ249&lt;&gt;"*",CJ313&lt;&gt;"*",CJ370&lt;&gt;"*",CJ423&lt;&gt;"*"),"Yes (" &amp; JoinAll(", ", MIDForgiving(CJ249,6,LEN(CJ249)-6), MIDForgiving(CJ313,6,LEN(CJ313)-6), MIDForgiving(CJ370,6,LEN(CJ370)-6), MIDForgiving(CJ423,6,LEN(CJ423)-6))&amp;")","*")</f>
        <v>*</v>
      </c>
      <c r="CK489" s="58" t="str">
        <f>IF(OR(CK249&lt;&gt;"*",CK313&lt;&gt;"*",CK370&lt;&gt;"*",CK423&lt;&gt;"*"),"Yes (" &amp; JoinAll(", ", MIDForgiving(CK249,6,LEN(CK249)-6), MIDForgiving(CK313,6,LEN(CK313)-6), MIDForgiving(CK370,6,LEN(CK370)-6), MIDForgiving(CK423,6,LEN(CK423)-6))&amp;")","*")</f>
        <v>*</v>
      </c>
      <c r="CL489" s="58" t="str">
        <f>IF(OR(CL249&lt;&gt;"*",CL313&lt;&gt;"*",CL370&lt;&gt;"*",CL423&lt;&gt;"*"),"Yes (" &amp; JoinAll(", ", MIDForgiving(CL249,6,LEN(CL249)-6), MIDForgiving(CL313,6,LEN(CL313)-6), MIDForgiving(CL370,6,LEN(CL370)-6), MIDForgiving(CL423,6,LEN(CL423)-6))&amp;")","*")</f>
        <v>Yes (HTTPS)</v>
      </c>
      <c r="CM489" s="58" t="str">
        <f>IF(OR(CM249&lt;&gt;"*",CM313&lt;&gt;"*",CM370&lt;&gt;"*",CM423&lt;&gt;"*"),"Yes (" &amp; JoinAll(", ", MIDForgiving(CM249,6,LEN(CM249)-6), MIDForgiving(CM313,6,LEN(CM313)-6), MIDForgiving(CM370,6,LEN(CM370)-6), MIDForgiving(CM423,6,LEN(CM423)-6))&amp;")","*")</f>
        <v>Yes (HTTPS)</v>
      </c>
      <c r="CN489" s="58" t="str">
        <f>IF(OR(CN249&lt;&gt;"*",CN313&lt;&gt;"*",CN370&lt;&gt;"*",CN423&lt;&gt;"*"),"Yes (" &amp; JoinAll(", ", MIDForgiving(CN249,6,LEN(CN249)-6), MIDForgiving(CN313,6,LEN(CN313)-6), MIDForgiving(CN370,6,LEN(CN370)-6), MIDForgiving(CN423,6,LEN(CN423)-6))&amp;")","*")</f>
        <v>*</v>
      </c>
      <c r="CO489" s="58" t="str">
        <f>IF(OR(CO249&lt;&gt;"*",CO313&lt;&gt;"*",CO370&lt;&gt;"*",CO423&lt;&gt;"*"),"Yes (" &amp; JoinAll(", ", MIDForgiving(CO249,6,LEN(CO249)-6), MIDForgiving(CO313,6,LEN(CO313)-6), MIDForgiving(CO370,6,LEN(CO370)-6), MIDForgiving(CO423,6,LEN(CO423)-6))&amp;")","*")</f>
        <v>Yes (HTTPS)</v>
      </c>
      <c r="CP489" s="58" t="str">
        <f>IF(OR(CP249&lt;&gt;"*",CP313&lt;&gt;"*",CP370&lt;&gt;"*",CP423&lt;&gt;"*"),"Yes (" &amp; JoinAll(", ", MIDForgiving(CP249,6,LEN(CP249)-6), MIDForgiving(CP313,6,LEN(CP313)-6), MIDForgiving(CP370,6,LEN(CP370)-6), MIDForgiving(CP423,6,LEN(CP423)-6))&amp;")","*")</f>
        <v>Yes (HTTPS)</v>
      </c>
      <c r="CQ489" s="58" t="str">
        <f>IF(OR(CQ249&lt;&gt;"*",CQ313&lt;&gt;"*",CQ370&lt;&gt;"*",CQ423&lt;&gt;"*"),"Yes (" &amp; JoinAll(", ", MIDForgiving(CQ249,6,LEN(CQ249)-6), MIDForgiving(CQ313,6,LEN(CQ313)-6), MIDForgiving(CQ370,6,LEN(CQ370)-6), MIDForgiving(CQ423,6,LEN(CQ423)-6))&amp;")","*")</f>
        <v>*</v>
      </c>
      <c r="CR489" s="58" t="str">
        <f>IF(OR(CR249&lt;&gt;"*",CR313&lt;&gt;"*",CR370&lt;&gt;"*",CR423&lt;&gt;"*"),"Yes (" &amp; JoinAll(", ", MIDForgiving(CR249,6,LEN(CR249)-6), MIDForgiving(CR313,6,LEN(CR313)-6), MIDForgiving(CR370,6,LEN(CR370)-6), MIDForgiving(CR423,6,LEN(CR423)-6))&amp;")","*")</f>
        <v>*</v>
      </c>
      <c r="CS489" s="58" t="str">
        <f>IF(OR(CS249&lt;&gt;"*",CS313&lt;&gt;"*",CS370&lt;&gt;"*",CS423&lt;&gt;"*"),"Yes (" &amp; JoinAll(", ", MIDForgiving(CS249,6,LEN(CS249)-6), MIDForgiving(CS313,6,LEN(CS313)-6), MIDForgiving(CS370,6,LEN(CS370)-6), MIDForgiving(CS423,6,LEN(CS423)-6))&amp;")","*")</f>
        <v>*</v>
      </c>
      <c r="CT489" s="58" t="str">
        <f>IF(OR(CT249&lt;&gt;"*",CT313&lt;&gt;"*",CT370&lt;&gt;"*",CT423&lt;&gt;"*"),"Yes (" &amp; JoinAll(", ", MIDForgiving(CT249,6,LEN(CT249)-6), MIDForgiving(CT313,6,LEN(CT313)-6), MIDForgiving(CT370,6,LEN(CT370)-6), MIDForgiving(CT423,6,LEN(CT423)-6))&amp;")","*")</f>
        <v>*</v>
      </c>
      <c r="CU489" s="58" t="str">
        <f>IF(OR(CU249&lt;&gt;"*",CU313&lt;&gt;"*",CU370&lt;&gt;"*",CU423&lt;&gt;"*"),"Yes (" &amp; JoinAll(", ", MIDForgiving(CU249,6,LEN(CU249)-6), MIDForgiving(CU313,6,LEN(CU313)-6), MIDForgiving(CU370,6,LEN(CU370)-6), MIDForgiving(CU423,6,LEN(CU423)-6))&amp;")","*")</f>
        <v>*</v>
      </c>
      <c r="CV489" s="58" t="str">
        <f>IF(OR(CV249&lt;&gt;"*",CV313&lt;&gt;"*",CV370&lt;&gt;"*",CV423&lt;&gt;"*"),"Yes (" &amp; JoinAll(", ", MIDForgiving(CV249,6,LEN(CV249)-6), MIDForgiving(CV313,6,LEN(CV313)-6), MIDForgiving(CV370,6,LEN(CV370)-6), MIDForgiving(CV423,6,LEN(CV423)-6))&amp;")","*")</f>
        <v>*</v>
      </c>
      <c r="CW489" s="58" t="str">
        <f>IF(OR(CW249&lt;&gt;"*",CW313&lt;&gt;"*",CW370&lt;&gt;"*",CW423&lt;&gt;"*"),"Yes (" &amp; JoinAll(", ", MIDForgiving(CW249,6,LEN(CW249)-6), MIDForgiving(CW313,6,LEN(CW313)-6), MIDForgiving(CW370,6,LEN(CW370)-6), MIDForgiving(CW423,6,LEN(CW423)-6))&amp;")","*")</f>
        <v>*</v>
      </c>
      <c r="CX489" s="58" t="str">
        <f>IF(OR(CX249&lt;&gt;"*",CX313&lt;&gt;"*",CX370&lt;&gt;"*",CX423&lt;&gt;"*"),"Yes (" &amp; JoinAll(", ", MIDForgiving(CX249,6,LEN(CX249)-6), MIDForgiving(CX313,6,LEN(CX313)-6), MIDForgiving(CX370,6,LEN(CX370)-6), MIDForgiving(CX423,6,LEN(CX423)-6))&amp;")","*")</f>
        <v>*</v>
      </c>
      <c r="CY489" s="58" t="str">
        <f>IF(OR(CY249&lt;&gt;"*",CY313&lt;&gt;"*",CY370&lt;&gt;"*",CY423&lt;&gt;"*"),"Yes (" &amp; JoinAll(", ", MIDForgiving(CY249,6,LEN(CY249)-6), MIDForgiving(CY313,6,LEN(CY313)-6), MIDForgiving(CY370,6,LEN(CY370)-6), MIDForgiving(CY423,6,LEN(CY423)-6))&amp;")","*")</f>
        <v>*</v>
      </c>
      <c r="CZ489" s="58" t="str">
        <f>IF(OR(CZ249&lt;&gt;"*",CZ313&lt;&gt;"*",CZ370&lt;&gt;"*",CZ423&lt;&gt;"*"),"Yes (" &amp; JoinAll(", ", MIDForgiving(CZ249,6,LEN(CZ249)-6), MIDForgiving(CZ313,6,LEN(CZ313)-6), MIDForgiving(CZ370,6,LEN(CZ370)-6), MIDForgiving(CZ423,6,LEN(CZ423)-6))&amp;")","*")</f>
        <v>*</v>
      </c>
      <c r="DA489" s="58" t="str">
        <f>IF(OR(DA249&lt;&gt;"*",DA313&lt;&gt;"*",DA370&lt;&gt;"*",DA423&lt;&gt;"*"),"Yes (" &amp; JoinAll(", ", MIDForgiving(DA249,6,LEN(DA249)-6), MIDForgiving(DA313,6,LEN(DA313)-6), MIDForgiving(DA370,6,LEN(DA370)-6), MIDForgiving(DA423,6,LEN(DA423)-6))&amp;")","*")</f>
        <v>Yes (HTTPS)</v>
      </c>
      <c r="DB489" s="58" t="str">
        <f>IF(OR(DB249&lt;&gt;"*",DB313&lt;&gt;"*",DB370&lt;&gt;"*",DB423&lt;&gt;"*"),"Yes (" &amp; JoinAll(", ", MIDForgiving(DB249,6,LEN(DB249)-6), MIDForgiving(DB313,6,LEN(DB313)-6), MIDForgiving(DB370,6,LEN(DB370)-6), MIDForgiving(DB423,6,LEN(DB423)-6))&amp;")","*")</f>
        <v>Yes (HTTPS)</v>
      </c>
      <c r="DC489" s="58" t="str">
        <f>IF(OR(DC249&lt;&gt;"*",DC313&lt;&gt;"*",DC370&lt;&gt;"*",DC423&lt;&gt;"*"),"Yes (" &amp; JoinAll(", ", MIDForgiving(DC249,6,LEN(DC249)-6), MIDForgiving(DC313,6,LEN(DC313)-6), MIDForgiving(DC370,6,LEN(DC370)-6), MIDForgiving(DC423,6,LEN(DC423)-6))&amp;")","*")</f>
        <v>*</v>
      </c>
      <c r="DD489" s="58" t="str">
        <f>IF(OR(DD249&lt;&gt;"*",DD313&lt;&gt;"*",DD370&lt;&gt;"*",DD423&lt;&gt;"*"),"Yes (" &amp; JoinAll(", ", MIDForgiving(DD249,6,LEN(DD249)-6), MIDForgiving(DD313,6,LEN(DD313)-6), MIDForgiving(DD370,6,LEN(DD370)-6), MIDForgiving(DD423,6,LEN(DD423)-6))&amp;")","*")</f>
        <v>*</v>
      </c>
      <c r="DE489" s="58" t="str">
        <f>IF(OR(DE249&lt;&gt;"*",DE313&lt;&gt;"*",DE370&lt;&gt;"*",DE423&lt;&gt;"*"),"Yes (" &amp; JoinAll(", ", MIDForgiving(DE249,6,LEN(DE249)-6), MIDForgiving(DE313,6,LEN(DE313)-6), MIDForgiving(DE370,6,LEN(DE370)-6), MIDForgiving(DE423,6,LEN(DE423)-6))&amp;")","*")</f>
        <v>*</v>
      </c>
      <c r="DF489" s="58" t="str">
        <f>IF(OR(DF249&lt;&gt;"*",DF313&lt;&gt;"*",DF370&lt;&gt;"*",DF423&lt;&gt;"*"),"Yes (" &amp; JoinAll(", ", MIDForgiving(DF249,6,LEN(DF249)-6), MIDForgiving(DF313,6,LEN(DF313)-6), MIDForgiving(DF370,6,LEN(DF370)-6), MIDForgiving(DF423,6,LEN(DF423)-6))&amp;")","*")</f>
        <v>*</v>
      </c>
      <c r="DG489" s="58" t="str">
        <f>IF(OR(DG249&lt;&gt;"*",DG313&lt;&gt;"*",DG370&lt;&gt;"*",DG423&lt;&gt;"*"),"Yes (" &amp; JoinAll(", ", MIDForgiving(DG249,6,LEN(DG249)-6), MIDForgiving(DG313,6,LEN(DG313)-6), MIDForgiving(DG370,6,LEN(DG370)-6), MIDForgiving(DG423,6,LEN(DG423)-6))&amp;")","*")</f>
        <v>*</v>
      </c>
      <c r="DH489" s="58" t="str">
        <f>IF(OR(DH249&lt;&gt;"*",DH313&lt;&gt;"*",DH370&lt;&gt;"*",DH423&lt;&gt;"*"),"Yes (" &amp; JoinAll(", ", MIDForgiving(DH249,6,LEN(DH249)-6), MIDForgiving(DH313,6,LEN(DH313)-6), MIDForgiving(DH370,6,LEN(DH370)-6), MIDForgiving(DH423,6,LEN(DH423)-6))&amp;")","*")</f>
        <v>*</v>
      </c>
      <c r="DI489" s="58" t="str">
        <f>IF(OR(DI249&lt;&gt;"*",DI313&lt;&gt;"*",DI370&lt;&gt;"*",DI423&lt;&gt;"*"),"Yes (" &amp; JoinAll(", ", MIDForgiving(DI249,6,LEN(DI249)-6), MIDForgiving(DI313,6,LEN(DI313)-6), MIDForgiving(DI370,6,LEN(DI370)-6), MIDForgiving(DI423,6,LEN(DI423)-6))&amp;")","*")</f>
        <v>*</v>
      </c>
      <c r="DJ489" s="58" t="str">
        <f>IF(OR(DJ249&lt;&gt;"*",DJ313&lt;&gt;"*",DJ370&lt;&gt;"*",DJ423&lt;&gt;"*"),"Yes (" &amp; JoinAll(", ", MIDForgiving(DJ249,6,LEN(DJ249)-6), MIDForgiving(DJ313,6,LEN(DJ313)-6), MIDForgiving(DJ370,6,LEN(DJ370)-6), MIDForgiving(DJ423,6,LEN(DJ423)-6))&amp;")","*")</f>
        <v>*</v>
      </c>
      <c r="DK489" s="58" t="str">
        <f>IF(OR(DK249&lt;&gt;"*",DK313&lt;&gt;"*",DK370&lt;&gt;"*",DK423&lt;&gt;"*"),"Yes (" &amp; JoinAll(", ", MIDForgiving(DK249,6,LEN(DK249)-6), MIDForgiving(DK313,6,LEN(DK313)-6), MIDForgiving(DK370,6,LEN(DK370)-6), MIDForgiving(DK423,6,LEN(DK423)-6))&amp;")","*")</f>
        <v>*</v>
      </c>
      <c r="DL489" s="58" t="str">
        <f>IF(OR(DL249&lt;&gt;"*",DL313&lt;&gt;"*",DL370&lt;&gt;"*",DL423&lt;&gt;"*"),"Yes (" &amp; JoinAll(", ", MIDForgiving(DL249,6,LEN(DL249)-6), MIDForgiving(DL313,6,LEN(DL313)-6), MIDForgiving(DL370,6,LEN(DL370)-6), MIDForgiving(DL423,6,LEN(DL423)-6))&amp;")","*")</f>
        <v>*</v>
      </c>
      <c r="DM489" s="58" t="str">
        <f>IF(OR(DM249&lt;&gt;"*",DM313&lt;&gt;"*",DM370&lt;&gt;"*",DM423&lt;&gt;"*"),"Yes (" &amp; JoinAll(", ", MIDForgiving(DM249,6,LEN(DM249)-6), MIDForgiving(DM313,6,LEN(DM313)-6), MIDForgiving(DM370,6,LEN(DM370)-6), MIDForgiving(DM423,6,LEN(DM423)-6))&amp;")","*")</f>
        <v>*</v>
      </c>
      <c r="DN489" s="58" t="str">
        <f>IF(OR(DN249&lt;&gt;"*",DN313&lt;&gt;"*",DN370&lt;&gt;"*",DN423&lt;&gt;"*"),"Yes (" &amp; JoinAll(", ", MIDForgiving(DN249,6,LEN(DN249)-6), MIDForgiving(DN313,6,LEN(DN313)-6), MIDForgiving(DN370,6,LEN(DN370)-6), MIDForgiving(DN423,6,LEN(DN423)-6))&amp;")","*")</f>
        <v>*</v>
      </c>
      <c r="DO489" s="58" t="str">
        <f>IF(OR(DO249&lt;&gt;"*",DO313&lt;&gt;"*",DO370&lt;&gt;"*",DO423&lt;&gt;"*"),"Yes (" &amp; JoinAll(", ", MIDForgiving(DO249,6,LEN(DO249)-6), MIDForgiving(DO313,6,LEN(DO313)-6), MIDForgiving(DO370,6,LEN(DO370)-6), MIDForgiving(DO423,6,LEN(DO423)-6))&amp;")","*")</f>
        <v>*</v>
      </c>
      <c r="DP489" s="58" t="str">
        <f>IF(OR(DP249&lt;&gt;"*",DP313&lt;&gt;"*",DP370&lt;&gt;"*",DP423&lt;&gt;"*"),"Yes (" &amp; JoinAll(", ", MIDForgiving(DP249,6,LEN(DP249)-6), MIDForgiving(DP313,6,LEN(DP313)-6), MIDForgiving(DP370,6,LEN(DP370)-6), MIDForgiving(DP423,6,LEN(DP423)-6))&amp;")","*")</f>
        <v>*</v>
      </c>
      <c r="DQ489" s="58" t="str">
        <f>IF(OR(DQ249&lt;&gt;"*",DQ313&lt;&gt;"*",DQ370&lt;&gt;"*",DQ423&lt;&gt;"*"),"Yes (" &amp; JoinAll(", ", MIDForgiving(DQ249,6,LEN(DQ249)-6), MIDForgiving(DQ313,6,LEN(DQ313)-6), MIDForgiving(DQ370,6,LEN(DQ370)-6), MIDForgiving(DQ423,6,LEN(DQ423)-6))&amp;")","*")</f>
        <v>*</v>
      </c>
      <c r="DR489" s="58" t="str">
        <f>IF(OR(DR249&lt;&gt;"*",DR313&lt;&gt;"*",DR370&lt;&gt;"*",DR423&lt;&gt;"*"),"Yes (" &amp; JoinAll(", ", MIDForgiving(DR249,6,LEN(DR249)-6), MIDForgiving(DR313,6,LEN(DR313)-6), MIDForgiving(DR370,6,LEN(DR370)-6), MIDForgiving(DR423,6,LEN(DR423)-6))&amp;")","*")</f>
        <v>*</v>
      </c>
      <c r="DS489" s="58" t="str">
        <f>IF(OR(DS249&lt;&gt;"*",DS313&lt;&gt;"*",DS370&lt;&gt;"*",DS423&lt;&gt;"*"),"Yes (" &amp; JoinAll(", ", MIDForgiving(DS249,6,LEN(DS249)-6), MIDForgiving(DS313,6,LEN(DS313)-6), MIDForgiving(DS370,6,LEN(DS370)-6), MIDForgiving(DS423,6,LEN(DS423)-6))&amp;")","*")</f>
        <v>*</v>
      </c>
      <c r="DT489" s="58" t="str">
        <f>IF(OR(DT249&lt;&gt;"*",DT313&lt;&gt;"*",DT370&lt;&gt;"*",DT423&lt;&gt;"*"),"Yes (" &amp; JoinAll(", ", MIDForgiving(DT249,6,LEN(DT249)-6), MIDForgiving(DT313,6,LEN(DT313)-6), MIDForgiving(DT370,6,LEN(DT370)-6), MIDForgiving(DT423,6,LEN(DT423)-6))&amp;")","*")</f>
        <v>*</v>
      </c>
      <c r="DU489" s="58" t="str">
        <f>IF(OR(DU249&lt;&gt;"*",DU313&lt;&gt;"*",DU370&lt;&gt;"*",DU423&lt;&gt;"*"),"Yes (" &amp; JoinAll(", ", MIDForgiving(DU249,6,LEN(DU249)-6), MIDForgiving(DU313,6,LEN(DU313)-6), MIDForgiving(DU370,6,LEN(DU370)-6), MIDForgiving(DU423,6,LEN(DU423)-6))&amp;")","*")</f>
        <v>*</v>
      </c>
      <c r="DV489" s="58" t="str">
        <f>IF(OR(DV249&lt;&gt;"*",DV313&lt;&gt;"*",DV370&lt;&gt;"*",DV423&lt;&gt;"*"),"Yes (" &amp; JoinAll(", ", MIDForgiving(DV249,6,LEN(DV249)-6), MIDForgiving(DV313,6,LEN(DV313)-6), MIDForgiving(DV370,6,LEN(DV370)-6), MIDForgiving(DV423,6,LEN(DV423)-6))&amp;")","*")</f>
        <v>*</v>
      </c>
      <c r="DW489" s="58" t="str">
        <f>IF(OR(DW249&lt;&gt;"*",DW313&lt;&gt;"*",DW370&lt;&gt;"*",DW423&lt;&gt;"*"),"Yes (" &amp; JoinAll(", ", MIDForgiving(DW249,6,LEN(DW249)-6), MIDForgiving(DW313,6,LEN(DW313)-6), MIDForgiving(DW370,6,LEN(DW370)-6), MIDForgiving(DW423,6,LEN(DW423)-6))&amp;")","*")</f>
        <v>*</v>
      </c>
      <c r="DX489" s="58" t="str">
        <f>IF(OR(DX249&lt;&gt;"*",DX313&lt;&gt;"*",DX370&lt;&gt;"*",DX423&lt;&gt;"*"),"Yes (" &amp; JoinAll(", ", MIDForgiving(DX249,6,LEN(DX249)-6), MIDForgiving(DX313,6,LEN(DX313)-6), MIDForgiving(DX370,6,LEN(DX370)-6), MIDForgiving(DX423,6,LEN(DX423)-6))&amp;")","*")</f>
        <v>*</v>
      </c>
      <c r="DY489" s="58" t="str">
        <f>IF(OR(DY249&lt;&gt;"*",DY313&lt;&gt;"*",DY370&lt;&gt;"*",DY423&lt;&gt;"*"),"Yes (" &amp; JoinAll(", ", MIDForgiving(DY249,6,LEN(DY249)-6), MIDForgiving(DY313,6,LEN(DY313)-6), MIDForgiving(DY370,6,LEN(DY370)-6), MIDForgiving(DY423,6,LEN(DY423)-6))&amp;")","*")</f>
        <v>*</v>
      </c>
      <c r="DZ489" s="58" t="str">
        <f>IF(OR(DZ249&lt;&gt;"*",DZ313&lt;&gt;"*",DZ370&lt;&gt;"*",DZ423&lt;&gt;"*"),"Yes (" &amp; JoinAll(", ", MIDForgiving(DZ249,6,LEN(DZ249)-6), MIDForgiving(DZ313,6,LEN(DZ313)-6), MIDForgiving(DZ370,6,LEN(DZ370)-6), MIDForgiving(DZ423,6,LEN(DZ423)-6))&amp;")","*")</f>
        <v>*</v>
      </c>
      <c r="EA489" s="58" t="str">
        <f>IF(OR(EA249&lt;&gt;"*",EA313&lt;&gt;"*",EA370&lt;&gt;"*",EA423&lt;&gt;"*"),"Yes (" &amp; JoinAll(", ", MIDForgiving(EA249,6,LEN(EA249)-6), MIDForgiving(EA313,6,LEN(EA313)-6), MIDForgiving(EA370,6,LEN(EA370)-6), MIDForgiving(EA423,6,LEN(EA423)-6))&amp;")","*")</f>
        <v>Yes (HTTP)</v>
      </c>
      <c r="EB489" s="58" t="str">
        <f>IF(OR(EB249&lt;&gt;"*",EB313&lt;&gt;"*",EB370&lt;&gt;"*",EB423&lt;&gt;"*"),"Yes (" &amp; JoinAll(", ", MIDForgiving(EB249,6,LEN(EB249)-6), MIDForgiving(EB313,6,LEN(EB313)-6), MIDForgiving(EB370,6,LEN(EB370)-6), MIDForgiving(EB423,6,LEN(EB423)-6))&amp;")","*")</f>
        <v>*</v>
      </c>
      <c r="EC489" s="58" t="str">
        <f>IF(OR(EC249&lt;&gt;"*",EC313&lt;&gt;"*",EC370&lt;&gt;"*",EC423&lt;&gt;"*"),"Yes (" &amp; JoinAll(", ", MIDForgiving(EC249,6,LEN(EC249)-6), MIDForgiving(EC313,6,LEN(EC313)-6), MIDForgiving(EC370,6,LEN(EC370)-6), MIDForgiving(EC423,6,LEN(EC423)-6))&amp;")","*")</f>
        <v>*</v>
      </c>
      <c r="ED489" s="58" t="str">
        <f>IF(OR(ED249&lt;&gt;"*",ED313&lt;&gt;"*",ED370&lt;&gt;"*",ED423&lt;&gt;"*"),"Yes (" &amp; JoinAll(", ", MIDForgiving(ED249,6,LEN(ED249)-6), MIDForgiving(ED313,6,LEN(ED313)-6), MIDForgiving(ED370,6,LEN(ED370)-6), MIDForgiving(ED423,6,LEN(ED423)-6))&amp;")","*")</f>
        <v>*</v>
      </c>
      <c r="EE489" s="58" t="str">
        <f>IF(OR(EE249&lt;&gt;"*",EE313&lt;&gt;"*",EE370&lt;&gt;"*",EE423&lt;&gt;"*"),"Yes (" &amp; JoinAll(", ", MIDForgiving(EE249,6,LEN(EE249)-6), MIDForgiving(EE313,6,LEN(EE313)-6), MIDForgiving(EE370,6,LEN(EE370)-6), MIDForgiving(EE423,6,LEN(EE423)-6))&amp;")","*")</f>
        <v>*</v>
      </c>
      <c r="EF489" s="58" t="str">
        <f>IF(OR(EF249&lt;&gt;"*",EF313&lt;&gt;"*",EF370&lt;&gt;"*",EF423&lt;&gt;"*"),"Yes (" &amp; JoinAll(", ", MIDForgiving(EF249,6,LEN(EF249)-6), MIDForgiving(EF313,6,LEN(EF313)-6), MIDForgiving(EF370,6,LEN(EF370)-6), MIDForgiving(EF423,6,LEN(EF423)-6))&amp;")","*")</f>
        <v>*</v>
      </c>
      <c r="EG489" s="58" t="str">
        <f>IF(OR(EG249&lt;&gt;"*",EG313&lt;&gt;"*",EG370&lt;&gt;"*",EG423&lt;&gt;"*"),"Yes (" &amp; JoinAll(", ", MIDForgiving(EG249,6,LEN(EG249)-6), MIDForgiving(EG313,6,LEN(EG313)-6), MIDForgiving(EG370,6,LEN(EG370)-6), MIDForgiving(EG423,6,LEN(EG423)-6))&amp;")","*")</f>
        <v>*</v>
      </c>
      <c r="EH489" s="58" t="str">
        <f>IF(OR(EH249&lt;&gt;"*",EH313&lt;&gt;"*",EH370&lt;&gt;"*",EH423&lt;&gt;"*"),"Yes (" &amp; JoinAll(", ", MIDForgiving(EH249,6,LEN(EH249)-6), MIDForgiving(EH313,6,LEN(EH313)-6), MIDForgiving(EH370,6,LEN(EH370)-6), MIDForgiving(EH423,6,LEN(EH423)-6))&amp;")","*")</f>
        <v>*</v>
      </c>
      <c r="EI489" s="58" t="str">
        <f>IF(OR(EI249&lt;&gt;"*",EI313&lt;&gt;"*",EI370&lt;&gt;"*",EI423&lt;&gt;"*"),"Yes (" &amp; JoinAll(", ", MIDForgiving(EI249,6,LEN(EI249)-6), MIDForgiving(EI313,6,LEN(EI313)-6), MIDForgiving(EI370,6,LEN(EI370)-6), MIDForgiving(EI423,6,LEN(EI423)-6))&amp;")","*")</f>
        <v>*</v>
      </c>
      <c r="EJ489" s="58" t="str">
        <f>IF(OR(EJ249&lt;&gt;"*",EJ313&lt;&gt;"*",EJ370&lt;&gt;"*",EJ423&lt;&gt;"*"),"Yes (" &amp; JoinAll(", ", MIDForgiving(EJ249,6,LEN(EJ249)-6), MIDForgiving(EJ313,6,LEN(EJ313)-6), MIDForgiving(EJ370,6,LEN(EJ370)-6), MIDForgiving(EJ423,6,LEN(EJ423)-6))&amp;")","*")</f>
        <v>*</v>
      </c>
      <c r="EK489" s="58" t="str">
        <f>IF(OR(EK249&lt;&gt;"*",EK313&lt;&gt;"*",EK370&lt;&gt;"*",EK423&lt;&gt;"*"),"Yes (" &amp; JoinAll(", ", MIDForgiving(EK249,6,LEN(EK249)-6), MIDForgiving(EK313,6,LEN(EK313)-6), MIDForgiving(EK370,6,LEN(EK370)-6), MIDForgiving(EK423,6,LEN(EK423)-6))&amp;")","*")</f>
        <v>*</v>
      </c>
      <c r="EL489" s="109"/>
      <c r="EM489" s="109"/>
    </row>
    <row r="490" spans="1:143" s="58" customFormat="1" ht="12.75" customHeight="1" x14ac:dyDescent="0.25">
      <c r="A490" s="5"/>
      <c r="B490" s="96"/>
      <c r="C490" s="96"/>
      <c r="D490" s="96"/>
      <c r="E490" s="96"/>
      <c r="F490" s="96" t="s">
        <v>4227</v>
      </c>
      <c r="G490" s="4" t="s">
        <v>372</v>
      </c>
      <c r="H490" s="18" t="s">
        <v>5</v>
      </c>
      <c r="I490" s="18"/>
      <c r="J490" s="58" t="str">
        <f>IF(OR(J250&lt;&gt;"*",J314&lt;&gt;"*",J371&lt;&gt;"*",J424&lt;&gt;"*"),"Yes (" &amp; JoinAll(", ", MIDForgiving(J250,6,LEN(J250)-6), MIDForgiving(J314,6,LEN(J314)-6), MIDForgiving(J371,6,LEN(J371)-6), MIDForgiving(J424,6,LEN(J424)-6))&amp;")","*")</f>
        <v>*</v>
      </c>
      <c r="K490" s="58" t="str">
        <f>IF(OR(K250&lt;&gt;"*",K314&lt;&gt;"*",K371&lt;&gt;"*",K424&lt;&gt;"*"),"Yes (" &amp; JoinAll(", ", MIDForgiving(K250,6,LEN(K250)-6), MIDForgiving(K314,6,LEN(K314)-6), MIDForgiving(K371,6,LEN(K371)-6), MIDForgiving(K424,6,LEN(K424)-6))&amp;")","*")</f>
        <v>*</v>
      </c>
      <c r="L490" s="58" t="str">
        <f>IF(OR(L250&lt;&gt;"*",L314&lt;&gt;"*",L371&lt;&gt;"*",L424&lt;&gt;"*"),"Yes (" &amp; JoinAll(", ", MIDForgiving(L250,6,LEN(L250)-6), MIDForgiving(L314,6,LEN(L314)-6), MIDForgiving(L371,6,LEN(L371)-6), MIDForgiving(L424,6,LEN(L424)-6))&amp;")","*")</f>
        <v>*</v>
      </c>
      <c r="M490" s="58" t="str">
        <f>IF(OR(M250&lt;&gt;"*",M314&lt;&gt;"*",M371&lt;&gt;"*",M424&lt;&gt;"*"),"Yes (" &amp; JoinAll(", ", MIDForgiving(M250,6,LEN(M250)-6), MIDForgiving(M314,6,LEN(M314)-6), MIDForgiving(M371,6,LEN(M371)-6), MIDForgiving(M424,6,LEN(M424)-6))&amp;")","*")</f>
        <v>*</v>
      </c>
      <c r="N490" s="58" t="str">
        <f>IF(OR(N250&lt;&gt;"*",N314&lt;&gt;"*",N371&lt;&gt;"*",N424&lt;&gt;"*"),"Yes (" &amp; JoinAll(", ", MIDForgiving(N250,6,LEN(N250)-6), MIDForgiving(N314,6,LEN(N314)-6), MIDForgiving(N371,6,LEN(N371)-6), MIDForgiving(N424,6,LEN(N424)-6))&amp;")","*")</f>
        <v>*</v>
      </c>
      <c r="O490" s="58" t="str">
        <f>IF(OR(O250&lt;&gt;"*",O314&lt;&gt;"*",O371&lt;&gt;"*",O424&lt;&gt;"*"),"Yes (" &amp; JoinAll(", ", MIDForgiving(O250,6,LEN(O250)-6), MIDForgiving(O314,6,LEN(O314)-6), MIDForgiving(O371,6,LEN(O371)-6), MIDForgiving(O424,6,LEN(O424)-6))&amp;")","*")</f>
        <v>*</v>
      </c>
      <c r="P490" s="58" t="str">
        <f>IF(OR(P250&lt;&gt;"*",P314&lt;&gt;"*",P371&lt;&gt;"*",P424&lt;&gt;"*"),"Yes (" &amp; JoinAll(", ", MIDForgiving(P250,6,LEN(P250)-6), MIDForgiving(P314,6,LEN(P314)-6), MIDForgiving(P371,6,LEN(P371)-6), MIDForgiving(P424,6,LEN(P424)-6))&amp;")","*")</f>
        <v>*</v>
      </c>
      <c r="Q490" s="58" t="str">
        <f>IF(OR(Q250&lt;&gt;"*",Q314&lt;&gt;"*",Q371&lt;&gt;"*",Q424&lt;&gt;"*"),"Yes (" &amp; JoinAll(", ", MIDForgiving(Q250,6,LEN(Q250)-6), MIDForgiving(Q314,6,LEN(Q314)-6), MIDForgiving(Q371,6,LEN(Q371)-6), MIDForgiving(Q424,6,LEN(Q424)-6))&amp;")","*")</f>
        <v>*</v>
      </c>
      <c r="R490" s="58" t="str">
        <f>IF(OR(R250&lt;&gt;"*",R314&lt;&gt;"*",R371&lt;&gt;"*",R424&lt;&gt;"*"),"Yes (" &amp; JoinAll(", ", MIDForgiving(R250,6,LEN(R250)-6), MIDForgiving(R314,6,LEN(R314)-6), MIDForgiving(R371,6,LEN(R371)-6), MIDForgiving(R424,6,LEN(R424)-6))&amp;")","*")</f>
        <v>*</v>
      </c>
      <c r="S490" s="58" t="str">
        <f>IF(OR(S250&lt;&gt;"*",S314&lt;&gt;"*",S371&lt;&gt;"*",S424&lt;&gt;"*"),"Yes (" &amp; JoinAll(", ", MIDForgiving(S250,6,LEN(S250)-6), MIDForgiving(S314,6,LEN(S314)-6), MIDForgiving(S371,6,LEN(S371)-6), MIDForgiving(S424,6,LEN(S424)-6))&amp;")","*")</f>
        <v>Yes (HTTP)</v>
      </c>
      <c r="T490" s="58" t="str">
        <f>IF(OR(T250&lt;&gt;"*",T314&lt;&gt;"*",T371&lt;&gt;"*",T424&lt;&gt;"*"),"Yes (" &amp; JoinAll(", ", MIDForgiving(T250,6,LEN(T250)-6), MIDForgiving(T314,6,LEN(T314)-6), MIDForgiving(T371,6,LEN(T371)-6), MIDForgiving(T424,6,LEN(T424)-6))&amp;")","*")</f>
        <v>Yes (HTTP)</v>
      </c>
      <c r="U490" s="58" t="str">
        <f>IF(OR(U250&lt;&gt;"*",U314&lt;&gt;"*",U371&lt;&gt;"*",U424&lt;&gt;"*"),"Yes (" &amp; JoinAll(", ", MIDForgiving(U250,6,LEN(U250)-6), MIDForgiving(U314,6,LEN(U314)-6), MIDForgiving(U371,6,LEN(U371)-6), MIDForgiving(U424,6,LEN(U424)-6))&amp;")","*")</f>
        <v>*</v>
      </c>
      <c r="V490" s="58" t="str">
        <f>IF(OR(V250&lt;&gt;"*",V314&lt;&gt;"*",V371&lt;&gt;"*",V424&lt;&gt;"*"),"Yes (" &amp; JoinAll(", ", MIDForgiving(V250,6,LEN(V250)-6), MIDForgiving(V314,6,LEN(V314)-6), MIDForgiving(V371,6,LEN(V371)-6), MIDForgiving(V424,6,LEN(V424)-6))&amp;")","*")</f>
        <v>*</v>
      </c>
      <c r="W490" s="58" t="str">
        <f>IF(OR(W250&lt;&gt;"*",W314&lt;&gt;"*",W371&lt;&gt;"*",W424&lt;&gt;"*"),"Yes (" &amp; JoinAll(", ", MIDForgiving(W250,6,LEN(W250)-6), MIDForgiving(W314,6,LEN(W314)-6), MIDForgiving(W371,6,LEN(W371)-6), MIDForgiving(W424,6,LEN(W424)-6))&amp;")","*")</f>
        <v>Yes (HTTPS)</v>
      </c>
      <c r="X490" s="58" t="str">
        <f>IF(OR(X250&lt;&gt;"*",X314&lt;&gt;"*",X371&lt;&gt;"*",X424&lt;&gt;"*"),"Yes (" &amp; JoinAll(", ", MIDForgiving(X250,6,LEN(X250)-6), MIDForgiving(X314,6,LEN(X314)-6), MIDForgiving(X371,6,LEN(X371)-6), MIDForgiving(X424,6,LEN(X424)-6))&amp;")","*")</f>
        <v>Yes (HTTPS)</v>
      </c>
      <c r="Y490" s="58" t="str">
        <f>IF(OR(Y250&lt;&gt;"*",Y314&lt;&gt;"*",Y371&lt;&gt;"*",Y424&lt;&gt;"*"),"Yes (" &amp; JoinAll(", ", MIDForgiving(Y250,6,LEN(Y250)-6), MIDForgiving(Y314,6,LEN(Y314)-6), MIDForgiving(Y371,6,LEN(Y371)-6), MIDForgiving(Y424,6,LEN(Y424)-6))&amp;")","*")</f>
        <v>*</v>
      </c>
      <c r="Z490" s="58" t="str">
        <f>IF(OR(Z250&lt;&gt;"*",Z314&lt;&gt;"*",Z371&lt;&gt;"*",Z424&lt;&gt;"*"),"Yes (" &amp; JoinAll(", ", MIDForgiving(Z250,6,LEN(Z250)-6), MIDForgiving(Z314,6,LEN(Z314)-6), MIDForgiving(Z371,6,LEN(Z371)-6), MIDForgiving(Z424,6,LEN(Z424)-6))&amp;")","*")</f>
        <v>*</v>
      </c>
      <c r="AA490" s="58" t="str">
        <f>IF(OR(AA250&lt;&gt;"*",AA314&lt;&gt;"*",AA371&lt;&gt;"*",AA424&lt;&gt;"*"),"Yes (" &amp; JoinAll(", ", MIDForgiving(AA250,6,LEN(AA250)-6), MIDForgiving(AA314,6,LEN(AA314)-6), MIDForgiving(AA371,6,LEN(AA371)-6), MIDForgiving(AA424,6,LEN(AA424)-6))&amp;")","*")</f>
        <v>*</v>
      </c>
      <c r="AB490" s="58" t="str">
        <f>IF(OR(AB250&lt;&gt;"*",AB314&lt;&gt;"*",AB371&lt;&gt;"*",AB424&lt;&gt;"*"),"Yes (" &amp; JoinAll(", ", MIDForgiving(AB250,6,LEN(AB250)-6), MIDForgiving(AB314,6,LEN(AB314)-6), MIDForgiving(AB371,6,LEN(AB371)-6), MIDForgiving(AB424,6,LEN(AB424)-6))&amp;")","*")</f>
        <v>*</v>
      </c>
      <c r="AC490" s="58" t="str">
        <f>IF(OR(AC250&lt;&gt;"*",AC314&lt;&gt;"*",AC371&lt;&gt;"*",AC424&lt;&gt;"*"),"Yes (" &amp; JoinAll(", ", MIDForgiving(AC250,6,LEN(AC250)-6), MIDForgiving(AC314,6,LEN(AC314)-6), MIDForgiving(AC371,6,LEN(AC371)-6), MIDForgiving(AC424,6,LEN(AC424)-6))&amp;")","*")</f>
        <v>*</v>
      </c>
      <c r="AD490" s="58" t="str">
        <f>IF(OR(AD250&lt;&gt;"*",AD314&lt;&gt;"*",AD371&lt;&gt;"*",AD424&lt;&gt;"*"),"Yes (" &amp; JoinAll(", ", MIDForgiving(AD250,6,LEN(AD250)-6), MIDForgiving(AD314,6,LEN(AD314)-6), MIDForgiving(AD371,6,LEN(AD371)-6), MIDForgiving(AD424,6,LEN(AD424)-6))&amp;")","*")</f>
        <v>*</v>
      </c>
      <c r="AE490" s="58" t="str">
        <f>IF(OR(AE250&lt;&gt;"*",AE314&lt;&gt;"*",AE371&lt;&gt;"*",AE424&lt;&gt;"*"),"Yes (" &amp; JoinAll(", ", MIDForgiving(AE250,6,LEN(AE250)-6), MIDForgiving(AE314,6,LEN(AE314)-6), MIDForgiving(AE371,6,LEN(AE371)-6), MIDForgiving(AE424,6,LEN(AE424)-6))&amp;")","*")</f>
        <v>*</v>
      </c>
      <c r="AF490" s="58" t="str">
        <f>IF(OR(AF250&lt;&gt;"*",AF314&lt;&gt;"*",AF371&lt;&gt;"*",AF424&lt;&gt;"*"),"Yes (" &amp; JoinAll(", ", MIDForgiving(AF250,6,LEN(AF250)-6), MIDForgiving(AF314,6,LEN(AF314)-6), MIDForgiving(AF371,6,LEN(AF371)-6), MIDForgiving(AF424,6,LEN(AF424)-6))&amp;")","*")</f>
        <v>*</v>
      </c>
      <c r="AG490" s="58" t="str">
        <f>IF(OR(AG250&lt;&gt;"*",AG314&lt;&gt;"*",AG371&lt;&gt;"*",AG424&lt;&gt;"*"),"Yes (" &amp; JoinAll(", ", MIDForgiving(AG250,6,LEN(AG250)-6), MIDForgiving(AG314,6,LEN(AG314)-6), MIDForgiving(AG371,6,LEN(AG371)-6), MIDForgiving(AG424,6,LEN(AG424)-6))&amp;")","*")</f>
        <v>*</v>
      </c>
      <c r="AH490" s="58" t="str">
        <f>IF(OR(AH250&lt;&gt;"*",AH314&lt;&gt;"*",AH371&lt;&gt;"*",AH424&lt;&gt;"*"),"Yes (" &amp; JoinAll(", ", MIDForgiving(AH250,6,LEN(AH250)-6), MIDForgiving(AH314,6,LEN(AH314)-6), MIDForgiving(AH371,6,LEN(AH371)-6), MIDForgiving(AH424,6,LEN(AH424)-6))&amp;")","*")</f>
        <v>*</v>
      </c>
      <c r="AI490" s="58" t="str">
        <f>IF(OR(AI250&lt;&gt;"*",AI314&lt;&gt;"*",AI371&lt;&gt;"*",AI424&lt;&gt;"*"),"Yes (" &amp; JoinAll(", ", MIDForgiving(AI250,6,LEN(AI250)-6), MIDForgiving(AI314,6,LEN(AI314)-6), MIDForgiving(AI371,6,LEN(AI371)-6), MIDForgiving(AI424,6,LEN(AI424)-6))&amp;")","*")</f>
        <v>*</v>
      </c>
      <c r="AJ490" s="58" t="str">
        <f>IF(OR(AJ250&lt;&gt;"*",AJ314&lt;&gt;"*",AJ371&lt;&gt;"*",AJ424&lt;&gt;"*"),"Yes (" &amp; JoinAll(", ", MIDForgiving(AJ250,6,LEN(AJ250)-6), MIDForgiving(AJ314,6,LEN(AJ314)-6), MIDForgiving(AJ371,6,LEN(AJ371)-6), MIDForgiving(AJ424,6,LEN(AJ424)-6))&amp;")","*")</f>
        <v>*</v>
      </c>
      <c r="AK490" s="58" t="str">
        <f>IF(OR(AK250&lt;&gt;"*",AK314&lt;&gt;"*",AK371&lt;&gt;"*",AK424&lt;&gt;"*"),"Yes (" &amp; JoinAll(", ", MIDForgiving(AK250,6,LEN(AK250)-6), MIDForgiving(AK314,6,LEN(AK314)-6), MIDForgiving(AK371,6,LEN(AK371)-6), MIDForgiving(AK424,6,LEN(AK424)-6))&amp;")","*")</f>
        <v>*</v>
      </c>
      <c r="AL490" s="58" t="str">
        <f>IF(OR(AL250&lt;&gt;"*",AL314&lt;&gt;"*",AL371&lt;&gt;"*",AL424&lt;&gt;"*"),"Yes (" &amp; JoinAll(", ", MIDForgiving(AL250,6,LEN(AL250)-6), MIDForgiving(AL314,6,LEN(AL314)-6), MIDForgiving(AL371,6,LEN(AL371)-6), MIDForgiving(AL424,6,LEN(AL424)-6))&amp;")","*")</f>
        <v>*</v>
      </c>
      <c r="AM490" s="58" t="str">
        <f>IF(OR(AM250&lt;&gt;"*",AM314&lt;&gt;"*",AM371&lt;&gt;"*",AM424&lt;&gt;"*"),"Yes (" &amp; JoinAll(", ", MIDForgiving(AM250,6,LEN(AM250)-6), MIDForgiving(AM314,6,LEN(AM314)-6), MIDForgiving(AM371,6,LEN(AM371)-6), MIDForgiving(AM424,6,LEN(AM424)-6))&amp;")","*")</f>
        <v>*</v>
      </c>
      <c r="AN490" s="58" t="str">
        <f>IF(OR(AN250&lt;&gt;"*",AN314&lt;&gt;"*",AN371&lt;&gt;"*",AN424&lt;&gt;"*"),"Yes (" &amp; JoinAll(", ", MIDForgiving(AN250,6,LEN(AN250)-6), MIDForgiving(AN314,6,LEN(AN314)-6), MIDForgiving(AN371,6,LEN(AN371)-6), MIDForgiving(AN424,6,LEN(AN424)-6))&amp;")","*")</f>
        <v>Yes (HTTP)</v>
      </c>
      <c r="AO490" s="58" t="str">
        <f>IF(OR(AO250&lt;&gt;"*",AO314&lt;&gt;"*",AO371&lt;&gt;"*",AO424&lt;&gt;"*"),"Yes (" &amp; JoinAll(", ", MIDForgiving(AO250,6,LEN(AO250)-6), MIDForgiving(AO314,6,LEN(AO314)-6), MIDForgiving(AO371,6,LEN(AO371)-6), MIDForgiving(AO424,6,LEN(AO424)-6))&amp;")","*")</f>
        <v>Yes (HTTP)</v>
      </c>
      <c r="AP490" s="58" t="str">
        <f>IF(OR(AP250&lt;&gt;"*",AP314&lt;&gt;"*",AP371&lt;&gt;"*",AP424&lt;&gt;"*"),"Yes (" &amp; JoinAll(", ", MIDForgiving(AP250,6,LEN(AP250)-6), MIDForgiving(AP314,6,LEN(AP314)-6), MIDForgiving(AP371,6,LEN(AP371)-6), MIDForgiving(AP424,6,LEN(AP424)-6))&amp;")","*")</f>
        <v>*</v>
      </c>
      <c r="AQ490" s="58" t="str">
        <f>IF(OR(AQ250&lt;&gt;"*",AQ314&lt;&gt;"*",AQ371&lt;&gt;"*",AQ424&lt;&gt;"*"),"Yes (" &amp; JoinAll(", ", MIDForgiving(AQ250,6,LEN(AQ250)-6), MIDForgiving(AQ314,6,LEN(AQ314)-6), MIDForgiving(AQ371,6,LEN(AQ371)-6), MIDForgiving(AQ424,6,LEN(AQ424)-6))&amp;")","*")</f>
        <v>*</v>
      </c>
      <c r="AR490" s="58" t="str">
        <f>IF(OR(AR250&lt;&gt;"*",AR314&lt;&gt;"*",AR371&lt;&gt;"*",AR424&lt;&gt;"*"),"Yes (" &amp; JoinAll(", ", MIDForgiving(AR250,6,LEN(AR250)-6), MIDForgiving(AR314,6,LEN(AR314)-6), MIDForgiving(AR371,6,LEN(AR371)-6), MIDForgiving(AR424,6,LEN(AR424)-6))&amp;")","*")</f>
        <v>*</v>
      </c>
      <c r="AS490" s="58" t="str">
        <f>IF(OR(AS250&lt;&gt;"*",AS314&lt;&gt;"*",AS371&lt;&gt;"*",AS424&lt;&gt;"*"),"Yes (" &amp; JoinAll(", ", MIDForgiving(AS250,6,LEN(AS250)-6), MIDForgiving(AS314,6,LEN(AS314)-6), MIDForgiving(AS371,6,LEN(AS371)-6), MIDForgiving(AS424,6,LEN(AS424)-6))&amp;")","*")</f>
        <v>*</v>
      </c>
      <c r="AT490" s="58" t="str">
        <f>IF(OR(AT250&lt;&gt;"*",AT314&lt;&gt;"*",AT371&lt;&gt;"*",AT424&lt;&gt;"*"),"Yes (" &amp; JoinAll(", ", MIDForgiving(AT250,6,LEN(AT250)-6), MIDForgiving(AT314,6,LEN(AT314)-6), MIDForgiving(AT371,6,LEN(AT371)-6), MIDForgiving(AT424,6,LEN(AT424)-6))&amp;")","*")</f>
        <v>*</v>
      </c>
      <c r="AU490" s="58" t="str">
        <f>IF(OR(AU250&lt;&gt;"*",AU314&lt;&gt;"*",AU371&lt;&gt;"*",AU424&lt;&gt;"*"),"Yes (" &amp; JoinAll(", ", MIDForgiving(AU250,6,LEN(AU250)-6), MIDForgiving(AU314,6,LEN(AU314)-6), MIDForgiving(AU371,6,LEN(AU371)-6), MIDForgiving(AU424,6,LEN(AU424)-6))&amp;")","*")</f>
        <v>Yes (HTTP)</v>
      </c>
      <c r="AV490" s="58" t="str">
        <f>IF(OR(AV250&lt;&gt;"*",AV314&lt;&gt;"*",AV371&lt;&gt;"*",AV424&lt;&gt;"*"),"Yes (" &amp; JoinAll(", ", MIDForgiving(AV250,6,LEN(AV250)-6), MIDForgiving(AV314,6,LEN(AV314)-6), MIDForgiving(AV371,6,LEN(AV371)-6), MIDForgiving(AV424,6,LEN(AV424)-6))&amp;")","*")</f>
        <v>*</v>
      </c>
      <c r="AW490" s="58" t="str">
        <f>IF(OR(AW250&lt;&gt;"*",AW314&lt;&gt;"*",AW371&lt;&gt;"*",AW424&lt;&gt;"*"),"Yes (" &amp; JoinAll(", ", MIDForgiving(AW250,6,LEN(AW250)-6), MIDForgiving(AW314,6,LEN(AW314)-6), MIDForgiving(AW371,6,LEN(AW371)-6), MIDForgiving(AW424,6,LEN(AW424)-6))&amp;")","*")</f>
        <v>*</v>
      </c>
      <c r="AX490" s="58" t="str">
        <f>IF(OR(AX250&lt;&gt;"*",AX314&lt;&gt;"*",AX371&lt;&gt;"*",AX424&lt;&gt;"*"),"Yes (" &amp; JoinAll(", ", MIDForgiving(AX250,6,LEN(AX250)-6), MIDForgiving(AX314,6,LEN(AX314)-6), MIDForgiving(AX371,6,LEN(AX371)-6), MIDForgiving(AX424,6,LEN(AX424)-6))&amp;")","*")</f>
        <v>*</v>
      </c>
      <c r="AY490" s="58" t="str">
        <f>IF(OR(AY250&lt;&gt;"*",AY314&lt;&gt;"*",AY371&lt;&gt;"*",AY424&lt;&gt;"*"),"Yes (" &amp; JoinAll(", ", MIDForgiving(AY250,6,LEN(AY250)-6), MIDForgiving(AY314,6,LEN(AY314)-6), MIDForgiving(AY371,6,LEN(AY371)-6), MIDForgiving(AY424,6,LEN(AY424)-6))&amp;")","*")</f>
        <v>*</v>
      </c>
      <c r="AZ490" s="58" t="str">
        <f>IF(OR(AZ250&lt;&gt;"*",AZ314&lt;&gt;"*",AZ371&lt;&gt;"*",AZ424&lt;&gt;"*"),"Yes (" &amp; JoinAll(", ", MIDForgiving(AZ250,6,LEN(AZ250)-6), MIDForgiving(AZ314,6,LEN(AZ314)-6), MIDForgiving(AZ371,6,LEN(AZ371)-6), MIDForgiving(AZ424,6,LEN(AZ424)-6))&amp;")","*")</f>
        <v>*</v>
      </c>
      <c r="BA490" s="58" t="str">
        <f>IF(OR(BA250&lt;&gt;"*",BA314&lt;&gt;"*",BA371&lt;&gt;"*",BA424&lt;&gt;"*"),"Yes (" &amp; JoinAll(", ", MIDForgiving(BA250,6,LEN(BA250)-6), MIDForgiving(BA314,6,LEN(BA314)-6), MIDForgiving(BA371,6,LEN(BA371)-6), MIDForgiving(BA424,6,LEN(BA424)-6))&amp;")","*")</f>
        <v>*</v>
      </c>
      <c r="BB490" s="58" t="str">
        <f>IF(OR(BB250&lt;&gt;"*",BB314&lt;&gt;"*",BB371&lt;&gt;"*",BB424&lt;&gt;"*"),"Yes (" &amp; JoinAll(", ", MIDForgiving(BB250,6,LEN(BB250)-6), MIDForgiving(BB314,6,LEN(BB314)-6), MIDForgiving(BB371,6,LEN(BB371)-6), MIDForgiving(BB424,6,LEN(BB424)-6))&amp;")","*")</f>
        <v>*</v>
      </c>
      <c r="BC490" s="58" t="str">
        <f>IF(OR(BC250&lt;&gt;"*",BC314&lt;&gt;"*",BC371&lt;&gt;"*",BC424&lt;&gt;"*"),"Yes (" &amp; JoinAll(", ", MIDForgiving(BC250,6,LEN(BC250)-6), MIDForgiving(BC314,6,LEN(BC314)-6), MIDForgiving(BC371,6,LEN(BC371)-6), MIDForgiving(BC424,6,LEN(BC424)-6))&amp;")","*")</f>
        <v>*</v>
      </c>
      <c r="BD490" s="58" t="str">
        <f>IF(OR(BD250&lt;&gt;"*",BD314&lt;&gt;"*",BD371&lt;&gt;"*",BD424&lt;&gt;"*"),"Yes (" &amp; JoinAll(", ", MIDForgiving(BD250,6,LEN(BD250)-6), MIDForgiving(BD314,6,LEN(BD314)-6), MIDForgiving(BD371,6,LEN(BD371)-6), MIDForgiving(BD424,6,LEN(BD424)-6))&amp;")","*")</f>
        <v>*</v>
      </c>
      <c r="BE490" s="58" t="str">
        <f>IF(OR(BE250&lt;&gt;"*",BE314&lt;&gt;"*",BE371&lt;&gt;"*",BE424&lt;&gt;"*"),"Yes (" &amp; JoinAll(", ", MIDForgiving(BE250,6,LEN(BE250)-6), MIDForgiving(BE314,6,LEN(BE314)-6), MIDForgiving(BE371,6,LEN(BE371)-6), MIDForgiving(BE424,6,LEN(BE424)-6))&amp;")","*")</f>
        <v>*</v>
      </c>
      <c r="BF490" s="58" t="str">
        <f>IF(OR(BF250&lt;&gt;"*",BF314&lt;&gt;"*",BF371&lt;&gt;"*",BF424&lt;&gt;"*"),"Yes (" &amp; JoinAll(", ", MIDForgiving(BF250,6,LEN(BF250)-6), MIDForgiving(BF314,6,LEN(BF314)-6), MIDForgiving(BF371,6,LEN(BF371)-6), MIDForgiving(BF424,6,LEN(BF424)-6))&amp;")","*")</f>
        <v>*</v>
      </c>
      <c r="BG490" s="58" t="str">
        <f>IF(OR(BG250&lt;&gt;"*",BG314&lt;&gt;"*",BG371&lt;&gt;"*",BG424&lt;&gt;"*"),"Yes (" &amp; JoinAll(", ", MIDForgiving(BG250,6,LEN(BG250)-6), MIDForgiving(BG314,6,LEN(BG314)-6), MIDForgiving(BG371,6,LEN(BG371)-6), MIDForgiving(BG424,6,LEN(BG424)-6))&amp;")","*")</f>
        <v>*</v>
      </c>
      <c r="BH490" s="58" t="str">
        <f>IF(OR(BH250&lt;&gt;"*",BH314&lt;&gt;"*",BH371&lt;&gt;"*",BH424&lt;&gt;"*"),"Yes (" &amp; JoinAll(", ", MIDForgiving(BH250,6,LEN(BH250)-6), MIDForgiving(BH314,6,LEN(BH314)-6), MIDForgiving(BH371,6,LEN(BH371)-6), MIDForgiving(BH424,6,LEN(BH424)-6))&amp;")","*")</f>
        <v>*</v>
      </c>
      <c r="BI490" s="58" t="str">
        <f>IF(OR(BI250&lt;&gt;"*",BI314&lt;&gt;"*",BI371&lt;&gt;"*",BI424&lt;&gt;"*"),"Yes (" &amp; JoinAll(", ", MIDForgiving(BI250,6,LEN(BI250)-6), MIDForgiving(BI314,6,LEN(BI314)-6), MIDForgiving(BI371,6,LEN(BI371)-6), MIDForgiving(BI424,6,LEN(BI424)-6))&amp;")","*")</f>
        <v>*</v>
      </c>
      <c r="BJ490" s="58" t="str">
        <f>IF(OR(BJ250&lt;&gt;"*",BJ314&lt;&gt;"*",BJ371&lt;&gt;"*",BJ424&lt;&gt;"*"),"Yes (" &amp; JoinAll(", ", MIDForgiving(BJ250,6,LEN(BJ250)-6), MIDForgiving(BJ314,6,LEN(BJ314)-6), MIDForgiving(BJ371,6,LEN(BJ371)-6), MIDForgiving(BJ424,6,LEN(BJ424)-6))&amp;")","*")</f>
        <v>*</v>
      </c>
      <c r="BK490" s="58" t="str">
        <f>IF(OR(BK250&lt;&gt;"*",BK314&lt;&gt;"*",BK371&lt;&gt;"*",BK424&lt;&gt;"*"),"Yes (" &amp; JoinAll(", ", MIDForgiving(BK250,6,LEN(BK250)-6), MIDForgiving(BK314,6,LEN(BK314)-6), MIDForgiving(BK371,6,LEN(BK371)-6), MIDForgiving(BK424,6,LEN(BK424)-6))&amp;")","*")</f>
        <v>*</v>
      </c>
      <c r="BL490" s="58" t="str">
        <f>IF(OR(BL250&lt;&gt;"*",BL314&lt;&gt;"*",BL371&lt;&gt;"*",BL424&lt;&gt;"*"),"Yes (" &amp; JoinAll(", ", MIDForgiving(BL250,6,LEN(BL250)-6), MIDForgiving(BL314,6,LEN(BL314)-6), MIDForgiving(BL371,6,LEN(BL371)-6), MIDForgiving(BL424,6,LEN(BL424)-6))&amp;")","*")</f>
        <v>Yes (HTTP)</v>
      </c>
      <c r="BM490" s="58" t="str">
        <f>IF(OR(BM250&lt;&gt;"*",BM314&lt;&gt;"*",BM371&lt;&gt;"*",BM424&lt;&gt;"*"),"Yes (" &amp; JoinAll(", ", MIDForgiving(BM250,6,LEN(BM250)-6), MIDForgiving(BM314,6,LEN(BM314)-6), MIDForgiving(BM371,6,LEN(BM371)-6), MIDForgiving(BM424,6,LEN(BM424)-6))&amp;")","*")</f>
        <v>Yes (HTTP)</v>
      </c>
      <c r="BN490" s="58" t="str">
        <f>IF(OR(BN250&lt;&gt;"*",BN314&lt;&gt;"*",BN371&lt;&gt;"*",BN424&lt;&gt;"*"),"Yes (" &amp; JoinAll(", ", MIDForgiving(BN250,6,LEN(BN250)-6), MIDForgiving(BN314,6,LEN(BN314)-6), MIDForgiving(BN371,6,LEN(BN371)-6), MIDForgiving(BN424,6,LEN(BN424)-6))&amp;")","*")</f>
        <v>*</v>
      </c>
      <c r="BO490" s="58" t="str">
        <f>IF(OR(BO250&lt;&gt;"*",BO314&lt;&gt;"*",BO371&lt;&gt;"*",BO424&lt;&gt;"*"),"Yes (" &amp; JoinAll(", ", MIDForgiving(BO250,6,LEN(BO250)-6), MIDForgiving(BO314,6,LEN(BO314)-6), MIDForgiving(BO371,6,LEN(BO371)-6), MIDForgiving(BO424,6,LEN(BO424)-6))&amp;")","*")</f>
        <v>*</v>
      </c>
      <c r="BP490" s="58" t="str">
        <f>IF(OR(BP250&lt;&gt;"*",BP314&lt;&gt;"*",BP371&lt;&gt;"*",BP424&lt;&gt;"*"),"Yes (" &amp; JoinAll(", ", MIDForgiving(BP250,6,LEN(BP250)-6), MIDForgiving(BP314,6,LEN(BP314)-6), MIDForgiving(BP371,6,LEN(BP371)-6), MIDForgiving(BP424,6,LEN(BP424)-6))&amp;")","*")</f>
        <v>*</v>
      </c>
      <c r="BQ490" s="58" t="str">
        <f>IF(OR(BQ250&lt;&gt;"*",BQ314&lt;&gt;"*",BQ371&lt;&gt;"*",BQ424&lt;&gt;"*"),"Yes (" &amp; JoinAll(", ", MIDForgiving(BQ250,6,LEN(BQ250)-6), MIDForgiving(BQ314,6,LEN(BQ314)-6), MIDForgiving(BQ371,6,LEN(BQ371)-6), MIDForgiving(BQ424,6,LEN(BQ424)-6))&amp;")","*")</f>
        <v>*</v>
      </c>
      <c r="BR490" s="58" t="str">
        <f>IF(OR(BR250&lt;&gt;"*",BR314&lt;&gt;"*",BR371&lt;&gt;"*",BR424&lt;&gt;"*"),"Yes (" &amp; JoinAll(", ", MIDForgiving(BR250,6,LEN(BR250)-6), MIDForgiving(BR314,6,LEN(BR314)-6), MIDForgiving(BR371,6,LEN(BR371)-6), MIDForgiving(BR424,6,LEN(BR424)-6))&amp;")","*")</f>
        <v>*</v>
      </c>
      <c r="BS490" s="58" t="str">
        <f>IF(OR(BS250&lt;&gt;"*",BS314&lt;&gt;"*",BS371&lt;&gt;"*",BS424&lt;&gt;"*"),"Yes (" &amp; JoinAll(", ", MIDForgiving(BS250,6,LEN(BS250)-6), MIDForgiving(BS314,6,LEN(BS314)-6), MIDForgiving(BS371,6,LEN(BS371)-6), MIDForgiving(BS424,6,LEN(BS424)-6))&amp;")","*")</f>
        <v>*</v>
      </c>
      <c r="BT490" s="58" t="str">
        <f>IF(OR(BT250&lt;&gt;"*",BT314&lt;&gt;"*",BT371&lt;&gt;"*",BT424&lt;&gt;"*"),"Yes (" &amp; JoinAll(", ", MIDForgiving(BT250,6,LEN(BT250)-6), MIDForgiving(BT314,6,LEN(BT314)-6), MIDForgiving(BT371,6,LEN(BT371)-6), MIDForgiving(BT424,6,LEN(BT424)-6))&amp;")","*")</f>
        <v>*</v>
      </c>
      <c r="BU490" s="58" t="str">
        <f>IF(OR(BU250&lt;&gt;"*",BU314&lt;&gt;"*",BU371&lt;&gt;"*",BU424&lt;&gt;"*"),"Yes (" &amp; JoinAll(", ", MIDForgiving(BU250,6,LEN(BU250)-6), MIDForgiving(BU314,6,LEN(BU314)-6), MIDForgiving(BU371,6,LEN(BU371)-6), MIDForgiving(BU424,6,LEN(BU424)-6))&amp;")","*")</f>
        <v>*</v>
      </c>
      <c r="BV490" s="58" t="str">
        <f>IF(OR(BV250&lt;&gt;"*",BV314&lt;&gt;"*",BV371&lt;&gt;"*",BV424&lt;&gt;"*"),"Yes (" &amp; JoinAll(", ", MIDForgiving(BV250,6,LEN(BV250)-6), MIDForgiving(BV314,6,LEN(BV314)-6), MIDForgiving(BV371,6,LEN(BV371)-6), MIDForgiving(BV424,6,LEN(BV424)-6))&amp;")","*")</f>
        <v>*</v>
      </c>
      <c r="BW490" s="58" t="str">
        <f>IF(OR(BW250&lt;&gt;"*",BW314&lt;&gt;"*",BW371&lt;&gt;"*",BW424&lt;&gt;"*"),"Yes (" &amp; JoinAll(", ", MIDForgiving(BW250,6,LEN(BW250)-6), MIDForgiving(BW314,6,LEN(BW314)-6), MIDForgiving(BW371,6,LEN(BW371)-6), MIDForgiving(BW424,6,LEN(BW424)-6))&amp;")","*")</f>
        <v>*</v>
      </c>
      <c r="BX490" s="58" t="str">
        <f>IF(OR(BX250&lt;&gt;"*",BX314&lt;&gt;"*",BX371&lt;&gt;"*",BX424&lt;&gt;"*"),"Yes (" &amp; JoinAll(", ", MIDForgiving(BX250,6,LEN(BX250)-6), MIDForgiving(BX314,6,LEN(BX314)-6), MIDForgiving(BX371,6,LEN(BX371)-6), MIDForgiving(BX424,6,LEN(BX424)-6))&amp;")","*")</f>
        <v>*</v>
      </c>
      <c r="BY490" s="58" t="str">
        <f>IF(OR(BY250&lt;&gt;"*",BY314&lt;&gt;"*",BY371&lt;&gt;"*",BY424&lt;&gt;"*"),"Yes (" &amp; JoinAll(", ", MIDForgiving(BY250,6,LEN(BY250)-6), MIDForgiving(BY314,6,LEN(BY314)-6), MIDForgiving(BY371,6,LEN(BY371)-6), MIDForgiving(BY424,6,LEN(BY424)-6))&amp;")","*")</f>
        <v>*</v>
      </c>
      <c r="BZ490" s="58" t="str">
        <f>IF(OR(BZ250&lt;&gt;"*",BZ314&lt;&gt;"*",BZ371&lt;&gt;"*",BZ424&lt;&gt;"*"),"Yes (" &amp; JoinAll(", ", MIDForgiving(BZ250,6,LEN(BZ250)-6), MIDForgiving(BZ314,6,LEN(BZ314)-6), MIDForgiving(BZ371,6,LEN(BZ371)-6), MIDForgiving(BZ424,6,LEN(BZ424)-6))&amp;")","*")</f>
        <v>*</v>
      </c>
      <c r="CA490" s="58" t="str">
        <f>IF(OR(CA250&lt;&gt;"*",CA314&lt;&gt;"*",CA371&lt;&gt;"*",CA424&lt;&gt;"*"),"Yes (" &amp; JoinAll(", ", MIDForgiving(CA250,6,LEN(CA250)-6), MIDForgiving(CA314,6,LEN(CA314)-6), MIDForgiving(CA371,6,LEN(CA371)-6), MIDForgiving(CA424,6,LEN(CA424)-6))&amp;")","*")</f>
        <v>*</v>
      </c>
      <c r="CB490" s="58" t="str">
        <f>IF(OR(CB250&lt;&gt;"*",CB314&lt;&gt;"*",CB371&lt;&gt;"*",CB424&lt;&gt;"*"),"Yes (" &amp; JoinAll(", ", MIDForgiving(CB250,6,LEN(CB250)-6), MIDForgiving(CB314,6,LEN(CB314)-6), MIDForgiving(CB371,6,LEN(CB371)-6), MIDForgiving(CB424,6,LEN(CB424)-6))&amp;")","*")</f>
        <v>*</v>
      </c>
      <c r="CC490" s="58" t="str">
        <f>IF(OR(CC250&lt;&gt;"*",CC314&lt;&gt;"*",CC371&lt;&gt;"*",CC424&lt;&gt;"*"),"Yes (" &amp; JoinAll(", ", MIDForgiving(CC250,6,LEN(CC250)-6), MIDForgiving(CC314,6,LEN(CC314)-6), MIDForgiving(CC371,6,LEN(CC371)-6), MIDForgiving(CC424,6,LEN(CC424)-6))&amp;")","*")</f>
        <v>*</v>
      </c>
      <c r="CD490" s="58" t="str">
        <f>IF(OR(CD250&lt;&gt;"*",CD314&lt;&gt;"*",CD371&lt;&gt;"*",CD424&lt;&gt;"*"),"Yes (" &amp; JoinAll(", ", MIDForgiving(CD250,6,LEN(CD250)-6), MIDForgiving(CD314,6,LEN(CD314)-6), MIDForgiving(CD371,6,LEN(CD371)-6), MIDForgiving(CD424,6,LEN(CD424)-6))&amp;")","*")</f>
        <v>*</v>
      </c>
      <c r="CE490" s="58" t="str">
        <f>IF(OR(CE250&lt;&gt;"*",CE314&lt;&gt;"*",CE371&lt;&gt;"*",CE424&lt;&gt;"*"),"Yes (" &amp; JoinAll(", ", MIDForgiving(CE250,6,LEN(CE250)-6), MIDForgiving(CE314,6,LEN(CE314)-6), MIDForgiving(CE371,6,LEN(CE371)-6), MIDForgiving(CE424,6,LEN(CE424)-6))&amp;")","*")</f>
        <v>*</v>
      </c>
      <c r="CF490" s="58" t="str">
        <f>IF(OR(CF250&lt;&gt;"*",CF314&lt;&gt;"*",CF371&lt;&gt;"*",CF424&lt;&gt;"*"),"Yes (" &amp; JoinAll(", ", MIDForgiving(CF250,6,LEN(CF250)-6), MIDForgiving(CF314,6,LEN(CF314)-6), MIDForgiving(CF371,6,LEN(CF371)-6), MIDForgiving(CF424,6,LEN(CF424)-6))&amp;")","*")</f>
        <v>*</v>
      </c>
      <c r="CG490" s="58" t="str">
        <f>IF(OR(CG250&lt;&gt;"*",CG314&lt;&gt;"*",CG371&lt;&gt;"*",CG424&lt;&gt;"*"),"Yes (" &amp; JoinAll(", ", MIDForgiving(CG250,6,LEN(CG250)-6), MIDForgiving(CG314,6,LEN(CG314)-6), MIDForgiving(CG371,6,LEN(CG371)-6), MIDForgiving(CG424,6,LEN(CG424)-6))&amp;")","*")</f>
        <v>*</v>
      </c>
      <c r="CH490" s="58" t="str">
        <f>IF(OR(CH250&lt;&gt;"*",CH314&lt;&gt;"*",CH371&lt;&gt;"*",CH424&lt;&gt;"*"),"Yes (" &amp; JoinAll(", ", MIDForgiving(CH250,6,LEN(CH250)-6), MIDForgiving(CH314,6,LEN(CH314)-6), MIDForgiving(CH371,6,LEN(CH371)-6), MIDForgiving(CH424,6,LEN(CH424)-6))&amp;")","*")</f>
        <v>*</v>
      </c>
      <c r="CI490" s="58" t="str">
        <f>IF(OR(CI250&lt;&gt;"*",CI314&lt;&gt;"*",CI371&lt;&gt;"*",CI424&lt;&gt;"*"),"Yes (" &amp; JoinAll(", ", MIDForgiving(CI250,6,LEN(CI250)-6), MIDForgiving(CI314,6,LEN(CI314)-6), MIDForgiving(CI371,6,LEN(CI371)-6), MIDForgiving(CI424,6,LEN(CI424)-6))&amp;")","*")</f>
        <v>*</v>
      </c>
      <c r="CJ490" s="58" t="str">
        <f>IF(OR(CJ250&lt;&gt;"*",CJ314&lt;&gt;"*",CJ371&lt;&gt;"*",CJ424&lt;&gt;"*"),"Yes (" &amp; JoinAll(", ", MIDForgiving(CJ250,6,LEN(CJ250)-6), MIDForgiving(CJ314,6,LEN(CJ314)-6), MIDForgiving(CJ371,6,LEN(CJ371)-6), MIDForgiving(CJ424,6,LEN(CJ424)-6))&amp;")","*")</f>
        <v>Yes (HTTP)</v>
      </c>
      <c r="CK490" s="58" t="str">
        <f>IF(OR(CK250&lt;&gt;"*",CK314&lt;&gt;"*",CK371&lt;&gt;"*",CK424&lt;&gt;"*"),"Yes (" &amp; JoinAll(", ", MIDForgiving(CK250,6,LEN(CK250)-6), MIDForgiving(CK314,6,LEN(CK314)-6), MIDForgiving(CK371,6,LEN(CK371)-6), MIDForgiving(CK424,6,LEN(CK424)-6))&amp;")","*")</f>
        <v>Yes (HTTP)</v>
      </c>
      <c r="CL490" s="58" t="str">
        <f>IF(OR(CL250&lt;&gt;"*",CL314&lt;&gt;"*",CL371&lt;&gt;"*",CL424&lt;&gt;"*"),"Yes (" &amp; JoinAll(", ", MIDForgiving(CL250,6,LEN(CL250)-6), MIDForgiving(CL314,6,LEN(CL314)-6), MIDForgiving(CL371,6,LEN(CL371)-6), MIDForgiving(CL424,6,LEN(CL424)-6))&amp;")","*")</f>
        <v>*</v>
      </c>
      <c r="CM490" s="58" t="str">
        <f>IF(OR(CM250&lt;&gt;"*",CM314&lt;&gt;"*",CM371&lt;&gt;"*",CM424&lt;&gt;"*"),"Yes (" &amp; JoinAll(", ", MIDForgiving(CM250,6,LEN(CM250)-6), MIDForgiving(CM314,6,LEN(CM314)-6), MIDForgiving(CM371,6,LEN(CM371)-6), MIDForgiving(CM424,6,LEN(CM424)-6))&amp;")","*")</f>
        <v>Yes (HTTPS)</v>
      </c>
      <c r="CN490" s="58" t="str">
        <f>IF(OR(CN250&lt;&gt;"*",CN314&lt;&gt;"*",CN371&lt;&gt;"*",CN424&lt;&gt;"*"),"Yes (" &amp; JoinAll(", ", MIDForgiving(CN250,6,LEN(CN250)-6), MIDForgiving(CN314,6,LEN(CN314)-6), MIDForgiving(CN371,6,LEN(CN371)-6), MIDForgiving(CN424,6,LEN(CN424)-6))&amp;")","*")</f>
        <v>*</v>
      </c>
      <c r="CO490" s="58" t="str">
        <f>IF(OR(CO250&lt;&gt;"*",CO314&lt;&gt;"*",CO371&lt;&gt;"*",CO424&lt;&gt;"*"),"Yes (" &amp; JoinAll(", ", MIDForgiving(CO250,6,LEN(CO250)-6), MIDForgiving(CO314,6,LEN(CO314)-6), MIDForgiving(CO371,6,LEN(CO371)-6), MIDForgiving(CO424,6,LEN(CO424)-6))&amp;")","*")</f>
        <v>Yes (HTTPS)</v>
      </c>
      <c r="CP490" s="58" t="str">
        <f>IF(OR(CP250&lt;&gt;"*",CP314&lt;&gt;"*",CP371&lt;&gt;"*",CP424&lt;&gt;"*"),"Yes (" &amp; JoinAll(", ", MIDForgiving(CP250,6,LEN(CP250)-6), MIDForgiving(CP314,6,LEN(CP314)-6), MIDForgiving(CP371,6,LEN(CP371)-6), MIDForgiving(CP424,6,LEN(CP424)-6))&amp;")","*")</f>
        <v>Yes (HTTPS)</v>
      </c>
      <c r="CQ490" s="58" t="str">
        <f>IF(OR(CQ250&lt;&gt;"*",CQ314&lt;&gt;"*",CQ371&lt;&gt;"*",CQ424&lt;&gt;"*"),"Yes (" &amp; JoinAll(", ", MIDForgiving(CQ250,6,LEN(CQ250)-6), MIDForgiving(CQ314,6,LEN(CQ314)-6), MIDForgiving(CQ371,6,LEN(CQ371)-6), MIDForgiving(CQ424,6,LEN(CQ424)-6))&amp;")","*")</f>
        <v>*</v>
      </c>
      <c r="CR490" s="58" t="str">
        <f>IF(OR(CR250&lt;&gt;"*",CR314&lt;&gt;"*",CR371&lt;&gt;"*",CR424&lt;&gt;"*"),"Yes (" &amp; JoinAll(", ", MIDForgiving(CR250,6,LEN(CR250)-6), MIDForgiving(CR314,6,LEN(CR314)-6), MIDForgiving(CR371,6,LEN(CR371)-6), MIDForgiving(CR424,6,LEN(CR424)-6))&amp;")","*")</f>
        <v>*</v>
      </c>
      <c r="CS490" s="58" t="str">
        <f>IF(OR(CS250&lt;&gt;"*",CS314&lt;&gt;"*",CS371&lt;&gt;"*",CS424&lt;&gt;"*"),"Yes (" &amp; JoinAll(", ", MIDForgiving(CS250,6,LEN(CS250)-6), MIDForgiving(CS314,6,LEN(CS314)-6), MIDForgiving(CS371,6,LEN(CS371)-6), MIDForgiving(CS424,6,LEN(CS424)-6))&amp;")","*")</f>
        <v>*</v>
      </c>
      <c r="CT490" s="58" t="str">
        <f>IF(OR(CT250&lt;&gt;"*",CT314&lt;&gt;"*",CT371&lt;&gt;"*",CT424&lt;&gt;"*"),"Yes (" &amp; JoinAll(", ", MIDForgiving(CT250,6,LEN(CT250)-6), MIDForgiving(CT314,6,LEN(CT314)-6), MIDForgiving(CT371,6,LEN(CT371)-6), MIDForgiving(CT424,6,LEN(CT424)-6))&amp;")","*")</f>
        <v>*</v>
      </c>
      <c r="CU490" s="58" t="str">
        <f>IF(OR(CU250&lt;&gt;"*",CU314&lt;&gt;"*",CU371&lt;&gt;"*",CU424&lt;&gt;"*"),"Yes (" &amp; JoinAll(", ", MIDForgiving(CU250,6,LEN(CU250)-6), MIDForgiving(CU314,6,LEN(CU314)-6), MIDForgiving(CU371,6,LEN(CU371)-6), MIDForgiving(CU424,6,LEN(CU424)-6))&amp;")","*")</f>
        <v>*</v>
      </c>
      <c r="CV490" s="58" t="str">
        <f>IF(OR(CV250&lt;&gt;"*",CV314&lt;&gt;"*",CV371&lt;&gt;"*",CV424&lt;&gt;"*"),"Yes (" &amp; JoinAll(", ", MIDForgiving(CV250,6,LEN(CV250)-6), MIDForgiving(CV314,6,LEN(CV314)-6), MIDForgiving(CV371,6,LEN(CV371)-6), MIDForgiving(CV424,6,LEN(CV424)-6))&amp;")","*")</f>
        <v>*</v>
      </c>
      <c r="CW490" s="58" t="str">
        <f>IF(OR(CW250&lt;&gt;"*",CW314&lt;&gt;"*",CW371&lt;&gt;"*",CW424&lt;&gt;"*"),"Yes (" &amp; JoinAll(", ", MIDForgiving(CW250,6,LEN(CW250)-6), MIDForgiving(CW314,6,LEN(CW314)-6), MIDForgiving(CW371,6,LEN(CW371)-6), MIDForgiving(CW424,6,LEN(CW424)-6))&amp;")","*")</f>
        <v>*</v>
      </c>
      <c r="CX490" s="58" t="str">
        <f>IF(OR(CX250&lt;&gt;"*",CX314&lt;&gt;"*",CX371&lt;&gt;"*",CX424&lt;&gt;"*"),"Yes (" &amp; JoinAll(", ", MIDForgiving(CX250,6,LEN(CX250)-6), MIDForgiving(CX314,6,LEN(CX314)-6), MIDForgiving(CX371,6,LEN(CX371)-6), MIDForgiving(CX424,6,LEN(CX424)-6))&amp;")","*")</f>
        <v>*</v>
      </c>
      <c r="CY490" s="58" t="str">
        <f>IF(OR(CY250&lt;&gt;"*",CY314&lt;&gt;"*",CY371&lt;&gt;"*",CY424&lt;&gt;"*"),"Yes (" &amp; JoinAll(", ", MIDForgiving(CY250,6,LEN(CY250)-6), MIDForgiving(CY314,6,LEN(CY314)-6), MIDForgiving(CY371,6,LEN(CY371)-6), MIDForgiving(CY424,6,LEN(CY424)-6))&amp;")","*")</f>
        <v>*</v>
      </c>
      <c r="CZ490" s="58" t="str">
        <f>IF(OR(CZ250&lt;&gt;"*",CZ314&lt;&gt;"*",CZ371&lt;&gt;"*",CZ424&lt;&gt;"*"),"Yes (" &amp; JoinAll(", ", MIDForgiving(CZ250,6,LEN(CZ250)-6), MIDForgiving(CZ314,6,LEN(CZ314)-6), MIDForgiving(CZ371,6,LEN(CZ371)-6), MIDForgiving(CZ424,6,LEN(CZ424)-6))&amp;")","*")</f>
        <v>*</v>
      </c>
      <c r="DA490" s="58" t="str">
        <f>IF(OR(DA250&lt;&gt;"*",DA314&lt;&gt;"*",DA371&lt;&gt;"*",DA424&lt;&gt;"*"),"Yes (" &amp; JoinAll(", ", MIDForgiving(DA250,6,LEN(DA250)-6), MIDForgiving(DA314,6,LEN(DA314)-6), MIDForgiving(DA371,6,LEN(DA371)-6), MIDForgiving(DA424,6,LEN(DA424)-6))&amp;")","*")</f>
        <v>*</v>
      </c>
      <c r="DB490" s="58" t="str">
        <f>IF(OR(DB250&lt;&gt;"*",DB314&lt;&gt;"*",DB371&lt;&gt;"*",DB424&lt;&gt;"*"),"Yes (" &amp; JoinAll(", ", MIDForgiving(DB250,6,LEN(DB250)-6), MIDForgiving(DB314,6,LEN(DB314)-6), MIDForgiving(DB371,6,LEN(DB371)-6), MIDForgiving(DB424,6,LEN(DB424)-6))&amp;")","*")</f>
        <v>*</v>
      </c>
      <c r="DC490" s="58" t="str">
        <f>IF(OR(DC250&lt;&gt;"*",DC314&lt;&gt;"*",DC371&lt;&gt;"*",DC424&lt;&gt;"*"),"Yes (" &amp; JoinAll(", ", MIDForgiving(DC250,6,LEN(DC250)-6), MIDForgiving(DC314,6,LEN(DC314)-6), MIDForgiving(DC371,6,LEN(DC371)-6), MIDForgiving(DC424,6,LEN(DC424)-6))&amp;")","*")</f>
        <v>*</v>
      </c>
      <c r="DD490" s="58" t="str">
        <f>IF(OR(DD250&lt;&gt;"*",DD314&lt;&gt;"*",DD371&lt;&gt;"*",DD424&lt;&gt;"*"),"Yes (" &amp; JoinAll(", ", MIDForgiving(DD250,6,LEN(DD250)-6), MIDForgiving(DD314,6,LEN(DD314)-6), MIDForgiving(DD371,6,LEN(DD371)-6), MIDForgiving(DD424,6,LEN(DD424)-6))&amp;")","*")</f>
        <v>*</v>
      </c>
      <c r="DE490" s="58" t="str">
        <f>IF(OR(DE250&lt;&gt;"*",DE314&lt;&gt;"*",DE371&lt;&gt;"*",DE424&lt;&gt;"*"),"Yes (" &amp; JoinAll(", ", MIDForgiving(DE250,6,LEN(DE250)-6), MIDForgiving(DE314,6,LEN(DE314)-6), MIDForgiving(DE371,6,LEN(DE371)-6), MIDForgiving(DE424,6,LEN(DE424)-6))&amp;")","*")</f>
        <v>*</v>
      </c>
      <c r="DF490" s="58" t="str">
        <f>IF(OR(DF250&lt;&gt;"*",DF314&lt;&gt;"*",DF371&lt;&gt;"*",DF424&lt;&gt;"*"),"Yes (" &amp; JoinAll(", ", MIDForgiving(DF250,6,LEN(DF250)-6), MIDForgiving(DF314,6,LEN(DF314)-6), MIDForgiving(DF371,6,LEN(DF371)-6), MIDForgiving(DF424,6,LEN(DF424)-6))&amp;")","*")</f>
        <v>*</v>
      </c>
      <c r="DG490" s="58" t="str">
        <f>IF(OR(DG250&lt;&gt;"*",DG314&lt;&gt;"*",DG371&lt;&gt;"*",DG424&lt;&gt;"*"),"Yes (" &amp; JoinAll(", ", MIDForgiving(DG250,6,LEN(DG250)-6), MIDForgiving(DG314,6,LEN(DG314)-6), MIDForgiving(DG371,6,LEN(DG371)-6), MIDForgiving(DG424,6,LEN(DG424)-6))&amp;")","*")</f>
        <v>*</v>
      </c>
      <c r="DH490" s="58" t="str">
        <f>IF(OR(DH250&lt;&gt;"*",DH314&lt;&gt;"*",DH371&lt;&gt;"*",DH424&lt;&gt;"*"),"Yes (" &amp; JoinAll(", ", MIDForgiving(DH250,6,LEN(DH250)-6), MIDForgiving(DH314,6,LEN(DH314)-6), MIDForgiving(DH371,6,LEN(DH371)-6), MIDForgiving(DH424,6,LEN(DH424)-6))&amp;")","*")</f>
        <v>*</v>
      </c>
      <c r="DI490" s="58" t="str">
        <f>IF(OR(DI250&lt;&gt;"*",DI314&lt;&gt;"*",DI371&lt;&gt;"*",DI424&lt;&gt;"*"),"Yes (" &amp; JoinAll(", ", MIDForgiving(DI250,6,LEN(DI250)-6), MIDForgiving(DI314,6,LEN(DI314)-6), MIDForgiving(DI371,6,LEN(DI371)-6), MIDForgiving(DI424,6,LEN(DI424)-6))&amp;")","*")</f>
        <v>Yes (HTTPS)</v>
      </c>
      <c r="DJ490" s="58" t="str">
        <f>IF(OR(DJ250&lt;&gt;"*",DJ314&lt;&gt;"*",DJ371&lt;&gt;"*",DJ424&lt;&gt;"*"),"Yes (" &amp; JoinAll(", ", MIDForgiving(DJ250,6,LEN(DJ250)-6), MIDForgiving(DJ314,6,LEN(DJ314)-6), MIDForgiving(DJ371,6,LEN(DJ371)-6), MIDForgiving(DJ424,6,LEN(DJ424)-6))&amp;")","*")</f>
        <v>*</v>
      </c>
      <c r="DK490" s="58" t="str">
        <f>IF(OR(DK250&lt;&gt;"*",DK314&lt;&gt;"*",DK371&lt;&gt;"*",DK424&lt;&gt;"*"),"Yes (" &amp; JoinAll(", ", MIDForgiving(DK250,6,LEN(DK250)-6), MIDForgiving(DK314,6,LEN(DK314)-6), MIDForgiving(DK371,6,LEN(DK371)-6), MIDForgiving(DK424,6,LEN(DK424)-6))&amp;")","*")</f>
        <v>*</v>
      </c>
      <c r="DL490" s="58" t="str">
        <f>IF(OR(DL250&lt;&gt;"*",DL314&lt;&gt;"*",DL371&lt;&gt;"*",DL424&lt;&gt;"*"),"Yes (" &amp; JoinAll(", ", MIDForgiving(DL250,6,LEN(DL250)-6), MIDForgiving(DL314,6,LEN(DL314)-6), MIDForgiving(DL371,6,LEN(DL371)-6), MIDForgiving(DL424,6,LEN(DL424)-6))&amp;")","*")</f>
        <v>*</v>
      </c>
      <c r="DM490" s="58" t="str">
        <f>IF(OR(DM250&lt;&gt;"*",DM314&lt;&gt;"*",DM371&lt;&gt;"*",DM424&lt;&gt;"*"),"Yes (" &amp; JoinAll(", ", MIDForgiving(DM250,6,LEN(DM250)-6), MIDForgiving(DM314,6,LEN(DM314)-6), MIDForgiving(DM371,6,LEN(DM371)-6), MIDForgiving(DM424,6,LEN(DM424)-6))&amp;")","*")</f>
        <v>*</v>
      </c>
      <c r="DN490" s="58" t="str">
        <f>IF(OR(DN250&lt;&gt;"*",DN314&lt;&gt;"*",DN371&lt;&gt;"*",DN424&lt;&gt;"*"),"Yes (" &amp; JoinAll(", ", MIDForgiving(DN250,6,LEN(DN250)-6), MIDForgiving(DN314,6,LEN(DN314)-6), MIDForgiving(DN371,6,LEN(DN371)-6), MIDForgiving(DN424,6,LEN(DN424)-6))&amp;")","*")</f>
        <v>*</v>
      </c>
      <c r="DO490" s="58" t="str">
        <f>IF(OR(DO250&lt;&gt;"*",DO314&lt;&gt;"*",DO371&lt;&gt;"*",DO424&lt;&gt;"*"),"Yes (" &amp; JoinAll(", ", MIDForgiving(DO250,6,LEN(DO250)-6), MIDForgiving(DO314,6,LEN(DO314)-6), MIDForgiving(DO371,6,LEN(DO371)-6), MIDForgiving(DO424,6,LEN(DO424)-6))&amp;")","*")</f>
        <v>*</v>
      </c>
      <c r="DP490" s="58" t="str">
        <f>IF(OR(DP250&lt;&gt;"*",DP314&lt;&gt;"*",DP371&lt;&gt;"*",DP424&lt;&gt;"*"),"Yes (" &amp; JoinAll(", ", MIDForgiving(DP250,6,LEN(DP250)-6), MIDForgiving(DP314,6,LEN(DP314)-6), MIDForgiving(DP371,6,LEN(DP371)-6), MIDForgiving(DP424,6,LEN(DP424)-6))&amp;")","*")</f>
        <v>*</v>
      </c>
      <c r="DQ490" s="58" t="str">
        <f>IF(OR(DQ250&lt;&gt;"*",DQ314&lt;&gt;"*",DQ371&lt;&gt;"*",DQ424&lt;&gt;"*"),"Yes (" &amp; JoinAll(", ", MIDForgiving(DQ250,6,LEN(DQ250)-6), MIDForgiving(DQ314,6,LEN(DQ314)-6), MIDForgiving(DQ371,6,LEN(DQ371)-6), MIDForgiving(DQ424,6,LEN(DQ424)-6))&amp;")","*")</f>
        <v>*</v>
      </c>
      <c r="DR490" s="58" t="str">
        <f>IF(OR(DR250&lt;&gt;"*",DR314&lt;&gt;"*",DR371&lt;&gt;"*",DR424&lt;&gt;"*"),"Yes (" &amp; JoinAll(", ", MIDForgiving(DR250,6,LEN(DR250)-6), MIDForgiving(DR314,6,LEN(DR314)-6), MIDForgiving(DR371,6,LEN(DR371)-6), MIDForgiving(DR424,6,LEN(DR424)-6))&amp;")","*")</f>
        <v>*</v>
      </c>
      <c r="DS490" s="58" t="str">
        <f>IF(OR(DS250&lt;&gt;"*",DS314&lt;&gt;"*",DS371&lt;&gt;"*",DS424&lt;&gt;"*"),"Yes (" &amp; JoinAll(", ", MIDForgiving(DS250,6,LEN(DS250)-6), MIDForgiving(DS314,6,LEN(DS314)-6), MIDForgiving(DS371,6,LEN(DS371)-6), MIDForgiving(DS424,6,LEN(DS424)-6))&amp;")","*")</f>
        <v>*</v>
      </c>
      <c r="DT490" s="58" t="str">
        <f>IF(OR(DT250&lt;&gt;"*",DT314&lt;&gt;"*",DT371&lt;&gt;"*",DT424&lt;&gt;"*"),"Yes (" &amp; JoinAll(", ", MIDForgiving(DT250,6,LEN(DT250)-6), MIDForgiving(DT314,6,LEN(DT314)-6), MIDForgiving(DT371,6,LEN(DT371)-6), MIDForgiving(DT424,6,LEN(DT424)-6))&amp;")","*")</f>
        <v>*</v>
      </c>
      <c r="DU490" s="58" t="str">
        <f>IF(OR(DU250&lt;&gt;"*",DU314&lt;&gt;"*",DU371&lt;&gt;"*",DU424&lt;&gt;"*"),"Yes (" &amp; JoinAll(", ", MIDForgiving(DU250,6,LEN(DU250)-6), MIDForgiving(DU314,6,LEN(DU314)-6), MIDForgiving(DU371,6,LEN(DU371)-6), MIDForgiving(DU424,6,LEN(DU424)-6))&amp;")","*")</f>
        <v>*</v>
      </c>
      <c r="DV490" s="58" t="str">
        <f>IF(OR(DV250&lt;&gt;"*",DV314&lt;&gt;"*",DV371&lt;&gt;"*",DV424&lt;&gt;"*"),"Yes (" &amp; JoinAll(", ", MIDForgiving(DV250,6,LEN(DV250)-6), MIDForgiving(DV314,6,LEN(DV314)-6), MIDForgiving(DV371,6,LEN(DV371)-6), MIDForgiving(DV424,6,LEN(DV424)-6))&amp;")","*")</f>
        <v>*</v>
      </c>
      <c r="DW490" s="58" t="str">
        <f>IF(OR(DW250&lt;&gt;"*",DW314&lt;&gt;"*",DW371&lt;&gt;"*",DW424&lt;&gt;"*"),"Yes (" &amp; JoinAll(", ", MIDForgiving(DW250,6,LEN(DW250)-6), MIDForgiving(DW314,6,LEN(DW314)-6), MIDForgiving(DW371,6,LEN(DW371)-6), MIDForgiving(DW424,6,LEN(DW424)-6))&amp;")","*")</f>
        <v>*</v>
      </c>
      <c r="DX490" s="58" t="str">
        <f>IF(OR(DX250&lt;&gt;"*",DX314&lt;&gt;"*",DX371&lt;&gt;"*",DX424&lt;&gt;"*"),"Yes (" &amp; JoinAll(", ", MIDForgiving(DX250,6,LEN(DX250)-6), MIDForgiving(DX314,6,LEN(DX314)-6), MIDForgiving(DX371,6,LEN(DX371)-6), MIDForgiving(DX424,6,LEN(DX424)-6))&amp;")","*")</f>
        <v>*</v>
      </c>
      <c r="DY490" s="58" t="str">
        <f>IF(OR(DY250&lt;&gt;"*",DY314&lt;&gt;"*",DY371&lt;&gt;"*",DY424&lt;&gt;"*"),"Yes (" &amp; JoinAll(", ", MIDForgiving(DY250,6,LEN(DY250)-6), MIDForgiving(DY314,6,LEN(DY314)-6), MIDForgiving(DY371,6,LEN(DY371)-6), MIDForgiving(DY424,6,LEN(DY424)-6))&amp;")","*")</f>
        <v>*</v>
      </c>
      <c r="DZ490" s="58" t="str">
        <f>IF(OR(DZ250&lt;&gt;"*",DZ314&lt;&gt;"*",DZ371&lt;&gt;"*",DZ424&lt;&gt;"*"),"Yes (" &amp; JoinAll(", ", MIDForgiving(DZ250,6,LEN(DZ250)-6), MIDForgiving(DZ314,6,LEN(DZ314)-6), MIDForgiving(DZ371,6,LEN(DZ371)-6), MIDForgiving(DZ424,6,LEN(DZ424)-6))&amp;")","*")</f>
        <v>*</v>
      </c>
      <c r="EA490" s="58" t="str">
        <f>IF(OR(EA250&lt;&gt;"*",EA314&lt;&gt;"*",EA371&lt;&gt;"*",EA424&lt;&gt;"*"),"Yes (" &amp; JoinAll(", ", MIDForgiving(EA250,6,LEN(EA250)-6), MIDForgiving(EA314,6,LEN(EA314)-6), MIDForgiving(EA371,6,LEN(EA371)-6), MIDForgiving(EA424,6,LEN(EA424)-6))&amp;")","*")</f>
        <v>Yes (HTTP)</v>
      </c>
      <c r="EB490" s="58" t="str">
        <f>IF(OR(EB250&lt;&gt;"*",EB314&lt;&gt;"*",EB371&lt;&gt;"*",EB424&lt;&gt;"*"),"Yes (" &amp; JoinAll(", ", MIDForgiving(EB250,6,LEN(EB250)-6), MIDForgiving(EB314,6,LEN(EB314)-6), MIDForgiving(EB371,6,LEN(EB371)-6), MIDForgiving(EB424,6,LEN(EB424)-6))&amp;")","*")</f>
        <v>*</v>
      </c>
      <c r="EC490" s="58" t="str">
        <f>IF(OR(EC250&lt;&gt;"*",EC314&lt;&gt;"*",EC371&lt;&gt;"*",EC424&lt;&gt;"*"),"Yes (" &amp; JoinAll(", ", MIDForgiving(EC250,6,LEN(EC250)-6), MIDForgiving(EC314,6,LEN(EC314)-6), MIDForgiving(EC371,6,LEN(EC371)-6), MIDForgiving(EC424,6,LEN(EC424)-6))&amp;")","*")</f>
        <v>*</v>
      </c>
      <c r="ED490" s="58" t="str">
        <f>IF(OR(ED250&lt;&gt;"*",ED314&lt;&gt;"*",ED371&lt;&gt;"*",ED424&lt;&gt;"*"),"Yes (" &amp; JoinAll(", ", MIDForgiving(ED250,6,LEN(ED250)-6), MIDForgiving(ED314,6,LEN(ED314)-6), MIDForgiving(ED371,6,LEN(ED371)-6), MIDForgiving(ED424,6,LEN(ED424)-6))&amp;")","*")</f>
        <v>*</v>
      </c>
      <c r="EE490" s="58" t="str">
        <f>IF(OR(EE250&lt;&gt;"*",EE314&lt;&gt;"*",EE371&lt;&gt;"*",EE424&lt;&gt;"*"),"Yes (" &amp; JoinAll(", ", MIDForgiving(EE250,6,LEN(EE250)-6), MIDForgiving(EE314,6,LEN(EE314)-6), MIDForgiving(EE371,6,LEN(EE371)-6), MIDForgiving(EE424,6,LEN(EE424)-6))&amp;")","*")</f>
        <v>*</v>
      </c>
      <c r="EF490" s="58" t="str">
        <f>IF(OR(EF250&lt;&gt;"*",EF314&lt;&gt;"*",EF371&lt;&gt;"*",EF424&lt;&gt;"*"),"Yes (" &amp; JoinAll(", ", MIDForgiving(EF250,6,LEN(EF250)-6), MIDForgiving(EF314,6,LEN(EF314)-6), MIDForgiving(EF371,6,LEN(EF371)-6), MIDForgiving(EF424,6,LEN(EF424)-6))&amp;")","*")</f>
        <v>Yes (HTTP)</v>
      </c>
      <c r="EG490" s="58" t="str">
        <f>IF(OR(EG250&lt;&gt;"*",EG314&lt;&gt;"*",EG371&lt;&gt;"*",EG424&lt;&gt;"*"),"Yes (" &amp; JoinAll(", ", MIDForgiving(EG250,6,LEN(EG250)-6), MIDForgiving(EG314,6,LEN(EG314)-6), MIDForgiving(EG371,6,LEN(EG371)-6), MIDForgiving(EG424,6,LEN(EG424)-6))&amp;")","*")</f>
        <v>Yes (HTTP)</v>
      </c>
      <c r="EH490" s="58" t="str">
        <f>IF(OR(EH250&lt;&gt;"*",EH314&lt;&gt;"*",EH371&lt;&gt;"*",EH424&lt;&gt;"*"),"Yes (" &amp; JoinAll(", ", MIDForgiving(EH250,6,LEN(EH250)-6), MIDForgiving(EH314,6,LEN(EH314)-6), MIDForgiving(EH371,6,LEN(EH371)-6), MIDForgiving(EH424,6,LEN(EH424)-6))&amp;")","*")</f>
        <v>*</v>
      </c>
      <c r="EI490" s="58" t="str">
        <f>IF(OR(EI250&lt;&gt;"*",EI314&lt;&gt;"*",EI371&lt;&gt;"*",EI424&lt;&gt;"*"),"Yes (" &amp; JoinAll(", ", MIDForgiving(EI250,6,LEN(EI250)-6), MIDForgiving(EI314,6,LEN(EI314)-6), MIDForgiving(EI371,6,LEN(EI371)-6), MIDForgiving(EI424,6,LEN(EI424)-6))&amp;")","*")</f>
        <v>*</v>
      </c>
      <c r="EJ490" s="58" t="str">
        <f>IF(OR(EJ250&lt;&gt;"*",EJ314&lt;&gt;"*",EJ371&lt;&gt;"*",EJ424&lt;&gt;"*"),"Yes (" &amp; JoinAll(", ", MIDForgiving(EJ250,6,LEN(EJ250)-6), MIDForgiving(EJ314,6,LEN(EJ314)-6), MIDForgiving(EJ371,6,LEN(EJ371)-6), MIDForgiving(EJ424,6,LEN(EJ424)-6))&amp;")","*")</f>
        <v>*</v>
      </c>
      <c r="EK490" s="58" t="str">
        <f>IF(OR(EK250&lt;&gt;"*",EK314&lt;&gt;"*",EK371&lt;&gt;"*",EK424&lt;&gt;"*"),"Yes (" &amp; JoinAll(", ", MIDForgiving(EK250,6,LEN(EK250)-6), MIDForgiving(EK314,6,LEN(EK314)-6), MIDForgiving(EK371,6,LEN(EK371)-6), MIDForgiving(EK424,6,LEN(EK424)-6))&amp;")","*")</f>
        <v>*</v>
      </c>
      <c r="EL490" s="109"/>
      <c r="EM490" s="109"/>
    </row>
    <row r="491" spans="1:143" s="58" customFormat="1" ht="12.75" customHeight="1" x14ac:dyDescent="0.25">
      <c r="A491" s="5"/>
      <c r="B491" s="96"/>
      <c r="C491" s="96"/>
      <c r="D491" s="96"/>
      <c r="E491" s="96"/>
      <c r="F491" s="96" t="s">
        <v>3539</v>
      </c>
      <c r="G491" s="4" t="s">
        <v>385</v>
      </c>
      <c r="H491" s="18" t="s">
        <v>5</v>
      </c>
      <c r="I491" s="18"/>
      <c r="J491" s="58" t="str">
        <f>IF(OR(J251&lt;&gt;"*",J315&lt;&gt;"*",J372&lt;&gt;"*",J425&lt;&gt;"*"),"Yes (" &amp; JoinAll(", ", MIDForgiving(J251,6,LEN(J251)-6), MIDForgiving(J315,6,LEN(J315)-6), MIDForgiving(J372,6,LEN(J372)-6), MIDForgiving(J425,6,LEN(J425)-6))&amp;")","*")</f>
        <v>*</v>
      </c>
      <c r="K491" s="58" t="str">
        <f>IF(OR(K251&lt;&gt;"*",K315&lt;&gt;"*",K372&lt;&gt;"*",K425&lt;&gt;"*"),"Yes (" &amp; JoinAll(", ", MIDForgiving(K251,6,LEN(K251)-6), MIDForgiving(K315,6,LEN(K315)-6), MIDForgiving(K372,6,LEN(K372)-6), MIDForgiving(K425,6,LEN(K425)-6))&amp;")","*")</f>
        <v>*</v>
      </c>
      <c r="L491" s="58" t="str">
        <f>IF(OR(L251&lt;&gt;"*",L315&lt;&gt;"*",L372&lt;&gt;"*",L425&lt;&gt;"*"),"Yes (" &amp; JoinAll(", ", MIDForgiving(L251,6,LEN(L251)-6), MIDForgiving(L315,6,LEN(L315)-6), MIDForgiving(L372,6,LEN(L372)-6), MIDForgiving(L425,6,LEN(L425)-6))&amp;")","*")</f>
        <v>*</v>
      </c>
      <c r="M491" s="58" t="str">
        <f>IF(OR(M251&lt;&gt;"*",M315&lt;&gt;"*",M372&lt;&gt;"*",M425&lt;&gt;"*"),"Yes (" &amp; JoinAll(", ", MIDForgiving(M251,6,LEN(M251)-6), MIDForgiving(M315,6,LEN(M315)-6), MIDForgiving(M372,6,LEN(M372)-6), MIDForgiving(M425,6,LEN(M425)-6))&amp;")","*")</f>
        <v>*</v>
      </c>
      <c r="N491" s="58" t="str">
        <f>IF(OR(N251&lt;&gt;"*",N315&lt;&gt;"*",N372&lt;&gt;"*",N425&lt;&gt;"*"),"Yes (" &amp; JoinAll(", ", MIDForgiving(N251,6,LEN(N251)-6), MIDForgiving(N315,6,LEN(N315)-6), MIDForgiving(N372,6,LEN(N372)-6), MIDForgiving(N425,6,LEN(N425)-6))&amp;")","*")</f>
        <v>*</v>
      </c>
      <c r="O491" s="58" t="str">
        <f>IF(OR(O251&lt;&gt;"*",O315&lt;&gt;"*",O372&lt;&gt;"*",O425&lt;&gt;"*"),"Yes (" &amp; JoinAll(", ", MIDForgiving(O251,6,LEN(O251)-6), MIDForgiving(O315,6,LEN(O315)-6), MIDForgiving(O372,6,LEN(O372)-6), MIDForgiving(O425,6,LEN(O425)-6))&amp;")","*")</f>
        <v>*</v>
      </c>
      <c r="P491" s="58" t="str">
        <f>IF(OR(P251&lt;&gt;"*",P315&lt;&gt;"*",P372&lt;&gt;"*",P425&lt;&gt;"*"),"Yes (" &amp; JoinAll(", ", MIDForgiving(P251,6,LEN(P251)-6), MIDForgiving(P315,6,LEN(P315)-6), MIDForgiving(P372,6,LEN(P372)-6), MIDForgiving(P425,6,LEN(P425)-6))&amp;")","*")</f>
        <v>*</v>
      </c>
      <c r="Q491" s="58" t="str">
        <f>IF(OR(Q251&lt;&gt;"*",Q315&lt;&gt;"*",Q372&lt;&gt;"*",Q425&lt;&gt;"*"),"Yes (" &amp; JoinAll(", ", MIDForgiving(Q251,6,LEN(Q251)-6), MIDForgiving(Q315,6,LEN(Q315)-6), MIDForgiving(Q372,6,LEN(Q372)-6), MIDForgiving(Q425,6,LEN(Q425)-6))&amp;")","*")</f>
        <v>*</v>
      </c>
      <c r="R491" s="58" t="str">
        <f>IF(OR(R251&lt;&gt;"*",R315&lt;&gt;"*",R372&lt;&gt;"*",R425&lt;&gt;"*"),"Yes (" &amp; JoinAll(", ", MIDForgiving(R251,6,LEN(R251)-6), MIDForgiving(R315,6,LEN(R315)-6), MIDForgiving(R372,6,LEN(R372)-6), MIDForgiving(R425,6,LEN(R425)-6))&amp;")","*")</f>
        <v>*</v>
      </c>
      <c r="S491" s="58" t="str">
        <f>IF(OR(S251&lt;&gt;"*",S315&lt;&gt;"*",S372&lt;&gt;"*",S425&lt;&gt;"*"),"Yes (" &amp; JoinAll(", ", MIDForgiving(S251,6,LEN(S251)-6), MIDForgiving(S315,6,LEN(S315)-6), MIDForgiving(S372,6,LEN(S372)-6), MIDForgiving(S425,6,LEN(S425)-6))&amp;")","*")</f>
        <v>*</v>
      </c>
      <c r="T491" s="58" t="str">
        <f>IF(OR(T251&lt;&gt;"*",T315&lt;&gt;"*",T372&lt;&gt;"*",T425&lt;&gt;"*"),"Yes (" &amp; JoinAll(", ", MIDForgiving(T251,6,LEN(T251)-6), MIDForgiving(T315,6,LEN(T315)-6), MIDForgiving(T372,6,LEN(T372)-6), MIDForgiving(T425,6,LEN(T425)-6))&amp;")","*")</f>
        <v>*</v>
      </c>
      <c r="U491" s="58" t="str">
        <f>IF(OR(U251&lt;&gt;"*",U315&lt;&gt;"*",U372&lt;&gt;"*",U425&lt;&gt;"*"),"Yes (" &amp; JoinAll(", ", MIDForgiving(U251,6,LEN(U251)-6), MIDForgiving(U315,6,LEN(U315)-6), MIDForgiving(U372,6,LEN(U372)-6), MIDForgiving(U425,6,LEN(U425)-6))&amp;")","*")</f>
        <v>*</v>
      </c>
      <c r="V491" s="58" t="str">
        <f>IF(OR(V251&lt;&gt;"*",V315&lt;&gt;"*",V372&lt;&gt;"*",V425&lt;&gt;"*"),"Yes (" &amp; JoinAll(", ", MIDForgiving(V251,6,LEN(V251)-6), MIDForgiving(V315,6,LEN(V315)-6), MIDForgiving(V372,6,LEN(V372)-6), MIDForgiving(V425,6,LEN(V425)-6))&amp;")","*")</f>
        <v>*</v>
      </c>
      <c r="W491" s="58" t="str">
        <f>IF(OR(W251&lt;&gt;"*",W315&lt;&gt;"*",W372&lt;&gt;"*",W425&lt;&gt;"*"),"Yes (" &amp; JoinAll(", ", MIDForgiving(W251,6,LEN(W251)-6), MIDForgiving(W315,6,LEN(W315)-6), MIDForgiving(W372,6,LEN(W372)-6), MIDForgiving(W425,6,LEN(W425)-6))&amp;")","*")</f>
        <v>*</v>
      </c>
      <c r="X491" s="58" t="str">
        <f>IF(OR(X251&lt;&gt;"*",X315&lt;&gt;"*",X372&lt;&gt;"*",X425&lt;&gt;"*"),"Yes (" &amp; JoinAll(", ", MIDForgiving(X251,6,LEN(X251)-6), MIDForgiving(X315,6,LEN(X315)-6), MIDForgiving(X372,6,LEN(X372)-6), MIDForgiving(X425,6,LEN(X425)-6))&amp;")","*")</f>
        <v>*</v>
      </c>
      <c r="Y491" s="58" t="str">
        <f>IF(OR(Y251&lt;&gt;"*",Y315&lt;&gt;"*",Y372&lt;&gt;"*",Y425&lt;&gt;"*"),"Yes (" &amp; JoinAll(", ", MIDForgiving(Y251,6,LEN(Y251)-6), MIDForgiving(Y315,6,LEN(Y315)-6), MIDForgiving(Y372,6,LEN(Y372)-6), MIDForgiving(Y425,6,LEN(Y425)-6))&amp;")","*")</f>
        <v>*</v>
      </c>
      <c r="Z491" s="58" t="str">
        <f>IF(OR(Z251&lt;&gt;"*",Z315&lt;&gt;"*",Z372&lt;&gt;"*",Z425&lt;&gt;"*"),"Yes (" &amp; JoinAll(", ", MIDForgiving(Z251,6,LEN(Z251)-6), MIDForgiving(Z315,6,LEN(Z315)-6), MIDForgiving(Z372,6,LEN(Z372)-6), MIDForgiving(Z425,6,LEN(Z425)-6))&amp;")","*")</f>
        <v>*</v>
      </c>
      <c r="AA491" s="58" t="str">
        <f>IF(OR(AA251&lt;&gt;"*",AA315&lt;&gt;"*",AA372&lt;&gt;"*",AA425&lt;&gt;"*"),"Yes (" &amp; JoinAll(", ", MIDForgiving(AA251,6,LEN(AA251)-6), MIDForgiving(AA315,6,LEN(AA315)-6), MIDForgiving(AA372,6,LEN(AA372)-6), MIDForgiving(AA425,6,LEN(AA425)-6))&amp;")","*")</f>
        <v>*</v>
      </c>
      <c r="AB491" s="58" t="str">
        <f>IF(OR(AB251&lt;&gt;"*",AB315&lt;&gt;"*",AB372&lt;&gt;"*",AB425&lt;&gt;"*"),"Yes (" &amp; JoinAll(", ", MIDForgiving(AB251,6,LEN(AB251)-6), MIDForgiving(AB315,6,LEN(AB315)-6), MIDForgiving(AB372,6,LEN(AB372)-6), MIDForgiving(AB425,6,LEN(AB425)-6))&amp;")","*")</f>
        <v>*</v>
      </c>
      <c r="AC491" s="58" t="str">
        <f>IF(OR(AC251&lt;&gt;"*",AC315&lt;&gt;"*",AC372&lt;&gt;"*",AC425&lt;&gt;"*"),"Yes (" &amp; JoinAll(", ", MIDForgiving(AC251,6,LEN(AC251)-6), MIDForgiving(AC315,6,LEN(AC315)-6), MIDForgiving(AC372,6,LEN(AC372)-6), MIDForgiving(AC425,6,LEN(AC425)-6))&amp;")","*")</f>
        <v>*</v>
      </c>
      <c r="AD491" s="58" t="str">
        <f>IF(OR(AD251&lt;&gt;"*",AD315&lt;&gt;"*",AD372&lt;&gt;"*",AD425&lt;&gt;"*"),"Yes (" &amp; JoinAll(", ", MIDForgiving(AD251,6,LEN(AD251)-6), MIDForgiving(AD315,6,LEN(AD315)-6), MIDForgiving(AD372,6,LEN(AD372)-6), MIDForgiving(AD425,6,LEN(AD425)-6))&amp;")","*")</f>
        <v>*</v>
      </c>
      <c r="AE491" s="58" t="str">
        <f>IF(OR(AE251&lt;&gt;"*",AE315&lt;&gt;"*",AE372&lt;&gt;"*",AE425&lt;&gt;"*"),"Yes (" &amp; JoinAll(", ", MIDForgiving(AE251,6,LEN(AE251)-6), MIDForgiving(AE315,6,LEN(AE315)-6), MIDForgiving(AE372,6,LEN(AE372)-6), MIDForgiving(AE425,6,LEN(AE425)-6))&amp;")","*")</f>
        <v>*</v>
      </c>
      <c r="AF491" s="58" t="str">
        <f>IF(OR(AF251&lt;&gt;"*",AF315&lt;&gt;"*",AF372&lt;&gt;"*",AF425&lt;&gt;"*"),"Yes (" &amp; JoinAll(", ", MIDForgiving(AF251,6,LEN(AF251)-6), MIDForgiving(AF315,6,LEN(AF315)-6), MIDForgiving(AF372,6,LEN(AF372)-6), MIDForgiving(AF425,6,LEN(AF425)-6))&amp;")","*")</f>
        <v>*</v>
      </c>
      <c r="AG491" s="58" t="str">
        <f>IF(OR(AG251&lt;&gt;"*",AG315&lt;&gt;"*",AG372&lt;&gt;"*",AG425&lt;&gt;"*"),"Yes (" &amp; JoinAll(", ", MIDForgiving(AG251,6,LEN(AG251)-6), MIDForgiving(AG315,6,LEN(AG315)-6), MIDForgiving(AG372,6,LEN(AG372)-6), MIDForgiving(AG425,6,LEN(AG425)-6))&amp;")","*")</f>
        <v>*</v>
      </c>
      <c r="AH491" s="58" t="str">
        <f>IF(OR(AH251&lt;&gt;"*",AH315&lt;&gt;"*",AH372&lt;&gt;"*",AH425&lt;&gt;"*"),"Yes (" &amp; JoinAll(", ", MIDForgiving(AH251,6,LEN(AH251)-6), MIDForgiving(AH315,6,LEN(AH315)-6), MIDForgiving(AH372,6,LEN(AH372)-6), MIDForgiving(AH425,6,LEN(AH425)-6))&amp;")","*")</f>
        <v>*</v>
      </c>
      <c r="AI491" s="58" t="str">
        <f>IF(OR(AI251&lt;&gt;"*",AI315&lt;&gt;"*",AI372&lt;&gt;"*",AI425&lt;&gt;"*"),"Yes (" &amp; JoinAll(", ", MIDForgiving(AI251,6,LEN(AI251)-6), MIDForgiving(AI315,6,LEN(AI315)-6), MIDForgiving(AI372,6,LEN(AI372)-6), MIDForgiving(AI425,6,LEN(AI425)-6))&amp;")","*")</f>
        <v>*</v>
      </c>
      <c r="AJ491" s="58" t="str">
        <f>IF(OR(AJ251&lt;&gt;"*",AJ315&lt;&gt;"*",AJ372&lt;&gt;"*",AJ425&lt;&gt;"*"),"Yes (" &amp; JoinAll(", ", MIDForgiving(AJ251,6,LEN(AJ251)-6), MIDForgiving(AJ315,6,LEN(AJ315)-6), MIDForgiving(AJ372,6,LEN(AJ372)-6), MIDForgiving(AJ425,6,LEN(AJ425)-6))&amp;")","*")</f>
        <v>*</v>
      </c>
      <c r="AK491" s="58" t="str">
        <f>IF(OR(AK251&lt;&gt;"*",AK315&lt;&gt;"*",AK372&lt;&gt;"*",AK425&lt;&gt;"*"),"Yes (" &amp; JoinAll(", ", MIDForgiving(AK251,6,LEN(AK251)-6), MIDForgiving(AK315,6,LEN(AK315)-6), MIDForgiving(AK372,6,LEN(AK372)-6), MIDForgiving(AK425,6,LEN(AK425)-6))&amp;")","*")</f>
        <v>*</v>
      </c>
      <c r="AL491" s="58" t="str">
        <f>IF(OR(AL251&lt;&gt;"*",AL315&lt;&gt;"*",AL372&lt;&gt;"*",AL425&lt;&gt;"*"),"Yes (" &amp; JoinAll(", ", MIDForgiving(AL251,6,LEN(AL251)-6), MIDForgiving(AL315,6,LEN(AL315)-6), MIDForgiving(AL372,6,LEN(AL372)-6), MIDForgiving(AL425,6,LEN(AL425)-6))&amp;")","*")</f>
        <v>*</v>
      </c>
      <c r="AM491" s="58" t="str">
        <f>IF(OR(AM251&lt;&gt;"*",AM315&lt;&gt;"*",AM372&lt;&gt;"*",AM425&lt;&gt;"*"),"Yes (" &amp; JoinAll(", ", MIDForgiving(AM251,6,LEN(AM251)-6), MIDForgiving(AM315,6,LEN(AM315)-6), MIDForgiving(AM372,6,LEN(AM372)-6), MIDForgiving(AM425,6,LEN(AM425)-6))&amp;")","*")</f>
        <v>*</v>
      </c>
      <c r="AN491" s="58" t="str">
        <f>IF(OR(AN251&lt;&gt;"*",AN315&lt;&gt;"*",AN372&lt;&gt;"*",AN425&lt;&gt;"*"),"Yes (" &amp; JoinAll(", ", MIDForgiving(AN251,6,LEN(AN251)-6), MIDForgiving(AN315,6,LEN(AN315)-6), MIDForgiving(AN372,6,LEN(AN372)-6), MIDForgiving(AN425,6,LEN(AN425)-6))&amp;")","*")</f>
        <v>*</v>
      </c>
      <c r="AO491" s="58" t="str">
        <f>IF(OR(AO251&lt;&gt;"*",AO315&lt;&gt;"*",AO372&lt;&gt;"*",AO425&lt;&gt;"*"),"Yes (" &amp; JoinAll(", ", MIDForgiving(AO251,6,LEN(AO251)-6), MIDForgiving(AO315,6,LEN(AO315)-6), MIDForgiving(AO372,6,LEN(AO372)-6), MIDForgiving(AO425,6,LEN(AO425)-6))&amp;")","*")</f>
        <v>*</v>
      </c>
      <c r="AP491" s="58" t="str">
        <f>IF(OR(AP251&lt;&gt;"*",AP315&lt;&gt;"*",AP372&lt;&gt;"*",AP425&lt;&gt;"*"),"Yes (" &amp; JoinAll(", ", MIDForgiving(AP251,6,LEN(AP251)-6), MIDForgiving(AP315,6,LEN(AP315)-6), MIDForgiving(AP372,6,LEN(AP372)-6), MIDForgiving(AP425,6,LEN(AP425)-6))&amp;")","*")</f>
        <v>*</v>
      </c>
      <c r="AQ491" s="58" t="str">
        <f>IF(OR(AQ251&lt;&gt;"*",AQ315&lt;&gt;"*",AQ372&lt;&gt;"*",AQ425&lt;&gt;"*"),"Yes (" &amp; JoinAll(", ", MIDForgiving(AQ251,6,LEN(AQ251)-6), MIDForgiving(AQ315,6,LEN(AQ315)-6), MIDForgiving(AQ372,6,LEN(AQ372)-6), MIDForgiving(AQ425,6,LEN(AQ425)-6))&amp;")","*")</f>
        <v>*</v>
      </c>
      <c r="AR491" s="58" t="str">
        <f>IF(OR(AR251&lt;&gt;"*",AR315&lt;&gt;"*",AR372&lt;&gt;"*",AR425&lt;&gt;"*"),"Yes (" &amp; JoinAll(", ", MIDForgiving(AR251,6,LEN(AR251)-6), MIDForgiving(AR315,6,LEN(AR315)-6), MIDForgiving(AR372,6,LEN(AR372)-6), MIDForgiving(AR425,6,LEN(AR425)-6))&amp;")","*")</f>
        <v>*</v>
      </c>
      <c r="AS491" s="58" t="str">
        <f>IF(OR(AS251&lt;&gt;"*",AS315&lt;&gt;"*",AS372&lt;&gt;"*",AS425&lt;&gt;"*"),"Yes (" &amp; JoinAll(", ", MIDForgiving(AS251,6,LEN(AS251)-6), MIDForgiving(AS315,6,LEN(AS315)-6), MIDForgiving(AS372,6,LEN(AS372)-6), MIDForgiving(AS425,6,LEN(AS425)-6))&amp;")","*")</f>
        <v>*</v>
      </c>
      <c r="AT491" s="58" t="str">
        <f>IF(OR(AT251&lt;&gt;"*",AT315&lt;&gt;"*",AT372&lt;&gt;"*",AT425&lt;&gt;"*"),"Yes (" &amp; JoinAll(", ", MIDForgiving(AT251,6,LEN(AT251)-6), MIDForgiving(AT315,6,LEN(AT315)-6), MIDForgiving(AT372,6,LEN(AT372)-6), MIDForgiving(AT425,6,LEN(AT425)-6))&amp;")","*")</f>
        <v>*</v>
      </c>
      <c r="AU491" s="58" t="str">
        <f>IF(OR(AU251&lt;&gt;"*",AU315&lt;&gt;"*",AU372&lt;&gt;"*",AU425&lt;&gt;"*"),"Yes (" &amp; JoinAll(", ", MIDForgiving(AU251,6,LEN(AU251)-6), MIDForgiving(AU315,6,LEN(AU315)-6), MIDForgiving(AU372,6,LEN(AU372)-6), MIDForgiving(AU425,6,LEN(AU425)-6))&amp;")","*")</f>
        <v>*</v>
      </c>
      <c r="AV491" s="58" t="str">
        <f>IF(OR(AV251&lt;&gt;"*",AV315&lt;&gt;"*",AV372&lt;&gt;"*",AV425&lt;&gt;"*"),"Yes (" &amp; JoinAll(", ", MIDForgiving(AV251,6,LEN(AV251)-6), MIDForgiving(AV315,6,LEN(AV315)-6), MIDForgiving(AV372,6,LEN(AV372)-6), MIDForgiving(AV425,6,LEN(AV425)-6))&amp;")","*")</f>
        <v>*</v>
      </c>
      <c r="AW491" s="58" t="str">
        <f>IF(OR(AW251&lt;&gt;"*",AW315&lt;&gt;"*",AW372&lt;&gt;"*",AW425&lt;&gt;"*"),"Yes (" &amp; JoinAll(", ", MIDForgiving(AW251,6,LEN(AW251)-6), MIDForgiving(AW315,6,LEN(AW315)-6), MIDForgiving(AW372,6,LEN(AW372)-6), MIDForgiving(AW425,6,LEN(AW425)-6))&amp;")","*")</f>
        <v>*</v>
      </c>
      <c r="AX491" s="58" t="str">
        <f>IF(OR(AX251&lt;&gt;"*",AX315&lt;&gt;"*",AX372&lt;&gt;"*",AX425&lt;&gt;"*"),"Yes (" &amp; JoinAll(", ", MIDForgiving(AX251,6,LEN(AX251)-6), MIDForgiving(AX315,6,LEN(AX315)-6), MIDForgiving(AX372,6,LEN(AX372)-6), MIDForgiving(AX425,6,LEN(AX425)-6))&amp;")","*")</f>
        <v>*</v>
      </c>
      <c r="AY491" s="58" t="str">
        <f>IF(OR(AY251&lt;&gt;"*",AY315&lt;&gt;"*",AY372&lt;&gt;"*",AY425&lt;&gt;"*"),"Yes (" &amp; JoinAll(", ", MIDForgiving(AY251,6,LEN(AY251)-6), MIDForgiving(AY315,6,LEN(AY315)-6), MIDForgiving(AY372,6,LEN(AY372)-6), MIDForgiving(AY425,6,LEN(AY425)-6))&amp;")","*")</f>
        <v>*</v>
      </c>
      <c r="AZ491" s="58" t="str">
        <f>IF(OR(AZ251&lt;&gt;"*",AZ315&lt;&gt;"*",AZ372&lt;&gt;"*",AZ425&lt;&gt;"*"),"Yes (" &amp; JoinAll(", ", MIDForgiving(AZ251,6,LEN(AZ251)-6), MIDForgiving(AZ315,6,LEN(AZ315)-6), MIDForgiving(AZ372,6,LEN(AZ372)-6), MIDForgiving(AZ425,6,LEN(AZ425)-6))&amp;")","*")</f>
        <v>*</v>
      </c>
      <c r="BA491" s="58" t="str">
        <f>IF(OR(BA251&lt;&gt;"*",BA315&lt;&gt;"*",BA372&lt;&gt;"*",BA425&lt;&gt;"*"),"Yes (" &amp; JoinAll(", ", MIDForgiving(BA251,6,LEN(BA251)-6), MIDForgiving(BA315,6,LEN(BA315)-6), MIDForgiving(BA372,6,LEN(BA372)-6), MIDForgiving(BA425,6,LEN(BA425)-6))&amp;")","*")</f>
        <v>*</v>
      </c>
      <c r="BB491" s="58" t="str">
        <f>IF(OR(BB251&lt;&gt;"*",BB315&lt;&gt;"*",BB372&lt;&gt;"*",BB425&lt;&gt;"*"),"Yes (" &amp; JoinAll(", ", MIDForgiving(BB251,6,LEN(BB251)-6), MIDForgiving(BB315,6,LEN(BB315)-6), MIDForgiving(BB372,6,LEN(BB372)-6), MIDForgiving(BB425,6,LEN(BB425)-6))&amp;")","*")</f>
        <v>*</v>
      </c>
      <c r="BC491" s="58" t="str">
        <f>IF(OR(BC251&lt;&gt;"*",BC315&lt;&gt;"*",BC372&lt;&gt;"*",BC425&lt;&gt;"*"),"Yes (" &amp; JoinAll(", ", MIDForgiving(BC251,6,LEN(BC251)-6), MIDForgiving(BC315,6,LEN(BC315)-6), MIDForgiving(BC372,6,LEN(BC372)-6), MIDForgiving(BC425,6,LEN(BC425)-6))&amp;")","*")</f>
        <v>*</v>
      </c>
      <c r="BD491" s="58" t="str">
        <f>IF(OR(BD251&lt;&gt;"*",BD315&lt;&gt;"*",BD372&lt;&gt;"*",BD425&lt;&gt;"*"),"Yes (" &amp; JoinAll(", ", MIDForgiving(BD251,6,LEN(BD251)-6), MIDForgiving(BD315,6,LEN(BD315)-6), MIDForgiving(BD372,6,LEN(BD372)-6), MIDForgiving(BD425,6,LEN(BD425)-6))&amp;")","*")</f>
        <v>*</v>
      </c>
      <c r="BE491" s="58" t="str">
        <f>IF(OR(BE251&lt;&gt;"*",BE315&lt;&gt;"*",BE372&lt;&gt;"*",BE425&lt;&gt;"*"),"Yes (" &amp; JoinAll(", ", MIDForgiving(BE251,6,LEN(BE251)-6), MIDForgiving(BE315,6,LEN(BE315)-6), MIDForgiving(BE372,6,LEN(BE372)-6), MIDForgiving(BE425,6,LEN(BE425)-6))&amp;")","*")</f>
        <v>*</v>
      </c>
      <c r="BF491" s="58" t="str">
        <f>IF(OR(BF251&lt;&gt;"*",BF315&lt;&gt;"*",BF372&lt;&gt;"*",BF425&lt;&gt;"*"),"Yes (" &amp; JoinAll(", ", MIDForgiving(BF251,6,LEN(BF251)-6), MIDForgiving(BF315,6,LEN(BF315)-6), MIDForgiving(BF372,6,LEN(BF372)-6), MIDForgiving(BF425,6,LEN(BF425)-6))&amp;")","*")</f>
        <v>*</v>
      </c>
      <c r="BG491" s="58" t="str">
        <f>IF(OR(BG251&lt;&gt;"*",BG315&lt;&gt;"*",BG372&lt;&gt;"*",BG425&lt;&gt;"*"),"Yes (" &amp; JoinAll(", ", MIDForgiving(BG251,6,LEN(BG251)-6), MIDForgiving(BG315,6,LEN(BG315)-6), MIDForgiving(BG372,6,LEN(BG372)-6), MIDForgiving(BG425,6,LEN(BG425)-6))&amp;")","*")</f>
        <v>*</v>
      </c>
      <c r="BH491" s="58" t="str">
        <f>IF(OR(BH251&lt;&gt;"*",BH315&lt;&gt;"*",BH372&lt;&gt;"*",BH425&lt;&gt;"*"),"Yes (" &amp; JoinAll(", ", MIDForgiving(BH251,6,LEN(BH251)-6), MIDForgiving(BH315,6,LEN(BH315)-6), MIDForgiving(BH372,6,LEN(BH372)-6), MIDForgiving(BH425,6,LEN(BH425)-6))&amp;")","*")</f>
        <v>*</v>
      </c>
      <c r="BI491" s="58" t="str">
        <f>IF(OR(BI251&lt;&gt;"*",BI315&lt;&gt;"*",BI372&lt;&gt;"*",BI425&lt;&gt;"*"),"Yes (" &amp; JoinAll(", ", MIDForgiving(BI251,6,LEN(BI251)-6), MIDForgiving(BI315,6,LEN(BI315)-6), MIDForgiving(BI372,6,LEN(BI372)-6), MIDForgiving(BI425,6,LEN(BI425)-6))&amp;")","*")</f>
        <v>*</v>
      </c>
      <c r="BJ491" s="58" t="str">
        <f>IF(OR(BJ251&lt;&gt;"*",BJ315&lt;&gt;"*",BJ372&lt;&gt;"*",BJ425&lt;&gt;"*"),"Yes (" &amp; JoinAll(", ", MIDForgiving(BJ251,6,LEN(BJ251)-6), MIDForgiving(BJ315,6,LEN(BJ315)-6), MIDForgiving(BJ372,6,LEN(BJ372)-6), MIDForgiving(BJ425,6,LEN(BJ425)-6))&amp;")","*")</f>
        <v>*</v>
      </c>
      <c r="BK491" s="58" t="str">
        <f>IF(OR(BK251&lt;&gt;"*",BK315&lt;&gt;"*",BK372&lt;&gt;"*",BK425&lt;&gt;"*"),"Yes (" &amp; JoinAll(", ", MIDForgiving(BK251,6,LEN(BK251)-6), MIDForgiving(BK315,6,LEN(BK315)-6), MIDForgiving(BK372,6,LEN(BK372)-6), MIDForgiving(BK425,6,LEN(BK425)-6))&amp;")","*")</f>
        <v>*</v>
      </c>
      <c r="BL491" s="58" t="str">
        <f>IF(OR(BL251&lt;&gt;"*",BL315&lt;&gt;"*",BL372&lt;&gt;"*",BL425&lt;&gt;"*"),"Yes (" &amp; JoinAll(", ", MIDForgiving(BL251,6,LEN(BL251)-6), MIDForgiving(BL315,6,LEN(BL315)-6), MIDForgiving(BL372,6,LEN(BL372)-6), MIDForgiving(BL425,6,LEN(BL425)-6))&amp;")","*")</f>
        <v>*</v>
      </c>
      <c r="BM491" s="58" t="str">
        <f>IF(OR(BM251&lt;&gt;"*",BM315&lt;&gt;"*",BM372&lt;&gt;"*",BM425&lt;&gt;"*"),"Yes (" &amp; JoinAll(", ", MIDForgiving(BM251,6,LEN(BM251)-6), MIDForgiving(BM315,6,LEN(BM315)-6), MIDForgiving(BM372,6,LEN(BM372)-6), MIDForgiving(BM425,6,LEN(BM425)-6))&amp;")","*")</f>
        <v>*</v>
      </c>
      <c r="BN491" s="58" t="str">
        <f>IF(OR(BN251&lt;&gt;"*",BN315&lt;&gt;"*",BN372&lt;&gt;"*",BN425&lt;&gt;"*"),"Yes (" &amp; JoinAll(", ", MIDForgiving(BN251,6,LEN(BN251)-6), MIDForgiving(BN315,6,LEN(BN315)-6), MIDForgiving(BN372,6,LEN(BN372)-6), MIDForgiving(BN425,6,LEN(BN425)-6))&amp;")","*")</f>
        <v>*</v>
      </c>
      <c r="BO491" s="58" t="str">
        <f>IF(OR(BO251&lt;&gt;"*",BO315&lt;&gt;"*",BO372&lt;&gt;"*",BO425&lt;&gt;"*"),"Yes (" &amp; JoinAll(", ", MIDForgiving(BO251,6,LEN(BO251)-6), MIDForgiving(BO315,6,LEN(BO315)-6), MIDForgiving(BO372,6,LEN(BO372)-6), MIDForgiving(BO425,6,LEN(BO425)-6))&amp;")","*")</f>
        <v>*</v>
      </c>
      <c r="BP491" s="58" t="str">
        <f>IF(OR(BP251&lt;&gt;"*",BP315&lt;&gt;"*",BP372&lt;&gt;"*",BP425&lt;&gt;"*"),"Yes (" &amp; JoinAll(", ", MIDForgiving(BP251,6,LEN(BP251)-6), MIDForgiving(BP315,6,LEN(BP315)-6), MIDForgiving(BP372,6,LEN(BP372)-6), MIDForgiving(BP425,6,LEN(BP425)-6))&amp;")","*")</f>
        <v>*</v>
      </c>
      <c r="BQ491" s="58" t="str">
        <f>IF(OR(BQ251&lt;&gt;"*",BQ315&lt;&gt;"*",BQ372&lt;&gt;"*",BQ425&lt;&gt;"*"),"Yes (" &amp; JoinAll(", ", MIDForgiving(BQ251,6,LEN(BQ251)-6), MIDForgiving(BQ315,6,LEN(BQ315)-6), MIDForgiving(BQ372,6,LEN(BQ372)-6), MIDForgiving(BQ425,6,LEN(BQ425)-6))&amp;")","*")</f>
        <v>*</v>
      </c>
      <c r="BR491" s="58" t="str">
        <f>IF(OR(BR251&lt;&gt;"*",BR315&lt;&gt;"*",BR372&lt;&gt;"*",BR425&lt;&gt;"*"),"Yes (" &amp; JoinAll(", ", MIDForgiving(BR251,6,LEN(BR251)-6), MIDForgiving(BR315,6,LEN(BR315)-6), MIDForgiving(BR372,6,LEN(BR372)-6), MIDForgiving(BR425,6,LEN(BR425)-6))&amp;")","*")</f>
        <v>*</v>
      </c>
      <c r="BS491" s="58" t="str">
        <f>IF(OR(BS251&lt;&gt;"*",BS315&lt;&gt;"*",BS372&lt;&gt;"*",BS425&lt;&gt;"*"),"Yes (" &amp; JoinAll(", ", MIDForgiving(BS251,6,LEN(BS251)-6), MIDForgiving(BS315,6,LEN(BS315)-6), MIDForgiving(BS372,6,LEN(BS372)-6), MIDForgiving(BS425,6,LEN(BS425)-6))&amp;")","*")</f>
        <v>*</v>
      </c>
      <c r="BT491" s="58" t="str">
        <f>IF(OR(BT251&lt;&gt;"*",BT315&lt;&gt;"*",BT372&lt;&gt;"*",BT425&lt;&gt;"*"),"Yes (" &amp; JoinAll(", ", MIDForgiving(BT251,6,LEN(BT251)-6), MIDForgiving(BT315,6,LEN(BT315)-6), MIDForgiving(BT372,6,LEN(BT372)-6), MIDForgiving(BT425,6,LEN(BT425)-6))&amp;")","*")</f>
        <v>*</v>
      </c>
      <c r="BU491" s="58" t="str">
        <f>IF(OR(BU251&lt;&gt;"*",BU315&lt;&gt;"*",BU372&lt;&gt;"*",BU425&lt;&gt;"*"),"Yes (" &amp; JoinAll(", ", MIDForgiving(BU251,6,LEN(BU251)-6), MIDForgiving(BU315,6,LEN(BU315)-6), MIDForgiving(BU372,6,LEN(BU372)-6), MIDForgiving(BU425,6,LEN(BU425)-6))&amp;")","*")</f>
        <v>*</v>
      </c>
      <c r="BV491" s="58" t="str">
        <f>IF(OR(BV251&lt;&gt;"*",BV315&lt;&gt;"*",BV372&lt;&gt;"*",BV425&lt;&gt;"*"),"Yes (" &amp; JoinAll(", ", MIDForgiving(BV251,6,LEN(BV251)-6), MIDForgiving(BV315,6,LEN(BV315)-6), MIDForgiving(BV372,6,LEN(BV372)-6), MIDForgiving(BV425,6,LEN(BV425)-6))&amp;")","*")</f>
        <v>*</v>
      </c>
      <c r="BW491" s="58" t="str">
        <f>IF(OR(BW251&lt;&gt;"*",BW315&lt;&gt;"*",BW372&lt;&gt;"*",BW425&lt;&gt;"*"),"Yes (" &amp; JoinAll(", ", MIDForgiving(BW251,6,LEN(BW251)-6), MIDForgiving(BW315,6,LEN(BW315)-6), MIDForgiving(BW372,6,LEN(BW372)-6), MIDForgiving(BW425,6,LEN(BW425)-6))&amp;")","*")</f>
        <v>*</v>
      </c>
      <c r="BX491" s="58" t="str">
        <f>IF(OR(BX251&lt;&gt;"*",BX315&lt;&gt;"*",BX372&lt;&gt;"*",BX425&lt;&gt;"*"),"Yes (" &amp; JoinAll(", ", MIDForgiving(BX251,6,LEN(BX251)-6), MIDForgiving(BX315,6,LEN(BX315)-6), MIDForgiving(BX372,6,LEN(BX372)-6), MIDForgiving(BX425,6,LEN(BX425)-6))&amp;")","*")</f>
        <v>*</v>
      </c>
      <c r="BY491" s="58" t="str">
        <f>IF(OR(BY251&lt;&gt;"*",BY315&lt;&gt;"*",BY372&lt;&gt;"*",BY425&lt;&gt;"*"),"Yes (" &amp; JoinAll(", ", MIDForgiving(BY251,6,LEN(BY251)-6), MIDForgiving(BY315,6,LEN(BY315)-6), MIDForgiving(BY372,6,LEN(BY372)-6), MIDForgiving(BY425,6,LEN(BY425)-6))&amp;")","*")</f>
        <v>*</v>
      </c>
      <c r="BZ491" s="58" t="str">
        <f>IF(OR(BZ251&lt;&gt;"*",BZ315&lt;&gt;"*",BZ372&lt;&gt;"*",BZ425&lt;&gt;"*"),"Yes (" &amp; JoinAll(", ", MIDForgiving(BZ251,6,LEN(BZ251)-6), MIDForgiving(BZ315,6,LEN(BZ315)-6), MIDForgiving(BZ372,6,LEN(BZ372)-6), MIDForgiving(BZ425,6,LEN(BZ425)-6))&amp;")","*")</f>
        <v>*</v>
      </c>
      <c r="CA491" s="58" t="str">
        <f>IF(OR(CA251&lt;&gt;"*",CA315&lt;&gt;"*",CA372&lt;&gt;"*",CA425&lt;&gt;"*"),"Yes (" &amp; JoinAll(", ", MIDForgiving(CA251,6,LEN(CA251)-6), MIDForgiving(CA315,6,LEN(CA315)-6), MIDForgiving(CA372,6,LEN(CA372)-6), MIDForgiving(CA425,6,LEN(CA425)-6))&amp;")","*")</f>
        <v>*</v>
      </c>
      <c r="CB491" s="58" t="str">
        <f>IF(OR(CB251&lt;&gt;"*",CB315&lt;&gt;"*",CB372&lt;&gt;"*",CB425&lt;&gt;"*"),"Yes (" &amp; JoinAll(", ", MIDForgiving(CB251,6,LEN(CB251)-6), MIDForgiving(CB315,6,LEN(CB315)-6), MIDForgiving(CB372,6,LEN(CB372)-6), MIDForgiving(CB425,6,LEN(CB425)-6))&amp;")","*")</f>
        <v>*</v>
      </c>
      <c r="CC491" s="58" t="str">
        <f>IF(OR(CC251&lt;&gt;"*",CC315&lt;&gt;"*",CC372&lt;&gt;"*",CC425&lt;&gt;"*"),"Yes (" &amp; JoinAll(", ", MIDForgiving(CC251,6,LEN(CC251)-6), MIDForgiving(CC315,6,LEN(CC315)-6), MIDForgiving(CC372,6,LEN(CC372)-6), MIDForgiving(CC425,6,LEN(CC425)-6))&amp;")","*")</f>
        <v>*</v>
      </c>
      <c r="CD491" s="58" t="str">
        <f>IF(OR(CD251&lt;&gt;"*",CD315&lt;&gt;"*",CD372&lt;&gt;"*",CD425&lt;&gt;"*"),"Yes (" &amp; JoinAll(", ", MIDForgiving(CD251,6,LEN(CD251)-6), MIDForgiving(CD315,6,LEN(CD315)-6), MIDForgiving(CD372,6,LEN(CD372)-6), MIDForgiving(CD425,6,LEN(CD425)-6))&amp;")","*")</f>
        <v>*</v>
      </c>
      <c r="CE491" s="58" t="str">
        <f>IF(OR(CE251&lt;&gt;"*",CE315&lt;&gt;"*",CE372&lt;&gt;"*",CE425&lt;&gt;"*"),"Yes (" &amp; JoinAll(", ", MIDForgiving(CE251,6,LEN(CE251)-6), MIDForgiving(CE315,6,LEN(CE315)-6), MIDForgiving(CE372,6,LEN(CE372)-6), MIDForgiving(CE425,6,LEN(CE425)-6))&amp;")","*")</f>
        <v>*</v>
      </c>
      <c r="CF491" s="58" t="str">
        <f>IF(OR(CF251&lt;&gt;"*",CF315&lt;&gt;"*",CF372&lt;&gt;"*",CF425&lt;&gt;"*"),"Yes (" &amp; JoinAll(", ", MIDForgiving(CF251,6,LEN(CF251)-6), MIDForgiving(CF315,6,LEN(CF315)-6), MIDForgiving(CF372,6,LEN(CF372)-6), MIDForgiving(CF425,6,LEN(CF425)-6))&amp;")","*")</f>
        <v>*</v>
      </c>
      <c r="CG491" s="58" t="str">
        <f>IF(OR(CG251&lt;&gt;"*",CG315&lt;&gt;"*",CG372&lt;&gt;"*",CG425&lt;&gt;"*"),"Yes (" &amp; JoinAll(", ", MIDForgiving(CG251,6,LEN(CG251)-6), MIDForgiving(CG315,6,LEN(CG315)-6), MIDForgiving(CG372,6,LEN(CG372)-6), MIDForgiving(CG425,6,LEN(CG425)-6))&amp;")","*")</f>
        <v>*</v>
      </c>
      <c r="CH491" s="58" t="str">
        <f>IF(OR(CH251&lt;&gt;"*",CH315&lt;&gt;"*",CH372&lt;&gt;"*",CH425&lt;&gt;"*"),"Yes (" &amp; JoinAll(", ", MIDForgiving(CH251,6,LEN(CH251)-6), MIDForgiving(CH315,6,LEN(CH315)-6), MIDForgiving(CH372,6,LEN(CH372)-6), MIDForgiving(CH425,6,LEN(CH425)-6))&amp;")","*")</f>
        <v>*</v>
      </c>
      <c r="CI491" s="58" t="str">
        <f>IF(OR(CI251&lt;&gt;"*",CI315&lt;&gt;"*",CI372&lt;&gt;"*",CI425&lt;&gt;"*"),"Yes (" &amp; JoinAll(", ", MIDForgiving(CI251,6,LEN(CI251)-6), MIDForgiving(CI315,6,LEN(CI315)-6), MIDForgiving(CI372,6,LEN(CI372)-6), MIDForgiving(CI425,6,LEN(CI425)-6))&amp;")","*")</f>
        <v>*</v>
      </c>
      <c r="CJ491" s="58" t="str">
        <f>IF(OR(CJ251&lt;&gt;"*",CJ315&lt;&gt;"*",CJ372&lt;&gt;"*",CJ425&lt;&gt;"*"),"Yes (" &amp; JoinAll(", ", MIDForgiving(CJ251,6,LEN(CJ251)-6), MIDForgiving(CJ315,6,LEN(CJ315)-6), MIDForgiving(CJ372,6,LEN(CJ372)-6), MIDForgiving(CJ425,6,LEN(CJ425)-6))&amp;")","*")</f>
        <v>*</v>
      </c>
      <c r="CK491" s="58" t="str">
        <f>IF(OR(CK251&lt;&gt;"*",CK315&lt;&gt;"*",CK372&lt;&gt;"*",CK425&lt;&gt;"*"),"Yes (" &amp; JoinAll(", ", MIDForgiving(CK251,6,LEN(CK251)-6), MIDForgiving(CK315,6,LEN(CK315)-6), MIDForgiving(CK372,6,LEN(CK372)-6), MIDForgiving(CK425,6,LEN(CK425)-6))&amp;")","*")</f>
        <v>*</v>
      </c>
      <c r="CL491" s="58" t="str">
        <f>IF(OR(CL251&lt;&gt;"*",CL315&lt;&gt;"*",CL372&lt;&gt;"*",CL425&lt;&gt;"*"),"Yes (" &amp; JoinAll(", ", MIDForgiving(CL251,6,LEN(CL251)-6), MIDForgiving(CL315,6,LEN(CL315)-6), MIDForgiving(CL372,6,LEN(CL372)-6), MIDForgiving(CL425,6,LEN(CL425)-6))&amp;")","*")</f>
        <v>*</v>
      </c>
      <c r="CM491" s="58" t="str">
        <f>IF(OR(CM251&lt;&gt;"*",CM315&lt;&gt;"*",CM372&lt;&gt;"*",CM425&lt;&gt;"*"),"Yes (" &amp; JoinAll(", ", MIDForgiving(CM251,6,LEN(CM251)-6), MIDForgiving(CM315,6,LEN(CM315)-6), MIDForgiving(CM372,6,LEN(CM372)-6), MIDForgiving(CM425,6,LEN(CM425)-6))&amp;")","*")</f>
        <v>*</v>
      </c>
      <c r="CN491" s="58" t="str">
        <f>IF(OR(CN251&lt;&gt;"*",CN315&lt;&gt;"*",CN372&lt;&gt;"*",CN425&lt;&gt;"*"),"Yes (" &amp; JoinAll(", ", MIDForgiving(CN251,6,LEN(CN251)-6), MIDForgiving(CN315,6,LEN(CN315)-6), MIDForgiving(CN372,6,LEN(CN372)-6), MIDForgiving(CN425,6,LEN(CN425)-6))&amp;")","*")</f>
        <v>*</v>
      </c>
      <c r="CO491" s="58" t="str">
        <f>IF(OR(CO251&lt;&gt;"*",CO315&lt;&gt;"*",CO372&lt;&gt;"*",CO425&lt;&gt;"*"),"Yes (" &amp; JoinAll(", ", MIDForgiving(CO251,6,LEN(CO251)-6), MIDForgiving(CO315,6,LEN(CO315)-6), MIDForgiving(CO372,6,LEN(CO372)-6), MIDForgiving(CO425,6,LEN(CO425)-6))&amp;")","*")</f>
        <v>Yes (HTTPS)</v>
      </c>
      <c r="CP491" s="58" t="str">
        <f>IF(OR(CP251&lt;&gt;"*",CP315&lt;&gt;"*",CP372&lt;&gt;"*",CP425&lt;&gt;"*"),"Yes (" &amp; JoinAll(", ", MIDForgiving(CP251,6,LEN(CP251)-6), MIDForgiving(CP315,6,LEN(CP315)-6), MIDForgiving(CP372,6,LEN(CP372)-6), MIDForgiving(CP425,6,LEN(CP425)-6))&amp;")","*")</f>
        <v>Yes (HTTPS)</v>
      </c>
      <c r="CQ491" s="58" t="str">
        <f>IF(OR(CQ251&lt;&gt;"*",CQ315&lt;&gt;"*",CQ372&lt;&gt;"*",CQ425&lt;&gt;"*"),"Yes (" &amp; JoinAll(", ", MIDForgiving(CQ251,6,LEN(CQ251)-6), MIDForgiving(CQ315,6,LEN(CQ315)-6), MIDForgiving(CQ372,6,LEN(CQ372)-6), MIDForgiving(CQ425,6,LEN(CQ425)-6))&amp;")","*")</f>
        <v>*</v>
      </c>
      <c r="CR491" s="58" t="str">
        <f>IF(OR(CR251&lt;&gt;"*",CR315&lt;&gt;"*",CR372&lt;&gt;"*",CR425&lt;&gt;"*"),"Yes (" &amp; JoinAll(", ", MIDForgiving(CR251,6,LEN(CR251)-6), MIDForgiving(CR315,6,LEN(CR315)-6), MIDForgiving(CR372,6,LEN(CR372)-6), MIDForgiving(CR425,6,LEN(CR425)-6))&amp;")","*")</f>
        <v>*</v>
      </c>
      <c r="CS491" s="58" t="str">
        <f>IF(OR(CS251&lt;&gt;"*",CS315&lt;&gt;"*",CS372&lt;&gt;"*",CS425&lt;&gt;"*"),"Yes (" &amp; JoinAll(", ", MIDForgiving(CS251,6,LEN(CS251)-6), MIDForgiving(CS315,6,LEN(CS315)-6), MIDForgiving(CS372,6,LEN(CS372)-6), MIDForgiving(CS425,6,LEN(CS425)-6))&amp;")","*")</f>
        <v>*</v>
      </c>
      <c r="CT491" s="58" t="str">
        <f>IF(OR(CT251&lt;&gt;"*",CT315&lt;&gt;"*",CT372&lt;&gt;"*",CT425&lt;&gt;"*"),"Yes (" &amp; JoinAll(", ", MIDForgiving(CT251,6,LEN(CT251)-6), MIDForgiving(CT315,6,LEN(CT315)-6), MIDForgiving(CT372,6,LEN(CT372)-6), MIDForgiving(CT425,6,LEN(CT425)-6))&amp;")","*")</f>
        <v>*</v>
      </c>
      <c r="CU491" s="58" t="str">
        <f>IF(OR(CU251&lt;&gt;"*",CU315&lt;&gt;"*",CU372&lt;&gt;"*",CU425&lt;&gt;"*"),"Yes (" &amp; JoinAll(", ", MIDForgiving(CU251,6,LEN(CU251)-6), MIDForgiving(CU315,6,LEN(CU315)-6), MIDForgiving(CU372,6,LEN(CU372)-6), MIDForgiving(CU425,6,LEN(CU425)-6))&amp;")","*")</f>
        <v>*</v>
      </c>
      <c r="CV491" s="58" t="str">
        <f>IF(OR(CV251&lt;&gt;"*",CV315&lt;&gt;"*",CV372&lt;&gt;"*",CV425&lt;&gt;"*"),"Yes (" &amp; JoinAll(", ", MIDForgiving(CV251,6,LEN(CV251)-6), MIDForgiving(CV315,6,LEN(CV315)-6), MIDForgiving(CV372,6,LEN(CV372)-6), MIDForgiving(CV425,6,LEN(CV425)-6))&amp;")","*")</f>
        <v>*</v>
      </c>
      <c r="CW491" s="58" t="str">
        <f>IF(OR(CW251&lt;&gt;"*",CW315&lt;&gt;"*",CW372&lt;&gt;"*",CW425&lt;&gt;"*"),"Yes (" &amp; JoinAll(", ", MIDForgiving(CW251,6,LEN(CW251)-6), MIDForgiving(CW315,6,LEN(CW315)-6), MIDForgiving(CW372,6,LEN(CW372)-6), MIDForgiving(CW425,6,LEN(CW425)-6))&amp;")","*")</f>
        <v>*</v>
      </c>
      <c r="CX491" s="58" t="str">
        <f>IF(OR(CX251&lt;&gt;"*",CX315&lt;&gt;"*",CX372&lt;&gt;"*",CX425&lt;&gt;"*"),"Yes (" &amp; JoinAll(", ", MIDForgiving(CX251,6,LEN(CX251)-6), MIDForgiving(CX315,6,LEN(CX315)-6), MIDForgiving(CX372,6,LEN(CX372)-6), MIDForgiving(CX425,6,LEN(CX425)-6))&amp;")","*")</f>
        <v>*</v>
      </c>
      <c r="CY491" s="58" t="str">
        <f>IF(OR(CY251&lt;&gt;"*",CY315&lt;&gt;"*",CY372&lt;&gt;"*",CY425&lt;&gt;"*"),"Yes (" &amp; JoinAll(", ", MIDForgiving(CY251,6,LEN(CY251)-6), MIDForgiving(CY315,6,LEN(CY315)-6), MIDForgiving(CY372,6,LEN(CY372)-6), MIDForgiving(CY425,6,LEN(CY425)-6))&amp;")","*")</f>
        <v>*</v>
      </c>
      <c r="CZ491" s="58" t="str">
        <f>IF(OR(CZ251&lt;&gt;"*",CZ315&lt;&gt;"*",CZ372&lt;&gt;"*",CZ425&lt;&gt;"*"),"Yes (" &amp; JoinAll(", ", MIDForgiving(CZ251,6,LEN(CZ251)-6), MIDForgiving(CZ315,6,LEN(CZ315)-6), MIDForgiving(CZ372,6,LEN(CZ372)-6), MIDForgiving(CZ425,6,LEN(CZ425)-6))&amp;")","*")</f>
        <v>*</v>
      </c>
      <c r="DA491" s="58" t="str">
        <f>IF(OR(DA251&lt;&gt;"*",DA315&lt;&gt;"*",DA372&lt;&gt;"*",DA425&lt;&gt;"*"),"Yes (" &amp; JoinAll(", ", MIDForgiving(DA251,6,LEN(DA251)-6), MIDForgiving(DA315,6,LEN(DA315)-6), MIDForgiving(DA372,6,LEN(DA372)-6), MIDForgiving(DA425,6,LEN(DA425)-6))&amp;")","*")</f>
        <v>*</v>
      </c>
      <c r="DB491" s="58" t="str">
        <f>IF(OR(DB251&lt;&gt;"*",DB315&lt;&gt;"*",DB372&lt;&gt;"*",DB425&lt;&gt;"*"),"Yes (" &amp; JoinAll(", ", MIDForgiving(DB251,6,LEN(DB251)-6), MIDForgiving(DB315,6,LEN(DB315)-6), MIDForgiving(DB372,6,LEN(DB372)-6), MIDForgiving(DB425,6,LEN(DB425)-6))&amp;")","*")</f>
        <v>*</v>
      </c>
      <c r="DC491" s="58" t="str">
        <f>IF(OR(DC251&lt;&gt;"*",DC315&lt;&gt;"*",DC372&lt;&gt;"*",DC425&lt;&gt;"*"),"Yes (" &amp; JoinAll(", ", MIDForgiving(DC251,6,LEN(DC251)-6), MIDForgiving(DC315,6,LEN(DC315)-6), MIDForgiving(DC372,6,LEN(DC372)-6), MIDForgiving(DC425,6,LEN(DC425)-6))&amp;")","*")</f>
        <v>*</v>
      </c>
      <c r="DD491" s="58" t="str">
        <f>IF(OR(DD251&lt;&gt;"*",DD315&lt;&gt;"*",DD372&lt;&gt;"*",DD425&lt;&gt;"*"),"Yes (" &amp; JoinAll(", ", MIDForgiving(DD251,6,LEN(DD251)-6), MIDForgiving(DD315,6,LEN(DD315)-6), MIDForgiving(DD372,6,LEN(DD372)-6), MIDForgiving(DD425,6,LEN(DD425)-6))&amp;")","*")</f>
        <v>*</v>
      </c>
      <c r="DE491" s="58" t="str">
        <f>IF(OR(DE251&lt;&gt;"*",DE315&lt;&gt;"*",DE372&lt;&gt;"*",DE425&lt;&gt;"*"),"Yes (" &amp; JoinAll(", ", MIDForgiving(DE251,6,LEN(DE251)-6), MIDForgiving(DE315,6,LEN(DE315)-6), MIDForgiving(DE372,6,LEN(DE372)-6), MIDForgiving(DE425,6,LEN(DE425)-6))&amp;")","*")</f>
        <v>*</v>
      </c>
      <c r="DF491" s="58" t="str">
        <f>IF(OR(DF251&lt;&gt;"*",DF315&lt;&gt;"*",DF372&lt;&gt;"*",DF425&lt;&gt;"*"),"Yes (" &amp; JoinAll(", ", MIDForgiving(DF251,6,LEN(DF251)-6), MIDForgiving(DF315,6,LEN(DF315)-6), MIDForgiving(DF372,6,LEN(DF372)-6), MIDForgiving(DF425,6,LEN(DF425)-6))&amp;")","*")</f>
        <v>*</v>
      </c>
      <c r="DG491" s="58" t="str">
        <f>IF(OR(DG251&lt;&gt;"*",DG315&lt;&gt;"*",DG372&lt;&gt;"*",DG425&lt;&gt;"*"),"Yes (" &amp; JoinAll(", ", MIDForgiving(DG251,6,LEN(DG251)-6), MIDForgiving(DG315,6,LEN(DG315)-6), MIDForgiving(DG372,6,LEN(DG372)-6), MIDForgiving(DG425,6,LEN(DG425)-6))&amp;")","*")</f>
        <v>*</v>
      </c>
      <c r="DH491" s="58" t="str">
        <f>IF(OR(DH251&lt;&gt;"*",DH315&lt;&gt;"*",DH372&lt;&gt;"*",DH425&lt;&gt;"*"),"Yes (" &amp; JoinAll(", ", MIDForgiving(DH251,6,LEN(DH251)-6), MIDForgiving(DH315,6,LEN(DH315)-6), MIDForgiving(DH372,6,LEN(DH372)-6), MIDForgiving(DH425,6,LEN(DH425)-6))&amp;")","*")</f>
        <v>*</v>
      </c>
      <c r="DI491" s="58" t="str">
        <f>IF(OR(DI251&lt;&gt;"*",DI315&lt;&gt;"*",DI372&lt;&gt;"*",DI425&lt;&gt;"*"),"Yes (" &amp; JoinAll(", ", MIDForgiving(DI251,6,LEN(DI251)-6), MIDForgiving(DI315,6,LEN(DI315)-6), MIDForgiving(DI372,6,LEN(DI372)-6), MIDForgiving(DI425,6,LEN(DI425)-6))&amp;")","*")</f>
        <v>*</v>
      </c>
      <c r="DJ491" s="58" t="str">
        <f>IF(OR(DJ251&lt;&gt;"*",DJ315&lt;&gt;"*",DJ372&lt;&gt;"*",DJ425&lt;&gt;"*"),"Yes (" &amp; JoinAll(", ", MIDForgiving(DJ251,6,LEN(DJ251)-6), MIDForgiving(DJ315,6,LEN(DJ315)-6), MIDForgiving(DJ372,6,LEN(DJ372)-6), MIDForgiving(DJ425,6,LEN(DJ425)-6))&amp;")","*")</f>
        <v>*</v>
      </c>
      <c r="DK491" s="58" t="str">
        <f>IF(OR(DK251&lt;&gt;"*",DK315&lt;&gt;"*",DK372&lt;&gt;"*",DK425&lt;&gt;"*"),"Yes (" &amp; JoinAll(", ", MIDForgiving(DK251,6,LEN(DK251)-6), MIDForgiving(DK315,6,LEN(DK315)-6), MIDForgiving(DK372,6,LEN(DK372)-6), MIDForgiving(DK425,6,LEN(DK425)-6))&amp;")","*")</f>
        <v>*</v>
      </c>
      <c r="DL491" s="58" t="str">
        <f>IF(OR(DL251&lt;&gt;"*",DL315&lt;&gt;"*",DL372&lt;&gt;"*",DL425&lt;&gt;"*"),"Yes (" &amp; JoinAll(", ", MIDForgiving(DL251,6,LEN(DL251)-6), MIDForgiving(DL315,6,LEN(DL315)-6), MIDForgiving(DL372,6,LEN(DL372)-6), MIDForgiving(DL425,6,LEN(DL425)-6))&amp;")","*")</f>
        <v>*</v>
      </c>
      <c r="DM491" s="58" t="str">
        <f>IF(OR(DM251&lt;&gt;"*",DM315&lt;&gt;"*",DM372&lt;&gt;"*",DM425&lt;&gt;"*"),"Yes (" &amp; JoinAll(", ", MIDForgiving(DM251,6,LEN(DM251)-6), MIDForgiving(DM315,6,LEN(DM315)-6), MIDForgiving(DM372,6,LEN(DM372)-6), MIDForgiving(DM425,6,LEN(DM425)-6))&amp;")","*")</f>
        <v>*</v>
      </c>
      <c r="DN491" s="58" t="str">
        <f>IF(OR(DN251&lt;&gt;"*",DN315&lt;&gt;"*",DN372&lt;&gt;"*",DN425&lt;&gt;"*"),"Yes (" &amp; JoinAll(", ", MIDForgiving(DN251,6,LEN(DN251)-6), MIDForgiving(DN315,6,LEN(DN315)-6), MIDForgiving(DN372,6,LEN(DN372)-6), MIDForgiving(DN425,6,LEN(DN425)-6))&amp;")","*")</f>
        <v>*</v>
      </c>
      <c r="DO491" s="58" t="str">
        <f>IF(OR(DO251&lt;&gt;"*",DO315&lt;&gt;"*",DO372&lt;&gt;"*",DO425&lt;&gt;"*"),"Yes (" &amp; JoinAll(", ", MIDForgiving(DO251,6,LEN(DO251)-6), MIDForgiving(DO315,6,LEN(DO315)-6), MIDForgiving(DO372,6,LEN(DO372)-6), MIDForgiving(DO425,6,LEN(DO425)-6))&amp;")","*")</f>
        <v>*</v>
      </c>
      <c r="DP491" s="58" t="str">
        <f>IF(OR(DP251&lt;&gt;"*",DP315&lt;&gt;"*",DP372&lt;&gt;"*",DP425&lt;&gt;"*"),"Yes (" &amp; JoinAll(", ", MIDForgiving(DP251,6,LEN(DP251)-6), MIDForgiving(DP315,6,LEN(DP315)-6), MIDForgiving(DP372,6,LEN(DP372)-6), MIDForgiving(DP425,6,LEN(DP425)-6))&amp;")","*")</f>
        <v>*</v>
      </c>
      <c r="DQ491" s="58" t="str">
        <f>IF(OR(DQ251&lt;&gt;"*",DQ315&lt;&gt;"*",DQ372&lt;&gt;"*",DQ425&lt;&gt;"*"),"Yes (" &amp; JoinAll(", ", MIDForgiving(DQ251,6,LEN(DQ251)-6), MIDForgiving(DQ315,6,LEN(DQ315)-6), MIDForgiving(DQ372,6,LEN(DQ372)-6), MIDForgiving(DQ425,6,LEN(DQ425)-6))&amp;")","*")</f>
        <v>*</v>
      </c>
      <c r="DR491" s="58" t="str">
        <f>IF(OR(DR251&lt;&gt;"*",DR315&lt;&gt;"*",DR372&lt;&gt;"*",DR425&lt;&gt;"*"),"Yes (" &amp; JoinAll(", ", MIDForgiving(DR251,6,LEN(DR251)-6), MIDForgiving(DR315,6,LEN(DR315)-6), MIDForgiving(DR372,6,LEN(DR372)-6), MIDForgiving(DR425,6,LEN(DR425)-6))&amp;")","*")</f>
        <v>*</v>
      </c>
      <c r="DS491" s="58" t="str">
        <f>IF(OR(DS251&lt;&gt;"*",DS315&lt;&gt;"*",DS372&lt;&gt;"*",DS425&lt;&gt;"*"),"Yes (" &amp; JoinAll(", ", MIDForgiving(DS251,6,LEN(DS251)-6), MIDForgiving(DS315,6,LEN(DS315)-6), MIDForgiving(DS372,6,LEN(DS372)-6), MIDForgiving(DS425,6,LEN(DS425)-6))&amp;")","*")</f>
        <v>*</v>
      </c>
      <c r="DT491" s="58" t="str">
        <f>IF(OR(DT251&lt;&gt;"*",DT315&lt;&gt;"*",DT372&lt;&gt;"*",DT425&lt;&gt;"*"),"Yes (" &amp; JoinAll(", ", MIDForgiving(DT251,6,LEN(DT251)-6), MIDForgiving(DT315,6,LEN(DT315)-6), MIDForgiving(DT372,6,LEN(DT372)-6), MIDForgiving(DT425,6,LEN(DT425)-6))&amp;")","*")</f>
        <v>*</v>
      </c>
      <c r="DU491" s="58" t="str">
        <f>IF(OR(DU251&lt;&gt;"*",DU315&lt;&gt;"*",DU372&lt;&gt;"*",DU425&lt;&gt;"*"),"Yes (" &amp; JoinAll(", ", MIDForgiving(DU251,6,LEN(DU251)-6), MIDForgiving(DU315,6,LEN(DU315)-6), MIDForgiving(DU372,6,LEN(DU372)-6), MIDForgiving(DU425,6,LEN(DU425)-6))&amp;")","*")</f>
        <v>*</v>
      </c>
      <c r="DV491" s="58" t="str">
        <f>IF(OR(DV251&lt;&gt;"*",DV315&lt;&gt;"*",DV372&lt;&gt;"*",DV425&lt;&gt;"*"),"Yes (" &amp; JoinAll(", ", MIDForgiving(DV251,6,LEN(DV251)-6), MIDForgiving(DV315,6,LEN(DV315)-6), MIDForgiving(DV372,6,LEN(DV372)-6), MIDForgiving(DV425,6,LEN(DV425)-6))&amp;")","*")</f>
        <v>*</v>
      </c>
      <c r="DW491" s="58" t="str">
        <f>IF(OR(DW251&lt;&gt;"*",DW315&lt;&gt;"*",DW372&lt;&gt;"*",DW425&lt;&gt;"*"),"Yes (" &amp; JoinAll(", ", MIDForgiving(DW251,6,LEN(DW251)-6), MIDForgiving(DW315,6,LEN(DW315)-6), MIDForgiving(DW372,6,LEN(DW372)-6), MIDForgiving(DW425,6,LEN(DW425)-6))&amp;")","*")</f>
        <v>*</v>
      </c>
      <c r="DX491" s="58" t="str">
        <f>IF(OR(DX251&lt;&gt;"*",DX315&lt;&gt;"*",DX372&lt;&gt;"*",DX425&lt;&gt;"*"),"Yes (" &amp; JoinAll(", ", MIDForgiving(DX251,6,LEN(DX251)-6), MIDForgiving(DX315,6,LEN(DX315)-6), MIDForgiving(DX372,6,LEN(DX372)-6), MIDForgiving(DX425,6,LEN(DX425)-6))&amp;")","*")</f>
        <v>*</v>
      </c>
      <c r="DY491" s="58" t="str">
        <f>IF(OR(DY251&lt;&gt;"*",DY315&lt;&gt;"*",DY372&lt;&gt;"*",DY425&lt;&gt;"*"),"Yes (" &amp; JoinAll(", ", MIDForgiving(DY251,6,LEN(DY251)-6), MIDForgiving(DY315,6,LEN(DY315)-6), MIDForgiving(DY372,6,LEN(DY372)-6), MIDForgiving(DY425,6,LEN(DY425)-6))&amp;")","*")</f>
        <v>*</v>
      </c>
      <c r="DZ491" s="58" t="str">
        <f>IF(OR(DZ251&lt;&gt;"*",DZ315&lt;&gt;"*",DZ372&lt;&gt;"*",DZ425&lt;&gt;"*"),"Yes (" &amp; JoinAll(", ", MIDForgiving(DZ251,6,LEN(DZ251)-6), MIDForgiving(DZ315,6,LEN(DZ315)-6), MIDForgiving(DZ372,6,LEN(DZ372)-6), MIDForgiving(DZ425,6,LEN(DZ425)-6))&amp;")","*")</f>
        <v>*</v>
      </c>
      <c r="EA491" s="58" t="str">
        <f>IF(OR(EA251&lt;&gt;"*",EA315&lt;&gt;"*",EA372&lt;&gt;"*",EA425&lt;&gt;"*"),"Yes (" &amp; JoinAll(", ", MIDForgiving(EA251,6,LEN(EA251)-6), MIDForgiving(EA315,6,LEN(EA315)-6), MIDForgiving(EA372,6,LEN(EA372)-6), MIDForgiving(EA425,6,LEN(EA425)-6))&amp;")","*")</f>
        <v>*</v>
      </c>
      <c r="EB491" s="58" t="str">
        <f>IF(OR(EB251&lt;&gt;"*",EB315&lt;&gt;"*",EB372&lt;&gt;"*",EB425&lt;&gt;"*"),"Yes (" &amp; JoinAll(", ", MIDForgiving(EB251,6,LEN(EB251)-6), MIDForgiving(EB315,6,LEN(EB315)-6), MIDForgiving(EB372,6,LEN(EB372)-6), MIDForgiving(EB425,6,LEN(EB425)-6))&amp;")","*")</f>
        <v>*</v>
      </c>
      <c r="EC491" s="58" t="str">
        <f>IF(OR(EC251&lt;&gt;"*",EC315&lt;&gt;"*",EC372&lt;&gt;"*",EC425&lt;&gt;"*"),"Yes (" &amp; JoinAll(", ", MIDForgiving(EC251,6,LEN(EC251)-6), MIDForgiving(EC315,6,LEN(EC315)-6), MIDForgiving(EC372,6,LEN(EC372)-6), MIDForgiving(EC425,6,LEN(EC425)-6))&amp;")","*")</f>
        <v>*</v>
      </c>
      <c r="ED491" s="58" t="str">
        <f>IF(OR(ED251&lt;&gt;"*",ED315&lt;&gt;"*",ED372&lt;&gt;"*",ED425&lt;&gt;"*"),"Yes (" &amp; JoinAll(", ", MIDForgiving(ED251,6,LEN(ED251)-6), MIDForgiving(ED315,6,LEN(ED315)-6), MIDForgiving(ED372,6,LEN(ED372)-6), MIDForgiving(ED425,6,LEN(ED425)-6))&amp;")","*")</f>
        <v>*</v>
      </c>
      <c r="EE491" s="58" t="str">
        <f>IF(OR(EE251&lt;&gt;"*",EE315&lt;&gt;"*",EE372&lt;&gt;"*",EE425&lt;&gt;"*"),"Yes (" &amp; JoinAll(", ", MIDForgiving(EE251,6,LEN(EE251)-6), MIDForgiving(EE315,6,LEN(EE315)-6), MIDForgiving(EE372,6,LEN(EE372)-6), MIDForgiving(EE425,6,LEN(EE425)-6))&amp;")","*")</f>
        <v>*</v>
      </c>
      <c r="EF491" s="58" t="str">
        <f>IF(OR(EF251&lt;&gt;"*",EF315&lt;&gt;"*",EF372&lt;&gt;"*",EF425&lt;&gt;"*"),"Yes (" &amp; JoinAll(", ", MIDForgiving(EF251,6,LEN(EF251)-6), MIDForgiving(EF315,6,LEN(EF315)-6), MIDForgiving(EF372,6,LEN(EF372)-6), MIDForgiving(EF425,6,LEN(EF425)-6))&amp;")","*")</f>
        <v>*</v>
      </c>
      <c r="EG491" s="58" t="str">
        <f>IF(OR(EG251&lt;&gt;"*",EG315&lt;&gt;"*",EG372&lt;&gt;"*",EG425&lt;&gt;"*"),"Yes (" &amp; JoinAll(", ", MIDForgiving(EG251,6,LEN(EG251)-6), MIDForgiving(EG315,6,LEN(EG315)-6), MIDForgiving(EG372,6,LEN(EG372)-6), MIDForgiving(EG425,6,LEN(EG425)-6))&amp;")","*")</f>
        <v>*</v>
      </c>
      <c r="EH491" s="58" t="str">
        <f>IF(OR(EH251&lt;&gt;"*",EH315&lt;&gt;"*",EH372&lt;&gt;"*",EH425&lt;&gt;"*"),"Yes (" &amp; JoinAll(", ", MIDForgiving(EH251,6,LEN(EH251)-6), MIDForgiving(EH315,6,LEN(EH315)-6), MIDForgiving(EH372,6,LEN(EH372)-6), MIDForgiving(EH425,6,LEN(EH425)-6))&amp;")","*")</f>
        <v>*</v>
      </c>
      <c r="EI491" s="58" t="str">
        <f>IF(OR(EI251&lt;&gt;"*",EI315&lt;&gt;"*",EI372&lt;&gt;"*",EI425&lt;&gt;"*"),"Yes (" &amp; JoinAll(", ", MIDForgiving(EI251,6,LEN(EI251)-6), MIDForgiving(EI315,6,LEN(EI315)-6), MIDForgiving(EI372,6,LEN(EI372)-6), MIDForgiving(EI425,6,LEN(EI425)-6))&amp;")","*")</f>
        <v>*</v>
      </c>
      <c r="EJ491" s="58" t="str">
        <f>IF(OR(EJ251&lt;&gt;"*",EJ315&lt;&gt;"*",EJ372&lt;&gt;"*",EJ425&lt;&gt;"*"),"Yes (" &amp; JoinAll(", ", MIDForgiving(EJ251,6,LEN(EJ251)-6), MIDForgiving(EJ315,6,LEN(EJ315)-6), MIDForgiving(EJ372,6,LEN(EJ372)-6), MIDForgiving(EJ425,6,LEN(EJ425)-6))&amp;")","*")</f>
        <v>*</v>
      </c>
      <c r="EK491" s="58" t="str">
        <f>IF(OR(EK251&lt;&gt;"*",EK315&lt;&gt;"*",EK372&lt;&gt;"*",EK425&lt;&gt;"*"),"Yes (" &amp; JoinAll(", ", MIDForgiving(EK251,6,LEN(EK251)-6), MIDForgiving(EK315,6,LEN(EK315)-6), MIDForgiving(EK372,6,LEN(EK372)-6), MIDForgiving(EK425,6,LEN(EK425)-6))&amp;")","*")</f>
        <v>*</v>
      </c>
      <c r="EL491" s="109"/>
      <c r="EM491" s="109"/>
    </row>
    <row r="492" spans="1:143" s="58" customFormat="1" ht="12.75" customHeight="1" x14ac:dyDescent="0.25">
      <c r="A492" s="5"/>
      <c r="B492" s="96"/>
      <c r="C492" s="96"/>
      <c r="D492" s="96"/>
      <c r="E492" s="96"/>
      <c r="F492" s="96" t="s">
        <v>3539</v>
      </c>
      <c r="G492" s="4" t="s">
        <v>376</v>
      </c>
      <c r="H492" s="18" t="s">
        <v>5</v>
      </c>
      <c r="I492" s="18"/>
      <c r="J492" s="58" t="str">
        <f>IF(OR(J252&lt;&gt;"*",J316&lt;&gt;"*",J373&lt;&gt;"*",J426&lt;&gt;"*"),"Yes (" &amp; JoinAll(", ", MIDForgiving(J252,6,LEN(J252)-6), MIDForgiving(J316,6,LEN(J316)-6), MIDForgiving(J373,6,LEN(J373)-6), MIDForgiving(J426,6,LEN(J426)-6))&amp;")","*")</f>
        <v>*</v>
      </c>
      <c r="K492" s="58" t="str">
        <f>IF(OR(K252&lt;&gt;"*",K316&lt;&gt;"*",K373&lt;&gt;"*",K426&lt;&gt;"*"),"Yes (" &amp; JoinAll(", ", MIDForgiving(K252,6,LEN(K252)-6), MIDForgiving(K316,6,LEN(K316)-6), MIDForgiving(K373,6,LEN(K373)-6), MIDForgiving(K426,6,LEN(K426)-6))&amp;")","*")</f>
        <v>*</v>
      </c>
      <c r="L492" s="58" t="str">
        <f>IF(OR(L252&lt;&gt;"*",L316&lt;&gt;"*",L373&lt;&gt;"*",L426&lt;&gt;"*"),"Yes (" &amp; JoinAll(", ", MIDForgiving(L252,6,LEN(L252)-6), MIDForgiving(L316,6,LEN(L316)-6), MIDForgiving(L373,6,LEN(L373)-6), MIDForgiving(L426,6,LEN(L426)-6))&amp;")","*")</f>
        <v>*</v>
      </c>
      <c r="M492" s="58" t="str">
        <f>IF(OR(M252&lt;&gt;"*",M316&lt;&gt;"*",M373&lt;&gt;"*",M426&lt;&gt;"*"),"Yes (" &amp; JoinAll(", ", MIDForgiving(M252,6,LEN(M252)-6), MIDForgiving(M316,6,LEN(M316)-6), MIDForgiving(M373,6,LEN(M373)-6), MIDForgiving(M426,6,LEN(M426)-6))&amp;")","*")</f>
        <v>*</v>
      </c>
      <c r="N492" s="58" t="str">
        <f>IF(OR(N252&lt;&gt;"*",N316&lt;&gt;"*",N373&lt;&gt;"*",N426&lt;&gt;"*"),"Yes (" &amp; JoinAll(", ", MIDForgiving(N252,6,LEN(N252)-6), MIDForgiving(N316,6,LEN(N316)-6), MIDForgiving(N373,6,LEN(N373)-6), MIDForgiving(N426,6,LEN(N426)-6))&amp;")","*")</f>
        <v>*</v>
      </c>
      <c r="O492" s="58" t="str">
        <f>IF(OR(O252&lt;&gt;"*",O316&lt;&gt;"*",O373&lt;&gt;"*",O426&lt;&gt;"*"),"Yes (" &amp; JoinAll(", ", MIDForgiving(O252,6,LEN(O252)-6), MIDForgiving(O316,6,LEN(O316)-6), MIDForgiving(O373,6,LEN(O373)-6), MIDForgiving(O426,6,LEN(O426)-6))&amp;")","*")</f>
        <v>*</v>
      </c>
      <c r="P492" s="58" t="str">
        <f>IF(OR(P252&lt;&gt;"*",P316&lt;&gt;"*",P373&lt;&gt;"*",P426&lt;&gt;"*"),"Yes (" &amp; JoinAll(", ", MIDForgiving(P252,6,LEN(P252)-6), MIDForgiving(P316,6,LEN(P316)-6), MIDForgiving(P373,6,LEN(P373)-6), MIDForgiving(P426,6,LEN(P426)-6))&amp;")","*")</f>
        <v>*</v>
      </c>
      <c r="Q492" s="58" t="str">
        <f>IF(OR(Q252&lt;&gt;"*",Q316&lt;&gt;"*",Q373&lt;&gt;"*",Q426&lt;&gt;"*"),"Yes (" &amp; JoinAll(", ", MIDForgiving(Q252,6,LEN(Q252)-6), MIDForgiving(Q316,6,LEN(Q316)-6), MIDForgiving(Q373,6,LEN(Q373)-6), MIDForgiving(Q426,6,LEN(Q426)-6))&amp;")","*")</f>
        <v>*</v>
      </c>
      <c r="R492" s="58" t="str">
        <f>IF(OR(R252&lt;&gt;"*",R316&lt;&gt;"*",R373&lt;&gt;"*",R426&lt;&gt;"*"),"Yes (" &amp; JoinAll(", ", MIDForgiving(R252,6,LEN(R252)-6), MIDForgiving(R316,6,LEN(R316)-6), MIDForgiving(R373,6,LEN(R373)-6), MIDForgiving(R426,6,LEN(R426)-6))&amp;")","*")</f>
        <v>*</v>
      </c>
      <c r="S492" s="58" t="str">
        <f>IF(OR(S252&lt;&gt;"*",S316&lt;&gt;"*",S373&lt;&gt;"*",S426&lt;&gt;"*"),"Yes (" &amp; JoinAll(", ", MIDForgiving(S252,6,LEN(S252)-6), MIDForgiving(S316,6,LEN(S316)-6), MIDForgiving(S373,6,LEN(S373)-6), MIDForgiving(S426,6,LEN(S426)-6))&amp;")","*")</f>
        <v>*</v>
      </c>
      <c r="T492" s="58" t="str">
        <f>IF(OR(T252&lt;&gt;"*",T316&lt;&gt;"*",T373&lt;&gt;"*",T426&lt;&gt;"*"),"Yes (" &amp; JoinAll(", ", MIDForgiving(T252,6,LEN(T252)-6), MIDForgiving(T316,6,LEN(T316)-6), MIDForgiving(T373,6,LEN(T373)-6), MIDForgiving(T426,6,LEN(T426)-6))&amp;")","*")</f>
        <v>*</v>
      </c>
      <c r="U492" s="58" t="str">
        <f>IF(OR(U252&lt;&gt;"*",U316&lt;&gt;"*",U373&lt;&gt;"*",U426&lt;&gt;"*"),"Yes (" &amp; JoinAll(", ", MIDForgiving(U252,6,LEN(U252)-6), MIDForgiving(U316,6,LEN(U316)-6), MIDForgiving(U373,6,LEN(U373)-6), MIDForgiving(U426,6,LEN(U426)-6))&amp;")","*")</f>
        <v>*</v>
      </c>
      <c r="V492" s="58" t="str">
        <f>IF(OR(V252&lt;&gt;"*",V316&lt;&gt;"*",V373&lt;&gt;"*",V426&lt;&gt;"*"),"Yes (" &amp; JoinAll(", ", MIDForgiving(V252,6,LEN(V252)-6), MIDForgiving(V316,6,LEN(V316)-6), MIDForgiving(V373,6,LEN(V373)-6), MIDForgiving(V426,6,LEN(V426)-6))&amp;")","*")</f>
        <v>*</v>
      </c>
      <c r="W492" s="58" t="str">
        <f>IF(OR(W252&lt;&gt;"*",W316&lt;&gt;"*",W373&lt;&gt;"*",W426&lt;&gt;"*"),"Yes (" &amp; JoinAll(", ", MIDForgiving(W252,6,LEN(W252)-6), MIDForgiving(W316,6,LEN(W316)-6), MIDForgiving(W373,6,LEN(W373)-6), MIDForgiving(W426,6,LEN(W426)-6))&amp;")","*")</f>
        <v>*</v>
      </c>
      <c r="X492" s="58" t="str">
        <f>IF(OR(X252&lt;&gt;"*",X316&lt;&gt;"*",X373&lt;&gt;"*",X426&lt;&gt;"*"),"Yes (" &amp; JoinAll(", ", MIDForgiving(X252,6,LEN(X252)-6), MIDForgiving(X316,6,LEN(X316)-6), MIDForgiving(X373,6,LEN(X373)-6), MIDForgiving(X426,6,LEN(X426)-6))&amp;")","*")</f>
        <v>*</v>
      </c>
      <c r="Y492" s="58" t="str">
        <f>IF(OR(Y252&lt;&gt;"*",Y316&lt;&gt;"*",Y373&lt;&gt;"*",Y426&lt;&gt;"*"),"Yes (" &amp; JoinAll(", ", MIDForgiving(Y252,6,LEN(Y252)-6), MIDForgiving(Y316,6,LEN(Y316)-6), MIDForgiving(Y373,6,LEN(Y373)-6), MIDForgiving(Y426,6,LEN(Y426)-6))&amp;")","*")</f>
        <v>*</v>
      </c>
      <c r="Z492" s="58" t="str">
        <f>IF(OR(Z252&lt;&gt;"*",Z316&lt;&gt;"*",Z373&lt;&gt;"*",Z426&lt;&gt;"*"),"Yes (" &amp; JoinAll(", ", MIDForgiving(Z252,6,LEN(Z252)-6), MIDForgiving(Z316,6,LEN(Z316)-6), MIDForgiving(Z373,6,LEN(Z373)-6), MIDForgiving(Z426,6,LEN(Z426)-6))&amp;")","*")</f>
        <v>*</v>
      </c>
      <c r="AA492" s="58" t="str">
        <f>IF(OR(AA252&lt;&gt;"*",AA316&lt;&gt;"*",AA373&lt;&gt;"*",AA426&lt;&gt;"*"),"Yes (" &amp; JoinAll(", ", MIDForgiving(AA252,6,LEN(AA252)-6), MIDForgiving(AA316,6,LEN(AA316)-6), MIDForgiving(AA373,6,LEN(AA373)-6), MIDForgiving(AA426,6,LEN(AA426)-6))&amp;")","*")</f>
        <v>*</v>
      </c>
      <c r="AB492" s="58" t="str">
        <f>IF(OR(AB252&lt;&gt;"*",AB316&lt;&gt;"*",AB373&lt;&gt;"*",AB426&lt;&gt;"*"),"Yes (" &amp; JoinAll(", ", MIDForgiving(AB252,6,LEN(AB252)-6), MIDForgiving(AB316,6,LEN(AB316)-6), MIDForgiving(AB373,6,LEN(AB373)-6), MIDForgiving(AB426,6,LEN(AB426)-6))&amp;")","*")</f>
        <v>*</v>
      </c>
      <c r="AC492" s="58" t="str">
        <f>IF(OR(AC252&lt;&gt;"*",AC316&lt;&gt;"*",AC373&lt;&gt;"*",AC426&lt;&gt;"*"),"Yes (" &amp; JoinAll(", ", MIDForgiving(AC252,6,LEN(AC252)-6), MIDForgiving(AC316,6,LEN(AC316)-6), MIDForgiving(AC373,6,LEN(AC373)-6), MIDForgiving(AC426,6,LEN(AC426)-6))&amp;")","*")</f>
        <v>*</v>
      </c>
      <c r="AD492" s="58" t="str">
        <f>IF(OR(AD252&lt;&gt;"*",AD316&lt;&gt;"*",AD373&lt;&gt;"*",AD426&lt;&gt;"*"),"Yes (" &amp; JoinAll(", ", MIDForgiving(AD252,6,LEN(AD252)-6), MIDForgiving(AD316,6,LEN(AD316)-6), MIDForgiving(AD373,6,LEN(AD373)-6), MIDForgiving(AD426,6,LEN(AD426)-6))&amp;")","*")</f>
        <v>*</v>
      </c>
      <c r="AE492" s="58" t="str">
        <f>IF(OR(AE252&lt;&gt;"*",AE316&lt;&gt;"*",AE373&lt;&gt;"*",AE426&lt;&gt;"*"),"Yes (" &amp; JoinAll(", ", MIDForgiving(AE252,6,LEN(AE252)-6), MIDForgiving(AE316,6,LEN(AE316)-6), MIDForgiving(AE373,6,LEN(AE373)-6), MIDForgiving(AE426,6,LEN(AE426)-6))&amp;")","*")</f>
        <v>*</v>
      </c>
      <c r="AF492" s="58" t="str">
        <f>IF(OR(AF252&lt;&gt;"*",AF316&lt;&gt;"*",AF373&lt;&gt;"*",AF426&lt;&gt;"*"),"Yes (" &amp; JoinAll(", ", MIDForgiving(AF252,6,LEN(AF252)-6), MIDForgiving(AF316,6,LEN(AF316)-6), MIDForgiving(AF373,6,LEN(AF373)-6), MIDForgiving(AF426,6,LEN(AF426)-6))&amp;")","*")</f>
        <v>*</v>
      </c>
      <c r="AG492" s="58" t="str">
        <f>IF(OR(AG252&lt;&gt;"*",AG316&lt;&gt;"*",AG373&lt;&gt;"*",AG426&lt;&gt;"*"),"Yes (" &amp; JoinAll(", ", MIDForgiving(AG252,6,LEN(AG252)-6), MIDForgiving(AG316,6,LEN(AG316)-6), MIDForgiving(AG373,6,LEN(AG373)-6), MIDForgiving(AG426,6,LEN(AG426)-6))&amp;")","*")</f>
        <v>*</v>
      </c>
      <c r="AH492" s="58" t="str">
        <f>IF(OR(AH252&lt;&gt;"*",AH316&lt;&gt;"*",AH373&lt;&gt;"*",AH426&lt;&gt;"*"),"Yes (" &amp; JoinAll(", ", MIDForgiving(AH252,6,LEN(AH252)-6), MIDForgiving(AH316,6,LEN(AH316)-6), MIDForgiving(AH373,6,LEN(AH373)-6), MIDForgiving(AH426,6,LEN(AH426)-6))&amp;")","*")</f>
        <v>*</v>
      </c>
      <c r="AI492" s="58" t="str">
        <f>IF(OR(AI252&lt;&gt;"*",AI316&lt;&gt;"*",AI373&lt;&gt;"*",AI426&lt;&gt;"*"),"Yes (" &amp; JoinAll(", ", MIDForgiving(AI252,6,LEN(AI252)-6), MIDForgiving(AI316,6,LEN(AI316)-6), MIDForgiving(AI373,6,LEN(AI373)-6), MIDForgiving(AI426,6,LEN(AI426)-6))&amp;")","*")</f>
        <v>*</v>
      </c>
      <c r="AJ492" s="58" t="str">
        <f>IF(OR(AJ252&lt;&gt;"*",AJ316&lt;&gt;"*",AJ373&lt;&gt;"*",AJ426&lt;&gt;"*"),"Yes (" &amp; JoinAll(", ", MIDForgiving(AJ252,6,LEN(AJ252)-6), MIDForgiving(AJ316,6,LEN(AJ316)-6), MIDForgiving(AJ373,6,LEN(AJ373)-6), MIDForgiving(AJ426,6,LEN(AJ426)-6))&amp;")","*")</f>
        <v>*</v>
      </c>
      <c r="AK492" s="58" t="str">
        <f>IF(OR(AK252&lt;&gt;"*",AK316&lt;&gt;"*",AK373&lt;&gt;"*",AK426&lt;&gt;"*"),"Yes (" &amp; JoinAll(", ", MIDForgiving(AK252,6,LEN(AK252)-6), MIDForgiving(AK316,6,LEN(AK316)-6), MIDForgiving(AK373,6,LEN(AK373)-6), MIDForgiving(AK426,6,LEN(AK426)-6))&amp;")","*")</f>
        <v>*</v>
      </c>
      <c r="AL492" s="58" t="str">
        <f>IF(OR(AL252&lt;&gt;"*",AL316&lt;&gt;"*",AL373&lt;&gt;"*",AL426&lt;&gt;"*"),"Yes (" &amp; JoinAll(", ", MIDForgiving(AL252,6,LEN(AL252)-6), MIDForgiving(AL316,6,LEN(AL316)-6), MIDForgiving(AL373,6,LEN(AL373)-6), MIDForgiving(AL426,6,LEN(AL426)-6))&amp;")","*")</f>
        <v>*</v>
      </c>
      <c r="AM492" s="58" t="str">
        <f>IF(OR(AM252&lt;&gt;"*",AM316&lt;&gt;"*",AM373&lt;&gt;"*",AM426&lt;&gt;"*"),"Yes (" &amp; JoinAll(", ", MIDForgiving(AM252,6,LEN(AM252)-6), MIDForgiving(AM316,6,LEN(AM316)-6), MIDForgiving(AM373,6,LEN(AM373)-6), MIDForgiving(AM426,6,LEN(AM426)-6))&amp;")","*")</f>
        <v>*</v>
      </c>
      <c r="AN492" s="58" t="str">
        <f>IF(OR(AN252&lt;&gt;"*",AN316&lt;&gt;"*",AN373&lt;&gt;"*",AN426&lt;&gt;"*"),"Yes (" &amp; JoinAll(", ", MIDForgiving(AN252,6,LEN(AN252)-6), MIDForgiving(AN316,6,LEN(AN316)-6), MIDForgiving(AN373,6,LEN(AN373)-6), MIDForgiving(AN426,6,LEN(AN426)-6))&amp;")","*")</f>
        <v>Yes (HTTP)</v>
      </c>
      <c r="AO492" s="58" t="str">
        <f>IF(OR(AO252&lt;&gt;"*",AO316&lt;&gt;"*",AO373&lt;&gt;"*",AO426&lt;&gt;"*"),"Yes (" &amp; JoinAll(", ", MIDForgiving(AO252,6,LEN(AO252)-6), MIDForgiving(AO316,6,LEN(AO316)-6), MIDForgiving(AO373,6,LEN(AO373)-6), MIDForgiving(AO426,6,LEN(AO426)-6))&amp;")","*")</f>
        <v>Yes (HTTP)</v>
      </c>
      <c r="AP492" s="58" t="str">
        <f>IF(OR(AP252&lt;&gt;"*",AP316&lt;&gt;"*",AP373&lt;&gt;"*",AP426&lt;&gt;"*"),"Yes (" &amp; JoinAll(", ", MIDForgiving(AP252,6,LEN(AP252)-6), MIDForgiving(AP316,6,LEN(AP316)-6), MIDForgiving(AP373,6,LEN(AP373)-6), MIDForgiving(AP426,6,LEN(AP426)-6))&amp;")","*")</f>
        <v>*</v>
      </c>
      <c r="AQ492" s="58" t="str">
        <f>IF(OR(AQ252&lt;&gt;"*",AQ316&lt;&gt;"*",AQ373&lt;&gt;"*",AQ426&lt;&gt;"*"),"Yes (" &amp; JoinAll(", ", MIDForgiving(AQ252,6,LEN(AQ252)-6), MIDForgiving(AQ316,6,LEN(AQ316)-6), MIDForgiving(AQ373,6,LEN(AQ373)-6), MIDForgiving(AQ426,6,LEN(AQ426)-6))&amp;")","*")</f>
        <v>*</v>
      </c>
      <c r="AR492" s="58" t="str">
        <f>IF(OR(AR252&lt;&gt;"*",AR316&lt;&gt;"*",AR373&lt;&gt;"*",AR426&lt;&gt;"*"),"Yes (" &amp; JoinAll(", ", MIDForgiving(AR252,6,LEN(AR252)-6), MIDForgiving(AR316,6,LEN(AR316)-6), MIDForgiving(AR373,6,LEN(AR373)-6), MIDForgiving(AR426,6,LEN(AR426)-6))&amp;")","*")</f>
        <v>*</v>
      </c>
      <c r="AS492" s="58" t="str">
        <f>IF(OR(AS252&lt;&gt;"*",AS316&lt;&gt;"*",AS373&lt;&gt;"*",AS426&lt;&gt;"*"),"Yes (" &amp; JoinAll(", ", MIDForgiving(AS252,6,LEN(AS252)-6), MIDForgiving(AS316,6,LEN(AS316)-6), MIDForgiving(AS373,6,LEN(AS373)-6), MIDForgiving(AS426,6,LEN(AS426)-6))&amp;")","*")</f>
        <v>*</v>
      </c>
      <c r="AT492" s="58" t="str">
        <f>IF(OR(AT252&lt;&gt;"*",AT316&lt;&gt;"*",AT373&lt;&gt;"*",AT426&lt;&gt;"*"),"Yes (" &amp; JoinAll(", ", MIDForgiving(AT252,6,LEN(AT252)-6), MIDForgiving(AT316,6,LEN(AT316)-6), MIDForgiving(AT373,6,LEN(AT373)-6), MIDForgiving(AT426,6,LEN(AT426)-6))&amp;")","*")</f>
        <v>*</v>
      </c>
      <c r="AU492" s="58" t="str">
        <f>IF(OR(AU252&lt;&gt;"*",AU316&lt;&gt;"*",AU373&lt;&gt;"*",AU426&lt;&gt;"*"),"Yes (" &amp; JoinAll(", ", MIDForgiving(AU252,6,LEN(AU252)-6), MIDForgiving(AU316,6,LEN(AU316)-6), MIDForgiving(AU373,6,LEN(AU373)-6), MIDForgiving(AU426,6,LEN(AU426)-6))&amp;")","*")</f>
        <v>*</v>
      </c>
      <c r="AV492" s="58" t="str">
        <f>IF(OR(AV252&lt;&gt;"*",AV316&lt;&gt;"*",AV373&lt;&gt;"*",AV426&lt;&gt;"*"),"Yes (" &amp; JoinAll(", ", MIDForgiving(AV252,6,LEN(AV252)-6), MIDForgiving(AV316,6,LEN(AV316)-6), MIDForgiving(AV373,6,LEN(AV373)-6), MIDForgiving(AV426,6,LEN(AV426)-6))&amp;")","*")</f>
        <v>*</v>
      </c>
      <c r="AW492" s="58" t="str">
        <f>IF(OR(AW252&lt;&gt;"*",AW316&lt;&gt;"*",AW373&lt;&gt;"*",AW426&lt;&gt;"*"),"Yes (" &amp; JoinAll(", ", MIDForgiving(AW252,6,LEN(AW252)-6), MIDForgiving(AW316,6,LEN(AW316)-6), MIDForgiving(AW373,6,LEN(AW373)-6), MIDForgiving(AW426,6,LEN(AW426)-6))&amp;")","*")</f>
        <v>*</v>
      </c>
      <c r="AX492" s="58" t="str">
        <f>IF(OR(AX252&lt;&gt;"*",AX316&lt;&gt;"*",AX373&lt;&gt;"*",AX426&lt;&gt;"*"),"Yes (" &amp; JoinAll(", ", MIDForgiving(AX252,6,LEN(AX252)-6), MIDForgiving(AX316,6,LEN(AX316)-6), MIDForgiving(AX373,6,LEN(AX373)-6), MIDForgiving(AX426,6,LEN(AX426)-6))&amp;")","*")</f>
        <v>*</v>
      </c>
      <c r="AY492" s="58" t="str">
        <f>IF(OR(AY252&lt;&gt;"*",AY316&lt;&gt;"*",AY373&lt;&gt;"*",AY426&lt;&gt;"*"),"Yes (" &amp; JoinAll(", ", MIDForgiving(AY252,6,LEN(AY252)-6), MIDForgiving(AY316,6,LEN(AY316)-6), MIDForgiving(AY373,6,LEN(AY373)-6), MIDForgiving(AY426,6,LEN(AY426)-6))&amp;")","*")</f>
        <v>*</v>
      </c>
      <c r="AZ492" s="58" t="str">
        <f>IF(OR(AZ252&lt;&gt;"*",AZ316&lt;&gt;"*",AZ373&lt;&gt;"*",AZ426&lt;&gt;"*"),"Yes (" &amp; JoinAll(", ", MIDForgiving(AZ252,6,LEN(AZ252)-6), MIDForgiving(AZ316,6,LEN(AZ316)-6), MIDForgiving(AZ373,6,LEN(AZ373)-6), MIDForgiving(AZ426,6,LEN(AZ426)-6))&amp;")","*")</f>
        <v>*</v>
      </c>
      <c r="BA492" s="58" t="str">
        <f>IF(OR(BA252&lt;&gt;"*",BA316&lt;&gt;"*",BA373&lt;&gt;"*",BA426&lt;&gt;"*"),"Yes (" &amp; JoinAll(", ", MIDForgiving(BA252,6,LEN(BA252)-6), MIDForgiving(BA316,6,LEN(BA316)-6), MIDForgiving(BA373,6,LEN(BA373)-6), MIDForgiving(BA426,6,LEN(BA426)-6))&amp;")","*")</f>
        <v>*</v>
      </c>
      <c r="BB492" s="58" t="str">
        <f>IF(OR(BB252&lt;&gt;"*",BB316&lt;&gt;"*",BB373&lt;&gt;"*",BB426&lt;&gt;"*"),"Yes (" &amp; JoinAll(", ", MIDForgiving(BB252,6,LEN(BB252)-6), MIDForgiving(BB316,6,LEN(BB316)-6), MIDForgiving(BB373,6,LEN(BB373)-6), MIDForgiving(BB426,6,LEN(BB426)-6))&amp;")","*")</f>
        <v>*</v>
      </c>
      <c r="BC492" s="58" t="str">
        <f>IF(OR(BC252&lt;&gt;"*",BC316&lt;&gt;"*",BC373&lt;&gt;"*",BC426&lt;&gt;"*"),"Yes (" &amp; JoinAll(", ", MIDForgiving(BC252,6,LEN(BC252)-6), MIDForgiving(BC316,6,LEN(BC316)-6), MIDForgiving(BC373,6,LEN(BC373)-6), MIDForgiving(BC426,6,LEN(BC426)-6))&amp;")","*")</f>
        <v>*</v>
      </c>
      <c r="BD492" s="58" t="str">
        <f>IF(OR(BD252&lt;&gt;"*",BD316&lt;&gt;"*",BD373&lt;&gt;"*",BD426&lt;&gt;"*"),"Yes (" &amp; JoinAll(", ", MIDForgiving(BD252,6,LEN(BD252)-6), MIDForgiving(BD316,6,LEN(BD316)-6), MIDForgiving(BD373,6,LEN(BD373)-6), MIDForgiving(BD426,6,LEN(BD426)-6))&amp;")","*")</f>
        <v>*</v>
      </c>
      <c r="BE492" s="58" t="str">
        <f>IF(OR(BE252&lt;&gt;"*",BE316&lt;&gt;"*",BE373&lt;&gt;"*",BE426&lt;&gt;"*"),"Yes (" &amp; JoinAll(", ", MIDForgiving(BE252,6,LEN(BE252)-6), MIDForgiving(BE316,6,LEN(BE316)-6), MIDForgiving(BE373,6,LEN(BE373)-6), MIDForgiving(BE426,6,LEN(BE426)-6))&amp;")","*")</f>
        <v>*</v>
      </c>
      <c r="BF492" s="58" t="str">
        <f>IF(OR(BF252&lt;&gt;"*",BF316&lt;&gt;"*",BF373&lt;&gt;"*",BF426&lt;&gt;"*"),"Yes (" &amp; JoinAll(", ", MIDForgiving(BF252,6,LEN(BF252)-6), MIDForgiving(BF316,6,LEN(BF316)-6), MIDForgiving(BF373,6,LEN(BF373)-6), MIDForgiving(BF426,6,LEN(BF426)-6))&amp;")","*")</f>
        <v>*</v>
      </c>
      <c r="BG492" s="58" t="str">
        <f>IF(OR(BG252&lt;&gt;"*",BG316&lt;&gt;"*",BG373&lt;&gt;"*",BG426&lt;&gt;"*"),"Yes (" &amp; JoinAll(", ", MIDForgiving(BG252,6,LEN(BG252)-6), MIDForgiving(BG316,6,LEN(BG316)-6), MIDForgiving(BG373,6,LEN(BG373)-6), MIDForgiving(BG426,6,LEN(BG426)-6))&amp;")","*")</f>
        <v>*</v>
      </c>
      <c r="BH492" s="58" t="str">
        <f>IF(OR(BH252&lt;&gt;"*",BH316&lt;&gt;"*",BH373&lt;&gt;"*",BH426&lt;&gt;"*"),"Yes (" &amp; JoinAll(", ", MIDForgiving(BH252,6,LEN(BH252)-6), MIDForgiving(BH316,6,LEN(BH316)-6), MIDForgiving(BH373,6,LEN(BH373)-6), MIDForgiving(BH426,6,LEN(BH426)-6))&amp;")","*")</f>
        <v>*</v>
      </c>
      <c r="BI492" s="58" t="str">
        <f>IF(OR(BI252&lt;&gt;"*",BI316&lt;&gt;"*",BI373&lt;&gt;"*",BI426&lt;&gt;"*"),"Yes (" &amp; JoinAll(", ", MIDForgiving(BI252,6,LEN(BI252)-6), MIDForgiving(BI316,6,LEN(BI316)-6), MIDForgiving(BI373,6,LEN(BI373)-6), MIDForgiving(BI426,6,LEN(BI426)-6))&amp;")","*")</f>
        <v>*</v>
      </c>
      <c r="BJ492" s="58" t="str">
        <f>IF(OR(BJ252&lt;&gt;"*",BJ316&lt;&gt;"*",BJ373&lt;&gt;"*",BJ426&lt;&gt;"*"),"Yes (" &amp; JoinAll(", ", MIDForgiving(BJ252,6,LEN(BJ252)-6), MIDForgiving(BJ316,6,LEN(BJ316)-6), MIDForgiving(BJ373,6,LEN(BJ373)-6), MIDForgiving(BJ426,6,LEN(BJ426)-6))&amp;")","*")</f>
        <v>*</v>
      </c>
      <c r="BK492" s="58" t="str">
        <f>IF(OR(BK252&lt;&gt;"*",BK316&lt;&gt;"*",BK373&lt;&gt;"*",BK426&lt;&gt;"*"),"Yes (" &amp; JoinAll(", ", MIDForgiving(BK252,6,LEN(BK252)-6), MIDForgiving(BK316,6,LEN(BK316)-6), MIDForgiving(BK373,6,LEN(BK373)-6), MIDForgiving(BK426,6,LEN(BK426)-6))&amp;")","*")</f>
        <v>*</v>
      </c>
      <c r="BL492" s="58" t="str">
        <f>IF(OR(BL252&lt;&gt;"*",BL316&lt;&gt;"*",BL373&lt;&gt;"*",BL426&lt;&gt;"*"),"Yes (" &amp; JoinAll(", ", MIDForgiving(BL252,6,LEN(BL252)-6), MIDForgiving(BL316,6,LEN(BL316)-6), MIDForgiving(BL373,6,LEN(BL373)-6), MIDForgiving(BL426,6,LEN(BL426)-6))&amp;")","*")</f>
        <v>*</v>
      </c>
      <c r="BM492" s="58" t="str">
        <f>IF(OR(BM252&lt;&gt;"*",BM316&lt;&gt;"*",BM373&lt;&gt;"*",BM426&lt;&gt;"*"),"Yes (" &amp; JoinAll(", ", MIDForgiving(BM252,6,LEN(BM252)-6), MIDForgiving(BM316,6,LEN(BM316)-6), MIDForgiving(BM373,6,LEN(BM373)-6), MIDForgiving(BM426,6,LEN(BM426)-6))&amp;")","*")</f>
        <v>*</v>
      </c>
      <c r="BN492" s="58" t="str">
        <f>IF(OR(BN252&lt;&gt;"*",BN316&lt;&gt;"*",BN373&lt;&gt;"*",BN426&lt;&gt;"*"),"Yes (" &amp; JoinAll(", ", MIDForgiving(BN252,6,LEN(BN252)-6), MIDForgiving(BN316,6,LEN(BN316)-6), MIDForgiving(BN373,6,LEN(BN373)-6), MIDForgiving(BN426,6,LEN(BN426)-6))&amp;")","*")</f>
        <v>*</v>
      </c>
      <c r="BO492" s="58" t="str">
        <f>IF(OR(BO252&lt;&gt;"*",BO316&lt;&gt;"*",BO373&lt;&gt;"*",BO426&lt;&gt;"*"),"Yes (" &amp; JoinAll(", ", MIDForgiving(BO252,6,LEN(BO252)-6), MIDForgiving(BO316,6,LEN(BO316)-6), MIDForgiving(BO373,6,LEN(BO373)-6), MIDForgiving(BO426,6,LEN(BO426)-6))&amp;")","*")</f>
        <v>*</v>
      </c>
      <c r="BP492" s="58" t="str">
        <f>IF(OR(BP252&lt;&gt;"*",BP316&lt;&gt;"*",BP373&lt;&gt;"*",BP426&lt;&gt;"*"),"Yes (" &amp; JoinAll(", ", MIDForgiving(BP252,6,LEN(BP252)-6), MIDForgiving(BP316,6,LEN(BP316)-6), MIDForgiving(BP373,6,LEN(BP373)-6), MIDForgiving(BP426,6,LEN(BP426)-6))&amp;")","*")</f>
        <v>*</v>
      </c>
      <c r="BQ492" s="58" t="str">
        <f>IF(OR(BQ252&lt;&gt;"*",BQ316&lt;&gt;"*",BQ373&lt;&gt;"*",BQ426&lt;&gt;"*"),"Yes (" &amp; JoinAll(", ", MIDForgiving(BQ252,6,LEN(BQ252)-6), MIDForgiving(BQ316,6,LEN(BQ316)-6), MIDForgiving(BQ373,6,LEN(BQ373)-6), MIDForgiving(BQ426,6,LEN(BQ426)-6))&amp;")","*")</f>
        <v>*</v>
      </c>
      <c r="BR492" s="58" t="str">
        <f>IF(OR(BR252&lt;&gt;"*",BR316&lt;&gt;"*",BR373&lt;&gt;"*",BR426&lt;&gt;"*"),"Yes (" &amp; JoinAll(", ", MIDForgiving(BR252,6,LEN(BR252)-6), MIDForgiving(BR316,6,LEN(BR316)-6), MIDForgiving(BR373,6,LEN(BR373)-6), MIDForgiving(BR426,6,LEN(BR426)-6))&amp;")","*")</f>
        <v>*</v>
      </c>
      <c r="BS492" s="58" t="str">
        <f>IF(OR(BS252&lt;&gt;"*",BS316&lt;&gt;"*",BS373&lt;&gt;"*",BS426&lt;&gt;"*"),"Yes (" &amp; JoinAll(", ", MIDForgiving(BS252,6,LEN(BS252)-6), MIDForgiving(BS316,6,LEN(BS316)-6), MIDForgiving(BS373,6,LEN(BS373)-6), MIDForgiving(BS426,6,LEN(BS426)-6))&amp;")","*")</f>
        <v>*</v>
      </c>
      <c r="BT492" s="58" t="str">
        <f>IF(OR(BT252&lt;&gt;"*",BT316&lt;&gt;"*",BT373&lt;&gt;"*",BT426&lt;&gt;"*"),"Yes (" &amp; JoinAll(", ", MIDForgiving(BT252,6,LEN(BT252)-6), MIDForgiving(BT316,6,LEN(BT316)-6), MIDForgiving(BT373,6,LEN(BT373)-6), MIDForgiving(BT426,6,LEN(BT426)-6))&amp;")","*")</f>
        <v>*</v>
      </c>
      <c r="BU492" s="58" t="str">
        <f>IF(OR(BU252&lt;&gt;"*",BU316&lt;&gt;"*",BU373&lt;&gt;"*",BU426&lt;&gt;"*"),"Yes (" &amp; JoinAll(", ", MIDForgiving(BU252,6,LEN(BU252)-6), MIDForgiving(BU316,6,LEN(BU316)-6), MIDForgiving(BU373,6,LEN(BU373)-6), MIDForgiving(BU426,6,LEN(BU426)-6))&amp;")","*")</f>
        <v>*</v>
      </c>
      <c r="BV492" s="58" t="str">
        <f>IF(OR(BV252&lt;&gt;"*",BV316&lt;&gt;"*",BV373&lt;&gt;"*",BV426&lt;&gt;"*"),"Yes (" &amp; JoinAll(", ", MIDForgiving(BV252,6,LEN(BV252)-6), MIDForgiving(BV316,6,LEN(BV316)-6), MIDForgiving(BV373,6,LEN(BV373)-6), MIDForgiving(BV426,6,LEN(BV426)-6))&amp;")","*")</f>
        <v>*</v>
      </c>
      <c r="BW492" s="58" t="str">
        <f>IF(OR(BW252&lt;&gt;"*",BW316&lt;&gt;"*",BW373&lt;&gt;"*",BW426&lt;&gt;"*"),"Yes (" &amp; JoinAll(", ", MIDForgiving(BW252,6,LEN(BW252)-6), MIDForgiving(BW316,6,LEN(BW316)-6), MIDForgiving(BW373,6,LEN(BW373)-6), MIDForgiving(BW426,6,LEN(BW426)-6))&amp;")","*")</f>
        <v>*</v>
      </c>
      <c r="BX492" s="58" t="str">
        <f>IF(OR(BX252&lt;&gt;"*",BX316&lt;&gt;"*",BX373&lt;&gt;"*",BX426&lt;&gt;"*"),"Yes (" &amp; JoinAll(", ", MIDForgiving(BX252,6,LEN(BX252)-6), MIDForgiving(BX316,6,LEN(BX316)-6), MIDForgiving(BX373,6,LEN(BX373)-6), MIDForgiving(BX426,6,LEN(BX426)-6))&amp;")","*")</f>
        <v>*</v>
      </c>
      <c r="BY492" s="58" t="str">
        <f>IF(OR(BY252&lt;&gt;"*",BY316&lt;&gt;"*",BY373&lt;&gt;"*",BY426&lt;&gt;"*"),"Yes (" &amp; JoinAll(", ", MIDForgiving(BY252,6,LEN(BY252)-6), MIDForgiving(BY316,6,LEN(BY316)-6), MIDForgiving(BY373,6,LEN(BY373)-6), MIDForgiving(BY426,6,LEN(BY426)-6))&amp;")","*")</f>
        <v>*</v>
      </c>
      <c r="BZ492" s="58" t="str">
        <f>IF(OR(BZ252&lt;&gt;"*",BZ316&lt;&gt;"*",BZ373&lt;&gt;"*",BZ426&lt;&gt;"*"),"Yes (" &amp; JoinAll(", ", MIDForgiving(BZ252,6,LEN(BZ252)-6), MIDForgiving(BZ316,6,LEN(BZ316)-6), MIDForgiving(BZ373,6,LEN(BZ373)-6), MIDForgiving(BZ426,6,LEN(BZ426)-6))&amp;")","*")</f>
        <v>*</v>
      </c>
      <c r="CA492" s="58" t="str">
        <f>IF(OR(CA252&lt;&gt;"*",CA316&lt;&gt;"*",CA373&lt;&gt;"*",CA426&lt;&gt;"*"),"Yes (" &amp; JoinAll(", ", MIDForgiving(CA252,6,LEN(CA252)-6), MIDForgiving(CA316,6,LEN(CA316)-6), MIDForgiving(CA373,6,LEN(CA373)-6), MIDForgiving(CA426,6,LEN(CA426)-6))&amp;")","*")</f>
        <v>*</v>
      </c>
      <c r="CB492" s="58" t="str">
        <f>IF(OR(CB252&lt;&gt;"*",CB316&lt;&gt;"*",CB373&lt;&gt;"*",CB426&lt;&gt;"*"),"Yes (" &amp; JoinAll(", ", MIDForgiving(CB252,6,LEN(CB252)-6), MIDForgiving(CB316,6,LEN(CB316)-6), MIDForgiving(CB373,6,LEN(CB373)-6), MIDForgiving(CB426,6,LEN(CB426)-6))&amp;")","*")</f>
        <v>*</v>
      </c>
      <c r="CC492" s="58" t="str">
        <f>IF(OR(CC252&lt;&gt;"*",CC316&lt;&gt;"*",CC373&lt;&gt;"*",CC426&lt;&gt;"*"),"Yes (" &amp; JoinAll(", ", MIDForgiving(CC252,6,LEN(CC252)-6), MIDForgiving(CC316,6,LEN(CC316)-6), MIDForgiving(CC373,6,LEN(CC373)-6), MIDForgiving(CC426,6,LEN(CC426)-6))&amp;")","*")</f>
        <v>*</v>
      </c>
      <c r="CD492" s="58" t="str">
        <f>IF(OR(CD252&lt;&gt;"*",CD316&lt;&gt;"*",CD373&lt;&gt;"*",CD426&lt;&gt;"*"),"Yes (" &amp; JoinAll(", ", MIDForgiving(CD252,6,LEN(CD252)-6), MIDForgiving(CD316,6,LEN(CD316)-6), MIDForgiving(CD373,6,LEN(CD373)-6), MIDForgiving(CD426,6,LEN(CD426)-6))&amp;")","*")</f>
        <v>*</v>
      </c>
      <c r="CE492" s="58" t="str">
        <f>IF(OR(CE252&lt;&gt;"*",CE316&lt;&gt;"*",CE373&lt;&gt;"*",CE426&lt;&gt;"*"),"Yes (" &amp; JoinAll(", ", MIDForgiving(CE252,6,LEN(CE252)-6), MIDForgiving(CE316,6,LEN(CE316)-6), MIDForgiving(CE373,6,LEN(CE373)-6), MIDForgiving(CE426,6,LEN(CE426)-6))&amp;")","*")</f>
        <v>*</v>
      </c>
      <c r="CF492" s="58" t="str">
        <f>IF(OR(CF252&lt;&gt;"*",CF316&lt;&gt;"*",CF373&lt;&gt;"*",CF426&lt;&gt;"*"),"Yes (" &amp; JoinAll(", ", MIDForgiving(CF252,6,LEN(CF252)-6), MIDForgiving(CF316,6,LEN(CF316)-6), MIDForgiving(CF373,6,LEN(CF373)-6), MIDForgiving(CF426,6,LEN(CF426)-6))&amp;")","*")</f>
        <v>*</v>
      </c>
      <c r="CG492" s="58" t="str">
        <f>IF(OR(CG252&lt;&gt;"*",CG316&lt;&gt;"*",CG373&lt;&gt;"*",CG426&lt;&gt;"*"),"Yes (" &amp; JoinAll(", ", MIDForgiving(CG252,6,LEN(CG252)-6), MIDForgiving(CG316,6,LEN(CG316)-6), MIDForgiving(CG373,6,LEN(CG373)-6), MIDForgiving(CG426,6,LEN(CG426)-6))&amp;")","*")</f>
        <v>*</v>
      </c>
      <c r="CH492" s="58" t="str">
        <f>IF(OR(CH252&lt;&gt;"*",CH316&lt;&gt;"*",CH373&lt;&gt;"*",CH426&lt;&gt;"*"),"Yes (" &amp; JoinAll(", ", MIDForgiving(CH252,6,LEN(CH252)-6), MIDForgiving(CH316,6,LEN(CH316)-6), MIDForgiving(CH373,6,LEN(CH373)-6), MIDForgiving(CH426,6,LEN(CH426)-6))&amp;")","*")</f>
        <v>*</v>
      </c>
      <c r="CI492" s="58" t="str">
        <f>IF(OR(CI252&lt;&gt;"*",CI316&lt;&gt;"*",CI373&lt;&gt;"*",CI426&lt;&gt;"*"),"Yes (" &amp; JoinAll(", ", MIDForgiving(CI252,6,LEN(CI252)-6), MIDForgiving(CI316,6,LEN(CI316)-6), MIDForgiving(CI373,6,LEN(CI373)-6), MIDForgiving(CI426,6,LEN(CI426)-6))&amp;")","*")</f>
        <v>*</v>
      </c>
      <c r="CJ492" s="58" t="str">
        <f>IF(OR(CJ252&lt;&gt;"*",CJ316&lt;&gt;"*",CJ373&lt;&gt;"*",CJ426&lt;&gt;"*"),"Yes (" &amp; JoinAll(", ", MIDForgiving(CJ252,6,LEN(CJ252)-6), MIDForgiving(CJ316,6,LEN(CJ316)-6), MIDForgiving(CJ373,6,LEN(CJ373)-6), MIDForgiving(CJ426,6,LEN(CJ426)-6))&amp;")","*")</f>
        <v>*</v>
      </c>
      <c r="CK492" s="58" t="str">
        <f>IF(OR(CK252&lt;&gt;"*",CK316&lt;&gt;"*",CK373&lt;&gt;"*",CK426&lt;&gt;"*"),"Yes (" &amp; JoinAll(", ", MIDForgiving(CK252,6,LEN(CK252)-6), MIDForgiving(CK316,6,LEN(CK316)-6), MIDForgiving(CK373,6,LEN(CK373)-6), MIDForgiving(CK426,6,LEN(CK426)-6))&amp;")","*")</f>
        <v>*</v>
      </c>
      <c r="CL492" s="58" t="str">
        <f>IF(OR(CL252&lt;&gt;"*",CL316&lt;&gt;"*",CL373&lt;&gt;"*",CL426&lt;&gt;"*"),"Yes (" &amp; JoinAll(", ", MIDForgiving(CL252,6,LEN(CL252)-6), MIDForgiving(CL316,6,LEN(CL316)-6), MIDForgiving(CL373,6,LEN(CL373)-6), MIDForgiving(CL426,6,LEN(CL426)-6))&amp;")","*")</f>
        <v>*</v>
      </c>
      <c r="CM492" s="58" t="str">
        <f>IF(OR(CM252&lt;&gt;"*",CM316&lt;&gt;"*",CM373&lt;&gt;"*",CM426&lt;&gt;"*"),"Yes (" &amp; JoinAll(", ", MIDForgiving(CM252,6,LEN(CM252)-6), MIDForgiving(CM316,6,LEN(CM316)-6), MIDForgiving(CM373,6,LEN(CM373)-6), MIDForgiving(CM426,6,LEN(CM426)-6))&amp;")","*")</f>
        <v>*</v>
      </c>
      <c r="CN492" s="58" t="str">
        <f>IF(OR(CN252&lt;&gt;"*",CN316&lt;&gt;"*",CN373&lt;&gt;"*",CN426&lt;&gt;"*"),"Yes (" &amp; JoinAll(", ", MIDForgiving(CN252,6,LEN(CN252)-6), MIDForgiving(CN316,6,LEN(CN316)-6), MIDForgiving(CN373,6,LEN(CN373)-6), MIDForgiving(CN426,6,LEN(CN426)-6))&amp;")","*")</f>
        <v>*</v>
      </c>
      <c r="CO492" s="58" t="str">
        <f>IF(OR(CO252&lt;&gt;"*",CO316&lt;&gt;"*",CO373&lt;&gt;"*",CO426&lt;&gt;"*"),"Yes (" &amp; JoinAll(", ", MIDForgiving(CO252,6,LEN(CO252)-6), MIDForgiving(CO316,6,LEN(CO316)-6), MIDForgiving(CO373,6,LEN(CO373)-6), MIDForgiving(CO426,6,LEN(CO426)-6))&amp;")","*")</f>
        <v>*</v>
      </c>
      <c r="CP492" s="58" t="str">
        <f>IF(OR(CP252&lt;&gt;"*",CP316&lt;&gt;"*",CP373&lt;&gt;"*",CP426&lt;&gt;"*"),"Yes (" &amp; JoinAll(", ", MIDForgiving(CP252,6,LEN(CP252)-6), MIDForgiving(CP316,6,LEN(CP316)-6), MIDForgiving(CP373,6,LEN(CP373)-6), MIDForgiving(CP426,6,LEN(CP426)-6))&amp;")","*")</f>
        <v>*</v>
      </c>
      <c r="CQ492" s="58" t="str">
        <f>IF(OR(CQ252&lt;&gt;"*",CQ316&lt;&gt;"*",CQ373&lt;&gt;"*",CQ426&lt;&gt;"*"),"Yes (" &amp; JoinAll(", ", MIDForgiving(CQ252,6,LEN(CQ252)-6), MIDForgiving(CQ316,6,LEN(CQ316)-6), MIDForgiving(CQ373,6,LEN(CQ373)-6), MIDForgiving(CQ426,6,LEN(CQ426)-6))&amp;")","*")</f>
        <v>*</v>
      </c>
      <c r="CR492" s="58" t="str">
        <f>IF(OR(CR252&lt;&gt;"*",CR316&lt;&gt;"*",CR373&lt;&gt;"*",CR426&lt;&gt;"*"),"Yes (" &amp; JoinAll(", ", MIDForgiving(CR252,6,LEN(CR252)-6), MIDForgiving(CR316,6,LEN(CR316)-6), MIDForgiving(CR373,6,LEN(CR373)-6), MIDForgiving(CR426,6,LEN(CR426)-6))&amp;")","*")</f>
        <v>*</v>
      </c>
      <c r="CS492" s="58" t="str">
        <f>IF(OR(CS252&lt;&gt;"*",CS316&lt;&gt;"*",CS373&lt;&gt;"*",CS426&lt;&gt;"*"),"Yes (" &amp; JoinAll(", ", MIDForgiving(CS252,6,LEN(CS252)-6), MIDForgiving(CS316,6,LEN(CS316)-6), MIDForgiving(CS373,6,LEN(CS373)-6), MIDForgiving(CS426,6,LEN(CS426)-6))&amp;")","*")</f>
        <v>*</v>
      </c>
      <c r="CT492" s="58" t="str">
        <f>IF(OR(CT252&lt;&gt;"*",CT316&lt;&gt;"*",CT373&lt;&gt;"*",CT426&lt;&gt;"*"),"Yes (" &amp; JoinAll(", ", MIDForgiving(CT252,6,LEN(CT252)-6), MIDForgiving(CT316,6,LEN(CT316)-6), MIDForgiving(CT373,6,LEN(CT373)-6), MIDForgiving(CT426,6,LEN(CT426)-6))&amp;")","*")</f>
        <v>*</v>
      </c>
      <c r="CU492" s="58" t="str">
        <f>IF(OR(CU252&lt;&gt;"*",CU316&lt;&gt;"*",CU373&lt;&gt;"*",CU426&lt;&gt;"*"),"Yes (" &amp; JoinAll(", ", MIDForgiving(CU252,6,LEN(CU252)-6), MIDForgiving(CU316,6,LEN(CU316)-6), MIDForgiving(CU373,6,LEN(CU373)-6), MIDForgiving(CU426,6,LEN(CU426)-6))&amp;")","*")</f>
        <v>*</v>
      </c>
      <c r="CV492" s="58" t="str">
        <f>IF(OR(CV252&lt;&gt;"*",CV316&lt;&gt;"*",CV373&lt;&gt;"*",CV426&lt;&gt;"*"),"Yes (" &amp; JoinAll(", ", MIDForgiving(CV252,6,LEN(CV252)-6), MIDForgiving(CV316,6,LEN(CV316)-6), MIDForgiving(CV373,6,LEN(CV373)-6), MIDForgiving(CV426,6,LEN(CV426)-6))&amp;")","*")</f>
        <v>*</v>
      </c>
      <c r="CW492" s="58" t="str">
        <f>IF(OR(CW252&lt;&gt;"*",CW316&lt;&gt;"*",CW373&lt;&gt;"*",CW426&lt;&gt;"*"),"Yes (" &amp; JoinAll(", ", MIDForgiving(CW252,6,LEN(CW252)-6), MIDForgiving(CW316,6,LEN(CW316)-6), MIDForgiving(CW373,6,LEN(CW373)-6), MIDForgiving(CW426,6,LEN(CW426)-6))&amp;")","*")</f>
        <v>*</v>
      </c>
      <c r="CX492" s="58" t="str">
        <f>IF(OR(CX252&lt;&gt;"*",CX316&lt;&gt;"*",CX373&lt;&gt;"*",CX426&lt;&gt;"*"),"Yes (" &amp; JoinAll(", ", MIDForgiving(CX252,6,LEN(CX252)-6), MIDForgiving(CX316,6,LEN(CX316)-6), MIDForgiving(CX373,6,LEN(CX373)-6), MIDForgiving(CX426,6,LEN(CX426)-6))&amp;")","*")</f>
        <v>*</v>
      </c>
      <c r="CY492" s="58" t="str">
        <f>IF(OR(CY252&lt;&gt;"*",CY316&lt;&gt;"*",CY373&lt;&gt;"*",CY426&lt;&gt;"*"),"Yes (" &amp; JoinAll(", ", MIDForgiving(CY252,6,LEN(CY252)-6), MIDForgiving(CY316,6,LEN(CY316)-6), MIDForgiving(CY373,6,LEN(CY373)-6), MIDForgiving(CY426,6,LEN(CY426)-6))&amp;")","*")</f>
        <v>*</v>
      </c>
      <c r="CZ492" s="58" t="str">
        <f>IF(OR(CZ252&lt;&gt;"*",CZ316&lt;&gt;"*",CZ373&lt;&gt;"*",CZ426&lt;&gt;"*"),"Yes (" &amp; JoinAll(", ", MIDForgiving(CZ252,6,LEN(CZ252)-6), MIDForgiving(CZ316,6,LEN(CZ316)-6), MIDForgiving(CZ373,6,LEN(CZ373)-6), MIDForgiving(CZ426,6,LEN(CZ426)-6))&amp;")","*")</f>
        <v>*</v>
      </c>
      <c r="DA492" s="58" t="str">
        <f>IF(OR(DA252&lt;&gt;"*",DA316&lt;&gt;"*",DA373&lt;&gt;"*",DA426&lt;&gt;"*"),"Yes (" &amp; JoinAll(", ", MIDForgiving(DA252,6,LEN(DA252)-6), MIDForgiving(DA316,6,LEN(DA316)-6), MIDForgiving(DA373,6,LEN(DA373)-6), MIDForgiving(DA426,6,LEN(DA426)-6))&amp;")","*")</f>
        <v>*</v>
      </c>
      <c r="DB492" s="58" t="str">
        <f>IF(OR(DB252&lt;&gt;"*",DB316&lt;&gt;"*",DB373&lt;&gt;"*",DB426&lt;&gt;"*"),"Yes (" &amp; JoinAll(", ", MIDForgiving(DB252,6,LEN(DB252)-6), MIDForgiving(DB316,6,LEN(DB316)-6), MIDForgiving(DB373,6,LEN(DB373)-6), MIDForgiving(DB426,6,LEN(DB426)-6))&amp;")","*")</f>
        <v>*</v>
      </c>
      <c r="DC492" s="58" t="str">
        <f>IF(OR(DC252&lt;&gt;"*",DC316&lt;&gt;"*",DC373&lt;&gt;"*",DC426&lt;&gt;"*"),"Yes (" &amp; JoinAll(", ", MIDForgiving(DC252,6,LEN(DC252)-6), MIDForgiving(DC316,6,LEN(DC316)-6), MIDForgiving(DC373,6,LEN(DC373)-6), MIDForgiving(DC426,6,LEN(DC426)-6))&amp;")","*")</f>
        <v>*</v>
      </c>
      <c r="DD492" s="58" t="str">
        <f>IF(OR(DD252&lt;&gt;"*",DD316&lt;&gt;"*",DD373&lt;&gt;"*",DD426&lt;&gt;"*"),"Yes (" &amp; JoinAll(", ", MIDForgiving(DD252,6,LEN(DD252)-6), MIDForgiving(DD316,6,LEN(DD316)-6), MIDForgiving(DD373,6,LEN(DD373)-6), MIDForgiving(DD426,6,LEN(DD426)-6))&amp;")","*")</f>
        <v>*</v>
      </c>
      <c r="DE492" s="58" t="str">
        <f>IF(OR(DE252&lt;&gt;"*",DE316&lt;&gt;"*",DE373&lt;&gt;"*",DE426&lt;&gt;"*"),"Yes (" &amp; JoinAll(", ", MIDForgiving(DE252,6,LEN(DE252)-6), MIDForgiving(DE316,6,LEN(DE316)-6), MIDForgiving(DE373,6,LEN(DE373)-6), MIDForgiving(DE426,6,LEN(DE426)-6))&amp;")","*")</f>
        <v>*</v>
      </c>
      <c r="DF492" s="58" t="str">
        <f>IF(OR(DF252&lt;&gt;"*",DF316&lt;&gt;"*",DF373&lt;&gt;"*",DF426&lt;&gt;"*"),"Yes (" &amp; JoinAll(", ", MIDForgiving(DF252,6,LEN(DF252)-6), MIDForgiving(DF316,6,LEN(DF316)-6), MIDForgiving(DF373,6,LEN(DF373)-6), MIDForgiving(DF426,6,LEN(DF426)-6))&amp;")","*")</f>
        <v>*</v>
      </c>
      <c r="DG492" s="58" t="str">
        <f>IF(OR(DG252&lt;&gt;"*",DG316&lt;&gt;"*",DG373&lt;&gt;"*",DG426&lt;&gt;"*"),"Yes (" &amp; JoinAll(", ", MIDForgiving(DG252,6,LEN(DG252)-6), MIDForgiving(DG316,6,LEN(DG316)-6), MIDForgiving(DG373,6,LEN(DG373)-6), MIDForgiving(DG426,6,LEN(DG426)-6))&amp;")","*")</f>
        <v>*</v>
      </c>
      <c r="DH492" s="58" t="str">
        <f>IF(OR(DH252&lt;&gt;"*",DH316&lt;&gt;"*",DH373&lt;&gt;"*",DH426&lt;&gt;"*"),"Yes (" &amp; JoinAll(", ", MIDForgiving(DH252,6,LEN(DH252)-6), MIDForgiving(DH316,6,LEN(DH316)-6), MIDForgiving(DH373,6,LEN(DH373)-6), MIDForgiving(DH426,6,LEN(DH426)-6))&amp;")","*")</f>
        <v>*</v>
      </c>
      <c r="DI492" s="58" t="str">
        <f>IF(OR(DI252&lt;&gt;"*",DI316&lt;&gt;"*",DI373&lt;&gt;"*",DI426&lt;&gt;"*"),"Yes (" &amp; JoinAll(", ", MIDForgiving(DI252,6,LEN(DI252)-6), MIDForgiving(DI316,6,LEN(DI316)-6), MIDForgiving(DI373,6,LEN(DI373)-6), MIDForgiving(DI426,6,LEN(DI426)-6))&amp;")","*")</f>
        <v>*</v>
      </c>
      <c r="DJ492" s="58" t="str">
        <f>IF(OR(DJ252&lt;&gt;"*",DJ316&lt;&gt;"*",DJ373&lt;&gt;"*",DJ426&lt;&gt;"*"),"Yes (" &amp; JoinAll(", ", MIDForgiving(DJ252,6,LEN(DJ252)-6), MIDForgiving(DJ316,6,LEN(DJ316)-6), MIDForgiving(DJ373,6,LEN(DJ373)-6), MIDForgiving(DJ426,6,LEN(DJ426)-6))&amp;")","*")</f>
        <v>*</v>
      </c>
      <c r="DK492" s="58" t="str">
        <f>IF(OR(DK252&lt;&gt;"*",DK316&lt;&gt;"*",DK373&lt;&gt;"*",DK426&lt;&gt;"*"),"Yes (" &amp; JoinAll(", ", MIDForgiving(DK252,6,LEN(DK252)-6), MIDForgiving(DK316,6,LEN(DK316)-6), MIDForgiving(DK373,6,LEN(DK373)-6), MIDForgiving(DK426,6,LEN(DK426)-6))&amp;")","*")</f>
        <v>*</v>
      </c>
      <c r="DL492" s="58" t="str">
        <f>IF(OR(DL252&lt;&gt;"*",DL316&lt;&gt;"*",DL373&lt;&gt;"*",DL426&lt;&gt;"*"),"Yes (" &amp; JoinAll(", ", MIDForgiving(DL252,6,LEN(DL252)-6), MIDForgiving(DL316,6,LEN(DL316)-6), MIDForgiving(DL373,6,LEN(DL373)-6), MIDForgiving(DL426,6,LEN(DL426)-6))&amp;")","*")</f>
        <v>*</v>
      </c>
      <c r="DM492" s="58" t="str">
        <f>IF(OR(DM252&lt;&gt;"*",DM316&lt;&gt;"*",DM373&lt;&gt;"*",DM426&lt;&gt;"*"),"Yes (" &amp; JoinAll(", ", MIDForgiving(DM252,6,LEN(DM252)-6), MIDForgiving(DM316,6,LEN(DM316)-6), MIDForgiving(DM373,6,LEN(DM373)-6), MIDForgiving(DM426,6,LEN(DM426)-6))&amp;")","*")</f>
        <v>*</v>
      </c>
      <c r="DN492" s="58" t="str">
        <f>IF(OR(DN252&lt;&gt;"*",DN316&lt;&gt;"*",DN373&lt;&gt;"*",DN426&lt;&gt;"*"),"Yes (" &amp; JoinAll(", ", MIDForgiving(DN252,6,LEN(DN252)-6), MIDForgiving(DN316,6,LEN(DN316)-6), MIDForgiving(DN373,6,LEN(DN373)-6), MIDForgiving(DN426,6,LEN(DN426)-6))&amp;")","*")</f>
        <v>*</v>
      </c>
      <c r="DO492" s="58" t="str">
        <f>IF(OR(DO252&lt;&gt;"*",DO316&lt;&gt;"*",DO373&lt;&gt;"*",DO426&lt;&gt;"*"),"Yes (" &amp; JoinAll(", ", MIDForgiving(DO252,6,LEN(DO252)-6), MIDForgiving(DO316,6,LEN(DO316)-6), MIDForgiving(DO373,6,LEN(DO373)-6), MIDForgiving(DO426,6,LEN(DO426)-6))&amp;")","*")</f>
        <v>*</v>
      </c>
      <c r="DP492" s="58" t="str">
        <f>IF(OR(DP252&lt;&gt;"*",DP316&lt;&gt;"*",DP373&lt;&gt;"*",DP426&lt;&gt;"*"),"Yes (" &amp; JoinAll(", ", MIDForgiving(DP252,6,LEN(DP252)-6), MIDForgiving(DP316,6,LEN(DP316)-6), MIDForgiving(DP373,6,LEN(DP373)-6), MIDForgiving(DP426,6,LEN(DP426)-6))&amp;")","*")</f>
        <v>*</v>
      </c>
      <c r="DQ492" s="58" t="str">
        <f>IF(OR(DQ252&lt;&gt;"*",DQ316&lt;&gt;"*",DQ373&lt;&gt;"*",DQ426&lt;&gt;"*"),"Yes (" &amp; JoinAll(", ", MIDForgiving(DQ252,6,LEN(DQ252)-6), MIDForgiving(DQ316,6,LEN(DQ316)-6), MIDForgiving(DQ373,6,LEN(DQ373)-6), MIDForgiving(DQ426,6,LEN(DQ426)-6))&amp;")","*")</f>
        <v>*</v>
      </c>
      <c r="DR492" s="58" t="str">
        <f>IF(OR(DR252&lt;&gt;"*",DR316&lt;&gt;"*",DR373&lt;&gt;"*",DR426&lt;&gt;"*"),"Yes (" &amp; JoinAll(", ", MIDForgiving(DR252,6,LEN(DR252)-6), MIDForgiving(DR316,6,LEN(DR316)-6), MIDForgiving(DR373,6,LEN(DR373)-6), MIDForgiving(DR426,6,LEN(DR426)-6))&amp;")","*")</f>
        <v>*</v>
      </c>
      <c r="DS492" s="58" t="str">
        <f>IF(OR(DS252&lt;&gt;"*",DS316&lt;&gt;"*",DS373&lt;&gt;"*",DS426&lt;&gt;"*"),"Yes (" &amp; JoinAll(", ", MIDForgiving(DS252,6,LEN(DS252)-6), MIDForgiving(DS316,6,LEN(DS316)-6), MIDForgiving(DS373,6,LEN(DS373)-6), MIDForgiving(DS426,6,LEN(DS426)-6))&amp;")","*")</f>
        <v>*</v>
      </c>
      <c r="DT492" s="58" t="str">
        <f>IF(OR(DT252&lt;&gt;"*",DT316&lt;&gt;"*",DT373&lt;&gt;"*",DT426&lt;&gt;"*"),"Yes (" &amp; JoinAll(", ", MIDForgiving(DT252,6,LEN(DT252)-6), MIDForgiving(DT316,6,LEN(DT316)-6), MIDForgiving(DT373,6,LEN(DT373)-6), MIDForgiving(DT426,6,LEN(DT426)-6))&amp;")","*")</f>
        <v>*</v>
      </c>
      <c r="DU492" s="58" t="str">
        <f>IF(OR(DU252&lt;&gt;"*",DU316&lt;&gt;"*",DU373&lt;&gt;"*",DU426&lt;&gt;"*"),"Yes (" &amp; JoinAll(", ", MIDForgiving(DU252,6,LEN(DU252)-6), MIDForgiving(DU316,6,LEN(DU316)-6), MIDForgiving(DU373,6,LEN(DU373)-6), MIDForgiving(DU426,6,LEN(DU426)-6))&amp;")","*")</f>
        <v>*</v>
      </c>
      <c r="DV492" s="58" t="str">
        <f>IF(OR(DV252&lt;&gt;"*",DV316&lt;&gt;"*",DV373&lt;&gt;"*",DV426&lt;&gt;"*"),"Yes (" &amp; JoinAll(", ", MIDForgiving(DV252,6,LEN(DV252)-6), MIDForgiving(DV316,6,LEN(DV316)-6), MIDForgiving(DV373,6,LEN(DV373)-6), MIDForgiving(DV426,6,LEN(DV426)-6))&amp;")","*")</f>
        <v>*</v>
      </c>
      <c r="DW492" s="58" t="str">
        <f>IF(OR(DW252&lt;&gt;"*",DW316&lt;&gt;"*",DW373&lt;&gt;"*",DW426&lt;&gt;"*"),"Yes (" &amp; JoinAll(", ", MIDForgiving(DW252,6,LEN(DW252)-6), MIDForgiving(DW316,6,LEN(DW316)-6), MIDForgiving(DW373,6,LEN(DW373)-6), MIDForgiving(DW426,6,LEN(DW426)-6))&amp;")","*")</f>
        <v>*</v>
      </c>
      <c r="DX492" s="58" t="str">
        <f>IF(OR(DX252&lt;&gt;"*",DX316&lt;&gt;"*",DX373&lt;&gt;"*",DX426&lt;&gt;"*"),"Yes (" &amp; JoinAll(", ", MIDForgiving(DX252,6,LEN(DX252)-6), MIDForgiving(DX316,6,LEN(DX316)-6), MIDForgiving(DX373,6,LEN(DX373)-6), MIDForgiving(DX426,6,LEN(DX426)-6))&amp;")","*")</f>
        <v>*</v>
      </c>
      <c r="DY492" s="58" t="str">
        <f>IF(OR(DY252&lt;&gt;"*",DY316&lt;&gt;"*",DY373&lt;&gt;"*",DY426&lt;&gt;"*"),"Yes (" &amp; JoinAll(", ", MIDForgiving(DY252,6,LEN(DY252)-6), MIDForgiving(DY316,6,LEN(DY316)-6), MIDForgiving(DY373,6,LEN(DY373)-6), MIDForgiving(DY426,6,LEN(DY426)-6))&amp;")","*")</f>
        <v>*</v>
      </c>
      <c r="DZ492" s="58" t="str">
        <f>IF(OR(DZ252&lt;&gt;"*",DZ316&lt;&gt;"*",DZ373&lt;&gt;"*",DZ426&lt;&gt;"*"),"Yes (" &amp; JoinAll(", ", MIDForgiving(DZ252,6,LEN(DZ252)-6), MIDForgiving(DZ316,6,LEN(DZ316)-6), MIDForgiving(DZ373,6,LEN(DZ373)-6), MIDForgiving(DZ426,6,LEN(DZ426)-6))&amp;")","*")</f>
        <v>*</v>
      </c>
      <c r="EA492" s="58" t="str">
        <f>IF(OR(EA252&lt;&gt;"*",EA316&lt;&gt;"*",EA373&lt;&gt;"*",EA426&lt;&gt;"*"),"Yes (" &amp; JoinAll(", ", MIDForgiving(EA252,6,LEN(EA252)-6), MIDForgiving(EA316,6,LEN(EA316)-6), MIDForgiving(EA373,6,LEN(EA373)-6), MIDForgiving(EA426,6,LEN(EA426)-6))&amp;")","*")</f>
        <v>*</v>
      </c>
      <c r="EB492" s="58" t="str">
        <f>IF(OR(EB252&lt;&gt;"*",EB316&lt;&gt;"*",EB373&lt;&gt;"*",EB426&lt;&gt;"*"),"Yes (" &amp; JoinAll(", ", MIDForgiving(EB252,6,LEN(EB252)-6), MIDForgiving(EB316,6,LEN(EB316)-6), MIDForgiving(EB373,6,LEN(EB373)-6), MIDForgiving(EB426,6,LEN(EB426)-6))&amp;")","*")</f>
        <v>*</v>
      </c>
      <c r="EC492" s="58" t="str">
        <f>IF(OR(EC252&lt;&gt;"*",EC316&lt;&gt;"*",EC373&lt;&gt;"*",EC426&lt;&gt;"*"),"Yes (" &amp; JoinAll(", ", MIDForgiving(EC252,6,LEN(EC252)-6), MIDForgiving(EC316,6,LEN(EC316)-6), MIDForgiving(EC373,6,LEN(EC373)-6), MIDForgiving(EC426,6,LEN(EC426)-6))&amp;")","*")</f>
        <v>*</v>
      </c>
      <c r="ED492" s="58" t="str">
        <f>IF(OR(ED252&lt;&gt;"*",ED316&lt;&gt;"*",ED373&lt;&gt;"*",ED426&lt;&gt;"*"),"Yes (" &amp; JoinAll(", ", MIDForgiving(ED252,6,LEN(ED252)-6), MIDForgiving(ED316,6,LEN(ED316)-6), MIDForgiving(ED373,6,LEN(ED373)-6), MIDForgiving(ED426,6,LEN(ED426)-6))&amp;")","*")</f>
        <v>*</v>
      </c>
      <c r="EE492" s="58" t="str">
        <f>IF(OR(EE252&lt;&gt;"*",EE316&lt;&gt;"*",EE373&lt;&gt;"*",EE426&lt;&gt;"*"),"Yes (" &amp; JoinAll(", ", MIDForgiving(EE252,6,LEN(EE252)-6), MIDForgiving(EE316,6,LEN(EE316)-6), MIDForgiving(EE373,6,LEN(EE373)-6), MIDForgiving(EE426,6,LEN(EE426)-6))&amp;")","*")</f>
        <v>*</v>
      </c>
      <c r="EF492" s="58" t="str">
        <f>IF(OR(EF252&lt;&gt;"*",EF316&lt;&gt;"*",EF373&lt;&gt;"*",EF426&lt;&gt;"*"),"Yes (" &amp; JoinAll(", ", MIDForgiving(EF252,6,LEN(EF252)-6), MIDForgiving(EF316,6,LEN(EF316)-6), MIDForgiving(EF373,6,LEN(EF373)-6), MIDForgiving(EF426,6,LEN(EF426)-6))&amp;")","*")</f>
        <v>*</v>
      </c>
      <c r="EG492" s="58" t="str">
        <f>IF(OR(EG252&lt;&gt;"*",EG316&lt;&gt;"*",EG373&lt;&gt;"*",EG426&lt;&gt;"*"),"Yes (" &amp; JoinAll(", ", MIDForgiving(EG252,6,LEN(EG252)-6), MIDForgiving(EG316,6,LEN(EG316)-6), MIDForgiving(EG373,6,LEN(EG373)-6), MIDForgiving(EG426,6,LEN(EG426)-6))&amp;")","*")</f>
        <v>*</v>
      </c>
      <c r="EH492" s="58" t="str">
        <f>IF(OR(EH252&lt;&gt;"*",EH316&lt;&gt;"*",EH373&lt;&gt;"*",EH426&lt;&gt;"*"),"Yes (" &amp; JoinAll(", ", MIDForgiving(EH252,6,LEN(EH252)-6), MIDForgiving(EH316,6,LEN(EH316)-6), MIDForgiving(EH373,6,LEN(EH373)-6), MIDForgiving(EH426,6,LEN(EH426)-6))&amp;")","*")</f>
        <v>*</v>
      </c>
      <c r="EI492" s="58" t="str">
        <f>IF(OR(EI252&lt;&gt;"*",EI316&lt;&gt;"*",EI373&lt;&gt;"*",EI426&lt;&gt;"*"),"Yes (" &amp; JoinAll(", ", MIDForgiving(EI252,6,LEN(EI252)-6), MIDForgiving(EI316,6,LEN(EI316)-6), MIDForgiving(EI373,6,LEN(EI373)-6), MIDForgiving(EI426,6,LEN(EI426)-6))&amp;")","*")</f>
        <v>*</v>
      </c>
      <c r="EJ492" s="58" t="str">
        <f>IF(OR(EJ252&lt;&gt;"*",EJ316&lt;&gt;"*",EJ373&lt;&gt;"*",EJ426&lt;&gt;"*"),"Yes (" &amp; JoinAll(", ", MIDForgiving(EJ252,6,LEN(EJ252)-6), MIDForgiving(EJ316,6,LEN(EJ316)-6), MIDForgiving(EJ373,6,LEN(EJ373)-6), MIDForgiving(EJ426,6,LEN(EJ426)-6))&amp;")","*")</f>
        <v>*</v>
      </c>
      <c r="EK492" s="58" t="str">
        <f>IF(OR(EK252&lt;&gt;"*",EK316&lt;&gt;"*",EK373&lt;&gt;"*",EK426&lt;&gt;"*"),"Yes (" &amp; JoinAll(", ", MIDForgiving(EK252,6,LEN(EK252)-6), MIDForgiving(EK316,6,LEN(EK316)-6), MIDForgiving(EK373,6,LEN(EK373)-6), MIDForgiving(EK426,6,LEN(EK426)-6))&amp;")","*")</f>
        <v>*</v>
      </c>
      <c r="EL492" s="109"/>
      <c r="EM492" s="109"/>
    </row>
    <row r="493" spans="1:143" s="58" customFormat="1" ht="12.75" customHeight="1" x14ac:dyDescent="0.25">
      <c r="A493" s="5"/>
      <c r="B493" s="96"/>
      <c r="C493" s="96"/>
      <c r="D493" s="96"/>
      <c r="E493" s="96"/>
      <c r="F493" s="96" t="s">
        <v>3539</v>
      </c>
      <c r="G493" s="4" t="s">
        <v>377</v>
      </c>
      <c r="H493" s="18" t="s">
        <v>5</v>
      </c>
      <c r="I493" s="18"/>
      <c r="J493" s="58" t="str">
        <f>IF(OR(J253&lt;&gt;"*",J317&lt;&gt;"*",J374&lt;&gt;"*",J427&lt;&gt;"*"),"Yes (" &amp; JoinAll(", ", MIDForgiving(J253,6,LEN(J253)-6), MIDForgiving(J317,6,LEN(J317)-6), MIDForgiving(J374,6,LEN(J374)-6), MIDForgiving(J427,6,LEN(J427)-6))&amp;")","*")</f>
        <v>*</v>
      </c>
      <c r="K493" s="58" t="str">
        <f>IF(OR(K253&lt;&gt;"*",K317&lt;&gt;"*",K374&lt;&gt;"*",K427&lt;&gt;"*"),"Yes (" &amp; JoinAll(", ", MIDForgiving(K253,6,LEN(K253)-6), MIDForgiving(K317,6,LEN(K317)-6), MIDForgiving(K374,6,LEN(K374)-6), MIDForgiving(K427,6,LEN(K427)-6))&amp;")","*")</f>
        <v>*</v>
      </c>
      <c r="L493" s="58" t="str">
        <f>IF(OR(L253&lt;&gt;"*",L317&lt;&gt;"*",L374&lt;&gt;"*",L427&lt;&gt;"*"),"Yes (" &amp; JoinAll(", ", MIDForgiving(L253,6,LEN(L253)-6), MIDForgiving(L317,6,LEN(L317)-6), MIDForgiving(L374,6,LEN(L374)-6), MIDForgiving(L427,6,LEN(L427)-6))&amp;")","*")</f>
        <v>*</v>
      </c>
      <c r="M493" s="58" t="str">
        <f>IF(OR(M253&lt;&gt;"*",M317&lt;&gt;"*",M374&lt;&gt;"*",M427&lt;&gt;"*"),"Yes (" &amp; JoinAll(", ", MIDForgiving(M253,6,LEN(M253)-6), MIDForgiving(M317,6,LEN(M317)-6), MIDForgiving(M374,6,LEN(M374)-6), MIDForgiving(M427,6,LEN(M427)-6))&amp;")","*")</f>
        <v>*</v>
      </c>
      <c r="N493" s="58" t="str">
        <f>IF(OR(N253&lt;&gt;"*",N317&lt;&gt;"*",N374&lt;&gt;"*",N427&lt;&gt;"*"),"Yes (" &amp; JoinAll(", ", MIDForgiving(N253,6,LEN(N253)-6), MIDForgiving(N317,6,LEN(N317)-6), MIDForgiving(N374,6,LEN(N374)-6), MIDForgiving(N427,6,LEN(N427)-6))&amp;")","*")</f>
        <v>*</v>
      </c>
      <c r="O493" s="58" t="str">
        <f>IF(OR(O253&lt;&gt;"*",O317&lt;&gt;"*",O374&lt;&gt;"*",O427&lt;&gt;"*"),"Yes (" &amp; JoinAll(", ", MIDForgiving(O253,6,LEN(O253)-6), MIDForgiving(O317,6,LEN(O317)-6), MIDForgiving(O374,6,LEN(O374)-6), MIDForgiving(O427,6,LEN(O427)-6))&amp;")","*")</f>
        <v>*</v>
      </c>
      <c r="P493" s="58" t="str">
        <f>IF(OR(P253&lt;&gt;"*",P317&lt;&gt;"*",P374&lt;&gt;"*",P427&lt;&gt;"*"),"Yes (" &amp; JoinAll(", ", MIDForgiving(P253,6,LEN(P253)-6), MIDForgiving(P317,6,LEN(P317)-6), MIDForgiving(P374,6,LEN(P374)-6), MIDForgiving(P427,6,LEN(P427)-6))&amp;")","*")</f>
        <v>*</v>
      </c>
      <c r="Q493" s="58" t="str">
        <f>IF(OR(Q253&lt;&gt;"*",Q317&lt;&gt;"*",Q374&lt;&gt;"*",Q427&lt;&gt;"*"),"Yes (" &amp; JoinAll(", ", MIDForgiving(Q253,6,LEN(Q253)-6), MIDForgiving(Q317,6,LEN(Q317)-6), MIDForgiving(Q374,6,LEN(Q374)-6), MIDForgiving(Q427,6,LEN(Q427)-6))&amp;")","*")</f>
        <v>*</v>
      </c>
      <c r="R493" s="58" t="str">
        <f>IF(OR(R253&lt;&gt;"*",R317&lt;&gt;"*",R374&lt;&gt;"*",R427&lt;&gt;"*"),"Yes (" &amp; JoinAll(", ", MIDForgiving(R253,6,LEN(R253)-6), MIDForgiving(R317,6,LEN(R317)-6), MIDForgiving(R374,6,LEN(R374)-6), MIDForgiving(R427,6,LEN(R427)-6))&amp;")","*")</f>
        <v>*</v>
      </c>
      <c r="S493" s="58" t="str">
        <f>IF(OR(S253&lt;&gt;"*",S317&lt;&gt;"*",S374&lt;&gt;"*",S427&lt;&gt;"*"),"Yes (" &amp; JoinAll(", ", MIDForgiving(S253,6,LEN(S253)-6), MIDForgiving(S317,6,LEN(S317)-6), MIDForgiving(S374,6,LEN(S374)-6), MIDForgiving(S427,6,LEN(S427)-6))&amp;")","*")</f>
        <v>*</v>
      </c>
      <c r="T493" s="58" t="str">
        <f>IF(OR(T253&lt;&gt;"*",T317&lt;&gt;"*",T374&lt;&gt;"*",T427&lt;&gt;"*"),"Yes (" &amp; JoinAll(", ", MIDForgiving(T253,6,LEN(T253)-6), MIDForgiving(T317,6,LEN(T317)-6), MIDForgiving(T374,6,LEN(T374)-6), MIDForgiving(T427,6,LEN(T427)-6))&amp;")","*")</f>
        <v>*</v>
      </c>
      <c r="U493" s="58" t="str">
        <f>IF(OR(U253&lt;&gt;"*",U317&lt;&gt;"*",U374&lt;&gt;"*",U427&lt;&gt;"*"),"Yes (" &amp; JoinAll(", ", MIDForgiving(U253,6,LEN(U253)-6), MIDForgiving(U317,6,LEN(U317)-6), MIDForgiving(U374,6,LEN(U374)-6), MIDForgiving(U427,6,LEN(U427)-6))&amp;")","*")</f>
        <v>*</v>
      </c>
      <c r="V493" s="58" t="str">
        <f>IF(OR(V253&lt;&gt;"*",V317&lt;&gt;"*",V374&lt;&gt;"*",V427&lt;&gt;"*"),"Yes (" &amp; JoinAll(", ", MIDForgiving(V253,6,LEN(V253)-6), MIDForgiving(V317,6,LEN(V317)-6), MIDForgiving(V374,6,LEN(V374)-6), MIDForgiving(V427,6,LEN(V427)-6))&amp;")","*")</f>
        <v>*</v>
      </c>
      <c r="W493" s="58" t="str">
        <f>IF(OR(W253&lt;&gt;"*",W317&lt;&gt;"*",W374&lt;&gt;"*",W427&lt;&gt;"*"),"Yes (" &amp; JoinAll(", ", MIDForgiving(W253,6,LEN(W253)-6), MIDForgiving(W317,6,LEN(W317)-6), MIDForgiving(W374,6,LEN(W374)-6), MIDForgiving(W427,6,LEN(W427)-6))&amp;")","*")</f>
        <v>*</v>
      </c>
      <c r="X493" s="58" t="str">
        <f>IF(OR(X253&lt;&gt;"*",X317&lt;&gt;"*",X374&lt;&gt;"*",X427&lt;&gt;"*"),"Yes (" &amp; JoinAll(", ", MIDForgiving(X253,6,LEN(X253)-6), MIDForgiving(X317,6,LEN(X317)-6), MIDForgiving(X374,6,LEN(X374)-6), MIDForgiving(X427,6,LEN(X427)-6))&amp;")","*")</f>
        <v>*</v>
      </c>
      <c r="Y493" s="58" t="str">
        <f>IF(OR(Y253&lt;&gt;"*",Y317&lt;&gt;"*",Y374&lt;&gt;"*",Y427&lt;&gt;"*"),"Yes (" &amp; JoinAll(", ", MIDForgiving(Y253,6,LEN(Y253)-6), MIDForgiving(Y317,6,LEN(Y317)-6), MIDForgiving(Y374,6,LEN(Y374)-6), MIDForgiving(Y427,6,LEN(Y427)-6))&amp;")","*")</f>
        <v>*</v>
      </c>
      <c r="Z493" s="58" t="str">
        <f>IF(OR(Z253&lt;&gt;"*",Z317&lt;&gt;"*",Z374&lt;&gt;"*",Z427&lt;&gt;"*"),"Yes (" &amp; JoinAll(", ", MIDForgiving(Z253,6,LEN(Z253)-6), MIDForgiving(Z317,6,LEN(Z317)-6), MIDForgiving(Z374,6,LEN(Z374)-6), MIDForgiving(Z427,6,LEN(Z427)-6))&amp;")","*")</f>
        <v>*</v>
      </c>
      <c r="AA493" s="58" t="str">
        <f>IF(OR(AA253&lt;&gt;"*",AA317&lt;&gt;"*",AA374&lt;&gt;"*",AA427&lt;&gt;"*"),"Yes (" &amp; JoinAll(", ", MIDForgiving(AA253,6,LEN(AA253)-6), MIDForgiving(AA317,6,LEN(AA317)-6), MIDForgiving(AA374,6,LEN(AA374)-6), MIDForgiving(AA427,6,LEN(AA427)-6))&amp;")","*")</f>
        <v>*</v>
      </c>
      <c r="AB493" s="58" t="str">
        <f>IF(OR(AB253&lt;&gt;"*",AB317&lt;&gt;"*",AB374&lt;&gt;"*",AB427&lt;&gt;"*"),"Yes (" &amp; JoinAll(", ", MIDForgiving(AB253,6,LEN(AB253)-6), MIDForgiving(AB317,6,LEN(AB317)-6), MIDForgiving(AB374,6,LEN(AB374)-6), MIDForgiving(AB427,6,LEN(AB427)-6))&amp;")","*")</f>
        <v>*</v>
      </c>
      <c r="AC493" s="58" t="str">
        <f>IF(OR(AC253&lt;&gt;"*",AC317&lt;&gt;"*",AC374&lt;&gt;"*",AC427&lt;&gt;"*"),"Yes (" &amp; JoinAll(", ", MIDForgiving(AC253,6,LEN(AC253)-6), MIDForgiving(AC317,6,LEN(AC317)-6), MIDForgiving(AC374,6,LEN(AC374)-6), MIDForgiving(AC427,6,LEN(AC427)-6))&amp;")","*")</f>
        <v>*</v>
      </c>
      <c r="AD493" s="58" t="str">
        <f>IF(OR(AD253&lt;&gt;"*",AD317&lt;&gt;"*",AD374&lt;&gt;"*",AD427&lt;&gt;"*"),"Yes (" &amp; JoinAll(", ", MIDForgiving(AD253,6,LEN(AD253)-6), MIDForgiving(AD317,6,LEN(AD317)-6), MIDForgiving(AD374,6,LEN(AD374)-6), MIDForgiving(AD427,6,LEN(AD427)-6))&amp;")","*")</f>
        <v>*</v>
      </c>
      <c r="AE493" s="58" t="str">
        <f>IF(OR(AE253&lt;&gt;"*",AE317&lt;&gt;"*",AE374&lt;&gt;"*",AE427&lt;&gt;"*"),"Yes (" &amp; JoinAll(", ", MIDForgiving(AE253,6,LEN(AE253)-6), MIDForgiving(AE317,6,LEN(AE317)-6), MIDForgiving(AE374,6,LEN(AE374)-6), MIDForgiving(AE427,6,LEN(AE427)-6))&amp;")","*")</f>
        <v>*</v>
      </c>
      <c r="AF493" s="58" t="str">
        <f>IF(OR(AF253&lt;&gt;"*",AF317&lt;&gt;"*",AF374&lt;&gt;"*",AF427&lt;&gt;"*"),"Yes (" &amp; JoinAll(", ", MIDForgiving(AF253,6,LEN(AF253)-6), MIDForgiving(AF317,6,LEN(AF317)-6), MIDForgiving(AF374,6,LEN(AF374)-6), MIDForgiving(AF427,6,LEN(AF427)-6))&amp;")","*")</f>
        <v>*</v>
      </c>
      <c r="AG493" s="58" t="str">
        <f>IF(OR(AG253&lt;&gt;"*",AG317&lt;&gt;"*",AG374&lt;&gt;"*",AG427&lt;&gt;"*"),"Yes (" &amp; JoinAll(", ", MIDForgiving(AG253,6,LEN(AG253)-6), MIDForgiving(AG317,6,LEN(AG317)-6), MIDForgiving(AG374,6,LEN(AG374)-6), MIDForgiving(AG427,6,LEN(AG427)-6))&amp;")","*")</f>
        <v>*</v>
      </c>
      <c r="AH493" s="58" t="str">
        <f>IF(OR(AH253&lt;&gt;"*",AH317&lt;&gt;"*",AH374&lt;&gt;"*",AH427&lt;&gt;"*"),"Yes (" &amp; JoinAll(", ", MIDForgiving(AH253,6,LEN(AH253)-6), MIDForgiving(AH317,6,LEN(AH317)-6), MIDForgiving(AH374,6,LEN(AH374)-6), MIDForgiving(AH427,6,LEN(AH427)-6))&amp;")","*")</f>
        <v>*</v>
      </c>
      <c r="AI493" s="58" t="str">
        <f>IF(OR(AI253&lt;&gt;"*",AI317&lt;&gt;"*",AI374&lt;&gt;"*",AI427&lt;&gt;"*"),"Yes (" &amp; JoinAll(", ", MIDForgiving(AI253,6,LEN(AI253)-6), MIDForgiving(AI317,6,LEN(AI317)-6), MIDForgiving(AI374,6,LEN(AI374)-6), MIDForgiving(AI427,6,LEN(AI427)-6))&amp;")","*")</f>
        <v>*</v>
      </c>
      <c r="AJ493" s="58" t="str">
        <f>IF(OR(AJ253&lt;&gt;"*",AJ317&lt;&gt;"*",AJ374&lt;&gt;"*",AJ427&lt;&gt;"*"),"Yes (" &amp; JoinAll(", ", MIDForgiving(AJ253,6,LEN(AJ253)-6), MIDForgiving(AJ317,6,LEN(AJ317)-6), MIDForgiving(AJ374,6,LEN(AJ374)-6), MIDForgiving(AJ427,6,LEN(AJ427)-6))&amp;")","*")</f>
        <v>*</v>
      </c>
      <c r="AK493" s="58" t="str">
        <f>IF(OR(AK253&lt;&gt;"*",AK317&lt;&gt;"*",AK374&lt;&gt;"*",AK427&lt;&gt;"*"),"Yes (" &amp; JoinAll(", ", MIDForgiving(AK253,6,LEN(AK253)-6), MIDForgiving(AK317,6,LEN(AK317)-6), MIDForgiving(AK374,6,LEN(AK374)-6), MIDForgiving(AK427,6,LEN(AK427)-6))&amp;")","*")</f>
        <v>*</v>
      </c>
      <c r="AL493" s="58" t="str">
        <f>IF(OR(AL253&lt;&gt;"*",AL317&lt;&gt;"*",AL374&lt;&gt;"*",AL427&lt;&gt;"*"),"Yes (" &amp; JoinAll(", ", MIDForgiving(AL253,6,LEN(AL253)-6), MIDForgiving(AL317,6,LEN(AL317)-6), MIDForgiving(AL374,6,LEN(AL374)-6), MIDForgiving(AL427,6,LEN(AL427)-6))&amp;")","*")</f>
        <v>*</v>
      </c>
      <c r="AM493" s="58" t="str">
        <f>IF(OR(AM253&lt;&gt;"*",AM317&lt;&gt;"*",AM374&lt;&gt;"*",AM427&lt;&gt;"*"),"Yes (" &amp; JoinAll(", ", MIDForgiving(AM253,6,LEN(AM253)-6), MIDForgiving(AM317,6,LEN(AM317)-6), MIDForgiving(AM374,6,LEN(AM374)-6), MIDForgiving(AM427,6,LEN(AM427)-6))&amp;")","*")</f>
        <v>*</v>
      </c>
      <c r="AN493" s="58" t="str">
        <f>IF(OR(AN253&lt;&gt;"*",AN317&lt;&gt;"*",AN374&lt;&gt;"*",AN427&lt;&gt;"*"),"Yes (" &amp; JoinAll(", ", MIDForgiving(AN253,6,LEN(AN253)-6), MIDForgiving(AN317,6,LEN(AN317)-6), MIDForgiving(AN374,6,LEN(AN374)-6), MIDForgiving(AN427,6,LEN(AN427)-6))&amp;")","*")</f>
        <v>*</v>
      </c>
      <c r="AO493" s="58" t="str">
        <f>IF(OR(AO253&lt;&gt;"*",AO317&lt;&gt;"*",AO374&lt;&gt;"*",AO427&lt;&gt;"*"),"Yes (" &amp; JoinAll(", ", MIDForgiving(AO253,6,LEN(AO253)-6), MIDForgiving(AO317,6,LEN(AO317)-6), MIDForgiving(AO374,6,LEN(AO374)-6), MIDForgiving(AO427,6,LEN(AO427)-6))&amp;")","*")</f>
        <v>*</v>
      </c>
      <c r="AP493" s="58" t="str">
        <f>IF(OR(AP253&lt;&gt;"*",AP317&lt;&gt;"*",AP374&lt;&gt;"*",AP427&lt;&gt;"*"),"Yes (" &amp; JoinAll(", ", MIDForgiving(AP253,6,LEN(AP253)-6), MIDForgiving(AP317,6,LEN(AP317)-6), MIDForgiving(AP374,6,LEN(AP374)-6), MIDForgiving(AP427,6,LEN(AP427)-6))&amp;")","*")</f>
        <v>*</v>
      </c>
      <c r="AQ493" s="58" t="str">
        <f>IF(OR(AQ253&lt;&gt;"*",AQ317&lt;&gt;"*",AQ374&lt;&gt;"*",AQ427&lt;&gt;"*"),"Yes (" &amp; JoinAll(", ", MIDForgiving(AQ253,6,LEN(AQ253)-6), MIDForgiving(AQ317,6,LEN(AQ317)-6), MIDForgiving(AQ374,6,LEN(AQ374)-6), MIDForgiving(AQ427,6,LEN(AQ427)-6))&amp;")","*")</f>
        <v>*</v>
      </c>
      <c r="AR493" s="58" t="str">
        <f>IF(OR(AR253&lt;&gt;"*",AR317&lt;&gt;"*",AR374&lt;&gt;"*",AR427&lt;&gt;"*"),"Yes (" &amp; JoinAll(", ", MIDForgiving(AR253,6,LEN(AR253)-6), MIDForgiving(AR317,6,LEN(AR317)-6), MIDForgiving(AR374,6,LEN(AR374)-6), MIDForgiving(AR427,6,LEN(AR427)-6))&amp;")","*")</f>
        <v>*</v>
      </c>
      <c r="AS493" s="58" t="str">
        <f>IF(OR(AS253&lt;&gt;"*",AS317&lt;&gt;"*",AS374&lt;&gt;"*",AS427&lt;&gt;"*"),"Yes (" &amp; JoinAll(", ", MIDForgiving(AS253,6,LEN(AS253)-6), MIDForgiving(AS317,6,LEN(AS317)-6), MIDForgiving(AS374,6,LEN(AS374)-6), MIDForgiving(AS427,6,LEN(AS427)-6))&amp;")","*")</f>
        <v>*</v>
      </c>
      <c r="AT493" s="58" t="str">
        <f>IF(OR(AT253&lt;&gt;"*",AT317&lt;&gt;"*",AT374&lt;&gt;"*",AT427&lt;&gt;"*"),"Yes (" &amp; JoinAll(", ", MIDForgiving(AT253,6,LEN(AT253)-6), MIDForgiving(AT317,6,LEN(AT317)-6), MIDForgiving(AT374,6,LEN(AT374)-6), MIDForgiving(AT427,6,LEN(AT427)-6))&amp;")","*")</f>
        <v>*</v>
      </c>
      <c r="AU493" s="58" t="str">
        <f>IF(OR(AU253&lt;&gt;"*",AU317&lt;&gt;"*",AU374&lt;&gt;"*",AU427&lt;&gt;"*"),"Yes (" &amp; JoinAll(", ", MIDForgiving(AU253,6,LEN(AU253)-6), MIDForgiving(AU317,6,LEN(AU317)-6), MIDForgiving(AU374,6,LEN(AU374)-6), MIDForgiving(AU427,6,LEN(AU427)-6))&amp;")","*")</f>
        <v>*</v>
      </c>
      <c r="AV493" s="58" t="str">
        <f>IF(OR(AV253&lt;&gt;"*",AV317&lt;&gt;"*",AV374&lt;&gt;"*",AV427&lt;&gt;"*"),"Yes (" &amp; JoinAll(", ", MIDForgiving(AV253,6,LEN(AV253)-6), MIDForgiving(AV317,6,LEN(AV317)-6), MIDForgiving(AV374,6,LEN(AV374)-6), MIDForgiving(AV427,6,LEN(AV427)-6))&amp;")","*")</f>
        <v>*</v>
      </c>
      <c r="AW493" s="58" t="str">
        <f>IF(OR(AW253&lt;&gt;"*",AW317&lt;&gt;"*",AW374&lt;&gt;"*",AW427&lt;&gt;"*"),"Yes (" &amp; JoinAll(", ", MIDForgiving(AW253,6,LEN(AW253)-6), MIDForgiving(AW317,6,LEN(AW317)-6), MIDForgiving(AW374,6,LEN(AW374)-6), MIDForgiving(AW427,6,LEN(AW427)-6))&amp;")","*")</f>
        <v>*</v>
      </c>
      <c r="AX493" s="58" t="str">
        <f>IF(OR(AX253&lt;&gt;"*",AX317&lt;&gt;"*",AX374&lt;&gt;"*",AX427&lt;&gt;"*"),"Yes (" &amp; JoinAll(", ", MIDForgiving(AX253,6,LEN(AX253)-6), MIDForgiving(AX317,6,LEN(AX317)-6), MIDForgiving(AX374,6,LEN(AX374)-6), MIDForgiving(AX427,6,LEN(AX427)-6))&amp;")","*")</f>
        <v>*</v>
      </c>
      <c r="AY493" s="58" t="str">
        <f>IF(OR(AY253&lt;&gt;"*",AY317&lt;&gt;"*",AY374&lt;&gt;"*",AY427&lt;&gt;"*"),"Yes (" &amp; JoinAll(", ", MIDForgiving(AY253,6,LEN(AY253)-6), MIDForgiving(AY317,6,LEN(AY317)-6), MIDForgiving(AY374,6,LEN(AY374)-6), MIDForgiving(AY427,6,LEN(AY427)-6))&amp;")","*")</f>
        <v>*</v>
      </c>
      <c r="AZ493" s="58" t="str">
        <f>IF(OR(AZ253&lt;&gt;"*",AZ317&lt;&gt;"*",AZ374&lt;&gt;"*",AZ427&lt;&gt;"*"),"Yes (" &amp; JoinAll(", ", MIDForgiving(AZ253,6,LEN(AZ253)-6), MIDForgiving(AZ317,6,LEN(AZ317)-6), MIDForgiving(AZ374,6,LEN(AZ374)-6), MIDForgiving(AZ427,6,LEN(AZ427)-6))&amp;")","*")</f>
        <v>*</v>
      </c>
      <c r="BA493" s="58" t="str">
        <f>IF(OR(BA253&lt;&gt;"*",BA317&lt;&gt;"*",BA374&lt;&gt;"*",BA427&lt;&gt;"*"),"Yes (" &amp; JoinAll(", ", MIDForgiving(BA253,6,LEN(BA253)-6), MIDForgiving(BA317,6,LEN(BA317)-6), MIDForgiving(BA374,6,LEN(BA374)-6), MIDForgiving(BA427,6,LEN(BA427)-6))&amp;")","*")</f>
        <v>*</v>
      </c>
      <c r="BB493" s="58" t="str">
        <f>IF(OR(BB253&lt;&gt;"*",BB317&lt;&gt;"*",BB374&lt;&gt;"*",BB427&lt;&gt;"*"),"Yes (" &amp; JoinAll(", ", MIDForgiving(BB253,6,LEN(BB253)-6), MIDForgiving(BB317,6,LEN(BB317)-6), MIDForgiving(BB374,6,LEN(BB374)-6), MIDForgiving(BB427,6,LEN(BB427)-6))&amp;")","*")</f>
        <v>*</v>
      </c>
      <c r="BC493" s="58" t="str">
        <f>IF(OR(BC253&lt;&gt;"*",BC317&lt;&gt;"*",BC374&lt;&gt;"*",BC427&lt;&gt;"*"),"Yes (" &amp; JoinAll(", ", MIDForgiving(BC253,6,LEN(BC253)-6), MIDForgiving(BC317,6,LEN(BC317)-6), MIDForgiving(BC374,6,LEN(BC374)-6), MIDForgiving(BC427,6,LEN(BC427)-6))&amp;")","*")</f>
        <v>*</v>
      </c>
      <c r="BD493" s="58" t="str">
        <f>IF(OR(BD253&lt;&gt;"*",BD317&lt;&gt;"*",BD374&lt;&gt;"*",BD427&lt;&gt;"*"),"Yes (" &amp; JoinAll(", ", MIDForgiving(BD253,6,LEN(BD253)-6), MIDForgiving(BD317,6,LEN(BD317)-6), MIDForgiving(BD374,6,LEN(BD374)-6), MIDForgiving(BD427,6,LEN(BD427)-6))&amp;")","*")</f>
        <v>*</v>
      </c>
      <c r="BE493" s="58" t="str">
        <f>IF(OR(BE253&lt;&gt;"*",BE317&lt;&gt;"*",BE374&lt;&gt;"*",BE427&lt;&gt;"*"),"Yes (" &amp; JoinAll(", ", MIDForgiving(BE253,6,LEN(BE253)-6), MIDForgiving(BE317,6,LEN(BE317)-6), MIDForgiving(BE374,6,LEN(BE374)-6), MIDForgiving(BE427,6,LEN(BE427)-6))&amp;")","*")</f>
        <v>*</v>
      </c>
      <c r="BF493" s="58" t="str">
        <f>IF(OR(BF253&lt;&gt;"*",BF317&lt;&gt;"*",BF374&lt;&gt;"*",BF427&lt;&gt;"*"),"Yes (" &amp; JoinAll(", ", MIDForgiving(BF253,6,LEN(BF253)-6), MIDForgiving(BF317,6,LEN(BF317)-6), MIDForgiving(BF374,6,LEN(BF374)-6), MIDForgiving(BF427,6,LEN(BF427)-6))&amp;")","*")</f>
        <v>*</v>
      </c>
      <c r="BG493" s="58" t="str">
        <f>IF(OR(BG253&lt;&gt;"*",BG317&lt;&gt;"*",BG374&lt;&gt;"*",BG427&lt;&gt;"*"),"Yes (" &amp; JoinAll(", ", MIDForgiving(BG253,6,LEN(BG253)-6), MIDForgiving(BG317,6,LEN(BG317)-6), MIDForgiving(BG374,6,LEN(BG374)-6), MIDForgiving(BG427,6,LEN(BG427)-6))&amp;")","*")</f>
        <v>*</v>
      </c>
      <c r="BH493" s="58" t="str">
        <f>IF(OR(BH253&lt;&gt;"*",BH317&lt;&gt;"*",BH374&lt;&gt;"*",BH427&lt;&gt;"*"),"Yes (" &amp; JoinAll(", ", MIDForgiving(BH253,6,LEN(BH253)-6), MIDForgiving(BH317,6,LEN(BH317)-6), MIDForgiving(BH374,6,LEN(BH374)-6), MIDForgiving(BH427,6,LEN(BH427)-6))&amp;")","*")</f>
        <v>*</v>
      </c>
      <c r="BI493" s="58" t="str">
        <f>IF(OR(BI253&lt;&gt;"*",BI317&lt;&gt;"*",BI374&lt;&gt;"*",BI427&lt;&gt;"*"),"Yes (" &amp; JoinAll(", ", MIDForgiving(BI253,6,LEN(BI253)-6), MIDForgiving(BI317,6,LEN(BI317)-6), MIDForgiving(BI374,6,LEN(BI374)-6), MIDForgiving(BI427,6,LEN(BI427)-6))&amp;")","*")</f>
        <v>*</v>
      </c>
      <c r="BJ493" s="58" t="str">
        <f>IF(OR(BJ253&lt;&gt;"*",BJ317&lt;&gt;"*",BJ374&lt;&gt;"*",BJ427&lt;&gt;"*"),"Yes (" &amp; JoinAll(", ", MIDForgiving(BJ253,6,LEN(BJ253)-6), MIDForgiving(BJ317,6,LEN(BJ317)-6), MIDForgiving(BJ374,6,LEN(BJ374)-6), MIDForgiving(BJ427,6,LEN(BJ427)-6))&amp;")","*")</f>
        <v>*</v>
      </c>
      <c r="BK493" s="58" t="str">
        <f>IF(OR(BK253&lt;&gt;"*",BK317&lt;&gt;"*",BK374&lt;&gt;"*",BK427&lt;&gt;"*"),"Yes (" &amp; JoinAll(", ", MIDForgiving(BK253,6,LEN(BK253)-6), MIDForgiving(BK317,6,LEN(BK317)-6), MIDForgiving(BK374,6,LEN(BK374)-6), MIDForgiving(BK427,6,LEN(BK427)-6))&amp;")","*")</f>
        <v>*</v>
      </c>
      <c r="BL493" s="58" t="str">
        <f>IF(OR(BL253&lt;&gt;"*",BL317&lt;&gt;"*",BL374&lt;&gt;"*",BL427&lt;&gt;"*"),"Yes (" &amp; JoinAll(", ", MIDForgiving(BL253,6,LEN(BL253)-6), MIDForgiving(BL317,6,LEN(BL317)-6), MIDForgiving(BL374,6,LEN(BL374)-6), MIDForgiving(BL427,6,LEN(BL427)-6))&amp;")","*")</f>
        <v>*</v>
      </c>
      <c r="BM493" s="58" t="str">
        <f>IF(OR(BM253&lt;&gt;"*",BM317&lt;&gt;"*",BM374&lt;&gt;"*",BM427&lt;&gt;"*"),"Yes (" &amp; JoinAll(", ", MIDForgiving(BM253,6,LEN(BM253)-6), MIDForgiving(BM317,6,LEN(BM317)-6), MIDForgiving(BM374,6,LEN(BM374)-6), MIDForgiving(BM427,6,LEN(BM427)-6))&amp;")","*")</f>
        <v>*</v>
      </c>
      <c r="BN493" s="58" t="str">
        <f>IF(OR(BN253&lt;&gt;"*",BN317&lt;&gt;"*",BN374&lt;&gt;"*",BN427&lt;&gt;"*"),"Yes (" &amp; JoinAll(", ", MIDForgiving(BN253,6,LEN(BN253)-6), MIDForgiving(BN317,6,LEN(BN317)-6), MIDForgiving(BN374,6,LEN(BN374)-6), MIDForgiving(BN427,6,LEN(BN427)-6))&amp;")","*")</f>
        <v>*</v>
      </c>
      <c r="BO493" s="58" t="str">
        <f>IF(OR(BO253&lt;&gt;"*",BO317&lt;&gt;"*",BO374&lt;&gt;"*",BO427&lt;&gt;"*"),"Yes (" &amp; JoinAll(", ", MIDForgiving(BO253,6,LEN(BO253)-6), MIDForgiving(BO317,6,LEN(BO317)-6), MIDForgiving(BO374,6,LEN(BO374)-6), MIDForgiving(BO427,6,LEN(BO427)-6))&amp;")","*")</f>
        <v>*</v>
      </c>
      <c r="BP493" s="58" t="str">
        <f>IF(OR(BP253&lt;&gt;"*",BP317&lt;&gt;"*",BP374&lt;&gt;"*",BP427&lt;&gt;"*"),"Yes (" &amp; JoinAll(", ", MIDForgiving(BP253,6,LEN(BP253)-6), MIDForgiving(BP317,6,LEN(BP317)-6), MIDForgiving(BP374,6,LEN(BP374)-6), MIDForgiving(BP427,6,LEN(BP427)-6))&amp;")","*")</f>
        <v>*</v>
      </c>
      <c r="BQ493" s="58" t="str">
        <f>IF(OR(BQ253&lt;&gt;"*",BQ317&lt;&gt;"*",BQ374&lt;&gt;"*",BQ427&lt;&gt;"*"),"Yes (" &amp; JoinAll(", ", MIDForgiving(BQ253,6,LEN(BQ253)-6), MIDForgiving(BQ317,6,LEN(BQ317)-6), MIDForgiving(BQ374,6,LEN(BQ374)-6), MIDForgiving(BQ427,6,LEN(BQ427)-6))&amp;")","*")</f>
        <v>*</v>
      </c>
      <c r="BR493" s="58" t="str">
        <f>IF(OR(BR253&lt;&gt;"*",BR317&lt;&gt;"*",BR374&lt;&gt;"*",BR427&lt;&gt;"*"),"Yes (" &amp; JoinAll(", ", MIDForgiving(BR253,6,LEN(BR253)-6), MIDForgiving(BR317,6,LEN(BR317)-6), MIDForgiving(BR374,6,LEN(BR374)-6), MIDForgiving(BR427,6,LEN(BR427)-6))&amp;")","*")</f>
        <v>*</v>
      </c>
      <c r="BS493" s="58" t="str">
        <f>IF(OR(BS253&lt;&gt;"*",BS317&lt;&gt;"*",BS374&lt;&gt;"*",BS427&lt;&gt;"*"),"Yes (" &amp; JoinAll(", ", MIDForgiving(BS253,6,LEN(BS253)-6), MIDForgiving(BS317,6,LEN(BS317)-6), MIDForgiving(BS374,6,LEN(BS374)-6), MIDForgiving(BS427,6,LEN(BS427)-6))&amp;")","*")</f>
        <v>*</v>
      </c>
      <c r="BT493" s="58" t="str">
        <f>IF(OR(BT253&lt;&gt;"*",BT317&lt;&gt;"*",BT374&lt;&gt;"*",BT427&lt;&gt;"*"),"Yes (" &amp; JoinAll(", ", MIDForgiving(BT253,6,LEN(BT253)-6), MIDForgiving(BT317,6,LEN(BT317)-6), MIDForgiving(BT374,6,LEN(BT374)-6), MIDForgiving(BT427,6,LEN(BT427)-6))&amp;")","*")</f>
        <v>*</v>
      </c>
      <c r="BU493" s="58" t="str">
        <f>IF(OR(BU253&lt;&gt;"*",BU317&lt;&gt;"*",BU374&lt;&gt;"*",BU427&lt;&gt;"*"),"Yes (" &amp; JoinAll(", ", MIDForgiving(BU253,6,LEN(BU253)-6), MIDForgiving(BU317,6,LEN(BU317)-6), MIDForgiving(BU374,6,LEN(BU374)-6), MIDForgiving(BU427,6,LEN(BU427)-6))&amp;")","*")</f>
        <v>*</v>
      </c>
      <c r="BV493" s="58" t="str">
        <f>IF(OR(BV253&lt;&gt;"*",BV317&lt;&gt;"*",BV374&lt;&gt;"*",BV427&lt;&gt;"*"),"Yes (" &amp; JoinAll(", ", MIDForgiving(BV253,6,LEN(BV253)-6), MIDForgiving(BV317,6,LEN(BV317)-6), MIDForgiving(BV374,6,LEN(BV374)-6), MIDForgiving(BV427,6,LEN(BV427)-6))&amp;")","*")</f>
        <v>*</v>
      </c>
      <c r="BW493" s="58" t="str">
        <f>IF(OR(BW253&lt;&gt;"*",BW317&lt;&gt;"*",BW374&lt;&gt;"*",BW427&lt;&gt;"*"),"Yes (" &amp; JoinAll(", ", MIDForgiving(BW253,6,LEN(BW253)-6), MIDForgiving(BW317,6,LEN(BW317)-6), MIDForgiving(BW374,6,LEN(BW374)-6), MIDForgiving(BW427,6,LEN(BW427)-6))&amp;")","*")</f>
        <v>*</v>
      </c>
      <c r="BX493" s="58" t="str">
        <f>IF(OR(BX253&lt;&gt;"*",BX317&lt;&gt;"*",BX374&lt;&gt;"*",BX427&lt;&gt;"*"),"Yes (" &amp; JoinAll(", ", MIDForgiving(BX253,6,LEN(BX253)-6), MIDForgiving(BX317,6,LEN(BX317)-6), MIDForgiving(BX374,6,LEN(BX374)-6), MIDForgiving(BX427,6,LEN(BX427)-6))&amp;")","*")</f>
        <v>*</v>
      </c>
      <c r="BY493" s="58" t="str">
        <f>IF(OR(BY253&lt;&gt;"*",BY317&lt;&gt;"*",BY374&lt;&gt;"*",BY427&lt;&gt;"*"),"Yes (" &amp; JoinAll(", ", MIDForgiving(BY253,6,LEN(BY253)-6), MIDForgiving(BY317,6,LEN(BY317)-6), MIDForgiving(BY374,6,LEN(BY374)-6), MIDForgiving(BY427,6,LEN(BY427)-6))&amp;")","*")</f>
        <v>*</v>
      </c>
      <c r="BZ493" s="58" t="str">
        <f>IF(OR(BZ253&lt;&gt;"*",BZ317&lt;&gt;"*",BZ374&lt;&gt;"*",BZ427&lt;&gt;"*"),"Yes (" &amp; JoinAll(", ", MIDForgiving(BZ253,6,LEN(BZ253)-6), MIDForgiving(BZ317,6,LEN(BZ317)-6), MIDForgiving(BZ374,6,LEN(BZ374)-6), MIDForgiving(BZ427,6,LEN(BZ427)-6))&amp;")","*")</f>
        <v>*</v>
      </c>
      <c r="CA493" s="58" t="str">
        <f>IF(OR(CA253&lt;&gt;"*",CA317&lt;&gt;"*",CA374&lt;&gt;"*",CA427&lt;&gt;"*"),"Yes (" &amp; JoinAll(", ", MIDForgiving(CA253,6,LEN(CA253)-6), MIDForgiving(CA317,6,LEN(CA317)-6), MIDForgiving(CA374,6,LEN(CA374)-6), MIDForgiving(CA427,6,LEN(CA427)-6))&amp;")","*")</f>
        <v>*</v>
      </c>
      <c r="CB493" s="58" t="str">
        <f>IF(OR(CB253&lt;&gt;"*",CB317&lt;&gt;"*",CB374&lt;&gt;"*",CB427&lt;&gt;"*"),"Yes (" &amp; JoinAll(", ", MIDForgiving(CB253,6,LEN(CB253)-6), MIDForgiving(CB317,6,LEN(CB317)-6), MIDForgiving(CB374,6,LEN(CB374)-6), MIDForgiving(CB427,6,LEN(CB427)-6))&amp;")","*")</f>
        <v>*</v>
      </c>
      <c r="CC493" s="58" t="str">
        <f>IF(OR(CC253&lt;&gt;"*",CC317&lt;&gt;"*",CC374&lt;&gt;"*",CC427&lt;&gt;"*"),"Yes (" &amp; JoinAll(", ", MIDForgiving(CC253,6,LEN(CC253)-6), MIDForgiving(CC317,6,LEN(CC317)-6), MIDForgiving(CC374,6,LEN(CC374)-6), MIDForgiving(CC427,6,LEN(CC427)-6))&amp;")","*")</f>
        <v>*</v>
      </c>
      <c r="CD493" s="58" t="str">
        <f>IF(OR(CD253&lt;&gt;"*",CD317&lt;&gt;"*",CD374&lt;&gt;"*",CD427&lt;&gt;"*"),"Yes (" &amp; JoinAll(", ", MIDForgiving(CD253,6,LEN(CD253)-6), MIDForgiving(CD317,6,LEN(CD317)-6), MIDForgiving(CD374,6,LEN(CD374)-6), MIDForgiving(CD427,6,LEN(CD427)-6))&amp;")","*")</f>
        <v>*</v>
      </c>
      <c r="CE493" s="58" t="str">
        <f>IF(OR(CE253&lt;&gt;"*",CE317&lt;&gt;"*",CE374&lt;&gt;"*",CE427&lt;&gt;"*"),"Yes (" &amp; JoinAll(", ", MIDForgiving(CE253,6,LEN(CE253)-6), MIDForgiving(CE317,6,LEN(CE317)-6), MIDForgiving(CE374,6,LEN(CE374)-6), MIDForgiving(CE427,6,LEN(CE427)-6))&amp;")","*")</f>
        <v>*</v>
      </c>
      <c r="CF493" s="58" t="str">
        <f>IF(OR(CF253&lt;&gt;"*",CF317&lt;&gt;"*",CF374&lt;&gt;"*",CF427&lt;&gt;"*"),"Yes (" &amp; JoinAll(", ", MIDForgiving(CF253,6,LEN(CF253)-6), MIDForgiving(CF317,6,LEN(CF317)-6), MIDForgiving(CF374,6,LEN(CF374)-6), MIDForgiving(CF427,6,LEN(CF427)-6))&amp;")","*")</f>
        <v>*</v>
      </c>
      <c r="CG493" s="58" t="str">
        <f>IF(OR(CG253&lt;&gt;"*",CG317&lt;&gt;"*",CG374&lt;&gt;"*",CG427&lt;&gt;"*"),"Yes (" &amp; JoinAll(", ", MIDForgiving(CG253,6,LEN(CG253)-6), MIDForgiving(CG317,6,LEN(CG317)-6), MIDForgiving(CG374,6,LEN(CG374)-6), MIDForgiving(CG427,6,LEN(CG427)-6))&amp;")","*")</f>
        <v>*</v>
      </c>
      <c r="CH493" s="58" t="str">
        <f>IF(OR(CH253&lt;&gt;"*",CH317&lt;&gt;"*",CH374&lt;&gt;"*",CH427&lt;&gt;"*"),"Yes (" &amp; JoinAll(", ", MIDForgiving(CH253,6,LEN(CH253)-6), MIDForgiving(CH317,6,LEN(CH317)-6), MIDForgiving(CH374,6,LEN(CH374)-6), MIDForgiving(CH427,6,LEN(CH427)-6))&amp;")","*")</f>
        <v>*</v>
      </c>
      <c r="CI493" s="58" t="str">
        <f>IF(OR(CI253&lt;&gt;"*",CI317&lt;&gt;"*",CI374&lt;&gt;"*",CI427&lt;&gt;"*"),"Yes (" &amp; JoinAll(", ", MIDForgiving(CI253,6,LEN(CI253)-6), MIDForgiving(CI317,6,LEN(CI317)-6), MIDForgiving(CI374,6,LEN(CI374)-6), MIDForgiving(CI427,6,LEN(CI427)-6))&amp;")","*")</f>
        <v>*</v>
      </c>
      <c r="CJ493" s="58" t="str">
        <f>IF(OR(CJ253&lt;&gt;"*",CJ317&lt;&gt;"*",CJ374&lt;&gt;"*",CJ427&lt;&gt;"*"),"Yes (" &amp; JoinAll(", ", MIDForgiving(CJ253,6,LEN(CJ253)-6), MIDForgiving(CJ317,6,LEN(CJ317)-6), MIDForgiving(CJ374,6,LEN(CJ374)-6), MIDForgiving(CJ427,6,LEN(CJ427)-6))&amp;")","*")</f>
        <v>*</v>
      </c>
      <c r="CK493" s="58" t="str">
        <f>IF(OR(CK253&lt;&gt;"*",CK317&lt;&gt;"*",CK374&lt;&gt;"*",CK427&lt;&gt;"*"),"Yes (" &amp; JoinAll(", ", MIDForgiving(CK253,6,LEN(CK253)-6), MIDForgiving(CK317,6,LEN(CK317)-6), MIDForgiving(CK374,6,LEN(CK374)-6), MIDForgiving(CK427,6,LEN(CK427)-6))&amp;")","*")</f>
        <v>*</v>
      </c>
      <c r="CL493" s="58" t="str">
        <f>IF(OR(CL253&lt;&gt;"*",CL317&lt;&gt;"*",CL374&lt;&gt;"*",CL427&lt;&gt;"*"),"Yes (" &amp; JoinAll(", ", MIDForgiving(CL253,6,LEN(CL253)-6), MIDForgiving(CL317,6,LEN(CL317)-6), MIDForgiving(CL374,6,LEN(CL374)-6), MIDForgiving(CL427,6,LEN(CL427)-6))&amp;")","*")</f>
        <v>*</v>
      </c>
      <c r="CM493" s="58" t="str">
        <f>IF(OR(CM253&lt;&gt;"*",CM317&lt;&gt;"*",CM374&lt;&gt;"*",CM427&lt;&gt;"*"),"Yes (" &amp; JoinAll(", ", MIDForgiving(CM253,6,LEN(CM253)-6), MIDForgiving(CM317,6,LEN(CM317)-6), MIDForgiving(CM374,6,LEN(CM374)-6), MIDForgiving(CM427,6,LEN(CM427)-6))&amp;")","*")</f>
        <v>*</v>
      </c>
      <c r="CN493" s="58" t="str">
        <f>IF(OR(CN253&lt;&gt;"*",CN317&lt;&gt;"*",CN374&lt;&gt;"*",CN427&lt;&gt;"*"),"Yes (" &amp; JoinAll(", ", MIDForgiving(CN253,6,LEN(CN253)-6), MIDForgiving(CN317,6,LEN(CN317)-6), MIDForgiving(CN374,6,LEN(CN374)-6), MIDForgiving(CN427,6,LEN(CN427)-6))&amp;")","*")</f>
        <v>*</v>
      </c>
      <c r="CO493" s="58" t="str">
        <f>IF(OR(CO253&lt;&gt;"*",CO317&lt;&gt;"*",CO374&lt;&gt;"*",CO427&lt;&gt;"*"),"Yes (" &amp; JoinAll(", ", MIDForgiving(CO253,6,LEN(CO253)-6), MIDForgiving(CO317,6,LEN(CO317)-6), MIDForgiving(CO374,6,LEN(CO374)-6), MIDForgiving(CO427,6,LEN(CO427)-6))&amp;")","*")</f>
        <v>*</v>
      </c>
      <c r="CP493" s="58" t="str">
        <f>IF(OR(CP253&lt;&gt;"*",CP317&lt;&gt;"*",CP374&lt;&gt;"*",CP427&lt;&gt;"*"),"Yes (" &amp; JoinAll(", ", MIDForgiving(CP253,6,LEN(CP253)-6), MIDForgiving(CP317,6,LEN(CP317)-6), MIDForgiving(CP374,6,LEN(CP374)-6), MIDForgiving(CP427,6,LEN(CP427)-6))&amp;")","*")</f>
        <v>*</v>
      </c>
      <c r="CQ493" s="58" t="str">
        <f>IF(OR(CQ253&lt;&gt;"*",CQ317&lt;&gt;"*",CQ374&lt;&gt;"*",CQ427&lt;&gt;"*"),"Yes (" &amp; JoinAll(", ", MIDForgiving(CQ253,6,LEN(CQ253)-6), MIDForgiving(CQ317,6,LEN(CQ317)-6), MIDForgiving(CQ374,6,LEN(CQ374)-6), MIDForgiving(CQ427,6,LEN(CQ427)-6))&amp;")","*")</f>
        <v>*</v>
      </c>
      <c r="CR493" s="58" t="str">
        <f>IF(OR(CR253&lt;&gt;"*",CR317&lt;&gt;"*",CR374&lt;&gt;"*",CR427&lt;&gt;"*"),"Yes (" &amp; JoinAll(", ", MIDForgiving(CR253,6,LEN(CR253)-6), MIDForgiving(CR317,6,LEN(CR317)-6), MIDForgiving(CR374,6,LEN(CR374)-6), MIDForgiving(CR427,6,LEN(CR427)-6))&amp;")","*")</f>
        <v>*</v>
      </c>
      <c r="CS493" s="58" t="str">
        <f>IF(OR(CS253&lt;&gt;"*",CS317&lt;&gt;"*",CS374&lt;&gt;"*",CS427&lt;&gt;"*"),"Yes (" &amp; JoinAll(", ", MIDForgiving(CS253,6,LEN(CS253)-6), MIDForgiving(CS317,6,LEN(CS317)-6), MIDForgiving(CS374,6,LEN(CS374)-6), MIDForgiving(CS427,6,LEN(CS427)-6))&amp;")","*")</f>
        <v>*</v>
      </c>
      <c r="CT493" s="58" t="str">
        <f>IF(OR(CT253&lt;&gt;"*",CT317&lt;&gt;"*",CT374&lt;&gt;"*",CT427&lt;&gt;"*"),"Yes (" &amp; JoinAll(", ", MIDForgiving(CT253,6,LEN(CT253)-6), MIDForgiving(CT317,6,LEN(CT317)-6), MIDForgiving(CT374,6,LEN(CT374)-6), MIDForgiving(CT427,6,LEN(CT427)-6))&amp;")","*")</f>
        <v>*</v>
      </c>
      <c r="CU493" s="58" t="str">
        <f>IF(OR(CU253&lt;&gt;"*",CU317&lt;&gt;"*",CU374&lt;&gt;"*",CU427&lt;&gt;"*"),"Yes (" &amp; JoinAll(", ", MIDForgiving(CU253,6,LEN(CU253)-6), MIDForgiving(CU317,6,LEN(CU317)-6), MIDForgiving(CU374,6,LEN(CU374)-6), MIDForgiving(CU427,6,LEN(CU427)-6))&amp;")","*")</f>
        <v>*</v>
      </c>
      <c r="CV493" s="58" t="str">
        <f>IF(OR(CV253&lt;&gt;"*",CV317&lt;&gt;"*",CV374&lt;&gt;"*",CV427&lt;&gt;"*"),"Yes (" &amp; JoinAll(", ", MIDForgiving(CV253,6,LEN(CV253)-6), MIDForgiving(CV317,6,LEN(CV317)-6), MIDForgiving(CV374,6,LEN(CV374)-6), MIDForgiving(CV427,6,LEN(CV427)-6))&amp;")","*")</f>
        <v>*</v>
      </c>
      <c r="CW493" s="58" t="str">
        <f>IF(OR(CW253&lt;&gt;"*",CW317&lt;&gt;"*",CW374&lt;&gt;"*",CW427&lt;&gt;"*"),"Yes (" &amp; JoinAll(", ", MIDForgiving(CW253,6,LEN(CW253)-6), MIDForgiving(CW317,6,LEN(CW317)-6), MIDForgiving(CW374,6,LEN(CW374)-6), MIDForgiving(CW427,6,LEN(CW427)-6))&amp;")","*")</f>
        <v>*</v>
      </c>
      <c r="CX493" s="58" t="str">
        <f>IF(OR(CX253&lt;&gt;"*",CX317&lt;&gt;"*",CX374&lt;&gt;"*",CX427&lt;&gt;"*"),"Yes (" &amp; JoinAll(", ", MIDForgiving(CX253,6,LEN(CX253)-6), MIDForgiving(CX317,6,LEN(CX317)-6), MIDForgiving(CX374,6,LEN(CX374)-6), MIDForgiving(CX427,6,LEN(CX427)-6))&amp;")","*")</f>
        <v>*</v>
      </c>
      <c r="CY493" s="58" t="str">
        <f>IF(OR(CY253&lt;&gt;"*",CY317&lt;&gt;"*",CY374&lt;&gt;"*",CY427&lt;&gt;"*"),"Yes (" &amp; JoinAll(", ", MIDForgiving(CY253,6,LEN(CY253)-6), MIDForgiving(CY317,6,LEN(CY317)-6), MIDForgiving(CY374,6,LEN(CY374)-6), MIDForgiving(CY427,6,LEN(CY427)-6))&amp;")","*")</f>
        <v>*</v>
      </c>
      <c r="CZ493" s="58" t="str">
        <f>IF(OR(CZ253&lt;&gt;"*",CZ317&lt;&gt;"*",CZ374&lt;&gt;"*",CZ427&lt;&gt;"*"),"Yes (" &amp; JoinAll(", ", MIDForgiving(CZ253,6,LEN(CZ253)-6), MIDForgiving(CZ317,6,LEN(CZ317)-6), MIDForgiving(CZ374,6,LEN(CZ374)-6), MIDForgiving(CZ427,6,LEN(CZ427)-6))&amp;")","*")</f>
        <v>*</v>
      </c>
      <c r="DA493" s="58" t="str">
        <f>IF(OR(DA253&lt;&gt;"*",DA317&lt;&gt;"*",DA374&lt;&gt;"*",DA427&lt;&gt;"*"),"Yes (" &amp; JoinAll(", ", MIDForgiving(DA253,6,LEN(DA253)-6), MIDForgiving(DA317,6,LEN(DA317)-6), MIDForgiving(DA374,6,LEN(DA374)-6), MIDForgiving(DA427,6,LEN(DA427)-6))&amp;")","*")</f>
        <v>*</v>
      </c>
      <c r="DB493" s="58" t="str">
        <f>IF(OR(DB253&lt;&gt;"*",DB317&lt;&gt;"*",DB374&lt;&gt;"*",DB427&lt;&gt;"*"),"Yes (" &amp; JoinAll(", ", MIDForgiving(DB253,6,LEN(DB253)-6), MIDForgiving(DB317,6,LEN(DB317)-6), MIDForgiving(DB374,6,LEN(DB374)-6), MIDForgiving(DB427,6,LEN(DB427)-6))&amp;")","*")</f>
        <v>*</v>
      </c>
      <c r="DC493" s="58" t="str">
        <f>IF(OR(DC253&lt;&gt;"*",DC317&lt;&gt;"*",DC374&lt;&gt;"*",DC427&lt;&gt;"*"),"Yes (" &amp; JoinAll(", ", MIDForgiving(DC253,6,LEN(DC253)-6), MIDForgiving(DC317,6,LEN(DC317)-6), MIDForgiving(DC374,6,LEN(DC374)-6), MIDForgiving(DC427,6,LEN(DC427)-6))&amp;")","*")</f>
        <v>*</v>
      </c>
      <c r="DD493" s="58" t="str">
        <f>IF(OR(DD253&lt;&gt;"*",DD317&lt;&gt;"*",DD374&lt;&gt;"*",DD427&lt;&gt;"*"),"Yes (" &amp; JoinAll(", ", MIDForgiving(DD253,6,LEN(DD253)-6), MIDForgiving(DD317,6,LEN(DD317)-6), MIDForgiving(DD374,6,LEN(DD374)-6), MIDForgiving(DD427,6,LEN(DD427)-6))&amp;")","*")</f>
        <v>*</v>
      </c>
      <c r="DE493" s="58" t="str">
        <f>IF(OR(DE253&lt;&gt;"*",DE317&lt;&gt;"*",DE374&lt;&gt;"*",DE427&lt;&gt;"*"),"Yes (" &amp; JoinAll(", ", MIDForgiving(DE253,6,LEN(DE253)-6), MIDForgiving(DE317,6,LEN(DE317)-6), MIDForgiving(DE374,6,LEN(DE374)-6), MIDForgiving(DE427,6,LEN(DE427)-6))&amp;")","*")</f>
        <v>*</v>
      </c>
      <c r="DF493" s="58" t="str">
        <f>IF(OR(DF253&lt;&gt;"*",DF317&lt;&gt;"*",DF374&lt;&gt;"*",DF427&lt;&gt;"*"),"Yes (" &amp; JoinAll(", ", MIDForgiving(DF253,6,LEN(DF253)-6), MIDForgiving(DF317,6,LEN(DF317)-6), MIDForgiving(DF374,6,LEN(DF374)-6), MIDForgiving(DF427,6,LEN(DF427)-6))&amp;")","*")</f>
        <v>*</v>
      </c>
      <c r="DG493" s="58" t="str">
        <f>IF(OR(DG253&lt;&gt;"*",DG317&lt;&gt;"*",DG374&lt;&gt;"*",DG427&lt;&gt;"*"),"Yes (" &amp; JoinAll(", ", MIDForgiving(DG253,6,LEN(DG253)-6), MIDForgiving(DG317,6,LEN(DG317)-6), MIDForgiving(DG374,6,LEN(DG374)-6), MIDForgiving(DG427,6,LEN(DG427)-6))&amp;")","*")</f>
        <v>*</v>
      </c>
      <c r="DH493" s="58" t="str">
        <f>IF(OR(DH253&lt;&gt;"*",DH317&lt;&gt;"*",DH374&lt;&gt;"*",DH427&lt;&gt;"*"),"Yes (" &amp; JoinAll(", ", MIDForgiving(DH253,6,LEN(DH253)-6), MIDForgiving(DH317,6,LEN(DH317)-6), MIDForgiving(DH374,6,LEN(DH374)-6), MIDForgiving(DH427,6,LEN(DH427)-6))&amp;")","*")</f>
        <v>*</v>
      </c>
      <c r="DI493" s="58" t="str">
        <f>IF(OR(DI253&lt;&gt;"*",DI317&lt;&gt;"*",DI374&lt;&gt;"*",DI427&lt;&gt;"*"),"Yes (" &amp; JoinAll(", ", MIDForgiving(DI253,6,LEN(DI253)-6), MIDForgiving(DI317,6,LEN(DI317)-6), MIDForgiving(DI374,6,LEN(DI374)-6), MIDForgiving(DI427,6,LEN(DI427)-6))&amp;")","*")</f>
        <v>*</v>
      </c>
      <c r="DJ493" s="58" t="str">
        <f>IF(OR(DJ253&lt;&gt;"*",DJ317&lt;&gt;"*",DJ374&lt;&gt;"*",DJ427&lt;&gt;"*"),"Yes (" &amp; JoinAll(", ", MIDForgiving(DJ253,6,LEN(DJ253)-6), MIDForgiving(DJ317,6,LEN(DJ317)-6), MIDForgiving(DJ374,6,LEN(DJ374)-6), MIDForgiving(DJ427,6,LEN(DJ427)-6))&amp;")","*")</f>
        <v>*</v>
      </c>
      <c r="DK493" s="58" t="str">
        <f>IF(OR(DK253&lt;&gt;"*",DK317&lt;&gt;"*",DK374&lt;&gt;"*",DK427&lt;&gt;"*"),"Yes (" &amp; JoinAll(", ", MIDForgiving(DK253,6,LEN(DK253)-6), MIDForgiving(DK317,6,LEN(DK317)-6), MIDForgiving(DK374,6,LEN(DK374)-6), MIDForgiving(DK427,6,LEN(DK427)-6))&amp;")","*")</f>
        <v>*</v>
      </c>
      <c r="DL493" s="58" t="str">
        <f>IF(OR(DL253&lt;&gt;"*",DL317&lt;&gt;"*",DL374&lt;&gt;"*",DL427&lt;&gt;"*"),"Yes (" &amp; JoinAll(", ", MIDForgiving(DL253,6,LEN(DL253)-6), MIDForgiving(DL317,6,LEN(DL317)-6), MIDForgiving(DL374,6,LEN(DL374)-6), MIDForgiving(DL427,6,LEN(DL427)-6))&amp;")","*")</f>
        <v>*</v>
      </c>
      <c r="DM493" s="58" t="str">
        <f>IF(OR(DM253&lt;&gt;"*",DM317&lt;&gt;"*",DM374&lt;&gt;"*",DM427&lt;&gt;"*"),"Yes (" &amp; JoinAll(", ", MIDForgiving(DM253,6,LEN(DM253)-6), MIDForgiving(DM317,6,LEN(DM317)-6), MIDForgiving(DM374,6,LEN(DM374)-6), MIDForgiving(DM427,6,LEN(DM427)-6))&amp;")","*")</f>
        <v>*</v>
      </c>
      <c r="DN493" s="58" t="str">
        <f>IF(OR(DN253&lt;&gt;"*",DN317&lt;&gt;"*",DN374&lt;&gt;"*",DN427&lt;&gt;"*"),"Yes (" &amp; JoinAll(", ", MIDForgiving(DN253,6,LEN(DN253)-6), MIDForgiving(DN317,6,LEN(DN317)-6), MIDForgiving(DN374,6,LEN(DN374)-6), MIDForgiving(DN427,6,LEN(DN427)-6))&amp;")","*")</f>
        <v>*</v>
      </c>
      <c r="DO493" s="58" t="str">
        <f>IF(OR(DO253&lt;&gt;"*",DO317&lt;&gt;"*",DO374&lt;&gt;"*",DO427&lt;&gt;"*"),"Yes (" &amp; JoinAll(", ", MIDForgiving(DO253,6,LEN(DO253)-6), MIDForgiving(DO317,6,LEN(DO317)-6), MIDForgiving(DO374,6,LEN(DO374)-6), MIDForgiving(DO427,6,LEN(DO427)-6))&amp;")","*")</f>
        <v>*</v>
      </c>
      <c r="DP493" s="58" t="str">
        <f>IF(OR(DP253&lt;&gt;"*",DP317&lt;&gt;"*",DP374&lt;&gt;"*",DP427&lt;&gt;"*"),"Yes (" &amp; JoinAll(", ", MIDForgiving(DP253,6,LEN(DP253)-6), MIDForgiving(DP317,6,LEN(DP317)-6), MIDForgiving(DP374,6,LEN(DP374)-6), MIDForgiving(DP427,6,LEN(DP427)-6))&amp;")","*")</f>
        <v>*</v>
      </c>
      <c r="DQ493" s="58" t="str">
        <f>IF(OR(DQ253&lt;&gt;"*",DQ317&lt;&gt;"*",DQ374&lt;&gt;"*",DQ427&lt;&gt;"*"),"Yes (" &amp; JoinAll(", ", MIDForgiving(DQ253,6,LEN(DQ253)-6), MIDForgiving(DQ317,6,LEN(DQ317)-6), MIDForgiving(DQ374,6,LEN(DQ374)-6), MIDForgiving(DQ427,6,LEN(DQ427)-6))&amp;")","*")</f>
        <v>*</v>
      </c>
      <c r="DR493" s="58" t="str">
        <f>IF(OR(DR253&lt;&gt;"*",DR317&lt;&gt;"*",DR374&lt;&gt;"*",DR427&lt;&gt;"*"),"Yes (" &amp; JoinAll(", ", MIDForgiving(DR253,6,LEN(DR253)-6), MIDForgiving(DR317,6,LEN(DR317)-6), MIDForgiving(DR374,6,LEN(DR374)-6), MIDForgiving(DR427,6,LEN(DR427)-6))&amp;")","*")</f>
        <v>*</v>
      </c>
      <c r="DS493" s="58" t="str">
        <f>IF(OR(DS253&lt;&gt;"*",DS317&lt;&gt;"*",DS374&lt;&gt;"*",DS427&lt;&gt;"*"),"Yes (" &amp; JoinAll(", ", MIDForgiving(DS253,6,LEN(DS253)-6), MIDForgiving(DS317,6,LEN(DS317)-6), MIDForgiving(DS374,6,LEN(DS374)-6), MIDForgiving(DS427,6,LEN(DS427)-6))&amp;")","*")</f>
        <v>*</v>
      </c>
      <c r="DT493" s="58" t="str">
        <f>IF(OR(DT253&lt;&gt;"*",DT317&lt;&gt;"*",DT374&lt;&gt;"*",DT427&lt;&gt;"*"),"Yes (" &amp; JoinAll(", ", MIDForgiving(DT253,6,LEN(DT253)-6), MIDForgiving(DT317,6,LEN(DT317)-6), MIDForgiving(DT374,6,LEN(DT374)-6), MIDForgiving(DT427,6,LEN(DT427)-6))&amp;")","*")</f>
        <v>*</v>
      </c>
      <c r="DU493" s="58" t="str">
        <f>IF(OR(DU253&lt;&gt;"*",DU317&lt;&gt;"*",DU374&lt;&gt;"*",DU427&lt;&gt;"*"),"Yes (" &amp; JoinAll(", ", MIDForgiving(DU253,6,LEN(DU253)-6), MIDForgiving(DU317,6,LEN(DU317)-6), MIDForgiving(DU374,6,LEN(DU374)-6), MIDForgiving(DU427,6,LEN(DU427)-6))&amp;")","*")</f>
        <v>*</v>
      </c>
      <c r="DV493" s="58" t="str">
        <f>IF(OR(DV253&lt;&gt;"*",DV317&lt;&gt;"*",DV374&lt;&gt;"*",DV427&lt;&gt;"*"),"Yes (" &amp; JoinAll(", ", MIDForgiving(DV253,6,LEN(DV253)-6), MIDForgiving(DV317,6,LEN(DV317)-6), MIDForgiving(DV374,6,LEN(DV374)-6), MIDForgiving(DV427,6,LEN(DV427)-6))&amp;")","*")</f>
        <v>*</v>
      </c>
      <c r="DW493" s="58" t="str">
        <f>IF(OR(DW253&lt;&gt;"*",DW317&lt;&gt;"*",DW374&lt;&gt;"*",DW427&lt;&gt;"*"),"Yes (" &amp; JoinAll(", ", MIDForgiving(DW253,6,LEN(DW253)-6), MIDForgiving(DW317,6,LEN(DW317)-6), MIDForgiving(DW374,6,LEN(DW374)-6), MIDForgiving(DW427,6,LEN(DW427)-6))&amp;")","*")</f>
        <v>*</v>
      </c>
      <c r="DX493" s="58" t="str">
        <f>IF(OR(DX253&lt;&gt;"*",DX317&lt;&gt;"*",DX374&lt;&gt;"*",DX427&lt;&gt;"*"),"Yes (" &amp; JoinAll(", ", MIDForgiving(DX253,6,LEN(DX253)-6), MIDForgiving(DX317,6,LEN(DX317)-6), MIDForgiving(DX374,6,LEN(DX374)-6), MIDForgiving(DX427,6,LEN(DX427)-6))&amp;")","*")</f>
        <v>*</v>
      </c>
      <c r="DY493" s="58" t="str">
        <f>IF(OR(DY253&lt;&gt;"*",DY317&lt;&gt;"*",DY374&lt;&gt;"*",DY427&lt;&gt;"*"),"Yes (" &amp; JoinAll(", ", MIDForgiving(DY253,6,LEN(DY253)-6), MIDForgiving(DY317,6,LEN(DY317)-6), MIDForgiving(DY374,6,LEN(DY374)-6), MIDForgiving(DY427,6,LEN(DY427)-6))&amp;")","*")</f>
        <v>*</v>
      </c>
      <c r="DZ493" s="58" t="str">
        <f>IF(OR(DZ253&lt;&gt;"*",DZ317&lt;&gt;"*",DZ374&lt;&gt;"*",DZ427&lt;&gt;"*"),"Yes (" &amp; JoinAll(", ", MIDForgiving(DZ253,6,LEN(DZ253)-6), MIDForgiving(DZ317,6,LEN(DZ317)-6), MIDForgiving(DZ374,6,LEN(DZ374)-6), MIDForgiving(DZ427,6,LEN(DZ427)-6))&amp;")","*")</f>
        <v>*</v>
      </c>
      <c r="EA493" s="58" t="str">
        <f>IF(OR(EA253&lt;&gt;"*",EA317&lt;&gt;"*",EA374&lt;&gt;"*",EA427&lt;&gt;"*"),"Yes (" &amp; JoinAll(", ", MIDForgiving(EA253,6,LEN(EA253)-6), MIDForgiving(EA317,6,LEN(EA317)-6), MIDForgiving(EA374,6,LEN(EA374)-6), MIDForgiving(EA427,6,LEN(EA427)-6))&amp;")","*")</f>
        <v>*</v>
      </c>
      <c r="EB493" s="58" t="str">
        <f>IF(OR(EB253&lt;&gt;"*",EB317&lt;&gt;"*",EB374&lt;&gt;"*",EB427&lt;&gt;"*"),"Yes (" &amp; JoinAll(", ", MIDForgiving(EB253,6,LEN(EB253)-6), MIDForgiving(EB317,6,LEN(EB317)-6), MIDForgiving(EB374,6,LEN(EB374)-6), MIDForgiving(EB427,6,LEN(EB427)-6))&amp;")","*")</f>
        <v>*</v>
      </c>
      <c r="EC493" s="58" t="str">
        <f>IF(OR(EC253&lt;&gt;"*",EC317&lt;&gt;"*",EC374&lt;&gt;"*",EC427&lt;&gt;"*"),"Yes (" &amp; JoinAll(", ", MIDForgiving(EC253,6,LEN(EC253)-6), MIDForgiving(EC317,6,LEN(EC317)-6), MIDForgiving(EC374,6,LEN(EC374)-6), MIDForgiving(EC427,6,LEN(EC427)-6))&amp;")","*")</f>
        <v>*</v>
      </c>
      <c r="ED493" s="58" t="str">
        <f>IF(OR(ED253&lt;&gt;"*",ED317&lt;&gt;"*",ED374&lt;&gt;"*",ED427&lt;&gt;"*"),"Yes (" &amp; JoinAll(", ", MIDForgiving(ED253,6,LEN(ED253)-6), MIDForgiving(ED317,6,LEN(ED317)-6), MIDForgiving(ED374,6,LEN(ED374)-6), MIDForgiving(ED427,6,LEN(ED427)-6))&amp;")","*")</f>
        <v>*</v>
      </c>
      <c r="EE493" s="58" t="str">
        <f>IF(OR(EE253&lt;&gt;"*",EE317&lt;&gt;"*",EE374&lt;&gt;"*",EE427&lt;&gt;"*"),"Yes (" &amp; JoinAll(", ", MIDForgiving(EE253,6,LEN(EE253)-6), MIDForgiving(EE317,6,LEN(EE317)-6), MIDForgiving(EE374,6,LEN(EE374)-6), MIDForgiving(EE427,6,LEN(EE427)-6))&amp;")","*")</f>
        <v>*</v>
      </c>
      <c r="EF493" s="58" t="str">
        <f>IF(OR(EF253&lt;&gt;"*",EF317&lt;&gt;"*",EF374&lt;&gt;"*",EF427&lt;&gt;"*"),"Yes (" &amp; JoinAll(", ", MIDForgiving(EF253,6,LEN(EF253)-6), MIDForgiving(EF317,6,LEN(EF317)-6), MIDForgiving(EF374,6,LEN(EF374)-6), MIDForgiving(EF427,6,LEN(EF427)-6))&amp;")","*")</f>
        <v>*</v>
      </c>
      <c r="EG493" s="58" t="str">
        <f>IF(OR(EG253&lt;&gt;"*",EG317&lt;&gt;"*",EG374&lt;&gt;"*",EG427&lt;&gt;"*"),"Yes (" &amp; JoinAll(", ", MIDForgiving(EG253,6,LEN(EG253)-6), MIDForgiving(EG317,6,LEN(EG317)-6), MIDForgiving(EG374,6,LEN(EG374)-6), MIDForgiving(EG427,6,LEN(EG427)-6))&amp;")","*")</f>
        <v>*</v>
      </c>
      <c r="EH493" s="58" t="str">
        <f>IF(OR(EH253&lt;&gt;"*",EH317&lt;&gt;"*",EH374&lt;&gt;"*",EH427&lt;&gt;"*"),"Yes (" &amp; JoinAll(", ", MIDForgiving(EH253,6,LEN(EH253)-6), MIDForgiving(EH317,6,LEN(EH317)-6), MIDForgiving(EH374,6,LEN(EH374)-6), MIDForgiving(EH427,6,LEN(EH427)-6))&amp;")","*")</f>
        <v>*</v>
      </c>
      <c r="EI493" s="58" t="str">
        <f>IF(OR(EI253&lt;&gt;"*",EI317&lt;&gt;"*",EI374&lt;&gt;"*",EI427&lt;&gt;"*"),"Yes (" &amp; JoinAll(", ", MIDForgiving(EI253,6,LEN(EI253)-6), MIDForgiving(EI317,6,LEN(EI317)-6), MIDForgiving(EI374,6,LEN(EI374)-6), MIDForgiving(EI427,6,LEN(EI427)-6))&amp;")","*")</f>
        <v>*</v>
      </c>
      <c r="EJ493" s="58" t="str">
        <f>IF(OR(EJ253&lt;&gt;"*",EJ317&lt;&gt;"*",EJ374&lt;&gt;"*",EJ427&lt;&gt;"*"),"Yes (" &amp; JoinAll(", ", MIDForgiving(EJ253,6,LEN(EJ253)-6), MIDForgiving(EJ317,6,LEN(EJ317)-6), MIDForgiving(EJ374,6,LEN(EJ374)-6), MIDForgiving(EJ427,6,LEN(EJ427)-6))&amp;")","*")</f>
        <v>*</v>
      </c>
      <c r="EK493" s="58" t="str">
        <f>IF(OR(EK253&lt;&gt;"*",EK317&lt;&gt;"*",EK374&lt;&gt;"*",EK427&lt;&gt;"*"),"Yes (" &amp; JoinAll(", ", MIDForgiving(EK253,6,LEN(EK253)-6), MIDForgiving(EK317,6,LEN(EK317)-6), MIDForgiving(EK374,6,LEN(EK374)-6), MIDForgiving(EK427,6,LEN(EK427)-6))&amp;")","*")</f>
        <v>*</v>
      </c>
      <c r="EL493" s="109"/>
      <c r="EM493" s="109"/>
    </row>
    <row r="494" spans="1:143" s="58" customFormat="1" ht="12.75" customHeight="1" x14ac:dyDescent="0.25">
      <c r="A494" s="5"/>
      <c r="B494" s="96"/>
      <c r="C494" s="96"/>
      <c r="D494" s="96"/>
      <c r="E494" s="96"/>
      <c r="F494" s="96" t="s">
        <v>3539</v>
      </c>
      <c r="G494" s="4" t="s">
        <v>378</v>
      </c>
      <c r="H494" s="18" t="s">
        <v>5</v>
      </c>
      <c r="I494" s="18"/>
      <c r="J494" s="58" t="str">
        <f>IF(OR(J254&lt;&gt;"*",J318&lt;&gt;"*",J375&lt;&gt;"*",J428&lt;&gt;"*"),"Yes (" &amp; JoinAll(", ", MIDForgiving(J254,6,LEN(J254)-6), MIDForgiving(J318,6,LEN(J318)-6), MIDForgiving(J375,6,LEN(J375)-6), MIDForgiving(J428,6,LEN(J428)-6))&amp;")","*")</f>
        <v>*</v>
      </c>
      <c r="K494" s="58" t="str">
        <f>IF(OR(K254&lt;&gt;"*",K318&lt;&gt;"*",K375&lt;&gt;"*",K428&lt;&gt;"*"),"Yes (" &amp; JoinAll(", ", MIDForgiving(K254,6,LEN(K254)-6), MIDForgiving(K318,6,LEN(K318)-6), MIDForgiving(K375,6,LEN(K375)-6), MIDForgiving(K428,6,LEN(K428)-6))&amp;")","*")</f>
        <v>*</v>
      </c>
      <c r="L494" s="58" t="str">
        <f>IF(OR(L254&lt;&gt;"*",L318&lt;&gt;"*",L375&lt;&gt;"*",L428&lt;&gt;"*"),"Yes (" &amp; JoinAll(", ", MIDForgiving(L254,6,LEN(L254)-6), MIDForgiving(L318,6,LEN(L318)-6), MIDForgiving(L375,6,LEN(L375)-6), MIDForgiving(L428,6,LEN(L428)-6))&amp;")","*")</f>
        <v>*</v>
      </c>
      <c r="M494" s="58" t="str">
        <f>IF(OR(M254&lt;&gt;"*",M318&lt;&gt;"*",M375&lt;&gt;"*",M428&lt;&gt;"*"),"Yes (" &amp; JoinAll(", ", MIDForgiving(M254,6,LEN(M254)-6), MIDForgiving(M318,6,LEN(M318)-6), MIDForgiving(M375,6,LEN(M375)-6), MIDForgiving(M428,6,LEN(M428)-6))&amp;")","*")</f>
        <v>*</v>
      </c>
      <c r="N494" s="58" t="str">
        <f>IF(OR(N254&lt;&gt;"*",N318&lt;&gt;"*",N375&lt;&gt;"*",N428&lt;&gt;"*"),"Yes (" &amp; JoinAll(", ", MIDForgiving(N254,6,LEN(N254)-6), MIDForgiving(N318,6,LEN(N318)-6), MIDForgiving(N375,6,LEN(N375)-6), MIDForgiving(N428,6,LEN(N428)-6))&amp;")","*")</f>
        <v>*</v>
      </c>
      <c r="O494" s="58" t="str">
        <f>IF(OR(O254&lt;&gt;"*",O318&lt;&gt;"*",O375&lt;&gt;"*",O428&lt;&gt;"*"),"Yes (" &amp; JoinAll(", ", MIDForgiving(O254,6,LEN(O254)-6), MIDForgiving(O318,6,LEN(O318)-6), MIDForgiving(O375,6,LEN(O375)-6), MIDForgiving(O428,6,LEN(O428)-6))&amp;")","*")</f>
        <v>*</v>
      </c>
      <c r="P494" s="58" t="str">
        <f>IF(OR(P254&lt;&gt;"*",P318&lt;&gt;"*",P375&lt;&gt;"*",P428&lt;&gt;"*"),"Yes (" &amp; JoinAll(", ", MIDForgiving(P254,6,LEN(P254)-6), MIDForgiving(P318,6,LEN(P318)-6), MIDForgiving(P375,6,LEN(P375)-6), MIDForgiving(P428,6,LEN(P428)-6))&amp;")","*")</f>
        <v>*</v>
      </c>
      <c r="Q494" s="58" t="str">
        <f>IF(OR(Q254&lt;&gt;"*",Q318&lt;&gt;"*",Q375&lt;&gt;"*",Q428&lt;&gt;"*"),"Yes (" &amp; JoinAll(", ", MIDForgiving(Q254,6,LEN(Q254)-6), MIDForgiving(Q318,6,LEN(Q318)-6), MIDForgiving(Q375,6,LEN(Q375)-6), MIDForgiving(Q428,6,LEN(Q428)-6))&amp;")","*")</f>
        <v>*</v>
      </c>
      <c r="R494" s="58" t="str">
        <f>IF(OR(R254&lt;&gt;"*",R318&lt;&gt;"*",R375&lt;&gt;"*",R428&lt;&gt;"*"),"Yes (" &amp; JoinAll(", ", MIDForgiving(R254,6,LEN(R254)-6), MIDForgiving(R318,6,LEN(R318)-6), MIDForgiving(R375,6,LEN(R375)-6), MIDForgiving(R428,6,LEN(R428)-6))&amp;")","*")</f>
        <v>*</v>
      </c>
      <c r="S494" s="58" t="str">
        <f>IF(OR(S254&lt;&gt;"*",S318&lt;&gt;"*",S375&lt;&gt;"*",S428&lt;&gt;"*"),"Yes (" &amp; JoinAll(", ", MIDForgiving(S254,6,LEN(S254)-6), MIDForgiving(S318,6,LEN(S318)-6), MIDForgiving(S375,6,LEN(S375)-6), MIDForgiving(S428,6,LEN(S428)-6))&amp;")","*")</f>
        <v>*</v>
      </c>
      <c r="T494" s="58" t="str">
        <f>IF(OR(T254&lt;&gt;"*",T318&lt;&gt;"*",T375&lt;&gt;"*",T428&lt;&gt;"*"),"Yes (" &amp; JoinAll(", ", MIDForgiving(T254,6,LEN(T254)-6), MIDForgiving(T318,6,LEN(T318)-6), MIDForgiving(T375,6,LEN(T375)-6), MIDForgiving(T428,6,LEN(T428)-6))&amp;")","*")</f>
        <v>*</v>
      </c>
      <c r="U494" s="58" t="str">
        <f>IF(OR(U254&lt;&gt;"*",U318&lt;&gt;"*",U375&lt;&gt;"*",U428&lt;&gt;"*"),"Yes (" &amp; JoinAll(", ", MIDForgiving(U254,6,LEN(U254)-6), MIDForgiving(U318,6,LEN(U318)-6), MIDForgiving(U375,6,LEN(U375)-6), MIDForgiving(U428,6,LEN(U428)-6))&amp;")","*")</f>
        <v>*</v>
      </c>
      <c r="V494" s="58" t="str">
        <f>IF(OR(V254&lt;&gt;"*",V318&lt;&gt;"*",V375&lt;&gt;"*",V428&lt;&gt;"*"),"Yes (" &amp; JoinAll(", ", MIDForgiving(V254,6,LEN(V254)-6), MIDForgiving(V318,6,LEN(V318)-6), MIDForgiving(V375,6,LEN(V375)-6), MIDForgiving(V428,6,LEN(V428)-6))&amp;")","*")</f>
        <v>*</v>
      </c>
      <c r="W494" s="58" t="str">
        <f>IF(OR(W254&lt;&gt;"*",W318&lt;&gt;"*",W375&lt;&gt;"*",W428&lt;&gt;"*"),"Yes (" &amp; JoinAll(", ", MIDForgiving(W254,6,LEN(W254)-6), MIDForgiving(W318,6,LEN(W318)-6), MIDForgiving(W375,6,LEN(W375)-6), MIDForgiving(W428,6,LEN(W428)-6))&amp;")","*")</f>
        <v>*</v>
      </c>
      <c r="X494" s="58" t="str">
        <f>IF(OR(X254&lt;&gt;"*",X318&lt;&gt;"*",X375&lt;&gt;"*",X428&lt;&gt;"*"),"Yes (" &amp; JoinAll(", ", MIDForgiving(X254,6,LEN(X254)-6), MIDForgiving(X318,6,LEN(X318)-6), MIDForgiving(X375,6,LEN(X375)-6), MIDForgiving(X428,6,LEN(X428)-6))&amp;")","*")</f>
        <v>*</v>
      </c>
      <c r="Y494" s="58" t="str">
        <f>IF(OR(Y254&lt;&gt;"*",Y318&lt;&gt;"*",Y375&lt;&gt;"*",Y428&lt;&gt;"*"),"Yes (" &amp; JoinAll(", ", MIDForgiving(Y254,6,LEN(Y254)-6), MIDForgiving(Y318,6,LEN(Y318)-6), MIDForgiving(Y375,6,LEN(Y375)-6), MIDForgiving(Y428,6,LEN(Y428)-6))&amp;")","*")</f>
        <v>*</v>
      </c>
      <c r="Z494" s="58" t="str">
        <f>IF(OR(Z254&lt;&gt;"*",Z318&lt;&gt;"*",Z375&lt;&gt;"*",Z428&lt;&gt;"*"),"Yes (" &amp; JoinAll(", ", MIDForgiving(Z254,6,LEN(Z254)-6), MIDForgiving(Z318,6,LEN(Z318)-6), MIDForgiving(Z375,6,LEN(Z375)-6), MIDForgiving(Z428,6,LEN(Z428)-6))&amp;")","*")</f>
        <v>*</v>
      </c>
      <c r="AA494" s="58" t="str">
        <f>IF(OR(AA254&lt;&gt;"*",AA318&lt;&gt;"*",AA375&lt;&gt;"*",AA428&lt;&gt;"*"),"Yes (" &amp; JoinAll(", ", MIDForgiving(AA254,6,LEN(AA254)-6), MIDForgiving(AA318,6,LEN(AA318)-6), MIDForgiving(AA375,6,LEN(AA375)-6), MIDForgiving(AA428,6,LEN(AA428)-6))&amp;")","*")</f>
        <v>*</v>
      </c>
      <c r="AB494" s="58" t="str">
        <f>IF(OR(AB254&lt;&gt;"*",AB318&lt;&gt;"*",AB375&lt;&gt;"*",AB428&lt;&gt;"*"),"Yes (" &amp; JoinAll(", ", MIDForgiving(AB254,6,LEN(AB254)-6), MIDForgiving(AB318,6,LEN(AB318)-6), MIDForgiving(AB375,6,LEN(AB375)-6), MIDForgiving(AB428,6,LEN(AB428)-6))&amp;")","*")</f>
        <v>*</v>
      </c>
      <c r="AC494" s="58" t="str">
        <f>IF(OR(AC254&lt;&gt;"*",AC318&lt;&gt;"*",AC375&lt;&gt;"*",AC428&lt;&gt;"*"),"Yes (" &amp; JoinAll(", ", MIDForgiving(AC254,6,LEN(AC254)-6), MIDForgiving(AC318,6,LEN(AC318)-6), MIDForgiving(AC375,6,LEN(AC375)-6), MIDForgiving(AC428,6,LEN(AC428)-6))&amp;")","*")</f>
        <v>*</v>
      </c>
      <c r="AD494" s="58" t="str">
        <f>IF(OR(AD254&lt;&gt;"*",AD318&lt;&gt;"*",AD375&lt;&gt;"*",AD428&lt;&gt;"*"),"Yes (" &amp; JoinAll(", ", MIDForgiving(AD254,6,LEN(AD254)-6), MIDForgiving(AD318,6,LEN(AD318)-6), MIDForgiving(AD375,6,LEN(AD375)-6), MIDForgiving(AD428,6,LEN(AD428)-6))&amp;")","*")</f>
        <v>*</v>
      </c>
      <c r="AE494" s="58" t="str">
        <f>IF(OR(AE254&lt;&gt;"*",AE318&lt;&gt;"*",AE375&lt;&gt;"*",AE428&lt;&gt;"*"),"Yes (" &amp; JoinAll(", ", MIDForgiving(AE254,6,LEN(AE254)-6), MIDForgiving(AE318,6,LEN(AE318)-6), MIDForgiving(AE375,6,LEN(AE375)-6), MIDForgiving(AE428,6,LEN(AE428)-6))&amp;")","*")</f>
        <v>*</v>
      </c>
      <c r="AF494" s="58" t="str">
        <f>IF(OR(AF254&lt;&gt;"*",AF318&lt;&gt;"*",AF375&lt;&gt;"*",AF428&lt;&gt;"*"),"Yes (" &amp; JoinAll(", ", MIDForgiving(AF254,6,LEN(AF254)-6), MIDForgiving(AF318,6,LEN(AF318)-6), MIDForgiving(AF375,6,LEN(AF375)-6), MIDForgiving(AF428,6,LEN(AF428)-6))&amp;")","*")</f>
        <v>*</v>
      </c>
      <c r="AG494" s="58" t="str">
        <f>IF(OR(AG254&lt;&gt;"*",AG318&lt;&gt;"*",AG375&lt;&gt;"*",AG428&lt;&gt;"*"),"Yes (" &amp; JoinAll(", ", MIDForgiving(AG254,6,LEN(AG254)-6), MIDForgiving(AG318,6,LEN(AG318)-6), MIDForgiving(AG375,6,LEN(AG375)-6), MIDForgiving(AG428,6,LEN(AG428)-6))&amp;")","*")</f>
        <v>*</v>
      </c>
      <c r="AH494" s="58" t="str">
        <f>IF(OR(AH254&lt;&gt;"*",AH318&lt;&gt;"*",AH375&lt;&gt;"*",AH428&lt;&gt;"*"),"Yes (" &amp; JoinAll(", ", MIDForgiving(AH254,6,LEN(AH254)-6), MIDForgiving(AH318,6,LEN(AH318)-6), MIDForgiving(AH375,6,LEN(AH375)-6), MIDForgiving(AH428,6,LEN(AH428)-6))&amp;")","*")</f>
        <v>*</v>
      </c>
      <c r="AI494" s="58" t="str">
        <f>IF(OR(AI254&lt;&gt;"*",AI318&lt;&gt;"*",AI375&lt;&gt;"*",AI428&lt;&gt;"*"),"Yes (" &amp; JoinAll(", ", MIDForgiving(AI254,6,LEN(AI254)-6), MIDForgiving(AI318,6,LEN(AI318)-6), MIDForgiving(AI375,6,LEN(AI375)-6), MIDForgiving(AI428,6,LEN(AI428)-6))&amp;")","*")</f>
        <v>*</v>
      </c>
      <c r="AJ494" s="58" t="str">
        <f>IF(OR(AJ254&lt;&gt;"*",AJ318&lt;&gt;"*",AJ375&lt;&gt;"*",AJ428&lt;&gt;"*"),"Yes (" &amp; JoinAll(", ", MIDForgiving(AJ254,6,LEN(AJ254)-6), MIDForgiving(AJ318,6,LEN(AJ318)-6), MIDForgiving(AJ375,6,LEN(AJ375)-6), MIDForgiving(AJ428,6,LEN(AJ428)-6))&amp;")","*")</f>
        <v>*</v>
      </c>
      <c r="AK494" s="58" t="str">
        <f>IF(OR(AK254&lt;&gt;"*",AK318&lt;&gt;"*",AK375&lt;&gt;"*",AK428&lt;&gt;"*"),"Yes (" &amp; JoinAll(", ", MIDForgiving(AK254,6,LEN(AK254)-6), MIDForgiving(AK318,6,LEN(AK318)-6), MIDForgiving(AK375,6,LEN(AK375)-6), MIDForgiving(AK428,6,LEN(AK428)-6))&amp;")","*")</f>
        <v>*</v>
      </c>
      <c r="AL494" s="58" t="str">
        <f>IF(OR(AL254&lt;&gt;"*",AL318&lt;&gt;"*",AL375&lt;&gt;"*",AL428&lt;&gt;"*"),"Yes (" &amp; JoinAll(", ", MIDForgiving(AL254,6,LEN(AL254)-6), MIDForgiving(AL318,6,LEN(AL318)-6), MIDForgiving(AL375,6,LEN(AL375)-6), MIDForgiving(AL428,6,LEN(AL428)-6))&amp;")","*")</f>
        <v>*</v>
      </c>
      <c r="AM494" s="58" t="str">
        <f>IF(OR(AM254&lt;&gt;"*",AM318&lt;&gt;"*",AM375&lt;&gt;"*",AM428&lt;&gt;"*"),"Yes (" &amp; JoinAll(", ", MIDForgiving(AM254,6,LEN(AM254)-6), MIDForgiving(AM318,6,LEN(AM318)-6), MIDForgiving(AM375,6,LEN(AM375)-6), MIDForgiving(AM428,6,LEN(AM428)-6))&amp;")","*")</f>
        <v>*</v>
      </c>
      <c r="AN494" s="58" t="str">
        <f>IF(OR(AN254&lt;&gt;"*",AN318&lt;&gt;"*",AN375&lt;&gt;"*",AN428&lt;&gt;"*"),"Yes (" &amp; JoinAll(", ", MIDForgiving(AN254,6,LEN(AN254)-6), MIDForgiving(AN318,6,LEN(AN318)-6), MIDForgiving(AN375,6,LEN(AN375)-6), MIDForgiving(AN428,6,LEN(AN428)-6))&amp;")","*")</f>
        <v>*</v>
      </c>
      <c r="AO494" s="58" t="str">
        <f>IF(OR(AO254&lt;&gt;"*",AO318&lt;&gt;"*",AO375&lt;&gt;"*",AO428&lt;&gt;"*"),"Yes (" &amp; JoinAll(", ", MIDForgiving(AO254,6,LEN(AO254)-6), MIDForgiving(AO318,6,LEN(AO318)-6), MIDForgiving(AO375,6,LEN(AO375)-6), MIDForgiving(AO428,6,LEN(AO428)-6))&amp;")","*")</f>
        <v>*</v>
      </c>
      <c r="AP494" s="58" t="str">
        <f>IF(OR(AP254&lt;&gt;"*",AP318&lt;&gt;"*",AP375&lt;&gt;"*",AP428&lt;&gt;"*"),"Yes (" &amp; JoinAll(", ", MIDForgiving(AP254,6,LEN(AP254)-6), MIDForgiving(AP318,6,LEN(AP318)-6), MIDForgiving(AP375,6,LEN(AP375)-6), MIDForgiving(AP428,6,LEN(AP428)-6))&amp;")","*")</f>
        <v>*</v>
      </c>
      <c r="AQ494" s="58" t="str">
        <f>IF(OR(AQ254&lt;&gt;"*",AQ318&lt;&gt;"*",AQ375&lt;&gt;"*",AQ428&lt;&gt;"*"),"Yes (" &amp; JoinAll(", ", MIDForgiving(AQ254,6,LEN(AQ254)-6), MIDForgiving(AQ318,6,LEN(AQ318)-6), MIDForgiving(AQ375,6,LEN(AQ375)-6), MIDForgiving(AQ428,6,LEN(AQ428)-6))&amp;")","*")</f>
        <v>*</v>
      </c>
      <c r="AR494" s="58" t="str">
        <f>IF(OR(AR254&lt;&gt;"*",AR318&lt;&gt;"*",AR375&lt;&gt;"*",AR428&lt;&gt;"*"),"Yes (" &amp; JoinAll(", ", MIDForgiving(AR254,6,LEN(AR254)-6), MIDForgiving(AR318,6,LEN(AR318)-6), MIDForgiving(AR375,6,LEN(AR375)-6), MIDForgiving(AR428,6,LEN(AR428)-6))&amp;")","*")</f>
        <v>*</v>
      </c>
      <c r="AS494" s="58" t="str">
        <f>IF(OR(AS254&lt;&gt;"*",AS318&lt;&gt;"*",AS375&lt;&gt;"*",AS428&lt;&gt;"*"),"Yes (" &amp; JoinAll(", ", MIDForgiving(AS254,6,LEN(AS254)-6), MIDForgiving(AS318,6,LEN(AS318)-6), MIDForgiving(AS375,6,LEN(AS375)-6), MIDForgiving(AS428,6,LEN(AS428)-6))&amp;")","*")</f>
        <v>*</v>
      </c>
      <c r="AT494" s="58" t="str">
        <f>IF(OR(AT254&lt;&gt;"*",AT318&lt;&gt;"*",AT375&lt;&gt;"*",AT428&lt;&gt;"*"),"Yes (" &amp; JoinAll(", ", MIDForgiving(AT254,6,LEN(AT254)-6), MIDForgiving(AT318,6,LEN(AT318)-6), MIDForgiving(AT375,6,LEN(AT375)-6), MIDForgiving(AT428,6,LEN(AT428)-6))&amp;")","*")</f>
        <v>*</v>
      </c>
      <c r="AU494" s="58" t="str">
        <f>IF(OR(AU254&lt;&gt;"*",AU318&lt;&gt;"*",AU375&lt;&gt;"*",AU428&lt;&gt;"*"),"Yes (" &amp; JoinAll(", ", MIDForgiving(AU254,6,LEN(AU254)-6), MIDForgiving(AU318,6,LEN(AU318)-6), MIDForgiving(AU375,6,LEN(AU375)-6), MIDForgiving(AU428,6,LEN(AU428)-6))&amp;")","*")</f>
        <v>*</v>
      </c>
      <c r="AV494" s="58" t="str">
        <f>IF(OR(AV254&lt;&gt;"*",AV318&lt;&gt;"*",AV375&lt;&gt;"*",AV428&lt;&gt;"*"),"Yes (" &amp; JoinAll(", ", MIDForgiving(AV254,6,LEN(AV254)-6), MIDForgiving(AV318,6,LEN(AV318)-6), MIDForgiving(AV375,6,LEN(AV375)-6), MIDForgiving(AV428,6,LEN(AV428)-6))&amp;")","*")</f>
        <v>*</v>
      </c>
      <c r="AW494" s="58" t="str">
        <f>IF(OR(AW254&lt;&gt;"*",AW318&lt;&gt;"*",AW375&lt;&gt;"*",AW428&lt;&gt;"*"),"Yes (" &amp; JoinAll(", ", MIDForgiving(AW254,6,LEN(AW254)-6), MIDForgiving(AW318,6,LEN(AW318)-6), MIDForgiving(AW375,6,LEN(AW375)-6), MIDForgiving(AW428,6,LEN(AW428)-6))&amp;")","*")</f>
        <v>*</v>
      </c>
      <c r="AX494" s="58" t="str">
        <f>IF(OR(AX254&lt;&gt;"*",AX318&lt;&gt;"*",AX375&lt;&gt;"*",AX428&lt;&gt;"*"),"Yes (" &amp; JoinAll(", ", MIDForgiving(AX254,6,LEN(AX254)-6), MIDForgiving(AX318,6,LEN(AX318)-6), MIDForgiving(AX375,6,LEN(AX375)-6), MIDForgiving(AX428,6,LEN(AX428)-6))&amp;")","*")</f>
        <v>*</v>
      </c>
      <c r="AY494" s="58" t="str">
        <f>IF(OR(AY254&lt;&gt;"*",AY318&lt;&gt;"*",AY375&lt;&gt;"*",AY428&lt;&gt;"*"),"Yes (" &amp; JoinAll(", ", MIDForgiving(AY254,6,LEN(AY254)-6), MIDForgiving(AY318,6,LEN(AY318)-6), MIDForgiving(AY375,6,LEN(AY375)-6), MIDForgiving(AY428,6,LEN(AY428)-6))&amp;")","*")</f>
        <v>*</v>
      </c>
      <c r="AZ494" s="58" t="str">
        <f>IF(OR(AZ254&lt;&gt;"*",AZ318&lt;&gt;"*",AZ375&lt;&gt;"*",AZ428&lt;&gt;"*"),"Yes (" &amp; JoinAll(", ", MIDForgiving(AZ254,6,LEN(AZ254)-6), MIDForgiving(AZ318,6,LEN(AZ318)-6), MIDForgiving(AZ375,6,LEN(AZ375)-6), MIDForgiving(AZ428,6,LEN(AZ428)-6))&amp;")","*")</f>
        <v>*</v>
      </c>
      <c r="BA494" s="58" t="str">
        <f>IF(OR(BA254&lt;&gt;"*",BA318&lt;&gt;"*",BA375&lt;&gt;"*",BA428&lt;&gt;"*"),"Yes (" &amp; JoinAll(", ", MIDForgiving(BA254,6,LEN(BA254)-6), MIDForgiving(BA318,6,LEN(BA318)-6), MIDForgiving(BA375,6,LEN(BA375)-6), MIDForgiving(BA428,6,LEN(BA428)-6))&amp;")","*")</f>
        <v>*</v>
      </c>
      <c r="BB494" s="58" t="str">
        <f>IF(OR(BB254&lt;&gt;"*",BB318&lt;&gt;"*",BB375&lt;&gt;"*",BB428&lt;&gt;"*"),"Yes (" &amp; JoinAll(", ", MIDForgiving(BB254,6,LEN(BB254)-6), MIDForgiving(BB318,6,LEN(BB318)-6), MIDForgiving(BB375,6,LEN(BB375)-6), MIDForgiving(BB428,6,LEN(BB428)-6))&amp;")","*")</f>
        <v>*</v>
      </c>
      <c r="BC494" s="58" t="str">
        <f>IF(OR(BC254&lt;&gt;"*",BC318&lt;&gt;"*",BC375&lt;&gt;"*",BC428&lt;&gt;"*"),"Yes (" &amp; JoinAll(", ", MIDForgiving(BC254,6,LEN(BC254)-6), MIDForgiving(BC318,6,LEN(BC318)-6), MIDForgiving(BC375,6,LEN(BC375)-6), MIDForgiving(BC428,6,LEN(BC428)-6))&amp;")","*")</f>
        <v>*</v>
      </c>
      <c r="BD494" s="58" t="str">
        <f>IF(OR(BD254&lt;&gt;"*",BD318&lt;&gt;"*",BD375&lt;&gt;"*",BD428&lt;&gt;"*"),"Yes (" &amp; JoinAll(", ", MIDForgiving(BD254,6,LEN(BD254)-6), MIDForgiving(BD318,6,LEN(BD318)-6), MIDForgiving(BD375,6,LEN(BD375)-6), MIDForgiving(BD428,6,LEN(BD428)-6))&amp;")","*")</f>
        <v>*</v>
      </c>
      <c r="BE494" s="58" t="str">
        <f>IF(OR(BE254&lt;&gt;"*",BE318&lt;&gt;"*",BE375&lt;&gt;"*",BE428&lt;&gt;"*"),"Yes (" &amp; JoinAll(", ", MIDForgiving(BE254,6,LEN(BE254)-6), MIDForgiving(BE318,6,LEN(BE318)-6), MIDForgiving(BE375,6,LEN(BE375)-6), MIDForgiving(BE428,6,LEN(BE428)-6))&amp;")","*")</f>
        <v>*</v>
      </c>
      <c r="BF494" s="58" t="str">
        <f>IF(OR(BF254&lt;&gt;"*",BF318&lt;&gt;"*",BF375&lt;&gt;"*",BF428&lt;&gt;"*"),"Yes (" &amp; JoinAll(", ", MIDForgiving(BF254,6,LEN(BF254)-6), MIDForgiving(BF318,6,LEN(BF318)-6), MIDForgiving(BF375,6,LEN(BF375)-6), MIDForgiving(BF428,6,LEN(BF428)-6))&amp;")","*")</f>
        <v>*</v>
      </c>
      <c r="BG494" s="58" t="str">
        <f>IF(OR(BG254&lt;&gt;"*",BG318&lt;&gt;"*",BG375&lt;&gt;"*",BG428&lt;&gt;"*"),"Yes (" &amp; JoinAll(", ", MIDForgiving(BG254,6,LEN(BG254)-6), MIDForgiving(BG318,6,LEN(BG318)-6), MIDForgiving(BG375,6,LEN(BG375)-6), MIDForgiving(BG428,6,LEN(BG428)-6))&amp;")","*")</f>
        <v>*</v>
      </c>
      <c r="BH494" s="58" t="str">
        <f>IF(OR(BH254&lt;&gt;"*",BH318&lt;&gt;"*",BH375&lt;&gt;"*",BH428&lt;&gt;"*"),"Yes (" &amp; JoinAll(", ", MIDForgiving(BH254,6,LEN(BH254)-6), MIDForgiving(BH318,6,LEN(BH318)-6), MIDForgiving(BH375,6,LEN(BH375)-6), MIDForgiving(BH428,6,LEN(BH428)-6))&amp;")","*")</f>
        <v>*</v>
      </c>
      <c r="BI494" s="58" t="str">
        <f>IF(OR(BI254&lt;&gt;"*",BI318&lt;&gt;"*",BI375&lt;&gt;"*",BI428&lt;&gt;"*"),"Yes (" &amp; JoinAll(", ", MIDForgiving(BI254,6,LEN(BI254)-6), MIDForgiving(BI318,6,LEN(BI318)-6), MIDForgiving(BI375,6,LEN(BI375)-6), MIDForgiving(BI428,6,LEN(BI428)-6))&amp;")","*")</f>
        <v>*</v>
      </c>
      <c r="BJ494" s="58" t="str">
        <f>IF(OR(BJ254&lt;&gt;"*",BJ318&lt;&gt;"*",BJ375&lt;&gt;"*",BJ428&lt;&gt;"*"),"Yes (" &amp; JoinAll(", ", MIDForgiving(BJ254,6,LEN(BJ254)-6), MIDForgiving(BJ318,6,LEN(BJ318)-6), MIDForgiving(BJ375,6,LEN(BJ375)-6), MIDForgiving(BJ428,6,LEN(BJ428)-6))&amp;")","*")</f>
        <v>*</v>
      </c>
      <c r="BK494" s="58" t="str">
        <f>IF(OR(BK254&lt;&gt;"*",BK318&lt;&gt;"*",BK375&lt;&gt;"*",BK428&lt;&gt;"*"),"Yes (" &amp; JoinAll(", ", MIDForgiving(BK254,6,LEN(BK254)-6), MIDForgiving(BK318,6,LEN(BK318)-6), MIDForgiving(BK375,6,LEN(BK375)-6), MIDForgiving(BK428,6,LEN(BK428)-6))&amp;")","*")</f>
        <v>*</v>
      </c>
      <c r="BL494" s="58" t="str">
        <f>IF(OR(BL254&lt;&gt;"*",BL318&lt;&gt;"*",BL375&lt;&gt;"*",BL428&lt;&gt;"*"),"Yes (" &amp; JoinAll(", ", MIDForgiving(BL254,6,LEN(BL254)-6), MIDForgiving(BL318,6,LEN(BL318)-6), MIDForgiving(BL375,6,LEN(BL375)-6), MIDForgiving(BL428,6,LEN(BL428)-6))&amp;")","*")</f>
        <v>*</v>
      </c>
      <c r="BM494" s="58" t="str">
        <f>IF(OR(BM254&lt;&gt;"*",BM318&lt;&gt;"*",BM375&lt;&gt;"*",BM428&lt;&gt;"*"),"Yes (" &amp; JoinAll(", ", MIDForgiving(BM254,6,LEN(BM254)-6), MIDForgiving(BM318,6,LEN(BM318)-6), MIDForgiving(BM375,6,LEN(BM375)-6), MIDForgiving(BM428,6,LEN(BM428)-6))&amp;")","*")</f>
        <v>*</v>
      </c>
      <c r="BN494" s="58" t="str">
        <f>IF(OR(BN254&lt;&gt;"*",BN318&lt;&gt;"*",BN375&lt;&gt;"*",BN428&lt;&gt;"*"),"Yes (" &amp; JoinAll(", ", MIDForgiving(BN254,6,LEN(BN254)-6), MIDForgiving(BN318,6,LEN(BN318)-6), MIDForgiving(BN375,6,LEN(BN375)-6), MIDForgiving(BN428,6,LEN(BN428)-6))&amp;")","*")</f>
        <v>*</v>
      </c>
      <c r="BO494" s="58" t="str">
        <f>IF(OR(BO254&lt;&gt;"*",BO318&lt;&gt;"*",BO375&lt;&gt;"*",BO428&lt;&gt;"*"),"Yes (" &amp; JoinAll(", ", MIDForgiving(BO254,6,LEN(BO254)-6), MIDForgiving(BO318,6,LEN(BO318)-6), MIDForgiving(BO375,6,LEN(BO375)-6), MIDForgiving(BO428,6,LEN(BO428)-6))&amp;")","*")</f>
        <v>*</v>
      </c>
      <c r="BP494" s="58" t="str">
        <f>IF(OR(BP254&lt;&gt;"*",BP318&lt;&gt;"*",BP375&lt;&gt;"*",BP428&lt;&gt;"*"),"Yes (" &amp; JoinAll(", ", MIDForgiving(BP254,6,LEN(BP254)-6), MIDForgiving(BP318,6,LEN(BP318)-6), MIDForgiving(BP375,6,LEN(BP375)-6), MIDForgiving(BP428,6,LEN(BP428)-6))&amp;")","*")</f>
        <v>*</v>
      </c>
      <c r="BQ494" s="58" t="str">
        <f>IF(OR(BQ254&lt;&gt;"*",BQ318&lt;&gt;"*",BQ375&lt;&gt;"*",BQ428&lt;&gt;"*"),"Yes (" &amp; JoinAll(", ", MIDForgiving(BQ254,6,LEN(BQ254)-6), MIDForgiving(BQ318,6,LEN(BQ318)-6), MIDForgiving(BQ375,6,LEN(BQ375)-6), MIDForgiving(BQ428,6,LEN(BQ428)-6))&amp;")","*")</f>
        <v>*</v>
      </c>
      <c r="BR494" s="58" t="str">
        <f>IF(OR(BR254&lt;&gt;"*",BR318&lt;&gt;"*",BR375&lt;&gt;"*",BR428&lt;&gt;"*"),"Yes (" &amp; JoinAll(", ", MIDForgiving(BR254,6,LEN(BR254)-6), MIDForgiving(BR318,6,LEN(BR318)-6), MIDForgiving(BR375,6,LEN(BR375)-6), MIDForgiving(BR428,6,LEN(BR428)-6))&amp;")","*")</f>
        <v>*</v>
      </c>
      <c r="BS494" s="58" t="str">
        <f>IF(OR(BS254&lt;&gt;"*",BS318&lt;&gt;"*",BS375&lt;&gt;"*",BS428&lt;&gt;"*"),"Yes (" &amp; JoinAll(", ", MIDForgiving(BS254,6,LEN(BS254)-6), MIDForgiving(BS318,6,LEN(BS318)-6), MIDForgiving(BS375,6,LEN(BS375)-6), MIDForgiving(BS428,6,LEN(BS428)-6))&amp;")","*")</f>
        <v>*</v>
      </c>
      <c r="BT494" s="58" t="str">
        <f>IF(OR(BT254&lt;&gt;"*",BT318&lt;&gt;"*",BT375&lt;&gt;"*",BT428&lt;&gt;"*"),"Yes (" &amp; JoinAll(", ", MIDForgiving(BT254,6,LEN(BT254)-6), MIDForgiving(BT318,6,LEN(BT318)-6), MIDForgiving(BT375,6,LEN(BT375)-6), MIDForgiving(BT428,6,LEN(BT428)-6))&amp;")","*")</f>
        <v>*</v>
      </c>
      <c r="BU494" s="58" t="str">
        <f>IF(OR(BU254&lt;&gt;"*",BU318&lt;&gt;"*",BU375&lt;&gt;"*",BU428&lt;&gt;"*"),"Yes (" &amp; JoinAll(", ", MIDForgiving(BU254,6,LEN(BU254)-6), MIDForgiving(BU318,6,LEN(BU318)-6), MIDForgiving(BU375,6,LEN(BU375)-6), MIDForgiving(BU428,6,LEN(BU428)-6))&amp;")","*")</f>
        <v>*</v>
      </c>
      <c r="BV494" s="58" t="str">
        <f>IF(OR(BV254&lt;&gt;"*",BV318&lt;&gt;"*",BV375&lt;&gt;"*",BV428&lt;&gt;"*"),"Yes (" &amp; JoinAll(", ", MIDForgiving(BV254,6,LEN(BV254)-6), MIDForgiving(BV318,6,LEN(BV318)-6), MIDForgiving(BV375,6,LEN(BV375)-6), MIDForgiving(BV428,6,LEN(BV428)-6))&amp;")","*")</f>
        <v>*</v>
      </c>
      <c r="BW494" s="58" t="str">
        <f>IF(OR(BW254&lt;&gt;"*",BW318&lt;&gt;"*",BW375&lt;&gt;"*",BW428&lt;&gt;"*"),"Yes (" &amp; JoinAll(", ", MIDForgiving(BW254,6,LEN(BW254)-6), MIDForgiving(BW318,6,LEN(BW318)-6), MIDForgiving(BW375,6,LEN(BW375)-6), MIDForgiving(BW428,6,LEN(BW428)-6))&amp;")","*")</f>
        <v>*</v>
      </c>
      <c r="BX494" s="58" t="str">
        <f>IF(OR(BX254&lt;&gt;"*",BX318&lt;&gt;"*",BX375&lt;&gt;"*",BX428&lt;&gt;"*"),"Yes (" &amp; JoinAll(", ", MIDForgiving(BX254,6,LEN(BX254)-6), MIDForgiving(BX318,6,LEN(BX318)-6), MIDForgiving(BX375,6,LEN(BX375)-6), MIDForgiving(BX428,6,LEN(BX428)-6))&amp;")","*")</f>
        <v>*</v>
      </c>
      <c r="BY494" s="58" t="str">
        <f>IF(OR(BY254&lt;&gt;"*",BY318&lt;&gt;"*",BY375&lt;&gt;"*",BY428&lt;&gt;"*"),"Yes (" &amp; JoinAll(", ", MIDForgiving(BY254,6,LEN(BY254)-6), MIDForgiving(BY318,6,LEN(BY318)-6), MIDForgiving(BY375,6,LEN(BY375)-6), MIDForgiving(BY428,6,LEN(BY428)-6))&amp;")","*")</f>
        <v>*</v>
      </c>
      <c r="BZ494" s="58" t="str">
        <f>IF(OR(BZ254&lt;&gt;"*",BZ318&lt;&gt;"*",BZ375&lt;&gt;"*",BZ428&lt;&gt;"*"),"Yes (" &amp; JoinAll(", ", MIDForgiving(BZ254,6,LEN(BZ254)-6), MIDForgiving(BZ318,6,LEN(BZ318)-6), MIDForgiving(BZ375,6,LEN(BZ375)-6), MIDForgiving(BZ428,6,LEN(BZ428)-6))&amp;")","*")</f>
        <v>*</v>
      </c>
      <c r="CA494" s="58" t="str">
        <f>IF(OR(CA254&lt;&gt;"*",CA318&lt;&gt;"*",CA375&lt;&gt;"*",CA428&lt;&gt;"*"),"Yes (" &amp; JoinAll(", ", MIDForgiving(CA254,6,LEN(CA254)-6), MIDForgiving(CA318,6,LEN(CA318)-6), MIDForgiving(CA375,6,LEN(CA375)-6), MIDForgiving(CA428,6,LEN(CA428)-6))&amp;")","*")</f>
        <v>*</v>
      </c>
      <c r="CB494" s="58" t="str">
        <f>IF(OR(CB254&lt;&gt;"*",CB318&lt;&gt;"*",CB375&lt;&gt;"*",CB428&lt;&gt;"*"),"Yes (" &amp; JoinAll(", ", MIDForgiving(CB254,6,LEN(CB254)-6), MIDForgiving(CB318,6,LEN(CB318)-6), MIDForgiving(CB375,6,LEN(CB375)-6), MIDForgiving(CB428,6,LEN(CB428)-6))&amp;")","*")</f>
        <v>*</v>
      </c>
      <c r="CC494" s="58" t="str">
        <f>IF(OR(CC254&lt;&gt;"*",CC318&lt;&gt;"*",CC375&lt;&gt;"*",CC428&lt;&gt;"*"),"Yes (" &amp; JoinAll(", ", MIDForgiving(CC254,6,LEN(CC254)-6), MIDForgiving(CC318,6,LEN(CC318)-6), MIDForgiving(CC375,6,LEN(CC375)-6), MIDForgiving(CC428,6,LEN(CC428)-6))&amp;")","*")</f>
        <v>*</v>
      </c>
      <c r="CD494" s="58" t="str">
        <f>IF(OR(CD254&lt;&gt;"*",CD318&lt;&gt;"*",CD375&lt;&gt;"*",CD428&lt;&gt;"*"),"Yes (" &amp; JoinAll(", ", MIDForgiving(CD254,6,LEN(CD254)-6), MIDForgiving(CD318,6,LEN(CD318)-6), MIDForgiving(CD375,6,LEN(CD375)-6), MIDForgiving(CD428,6,LEN(CD428)-6))&amp;")","*")</f>
        <v>*</v>
      </c>
      <c r="CE494" s="58" t="str">
        <f>IF(OR(CE254&lt;&gt;"*",CE318&lt;&gt;"*",CE375&lt;&gt;"*",CE428&lt;&gt;"*"),"Yes (" &amp; JoinAll(", ", MIDForgiving(CE254,6,LEN(CE254)-6), MIDForgiving(CE318,6,LEN(CE318)-6), MIDForgiving(CE375,6,LEN(CE375)-6), MIDForgiving(CE428,6,LEN(CE428)-6))&amp;")","*")</f>
        <v>*</v>
      </c>
      <c r="CF494" s="58" t="str">
        <f>IF(OR(CF254&lt;&gt;"*",CF318&lt;&gt;"*",CF375&lt;&gt;"*",CF428&lt;&gt;"*"),"Yes (" &amp; JoinAll(", ", MIDForgiving(CF254,6,LEN(CF254)-6), MIDForgiving(CF318,6,LEN(CF318)-6), MIDForgiving(CF375,6,LEN(CF375)-6), MIDForgiving(CF428,6,LEN(CF428)-6))&amp;")","*")</f>
        <v>*</v>
      </c>
      <c r="CG494" s="58" t="str">
        <f>IF(OR(CG254&lt;&gt;"*",CG318&lt;&gt;"*",CG375&lt;&gt;"*",CG428&lt;&gt;"*"),"Yes (" &amp; JoinAll(", ", MIDForgiving(CG254,6,LEN(CG254)-6), MIDForgiving(CG318,6,LEN(CG318)-6), MIDForgiving(CG375,6,LEN(CG375)-6), MIDForgiving(CG428,6,LEN(CG428)-6))&amp;")","*")</f>
        <v>*</v>
      </c>
      <c r="CH494" s="58" t="str">
        <f>IF(OR(CH254&lt;&gt;"*",CH318&lt;&gt;"*",CH375&lt;&gt;"*",CH428&lt;&gt;"*"),"Yes (" &amp; JoinAll(", ", MIDForgiving(CH254,6,LEN(CH254)-6), MIDForgiving(CH318,6,LEN(CH318)-6), MIDForgiving(CH375,6,LEN(CH375)-6), MIDForgiving(CH428,6,LEN(CH428)-6))&amp;")","*")</f>
        <v>*</v>
      </c>
      <c r="CI494" s="58" t="str">
        <f>IF(OR(CI254&lt;&gt;"*",CI318&lt;&gt;"*",CI375&lt;&gt;"*",CI428&lt;&gt;"*"),"Yes (" &amp; JoinAll(", ", MIDForgiving(CI254,6,LEN(CI254)-6), MIDForgiving(CI318,6,LEN(CI318)-6), MIDForgiving(CI375,6,LEN(CI375)-6), MIDForgiving(CI428,6,LEN(CI428)-6))&amp;")","*")</f>
        <v>*</v>
      </c>
      <c r="CJ494" s="58" t="str">
        <f>IF(OR(CJ254&lt;&gt;"*",CJ318&lt;&gt;"*",CJ375&lt;&gt;"*",CJ428&lt;&gt;"*"),"Yes (" &amp; JoinAll(", ", MIDForgiving(CJ254,6,LEN(CJ254)-6), MIDForgiving(CJ318,6,LEN(CJ318)-6), MIDForgiving(CJ375,6,LEN(CJ375)-6), MIDForgiving(CJ428,6,LEN(CJ428)-6))&amp;")","*")</f>
        <v>*</v>
      </c>
      <c r="CK494" s="58" t="str">
        <f>IF(OR(CK254&lt;&gt;"*",CK318&lt;&gt;"*",CK375&lt;&gt;"*",CK428&lt;&gt;"*"),"Yes (" &amp; JoinAll(", ", MIDForgiving(CK254,6,LEN(CK254)-6), MIDForgiving(CK318,6,LEN(CK318)-6), MIDForgiving(CK375,6,LEN(CK375)-6), MIDForgiving(CK428,6,LEN(CK428)-6))&amp;")","*")</f>
        <v>*</v>
      </c>
      <c r="CL494" s="58" t="str">
        <f>IF(OR(CL254&lt;&gt;"*",CL318&lt;&gt;"*",CL375&lt;&gt;"*",CL428&lt;&gt;"*"),"Yes (" &amp; JoinAll(", ", MIDForgiving(CL254,6,LEN(CL254)-6), MIDForgiving(CL318,6,LEN(CL318)-6), MIDForgiving(CL375,6,LEN(CL375)-6), MIDForgiving(CL428,6,LEN(CL428)-6))&amp;")","*")</f>
        <v>*</v>
      </c>
      <c r="CM494" s="58" t="str">
        <f>IF(OR(CM254&lt;&gt;"*",CM318&lt;&gt;"*",CM375&lt;&gt;"*",CM428&lt;&gt;"*"),"Yes (" &amp; JoinAll(", ", MIDForgiving(CM254,6,LEN(CM254)-6), MIDForgiving(CM318,6,LEN(CM318)-6), MIDForgiving(CM375,6,LEN(CM375)-6), MIDForgiving(CM428,6,LEN(CM428)-6))&amp;")","*")</f>
        <v>*</v>
      </c>
      <c r="CN494" s="58" t="str">
        <f>IF(OR(CN254&lt;&gt;"*",CN318&lt;&gt;"*",CN375&lt;&gt;"*",CN428&lt;&gt;"*"),"Yes (" &amp; JoinAll(", ", MIDForgiving(CN254,6,LEN(CN254)-6), MIDForgiving(CN318,6,LEN(CN318)-6), MIDForgiving(CN375,6,LEN(CN375)-6), MIDForgiving(CN428,6,LEN(CN428)-6))&amp;")","*")</f>
        <v>*</v>
      </c>
      <c r="CO494" s="58" t="str">
        <f>IF(OR(CO254&lt;&gt;"*",CO318&lt;&gt;"*",CO375&lt;&gt;"*",CO428&lt;&gt;"*"),"Yes (" &amp; JoinAll(", ", MIDForgiving(CO254,6,LEN(CO254)-6), MIDForgiving(CO318,6,LEN(CO318)-6), MIDForgiving(CO375,6,LEN(CO375)-6), MIDForgiving(CO428,6,LEN(CO428)-6))&amp;")","*")</f>
        <v>*</v>
      </c>
      <c r="CP494" s="58" t="str">
        <f>IF(OR(CP254&lt;&gt;"*",CP318&lt;&gt;"*",CP375&lt;&gt;"*",CP428&lt;&gt;"*"),"Yes (" &amp; JoinAll(", ", MIDForgiving(CP254,6,LEN(CP254)-6), MIDForgiving(CP318,6,LEN(CP318)-6), MIDForgiving(CP375,6,LEN(CP375)-6), MIDForgiving(CP428,6,LEN(CP428)-6))&amp;")","*")</f>
        <v>*</v>
      </c>
      <c r="CQ494" s="58" t="str">
        <f>IF(OR(CQ254&lt;&gt;"*",CQ318&lt;&gt;"*",CQ375&lt;&gt;"*",CQ428&lt;&gt;"*"),"Yes (" &amp; JoinAll(", ", MIDForgiving(CQ254,6,LEN(CQ254)-6), MIDForgiving(CQ318,6,LEN(CQ318)-6), MIDForgiving(CQ375,6,LEN(CQ375)-6), MIDForgiving(CQ428,6,LEN(CQ428)-6))&amp;")","*")</f>
        <v>*</v>
      </c>
      <c r="CR494" s="58" t="str">
        <f>IF(OR(CR254&lt;&gt;"*",CR318&lt;&gt;"*",CR375&lt;&gt;"*",CR428&lt;&gt;"*"),"Yes (" &amp; JoinAll(", ", MIDForgiving(CR254,6,LEN(CR254)-6), MIDForgiving(CR318,6,LEN(CR318)-6), MIDForgiving(CR375,6,LEN(CR375)-6), MIDForgiving(CR428,6,LEN(CR428)-6))&amp;")","*")</f>
        <v>*</v>
      </c>
      <c r="CS494" s="58" t="str">
        <f>IF(OR(CS254&lt;&gt;"*",CS318&lt;&gt;"*",CS375&lt;&gt;"*",CS428&lt;&gt;"*"),"Yes (" &amp; JoinAll(", ", MIDForgiving(CS254,6,LEN(CS254)-6), MIDForgiving(CS318,6,LEN(CS318)-6), MIDForgiving(CS375,6,LEN(CS375)-6), MIDForgiving(CS428,6,LEN(CS428)-6))&amp;")","*")</f>
        <v>*</v>
      </c>
      <c r="CT494" s="58" t="str">
        <f>IF(OR(CT254&lt;&gt;"*",CT318&lt;&gt;"*",CT375&lt;&gt;"*",CT428&lt;&gt;"*"),"Yes (" &amp; JoinAll(", ", MIDForgiving(CT254,6,LEN(CT254)-6), MIDForgiving(CT318,6,LEN(CT318)-6), MIDForgiving(CT375,6,LEN(CT375)-6), MIDForgiving(CT428,6,LEN(CT428)-6))&amp;")","*")</f>
        <v>*</v>
      </c>
      <c r="CU494" s="58" t="str">
        <f>IF(OR(CU254&lt;&gt;"*",CU318&lt;&gt;"*",CU375&lt;&gt;"*",CU428&lt;&gt;"*"),"Yes (" &amp; JoinAll(", ", MIDForgiving(CU254,6,LEN(CU254)-6), MIDForgiving(CU318,6,LEN(CU318)-6), MIDForgiving(CU375,6,LEN(CU375)-6), MIDForgiving(CU428,6,LEN(CU428)-6))&amp;")","*")</f>
        <v>*</v>
      </c>
      <c r="CV494" s="58" t="str">
        <f>IF(OR(CV254&lt;&gt;"*",CV318&lt;&gt;"*",CV375&lt;&gt;"*",CV428&lt;&gt;"*"),"Yes (" &amp; JoinAll(", ", MIDForgiving(CV254,6,LEN(CV254)-6), MIDForgiving(CV318,6,LEN(CV318)-6), MIDForgiving(CV375,6,LEN(CV375)-6), MIDForgiving(CV428,6,LEN(CV428)-6))&amp;")","*")</f>
        <v>*</v>
      </c>
      <c r="CW494" s="58" t="str">
        <f>IF(OR(CW254&lt;&gt;"*",CW318&lt;&gt;"*",CW375&lt;&gt;"*",CW428&lt;&gt;"*"),"Yes (" &amp; JoinAll(", ", MIDForgiving(CW254,6,LEN(CW254)-6), MIDForgiving(CW318,6,LEN(CW318)-6), MIDForgiving(CW375,6,LEN(CW375)-6), MIDForgiving(CW428,6,LEN(CW428)-6))&amp;")","*")</f>
        <v>*</v>
      </c>
      <c r="CX494" s="58" t="str">
        <f>IF(OR(CX254&lt;&gt;"*",CX318&lt;&gt;"*",CX375&lt;&gt;"*",CX428&lt;&gt;"*"),"Yes (" &amp; JoinAll(", ", MIDForgiving(CX254,6,LEN(CX254)-6), MIDForgiving(CX318,6,LEN(CX318)-6), MIDForgiving(CX375,6,LEN(CX375)-6), MIDForgiving(CX428,6,LEN(CX428)-6))&amp;")","*")</f>
        <v>*</v>
      </c>
      <c r="CY494" s="58" t="str">
        <f>IF(OR(CY254&lt;&gt;"*",CY318&lt;&gt;"*",CY375&lt;&gt;"*",CY428&lt;&gt;"*"),"Yes (" &amp; JoinAll(", ", MIDForgiving(CY254,6,LEN(CY254)-6), MIDForgiving(CY318,6,LEN(CY318)-6), MIDForgiving(CY375,6,LEN(CY375)-6), MIDForgiving(CY428,6,LEN(CY428)-6))&amp;")","*")</f>
        <v>*</v>
      </c>
      <c r="CZ494" s="58" t="str">
        <f>IF(OR(CZ254&lt;&gt;"*",CZ318&lt;&gt;"*",CZ375&lt;&gt;"*",CZ428&lt;&gt;"*"),"Yes (" &amp; JoinAll(", ", MIDForgiving(CZ254,6,LEN(CZ254)-6), MIDForgiving(CZ318,6,LEN(CZ318)-6), MIDForgiving(CZ375,6,LEN(CZ375)-6), MIDForgiving(CZ428,6,LEN(CZ428)-6))&amp;")","*")</f>
        <v>*</v>
      </c>
      <c r="DA494" s="58" t="str">
        <f>IF(OR(DA254&lt;&gt;"*",DA318&lt;&gt;"*",DA375&lt;&gt;"*",DA428&lt;&gt;"*"),"Yes (" &amp; JoinAll(", ", MIDForgiving(DA254,6,LEN(DA254)-6), MIDForgiving(DA318,6,LEN(DA318)-6), MIDForgiving(DA375,6,LEN(DA375)-6), MIDForgiving(DA428,6,LEN(DA428)-6))&amp;")","*")</f>
        <v>*</v>
      </c>
      <c r="DB494" s="58" t="str">
        <f>IF(OR(DB254&lt;&gt;"*",DB318&lt;&gt;"*",DB375&lt;&gt;"*",DB428&lt;&gt;"*"),"Yes (" &amp; JoinAll(", ", MIDForgiving(DB254,6,LEN(DB254)-6), MIDForgiving(DB318,6,LEN(DB318)-6), MIDForgiving(DB375,6,LEN(DB375)-6), MIDForgiving(DB428,6,LEN(DB428)-6))&amp;")","*")</f>
        <v>*</v>
      </c>
      <c r="DC494" s="58" t="str">
        <f>IF(OR(DC254&lt;&gt;"*",DC318&lt;&gt;"*",DC375&lt;&gt;"*",DC428&lt;&gt;"*"),"Yes (" &amp; JoinAll(", ", MIDForgiving(DC254,6,LEN(DC254)-6), MIDForgiving(DC318,6,LEN(DC318)-6), MIDForgiving(DC375,6,LEN(DC375)-6), MIDForgiving(DC428,6,LEN(DC428)-6))&amp;")","*")</f>
        <v>*</v>
      </c>
      <c r="DD494" s="58" t="str">
        <f>IF(OR(DD254&lt;&gt;"*",DD318&lt;&gt;"*",DD375&lt;&gt;"*",DD428&lt;&gt;"*"),"Yes (" &amp; JoinAll(", ", MIDForgiving(DD254,6,LEN(DD254)-6), MIDForgiving(DD318,6,LEN(DD318)-6), MIDForgiving(DD375,6,LEN(DD375)-6), MIDForgiving(DD428,6,LEN(DD428)-6))&amp;")","*")</f>
        <v>*</v>
      </c>
      <c r="DE494" s="58" t="str">
        <f>IF(OR(DE254&lt;&gt;"*",DE318&lt;&gt;"*",DE375&lt;&gt;"*",DE428&lt;&gt;"*"),"Yes (" &amp; JoinAll(", ", MIDForgiving(DE254,6,LEN(DE254)-6), MIDForgiving(DE318,6,LEN(DE318)-6), MIDForgiving(DE375,6,LEN(DE375)-6), MIDForgiving(DE428,6,LEN(DE428)-6))&amp;")","*")</f>
        <v>*</v>
      </c>
      <c r="DF494" s="58" t="str">
        <f>IF(OR(DF254&lt;&gt;"*",DF318&lt;&gt;"*",DF375&lt;&gt;"*",DF428&lt;&gt;"*"),"Yes (" &amp; JoinAll(", ", MIDForgiving(DF254,6,LEN(DF254)-6), MIDForgiving(DF318,6,LEN(DF318)-6), MIDForgiving(DF375,6,LEN(DF375)-6), MIDForgiving(DF428,6,LEN(DF428)-6))&amp;")","*")</f>
        <v>*</v>
      </c>
      <c r="DG494" s="58" t="str">
        <f>IF(OR(DG254&lt;&gt;"*",DG318&lt;&gt;"*",DG375&lt;&gt;"*",DG428&lt;&gt;"*"),"Yes (" &amp; JoinAll(", ", MIDForgiving(DG254,6,LEN(DG254)-6), MIDForgiving(DG318,6,LEN(DG318)-6), MIDForgiving(DG375,6,LEN(DG375)-6), MIDForgiving(DG428,6,LEN(DG428)-6))&amp;")","*")</f>
        <v>*</v>
      </c>
      <c r="DH494" s="58" t="str">
        <f>IF(OR(DH254&lt;&gt;"*",DH318&lt;&gt;"*",DH375&lt;&gt;"*",DH428&lt;&gt;"*"),"Yes (" &amp; JoinAll(", ", MIDForgiving(DH254,6,LEN(DH254)-6), MIDForgiving(DH318,6,LEN(DH318)-6), MIDForgiving(DH375,6,LEN(DH375)-6), MIDForgiving(DH428,6,LEN(DH428)-6))&amp;")","*")</f>
        <v>*</v>
      </c>
      <c r="DI494" s="58" t="str">
        <f>IF(OR(DI254&lt;&gt;"*",DI318&lt;&gt;"*",DI375&lt;&gt;"*",DI428&lt;&gt;"*"),"Yes (" &amp; JoinAll(", ", MIDForgiving(DI254,6,LEN(DI254)-6), MIDForgiving(DI318,6,LEN(DI318)-6), MIDForgiving(DI375,6,LEN(DI375)-6), MIDForgiving(DI428,6,LEN(DI428)-6))&amp;")","*")</f>
        <v>*</v>
      </c>
      <c r="DJ494" s="58" t="str">
        <f>IF(OR(DJ254&lt;&gt;"*",DJ318&lt;&gt;"*",DJ375&lt;&gt;"*",DJ428&lt;&gt;"*"),"Yes (" &amp; JoinAll(", ", MIDForgiving(DJ254,6,LEN(DJ254)-6), MIDForgiving(DJ318,6,LEN(DJ318)-6), MIDForgiving(DJ375,6,LEN(DJ375)-6), MIDForgiving(DJ428,6,LEN(DJ428)-6))&amp;")","*")</f>
        <v>*</v>
      </c>
      <c r="DK494" s="58" t="str">
        <f>IF(OR(DK254&lt;&gt;"*",DK318&lt;&gt;"*",DK375&lt;&gt;"*",DK428&lt;&gt;"*"),"Yes (" &amp; JoinAll(", ", MIDForgiving(DK254,6,LEN(DK254)-6), MIDForgiving(DK318,6,LEN(DK318)-6), MIDForgiving(DK375,6,LEN(DK375)-6), MIDForgiving(DK428,6,LEN(DK428)-6))&amp;")","*")</f>
        <v>*</v>
      </c>
      <c r="DL494" s="58" t="str">
        <f>IF(OR(DL254&lt;&gt;"*",DL318&lt;&gt;"*",DL375&lt;&gt;"*",DL428&lt;&gt;"*"),"Yes (" &amp; JoinAll(", ", MIDForgiving(DL254,6,LEN(DL254)-6), MIDForgiving(DL318,6,LEN(DL318)-6), MIDForgiving(DL375,6,LEN(DL375)-6), MIDForgiving(DL428,6,LEN(DL428)-6))&amp;")","*")</f>
        <v>*</v>
      </c>
      <c r="DM494" s="58" t="str">
        <f>IF(OR(DM254&lt;&gt;"*",DM318&lt;&gt;"*",DM375&lt;&gt;"*",DM428&lt;&gt;"*"),"Yes (" &amp; JoinAll(", ", MIDForgiving(DM254,6,LEN(DM254)-6), MIDForgiving(DM318,6,LEN(DM318)-6), MIDForgiving(DM375,6,LEN(DM375)-6), MIDForgiving(DM428,6,LEN(DM428)-6))&amp;")","*")</f>
        <v>*</v>
      </c>
      <c r="DN494" s="58" t="str">
        <f>IF(OR(DN254&lt;&gt;"*",DN318&lt;&gt;"*",DN375&lt;&gt;"*",DN428&lt;&gt;"*"),"Yes (" &amp; JoinAll(", ", MIDForgiving(DN254,6,LEN(DN254)-6), MIDForgiving(DN318,6,LEN(DN318)-6), MIDForgiving(DN375,6,LEN(DN375)-6), MIDForgiving(DN428,6,LEN(DN428)-6))&amp;")","*")</f>
        <v>*</v>
      </c>
      <c r="DO494" s="58" t="str">
        <f>IF(OR(DO254&lt;&gt;"*",DO318&lt;&gt;"*",DO375&lt;&gt;"*",DO428&lt;&gt;"*"),"Yes (" &amp; JoinAll(", ", MIDForgiving(DO254,6,LEN(DO254)-6), MIDForgiving(DO318,6,LEN(DO318)-6), MIDForgiving(DO375,6,LEN(DO375)-6), MIDForgiving(DO428,6,LEN(DO428)-6))&amp;")","*")</f>
        <v>*</v>
      </c>
      <c r="DP494" s="58" t="str">
        <f>IF(OR(DP254&lt;&gt;"*",DP318&lt;&gt;"*",DP375&lt;&gt;"*",DP428&lt;&gt;"*"),"Yes (" &amp; JoinAll(", ", MIDForgiving(DP254,6,LEN(DP254)-6), MIDForgiving(DP318,6,LEN(DP318)-6), MIDForgiving(DP375,6,LEN(DP375)-6), MIDForgiving(DP428,6,LEN(DP428)-6))&amp;")","*")</f>
        <v>*</v>
      </c>
      <c r="DQ494" s="58" t="str">
        <f>IF(OR(DQ254&lt;&gt;"*",DQ318&lt;&gt;"*",DQ375&lt;&gt;"*",DQ428&lt;&gt;"*"),"Yes (" &amp; JoinAll(", ", MIDForgiving(DQ254,6,LEN(DQ254)-6), MIDForgiving(DQ318,6,LEN(DQ318)-6), MIDForgiving(DQ375,6,LEN(DQ375)-6), MIDForgiving(DQ428,6,LEN(DQ428)-6))&amp;")","*")</f>
        <v>*</v>
      </c>
      <c r="DR494" s="58" t="str">
        <f>IF(OR(DR254&lt;&gt;"*",DR318&lt;&gt;"*",DR375&lt;&gt;"*",DR428&lt;&gt;"*"),"Yes (" &amp; JoinAll(", ", MIDForgiving(DR254,6,LEN(DR254)-6), MIDForgiving(DR318,6,LEN(DR318)-6), MIDForgiving(DR375,6,LEN(DR375)-6), MIDForgiving(DR428,6,LEN(DR428)-6))&amp;")","*")</f>
        <v>*</v>
      </c>
      <c r="DS494" s="58" t="str">
        <f>IF(OR(DS254&lt;&gt;"*",DS318&lt;&gt;"*",DS375&lt;&gt;"*",DS428&lt;&gt;"*"),"Yes (" &amp; JoinAll(", ", MIDForgiving(DS254,6,LEN(DS254)-6), MIDForgiving(DS318,6,LEN(DS318)-6), MIDForgiving(DS375,6,LEN(DS375)-6), MIDForgiving(DS428,6,LEN(DS428)-6))&amp;")","*")</f>
        <v>*</v>
      </c>
      <c r="DT494" s="58" t="str">
        <f>IF(OR(DT254&lt;&gt;"*",DT318&lt;&gt;"*",DT375&lt;&gt;"*",DT428&lt;&gt;"*"),"Yes (" &amp; JoinAll(", ", MIDForgiving(DT254,6,LEN(DT254)-6), MIDForgiving(DT318,6,LEN(DT318)-6), MIDForgiving(DT375,6,LEN(DT375)-6), MIDForgiving(DT428,6,LEN(DT428)-6))&amp;")","*")</f>
        <v>*</v>
      </c>
      <c r="DU494" s="58" t="str">
        <f>IF(OR(DU254&lt;&gt;"*",DU318&lt;&gt;"*",DU375&lt;&gt;"*",DU428&lt;&gt;"*"),"Yes (" &amp; JoinAll(", ", MIDForgiving(DU254,6,LEN(DU254)-6), MIDForgiving(DU318,6,LEN(DU318)-6), MIDForgiving(DU375,6,LEN(DU375)-6), MIDForgiving(DU428,6,LEN(DU428)-6))&amp;")","*")</f>
        <v>*</v>
      </c>
      <c r="DV494" s="58" t="str">
        <f>IF(OR(DV254&lt;&gt;"*",DV318&lt;&gt;"*",DV375&lt;&gt;"*",DV428&lt;&gt;"*"),"Yes (" &amp; JoinAll(", ", MIDForgiving(DV254,6,LEN(DV254)-6), MIDForgiving(DV318,6,LEN(DV318)-6), MIDForgiving(DV375,6,LEN(DV375)-6), MIDForgiving(DV428,6,LEN(DV428)-6))&amp;")","*")</f>
        <v>*</v>
      </c>
      <c r="DW494" s="58" t="str">
        <f>IF(OR(DW254&lt;&gt;"*",DW318&lt;&gt;"*",DW375&lt;&gt;"*",DW428&lt;&gt;"*"),"Yes (" &amp; JoinAll(", ", MIDForgiving(DW254,6,LEN(DW254)-6), MIDForgiving(DW318,6,LEN(DW318)-6), MIDForgiving(DW375,6,LEN(DW375)-6), MIDForgiving(DW428,6,LEN(DW428)-6))&amp;")","*")</f>
        <v>*</v>
      </c>
      <c r="DX494" s="58" t="str">
        <f>IF(OR(DX254&lt;&gt;"*",DX318&lt;&gt;"*",DX375&lt;&gt;"*",DX428&lt;&gt;"*"),"Yes (" &amp; JoinAll(", ", MIDForgiving(DX254,6,LEN(DX254)-6), MIDForgiving(DX318,6,LEN(DX318)-6), MIDForgiving(DX375,6,LEN(DX375)-6), MIDForgiving(DX428,6,LEN(DX428)-6))&amp;")","*")</f>
        <v>*</v>
      </c>
      <c r="DY494" s="58" t="str">
        <f>IF(OR(DY254&lt;&gt;"*",DY318&lt;&gt;"*",DY375&lt;&gt;"*",DY428&lt;&gt;"*"),"Yes (" &amp; JoinAll(", ", MIDForgiving(DY254,6,LEN(DY254)-6), MIDForgiving(DY318,6,LEN(DY318)-6), MIDForgiving(DY375,6,LEN(DY375)-6), MIDForgiving(DY428,6,LEN(DY428)-6))&amp;")","*")</f>
        <v>*</v>
      </c>
      <c r="DZ494" s="58" t="str">
        <f>IF(OR(DZ254&lt;&gt;"*",DZ318&lt;&gt;"*",DZ375&lt;&gt;"*",DZ428&lt;&gt;"*"),"Yes (" &amp; JoinAll(", ", MIDForgiving(DZ254,6,LEN(DZ254)-6), MIDForgiving(DZ318,6,LEN(DZ318)-6), MIDForgiving(DZ375,6,LEN(DZ375)-6), MIDForgiving(DZ428,6,LEN(DZ428)-6))&amp;")","*")</f>
        <v>*</v>
      </c>
      <c r="EA494" s="58" t="str">
        <f>IF(OR(EA254&lt;&gt;"*",EA318&lt;&gt;"*",EA375&lt;&gt;"*",EA428&lt;&gt;"*"),"Yes (" &amp; JoinAll(", ", MIDForgiving(EA254,6,LEN(EA254)-6), MIDForgiving(EA318,6,LEN(EA318)-6), MIDForgiving(EA375,6,LEN(EA375)-6), MIDForgiving(EA428,6,LEN(EA428)-6))&amp;")","*")</f>
        <v>*</v>
      </c>
      <c r="EB494" s="58" t="str">
        <f>IF(OR(EB254&lt;&gt;"*",EB318&lt;&gt;"*",EB375&lt;&gt;"*",EB428&lt;&gt;"*"),"Yes (" &amp; JoinAll(", ", MIDForgiving(EB254,6,LEN(EB254)-6), MIDForgiving(EB318,6,LEN(EB318)-6), MIDForgiving(EB375,6,LEN(EB375)-6), MIDForgiving(EB428,6,LEN(EB428)-6))&amp;")","*")</f>
        <v>*</v>
      </c>
      <c r="EC494" s="58" t="str">
        <f>IF(OR(EC254&lt;&gt;"*",EC318&lt;&gt;"*",EC375&lt;&gt;"*",EC428&lt;&gt;"*"),"Yes (" &amp; JoinAll(", ", MIDForgiving(EC254,6,LEN(EC254)-6), MIDForgiving(EC318,6,LEN(EC318)-6), MIDForgiving(EC375,6,LEN(EC375)-6), MIDForgiving(EC428,6,LEN(EC428)-6))&amp;")","*")</f>
        <v>*</v>
      </c>
      <c r="ED494" s="58" t="str">
        <f>IF(OR(ED254&lt;&gt;"*",ED318&lt;&gt;"*",ED375&lt;&gt;"*",ED428&lt;&gt;"*"),"Yes (" &amp; JoinAll(", ", MIDForgiving(ED254,6,LEN(ED254)-6), MIDForgiving(ED318,6,LEN(ED318)-6), MIDForgiving(ED375,6,LEN(ED375)-6), MIDForgiving(ED428,6,LEN(ED428)-6))&amp;")","*")</f>
        <v>*</v>
      </c>
      <c r="EE494" s="58" t="str">
        <f>IF(OR(EE254&lt;&gt;"*",EE318&lt;&gt;"*",EE375&lt;&gt;"*",EE428&lt;&gt;"*"),"Yes (" &amp; JoinAll(", ", MIDForgiving(EE254,6,LEN(EE254)-6), MIDForgiving(EE318,6,LEN(EE318)-6), MIDForgiving(EE375,6,LEN(EE375)-6), MIDForgiving(EE428,6,LEN(EE428)-6))&amp;")","*")</f>
        <v>*</v>
      </c>
      <c r="EF494" s="58" t="str">
        <f>IF(OR(EF254&lt;&gt;"*",EF318&lt;&gt;"*",EF375&lt;&gt;"*",EF428&lt;&gt;"*"),"Yes (" &amp; JoinAll(", ", MIDForgiving(EF254,6,LEN(EF254)-6), MIDForgiving(EF318,6,LEN(EF318)-6), MIDForgiving(EF375,6,LEN(EF375)-6), MIDForgiving(EF428,6,LEN(EF428)-6))&amp;")","*")</f>
        <v>*</v>
      </c>
      <c r="EG494" s="58" t="str">
        <f>IF(OR(EG254&lt;&gt;"*",EG318&lt;&gt;"*",EG375&lt;&gt;"*",EG428&lt;&gt;"*"),"Yes (" &amp; JoinAll(", ", MIDForgiving(EG254,6,LEN(EG254)-6), MIDForgiving(EG318,6,LEN(EG318)-6), MIDForgiving(EG375,6,LEN(EG375)-6), MIDForgiving(EG428,6,LEN(EG428)-6))&amp;")","*")</f>
        <v>*</v>
      </c>
      <c r="EH494" s="58" t="str">
        <f>IF(OR(EH254&lt;&gt;"*",EH318&lt;&gt;"*",EH375&lt;&gt;"*",EH428&lt;&gt;"*"),"Yes (" &amp; JoinAll(", ", MIDForgiving(EH254,6,LEN(EH254)-6), MIDForgiving(EH318,6,LEN(EH318)-6), MIDForgiving(EH375,6,LEN(EH375)-6), MIDForgiving(EH428,6,LEN(EH428)-6))&amp;")","*")</f>
        <v>*</v>
      </c>
      <c r="EI494" s="58" t="str">
        <f>IF(OR(EI254&lt;&gt;"*",EI318&lt;&gt;"*",EI375&lt;&gt;"*",EI428&lt;&gt;"*"),"Yes (" &amp; JoinAll(", ", MIDForgiving(EI254,6,LEN(EI254)-6), MIDForgiving(EI318,6,LEN(EI318)-6), MIDForgiving(EI375,6,LEN(EI375)-6), MIDForgiving(EI428,6,LEN(EI428)-6))&amp;")","*")</f>
        <v>*</v>
      </c>
      <c r="EJ494" s="58" t="str">
        <f>IF(OR(EJ254&lt;&gt;"*",EJ318&lt;&gt;"*",EJ375&lt;&gt;"*",EJ428&lt;&gt;"*"),"Yes (" &amp; JoinAll(", ", MIDForgiving(EJ254,6,LEN(EJ254)-6), MIDForgiving(EJ318,6,LEN(EJ318)-6), MIDForgiving(EJ375,6,LEN(EJ375)-6), MIDForgiving(EJ428,6,LEN(EJ428)-6))&amp;")","*")</f>
        <v>*</v>
      </c>
      <c r="EK494" s="58" t="str">
        <f>IF(OR(EK254&lt;&gt;"*",EK318&lt;&gt;"*",EK375&lt;&gt;"*",EK428&lt;&gt;"*"),"Yes (" &amp; JoinAll(", ", MIDForgiving(EK254,6,LEN(EK254)-6), MIDForgiving(EK318,6,LEN(EK318)-6), MIDForgiving(EK375,6,LEN(EK375)-6), MIDForgiving(EK428,6,LEN(EK428)-6))&amp;")","*")</f>
        <v>*</v>
      </c>
      <c r="EL494" s="109"/>
      <c r="EM494" s="109"/>
    </row>
    <row r="495" spans="1:143" s="58" customFormat="1" ht="12.75" customHeight="1" x14ac:dyDescent="0.25">
      <c r="A495" s="5"/>
      <c r="B495" s="96"/>
      <c r="C495" s="96"/>
      <c r="D495" s="96"/>
      <c r="E495" s="96"/>
      <c r="F495" s="96" t="s">
        <v>3539</v>
      </c>
      <c r="G495" s="4" t="s">
        <v>379</v>
      </c>
      <c r="H495" s="18" t="s">
        <v>5</v>
      </c>
      <c r="I495" s="18"/>
      <c r="J495" s="58" t="str">
        <f>IF(OR(J255&lt;&gt;"*",J319&lt;&gt;"*",J376&lt;&gt;"*",J429&lt;&gt;"*"),"Yes (" &amp; JoinAll(", ", MIDForgiving(J255,6,LEN(J255)-6), MIDForgiving(J319,6,LEN(J319)-6), MIDForgiving(J376,6,LEN(J376)-6), MIDForgiving(J429,6,LEN(J429)-6))&amp;")","*")</f>
        <v>*</v>
      </c>
      <c r="K495" s="58" t="str">
        <f>IF(OR(K255&lt;&gt;"*",K319&lt;&gt;"*",K376&lt;&gt;"*",K429&lt;&gt;"*"),"Yes (" &amp; JoinAll(", ", MIDForgiving(K255,6,LEN(K255)-6), MIDForgiving(K319,6,LEN(K319)-6), MIDForgiving(K376,6,LEN(K376)-6), MIDForgiving(K429,6,LEN(K429)-6))&amp;")","*")</f>
        <v>*</v>
      </c>
      <c r="L495" s="58" t="str">
        <f>IF(OR(L255&lt;&gt;"*",L319&lt;&gt;"*",L376&lt;&gt;"*",L429&lt;&gt;"*"),"Yes (" &amp; JoinAll(", ", MIDForgiving(L255,6,LEN(L255)-6), MIDForgiving(L319,6,LEN(L319)-6), MIDForgiving(L376,6,LEN(L376)-6), MIDForgiving(L429,6,LEN(L429)-6))&amp;")","*")</f>
        <v>*</v>
      </c>
      <c r="M495" s="58" t="str">
        <f>IF(OR(M255&lt;&gt;"*",M319&lt;&gt;"*",M376&lt;&gt;"*",M429&lt;&gt;"*"),"Yes (" &amp; JoinAll(", ", MIDForgiving(M255,6,LEN(M255)-6), MIDForgiving(M319,6,LEN(M319)-6), MIDForgiving(M376,6,LEN(M376)-6), MIDForgiving(M429,6,LEN(M429)-6))&amp;")","*")</f>
        <v>*</v>
      </c>
      <c r="N495" s="58" t="str">
        <f>IF(OR(N255&lt;&gt;"*",N319&lt;&gt;"*",N376&lt;&gt;"*",N429&lt;&gt;"*"),"Yes (" &amp; JoinAll(", ", MIDForgiving(N255,6,LEN(N255)-6), MIDForgiving(N319,6,LEN(N319)-6), MIDForgiving(N376,6,LEN(N376)-6), MIDForgiving(N429,6,LEN(N429)-6))&amp;")","*")</f>
        <v>*</v>
      </c>
      <c r="O495" s="58" t="str">
        <f>IF(OR(O255&lt;&gt;"*",O319&lt;&gt;"*",O376&lt;&gt;"*",O429&lt;&gt;"*"),"Yes (" &amp; JoinAll(", ", MIDForgiving(O255,6,LEN(O255)-6), MIDForgiving(O319,6,LEN(O319)-6), MIDForgiving(O376,6,LEN(O376)-6), MIDForgiving(O429,6,LEN(O429)-6))&amp;")","*")</f>
        <v>*</v>
      </c>
      <c r="P495" s="58" t="str">
        <f>IF(OR(P255&lt;&gt;"*",P319&lt;&gt;"*",P376&lt;&gt;"*",P429&lt;&gt;"*"),"Yes (" &amp; JoinAll(", ", MIDForgiving(P255,6,LEN(P255)-6), MIDForgiving(P319,6,LEN(P319)-6), MIDForgiving(P376,6,LEN(P376)-6), MIDForgiving(P429,6,LEN(P429)-6))&amp;")","*")</f>
        <v>*</v>
      </c>
      <c r="Q495" s="58" t="str">
        <f>IF(OR(Q255&lt;&gt;"*",Q319&lt;&gt;"*",Q376&lt;&gt;"*",Q429&lt;&gt;"*"),"Yes (" &amp; JoinAll(", ", MIDForgiving(Q255,6,LEN(Q255)-6), MIDForgiving(Q319,6,LEN(Q319)-6), MIDForgiving(Q376,6,LEN(Q376)-6), MIDForgiving(Q429,6,LEN(Q429)-6))&amp;")","*")</f>
        <v>*</v>
      </c>
      <c r="R495" s="58" t="str">
        <f>IF(OR(R255&lt;&gt;"*",R319&lt;&gt;"*",R376&lt;&gt;"*",R429&lt;&gt;"*"),"Yes (" &amp; JoinAll(", ", MIDForgiving(R255,6,LEN(R255)-6), MIDForgiving(R319,6,LEN(R319)-6), MIDForgiving(R376,6,LEN(R376)-6), MIDForgiving(R429,6,LEN(R429)-6))&amp;")","*")</f>
        <v>*</v>
      </c>
      <c r="S495" s="58" t="str">
        <f>IF(OR(S255&lt;&gt;"*",S319&lt;&gt;"*",S376&lt;&gt;"*",S429&lt;&gt;"*"),"Yes (" &amp; JoinAll(", ", MIDForgiving(S255,6,LEN(S255)-6), MIDForgiving(S319,6,LEN(S319)-6), MIDForgiving(S376,6,LEN(S376)-6), MIDForgiving(S429,6,LEN(S429)-6))&amp;")","*")</f>
        <v>*</v>
      </c>
      <c r="T495" s="58" t="str">
        <f>IF(OR(T255&lt;&gt;"*",T319&lt;&gt;"*",T376&lt;&gt;"*",T429&lt;&gt;"*"),"Yes (" &amp; JoinAll(", ", MIDForgiving(T255,6,LEN(T255)-6), MIDForgiving(T319,6,LEN(T319)-6), MIDForgiving(T376,6,LEN(T376)-6), MIDForgiving(T429,6,LEN(T429)-6))&amp;")","*")</f>
        <v>*</v>
      </c>
      <c r="U495" s="58" t="str">
        <f>IF(OR(U255&lt;&gt;"*",U319&lt;&gt;"*",U376&lt;&gt;"*",U429&lt;&gt;"*"),"Yes (" &amp; JoinAll(", ", MIDForgiving(U255,6,LEN(U255)-6), MIDForgiving(U319,6,LEN(U319)-6), MIDForgiving(U376,6,LEN(U376)-6), MIDForgiving(U429,6,LEN(U429)-6))&amp;")","*")</f>
        <v>*</v>
      </c>
      <c r="V495" s="58" t="str">
        <f>IF(OR(V255&lt;&gt;"*",V319&lt;&gt;"*",V376&lt;&gt;"*",V429&lt;&gt;"*"),"Yes (" &amp; JoinAll(", ", MIDForgiving(V255,6,LEN(V255)-6), MIDForgiving(V319,6,LEN(V319)-6), MIDForgiving(V376,6,LEN(V376)-6), MIDForgiving(V429,6,LEN(V429)-6))&amp;")","*")</f>
        <v>Yes (HTTPS)</v>
      </c>
      <c r="W495" s="58" t="str">
        <f>IF(OR(W255&lt;&gt;"*",W319&lt;&gt;"*",W376&lt;&gt;"*",W429&lt;&gt;"*"),"Yes (" &amp; JoinAll(", ", MIDForgiving(W255,6,LEN(W255)-6), MIDForgiving(W319,6,LEN(W319)-6), MIDForgiving(W376,6,LEN(W376)-6), MIDForgiving(W429,6,LEN(W429)-6))&amp;")","*")</f>
        <v>*</v>
      </c>
      <c r="X495" s="58" t="str">
        <f>IF(OR(X255&lt;&gt;"*",X319&lt;&gt;"*",X376&lt;&gt;"*",X429&lt;&gt;"*"),"Yes (" &amp; JoinAll(", ", MIDForgiving(X255,6,LEN(X255)-6), MIDForgiving(X319,6,LEN(X319)-6), MIDForgiving(X376,6,LEN(X376)-6), MIDForgiving(X429,6,LEN(X429)-6))&amp;")","*")</f>
        <v>*</v>
      </c>
      <c r="Y495" s="58" t="str">
        <f>IF(OR(Y255&lt;&gt;"*",Y319&lt;&gt;"*",Y376&lt;&gt;"*",Y429&lt;&gt;"*"),"Yes (" &amp; JoinAll(", ", MIDForgiving(Y255,6,LEN(Y255)-6), MIDForgiving(Y319,6,LEN(Y319)-6), MIDForgiving(Y376,6,LEN(Y376)-6), MIDForgiving(Y429,6,LEN(Y429)-6))&amp;")","*")</f>
        <v>*</v>
      </c>
      <c r="Z495" s="58" t="str">
        <f>IF(OR(Z255&lt;&gt;"*",Z319&lt;&gt;"*",Z376&lt;&gt;"*",Z429&lt;&gt;"*"),"Yes (" &amp; JoinAll(", ", MIDForgiving(Z255,6,LEN(Z255)-6), MIDForgiving(Z319,6,LEN(Z319)-6), MIDForgiving(Z376,6,LEN(Z376)-6), MIDForgiving(Z429,6,LEN(Z429)-6))&amp;")","*")</f>
        <v>*</v>
      </c>
      <c r="AA495" s="58" t="str">
        <f>IF(OR(AA255&lt;&gt;"*",AA319&lt;&gt;"*",AA376&lt;&gt;"*",AA429&lt;&gt;"*"),"Yes (" &amp; JoinAll(", ", MIDForgiving(AA255,6,LEN(AA255)-6), MIDForgiving(AA319,6,LEN(AA319)-6), MIDForgiving(AA376,6,LEN(AA376)-6), MIDForgiving(AA429,6,LEN(AA429)-6))&amp;")","*")</f>
        <v>*</v>
      </c>
      <c r="AB495" s="58" t="str">
        <f>IF(OR(AB255&lt;&gt;"*",AB319&lt;&gt;"*",AB376&lt;&gt;"*",AB429&lt;&gt;"*"),"Yes (" &amp; JoinAll(", ", MIDForgiving(AB255,6,LEN(AB255)-6), MIDForgiving(AB319,6,LEN(AB319)-6), MIDForgiving(AB376,6,LEN(AB376)-6), MIDForgiving(AB429,6,LEN(AB429)-6))&amp;")","*")</f>
        <v>*</v>
      </c>
      <c r="AC495" s="58" t="str">
        <f>IF(OR(AC255&lt;&gt;"*",AC319&lt;&gt;"*",AC376&lt;&gt;"*",AC429&lt;&gt;"*"),"Yes (" &amp; JoinAll(", ", MIDForgiving(AC255,6,LEN(AC255)-6), MIDForgiving(AC319,6,LEN(AC319)-6), MIDForgiving(AC376,6,LEN(AC376)-6), MIDForgiving(AC429,6,LEN(AC429)-6))&amp;")","*")</f>
        <v>*</v>
      </c>
      <c r="AD495" s="58" t="str">
        <f>IF(OR(AD255&lt;&gt;"*",AD319&lt;&gt;"*",AD376&lt;&gt;"*",AD429&lt;&gt;"*"),"Yes (" &amp; JoinAll(", ", MIDForgiving(AD255,6,LEN(AD255)-6), MIDForgiving(AD319,6,LEN(AD319)-6), MIDForgiving(AD376,6,LEN(AD376)-6), MIDForgiving(AD429,6,LEN(AD429)-6))&amp;")","*")</f>
        <v>*</v>
      </c>
      <c r="AE495" s="58" t="str">
        <f>IF(OR(AE255&lt;&gt;"*",AE319&lt;&gt;"*",AE376&lt;&gt;"*",AE429&lt;&gt;"*"),"Yes (" &amp; JoinAll(", ", MIDForgiving(AE255,6,LEN(AE255)-6), MIDForgiving(AE319,6,LEN(AE319)-6), MIDForgiving(AE376,6,LEN(AE376)-6), MIDForgiving(AE429,6,LEN(AE429)-6))&amp;")","*")</f>
        <v>*</v>
      </c>
      <c r="AF495" s="58" t="str">
        <f>IF(OR(AF255&lt;&gt;"*",AF319&lt;&gt;"*",AF376&lt;&gt;"*",AF429&lt;&gt;"*"),"Yes (" &amp; JoinAll(", ", MIDForgiving(AF255,6,LEN(AF255)-6), MIDForgiving(AF319,6,LEN(AF319)-6), MIDForgiving(AF376,6,LEN(AF376)-6), MIDForgiving(AF429,6,LEN(AF429)-6))&amp;")","*")</f>
        <v>*</v>
      </c>
      <c r="AG495" s="58" t="str">
        <f>IF(OR(AG255&lt;&gt;"*",AG319&lt;&gt;"*",AG376&lt;&gt;"*",AG429&lt;&gt;"*"),"Yes (" &amp; JoinAll(", ", MIDForgiving(AG255,6,LEN(AG255)-6), MIDForgiving(AG319,6,LEN(AG319)-6), MIDForgiving(AG376,6,LEN(AG376)-6), MIDForgiving(AG429,6,LEN(AG429)-6))&amp;")","*")</f>
        <v>*</v>
      </c>
      <c r="AH495" s="58" t="str">
        <f>IF(OR(AH255&lt;&gt;"*",AH319&lt;&gt;"*",AH376&lt;&gt;"*",AH429&lt;&gt;"*"),"Yes (" &amp; JoinAll(", ", MIDForgiving(AH255,6,LEN(AH255)-6), MIDForgiving(AH319,6,LEN(AH319)-6), MIDForgiving(AH376,6,LEN(AH376)-6), MIDForgiving(AH429,6,LEN(AH429)-6))&amp;")","*")</f>
        <v>*</v>
      </c>
      <c r="AI495" s="58" t="str">
        <f>IF(OR(AI255&lt;&gt;"*",AI319&lt;&gt;"*",AI376&lt;&gt;"*",AI429&lt;&gt;"*"),"Yes (" &amp; JoinAll(", ", MIDForgiving(AI255,6,LEN(AI255)-6), MIDForgiving(AI319,6,LEN(AI319)-6), MIDForgiving(AI376,6,LEN(AI376)-6), MIDForgiving(AI429,6,LEN(AI429)-6))&amp;")","*")</f>
        <v>*</v>
      </c>
      <c r="AJ495" s="58" t="str">
        <f>IF(OR(AJ255&lt;&gt;"*",AJ319&lt;&gt;"*",AJ376&lt;&gt;"*",AJ429&lt;&gt;"*"),"Yes (" &amp; JoinAll(", ", MIDForgiving(AJ255,6,LEN(AJ255)-6), MIDForgiving(AJ319,6,LEN(AJ319)-6), MIDForgiving(AJ376,6,LEN(AJ376)-6), MIDForgiving(AJ429,6,LEN(AJ429)-6))&amp;")","*")</f>
        <v>*</v>
      </c>
      <c r="AK495" s="58" t="str">
        <f>IF(OR(AK255&lt;&gt;"*",AK319&lt;&gt;"*",AK376&lt;&gt;"*",AK429&lt;&gt;"*"),"Yes (" &amp; JoinAll(", ", MIDForgiving(AK255,6,LEN(AK255)-6), MIDForgiving(AK319,6,LEN(AK319)-6), MIDForgiving(AK376,6,LEN(AK376)-6), MIDForgiving(AK429,6,LEN(AK429)-6))&amp;")","*")</f>
        <v>*</v>
      </c>
      <c r="AL495" s="58" t="str">
        <f>IF(OR(AL255&lt;&gt;"*",AL319&lt;&gt;"*",AL376&lt;&gt;"*",AL429&lt;&gt;"*"),"Yes (" &amp; JoinAll(", ", MIDForgiving(AL255,6,LEN(AL255)-6), MIDForgiving(AL319,6,LEN(AL319)-6), MIDForgiving(AL376,6,LEN(AL376)-6), MIDForgiving(AL429,6,LEN(AL429)-6))&amp;")","*")</f>
        <v>*</v>
      </c>
      <c r="AM495" s="58" t="str">
        <f>IF(OR(AM255&lt;&gt;"*",AM319&lt;&gt;"*",AM376&lt;&gt;"*",AM429&lt;&gt;"*"),"Yes (" &amp; JoinAll(", ", MIDForgiving(AM255,6,LEN(AM255)-6), MIDForgiving(AM319,6,LEN(AM319)-6), MIDForgiving(AM376,6,LEN(AM376)-6), MIDForgiving(AM429,6,LEN(AM429)-6))&amp;")","*")</f>
        <v>*</v>
      </c>
      <c r="AN495" s="58" t="str">
        <f>IF(OR(AN255&lt;&gt;"*",AN319&lt;&gt;"*",AN376&lt;&gt;"*",AN429&lt;&gt;"*"),"Yes (" &amp; JoinAll(", ", MIDForgiving(AN255,6,LEN(AN255)-6), MIDForgiving(AN319,6,LEN(AN319)-6), MIDForgiving(AN376,6,LEN(AN376)-6), MIDForgiving(AN429,6,LEN(AN429)-6))&amp;")","*")</f>
        <v>Yes (HTTP)</v>
      </c>
      <c r="AO495" s="58" t="str">
        <f>IF(OR(AO255&lt;&gt;"*",AO319&lt;&gt;"*",AO376&lt;&gt;"*",AO429&lt;&gt;"*"),"Yes (" &amp; JoinAll(", ", MIDForgiving(AO255,6,LEN(AO255)-6), MIDForgiving(AO319,6,LEN(AO319)-6), MIDForgiving(AO376,6,LEN(AO376)-6), MIDForgiving(AO429,6,LEN(AO429)-6))&amp;")","*")</f>
        <v>Yes (HTTP)</v>
      </c>
      <c r="AP495" s="58" t="str">
        <f>IF(OR(AP255&lt;&gt;"*",AP319&lt;&gt;"*",AP376&lt;&gt;"*",AP429&lt;&gt;"*"),"Yes (" &amp; JoinAll(", ", MIDForgiving(AP255,6,LEN(AP255)-6), MIDForgiving(AP319,6,LEN(AP319)-6), MIDForgiving(AP376,6,LEN(AP376)-6), MIDForgiving(AP429,6,LEN(AP429)-6))&amp;")","*")</f>
        <v>*</v>
      </c>
      <c r="AQ495" s="58" t="str">
        <f>IF(OR(AQ255&lt;&gt;"*",AQ319&lt;&gt;"*",AQ376&lt;&gt;"*",AQ429&lt;&gt;"*"),"Yes (" &amp; JoinAll(", ", MIDForgiving(AQ255,6,LEN(AQ255)-6), MIDForgiving(AQ319,6,LEN(AQ319)-6), MIDForgiving(AQ376,6,LEN(AQ376)-6), MIDForgiving(AQ429,6,LEN(AQ429)-6))&amp;")","*")</f>
        <v>*</v>
      </c>
      <c r="AR495" s="58" t="str">
        <f>IF(OR(AR255&lt;&gt;"*",AR319&lt;&gt;"*",AR376&lt;&gt;"*",AR429&lt;&gt;"*"),"Yes (" &amp; JoinAll(", ", MIDForgiving(AR255,6,LEN(AR255)-6), MIDForgiving(AR319,6,LEN(AR319)-6), MIDForgiving(AR376,6,LEN(AR376)-6), MIDForgiving(AR429,6,LEN(AR429)-6))&amp;")","*")</f>
        <v>*</v>
      </c>
      <c r="AS495" s="58" t="str">
        <f>IF(OR(AS255&lt;&gt;"*",AS319&lt;&gt;"*",AS376&lt;&gt;"*",AS429&lt;&gt;"*"),"Yes (" &amp; JoinAll(", ", MIDForgiving(AS255,6,LEN(AS255)-6), MIDForgiving(AS319,6,LEN(AS319)-6), MIDForgiving(AS376,6,LEN(AS376)-6), MIDForgiving(AS429,6,LEN(AS429)-6))&amp;")","*")</f>
        <v>*</v>
      </c>
      <c r="AT495" s="58" t="str">
        <f>IF(OR(AT255&lt;&gt;"*",AT319&lt;&gt;"*",AT376&lt;&gt;"*",AT429&lt;&gt;"*"),"Yes (" &amp; JoinAll(", ", MIDForgiving(AT255,6,LEN(AT255)-6), MIDForgiving(AT319,6,LEN(AT319)-6), MIDForgiving(AT376,6,LEN(AT376)-6), MIDForgiving(AT429,6,LEN(AT429)-6))&amp;")","*")</f>
        <v>*</v>
      </c>
      <c r="AU495" s="58" t="str">
        <f>IF(OR(AU255&lt;&gt;"*",AU319&lt;&gt;"*",AU376&lt;&gt;"*",AU429&lt;&gt;"*"),"Yes (" &amp; JoinAll(", ", MIDForgiving(AU255,6,LEN(AU255)-6), MIDForgiving(AU319,6,LEN(AU319)-6), MIDForgiving(AU376,6,LEN(AU376)-6), MIDForgiving(AU429,6,LEN(AU429)-6))&amp;")","*")</f>
        <v>*</v>
      </c>
      <c r="AV495" s="58" t="str">
        <f>IF(OR(AV255&lt;&gt;"*",AV319&lt;&gt;"*",AV376&lt;&gt;"*",AV429&lt;&gt;"*"),"Yes (" &amp; JoinAll(", ", MIDForgiving(AV255,6,LEN(AV255)-6), MIDForgiving(AV319,6,LEN(AV319)-6), MIDForgiving(AV376,6,LEN(AV376)-6), MIDForgiving(AV429,6,LEN(AV429)-6))&amp;")","*")</f>
        <v>*</v>
      </c>
      <c r="AW495" s="58" t="str">
        <f>IF(OR(AW255&lt;&gt;"*",AW319&lt;&gt;"*",AW376&lt;&gt;"*",AW429&lt;&gt;"*"),"Yes (" &amp; JoinAll(", ", MIDForgiving(AW255,6,LEN(AW255)-6), MIDForgiving(AW319,6,LEN(AW319)-6), MIDForgiving(AW376,6,LEN(AW376)-6), MIDForgiving(AW429,6,LEN(AW429)-6))&amp;")","*")</f>
        <v>*</v>
      </c>
      <c r="AX495" s="58" t="str">
        <f>IF(OR(AX255&lt;&gt;"*",AX319&lt;&gt;"*",AX376&lt;&gt;"*",AX429&lt;&gt;"*"),"Yes (" &amp; JoinAll(", ", MIDForgiving(AX255,6,LEN(AX255)-6), MIDForgiving(AX319,6,LEN(AX319)-6), MIDForgiving(AX376,6,LEN(AX376)-6), MIDForgiving(AX429,6,LEN(AX429)-6))&amp;")","*")</f>
        <v>*</v>
      </c>
      <c r="AY495" s="58" t="str">
        <f>IF(OR(AY255&lt;&gt;"*",AY319&lt;&gt;"*",AY376&lt;&gt;"*",AY429&lt;&gt;"*"),"Yes (" &amp; JoinAll(", ", MIDForgiving(AY255,6,LEN(AY255)-6), MIDForgiving(AY319,6,LEN(AY319)-6), MIDForgiving(AY376,6,LEN(AY376)-6), MIDForgiving(AY429,6,LEN(AY429)-6))&amp;")","*")</f>
        <v>*</v>
      </c>
      <c r="AZ495" s="58" t="str">
        <f>IF(OR(AZ255&lt;&gt;"*",AZ319&lt;&gt;"*",AZ376&lt;&gt;"*",AZ429&lt;&gt;"*"),"Yes (" &amp; JoinAll(", ", MIDForgiving(AZ255,6,LEN(AZ255)-6), MIDForgiving(AZ319,6,LEN(AZ319)-6), MIDForgiving(AZ376,6,LEN(AZ376)-6), MIDForgiving(AZ429,6,LEN(AZ429)-6))&amp;")","*")</f>
        <v>*</v>
      </c>
      <c r="BA495" s="58" t="str">
        <f>IF(OR(BA255&lt;&gt;"*",BA319&lt;&gt;"*",BA376&lt;&gt;"*",BA429&lt;&gt;"*"),"Yes (" &amp; JoinAll(", ", MIDForgiving(BA255,6,LEN(BA255)-6), MIDForgiving(BA319,6,LEN(BA319)-6), MIDForgiving(BA376,6,LEN(BA376)-6), MIDForgiving(BA429,6,LEN(BA429)-6))&amp;")","*")</f>
        <v>*</v>
      </c>
      <c r="BB495" s="58" t="str">
        <f>IF(OR(BB255&lt;&gt;"*",BB319&lt;&gt;"*",BB376&lt;&gt;"*",BB429&lt;&gt;"*"),"Yes (" &amp; JoinAll(", ", MIDForgiving(BB255,6,LEN(BB255)-6), MIDForgiving(BB319,6,LEN(BB319)-6), MIDForgiving(BB376,6,LEN(BB376)-6), MIDForgiving(BB429,6,LEN(BB429)-6))&amp;")","*")</f>
        <v>*</v>
      </c>
      <c r="BC495" s="58" t="str">
        <f>IF(OR(BC255&lt;&gt;"*",BC319&lt;&gt;"*",BC376&lt;&gt;"*",BC429&lt;&gt;"*"),"Yes (" &amp; JoinAll(", ", MIDForgiving(BC255,6,LEN(BC255)-6), MIDForgiving(BC319,6,LEN(BC319)-6), MIDForgiving(BC376,6,LEN(BC376)-6), MIDForgiving(BC429,6,LEN(BC429)-6))&amp;")","*")</f>
        <v>*</v>
      </c>
      <c r="BD495" s="58" t="str">
        <f>IF(OR(BD255&lt;&gt;"*",BD319&lt;&gt;"*",BD376&lt;&gt;"*",BD429&lt;&gt;"*"),"Yes (" &amp; JoinAll(", ", MIDForgiving(BD255,6,LEN(BD255)-6), MIDForgiving(BD319,6,LEN(BD319)-6), MIDForgiving(BD376,6,LEN(BD376)-6), MIDForgiving(BD429,6,LEN(BD429)-6))&amp;")","*")</f>
        <v>*</v>
      </c>
      <c r="BE495" s="58" t="str">
        <f>IF(OR(BE255&lt;&gt;"*",BE319&lt;&gt;"*",BE376&lt;&gt;"*",BE429&lt;&gt;"*"),"Yes (" &amp; JoinAll(", ", MIDForgiving(BE255,6,LEN(BE255)-6), MIDForgiving(BE319,6,LEN(BE319)-6), MIDForgiving(BE376,6,LEN(BE376)-6), MIDForgiving(BE429,6,LEN(BE429)-6))&amp;")","*")</f>
        <v>*</v>
      </c>
      <c r="BF495" s="58" t="str">
        <f>IF(OR(BF255&lt;&gt;"*",BF319&lt;&gt;"*",BF376&lt;&gt;"*",BF429&lt;&gt;"*"),"Yes (" &amp; JoinAll(", ", MIDForgiving(BF255,6,LEN(BF255)-6), MIDForgiving(BF319,6,LEN(BF319)-6), MIDForgiving(BF376,6,LEN(BF376)-6), MIDForgiving(BF429,6,LEN(BF429)-6))&amp;")","*")</f>
        <v>*</v>
      </c>
      <c r="BG495" s="58" t="str">
        <f>IF(OR(BG255&lt;&gt;"*",BG319&lt;&gt;"*",BG376&lt;&gt;"*",BG429&lt;&gt;"*"),"Yes (" &amp; JoinAll(", ", MIDForgiving(BG255,6,LEN(BG255)-6), MIDForgiving(BG319,6,LEN(BG319)-6), MIDForgiving(BG376,6,LEN(BG376)-6), MIDForgiving(BG429,6,LEN(BG429)-6))&amp;")","*")</f>
        <v>*</v>
      </c>
      <c r="BH495" s="58" t="str">
        <f>IF(OR(BH255&lt;&gt;"*",BH319&lt;&gt;"*",BH376&lt;&gt;"*",BH429&lt;&gt;"*"),"Yes (" &amp; JoinAll(", ", MIDForgiving(BH255,6,LEN(BH255)-6), MIDForgiving(BH319,6,LEN(BH319)-6), MIDForgiving(BH376,6,LEN(BH376)-6), MIDForgiving(BH429,6,LEN(BH429)-6))&amp;")","*")</f>
        <v>*</v>
      </c>
      <c r="BI495" s="58" t="str">
        <f>IF(OR(BI255&lt;&gt;"*",BI319&lt;&gt;"*",BI376&lt;&gt;"*",BI429&lt;&gt;"*"),"Yes (" &amp; JoinAll(", ", MIDForgiving(BI255,6,LEN(BI255)-6), MIDForgiving(BI319,6,LEN(BI319)-6), MIDForgiving(BI376,6,LEN(BI376)-6), MIDForgiving(BI429,6,LEN(BI429)-6))&amp;")","*")</f>
        <v>*</v>
      </c>
      <c r="BJ495" s="58" t="str">
        <f>IF(OR(BJ255&lt;&gt;"*",BJ319&lt;&gt;"*",BJ376&lt;&gt;"*",BJ429&lt;&gt;"*"),"Yes (" &amp; JoinAll(", ", MIDForgiving(BJ255,6,LEN(BJ255)-6), MIDForgiving(BJ319,6,LEN(BJ319)-6), MIDForgiving(BJ376,6,LEN(BJ376)-6), MIDForgiving(BJ429,6,LEN(BJ429)-6))&amp;")","*")</f>
        <v>*</v>
      </c>
      <c r="BK495" s="58" t="str">
        <f>IF(OR(BK255&lt;&gt;"*",BK319&lt;&gt;"*",BK376&lt;&gt;"*",BK429&lt;&gt;"*"),"Yes (" &amp; JoinAll(", ", MIDForgiving(BK255,6,LEN(BK255)-6), MIDForgiving(BK319,6,LEN(BK319)-6), MIDForgiving(BK376,6,LEN(BK376)-6), MIDForgiving(BK429,6,LEN(BK429)-6))&amp;")","*")</f>
        <v>*</v>
      </c>
      <c r="BL495" s="58" t="str">
        <f>IF(OR(BL255&lt;&gt;"*",BL319&lt;&gt;"*",BL376&lt;&gt;"*",BL429&lt;&gt;"*"),"Yes (" &amp; JoinAll(", ", MIDForgiving(BL255,6,LEN(BL255)-6), MIDForgiving(BL319,6,LEN(BL319)-6), MIDForgiving(BL376,6,LEN(BL376)-6), MIDForgiving(BL429,6,LEN(BL429)-6))&amp;")","*")</f>
        <v>*</v>
      </c>
      <c r="BM495" s="58" t="str">
        <f>IF(OR(BM255&lt;&gt;"*",BM319&lt;&gt;"*",BM376&lt;&gt;"*",BM429&lt;&gt;"*"),"Yes (" &amp; JoinAll(", ", MIDForgiving(BM255,6,LEN(BM255)-6), MIDForgiving(BM319,6,LEN(BM319)-6), MIDForgiving(BM376,6,LEN(BM376)-6), MIDForgiving(BM429,6,LEN(BM429)-6))&amp;")","*")</f>
        <v>*</v>
      </c>
      <c r="BN495" s="58" t="str">
        <f>IF(OR(BN255&lt;&gt;"*",BN319&lt;&gt;"*",BN376&lt;&gt;"*",BN429&lt;&gt;"*"),"Yes (" &amp; JoinAll(", ", MIDForgiving(BN255,6,LEN(BN255)-6), MIDForgiving(BN319,6,LEN(BN319)-6), MIDForgiving(BN376,6,LEN(BN376)-6), MIDForgiving(BN429,6,LEN(BN429)-6))&amp;")","*")</f>
        <v>*</v>
      </c>
      <c r="BO495" s="58" t="str">
        <f>IF(OR(BO255&lt;&gt;"*",BO319&lt;&gt;"*",BO376&lt;&gt;"*",BO429&lt;&gt;"*"),"Yes (" &amp; JoinAll(", ", MIDForgiving(BO255,6,LEN(BO255)-6), MIDForgiving(BO319,6,LEN(BO319)-6), MIDForgiving(BO376,6,LEN(BO376)-6), MIDForgiving(BO429,6,LEN(BO429)-6))&amp;")","*")</f>
        <v>*</v>
      </c>
      <c r="BP495" s="58" t="str">
        <f>IF(OR(BP255&lt;&gt;"*",BP319&lt;&gt;"*",BP376&lt;&gt;"*",BP429&lt;&gt;"*"),"Yes (" &amp; JoinAll(", ", MIDForgiving(BP255,6,LEN(BP255)-6), MIDForgiving(BP319,6,LEN(BP319)-6), MIDForgiving(BP376,6,LEN(BP376)-6), MIDForgiving(BP429,6,LEN(BP429)-6))&amp;")","*")</f>
        <v>*</v>
      </c>
      <c r="BQ495" s="58" t="str">
        <f>IF(OR(BQ255&lt;&gt;"*",BQ319&lt;&gt;"*",BQ376&lt;&gt;"*",BQ429&lt;&gt;"*"),"Yes (" &amp; JoinAll(", ", MIDForgiving(BQ255,6,LEN(BQ255)-6), MIDForgiving(BQ319,6,LEN(BQ319)-6), MIDForgiving(BQ376,6,LEN(BQ376)-6), MIDForgiving(BQ429,6,LEN(BQ429)-6))&amp;")","*")</f>
        <v>*</v>
      </c>
      <c r="BR495" s="58" t="str">
        <f>IF(OR(BR255&lt;&gt;"*",BR319&lt;&gt;"*",BR376&lt;&gt;"*",BR429&lt;&gt;"*"),"Yes (" &amp; JoinAll(", ", MIDForgiving(BR255,6,LEN(BR255)-6), MIDForgiving(BR319,6,LEN(BR319)-6), MIDForgiving(BR376,6,LEN(BR376)-6), MIDForgiving(BR429,6,LEN(BR429)-6))&amp;")","*")</f>
        <v>*</v>
      </c>
      <c r="BS495" s="58" t="str">
        <f>IF(OR(BS255&lt;&gt;"*",BS319&lt;&gt;"*",BS376&lt;&gt;"*",BS429&lt;&gt;"*"),"Yes (" &amp; JoinAll(", ", MIDForgiving(BS255,6,LEN(BS255)-6), MIDForgiving(BS319,6,LEN(BS319)-6), MIDForgiving(BS376,6,LEN(BS376)-6), MIDForgiving(BS429,6,LEN(BS429)-6))&amp;")","*")</f>
        <v>*</v>
      </c>
      <c r="BT495" s="58" t="str">
        <f>IF(OR(BT255&lt;&gt;"*",BT319&lt;&gt;"*",BT376&lt;&gt;"*",BT429&lt;&gt;"*"),"Yes (" &amp; JoinAll(", ", MIDForgiving(BT255,6,LEN(BT255)-6), MIDForgiving(BT319,6,LEN(BT319)-6), MIDForgiving(BT376,6,LEN(BT376)-6), MIDForgiving(BT429,6,LEN(BT429)-6))&amp;")","*")</f>
        <v>*</v>
      </c>
      <c r="BU495" s="58" t="str">
        <f>IF(OR(BU255&lt;&gt;"*",BU319&lt;&gt;"*",BU376&lt;&gt;"*",BU429&lt;&gt;"*"),"Yes (" &amp; JoinAll(", ", MIDForgiving(BU255,6,LEN(BU255)-6), MIDForgiving(BU319,6,LEN(BU319)-6), MIDForgiving(BU376,6,LEN(BU376)-6), MIDForgiving(BU429,6,LEN(BU429)-6))&amp;")","*")</f>
        <v>*</v>
      </c>
      <c r="BV495" s="58" t="str">
        <f>IF(OR(BV255&lt;&gt;"*",BV319&lt;&gt;"*",BV376&lt;&gt;"*",BV429&lt;&gt;"*"),"Yes (" &amp; JoinAll(", ", MIDForgiving(BV255,6,LEN(BV255)-6), MIDForgiving(BV319,6,LEN(BV319)-6), MIDForgiving(BV376,6,LEN(BV376)-6), MIDForgiving(BV429,6,LEN(BV429)-6))&amp;")","*")</f>
        <v>*</v>
      </c>
      <c r="BW495" s="58" t="str">
        <f>IF(OR(BW255&lt;&gt;"*",BW319&lt;&gt;"*",BW376&lt;&gt;"*",BW429&lt;&gt;"*"),"Yes (" &amp; JoinAll(", ", MIDForgiving(BW255,6,LEN(BW255)-6), MIDForgiving(BW319,6,LEN(BW319)-6), MIDForgiving(BW376,6,LEN(BW376)-6), MIDForgiving(BW429,6,LEN(BW429)-6))&amp;")","*")</f>
        <v>*</v>
      </c>
      <c r="BX495" s="58" t="str">
        <f>IF(OR(BX255&lt;&gt;"*",BX319&lt;&gt;"*",BX376&lt;&gt;"*",BX429&lt;&gt;"*"),"Yes (" &amp; JoinAll(", ", MIDForgiving(BX255,6,LEN(BX255)-6), MIDForgiving(BX319,6,LEN(BX319)-6), MIDForgiving(BX376,6,LEN(BX376)-6), MIDForgiving(BX429,6,LEN(BX429)-6))&amp;")","*")</f>
        <v>*</v>
      </c>
      <c r="BY495" s="58" t="str">
        <f>IF(OR(BY255&lt;&gt;"*",BY319&lt;&gt;"*",BY376&lt;&gt;"*",BY429&lt;&gt;"*"),"Yes (" &amp; JoinAll(", ", MIDForgiving(BY255,6,LEN(BY255)-6), MIDForgiving(BY319,6,LEN(BY319)-6), MIDForgiving(BY376,6,LEN(BY376)-6), MIDForgiving(BY429,6,LEN(BY429)-6))&amp;")","*")</f>
        <v>*</v>
      </c>
      <c r="BZ495" s="58" t="str">
        <f>IF(OR(BZ255&lt;&gt;"*",BZ319&lt;&gt;"*",BZ376&lt;&gt;"*",BZ429&lt;&gt;"*"),"Yes (" &amp; JoinAll(", ", MIDForgiving(BZ255,6,LEN(BZ255)-6), MIDForgiving(BZ319,6,LEN(BZ319)-6), MIDForgiving(BZ376,6,LEN(BZ376)-6), MIDForgiving(BZ429,6,LEN(BZ429)-6))&amp;")","*")</f>
        <v>*</v>
      </c>
      <c r="CA495" s="58" t="str">
        <f>IF(OR(CA255&lt;&gt;"*",CA319&lt;&gt;"*",CA376&lt;&gt;"*",CA429&lt;&gt;"*"),"Yes (" &amp; JoinAll(", ", MIDForgiving(CA255,6,LEN(CA255)-6), MIDForgiving(CA319,6,LEN(CA319)-6), MIDForgiving(CA376,6,LEN(CA376)-6), MIDForgiving(CA429,6,LEN(CA429)-6))&amp;")","*")</f>
        <v>*</v>
      </c>
      <c r="CB495" s="58" t="str">
        <f>IF(OR(CB255&lt;&gt;"*",CB319&lt;&gt;"*",CB376&lt;&gt;"*",CB429&lt;&gt;"*"),"Yes (" &amp; JoinAll(", ", MIDForgiving(CB255,6,LEN(CB255)-6), MIDForgiving(CB319,6,LEN(CB319)-6), MIDForgiving(CB376,6,LEN(CB376)-6), MIDForgiving(CB429,6,LEN(CB429)-6))&amp;")","*")</f>
        <v>*</v>
      </c>
      <c r="CC495" s="58" t="str">
        <f>IF(OR(CC255&lt;&gt;"*",CC319&lt;&gt;"*",CC376&lt;&gt;"*",CC429&lt;&gt;"*"),"Yes (" &amp; JoinAll(", ", MIDForgiving(CC255,6,LEN(CC255)-6), MIDForgiving(CC319,6,LEN(CC319)-6), MIDForgiving(CC376,6,LEN(CC376)-6), MIDForgiving(CC429,6,LEN(CC429)-6))&amp;")","*")</f>
        <v>*</v>
      </c>
      <c r="CD495" s="58" t="str">
        <f>IF(OR(CD255&lt;&gt;"*",CD319&lt;&gt;"*",CD376&lt;&gt;"*",CD429&lt;&gt;"*"),"Yes (" &amp; JoinAll(", ", MIDForgiving(CD255,6,LEN(CD255)-6), MIDForgiving(CD319,6,LEN(CD319)-6), MIDForgiving(CD376,6,LEN(CD376)-6), MIDForgiving(CD429,6,LEN(CD429)-6))&amp;")","*")</f>
        <v>*</v>
      </c>
      <c r="CE495" s="58" t="str">
        <f>IF(OR(CE255&lt;&gt;"*",CE319&lt;&gt;"*",CE376&lt;&gt;"*",CE429&lt;&gt;"*"),"Yes (" &amp; JoinAll(", ", MIDForgiving(CE255,6,LEN(CE255)-6), MIDForgiving(CE319,6,LEN(CE319)-6), MIDForgiving(CE376,6,LEN(CE376)-6), MIDForgiving(CE429,6,LEN(CE429)-6))&amp;")","*")</f>
        <v>*</v>
      </c>
      <c r="CF495" s="58" t="str">
        <f>IF(OR(CF255&lt;&gt;"*",CF319&lt;&gt;"*",CF376&lt;&gt;"*",CF429&lt;&gt;"*"),"Yes (" &amp; JoinAll(", ", MIDForgiving(CF255,6,LEN(CF255)-6), MIDForgiving(CF319,6,LEN(CF319)-6), MIDForgiving(CF376,6,LEN(CF376)-6), MIDForgiving(CF429,6,LEN(CF429)-6))&amp;")","*")</f>
        <v>*</v>
      </c>
      <c r="CG495" s="58" t="str">
        <f>IF(OR(CG255&lt;&gt;"*",CG319&lt;&gt;"*",CG376&lt;&gt;"*",CG429&lt;&gt;"*"),"Yes (" &amp; JoinAll(", ", MIDForgiving(CG255,6,LEN(CG255)-6), MIDForgiving(CG319,6,LEN(CG319)-6), MIDForgiving(CG376,6,LEN(CG376)-6), MIDForgiving(CG429,6,LEN(CG429)-6))&amp;")","*")</f>
        <v>*</v>
      </c>
      <c r="CH495" s="58" t="str">
        <f>IF(OR(CH255&lt;&gt;"*",CH319&lt;&gt;"*",CH376&lt;&gt;"*",CH429&lt;&gt;"*"),"Yes (" &amp; JoinAll(", ", MIDForgiving(CH255,6,LEN(CH255)-6), MIDForgiving(CH319,6,LEN(CH319)-6), MIDForgiving(CH376,6,LEN(CH376)-6), MIDForgiving(CH429,6,LEN(CH429)-6))&amp;")","*")</f>
        <v>*</v>
      </c>
      <c r="CI495" s="58" t="str">
        <f>IF(OR(CI255&lt;&gt;"*",CI319&lt;&gt;"*",CI376&lt;&gt;"*",CI429&lt;&gt;"*"),"Yes (" &amp; JoinAll(", ", MIDForgiving(CI255,6,LEN(CI255)-6), MIDForgiving(CI319,6,LEN(CI319)-6), MIDForgiving(CI376,6,LEN(CI376)-6), MIDForgiving(CI429,6,LEN(CI429)-6))&amp;")","*")</f>
        <v>*</v>
      </c>
      <c r="CJ495" s="58" t="str">
        <f>IF(OR(CJ255&lt;&gt;"*",CJ319&lt;&gt;"*",CJ376&lt;&gt;"*",CJ429&lt;&gt;"*"),"Yes (" &amp; JoinAll(", ", MIDForgiving(CJ255,6,LEN(CJ255)-6), MIDForgiving(CJ319,6,LEN(CJ319)-6), MIDForgiving(CJ376,6,LEN(CJ376)-6), MIDForgiving(CJ429,6,LEN(CJ429)-6))&amp;")","*")</f>
        <v>*</v>
      </c>
      <c r="CK495" s="58" t="str">
        <f>IF(OR(CK255&lt;&gt;"*",CK319&lt;&gt;"*",CK376&lt;&gt;"*",CK429&lt;&gt;"*"),"Yes (" &amp; JoinAll(", ", MIDForgiving(CK255,6,LEN(CK255)-6), MIDForgiving(CK319,6,LEN(CK319)-6), MIDForgiving(CK376,6,LEN(CK376)-6), MIDForgiving(CK429,6,LEN(CK429)-6))&amp;")","*")</f>
        <v>*</v>
      </c>
      <c r="CL495" s="58" t="str">
        <f>IF(OR(CL255&lt;&gt;"*",CL319&lt;&gt;"*",CL376&lt;&gt;"*",CL429&lt;&gt;"*"),"Yes (" &amp; JoinAll(", ", MIDForgiving(CL255,6,LEN(CL255)-6), MIDForgiving(CL319,6,LEN(CL319)-6), MIDForgiving(CL376,6,LEN(CL376)-6), MIDForgiving(CL429,6,LEN(CL429)-6))&amp;")","*")</f>
        <v>*</v>
      </c>
      <c r="CM495" s="58" t="str">
        <f>IF(OR(CM255&lt;&gt;"*",CM319&lt;&gt;"*",CM376&lt;&gt;"*",CM429&lt;&gt;"*"),"Yes (" &amp; JoinAll(", ", MIDForgiving(CM255,6,LEN(CM255)-6), MIDForgiving(CM319,6,LEN(CM319)-6), MIDForgiving(CM376,6,LEN(CM376)-6), MIDForgiving(CM429,6,LEN(CM429)-6))&amp;")","*")</f>
        <v>*</v>
      </c>
      <c r="CN495" s="58" t="str">
        <f>IF(OR(CN255&lt;&gt;"*",CN319&lt;&gt;"*",CN376&lt;&gt;"*",CN429&lt;&gt;"*"),"Yes (" &amp; JoinAll(", ", MIDForgiving(CN255,6,LEN(CN255)-6), MIDForgiving(CN319,6,LEN(CN319)-6), MIDForgiving(CN376,6,LEN(CN376)-6), MIDForgiving(CN429,6,LEN(CN429)-6))&amp;")","*")</f>
        <v>*</v>
      </c>
      <c r="CO495" s="58" t="str">
        <f>IF(OR(CO255&lt;&gt;"*",CO319&lt;&gt;"*",CO376&lt;&gt;"*",CO429&lt;&gt;"*"),"Yes (" &amp; JoinAll(", ", MIDForgiving(CO255,6,LEN(CO255)-6), MIDForgiving(CO319,6,LEN(CO319)-6), MIDForgiving(CO376,6,LEN(CO376)-6), MIDForgiving(CO429,6,LEN(CO429)-6))&amp;")","*")</f>
        <v>*</v>
      </c>
      <c r="CP495" s="58" t="str">
        <f>IF(OR(CP255&lt;&gt;"*",CP319&lt;&gt;"*",CP376&lt;&gt;"*",CP429&lt;&gt;"*"),"Yes (" &amp; JoinAll(", ", MIDForgiving(CP255,6,LEN(CP255)-6), MIDForgiving(CP319,6,LEN(CP319)-6), MIDForgiving(CP376,6,LEN(CP376)-6), MIDForgiving(CP429,6,LEN(CP429)-6))&amp;")","*")</f>
        <v>*</v>
      </c>
      <c r="CQ495" s="58" t="str">
        <f>IF(OR(CQ255&lt;&gt;"*",CQ319&lt;&gt;"*",CQ376&lt;&gt;"*",CQ429&lt;&gt;"*"),"Yes (" &amp; JoinAll(", ", MIDForgiving(CQ255,6,LEN(CQ255)-6), MIDForgiving(CQ319,6,LEN(CQ319)-6), MIDForgiving(CQ376,6,LEN(CQ376)-6), MIDForgiving(CQ429,6,LEN(CQ429)-6))&amp;")","*")</f>
        <v>*</v>
      </c>
      <c r="CR495" s="58" t="str">
        <f>IF(OR(CR255&lt;&gt;"*",CR319&lt;&gt;"*",CR376&lt;&gt;"*",CR429&lt;&gt;"*"),"Yes (" &amp; JoinAll(", ", MIDForgiving(CR255,6,LEN(CR255)-6), MIDForgiving(CR319,6,LEN(CR319)-6), MIDForgiving(CR376,6,LEN(CR376)-6), MIDForgiving(CR429,6,LEN(CR429)-6))&amp;")","*")</f>
        <v>*</v>
      </c>
      <c r="CS495" s="58" t="str">
        <f>IF(OR(CS255&lt;&gt;"*",CS319&lt;&gt;"*",CS376&lt;&gt;"*",CS429&lt;&gt;"*"),"Yes (" &amp; JoinAll(", ", MIDForgiving(CS255,6,LEN(CS255)-6), MIDForgiving(CS319,6,LEN(CS319)-6), MIDForgiving(CS376,6,LEN(CS376)-6), MIDForgiving(CS429,6,LEN(CS429)-6))&amp;")","*")</f>
        <v>*</v>
      </c>
      <c r="CT495" s="58" t="str">
        <f>IF(OR(CT255&lt;&gt;"*",CT319&lt;&gt;"*",CT376&lt;&gt;"*",CT429&lt;&gt;"*"),"Yes (" &amp; JoinAll(", ", MIDForgiving(CT255,6,LEN(CT255)-6), MIDForgiving(CT319,6,LEN(CT319)-6), MIDForgiving(CT376,6,LEN(CT376)-6), MIDForgiving(CT429,6,LEN(CT429)-6))&amp;")","*")</f>
        <v>*</v>
      </c>
      <c r="CU495" s="58" t="str">
        <f>IF(OR(CU255&lt;&gt;"*",CU319&lt;&gt;"*",CU376&lt;&gt;"*",CU429&lt;&gt;"*"),"Yes (" &amp; JoinAll(", ", MIDForgiving(CU255,6,LEN(CU255)-6), MIDForgiving(CU319,6,LEN(CU319)-6), MIDForgiving(CU376,6,LEN(CU376)-6), MIDForgiving(CU429,6,LEN(CU429)-6))&amp;")","*")</f>
        <v>*</v>
      </c>
      <c r="CV495" s="58" t="str">
        <f>IF(OR(CV255&lt;&gt;"*",CV319&lt;&gt;"*",CV376&lt;&gt;"*",CV429&lt;&gt;"*"),"Yes (" &amp; JoinAll(", ", MIDForgiving(CV255,6,LEN(CV255)-6), MIDForgiving(CV319,6,LEN(CV319)-6), MIDForgiving(CV376,6,LEN(CV376)-6), MIDForgiving(CV429,6,LEN(CV429)-6))&amp;")","*")</f>
        <v>*</v>
      </c>
      <c r="CW495" s="58" t="str">
        <f>IF(OR(CW255&lt;&gt;"*",CW319&lt;&gt;"*",CW376&lt;&gt;"*",CW429&lt;&gt;"*"),"Yes (" &amp; JoinAll(", ", MIDForgiving(CW255,6,LEN(CW255)-6), MIDForgiving(CW319,6,LEN(CW319)-6), MIDForgiving(CW376,6,LEN(CW376)-6), MIDForgiving(CW429,6,LEN(CW429)-6))&amp;")","*")</f>
        <v>*</v>
      </c>
      <c r="CX495" s="58" t="str">
        <f>IF(OR(CX255&lt;&gt;"*",CX319&lt;&gt;"*",CX376&lt;&gt;"*",CX429&lt;&gt;"*"),"Yes (" &amp; JoinAll(", ", MIDForgiving(CX255,6,LEN(CX255)-6), MIDForgiving(CX319,6,LEN(CX319)-6), MIDForgiving(CX376,6,LEN(CX376)-6), MIDForgiving(CX429,6,LEN(CX429)-6))&amp;")","*")</f>
        <v>*</v>
      </c>
      <c r="CY495" s="58" t="str">
        <f>IF(OR(CY255&lt;&gt;"*",CY319&lt;&gt;"*",CY376&lt;&gt;"*",CY429&lt;&gt;"*"),"Yes (" &amp; JoinAll(", ", MIDForgiving(CY255,6,LEN(CY255)-6), MIDForgiving(CY319,6,LEN(CY319)-6), MIDForgiving(CY376,6,LEN(CY376)-6), MIDForgiving(CY429,6,LEN(CY429)-6))&amp;")","*")</f>
        <v>*</v>
      </c>
      <c r="CZ495" s="58" t="str">
        <f>IF(OR(CZ255&lt;&gt;"*",CZ319&lt;&gt;"*",CZ376&lt;&gt;"*",CZ429&lt;&gt;"*"),"Yes (" &amp; JoinAll(", ", MIDForgiving(CZ255,6,LEN(CZ255)-6), MIDForgiving(CZ319,6,LEN(CZ319)-6), MIDForgiving(CZ376,6,LEN(CZ376)-6), MIDForgiving(CZ429,6,LEN(CZ429)-6))&amp;")","*")</f>
        <v>*</v>
      </c>
      <c r="DA495" s="58" t="str">
        <f>IF(OR(DA255&lt;&gt;"*",DA319&lt;&gt;"*",DA376&lt;&gt;"*",DA429&lt;&gt;"*"),"Yes (" &amp; JoinAll(", ", MIDForgiving(DA255,6,LEN(DA255)-6), MIDForgiving(DA319,6,LEN(DA319)-6), MIDForgiving(DA376,6,LEN(DA376)-6), MIDForgiving(DA429,6,LEN(DA429)-6))&amp;")","*")</f>
        <v>*</v>
      </c>
      <c r="DB495" s="58" t="str">
        <f>IF(OR(DB255&lt;&gt;"*",DB319&lt;&gt;"*",DB376&lt;&gt;"*",DB429&lt;&gt;"*"),"Yes (" &amp; JoinAll(", ", MIDForgiving(DB255,6,LEN(DB255)-6), MIDForgiving(DB319,6,LEN(DB319)-6), MIDForgiving(DB376,6,LEN(DB376)-6), MIDForgiving(DB429,6,LEN(DB429)-6))&amp;")","*")</f>
        <v>*</v>
      </c>
      <c r="DC495" s="58" t="str">
        <f>IF(OR(DC255&lt;&gt;"*",DC319&lt;&gt;"*",DC376&lt;&gt;"*",DC429&lt;&gt;"*"),"Yes (" &amp; JoinAll(", ", MIDForgiving(DC255,6,LEN(DC255)-6), MIDForgiving(DC319,6,LEN(DC319)-6), MIDForgiving(DC376,6,LEN(DC376)-6), MIDForgiving(DC429,6,LEN(DC429)-6))&amp;")","*")</f>
        <v>*</v>
      </c>
      <c r="DD495" s="58" t="str">
        <f>IF(OR(DD255&lt;&gt;"*",DD319&lt;&gt;"*",DD376&lt;&gt;"*",DD429&lt;&gt;"*"),"Yes (" &amp; JoinAll(", ", MIDForgiving(DD255,6,LEN(DD255)-6), MIDForgiving(DD319,6,LEN(DD319)-6), MIDForgiving(DD376,6,LEN(DD376)-6), MIDForgiving(DD429,6,LEN(DD429)-6))&amp;")","*")</f>
        <v>Yes (HTTPS)</v>
      </c>
      <c r="DE495" s="58" t="str">
        <f>IF(OR(DE255&lt;&gt;"*",DE319&lt;&gt;"*",DE376&lt;&gt;"*",DE429&lt;&gt;"*"),"Yes (" &amp; JoinAll(", ", MIDForgiving(DE255,6,LEN(DE255)-6), MIDForgiving(DE319,6,LEN(DE319)-6), MIDForgiving(DE376,6,LEN(DE376)-6), MIDForgiving(DE429,6,LEN(DE429)-6))&amp;")","*")</f>
        <v>*</v>
      </c>
      <c r="DF495" s="58" t="str">
        <f>IF(OR(DF255&lt;&gt;"*",DF319&lt;&gt;"*",DF376&lt;&gt;"*",DF429&lt;&gt;"*"),"Yes (" &amp; JoinAll(", ", MIDForgiving(DF255,6,LEN(DF255)-6), MIDForgiving(DF319,6,LEN(DF319)-6), MIDForgiving(DF376,6,LEN(DF376)-6), MIDForgiving(DF429,6,LEN(DF429)-6))&amp;")","*")</f>
        <v>*</v>
      </c>
      <c r="DG495" s="58" t="str">
        <f>IF(OR(DG255&lt;&gt;"*",DG319&lt;&gt;"*",DG376&lt;&gt;"*",DG429&lt;&gt;"*"),"Yes (" &amp; JoinAll(", ", MIDForgiving(DG255,6,LEN(DG255)-6), MIDForgiving(DG319,6,LEN(DG319)-6), MIDForgiving(DG376,6,LEN(DG376)-6), MIDForgiving(DG429,6,LEN(DG429)-6))&amp;")","*")</f>
        <v>*</v>
      </c>
      <c r="DH495" s="58" t="str">
        <f>IF(OR(DH255&lt;&gt;"*",DH319&lt;&gt;"*",DH376&lt;&gt;"*",DH429&lt;&gt;"*"),"Yes (" &amp; JoinAll(", ", MIDForgiving(DH255,6,LEN(DH255)-6), MIDForgiving(DH319,6,LEN(DH319)-6), MIDForgiving(DH376,6,LEN(DH376)-6), MIDForgiving(DH429,6,LEN(DH429)-6))&amp;")","*")</f>
        <v>*</v>
      </c>
      <c r="DI495" s="58" t="str">
        <f>IF(OR(DI255&lt;&gt;"*",DI319&lt;&gt;"*",DI376&lt;&gt;"*",DI429&lt;&gt;"*"),"Yes (" &amp; JoinAll(", ", MIDForgiving(DI255,6,LEN(DI255)-6), MIDForgiving(DI319,6,LEN(DI319)-6), MIDForgiving(DI376,6,LEN(DI376)-6), MIDForgiving(DI429,6,LEN(DI429)-6))&amp;")","*")</f>
        <v>Yes (HTTPS)</v>
      </c>
      <c r="DJ495" s="58" t="str">
        <f>IF(OR(DJ255&lt;&gt;"*",DJ319&lt;&gt;"*",DJ376&lt;&gt;"*",DJ429&lt;&gt;"*"),"Yes (" &amp; JoinAll(", ", MIDForgiving(DJ255,6,LEN(DJ255)-6), MIDForgiving(DJ319,6,LEN(DJ319)-6), MIDForgiving(DJ376,6,LEN(DJ376)-6), MIDForgiving(DJ429,6,LEN(DJ429)-6))&amp;")","*")</f>
        <v>*</v>
      </c>
      <c r="DK495" s="58" t="str">
        <f>IF(OR(DK255&lt;&gt;"*",DK319&lt;&gt;"*",DK376&lt;&gt;"*",DK429&lt;&gt;"*"),"Yes (" &amp; JoinAll(", ", MIDForgiving(DK255,6,LEN(DK255)-6), MIDForgiving(DK319,6,LEN(DK319)-6), MIDForgiving(DK376,6,LEN(DK376)-6), MIDForgiving(DK429,6,LEN(DK429)-6))&amp;")","*")</f>
        <v>*</v>
      </c>
      <c r="DL495" s="58" t="str">
        <f>IF(OR(DL255&lt;&gt;"*",DL319&lt;&gt;"*",DL376&lt;&gt;"*",DL429&lt;&gt;"*"),"Yes (" &amp; JoinAll(", ", MIDForgiving(DL255,6,LEN(DL255)-6), MIDForgiving(DL319,6,LEN(DL319)-6), MIDForgiving(DL376,6,LEN(DL376)-6), MIDForgiving(DL429,6,LEN(DL429)-6))&amp;")","*")</f>
        <v>*</v>
      </c>
      <c r="DM495" s="58" t="str">
        <f>IF(OR(DM255&lt;&gt;"*",DM319&lt;&gt;"*",DM376&lt;&gt;"*",DM429&lt;&gt;"*"),"Yes (" &amp; JoinAll(", ", MIDForgiving(DM255,6,LEN(DM255)-6), MIDForgiving(DM319,6,LEN(DM319)-6), MIDForgiving(DM376,6,LEN(DM376)-6), MIDForgiving(DM429,6,LEN(DM429)-6))&amp;")","*")</f>
        <v>*</v>
      </c>
      <c r="DN495" s="58" t="str">
        <f>IF(OR(DN255&lt;&gt;"*",DN319&lt;&gt;"*",DN376&lt;&gt;"*",DN429&lt;&gt;"*"),"Yes (" &amp; JoinAll(", ", MIDForgiving(DN255,6,LEN(DN255)-6), MIDForgiving(DN319,6,LEN(DN319)-6), MIDForgiving(DN376,6,LEN(DN376)-6), MIDForgiving(DN429,6,LEN(DN429)-6))&amp;")","*")</f>
        <v>*</v>
      </c>
      <c r="DO495" s="58" t="str">
        <f>IF(OR(DO255&lt;&gt;"*",DO319&lt;&gt;"*",DO376&lt;&gt;"*",DO429&lt;&gt;"*"),"Yes (" &amp; JoinAll(", ", MIDForgiving(DO255,6,LEN(DO255)-6), MIDForgiving(DO319,6,LEN(DO319)-6), MIDForgiving(DO376,6,LEN(DO376)-6), MIDForgiving(DO429,6,LEN(DO429)-6))&amp;")","*")</f>
        <v>*</v>
      </c>
      <c r="DP495" s="58" t="str">
        <f>IF(OR(DP255&lt;&gt;"*",DP319&lt;&gt;"*",DP376&lt;&gt;"*",DP429&lt;&gt;"*"),"Yes (" &amp; JoinAll(", ", MIDForgiving(DP255,6,LEN(DP255)-6), MIDForgiving(DP319,6,LEN(DP319)-6), MIDForgiving(DP376,6,LEN(DP376)-6), MIDForgiving(DP429,6,LEN(DP429)-6))&amp;")","*")</f>
        <v>*</v>
      </c>
      <c r="DQ495" s="58" t="str">
        <f>IF(OR(DQ255&lt;&gt;"*",DQ319&lt;&gt;"*",DQ376&lt;&gt;"*",DQ429&lt;&gt;"*"),"Yes (" &amp; JoinAll(", ", MIDForgiving(DQ255,6,LEN(DQ255)-6), MIDForgiving(DQ319,6,LEN(DQ319)-6), MIDForgiving(DQ376,6,LEN(DQ376)-6), MIDForgiving(DQ429,6,LEN(DQ429)-6))&amp;")","*")</f>
        <v>*</v>
      </c>
      <c r="DR495" s="58" t="str">
        <f>IF(OR(DR255&lt;&gt;"*",DR319&lt;&gt;"*",DR376&lt;&gt;"*",DR429&lt;&gt;"*"),"Yes (" &amp; JoinAll(", ", MIDForgiving(DR255,6,LEN(DR255)-6), MIDForgiving(DR319,6,LEN(DR319)-6), MIDForgiving(DR376,6,LEN(DR376)-6), MIDForgiving(DR429,6,LEN(DR429)-6))&amp;")","*")</f>
        <v>*</v>
      </c>
      <c r="DS495" s="58" t="str">
        <f>IF(OR(DS255&lt;&gt;"*",DS319&lt;&gt;"*",DS376&lt;&gt;"*",DS429&lt;&gt;"*"),"Yes (" &amp; JoinAll(", ", MIDForgiving(DS255,6,LEN(DS255)-6), MIDForgiving(DS319,6,LEN(DS319)-6), MIDForgiving(DS376,6,LEN(DS376)-6), MIDForgiving(DS429,6,LEN(DS429)-6))&amp;")","*")</f>
        <v>*</v>
      </c>
      <c r="DT495" s="58" t="str">
        <f>IF(OR(DT255&lt;&gt;"*",DT319&lt;&gt;"*",DT376&lt;&gt;"*",DT429&lt;&gt;"*"),"Yes (" &amp; JoinAll(", ", MIDForgiving(DT255,6,LEN(DT255)-6), MIDForgiving(DT319,6,LEN(DT319)-6), MIDForgiving(DT376,6,LEN(DT376)-6), MIDForgiving(DT429,6,LEN(DT429)-6))&amp;")","*")</f>
        <v>*</v>
      </c>
      <c r="DU495" s="58" t="str">
        <f>IF(OR(DU255&lt;&gt;"*",DU319&lt;&gt;"*",DU376&lt;&gt;"*",DU429&lt;&gt;"*"),"Yes (" &amp; JoinAll(", ", MIDForgiving(DU255,6,LEN(DU255)-6), MIDForgiving(DU319,6,LEN(DU319)-6), MIDForgiving(DU376,6,LEN(DU376)-6), MIDForgiving(DU429,6,LEN(DU429)-6))&amp;")","*")</f>
        <v>*</v>
      </c>
      <c r="DV495" s="58" t="str">
        <f>IF(OR(DV255&lt;&gt;"*",DV319&lt;&gt;"*",DV376&lt;&gt;"*",DV429&lt;&gt;"*"),"Yes (" &amp; JoinAll(", ", MIDForgiving(DV255,6,LEN(DV255)-6), MIDForgiving(DV319,6,LEN(DV319)-6), MIDForgiving(DV376,6,LEN(DV376)-6), MIDForgiving(DV429,6,LEN(DV429)-6))&amp;")","*")</f>
        <v>*</v>
      </c>
      <c r="DW495" s="58" t="str">
        <f>IF(OR(DW255&lt;&gt;"*",DW319&lt;&gt;"*",DW376&lt;&gt;"*",DW429&lt;&gt;"*"),"Yes (" &amp; JoinAll(", ", MIDForgiving(DW255,6,LEN(DW255)-6), MIDForgiving(DW319,6,LEN(DW319)-6), MIDForgiving(DW376,6,LEN(DW376)-6), MIDForgiving(DW429,6,LEN(DW429)-6))&amp;")","*")</f>
        <v>*</v>
      </c>
      <c r="DX495" s="58" t="str">
        <f>IF(OR(DX255&lt;&gt;"*",DX319&lt;&gt;"*",DX376&lt;&gt;"*",DX429&lt;&gt;"*"),"Yes (" &amp; JoinAll(", ", MIDForgiving(DX255,6,LEN(DX255)-6), MIDForgiving(DX319,6,LEN(DX319)-6), MIDForgiving(DX376,6,LEN(DX376)-6), MIDForgiving(DX429,6,LEN(DX429)-6))&amp;")","*")</f>
        <v>*</v>
      </c>
      <c r="DY495" s="58" t="str">
        <f>IF(OR(DY255&lt;&gt;"*",DY319&lt;&gt;"*",DY376&lt;&gt;"*",DY429&lt;&gt;"*"),"Yes (" &amp; JoinAll(", ", MIDForgiving(DY255,6,LEN(DY255)-6), MIDForgiving(DY319,6,LEN(DY319)-6), MIDForgiving(DY376,6,LEN(DY376)-6), MIDForgiving(DY429,6,LEN(DY429)-6))&amp;")","*")</f>
        <v>*</v>
      </c>
      <c r="DZ495" s="58" t="str">
        <f>IF(OR(DZ255&lt;&gt;"*",DZ319&lt;&gt;"*",DZ376&lt;&gt;"*",DZ429&lt;&gt;"*"),"Yes (" &amp; JoinAll(", ", MIDForgiving(DZ255,6,LEN(DZ255)-6), MIDForgiving(DZ319,6,LEN(DZ319)-6), MIDForgiving(DZ376,6,LEN(DZ376)-6), MIDForgiving(DZ429,6,LEN(DZ429)-6))&amp;")","*")</f>
        <v>*</v>
      </c>
      <c r="EA495" s="58" t="str">
        <f>IF(OR(EA255&lt;&gt;"*",EA319&lt;&gt;"*",EA376&lt;&gt;"*",EA429&lt;&gt;"*"),"Yes (" &amp; JoinAll(", ", MIDForgiving(EA255,6,LEN(EA255)-6), MIDForgiving(EA319,6,LEN(EA319)-6), MIDForgiving(EA376,6,LEN(EA376)-6), MIDForgiving(EA429,6,LEN(EA429)-6))&amp;")","*")</f>
        <v>*</v>
      </c>
      <c r="EB495" s="58" t="str">
        <f>IF(OR(EB255&lt;&gt;"*",EB319&lt;&gt;"*",EB376&lt;&gt;"*",EB429&lt;&gt;"*"),"Yes (" &amp; JoinAll(", ", MIDForgiving(EB255,6,LEN(EB255)-6), MIDForgiving(EB319,6,LEN(EB319)-6), MIDForgiving(EB376,6,LEN(EB376)-6), MIDForgiving(EB429,6,LEN(EB429)-6))&amp;")","*")</f>
        <v>*</v>
      </c>
      <c r="EC495" s="58" t="str">
        <f>IF(OR(EC255&lt;&gt;"*",EC319&lt;&gt;"*",EC376&lt;&gt;"*",EC429&lt;&gt;"*"),"Yes (" &amp; JoinAll(", ", MIDForgiving(EC255,6,LEN(EC255)-6), MIDForgiving(EC319,6,LEN(EC319)-6), MIDForgiving(EC376,6,LEN(EC376)-6), MIDForgiving(EC429,6,LEN(EC429)-6))&amp;")","*")</f>
        <v>*</v>
      </c>
      <c r="ED495" s="58" t="str">
        <f>IF(OR(ED255&lt;&gt;"*",ED319&lt;&gt;"*",ED376&lt;&gt;"*",ED429&lt;&gt;"*"),"Yes (" &amp; JoinAll(", ", MIDForgiving(ED255,6,LEN(ED255)-6), MIDForgiving(ED319,6,LEN(ED319)-6), MIDForgiving(ED376,6,LEN(ED376)-6), MIDForgiving(ED429,6,LEN(ED429)-6))&amp;")","*")</f>
        <v>*</v>
      </c>
      <c r="EE495" s="58" t="str">
        <f>IF(OR(EE255&lt;&gt;"*",EE319&lt;&gt;"*",EE376&lt;&gt;"*",EE429&lt;&gt;"*"),"Yes (" &amp; JoinAll(", ", MIDForgiving(EE255,6,LEN(EE255)-6), MIDForgiving(EE319,6,LEN(EE319)-6), MIDForgiving(EE376,6,LEN(EE376)-6), MIDForgiving(EE429,6,LEN(EE429)-6))&amp;")","*")</f>
        <v>*</v>
      </c>
      <c r="EF495" s="58" t="str">
        <f>IF(OR(EF255&lt;&gt;"*",EF319&lt;&gt;"*",EF376&lt;&gt;"*",EF429&lt;&gt;"*"),"Yes (" &amp; JoinAll(", ", MIDForgiving(EF255,6,LEN(EF255)-6), MIDForgiving(EF319,6,LEN(EF319)-6), MIDForgiving(EF376,6,LEN(EF376)-6), MIDForgiving(EF429,6,LEN(EF429)-6))&amp;")","*")</f>
        <v>*</v>
      </c>
      <c r="EG495" s="58" t="str">
        <f>IF(OR(EG255&lt;&gt;"*",EG319&lt;&gt;"*",EG376&lt;&gt;"*",EG429&lt;&gt;"*"),"Yes (" &amp; JoinAll(", ", MIDForgiving(EG255,6,LEN(EG255)-6), MIDForgiving(EG319,6,LEN(EG319)-6), MIDForgiving(EG376,6,LEN(EG376)-6), MIDForgiving(EG429,6,LEN(EG429)-6))&amp;")","*")</f>
        <v>*</v>
      </c>
      <c r="EH495" s="58" t="str">
        <f>IF(OR(EH255&lt;&gt;"*",EH319&lt;&gt;"*",EH376&lt;&gt;"*",EH429&lt;&gt;"*"),"Yes (" &amp; JoinAll(", ", MIDForgiving(EH255,6,LEN(EH255)-6), MIDForgiving(EH319,6,LEN(EH319)-6), MIDForgiving(EH376,6,LEN(EH376)-6), MIDForgiving(EH429,6,LEN(EH429)-6))&amp;")","*")</f>
        <v>*</v>
      </c>
      <c r="EI495" s="58" t="str">
        <f>IF(OR(EI255&lt;&gt;"*",EI319&lt;&gt;"*",EI376&lt;&gt;"*",EI429&lt;&gt;"*"),"Yes (" &amp; JoinAll(", ", MIDForgiving(EI255,6,LEN(EI255)-6), MIDForgiving(EI319,6,LEN(EI319)-6), MIDForgiving(EI376,6,LEN(EI376)-6), MIDForgiving(EI429,6,LEN(EI429)-6))&amp;")","*")</f>
        <v>*</v>
      </c>
      <c r="EJ495" s="58" t="str">
        <f>IF(OR(EJ255&lt;&gt;"*",EJ319&lt;&gt;"*",EJ376&lt;&gt;"*",EJ429&lt;&gt;"*"),"Yes (" &amp; JoinAll(", ", MIDForgiving(EJ255,6,LEN(EJ255)-6), MIDForgiving(EJ319,6,LEN(EJ319)-6), MIDForgiving(EJ376,6,LEN(EJ376)-6), MIDForgiving(EJ429,6,LEN(EJ429)-6))&amp;")","*")</f>
        <v>*</v>
      </c>
      <c r="EK495" s="58" t="str">
        <f>IF(OR(EK255&lt;&gt;"*",EK319&lt;&gt;"*",EK376&lt;&gt;"*",EK429&lt;&gt;"*"),"Yes (" &amp; JoinAll(", ", MIDForgiving(EK255,6,LEN(EK255)-6), MIDForgiving(EK319,6,LEN(EK319)-6), MIDForgiving(EK376,6,LEN(EK376)-6), MIDForgiving(EK429,6,LEN(EK429)-6))&amp;")","*")</f>
        <v>*</v>
      </c>
      <c r="EL495" s="109"/>
      <c r="EM495" s="109"/>
    </row>
    <row r="496" spans="1:143" s="58" customFormat="1" ht="12.75" customHeight="1" x14ac:dyDescent="0.25">
      <c r="A496" s="5"/>
      <c r="B496" s="96"/>
      <c r="C496" s="96"/>
      <c r="D496" s="96"/>
      <c r="E496" s="96"/>
      <c r="F496" s="96" t="s">
        <v>3538</v>
      </c>
      <c r="G496" s="4" t="s">
        <v>390</v>
      </c>
      <c r="H496" s="18" t="s">
        <v>5</v>
      </c>
      <c r="I496" s="18"/>
      <c r="J496" s="58" t="str">
        <f>IF(OR(J256&lt;&gt;"*",J320&lt;&gt;"*",J377&lt;&gt;"*",J430&lt;&gt;"*"),"Yes (" &amp; JoinAll(", ", MIDForgiving(J256,6,LEN(J256)-6), MIDForgiving(J320,6,LEN(J320)-6), MIDForgiving(J377,6,LEN(J377)-6), MIDForgiving(J430,6,LEN(J430)-6))&amp;")","*")</f>
        <v>*</v>
      </c>
      <c r="K496" s="58" t="str">
        <f>IF(OR(K256&lt;&gt;"*",K320&lt;&gt;"*",K377&lt;&gt;"*",K430&lt;&gt;"*"),"Yes (" &amp; JoinAll(", ", MIDForgiving(K256,6,LEN(K256)-6), MIDForgiving(K320,6,LEN(K320)-6), MIDForgiving(K377,6,LEN(K377)-6), MIDForgiving(K430,6,LEN(K430)-6))&amp;")","*")</f>
        <v>*</v>
      </c>
      <c r="L496" s="58" t="str">
        <f>IF(OR(L256&lt;&gt;"*",L320&lt;&gt;"*",L377&lt;&gt;"*",L430&lt;&gt;"*"),"Yes (" &amp; JoinAll(", ", MIDForgiving(L256,6,LEN(L256)-6), MIDForgiving(L320,6,LEN(L320)-6), MIDForgiving(L377,6,LEN(L377)-6), MIDForgiving(L430,6,LEN(L430)-6))&amp;")","*")</f>
        <v>*</v>
      </c>
      <c r="M496" s="58" t="str">
        <f>IF(OR(M256&lt;&gt;"*",M320&lt;&gt;"*",M377&lt;&gt;"*",M430&lt;&gt;"*"),"Yes (" &amp; JoinAll(", ", MIDForgiving(M256,6,LEN(M256)-6), MIDForgiving(M320,6,LEN(M320)-6), MIDForgiving(M377,6,LEN(M377)-6), MIDForgiving(M430,6,LEN(M430)-6))&amp;")","*")</f>
        <v>*</v>
      </c>
      <c r="N496" s="58" t="str">
        <f>IF(OR(N256&lt;&gt;"*",N320&lt;&gt;"*",N377&lt;&gt;"*",N430&lt;&gt;"*"),"Yes (" &amp; JoinAll(", ", MIDForgiving(N256,6,LEN(N256)-6), MIDForgiving(N320,6,LEN(N320)-6), MIDForgiving(N377,6,LEN(N377)-6), MIDForgiving(N430,6,LEN(N430)-6))&amp;")","*")</f>
        <v>*</v>
      </c>
      <c r="O496" s="58" t="str">
        <f>IF(OR(O256&lt;&gt;"*",O320&lt;&gt;"*",O377&lt;&gt;"*",O430&lt;&gt;"*"),"Yes (" &amp; JoinAll(", ", MIDForgiving(O256,6,LEN(O256)-6), MIDForgiving(O320,6,LEN(O320)-6), MIDForgiving(O377,6,LEN(O377)-6), MIDForgiving(O430,6,LEN(O430)-6))&amp;")","*")</f>
        <v>*</v>
      </c>
      <c r="P496" s="58" t="str">
        <f>IF(OR(P256&lt;&gt;"*",P320&lt;&gt;"*",P377&lt;&gt;"*",P430&lt;&gt;"*"),"Yes (" &amp; JoinAll(", ", MIDForgiving(P256,6,LEN(P256)-6), MIDForgiving(P320,6,LEN(P320)-6), MIDForgiving(P377,6,LEN(P377)-6), MIDForgiving(P430,6,LEN(P430)-6))&amp;")","*")</f>
        <v>*</v>
      </c>
      <c r="Q496" s="58" t="str">
        <f>IF(OR(Q256&lt;&gt;"*",Q320&lt;&gt;"*",Q377&lt;&gt;"*",Q430&lt;&gt;"*"),"Yes (" &amp; JoinAll(", ", MIDForgiving(Q256,6,LEN(Q256)-6), MIDForgiving(Q320,6,LEN(Q320)-6), MIDForgiving(Q377,6,LEN(Q377)-6), MIDForgiving(Q430,6,LEN(Q430)-6))&amp;")","*")</f>
        <v>*</v>
      </c>
      <c r="R496" s="58" t="str">
        <f>IF(OR(R256&lt;&gt;"*",R320&lt;&gt;"*",R377&lt;&gt;"*",R430&lt;&gt;"*"),"Yes (" &amp; JoinAll(", ", MIDForgiving(R256,6,LEN(R256)-6), MIDForgiving(R320,6,LEN(R320)-6), MIDForgiving(R377,6,LEN(R377)-6), MIDForgiving(R430,6,LEN(R430)-6))&amp;")","*")</f>
        <v>*</v>
      </c>
      <c r="S496" s="58" t="str">
        <f>IF(OR(S256&lt;&gt;"*",S320&lt;&gt;"*",S377&lt;&gt;"*",S430&lt;&gt;"*"),"Yes (" &amp; JoinAll(", ", MIDForgiving(S256,6,LEN(S256)-6), MIDForgiving(S320,6,LEN(S320)-6), MIDForgiving(S377,6,LEN(S377)-6), MIDForgiving(S430,6,LEN(S430)-6))&amp;")","*")</f>
        <v>*</v>
      </c>
      <c r="T496" s="58" t="str">
        <f>IF(OR(T256&lt;&gt;"*",T320&lt;&gt;"*",T377&lt;&gt;"*",T430&lt;&gt;"*"),"Yes (" &amp; JoinAll(", ", MIDForgiving(T256,6,LEN(T256)-6), MIDForgiving(T320,6,LEN(T320)-6), MIDForgiving(T377,6,LEN(T377)-6), MIDForgiving(T430,6,LEN(T430)-6))&amp;")","*")</f>
        <v>*</v>
      </c>
      <c r="U496" s="58" t="str">
        <f>IF(OR(U256&lt;&gt;"*",U320&lt;&gt;"*",U377&lt;&gt;"*",U430&lt;&gt;"*"),"Yes (" &amp; JoinAll(", ", MIDForgiving(U256,6,LEN(U256)-6), MIDForgiving(U320,6,LEN(U320)-6), MIDForgiving(U377,6,LEN(U377)-6), MIDForgiving(U430,6,LEN(U430)-6))&amp;")","*")</f>
        <v>*</v>
      </c>
      <c r="V496" s="58" t="str">
        <f>IF(OR(V256&lt;&gt;"*",V320&lt;&gt;"*",V377&lt;&gt;"*",V430&lt;&gt;"*"),"Yes (" &amp; JoinAll(", ", MIDForgiving(V256,6,LEN(V256)-6), MIDForgiving(V320,6,LEN(V320)-6), MIDForgiving(V377,6,LEN(V377)-6), MIDForgiving(V430,6,LEN(V430)-6))&amp;")","*")</f>
        <v>*</v>
      </c>
      <c r="W496" s="58" t="str">
        <f>IF(OR(W256&lt;&gt;"*",W320&lt;&gt;"*",W377&lt;&gt;"*",W430&lt;&gt;"*"),"Yes (" &amp; JoinAll(", ", MIDForgiving(W256,6,LEN(W256)-6), MIDForgiving(W320,6,LEN(W320)-6), MIDForgiving(W377,6,LEN(W377)-6), MIDForgiving(W430,6,LEN(W430)-6))&amp;")","*")</f>
        <v>*</v>
      </c>
      <c r="X496" s="58" t="str">
        <f>IF(OR(X256&lt;&gt;"*",X320&lt;&gt;"*",X377&lt;&gt;"*",X430&lt;&gt;"*"),"Yes (" &amp; JoinAll(", ", MIDForgiving(X256,6,LEN(X256)-6), MIDForgiving(X320,6,LEN(X320)-6), MIDForgiving(X377,6,LEN(X377)-6), MIDForgiving(X430,6,LEN(X430)-6))&amp;")","*")</f>
        <v>*</v>
      </c>
      <c r="Y496" s="58" t="str">
        <f>IF(OR(Y256&lt;&gt;"*",Y320&lt;&gt;"*",Y377&lt;&gt;"*",Y430&lt;&gt;"*"),"Yes (" &amp; JoinAll(", ", MIDForgiving(Y256,6,LEN(Y256)-6), MIDForgiving(Y320,6,LEN(Y320)-6), MIDForgiving(Y377,6,LEN(Y377)-6), MIDForgiving(Y430,6,LEN(Y430)-6))&amp;")","*")</f>
        <v>*</v>
      </c>
      <c r="Z496" s="58" t="str">
        <f>IF(OR(Z256&lt;&gt;"*",Z320&lt;&gt;"*",Z377&lt;&gt;"*",Z430&lt;&gt;"*"),"Yes (" &amp; JoinAll(", ", MIDForgiving(Z256,6,LEN(Z256)-6), MIDForgiving(Z320,6,LEN(Z320)-6), MIDForgiving(Z377,6,LEN(Z377)-6), MIDForgiving(Z430,6,LEN(Z430)-6))&amp;")","*")</f>
        <v>*</v>
      </c>
      <c r="AA496" s="58" t="str">
        <f>IF(OR(AA256&lt;&gt;"*",AA320&lt;&gt;"*",AA377&lt;&gt;"*",AA430&lt;&gt;"*"),"Yes (" &amp; JoinAll(", ", MIDForgiving(AA256,6,LEN(AA256)-6), MIDForgiving(AA320,6,LEN(AA320)-6), MIDForgiving(AA377,6,LEN(AA377)-6), MIDForgiving(AA430,6,LEN(AA430)-6))&amp;")","*")</f>
        <v>*</v>
      </c>
      <c r="AB496" s="58" t="str">
        <f>IF(OR(AB256&lt;&gt;"*",AB320&lt;&gt;"*",AB377&lt;&gt;"*",AB430&lt;&gt;"*"),"Yes (" &amp; JoinAll(", ", MIDForgiving(AB256,6,LEN(AB256)-6), MIDForgiving(AB320,6,LEN(AB320)-6), MIDForgiving(AB377,6,LEN(AB377)-6), MIDForgiving(AB430,6,LEN(AB430)-6))&amp;")","*")</f>
        <v>*</v>
      </c>
      <c r="AC496" s="58" t="str">
        <f>IF(OR(AC256&lt;&gt;"*",AC320&lt;&gt;"*",AC377&lt;&gt;"*",AC430&lt;&gt;"*"),"Yes (" &amp; JoinAll(", ", MIDForgiving(AC256,6,LEN(AC256)-6), MIDForgiving(AC320,6,LEN(AC320)-6), MIDForgiving(AC377,6,LEN(AC377)-6), MIDForgiving(AC430,6,LEN(AC430)-6))&amp;")","*")</f>
        <v>*</v>
      </c>
      <c r="AD496" s="58" t="str">
        <f>IF(OR(AD256&lt;&gt;"*",AD320&lt;&gt;"*",AD377&lt;&gt;"*",AD430&lt;&gt;"*"),"Yes (" &amp; JoinAll(", ", MIDForgiving(AD256,6,LEN(AD256)-6), MIDForgiving(AD320,6,LEN(AD320)-6), MIDForgiving(AD377,6,LEN(AD377)-6), MIDForgiving(AD430,6,LEN(AD430)-6))&amp;")","*")</f>
        <v>*</v>
      </c>
      <c r="AE496" s="58" t="str">
        <f>IF(OR(AE256&lt;&gt;"*",AE320&lt;&gt;"*",AE377&lt;&gt;"*",AE430&lt;&gt;"*"),"Yes (" &amp; JoinAll(", ", MIDForgiving(AE256,6,LEN(AE256)-6), MIDForgiving(AE320,6,LEN(AE320)-6), MIDForgiving(AE377,6,LEN(AE377)-6), MIDForgiving(AE430,6,LEN(AE430)-6))&amp;")","*")</f>
        <v>*</v>
      </c>
      <c r="AF496" s="58" t="str">
        <f>IF(OR(AF256&lt;&gt;"*",AF320&lt;&gt;"*",AF377&lt;&gt;"*",AF430&lt;&gt;"*"),"Yes (" &amp; JoinAll(", ", MIDForgiving(AF256,6,LEN(AF256)-6), MIDForgiving(AF320,6,LEN(AF320)-6), MIDForgiving(AF377,6,LEN(AF377)-6), MIDForgiving(AF430,6,LEN(AF430)-6))&amp;")","*")</f>
        <v>*</v>
      </c>
      <c r="AG496" s="58" t="str">
        <f>IF(OR(AG256&lt;&gt;"*",AG320&lt;&gt;"*",AG377&lt;&gt;"*",AG430&lt;&gt;"*"),"Yes (" &amp; JoinAll(", ", MIDForgiving(AG256,6,LEN(AG256)-6), MIDForgiving(AG320,6,LEN(AG320)-6), MIDForgiving(AG377,6,LEN(AG377)-6), MIDForgiving(AG430,6,LEN(AG430)-6))&amp;")","*")</f>
        <v>*</v>
      </c>
      <c r="AH496" s="58" t="str">
        <f>IF(OR(AH256&lt;&gt;"*",AH320&lt;&gt;"*",AH377&lt;&gt;"*",AH430&lt;&gt;"*"),"Yes (" &amp; JoinAll(", ", MIDForgiving(AH256,6,LEN(AH256)-6), MIDForgiving(AH320,6,LEN(AH320)-6), MIDForgiving(AH377,6,LEN(AH377)-6), MIDForgiving(AH430,6,LEN(AH430)-6))&amp;")","*")</f>
        <v>*</v>
      </c>
      <c r="AI496" s="58" t="str">
        <f>IF(OR(AI256&lt;&gt;"*",AI320&lt;&gt;"*",AI377&lt;&gt;"*",AI430&lt;&gt;"*"),"Yes (" &amp; JoinAll(", ", MIDForgiving(AI256,6,LEN(AI256)-6), MIDForgiving(AI320,6,LEN(AI320)-6), MIDForgiving(AI377,6,LEN(AI377)-6), MIDForgiving(AI430,6,LEN(AI430)-6))&amp;")","*")</f>
        <v>*</v>
      </c>
      <c r="AJ496" s="58" t="str">
        <f>IF(OR(AJ256&lt;&gt;"*",AJ320&lt;&gt;"*",AJ377&lt;&gt;"*",AJ430&lt;&gt;"*"),"Yes (" &amp; JoinAll(", ", MIDForgiving(AJ256,6,LEN(AJ256)-6), MIDForgiving(AJ320,6,LEN(AJ320)-6), MIDForgiving(AJ377,6,LEN(AJ377)-6), MIDForgiving(AJ430,6,LEN(AJ430)-6))&amp;")","*")</f>
        <v>*</v>
      </c>
      <c r="AK496" s="58" t="str">
        <f>IF(OR(AK256&lt;&gt;"*",AK320&lt;&gt;"*",AK377&lt;&gt;"*",AK430&lt;&gt;"*"),"Yes (" &amp; JoinAll(", ", MIDForgiving(AK256,6,LEN(AK256)-6), MIDForgiving(AK320,6,LEN(AK320)-6), MIDForgiving(AK377,6,LEN(AK377)-6), MIDForgiving(AK430,6,LEN(AK430)-6))&amp;")","*")</f>
        <v>*</v>
      </c>
      <c r="AL496" s="58" t="str">
        <f>IF(OR(AL256&lt;&gt;"*",AL320&lt;&gt;"*",AL377&lt;&gt;"*",AL430&lt;&gt;"*"),"Yes (" &amp; JoinAll(", ", MIDForgiving(AL256,6,LEN(AL256)-6), MIDForgiving(AL320,6,LEN(AL320)-6), MIDForgiving(AL377,6,LEN(AL377)-6), MIDForgiving(AL430,6,LEN(AL430)-6))&amp;")","*")</f>
        <v>*</v>
      </c>
      <c r="AM496" s="58" t="str">
        <f>IF(OR(AM256&lt;&gt;"*",AM320&lt;&gt;"*",AM377&lt;&gt;"*",AM430&lt;&gt;"*"),"Yes (" &amp; JoinAll(", ", MIDForgiving(AM256,6,LEN(AM256)-6), MIDForgiving(AM320,6,LEN(AM320)-6), MIDForgiving(AM377,6,LEN(AM377)-6), MIDForgiving(AM430,6,LEN(AM430)-6))&amp;")","*")</f>
        <v>*</v>
      </c>
      <c r="AN496" s="58" t="str">
        <f>IF(OR(AN256&lt;&gt;"*",AN320&lt;&gt;"*",AN377&lt;&gt;"*",AN430&lt;&gt;"*"),"Yes (" &amp; JoinAll(", ", MIDForgiving(AN256,6,LEN(AN256)-6), MIDForgiving(AN320,6,LEN(AN320)-6), MIDForgiving(AN377,6,LEN(AN377)-6), MIDForgiving(AN430,6,LEN(AN430)-6))&amp;")","*")</f>
        <v>*</v>
      </c>
      <c r="AO496" s="58" t="str">
        <f>IF(OR(AO256&lt;&gt;"*",AO320&lt;&gt;"*",AO377&lt;&gt;"*",AO430&lt;&gt;"*"),"Yes (" &amp; JoinAll(", ", MIDForgiving(AO256,6,LEN(AO256)-6), MIDForgiving(AO320,6,LEN(AO320)-6), MIDForgiving(AO377,6,LEN(AO377)-6), MIDForgiving(AO430,6,LEN(AO430)-6))&amp;")","*")</f>
        <v>*</v>
      </c>
      <c r="AP496" s="58" t="str">
        <f>IF(OR(AP256&lt;&gt;"*",AP320&lt;&gt;"*",AP377&lt;&gt;"*",AP430&lt;&gt;"*"),"Yes (" &amp; JoinAll(", ", MIDForgiving(AP256,6,LEN(AP256)-6), MIDForgiving(AP320,6,LEN(AP320)-6), MIDForgiving(AP377,6,LEN(AP377)-6), MIDForgiving(AP430,6,LEN(AP430)-6))&amp;")","*")</f>
        <v>*</v>
      </c>
      <c r="AQ496" s="58" t="str">
        <f>IF(OR(AQ256&lt;&gt;"*",AQ320&lt;&gt;"*",AQ377&lt;&gt;"*",AQ430&lt;&gt;"*"),"Yes (" &amp; JoinAll(", ", MIDForgiving(AQ256,6,LEN(AQ256)-6), MIDForgiving(AQ320,6,LEN(AQ320)-6), MIDForgiving(AQ377,6,LEN(AQ377)-6), MIDForgiving(AQ430,6,LEN(AQ430)-6))&amp;")","*")</f>
        <v>*</v>
      </c>
      <c r="AR496" s="58" t="str">
        <f>IF(OR(AR256&lt;&gt;"*",AR320&lt;&gt;"*",AR377&lt;&gt;"*",AR430&lt;&gt;"*"),"Yes (" &amp; JoinAll(", ", MIDForgiving(AR256,6,LEN(AR256)-6), MIDForgiving(AR320,6,LEN(AR320)-6), MIDForgiving(AR377,6,LEN(AR377)-6), MIDForgiving(AR430,6,LEN(AR430)-6))&amp;")","*")</f>
        <v>*</v>
      </c>
      <c r="AS496" s="58" t="str">
        <f>IF(OR(AS256&lt;&gt;"*",AS320&lt;&gt;"*",AS377&lt;&gt;"*",AS430&lt;&gt;"*"),"Yes (" &amp; JoinAll(", ", MIDForgiving(AS256,6,LEN(AS256)-6), MIDForgiving(AS320,6,LEN(AS320)-6), MIDForgiving(AS377,6,LEN(AS377)-6), MIDForgiving(AS430,6,LEN(AS430)-6))&amp;")","*")</f>
        <v>*</v>
      </c>
      <c r="AT496" s="58" t="str">
        <f>IF(OR(AT256&lt;&gt;"*",AT320&lt;&gt;"*",AT377&lt;&gt;"*",AT430&lt;&gt;"*"),"Yes (" &amp; JoinAll(", ", MIDForgiving(AT256,6,LEN(AT256)-6), MIDForgiving(AT320,6,LEN(AT320)-6), MIDForgiving(AT377,6,LEN(AT377)-6), MIDForgiving(AT430,6,LEN(AT430)-6))&amp;")","*")</f>
        <v>*</v>
      </c>
      <c r="AU496" s="58" t="str">
        <f>IF(OR(AU256&lt;&gt;"*",AU320&lt;&gt;"*",AU377&lt;&gt;"*",AU430&lt;&gt;"*"),"Yes (" &amp; JoinAll(", ", MIDForgiving(AU256,6,LEN(AU256)-6), MIDForgiving(AU320,6,LEN(AU320)-6), MIDForgiving(AU377,6,LEN(AU377)-6), MIDForgiving(AU430,6,LEN(AU430)-6))&amp;")","*")</f>
        <v>*</v>
      </c>
      <c r="AV496" s="58" t="str">
        <f>IF(OR(AV256&lt;&gt;"*",AV320&lt;&gt;"*",AV377&lt;&gt;"*",AV430&lt;&gt;"*"),"Yes (" &amp; JoinAll(", ", MIDForgiving(AV256,6,LEN(AV256)-6), MIDForgiving(AV320,6,LEN(AV320)-6), MIDForgiving(AV377,6,LEN(AV377)-6), MIDForgiving(AV430,6,LEN(AV430)-6))&amp;")","*")</f>
        <v>*</v>
      </c>
      <c r="AW496" s="58" t="str">
        <f>IF(OR(AW256&lt;&gt;"*",AW320&lt;&gt;"*",AW377&lt;&gt;"*",AW430&lt;&gt;"*"),"Yes (" &amp; JoinAll(", ", MIDForgiving(AW256,6,LEN(AW256)-6), MIDForgiving(AW320,6,LEN(AW320)-6), MIDForgiving(AW377,6,LEN(AW377)-6), MIDForgiving(AW430,6,LEN(AW430)-6))&amp;")","*")</f>
        <v>*</v>
      </c>
      <c r="AX496" s="58" t="str">
        <f>IF(OR(AX256&lt;&gt;"*",AX320&lt;&gt;"*",AX377&lt;&gt;"*",AX430&lt;&gt;"*"),"Yes (" &amp; JoinAll(", ", MIDForgiving(AX256,6,LEN(AX256)-6), MIDForgiving(AX320,6,LEN(AX320)-6), MIDForgiving(AX377,6,LEN(AX377)-6), MIDForgiving(AX430,6,LEN(AX430)-6))&amp;")","*")</f>
        <v>*</v>
      </c>
      <c r="AY496" s="58" t="str">
        <f>IF(OR(AY256&lt;&gt;"*",AY320&lt;&gt;"*",AY377&lt;&gt;"*",AY430&lt;&gt;"*"),"Yes (" &amp; JoinAll(", ", MIDForgiving(AY256,6,LEN(AY256)-6), MIDForgiving(AY320,6,LEN(AY320)-6), MIDForgiving(AY377,6,LEN(AY377)-6), MIDForgiving(AY430,6,LEN(AY430)-6))&amp;")","*")</f>
        <v>*</v>
      </c>
      <c r="AZ496" s="58" t="str">
        <f>IF(OR(AZ256&lt;&gt;"*",AZ320&lt;&gt;"*",AZ377&lt;&gt;"*",AZ430&lt;&gt;"*"),"Yes (" &amp; JoinAll(", ", MIDForgiving(AZ256,6,LEN(AZ256)-6), MIDForgiving(AZ320,6,LEN(AZ320)-6), MIDForgiving(AZ377,6,LEN(AZ377)-6), MIDForgiving(AZ430,6,LEN(AZ430)-6))&amp;")","*")</f>
        <v>*</v>
      </c>
      <c r="BA496" s="58" t="str">
        <f>IF(OR(BA256&lt;&gt;"*",BA320&lt;&gt;"*",BA377&lt;&gt;"*",BA430&lt;&gt;"*"),"Yes (" &amp; JoinAll(", ", MIDForgiving(BA256,6,LEN(BA256)-6), MIDForgiving(BA320,6,LEN(BA320)-6), MIDForgiving(BA377,6,LEN(BA377)-6), MIDForgiving(BA430,6,LEN(BA430)-6))&amp;")","*")</f>
        <v>*</v>
      </c>
      <c r="BB496" s="58" t="str">
        <f>IF(OR(BB256&lt;&gt;"*",BB320&lt;&gt;"*",BB377&lt;&gt;"*",BB430&lt;&gt;"*"),"Yes (" &amp; JoinAll(", ", MIDForgiving(BB256,6,LEN(BB256)-6), MIDForgiving(BB320,6,LEN(BB320)-6), MIDForgiving(BB377,6,LEN(BB377)-6), MIDForgiving(BB430,6,LEN(BB430)-6))&amp;")","*")</f>
        <v>*</v>
      </c>
      <c r="BC496" s="58" t="str">
        <f>IF(OR(BC256&lt;&gt;"*",BC320&lt;&gt;"*",BC377&lt;&gt;"*",BC430&lt;&gt;"*"),"Yes (" &amp; JoinAll(", ", MIDForgiving(BC256,6,LEN(BC256)-6), MIDForgiving(BC320,6,LEN(BC320)-6), MIDForgiving(BC377,6,LEN(BC377)-6), MIDForgiving(BC430,6,LEN(BC430)-6))&amp;")","*")</f>
        <v>*</v>
      </c>
      <c r="BD496" s="58" t="str">
        <f>IF(OR(BD256&lt;&gt;"*",BD320&lt;&gt;"*",BD377&lt;&gt;"*",BD430&lt;&gt;"*"),"Yes (" &amp; JoinAll(", ", MIDForgiving(BD256,6,LEN(BD256)-6), MIDForgiving(BD320,6,LEN(BD320)-6), MIDForgiving(BD377,6,LEN(BD377)-6), MIDForgiving(BD430,6,LEN(BD430)-6))&amp;")","*")</f>
        <v>*</v>
      </c>
      <c r="BE496" s="58" t="str">
        <f>IF(OR(BE256&lt;&gt;"*",BE320&lt;&gt;"*",BE377&lt;&gt;"*",BE430&lt;&gt;"*"),"Yes (" &amp; JoinAll(", ", MIDForgiving(BE256,6,LEN(BE256)-6), MIDForgiving(BE320,6,LEN(BE320)-6), MIDForgiving(BE377,6,LEN(BE377)-6), MIDForgiving(BE430,6,LEN(BE430)-6))&amp;")","*")</f>
        <v>*</v>
      </c>
      <c r="BF496" s="58" t="str">
        <f>IF(OR(BF256&lt;&gt;"*",BF320&lt;&gt;"*",BF377&lt;&gt;"*",BF430&lt;&gt;"*"),"Yes (" &amp; JoinAll(", ", MIDForgiving(BF256,6,LEN(BF256)-6), MIDForgiving(BF320,6,LEN(BF320)-6), MIDForgiving(BF377,6,LEN(BF377)-6), MIDForgiving(BF430,6,LEN(BF430)-6))&amp;")","*")</f>
        <v>*</v>
      </c>
      <c r="BG496" s="58" t="str">
        <f>IF(OR(BG256&lt;&gt;"*",BG320&lt;&gt;"*",BG377&lt;&gt;"*",BG430&lt;&gt;"*"),"Yes (" &amp; JoinAll(", ", MIDForgiving(BG256,6,LEN(BG256)-6), MIDForgiving(BG320,6,LEN(BG320)-6), MIDForgiving(BG377,6,LEN(BG377)-6), MIDForgiving(BG430,6,LEN(BG430)-6))&amp;")","*")</f>
        <v>*</v>
      </c>
      <c r="BH496" s="58" t="str">
        <f>IF(OR(BH256&lt;&gt;"*",BH320&lt;&gt;"*",BH377&lt;&gt;"*",BH430&lt;&gt;"*"),"Yes (" &amp; JoinAll(", ", MIDForgiving(BH256,6,LEN(BH256)-6), MIDForgiving(BH320,6,LEN(BH320)-6), MIDForgiving(BH377,6,LEN(BH377)-6), MIDForgiving(BH430,6,LEN(BH430)-6))&amp;")","*")</f>
        <v>*</v>
      </c>
      <c r="BI496" s="58" t="str">
        <f>IF(OR(BI256&lt;&gt;"*",BI320&lt;&gt;"*",BI377&lt;&gt;"*",BI430&lt;&gt;"*"),"Yes (" &amp; JoinAll(", ", MIDForgiving(BI256,6,LEN(BI256)-6), MIDForgiving(BI320,6,LEN(BI320)-6), MIDForgiving(BI377,6,LEN(BI377)-6), MIDForgiving(BI430,6,LEN(BI430)-6))&amp;")","*")</f>
        <v>*</v>
      </c>
      <c r="BJ496" s="58" t="str">
        <f>IF(OR(BJ256&lt;&gt;"*",BJ320&lt;&gt;"*",BJ377&lt;&gt;"*",BJ430&lt;&gt;"*"),"Yes (" &amp; JoinAll(", ", MIDForgiving(BJ256,6,LEN(BJ256)-6), MIDForgiving(BJ320,6,LEN(BJ320)-6), MIDForgiving(BJ377,6,LEN(BJ377)-6), MIDForgiving(BJ430,6,LEN(BJ430)-6))&amp;")","*")</f>
        <v>*</v>
      </c>
      <c r="BK496" s="58" t="str">
        <f>IF(OR(BK256&lt;&gt;"*",BK320&lt;&gt;"*",BK377&lt;&gt;"*",BK430&lt;&gt;"*"),"Yes (" &amp; JoinAll(", ", MIDForgiving(BK256,6,LEN(BK256)-6), MIDForgiving(BK320,6,LEN(BK320)-6), MIDForgiving(BK377,6,LEN(BK377)-6), MIDForgiving(BK430,6,LEN(BK430)-6))&amp;")","*")</f>
        <v>*</v>
      </c>
      <c r="BL496" s="58" t="str">
        <f>IF(OR(BL256&lt;&gt;"*",BL320&lt;&gt;"*",BL377&lt;&gt;"*",BL430&lt;&gt;"*"),"Yes (" &amp; JoinAll(", ", MIDForgiving(BL256,6,LEN(BL256)-6), MIDForgiving(BL320,6,LEN(BL320)-6), MIDForgiving(BL377,6,LEN(BL377)-6), MIDForgiving(BL430,6,LEN(BL430)-6))&amp;")","*")</f>
        <v>*</v>
      </c>
      <c r="BM496" s="58" t="str">
        <f>IF(OR(BM256&lt;&gt;"*",BM320&lt;&gt;"*",BM377&lt;&gt;"*",BM430&lt;&gt;"*"),"Yes (" &amp; JoinAll(", ", MIDForgiving(BM256,6,LEN(BM256)-6), MIDForgiving(BM320,6,LEN(BM320)-6), MIDForgiving(BM377,6,LEN(BM377)-6), MIDForgiving(BM430,6,LEN(BM430)-6))&amp;")","*")</f>
        <v>*</v>
      </c>
      <c r="BN496" s="58" t="str">
        <f>IF(OR(BN256&lt;&gt;"*",BN320&lt;&gt;"*",BN377&lt;&gt;"*",BN430&lt;&gt;"*"),"Yes (" &amp; JoinAll(", ", MIDForgiving(BN256,6,LEN(BN256)-6), MIDForgiving(BN320,6,LEN(BN320)-6), MIDForgiving(BN377,6,LEN(BN377)-6), MIDForgiving(BN430,6,LEN(BN430)-6))&amp;")","*")</f>
        <v>*</v>
      </c>
      <c r="BO496" s="58" t="str">
        <f>IF(OR(BO256&lt;&gt;"*",BO320&lt;&gt;"*",BO377&lt;&gt;"*",BO430&lt;&gt;"*"),"Yes (" &amp; JoinAll(", ", MIDForgiving(BO256,6,LEN(BO256)-6), MIDForgiving(BO320,6,LEN(BO320)-6), MIDForgiving(BO377,6,LEN(BO377)-6), MIDForgiving(BO430,6,LEN(BO430)-6))&amp;")","*")</f>
        <v>*</v>
      </c>
      <c r="BP496" s="58" t="str">
        <f>IF(OR(BP256&lt;&gt;"*",BP320&lt;&gt;"*",BP377&lt;&gt;"*",BP430&lt;&gt;"*"),"Yes (" &amp; JoinAll(", ", MIDForgiving(BP256,6,LEN(BP256)-6), MIDForgiving(BP320,6,LEN(BP320)-6), MIDForgiving(BP377,6,LEN(BP377)-6), MIDForgiving(BP430,6,LEN(BP430)-6))&amp;")","*")</f>
        <v>*</v>
      </c>
      <c r="BQ496" s="58" t="str">
        <f>IF(OR(BQ256&lt;&gt;"*",BQ320&lt;&gt;"*",BQ377&lt;&gt;"*",BQ430&lt;&gt;"*"),"Yes (" &amp; JoinAll(", ", MIDForgiving(BQ256,6,LEN(BQ256)-6), MIDForgiving(BQ320,6,LEN(BQ320)-6), MIDForgiving(BQ377,6,LEN(BQ377)-6), MIDForgiving(BQ430,6,LEN(BQ430)-6))&amp;")","*")</f>
        <v>*</v>
      </c>
      <c r="BR496" s="58" t="str">
        <f>IF(OR(BR256&lt;&gt;"*",BR320&lt;&gt;"*",BR377&lt;&gt;"*",BR430&lt;&gt;"*"),"Yes (" &amp; JoinAll(", ", MIDForgiving(BR256,6,LEN(BR256)-6), MIDForgiving(BR320,6,LEN(BR320)-6), MIDForgiving(BR377,6,LEN(BR377)-6), MIDForgiving(BR430,6,LEN(BR430)-6))&amp;")","*")</f>
        <v>*</v>
      </c>
      <c r="BS496" s="58" t="str">
        <f>IF(OR(BS256&lt;&gt;"*",BS320&lt;&gt;"*",BS377&lt;&gt;"*",BS430&lt;&gt;"*"),"Yes (" &amp; JoinAll(", ", MIDForgiving(BS256,6,LEN(BS256)-6), MIDForgiving(BS320,6,LEN(BS320)-6), MIDForgiving(BS377,6,LEN(BS377)-6), MIDForgiving(BS430,6,LEN(BS430)-6))&amp;")","*")</f>
        <v>*</v>
      </c>
      <c r="BT496" s="58" t="str">
        <f>IF(OR(BT256&lt;&gt;"*",BT320&lt;&gt;"*",BT377&lt;&gt;"*",BT430&lt;&gt;"*"),"Yes (" &amp; JoinAll(", ", MIDForgiving(BT256,6,LEN(BT256)-6), MIDForgiving(BT320,6,LEN(BT320)-6), MIDForgiving(BT377,6,LEN(BT377)-6), MIDForgiving(BT430,6,LEN(BT430)-6))&amp;")","*")</f>
        <v>*</v>
      </c>
      <c r="BU496" s="58" t="str">
        <f>IF(OR(BU256&lt;&gt;"*",BU320&lt;&gt;"*",BU377&lt;&gt;"*",BU430&lt;&gt;"*"),"Yes (" &amp; JoinAll(", ", MIDForgiving(BU256,6,LEN(BU256)-6), MIDForgiving(BU320,6,LEN(BU320)-6), MIDForgiving(BU377,6,LEN(BU377)-6), MIDForgiving(BU430,6,LEN(BU430)-6))&amp;")","*")</f>
        <v>*</v>
      </c>
      <c r="BV496" s="58" t="str">
        <f>IF(OR(BV256&lt;&gt;"*",BV320&lt;&gt;"*",BV377&lt;&gt;"*",BV430&lt;&gt;"*"),"Yes (" &amp; JoinAll(", ", MIDForgiving(BV256,6,LEN(BV256)-6), MIDForgiving(BV320,6,LEN(BV320)-6), MIDForgiving(BV377,6,LEN(BV377)-6), MIDForgiving(BV430,6,LEN(BV430)-6))&amp;")","*")</f>
        <v>*</v>
      </c>
      <c r="BW496" s="58" t="str">
        <f>IF(OR(BW256&lt;&gt;"*",BW320&lt;&gt;"*",BW377&lt;&gt;"*",BW430&lt;&gt;"*"),"Yes (" &amp; JoinAll(", ", MIDForgiving(BW256,6,LEN(BW256)-6), MIDForgiving(BW320,6,LEN(BW320)-6), MIDForgiving(BW377,6,LEN(BW377)-6), MIDForgiving(BW430,6,LEN(BW430)-6))&amp;")","*")</f>
        <v>*</v>
      </c>
      <c r="BX496" s="58" t="str">
        <f>IF(OR(BX256&lt;&gt;"*",BX320&lt;&gt;"*",BX377&lt;&gt;"*",BX430&lt;&gt;"*"),"Yes (" &amp; JoinAll(", ", MIDForgiving(BX256,6,LEN(BX256)-6), MIDForgiving(BX320,6,LEN(BX320)-6), MIDForgiving(BX377,6,LEN(BX377)-6), MIDForgiving(BX430,6,LEN(BX430)-6))&amp;")","*")</f>
        <v>*</v>
      </c>
      <c r="BY496" s="58" t="str">
        <f>IF(OR(BY256&lt;&gt;"*",BY320&lt;&gt;"*",BY377&lt;&gt;"*",BY430&lt;&gt;"*"),"Yes (" &amp; JoinAll(", ", MIDForgiving(BY256,6,LEN(BY256)-6), MIDForgiving(BY320,6,LEN(BY320)-6), MIDForgiving(BY377,6,LEN(BY377)-6), MIDForgiving(BY430,6,LEN(BY430)-6))&amp;")","*")</f>
        <v>*</v>
      </c>
      <c r="BZ496" s="58" t="str">
        <f>IF(OR(BZ256&lt;&gt;"*",BZ320&lt;&gt;"*",BZ377&lt;&gt;"*",BZ430&lt;&gt;"*"),"Yes (" &amp; JoinAll(", ", MIDForgiving(BZ256,6,LEN(BZ256)-6), MIDForgiving(BZ320,6,LEN(BZ320)-6), MIDForgiving(BZ377,6,LEN(BZ377)-6), MIDForgiving(BZ430,6,LEN(BZ430)-6))&amp;")","*")</f>
        <v>*</v>
      </c>
      <c r="CA496" s="58" t="str">
        <f>IF(OR(CA256&lt;&gt;"*",CA320&lt;&gt;"*",CA377&lt;&gt;"*",CA430&lt;&gt;"*"),"Yes (" &amp; JoinAll(", ", MIDForgiving(CA256,6,LEN(CA256)-6), MIDForgiving(CA320,6,LEN(CA320)-6), MIDForgiving(CA377,6,LEN(CA377)-6), MIDForgiving(CA430,6,LEN(CA430)-6))&amp;")","*")</f>
        <v>*</v>
      </c>
      <c r="CB496" s="58" t="str">
        <f>IF(OR(CB256&lt;&gt;"*",CB320&lt;&gt;"*",CB377&lt;&gt;"*",CB430&lt;&gt;"*"),"Yes (" &amp; JoinAll(", ", MIDForgiving(CB256,6,LEN(CB256)-6), MIDForgiving(CB320,6,LEN(CB320)-6), MIDForgiving(CB377,6,LEN(CB377)-6), MIDForgiving(CB430,6,LEN(CB430)-6))&amp;")","*")</f>
        <v>*</v>
      </c>
      <c r="CC496" s="58" t="str">
        <f>IF(OR(CC256&lt;&gt;"*",CC320&lt;&gt;"*",CC377&lt;&gt;"*",CC430&lt;&gt;"*"),"Yes (" &amp; JoinAll(", ", MIDForgiving(CC256,6,LEN(CC256)-6), MIDForgiving(CC320,6,LEN(CC320)-6), MIDForgiving(CC377,6,LEN(CC377)-6), MIDForgiving(CC430,6,LEN(CC430)-6))&amp;")","*")</f>
        <v>*</v>
      </c>
      <c r="CD496" s="58" t="str">
        <f>IF(OR(CD256&lt;&gt;"*",CD320&lt;&gt;"*",CD377&lt;&gt;"*",CD430&lt;&gt;"*"),"Yes (" &amp; JoinAll(", ", MIDForgiving(CD256,6,LEN(CD256)-6), MIDForgiving(CD320,6,LEN(CD320)-6), MIDForgiving(CD377,6,LEN(CD377)-6), MIDForgiving(CD430,6,LEN(CD430)-6))&amp;")","*")</f>
        <v>*</v>
      </c>
      <c r="CE496" s="58" t="str">
        <f>IF(OR(CE256&lt;&gt;"*",CE320&lt;&gt;"*",CE377&lt;&gt;"*",CE430&lt;&gt;"*"),"Yes (" &amp; JoinAll(", ", MIDForgiving(CE256,6,LEN(CE256)-6), MIDForgiving(CE320,6,LEN(CE320)-6), MIDForgiving(CE377,6,LEN(CE377)-6), MIDForgiving(CE430,6,LEN(CE430)-6))&amp;")","*")</f>
        <v>*</v>
      </c>
      <c r="CF496" s="58" t="str">
        <f>IF(OR(CF256&lt;&gt;"*",CF320&lt;&gt;"*",CF377&lt;&gt;"*",CF430&lt;&gt;"*"),"Yes (" &amp; JoinAll(", ", MIDForgiving(CF256,6,LEN(CF256)-6), MIDForgiving(CF320,6,LEN(CF320)-6), MIDForgiving(CF377,6,LEN(CF377)-6), MIDForgiving(CF430,6,LEN(CF430)-6))&amp;")","*")</f>
        <v>*</v>
      </c>
      <c r="CG496" s="58" t="str">
        <f>IF(OR(CG256&lt;&gt;"*",CG320&lt;&gt;"*",CG377&lt;&gt;"*",CG430&lt;&gt;"*"),"Yes (" &amp; JoinAll(", ", MIDForgiving(CG256,6,LEN(CG256)-6), MIDForgiving(CG320,6,LEN(CG320)-6), MIDForgiving(CG377,6,LEN(CG377)-6), MIDForgiving(CG430,6,LEN(CG430)-6))&amp;")","*")</f>
        <v>*</v>
      </c>
      <c r="CH496" s="58" t="str">
        <f>IF(OR(CH256&lt;&gt;"*",CH320&lt;&gt;"*",CH377&lt;&gt;"*",CH430&lt;&gt;"*"),"Yes (" &amp; JoinAll(", ", MIDForgiving(CH256,6,LEN(CH256)-6), MIDForgiving(CH320,6,LEN(CH320)-6), MIDForgiving(CH377,6,LEN(CH377)-6), MIDForgiving(CH430,6,LEN(CH430)-6))&amp;")","*")</f>
        <v>*</v>
      </c>
      <c r="CI496" s="58" t="str">
        <f>IF(OR(CI256&lt;&gt;"*",CI320&lt;&gt;"*",CI377&lt;&gt;"*",CI430&lt;&gt;"*"),"Yes (" &amp; JoinAll(", ", MIDForgiving(CI256,6,LEN(CI256)-6), MIDForgiving(CI320,6,LEN(CI320)-6), MIDForgiving(CI377,6,LEN(CI377)-6), MIDForgiving(CI430,6,LEN(CI430)-6))&amp;")","*")</f>
        <v>*</v>
      </c>
      <c r="CJ496" s="58" t="str">
        <f>IF(OR(CJ256&lt;&gt;"*",CJ320&lt;&gt;"*",CJ377&lt;&gt;"*",CJ430&lt;&gt;"*"),"Yes (" &amp; JoinAll(", ", MIDForgiving(CJ256,6,LEN(CJ256)-6), MIDForgiving(CJ320,6,LEN(CJ320)-6), MIDForgiving(CJ377,6,LEN(CJ377)-6), MIDForgiving(CJ430,6,LEN(CJ430)-6))&amp;")","*")</f>
        <v>*</v>
      </c>
      <c r="CK496" s="58" t="str">
        <f>IF(OR(CK256&lt;&gt;"*",CK320&lt;&gt;"*",CK377&lt;&gt;"*",CK430&lt;&gt;"*"),"Yes (" &amp; JoinAll(", ", MIDForgiving(CK256,6,LEN(CK256)-6), MIDForgiving(CK320,6,LEN(CK320)-6), MIDForgiving(CK377,6,LEN(CK377)-6), MIDForgiving(CK430,6,LEN(CK430)-6))&amp;")","*")</f>
        <v>*</v>
      </c>
      <c r="CL496" s="58" t="str">
        <f>IF(OR(CL256&lt;&gt;"*",CL320&lt;&gt;"*",CL377&lt;&gt;"*",CL430&lt;&gt;"*"),"Yes (" &amp; JoinAll(", ", MIDForgiving(CL256,6,LEN(CL256)-6), MIDForgiving(CL320,6,LEN(CL320)-6), MIDForgiving(CL377,6,LEN(CL377)-6), MIDForgiving(CL430,6,LEN(CL430)-6))&amp;")","*")</f>
        <v>*</v>
      </c>
      <c r="CM496" s="58" t="str">
        <f>IF(OR(CM256&lt;&gt;"*",CM320&lt;&gt;"*",CM377&lt;&gt;"*",CM430&lt;&gt;"*"),"Yes (" &amp; JoinAll(", ", MIDForgiving(CM256,6,LEN(CM256)-6), MIDForgiving(CM320,6,LEN(CM320)-6), MIDForgiving(CM377,6,LEN(CM377)-6), MIDForgiving(CM430,6,LEN(CM430)-6))&amp;")","*")</f>
        <v>*</v>
      </c>
      <c r="CN496" s="58" t="str">
        <f>IF(OR(CN256&lt;&gt;"*",CN320&lt;&gt;"*",CN377&lt;&gt;"*",CN430&lt;&gt;"*"),"Yes (" &amp; JoinAll(", ", MIDForgiving(CN256,6,LEN(CN256)-6), MIDForgiving(CN320,6,LEN(CN320)-6), MIDForgiving(CN377,6,LEN(CN377)-6), MIDForgiving(CN430,6,LEN(CN430)-6))&amp;")","*")</f>
        <v>*</v>
      </c>
      <c r="CO496" s="58" t="str">
        <f>IF(OR(CO256&lt;&gt;"*",CO320&lt;&gt;"*",CO377&lt;&gt;"*",CO430&lt;&gt;"*"),"Yes (" &amp; JoinAll(", ", MIDForgiving(CO256,6,LEN(CO256)-6), MIDForgiving(CO320,6,LEN(CO320)-6), MIDForgiving(CO377,6,LEN(CO377)-6), MIDForgiving(CO430,6,LEN(CO430)-6))&amp;")","*")</f>
        <v>*</v>
      </c>
      <c r="CP496" s="58" t="str">
        <f>IF(OR(CP256&lt;&gt;"*",CP320&lt;&gt;"*",CP377&lt;&gt;"*",CP430&lt;&gt;"*"),"Yes (" &amp; JoinAll(", ", MIDForgiving(CP256,6,LEN(CP256)-6), MIDForgiving(CP320,6,LEN(CP320)-6), MIDForgiving(CP377,6,LEN(CP377)-6), MIDForgiving(CP430,6,LEN(CP430)-6))&amp;")","*")</f>
        <v>*</v>
      </c>
      <c r="CQ496" s="58" t="str">
        <f>IF(OR(CQ256&lt;&gt;"*",CQ320&lt;&gt;"*",CQ377&lt;&gt;"*",CQ430&lt;&gt;"*"),"Yes (" &amp; JoinAll(", ", MIDForgiving(CQ256,6,LEN(CQ256)-6), MIDForgiving(CQ320,6,LEN(CQ320)-6), MIDForgiving(CQ377,6,LEN(CQ377)-6), MIDForgiving(CQ430,6,LEN(CQ430)-6))&amp;")","*")</f>
        <v>*</v>
      </c>
      <c r="CR496" s="58" t="str">
        <f>IF(OR(CR256&lt;&gt;"*",CR320&lt;&gt;"*",CR377&lt;&gt;"*",CR430&lt;&gt;"*"),"Yes (" &amp; JoinAll(", ", MIDForgiving(CR256,6,LEN(CR256)-6), MIDForgiving(CR320,6,LEN(CR320)-6), MIDForgiving(CR377,6,LEN(CR377)-6), MIDForgiving(CR430,6,LEN(CR430)-6))&amp;")","*")</f>
        <v>*</v>
      </c>
      <c r="CS496" s="58" t="str">
        <f>IF(OR(CS256&lt;&gt;"*",CS320&lt;&gt;"*",CS377&lt;&gt;"*",CS430&lt;&gt;"*"),"Yes (" &amp; JoinAll(", ", MIDForgiving(CS256,6,LEN(CS256)-6), MIDForgiving(CS320,6,LEN(CS320)-6), MIDForgiving(CS377,6,LEN(CS377)-6), MIDForgiving(CS430,6,LEN(CS430)-6))&amp;")","*")</f>
        <v>*</v>
      </c>
      <c r="CT496" s="58" t="str">
        <f>IF(OR(CT256&lt;&gt;"*",CT320&lt;&gt;"*",CT377&lt;&gt;"*",CT430&lt;&gt;"*"),"Yes (" &amp; JoinAll(", ", MIDForgiving(CT256,6,LEN(CT256)-6), MIDForgiving(CT320,6,LEN(CT320)-6), MIDForgiving(CT377,6,LEN(CT377)-6), MIDForgiving(CT430,6,LEN(CT430)-6))&amp;")","*")</f>
        <v>*</v>
      </c>
      <c r="CU496" s="58" t="str">
        <f>IF(OR(CU256&lt;&gt;"*",CU320&lt;&gt;"*",CU377&lt;&gt;"*",CU430&lt;&gt;"*"),"Yes (" &amp; JoinAll(", ", MIDForgiving(CU256,6,LEN(CU256)-6), MIDForgiving(CU320,6,LEN(CU320)-6), MIDForgiving(CU377,6,LEN(CU377)-6), MIDForgiving(CU430,6,LEN(CU430)-6))&amp;")","*")</f>
        <v>*</v>
      </c>
      <c r="CV496" s="58" t="str">
        <f>IF(OR(CV256&lt;&gt;"*",CV320&lt;&gt;"*",CV377&lt;&gt;"*",CV430&lt;&gt;"*"),"Yes (" &amp; JoinAll(", ", MIDForgiving(CV256,6,LEN(CV256)-6), MIDForgiving(CV320,6,LEN(CV320)-6), MIDForgiving(CV377,6,LEN(CV377)-6), MIDForgiving(CV430,6,LEN(CV430)-6))&amp;")","*")</f>
        <v>*</v>
      </c>
      <c r="CW496" s="58" t="str">
        <f>IF(OR(CW256&lt;&gt;"*",CW320&lt;&gt;"*",CW377&lt;&gt;"*",CW430&lt;&gt;"*"),"Yes (" &amp; JoinAll(", ", MIDForgiving(CW256,6,LEN(CW256)-6), MIDForgiving(CW320,6,LEN(CW320)-6), MIDForgiving(CW377,6,LEN(CW377)-6), MIDForgiving(CW430,6,LEN(CW430)-6))&amp;")","*")</f>
        <v>*</v>
      </c>
      <c r="CX496" s="58" t="str">
        <f>IF(OR(CX256&lt;&gt;"*",CX320&lt;&gt;"*",CX377&lt;&gt;"*",CX430&lt;&gt;"*"),"Yes (" &amp; JoinAll(", ", MIDForgiving(CX256,6,LEN(CX256)-6), MIDForgiving(CX320,6,LEN(CX320)-6), MIDForgiving(CX377,6,LEN(CX377)-6), MIDForgiving(CX430,6,LEN(CX430)-6))&amp;")","*")</f>
        <v>*</v>
      </c>
      <c r="CY496" s="58" t="str">
        <f>IF(OR(CY256&lt;&gt;"*",CY320&lt;&gt;"*",CY377&lt;&gt;"*",CY430&lt;&gt;"*"),"Yes (" &amp; JoinAll(", ", MIDForgiving(CY256,6,LEN(CY256)-6), MIDForgiving(CY320,6,LEN(CY320)-6), MIDForgiving(CY377,6,LEN(CY377)-6), MIDForgiving(CY430,6,LEN(CY430)-6))&amp;")","*")</f>
        <v>*</v>
      </c>
      <c r="CZ496" s="58" t="str">
        <f>IF(OR(CZ256&lt;&gt;"*",CZ320&lt;&gt;"*",CZ377&lt;&gt;"*",CZ430&lt;&gt;"*"),"Yes (" &amp; JoinAll(", ", MIDForgiving(CZ256,6,LEN(CZ256)-6), MIDForgiving(CZ320,6,LEN(CZ320)-6), MIDForgiving(CZ377,6,LEN(CZ377)-6), MIDForgiving(CZ430,6,LEN(CZ430)-6))&amp;")","*")</f>
        <v>*</v>
      </c>
      <c r="DA496" s="58" t="str">
        <f>IF(OR(DA256&lt;&gt;"*",DA320&lt;&gt;"*",DA377&lt;&gt;"*",DA430&lt;&gt;"*"),"Yes (" &amp; JoinAll(", ", MIDForgiving(DA256,6,LEN(DA256)-6), MIDForgiving(DA320,6,LEN(DA320)-6), MIDForgiving(DA377,6,LEN(DA377)-6), MIDForgiving(DA430,6,LEN(DA430)-6))&amp;")","*")</f>
        <v>*</v>
      </c>
      <c r="DB496" s="58" t="str">
        <f>IF(OR(DB256&lt;&gt;"*",DB320&lt;&gt;"*",DB377&lt;&gt;"*",DB430&lt;&gt;"*"),"Yes (" &amp; JoinAll(", ", MIDForgiving(DB256,6,LEN(DB256)-6), MIDForgiving(DB320,6,LEN(DB320)-6), MIDForgiving(DB377,6,LEN(DB377)-6), MIDForgiving(DB430,6,LEN(DB430)-6))&amp;")","*")</f>
        <v>*</v>
      </c>
      <c r="DC496" s="58" t="str">
        <f>IF(OR(DC256&lt;&gt;"*",DC320&lt;&gt;"*",DC377&lt;&gt;"*",DC430&lt;&gt;"*"),"Yes (" &amp; JoinAll(", ", MIDForgiving(DC256,6,LEN(DC256)-6), MIDForgiving(DC320,6,LEN(DC320)-6), MIDForgiving(DC377,6,LEN(DC377)-6), MIDForgiving(DC430,6,LEN(DC430)-6))&amp;")","*")</f>
        <v>*</v>
      </c>
      <c r="DD496" s="58" t="str">
        <f>IF(OR(DD256&lt;&gt;"*",DD320&lt;&gt;"*",DD377&lt;&gt;"*",DD430&lt;&gt;"*"),"Yes (" &amp; JoinAll(", ", MIDForgiving(DD256,6,LEN(DD256)-6), MIDForgiving(DD320,6,LEN(DD320)-6), MIDForgiving(DD377,6,LEN(DD377)-6), MIDForgiving(DD430,6,LEN(DD430)-6))&amp;")","*")</f>
        <v>*</v>
      </c>
      <c r="DE496" s="58" t="str">
        <f>IF(OR(DE256&lt;&gt;"*",DE320&lt;&gt;"*",DE377&lt;&gt;"*",DE430&lt;&gt;"*"),"Yes (" &amp; JoinAll(", ", MIDForgiving(DE256,6,LEN(DE256)-6), MIDForgiving(DE320,6,LEN(DE320)-6), MIDForgiving(DE377,6,LEN(DE377)-6), MIDForgiving(DE430,6,LEN(DE430)-6))&amp;")","*")</f>
        <v>*</v>
      </c>
      <c r="DF496" s="58" t="str">
        <f>IF(OR(DF256&lt;&gt;"*",DF320&lt;&gt;"*",DF377&lt;&gt;"*",DF430&lt;&gt;"*"),"Yes (" &amp; JoinAll(", ", MIDForgiving(DF256,6,LEN(DF256)-6), MIDForgiving(DF320,6,LEN(DF320)-6), MIDForgiving(DF377,6,LEN(DF377)-6), MIDForgiving(DF430,6,LEN(DF430)-6))&amp;")","*")</f>
        <v>*</v>
      </c>
      <c r="DG496" s="58" t="str">
        <f>IF(OR(DG256&lt;&gt;"*",DG320&lt;&gt;"*",DG377&lt;&gt;"*",DG430&lt;&gt;"*"),"Yes (" &amp; JoinAll(", ", MIDForgiving(DG256,6,LEN(DG256)-6), MIDForgiving(DG320,6,LEN(DG320)-6), MIDForgiving(DG377,6,LEN(DG377)-6), MIDForgiving(DG430,6,LEN(DG430)-6))&amp;")","*")</f>
        <v>*</v>
      </c>
      <c r="DH496" s="58" t="str">
        <f>IF(OR(DH256&lt;&gt;"*",DH320&lt;&gt;"*",DH377&lt;&gt;"*",DH430&lt;&gt;"*"),"Yes (" &amp; JoinAll(", ", MIDForgiving(DH256,6,LEN(DH256)-6), MIDForgiving(DH320,6,LEN(DH320)-6), MIDForgiving(DH377,6,LEN(DH377)-6), MIDForgiving(DH430,6,LEN(DH430)-6))&amp;")","*")</f>
        <v>*</v>
      </c>
      <c r="DI496" s="58" t="str">
        <f>IF(OR(DI256&lt;&gt;"*",DI320&lt;&gt;"*",DI377&lt;&gt;"*",DI430&lt;&gt;"*"),"Yes (" &amp; JoinAll(", ", MIDForgiving(DI256,6,LEN(DI256)-6), MIDForgiving(DI320,6,LEN(DI320)-6), MIDForgiving(DI377,6,LEN(DI377)-6), MIDForgiving(DI430,6,LEN(DI430)-6))&amp;")","*")</f>
        <v>*</v>
      </c>
      <c r="DJ496" s="58" t="str">
        <f>IF(OR(DJ256&lt;&gt;"*",DJ320&lt;&gt;"*",DJ377&lt;&gt;"*",DJ430&lt;&gt;"*"),"Yes (" &amp; JoinAll(", ", MIDForgiving(DJ256,6,LEN(DJ256)-6), MIDForgiving(DJ320,6,LEN(DJ320)-6), MIDForgiving(DJ377,6,LEN(DJ377)-6), MIDForgiving(DJ430,6,LEN(DJ430)-6))&amp;")","*")</f>
        <v>*</v>
      </c>
      <c r="DK496" s="58" t="str">
        <f>IF(OR(DK256&lt;&gt;"*",DK320&lt;&gt;"*",DK377&lt;&gt;"*",DK430&lt;&gt;"*"),"Yes (" &amp; JoinAll(", ", MIDForgiving(DK256,6,LEN(DK256)-6), MIDForgiving(DK320,6,LEN(DK320)-6), MIDForgiving(DK377,6,LEN(DK377)-6), MIDForgiving(DK430,6,LEN(DK430)-6))&amp;")","*")</f>
        <v>*</v>
      </c>
      <c r="DL496" s="58" t="str">
        <f>IF(OR(DL256&lt;&gt;"*",DL320&lt;&gt;"*",DL377&lt;&gt;"*",DL430&lt;&gt;"*"),"Yes (" &amp; JoinAll(", ", MIDForgiving(DL256,6,LEN(DL256)-6), MIDForgiving(DL320,6,LEN(DL320)-6), MIDForgiving(DL377,6,LEN(DL377)-6), MIDForgiving(DL430,6,LEN(DL430)-6))&amp;")","*")</f>
        <v>*</v>
      </c>
      <c r="DM496" s="58" t="str">
        <f>IF(OR(DM256&lt;&gt;"*",DM320&lt;&gt;"*",DM377&lt;&gt;"*",DM430&lt;&gt;"*"),"Yes (" &amp; JoinAll(", ", MIDForgiving(DM256,6,LEN(DM256)-6), MIDForgiving(DM320,6,LEN(DM320)-6), MIDForgiving(DM377,6,LEN(DM377)-6), MIDForgiving(DM430,6,LEN(DM430)-6))&amp;")","*")</f>
        <v>*</v>
      </c>
      <c r="DN496" s="58" t="str">
        <f>IF(OR(DN256&lt;&gt;"*",DN320&lt;&gt;"*",DN377&lt;&gt;"*",DN430&lt;&gt;"*"),"Yes (" &amp; JoinAll(", ", MIDForgiving(DN256,6,LEN(DN256)-6), MIDForgiving(DN320,6,LEN(DN320)-6), MIDForgiving(DN377,6,LEN(DN377)-6), MIDForgiving(DN430,6,LEN(DN430)-6))&amp;")","*")</f>
        <v>*</v>
      </c>
      <c r="DO496" s="58" t="str">
        <f>IF(OR(DO256&lt;&gt;"*",DO320&lt;&gt;"*",DO377&lt;&gt;"*",DO430&lt;&gt;"*"),"Yes (" &amp; JoinAll(", ", MIDForgiving(DO256,6,LEN(DO256)-6), MIDForgiving(DO320,6,LEN(DO320)-6), MIDForgiving(DO377,6,LEN(DO377)-6), MIDForgiving(DO430,6,LEN(DO430)-6))&amp;")","*")</f>
        <v>*</v>
      </c>
      <c r="DP496" s="58" t="str">
        <f>IF(OR(DP256&lt;&gt;"*",DP320&lt;&gt;"*",DP377&lt;&gt;"*",DP430&lt;&gt;"*"),"Yes (" &amp; JoinAll(", ", MIDForgiving(DP256,6,LEN(DP256)-6), MIDForgiving(DP320,6,LEN(DP320)-6), MIDForgiving(DP377,6,LEN(DP377)-6), MIDForgiving(DP430,6,LEN(DP430)-6))&amp;")","*")</f>
        <v>*</v>
      </c>
      <c r="DQ496" s="58" t="str">
        <f>IF(OR(DQ256&lt;&gt;"*",DQ320&lt;&gt;"*",DQ377&lt;&gt;"*",DQ430&lt;&gt;"*"),"Yes (" &amp; JoinAll(", ", MIDForgiving(DQ256,6,LEN(DQ256)-6), MIDForgiving(DQ320,6,LEN(DQ320)-6), MIDForgiving(DQ377,6,LEN(DQ377)-6), MIDForgiving(DQ430,6,LEN(DQ430)-6))&amp;")","*")</f>
        <v>*</v>
      </c>
      <c r="DR496" s="58" t="str">
        <f>IF(OR(DR256&lt;&gt;"*",DR320&lt;&gt;"*",DR377&lt;&gt;"*",DR430&lt;&gt;"*"),"Yes (" &amp; JoinAll(", ", MIDForgiving(DR256,6,LEN(DR256)-6), MIDForgiving(DR320,6,LEN(DR320)-6), MIDForgiving(DR377,6,LEN(DR377)-6), MIDForgiving(DR430,6,LEN(DR430)-6))&amp;")","*")</f>
        <v>*</v>
      </c>
      <c r="DS496" s="58" t="str">
        <f>IF(OR(DS256&lt;&gt;"*",DS320&lt;&gt;"*",DS377&lt;&gt;"*",DS430&lt;&gt;"*"),"Yes (" &amp; JoinAll(", ", MIDForgiving(DS256,6,LEN(DS256)-6), MIDForgiving(DS320,6,LEN(DS320)-6), MIDForgiving(DS377,6,LEN(DS377)-6), MIDForgiving(DS430,6,LEN(DS430)-6))&amp;")","*")</f>
        <v>*</v>
      </c>
      <c r="DT496" s="58" t="str">
        <f>IF(OR(DT256&lt;&gt;"*",DT320&lt;&gt;"*",DT377&lt;&gt;"*",DT430&lt;&gt;"*"),"Yes (" &amp; JoinAll(", ", MIDForgiving(DT256,6,LEN(DT256)-6), MIDForgiving(DT320,6,LEN(DT320)-6), MIDForgiving(DT377,6,LEN(DT377)-6), MIDForgiving(DT430,6,LEN(DT430)-6))&amp;")","*")</f>
        <v>*</v>
      </c>
      <c r="DU496" s="58" t="str">
        <f>IF(OR(DU256&lt;&gt;"*",DU320&lt;&gt;"*",DU377&lt;&gt;"*",DU430&lt;&gt;"*"),"Yes (" &amp; JoinAll(", ", MIDForgiving(DU256,6,LEN(DU256)-6), MIDForgiving(DU320,6,LEN(DU320)-6), MIDForgiving(DU377,6,LEN(DU377)-6), MIDForgiving(DU430,6,LEN(DU430)-6))&amp;")","*")</f>
        <v>*</v>
      </c>
      <c r="DV496" s="58" t="str">
        <f>IF(OR(DV256&lt;&gt;"*",DV320&lt;&gt;"*",DV377&lt;&gt;"*",DV430&lt;&gt;"*"),"Yes (" &amp; JoinAll(", ", MIDForgiving(DV256,6,LEN(DV256)-6), MIDForgiving(DV320,6,LEN(DV320)-6), MIDForgiving(DV377,6,LEN(DV377)-6), MIDForgiving(DV430,6,LEN(DV430)-6))&amp;")","*")</f>
        <v>*</v>
      </c>
      <c r="DW496" s="58" t="str">
        <f>IF(OR(DW256&lt;&gt;"*",DW320&lt;&gt;"*",DW377&lt;&gt;"*",DW430&lt;&gt;"*"),"Yes (" &amp; JoinAll(", ", MIDForgiving(DW256,6,LEN(DW256)-6), MIDForgiving(DW320,6,LEN(DW320)-6), MIDForgiving(DW377,6,LEN(DW377)-6), MIDForgiving(DW430,6,LEN(DW430)-6))&amp;")","*")</f>
        <v>*</v>
      </c>
      <c r="DX496" s="58" t="str">
        <f>IF(OR(DX256&lt;&gt;"*",DX320&lt;&gt;"*",DX377&lt;&gt;"*",DX430&lt;&gt;"*"),"Yes (" &amp; JoinAll(", ", MIDForgiving(DX256,6,LEN(DX256)-6), MIDForgiving(DX320,6,LEN(DX320)-6), MIDForgiving(DX377,6,LEN(DX377)-6), MIDForgiving(DX430,6,LEN(DX430)-6))&amp;")","*")</f>
        <v>*</v>
      </c>
      <c r="DY496" s="58" t="str">
        <f>IF(OR(DY256&lt;&gt;"*",DY320&lt;&gt;"*",DY377&lt;&gt;"*",DY430&lt;&gt;"*"),"Yes (" &amp; JoinAll(", ", MIDForgiving(DY256,6,LEN(DY256)-6), MIDForgiving(DY320,6,LEN(DY320)-6), MIDForgiving(DY377,6,LEN(DY377)-6), MIDForgiving(DY430,6,LEN(DY430)-6))&amp;")","*")</f>
        <v>*</v>
      </c>
      <c r="DZ496" s="58" t="str">
        <f>IF(OR(DZ256&lt;&gt;"*",DZ320&lt;&gt;"*",DZ377&lt;&gt;"*",DZ430&lt;&gt;"*"),"Yes (" &amp; JoinAll(", ", MIDForgiving(DZ256,6,LEN(DZ256)-6), MIDForgiving(DZ320,6,LEN(DZ320)-6), MIDForgiving(DZ377,6,LEN(DZ377)-6), MIDForgiving(DZ430,6,LEN(DZ430)-6))&amp;")","*")</f>
        <v>*</v>
      </c>
      <c r="EA496" s="58" t="str">
        <f>IF(OR(EA256&lt;&gt;"*",EA320&lt;&gt;"*",EA377&lt;&gt;"*",EA430&lt;&gt;"*"),"Yes (" &amp; JoinAll(", ", MIDForgiving(EA256,6,LEN(EA256)-6), MIDForgiving(EA320,6,LEN(EA320)-6), MIDForgiving(EA377,6,LEN(EA377)-6), MIDForgiving(EA430,6,LEN(EA430)-6))&amp;")","*")</f>
        <v>*</v>
      </c>
      <c r="EB496" s="58" t="str">
        <f>IF(OR(EB256&lt;&gt;"*",EB320&lt;&gt;"*",EB377&lt;&gt;"*",EB430&lt;&gt;"*"),"Yes (" &amp; JoinAll(", ", MIDForgiving(EB256,6,LEN(EB256)-6), MIDForgiving(EB320,6,LEN(EB320)-6), MIDForgiving(EB377,6,LEN(EB377)-6), MIDForgiving(EB430,6,LEN(EB430)-6))&amp;")","*")</f>
        <v>*</v>
      </c>
      <c r="EC496" s="58" t="str">
        <f>IF(OR(EC256&lt;&gt;"*",EC320&lt;&gt;"*",EC377&lt;&gt;"*",EC430&lt;&gt;"*"),"Yes (" &amp; JoinAll(", ", MIDForgiving(EC256,6,LEN(EC256)-6), MIDForgiving(EC320,6,LEN(EC320)-6), MIDForgiving(EC377,6,LEN(EC377)-6), MIDForgiving(EC430,6,LEN(EC430)-6))&amp;")","*")</f>
        <v>*</v>
      </c>
      <c r="ED496" s="58" t="str">
        <f>IF(OR(ED256&lt;&gt;"*",ED320&lt;&gt;"*",ED377&lt;&gt;"*",ED430&lt;&gt;"*"),"Yes (" &amp; JoinAll(", ", MIDForgiving(ED256,6,LEN(ED256)-6), MIDForgiving(ED320,6,LEN(ED320)-6), MIDForgiving(ED377,6,LEN(ED377)-6), MIDForgiving(ED430,6,LEN(ED430)-6))&amp;")","*")</f>
        <v>*</v>
      </c>
      <c r="EE496" s="58" t="str">
        <f>IF(OR(EE256&lt;&gt;"*",EE320&lt;&gt;"*",EE377&lt;&gt;"*",EE430&lt;&gt;"*"),"Yes (" &amp; JoinAll(", ", MIDForgiving(EE256,6,LEN(EE256)-6), MIDForgiving(EE320,6,LEN(EE320)-6), MIDForgiving(EE377,6,LEN(EE377)-6), MIDForgiving(EE430,6,LEN(EE430)-6))&amp;")","*")</f>
        <v>*</v>
      </c>
      <c r="EF496" s="58" t="str">
        <f>IF(OR(EF256&lt;&gt;"*",EF320&lt;&gt;"*",EF377&lt;&gt;"*",EF430&lt;&gt;"*"),"Yes (" &amp; JoinAll(", ", MIDForgiving(EF256,6,LEN(EF256)-6), MIDForgiving(EF320,6,LEN(EF320)-6), MIDForgiving(EF377,6,LEN(EF377)-6), MIDForgiving(EF430,6,LEN(EF430)-6))&amp;")","*")</f>
        <v>*</v>
      </c>
      <c r="EG496" s="58" t="str">
        <f>IF(OR(EG256&lt;&gt;"*",EG320&lt;&gt;"*",EG377&lt;&gt;"*",EG430&lt;&gt;"*"),"Yes (" &amp; JoinAll(", ", MIDForgiving(EG256,6,LEN(EG256)-6), MIDForgiving(EG320,6,LEN(EG320)-6), MIDForgiving(EG377,6,LEN(EG377)-6), MIDForgiving(EG430,6,LEN(EG430)-6))&amp;")","*")</f>
        <v>*</v>
      </c>
      <c r="EH496" s="58" t="str">
        <f>IF(OR(EH256&lt;&gt;"*",EH320&lt;&gt;"*",EH377&lt;&gt;"*",EH430&lt;&gt;"*"),"Yes (" &amp; JoinAll(", ", MIDForgiving(EH256,6,LEN(EH256)-6), MIDForgiving(EH320,6,LEN(EH320)-6), MIDForgiving(EH377,6,LEN(EH377)-6), MIDForgiving(EH430,6,LEN(EH430)-6))&amp;")","*")</f>
        <v>*</v>
      </c>
      <c r="EI496" s="58" t="str">
        <f>IF(OR(EI256&lt;&gt;"*",EI320&lt;&gt;"*",EI377&lt;&gt;"*",EI430&lt;&gt;"*"),"Yes (" &amp; JoinAll(", ", MIDForgiving(EI256,6,LEN(EI256)-6), MIDForgiving(EI320,6,LEN(EI320)-6), MIDForgiving(EI377,6,LEN(EI377)-6), MIDForgiving(EI430,6,LEN(EI430)-6))&amp;")","*")</f>
        <v>*</v>
      </c>
      <c r="EJ496" s="58" t="str">
        <f>IF(OR(EJ256&lt;&gt;"*",EJ320&lt;&gt;"*",EJ377&lt;&gt;"*",EJ430&lt;&gt;"*"),"Yes (" &amp; JoinAll(", ", MIDForgiving(EJ256,6,LEN(EJ256)-6), MIDForgiving(EJ320,6,LEN(EJ320)-6), MIDForgiving(EJ377,6,LEN(EJ377)-6), MIDForgiving(EJ430,6,LEN(EJ430)-6))&amp;")","*")</f>
        <v>*</v>
      </c>
      <c r="EK496" s="58" t="str">
        <f>IF(OR(EK256&lt;&gt;"*",EK320&lt;&gt;"*",EK377&lt;&gt;"*",EK430&lt;&gt;"*"),"Yes (" &amp; JoinAll(", ", MIDForgiving(EK256,6,LEN(EK256)-6), MIDForgiving(EK320,6,LEN(EK320)-6), MIDForgiving(EK377,6,LEN(EK377)-6), MIDForgiving(EK430,6,LEN(EK430)-6))&amp;")","*")</f>
        <v>*</v>
      </c>
      <c r="EL496" s="109"/>
      <c r="EM496" s="109"/>
    </row>
    <row r="497" spans="1:143" s="58" customFormat="1" ht="12.75" customHeight="1" x14ac:dyDescent="0.25">
      <c r="A497" s="5"/>
      <c r="B497" s="96"/>
      <c r="C497" s="96"/>
      <c r="D497" s="96"/>
      <c r="E497" s="96"/>
      <c r="F497" s="96" t="s">
        <v>3541</v>
      </c>
      <c r="G497" s="4" t="s">
        <v>2544</v>
      </c>
      <c r="H497" s="18" t="s">
        <v>5</v>
      </c>
      <c r="I497" s="18"/>
      <c r="J497" s="58" t="str">
        <f>IF(OR(J257&lt;&gt;"*",J321&lt;&gt;"*",J378&lt;&gt;"*",J431&lt;&gt;"*"),"Yes (" &amp; JoinAll(", ", MIDForgiving(J257,6,LEN(J257)-6), MIDForgiving(J321,6,LEN(J321)-6), MIDForgiving(J378,6,LEN(J378)-6), MIDForgiving(J431,6,LEN(J431)-6))&amp;")","*")</f>
        <v>*</v>
      </c>
      <c r="K497" s="58" t="str">
        <f>IF(OR(K257&lt;&gt;"*",K321&lt;&gt;"*",K378&lt;&gt;"*",K431&lt;&gt;"*"),"Yes (" &amp; JoinAll(", ", MIDForgiving(K257,6,LEN(K257)-6), MIDForgiving(K321,6,LEN(K321)-6), MIDForgiving(K378,6,LEN(K378)-6), MIDForgiving(K431,6,LEN(K431)-6))&amp;")","*")</f>
        <v>*</v>
      </c>
      <c r="L497" s="58" t="str">
        <f>IF(OR(L257&lt;&gt;"*",L321&lt;&gt;"*",L378&lt;&gt;"*",L431&lt;&gt;"*"),"Yes (" &amp; JoinAll(", ", MIDForgiving(L257,6,LEN(L257)-6), MIDForgiving(L321,6,LEN(L321)-6), MIDForgiving(L378,6,LEN(L378)-6), MIDForgiving(L431,6,LEN(L431)-6))&amp;")","*")</f>
        <v>*</v>
      </c>
      <c r="M497" s="58" t="str">
        <f>IF(OR(M257&lt;&gt;"*",M321&lt;&gt;"*",M378&lt;&gt;"*",M431&lt;&gt;"*"),"Yes (" &amp; JoinAll(", ", MIDForgiving(M257,6,LEN(M257)-6), MIDForgiving(M321,6,LEN(M321)-6), MIDForgiving(M378,6,LEN(M378)-6), MIDForgiving(M431,6,LEN(M431)-6))&amp;")","*")</f>
        <v>*</v>
      </c>
      <c r="N497" s="58" t="str">
        <f>IF(OR(N257&lt;&gt;"*",N321&lt;&gt;"*",N378&lt;&gt;"*",N431&lt;&gt;"*"),"Yes (" &amp; JoinAll(", ", MIDForgiving(N257,6,LEN(N257)-6), MIDForgiving(N321,6,LEN(N321)-6), MIDForgiving(N378,6,LEN(N378)-6), MIDForgiving(N431,6,LEN(N431)-6))&amp;")","*")</f>
        <v>*</v>
      </c>
      <c r="O497" s="58" t="str">
        <f>IF(OR(O257&lt;&gt;"*",O321&lt;&gt;"*",O378&lt;&gt;"*",O431&lt;&gt;"*"),"Yes (" &amp; JoinAll(", ", MIDForgiving(O257,6,LEN(O257)-6), MIDForgiving(O321,6,LEN(O321)-6), MIDForgiving(O378,6,LEN(O378)-6), MIDForgiving(O431,6,LEN(O431)-6))&amp;")","*")</f>
        <v>*</v>
      </c>
      <c r="P497" s="58" t="str">
        <f>IF(OR(P257&lt;&gt;"*",P321&lt;&gt;"*",P378&lt;&gt;"*",P431&lt;&gt;"*"),"Yes (" &amp; JoinAll(", ", MIDForgiving(P257,6,LEN(P257)-6), MIDForgiving(P321,6,LEN(P321)-6), MIDForgiving(P378,6,LEN(P378)-6), MIDForgiving(P431,6,LEN(P431)-6))&amp;")","*")</f>
        <v>*</v>
      </c>
      <c r="Q497" s="58" t="str">
        <f>IF(OR(Q257&lt;&gt;"*",Q321&lt;&gt;"*",Q378&lt;&gt;"*",Q431&lt;&gt;"*"),"Yes (" &amp; JoinAll(", ", MIDForgiving(Q257,6,LEN(Q257)-6), MIDForgiving(Q321,6,LEN(Q321)-6), MIDForgiving(Q378,6,LEN(Q378)-6), MIDForgiving(Q431,6,LEN(Q431)-6))&amp;")","*")</f>
        <v>*</v>
      </c>
      <c r="R497" s="58" t="str">
        <f>IF(OR(R257&lt;&gt;"*",R321&lt;&gt;"*",R378&lt;&gt;"*",R431&lt;&gt;"*"),"Yes (" &amp; JoinAll(", ", MIDForgiving(R257,6,LEN(R257)-6), MIDForgiving(R321,6,LEN(R321)-6), MIDForgiving(R378,6,LEN(R378)-6), MIDForgiving(R431,6,LEN(R431)-6))&amp;")","*")</f>
        <v>*</v>
      </c>
      <c r="S497" s="58" t="str">
        <f>IF(OR(S257&lt;&gt;"*",S321&lt;&gt;"*",S378&lt;&gt;"*",S431&lt;&gt;"*"),"Yes (" &amp; JoinAll(", ", MIDForgiving(S257,6,LEN(S257)-6), MIDForgiving(S321,6,LEN(S321)-6), MIDForgiving(S378,6,LEN(S378)-6), MIDForgiving(S431,6,LEN(S431)-6))&amp;")","*")</f>
        <v>*</v>
      </c>
      <c r="T497" s="58" t="str">
        <f>IF(OR(T257&lt;&gt;"*",T321&lt;&gt;"*",T378&lt;&gt;"*",T431&lt;&gt;"*"),"Yes (" &amp; JoinAll(", ", MIDForgiving(T257,6,LEN(T257)-6), MIDForgiving(T321,6,LEN(T321)-6), MIDForgiving(T378,6,LEN(T378)-6), MIDForgiving(T431,6,LEN(T431)-6))&amp;")","*")</f>
        <v>*</v>
      </c>
      <c r="U497" s="58" t="str">
        <f>IF(OR(U257&lt;&gt;"*",U321&lt;&gt;"*",U378&lt;&gt;"*",U431&lt;&gt;"*"),"Yes (" &amp; JoinAll(", ", MIDForgiving(U257,6,LEN(U257)-6), MIDForgiving(U321,6,LEN(U321)-6), MIDForgiving(U378,6,LEN(U378)-6), MIDForgiving(U431,6,LEN(U431)-6))&amp;")","*")</f>
        <v>*</v>
      </c>
      <c r="V497" s="58" t="str">
        <f>IF(OR(V257&lt;&gt;"*",V321&lt;&gt;"*",V378&lt;&gt;"*",V431&lt;&gt;"*"),"Yes (" &amp; JoinAll(", ", MIDForgiving(V257,6,LEN(V257)-6), MIDForgiving(V321,6,LEN(V321)-6), MIDForgiving(V378,6,LEN(V378)-6), MIDForgiving(V431,6,LEN(V431)-6))&amp;")","*")</f>
        <v>*</v>
      </c>
      <c r="W497" s="58" t="str">
        <f>IF(OR(W257&lt;&gt;"*",W321&lt;&gt;"*",W378&lt;&gt;"*",W431&lt;&gt;"*"),"Yes (" &amp; JoinAll(", ", MIDForgiving(W257,6,LEN(W257)-6), MIDForgiving(W321,6,LEN(W321)-6), MIDForgiving(W378,6,LEN(W378)-6), MIDForgiving(W431,6,LEN(W431)-6))&amp;")","*")</f>
        <v>*</v>
      </c>
      <c r="X497" s="58" t="str">
        <f>IF(OR(X257&lt;&gt;"*",X321&lt;&gt;"*",X378&lt;&gt;"*",X431&lt;&gt;"*"),"Yes (" &amp; JoinAll(", ", MIDForgiving(X257,6,LEN(X257)-6), MIDForgiving(X321,6,LEN(X321)-6), MIDForgiving(X378,6,LEN(X378)-6), MIDForgiving(X431,6,LEN(X431)-6))&amp;")","*")</f>
        <v>*</v>
      </c>
      <c r="Y497" s="58" t="str">
        <f>IF(OR(Y257&lt;&gt;"*",Y321&lt;&gt;"*",Y378&lt;&gt;"*",Y431&lt;&gt;"*"),"Yes (" &amp; JoinAll(", ", MIDForgiving(Y257,6,LEN(Y257)-6), MIDForgiving(Y321,6,LEN(Y321)-6), MIDForgiving(Y378,6,LEN(Y378)-6), MIDForgiving(Y431,6,LEN(Y431)-6))&amp;")","*")</f>
        <v>*</v>
      </c>
      <c r="Z497" s="58" t="str">
        <f>IF(OR(Z257&lt;&gt;"*",Z321&lt;&gt;"*",Z378&lt;&gt;"*",Z431&lt;&gt;"*"),"Yes (" &amp; JoinAll(", ", MIDForgiving(Z257,6,LEN(Z257)-6), MIDForgiving(Z321,6,LEN(Z321)-6), MIDForgiving(Z378,6,LEN(Z378)-6), MIDForgiving(Z431,6,LEN(Z431)-6))&amp;")","*")</f>
        <v>*</v>
      </c>
      <c r="AA497" s="58" t="str">
        <f>IF(OR(AA257&lt;&gt;"*",AA321&lt;&gt;"*",AA378&lt;&gt;"*",AA431&lt;&gt;"*"),"Yes (" &amp; JoinAll(", ", MIDForgiving(AA257,6,LEN(AA257)-6), MIDForgiving(AA321,6,LEN(AA321)-6), MIDForgiving(AA378,6,LEN(AA378)-6), MIDForgiving(AA431,6,LEN(AA431)-6))&amp;")","*")</f>
        <v>*</v>
      </c>
      <c r="AB497" s="58" t="str">
        <f>IF(OR(AB257&lt;&gt;"*",AB321&lt;&gt;"*",AB378&lt;&gt;"*",AB431&lt;&gt;"*"),"Yes (" &amp; JoinAll(", ", MIDForgiving(AB257,6,LEN(AB257)-6), MIDForgiving(AB321,6,LEN(AB321)-6), MIDForgiving(AB378,6,LEN(AB378)-6), MIDForgiving(AB431,6,LEN(AB431)-6))&amp;")","*")</f>
        <v>*</v>
      </c>
      <c r="AC497" s="58" t="str">
        <f>IF(OR(AC257&lt;&gt;"*",AC321&lt;&gt;"*",AC378&lt;&gt;"*",AC431&lt;&gt;"*"),"Yes (" &amp; JoinAll(", ", MIDForgiving(AC257,6,LEN(AC257)-6), MIDForgiving(AC321,6,LEN(AC321)-6), MIDForgiving(AC378,6,LEN(AC378)-6), MIDForgiving(AC431,6,LEN(AC431)-6))&amp;")","*")</f>
        <v>*</v>
      </c>
      <c r="AD497" s="58" t="str">
        <f>IF(OR(AD257&lt;&gt;"*",AD321&lt;&gt;"*",AD378&lt;&gt;"*",AD431&lt;&gt;"*"),"Yes (" &amp; JoinAll(", ", MIDForgiving(AD257,6,LEN(AD257)-6), MIDForgiving(AD321,6,LEN(AD321)-6), MIDForgiving(AD378,6,LEN(AD378)-6), MIDForgiving(AD431,6,LEN(AD431)-6))&amp;")","*")</f>
        <v>*</v>
      </c>
      <c r="AE497" s="58" t="str">
        <f>IF(OR(AE257&lt;&gt;"*",AE321&lt;&gt;"*",AE378&lt;&gt;"*",AE431&lt;&gt;"*"),"Yes (" &amp; JoinAll(", ", MIDForgiving(AE257,6,LEN(AE257)-6), MIDForgiving(AE321,6,LEN(AE321)-6), MIDForgiving(AE378,6,LEN(AE378)-6), MIDForgiving(AE431,6,LEN(AE431)-6))&amp;")","*")</f>
        <v>*</v>
      </c>
      <c r="AF497" s="58" t="str">
        <f>IF(OR(AF257&lt;&gt;"*",AF321&lt;&gt;"*",AF378&lt;&gt;"*",AF431&lt;&gt;"*"),"Yes (" &amp; JoinAll(", ", MIDForgiving(AF257,6,LEN(AF257)-6), MIDForgiving(AF321,6,LEN(AF321)-6), MIDForgiving(AF378,6,LEN(AF378)-6), MIDForgiving(AF431,6,LEN(AF431)-6))&amp;")","*")</f>
        <v>*</v>
      </c>
      <c r="AG497" s="58" t="str">
        <f>IF(OR(AG257&lt;&gt;"*",AG321&lt;&gt;"*",AG378&lt;&gt;"*",AG431&lt;&gt;"*"),"Yes (" &amp; JoinAll(", ", MIDForgiving(AG257,6,LEN(AG257)-6), MIDForgiving(AG321,6,LEN(AG321)-6), MIDForgiving(AG378,6,LEN(AG378)-6), MIDForgiving(AG431,6,LEN(AG431)-6))&amp;")","*")</f>
        <v>*</v>
      </c>
      <c r="AH497" s="58" t="str">
        <f>IF(OR(AH257&lt;&gt;"*",AH321&lt;&gt;"*",AH378&lt;&gt;"*",AH431&lt;&gt;"*"),"Yes (" &amp; JoinAll(", ", MIDForgiving(AH257,6,LEN(AH257)-6), MIDForgiving(AH321,6,LEN(AH321)-6), MIDForgiving(AH378,6,LEN(AH378)-6), MIDForgiving(AH431,6,LEN(AH431)-6))&amp;")","*")</f>
        <v>*</v>
      </c>
      <c r="AI497" s="58" t="str">
        <f>IF(OR(AI257&lt;&gt;"*",AI321&lt;&gt;"*",AI378&lt;&gt;"*",AI431&lt;&gt;"*"),"Yes (" &amp; JoinAll(", ", MIDForgiving(AI257,6,LEN(AI257)-6), MIDForgiving(AI321,6,LEN(AI321)-6), MIDForgiving(AI378,6,LEN(AI378)-6), MIDForgiving(AI431,6,LEN(AI431)-6))&amp;")","*")</f>
        <v>*</v>
      </c>
      <c r="AJ497" s="58" t="str">
        <f>IF(OR(AJ257&lt;&gt;"*",AJ321&lt;&gt;"*",AJ378&lt;&gt;"*",AJ431&lt;&gt;"*"),"Yes (" &amp; JoinAll(", ", MIDForgiving(AJ257,6,LEN(AJ257)-6), MIDForgiving(AJ321,6,LEN(AJ321)-6), MIDForgiving(AJ378,6,LEN(AJ378)-6), MIDForgiving(AJ431,6,LEN(AJ431)-6))&amp;")","*")</f>
        <v>*</v>
      </c>
      <c r="AK497" s="58" t="str">
        <f>IF(OR(AK257&lt;&gt;"*",AK321&lt;&gt;"*",AK378&lt;&gt;"*",AK431&lt;&gt;"*"),"Yes (" &amp; JoinAll(", ", MIDForgiving(AK257,6,LEN(AK257)-6), MIDForgiving(AK321,6,LEN(AK321)-6), MIDForgiving(AK378,6,LEN(AK378)-6), MIDForgiving(AK431,6,LEN(AK431)-6))&amp;")","*")</f>
        <v>*</v>
      </c>
      <c r="AL497" s="58" t="str">
        <f>IF(OR(AL257&lt;&gt;"*",AL321&lt;&gt;"*",AL378&lt;&gt;"*",AL431&lt;&gt;"*"),"Yes (" &amp; JoinAll(", ", MIDForgiving(AL257,6,LEN(AL257)-6), MIDForgiving(AL321,6,LEN(AL321)-6), MIDForgiving(AL378,6,LEN(AL378)-6), MIDForgiving(AL431,6,LEN(AL431)-6))&amp;")","*")</f>
        <v>*</v>
      </c>
      <c r="AM497" s="58" t="str">
        <f>IF(OR(AM257&lt;&gt;"*",AM321&lt;&gt;"*",AM378&lt;&gt;"*",AM431&lt;&gt;"*"),"Yes (" &amp; JoinAll(", ", MIDForgiving(AM257,6,LEN(AM257)-6), MIDForgiving(AM321,6,LEN(AM321)-6), MIDForgiving(AM378,6,LEN(AM378)-6), MIDForgiving(AM431,6,LEN(AM431)-6))&amp;")","*")</f>
        <v>*</v>
      </c>
      <c r="AN497" s="58" t="str">
        <f>IF(OR(AN257&lt;&gt;"*",AN321&lt;&gt;"*",AN378&lt;&gt;"*",AN431&lt;&gt;"*"),"Yes (" &amp; JoinAll(", ", MIDForgiving(AN257,6,LEN(AN257)-6), MIDForgiving(AN321,6,LEN(AN321)-6), MIDForgiving(AN378,6,LEN(AN378)-6), MIDForgiving(AN431,6,LEN(AN431)-6))&amp;")","*")</f>
        <v>*</v>
      </c>
      <c r="AO497" s="58" t="str">
        <f>IF(OR(AO257&lt;&gt;"*",AO321&lt;&gt;"*",AO378&lt;&gt;"*",AO431&lt;&gt;"*"),"Yes (" &amp; JoinAll(", ", MIDForgiving(AO257,6,LEN(AO257)-6), MIDForgiving(AO321,6,LEN(AO321)-6), MIDForgiving(AO378,6,LEN(AO378)-6), MIDForgiving(AO431,6,LEN(AO431)-6))&amp;")","*")</f>
        <v>*</v>
      </c>
      <c r="AP497" s="58" t="str">
        <f>IF(OR(AP257&lt;&gt;"*",AP321&lt;&gt;"*",AP378&lt;&gt;"*",AP431&lt;&gt;"*"),"Yes (" &amp; JoinAll(", ", MIDForgiving(AP257,6,LEN(AP257)-6), MIDForgiving(AP321,6,LEN(AP321)-6), MIDForgiving(AP378,6,LEN(AP378)-6), MIDForgiving(AP431,6,LEN(AP431)-6))&amp;")","*")</f>
        <v>*</v>
      </c>
      <c r="AQ497" s="58" t="str">
        <f>IF(OR(AQ257&lt;&gt;"*",AQ321&lt;&gt;"*",AQ378&lt;&gt;"*",AQ431&lt;&gt;"*"),"Yes (" &amp; JoinAll(", ", MIDForgiving(AQ257,6,LEN(AQ257)-6), MIDForgiving(AQ321,6,LEN(AQ321)-6), MIDForgiving(AQ378,6,LEN(AQ378)-6), MIDForgiving(AQ431,6,LEN(AQ431)-6))&amp;")","*")</f>
        <v>*</v>
      </c>
      <c r="AR497" s="58" t="str">
        <f>IF(OR(AR257&lt;&gt;"*",AR321&lt;&gt;"*",AR378&lt;&gt;"*",AR431&lt;&gt;"*"),"Yes (" &amp; JoinAll(", ", MIDForgiving(AR257,6,LEN(AR257)-6), MIDForgiving(AR321,6,LEN(AR321)-6), MIDForgiving(AR378,6,LEN(AR378)-6), MIDForgiving(AR431,6,LEN(AR431)-6))&amp;")","*")</f>
        <v>*</v>
      </c>
      <c r="AS497" s="58" t="str">
        <f>IF(OR(AS257&lt;&gt;"*",AS321&lt;&gt;"*",AS378&lt;&gt;"*",AS431&lt;&gt;"*"),"Yes (" &amp; JoinAll(", ", MIDForgiving(AS257,6,LEN(AS257)-6), MIDForgiving(AS321,6,LEN(AS321)-6), MIDForgiving(AS378,6,LEN(AS378)-6), MIDForgiving(AS431,6,LEN(AS431)-6))&amp;")","*")</f>
        <v>*</v>
      </c>
      <c r="AT497" s="58" t="str">
        <f>IF(OR(AT257&lt;&gt;"*",AT321&lt;&gt;"*",AT378&lt;&gt;"*",AT431&lt;&gt;"*"),"Yes (" &amp; JoinAll(", ", MIDForgiving(AT257,6,LEN(AT257)-6), MIDForgiving(AT321,6,LEN(AT321)-6), MIDForgiving(AT378,6,LEN(AT378)-6), MIDForgiving(AT431,6,LEN(AT431)-6))&amp;")","*")</f>
        <v>*</v>
      </c>
      <c r="AU497" s="58" t="str">
        <f>IF(OR(AU257&lt;&gt;"*",AU321&lt;&gt;"*",AU378&lt;&gt;"*",AU431&lt;&gt;"*"),"Yes (" &amp; JoinAll(", ", MIDForgiving(AU257,6,LEN(AU257)-6), MIDForgiving(AU321,6,LEN(AU321)-6), MIDForgiving(AU378,6,LEN(AU378)-6), MIDForgiving(AU431,6,LEN(AU431)-6))&amp;")","*")</f>
        <v>*</v>
      </c>
      <c r="AV497" s="58" t="str">
        <f>IF(OR(AV257&lt;&gt;"*",AV321&lt;&gt;"*",AV378&lt;&gt;"*",AV431&lt;&gt;"*"),"Yes (" &amp; JoinAll(", ", MIDForgiving(AV257,6,LEN(AV257)-6), MIDForgiving(AV321,6,LEN(AV321)-6), MIDForgiving(AV378,6,LEN(AV378)-6), MIDForgiving(AV431,6,LEN(AV431)-6))&amp;")","*")</f>
        <v>*</v>
      </c>
      <c r="AW497" s="58" t="str">
        <f>IF(OR(AW257&lt;&gt;"*",AW321&lt;&gt;"*",AW378&lt;&gt;"*",AW431&lt;&gt;"*"),"Yes (" &amp; JoinAll(", ", MIDForgiving(AW257,6,LEN(AW257)-6), MIDForgiving(AW321,6,LEN(AW321)-6), MIDForgiving(AW378,6,LEN(AW378)-6), MIDForgiving(AW431,6,LEN(AW431)-6))&amp;")","*")</f>
        <v>*</v>
      </c>
      <c r="AX497" s="58" t="str">
        <f>IF(OR(AX257&lt;&gt;"*",AX321&lt;&gt;"*",AX378&lt;&gt;"*",AX431&lt;&gt;"*"),"Yes (" &amp; JoinAll(", ", MIDForgiving(AX257,6,LEN(AX257)-6), MIDForgiving(AX321,6,LEN(AX321)-6), MIDForgiving(AX378,6,LEN(AX378)-6), MIDForgiving(AX431,6,LEN(AX431)-6))&amp;")","*")</f>
        <v>*</v>
      </c>
      <c r="AY497" s="58" t="str">
        <f>IF(OR(AY257&lt;&gt;"*",AY321&lt;&gt;"*",AY378&lt;&gt;"*",AY431&lt;&gt;"*"),"Yes (" &amp; JoinAll(", ", MIDForgiving(AY257,6,LEN(AY257)-6), MIDForgiving(AY321,6,LEN(AY321)-6), MIDForgiving(AY378,6,LEN(AY378)-6), MIDForgiving(AY431,6,LEN(AY431)-6))&amp;")","*")</f>
        <v>*</v>
      </c>
      <c r="AZ497" s="58" t="str">
        <f>IF(OR(AZ257&lt;&gt;"*",AZ321&lt;&gt;"*",AZ378&lt;&gt;"*",AZ431&lt;&gt;"*"),"Yes (" &amp; JoinAll(", ", MIDForgiving(AZ257,6,LEN(AZ257)-6), MIDForgiving(AZ321,6,LEN(AZ321)-6), MIDForgiving(AZ378,6,LEN(AZ378)-6), MIDForgiving(AZ431,6,LEN(AZ431)-6))&amp;")","*")</f>
        <v>*</v>
      </c>
      <c r="BA497" s="58" t="str">
        <f>IF(OR(BA257&lt;&gt;"*",BA321&lt;&gt;"*",BA378&lt;&gt;"*",BA431&lt;&gt;"*"),"Yes (" &amp; JoinAll(", ", MIDForgiving(BA257,6,LEN(BA257)-6), MIDForgiving(BA321,6,LEN(BA321)-6), MIDForgiving(BA378,6,LEN(BA378)-6), MIDForgiving(BA431,6,LEN(BA431)-6))&amp;")","*")</f>
        <v>*</v>
      </c>
      <c r="BB497" s="58" t="str">
        <f>IF(OR(BB257&lt;&gt;"*",BB321&lt;&gt;"*",BB378&lt;&gt;"*",BB431&lt;&gt;"*"),"Yes (" &amp; JoinAll(", ", MIDForgiving(BB257,6,LEN(BB257)-6), MIDForgiving(BB321,6,LEN(BB321)-6), MIDForgiving(BB378,6,LEN(BB378)-6), MIDForgiving(BB431,6,LEN(BB431)-6))&amp;")","*")</f>
        <v>*</v>
      </c>
      <c r="BC497" s="58" t="str">
        <f>IF(OR(BC257&lt;&gt;"*",BC321&lt;&gt;"*",BC378&lt;&gt;"*",BC431&lt;&gt;"*"),"Yes (" &amp; JoinAll(", ", MIDForgiving(BC257,6,LEN(BC257)-6), MIDForgiving(BC321,6,LEN(BC321)-6), MIDForgiving(BC378,6,LEN(BC378)-6), MIDForgiving(BC431,6,LEN(BC431)-6))&amp;")","*")</f>
        <v>*</v>
      </c>
      <c r="BD497" s="58" t="str">
        <f>IF(OR(BD257&lt;&gt;"*",BD321&lt;&gt;"*",BD378&lt;&gt;"*",BD431&lt;&gt;"*"),"Yes (" &amp; JoinAll(", ", MIDForgiving(BD257,6,LEN(BD257)-6), MIDForgiving(BD321,6,LEN(BD321)-6), MIDForgiving(BD378,6,LEN(BD378)-6), MIDForgiving(BD431,6,LEN(BD431)-6))&amp;")","*")</f>
        <v>*</v>
      </c>
      <c r="BE497" s="58" t="str">
        <f>IF(OR(BE257&lt;&gt;"*",BE321&lt;&gt;"*",BE378&lt;&gt;"*",BE431&lt;&gt;"*"),"Yes (" &amp; JoinAll(", ", MIDForgiving(BE257,6,LEN(BE257)-6), MIDForgiving(BE321,6,LEN(BE321)-6), MIDForgiving(BE378,6,LEN(BE378)-6), MIDForgiving(BE431,6,LEN(BE431)-6))&amp;")","*")</f>
        <v>*</v>
      </c>
      <c r="BF497" s="58" t="str">
        <f>IF(OR(BF257&lt;&gt;"*",BF321&lt;&gt;"*",BF378&lt;&gt;"*",BF431&lt;&gt;"*"),"Yes (" &amp; JoinAll(", ", MIDForgiving(BF257,6,LEN(BF257)-6), MIDForgiving(BF321,6,LEN(BF321)-6), MIDForgiving(BF378,6,LEN(BF378)-6), MIDForgiving(BF431,6,LEN(BF431)-6))&amp;")","*")</f>
        <v>*</v>
      </c>
      <c r="BG497" s="58" t="str">
        <f>IF(OR(BG257&lt;&gt;"*",BG321&lt;&gt;"*",BG378&lt;&gt;"*",BG431&lt;&gt;"*"),"Yes (" &amp; JoinAll(", ", MIDForgiving(BG257,6,LEN(BG257)-6), MIDForgiving(BG321,6,LEN(BG321)-6), MIDForgiving(BG378,6,LEN(BG378)-6), MIDForgiving(BG431,6,LEN(BG431)-6))&amp;")","*")</f>
        <v>*</v>
      </c>
      <c r="BH497" s="58" t="str">
        <f>IF(OR(BH257&lt;&gt;"*",BH321&lt;&gt;"*",BH378&lt;&gt;"*",BH431&lt;&gt;"*"),"Yes (" &amp; JoinAll(", ", MIDForgiving(BH257,6,LEN(BH257)-6), MIDForgiving(BH321,6,LEN(BH321)-6), MIDForgiving(BH378,6,LEN(BH378)-6), MIDForgiving(BH431,6,LEN(BH431)-6))&amp;")","*")</f>
        <v>*</v>
      </c>
      <c r="BI497" s="58" t="str">
        <f>IF(OR(BI257&lt;&gt;"*",BI321&lt;&gt;"*",BI378&lt;&gt;"*",BI431&lt;&gt;"*"),"Yes (" &amp; JoinAll(", ", MIDForgiving(BI257,6,LEN(BI257)-6), MIDForgiving(BI321,6,LEN(BI321)-6), MIDForgiving(BI378,6,LEN(BI378)-6), MIDForgiving(BI431,6,LEN(BI431)-6))&amp;")","*")</f>
        <v>*</v>
      </c>
      <c r="BJ497" s="58" t="str">
        <f>IF(OR(BJ257&lt;&gt;"*",BJ321&lt;&gt;"*",BJ378&lt;&gt;"*",BJ431&lt;&gt;"*"),"Yes (" &amp; JoinAll(", ", MIDForgiving(BJ257,6,LEN(BJ257)-6), MIDForgiving(BJ321,6,LEN(BJ321)-6), MIDForgiving(BJ378,6,LEN(BJ378)-6), MIDForgiving(BJ431,6,LEN(BJ431)-6))&amp;")","*")</f>
        <v>*</v>
      </c>
      <c r="BK497" s="58" t="str">
        <f>IF(OR(BK257&lt;&gt;"*",BK321&lt;&gt;"*",BK378&lt;&gt;"*",BK431&lt;&gt;"*"),"Yes (" &amp; JoinAll(", ", MIDForgiving(BK257,6,LEN(BK257)-6), MIDForgiving(BK321,6,LEN(BK321)-6), MIDForgiving(BK378,6,LEN(BK378)-6), MIDForgiving(BK431,6,LEN(BK431)-6))&amp;")","*")</f>
        <v>*</v>
      </c>
      <c r="BL497" s="58" t="str">
        <f>IF(OR(BL257&lt;&gt;"*",BL321&lt;&gt;"*",BL378&lt;&gt;"*",BL431&lt;&gt;"*"),"Yes (" &amp; JoinAll(", ", MIDForgiving(BL257,6,LEN(BL257)-6), MIDForgiving(BL321,6,LEN(BL321)-6), MIDForgiving(BL378,6,LEN(BL378)-6), MIDForgiving(BL431,6,LEN(BL431)-6))&amp;")","*")</f>
        <v>*</v>
      </c>
      <c r="BM497" s="58" t="str">
        <f>IF(OR(BM257&lt;&gt;"*",BM321&lt;&gt;"*",BM378&lt;&gt;"*",BM431&lt;&gt;"*"),"Yes (" &amp; JoinAll(", ", MIDForgiving(BM257,6,LEN(BM257)-6), MIDForgiving(BM321,6,LEN(BM321)-6), MIDForgiving(BM378,6,LEN(BM378)-6), MIDForgiving(BM431,6,LEN(BM431)-6))&amp;")","*")</f>
        <v>*</v>
      </c>
      <c r="BN497" s="58" t="str">
        <f>IF(OR(BN257&lt;&gt;"*",BN321&lt;&gt;"*",BN378&lt;&gt;"*",BN431&lt;&gt;"*"),"Yes (" &amp; JoinAll(", ", MIDForgiving(BN257,6,LEN(BN257)-6), MIDForgiving(BN321,6,LEN(BN321)-6), MIDForgiving(BN378,6,LEN(BN378)-6), MIDForgiving(BN431,6,LEN(BN431)-6))&amp;")","*")</f>
        <v>*</v>
      </c>
      <c r="BO497" s="58" t="str">
        <f>IF(OR(BO257&lt;&gt;"*",BO321&lt;&gt;"*",BO378&lt;&gt;"*",BO431&lt;&gt;"*"),"Yes (" &amp; JoinAll(", ", MIDForgiving(BO257,6,LEN(BO257)-6), MIDForgiving(BO321,6,LEN(BO321)-6), MIDForgiving(BO378,6,LEN(BO378)-6), MIDForgiving(BO431,6,LEN(BO431)-6))&amp;")","*")</f>
        <v>*</v>
      </c>
      <c r="BP497" s="58" t="str">
        <f>IF(OR(BP257&lt;&gt;"*",BP321&lt;&gt;"*",BP378&lt;&gt;"*",BP431&lt;&gt;"*"),"Yes (" &amp; JoinAll(", ", MIDForgiving(BP257,6,LEN(BP257)-6), MIDForgiving(BP321,6,LEN(BP321)-6), MIDForgiving(BP378,6,LEN(BP378)-6), MIDForgiving(BP431,6,LEN(BP431)-6))&amp;")","*")</f>
        <v>*</v>
      </c>
      <c r="BQ497" s="58" t="str">
        <f>IF(OR(BQ257&lt;&gt;"*",BQ321&lt;&gt;"*",BQ378&lt;&gt;"*",BQ431&lt;&gt;"*"),"Yes (" &amp; JoinAll(", ", MIDForgiving(BQ257,6,LEN(BQ257)-6), MIDForgiving(BQ321,6,LEN(BQ321)-6), MIDForgiving(BQ378,6,LEN(BQ378)-6), MIDForgiving(BQ431,6,LEN(BQ431)-6))&amp;")","*")</f>
        <v>*</v>
      </c>
      <c r="BR497" s="58" t="str">
        <f>IF(OR(BR257&lt;&gt;"*",BR321&lt;&gt;"*",BR378&lt;&gt;"*",BR431&lt;&gt;"*"),"Yes (" &amp; JoinAll(", ", MIDForgiving(BR257,6,LEN(BR257)-6), MIDForgiving(BR321,6,LEN(BR321)-6), MIDForgiving(BR378,6,LEN(BR378)-6), MIDForgiving(BR431,6,LEN(BR431)-6))&amp;")","*")</f>
        <v>*</v>
      </c>
      <c r="BS497" s="58" t="str">
        <f>IF(OR(BS257&lt;&gt;"*",BS321&lt;&gt;"*",BS378&lt;&gt;"*",BS431&lt;&gt;"*"),"Yes (" &amp; JoinAll(", ", MIDForgiving(BS257,6,LEN(BS257)-6), MIDForgiving(BS321,6,LEN(BS321)-6), MIDForgiving(BS378,6,LEN(BS378)-6), MIDForgiving(BS431,6,LEN(BS431)-6))&amp;")","*")</f>
        <v>*</v>
      </c>
      <c r="BT497" s="58" t="str">
        <f>IF(OR(BT257&lt;&gt;"*",BT321&lt;&gt;"*",BT378&lt;&gt;"*",BT431&lt;&gt;"*"),"Yes (" &amp; JoinAll(", ", MIDForgiving(BT257,6,LEN(BT257)-6), MIDForgiving(BT321,6,LEN(BT321)-6), MIDForgiving(BT378,6,LEN(BT378)-6), MIDForgiving(BT431,6,LEN(BT431)-6))&amp;")","*")</f>
        <v>*</v>
      </c>
      <c r="BU497" s="58" t="str">
        <f>IF(OR(BU257&lt;&gt;"*",BU321&lt;&gt;"*",BU378&lt;&gt;"*",BU431&lt;&gt;"*"),"Yes (" &amp; JoinAll(", ", MIDForgiving(BU257,6,LEN(BU257)-6), MIDForgiving(BU321,6,LEN(BU321)-6), MIDForgiving(BU378,6,LEN(BU378)-6), MIDForgiving(BU431,6,LEN(BU431)-6))&amp;")","*")</f>
        <v>*</v>
      </c>
      <c r="BV497" s="58" t="str">
        <f>IF(OR(BV257&lt;&gt;"*",BV321&lt;&gt;"*",BV378&lt;&gt;"*",BV431&lt;&gt;"*"),"Yes (" &amp; JoinAll(", ", MIDForgiving(BV257,6,LEN(BV257)-6), MIDForgiving(BV321,6,LEN(BV321)-6), MIDForgiving(BV378,6,LEN(BV378)-6), MIDForgiving(BV431,6,LEN(BV431)-6))&amp;")","*")</f>
        <v>*</v>
      </c>
      <c r="BW497" s="58" t="str">
        <f>IF(OR(BW257&lt;&gt;"*",BW321&lt;&gt;"*",BW378&lt;&gt;"*",BW431&lt;&gt;"*"),"Yes (" &amp; JoinAll(", ", MIDForgiving(BW257,6,LEN(BW257)-6), MIDForgiving(BW321,6,LEN(BW321)-6), MIDForgiving(BW378,6,LEN(BW378)-6), MIDForgiving(BW431,6,LEN(BW431)-6))&amp;")","*")</f>
        <v>*</v>
      </c>
      <c r="BX497" s="58" t="str">
        <f>IF(OR(BX257&lt;&gt;"*",BX321&lt;&gt;"*",BX378&lt;&gt;"*",BX431&lt;&gt;"*"),"Yes (" &amp; JoinAll(", ", MIDForgiving(BX257,6,LEN(BX257)-6), MIDForgiving(BX321,6,LEN(BX321)-6), MIDForgiving(BX378,6,LEN(BX378)-6), MIDForgiving(BX431,6,LEN(BX431)-6))&amp;")","*")</f>
        <v>*</v>
      </c>
      <c r="BY497" s="58" t="str">
        <f>IF(OR(BY257&lt;&gt;"*",BY321&lt;&gt;"*",BY378&lt;&gt;"*",BY431&lt;&gt;"*"),"Yes (" &amp; JoinAll(", ", MIDForgiving(BY257,6,LEN(BY257)-6), MIDForgiving(BY321,6,LEN(BY321)-6), MIDForgiving(BY378,6,LEN(BY378)-6), MIDForgiving(BY431,6,LEN(BY431)-6))&amp;")","*")</f>
        <v>*</v>
      </c>
      <c r="BZ497" s="58" t="str">
        <f>IF(OR(BZ257&lt;&gt;"*",BZ321&lt;&gt;"*",BZ378&lt;&gt;"*",BZ431&lt;&gt;"*"),"Yes (" &amp; JoinAll(", ", MIDForgiving(BZ257,6,LEN(BZ257)-6), MIDForgiving(BZ321,6,LEN(BZ321)-6), MIDForgiving(BZ378,6,LEN(BZ378)-6), MIDForgiving(BZ431,6,LEN(BZ431)-6))&amp;")","*")</f>
        <v>*</v>
      </c>
      <c r="CA497" s="58" t="str">
        <f>IF(OR(CA257&lt;&gt;"*",CA321&lt;&gt;"*",CA378&lt;&gt;"*",CA431&lt;&gt;"*"),"Yes (" &amp; JoinAll(", ", MIDForgiving(CA257,6,LEN(CA257)-6), MIDForgiving(CA321,6,LEN(CA321)-6), MIDForgiving(CA378,6,LEN(CA378)-6), MIDForgiving(CA431,6,LEN(CA431)-6))&amp;")","*")</f>
        <v>*</v>
      </c>
      <c r="CB497" s="58" t="str">
        <f>IF(OR(CB257&lt;&gt;"*",CB321&lt;&gt;"*",CB378&lt;&gt;"*",CB431&lt;&gt;"*"),"Yes (" &amp; JoinAll(", ", MIDForgiving(CB257,6,LEN(CB257)-6), MIDForgiving(CB321,6,LEN(CB321)-6), MIDForgiving(CB378,6,LEN(CB378)-6), MIDForgiving(CB431,6,LEN(CB431)-6))&amp;")","*")</f>
        <v>*</v>
      </c>
      <c r="CC497" s="58" t="str">
        <f>IF(OR(CC257&lt;&gt;"*",CC321&lt;&gt;"*",CC378&lt;&gt;"*",CC431&lt;&gt;"*"),"Yes (" &amp; JoinAll(", ", MIDForgiving(CC257,6,LEN(CC257)-6), MIDForgiving(CC321,6,LEN(CC321)-6), MIDForgiving(CC378,6,LEN(CC378)-6), MIDForgiving(CC431,6,LEN(CC431)-6))&amp;")","*")</f>
        <v>*</v>
      </c>
      <c r="CD497" s="58" t="str">
        <f>IF(OR(CD257&lt;&gt;"*",CD321&lt;&gt;"*",CD378&lt;&gt;"*",CD431&lt;&gt;"*"),"Yes (" &amp; JoinAll(", ", MIDForgiving(CD257,6,LEN(CD257)-6), MIDForgiving(CD321,6,LEN(CD321)-6), MIDForgiving(CD378,6,LEN(CD378)-6), MIDForgiving(CD431,6,LEN(CD431)-6))&amp;")","*")</f>
        <v>*</v>
      </c>
      <c r="CE497" s="58" t="str">
        <f>IF(OR(CE257&lt;&gt;"*",CE321&lt;&gt;"*",CE378&lt;&gt;"*",CE431&lt;&gt;"*"),"Yes (" &amp; JoinAll(", ", MIDForgiving(CE257,6,LEN(CE257)-6), MIDForgiving(CE321,6,LEN(CE321)-6), MIDForgiving(CE378,6,LEN(CE378)-6), MIDForgiving(CE431,6,LEN(CE431)-6))&amp;")","*")</f>
        <v>*</v>
      </c>
      <c r="CF497" s="58" t="str">
        <f>IF(OR(CF257&lt;&gt;"*",CF321&lt;&gt;"*",CF378&lt;&gt;"*",CF431&lt;&gt;"*"),"Yes (" &amp; JoinAll(", ", MIDForgiving(CF257,6,LEN(CF257)-6), MIDForgiving(CF321,6,LEN(CF321)-6), MIDForgiving(CF378,6,LEN(CF378)-6), MIDForgiving(CF431,6,LEN(CF431)-6))&amp;")","*")</f>
        <v>*</v>
      </c>
      <c r="CG497" s="58" t="str">
        <f>IF(OR(CG257&lt;&gt;"*",CG321&lt;&gt;"*",CG378&lt;&gt;"*",CG431&lt;&gt;"*"),"Yes (" &amp; JoinAll(", ", MIDForgiving(CG257,6,LEN(CG257)-6), MIDForgiving(CG321,6,LEN(CG321)-6), MIDForgiving(CG378,6,LEN(CG378)-6), MIDForgiving(CG431,6,LEN(CG431)-6))&amp;")","*")</f>
        <v>*</v>
      </c>
      <c r="CH497" s="58" t="str">
        <f>IF(OR(CH257&lt;&gt;"*",CH321&lt;&gt;"*",CH378&lt;&gt;"*",CH431&lt;&gt;"*"),"Yes (" &amp; JoinAll(", ", MIDForgiving(CH257,6,LEN(CH257)-6), MIDForgiving(CH321,6,LEN(CH321)-6), MIDForgiving(CH378,6,LEN(CH378)-6), MIDForgiving(CH431,6,LEN(CH431)-6))&amp;")","*")</f>
        <v>*</v>
      </c>
      <c r="CI497" s="58" t="str">
        <f>IF(OR(CI257&lt;&gt;"*",CI321&lt;&gt;"*",CI378&lt;&gt;"*",CI431&lt;&gt;"*"),"Yes (" &amp; JoinAll(", ", MIDForgiving(CI257,6,LEN(CI257)-6), MIDForgiving(CI321,6,LEN(CI321)-6), MIDForgiving(CI378,6,LEN(CI378)-6), MIDForgiving(CI431,6,LEN(CI431)-6))&amp;")","*")</f>
        <v>*</v>
      </c>
      <c r="CJ497" s="58" t="str">
        <f>IF(OR(CJ257&lt;&gt;"*",CJ321&lt;&gt;"*",CJ378&lt;&gt;"*",CJ431&lt;&gt;"*"),"Yes (" &amp; JoinAll(", ", MIDForgiving(CJ257,6,LEN(CJ257)-6), MIDForgiving(CJ321,6,LEN(CJ321)-6), MIDForgiving(CJ378,6,LEN(CJ378)-6), MIDForgiving(CJ431,6,LEN(CJ431)-6))&amp;")","*")</f>
        <v>*</v>
      </c>
      <c r="CK497" s="58" t="str">
        <f>IF(OR(CK257&lt;&gt;"*",CK321&lt;&gt;"*",CK378&lt;&gt;"*",CK431&lt;&gt;"*"),"Yes (" &amp; JoinAll(", ", MIDForgiving(CK257,6,LEN(CK257)-6), MIDForgiving(CK321,6,LEN(CK321)-6), MIDForgiving(CK378,6,LEN(CK378)-6), MIDForgiving(CK431,6,LEN(CK431)-6))&amp;")","*")</f>
        <v>*</v>
      </c>
      <c r="CL497" s="58" t="str">
        <f>IF(OR(CL257&lt;&gt;"*",CL321&lt;&gt;"*",CL378&lt;&gt;"*",CL431&lt;&gt;"*"),"Yes (" &amp; JoinAll(", ", MIDForgiving(CL257,6,LEN(CL257)-6), MIDForgiving(CL321,6,LEN(CL321)-6), MIDForgiving(CL378,6,LEN(CL378)-6), MIDForgiving(CL431,6,LEN(CL431)-6))&amp;")","*")</f>
        <v>*</v>
      </c>
      <c r="CM497" s="58" t="str">
        <f>IF(OR(CM257&lt;&gt;"*",CM321&lt;&gt;"*",CM378&lt;&gt;"*",CM431&lt;&gt;"*"),"Yes (" &amp; JoinAll(", ", MIDForgiving(CM257,6,LEN(CM257)-6), MIDForgiving(CM321,6,LEN(CM321)-6), MIDForgiving(CM378,6,LEN(CM378)-6), MIDForgiving(CM431,6,LEN(CM431)-6))&amp;")","*")</f>
        <v>*</v>
      </c>
      <c r="CN497" s="58" t="str">
        <f>IF(OR(CN257&lt;&gt;"*",CN321&lt;&gt;"*",CN378&lt;&gt;"*",CN431&lt;&gt;"*"),"Yes (" &amp; JoinAll(", ", MIDForgiving(CN257,6,LEN(CN257)-6), MIDForgiving(CN321,6,LEN(CN321)-6), MIDForgiving(CN378,6,LEN(CN378)-6), MIDForgiving(CN431,6,LEN(CN431)-6))&amp;")","*")</f>
        <v>*</v>
      </c>
      <c r="CO497" s="58" t="str">
        <f>IF(OR(CO257&lt;&gt;"*",CO321&lt;&gt;"*",CO378&lt;&gt;"*",CO431&lt;&gt;"*"),"Yes (" &amp; JoinAll(", ", MIDForgiving(CO257,6,LEN(CO257)-6), MIDForgiving(CO321,6,LEN(CO321)-6), MIDForgiving(CO378,6,LEN(CO378)-6), MIDForgiving(CO431,6,LEN(CO431)-6))&amp;")","*")</f>
        <v>Yes (HTTPS)</v>
      </c>
      <c r="CP497" s="58" t="str">
        <f>IF(OR(CP257&lt;&gt;"*",CP321&lt;&gt;"*",CP378&lt;&gt;"*",CP431&lt;&gt;"*"),"Yes (" &amp; JoinAll(", ", MIDForgiving(CP257,6,LEN(CP257)-6), MIDForgiving(CP321,6,LEN(CP321)-6), MIDForgiving(CP378,6,LEN(CP378)-6), MIDForgiving(CP431,6,LEN(CP431)-6))&amp;")","*")</f>
        <v>Yes (HTTPS)</v>
      </c>
      <c r="CQ497" s="58" t="str">
        <f>IF(OR(CQ257&lt;&gt;"*",CQ321&lt;&gt;"*",CQ378&lt;&gt;"*",CQ431&lt;&gt;"*"),"Yes (" &amp; JoinAll(", ", MIDForgiving(CQ257,6,LEN(CQ257)-6), MIDForgiving(CQ321,6,LEN(CQ321)-6), MIDForgiving(CQ378,6,LEN(CQ378)-6), MIDForgiving(CQ431,6,LEN(CQ431)-6))&amp;")","*")</f>
        <v>*</v>
      </c>
      <c r="CR497" s="58" t="str">
        <f>IF(OR(CR257&lt;&gt;"*",CR321&lt;&gt;"*",CR378&lt;&gt;"*",CR431&lt;&gt;"*"),"Yes (" &amp; JoinAll(", ", MIDForgiving(CR257,6,LEN(CR257)-6), MIDForgiving(CR321,6,LEN(CR321)-6), MIDForgiving(CR378,6,LEN(CR378)-6), MIDForgiving(CR431,6,LEN(CR431)-6))&amp;")","*")</f>
        <v>*</v>
      </c>
      <c r="CS497" s="58" t="str">
        <f>IF(OR(CS257&lt;&gt;"*",CS321&lt;&gt;"*",CS378&lt;&gt;"*",CS431&lt;&gt;"*"),"Yes (" &amp; JoinAll(", ", MIDForgiving(CS257,6,LEN(CS257)-6), MIDForgiving(CS321,6,LEN(CS321)-6), MIDForgiving(CS378,6,LEN(CS378)-6), MIDForgiving(CS431,6,LEN(CS431)-6))&amp;")","*")</f>
        <v>*</v>
      </c>
      <c r="CT497" s="58" t="str">
        <f>IF(OR(CT257&lt;&gt;"*",CT321&lt;&gt;"*",CT378&lt;&gt;"*",CT431&lt;&gt;"*"),"Yes (" &amp; JoinAll(", ", MIDForgiving(CT257,6,LEN(CT257)-6), MIDForgiving(CT321,6,LEN(CT321)-6), MIDForgiving(CT378,6,LEN(CT378)-6), MIDForgiving(CT431,6,LEN(CT431)-6))&amp;")","*")</f>
        <v>*</v>
      </c>
      <c r="CU497" s="58" t="str">
        <f>IF(OR(CU257&lt;&gt;"*",CU321&lt;&gt;"*",CU378&lt;&gt;"*",CU431&lt;&gt;"*"),"Yes (" &amp; JoinAll(", ", MIDForgiving(CU257,6,LEN(CU257)-6), MIDForgiving(CU321,6,LEN(CU321)-6), MIDForgiving(CU378,6,LEN(CU378)-6), MIDForgiving(CU431,6,LEN(CU431)-6))&amp;")","*")</f>
        <v>*</v>
      </c>
      <c r="CV497" s="58" t="str">
        <f>IF(OR(CV257&lt;&gt;"*",CV321&lt;&gt;"*",CV378&lt;&gt;"*",CV431&lt;&gt;"*"),"Yes (" &amp; JoinAll(", ", MIDForgiving(CV257,6,LEN(CV257)-6), MIDForgiving(CV321,6,LEN(CV321)-6), MIDForgiving(CV378,6,LEN(CV378)-6), MIDForgiving(CV431,6,LEN(CV431)-6))&amp;")","*")</f>
        <v>*</v>
      </c>
      <c r="CW497" s="58" t="str">
        <f>IF(OR(CW257&lt;&gt;"*",CW321&lt;&gt;"*",CW378&lt;&gt;"*",CW431&lt;&gt;"*"),"Yes (" &amp; JoinAll(", ", MIDForgiving(CW257,6,LEN(CW257)-6), MIDForgiving(CW321,6,LEN(CW321)-6), MIDForgiving(CW378,6,LEN(CW378)-6), MIDForgiving(CW431,6,LEN(CW431)-6))&amp;")","*")</f>
        <v>*</v>
      </c>
      <c r="CX497" s="58" t="str">
        <f>IF(OR(CX257&lt;&gt;"*",CX321&lt;&gt;"*",CX378&lt;&gt;"*",CX431&lt;&gt;"*"),"Yes (" &amp; JoinAll(", ", MIDForgiving(CX257,6,LEN(CX257)-6), MIDForgiving(CX321,6,LEN(CX321)-6), MIDForgiving(CX378,6,LEN(CX378)-6), MIDForgiving(CX431,6,LEN(CX431)-6))&amp;")","*")</f>
        <v>*</v>
      </c>
      <c r="CY497" s="58" t="str">
        <f>IF(OR(CY257&lt;&gt;"*",CY321&lt;&gt;"*",CY378&lt;&gt;"*",CY431&lt;&gt;"*"),"Yes (" &amp; JoinAll(", ", MIDForgiving(CY257,6,LEN(CY257)-6), MIDForgiving(CY321,6,LEN(CY321)-6), MIDForgiving(CY378,6,LEN(CY378)-6), MIDForgiving(CY431,6,LEN(CY431)-6))&amp;")","*")</f>
        <v>*</v>
      </c>
      <c r="CZ497" s="58" t="str">
        <f>IF(OR(CZ257&lt;&gt;"*",CZ321&lt;&gt;"*",CZ378&lt;&gt;"*",CZ431&lt;&gt;"*"),"Yes (" &amp; JoinAll(", ", MIDForgiving(CZ257,6,LEN(CZ257)-6), MIDForgiving(CZ321,6,LEN(CZ321)-6), MIDForgiving(CZ378,6,LEN(CZ378)-6), MIDForgiving(CZ431,6,LEN(CZ431)-6))&amp;")","*")</f>
        <v>*</v>
      </c>
      <c r="DA497" s="58" t="str">
        <f>IF(OR(DA257&lt;&gt;"*",DA321&lt;&gt;"*",DA378&lt;&gt;"*",DA431&lt;&gt;"*"),"Yes (" &amp; JoinAll(", ", MIDForgiving(DA257,6,LEN(DA257)-6), MIDForgiving(DA321,6,LEN(DA321)-6), MIDForgiving(DA378,6,LEN(DA378)-6), MIDForgiving(DA431,6,LEN(DA431)-6))&amp;")","*")</f>
        <v>Yes (HTTPS)</v>
      </c>
      <c r="DB497" s="58" t="str">
        <f>IF(OR(DB257&lt;&gt;"*",DB321&lt;&gt;"*",DB378&lt;&gt;"*",DB431&lt;&gt;"*"),"Yes (" &amp; JoinAll(", ", MIDForgiving(DB257,6,LEN(DB257)-6), MIDForgiving(DB321,6,LEN(DB321)-6), MIDForgiving(DB378,6,LEN(DB378)-6), MIDForgiving(DB431,6,LEN(DB431)-6))&amp;")","*")</f>
        <v>Yes (HTTPS)</v>
      </c>
      <c r="DC497" s="58" t="str">
        <f>IF(OR(DC257&lt;&gt;"*",DC321&lt;&gt;"*",DC378&lt;&gt;"*",DC431&lt;&gt;"*"),"Yes (" &amp; JoinAll(", ", MIDForgiving(DC257,6,LEN(DC257)-6), MIDForgiving(DC321,6,LEN(DC321)-6), MIDForgiving(DC378,6,LEN(DC378)-6), MIDForgiving(DC431,6,LEN(DC431)-6))&amp;")","*")</f>
        <v>*</v>
      </c>
      <c r="DD497" s="58" t="str">
        <f>IF(OR(DD257&lt;&gt;"*",DD321&lt;&gt;"*",DD378&lt;&gt;"*",DD431&lt;&gt;"*"),"Yes (" &amp; JoinAll(", ", MIDForgiving(DD257,6,LEN(DD257)-6), MIDForgiving(DD321,6,LEN(DD321)-6), MIDForgiving(DD378,6,LEN(DD378)-6), MIDForgiving(DD431,6,LEN(DD431)-6))&amp;")","*")</f>
        <v>*</v>
      </c>
      <c r="DE497" s="58" t="str">
        <f>IF(OR(DE257&lt;&gt;"*",DE321&lt;&gt;"*",DE378&lt;&gt;"*",DE431&lt;&gt;"*"),"Yes (" &amp; JoinAll(", ", MIDForgiving(DE257,6,LEN(DE257)-6), MIDForgiving(DE321,6,LEN(DE321)-6), MIDForgiving(DE378,6,LEN(DE378)-6), MIDForgiving(DE431,6,LEN(DE431)-6))&amp;")","*")</f>
        <v>*</v>
      </c>
      <c r="DF497" s="58" t="str">
        <f>IF(OR(DF257&lt;&gt;"*",DF321&lt;&gt;"*",DF378&lt;&gt;"*",DF431&lt;&gt;"*"),"Yes (" &amp; JoinAll(", ", MIDForgiving(DF257,6,LEN(DF257)-6), MIDForgiving(DF321,6,LEN(DF321)-6), MIDForgiving(DF378,6,LEN(DF378)-6), MIDForgiving(DF431,6,LEN(DF431)-6))&amp;")","*")</f>
        <v>*</v>
      </c>
      <c r="DG497" s="58" t="str">
        <f>IF(OR(DG257&lt;&gt;"*",DG321&lt;&gt;"*",DG378&lt;&gt;"*",DG431&lt;&gt;"*"),"Yes (" &amp; JoinAll(", ", MIDForgiving(DG257,6,LEN(DG257)-6), MIDForgiving(DG321,6,LEN(DG321)-6), MIDForgiving(DG378,6,LEN(DG378)-6), MIDForgiving(DG431,6,LEN(DG431)-6))&amp;")","*")</f>
        <v>*</v>
      </c>
      <c r="DH497" s="58" t="str">
        <f>IF(OR(DH257&lt;&gt;"*",DH321&lt;&gt;"*",DH378&lt;&gt;"*",DH431&lt;&gt;"*"),"Yes (" &amp; JoinAll(", ", MIDForgiving(DH257,6,LEN(DH257)-6), MIDForgiving(DH321,6,LEN(DH321)-6), MIDForgiving(DH378,6,LEN(DH378)-6), MIDForgiving(DH431,6,LEN(DH431)-6))&amp;")","*")</f>
        <v>*</v>
      </c>
      <c r="DI497" s="58" t="str">
        <f>IF(OR(DI257&lt;&gt;"*",DI321&lt;&gt;"*",DI378&lt;&gt;"*",DI431&lt;&gt;"*"),"Yes (" &amp; JoinAll(", ", MIDForgiving(DI257,6,LEN(DI257)-6), MIDForgiving(DI321,6,LEN(DI321)-6), MIDForgiving(DI378,6,LEN(DI378)-6), MIDForgiving(DI431,6,LEN(DI431)-6))&amp;")","*")</f>
        <v>*</v>
      </c>
      <c r="DJ497" s="58" t="str">
        <f>IF(OR(DJ257&lt;&gt;"*",DJ321&lt;&gt;"*",DJ378&lt;&gt;"*",DJ431&lt;&gt;"*"),"Yes (" &amp; JoinAll(", ", MIDForgiving(DJ257,6,LEN(DJ257)-6), MIDForgiving(DJ321,6,LEN(DJ321)-6), MIDForgiving(DJ378,6,LEN(DJ378)-6), MIDForgiving(DJ431,6,LEN(DJ431)-6))&amp;")","*")</f>
        <v>*</v>
      </c>
      <c r="DK497" s="58" t="str">
        <f>IF(OR(DK257&lt;&gt;"*",DK321&lt;&gt;"*",DK378&lt;&gt;"*",DK431&lt;&gt;"*"),"Yes (" &amp; JoinAll(", ", MIDForgiving(DK257,6,LEN(DK257)-6), MIDForgiving(DK321,6,LEN(DK321)-6), MIDForgiving(DK378,6,LEN(DK378)-6), MIDForgiving(DK431,6,LEN(DK431)-6))&amp;")","*")</f>
        <v>*</v>
      </c>
      <c r="DL497" s="58" t="str">
        <f>IF(OR(DL257&lt;&gt;"*",DL321&lt;&gt;"*",DL378&lt;&gt;"*",DL431&lt;&gt;"*"),"Yes (" &amp; JoinAll(", ", MIDForgiving(DL257,6,LEN(DL257)-6), MIDForgiving(DL321,6,LEN(DL321)-6), MIDForgiving(DL378,6,LEN(DL378)-6), MIDForgiving(DL431,6,LEN(DL431)-6))&amp;")","*")</f>
        <v>*</v>
      </c>
      <c r="DM497" s="58" t="str">
        <f>IF(OR(DM257&lt;&gt;"*",DM321&lt;&gt;"*",DM378&lt;&gt;"*",DM431&lt;&gt;"*"),"Yes (" &amp; JoinAll(", ", MIDForgiving(DM257,6,LEN(DM257)-6), MIDForgiving(DM321,6,LEN(DM321)-6), MIDForgiving(DM378,6,LEN(DM378)-6), MIDForgiving(DM431,6,LEN(DM431)-6))&amp;")","*")</f>
        <v>*</v>
      </c>
      <c r="DN497" s="58" t="str">
        <f>IF(OR(DN257&lt;&gt;"*",DN321&lt;&gt;"*",DN378&lt;&gt;"*",DN431&lt;&gt;"*"),"Yes (" &amp; JoinAll(", ", MIDForgiving(DN257,6,LEN(DN257)-6), MIDForgiving(DN321,6,LEN(DN321)-6), MIDForgiving(DN378,6,LEN(DN378)-6), MIDForgiving(DN431,6,LEN(DN431)-6))&amp;")","*")</f>
        <v>*</v>
      </c>
      <c r="DO497" s="58" t="str">
        <f>IF(OR(DO257&lt;&gt;"*",DO321&lt;&gt;"*",DO378&lt;&gt;"*",DO431&lt;&gt;"*"),"Yes (" &amp; JoinAll(", ", MIDForgiving(DO257,6,LEN(DO257)-6), MIDForgiving(DO321,6,LEN(DO321)-6), MIDForgiving(DO378,6,LEN(DO378)-6), MIDForgiving(DO431,6,LEN(DO431)-6))&amp;")","*")</f>
        <v>*</v>
      </c>
      <c r="DP497" s="58" t="str">
        <f>IF(OR(DP257&lt;&gt;"*",DP321&lt;&gt;"*",DP378&lt;&gt;"*",DP431&lt;&gt;"*"),"Yes (" &amp; JoinAll(", ", MIDForgiving(DP257,6,LEN(DP257)-6), MIDForgiving(DP321,6,LEN(DP321)-6), MIDForgiving(DP378,6,LEN(DP378)-6), MIDForgiving(DP431,6,LEN(DP431)-6))&amp;")","*")</f>
        <v>*</v>
      </c>
      <c r="DQ497" s="58" t="str">
        <f>IF(OR(DQ257&lt;&gt;"*",DQ321&lt;&gt;"*",DQ378&lt;&gt;"*",DQ431&lt;&gt;"*"),"Yes (" &amp; JoinAll(", ", MIDForgiving(DQ257,6,LEN(DQ257)-6), MIDForgiving(DQ321,6,LEN(DQ321)-6), MIDForgiving(DQ378,6,LEN(DQ378)-6), MIDForgiving(DQ431,6,LEN(DQ431)-6))&amp;")","*")</f>
        <v>*</v>
      </c>
      <c r="DR497" s="58" t="str">
        <f>IF(OR(DR257&lt;&gt;"*",DR321&lt;&gt;"*",DR378&lt;&gt;"*",DR431&lt;&gt;"*"),"Yes (" &amp; JoinAll(", ", MIDForgiving(DR257,6,LEN(DR257)-6), MIDForgiving(DR321,6,LEN(DR321)-6), MIDForgiving(DR378,6,LEN(DR378)-6), MIDForgiving(DR431,6,LEN(DR431)-6))&amp;")","*")</f>
        <v>*</v>
      </c>
      <c r="DS497" s="58" t="str">
        <f>IF(OR(DS257&lt;&gt;"*",DS321&lt;&gt;"*",DS378&lt;&gt;"*",DS431&lt;&gt;"*"),"Yes (" &amp; JoinAll(", ", MIDForgiving(DS257,6,LEN(DS257)-6), MIDForgiving(DS321,6,LEN(DS321)-6), MIDForgiving(DS378,6,LEN(DS378)-6), MIDForgiving(DS431,6,LEN(DS431)-6))&amp;")","*")</f>
        <v>*</v>
      </c>
      <c r="DT497" s="58" t="str">
        <f>IF(OR(DT257&lt;&gt;"*",DT321&lt;&gt;"*",DT378&lt;&gt;"*",DT431&lt;&gt;"*"),"Yes (" &amp; JoinAll(", ", MIDForgiving(DT257,6,LEN(DT257)-6), MIDForgiving(DT321,6,LEN(DT321)-6), MIDForgiving(DT378,6,LEN(DT378)-6), MIDForgiving(DT431,6,LEN(DT431)-6))&amp;")","*")</f>
        <v>*</v>
      </c>
      <c r="DU497" s="58" t="str">
        <f>IF(OR(DU257&lt;&gt;"*",DU321&lt;&gt;"*",DU378&lt;&gt;"*",DU431&lt;&gt;"*"),"Yes (" &amp; JoinAll(", ", MIDForgiving(DU257,6,LEN(DU257)-6), MIDForgiving(DU321,6,LEN(DU321)-6), MIDForgiving(DU378,6,LEN(DU378)-6), MIDForgiving(DU431,6,LEN(DU431)-6))&amp;")","*")</f>
        <v>*</v>
      </c>
      <c r="DV497" s="58" t="str">
        <f>IF(OR(DV257&lt;&gt;"*",DV321&lt;&gt;"*",DV378&lt;&gt;"*",DV431&lt;&gt;"*"),"Yes (" &amp; JoinAll(", ", MIDForgiving(DV257,6,LEN(DV257)-6), MIDForgiving(DV321,6,LEN(DV321)-6), MIDForgiving(DV378,6,LEN(DV378)-6), MIDForgiving(DV431,6,LEN(DV431)-6))&amp;")","*")</f>
        <v>*</v>
      </c>
      <c r="DW497" s="58" t="str">
        <f>IF(OR(DW257&lt;&gt;"*",DW321&lt;&gt;"*",DW378&lt;&gt;"*",DW431&lt;&gt;"*"),"Yes (" &amp; JoinAll(", ", MIDForgiving(DW257,6,LEN(DW257)-6), MIDForgiving(DW321,6,LEN(DW321)-6), MIDForgiving(DW378,6,LEN(DW378)-6), MIDForgiving(DW431,6,LEN(DW431)-6))&amp;")","*")</f>
        <v>*</v>
      </c>
      <c r="DX497" s="58" t="str">
        <f>IF(OR(DX257&lt;&gt;"*",DX321&lt;&gt;"*",DX378&lt;&gt;"*",DX431&lt;&gt;"*"),"Yes (" &amp; JoinAll(", ", MIDForgiving(DX257,6,LEN(DX257)-6), MIDForgiving(DX321,6,LEN(DX321)-6), MIDForgiving(DX378,6,LEN(DX378)-6), MIDForgiving(DX431,6,LEN(DX431)-6))&amp;")","*")</f>
        <v>*</v>
      </c>
      <c r="DY497" s="58" t="str">
        <f>IF(OR(DY257&lt;&gt;"*",DY321&lt;&gt;"*",DY378&lt;&gt;"*",DY431&lt;&gt;"*"),"Yes (" &amp; JoinAll(", ", MIDForgiving(DY257,6,LEN(DY257)-6), MIDForgiving(DY321,6,LEN(DY321)-6), MIDForgiving(DY378,6,LEN(DY378)-6), MIDForgiving(DY431,6,LEN(DY431)-6))&amp;")","*")</f>
        <v>*</v>
      </c>
      <c r="DZ497" s="58" t="str">
        <f>IF(OR(DZ257&lt;&gt;"*",DZ321&lt;&gt;"*",DZ378&lt;&gt;"*",DZ431&lt;&gt;"*"),"Yes (" &amp; JoinAll(", ", MIDForgiving(DZ257,6,LEN(DZ257)-6), MIDForgiving(DZ321,6,LEN(DZ321)-6), MIDForgiving(DZ378,6,LEN(DZ378)-6), MIDForgiving(DZ431,6,LEN(DZ431)-6))&amp;")","*")</f>
        <v>*</v>
      </c>
      <c r="EA497" s="58" t="str">
        <f>IF(OR(EA257&lt;&gt;"*",EA321&lt;&gt;"*",EA378&lt;&gt;"*",EA431&lt;&gt;"*"),"Yes (" &amp; JoinAll(", ", MIDForgiving(EA257,6,LEN(EA257)-6), MIDForgiving(EA321,6,LEN(EA321)-6), MIDForgiving(EA378,6,LEN(EA378)-6), MIDForgiving(EA431,6,LEN(EA431)-6))&amp;")","*")</f>
        <v>*</v>
      </c>
      <c r="EB497" s="58" t="str">
        <f>IF(OR(EB257&lt;&gt;"*",EB321&lt;&gt;"*",EB378&lt;&gt;"*",EB431&lt;&gt;"*"),"Yes (" &amp; JoinAll(", ", MIDForgiving(EB257,6,LEN(EB257)-6), MIDForgiving(EB321,6,LEN(EB321)-6), MIDForgiving(EB378,6,LEN(EB378)-6), MIDForgiving(EB431,6,LEN(EB431)-6))&amp;")","*")</f>
        <v>*</v>
      </c>
      <c r="EC497" s="58" t="str">
        <f>IF(OR(EC257&lt;&gt;"*",EC321&lt;&gt;"*",EC378&lt;&gt;"*",EC431&lt;&gt;"*"),"Yes (" &amp; JoinAll(", ", MIDForgiving(EC257,6,LEN(EC257)-6), MIDForgiving(EC321,6,LEN(EC321)-6), MIDForgiving(EC378,6,LEN(EC378)-6), MIDForgiving(EC431,6,LEN(EC431)-6))&amp;")","*")</f>
        <v>*</v>
      </c>
      <c r="ED497" s="58" t="str">
        <f>IF(OR(ED257&lt;&gt;"*",ED321&lt;&gt;"*",ED378&lt;&gt;"*",ED431&lt;&gt;"*"),"Yes (" &amp; JoinAll(", ", MIDForgiving(ED257,6,LEN(ED257)-6), MIDForgiving(ED321,6,LEN(ED321)-6), MIDForgiving(ED378,6,LEN(ED378)-6), MIDForgiving(ED431,6,LEN(ED431)-6))&amp;")","*")</f>
        <v>*</v>
      </c>
      <c r="EE497" s="58" t="str">
        <f>IF(OR(EE257&lt;&gt;"*",EE321&lt;&gt;"*",EE378&lt;&gt;"*",EE431&lt;&gt;"*"),"Yes (" &amp; JoinAll(", ", MIDForgiving(EE257,6,LEN(EE257)-6), MIDForgiving(EE321,6,LEN(EE321)-6), MIDForgiving(EE378,6,LEN(EE378)-6), MIDForgiving(EE431,6,LEN(EE431)-6))&amp;")","*")</f>
        <v>*</v>
      </c>
      <c r="EF497" s="58" t="str">
        <f>IF(OR(EF257&lt;&gt;"*",EF321&lt;&gt;"*",EF378&lt;&gt;"*",EF431&lt;&gt;"*"),"Yes (" &amp; JoinAll(", ", MIDForgiving(EF257,6,LEN(EF257)-6), MIDForgiving(EF321,6,LEN(EF321)-6), MIDForgiving(EF378,6,LEN(EF378)-6), MIDForgiving(EF431,6,LEN(EF431)-6))&amp;")","*")</f>
        <v>*</v>
      </c>
      <c r="EG497" s="58" t="str">
        <f>IF(OR(EG257&lt;&gt;"*",EG321&lt;&gt;"*",EG378&lt;&gt;"*",EG431&lt;&gt;"*"),"Yes (" &amp; JoinAll(", ", MIDForgiving(EG257,6,LEN(EG257)-6), MIDForgiving(EG321,6,LEN(EG321)-6), MIDForgiving(EG378,6,LEN(EG378)-6), MIDForgiving(EG431,6,LEN(EG431)-6))&amp;")","*")</f>
        <v>*</v>
      </c>
      <c r="EH497" s="58" t="str">
        <f>IF(OR(EH257&lt;&gt;"*",EH321&lt;&gt;"*",EH378&lt;&gt;"*",EH431&lt;&gt;"*"),"Yes (" &amp; JoinAll(", ", MIDForgiving(EH257,6,LEN(EH257)-6), MIDForgiving(EH321,6,LEN(EH321)-6), MIDForgiving(EH378,6,LEN(EH378)-6), MIDForgiving(EH431,6,LEN(EH431)-6))&amp;")","*")</f>
        <v>*</v>
      </c>
      <c r="EI497" s="58" t="str">
        <f>IF(OR(EI257&lt;&gt;"*",EI321&lt;&gt;"*",EI378&lt;&gt;"*",EI431&lt;&gt;"*"),"Yes (" &amp; JoinAll(", ", MIDForgiving(EI257,6,LEN(EI257)-6), MIDForgiving(EI321,6,LEN(EI321)-6), MIDForgiving(EI378,6,LEN(EI378)-6), MIDForgiving(EI431,6,LEN(EI431)-6))&amp;")","*")</f>
        <v>*</v>
      </c>
      <c r="EJ497" s="58" t="str">
        <f>IF(OR(EJ257&lt;&gt;"*",EJ321&lt;&gt;"*",EJ378&lt;&gt;"*",EJ431&lt;&gt;"*"),"Yes (" &amp; JoinAll(", ", MIDForgiving(EJ257,6,LEN(EJ257)-6), MIDForgiving(EJ321,6,LEN(EJ321)-6), MIDForgiving(EJ378,6,LEN(EJ378)-6), MIDForgiving(EJ431,6,LEN(EJ431)-6))&amp;")","*")</f>
        <v>*</v>
      </c>
      <c r="EK497" s="58" t="str">
        <f>IF(OR(EK257&lt;&gt;"*",EK321&lt;&gt;"*",EK378&lt;&gt;"*",EK431&lt;&gt;"*"),"Yes (" &amp; JoinAll(", ", MIDForgiving(EK257,6,LEN(EK257)-6), MIDForgiving(EK321,6,LEN(EK321)-6), MIDForgiving(EK378,6,LEN(EK378)-6), MIDForgiving(EK431,6,LEN(EK431)-6))&amp;")","*")</f>
        <v>*</v>
      </c>
      <c r="EL497" s="109"/>
      <c r="EM497" s="109"/>
    </row>
    <row r="498" spans="1:143" s="58" customFormat="1" ht="12.75" customHeight="1" x14ac:dyDescent="0.25">
      <c r="A498" s="5"/>
      <c r="B498" s="96"/>
      <c r="C498" s="96"/>
      <c r="D498" s="96"/>
      <c r="E498" s="96"/>
      <c r="F498" s="96" t="s">
        <v>3541</v>
      </c>
      <c r="G498" s="4" t="s">
        <v>4039</v>
      </c>
      <c r="H498" s="18" t="s">
        <v>5</v>
      </c>
      <c r="I498" s="18"/>
      <c r="J498" s="58" t="str">
        <f>IF(OR(J258&lt;&gt;"*",J322&lt;&gt;"*",J379&lt;&gt;"*",J432&lt;&gt;"*"),"Yes (" &amp; JoinAll(", ", MIDForgiving(J258,6,LEN(J258)-6), MIDForgiving(J322,6,LEN(J322)-6), MIDForgiving(J379,6,LEN(J379)-6), MIDForgiving(J432,6,LEN(J432)-6))&amp;")","*")</f>
        <v>*</v>
      </c>
      <c r="K498" s="58" t="str">
        <f>IF(OR(K258&lt;&gt;"*",K322&lt;&gt;"*",K379&lt;&gt;"*",K432&lt;&gt;"*"),"Yes (" &amp; JoinAll(", ", MIDForgiving(K258,6,LEN(K258)-6), MIDForgiving(K322,6,LEN(K322)-6), MIDForgiving(K379,6,LEN(K379)-6), MIDForgiving(K432,6,LEN(K432)-6))&amp;")","*")</f>
        <v>*</v>
      </c>
      <c r="L498" s="58" t="str">
        <f>IF(OR(L258&lt;&gt;"*",L322&lt;&gt;"*",L379&lt;&gt;"*",L432&lt;&gt;"*"),"Yes (" &amp; JoinAll(", ", MIDForgiving(L258,6,LEN(L258)-6), MIDForgiving(L322,6,LEN(L322)-6), MIDForgiving(L379,6,LEN(L379)-6), MIDForgiving(L432,6,LEN(L432)-6))&amp;")","*")</f>
        <v>*</v>
      </c>
      <c r="M498" s="58" t="str">
        <f>IF(OR(M258&lt;&gt;"*",M322&lt;&gt;"*",M379&lt;&gt;"*",M432&lt;&gt;"*"),"Yes (" &amp; JoinAll(", ", MIDForgiving(M258,6,LEN(M258)-6), MIDForgiving(M322,6,LEN(M322)-6), MIDForgiving(M379,6,LEN(M379)-6), MIDForgiving(M432,6,LEN(M432)-6))&amp;")","*")</f>
        <v>*</v>
      </c>
      <c r="N498" s="58" t="str">
        <f>IF(OR(N258&lt;&gt;"*",N322&lt;&gt;"*",N379&lt;&gt;"*",N432&lt;&gt;"*"),"Yes (" &amp; JoinAll(", ", MIDForgiving(N258,6,LEN(N258)-6), MIDForgiving(N322,6,LEN(N322)-6), MIDForgiving(N379,6,LEN(N379)-6), MIDForgiving(N432,6,LEN(N432)-6))&amp;")","*")</f>
        <v>*</v>
      </c>
      <c r="O498" s="58" t="str">
        <f>IF(OR(O258&lt;&gt;"*",O322&lt;&gt;"*",O379&lt;&gt;"*",O432&lt;&gt;"*"),"Yes (" &amp; JoinAll(", ", MIDForgiving(O258,6,LEN(O258)-6), MIDForgiving(O322,6,LEN(O322)-6), MIDForgiving(O379,6,LEN(O379)-6), MIDForgiving(O432,6,LEN(O432)-6))&amp;")","*")</f>
        <v>*</v>
      </c>
      <c r="P498" s="58" t="str">
        <f>IF(OR(P258&lt;&gt;"*",P322&lt;&gt;"*",P379&lt;&gt;"*",P432&lt;&gt;"*"),"Yes (" &amp; JoinAll(", ", MIDForgiving(P258,6,LEN(P258)-6), MIDForgiving(P322,6,LEN(P322)-6), MIDForgiving(P379,6,LEN(P379)-6), MIDForgiving(P432,6,LEN(P432)-6))&amp;")","*")</f>
        <v>*</v>
      </c>
      <c r="Q498" s="58" t="str">
        <f>IF(OR(Q258&lt;&gt;"*",Q322&lt;&gt;"*",Q379&lt;&gt;"*",Q432&lt;&gt;"*"),"Yes (" &amp; JoinAll(", ", MIDForgiving(Q258,6,LEN(Q258)-6), MIDForgiving(Q322,6,LEN(Q322)-6), MIDForgiving(Q379,6,LEN(Q379)-6), MIDForgiving(Q432,6,LEN(Q432)-6))&amp;")","*")</f>
        <v>*</v>
      </c>
      <c r="R498" s="58" t="str">
        <f>IF(OR(R258&lt;&gt;"*",R322&lt;&gt;"*",R379&lt;&gt;"*",R432&lt;&gt;"*"),"Yes (" &amp; JoinAll(", ", MIDForgiving(R258,6,LEN(R258)-6), MIDForgiving(R322,6,LEN(R322)-6), MIDForgiving(R379,6,LEN(R379)-6), MIDForgiving(R432,6,LEN(R432)-6))&amp;")","*")</f>
        <v>*</v>
      </c>
      <c r="S498" s="58" t="str">
        <f>IF(OR(S258&lt;&gt;"*",S322&lt;&gt;"*",S379&lt;&gt;"*",S432&lt;&gt;"*"),"Yes (" &amp; JoinAll(", ", MIDForgiving(S258,6,LEN(S258)-6), MIDForgiving(S322,6,LEN(S322)-6), MIDForgiving(S379,6,LEN(S379)-6), MIDForgiving(S432,6,LEN(S432)-6))&amp;")","*")</f>
        <v>*</v>
      </c>
      <c r="T498" s="58" t="str">
        <f>IF(OR(T258&lt;&gt;"*",T322&lt;&gt;"*",T379&lt;&gt;"*",T432&lt;&gt;"*"),"Yes (" &amp; JoinAll(", ", MIDForgiving(T258,6,LEN(T258)-6), MIDForgiving(T322,6,LEN(T322)-6), MIDForgiving(T379,6,LEN(T379)-6), MIDForgiving(T432,6,LEN(T432)-6))&amp;")","*")</f>
        <v>*</v>
      </c>
      <c r="U498" s="58" t="str">
        <f>IF(OR(U258&lt;&gt;"*",U322&lt;&gt;"*",U379&lt;&gt;"*",U432&lt;&gt;"*"),"Yes (" &amp; JoinAll(", ", MIDForgiving(U258,6,LEN(U258)-6), MIDForgiving(U322,6,LEN(U322)-6), MIDForgiving(U379,6,LEN(U379)-6), MIDForgiving(U432,6,LEN(U432)-6))&amp;")","*")</f>
        <v>*</v>
      </c>
      <c r="V498" s="58" t="str">
        <f>IF(OR(V258&lt;&gt;"*",V322&lt;&gt;"*",V379&lt;&gt;"*",V432&lt;&gt;"*"),"Yes (" &amp; JoinAll(", ", MIDForgiving(V258,6,LEN(V258)-6), MIDForgiving(V322,6,LEN(V322)-6), MIDForgiving(V379,6,LEN(V379)-6), MIDForgiving(V432,6,LEN(V432)-6))&amp;")","*")</f>
        <v>Yes (HTTPS)</v>
      </c>
      <c r="W498" s="58" t="str">
        <f>IF(OR(W258&lt;&gt;"*",W322&lt;&gt;"*",W379&lt;&gt;"*",W432&lt;&gt;"*"),"Yes (" &amp; JoinAll(", ", MIDForgiving(W258,6,LEN(W258)-6), MIDForgiving(W322,6,LEN(W322)-6), MIDForgiving(W379,6,LEN(W379)-6), MIDForgiving(W432,6,LEN(W432)-6))&amp;")","*")</f>
        <v>*</v>
      </c>
      <c r="X498" s="58" t="str">
        <f>IF(OR(X258&lt;&gt;"*",X322&lt;&gt;"*",X379&lt;&gt;"*",X432&lt;&gt;"*"),"Yes (" &amp; JoinAll(", ", MIDForgiving(X258,6,LEN(X258)-6), MIDForgiving(X322,6,LEN(X322)-6), MIDForgiving(X379,6,LEN(X379)-6), MIDForgiving(X432,6,LEN(X432)-6))&amp;")","*")</f>
        <v>*</v>
      </c>
      <c r="Y498" s="58" t="str">
        <f>IF(OR(Y258&lt;&gt;"*",Y322&lt;&gt;"*",Y379&lt;&gt;"*",Y432&lt;&gt;"*"),"Yes (" &amp; JoinAll(", ", MIDForgiving(Y258,6,LEN(Y258)-6), MIDForgiving(Y322,6,LEN(Y322)-6), MIDForgiving(Y379,6,LEN(Y379)-6), MIDForgiving(Y432,6,LEN(Y432)-6))&amp;")","*")</f>
        <v>*</v>
      </c>
      <c r="Z498" s="58" t="str">
        <f>IF(OR(Z258&lt;&gt;"*",Z322&lt;&gt;"*",Z379&lt;&gt;"*",Z432&lt;&gt;"*"),"Yes (" &amp; JoinAll(", ", MIDForgiving(Z258,6,LEN(Z258)-6), MIDForgiving(Z322,6,LEN(Z322)-6), MIDForgiving(Z379,6,LEN(Z379)-6), MIDForgiving(Z432,6,LEN(Z432)-6))&amp;")","*")</f>
        <v>*</v>
      </c>
      <c r="AA498" s="58" t="str">
        <f>IF(OR(AA258&lt;&gt;"*",AA322&lt;&gt;"*",AA379&lt;&gt;"*",AA432&lt;&gt;"*"),"Yes (" &amp; JoinAll(", ", MIDForgiving(AA258,6,LEN(AA258)-6), MIDForgiving(AA322,6,LEN(AA322)-6), MIDForgiving(AA379,6,LEN(AA379)-6), MIDForgiving(AA432,6,LEN(AA432)-6))&amp;")","*")</f>
        <v>*</v>
      </c>
      <c r="AB498" s="58" t="str">
        <f>IF(OR(AB258&lt;&gt;"*",AB322&lt;&gt;"*",AB379&lt;&gt;"*",AB432&lt;&gt;"*"),"Yes (" &amp; JoinAll(", ", MIDForgiving(AB258,6,LEN(AB258)-6), MIDForgiving(AB322,6,LEN(AB322)-6), MIDForgiving(AB379,6,LEN(AB379)-6), MIDForgiving(AB432,6,LEN(AB432)-6))&amp;")","*")</f>
        <v>*</v>
      </c>
      <c r="AC498" s="58" t="str">
        <f>IF(OR(AC258&lt;&gt;"*",AC322&lt;&gt;"*",AC379&lt;&gt;"*",AC432&lt;&gt;"*"),"Yes (" &amp; JoinAll(", ", MIDForgiving(AC258,6,LEN(AC258)-6), MIDForgiving(AC322,6,LEN(AC322)-6), MIDForgiving(AC379,6,LEN(AC379)-6), MIDForgiving(AC432,6,LEN(AC432)-6))&amp;")","*")</f>
        <v>*</v>
      </c>
      <c r="AD498" s="58" t="str">
        <f>IF(OR(AD258&lt;&gt;"*",AD322&lt;&gt;"*",AD379&lt;&gt;"*",AD432&lt;&gt;"*"),"Yes (" &amp; JoinAll(", ", MIDForgiving(AD258,6,LEN(AD258)-6), MIDForgiving(AD322,6,LEN(AD322)-6), MIDForgiving(AD379,6,LEN(AD379)-6), MIDForgiving(AD432,6,LEN(AD432)-6))&amp;")","*")</f>
        <v>*</v>
      </c>
      <c r="AE498" s="58" t="str">
        <f>IF(OR(AE258&lt;&gt;"*",AE322&lt;&gt;"*",AE379&lt;&gt;"*",AE432&lt;&gt;"*"),"Yes (" &amp; JoinAll(", ", MIDForgiving(AE258,6,LEN(AE258)-6), MIDForgiving(AE322,6,LEN(AE322)-6), MIDForgiving(AE379,6,LEN(AE379)-6), MIDForgiving(AE432,6,LEN(AE432)-6))&amp;")","*")</f>
        <v>*</v>
      </c>
      <c r="AF498" s="58" t="str">
        <f>IF(OR(AF258&lt;&gt;"*",AF322&lt;&gt;"*",AF379&lt;&gt;"*",AF432&lt;&gt;"*"),"Yes (" &amp; JoinAll(", ", MIDForgiving(AF258,6,LEN(AF258)-6), MIDForgiving(AF322,6,LEN(AF322)-6), MIDForgiving(AF379,6,LEN(AF379)-6), MIDForgiving(AF432,6,LEN(AF432)-6))&amp;")","*")</f>
        <v>*</v>
      </c>
      <c r="AG498" s="58" t="str">
        <f>IF(OR(AG258&lt;&gt;"*",AG322&lt;&gt;"*",AG379&lt;&gt;"*",AG432&lt;&gt;"*"),"Yes (" &amp; JoinAll(", ", MIDForgiving(AG258,6,LEN(AG258)-6), MIDForgiving(AG322,6,LEN(AG322)-6), MIDForgiving(AG379,6,LEN(AG379)-6), MIDForgiving(AG432,6,LEN(AG432)-6))&amp;")","*")</f>
        <v>*</v>
      </c>
      <c r="AH498" s="58" t="str">
        <f>IF(OR(AH258&lt;&gt;"*",AH322&lt;&gt;"*",AH379&lt;&gt;"*",AH432&lt;&gt;"*"),"Yes (" &amp; JoinAll(", ", MIDForgiving(AH258,6,LEN(AH258)-6), MIDForgiving(AH322,6,LEN(AH322)-6), MIDForgiving(AH379,6,LEN(AH379)-6), MIDForgiving(AH432,6,LEN(AH432)-6))&amp;")","*")</f>
        <v>*</v>
      </c>
      <c r="AI498" s="58" t="str">
        <f>IF(OR(AI258&lt;&gt;"*",AI322&lt;&gt;"*",AI379&lt;&gt;"*",AI432&lt;&gt;"*"),"Yes (" &amp; JoinAll(", ", MIDForgiving(AI258,6,LEN(AI258)-6), MIDForgiving(AI322,6,LEN(AI322)-6), MIDForgiving(AI379,6,LEN(AI379)-6), MIDForgiving(AI432,6,LEN(AI432)-6))&amp;")","*")</f>
        <v>*</v>
      </c>
      <c r="AJ498" s="58" t="str">
        <f>IF(OR(AJ258&lt;&gt;"*",AJ322&lt;&gt;"*",AJ379&lt;&gt;"*",AJ432&lt;&gt;"*"),"Yes (" &amp; JoinAll(", ", MIDForgiving(AJ258,6,LEN(AJ258)-6), MIDForgiving(AJ322,6,LEN(AJ322)-6), MIDForgiving(AJ379,6,LEN(AJ379)-6), MIDForgiving(AJ432,6,LEN(AJ432)-6))&amp;")","*")</f>
        <v>*</v>
      </c>
      <c r="AK498" s="58" t="str">
        <f>IF(OR(AK258&lt;&gt;"*",AK322&lt;&gt;"*",AK379&lt;&gt;"*",AK432&lt;&gt;"*"),"Yes (" &amp; JoinAll(", ", MIDForgiving(AK258,6,LEN(AK258)-6), MIDForgiving(AK322,6,LEN(AK322)-6), MIDForgiving(AK379,6,LEN(AK379)-6), MIDForgiving(AK432,6,LEN(AK432)-6))&amp;")","*")</f>
        <v>*</v>
      </c>
      <c r="AL498" s="58" t="str">
        <f>IF(OR(AL258&lt;&gt;"*",AL322&lt;&gt;"*",AL379&lt;&gt;"*",AL432&lt;&gt;"*"),"Yes (" &amp; JoinAll(", ", MIDForgiving(AL258,6,LEN(AL258)-6), MIDForgiving(AL322,6,LEN(AL322)-6), MIDForgiving(AL379,6,LEN(AL379)-6), MIDForgiving(AL432,6,LEN(AL432)-6))&amp;")","*")</f>
        <v>*</v>
      </c>
      <c r="AM498" s="58" t="str">
        <f>IF(OR(AM258&lt;&gt;"*",AM322&lt;&gt;"*",AM379&lt;&gt;"*",AM432&lt;&gt;"*"),"Yes (" &amp; JoinAll(", ", MIDForgiving(AM258,6,LEN(AM258)-6), MIDForgiving(AM322,6,LEN(AM322)-6), MIDForgiving(AM379,6,LEN(AM379)-6), MIDForgiving(AM432,6,LEN(AM432)-6))&amp;")","*")</f>
        <v>*</v>
      </c>
      <c r="AN498" s="58" t="str">
        <f>IF(OR(AN258&lt;&gt;"*",AN322&lt;&gt;"*",AN379&lt;&gt;"*",AN432&lt;&gt;"*"),"Yes (" &amp; JoinAll(", ", MIDForgiving(AN258,6,LEN(AN258)-6), MIDForgiving(AN322,6,LEN(AN322)-6), MIDForgiving(AN379,6,LEN(AN379)-6), MIDForgiving(AN432,6,LEN(AN432)-6))&amp;")","*")</f>
        <v>*</v>
      </c>
      <c r="AO498" s="58" t="str">
        <f>IF(OR(AO258&lt;&gt;"*",AO322&lt;&gt;"*",AO379&lt;&gt;"*",AO432&lt;&gt;"*"),"Yes (" &amp; JoinAll(", ", MIDForgiving(AO258,6,LEN(AO258)-6), MIDForgiving(AO322,6,LEN(AO322)-6), MIDForgiving(AO379,6,LEN(AO379)-6), MIDForgiving(AO432,6,LEN(AO432)-6))&amp;")","*")</f>
        <v>*</v>
      </c>
      <c r="AP498" s="58" t="str">
        <f>IF(OR(AP258&lt;&gt;"*",AP322&lt;&gt;"*",AP379&lt;&gt;"*",AP432&lt;&gt;"*"),"Yes (" &amp; JoinAll(", ", MIDForgiving(AP258,6,LEN(AP258)-6), MIDForgiving(AP322,6,LEN(AP322)-6), MIDForgiving(AP379,6,LEN(AP379)-6), MIDForgiving(AP432,6,LEN(AP432)-6))&amp;")","*")</f>
        <v>*</v>
      </c>
      <c r="AQ498" s="58" t="str">
        <f>IF(OR(AQ258&lt;&gt;"*",AQ322&lt;&gt;"*",AQ379&lt;&gt;"*",AQ432&lt;&gt;"*"),"Yes (" &amp; JoinAll(", ", MIDForgiving(AQ258,6,LEN(AQ258)-6), MIDForgiving(AQ322,6,LEN(AQ322)-6), MIDForgiving(AQ379,6,LEN(AQ379)-6), MIDForgiving(AQ432,6,LEN(AQ432)-6))&amp;")","*")</f>
        <v>*</v>
      </c>
      <c r="AR498" s="58" t="str">
        <f>IF(OR(AR258&lt;&gt;"*",AR322&lt;&gt;"*",AR379&lt;&gt;"*",AR432&lt;&gt;"*"),"Yes (" &amp; JoinAll(", ", MIDForgiving(AR258,6,LEN(AR258)-6), MIDForgiving(AR322,6,LEN(AR322)-6), MIDForgiving(AR379,6,LEN(AR379)-6), MIDForgiving(AR432,6,LEN(AR432)-6))&amp;")","*")</f>
        <v>*</v>
      </c>
      <c r="AS498" s="58" t="str">
        <f>IF(OR(AS258&lt;&gt;"*",AS322&lt;&gt;"*",AS379&lt;&gt;"*",AS432&lt;&gt;"*"),"Yes (" &amp; JoinAll(", ", MIDForgiving(AS258,6,LEN(AS258)-6), MIDForgiving(AS322,6,LEN(AS322)-6), MIDForgiving(AS379,6,LEN(AS379)-6), MIDForgiving(AS432,6,LEN(AS432)-6))&amp;")","*")</f>
        <v>*</v>
      </c>
      <c r="AT498" s="58" t="str">
        <f>IF(OR(AT258&lt;&gt;"*",AT322&lt;&gt;"*",AT379&lt;&gt;"*",AT432&lt;&gt;"*"),"Yes (" &amp; JoinAll(", ", MIDForgiving(AT258,6,LEN(AT258)-6), MIDForgiving(AT322,6,LEN(AT322)-6), MIDForgiving(AT379,6,LEN(AT379)-6), MIDForgiving(AT432,6,LEN(AT432)-6))&amp;")","*")</f>
        <v>*</v>
      </c>
      <c r="AU498" s="58" t="str">
        <f>IF(OR(AU258&lt;&gt;"*",AU322&lt;&gt;"*",AU379&lt;&gt;"*",AU432&lt;&gt;"*"),"Yes (" &amp; JoinAll(", ", MIDForgiving(AU258,6,LEN(AU258)-6), MIDForgiving(AU322,6,LEN(AU322)-6), MIDForgiving(AU379,6,LEN(AU379)-6), MIDForgiving(AU432,6,LEN(AU432)-6))&amp;")","*")</f>
        <v>Yes (HTTP)</v>
      </c>
      <c r="AV498" s="58" t="str">
        <f>IF(OR(AV258&lt;&gt;"*",AV322&lt;&gt;"*",AV379&lt;&gt;"*",AV432&lt;&gt;"*"),"Yes (" &amp; JoinAll(", ", MIDForgiving(AV258,6,LEN(AV258)-6), MIDForgiving(AV322,6,LEN(AV322)-6), MIDForgiving(AV379,6,LEN(AV379)-6), MIDForgiving(AV432,6,LEN(AV432)-6))&amp;")","*")</f>
        <v>*</v>
      </c>
      <c r="AW498" s="58" t="str">
        <f>IF(OR(AW258&lt;&gt;"*",AW322&lt;&gt;"*",AW379&lt;&gt;"*",AW432&lt;&gt;"*"),"Yes (" &amp; JoinAll(", ", MIDForgiving(AW258,6,LEN(AW258)-6), MIDForgiving(AW322,6,LEN(AW322)-6), MIDForgiving(AW379,6,LEN(AW379)-6), MIDForgiving(AW432,6,LEN(AW432)-6))&amp;")","*")</f>
        <v>*</v>
      </c>
      <c r="AX498" s="58" t="str">
        <f>IF(OR(AX258&lt;&gt;"*",AX322&lt;&gt;"*",AX379&lt;&gt;"*",AX432&lt;&gt;"*"),"Yes (" &amp; JoinAll(", ", MIDForgiving(AX258,6,LEN(AX258)-6), MIDForgiving(AX322,6,LEN(AX322)-6), MIDForgiving(AX379,6,LEN(AX379)-6), MIDForgiving(AX432,6,LEN(AX432)-6))&amp;")","*")</f>
        <v>*</v>
      </c>
      <c r="AY498" s="58" t="str">
        <f>IF(OR(AY258&lt;&gt;"*",AY322&lt;&gt;"*",AY379&lt;&gt;"*",AY432&lt;&gt;"*"),"Yes (" &amp; JoinAll(", ", MIDForgiving(AY258,6,LEN(AY258)-6), MIDForgiving(AY322,6,LEN(AY322)-6), MIDForgiving(AY379,6,LEN(AY379)-6), MIDForgiving(AY432,6,LEN(AY432)-6))&amp;")","*")</f>
        <v>*</v>
      </c>
      <c r="AZ498" s="58" t="str">
        <f>IF(OR(AZ258&lt;&gt;"*",AZ322&lt;&gt;"*",AZ379&lt;&gt;"*",AZ432&lt;&gt;"*"),"Yes (" &amp; JoinAll(", ", MIDForgiving(AZ258,6,LEN(AZ258)-6), MIDForgiving(AZ322,6,LEN(AZ322)-6), MIDForgiving(AZ379,6,LEN(AZ379)-6), MIDForgiving(AZ432,6,LEN(AZ432)-6))&amp;")","*")</f>
        <v>*</v>
      </c>
      <c r="BA498" s="58" t="str">
        <f>IF(OR(BA258&lt;&gt;"*",BA322&lt;&gt;"*",BA379&lt;&gt;"*",BA432&lt;&gt;"*"),"Yes (" &amp; JoinAll(", ", MIDForgiving(BA258,6,LEN(BA258)-6), MIDForgiving(BA322,6,LEN(BA322)-6), MIDForgiving(BA379,6,LEN(BA379)-6), MIDForgiving(BA432,6,LEN(BA432)-6))&amp;")","*")</f>
        <v>*</v>
      </c>
      <c r="BB498" s="58" t="str">
        <f>IF(OR(BB258&lt;&gt;"*",BB322&lt;&gt;"*",BB379&lt;&gt;"*",BB432&lt;&gt;"*"),"Yes (" &amp; JoinAll(", ", MIDForgiving(BB258,6,LEN(BB258)-6), MIDForgiving(BB322,6,LEN(BB322)-6), MIDForgiving(BB379,6,LEN(BB379)-6), MIDForgiving(BB432,6,LEN(BB432)-6))&amp;")","*")</f>
        <v>*</v>
      </c>
      <c r="BC498" s="58" t="str">
        <f>IF(OR(BC258&lt;&gt;"*",BC322&lt;&gt;"*",BC379&lt;&gt;"*",BC432&lt;&gt;"*"),"Yes (" &amp; JoinAll(", ", MIDForgiving(BC258,6,LEN(BC258)-6), MIDForgiving(BC322,6,LEN(BC322)-6), MIDForgiving(BC379,6,LEN(BC379)-6), MIDForgiving(BC432,6,LEN(BC432)-6))&amp;")","*")</f>
        <v>*</v>
      </c>
      <c r="BD498" s="58" t="str">
        <f>IF(OR(BD258&lt;&gt;"*",BD322&lt;&gt;"*",BD379&lt;&gt;"*",BD432&lt;&gt;"*"),"Yes (" &amp; JoinAll(", ", MIDForgiving(BD258,6,LEN(BD258)-6), MIDForgiving(BD322,6,LEN(BD322)-6), MIDForgiving(BD379,6,LEN(BD379)-6), MIDForgiving(BD432,6,LEN(BD432)-6))&amp;")","*")</f>
        <v>*</v>
      </c>
      <c r="BE498" s="58" t="str">
        <f>IF(OR(BE258&lt;&gt;"*",BE322&lt;&gt;"*",BE379&lt;&gt;"*",BE432&lt;&gt;"*"),"Yes (" &amp; JoinAll(", ", MIDForgiving(BE258,6,LEN(BE258)-6), MIDForgiving(BE322,6,LEN(BE322)-6), MIDForgiving(BE379,6,LEN(BE379)-6), MIDForgiving(BE432,6,LEN(BE432)-6))&amp;")","*")</f>
        <v>*</v>
      </c>
      <c r="BF498" s="58" t="str">
        <f>IF(OR(BF258&lt;&gt;"*",BF322&lt;&gt;"*",BF379&lt;&gt;"*",BF432&lt;&gt;"*"),"Yes (" &amp; JoinAll(", ", MIDForgiving(BF258,6,LEN(BF258)-6), MIDForgiving(BF322,6,LEN(BF322)-6), MIDForgiving(BF379,6,LEN(BF379)-6), MIDForgiving(BF432,6,LEN(BF432)-6))&amp;")","*")</f>
        <v>*</v>
      </c>
      <c r="BG498" s="58" t="str">
        <f>IF(OR(BG258&lt;&gt;"*",BG322&lt;&gt;"*",BG379&lt;&gt;"*",BG432&lt;&gt;"*"),"Yes (" &amp; JoinAll(", ", MIDForgiving(BG258,6,LEN(BG258)-6), MIDForgiving(BG322,6,LEN(BG322)-6), MIDForgiving(BG379,6,LEN(BG379)-6), MIDForgiving(BG432,6,LEN(BG432)-6))&amp;")","*")</f>
        <v>*</v>
      </c>
      <c r="BH498" s="58" t="str">
        <f>IF(OR(BH258&lt;&gt;"*",BH322&lt;&gt;"*",BH379&lt;&gt;"*",BH432&lt;&gt;"*"),"Yes (" &amp; JoinAll(", ", MIDForgiving(BH258,6,LEN(BH258)-6), MIDForgiving(BH322,6,LEN(BH322)-6), MIDForgiving(BH379,6,LEN(BH379)-6), MIDForgiving(BH432,6,LEN(BH432)-6))&amp;")","*")</f>
        <v>*</v>
      </c>
      <c r="BI498" s="58" t="str">
        <f>IF(OR(BI258&lt;&gt;"*",BI322&lt;&gt;"*",BI379&lt;&gt;"*",BI432&lt;&gt;"*"),"Yes (" &amp; JoinAll(", ", MIDForgiving(BI258,6,LEN(BI258)-6), MIDForgiving(BI322,6,LEN(BI322)-6), MIDForgiving(BI379,6,LEN(BI379)-6), MIDForgiving(BI432,6,LEN(BI432)-6))&amp;")","*")</f>
        <v>*</v>
      </c>
      <c r="BJ498" s="58" t="str">
        <f>IF(OR(BJ258&lt;&gt;"*",BJ322&lt;&gt;"*",BJ379&lt;&gt;"*",BJ432&lt;&gt;"*"),"Yes (" &amp; JoinAll(", ", MIDForgiving(BJ258,6,LEN(BJ258)-6), MIDForgiving(BJ322,6,LEN(BJ322)-6), MIDForgiving(BJ379,6,LEN(BJ379)-6), MIDForgiving(BJ432,6,LEN(BJ432)-6))&amp;")","*")</f>
        <v>*</v>
      </c>
      <c r="BK498" s="58" t="str">
        <f>IF(OR(BK258&lt;&gt;"*",BK322&lt;&gt;"*",BK379&lt;&gt;"*",BK432&lt;&gt;"*"),"Yes (" &amp; JoinAll(", ", MIDForgiving(BK258,6,LEN(BK258)-6), MIDForgiving(BK322,6,LEN(BK322)-6), MIDForgiving(BK379,6,LEN(BK379)-6), MIDForgiving(BK432,6,LEN(BK432)-6))&amp;")","*")</f>
        <v>*</v>
      </c>
      <c r="BL498" s="58" t="str">
        <f>IF(OR(BL258&lt;&gt;"*",BL322&lt;&gt;"*",BL379&lt;&gt;"*",BL432&lt;&gt;"*"),"Yes (" &amp; JoinAll(", ", MIDForgiving(BL258,6,LEN(BL258)-6), MIDForgiving(BL322,6,LEN(BL322)-6), MIDForgiving(BL379,6,LEN(BL379)-6), MIDForgiving(BL432,6,LEN(BL432)-6))&amp;")","*")</f>
        <v>*</v>
      </c>
      <c r="BM498" s="58" t="str">
        <f>IF(OR(BM258&lt;&gt;"*",BM322&lt;&gt;"*",BM379&lt;&gt;"*",BM432&lt;&gt;"*"),"Yes (" &amp; JoinAll(", ", MIDForgiving(BM258,6,LEN(BM258)-6), MIDForgiving(BM322,6,LEN(BM322)-6), MIDForgiving(BM379,6,LEN(BM379)-6), MIDForgiving(BM432,6,LEN(BM432)-6))&amp;")","*")</f>
        <v>*</v>
      </c>
      <c r="BN498" s="58" t="str">
        <f>IF(OR(BN258&lt;&gt;"*",BN322&lt;&gt;"*",BN379&lt;&gt;"*",BN432&lt;&gt;"*"),"Yes (" &amp; JoinAll(", ", MIDForgiving(BN258,6,LEN(BN258)-6), MIDForgiving(BN322,6,LEN(BN322)-6), MIDForgiving(BN379,6,LEN(BN379)-6), MIDForgiving(BN432,6,LEN(BN432)-6))&amp;")","*")</f>
        <v>*</v>
      </c>
      <c r="BO498" s="58" t="str">
        <f>IF(OR(BO258&lt;&gt;"*",BO322&lt;&gt;"*",BO379&lt;&gt;"*",BO432&lt;&gt;"*"),"Yes (" &amp; JoinAll(", ", MIDForgiving(BO258,6,LEN(BO258)-6), MIDForgiving(BO322,6,LEN(BO322)-6), MIDForgiving(BO379,6,LEN(BO379)-6), MIDForgiving(BO432,6,LEN(BO432)-6))&amp;")","*")</f>
        <v>*</v>
      </c>
      <c r="BP498" s="58" t="str">
        <f>IF(OR(BP258&lt;&gt;"*",BP322&lt;&gt;"*",BP379&lt;&gt;"*",BP432&lt;&gt;"*"),"Yes (" &amp; JoinAll(", ", MIDForgiving(BP258,6,LEN(BP258)-6), MIDForgiving(BP322,6,LEN(BP322)-6), MIDForgiving(BP379,6,LEN(BP379)-6), MIDForgiving(BP432,6,LEN(BP432)-6))&amp;")","*")</f>
        <v>*</v>
      </c>
      <c r="BQ498" s="58" t="str">
        <f>IF(OR(BQ258&lt;&gt;"*",BQ322&lt;&gt;"*",BQ379&lt;&gt;"*",BQ432&lt;&gt;"*"),"Yes (" &amp; JoinAll(", ", MIDForgiving(BQ258,6,LEN(BQ258)-6), MIDForgiving(BQ322,6,LEN(BQ322)-6), MIDForgiving(BQ379,6,LEN(BQ379)-6), MIDForgiving(BQ432,6,LEN(BQ432)-6))&amp;")","*")</f>
        <v>*</v>
      </c>
      <c r="BR498" s="58" t="str">
        <f>IF(OR(BR258&lt;&gt;"*",BR322&lt;&gt;"*",BR379&lt;&gt;"*",BR432&lt;&gt;"*"),"Yes (" &amp; JoinAll(", ", MIDForgiving(BR258,6,LEN(BR258)-6), MIDForgiving(BR322,6,LEN(BR322)-6), MIDForgiving(BR379,6,LEN(BR379)-6), MIDForgiving(BR432,6,LEN(BR432)-6))&amp;")","*")</f>
        <v>*</v>
      </c>
      <c r="BS498" s="58" t="str">
        <f>IF(OR(BS258&lt;&gt;"*",BS322&lt;&gt;"*",BS379&lt;&gt;"*",BS432&lt;&gt;"*"),"Yes (" &amp; JoinAll(", ", MIDForgiving(BS258,6,LEN(BS258)-6), MIDForgiving(BS322,6,LEN(BS322)-6), MIDForgiving(BS379,6,LEN(BS379)-6), MIDForgiving(BS432,6,LEN(BS432)-6))&amp;")","*")</f>
        <v>*</v>
      </c>
      <c r="BT498" s="58" t="str">
        <f>IF(OR(BT258&lt;&gt;"*",BT322&lt;&gt;"*",BT379&lt;&gt;"*",BT432&lt;&gt;"*"),"Yes (" &amp; JoinAll(", ", MIDForgiving(BT258,6,LEN(BT258)-6), MIDForgiving(BT322,6,LEN(BT322)-6), MIDForgiving(BT379,6,LEN(BT379)-6), MIDForgiving(BT432,6,LEN(BT432)-6))&amp;")","*")</f>
        <v>*</v>
      </c>
      <c r="BU498" s="58" t="str">
        <f>IF(OR(BU258&lt;&gt;"*",BU322&lt;&gt;"*",BU379&lt;&gt;"*",BU432&lt;&gt;"*"),"Yes (" &amp; JoinAll(", ", MIDForgiving(BU258,6,LEN(BU258)-6), MIDForgiving(BU322,6,LEN(BU322)-6), MIDForgiving(BU379,6,LEN(BU379)-6), MIDForgiving(BU432,6,LEN(BU432)-6))&amp;")","*")</f>
        <v>*</v>
      </c>
      <c r="BV498" s="58" t="str">
        <f>IF(OR(BV258&lt;&gt;"*",BV322&lt;&gt;"*",BV379&lt;&gt;"*",BV432&lt;&gt;"*"),"Yes (" &amp; JoinAll(", ", MIDForgiving(BV258,6,LEN(BV258)-6), MIDForgiving(BV322,6,LEN(BV322)-6), MIDForgiving(BV379,6,LEN(BV379)-6), MIDForgiving(BV432,6,LEN(BV432)-6))&amp;")","*")</f>
        <v>*</v>
      </c>
      <c r="BW498" s="58" t="str">
        <f>IF(OR(BW258&lt;&gt;"*",BW322&lt;&gt;"*",BW379&lt;&gt;"*",BW432&lt;&gt;"*"),"Yes (" &amp; JoinAll(", ", MIDForgiving(BW258,6,LEN(BW258)-6), MIDForgiving(BW322,6,LEN(BW322)-6), MIDForgiving(BW379,6,LEN(BW379)-6), MIDForgiving(BW432,6,LEN(BW432)-6))&amp;")","*")</f>
        <v>*</v>
      </c>
      <c r="BX498" s="58" t="str">
        <f>IF(OR(BX258&lt;&gt;"*",BX322&lt;&gt;"*",BX379&lt;&gt;"*",BX432&lt;&gt;"*"),"Yes (" &amp; JoinAll(", ", MIDForgiving(BX258,6,LEN(BX258)-6), MIDForgiving(BX322,6,LEN(BX322)-6), MIDForgiving(BX379,6,LEN(BX379)-6), MIDForgiving(BX432,6,LEN(BX432)-6))&amp;")","*")</f>
        <v>*</v>
      </c>
      <c r="BY498" s="58" t="str">
        <f>IF(OR(BY258&lt;&gt;"*",BY322&lt;&gt;"*",BY379&lt;&gt;"*",BY432&lt;&gt;"*"),"Yes (" &amp; JoinAll(", ", MIDForgiving(BY258,6,LEN(BY258)-6), MIDForgiving(BY322,6,LEN(BY322)-6), MIDForgiving(BY379,6,LEN(BY379)-6), MIDForgiving(BY432,6,LEN(BY432)-6))&amp;")","*")</f>
        <v>*</v>
      </c>
      <c r="BZ498" s="58" t="str">
        <f>IF(OR(BZ258&lt;&gt;"*",BZ322&lt;&gt;"*",BZ379&lt;&gt;"*",BZ432&lt;&gt;"*"),"Yes (" &amp; JoinAll(", ", MIDForgiving(BZ258,6,LEN(BZ258)-6), MIDForgiving(BZ322,6,LEN(BZ322)-6), MIDForgiving(BZ379,6,LEN(BZ379)-6), MIDForgiving(BZ432,6,LEN(BZ432)-6))&amp;")","*")</f>
        <v>*</v>
      </c>
      <c r="CA498" s="58" t="str">
        <f>IF(OR(CA258&lt;&gt;"*",CA322&lt;&gt;"*",CA379&lt;&gt;"*",CA432&lt;&gt;"*"),"Yes (" &amp; JoinAll(", ", MIDForgiving(CA258,6,LEN(CA258)-6), MIDForgiving(CA322,6,LEN(CA322)-6), MIDForgiving(CA379,6,LEN(CA379)-6), MIDForgiving(CA432,6,LEN(CA432)-6))&amp;")","*")</f>
        <v>*</v>
      </c>
      <c r="CB498" s="58" t="str">
        <f>IF(OR(CB258&lt;&gt;"*",CB322&lt;&gt;"*",CB379&lt;&gt;"*",CB432&lt;&gt;"*"),"Yes (" &amp; JoinAll(", ", MIDForgiving(CB258,6,LEN(CB258)-6), MIDForgiving(CB322,6,LEN(CB322)-6), MIDForgiving(CB379,6,LEN(CB379)-6), MIDForgiving(CB432,6,LEN(CB432)-6))&amp;")","*")</f>
        <v>*</v>
      </c>
      <c r="CC498" s="58" t="str">
        <f>IF(OR(CC258&lt;&gt;"*",CC322&lt;&gt;"*",CC379&lt;&gt;"*",CC432&lt;&gt;"*"),"Yes (" &amp; JoinAll(", ", MIDForgiving(CC258,6,LEN(CC258)-6), MIDForgiving(CC322,6,LEN(CC322)-6), MIDForgiving(CC379,6,LEN(CC379)-6), MIDForgiving(CC432,6,LEN(CC432)-6))&amp;")","*")</f>
        <v>*</v>
      </c>
      <c r="CD498" s="58" t="str">
        <f>IF(OR(CD258&lt;&gt;"*",CD322&lt;&gt;"*",CD379&lt;&gt;"*",CD432&lt;&gt;"*"),"Yes (" &amp; JoinAll(", ", MIDForgiving(CD258,6,LEN(CD258)-6), MIDForgiving(CD322,6,LEN(CD322)-6), MIDForgiving(CD379,6,LEN(CD379)-6), MIDForgiving(CD432,6,LEN(CD432)-6))&amp;")","*")</f>
        <v>*</v>
      </c>
      <c r="CE498" s="58" t="str">
        <f>IF(OR(CE258&lt;&gt;"*",CE322&lt;&gt;"*",CE379&lt;&gt;"*",CE432&lt;&gt;"*"),"Yes (" &amp; JoinAll(", ", MIDForgiving(CE258,6,LEN(CE258)-6), MIDForgiving(CE322,6,LEN(CE322)-6), MIDForgiving(CE379,6,LEN(CE379)-6), MIDForgiving(CE432,6,LEN(CE432)-6))&amp;")","*")</f>
        <v>*</v>
      </c>
      <c r="CF498" s="58" t="str">
        <f>IF(OR(CF258&lt;&gt;"*",CF322&lt;&gt;"*",CF379&lt;&gt;"*",CF432&lt;&gt;"*"),"Yes (" &amp; JoinAll(", ", MIDForgiving(CF258,6,LEN(CF258)-6), MIDForgiving(CF322,6,LEN(CF322)-6), MIDForgiving(CF379,6,LEN(CF379)-6), MIDForgiving(CF432,6,LEN(CF432)-6))&amp;")","*")</f>
        <v>*</v>
      </c>
      <c r="CG498" s="58" t="str">
        <f>IF(OR(CG258&lt;&gt;"*",CG322&lt;&gt;"*",CG379&lt;&gt;"*",CG432&lt;&gt;"*"),"Yes (" &amp; JoinAll(", ", MIDForgiving(CG258,6,LEN(CG258)-6), MIDForgiving(CG322,6,LEN(CG322)-6), MIDForgiving(CG379,6,LEN(CG379)-6), MIDForgiving(CG432,6,LEN(CG432)-6))&amp;")","*")</f>
        <v>*</v>
      </c>
      <c r="CH498" s="58" t="str">
        <f>IF(OR(CH258&lt;&gt;"*",CH322&lt;&gt;"*",CH379&lt;&gt;"*",CH432&lt;&gt;"*"),"Yes (" &amp; JoinAll(", ", MIDForgiving(CH258,6,LEN(CH258)-6), MIDForgiving(CH322,6,LEN(CH322)-6), MIDForgiving(CH379,6,LEN(CH379)-6), MIDForgiving(CH432,6,LEN(CH432)-6))&amp;")","*")</f>
        <v>*</v>
      </c>
      <c r="CI498" s="58" t="str">
        <f>IF(OR(CI258&lt;&gt;"*",CI322&lt;&gt;"*",CI379&lt;&gt;"*",CI432&lt;&gt;"*"),"Yes (" &amp; JoinAll(", ", MIDForgiving(CI258,6,LEN(CI258)-6), MIDForgiving(CI322,6,LEN(CI322)-6), MIDForgiving(CI379,6,LEN(CI379)-6), MIDForgiving(CI432,6,LEN(CI432)-6))&amp;")","*")</f>
        <v>*</v>
      </c>
      <c r="CJ498" s="58" t="str">
        <f>IF(OR(CJ258&lt;&gt;"*",CJ322&lt;&gt;"*",CJ379&lt;&gt;"*",CJ432&lt;&gt;"*"),"Yes (" &amp; JoinAll(", ", MIDForgiving(CJ258,6,LEN(CJ258)-6), MIDForgiving(CJ322,6,LEN(CJ322)-6), MIDForgiving(CJ379,6,LEN(CJ379)-6), MIDForgiving(CJ432,6,LEN(CJ432)-6))&amp;")","*")</f>
        <v>*</v>
      </c>
      <c r="CK498" s="58" t="str">
        <f>IF(OR(CK258&lt;&gt;"*",CK322&lt;&gt;"*",CK379&lt;&gt;"*",CK432&lt;&gt;"*"),"Yes (" &amp; JoinAll(", ", MIDForgiving(CK258,6,LEN(CK258)-6), MIDForgiving(CK322,6,LEN(CK322)-6), MIDForgiving(CK379,6,LEN(CK379)-6), MIDForgiving(CK432,6,LEN(CK432)-6))&amp;")","*")</f>
        <v>Yes (HTTP)</v>
      </c>
      <c r="CL498" s="58" t="str">
        <f>IF(OR(CL258&lt;&gt;"*",CL322&lt;&gt;"*",CL379&lt;&gt;"*",CL432&lt;&gt;"*"),"Yes (" &amp; JoinAll(", ", MIDForgiving(CL258,6,LEN(CL258)-6), MIDForgiving(CL322,6,LEN(CL322)-6), MIDForgiving(CL379,6,LEN(CL379)-6), MIDForgiving(CL432,6,LEN(CL432)-6))&amp;")","*")</f>
        <v>*</v>
      </c>
      <c r="CM498" s="58" t="str">
        <f>IF(OR(CM258&lt;&gt;"*",CM322&lt;&gt;"*",CM379&lt;&gt;"*",CM432&lt;&gt;"*"),"Yes (" &amp; JoinAll(", ", MIDForgiving(CM258,6,LEN(CM258)-6), MIDForgiving(CM322,6,LEN(CM322)-6), MIDForgiving(CM379,6,LEN(CM379)-6), MIDForgiving(CM432,6,LEN(CM432)-6))&amp;")","*")</f>
        <v>Yes (HTTPS)</v>
      </c>
      <c r="CN498" s="58" t="str">
        <f>IF(OR(CN258&lt;&gt;"*",CN322&lt;&gt;"*",CN379&lt;&gt;"*",CN432&lt;&gt;"*"),"Yes (" &amp; JoinAll(", ", MIDForgiving(CN258,6,LEN(CN258)-6), MIDForgiving(CN322,6,LEN(CN322)-6), MIDForgiving(CN379,6,LEN(CN379)-6), MIDForgiving(CN432,6,LEN(CN432)-6))&amp;")","*")</f>
        <v>*</v>
      </c>
      <c r="CO498" s="58" t="str">
        <f>IF(OR(CO258&lt;&gt;"*",CO322&lt;&gt;"*",CO379&lt;&gt;"*",CO432&lt;&gt;"*"),"Yes (" &amp; JoinAll(", ", MIDForgiving(CO258,6,LEN(CO258)-6), MIDForgiving(CO322,6,LEN(CO322)-6), MIDForgiving(CO379,6,LEN(CO379)-6), MIDForgiving(CO432,6,LEN(CO432)-6))&amp;")","*")</f>
        <v>Yes (HTTPS)</v>
      </c>
      <c r="CP498" s="58" t="str">
        <f>IF(OR(CP258&lt;&gt;"*",CP322&lt;&gt;"*",CP379&lt;&gt;"*",CP432&lt;&gt;"*"),"Yes (" &amp; JoinAll(", ", MIDForgiving(CP258,6,LEN(CP258)-6), MIDForgiving(CP322,6,LEN(CP322)-6), MIDForgiving(CP379,6,LEN(CP379)-6), MIDForgiving(CP432,6,LEN(CP432)-6))&amp;")","*")</f>
        <v>Yes (HTTPS)</v>
      </c>
      <c r="CQ498" s="58" t="str">
        <f>IF(OR(CQ258&lt;&gt;"*",CQ322&lt;&gt;"*",CQ379&lt;&gt;"*",CQ432&lt;&gt;"*"),"Yes (" &amp; JoinAll(", ", MIDForgiving(CQ258,6,LEN(CQ258)-6), MIDForgiving(CQ322,6,LEN(CQ322)-6), MIDForgiving(CQ379,6,LEN(CQ379)-6), MIDForgiving(CQ432,6,LEN(CQ432)-6))&amp;")","*")</f>
        <v>*</v>
      </c>
      <c r="CR498" s="58" t="str">
        <f>IF(OR(CR258&lt;&gt;"*",CR322&lt;&gt;"*",CR379&lt;&gt;"*",CR432&lt;&gt;"*"),"Yes (" &amp; JoinAll(", ", MIDForgiving(CR258,6,LEN(CR258)-6), MIDForgiving(CR322,6,LEN(CR322)-6), MIDForgiving(CR379,6,LEN(CR379)-6), MIDForgiving(CR432,6,LEN(CR432)-6))&amp;")","*")</f>
        <v>*</v>
      </c>
      <c r="CS498" s="58" t="str">
        <f>IF(OR(CS258&lt;&gt;"*",CS322&lt;&gt;"*",CS379&lt;&gt;"*",CS432&lt;&gt;"*"),"Yes (" &amp; JoinAll(", ", MIDForgiving(CS258,6,LEN(CS258)-6), MIDForgiving(CS322,6,LEN(CS322)-6), MIDForgiving(CS379,6,LEN(CS379)-6), MIDForgiving(CS432,6,LEN(CS432)-6))&amp;")","*")</f>
        <v>*</v>
      </c>
      <c r="CT498" s="58" t="str">
        <f>IF(OR(CT258&lt;&gt;"*",CT322&lt;&gt;"*",CT379&lt;&gt;"*",CT432&lt;&gt;"*"),"Yes (" &amp; JoinAll(", ", MIDForgiving(CT258,6,LEN(CT258)-6), MIDForgiving(CT322,6,LEN(CT322)-6), MIDForgiving(CT379,6,LEN(CT379)-6), MIDForgiving(CT432,6,LEN(CT432)-6))&amp;")","*")</f>
        <v>*</v>
      </c>
      <c r="CU498" s="58" t="str">
        <f>IF(OR(CU258&lt;&gt;"*",CU322&lt;&gt;"*",CU379&lt;&gt;"*",CU432&lt;&gt;"*"),"Yes (" &amp; JoinAll(", ", MIDForgiving(CU258,6,LEN(CU258)-6), MIDForgiving(CU322,6,LEN(CU322)-6), MIDForgiving(CU379,6,LEN(CU379)-6), MIDForgiving(CU432,6,LEN(CU432)-6))&amp;")","*")</f>
        <v>*</v>
      </c>
      <c r="CV498" s="58" t="str">
        <f>IF(OR(CV258&lt;&gt;"*",CV322&lt;&gt;"*",CV379&lt;&gt;"*",CV432&lt;&gt;"*"),"Yes (" &amp; JoinAll(", ", MIDForgiving(CV258,6,LEN(CV258)-6), MIDForgiving(CV322,6,LEN(CV322)-6), MIDForgiving(CV379,6,LEN(CV379)-6), MIDForgiving(CV432,6,LEN(CV432)-6))&amp;")","*")</f>
        <v>*</v>
      </c>
      <c r="CW498" s="58" t="str">
        <f>IF(OR(CW258&lt;&gt;"*",CW322&lt;&gt;"*",CW379&lt;&gt;"*",CW432&lt;&gt;"*"),"Yes (" &amp; JoinAll(", ", MIDForgiving(CW258,6,LEN(CW258)-6), MIDForgiving(CW322,6,LEN(CW322)-6), MIDForgiving(CW379,6,LEN(CW379)-6), MIDForgiving(CW432,6,LEN(CW432)-6))&amp;")","*")</f>
        <v>*</v>
      </c>
      <c r="CX498" s="58" t="str">
        <f>IF(OR(CX258&lt;&gt;"*",CX322&lt;&gt;"*",CX379&lt;&gt;"*",CX432&lt;&gt;"*"),"Yes (" &amp; JoinAll(", ", MIDForgiving(CX258,6,LEN(CX258)-6), MIDForgiving(CX322,6,LEN(CX322)-6), MIDForgiving(CX379,6,LEN(CX379)-6), MIDForgiving(CX432,6,LEN(CX432)-6))&amp;")","*")</f>
        <v>*</v>
      </c>
      <c r="CY498" s="58" t="str">
        <f>IF(OR(CY258&lt;&gt;"*",CY322&lt;&gt;"*",CY379&lt;&gt;"*",CY432&lt;&gt;"*"),"Yes (" &amp; JoinAll(", ", MIDForgiving(CY258,6,LEN(CY258)-6), MIDForgiving(CY322,6,LEN(CY322)-6), MIDForgiving(CY379,6,LEN(CY379)-6), MIDForgiving(CY432,6,LEN(CY432)-6))&amp;")","*")</f>
        <v>Yes (HTTP)</v>
      </c>
      <c r="CZ498" s="58" t="str">
        <f>IF(OR(CZ258&lt;&gt;"*",CZ322&lt;&gt;"*",CZ379&lt;&gt;"*",CZ432&lt;&gt;"*"),"Yes (" &amp; JoinAll(", ", MIDForgiving(CZ258,6,LEN(CZ258)-6), MIDForgiving(CZ322,6,LEN(CZ322)-6), MIDForgiving(CZ379,6,LEN(CZ379)-6), MIDForgiving(CZ432,6,LEN(CZ432)-6))&amp;")","*")</f>
        <v>Yes (HTTP)</v>
      </c>
      <c r="DA498" s="58" t="str">
        <f>IF(OR(DA258&lt;&gt;"*",DA322&lt;&gt;"*",DA379&lt;&gt;"*",DA432&lt;&gt;"*"),"Yes (" &amp; JoinAll(", ", MIDForgiving(DA258,6,LEN(DA258)-6), MIDForgiving(DA322,6,LEN(DA322)-6), MIDForgiving(DA379,6,LEN(DA379)-6), MIDForgiving(DA432,6,LEN(DA432)-6))&amp;")","*")</f>
        <v>Yes (HTTPS)</v>
      </c>
      <c r="DB498" s="58" t="str">
        <f>IF(OR(DB258&lt;&gt;"*",DB322&lt;&gt;"*",DB379&lt;&gt;"*",DB432&lt;&gt;"*"),"Yes (" &amp; JoinAll(", ", MIDForgiving(DB258,6,LEN(DB258)-6), MIDForgiving(DB322,6,LEN(DB322)-6), MIDForgiving(DB379,6,LEN(DB379)-6), MIDForgiving(DB432,6,LEN(DB432)-6))&amp;")","*")</f>
        <v>Yes (HTTPS)</v>
      </c>
      <c r="DC498" s="58" t="str">
        <f>IF(OR(DC258&lt;&gt;"*",DC322&lt;&gt;"*",DC379&lt;&gt;"*",DC432&lt;&gt;"*"),"Yes (" &amp; JoinAll(", ", MIDForgiving(DC258,6,LEN(DC258)-6), MIDForgiving(DC322,6,LEN(DC322)-6), MIDForgiving(DC379,6,LEN(DC379)-6), MIDForgiving(DC432,6,LEN(DC432)-6))&amp;")","*")</f>
        <v>*</v>
      </c>
      <c r="DD498" s="58" t="str">
        <f>IF(OR(DD258&lt;&gt;"*",DD322&lt;&gt;"*",DD379&lt;&gt;"*",DD432&lt;&gt;"*"),"Yes (" &amp; JoinAll(", ", MIDForgiving(DD258,6,LEN(DD258)-6), MIDForgiving(DD322,6,LEN(DD322)-6), MIDForgiving(DD379,6,LEN(DD379)-6), MIDForgiving(DD432,6,LEN(DD432)-6))&amp;")","*")</f>
        <v>*</v>
      </c>
      <c r="DE498" s="58" t="str">
        <f>IF(OR(DE258&lt;&gt;"*",DE322&lt;&gt;"*",DE379&lt;&gt;"*",DE432&lt;&gt;"*"),"Yes (" &amp; JoinAll(", ", MIDForgiving(DE258,6,LEN(DE258)-6), MIDForgiving(DE322,6,LEN(DE322)-6), MIDForgiving(DE379,6,LEN(DE379)-6), MIDForgiving(DE432,6,LEN(DE432)-6))&amp;")","*")</f>
        <v>*</v>
      </c>
      <c r="DF498" s="58" t="str">
        <f>IF(OR(DF258&lt;&gt;"*",DF322&lt;&gt;"*",DF379&lt;&gt;"*",DF432&lt;&gt;"*"),"Yes (" &amp; JoinAll(", ", MIDForgiving(DF258,6,LEN(DF258)-6), MIDForgiving(DF322,6,LEN(DF322)-6), MIDForgiving(DF379,6,LEN(DF379)-6), MIDForgiving(DF432,6,LEN(DF432)-6))&amp;")","*")</f>
        <v>*</v>
      </c>
      <c r="DG498" s="58" t="str">
        <f>IF(OR(DG258&lt;&gt;"*",DG322&lt;&gt;"*",DG379&lt;&gt;"*",DG432&lt;&gt;"*"),"Yes (" &amp; JoinAll(", ", MIDForgiving(DG258,6,LEN(DG258)-6), MIDForgiving(DG322,6,LEN(DG322)-6), MIDForgiving(DG379,6,LEN(DG379)-6), MIDForgiving(DG432,6,LEN(DG432)-6))&amp;")","*")</f>
        <v>*</v>
      </c>
      <c r="DH498" s="58" t="str">
        <f>IF(OR(DH258&lt;&gt;"*",DH322&lt;&gt;"*",DH379&lt;&gt;"*",DH432&lt;&gt;"*"),"Yes (" &amp; JoinAll(", ", MIDForgiving(DH258,6,LEN(DH258)-6), MIDForgiving(DH322,6,LEN(DH322)-6), MIDForgiving(DH379,6,LEN(DH379)-6), MIDForgiving(DH432,6,LEN(DH432)-6))&amp;")","*")</f>
        <v>*</v>
      </c>
      <c r="DI498" s="58" t="str">
        <f>IF(OR(DI258&lt;&gt;"*",DI322&lt;&gt;"*",DI379&lt;&gt;"*",DI432&lt;&gt;"*"),"Yes (" &amp; JoinAll(", ", MIDForgiving(DI258,6,LEN(DI258)-6), MIDForgiving(DI322,6,LEN(DI322)-6), MIDForgiving(DI379,6,LEN(DI379)-6), MIDForgiving(DI432,6,LEN(DI432)-6))&amp;")","*")</f>
        <v>*</v>
      </c>
      <c r="DJ498" s="58" t="str">
        <f>IF(OR(DJ258&lt;&gt;"*",DJ322&lt;&gt;"*",DJ379&lt;&gt;"*",DJ432&lt;&gt;"*"),"Yes (" &amp; JoinAll(", ", MIDForgiving(DJ258,6,LEN(DJ258)-6), MIDForgiving(DJ322,6,LEN(DJ322)-6), MIDForgiving(DJ379,6,LEN(DJ379)-6), MIDForgiving(DJ432,6,LEN(DJ432)-6))&amp;")","*")</f>
        <v>*</v>
      </c>
      <c r="DK498" s="58" t="str">
        <f>IF(OR(DK258&lt;&gt;"*",DK322&lt;&gt;"*",DK379&lt;&gt;"*",DK432&lt;&gt;"*"),"Yes (" &amp; JoinAll(", ", MIDForgiving(DK258,6,LEN(DK258)-6), MIDForgiving(DK322,6,LEN(DK322)-6), MIDForgiving(DK379,6,LEN(DK379)-6), MIDForgiving(DK432,6,LEN(DK432)-6))&amp;")","*")</f>
        <v>*</v>
      </c>
      <c r="DL498" s="58" t="str">
        <f>IF(OR(DL258&lt;&gt;"*",DL322&lt;&gt;"*",DL379&lt;&gt;"*",DL432&lt;&gt;"*"),"Yes (" &amp; JoinAll(", ", MIDForgiving(DL258,6,LEN(DL258)-6), MIDForgiving(DL322,6,LEN(DL322)-6), MIDForgiving(DL379,6,LEN(DL379)-6), MIDForgiving(DL432,6,LEN(DL432)-6))&amp;")","*")</f>
        <v>*</v>
      </c>
      <c r="DM498" s="58" t="str">
        <f>IF(OR(DM258&lt;&gt;"*",DM322&lt;&gt;"*",DM379&lt;&gt;"*",DM432&lt;&gt;"*"),"Yes (" &amp; JoinAll(", ", MIDForgiving(DM258,6,LEN(DM258)-6), MIDForgiving(DM322,6,LEN(DM322)-6), MIDForgiving(DM379,6,LEN(DM379)-6), MIDForgiving(DM432,6,LEN(DM432)-6))&amp;")","*")</f>
        <v>*</v>
      </c>
      <c r="DN498" s="58" t="str">
        <f>IF(OR(DN258&lt;&gt;"*",DN322&lt;&gt;"*",DN379&lt;&gt;"*",DN432&lt;&gt;"*"),"Yes (" &amp; JoinAll(", ", MIDForgiving(DN258,6,LEN(DN258)-6), MIDForgiving(DN322,6,LEN(DN322)-6), MIDForgiving(DN379,6,LEN(DN379)-6), MIDForgiving(DN432,6,LEN(DN432)-6))&amp;")","*")</f>
        <v>*</v>
      </c>
      <c r="DO498" s="58" t="str">
        <f>IF(OR(DO258&lt;&gt;"*",DO322&lt;&gt;"*",DO379&lt;&gt;"*",DO432&lt;&gt;"*"),"Yes (" &amp; JoinAll(", ", MIDForgiving(DO258,6,LEN(DO258)-6), MIDForgiving(DO322,6,LEN(DO322)-6), MIDForgiving(DO379,6,LEN(DO379)-6), MIDForgiving(DO432,6,LEN(DO432)-6))&amp;")","*")</f>
        <v>*</v>
      </c>
      <c r="DP498" s="58" t="str">
        <f>IF(OR(DP258&lt;&gt;"*",DP322&lt;&gt;"*",DP379&lt;&gt;"*",DP432&lt;&gt;"*"),"Yes (" &amp; JoinAll(", ", MIDForgiving(DP258,6,LEN(DP258)-6), MIDForgiving(DP322,6,LEN(DP322)-6), MIDForgiving(DP379,6,LEN(DP379)-6), MIDForgiving(DP432,6,LEN(DP432)-6))&amp;")","*")</f>
        <v>*</v>
      </c>
      <c r="DQ498" s="58" t="str">
        <f>IF(OR(DQ258&lt;&gt;"*",DQ322&lt;&gt;"*",DQ379&lt;&gt;"*",DQ432&lt;&gt;"*"),"Yes (" &amp; JoinAll(", ", MIDForgiving(DQ258,6,LEN(DQ258)-6), MIDForgiving(DQ322,6,LEN(DQ322)-6), MIDForgiving(DQ379,6,LEN(DQ379)-6), MIDForgiving(DQ432,6,LEN(DQ432)-6))&amp;")","*")</f>
        <v>*</v>
      </c>
      <c r="DR498" s="58" t="str">
        <f>IF(OR(DR258&lt;&gt;"*",DR322&lt;&gt;"*",DR379&lt;&gt;"*",DR432&lt;&gt;"*"),"Yes (" &amp; JoinAll(", ", MIDForgiving(DR258,6,LEN(DR258)-6), MIDForgiving(DR322,6,LEN(DR322)-6), MIDForgiving(DR379,6,LEN(DR379)-6), MIDForgiving(DR432,6,LEN(DR432)-6))&amp;")","*")</f>
        <v>*</v>
      </c>
      <c r="DS498" s="58" t="str">
        <f>IF(OR(DS258&lt;&gt;"*",DS322&lt;&gt;"*",DS379&lt;&gt;"*",DS432&lt;&gt;"*"),"Yes (" &amp; JoinAll(", ", MIDForgiving(DS258,6,LEN(DS258)-6), MIDForgiving(DS322,6,LEN(DS322)-6), MIDForgiving(DS379,6,LEN(DS379)-6), MIDForgiving(DS432,6,LEN(DS432)-6))&amp;")","*")</f>
        <v>*</v>
      </c>
      <c r="DT498" s="58" t="str">
        <f>IF(OR(DT258&lt;&gt;"*",DT322&lt;&gt;"*",DT379&lt;&gt;"*",DT432&lt;&gt;"*"),"Yes (" &amp; JoinAll(", ", MIDForgiving(DT258,6,LEN(DT258)-6), MIDForgiving(DT322,6,LEN(DT322)-6), MIDForgiving(DT379,6,LEN(DT379)-6), MIDForgiving(DT432,6,LEN(DT432)-6))&amp;")","*")</f>
        <v>*</v>
      </c>
      <c r="DU498" s="58" t="str">
        <f>IF(OR(DU258&lt;&gt;"*",DU322&lt;&gt;"*",DU379&lt;&gt;"*",DU432&lt;&gt;"*"),"Yes (" &amp; JoinAll(", ", MIDForgiving(DU258,6,LEN(DU258)-6), MIDForgiving(DU322,6,LEN(DU322)-6), MIDForgiving(DU379,6,LEN(DU379)-6), MIDForgiving(DU432,6,LEN(DU432)-6))&amp;")","*")</f>
        <v>*</v>
      </c>
      <c r="DV498" s="58" t="str">
        <f>IF(OR(DV258&lt;&gt;"*",DV322&lt;&gt;"*",DV379&lt;&gt;"*",DV432&lt;&gt;"*"),"Yes (" &amp; JoinAll(", ", MIDForgiving(DV258,6,LEN(DV258)-6), MIDForgiving(DV322,6,LEN(DV322)-6), MIDForgiving(DV379,6,LEN(DV379)-6), MIDForgiving(DV432,6,LEN(DV432)-6))&amp;")","*")</f>
        <v>*</v>
      </c>
      <c r="DW498" s="58" t="str">
        <f>IF(OR(DW258&lt;&gt;"*",DW322&lt;&gt;"*",DW379&lt;&gt;"*",DW432&lt;&gt;"*"),"Yes (" &amp; JoinAll(", ", MIDForgiving(DW258,6,LEN(DW258)-6), MIDForgiving(DW322,6,LEN(DW322)-6), MIDForgiving(DW379,6,LEN(DW379)-6), MIDForgiving(DW432,6,LEN(DW432)-6))&amp;")","*")</f>
        <v>*</v>
      </c>
      <c r="DX498" s="58" t="str">
        <f>IF(OR(DX258&lt;&gt;"*",DX322&lt;&gt;"*",DX379&lt;&gt;"*",DX432&lt;&gt;"*"),"Yes (" &amp; JoinAll(", ", MIDForgiving(DX258,6,LEN(DX258)-6), MIDForgiving(DX322,6,LEN(DX322)-6), MIDForgiving(DX379,6,LEN(DX379)-6), MIDForgiving(DX432,6,LEN(DX432)-6))&amp;")","*")</f>
        <v>*</v>
      </c>
      <c r="DY498" s="58" t="str">
        <f>IF(OR(DY258&lt;&gt;"*",DY322&lt;&gt;"*",DY379&lt;&gt;"*",DY432&lt;&gt;"*"),"Yes (" &amp; JoinAll(", ", MIDForgiving(DY258,6,LEN(DY258)-6), MIDForgiving(DY322,6,LEN(DY322)-6), MIDForgiving(DY379,6,LEN(DY379)-6), MIDForgiving(DY432,6,LEN(DY432)-6))&amp;")","*")</f>
        <v>*</v>
      </c>
      <c r="DZ498" s="58" t="str">
        <f>IF(OR(DZ258&lt;&gt;"*",DZ322&lt;&gt;"*",DZ379&lt;&gt;"*",DZ432&lt;&gt;"*"),"Yes (" &amp; JoinAll(", ", MIDForgiving(DZ258,6,LEN(DZ258)-6), MIDForgiving(DZ322,6,LEN(DZ322)-6), MIDForgiving(DZ379,6,LEN(DZ379)-6), MIDForgiving(DZ432,6,LEN(DZ432)-6))&amp;")","*")</f>
        <v>*</v>
      </c>
      <c r="EA498" s="58" t="str">
        <f>IF(OR(EA258&lt;&gt;"*",EA322&lt;&gt;"*",EA379&lt;&gt;"*",EA432&lt;&gt;"*"),"Yes (" &amp; JoinAll(", ", MIDForgiving(EA258,6,LEN(EA258)-6), MIDForgiving(EA322,6,LEN(EA322)-6), MIDForgiving(EA379,6,LEN(EA379)-6), MIDForgiving(EA432,6,LEN(EA432)-6))&amp;")","*")</f>
        <v>*</v>
      </c>
      <c r="EB498" s="58" t="str">
        <f>IF(OR(EB258&lt;&gt;"*",EB322&lt;&gt;"*",EB379&lt;&gt;"*",EB432&lt;&gt;"*"),"Yes (" &amp; JoinAll(", ", MIDForgiving(EB258,6,LEN(EB258)-6), MIDForgiving(EB322,6,LEN(EB322)-6), MIDForgiving(EB379,6,LEN(EB379)-6), MIDForgiving(EB432,6,LEN(EB432)-6))&amp;")","*")</f>
        <v>*</v>
      </c>
      <c r="EC498" s="58" t="str">
        <f>IF(OR(EC258&lt;&gt;"*",EC322&lt;&gt;"*",EC379&lt;&gt;"*",EC432&lt;&gt;"*"),"Yes (" &amp; JoinAll(", ", MIDForgiving(EC258,6,LEN(EC258)-6), MIDForgiving(EC322,6,LEN(EC322)-6), MIDForgiving(EC379,6,LEN(EC379)-6), MIDForgiving(EC432,6,LEN(EC432)-6))&amp;")","*")</f>
        <v>*</v>
      </c>
      <c r="ED498" s="58" t="str">
        <f>IF(OR(ED258&lt;&gt;"*",ED322&lt;&gt;"*",ED379&lt;&gt;"*",ED432&lt;&gt;"*"),"Yes (" &amp; JoinAll(", ", MIDForgiving(ED258,6,LEN(ED258)-6), MIDForgiving(ED322,6,LEN(ED322)-6), MIDForgiving(ED379,6,LEN(ED379)-6), MIDForgiving(ED432,6,LEN(ED432)-6))&amp;")","*")</f>
        <v>Yes (HTTP)</v>
      </c>
      <c r="EE498" s="58" t="str">
        <f>IF(OR(EE258&lt;&gt;"*",EE322&lt;&gt;"*",EE379&lt;&gt;"*",EE432&lt;&gt;"*"),"Yes (" &amp; JoinAll(", ", MIDForgiving(EE258,6,LEN(EE258)-6), MIDForgiving(EE322,6,LEN(EE322)-6), MIDForgiving(EE379,6,LEN(EE379)-6), MIDForgiving(EE432,6,LEN(EE432)-6))&amp;")","*")</f>
        <v>*</v>
      </c>
      <c r="EF498" s="58" t="str">
        <f>IF(OR(EF258&lt;&gt;"*",EF322&lt;&gt;"*",EF379&lt;&gt;"*",EF432&lt;&gt;"*"),"Yes (" &amp; JoinAll(", ", MIDForgiving(EF258,6,LEN(EF258)-6), MIDForgiving(EF322,6,LEN(EF322)-6), MIDForgiving(EF379,6,LEN(EF379)-6), MIDForgiving(EF432,6,LEN(EF432)-6))&amp;")","*")</f>
        <v>*</v>
      </c>
      <c r="EG498" s="58" t="str">
        <f>IF(OR(EG258&lt;&gt;"*",EG322&lt;&gt;"*",EG379&lt;&gt;"*",EG432&lt;&gt;"*"),"Yes (" &amp; JoinAll(", ", MIDForgiving(EG258,6,LEN(EG258)-6), MIDForgiving(EG322,6,LEN(EG322)-6), MIDForgiving(EG379,6,LEN(EG379)-6), MIDForgiving(EG432,6,LEN(EG432)-6))&amp;")","*")</f>
        <v>*</v>
      </c>
      <c r="EH498" s="58" t="str">
        <f>IF(OR(EH258&lt;&gt;"*",EH322&lt;&gt;"*",EH379&lt;&gt;"*",EH432&lt;&gt;"*"),"Yes (" &amp; JoinAll(", ", MIDForgiving(EH258,6,LEN(EH258)-6), MIDForgiving(EH322,6,LEN(EH322)-6), MIDForgiving(EH379,6,LEN(EH379)-6), MIDForgiving(EH432,6,LEN(EH432)-6))&amp;")","*")</f>
        <v>*</v>
      </c>
      <c r="EI498" s="58" t="str">
        <f>IF(OR(EI258&lt;&gt;"*",EI322&lt;&gt;"*",EI379&lt;&gt;"*",EI432&lt;&gt;"*"),"Yes (" &amp; JoinAll(", ", MIDForgiving(EI258,6,LEN(EI258)-6), MIDForgiving(EI322,6,LEN(EI322)-6), MIDForgiving(EI379,6,LEN(EI379)-6), MIDForgiving(EI432,6,LEN(EI432)-6))&amp;")","*")</f>
        <v>*</v>
      </c>
      <c r="EJ498" s="58" t="str">
        <f>IF(OR(EJ258&lt;&gt;"*",EJ322&lt;&gt;"*",EJ379&lt;&gt;"*",EJ432&lt;&gt;"*"),"Yes (" &amp; JoinAll(", ", MIDForgiving(EJ258,6,LEN(EJ258)-6), MIDForgiving(EJ322,6,LEN(EJ322)-6), MIDForgiving(EJ379,6,LEN(EJ379)-6), MIDForgiving(EJ432,6,LEN(EJ432)-6))&amp;")","*")</f>
        <v>*</v>
      </c>
      <c r="EK498" s="58" t="str">
        <f>IF(OR(EK258&lt;&gt;"*",EK322&lt;&gt;"*",EK379&lt;&gt;"*",EK432&lt;&gt;"*"),"Yes (" &amp; JoinAll(", ", MIDForgiving(EK258,6,LEN(EK258)-6), MIDForgiving(EK322,6,LEN(EK322)-6), MIDForgiving(EK379,6,LEN(EK379)-6), MIDForgiving(EK432,6,LEN(EK432)-6))&amp;")","*")</f>
        <v>*</v>
      </c>
      <c r="EL498" s="109"/>
      <c r="EM498" s="109"/>
    </row>
    <row r="499" spans="1:143" s="58" customFormat="1" ht="12.75" customHeight="1" x14ac:dyDescent="0.25">
      <c r="A499" s="5"/>
      <c r="B499" s="96"/>
      <c r="C499" s="96"/>
      <c r="D499" s="96"/>
      <c r="E499" s="96"/>
      <c r="F499" s="96" t="s">
        <v>4227</v>
      </c>
      <c r="G499" s="4" t="s">
        <v>4299</v>
      </c>
      <c r="H499" s="18" t="s">
        <v>5</v>
      </c>
      <c r="I499" s="18"/>
      <c r="J499" s="58" t="str">
        <f>IF(OR(J259&lt;&gt;"*",J323&lt;&gt;"*",J380&lt;&gt;"*",J433&lt;&gt;"*"),"Yes (" &amp; JoinAll(", ", MIDForgiving(J259,6,LEN(J259)-6), MIDForgiving(J323,6,LEN(J323)-6), MIDForgiving(J380,6,LEN(J380)-6), MIDForgiving(J433,6,LEN(J433)-6))&amp;")","*")</f>
        <v>*</v>
      </c>
      <c r="K499" s="58" t="str">
        <f>IF(OR(K259&lt;&gt;"*",K323&lt;&gt;"*",K380&lt;&gt;"*",K433&lt;&gt;"*"),"Yes (" &amp; JoinAll(", ", MIDForgiving(K259,6,LEN(K259)-6), MIDForgiving(K323,6,LEN(K323)-6), MIDForgiving(K380,6,LEN(K380)-6), MIDForgiving(K433,6,LEN(K433)-6))&amp;")","*")</f>
        <v>*</v>
      </c>
      <c r="L499" s="58" t="str">
        <f>IF(OR(L259&lt;&gt;"*",L323&lt;&gt;"*",L380&lt;&gt;"*",L433&lt;&gt;"*"),"Yes (" &amp; JoinAll(", ", MIDForgiving(L259,6,LEN(L259)-6), MIDForgiving(L323,6,LEN(L323)-6), MIDForgiving(L380,6,LEN(L380)-6), MIDForgiving(L433,6,LEN(L433)-6))&amp;")","*")</f>
        <v>*</v>
      </c>
      <c r="M499" s="58" t="str">
        <f>IF(OR(M259&lt;&gt;"*",M323&lt;&gt;"*",M380&lt;&gt;"*",M433&lt;&gt;"*"),"Yes (" &amp; JoinAll(", ", MIDForgiving(M259,6,LEN(M259)-6), MIDForgiving(M323,6,LEN(M323)-6), MIDForgiving(M380,6,LEN(M380)-6), MIDForgiving(M433,6,LEN(M433)-6))&amp;")","*")</f>
        <v>*</v>
      </c>
      <c r="N499" s="58" t="str">
        <f>IF(OR(N259&lt;&gt;"*",N323&lt;&gt;"*",N380&lt;&gt;"*",N433&lt;&gt;"*"),"Yes (" &amp; JoinAll(", ", MIDForgiving(N259,6,LEN(N259)-6), MIDForgiving(N323,6,LEN(N323)-6), MIDForgiving(N380,6,LEN(N380)-6), MIDForgiving(N433,6,LEN(N433)-6))&amp;")","*")</f>
        <v>Yes (HTTP)</v>
      </c>
      <c r="O499" s="58" t="str">
        <f>IF(OR(O259&lt;&gt;"*",O323&lt;&gt;"*",O380&lt;&gt;"*",O433&lt;&gt;"*"),"Yes (" &amp; JoinAll(", ", MIDForgiving(O259,6,LEN(O259)-6), MIDForgiving(O323,6,LEN(O323)-6), MIDForgiving(O380,6,LEN(O380)-6), MIDForgiving(O433,6,LEN(O433)-6))&amp;")","*")</f>
        <v>*</v>
      </c>
      <c r="P499" s="58" t="str">
        <f>IF(OR(P259&lt;&gt;"*",P323&lt;&gt;"*",P380&lt;&gt;"*",P433&lt;&gt;"*"),"Yes (" &amp; JoinAll(", ", MIDForgiving(P259,6,LEN(P259)-6), MIDForgiving(P323,6,LEN(P323)-6), MIDForgiving(P380,6,LEN(P380)-6), MIDForgiving(P433,6,LEN(P433)-6))&amp;")","*")</f>
        <v>*</v>
      </c>
      <c r="Q499" s="58" t="str">
        <f>IF(OR(Q259&lt;&gt;"*",Q323&lt;&gt;"*",Q380&lt;&gt;"*",Q433&lt;&gt;"*"),"Yes (" &amp; JoinAll(", ", MIDForgiving(Q259,6,LEN(Q259)-6), MIDForgiving(Q323,6,LEN(Q323)-6), MIDForgiving(Q380,6,LEN(Q380)-6), MIDForgiving(Q433,6,LEN(Q433)-6))&amp;")","*")</f>
        <v>*</v>
      </c>
      <c r="R499" s="58" t="str">
        <f>IF(OR(R259&lt;&gt;"*",R323&lt;&gt;"*",R380&lt;&gt;"*",R433&lt;&gt;"*"),"Yes (" &amp; JoinAll(", ", MIDForgiving(R259,6,LEN(R259)-6), MIDForgiving(R323,6,LEN(R323)-6), MIDForgiving(R380,6,LEN(R380)-6), MIDForgiving(R433,6,LEN(R433)-6))&amp;")","*")</f>
        <v>*</v>
      </c>
      <c r="S499" s="58" t="str">
        <f>IF(OR(S259&lt;&gt;"*",S323&lt;&gt;"*",S380&lt;&gt;"*",S433&lt;&gt;"*"),"Yes (" &amp; JoinAll(", ", MIDForgiving(S259,6,LEN(S259)-6), MIDForgiving(S323,6,LEN(S323)-6), MIDForgiving(S380,6,LEN(S380)-6), MIDForgiving(S433,6,LEN(S433)-6))&amp;")","*")</f>
        <v>Yes (HTTP)</v>
      </c>
      <c r="T499" s="58" t="str">
        <f>IF(OR(T259&lt;&gt;"*",T323&lt;&gt;"*",T380&lt;&gt;"*",T433&lt;&gt;"*"),"Yes (" &amp; JoinAll(", ", MIDForgiving(T259,6,LEN(T259)-6), MIDForgiving(T323,6,LEN(T323)-6), MIDForgiving(T380,6,LEN(T380)-6), MIDForgiving(T433,6,LEN(T433)-6))&amp;")","*")</f>
        <v>Yes (HTTP)</v>
      </c>
      <c r="U499" s="58" t="str">
        <f>IF(OR(U259&lt;&gt;"*",U323&lt;&gt;"*",U380&lt;&gt;"*",U433&lt;&gt;"*"),"Yes (" &amp; JoinAll(", ", MIDForgiving(U259,6,LEN(U259)-6), MIDForgiving(U323,6,LEN(U323)-6), MIDForgiving(U380,6,LEN(U380)-6), MIDForgiving(U433,6,LEN(U433)-6))&amp;")","*")</f>
        <v>*</v>
      </c>
      <c r="V499" s="58" t="str">
        <f>IF(OR(V259&lt;&gt;"*",V323&lt;&gt;"*",V380&lt;&gt;"*",V433&lt;&gt;"*"),"Yes (" &amp; JoinAll(", ", MIDForgiving(V259,6,LEN(V259)-6), MIDForgiving(V323,6,LEN(V323)-6), MIDForgiving(V380,6,LEN(V380)-6), MIDForgiving(V433,6,LEN(V433)-6))&amp;")","*")</f>
        <v>*</v>
      </c>
      <c r="W499" s="58" t="str">
        <f>IF(OR(W259&lt;&gt;"*",W323&lt;&gt;"*",W380&lt;&gt;"*",W433&lt;&gt;"*"),"Yes (" &amp; JoinAll(", ", MIDForgiving(W259,6,LEN(W259)-6), MIDForgiving(W323,6,LEN(W323)-6), MIDForgiving(W380,6,LEN(W380)-6), MIDForgiving(W433,6,LEN(W433)-6))&amp;")","*")</f>
        <v>*</v>
      </c>
      <c r="X499" s="58" t="str">
        <f>IF(OR(X259&lt;&gt;"*",X323&lt;&gt;"*",X380&lt;&gt;"*",X433&lt;&gt;"*"),"Yes (" &amp; JoinAll(", ", MIDForgiving(X259,6,LEN(X259)-6), MIDForgiving(X323,6,LEN(X323)-6), MIDForgiving(X380,6,LEN(X380)-6), MIDForgiving(X433,6,LEN(X433)-6))&amp;")","*")</f>
        <v>*</v>
      </c>
      <c r="Y499" s="58" t="str">
        <f>IF(OR(Y259&lt;&gt;"*",Y323&lt;&gt;"*",Y380&lt;&gt;"*",Y433&lt;&gt;"*"),"Yes (" &amp; JoinAll(", ", MIDForgiving(Y259,6,LEN(Y259)-6), MIDForgiving(Y323,6,LEN(Y323)-6), MIDForgiving(Y380,6,LEN(Y380)-6), MIDForgiving(Y433,6,LEN(Y433)-6))&amp;")","*")</f>
        <v>*</v>
      </c>
      <c r="Z499" s="58" t="str">
        <f>IF(OR(Z259&lt;&gt;"*",Z323&lt;&gt;"*",Z380&lt;&gt;"*",Z433&lt;&gt;"*"),"Yes (" &amp; JoinAll(", ", MIDForgiving(Z259,6,LEN(Z259)-6), MIDForgiving(Z323,6,LEN(Z323)-6), MIDForgiving(Z380,6,LEN(Z380)-6), MIDForgiving(Z433,6,LEN(Z433)-6))&amp;")","*")</f>
        <v>*</v>
      </c>
      <c r="AA499" s="58" t="str">
        <f>IF(OR(AA259&lt;&gt;"*",AA323&lt;&gt;"*",AA380&lt;&gt;"*",AA433&lt;&gt;"*"),"Yes (" &amp; JoinAll(", ", MIDForgiving(AA259,6,LEN(AA259)-6), MIDForgiving(AA323,6,LEN(AA323)-6), MIDForgiving(AA380,6,LEN(AA380)-6), MIDForgiving(AA433,6,LEN(AA433)-6))&amp;")","*")</f>
        <v>*</v>
      </c>
      <c r="AB499" s="58" t="str">
        <f>IF(OR(AB259&lt;&gt;"*",AB323&lt;&gt;"*",AB380&lt;&gt;"*",AB433&lt;&gt;"*"),"Yes (" &amp; JoinAll(", ", MIDForgiving(AB259,6,LEN(AB259)-6), MIDForgiving(AB323,6,LEN(AB323)-6), MIDForgiving(AB380,6,LEN(AB380)-6), MIDForgiving(AB433,6,LEN(AB433)-6))&amp;")","*")</f>
        <v>*</v>
      </c>
      <c r="AC499" s="58" t="str">
        <f>IF(OR(AC259&lt;&gt;"*",AC323&lt;&gt;"*",AC380&lt;&gt;"*",AC433&lt;&gt;"*"),"Yes (" &amp; JoinAll(", ", MIDForgiving(AC259,6,LEN(AC259)-6), MIDForgiving(AC323,6,LEN(AC323)-6), MIDForgiving(AC380,6,LEN(AC380)-6), MIDForgiving(AC433,6,LEN(AC433)-6))&amp;")","*")</f>
        <v>Yes (HTTPS)</v>
      </c>
      <c r="AD499" s="58" t="str">
        <f>IF(OR(AD259&lt;&gt;"*",AD323&lt;&gt;"*",AD380&lt;&gt;"*",AD433&lt;&gt;"*"),"Yes (" &amp; JoinAll(", ", MIDForgiving(AD259,6,LEN(AD259)-6), MIDForgiving(AD323,6,LEN(AD323)-6), MIDForgiving(AD380,6,LEN(AD380)-6), MIDForgiving(AD433,6,LEN(AD433)-6))&amp;")","*")</f>
        <v>*</v>
      </c>
      <c r="AE499" s="58" t="str">
        <f>IF(OR(AE259&lt;&gt;"*",AE323&lt;&gt;"*",AE380&lt;&gt;"*",AE433&lt;&gt;"*"),"Yes (" &amp; JoinAll(", ", MIDForgiving(AE259,6,LEN(AE259)-6), MIDForgiving(AE323,6,LEN(AE323)-6), MIDForgiving(AE380,6,LEN(AE380)-6), MIDForgiving(AE433,6,LEN(AE433)-6))&amp;")","*")</f>
        <v>*</v>
      </c>
      <c r="AF499" s="58" t="str">
        <f>IF(OR(AF259&lt;&gt;"*",AF323&lt;&gt;"*",AF380&lt;&gt;"*",AF433&lt;&gt;"*"),"Yes (" &amp; JoinAll(", ", MIDForgiving(AF259,6,LEN(AF259)-6), MIDForgiving(AF323,6,LEN(AF323)-6), MIDForgiving(AF380,6,LEN(AF380)-6), MIDForgiving(AF433,6,LEN(AF433)-6))&amp;")","*")</f>
        <v>Yes (HTTP)</v>
      </c>
      <c r="AG499" s="58" t="str">
        <f>IF(OR(AG259&lt;&gt;"*",AG323&lt;&gt;"*",AG380&lt;&gt;"*",AG433&lt;&gt;"*"),"Yes (" &amp; JoinAll(", ", MIDForgiving(AG259,6,LEN(AG259)-6), MIDForgiving(AG323,6,LEN(AG323)-6), MIDForgiving(AG380,6,LEN(AG380)-6), MIDForgiving(AG433,6,LEN(AG433)-6))&amp;")","*")</f>
        <v>Yes (HTTP)</v>
      </c>
      <c r="AH499" s="58" t="str">
        <f>IF(OR(AH259&lt;&gt;"*",AH323&lt;&gt;"*",AH380&lt;&gt;"*",AH433&lt;&gt;"*"),"Yes (" &amp; JoinAll(", ", MIDForgiving(AH259,6,LEN(AH259)-6), MIDForgiving(AH323,6,LEN(AH323)-6), MIDForgiving(AH380,6,LEN(AH380)-6), MIDForgiving(AH433,6,LEN(AH433)-6))&amp;")","*")</f>
        <v>*</v>
      </c>
      <c r="AI499" s="58" t="str">
        <f>IF(OR(AI259&lt;&gt;"*",AI323&lt;&gt;"*",AI380&lt;&gt;"*",AI433&lt;&gt;"*"),"Yes (" &amp; JoinAll(", ", MIDForgiving(AI259,6,LEN(AI259)-6), MIDForgiving(AI323,6,LEN(AI323)-6), MIDForgiving(AI380,6,LEN(AI380)-6), MIDForgiving(AI433,6,LEN(AI433)-6))&amp;")","*")</f>
        <v>*</v>
      </c>
      <c r="AJ499" s="58" t="str">
        <f>IF(OR(AJ259&lt;&gt;"*",AJ323&lt;&gt;"*",AJ380&lt;&gt;"*",AJ433&lt;&gt;"*"),"Yes (" &amp; JoinAll(", ", MIDForgiving(AJ259,6,LEN(AJ259)-6), MIDForgiving(AJ323,6,LEN(AJ323)-6), MIDForgiving(AJ380,6,LEN(AJ380)-6), MIDForgiving(AJ433,6,LEN(AJ433)-6))&amp;")","*")</f>
        <v>Yes (HTTP)</v>
      </c>
      <c r="AK499" s="58" t="str">
        <f>IF(OR(AK259&lt;&gt;"*",AK323&lt;&gt;"*",AK380&lt;&gt;"*",AK433&lt;&gt;"*"),"Yes (" &amp; JoinAll(", ", MIDForgiving(AK259,6,LEN(AK259)-6), MIDForgiving(AK323,6,LEN(AK323)-6), MIDForgiving(AK380,6,LEN(AK380)-6), MIDForgiving(AK433,6,LEN(AK433)-6))&amp;")","*")</f>
        <v>Yes (HTTP)</v>
      </c>
      <c r="AL499" s="58" t="str">
        <f>IF(OR(AL259&lt;&gt;"*",AL323&lt;&gt;"*",AL380&lt;&gt;"*",AL433&lt;&gt;"*"),"Yes (" &amp; JoinAll(", ", MIDForgiving(AL259,6,LEN(AL259)-6), MIDForgiving(AL323,6,LEN(AL323)-6), MIDForgiving(AL380,6,LEN(AL380)-6), MIDForgiving(AL433,6,LEN(AL433)-6))&amp;")","*")</f>
        <v>*</v>
      </c>
      <c r="AM499" s="58" t="str">
        <f>IF(OR(AM259&lt;&gt;"*",AM323&lt;&gt;"*",AM380&lt;&gt;"*",AM433&lt;&gt;"*"),"Yes (" &amp; JoinAll(", ", MIDForgiving(AM259,6,LEN(AM259)-6), MIDForgiving(AM323,6,LEN(AM323)-6), MIDForgiving(AM380,6,LEN(AM380)-6), MIDForgiving(AM433,6,LEN(AM433)-6))&amp;")","*")</f>
        <v>*</v>
      </c>
      <c r="AN499" s="58" t="str">
        <f>IF(OR(AN259&lt;&gt;"*",AN323&lt;&gt;"*",AN380&lt;&gt;"*",AN433&lt;&gt;"*"),"Yes (" &amp; JoinAll(", ", MIDForgiving(AN259,6,LEN(AN259)-6), MIDForgiving(AN323,6,LEN(AN323)-6), MIDForgiving(AN380,6,LEN(AN380)-6), MIDForgiving(AN433,6,LEN(AN433)-6))&amp;")","*")</f>
        <v>Yes (HTTP)</v>
      </c>
      <c r="AO499" s="58" t="str">
        <f>IF(OR(AO259&lt;&gt;"*",AO323&lt;&gt;"*",AO380&lt;&gt;"*",AO433&lt;&gt;"*"),"Yes (" &amp; JoinAll(", ", MIDForgiving(AO259,6,LEN(AO259)-6), MIDForgiving(AO323,6,LEN(AO323)-6), MIDForgiving(AO380,6,LEN(AO380)-6), MIDForgiving(AO433,6,LEN(AO433)-6))&amp;")","*")</f>
        <v>Yes (HTTP)</v>
      </c>
      <c r="AP499" s="58" t="str">
        <f>IF(OR(AP259&lt;&gt;"*",AP323&lt;&gt;"*",AP380&lt;&gt;"*",AP433&lt;&gt;"*"),"Yes (" &amp; JoinAll(", ", MIDForgiving(AP259,6,LEN(AP259)-6), MIDForgiving(AP323,6,LEN(AP323)-6), MIDForgiving(AP380,6,LEN(AP380)-6), MIDForgiving(AP433,6,LEN(AP433)-6))&amp;")","*")</f>
        <v>*</v>
      </c>
      <c r="AQ499" s="58" t="str">
        <f>IF(OR(AQ259&lt;&gt;"*",AQ323&lt;&gt;"*",AQ380&lt;&gt;"*",AQ433&lt;&gt;"*"),"Yes (" &amp; JoinAll(", ", MIDForgiving(AQ259,6,LEN(AQ259)-6), MIDForgiving(AQ323,6,LEN(AQ323)-6), MIDForgiving(AQ380,6,LEN(AQ380)-6), MIDForgiving(AQ433,6,LEN(AQ433)-6))&amp;")","*")</f>
        <v>*</v>
      </c>
      <c r="AR499" s="58" t="str">
        <f>IF(OR(AR259&lt;&gt;"*",AR323&lt;&gt;"*",AR380&lt;&gt;"*",AR433&lt;&gt;"*"),"Yes (" &amp; JoinAll(", ", MIDForgiving(AR259,6,LEN(AR259)-6), MIDForgiving(AR323,6,LEN(AR323)-6), MIDForgiving(AR380,6,LEN(AR380)-6), MIDForgiving(AR433,6,LEN(AR433)-6))&amp;")","*")</f>
        <v>*</v>
      </c>
      <c r="AS499" s="58" t="str">
        <f>IF(OR(AS259&lt;&gt;"*",AS323&lt;&gt;"*",AS380&lt;&gt;"*",AS433&lt;&gt;"*"),"Yes (" &amp; JoinAll(", ", MIDForgiving(AS259,6,LEN(AS259)-6), MIDForgiving(AS323,6,LEN(AS323)-6), MIDForgiving(AS380,6,LEN(AS380)-6), MIDForgiving(AS433,6,LEN(AS433)-6))&amp;")","*")</f>
        <v>*</v>
      </c>
      <c r="AT499" s="58" t="str">
        <f>IF(OR(AT259&lt;&gt;"*",AT323&lt;&gt;"*",AT380&lt;&gt;"*",AT433&lt;&gt;"*"),"Yes (" &amp; JoinAll(", ", MIDForgiving(AT259,6,LEN(AT259)-6), MIDForgiving(AT323,6,LEN(AT323)-6), MIDForgiving(AT380,6,LEN(AT380)-6), MIDForgiving(AT433,6,LEN(AT433)-6))&amp;")","*")</f>
        <v>*</v>
      </c>
      <c r="AU499" s="58" t="str">
        <f>IF(OR(AU259&lt;&gt;"*",AU323&lt;&gt;"*",AU380&lt;&gt;"*",AU433&lt;&gt;"*"),"Yes (" &amp; JoinAll(", ", MIDForgiving(AU259,6,LEN(AU259)-6), MIDForgiving(AU323,6,LEN(AU323)-6), MIDForgiving(AU380,6,LEN(AU380)-6), MIDForgiving(AU433,6,LEN(AU433)-6))&amp;")","*")</f>
        <v>Yes (HTTP)</v>
      </c>
      <c r="AV499" s="58" t="str">
        <f>IF(OR(AV259&lt;&gt;"*",AV323&lt;&gt;"*",AV380&lt;&gt;"*",AV433&lt;&gt;"*"),"Yes (" &amp; JoinAll(", ", MIDForgiving(AV259,6,LEN(AV259)-6), MIDForgiving(AV323,6,LEN(AV323)-6), MIDForgiving(AV380,6,LEN(AV380)-6), MIDForgiving(AV433,6,LEN(AV433)-6))&amp;")","*")</f>
        <v>*</v>
      </c>
      <c r="AW499" s="58" t="str">
        <f>IF(OR(AW259&lt;&gt;"*",AW323&lt;&gt;"*",AW380&lt;&gt;"*",AW433&lt;&gt;"*"),"Yes (" &amp; JoinAll(", ", MIDForgiving(AW259,6,LEN(AW259)-6), MIDForgiving(AW323,6,LEN(AW323)-6), MIDForgiving(AW380,6,LEN(AW380)-6), MIDForgiving(AW433,6,LEN(AW433)-6))&amp;")","*")</f>
        <v>*</v>
      </c>
      <c r="AX499" s="58" t="str">
        <f>IF(OR(AX259&lt;&gt;"*",AX323&lt;&gt;"*",AX380&lt;&gt;"*",AX433&lt;&gt;"*"),"Yes (" &amp; JoinAll(", ", MIDForgiving(AX259,6,LEN(AX259)-6), MIDForgiving(AX323,6,LEN(AX323)-6), MIDForgiving(AX380,6,LEN(AX380)-6), MIDForgiving(AX433,6,LEN(AX433)-6))&amp;")","*")</f>
        <v>*</v>
      </c>
      <c r="AY499" s="58" t="str">
        <f>IF(OR(AY259&lt;&gt;"*",AY323&lt;&gt;"*",AY380&lt;&gt;"*",AY433&lt;&gt;"*"),"Yes (" &amp; JoinAll(", ", MIDForgiving(AY259,6,LEN(AY259)-6), MIDForgiving(AY323,6,LEN(AY323)-6), MIDForgiving(AY380,6,LEN(AY380)-6), MIDForgiving(AY433,6,LEN(AY433)-6))&amp;")","*")</f>
        <v>*</v>
      </c>
      <c r="AZ499" s="58" t="str">
        <f>IF(OR(AZ259&lt;&gt;"*",AZ323&lt;&gt;"*",AZ380&lt;&gt;"*",AZ433&lt;&gt;"*"),"Yes (" &amp; JoinAll(", ", MIDForgiving(AZ259,6,LEN(AZ259)-6), MIDForgiving(AZ323,6,LEN(AZ323)-6), MIDForgiving(AZ380,6,LEN(AZ380)-6), MIDForgiving(AZ433,6,LEN(AZ433)-6))&amp;")","*")</f>
        <v>Yes (HTTPS)</v>
      </c>
      <c r="BA499" s="58" t="str">
        <f>IF(OR(BA259&lt;&gt;"*",BA323&lt;&gt;"*",BA380&lt;&gt;"*",BA433&lt;&gt;"*"),"Yes (" &amp; JoinAll(", ", MIDForgiving(BA259,6,LEN(BA259)-6), MIDForgiving(BA323,6,LEN(BA323)-6), MIDForgiving(BA380,6,LEN(BA380)-6), MIDForgiving(BA433,6,LEN(BA433)-6))&amp;")","*")</f>
        <v>*</v>
      </c>
      <c r="BB499" s="58" t="str">
        <f>IF(OR(BB259&lt;&gt;"*",BB323&lt;&gt;"*",BB380&lt;&gt;"*",BB433&lt;&gt;"*"),"Yes (" &amp; JoinAll(", ", MIDForgiving(BB259,6,LEN(BB259)-6), MIDForgiving(BB323,6,LEN(BB323)-6), MIDForgiving(BB380,6,LEN(BB380)-6), MIDForgiving(BB433,6,LEN(BB433)-6))&amp;")","*")</f>
        <v>Yes (HTTPS)</v>
      </c>
      <c r="BC499" s="58" t="str">
        <f>IF(OR(BC259&lt;&gt;"*",BC323&lt;&gt;"*",BC380&lt;&gt;"*",BC433&lt;&gt;"*"),"Yes (" &amp; JoinAll(", ", MIDForgiving(BC259,6,LEN(BC259)-6), MIDForgiving(BC323,6,LEN(BC323)-6), MIDForgiving(BC380,6,LEN(BC380)-6), MIDForgiving(BC433,6,LEN(BC433)-6))&amp;")","*")</f>
        <v>Yes (HTTPS)</v>
      </c>
      <c r="BD499" s="58" t="str">
        <f>IF(OR(BD259&lt;&gt;"*",BD323&lt;&gt;"*",BD380&lt;&gt;"*",BD433&lt;&gt;"*"),"Yes (" &amp; JoinAll(", ", MIDForgiving(BD259,6,LEN(BD259)-6), MIDForgiving(BD323,6,LEN(BD323)-6), MIDForgiving(BD380,6,LEN(BD380)-6), MIDForgiving(BD433,6,LEN(BD433)-6))&amp;")","*")</f>
        <v>Yes (HTTPS)</v>
      </c>
      <c r="BE499" s="58" t="str">
        <f>IF(OR(BE259&lt;&gt;"*",BE323&lt;&gt;"*",BE380&lt;&gt;"*",BE433&lt;&gt;"*"),"Yes (" &amp; JoinAll(", ", MIDForgiving(BE259,6,LEN(BE259)-6), MIDForgiving(BE323,6,LEN(BE323)-6), MIDForgiving(BE380,6,LEN(BE380)-6), MIDForgiving(BE433,6,LEN(BE433)-6))&amp;")","*")</f>
        <v>*</v>
      </c>
      <c r="BF499" s="58" t="str">
        <f>IF(OR(BF259&lt;&gt;"*",BF323&lt;&gt;"*",BF380&lt;&gt;"*",BF433&lt;&gt;"*"),"Yes (" &amp; JoinAll(", ", MIDForgiving(BF259,6,LEN(BF259)-6), MIDForgiving(BF323,6,LEN(BF323)-6), MIDForgiving(BF380,6,LEN(BF380)-6), MIDForgiving(BF433,6,LEN(BF433)-6))&amp;")","*")</f>
        <v>*</v>
      </c>
      <c r="BG499" s="58" t="str">
        <f>IF(OR(BG259&lt;&gt;"*",BG323&lt;&gt;"*",BG380&lt;&gt;"*",BG433&lt;&gt;"*"),"Yes (" &amp; JoinAll(", ", MIDForgiving(BG259,6,LEN(BG259)-6), MIDForgiving(BG323,6,LEN(BG323)-6), MIDForgiving(BG380,6,LEN(BG380)-6), MIDForgiving(BG433,6,LEN(BG433)-6))&amp;")","*")</f>
        <v>*</v>
      </c>
      <c r="BH499" s="58" t="str">
        <f>IF(OR(BH259&lt;&gt;"*",BH323&lt;&gt;"*",BH380&lt;&gt;"*",BH433&lt;&gt;"*"),"Yes (" &amp; JoinAll(", ", MIDForgiving(BH259,6,LEN(BH259)-6), MIDForgiving(BH323,6,LEN(BH323)-6), MIDForgiving(BH380,6,LEN(BH380)-6), MIDForgiving(BH433,6,LEN(BH433)-6))&amp;")","*")</f>
        <v>*</v>
      </c>
      <c r="BI499" s="58" t="str">
        <f>IF(OR(BI259&lt;&gt;"*",BI323&lt;&gt;"*",BI380&lt;&gt;"*",BI433&lt;&gt;"*"),"Yes (" &amp; JoinAll(", ", MIDForgiving(BI259,6,LEN(BI259)-6), MIDForgiving(BI323,6,LEN(BI323)-6), MIDForgiving(BI380,6,LEN(BI380)-6), MIDForgiving(BI433,6,LEN(BI433)-6))&amp;")","*")</f>
        <v>Yes (HTTP)</v>
      </c>
      <c r="BJ499" s="58" t="str">
        <f>IF(OR(BJ259&lt;&gt;"*",BJ323&lt;&gt;"*",BJ380&lt;&gt;"*",BJ433&lt;&gt;"*"),"Yes (" &amp; JoinAll(", ", MIDForgiving(BJ259,6,LEN(BJ259)-6), MIDForgiving(BJ323,6,LEN(BJ323)-6), MIDForgiving(BJ380,6,LEN(BJ380)-6), MIDForgiving(BJ433,6,LEN(BJ433)-6))&amp;")","*")</f>
        <v>*</v>
      </c>
      <c r="BK499" s="58" t="str">
        <f>IF(OR(BK259&lt;&gt;"*",BK323&lt;&gt;"*",BK380&lt;&gt;"*",BK433&lt;&gt;"*"),"Yes (" &amp; JoinAll(", ", MIDForgiving(BK259,6,LEN(BK259)-6), MIDForgiving(BK323,6,LEN(BK323)-6), MIDForgiving(BK380,6,LEN(BK380)-6), MIDForgiving(BK433,6,LEN(BK433)-6))&amp;")","*")</f>
        <v>*</v>
      </c>
      <c r="BL499" s="58" t="str">
        <f>IF(OR(BL259&lt;&gt;"*",BL323&lt;&gt;"*",BL380&lt;&gt;"*",BL433&lt;&gt;"*"),"Yes (" &amp; JoinAll(", ", MIDForgiving(BL259,6,LEN(BL259)-6), MIDForgiving(BL323,6,LEN(BL323)-6), MIDForgiving(BL380,6,LEN(BL380)-6), MIDForgiving(BL433,6,LEN(BL433)-6))&amp;")","*")</f>
        <v>*</v>
      </c>
      <c r="BM499" s="58" t="str">
        <f>IF(OR(BM259&lt;&gt;"*",BM323&lt;&gt;"*",BM380&lt;&gt;"*",BM433&lt;&gt;"*"),"Yes (" &amp; JoinAll(", ", MIDForgiving(BM259,6,LEN(BM259)-6), MIDForgiving(BM323,6,LEN(BM323)-6), MIDForgiving(BM380,6,LEN(BM380)-6), MIDForgiving(BM433,6,LEN(BM433)-6))&amp;")","*")</f>
        <v>*</v>
      </c>
      <c r="BN499" s="58" t="str">
        <f>IF(OR(BN259&lt;&gt;"*",BN323&lt;&gt;"*",BN380&lt;&gt;"*",BN433&lt;&gt;"*"),"Yes (" &amp; JoinAll(", ", MIDForgiving(BN259,6,LEN(BN259)-6), MIDForgiving(BN323,6,LEN(BN323)-6), MIDForgiving(BN380,6,LEN(BN380)-6), MIDForgiving(BN433,6,LEN(BN433)-6))&amp;")","*")</f>
        <v>*</v>
      </c>
      <c r="BO499" s="58" t="str">
        <f>IF(OR(BO259&lt;&gt;"*",BO323&lt;&gt;"*",BO380&lt;&gt;"*",BO433&lt;&gt;"*"),"Yes (" &amp; JoinAll(", ", MIDForgiving(BO259,6,LEN(BO259)-6), MIDForgiving(BO323,6,LEN(BO323)-6), MIDForgiving(BO380,6,LEN(BO380)-6), MIDForgiving(BO433,6,LEN(BO433)-6))&amp;")","*")</f>
        <v>Yes (HTTPS)</v>
      </c>
      <c r="BP499" s="58" t="str">
        <f>IF(OR(BP259&lt;&gt;"*",BP323&lt;&gt;"*",BP380&lt;&gt;"*",BP433&lt;&gt;"*"),"Yes (" &amp; JoinAll(", ", MIDForgiving(BP259,6,LEN(BP259)-6), MIDForgiving(BP323,6,LEN(BP323)-6), MIDForgiving(BP380,6,LEN(BP380)-6), MIDForgiving(BP433,6,LEN(BP433)-6))&amp;")","*")</f>
        <v>*</v>
      </c>
      <c r="BQ499" s="58" t="str">
        <f>IF(OR(BQ259&lt;&gt;"*",BQ323&lt;&gt;"*",BQ380&lt;&gt;"*",BQ433&lt;&gt;"*"),"Yes (" &amp; JoinAll(", ", MIDForgiving(BQ259,6,LEN(BQ259)-6), MIDForgiving(BQ323,6,LEN(BQ323)-6), MIDForgiving(BQ380,6,LEN(BQ380)-6), MIDForgiving(BQ433,6,LEN(BQ433)-6))&amp;")","*")</f>
        <v>*</v>
      </c>
      <c r="BR499" s="58" t="str">
        <f>IF(OR(BR259&lt;&gt;"*",BR323&lt;&gt;"*",BR380&lt;&gt;"*",BR433&lt;&gt;"*"),"Yes (" &amp; JoinAll(", ", MIDForgiving(BR259,6,LEN(BR259)-6), MIDForgiving(BR323,6,LEN(BR323)-6), MIDForgiving(BR380,6,LEN(BR380)-6), MIDForgiving(BR433,6,LEN(BR433)-6))&amp;")","*")</f>
        <v>*</v>
      </c>
      <c r="BS499" s="58" t="str">
        <f>IF(OR(BS259&lt;&gt;"*",BS323&lt;&gt;"*",BS380&lt;&gt;"*",BS433&lt;&gt;"*"),"Yes (" &amp; JoinAll(", ", MIDForgiving(BS259,6,LEN(BS259)-6), MIDForgiving(BS323,6,LEN(BS323)-6), MIDForgiving(BS380,6,LEN(BS380)-6), MIDForgiving(BS433,6,LEN(BS433)-6))&amp;")","*")</f>
        <v>Yes (HTTPS)</v>
      </c>
      <c r="BT499" s="58" t="str">
        <f>IF(OR(BT259&lt;&gt;"*",BT323&lt;&gt;"*",BT380&lt;&gt;"*",BT433&lt;&gt;"*"),"Yes (" &amp; JoinAll(", ", MIDForgiving(BT259,6,LEN(BT259)-6), MIDForgiving(BT323,6,LEN(BT323)-6), MIDForgiving(BT380,6,LEN(BT380)-6), MIDForgiving(BT433,6,LEN(BT433)-6))&amp;")","*")</f>
        <v>Yes (HTTP)</v>
      </c>
      <c r="BU499" s="58" t="str">
        <f>IF(OR(BU259&lt;&gt;"*",BU323&lt;&gt;"*",BU380&lt;&gt;"*",BU433&lt;&gt;"*"),"Yes (" &amp; JoinAll(", ", MIDForgiving(BU259,6,LEN(BU259)-6), MIDForgiving(BU323,6,LEN(BU323)-6), MIDForgiving(BU380,6,LEN(BU380)-6), MIDForgiving(BU433,6,LEN(BU433)-6))&amp;")","*")</f>
        <v>*</v>
      </c>
      <c r="BV499" s="58" t="str">
        <f>IF(OR(BV259&lt;&gt;"*",BV323&lt;&gt;"*",BV380&lt;&gt;"*",BV433&lt;&gt;"*"),"Yes (" &amp; JoinAll(", ", MIDForgiving(BV259,6,LEN(BV259)-6), MIDForgiving(BV323,6,LEN(BV323)-6), MIDForgiving(BV380,6,LEN(BV380)-6), MIDForgiving(BV433,6,LEN(BV433)-6))&amp;")","*")</f>
        <v>Yes (HTTP)</v>
      </c>
      <c r="BW499" s="58" t="str">
        <f>IF(OR(BW259&lt;&gt;"*",BW323&lt;&gt;"*",BW380&lt;&gt;"*",BW433&lt;&gt;"*"),"Yes (" &amp; JoinAll(", ", MIDForgiving(BW259,6,LEN(BW259)-6), MIDForgiving(BW323,6,LEN(BW323)-6), MIDForgiving(BW380,6,LEN(BW380)-6), MIDForgiving(BW433,6,LEN(BW433)-6))&amp;")","*")</f>
        <v>Yes (HTTP)</v>
      </c>
      <c r="BX499" s="58" t="str">
        <f>IF(OR(BX259&lt;&gt;"*",BX323&lt;&gt;"*",BX380&lt;&gt;"*",BX433&lt;&gt;"*"),"Yes (" &amp; JoinAll(", ", MIDForgiving(BX259,6,LEN(BX259)-6), MIDForgiving(BX323,6,LEN(BX323)-6), MIDForgiving(BX380,6,LEN(BX380)-6), MIDForgiving(BX433,6,LEN(BX433)-6))&amp;")","*")</f>
        <v>Yes (HTTP)</v>
      </c>
      <c r="BY499" s="58" t="str">
        <f>IF(OR(BY259&lt;&gt;"*",BY323&lt;&gt;"*",BY380&lt;&gt;"*",BY433&lt;&gt;"*"),"Yes (" &amp; JoinAll(", ", MIDForgiving(BY259,6,LEN(BY259)-6), MIDForgiving(BY323,6,LEN(BY323)-6), MIDForgiving(BY380,6,LEN(BY380)-6), MIDForgiving(BY433,6,LEN(BY433)-6))&amp;")","*")</f>
        <v>*</v>
      </c>
      <c r="BZ499" s="58" t="str">
        <f>IF(OR(BZ259&lt;&gt;"*",BZ323&lt;&gt;"*",BZ380&lt;&gt;"*",BZ433&lt;&gt;"*"),"Yes (" &amp; JoinAll(", ", MIDForgiving(BZ259,6,LEN(BZ259)-6), MIDForgiving(BZ323,6,LEN(BZ323)-6), MIDForgiving(BZ380,6,LEN(BZ380)-6), MIDForgiving(BZ433,6,LEN(BZ433)-6))&amp;")","*")</f>
        <v>*</v>
      </c>
      <c r="CA499" s="58" t="str">
        <f>IF(OR(CA259&lt;&gt;"*",CA323&lt;&gt;"*",CA380&lt;&gt;"*",CA433&lt;&gt;"*"),"Yes (" &amp; JoinAll(", ", MIDForgiving(CA259,6,LEN(CA259)-6), MIDForgiving(CA323,6,LEN(CA323)-6), MIDForgiving(CA380,6,LEN(CA380)-6), MIDForgiving(CA433,6,LEN(CA433)-6))&amp;")","*")</f>
        <v>*</v>
      </c>
      <c r="CB499" s="58" t="str">
        <f>IF(OR(CB259&lt;&gt;"*",CB323&lt;&gt;"*",CB380&lt;&gt;"*",CB433&lt;&gt;"*"),"Yes (" &amp; JoinAll(", ", MIDForgiving(CB259,6,LEN(CB259)-6), MIDForgiving(CB323,6,LEN(CB323)-6), MIDForgiving(CB380,6,LEN(CB380)-6), MIDForgiving(CB433,6,LEN(CB433)-6))&amp;")","*")</f>
        <v>Yes (HTTP, HTTPS)</v>
      </c>
      <c r="CC499" s="58" t="str">
        <f>IF(OR(CC259&lt;&gt;"*",CC323&lt;&gt;"*",CC380&lt;&gt;"*",CC433&lt;&gt;"*"),"Yes (" &amp; JoinAll(", ", MIDForgiving(CC259,6,LEN(CC259)-6), MIDForgiving(CC323,6,LEN(CC323)-6), MIDForgiving(CC380,6,LEN(CC380)-6), MIDForgiving(CC433,6,LEN(CC433)-6))&amp;")","*")</f>
        <v>Yes (HTTP)</v>
      </c>
      <c r="CD499" s="58" t="str">
        <f>IF(OR(CD259&lt;&gt;"*",CD323&lt;&gt;"*",CD380&lt;&gt;"*",CD433&lt;&gt;"*"),"Yes (" &amp; JoinAll(", ", MIDForgiving(CD259,6,LEN(CD259)-6), MIDForgiving(CD323,6,LEN(CD323)-6), MIDForgiving(CD380,6,LEN(CD380)-6), MIDForgiving(CD433,6,LEN(CD433)-6))&amp;")","*")</f>
        <v>*</v>
      </c>
      <c r="CE499" s="58" t="str">
        <f>IF(OR(CE259&lt;&gt;"*",CE323&lt;&gt;"*",CE380&lt;&gt;"*",CE433&lt;&gt;"*"),"Yes (" &amp; JoinAll(", ", MIDForgiving(CE259,6,LEN(CE259)-6), MIDForgiving(CE323,6,LEN(CE323)-6), MIDForgiving(CE380,6,LEN(CE380)-6), MIDForgiving(CE433,6,LEN(CE433)-6))&amp;")","*")</f>
        <v>*</v>
      </c>
      <c r="CF499" s="58" t="str">
        <f>IF(OR(CF259&lt;&gt;"*",CF323&lt;&gt;"*",CF380&lt;&gt;"*",CF433&lt;&gt;"*"),"Yes (" &amp; JoinAll(", ", MIDForgiving(CF259,6,LEN(CF259)-6), MIDForgiving(CF323,6,LEN(CF323)-6), MIDForgiving(CF380,6,LEN(CF380)-6), MIDForgiving(CF433,6,LEN(CF433)-6))&amp;")","*")</f>
        <v>*</v>
      </c>
      <c r="CG499" s="58" t="str">
        <f>IF(OR(CG259&lt;&gt;"*",CG323&lt;&gt;"*",CG380&lt;&gt;"*",CG433&lt;&gt;"*"),"Yes (" &amp; JoinAll(", ", MIDForgiving(CG259,6,LEN(CG259)-6), MIDForgiving(CG323,6,LEN(CG323)-6), MIDForgiving(CG380,6,LEN(CG380)-6), MIDForgiving(CG433,6,LEN(CG433)-6))&amp;")","*")</f>
        <v>Yes (HTTP)</v>
      </c>
      <c r="CH499" s="58" t="str">
        <f>IF(OR(CH259&lt;&gt;"*",CH323&lt;&gt;"*",CH380&lt;&gt;"*",CH433&lt;&gt;"*"),"Yes (" &amp; JoinAll(", ", MIDForgiving(CH259,6,LEN(CH259)-6), MIDForgiving(CH323,6,LEN(CH323)-6), MIDForgiving(CH380,6,LEN(CH380)-6), MIDForgiving(CH433,6,LEN(CH433)-6))&amp;")","*")</f>
        <v>*</v>
      </c>
      <c r="CI499" s="58" t="str">
        <f>IF(OR(CI259&lt;&gt;"*",CI323&lt;&gt;"*",CI380&lt;&gt;"*",CI433&lt;&gt;"*"),"Yes (" &amp; JoinAll(", ", MIDForgiving(CI259,6,LEN(CI259)-6), MIDForgiving(CI323,6,LEN(CI323)-6), MIDForgiving(CI380,6,LEN(CI380)-6), MIDForgiving(CI433,6,LEN(CI433)-6))&amp;")","*")</f>
        <v>*</v>
      </c>
      <c r="CJ499" s="58" t="str">
        <f>IF(OR(CJ259&lt;&gt;"*",CJ323&lt;&gt;"*",CJ380&lt;&gt;"*",CJ433&lt;&gt;"*"),"Yes (" &amp; JoinAll(", ", MIDForgiving(CJ259,6,LEN(CJ259)-6), MIDForgiving(CJ323,6,LEN(CJ323)-6), MIDForgiving(CJ380,6,LEN(CJ380)-6), MIDForgiving(CJ433,6,LEN(CJ433)-6))&amp;")","*")</f>
        <v>Yes (HTTP)</v>
      </c>
      <c r="CK499" s="58" t="str">
        <f>IF(OR(CK259&lt;&gt;"*",CK323&lt;&gt;"*",CK380&lt;&gt;"*",CK433&lt;&gt;"*"),"Yes (" &amp; JoinAll(", ", MIDForgiving(CK259,6,LEN(CK259)-6), MIDForgiving(CK323,6,LEN(CK323)-6), MIDForgiving(CK380,6,LEN(CK380)-6), MIDForgiving(CK433,6,LEN(CK433)-6))&amp;")","*")</f>
        <v>*</v>
      </c>
      <c r="CL499" s="58" t="str">
        <f>IF(OR(CL259&lt;&gt;"*",CL323&lt;&gt;"*",CL380&lt;&gt;"*",CL433&lt;&gt;"*"),"Yes (" &amp; JoinAll(", ", MIDForgiving(CL259,6,LEN(CL259)-6), MIDForgiving(CL323,6,LEN(CL323)-6), MIDForgiving(CL380,6,LEN(CL380)-6), MIDForgiving(CL433,6,LEN(CL433)-6))&amp;")","*")</f>
        <v>Yes (HTTP, HTTPS)</v>
      </c>
      <c r="CM499" s="58" t="str">
        <f>IF(OR(CM259&lt;&gt;"*",CM323&lt;&gt;"*",CM380&lt;&gt;"*",CM433&lt;&gt;"*"),"Yes (" &amp; JoinAll(", ", MIDForgiving(CM259,6,LEN(CM259)-6), MIDForgiving(CM323,6,LEN(CM323)-6), MIDForgiving(CM380,6,LEN(CM380)-6), MIDForgiving(CM433,6,LEN(CM433)-6))&amp;")","*")</f>
        <v>*</v>
      </c>
      <c r="CN499" s="58" t="str">
        <f>IF(OR(CN259&lt;&gt;"*",CN323&lt;&gt;"*",CN380&lt;&gt;"*",CN433&lt;&gt;"*"),"Yes (" &amp; JoinAll(", ", MIDForgiving(CN259,6,LEN(CN259)-6), MIDForgiving(CN323,6,LEN(CN323)-6), MIDForgiving(CN380,6,LEN(CN380)-6), MIDForgiving(CN433,6,LEN(CN433)-6))&amp;")","*")</f>
        <v>*</v>
      </c>
      <c r="CO499" s="58" t="str">
        <f>IF(OR(CO259&lt;&gt;"*",CO323&lt;&gt;"*",CO380&lt;&gt;"*",CO433&lt;&gt;"*"),"Yes (" &amp; JoinAll(", ", MIDForgiving(CO259,6,LEN(CO259)-6), MIDForgiving(CO323,6,LEN(CO323)-6), MIDForgiving(CO380,6,LEN(CO380)-6), MIDForgiving(CO433,6,LEN(CO433)-6))&amp;")","*")</f>
        <v>Yes (HTTP)</v>
      </c>
      <c r="CP499" s="58" t="str">
        <f>IF(OR(CP259&lt;&gt;"*",CP323&lt;&gt;"*",CP380&lt;&gt;"*",CP433&lt;&gt;"*"),"Yes (" &amp; JoinAll(", ", MIDForgiving(CP259,6,LEN(CP259)-6), MIDForgiving(CP323,6,LEN(CP323)-6), MIDForgiving(CP380,6,LEN(CP380)-6), MIDForgiving(CP433,6,LEN(CP433)-6))&amp;")","*")</f>
        <v>*</v>
      </c>
      <c r="CQ499" s="58" t="str">
        <f>IF(OR(CQ259&lt;&gt;"*",CQ323&lt;&gt;"*",CQ380&lt;&gt;"*",CQ433&lt;&gt;"*"),"Yes (" &amp; JoinAll(", ", MIDForgiving(CQ259,6,LEN(CQ259)-6), MIDForgiving(CQ323,6,LEN(CQ323)-6), MIDForgiving(CQ380,6,LEN(CQ380)-6), MIDForgiving(CQ433,6,LEN(CQ433)-6))&amp;")","*")</f>
        <v>Yes (HTTP)</v>
      </c>
      <c r="CR499" s="58" t="str">
        <f>IF(OR(CR259&lt;&gt;"*",CR323&lt;&gt;"*",CR380&lt;&gt;"*",CR433&lt;&gt;"*"),"Yes (" &amp; JoinAll(", ", MIDForgiving(CR259,6,LEN(CR259)-6), MIDForgiving(CR323,6,LEN(CR323)-6), MIDForgiving(CR380,6,LEN(CR380)-6), MIDForgiving(CR433,6,LEN(CR433)-6))&amp;")","*")</f>
        <v>*</v>
      </c>
      <c r="CS499" s="58" t="str">
        <f>IF(OR(CS259&lt;&gt;"*",CS323&lt;&gt;"*",CS380&lt;&gt;"*",CS433&lt;&gt;"*"),"Yes (" &amp; JoinAll(", ", MIDForgiving(CS259,6,LEN(CS259)-6), MIDForgiving(CS323,6,LEN(CS323)-6), MIDForgiving(CS380,6,LEN(CS380)-6), MIDForgiving(CS433,6,LEN(CS433)-6))&amp;")","*")</f>
        <v>*</v>
      </c>
      <c r="CT499" s="58" t="str">
        <f>IF(OR(CT259&lt;&gt;"*",CT323&lt;&gt;"*",CT380&lt;&gt;"*",CT433&lt;&gt;"*"),"Yes (" &amp; JoinAll(", ", MIDForgiving(CT259,6,LEN(CT259)-6), MIDForgiving(CT323,6,LEN(CT323)-6), MIDForgiving(CT380,6,LEN(CT380)-6), MIDForgiving(CT433,6,LEN(CT433)-6))&amp;")","*")</f>
        <v>*</v>
      </c>
      <c r="CU499" s="58" t="str">
        <f>IF(OR(CU259&lt;&gt;"*",CU323&lt;&gt;"*",CU380&lt;&gt;"*",CU433&lt;&gt;"*"),"Yes (" &amp; JoinAll(", ", MIDForgiving(CU259,6,LEN(CU259)-6), MIDForgiving(CU323,6,LEN(CU323)-6), MIDForgiving(CU380,6,LEN(CU380)-6), MIDForgiving(CU433,6,LEN(CU433)-6))&amp;")","*")</f>
        <v>*</v>
      </c>
      <c r="CV499" s="58" t="str">
        <f>IF(OR(CV259&lt;&gt;"*",CV323&lt;&gt;"*",CV380&lt;&gt;"*",CV433&lt;&gt;"*"),"Yes (" &amp; JoinAll(", ", MIDForgiving(CV259,6,LEN(CV259)-6), MIDForgiving(CV323,6,LEN(CV323)-6), MIDForgiving(CV380,6,LEN(CV380)-6), MIDForgiving(CV433,6,LEN(CV433)-6))&amp;")","*")</f>
        <v>*</v>
      </c>
      <c r="CW499" s="58" t="str">
        <f>IF(OR(CW259&lt;&gt;"*",CW323&lt;&gt;"*",CW380&lt;&gt;"*",CW433&lt;&gt;"*"),"Yes (" &amp; JoinAll(", ", MIDForgiving(CW259,6,LEN(CW259)-6), MIDForgiving(CW323,6,LEN(CW323)-6), MIDForgiving(CW380,6,LEN(CW380)-6), MIDForgiving(CW433,6,LEN(CW433)-6))&amp;")","*")</f>
        <v>Yes (HTTP)</v>
      </c>
      <c r="CX499" s="58" t="str">
        <f>IF(OR(CX259&lt;&gt;"*",CX323&lt;&gt;"*",CX380&lt;&gt;"*",CX433&lt;&gt;"*"),"Yes (" &amp; JoinAll(", ", MIDForgiving(CX259,6,LEN(CX259)-6), MIDForgiving(CX323,6,LEN(CX323)-6), MIDForgiving(CX380,6,LEN(CX380)-6), MIDForgiving(CX433,6,LEN(CX433)-6))&amp;")","*")</f>
        <v>Yes (HTTP)</v>
      </c>
      <c r="CY499" s="58" t="str">
        <f>IF(OR(CY259&lt;&gt;"*",CY323&lt;&gt;"*",CY380&lt;&gt;"*",CY433&lt;&gt;"*"),"Yes (" &amp; JoinAll(", ", MIDForgiving(CY259,6,LEN(CY259)-6), MIDForgiving(CY323,6,LEN(CY323)-6), MIDForgiving(CY380,6,LEN(CY380)-6), MIDForgiving(CY433,6,LEN(CY433)-6))&amp;")","*")</f>
        <v>Yes (HTTP)</v>
      </c>
      <c r="CZ499" s="58" t="str">
        <f>IF(OR(CZ259&lt;&gt;"*",CZ323&lt;&gt;"*",CZ380&lt;&gt;"*",CZ433&lt;&gt;"*"),"Yes (" &amp; JoinAll(", ", MIDForgiving(CZ259,6,LEN(CZ259)-6), MIDForgiving(CZ323,6,LEN(CZ323)-6), MIDForgiving(CZ380,6,LEN(CZ380)-6), MIDForgiving(CZ433,6,LEN(CZ433)-6))&amp;")","*")</f>
        <v>Yes (HTTP)</v>
      </c>
      <c r="DA499" s="58" t="str">
        <f>IF(OR(DA259&lt;&gt;"*",DA323&lt;&gt;"*",DA380&lt;&gt;"*",DA433&lt;&gt;"*"),"Yes (" &amp; JoinAll(", ", MIDForgiving(DA259,6,LEN(DA259)-6), MIDForgiving(DA323,6,LEN(DA323)-6), MIDForgiving(DA380,6,LEN(DA380)-6), MIDForgiving(DA433,6,LEN(DA433)-6))&amp;")","*")</f>
        <v>Yes (HTTPS)</v>
      </c>
      <c r="DB499" s="58" t="str">
        <f>IF(OR(DB259&lt;&gt;"*",DB323&lt;&gt;"*",DB380&lt;&gt;"*",DB433&lt;&gt;"*"),"Yes (" &amp; JoinAll(", ", MIDForgiving(DB259,6,LEN(DB259)-6), MIDForgiving(DB323,6,LEN(DB323)-6), MIDForgiving(DB380,6,LEN(DB380)-6), MIDForgiving(DB433,6,LEN(DB433)-6))&amp;")","*")</f>
        <v>*</v>
      </c>
      <c r="DC499" s="58" t="str">
        <f>IF(OR(DC259&lt;&gt;"*",DC323&lt;&gt;"*",DC380&lt;&gt;"*",DC433&lt;&gt;"*"),"Yes (" &amp; JoinAll(", ", MIDForgiving(DC259,6,LEN(DC259)-6), MIDForgiving(DC323,6,LEN(DC323)-6), MIDForgiving(DC380,6,LEN(DC380)-6), MIDForgiving(DC433,6,LEN(DC433)-6))&amp;")","*")</f>
        <v>*</v>
      </c>
      <c r="DD499" s="58" t="str">
        <f>IF(OR(DD259&lt;&gt;"*",DD323&lt;&gt;"*",DD380&lt;&gt;"*",DD433&lt;&gt;"*"),"Yes (" &amp; JoinAll(", ", MIDForgiving(DD259,6,LEN(DD259)-6), MIDForgiving(DD323,6,LEN(DD323)-6), MIDForgiving(DD380,6,LEN(DD380)-6), MIDForgiving(DD433,6,LEN(DD433)-6))&amp;")","*")</f>
        <v>*</v>
      </c>
      <c r="DE499" s="58" t="str">
        <f>IF(OR(DE259&lt;&gt;"*",DE323&lt;&gt;"*",DE380&lt;&gt;"*",DE433&lt;&gt;"*"),"Yes (" &amp; JoinAll(", ", MIDForgiving(DE259,6,LEN(DE259)-6), MIDForgiving(DE323,6,LEN(DE323)-6), MIDForgiving(DE380,6,LEN(DE380)-6), MIDForgiving(DE433,6,LEN(DE433)-6))&amp;")","*")</f>
        <v>Yes (HTTP)</v>
      </c>
      <c r="DF499" s="58" t="str">
        <f>IF(OR(DF259&lt;&gt;"*",DF323&lt;&gt;"*",DF380&lt;&gt;"*",DF433&lt;&gt;"*"),"Yes (" &amp; JoinAll(", ", MIDForgiving(DF259,6,LEN(DF259)-6), MIDForgiving(DF323,6,LEN(DF323)-6), MIDForgiving(DF380,6,LEN(DF380)-6), MIDForgiving(DF433,6,LEN(DF433)-6))&amp;")","*")</f>
        <v>Yes (HTTP)</v>
      </c>
      <c r="DG499" s="58" t="str">
        <f>IF(OR(DG259&lt;&gt;"*",DG323&lt;&gt;"*",DG380&lt;&gt;"*",DG433&lt;&gt;"*"),"Yes (" &amp; JoinAll(", ", MIDForgiving(DG259,6,LEN(DG259)-6), MIDForgiving(DG323,6,LEN(DG323)-6), MIDForgiving(DG380,6,LEN(DG380)-6), MIDForgiving(DG433,6,LEN(DG433)-6))&amp;")","*")</f>
        <v>Yes (HTTP, HTTPS)</v>
      </c>
      <c r="DH499" s="58" t="str">
        <f>IF(OR(DH259&lt;&gt;"*",DH323&lt;&gt;"*",DH380&lt;&gt;"*",DH433&lt;&gt;"*"),"Yes (" &amp; JoinAll(", ", MIDForgiving(DH259,6,LEN(DH259)-6), MIDForgiving(DH323,6,LEN(DH323)-6), MIDForgiving(DH380,6,LEN(DH380)-6), MIDForgiving(DH433,6,LEN(DH433)-6))&amp;")","*")</f>
        <v>Yes (HTTP)</v>
      </c>
      <c r="DI499" s="58" t="str">
        <f>IF(OR(DI259&lt;&gt;"*",DI323&lt;&gt;"*",DI380&lt;&gt;"*",DI433&lt;&gt;"*"),"Yes (" &amp; JoinAll(", ", MIDForgiving(DI259,6,LEN(DI259)-6), MIDForgiving(DI323,6,LEN(DI323)-6), MIDForgiving(DI380,6,LEN(DI380)-6), MIDForgiving(DI433,6,LEN(DI433)-6))&amp;")","*")</f>
        <v>Yes (HTTP)</v>
      </c>
      <c r="DJ499" s="58" t="str">
        <f>IF(OR(DJ259&lt;&gt;"*",DJ323&lt;&gt;"*",DJ380&lt;&gt;"*",DJ433&lt;&gt;"*"),"Yes (" &amp; JoinAll(", ", MIDForgiving(DJ259,6,LEN(DJ259)-6), MIDForgiving(DJ323,6,LEN(DJ323)-6), MIDForgiving(DJ380,6,LEN(DJ380)-6), MIDForgiving(DJ433,6,LEN(DJ433)-6))&amp;")","*")</f>
        <v>*</v>
      </c>
      <c r="DK499" s="58" t="str">
        <f>IF(OR(DK259&lt;&gt;"*",DK323&lt;&gt;"*",DK380&lt;&gt;"*",DK433&lt;&gt;"*"),"Yes (" &amp; JoinAll(", ", MIDForgiving(DK259,6,LEN(DK259)-6), MIDForgiving(DK323,6,LEN(DK323)-6), MIDForgiving(DK380,6,LEN(DK380)-6), MIDForgiving(DK433,6,LEN(DK433)-6))&amp;")","*")</f>
        <v>Yes (HTTP)</v>
      </c>
      <c r="DL499" s="58" t="str">
        <f>IF(OR(DL259&lt;&gt;"*",DL323&lt;&gt;"*",DL380&lt;&gt;"*",DL433&lt;&gt;"*"),"Yes (" &amp; JoinAll(", ", MIDForgiving(DL259,6,LEN(DL259)-6), MIDForgiving(DL323,6,LEN(DL323)-6), MIDForgiving(DL380,6,LEN(DL380)-6), MIDForgiving(DL433,6,LEN(DL433)-6))&amp;")","*")</f>
        <v>*</v>
      </c>
      <c r="DM499" s="58" t="str">
        <f>IF(OR(DM259&lt;&gt;"*",DM323&lt;&gt;"*",DM380&lt;&gt;"*",DM433&lt;&gt;"*"),"Yes (" &amp; JoinAll(", ", MIDForgiving(DM259,6,LEN(DM259)-6), MIDForgiving(DM323,6,LEN(DM323)-6), MIDForgiving(DM380,6,LEN(DM380)-6), MIDForgiving(DM433,6,LEN(DM433)-6))&amp;")","*")</f>
        <v>*</v>
      </c>
      <c r="DN499" s="58" t="str">
        <f>IF(OR(DN259&lt;&gt;"*",DN323&lt;&gt;"*",DN380&lt;&gt;"*",DN433&lt;&gt;"*"),"Yes (" &amp; JoinAll(", ", MIDForgiving(DN259,6,LEN(DN259)-6), MIDForgiving(DN323,6,LEN(DN323)-6), MIDForgiving(DN380,6,LEN(DN380)-6), MIDForgiving(DN433,6,LEN(DN433)-6))&amp;")","*")</f>
        <v>*</v>
      </c>
      <c r="DO499" s="58" t="str">
        <f>IF(OR(DO259&lt;&gt;"*",DO323&lt;&gt;"*",DO380&lt;&gt;"*",DO433&lt;&gt;"*"),"Yes (" &amp; JoinAll(", ", MIDForgiving(DO259,6,LEN(DO259)-6), MIDForgiving(DO323,6,LEN(DO323)-6), MIDForgiving(DO380,6,LEN(DO380)-6), MIDForgiving(DO433,6,LEN(DO433)-6))&amp;")","*")</f>
        <v>Yes (HTTP)</v>
      </c>
      <c r="DP499" s="58" t="str">
        <f>IF(OR(DP259&lt;&gt;"*",DP323&lt;&gt;"*",DP380&lt;&gt;"*",DP433&lt;&gt;"*"),"Yes (" &amp; JoinAll(", ", MIDForgiving(DP259,6,LEN(DP259)-6), MIDForgiving(DP323,6,LEN(DP323)-6), MIDForgiving(DP380,6,LEN(DP380)-6), MIDForgiving(DP433,6,LEN(DP433)-6))&amp;")","*")</f>
        <v>Yes (HTTP, HTTPS)</v>
      </c>
      <c r="DQ499" s="58" t="str">
        <f>IF(OR(DQ259&lt;&gt;"*",DQ323&lt;&gt;"*",DQ380&lt;&gt;"*",DQ433&lt;&gt;"*"),"Yes (" &amp; JoinAll(", ", MIDForgiving(DQ259,6,LEN(DQ259)-6), MIDForgiving(DQ323,6,LEN(DQ323)-6), MIDForgiving(DQ380,6,LEN(DQ380)-6), MIDForgiving(DQ433,6,LEN(DQ433)-6))&amp;")","*")</f>
        <v>*</v>
      </c>
      <c r="DR499" s="58" t="str">
        <f>IF(OR(DR259&lt;&gt;"*",DR323&lt;&gt;"*",DR380&lt;&gt;"*",DR433&lt;&gt;"*"),"Yes (" &amp; JoinAll(", ", MIDForgiving(DR259,6,LEN(DR259)-6), MIDForgiving(DR323,6,LEN(DR323)-6), MIDForgiving(DR380,6,LEN(DR380)-6), MIDForgiving(DR433,6,LEN(DR433)-6))&amp;")","*")</f>
        <v>*</v>
      </c>
      <c r="DS499" s="58" t="str">
        <f>IF(OR(DS259&lt;&gt;"*",DS323&lt;&gt;"*",DS380&lt;&gt;"*",DS433&lt;&gt;"*"),"Yes (" &amp; JoinAll(", ", MIDForgiving(DS259,6,LEN(DS259)-6), MIDForgiving(DS323,6,LEN(DS323)-6), MIDForgiving(DS380,6,LEN(DS380)-6), MIDForgiving(DS433,6,LEN(DS433)-6))&amp;")","*")</f>
        <v>*</v>
      </c>
      <c r="DT499" s="58" t="str">
        <f>IF(OR(DT259&lt;&gt;"*",DT323&lt;&gt;"*",DT380&lt;&gt;"*",DT433&lt;&gt;"*"),"Yes (" &amp; JoinAll(", ", MIDForgiving(DT259,6,LEN(DT259)-6), MIDForgiving(DT323,6,LEN(DT323)-6), MIDForgiving(DT380,6,LEN(DT380)-6), MIDForgiving(DT433,6,LEN(DT433)-6))&amp;")","*")</f>
        <v>*</v>
      </c>
      <c r="DU499" s="58" t="str">
        <f>IF(OR(DU259&lt;&gt;"*",DU323&lt;&gt;"*",DU380&lt;&gt;"*",DU433&lt;&gt;"*"),"Yes (" &amp; JoinAll(", ", MIDForgiving(DU259,6,LEN(DU259)-6), MIDForgiving(DU323,6,LEN(DU323)-6), MIDForgiving(DU380,6,LEN(DU380)-6), MIDForgiving(DU433,6,LEN(DU433)-6))&amp;")","*")</f>
        <v>*</v>
      </c>
      <c r="DV499" s="58" t="str">
        <f>IF(OR(DV259&lt;&gt;"*",DV323&lt;&gt;"*",DV380&lt;&gt;"*",DV433&lt;&gt;"*"),"Yes (" &amp; JoinAll(", ", MIDForgiving(DV259,6,LEN(DV259)-6), MIDForgiving(DV323,6,LEN(DV323)-6), MIDForgiving(DV380,6,LEN(DV380)-6), MIDForgiving(DV433,6,LEN(DV433)-6))&amp;")","*")</f>
        <v>*</v>
      </c>
      <c r="DW499" s="58" t="str">
        <f>IF(OR(DW259&lt;&gt;"*",DW323&lt;&gt;"*",DW380&lt;&gt;"*",DW433&lt;&gt;"*"),"Yes (" &amp; JoinAll(", ", MIDForgiving(DW259,6,LEN(DW259)-6), MIDForgiving(DW323,6,LEN(DW323)-6), MIDForgiving(DW380,6,LEN(DW380)-6), MIDForgiving(DW433,6,LEN(DW433)-6))&amp;")","*")</f>
        <v>*</v>
      </c>
      <c r="DX499" s="58" t="str">
        <f>IF(OR(DX259&lt;&gt;"*",DX323&lt;&gt;"*",DX380&lt;&gt;"*",DX433&lt;&gt;"*"),"Yes (" &amp; JoinAll(", ", MIDForgiving(DX259,6,LEN(DX259)-6), MIDForgiving(DX323,6,LEN(DX323)-6), MIDForgiving(DX380,6,LEN(DX380)-6), MIDForgiving(DX433,6,LEN(DX433)-6))&amp;")","*")</f>
        <v>*</v>
      </c>
      <c r="DY499" s="58" t="str">
        <f>IF(OR(DY259&lt;&gt;"*",DY323&lt;&gt;"*",DY380&lt;&gt;"*",DY433&lt;&gt;"*"),"Yes (" &amp; JoinAll(", ", MIDForgiving(DY259,6,LEN(DY259)-6), MIDForgiving(DY323,6,LEN(DY323)-6), MIDForgiving(DY380,6,LEN(DY380)-6), MIDForgiving(DY433,6,LEN(DY433)-6))&amp;")","*")</f>
        <v>Yes (HTTP)</v>
      </c>
      <c r="DZ499" s="58" t="str">
        <f>IF(OR(DZ259&lt;&gt;"*",DZ323&lt;&gt;"*",DZ380&lt;&gt;"*",DZ433&lt;&gt;"*"),"Yes (" &amp; JoinAll(", ", MIDForgiving(DZ259,6,LEN(DZ259)-6), MIDForgiving(DZ323,6,LEN(DZ323)-6), MIDForgiving(DZ380,6,LEN(DZ380)-6), MIDForgiving(DZ433,6,LEN(DZ433)-6))&amp;")","*")</f>
        <v>Yes (HTTP)</v>
      </c>
      <c r="EA499" s="58" t="str">
        <f>IF(OR(EA259&lt;&gt;"*",EA323&lt;&gt;"*",EA380&lt;&gt;"*",EA433&lt;&gt;"*"),"Yes (" &amp; JoinAll(", ", MIDForgiving(EA259,6,LEN(EA259)-6), MIDForgiving(EA323,6,LEN(EA323)-6), MIDForgiving(EA380,6,LEN(EA380)-6), MIDForgiving(EA433,6,LEN(EA433)-6))&amp;")","*")</f>
        <v>Yes (HTTPS)</v>
      </c>
      <c r="EB499" s="58" t="str">
        <f>IF(OR(EB259&lt;&gt;"*",EB323&lt;&gt;"*",EB380&lt;&gt;"*",EB433&lt;&gt;"*"),"Yes (" &amp; JoinAll(", ", MIDForgiving(EB259,6,LEN(EB259)-6), MIDForgiving(EB323,6,LEN(EB323)-6), MIDForgiving(EB380,6,LEN(EB380)-6), MIDForgiving(EB433,6,LEN(EB433)-6))&amp;")","*")</f>
        <v>*</v>
      </c>
      <c r="EC499" s="58" t="str">
        <f>IF(OR(EC259&lt;&gt;"*",EC323&lt;&gt;"*",EC380&lt;&gt;"*",EC433&lt;&gt;"*"),"Yes (" &amp; JoinAll(", ", MIDForgiving(EC259,6,LEN(EC259)-6), MIDForgiving(EC323,6,LEN(EC323)-6), MIDForgiving(EC380,6,LEN(EC380)-6), MIDForgiving(EC433,6,LEN(EC433)-6))&amp;")","*")</f>
        <v>*</v>
      </c>
      <c r="ED499" s="58" t="str">
        <f>IF(OR(ED259&lt;&gt;"*",ED323&lt;&gt;"*",ED380&lt;&gt;"*",ED433&lt;&gt;"*"),"Yes (" &amp; JoinAll(", ", MIDForgiving(ED259,6,LEN(ED259)-6), MIDForgiving(ED323,6,LEN(ED323)-6), MIDForgiving(ED380,6,LEN(ED380)-6), MIDForgiving(ED433,6,LEN(ED433)-6))&amp;")","*")</f>
        <v>Yes (HTTP)</v>
      </c>
      <c r="EE499" s="58" t="str">
        <f>IF(OR(EE259&lt;&gt;"*",EE323&lt;&gt;"*",EE380&lt;&gt;"*",EE433&lt;&gt;"*"),"Yes (" &amp; JoinAll(", ", MIDForgiving(EE259,6,LEN(EE259)-6), MIDForgiving(EE323,6,LEN(EE323)-6), MIDForgiving(EE380,6,LEN(EE380)-6), MIDForgiving(EE433,6,LEN(EE433)-6))&amp;")","*")</f>
        <v>*</v>
      </c>
      <c r="EF499" s="58" t="str">
        <f>IF(OR(EF259&lt;&gt;"*",EF323&lt;&gt;"*",EF380&lt;&gt;"*",EF433&lt;&gt;"*"),"Yes (" &amp; JoinAll(", ", MIDForgiving(EF259,6,LEN(EF259)-6), MIDForgiving(EF323,6,LEN(EF323)-6), MIDForgiving(EF380,6,LEN(EF380)-6), MIDForgiving(EF433,6,LEN(EF433)-6))&amp;")","*")</f>
        <v>Yes (HTTP, HTTPS)</v>
      </c>
      <c r="EG499" s="58" t="str">
        <f>IF(OR(EG259&lt;&gt;"*",EG323&lt;&gt;"*",EG380&lt;&gt;"*",EG433&lt;&gt;"*"),"Yes (" &amp; JoinAll(", ", MIDForgiving(EG259,6,LEN(EG259)-6), MIDForgiving(EG323,6,LEN(EG323)-6), MIDForgiving(EG380,6,LEN(EG380)-6), MIDForgiving(EG433,6,LEN(EG433)-6))&amp;")","*")</f>
        <v>Yes (HTTP)</v>
      </c>
      <c r="EH499" s="58" t="str">
        <f>IF(OR(EH259&lt;&gt;"*",EH323&lt;&gt;"*",EH380&lt;&gt;"*",EH433&lt;&gt;"*"),"Yes (" &amp; JoinAll(", ", MIDForgiving(EH259,6,LEN(EH259)-6), MIDForgiving(EH323,6,LEN(EH323)-6), MIDForgiving(EH380,6,LEN(EH380)-6), MIDForgiving(EH433,6,LEN(EH433)-6))&amp;")","*")</f>
        <v>Yes (HTTPS)</v>
      </c>
      <c r="EI499" s="58" t="str">
        <f>IF(OR(EI259&lt;&gt;"*",EI323&lt;&gt;"*",EI380&lt;&gt;"*",EI433&lt;&gt;"*"),"Yes (" &amp; JoinAll(", ", MIDForgiving(EI259,6,LEN(EI259)-6), MIDForgiving(EI323,6,LEN(EI323)-6), MIDForgiving(EI380,6,LEN(EI380)-6), MIDForgiving(EI433,6,LEN(EI433)-6))&amp;")","*")</f>
        <v>*</v>
      </c>
      <c r="EJ499" s="58" t="str">
        <f>IF(OR(EJ259&lt;&gt;"*",EJ323&lt;&gt;"*",EJ380&lt;&gt;"*",EJ433&lt;&gt;"*"),"Yes (" &amp; JoinAll(", ", MIDForgiving(EJ259,6,LEN(EJ259)-6), MIDForgiving(EJ323,6,LEN(EJ323)-6), MIDForgiving(EJ380,6,LEN(EJ380)-6), MIDForgiving(EJ433,6,LEN(EJ433)-6))&amp;")","*")</f>
        <v>Yes (HTTP)</v>
      </c>
      <c r="EK499" s="58" t="str">
        <f>IF(OR(EK259&lt;&gt;"*",EK323&lt;&gt;"*",EK380&lt;&gt;"*",EK433&lt;&gt;"*"),"Yes (" &amp; JoinAll(", ", MIDForgiving(EK259,6,LEN(EK259)-6), MIDForgiving(EK323,6,LEN(EK323)-6), MIDForgiving(EK380,6,LEN(EK380)-6), MIDForgiving(EK433,6,LEN(EK433)-6))&amp;")","*")</f>
        <v>*</v>
      </c>
      <c r="EL499" s="109"/>
      <c r="EM499" s="109"/>
    </row>
    <row r="500" spans="1:143" s="58" customFormat="1" ht="12.75" customHeight="1" x14ac:dyDescent="0.25">
      <c r="A500" s="5"/>
      <c r="B500" s="96"/>
      <c r="C500" s="96"/>
      <c r="D500" s="96"/>
      <c r="E500" s="96"/>
      <c r="F500" s="96" t="s">
        <v>4227</v>
      </c>
      <c r="G500" s="4" t="s">
        <v>420</v>
      </c>
      <c r="H500" s="18" t="s">
        <v>5</v>
      </c>
      <c r="I500" s="18"/>
      <c r="J500" s="58" t="str">
        <f>IF(OR(J260&lt;&gt;"*",J324&lt;&gt;"*",J381&lt;&gt;"*",J434&lt;&gt;"*"),"Yes (" &amp; JoinAll(", ", MIDForgiving(J260,6,LEN(J260)-6), MIDForgiving(J324,6,LEN(J324)-6), MIDForgiving(J381,6,LEN(J381)-6), MIDForgiving(J434,6,LEN(J434)-6))&amp;")","*")</f>
        <v>*</v>
      </c>
      <c r="K500" s="58" t="str">
        <f>IF(OR(K260&lt;&gt;"*",K324&lt;&gt;"*",K381&lt;&gt;"*",K434&lt;&gt;"*"),"Yes (" &amp; JoinAll(", ", MIDForgiving(K260,6,LEN(K260)-6), MIDForgiving(K324,6,LEN(K324)-6), MIDForgiving(K381,6,LEN(K381)-6), MIDForgiving(K434,6,LEN(K434)-6))&amp;")","*")</f>
        <v>*</v>
      </c>
      <c r="L500" s="58" t="str">
        <f>IF(OR(L260&lt;&gt;"*",L324&lt;&gt;"*",L381&lt;&gt;"*",L434&lt;&gt;"*"),"Yes (" &amp; JoinAll(", ", MIDForgiving(L260,6,LEN(L260)-6), MIDForgiving(L324,6,LEN(L324)-6), MIDForgiving(L381,6,LEN(L381)-6), MIDForgiving(L434,6,LEN(L434)-6))&amp;")","*")</f>
        <v>*</v>
      </c>
      <c r="M500" s="58" t="str">
        <f>IF(OR(M260&lt;&gt;"*",M324&lt;&gt;"*",M381&lt;&gt;"*",M434&lt;&gt;"*"),"Yes (" &amp; JoinAll(", ", MIDForgiving(M260,6,LEN(M260)-6), MIDForgiving(M324,6,LEN(M324)-6), MIDForgiving(M381,6,LEN(M381)-6), MIDForgiving(M434,6,LEN(M434)-6))&amp;")","*")</f>
        <v>*</v>
      </c>
      <c r="N500" s="58" t="str">
        <f>IF(OR(N260&lt;&gt;"*",N324&lt;&gt;"*",N381&lt;&gt;"*",N434&lt;&gt;"*"),"Yes (" &amp; JoinAll(", ", MIDForgiving(N260,6,LEN(N260)-6), MIDForgiving(N324,6,LEN(N324)-6), MIDForgiving(N381,6,LEN(N381)-6), MIDForgiving(N434,6,LEN(N434)-6))&amp;")","*")</f>
        <v>*</v>
      </c>
      <c r="O500" s="58" t="str">
        <f>IF(OR(O260&lt;&gt;"*",O324&lt;&gt;"*",O381&lt;&gt;"*",O434&lt;&gt;"*"),"Yes (" &amp; JoinAll(", ", MIDForgiving(O260,6,LEN(O260)-6), MIDForgiving(O324,6,LEN(O324)-6), MIDForgiving(O381,6,LEN(O381)-6), MIDForgiving(O434,6,LEN(O434)-6))&amp;")","*")</f>
        <v>*</v>
      </c>
      <c r="P500" s="58" t="str">
        <f>IF(OR(P260&lt;&gt;"*",P324&lt;&gt;"*",P381&lt;&gt;"*",P434&lt;&gt;"*"),"Yes (" &amp; JoinAll(", ", MIDForgiving(P260,6,LEN(P260)-6), MIDForgiving(P324,6,LEN(P324)-6), MIDForgiving(P381,6,LEN(P381)-6), MIDForgiving(P434,6,LEN(P434)-6))&amp;")","*")</f>
        <v>*</v>
      </c>
      <c r="Q500" s="58" t="str">
        <f>IF(OR(Q260&lt;&gt;"*",Q324&lt;&gt;"*",Q381&lt;&gt;"*",Q434&lt;&gt;"*"),"Yes (" &amp; JoinAll(", ", MIDForgiving(Q260,6,LEN(Q260)-6), MIDForgiving(Q324,6,LEN(Q324)-6), MIDForgiving(Q381,6,LEN(Q381)-6), MIDForgiving(Q434,6,LEN(Q434)-6))&amp;")","*")</f>
        <v>*</v>
      </c>
      <c r="R500" s="58" t="str">
        <f>IF(OR(R260&lt;&gt;"*",R324&lt;&gt;"*",R381&lt;&gt;"*",R434&lt;&gt;"*"),"Yes (" &amp; JoinAll(", ", MIDForgiving(R260,6,LEN(R260)-6), MIDForgiving(R324,6,LEN(R324)-6), MIDForgiving(R381,6,LEN(R381)-6), MIDForgiving(R434,6,LEN(R434)-6))&amp;")","*")</f>
        <v>*</v>
      </c>
      <c r="S500" s="58" t="str">
        <f>IF(OR(S260&lt;&gt;"*",S324&lt;&gt;"*",S381&lt;&gt;"*",S434&lt;&gt;"*"),"Yes (" &amp; JoinAll(", ", MIDForgiving(S260,6,LEN(S260)-6), MIDForgiving(S324,6,LEN(S324)-6), MIDForgiving(S381,6,LEN(S381)-6), MIDForgiving(S434,6,LEN(S434)-6))&amp;")","*")</f>
        <v>*</v>
      </c>
      <c r="T500" s="58" t="str">
        <f>IF(OR(T260&lt;&gt;"*",T324&lt;&gt;"*",T381&lt;&gt;"*",T434&lt;&gt;"*"),"Yes (" &amp; JoinAll(", ", MIDForgiving(T260,6,LEN(T260)-6), MIDForgiving(T324,6,LEN(T324)-6), MIDForgiving(T381,6,LEN(T381)-6), MIDForgiving(T434,6,LEN(T434)-6))&amp;")","*")</f>
        <v>*</v>
      </c>
      <c r="U500" s="58" t="str">
        <f>IF(OR(U260&lt;&gt;"*",U324&lt;&gt;"*",U381&lt;&gt;"*",U434&lt;&gt;"*"),"Yes (" &amp; JoinAll(", ", MIDForgiving(U260,6,LEN(U260)-6), MIDForgiving(U324,6,LEN(U324)-6), MIDForgiving(U381,6,LEN(U381)-6), MIDForgiving(U434,6,LEN(U434)-6))&amp;")","*")</f>
        <v>*</v>
      </c>
      <c r="V500" s="58" t="str">
        <f>IF(OR(V260&lt;&gt;"*",V324&lt;&gt;"*",V381&lt;&gt;"*",V434&lt;&gt;"*"),"Yes (" &amp; JoinAll(", ", MIDForgiving(V260,6,LEN(V260)-6), MIDForgiving(V324,6,LEN(V324)-6), MIDForgiving(V381,6,LEN(V381)-6), MIDForgiving(V434,6,LEN(V434)-6))&amp;")","*")</f>
        <v>Yes (HTTPS)</v>
      </c>
      <c r="W500" s="58" t="str">
        <f>IF(OR(W260&lt;&gt;"*",W324&lt;&gt;"*",W381&lt;&gt;"*",W434&lt;&gt;"*"),"Yes (" &amp; JoinAll(", ", MIDForgiving(W260,6,LEN(W260)-6), MIDForgiving(W324,6,LEN(W324)-6), MIDForgiving(W381,6,LEN(W381)-6), MIDForgiving(W434,6,LEN(W434)-6))&amp;")","*")</f>
        <v>*</v>
      </c>
      <c r="X500" s="58" t="str">
        <f>IF(OR(X260&lt;&gt;"*",X324&lt;&gt;"*",X381&lt;&gt;"*",X434&lt;&gt;"*"),"Yes (" &amp; JoinAll(", ", MIDForgiving(X260,6,LEN(X260)-6), MIDForgiving(X324,6,LEN(X324)-6), MIDForgiving(X381,6,LEN(X381)-6), MIDForgiving(X434,6,LEN(X434)-6))&amp;")","*")</f>
        <v>*</v>
      </c>
      <c r="Y500" s="58" t="str">
        <f>IF(OR(Y260&lt;&gt;"*",Y324&lt;&gt;"*",Y381&lt;&gt;"*",Y434&lt;&gt;"*"),"Yes (" &amp; JoinAll(", ", MIDForgiving(Y260,6,LEN(Y260)-6), MIDForgiving(Y324,6,LEN(Y324)-6), MIDForgiving(Y381,6,LEN(Y381)-6), MIDForgiving(Y434,6,LEN(Y434)-6))&amp;")","*")</f>
        <v>*</v>
      </c>
      <c r="Z500" s="58" t="str">
        <f>IF(OR(Z260&lt;&gt;"*",Z324&lt;&gt;"*",Z381&lt;&gt;"*",Z434&lt;&gt;"*"),"Yes (" &amp; JoinAll(", ", MIDForgiving(Z260,6,LEN(Z260)-6), MIDForgiving(Z324,6,LEN(Z324)-6), MIDForgiving(Z381,6,LEN(Z381)-6), MIDForgiving(Z434,6,LEN(Z434)-6))&amp;")","*")</f>
        <v>*</v>
      </c>
      <c r="AA500" s="58" t="str">
        <f>IF(OR(AA260&lt;&gt;"*",AA324&lt;&gt;"*",AA381&lt;&gt;"*",AA434&lt;&gt;"*"),"Yes (" &amp; JoinAll(", ", MIDForgiving(AA260,6,LEN(AA260)-6), MIDForgiving(AA324,6,LEN(AA324)-6), MIDForgiving(AA381,6,LEN(AA381)-6), MIDForgiving(AA434,6,LEN(AA434)-6))&amp;")","*")</f>
        <v>*</v>
      </c>
      <c r="AB500" s="58" t="str">
        <f>IF(OR(AB260&lt;&gt;"*",AB324&lt;&gt;"*",AB381&lt;&gt;"*",AB434&lt;&gt;"*"),"Yes (" &amp; JoinAll(", ", MIDForgiving(AB260,6,LEN(AB260)-6), MIDForgiving(AB324,6,LEN(AB324)-6), MIDForgiving(AB381,6,LEN(AB381)-6), MIDForgiving(AB434,6,LEN(AB434)-6))&amp;")","*")</f>
        <v>*</v>
      </c>
      <c r="AC500" s="58" t="str">
        <f>IF(OR(AC260&lt;&gt;"*",AC324&lt;&gt;"*",AC381&lt;&gt;"*",AC434&lt;&gt;"*"),"Yes (" &amp; JoinAll(", ", MIDForgiving(AC260,6,LEN(AC260)-6), MIDForgiving(AC324,6,LEN(AC324)-6), MIDForgiving(AC381,6,LEN(AC381)-6), MIDForgiving(AC434,6,LEN(AC434)-6))&amp;")","*")</f>
        <v>*</v>
      </c>
      <c r="AD500" s="58" t="str">
        <f>IF(OR(AD260&lt;&gt;"*",AD324&lt;&gt;"*",AD381&lt;&gt;"*",AD434&lt;&gt;"*"),"Yes (" &amp; JoinAll(", ", MIDForgiving(AD260,6,LEN(AD260)-6), MIDForgiving(AD324,6,LEN(AD324)-6), MIDForgiving(AD381,6,LEN(AD381)-6), MIDForgiving(AD434,6,LEN(AD434)-6))&amp;")","*")</f>
        <v>Yes (HTTP)</v>
      </c>
      <c r="AE500" s="58" t="str">
        <f>IF(OR(AE260&lt;&gt;"*",AE324&lt;&gt;"*",AE381&lt;&gt;"*",AE434&lt;&gt;"*"),"Yes (" &amp; JoinAll(", ", MIDForgiving(AE260,6,LEN(AE260)-6), MIDForgiving(AE324,6,LEN(AE324)-6), MIDForgiving(AE381,6,LEN(AE381)-6), MIDForgiving(AE434,6,LEN(AE434)-6))&amp;")","*")</f>
        <v>*</v>
      </c>
      <c r="AF500" s="58" t="str">
        <f>IF(OR(AF260&lt;&gt;"*",AF324&lt;&gt;"*",AF381&lt;&gt;"*",AF434&lt;&gt;"*"),"Yes (" &amp; JoinAll(", ", MIDForgiving(AF260,6,LEN(AF260)-6), MIDForgiving(AF324,6,LEN(AF324)-6), MIDForgiving(AF381,6,LEN(AF381)-6), MIDForgiving(AF434,6,LEN(AF434)-6))&amp;")","*")</f>
        <v>*</v>
      </c>
      <c r="AG500" s="58" t="str">
        <f>IF(OR(AG260&lt;&gt;"*",AG324&lt;&gt;"*",AG381&lt;&gt;"*",AG434&lt;&gt;"*"),"Yes (" &amp; JoinAll(", ", MIDForgiving(AG260,6,LEN(AG260)-6), MIDForgiving(AG324,6,LEN(AG324)-6), MIDForgiving(AG381,6,LEN(AG381)-6), MIDForgiving(AG434,6,LEN(AG434)-6))&amp;")","*")</f>
        <v>*</v>
      </c>
      <c r="AH500" s="58" t="str">
        <f>IF(OR(AH260&lt;&gt;"*",AH324&lt;&gt;"*",AH381&lt;&gt;"*",AH434&lt;&gt;"*"),"Yes (" &amp; JoinAll(", ", MIDForgiving(AH260,6,LEN(AH260)-6), MIDForgiving(AH324,6,LEN(AH324)-6), MIDForgiving(AH381,6,LEN(AH381)-6), MIDForgiving(AH434,6,LEN(AH434)-6))&amp;")","*")</f>
        <v>*</v>
      </c>
      <c r="AI500" s="58" t="str">
        <f>IF(OR(AI260&lt;&gt;"*",AI324&lt;&gt;"*",AI381&lt;&gt;"*",AI434&lt;&gt;"*"),"Yes (" &amp; JoinAll(", ", MIDForgiving(AI260,6,LEN(AI260)-6), MIDForgiving(AI324,6,LEN(AI324)-6), MIDForgiving(AI381,6,LEN(AI381)-6), MIDForgiving(AI434,6,LEN(AI434)-6))&amp;")","*")</f>
        <v>*</v>
      </c>
      <c r="AJ500" s="58" t="str">
        <f>IF(OR(AJ260&lt;&gt;"*",AJ324&lt;&gt;"*",AJ381&lt;&gt;"*",AJ434&lt;&gt;"*"),"Yes (" &amp; JoinAll(", ", MIDForgiving(AJ260,6,LEN(AJ260)-6), MIDForgiving(AJ324,6,LEN(AJ324)-6), MIDForgiving(AJ381,6,LEN(AJ381)-6), MIDForgiving(AJ434,6,LEN(AJ434)-6))&amp;")","*")</f>
        <v>*</v>
      </c>
      <c r="AK500" s="58" t="str">
        <f>IF(OR(AK260&lt;&gt;"*",AK324&lt;&gt;"*",AK381&lt;&gt;"*",AK434&lt;&gt;"*"),"Yes (" &amp; JoinAll(", ", MIDForgiving(AK260,6,LEN(AK260)-6), MIDForgiving(AK324,6,LEN(AK324)-6), MIDForgiving(AK381,6,LEN(AK381)-6), MIDForgiving(AK434,6,LEN(AK434)-6))&amp;")","*")</f>
        <v>*</v>
      </c>
      <c r="AL500" s="58" t="str">
        <f>IF(OR(AL260&lt;&gt;"*",AL324&lt;&gt;"*",AL381&lt;&gt;"*",AL434&lt;&gt;"*"),"Yes (" &amp; JoinAll(", ", MIDForgiving(AL260,6,LEN(AL260)-6), MIDForgiving(AL324,6,LEN(AL324)-6), MIDForgiving(AL381,6,LEN(AL381)-6), MIDForgiving(AL434,6,LEN(AL434)-6))&amp;")","*")</f>
        <v>*</v>
      </c>
      <c r="AM500" s="58" t="str">
        <f>IF(OR(AM260&lt;&gt;"*",AM324&lt;&gt;"*",AM381&lt;&gt;"*",AM434&lt;&gt;"*"),"Yes (" &amp; JoinAll(", ", MIDForgiving(AM260,6,LEN(AM260)-6), MIDForgiving(AM324,6,LEN(AM324)-6), MIDForgiving(AM381,6,LEN(AM381)-6), MIDForgiving(AM434,6,LEN(AM434)-6))&amp;")","*")</f>
        <v>*</v>
      </c>
      <c r="AN500" s="58" t="str">
        <f>IF(OR(AN260&lt;&gt;"*",AN324&lt;&gt;"*",AN381&lt;&gt;"*",AN434&lt;&gt;"*"),"Yes (" &amp; JoinAll(", ", MIDForgiving(AN260,6,LEN(AN260)-6), MIDForgiving(AN324,6,LEN(AN324)-6), MIDForgiving(AN381,6,LEN(AN381)-6), MIDForgiving(AN434,6,LEN(AN434)-6))&amp;")","*")</f>
        <v>*</v>
      </c>
      <c r="AO500" s="58" t="str">
        <f>IF(OR(AO260&lt;&gt;"*",AO324&lt;&gt;"*",AO381&lt;&gt;"*",AO434&lt;&gt;"*"),"Yes (" &amp; JoinAll(", ", MIDForgiving(AO260,6,LEN(AO260)-6), MIDForgiving(AO324,6,LEN(AO324)-6), MIDForgiving(AO381,6,LEN(AO381)-6), MIDForgiving(AO434,6,LEN(AO434)-6))&amp;")","*")</f>
        <v>*</v>
      </c>
      <c r="AP500" s="58" t="str">
        <f>IF(OR(AP260&lt;&gt;"*",AP324&lt;&gt;"*",AP381&lt;&gt;"*",AP434&lt;&gt;"*"),"Yes (" &amp; JoinAll(", ", MIDForgiving(AP260,6,LEN(AP260)-6), MIDForgiving(AP324,6,LEN(AP324)-6), MIDForgiving(AP381,6,LEN(AP381)-6), MIDForgiving(AP434,6,LEN(AP434)-6))&amp;")","*")</f>
        <v>*</v>
      </c>
      <c r="AQ500" s="58" t="str">
        <f>IF(OR(AQ260&lt;&gt;"*",AQ324&lt;&gt;"*",AQ381&lt;&gt;"*",AQ434&lt;&gt;"*"),"Yes (" &amp; JoinAll(", ", MIDForgiving(AQ260,6,LEN(AQ260)-6), MIDForgiving(AQ324,6,LEN(AQ324)-6), MIDForgiving(AQ381,6,LEN(AQ381)-6), MIDForgiving(AQ434,6,LEN(AQ434)-6))&amp;")","*")</f>
        <v>*</v>
      </c>
      <c r="AR500" s="58" t="str">
        <f>IF(OR(AR260&lt;&gt;"*",AR324&lt;&gt;"*",AR381&lt;&gt;"*",AR434&lt;&gt;"*"),"Yes (" &amp; JoinAll(", ", MIDForgiving(AR260,6,LEN(AR260)-6), MIDForgiving(AR324,6,LEN(AR324)-6), MIDForgiving(AR381,6,LEN(AR381)-6), MIDForgiving(AR434,6,LEN(AR434)-6))&amp;")","*")</f>
        <v>*</v>
      </c>
      <c r="AS500" s="58" t="str">
        <f>IF(OR(AS260&lt;&gt;"*",AS324&lt;&gt;"*",AS381&lt;&gt;"*",AS434&lt;&gt;"*"),"Yes (" &amp; JoinAll(", ", MIDForgiving(AS260,6,LEN(AS260)-6), MIDForgiving(AS324,6,LEN(AS324)-6), MIDForgiving(AS381,6,LEN(AS381)-6), MIDForgiving(AS434,6,LEN(AS434)-6))&amp;")","*")</f>
        <v>*</v>
      </c>
      <c r="AT500" s="58" t="str">
        <f>IF(OR(AT260&lt;&gt;"*",AT324&lt;&gt;"*",AT381&lt;&gt;"*",AT434&lt;&gt;"*"),"Yes (" &amp; JoinAll(", ", MIDForgiving(AT260,6,LEN(AT260)-6), MIDForgiving(AT324,6,LEN(AT324)-6), MIDForgiving(AT381,6,LEN(AT381)-6), MIDForgiving(AT434,6,LEN(AT434)-6))&amp;")","*")</f>
        <v>Yes (HTTP)</v>
      </c>
      <c r="AU500" s="58" t="str">
        <f>IF(OR(AU260&lt;&gt;"*",AU324&lt;&gt;"*",AU381&lt;&gt;"*",AU434&lt;&gt;"*"),"Yes (" &amp; JoinAll(", ", MIDForgiving(AU260,6,LEN(AU260)-6), MIDForgiving(AU324,6,LEN(AU324)-6), MIDForgiving(AU381,6,LEN(AU381)-6), MIDForgiving(AU434,6,LEN(AU434)-6))&amp;")","*")</f>
        <v>*</v>
      </c>
      <c r="AV500" s="58" t="str">
        <f>IF(OR(AV260&lt;&gt;"*",AV324&lt;&gt;"*",AV381&lt;&gt;"*",AV434&lt;&gt;"*"),"Yes (" &amp; JoinAll(", ", MIDForgiving(AV260,6,LEN(AV260)-6), MIDForgiving(AV324,6,LEN(AV324)-6), MIDForgiving(AV381,6,LEN(AV381)-6), MIDForgiving(AV434,6,LEN(AV434)-6))&amp;")","*")</f>
        <v>*</v>
      </c>
      <c r="AW500" s="58" t="str">
        <f>IF(OR(AW260&lt;&gt;"*",AW324&lt;&gt;"*",AW381&lt;&gt;"*",AW434&lt;&gt;"*"),"Yes (" &amp; JoinAll(", ", MIDForgiving(AW260,6,LEN(AW260)-6), MIDForgiving(AW324,6,LEN(AW324)-6), MIDForgiving(AW381,6,LEN(AW381)-6), MIDForgiving(AW434,6,LEN(AW434)-6))&amp;")","*")</f>
        <v>*</v>
      </c>
      <c r="AX500" s="58" t="str">
        <f>IF(OR(AX260&lt;&gt;"*",AX324&lt;&gt;"*",AX381&lt;&gt;"*",AX434&lt;&gt;"*"),"Yes (" &amp; JoinAll(", ", MIDForgiving(AX260,6,LEN(AX260)-6), MIDForgiving(AX324,6,LEN(AX324)-6), MIDForgiving(AX381,6,LEN(AX381)-6), MIDForgiving(AX434,6,LEN(AX434)-6))&amp;")","*")</f>
        <v>*</v>
      </c>
      <c r="AY500" s="58" t="str">
        <f>IF(OR(AY260&lt;&gt;"*",AY324&lt;&gt;"*",AY381&lt;&gt;"*",AY434&lt;&gt;"*"),"Yes (" &amp; JoinAll(", ", MIDForgiving(AY260,6,LEN(AY260)-6), MIDForgiving(AY324,6,LEN(AY324)-6), MIDForgiving(AY381,6,LEN(AY381)-6), MIDForgiving(AY434,6,LEN(AY434)-6))&amp;")","*")</f>
        <v>*</v>
      </c>
      <c r="AZ500" s="58" t="str">
        <f>IF(OR(AZ260&lt;&gt;"*",AZ324&lt;&gt;"*",AZ381&lt;&gt;"*",AZ434&lt;&gt;"*"),"Yes (" &amp; JoinAll(", ", MIDForgiving(AZ260,6,LEN(AZ260)-6), MIDForgiving(AZ324,6,LEN(AZ324)-6), MIDForgiving(AZ381,6,LEN(AZ381)-6), MIDForgiving(AZ434,6,LEN(AZ434)-6))&amp;")","*")</f>
        <v>*</v>
      </c>
      <c r="BA500" s="58" t="str">
        <f>IF(OR(BA260&lt;&gt;"*",BA324&lt;&gt;"*",BA381&lt;&gt;"*",BA434&lt;&gt;"*"),"Yes (" &amp; JoinAll(", ", MIDForgiving(BA260,6,LEN(BA260)-6), MIDForgiving(BA324,6,LEN(BA324)-6), MIDForgiving(BA381,6,LEN(BA381)-6), MIDForgiving(BA434,6,LEN(BA434)-6))&amp;")","*")</f>
        <v>*</v>
      </c>
      <c r="BB500" s="58" t="str">
        <f>IF(OR(BB260&lt;&gt;"*",BB324&lt;&gt;"*",BB381&lt;&gt;"*",BB434&lt;&gt;"*"),"Yes (" &amp; JoinAll(", ", MIDForgiving(BB260,6,LEN(BB260)-6), MIDForgiving(BB324,6,LEN(BB324)-6), MIDForgiving(BB381,6,LEN(BB381)-6), MIDForgiving(BB434,6,LEN(BB434)-6))&amp;")","*")</f>
        <v>*</v>
      </c>
      <c r="BC500" s="58" t="str">
        <f>IF(OR(BC260&lt;&gt;"*",BC324&lt;&gt;"*",BC381&lt;&gt;"*",BC434&lt;&gt;"*"),"Yes (" &amp; JoinAll(", ", MIDForgiving(BC260,6,LEN(BC260)-6), MIDForgiving(BC324,6,LEN(BC324)-6), MIDForgiving(BC381,6,LEN(BC381)-6), MIDForgiving(BC434,6,LEN(BC434)-6))&amp;")","*")</f>
        <v>*</v>
      </c>
      <c r="BD500" s="58" t="str">
        <f>IF(OR(BD260&lt;&gt;"*",BD324&lt;&gt;"*",BD381&lt;&gt;"*",BD434&lt;&gt;"*"),"Yes (" &amp; JoinAll(", ", MIDForgiving(BD260,6,LEN(BD260)-6), MIDForgiving(BD324,6,LEN(BD324)-6), MIDForgiving(BD381,6,LEN(BD381)-6), MIDForgiving(BD434,6,LEN(BD434)-6))&amp;")","*")</f>
        <v>*</v>
      </c>
      <c r="BE500" s="58" t="str">
        <f>IF(OR(BE260&lt;&gt;"*",BE324&lt;&gt;"*",BE381&lt;&gt;"*",BE434&lt;&gt;"*"),"Yes (" &amp; JoinAll(", ", MIDForgiving(BE260,6,LEN(BE260)-6), MIDForgiving(BE324,6,LEN(BE324)-6), MIDForgiving(BE381,6,LEN(BE381)-6), MIDForgiving(BE434,6,LEN(BE434)-6))&amp;")","*")</f>
        <v>*</v>
      </c>
      <c r="BF500" s="58" t="str">
        <f>IF(OR(BF260&lt;&gt;"*",BF324&lt;&gt;"*",BF381&lt;&gt;"*",BF434&lt;&gt;"*"),"Yes (" &amp; JoinAll(", ", MIDForgiving(BF260,6,LEN(BF260)-6), MIDForgiving(BF324,6,LEN(BF324)-6), MIDForgiving(BF381,6,LEN(BF381)-6), MIDForgiving(BF434,6,LEN(BF434)-6))&amp;")","*")</f>
        <v>*</v>
      </c>
      <c r="BG500" s="58" t="str">
        <f>IF(OR(BG260&lt;&gt;"*",BG324&lt;&gt;"*",BG381&lt;&gt;"*",BG434&lt;&gt;"*"),"Yes (" &amp; JoinAll(", ", MIDForgiving(BG260,6,LEN(BG260)-6), MIDForgiving(BG324,6,LEN(BG324)-6), MIDForgiving(BG381,6,LEN(BG381)-6), MIDForgiving(BG434,6,LEN(BG434)-6))&amp;")","*")</f>
        <v>*</v>
      </c>
      <c r="BH500" s="58" t="str">
        <f>IF(OR(BH260&lt;&gt;"*",BH324&lt;&gt;"*",BH381&lt;&gt;"*",BH434&lt;&gt;"*"),"Yes (" &amp; JoinAll(", ", MIDForgiving(BH260,6,LEN(BH260)-6), MIDForgiving(BH324,6,LEN(BH324)-6), MIDForgiving(BH381,6,LEN(BH381)-6), MIDForgiving(BH434,6,LEN(BH434)-6))&amp;")","*")</f>
        <v>*</v>
      </c>
      <c r="BI500" s="58" t="str">
        <f>IF(OR(BI260&lt;&gt;"*",BI324&lt;&gt;"*",BI381&lt;&gt;"*",BI434&lt;&gt;"*"),"Yes (" &amp; JoinAll(", ", MIDForgiving(BI260,6,LEN(BI260)-6), MIDForgiving(BI324,6,LEN(BI324)-6), MIDForgiving(BI381,6,LEN(BI381)-6), MIDForgiving(BI434,6,LEN(BI434)-6))&amp;")","*")</f>
        <v>*</v>
      </c>
      <c r="BJ500" s="58" t="str">
        <f>IF(OR(BJ260&lt;&gt;"*",BJ324&lt;&gt;"*",BJ381&lt;&gt;"*",BJ434&lt;&gt;"*"),"Yes (" &amp; JoinAll(", ", MIDForgiving(BJ260,6,LEN(BJ260)-6), MIDForgiving(BJ324,6,LEN(BJ324)-6), MIDForgiving(BJ381,6,LEN(BJ381)-6), MIDForgiving(BJ434,6,LEN(BJ434)-6))&amp;")","*")</f>
        <v>*</v>
      </c>
      <c r="BK500" s="58" t="str">
        <f>IF(OR(BK260&lt;&gt;"*",BK324&lt;&gt;"*",BK381&lt;&gt;"*",BK434&lt;&gt;"*"),"Yes (" &amp; JoinAll(", ", MIDForgiving(BK260,6,LEN(BK260)-6), MIDForgiving(BK324,6,LEN(BK324)-6), MIDForgiving(BK381,6,LEN(BK381)-6), MIDForgiving(BK434,6,LEN(BK434)-6))&amp;")","*")</f>
        <v>*</v>
      </c>
      <c r="BL500" s="58" t="str">
        <f>IF(OR(BL260&lt;&gt;"*",BL324&lt;&gt;"*",BL381&lt;&gt;"*",BL434&lt;&gt;"*"),"Yes (" &amp; JoinAll(", ", MIDForgiving(BL260,6,LEN(BL260)-6), MIDForgiving(BL324,6,LEN(BL324)-6), MIDForgiving(BL381,6,LEN(BL381)-6), MIDForgiving(BL434,6,LEN(BL434)-6))&amp;")","*")</f>
        <v>*</v>
      </c>
      <c r="BM500" s="58" t="str">
        <f>IF(OR(BM260&lt;&gt;"*",BM324&lt;&gt;"*",BM381&lt;&gt;"*",BM434&lt;&gt;"*"),"Yes (" &amp; JoinAll(", ", MIDForgiving(BM260,6,LEN(BM260)-6), MIDForgiving(BM324,6,LEN(BM324)-6), MIDForgiving(BM381,6,LEN(BM381)-6), MIDForgiving(BM434,6,LEN(BM434)-6))&amp;")","*")</f>
        <v>*</v>
      </c>
      <c r="BN500" s="58" t="str">
        <f>IF(OR(BN260&lt;&gt;"*",BN324&lt;&gt;"*",BN381&lt;&gt;"*",BN434&lt;&gt;"*"),"Yes (" &amp; JoinAll(", ", MIDForgiving(BN260,6,LEN(BN260)-6), MIDForgiving(BN324,6,LEN(BN324)-6), MIDForgiving(BN381,6,LEN(BN381)-6), MIDForgiving(BN434,6,LEN(BN434)-6))&amp;")","*")</f>
        <v>*</v>
      </c>
      <c r="BO500" s="58" t="str">
        <f>IF(OR(BO260&lt;&gt;"*",BO324&lt;&gt;"*",BO381&lt;&gt;"*",BO434&lt;&gt;"*"),"Yes (" &amp; JoinAll(", ", MIDForgiving(BO260,6,LEN(BO260)-6), MIDForgiving(BO324,6,LEN(BO324)-6), MIDForgiving(BO381,6,LEN(BO381)-6), MIDForgiving(BO434,6,LEN(BO434)-6))&amp;")","*")</f>
        <v>*</v>
      </c>
      <c r="BP500" s="58" t="str">
        <f>IF(OR(BP260&lt;&gt;"*",BP324&lt;&gt;"*",BP381&lt;&gt;"*",BP434&lt;&gt;"*"),"Yes (" &amp; JoinAll(", ", MIDForgiving(BP260,6,LEN(BP260)-6), MIDForgiving(BP324,6,LEN(BP324)-6), MIDForgiving(BP381,6,LEN(BP381)-6), MIDForgiving(BP434,6,LEN(BP434)-6))&amp;")","*")</f>
        <v>*</v>
      </c>
      <c r="BQ500" s="58" t="str">
        <f>IF(OR(BQ260&lt;&gt;"*",BQ324&lt;&gt;"*",BQ381&lt;&gt;"*",BQ434&lt;&gt;"*"),"Yes (" &amp; JoinAll(", ", MIDForgiving(BQ260,6,LEN(BQ260)-6), MIDForgiving(BQ324,6,LEN(BQ324)-6), MIDForgiving(BQ381,6,LEN(BQ381)-6), MIDForgiving(BQ434,6,LEN(BQ434)-6))&amp;")","*")</f>
        <v>Yes (HTTP)</v>
      </c>
      <c r="BR500" s="58" t="str">
        <f>IF(OR(BR260&lt;&gt;"*",BR324&lt;&gt;"*",BR381&lt;&gt;"*",BR434&lt;&gt;"*"),"Yes (" &amp; JoinAll(", ", MIDForgiving(BR260,6,LEN(BR260)-6), MIDForgiving(BR324,6,LEN(BR324)-6), MIDForgiving(BR381,6,LEN(BR381)-6), MIDForgiving(BR434,6,LEN(BR434)-6))&amp;")","*")</f>
        <v>*</v>
      </c>
      <c r="BS500" s="58" t="str">
        <f>IF(OR(BS260&lt;&gt;"*",BS324&lt;&gt;"*",BS381&lt;&gt;"*",BS434&lt;&gt;"*"),"Yes (" &amp; JoinAll(", ", MIDForgiving(BS260,6,LEN(BS260)-6), MIDForgiving(BS324,6,LEN(BS324)-6), MIDForgiving(BS381,6,LEN(BS381)-6), MIDForgiving(BS434,6,LEN(BS434)-6))&amp;")","*")</f>
        <v>*</v>
      </c>
      <c r="BT500" s="58" t="str">
        <f>IF(OR(BT260&lt;&gt;"*",BT324&lt;&gt;"*",BT381&lt;&gt;"*",BT434&lt;&gt;"*"),"Yes (" &amp; JoinAll(", ", MIDForgiving(BT260,6,LEN(BT260)-6), MIDForgiving(BT324,6,LEN(BT324)-6), MIDForgiving(BT381,6,LEN(BT381)-6), MIDForgiving(BT434,6,LEN(BT434)-6))&amp;")","*")</f>
        <v>*</v>
      </c>
      <c r="BU500" s="58" t="str">
        <f>IF(OR(BU260&lt;&gt;"*",BU324&lt;&gt;"*",BU381&lt;&gt;"*",BU434&lt;&gt;"*"),"Yes (" &amp; JoinAll(", ", MIDForgiving(BU260,6,LEN(BU260)-6), MIDForgiving(BU324,6,LEN(BU324)-6), MIDForgiving(BU381,6,LEN(BU381)-6), MIDForgiving(BU434,6,LEN(BU434)-6))&amp;")","*")</f>
        <v>*</v>
      </c>
      <c r="BV500" s="58" t="str">
        <f>IF(OR(BV260&lt;&gt;"*",BV324&lt;&gt;"*",BV381&lt;&gt;"*",BV434&lt;&gt;"*"),"Yes (" &amp; JoinAll(", ", MIDForgiving(BV260,6,LEN(BV260)-6), MIDForgiving(BV324,6,LEN(BV324)-6), MIDForgiving(BV381,6,LEN(BV381)-6), MIDForgiving(BV434,6,LEN(BV434)-6))&amp;")","*")</f>
        <v>*</v>
      </c>
      <c r="BW500" s="58" t="str">
        <f>IF(OR(BW260&lt;&gt;"*",BW324&lt;&gt;"*",BW381&lt;&gt;"*",BW434&lt;&gt;"*"),"Yes (" &amp; JoinAll(", ", MIDForgiving(BW260,6,LEN(BW260)-6), MIDForgiving(BW324,6,LEN(BW324)-6), MIDForgiving(BW381,6,LEN(BW381)-6), MIDForgiving(BW434,6,LEN(BW434)-6))&amp;")","*")</f>
        <v>*</v>
      </c>
      <c r="BX500" s="58" t="str">
        <f>IF(OR(BX260&lt;&gt;"*",BX324&lt;&gt;"*",BX381&lt;&gt;"*",BX434&lt;&gt;"*"),"Yes (" &amp; JoinAll(", ", MIDForgiving(BX260,6,LEN(BX260)-6), MIDForgiving(BX324,6,LEN(BX324)-6), MIDForgiving(BX381,6,LEN(BX381)-6), MIDForgiving(BX434,6,LEN(BX434)-6))&amp;")","*")</f>
        <v>*</v>
      </c>
      <c r="BY500" s="58" t="str">
        <f>IF(OR(BY260&lt;&gt;"*",BY324&lt;&gt;"*",BY381&lt;&gt;"*",BY434&lt;&gt;"*"),"Yes (" &amp; JoinAll(", ", MIDForgiving(BY260,6,LEN(BY260)-6), MIDForgiving(BY324,6,LEN(BY324)-6), MIDForgiving(BY381,6,LEN(BY381)-6), MIDForgiving(BY434,6,LEN(BY434)-6))&amp;")","*")</f>
        <v>*</v>
      </c>
      <c r="BZ500" s="58" t="str">
        <f>IF(OR(BZ260&lt;&gt;"*",BZ324&lt;&gt;"*",BZ381&lt;&gt;"*",BZ434&lt;&gt;"*"),"Yes (" &amp; JoinAll(", ", MIDForgiving(BZ260,6,LEN(BZ260)-6), MIDForgiving(BZ324,6,LEN(BZ324)-6), MIDForgiving(BZ381,6,LEN(BZ381)-6), MIDForgiving(BZ434,6,LEN(BZ434)-6))&amp;")","*")</f>
        <v>*</v>
      </c>
      <c r="CA500" s="58" t="str">
        <f>IF(OR(CA260&lt;&gt;"*",CA324&lt;&gt;"*",CA381&lt;&gt;"*",CA434&lt;&gt;"*"),"Yes (" &amp; JoinAll(", ", MIDForgiving(CA260,6,LEN(CA260)-6), MIDForgiving(CA324,6,LEN(CA324)-6), MIDForgiving(CA381,6,LEN(CA381)-6), MIDForgiving(CA434,6,LEN(CA434)-6))&amp;")","*")</f>
        <v>*</v>
      </c>
      <c r="CB500" s="58" t="str">
        <f>IF(OR(CB260&lt;&gt;"*",CB324&lt;&gt;"*",CB381&lt;&gt;"*",CB434&lt;&gt;"*"),"Yes (" &amp; JoinAll(", ", MIDForgiving(CB260,6,LEN(CB260)-6), MIDForgiving(CB324,6,LEN(CB324)-6), MIDForgiving(CB381,6,LEN(CB381)-6), MIDForgiving(CB434,6,LEN(CB434)-6))&amp;")","*")</f>
        <v>Yes (HTTP)</v>
      </c>
      <c r="CC500" s="58" t="str">
        <f>IF(OR(CC260&lt;&gt;"*",CC324&lt;&gt;"*",CC381&lt;&gt;"*",CC434&lt;&gt;"*"),"Yes (" &amp; JoinAll(", ", MIDForgiving(CC260,6,LEN(CC260)-6), MIDForgiving(CC324,6,LEN(CC324)-6), MIDForgiving(CC381,6,LEN(CC381)-6), MIDForgiving(CC434,6,LEN(CC434)-6))&amp;")","*")</f>
        <v>*</v>
      </c>
      <c r="CD500" s="58" t="str">
        <f>IF(OR(CD260&lt;&gt;"*",CD324&lt;&gt;"*",CD381&lt;&gt;"*",CD434&lt;&gt;"*"),"Yes (" &amp; JoinAll(", ", MIDForgiving(CD260,6,LEN(CD260)-6), MIDForgiving(CD324,6,LEN(CD324)-6), MIDForgiving(CD381,6,LEN(CD381)-6), MIDForgiving(CD434,6,LEN(CD434)-6))&amp;")","*")</f>
        <v>*</v>
      </c>
      <c r="CE500" s="58" t="str">
        <f>IF(OR(CE260&lt;&gt;"*",CE324&lt;&gt;"*",CE381&lt;&gt;"*",CE434&lt;&gt;"*"),"Yes (" &amp; JoinAll(", ", MIDForgiving(CE260,6,LEN(CE260)-6), MIDForgiving(CE324,6,LEN(CE324)-6), MIDForgiving(CE381,6,LEN(CE381)-6), MIDForgiving(CE434,6,LEN(CE434)-6))&amp;")","*")</f>
        <v>*</v>
      </c>
      <c r="CF500" s="58" t="str">
        <f>IF(OR(CF260&lt;&gt;"*",CF324&lt;&gt;"*",CF381&lt;&gt;"*",CF434&lt;&gt;"*"),"Yes (" &amp; JoinAll(", ", MIDForgiving(CF260,6,LEN(CF260)-6), MIDForgiving(CF324,6,LEN(CF324)-6), MIDForgiving(CF381,6,LEN(CF381)-6), MIDForgiving(CF434,6,LEN(CF434)-6))&amp;")","*")</f>
        <v>*</v>
      </c>
      <c r="CG500" s="58" t="str">
        <f>IF(OR(CG260&lt;&gt;"*",CG324&lt;&gt;"*",CG381&lt;&gt;"*",CG434&lt;&gt;"*"),"Yes (" &amp; JoinAll(", ", MIDForgiving(CG260,6,LEN(CG260)-6), MIDForgiving(CG324,6,LEN(CG324)-6), MIDForgiving(CG381,6,LEN(CG381)-6), MIDForgiving(CG434,6,LEN(CG434)-6))&amp;")","*")</f>
        <v>*</v>
      </c>
      <c r="CH500" s="58" t="str">
        <f>IF(OR(CH260&lt;&gt;"*",CH324&lt;&gt;"*",CH381&lt;&gt;"*",CH434&lt;&gt;"*"),"Yes (" &amp; JoinAll(", ", MIDForgiving(CH260,6,LEN(CH260)-6), MIDForgiving(CH324,6,LEN(CH324)-6), MIDForgiving(CH381,6,LEN(CH381)-6), MIDForgiving(CH434,6,LEN(CH434)-6))&amp;")","*")</f>
        <v>*</v>
      </c>
      <c r="CI500" s="58" t="str">
        <f>IF(OR(CI260&lt;&gt;"*",CI324&lt;&gt;"*",CI381&lt;&gt;"*",CI434&lt;&gt;"*"),"Yes (" &amp; JoinAll(", ", MIDForgiving(CI260,6,LEN(CI260)-6), MIDForgiving(CI324,6,LEN(CI324)-6), MIDForgiving(CI381,6,LEN(CI381)-6), MIDForgiving(CI434,6,LEN(CI434)-6))&amp;")","*")</f>
        <v>*</v>
      </c>
      <c r="CJ500" s="58" t="str">
        <f>IF(OR(CJ260&lt;&gt;"*",CJ324&lt;&gt;"*",CJ381&lt;&gt;"*",CJ434&lt;&gt;"*"),"Yes (" &amp; JoinAll(", ", MIDForgiving(CJ260,6,LEN(CJ260)-6), MIDForgiving(CJ324,6,LEN(CJ324)-6), MIDForgiving(CJ381,6,LEN(CJ381)-6), MIDForgiving(CJ434,6,LEN(CJ434)-6))&amp;")","*")</f>
        <v>*</v>
      </c>
      <c r="CK500" s="58" t="str">
        <f>IF(OR(CK260&lt;&gt;"*",CK324&lt;&gt;"*",CK381&lt;&gt;"*",CK434&lt;&gt;"*"),"Yes (" &amp; JoinAll(", ", MIDForgiving(CK260,6,LEN(CK260)-6), MIDForgiving(CK324,6,LEN(CK324)-6), MIDForgiving(CK381,6,LEN(CK381)-6), MIDForgiving(CK434,6,LEN(CK434)-6))&amp;")","*")</f>
        <v>*</v>
      </c>
      <c r="CL500" s="58" t="str">
        <f>IF(OR(CL260&lt;&gt;"*",CL324&lt;&gt;"*",CL381&lt;&gt;"*",CL434&lt;&gt;"*"),"Yes (" &amp; JoinAll(", ", MIDForgiving(CL260,6,LEN(CL260)-6), MIDForgiving(CL324,6,LEN(CL324)-6), MIDForgiving(CL381,6,LEN(CL381)-6), MIDForgiving(CL434,6,LEN(CL434)-6))&amp;")","*")</f>
        <v>*</v>
      </c>
      <c r="CM500" s="58" t="str">
        <f>IF(OR(CM260&lt;&gt;"*",CM324&lt;&gt;"*",CM381&lt;&gt;"*",CM434&lt;&gt;"*"),"Yes (" &amp; JoinAll(", ", MIDForgiving(CM260,6,LEN(CM260)-6), MIDForgiving(CM324,6,LEN(CM324)-6), MIDForgiving(CM381,6,LEN(CM381)-6), MIDForgiving(CM434,6,LEN(CM434)-6))&amp;")","*")</f>
        <v>*</v>
      </c>
      <c r="CN500" s="58" t="str">
        <f>IF(OR(CN260&lt;&gt;"*",CN324&lt;&gt;"*",CN381&lt;&gt;"*",CN434&lt;&gt;"*"),"Yes (" &amp; JoinAll(", ", MIDForgiving(CN260,6,LEN(CN260)-6), MIDForgiving(CN324,6,LEN(CN324)-6), MIDForgiving(CN381,6,LEN(CN381)-6), MIDForgiving(CN434,6,LEN(CN434)-6))&amp;")","*")</f>
        <v>*</v>
      </c>
      <c r="CO500" s="58" t="str">
        <f>IF(OR(CO260&lt;&gt;"*",CO324&lt;&gt;"*",CO381&lt;&gt;"*",CO434&lt;&gt;"*"),"Yes (" &amp; JoinAll(", ", MIDForgiving(CO260,6,LEN(CO260)-6), MIDForgiving(CO324,6,LEN(CO324)-6), MIDForgiving(CO381,6,LEN(CO381)-6), MIDForgiving(CO434,6,LEN(CO434)-6))&amp;")","*")</f>
        <v>*</v>
      </c>
      <c r="CP500" s="58" t="str">
        <f>IF(OR(CP260&lt;&gt;"*",CP324&lt;&gt;"*",CP381&lt;&gt;"*",CP434&lt;&gt;"*"),"Yes (" &amp; JoinAll(", ", MIDForgiving(CP260,6,LEN(CP260)-6), MIDForgiving(CP324,6,LEN(CP324)-6), MIDForgiving(CP381,6,LEN(CP381)-6), MIDForgiving(CP434,6,LEN(CP434)-6))&amp;")","*")</f>
        <v>*</v>
      </c>
      <c r="CQ500" s="58" t="str">
        <f>IF(OR(CQ260&lt;&gt;"*",CQ324&lt;&gt;"*",CQ381&lt;&gt;"*",CQ434&lt;&gt;"*"),"Yes (" &amp; JoinAll(", ", MIDForgiving(CQ260,6,LEN(CQ260)-6), MIDForgiving(CQ324,6,LEN(CQ324)-6), MIDForgiving(CQ381,6,LEN(CQ381)-6), MIDForgiving(CQ434,6,LEN(CQ434)-6))&amp;")","*")</f>
        <v>*</v>
      </c>
      <c r="CR500" s="58" t="str">
        <f>IF(OR(CR260&lt;&gt;"*",CR324&lt;&gt;"*",CR381&lt;&gt;"*",CR434&lt;&gt;"*"),"Yes (" &amp; JoinAll(", ", MIDForgiving(CR260,6,LEN(CR260)-6), MIDForgiving(CR324,6,LEN(CR324)-6), MIDForgiving(CR381,6,LEN(CR381)-6), MIDForgiving(CR434,6,LEN(CR434)-6))&amp;")","*")</f>
        <v>*</v>
      </c>
      <c r="CS500" s="58" t="str">
        <f>IF(OR(CS260&lt;&gt;"*",CS324&lt;&gt;"*",CS381&lt;&gt;"*",CS434&lt;&gt;"*"),"Yes (" &amp; JoinAll(", ", MIDForgiving(CS260,6,LEN(CS260)-6), MIDForgiving(CS324,6,LEN(CS324)-6), MIDForgiving(CS381,6,LEN(CS381)-6), MIDForgiving(CS434,6,LEN(CS434)-6))&amp;")","*")</f>
        <v>*</v>
      </c>
      <c r="CT500" s="58" t="str">
        <f>IF(OR(CT260&lt;&gt;"*",CT324&lt;&gt;"*",CT381&lt;&gt;"*",CT434&lt;&gt;"*"),"Yes (" &amp; JoinAll(", ", MIDForgiving(CT260,6,LEN(CT260)-6), MIDForgiving(CT324,6,LEN(CT324)-6), MIDForgiving(CT381,6,LEN(CT381)-6), MIDForgiving(CT434,6,LEN(CT434)-6))&amp;")","*")</f>
        <v>*</v>
      </c>
      <c r="CU500" s="58" t="str">
        <f>IF(OR(CU260&lt;&gt;"*",CU324&lt;&gt;"*",CU381&lt;&gt;"*",CU434&lt;&gt;"*"),"Yes (" &amp; JoinAll(", ", MIDForgiving(CU260,6,LEN(CU260)-6), MIDForgiving(CU324,6,LEN(CU324)-6), MIDForgiving(CU381,6,LEN(CU381)-6), MIDForgiving(CU434,6,LEN(CU434)-6))&amp;")","*")</f>
        <v>*</v>
      </c>
      <c r="CV500" s="58" t="str">
        <f>IF(OR(CV260&lt;&gt;"*",CV324&lt;&gt;"*",CV381&lt;&gt;"*",CV434&lt;&gt;"*"),"Yes (" &amp; JoinAll(", ", MIDForgiving(CV260,6,LEN(CV260)-6), MIDForgiving(CV324,6,LEN(CV324)-6), MIDForgiving(CV381,6,LEN(CV381)-6), MIDForgiving(CV434,6,LEN(CV434)-6))&amp;")","*")</f>
        <v>*</v>
      </c>
      <c r="CW500" s="58" t="str">
        <f>IF(OR(CW260&lt;&gt;"*",CW324&lt;&gt;"*",CW381&lt;&gt;"*",CW434&lt;&gt;"*"),"Yes (" &amp; JoinAll(", ", MIDForgiving(CW260,6,LEN(CW260)-6), MIDForgiving(CW324,6,LEN(CW324)-6), MIDForgiving(CW381,6,LEN(CW381)-6), MIDForgiving(CW434,6,LEN(CW434)-6))&amp;")","*")</f>
        <v>*</v>
      </c>
      <c r="CX500" s="58" t="str">
        <f>IF(OR(CX260&lt;&gt;"*",CX324&lt;&gt;"*",CX381&lt;&gt;"*",CX434&lt;&gt;"*"),"Yes (" &amp; JoinAll(", ", MIDForgiving(CX260,6,LEN(CX260)-6), MIDForgiving(CX324,6,LEN(CX324)-6), MIDForgiving(CX381,6,LEN(CX381)-6), MIDForgiving(CX434,6,LEN(CX434)-6))&amp;")","*")</f>
        <v>*</v>
      </c>
      <c r="CY500" s="58" t="str">
        <f>IF(OR(CY260&lt;&gt;"*",CY324&lt;&gt;"*",CY381&lt;&gt;"*",CY434&lt;&gt;"*"),"Yes (" &amp; JoinAll(", ", MIDForgiving(CY260,6,LEN(CY260)-6), MIDForgiving(CY324,6,LEN(CY324)-6), MIDForgiving(CY381,6,LEN(CY381)-6), MIDForgiving(CY434,6,LEN(CY434)-6))&amp;")","*")</f>
        <v>Yes (HTTP)</v>
      </c>
      <c r="CZ500" s="58" t="str">
        <f>IF(OR(CZ260&lt;&gt;"*",CZ324&lt;&gt;"*",CZ381&lt;&gt;"*",CZ434&lt;&gt;"*"),"Yes (" &amp; JoinAll(", ", MIDForgiving(CZ260,6,LEN(CZ260)-6), MIDForgiving(CZ324,6,LEN(CZ324)-6), MIDForgiving(CZ381,6,LEN(CZ381)-6), MIDForgiving(CZ434,6,LEN(CZ434)-6))&amp;")","*")</f>
        <v>*</v>
      </c>
      <c r="DA500" s="58" t="str">
        <f>IF(OR(DA260&lt;&gt;"*",DA324&lt;&gt;"*",DA381&lt;&gt;"*",DA434&lt;&gt;"*"),"Yes (" &amp; JoinAll(", ", MIDForgiving(DA260,6,LEN(DA260)-6), MIDForgiving(DA324,6,LEN(DA324)-6), MIDForgiving(DA381,6,LEN(DA381)-6), MIDForgiving(DA434,6,LEN(DA434)-6))&amp;")","*")</f>
        <v>*</v>
      </c>
      <c r="DB500" s="58" t="str">
        <f>IF(OR(DB260&lt;&gt;"*",DB324&lt;&gt;"*",DB381&lt;&gt;"*",DB434&lt;&gt;"*"),"Yes (" &amp; JoinAll(", ", MIDForgiving(DB260,6,LEN(DB260)-6), MIDForgiving(DB324,6,LEN(DB324)-6), MIDForgiving(DB381,6,LEN(DB381)-6), MIDForgiving(DB434,6,LEN(DB434)-6))&amp;")","*")</f>
        <v>*</v>
      </c>
      <c r="DC500" s="58" t="str">
        <f>IF(OR(DC260&lt;&gt;"*",DC324&lt;&gt;"*",DC381&lt;&gt;"*",DC434&lt;&gt;"*"),"Yes (" &amp; JoinAll(", ", MIDForgiving(DC260,6,LEN(DC260)-6), MIDForgiving(DC324,6,LEN(DC324)-6), MIDForgiving(DC381,6,LEN(DC381)-6), MIDForgiving(DC434,6,LEN(DC434)-6))&amp;")","*")</f>
        <v>*</v>
      </c>
      <c r="DD500" s="58" t="str">
        <f>IF(OR(DD260&lt;&gt;"*",DD324&lt;&gt;"*",DD381&lt;&gt;"*",DD434&lt;&gt;"*"),"Yes (" &amp; JoinAll(", ", MIDForgiving(DD260,6,LEN(DD260)-6), MIDForgiving(DD324,6,LEN(DD324)-6), MIDForgiving(DD381,6,LEN(DD381)-6), MIDForgiving(DD434,6,LEN(DD434)-6))&amp;")","*")</f>
        <v>*</v>
      </c>
      <c r="DE500" s="58" t="str">
        <f>IF(OR(DE260&lt;&gt;"*",DE324&lt;&gt;"*",DE381&lt;&gt;"*",DE434&lt;&gt;"*"),"Yes (" &amp; JoinAll(", ", MIDForgiving(DE260,6,LEN(DE260)-6), MIDForgiving(DE324,6,LEN(DE324)-6), MIDForgiving(DE381,6,LEN(DE381)-6), MIDForgiving(DE434,6,LEN(DE434)-6))&amp;")","*")</f>
        <v>*</v>
      </c>
      <c r="DF500" s="58" t="str">
        <f>IF(OR(DF260&lt;&gt;"*",DF324&lt;&gt;"*",DF381&lt;&gt;"*",DF434&lt;&gt;"*"),"Yes (" &amp; JoinAll(", ", MIDForgiving(DF260,6,LEN(DF260)-6), MIDForgiving(DF324,6,LEN(DF324)-6), MIDForgiving(DF381,6,LEN(DF381)-6), MIDForgiving(DF434,6,LEN(DF434)-6))&amp;")","*")</f>
        <v>*</v>
      </c>
      <c r="DG500" s="58" t="str">
        <f>IF(OR(DG260&lt;&gt;"*",DG324&lt;&gt;"*",DG381&lt;&gt;"*",DG434&lt;&gt;"*"),"Yes (" &amp; JoinAll(", ", MIDForgiving(DG260,6,LEN(DG260)-6), MIDForgiving(DG324,6,LEN(DG324)-6), MIDForgiving(DG381,6,LEN(DG381)-6), MIDForgiving(DG434,6,LEN(DG434)-6))&amp;")","*")</f>
        <v>*</v>
      </c>
      <c r="DH500" s="58" t="str">
        <f>IF(OR(DH260&lt;&gt;"*",DH324&lt;&gt;"*",DH381&lt;&gt;"*",DH434&lt;&gt;"*"),"Yes (" &amp; JoinAll(", ", MIDForgiving(DH260,6,LEN(DH260)-6), MIDForgiving(DH324,6,LEN(DH324)-6), MIDForgiving(DH381,6,LEN(DH381)-6), MIDForgiving(DH434,6,LEN(DH434)-6))&amp;")","*")</f>
        <v>*</v>
      </c>
      <c r="DI500" s="58" t="str">
        <f>IF(OR(DI260&lt;&gt;"*",DI324&lt;&gt;"*",DI381&lt;&gt;"*",DI434&lt;&gt;"*"),"Yes (" &amp; JoinAll(", ", MIDForgiving(DI260,6,LEN(DI260)-6), MIDForgiving(DI324,6,LEN(DI324)-6), MIDForgiving(DI381,6,LEN(DI381)-6), MIDForgiving(DI434,6,LEN(DI434)-6))&amp;")","*")</f>
        <v>*</v>
      </c>
      <c r="DJ500" s="58" t="str">
        <f>IF(OR(DJ260&lt;&gt;"*",DJ324&lt;&gt;"*",DJ381&lt;&gt;"*",DJ434&lt;&gt;"*"),"Yes (" &amp; JoinAll(", ", MIDForgiving(DJ260,6,LEN(DJ260)-6), MIDForgiving(DJ324,6,LEN(DJ324)-6), MIDForgiving(DJ381,6,LEN(DJ381)-6), MIDForgiving(DJ434,6,LEN(DJ434)-6))&amp;")","*")</f>
        <v>*</v>
      </c>
      <c r="DK500" s="58" t="str">
        <f>IF(OR(DK260&lt;&gt;"*",DK324&lt;&gt;"*",DK381&lt;&gt;"*",DK434&lt;&gt;"*"),"Yes (" &amp; JoinAll(", ", MIDForgiving(DK260,6,LEN(DK260)-6), MIDForgiving(DK324,6,LEN(DK324)-6), MIDForgiving(DK381,6,LEN(DK381)-6), MIDForgiving(DK434,6,LEN(DK434)-6))&amp;")","*")</f>
        <v>*</v>
      </c>
      <c r="DL500" s="58" t="str">
        <f>IF(OR(DL260&lt;&gt;"*",DL324&lt;&gt;"*",DL381&lt;&gt;"*",DL434&lt;&gt;"*"),"Yes (" &amp; JoinAll(", ", MIDForgiving(DL260,6,LEN(DL260)-6), MIDForgiving(DL324,6,LEN(DL324)-6), MIDForgiving(DL381,6,LEN(DL381)-6), MIDForgiving(DL434,6,LEN(DL434)-6))&amp;")","*")</f>
        <v>*</v>
      </c>
      <c r="DM500" s="58" t="str">
        <f>IF(OR(DM260&lt;&gt;"*",DM324&lt;&gt;"*",DM381&lt;&gt;"*",DM434&lt;&gt;"*"),"Yes (" &amp; JoinAll(", ", MIDForgiving(DM260,6,LEN(DM260)-6), MIDForgiving(DM324,6,LEN(DM324)-6), MIDForgiving(DM381,6,LEN(DM381)-6), MIDForgiving(DM434,6,LEN(DM434)-6))&amp;")","*")</f>
        <v>*</v>
      </c>
      <c r="DN500" s="58" t="str">
        <f>IF(OR(DN260&lt;&gt;"*",DN324&lt;&gt;"*",DN381&lt;&gt;"*",DN434&lt;&gt;"*"),"Yes (" &amp; JoinAll(", ", MIDForgiving(DN260,6,LEN(DN260)-6), MIDForgiving(DN324,6,LEN(DN324)-6), MIDForgiving(DN381,6,LEN(DN381)-6), MIDForgiving(DN434,6,LEN(DN434)-6))&amp;")","*")</f>
        <v>*</v>
      </c>
      <c r="DO500" s="58" t="str">
        <f>IF(OR(DO260&lt;&gt;"*",DO324&lt;&gt;"*",DO381&lt;&gt;"*",DO434&lt;&gt;"*"),"Yes (" &amp; JoinAll(", ", MIDForgiving(DO260,6,LEN(DO260)-6), MIDForgiving(DO324,6,LEN(DO324)-6), MIDForgiving(DO381,6,LEN(DO381)-6), MIDForgiving(DO434,6,LEN(DO434)-6))&amp;")","*")</f>
        <v>*</v>
      </c>
      <c r="DP500" s="58" t="str">
        <f>IF(OR(DP260&lt;&gt;"*",DP324&lt;&gt;"*",DP381&lt;&gt;"*",DP434&lt;&gt;"*"),"Yes (" &amp; JoinAll(", ", MIDForgiving(DP260,6,LEN(DP260)-6), MIDForgiving(DP324,6,LEN(DP324)-6), MIDForgiving(DP381,6,LEN(DP381)-6), MIDForgiving(DP434,6,LEN(DP434)-6))&amp;")","*")</f>
        <v>*</v>
      </c>
      <c r="DQ500" s="58" t="str">
        <f>IF(OR(DQ260&lt;&gt;"*",DQ324&lt;&gt;"*",DQ381&lt;&gt;"*",DQ434&lt;&gt;"*"),"Yes (" &amp; JoinAll(", ", MIDForgiving(DQ260,6,LEN(DQ260)-6), MIDForgiving(DQ324,6,LEN(DQ324)-6), MIDForgiving(DQ381,6,LEN(DQ381)-6), MIDForgiving(DQ434,6,LEN(DQ434)-6))&amp;")","*")</f>
        <v>*</v>
      </c>
      <c r="DR500" s="58" t="str">
        <f>IF(OR(DR260&lt;&gt;"*",DR324&lt;&gt;"*",DR381&lt;&gt;"*",DR434&lt;&gt;"*"),"Yes (" &amp; JoinAll(", ", MIDForgiving(DR260,6,LEN(DR260)-6), MIDForgiving(DR324,6,LEN(DR324)-6), MIDForgiving(DR381,6,LEN(DR381)-6), MIDForgiving(DR434,6,LEN(DR434)-6))&amp;")","*")</f>
        <v>*</v>
      </c>
      <c r="DS500" s="58" t="str">
        <f>IF(OR(DS260&lt;&gt;"*",DS324&lt;&gt;"*",DS381&lt;&gt;"*",DS434&lt;&gt;"*"),"Yes (" &amp; JoinAll(", ", MIDForgiving(DS260,6,LEN(DS260)-6), MIDForgiving(DS324,6,LEN(DS324)-6), MIDForgiving(DS381,6,LEN(DS381)-6), MIDForgiving(DS434,6,LEN(DS434)-6))&amp;")","*")</f>
        <v>*</v>
      </c>
      <c r="DT500" s="58" t="str">
        <f>IF(OR(DT260&lt;&gt;"*",DT324&lt;&gt;"*",DT381&lt;&gt;"*",DT434&lt;&gt;"*"),"Yes (" &amp; JoinAll(", ", MIDForgiving(DT260,6,LEN(DT260)-6), MIDForgiving(DT324,6,LEN(DT324)-6), MIDForgiving(DT381,6,LEN(DT381)-6), MIDForgiving(DT434,6,LEN(DT434)-6))&amp;")","*")</f>
        <v>*</v>
      </c>
      <c r="DU500" s="58" t="str">
        <f>IF(OR(DU260&lt;&gt;"*",DU324&lt;&gt;"*",DU381&lt;&gt;"*",DU434&lt;&gt;"*"),"Yes (" &amp; JoinAll(", ", MIDForgiving(DU260,6,LEN(DU260)-6), MIDForgiving(DU324,6,LEN(DU324)-6), MIDForgiving(DU381,6,LEN(DU381)-6), MIDForgiving(DU434,6,LEN(DU434)-6))&amp;")","*")</f>
        <v>*</v>
      </c>
      <c r="DV500" s="58" t="str">
        <f>IF(OR(DV260&lt;&gt;"*",DV324&lt;&gt;"*",DV381&lt;&gt;"*",DV434&lt;&gt;"*"),"Yes (" &amp; JoinAll(", ", MIDForgiving(DV260,6,LEN(DV260)-6), MIDForgiving(DV324,6,LEN(DV324)-6), MIDForgiving(DV381,6,LEN(DV381)-6), MIDForgiving(DV434,6,LEN(DV434)-6))&amp;")","*")</f>
        <v>*</v>
      </c>
      <c r="DW500" s="58" t="str">
        <f>IF(OR(DW260&lt;&gt;"*",DW324&lt;&gt;"*",DW381&lt;&gt;"*",DW434&lt;&gt;"*"),"Yes (" &amp; JoinAll(", ", MIDForgiving(DW260,6,LEN(DW260)-6), MIDForgiving(DW324,6,LEN(DW324)-6), MIDForgiving(DW381,6,LEN(DW381)-6), MIDForgiving(DW434,6,LEN(DW434)-6))&amp;")","*")</f>
        <v>*</v>
      </c>
      <c r="DX500" s="58" t="str">
        <f>IF(OR(DX260&lt;&gt;"*",DX324&lt;&gt;"*",DX381&lt;&gt;"*",DX434&lt;&gt;"*"),"Yes (" &amp; JoinAll(", ", MIDForgiving(DX260,6,LEN(DX260)-6), MIDForgiving(DX324,6,LEN(DX324)-6), MIDForgiving(DX381,6,LEN(DX381)-6), MIDForgiving(DX434,6,LEN(DX434)-6))&amp;")","*")</f>
        <v>*</v>
      </c>
      <c r="DY500" s="58" t="str">
        <f>IF(OR(DY260&lt;&gt;"*",DY324&lt;&gt;"*",DY381&lt;&gt;"*",DY434&lt;&gt;"*"),"Yes (" &amp; JoinAll(", ", MIDForgiving(DY260,6,LEN(DY260)-6), MIDForgiving(DY324,6,LEN(DY324)-6), MIDForgiving(DY381,6,LEN(DY381)-6), MIDForgiving(DY434,6,LEN(DY434)-6))&amp;")","*")</f>
        <v>*</v>
      </c>
      <c r="DZ500" s="58" t="str">
        <f>IF(OR(DZ260&lt;&gt;"*",DZ324&lt;&gt;"*",DZ381&lt;&gt;"*",DZ434&lt;&gt;"*"),"Yes (" &amp; JoinAll(", ", MIDForgiving(DZ260,6,LEN(DZ260)-6), MIDForgiving(DZ324,6,LEN(DZ324)-6), MIDForgiving(DZ381,6,LEN(DZ381)-6), MIDForgiving(DZ434,6,LEN(DZ434)-6))&amp;")","*")</f>
        <v>*</v>
      </c>
      <c r="EA500" s="58" t="str">
        <f>IF(OR(EA260&lt;&gt;"*",EA324&lt;&gt;"*",EA381&lt;&gt;"*",EA434&lt;&gt;"*"),"Yes (" &amp; JoinAll(", ", MIDForgiving(EA260,6,LEN(EA260)-6), MIDForgiving(EA324,6,LEN(EA324)-6), MIDForgiving(EA381,6,LEN(EA381)-6), MIDForgiving(EA434,6,LEN(EA434)-6))&amp;")","*")</f>
        <v>*</v>
      </c>
      <c r="EB500" s="58" t="str">
        <f>IF(OR(EB260&lt;&gt;"*",EB324&lt;&gt;"*",EB381&lt;&gt;"*",EB434&lt;&gt;"*"),"Yes (" &amp; JoinAll(", ", MIDForgiving(EB260,6,LEN(EB260)-6), MIDForgiving(EB324,6,LEN(EB324)-6), MIDForgiving(EB381,6,LEN(EB381)-6), MIDForgiving(EB434,6,LEN(EB434)-6))&amp;")","*")</f>
        <v>*</v>
      </c>
      <c r="EC500" s="58" t="str">
        <f>IF(OR(EC260&lt;&gt;"*",EC324&lt;&gt;"*",EC381&lt;&gt;"*",EC434&lt;&gt;"*"),"Yes (" &amp; JoinAll(", ", MIDForgiving(EC260,6,LEN(EC260)-6), MIDForgiving(EC324,6,LEN(EC324)-6), MIDForgiving(EC381,6,LEN(EC381)-6), MIDForgiving(EC434,6,LEN(EC434)-6))&amp;")","*")</f>
        <v>*</v>
      </c>
      <c r="ED500" s="58" t="str">
        <f>IF(OR(ED260&lt;&gt;"*",ED324&lt;&gt;"*",ED381&lt;&gt;"*",ED434&lt;&gt;"*"),"Yes (" &amp; JoinAll(", ", MIDForgiving(ED260,6,LEN(ED260)-6), MIDForgiving(ED324,6,LEN(ED324)-6), MIDForgiving(ED381,6,LEN(ED381)-6), MIDForgiving(ED434,6,LEN(ED434)-6))&amp;")","*")</f>
        <v>*</v>
      </c>
      <c r="EE500" s="58" t="str">
        <f>IF(OR(EE260&lt;&gt;"*",EE324&lt;&gt;"*",EE381&lt;&gt;"*",EE434&lt;&gt;"*"),"Yes (" &amp; JoinAll(", ", MIDForgiving(EE260,6,LEN(EE260)-6), MIDForgiving(EE324,6,LEN(EE324)-6), MIDForgiving(EE381,6,LEN(EE381)-6), MIDForgiving(EE434,6,LEN(EE434)-6))&amp;")","*")</f>
        <v>Yes (HTTP)</v>
      </c>
      <c r="EF500" s="58" t="str">
        <f>IF(OR(EF260&lt;&gt;"*",EF324&lt;&gt;"*",EF381&lt;&gt;"*",EF434&lt;&gt;"*"),"Yes (" &amp; JoinAll(", ", MIDForgiving(EF260,6,LEN(EF260)-6), MIDForgiving(EF324,6,LEN(EF324)-6), MIDForgiving(EF381,6,LEN(EF381)-6), MIDForgiving(EF434,6,LEN(EF434)-6))&amp;")","*")</f>
        <v>*</v>
      </c>
      <c r="EG500" s="58" t="str">
        <f>IF(OR(EG260&lt;&gt;"*",EG324&lt;&gt;"*",EG381&lt;&gt;"*",EG434&lt;&gt;"*"),"Yes (" &amp; JoinAll(", ", MIDForgiving(EG260,6,LEN(EG260)-6), MIDForgiving(EG324,6,LEN(EG324)-6), MIDForgiving(EG381,6,LEN(EG381)-6), MIDForgiving(EG434,6,LEN(EG434)-6))&amp;")","*")</f>
        <v>Yes (HTTP)</v>
      </c>
      <c r="EH500" s="58" t="str">
        <f>IF(OR(EH260&lt;&gt;"*",EH324&lt;&gt;"*",EH381&lt;&gt;"*",EH434&lt;&gt;"*"),"Yes (" &amp; JoinAll(", ", MIDForgiving(EH260,6,LEN(EH260)-6), MIDForgiving(EH324,6,LEN(EH324)-6), MIDForgiving(EH381,6,LEN(EH381)-6), MIDForgiving(EH434,6,LEN(EH434)-6))&amp;")","*")</f>
        <v>*</v>
      </c>
      <c r="EI500" s="58" t="str">
        <f>IF(OR(EI260&lt;&gt;"*",EI324&lt;&gt;"*",EI381&lt;&gt;"*",EI434&lt;&gt;"*"),"Yes (" &amp; JoinAll(", ", MIDForgiving(EI260,6,LEN(EI260)-6), MIDForgiving(EI324,6,LEN(EI324)-6), MIDForgiving(EI381,6,LEN(EI381)-6), MIDForgiving(EI434,6,LEN(EI434)-6))&amp;")","*")</f>
        <v>*</v>
      </c>
      <c r="EJ500" s="58" t="str">
        <f>IF(OR(EJ260&lt;&gt;"*",EJ324&lt;&gt;"*",EJ381&lt;&gt;"*",EJ434&lt;&gt;"*"),"Yes (" &amp; JoinAll(", ", MIDForgiving(EJ260,6,LEN(EJ260)-6), MIDForgiving(EJ324,6,LEN(EJ324)-6), MIDForgiving(EJ381,6,LEN(EJ381)-6), MIDForgiving(EJ434,6,LEN(EJ434)-6))&amp;")","*")</f>
        <v>*</v>
      </c>
      <c r="EK500" s="58" t="str">
        <f>IF(OR(EK260&lt;&gt;"*",EK324&lt;&gt;"*",EK381&lt;&gt;"*",EK434&lt;&gt;"*"),"Yes (" &amp; JoinAll(", ", MIDForgiving(EK260,6,LEN(EK260)-6), MIDForgiving(EK324,6,LEN(EK324)-6), MIDForgiving(EK381,6,LEN(EK381)-6), MIDForgiving(EK434,6,LEN(EK434)-6))&amp;")","*")</f>
        <v>Yes (HTTPS)</v>
      </c>
      <c r="EL500" s="109"/>
      <c r="EM500" s="109"/>
    </row>
    <row r="501" spans="1:143" s="58" customFormat="1" ht="12.75" customHeight="1" x14ac:dyDescent="0.25">
      <c r="A501" s="5"/>
      <c r="B501" s="96"/>
      <c r="C501" s="96"/>
      <c r="D501" s="96"/>
      <c r="E501" s="96"/>
      <c r="F501" s="96" t="s">
        <v>3541</v>
      </c>
      <c r="G501" s="4" t="s">
        <v>224</v>
      </c>
      <c r="H501" s="18" t="s">
        <v>5</v>
      </c>
      <c r="I501" s="18"/>
      <c r="J501" s="58" t="str">
        <f>IF(OR(J261&lt;&gt;"*",J325&lt;&gt;"*",J382&lt;&gt;"*",J435&lt;&gt;"*"),"Yes (" &amp; JoinAll(", ", MIDForgiving(J261,6,LEN(J261)-6), MIDForgiving(J325,6,LEN(J325)-6), MIDForgiving(J382,6,LEN(J382)-6), MIDForgiving(J435,6,LEN(J435)-6))&amp;")","*")</f>
        <v>*</v>
      </c>
      <c r="K501" s="58" t="str">
        <f>IF(OR(K261&lt;&gt;"*",K325&lt;&gt;"*",K382&lt;&gt;"*",K435&lt;&gt;"*"),"Yes (" &amp; JoinAll(", ", MIDForgiving(K261,6,LEN(K261)-6), MIDForgiving(K325,6,LEN(K325)-6), MIDForgiving(K382,6,LEN(K382)-6), MIDForgiving(K435,6,LEN(K435)-6))&amp;")","*")</f>
        <v>*</v>
      </c>
      <c r="L501" s="58" t="str">
        <f>IF(OR(L261&lt;&gt;"*",L325&lt;&gt;"*",L382&lt;&gt;"*",L435&lt;&gt;"*"),"Yes (" &amp; JoinAll(", ", MIDForgiving(L261,6,LEN(L261)-6), MIDForgiving(L325,6,LEN(L325)-6), MIDForgiving(L382,6,LEN(L382)-6), MIDForgiving(L435,6,LEN(L435)-6))&amp;")","*")</f>
        <v>*</v>
      </c>
      <c r="M501" s="58" t="str">
        <f>IF(OR(M261&lt;&gt;"*",M325&lt;&gt;"*",M382&lt;&gt;"*",M435&lt;&gt;"*"),"Yes (" &amp; JoinAll(", ", MIDForgiving(M261,6,LEN(M261)-6), MIDForgiving(M325,6,LEN(M325)-6), MIDForgiving(M382,6,LEN(M382)-6), MIDForgiving(M435,6,LEN(M435)-6))&amp;")","*")</f>
        <v>*</v>
      </c>
      <c r="N501" s="58" t="str">
        <f>IF(OR(N261&lt;&gt;"*",N325&lt;&gt;"*",N382&lt;&gt;"*",N435&lt;&gt;"*"),"Yes (" &amp; JoinAll(", ", MIDForgiving(N261,6,LEN(N261)-6), MIDForgiving(N325,6,LEN(N325)-6), MIDForgiving(N382,6,LEN(N382)-6), MIDForgiving(N435,6,LEN(N435)-6))&amp;")","*")</f>
        <v>*</v>
      </c>
      <c r="O501" s="58" t="str">
        <f>IF(OR(O261&lt;&gt;"*",O325&lt;&gt;"*",O382&lt;&gt;"*",O435&lt;&gt;"*"),"Yes (" &amp; JoinAll(", ", MIDForgiving(O261,6,LEN(O261)-6), MIDForgiving(O325,6,LEN(O325)-6), MIDForgiving(O382,6,LEN(O382)-6), MIDForgiving(O435,6,LEN(O435)-6))&amp;")","*")</f>
        <v>*</v>
      </c>
      <c r="P501" s="58" t="str">
        <f>IF(OR(P261&lt;&gt;"*",P325&lt;&gt;"*",P382&lt;&gt;"*",P435&lt;&gt;"*"),"Yes (" &amp; JoinAll(", ", MIDForgiving(P261,6,LEN(P261)-6), MIDForgiving(P325,6,LEN(P325)-6), MIDForgiving(P382,6,LEN(P382)-6), MIDForgiving(P435,6,LEN(P435)-6))&amp;")","*")</f>
        <v>*</v>
      </c>
      <c r="Q501" s="58" t="str">
        <f>IF(OR(Q261&lt;&gt;"*",Q325&lt;&gt;"*",Q382&lt;&gt;"*",Q435&lt;&gt;"*"),"Yes (" &amp; JoinAll(", ", MIDForgiving(Q261,6,LEN(Q261)-6), MIDForgiving(Q325,6,LEN(Q325)-6), MIDForgiving(Q382,6,LEN(Q382)-6), MIDForgiving(Q435,6,LEN(Q435)-6))&amp;")","*")</f>
        <v>*</v>
      </c>
      <c r="R501" s="58" t="str">
        <f>IF(OR(R261&lt;&gt;"*",R325&lt;&gt;"*",R382&lt;&gt;"*",R435&lt;&gt;"*"),"Yes (" &amp; JoinAll(", ", MIDForgiving(R261,6,LEN(R261)-6), MIDForgiving(R325,6,LEN(R325)-6), MIDForgiving(R382,6,LEN(R382)-6), MIDForgiving(R435,6,LEN(R435)-6))&amp;")","*")</f>
        <v>*</v>
      </c>
      <c r="S501" s="58" t="str">
        <f>IF(OR(S261&lt;&gt;"*",S325&lt;&gt;"*",S382&lt;&gt;"*",S435&lt;&gt;"*"),"Yes (" &amp; JoinAll(", ", MIDForgiving(S261,6,LEN(S261)-6), MIDForgiving(S325,6,LEN(S325)-6), MIDForgiving(S382,6,LEN(S382)-6), MIDForgiving(S435,6,LEN(S435)-6))&amp;")","*")</f>
        <v>Yes (HTTP)</v>
      </c>
      <c r="T501" s="58" t="str">
        <f>IF(OR(T261&lt;&gt;"*",T325&lt;&gt;"*",T382&lt;&gt;"*",T435&lt;&gt;"*"),"Yes (" &amp; JoinAll(", ", MIDForgiving(T261,6,LEN(T261)-6), MIDForgiving(T325,6,LEN(T325)-6), MIDForgiving(T382,6,LEN(T382)-6), MIDForgiving(T435,6,LEN(T435)-6))&amp;")","*")</f>
        <v>Yes (HTTP)</v>
      </c>
      <c r="U501" s="58" t="str">
        <f>IF(OR(U261&lt;&gt;"*",U325&lt;&gt;"*",U382&lt;&gt;"*",U435&lt;&gt;"*"),"Yes (" &amp; JoinAll(", ", MIDForgiving(U261,6,LEN(U261)-6), MIDForgiving(U325,6,LEN(U325)-6), MIDForgiving(U382,6,LEN(U382)-6), MIDForgiving(U435,6,LEN(U435)-6))&amp;")","*")</f>
        <v>*</v>
      </c>
      <c r="V501" s="58" t="str">
        <f>IF(OR(V261&lt;&gt;"*",V325&lt;&gt;"*",V382&lt;&gt;"*",V435&lt;&gt;"*"),"Yes (" &amp; JoinAll(", ", MIDForgiving(V261,6,LEN(V261)-6), MIDForgiving(V325,6,LEN(V325)-6), MIDForgiving(V382,6,LEN(V382)-6), MIDForgiving(V435,6,LEN(V435)-6))&amp;")","*")</f>
        <v>Yes (HTTPS)</v>
      </c>
      <c r="W501" s="58" t="str">
        <f>IF(OR(W261&lt;&gt;"*",W325&lt;&gt;"*",W382&lt;&gt;"*",W435&lt;&gt;"*"),"Yes (" &amp; JoinAll(", ", MIDForgiving(W261,6,LEN(W261)-6), MIDForgiving(W325,6,LEN(W325)-6), MIDForgiving(W382,6,LEN(W382)-6), MIDForgiving(W435,6,LEN(W435)-6))&amp;")","*")</f>
        <v>*</v>
      </c>
      <c r="X501" s="58" t="str">
        <f>IF(OR(X261&lt;&gt;"*",X325&lt;&gt;"*",X382&lt;&gt;"*",X435&lt;&gt;"*"),"Yes (" &amp; JoinAll(", ", MIDForgiving(X261,6,LEN(X261)-6), MIDForgiving(X325,6,LEN(X325)-6), MIDForgiving(X382,6,LEN(X382)-6), MIDForgiving(X435,6,LEN(X435)-6))&amp;")","*")</f>
        <v>*</v>
      </c>
      <c r="Y501" s="58" t="str">
        <f>IF(OR(Y261&lt;&gt;"*",Y325&lt;&gt;"*",Y382&lt;&gt;"*",Y435&lt;&gt;"*"),"Yes (" &amp; JoinAll(", ", MIDForgiving(Y261,6,LEN(Y261)-6), MIDForgiving(Y325,6,LEN(Y325)-6), MIDForgiving(Y382,6,LEN(Y382)-6), MIDForgiving(Y435,6,LEN(Y435)-6))&amp;")","*")</f>
        <v>Yes (HTTPS)</v>
      </c>
      <c r="Z501" s="58" t="str">
        <f>IF(OR(Z261&lt;&gt;"*",Z325&lt;&gt;"*",Z382&lt;&gt;"*",Z435&lt;&gt;"*"),"Yes (" &amp; JoinAll(", ", MIDForgiving(Z261,6,LEN(Z261)-6), MIDForgiving(Z325,6,LEN(Z325)-6), MIDForgiving(Z382,6,LEN(Z382)-6), MIDForgiving(Z435,6,LEN(Z435)-6))&amp;")","*")</f>
        <v>*</v>
      </c>
      <c r="AA501" s="58" t="str">
        <f>IF(OR(AA261&lt;&gt;"*",AA325&lt;&gt;"*",AA382&lt;&gt;"*",AA435&lt;&gt;"*"),"Yes (" &amp; JoinAll(", ", MIDForgiving(AA261,6,LEN(AA261)-6), MIDForgiving(AA325,6,LEN(AA325)-6), MIDForgiving(AA382,6,LEN(AA382)-6), MIDForgiving(AA435,6,LEN(AA435)-6))&amp;")","*")</f>
        <v>Yes (HTTPS)</v>
      </c>
      <c r="AB501" s="58" t="str">
        <f>IF(OR(AB261&lt;&gt;"*",AB325&lt;&gt;"*",AB382&lt;&gt;"*",AB435&lt;&gt;"*"),"Yes (" &amp; JoinAll(", ", MIDForgiving(AB261,6,LEN(AB261)-6), MIDForgiving(AB325,6,LEN(AB325)-6), MIDForgiving(AB382,6,LEN(AB382)-6), MIDForgiving(AB435,6,LEN(AB435)-6))&amp;")","*")</f>
        <v>Yes (HTTPS)</v>
      </c>
      <c r="AC501" s="58" t="str">
        <f>IF(OR(AC261&lt;&gt;"*",AC325&lt;&gt;"*",AC382&lt;&gt;"*",AC435&lt;&gt;"*"),"Yes (" &amp; JoinAll(", ", MIDForgiving(AC261,6,LEN(AC261)-6), MIDForgiving(AC325,6,LEN(AC325)-6), MIDForgiving(AC382,6,LEN(AC382)-6), MIDForgiving(AC435,6,LEN(AC435)-6))&amp;")","*")</f>
        <v>*</v>
      </c>
      <c r="AD501" s="58" t="str">
        <f>IF(OR(AD261&lt;&gt;"*",AD325&lt;&gt;"*",AD382&lt;&gt;"*",AD435&lt;&gt;"*"),"Yes (" &amp; JoinAll(", ", MIDForgiving(AD261,6,LEN(AD261)-6), MIDForgiving(AD325,6,LEN(AD325)-6), MIDForgiving(AD382,6,LEN(AD382)-6), MIDForgiving(AD435,6,LEN(AD435)-6))&amp;")","*")</f>
        <v>*</v>
      </c>
      <c r="AE501" s="58" t="str">
        <f>IF(OR(AE261&lt;&gt;"*",AE325&lt;&gt;"*",AE382&lt;&gt;"*",AE435&lt;&gt;"*"),"Yes (" &amp; JoinAll(", ", MIDForgiving(AE261,6,LEN(AE261)-6), MIDForgiving(AE325,6,LEN(AE325)-6), MIDForgiving(AE382,6,LEN(AE382)-6), MIDForgiving(AE435,6,LEN(AE435)-6))&amp;")","*")</f>
        <v>*</v>
      </c>
      <c r="AF501" s="58" t="str">
        <f>IF(OR(AF261&lt;&gt;"*",AF325&lt;&gt;"*",AF382&lt;&gt;"*",AF435&lt;&gt;"*"),"Yes (" &amp; JoinAll(", ", MIDForgiving(AF261,6,LEN(AF261)-6), MIDForgiving(AF325,6,LEN(AF325)-6), MIDForgiving(AF382,6,LEN(AF382)-6), MIDForgiving(AF435,6,LEN(AF435)-6))&amp;")","*")</f>
        <v>*</v>
      </c>
      <c r="AG501" s="58" t="str">
        <f>IF(OR(AG261&lt;&gt;"*",AG325&lt;&gt;"*",AG382&lt;&gt;"*",AG435&lt;&gt;"*"),"Yes (" &amp; JoinAll(", ", MIDForgiving(AG261,6,LEN(AG261)-6), MIDForgiving(AG325,6,LEN(AG325)-6), MIDForgiving(AG382,6,LEN(AG382)-6), MIDForgiving(AG435,6,LEN(AG435)-6))&amp;")","*")</f>
        <v>*</v>
      </c>
      <c r="AH501" s="58" t="str">
        <f>IF(OR(AH261&lt;&gt;"*",AH325&lt;&gt;"*",AH382&lt;&gt;"*",AH435&lt;&gt;"*"),"Yes (" &amp; JoinAll(", ", MIDForgiving(AH261,6,LEN(AH261)-6), MIDForgiving(AH325,6,LEN(AH325)-6), MIDForgiving(AH382,6,LEN(AH382)-6), MIDForgiving(AH435,6,LEN(AH435)-6))&amp;")","*")</f>
        <v>*</v>
      </c>
      <c r="AI501" s="58" t="str">
        <f>IF(OR(AI261&lt;&gt;"*",AI325&lt;&gt;"*",AI382&lt;&gt;"*",AI435&lt;&gt;"*"),"Yes (" &amp; JoinAll(", ", MIDForgiving(AI261,6,LEN(AI261)-6), MIDForgiving(AI325,6,LEN(AI325)-6), MIDForgiving(AI382,6,LEN(AI382)-6), MIDForgiving(AI435,6,LEN(AI435)-6))&amp;")","*")</f>
        <v>*</v>
      </c>
      <c r="AJ501" s="58" t="str">
        <f>IF(OR(AJ261&lt;&gt;"*",AJ325&lt;&gt;"*",AJ382&lt;&gt;"*",AJ435&lt;&gt;"*"),"Yes (" &amp; JoinAll(", ", MIDForgiving(AJ261,6,LEN(AJ261)-6), MIDForgiving(AJ325,6,LEN(AJ325)-6), MIDForgiving(AJ382,6,LEN(AJ382)-6), MIDForgiving(AJ435,6,LEN(AJ435)-6))&amp;")","*")</f>
        <v>*</v>
      </c>
      <c r="AK501" s="58" t="str">
        <f>IF(OR(AK261&lt;&gt;"*",AK325&lt;&gt;"*",AK382&lt;&gt;"*",AK435&lt;&gt;"*"),"Yes (" &amp; JoinAll(", ", MIDForgiving(AK261,6,LEN(AK261)-6), MIDForgiving(AK325,6,LEN(AK325)-6), MIDForgiving(AK382,6,LEN(AK382)-6), MIDForgiving(AK435,6,LEN(AK435)-6))&amp;")","*")</f>
        <v>*</v>
      </c>
      <c r="AL501" s="58" t="str">
        <f>IF(OR(AL261&lt;&gt;"*",AL325&lt;&gt;"*",AL382&lt;&gt;"*",AL435&lt;&gt;"*"),"Yes (" &amp; JoinAll(", ", MIDForgiving(AL261,6,LEN(AL261)-6), MIDForgiving(AL325,6,LEN(AL325)-6), MIDForgiving(AL382,6,LEN(AL382)-6), MIDForgiving(AL435,6,LEN(AL435)-6))&amp;")","*")</f>
        <v>*</v>
      </c>
      <c r="AM501" s="58" t="str">
        <f>IF(OR(AM261&lt;&gt;"*",AM325&lt;&gt;"*",AM382&lt;&gt;"*",AM435&lt;&gt;"*"),"Yes (" &amp; JoinAll(", ", MIDForgiving(AM261,6,LEN(AM261)-6), MIDForgiving(AM325,6,LEN(AM325)-6), MIDForgiving(AM382,6,LEN(AM382)-6), MIDForgiving(AM435,6,LEN(AM435)-6))&amp;")","*")</f>
        <v>*</v>
      </c>
      <c r="AN501" s="58" t="str">
        <f>IF(OR(AN261&lt;&gt;"*",AN325&lt;&gt;"*",AN382&lt;&gt;"*",AN435&lt;&gt;"*"),"Yes (" &amp; JoinAll(", ", MIDForgiving(AN261,6,LEN(AN261)-6), MIDForgiving(AN325,6,LEN(AN325)-6), MIDForgiving(AN382,6,LEN(AN382)-6), MIDForgiving(AN435,6,LEN(AN435)-6))&amp;")","*")</f>
        <v>*</v>
      </c>
      <c r="AO501" s="58" t="str">
        <f>IF(OR(AO261&lt;&gt;"*",AO325&lt;&gt;"*",AO382&lt;&gt;"*",AO435&lt;&gt;"*"),"Yes (" &amp; JoinAll(", ", MIDForgiving(AO261,6,LEN(AO261)-6), MIDForgiving(AO325,6,LEN(AO325)-6), MIDForgiving(AO382,6,LEN(AO382)-6), MIDForgiving(AO435,6,LEN(AO435)-6))&amp;")","*")</f>
        <v>*</v>
      </c>
      <c r="AP501" s="58" t="str">
        <f>IF(OR(AP261&lt;&gt;"*",AP325&lt;&gt;"*",AP382&lt;&gt;"*",AP435&lt;&gt;"*"),"Yes (" &amp; JoinAll(", ", MIDForgiving(AP261,6,LEN(AP261)-6), MIDForgiving(AP325,6,LEN(AP325)-6), MIDForgiving(AP382,6,LEN(AP382)-6), MIDForgiving(AP435,6,LEN(AP435)-6))&amp;")","*")</f>
        <v>*</v>
      </c>
      <c r="AQ501" s="58" t="str">
        <f>IF(OR(AQ261&lt;&gt;"*",AQ325&lt;&gt;"*",AQ382&lt;&gt;"*",AQ435&lt;&gt;"*"),"Yes (" &amp; JoinAll(", ", MIDForgiving(AQ261,6,LEN(AQ261)-6), MIDForgiving(AQ325,6,LEN(AQ325)-6), MIDForgiving(AQ382,6,LEN(AQ382)-6), MIDForgiving(AQ435,6,LEN(AQ435)-6))&amp;")","*")</f>
        <v>*</v>
      </c>
      <c r="AR501" s="58" t="str">
        <f>IF(OR(AR261&lt;&gt;"*",AR325&lt;&gt;"*",AR382&lt;&gt;"*",AR435&lt;&gt;"*"),"Yes (" &amp; JoinAll(", ", MIDForgiving(AR261,6,LEN(AR261)-6), MIDForgiving(AR325,6,LEN(AR325)-6), MIDForgiving(AR382,6,LEN(AR382)-6), MIDForgiving(AR435,6,LEN(AR435)-6))&amp;")","*")</f>
        <v>*</v>
      </c>
      <c r="AS501" s="58" t="str">
        <f>IF(OR(AS261&lt;&gt;"*",AS325&lt;&gt;"*",AS382&lt;&gt;"*",AS435&lt;&gt;"*"),"Yes (" &amp; JoinAll(", ", MIDForgiving(AS261,6,LEN(AS261)-6), MIDForgiving(AS325,6,LEN(AS325)-6), MIDForgiving(AS382,6,LEN(AS382)-6), MIDForgiving(AS435,6,LEN(AS435)-6))&amp;")","*")</f>
        <v>*</v>
      </c>
      <c r="AT501" s="58" t="str">
        <f>IF(OR(AT261&lt;&gt;"*",AT325&lt;&gt;"*",AT382&lt;&gt;"*",AT435&lt;&gt;"*"),"Yes (" &amp; JoinAll(", ", MIDForgiving(AT261,6,LEN(AT261)-6), MIDForgiving(AT325,6,LEN(AT325)-6), MIDForgiving(AT382,6,LEN(AT382)-6), MIDForgiving(AT435,6,LEN(AT435)-6))&amp;")","*")</f>
        <v>*</v>
      </c>
      <c r="AU501" s="58" t="str">
        <f>IF(OR(AU261&lt;&gt;"*",AU325&lt;&gt;"*",AU382&lt;&gt;"*",AU435&lt;&gt;"*"),"Yes (" &amp; JoinAll(", ", MIDForgiving(AU261,6,LEN(AU261)-6), MIDForgiving(AU325,6,LEN(AU325)-6), MIDForgiving(AU382,6,LEN(AU382)-6), MIDForgiving(AU435,6,LEN(AU435)-6))&amp;")","*")</f>
        <v>Yes (HTTP)</v>
      </c>
      <c r="AV501" s="58" t="str">
        <f>IF(OR(AV261&lt;&gt;"*",AV325&lt;&gt;"*",AV382&lt;&gt;"*",AV435&lt;&gt;"*"),"Yes (" &amp; JoinAll(", ", MIDForgiving(AV261,6,LEN(AV261)-6), MIDForgiving(AV325,6,LEN(AV325)-6), MIDForgiving(AV382,6,LEN(AV382)-6), MIDForgiving(AV435,6,LEN(AV435)-6))&amp;")","*")</f>
        <v>*</v>
      </c>
      <c r="AW501" s="58" t="str">
        <f>IF(OR(AW261&lt;&gt;"*",AW325&lt;&gt;"*",AW382&lt;&gt;"*",AW435&lt;&gt;"*"),"Yes (" &amp; JoinAll(", ", MIDForgiving(AW261,6,LEN(AW261)-6), MIDForgiving(AW325,6,LEN(AW325)-6), MIDForgiving(AW382,6,LEN(AW382)-6), MIDForgiving(AW435,6,LEN(AW435)-6))&amp;")","*")</f>
        <v>*</v>
      </c>
      <c r="AX501" s="58" t="str">
        <f>IF(OR(AX261&lt;&gt;"*",AX325&lt;&gt;"*",AX382&lt;&gt;"*",AX435&lt;&gt;"*"),"Yes (" &amp; JoinAll(", ", MIDForgiving(AX261,6,LEN(AX261)-6), MIDForgiving(AX325,6,LEN(AX325)-6), MIDForgiving(AX382,6,LEN(AX382)-6), MIDForgiving(AX435,6,LEN(AX435)-6))&amp;")","*")</f>
        <v>*</v>
      </c>
      <c r="AY501" s="58" t="str">
        <f>IF(OR(AY261&lt;&gt;"*",AY325&lt;&gt;"*",AY382&lt;&gt;"*",AY435&lt;&gt;"*"),"Yes (" &amp; JoinAll(", ", MIDForgiving(AY261,6,LEN(AY261)-6), MIDForgiving(AY325,6,LEN(AY325)-6), MIDForgiving(AY382,6,LEN(AY382)-6), MIDForgiving(AY435,6,LEN(AY435)-6))&amp;")","*")</f>
        <v>*</v>
      </c>
      <c r="AZ501" s="58" t="str">
        <f>IF(OR(AZ261&lt;&gt;"*",AZ325&lt;&gt;"*",AZ382&lt;&gt;"*",AZ435&lt;&gt;"*"),"Yes (" &amp; JoinAll(", ", MIDForgiving(AZ261,6,LEN(AZ261)-6), MIDForgiving(AZ325,6,LEN(AZ325)-6), MIDForgiving(AZ382,6,LEN(AZ382)-6), MIDForgiving(AZ435,6,LEN(AZ435)-6))&amp;")","*")</f>
        <v>*</v>
      </c>
      <c r="BA501" s="58" t="str">
        <f>IF(OR(BA261&lt;&gt;"*",BA325&lt;&gt;"*",BA382&lt;&gt;"*",BA435&lt;&gt;"*"),"Yes (" &amp; JoinAll(", ", MIDForgiving(BA261,6,LEN(BA261)-6), MIDForgiving(BA325,6,LEN(BA325)-6), MIDForgiving(BA382,6,LEN(BA382)-6), MIDForgiving(BA435,6,LEN(BA435)-6))&amp;")","*")</f>
        <v>*</v>
      </c>
      <c r="BB501" s="58" t="str">
        <f>IF(OR(BB261&lt;&gt;"*",BB325&lt;&gt;"*",BB382&lt;&gt;"*",BB435&lt;&gt;"*"),"Yes (" &amp; JoinAll(", ", MIDForgiving(BB261,6,LEN(BB261)-6), MIDForgiving(BB325,6,LEN(BB325)-6), MIDForgiving(BB382,6,LEN(BB382)-6), MIDForgiving(BB435,6,LEN(BB435)-6))&amp;")","*")</f>
        <v>*</v>
      </c>
      <c r="BC501" s="58" t="str">
        <f>IF(OR(BC261&lt;&gt;"*",BC325&lt;&gt;"*",BC382&lt;&gt;"*",BC435&lt;&gt;"*"),"Yes (" &amp; JoinAll(", ", MIDForgiving(BC261,6,LEN(BC261)-6), MIDForgiving(BC325,6,LEN(BC325)-6), MIDForgiving(BC382,6,LEN(BC382)-6), MIDForgiving(BC435,6,LEN(BC435)-6))&amp;")","*")</f>
        <v>*</v>
      </c>
      <c r="BD501" s="58" t="str">
        <f>IF(OR(BD261&lt;&gt;"*",BD325&lt;&gt;"*",BD382&lt;&gt;"*",BD435&lt;&gt;"*"),"Yes (" &amp; JoinAll(", ", MIDForgiving(BD261,6,LEN(BD261)-6), MIDForgiving(BD325,6,LEN(BD325)-6), MIDForgiving(BD382,6,LEN(BD382)-6), MIDForgiving(BD435,6,LEN(BD435)-6))&amp;")","*")</f>
        <v>Yes (HTTPS)</v>
      </c>
      <c r="BE501" s="58" t="str">
        <f>IF(OR(BE261&lt;&gt;"*",BE325&lt;&gt;"*",BE382&lt;&gt;"*",BE435&lt;&gt;"*"),"Yes (" &amp; JoinAll(", ", MIDForgiving(BE261,6,LEN(BE261)-6), MIDForgiving(BE325,6,LEN(BE325)-6), MIDForgiving(BE382,6,LEN(BE382)-6), MIDForgiving(BE435,6,LEN(BE435)-6))&amp;")","*")</f>
        <v>*</v>
      </c>
      <c r="BF501" s="58" t="str">
        <f>IF(OR(BF261&lt;&gt;"*",BF325&lt;&gt;"*",BF382&lt;&gt;"*",BF435&lt;&gt;"*"),"Yes (" &amp; JoinAll(", ", MIDForgiving(BF261,6,LEN(BF261)-6), MIDForgiving(BF325,6,LEN(BF325)-6), MIDForgiving(BF382,6,LEN(BF382)-6), MIDForgiving(BF435,6,LEN(BF435)-6))&amp;")","*")</f>
        <v>*</v>
      </c>
      <c r="BG501" s="58" t="str">
        <f>IF(OR(BG261&lt;&gt;"*",BG325&lt;&gt;"*",BG382&lt;&gt;"*",BG435&lt;&gt;"*"),"Yes (" &amp; JoinAll(", ", MIDForgiving(BG261,6,LEN(BG261)-6), MIDForgiving(BG325,6,LEN(BG325)-6), MIDForgiving(BG382,6,LEN(BG382)-6), MIDForgiving(BG435,6,LEN(BG435)-6))&amp;")","*")</f>
        <v>*</v>
      </c>
      <c r="BH501" s="58" t="str">
        <f>IF(OR(BH261&lt;&gt;"*",BH325&lt;&gt;"*",BH382&lt;&gt;"*",BH435&lt;&gt;"*"),"Yes (" &amp; JoinAll(", ", MIDForgiving(BH261,6,LEN(BH261)-6), MIDForgiving(BH325,6,LEN(BH325)-6), MIDForgiving(BH382,6,LEN(BH382)-6), MIDForgiving(BH435,6,LEN(BH435)-6))&amp;")","*")</f>
        <v>*</v>
      </c>
      <c r="BI501" s="58" t="str">
        <f>IF(OR(BI261&lt;&gt;"*",BI325&lt;&gt;"*",BI382&lt;&gt;"*",BI435&lt;&gt;"*"),"Yes (" &amp; JoinAll(", ", MIDForgiving(BI261,6,LEN(BI261)-6), MIDForgiving(BI325,6,LEN(BI325)-6), MIDForgiving(BI382,6,LEN(BI382)-6), MIDForgiving(BI435,6,LEN(BI435)-6))&amp;")","*")</f>
        <v>*</v>
      </c>
      <c r="BJ501" s="58" t="str">
        <f>IF(OR(BJ261&lt;&gt;"*",BJ325&lt;&gt;"*",BJ382&lt;&gt;"*",BJ435&lt;&gt;"*"),"Yes (" &amp; JoinAll(", ", MIDForgiving(BJ261,6,LEN(BJ261)-6), MIDForgiving(BJ325,6,LEN(BJ325)-6), MIDForgiving(BJ382,6,LEN(BJ382)-6), MIDForgiving(BJ435,6,LEN(BJ435)-6))&amp;")","*")</f>
        <v>Yes (HTTP)</v>
      </c>
      <c r="BK501" s="58" t="str">
        <f>IF(OR(BK261&lt;&gt;"*",BK325&lt;&gt;"*",BK382&lt;&gt;"*",BK435&lt;&gt;"*"),"Yes (" &amp; JoinAll(", ", MIDForgiving(BK261,6,LEN(BK261)-6), MIDForgiving(BK325,6,LEN(BK325)-6), MIDForgiving(BK382,6,LEN(BK382)-6), MIDForgiving(BK435,6,LEN(BK435)-6))&amp;")","*")</f>
        <v>Yes (HTTP)</v>
      </c>
      <c r="BL501" s="58" t="str">
        <f>IF(OR(BL261&lt;&gt;"*",BL325&lt;&gt;"*",BL382&lt;&gt;"*",BL435&lt;&gt;"*"),"Yes (" &amp; JoinAll(", ", MIDForgiving(BL261,6,LEN(BL261)-6), MIDForgiving(BL325,6,LEN(BL325)-6), MIDForgiving(BL382,6,LEN(BL382)-6), MIDForgiving(BL435,6,LEN(BL435)-6))&amp;")","*")</f>
        <v>*</v>
      </c>
      <c r="BM501" s="58" t="str">
        <f>IF(OR(BM261&lt;&gt;"*",BM325&lt;&gt;"*",BM382&lt;&gt;"*",BM435&lt;&gt;"*"),"Yes (" &amp; JoinAll(", ", MIDForgiving(BM261,6,LEN(BM261)-6), MIDForgiving(BM325,6,LEN(BM325)-6), MIDForgiving(BM382,6,LEN(BM382)-6), MIDForgiving(BM435,6,LEN(BM435)-6))&amp;")","*")</f>
        <v>Yes (HTTP)</v>
      </c>
      <c r="BN501" s="58" t="str">
        <f>IF(OR(BN261&lt;&gt;"*",BN325&lt;&gt;"*",BN382&lt;&gt;"*",BN435&lt;&gt;"*"),"Yes (" &amp; JoinAll(", ", MIDForgiving(BN261,6,LEN(BN261)-6), MIDForgiving(BN325,6,LEN(BN325)-6), MIDForgiving(BN382,6,LEN(BN382)-6), MIDForgiving(BN435,6,LEN(BN435)-6))&amp;")","*")</f>
        <v>*</v>
      </c>
      <c r="BO501" s="58" t="str">
        <f>IF(OR(BO261&lt;&gt;"*",BO325&lt;&gt;"*",BO382&lt;&gt;"*",BO435&lt;&gt;"*"),"Yes (" &amp; JoinAll(", ", MIDForgiving(BO261,6,LEN(BO261)-6), MIDForgiving(BO325,6,LEN(BO325)-6), MIDForgiving(BO382,6,LEN(BO382)-6), MIDForgiving(BO435,6,LEN(BO435)-6))&amp;")","*")</f>
        <v>*</v>
      </c>
      <c r="BP501" s="58" t="str">
        <f>IF(OR(BP261&lt;&gt;"*",BP325&lt;&gt;"*",BP382&lt;&gt;"*",BP435&lt;&gt;"*"),"Yes (" &amp; JoinAll(", ", MIDForgiving(BP261,6,LEN(BP261)-6), MIDForgiving(BP325,6,LEN(BP325)-6), MIDForgiving(BP382,6,LEN(BP382)-6), MIDForgiving(BP435,6,LEN(BP435)-6))&amp;")","*")</f>
        <v>*</v>
      </c>
      <c r="BQ501" s="58" t="str">
        <f>IF(OR(BQ261&lt;&gt;"*",BQ325&lt;&gt;"*",BQ382&lt;&gt;"*",BQ435&lt;&gt;"*"),"Yes (" &amp; JoinAll(", ", MIDForgiving(BQ261,6,LEN(BQ261)-6), MIDForgiving(BQ325,6,LEN(BQ325)-6), MIDForgiving(BQ382,6,LEN(BQ382)-6), MIDForgiving(BQ435,6,LEN(BQ435)-6))&amp;")","*")</f>
        <v>*</v>
      </c>
      <c r="BR501" s="58" t="str">
        <f>IF(OR(BR261&lt;&gt;"*",BR325&lt;&gt;"*",BR382&lt;&gt;"*",BR435&lt;&gt;"*"),"Yes (" &amp; JoinAll(", ", MIDForgiving(BR261,6,LEN(BR261)-6), MIDForgiving(BR325,6,LEN(BR325)-6), MIDForgiving(BR382,6,LEN(BR382)-6), MIDForgiving(BR435,6,LEN(BR435)-6))&amp;")","*")</f>
        <v>*</v>
      </c>
      <c r="BS501" s="58" t="str">
        <f>IF(OR(BS261&lt;&gt;"*",BS325&lt;&gt;"*",BS382&lt;&gt;"*",BS435&lt;&gt;"*"),"Yes (" &amp; JoinAll(", ", MIDForgiving(BS261,6,LEN(BS261)-6), MIDForgiving(BS325,6,LEN(BS325)-6), MIDForgiving(BS382,6,LEN(BS382)-6), MIDForgiving(BS435,6,LEN(BS435)-6))&amp;")","*")</f>
        <v>*</v>
      </c>
      <c r="BT501" s="58" t="str">
        <f>IF(OR(BT261&lt;&gt;"*",BT325&lt;&gt;"*",BT382&lt;&gt;"*",BT435&lt;&gt;"*"),"Yes (" &amp; JoinAll(", ", MIDForgiving(BT261,6,LEN(BT261)-6), MIDForgiving(BT325,6,LEN(BT325)-6), MIDForgiving(BT382,6,LEN(BT382)-6), MIDForgiving(BT435,6,LEN(BT435)-6))&amp;")","*")</f>
        <v>*</v>
      </c>
      <c r="BU501" s="58" t="str">
        <f>IF(OR(BU261&lt;&gt;"*",BU325&lt;&gt;"*",BU382&lt;&gt;"*",BU435&lt;&gt;"*"),"Yes (" &amp; JoinAll(", ", MIDForgiving(BU261,6,LEN(BU261)-6), MIDForgiving(BU325,6,LEN(BU325)-6), MIDForgiving(BU382,6,LEN(BU382)-6), MIDForgiving(BU435,6,LEN(BU435)-6))&amp;")","*")</f>
        <v>Yes (HTTP)</v>
      </c>
      <c r="BV501" s="58" t="str">
        <f>IF(OR(BV261&lt;&gt;"*",BV325&lt;&gt;"*",BV382&lt;&gt;"*",BV435&lt;&gt;"*"),"Yes (" &amp; JoinAll(", ", MIDForgiving(BV261,6,LEN(BV261)-6), MIDForgiving(BV325,6,LEN(BV325)-6), MIDForgiving(BV382,6,LEN(BV382)-6), MIDForgiving(BV435,6,LEN(BV435)-6))&amp;")","*")</f>
        <v>*</v>
      </c>
      <c r="BW501" s="58" t="str">
        <f>IF(OR(BW261&lt;&gt;"*",BW325&lt;&gt;"*",BW382&lt;&gt;"*",BW435&lt;&gt;"*"),"Yes (" &amp; JoinAll(", ", MIDForgiving(BW261,6,LEN(BW261)-6), MIDForgiving(BW325,6,LEN(BW325)-6), MIDForgiving(BW382,6,LEN(BW382)-6), MIDForgiving(BW435,6,LEN(BW435)-6))&amp;")","*")</f>
        <v>*</v>
      </c>
      <c r="BX501" s="58" t="str">
        <f>IF(OR(BX261&lt;&gt;"*",BX325&lt;&gt;"*",BX382&lt;&gt;"*",BX435&lt;&gt;"*"),"Yes (" &amp; JoinAll(", ", MIDForgiving(BX261,6,LEN(BX261)-6), MIDForgiving(BX325,6,LEN(BX325)-6), MIDForgiving(BX382,6,LEN(BX382)-6), MIDForgiving(BX435,6,LEN(BX435)-6))&amp;")","*")</f>
        <v>*</v>
      </c>
      <c r="BY501" s="58" t="str">
        <f>IF(OR(BY261&lt;&gt;"*",BY325&lt;&gt;"*",BY382&lt;&gt;"*",BY435&lt;&gt;"*"),"Yes (" &amp; JoinAll(", ", MIDForgiving(BY261,6,LEN(BY261)-6), MIDForgiving(BY325,6,LEN(BY325)-6), MIDForgiving(BY382,6,LEN(BY382)-6), MIDForgiving(BY435,6,LEN(BY435)-6))&amp;")","*")</f>
        <v>*</v>
      </c>
      <c r="BZ501" s="58" t="str">
        <f>IF(OR(BZ261&lt;&gt;"*",BZ325&lt;&gt;"*",BZ382&lt;&gt;"*",BZ435&lt;&gt;"*"),"Yes (" &amp; JoinAll(", ", MIDForgiving(BZ261,6,LEN(BZ261)-6), MIDForgiving(BZ325,6,LEN(BZ325)-6), MIDForgiving(BZ382,6,LEN(BZ382)-6), MIDForgiving(BZ435,6,LEN(BZ435)-6))&amp;")","*")</f>
        <v>*</v>
      </c>
      <c r="CA501" s="58" t="str">
        <f>IF(OR(CA261&lt;&gt;"*",CA325&lt;&gt;"*",CA382&lt;&gt;"*",CA435&lt;&gt;"*"),"Yes (" &amp; JoinAll(", ", MIDForgiving(CA261,6,LEN(CA261)-6), MIDForgiving(CA325,6,LEN(CA325)-6), MIDForgiving(CA382,6,LEN(CA382)-6), MIDForgiving(CA435,6,LEN(CA435)-6))&amp;")","*")</f>
        <v>*</v>
      </c>
      <c r="CB501" s="58" t="str">
        <f>IF(OR(CB261&lt;&gt;"*",CB325&lt;&gt;"*",CB382&lt;&gt;"*",CB435&lt;&gt;"*"),"Yes (" &amp; JoinAll(", ", MIDForgiving(CB261,6,LEN(CB261)-6), MIDForgiving(CB325,6,LEN(CB325)-6), MIDForgiving(CB382,6,LEN(CB382)-6), MIDForgiving(CB435,6,LEN(CB435)-6))&amp;")","*")</f>
        <v>*</v>
      </c>
      <c r="CC501" s="58" t="str">
        <f>IF(OR(CC261&lt;&gt;"*",CC325&lt;&gt;"*",CC382&lt;&gt;"*",CC435&lt;&gt;"*"),"Yes (" &amp; JoinAll(", ", MIDForgiving(CC261,6,LEN(CC261)-6), MIDForgiving(CC325,6,LEN(CC325)-6), MIDForgiving(CC382,6,LEN(CC382)-6), MIDForgiving(CC435,6,LEN(CC435)-6))&amp;")","*")</f>
        <v>*</v>
      </c>
      <c r="CD501" s="58" t="str">
        <f>IF(OR(CD261&lt;&gt;"*",CD325&lt;&gt;"*",CD382&lt;&gt;"*",CD435&lt;&gt;"*"),"Yes (" &amp; JoinAll(", ", MIDForgiving(CD261,6,LEN(CD261)-6), MIDForgiving(CD325,6,LEN(CD325)-6), MIDForgiving(CD382,6,LEN(CD382)-6), MIDForgiving(CD435,6,LEN(CD435)-6))&amp;")","*")</f>
        <v>*</v>
      </c>
      <c r="CE501" s="58" t="str">
        <f>IF(OR(CE261&lt;&gt;"*",CE325&lt;&gt;"*",CE382&lt;&gt;"*",CE435&lt;&gt;"*"),"Yes (" &amp; JoinAll(", ", MIDForgiving(CE261,6,LEN(CE261)-6), MIDForgiving(CE325,6,LEN(CE325)-6), MIDForgiving(CE382,6,LEN(CE382)-6), MIDForgiving(CE435,6,LEN(CE435)-6))&amp;")","*")</f>
        <v>*</v>
      </c>
      <c r="CF501" s="58" t="str">
        <f>IF(OR(CF261&lt;&gt;"*",CF325&lt;&gt;"*",CF382&lt;&gt;"*",CF435&lt;&gt;"*"),"Yes (" &amp; JoinAll(", ", MIDForgiving(CF261,6,LEN(CF261)-6), MIDForgiving(CF325,6,LEN(CF325)-6), MIDForgiving(CF382,6,LEN(CF382)-6), MIDForgiving(CF435,6,LEN(CF435)-6))&amp;")","*")</f>
        <v>*</v>
      </c>
      <c r="CG501" s="58" t="str">
        <f>IF(OR(CG261&lt;&gt;"*",CG325&lt;&gt;"*",CG382&lt;&gt;"*",CG435&lt;&gt;"*"),"Yes (" &amp; JoinAll(", ", MIDForgiving(CG261,6,LEN(CG261)-6), MIDForgiving(CG325,6,LEN(CG325)-6), MIDForgiving(CG382,6,LEN(CG382)-6), MIDForgiving(CG435,6,LEN(CG435)-6))&amp;")","*")</f>
        <v>*</v>
      </c>
      <c r="CH501" s="58" t="str">
        <f>IF(OR(CH261&lt;&gt;"*",CH325&lt;&gt;"*",CH382&lt;&gt;"*",CH435&lt;&gt;"*"),"Yes (" &amp; JoinAll(", ", MIDForgiving(CH261,6,LEN(CH261)-6), MIDForgiving(CH325,6,LEN(CH325)-6), MIDForgiving(CH382,6,LEN(CH382)-6), MIDForgiving(CH435,6,LEN(CH435)-6))&amp;")","*")</f>
        <v>*</v>
      </c>
      <c r="CI501" s="58" t="str">
        <f>IF(OR(CI261&lt;&gt;"*",CI325&lt;&gt;"*",CI382&lt;&gt;"*",CI435&lt;&gt;"*"),"Yes (" &amp; JoinAll(", ", MIDForgiving(CI261,6,LEN(CI261)-6), MIDForgiving(CI325,6,LEN(CI325)-6), MIDForgiving(CI382,6,LEN(CI382)-6), MIDForgiving(CI435,6,LEN(CI435)-6))&amp;")","*")</f>
        <v>*</v>
      </c>
      <c r="CJ501" s="58" t="str">
        <f>IF(OR(CJ261&lt;&gt;"*",CJ325&lt;&gt;"*",CJ382&lt;&gt;"*",CJ435&lt;&gt;"*"),"Yes (" &amp; JoinAll(", ", MIDForgiving(CJ261,6,LEN(CJ261)-6), MIDForgiving(CJ325,6,LEN(CJ325)-6), MIDForgiving(CJ382,6,LEN(CJ382)-6), MIDForgiving(CJ435,6,LEN(CJ435)-6))&amp;")","*")</f>
        <v>*</v>
      </c>
      <c r="CK501" s="58" t="str">
        <f>IF(OR(CK261&lt;&gt;"*",CK325&lt;&gt;"*",CK382&lt;&gt;"*",CK435&lt;&gt;"*"),"Yes (" &amp; JoinAll(", ", MIDForgiving(CK261,6,LEN(CK261)-6), MIDForgiving(CK325,6,LEN(CK325)-6), MIDForgiving(CK382,6,LEN(CK382)-6), MIDForgiving(CK435,6,LEN(CK435)-6))&amp;")","*")</f>
        <v>*</v>
      </c>
      <c r="CL501" s="58" t="str">
        <f>IF(OR(CL261&lt;&gt;"*",CL325&lt;&gt;"*",CL382&lt;&gt;"*",CL435&lt;&gt;"*"),"Yes (" &amp; JoinAll(", ", MIDForgiving(CL261,6,LEN(CL261)-6), MIDForgiving(CL325,6,LEN(CL325)-6), MIDForgiving(CL382,6,LEN(CL382)-6), MIDForgiving(CL435,6,LEN(CL435)-6))&amp;")","*")</f>
        <v>*</v>
      </c>
      <c r="CM501" s="58" t="str">
        <f>IF(OR(CM261&lt;&gt;"*",CM325&lt;&gt;"*",CM382&lt;&gt;"*",CM435&lt;&gt;"*"),"Yes (" &amp; JoinAll(", ", MIDForgiving(CM261,6,LEN(CM261)-6), MIDForgiving(CM325,6,LEN(CM325)-6), MIDForgiving(CM382,6,LEN(CM382)-6), MIDForgiving(CM435,6,LEN(CM435)-6))&amp;")","*")</f>
        <v>*</v>
      </c>
      <c r="CN501" s="58" t="str">
        <f>IF(OR(CN261&lt;&gt;"*",CN325&lt;&gt;"*",CN382&lt;&gt;"*",CN435&lt;&gt;"*"),"Yes (" &amp; JoinAll(", ", MIDForgiving(CN261,6,LEN(CN261)-6), MIDForgiving(CN325,6,LEN(CN325)-6), MIDForgiving(CN382,6,LEN(CN382)-6), MIDForgiving(CN435,6,LEN(CN435)-6))&amp;")","*")</f>
        <v>*</v>
      </c>
      <c r="CO501" s="58" t="str">
        <f>IF(OR(CO261&lt;&gt;"*",CO325&lt;&gt;"*",CO382&lt;&gt;"*",CO435&lt;&gt;"*"),"Yes (" &amp; JoinAll(", ", MIDForgiving(CO261,6,LEN(CO261)-6), MIDForgiving(CO325,6,LEN(CO325)-6), MIDForgiving(CO382,6,LEN(CO382)-6), MIDForgiving(CO435,6,LEN(CO435)-6))&amp;")","*")</f>
        <v>Yes (HTTPS)</v>
      </c>
      <c r="CP501" s="58" t="str">
        <f>IF(OR(CP261&lt;&gt;"*",CP325&lt;&gt;"*",CP382&lt;&gt;"*",CP435&lt;&gt;"*"),"Yes (" &amp; JoinAll(", ", MIDForgiving(CP261,6,LEN(CP261)-6), MIDForgiving(CP325,6,LEN(CP325)-6), MIDForgiving(CP382,6,LEN(CP382)-6), MIDForgiving(CP435,6,LEN(CP435)-6))&amp;")","*")</f>
        <v>Yes (HTTPS)</v>
      </c>
      <c r="CQ501" s="58" t="str">
        <f>IF(OR(CQ261&lt;&gt;"*",CQ325&lt;&gt;"*",CQ382&lt;&gt;"*",CQ435&lt;&gt;"*"),"Yes (" &amp; JoinAll(", ", MIDForgiving(CQ261,6,LEN(CQ261)-6), MIDForgiving(CQ325,6,LEN(CQ325)-6), MIDForgiving(CQ382,6,LEN(CQ382)-6), MIDForgiving(CQ435,6,LEN(CQ435)-6))&amp;")","*")</f>
        <v>*</v>
      </c>
      <c r="CR501" s="58" t="str">
        <f>IF(OR(CR261&lt;&gt;"*",CR325&lt;&gt;"*",CR382&lt;&gt;"*",CR435&lt;&gt;"*"),"Yes (" &amp; JoinAll(", ", MIDForgiving(CR261,6,LEN(CR261)-6), MIDForgiving(CR325,6,LEN(CR325)-6), MIDForgiving(CR382,6,LEN(CR382)-6), MIDForgiving(CR435,6,LEN(CR435)-6))&amp;")","*")</f>
        <v>*</v>
      </c>
      <c r="CS501" s="58" t="str">
        <f>IF(OR(CS261&lt;&gt;"*",CS325&lt;&gt;"*",CS382&lt;&gt;"*",CS435&lt;&gt;"*"),"Yes (" &amp; JoinAll(", ", MIDForgiving(CS261,6,LEN(CS261)-6), MIDForgiving(CS325,6,LEN(CS325)-6), MIDForgiving(CS382,6,LEN(CS382)-6), MIDForgiving(CS435,6,LEN(CS435)-6))&amp;")","*")</f>
        <v>*</v>
      </c>
      <c r="CT501" s="58" t="str">
        <f>IF(OR(CT261&lt;&gt;"*",CT325&lt;&gt;"*",CT382&lt;&gt;"*",CT435&lt;&gt;"*"),"Yes (" &amp; JoinAll(", ", MIDForgiving(CT261,6,LEN(CT261)-6), MIDForgiving(CT325,6,LEN(CT325)-6), MIDForgiving(CT382,6,LEN(CT382)-6), MIDForgiving(CT435,6,LEN(CT435)-6))&amp;")","*")</f>
        <v>*</v>
      </c>
      <c r="CU501" s="58" t="str">
        <f>IF(OR(CU261&lt;&gt;"*",CU325&lt;&gt;"*",CU382&lt;&gt;"*",CU435&lt;&gt;"*"),"Yes (" &amp; JoinAll(", ", MIDForgiving(CU261,6,LEN(CU261)-6), MIDForgiving(CU325,6,LEN(CU325)-6), MIDForgiving(CU382,6,LEN(CU382)-6), MIDForgiving(CU435,6,LEN(CU435)-6))&amp;")","*")</f>
        <v>*</v>
      </c>
      <c r="CV501" s="58" t="str">
        <f>IF(OR(CV261&lt;&gt;"*",CV325&lt;&gt;"*",CV382&lt;&gt;"*",CV435&lt;&gt;"*"),"Yes (" &amp; JoinAll(", ", MIDForgiving(CV261,6,LEN(CV261)-6), MIDForgiving(CV325,6,LEN(CV325)-6), MIDForgiving(CV382,6,LEN(CV382)-6), MIDForgiving(CV435,6,LEN(CV435)-6))&amp;")","*")</f>
        <v>*</v>
      </c>
      <c r="CW501" s="58" t="str">
        <f>IF(OR(CW261&lt;&gt;"*",CW325&lt;&gt;"*",CW382&lt;&gt;"*",CW435&lt;&gt;"*"),"Yes (" &amp; JoinAll(", ", MIDForgiving(CW261,6,LEN(CW261)-6), MIDForgiving(CW325,6,LEN(CW325)-6), MIDForgiving(CW382,6,LEN(CW382)-6), MIDForgiving(CW435,6,LEN(CW435)-6))&amp;")","*")</f>
        <v>*</v>
      </c>
      <c r="CX501" s="58" t="str">
        <f>IF(OR(CX261&lt;&gt;"*",CX325&lt;&gt;"*",CX382&lt;&gt;"*",CX435&lt;&gt;"*"),"Yes (" &amp; JoinAll(", ", MIDForgiving(CX261,6,LEN(CX261)-6), MIDForgiving(CX325,6,LEN(CX325)-6), MIDForgiving(CX382,6,LEN(CX382)-6), MIDForgiving(CX435,6,LEN(CX435)-6))&amp;")","*")</f>
        <v>*</v>
      </c>
      <c r="CY501" s="58" t="str">
        <f>IF(OR(CY261&lt;&gt;"*",CY325&lt;&gt;"*",CY382&lt;&gt;"*",CY435&lt;&gt;"*"),"Yes (" &amp; JoinAll(", ", MIDForgiving(CY261,6,LEN(CY261)-6), MIDForgiving(CY325,6,LEN(CY325)-6), MIDForgiving(CY382,6,LEN(CY382)-6), MIDForgiving(CY435,6,LEN(CY435)-6))&amp;")","*")</f>
        <v>*</v>
      </c>
      <c r="CZ501" s="58" t="str">
        <f>IF(OR(CZ261&lt;&gt;"*",CZ325&lt;&gt;"*",CZ382&lt;&gt;"*",CZ435&lt;&gt;"*"),"Yes (" &amp; JoinAll(", ", MIDForgiving(CZ261,6,LEN(CZ261)-6), MIDForgiving(CZ325,6,LEN(CZ325)-6), MIDForgiving(CZ382,6,LEN(CZ382)-6), MIDForgiving(CZ435,6,LEN(CZ435)-6))&amp;")","*")</f>
        <v>*</v>
      </c>
      <c r="DA501" s="58" t="str">
        <f>IF(OR(DA261&lt;&gt;"*",DA325&lt;&gt;"*",DA382&lt;&gt;"*",DA435&lt;&gt;"*"),"Yes (" &amp; JoinAll(", ", MIDForgiving(DA261,6,LEN(DA261)-6), MIDForgiving(DA325,6,LEN(DA325)-6), MIDForgiving(DA382,6,LEN(DA382)-6), MIDForgiving(DA435,6,LEN(DA435)-6))&amp;")","*")</f>
        <v>Yes (HTTPS)</v>
      </c>
      <c r="DB501" s="58" t="str">
        <f>IF(OR(DB261&lt;&gt;"*",DB325&lt;&gt;"*",DB382&lt;&gt;"*",DB435&lt;&gt;"*"),"Yes (" &amp; JoinAll(", ", MIDForgiving(DB261,6,LEN(DB261)-6), MIDForgiving(DB325,6,LEN(DB325)-6), MIDForgiving(DB382,6,LEN(DB382)-6), MIDForgiving(DB435,6,LEN(DB435)-6))&amp;")","*")</f>
        <v>Yes (HTTPS)</v>
      </c>
      <c r="DC501" s="58" t="str">
        <f>IF(OR(DC261&lt;&gt;"*",DC325&lt;&gt;"*",DC382&lt;&gt;"*",DC435&lt;&gt;"*"),"Yes (" &amp; JoinAll(", ", MIDForgiving(DC261,6,LEN(DC261)-6), MIDForgiving(DC325,6,LEN(DC325)-6), MIDForgiving(DC382,6,LEN(DC382)-6), MIDForgiving(DC435,6,LEN(DC435)-6))&amp;")","*")</f>
        <v>*</v>
      </c>
      <c r="DD501" s="58" t="str">
        <f>IF(OR(DD261&lt;&gt;"*",DD325&lt;&gt;"*",DD382&lt;&gt;"*",DD435&lt;&gt;"*"),"Yes (" &amp; JoinAll(", ", MIDForgiving(DD261,6,LEN(DD261)-6), MIDForgiving(DD325,6,LEN(DD325)-6), MIDForgiving(DD382,6,LEN(DD382)-6), MIDForgiving(DD435,6,LEN(DD435)-6))&amp;")","*")</f>
        <v>Yes (HTTPS)</v>
      </c>
      <c r="DE501" s="58" t="str">
        <f>IF(OR(DE261&lt;&gt;"*",DE325&lt;&gt;"*",DE382&lt;&gt;"*",DE435&lt;&gt;"*"),"Yes (" &amp; JoinAll(", ", MIDForgiving(DE261,6,LEN(DE261)-6), MIDForgiving(DE325,6,LEN(DE325)-6), MIDForgiving(DE382,6,LEN(DE382)-6), MIDForgiving(DE435,6,LEN(DE435)-6))&amp;")","*")</f>
        <v>*</v>
      </c>
      <c r="DF501" s="58" t="str">
        <f>IF(OR(DF261&lt;&gt;"*",DF325&lt;&gt;"*",DF382&lt;&gt;"*",DF435&lt;&gt;"*"),"Yes (" &amp; JoinAll(", ", MIDForgiving(DF261,6,LEN(DF261)-6), MIDForgiving(DF325,6,LEN(DF325)-6), MIDForgiving(DF382,6,LEN(DF382)-6), MIDForgiving(DF435,6,LEN(DF435)-6))&amp;")","*")</f>
        <v>*</v>
      </c>
      <c r="DG501" s="58" t="str">
        <f>IF(OR(DG261&lt;&gt;"*",DG325&lt;&gt;"*",DG382&lt;&gt;"*",DG435&lt;&gt;"*"),"Yes (" &amp; JoinAll(", ", MIDForgiving(DG261,6,LEN(DG261)-6), MIDForgiving(DG325,6,LEN(DG325)-6), MIDForgiving(DG382,6,LEN(DG382)-6), MIDForgiving(DG435,6,LEN(DG435)-6))&amp;")","*")</f>
        <v>*</v>
      </c>
      <c r="DH501" s="58" t="str">
        <f>IF(OR(DH261&lt;&gt;"*",DH325&lt;&gt;"*",DH382&lt;&gt;"*",DH435&lt;&gt;"*"),"Yes (" &amp; JoinAll(", ", MIDForgiving(DH261,6,LEN(DH261)-6), MIDForgiving(DH325,6,LEN(DH325)-6), MIDForgiving(DH382,6,LEN(DH382)-6), MIDForgiving(DH435,6,LEN(DH435)-6))&amp;")","*")</f>
        <v>*</v>
      </c>
      <c r="DI501" s="58" t="str">
        <f>IF(OR(DI261&lt;&gt;"*",DI325&lt;&gt;"*",DI382&lt;&gt;"*",DI435&lt;&gt;"*"),"Yes (" &amp; JoinAll(", ", MIDForgiving(DI261,6,LEN(DI261)-6), MIDForgiving(DI325,6,LEN(DI325)-6), MIDForgiving(DI382,6,LEN(DI382)-6), MIDForgiving(DI435,6,LEN(DI435)-6))&amp;")","*")</f>
        <v>*</v>
      </c>
      <c r="DJ501" s="58" t="str">
        <f>IF(OR(DJ261&lt;&gt;"*",DJ325&lt;&gt;"*",DJ382&lt;&gt;"*",DJ435&lt;&gt;"*"),"Yes (" &amp; JoinAll(", ", MIDForgiving(DJ261,6,LEN(DJ261)-6), MIDForgiving(DJ325,6,LEN(DJ325)-6), MIDForgiving(DJ382,6,LEN(DJ382)-6), MIDForgiving(DJ435,6,LEN(DJ435)-6))&amp;")","*")</f>
        <v>*</v>
      </c>
      <c r="DK501" s="58" t="str">
        <f>IF(OR(DK261&lt;&gt;"*",DK325&lt;&gt;"*",DK382&lt;&gt;"*",DK435&lt;&gt;"*"),"Yes (" &amp; JoinAll(", ", MIDForgiving(DK261,6,LEN(DK261)-6), MIDForgiving(DK325,6,LEN(DK325)-6), MIDForgiving(DK382,6,LEN(DK382)-6), MIDForgiving(DK435,6,LEN(DK435)-6))&amp;")","*")</f>
        <v>*</v>
      </c>
      <c r="DL501" s="58" t="str">
        <f>IF(OR(DL261&lt;&gt;"*",DL325&lt;&gt;"*",DL382&lt;&gt;"*",DL435&lt;&gt;"*"),"Yes (" &amp; JoinAll(", ", MIDForgiving(DL261,6,LEN(DL261)-6), MIDForgiving(DL325,6,LEN(DL325)-6), MIDForgiving(DL382,6,LEN(DL382)-6), MIDForgiving(DL435,6,LEN(DL435)-6))&amp;")","*")</f>
        <v>*</v>
      </c>
      <c r="DM501" s="58" t="str">
        <f>IF(OR(DM261&lt;&gt;"*",DM325&lt;&gt;"*",DM382&lt;&gt;"*",DM435&lt;&gt;"*"),"Yes (" &amp; JoinAll(", ", MIDForgiving(DM261,6,LEN(DM261)-6), MIDForgiving(DM325,6,LEN(DM325)-6), MIDForgiving(DM382,6,LEN(DM382)-6), MIDForgiving(DM435,6,LEN(DM435)-6))&amp;")","*")</f>
        <v>*</v>
      </c>
      <c r="DN501" s="58" t="str">
        <f>IF(OR(DN261&lt;&gt;"*",DN325&lt;&gt;"*",DN382&lt;&gt;"*",DN435&lt;&gt;"*"),"Yes (" &amp; JoinAll(", ", MIDForgiving(DN261,6,LEN(DN261)-6), MIDForgiving(DN325,6,LEN(DN325)-6), MIDForgiving(DN382,6,LEN(DN382)-6), MIDForgiving(DN435,6,LEN(DN435)-6))&amp;")","*")</f>
        <v>*</v>
      </c>
      <c r="DO501" s="58" t="str">
        <f>IF(OR(DO261&lt;&gt;"*",DO325&lt;&gt;"*",DO382&lt;&gt;"*",DO435&lt;&gt;"*"),"Yes (" &amp; JoinAll(", ", MIDForgiving(DO261,6,LEN(DO261)-6), MIDForgiving(DO325,6,LEN(DO325)-6), MIDForgiving(DO382,6,LEN(DO382)-6), MIDForgiving(DO435,6,LEN(DO435)-6))&amp;")","*")</f>
        <v>Yes (HTTP)</v>
      </c>
      <c r="DP501" s="58" t="str">
        <f>IF(OR(DP261&lt;&gt;"*",DP325&lt;&gt;"*",DP382&lt;&gt;"*",DP435&lt;&gt;"*"),"Yes (" &amp; JoinAll(", ", MIDForgiving(DP261,6,LEN(DP261)-6), MIDForgiving(DP325,6,LEN(DP325)-6), MIDForgiving(DP382,6,LEN(DP382)-6), MIDForgiving(DP435,6,LEN(DP435)-6))&amp;")","*")</f>
        <v>*</v>
      </c>
      <c r="DQ501" s="58" t="str">
        <f>IF(OR(DQ261&lt;&gt;"*",DQ325&lt;&gt;"*",DQ382&lt;&gt;"*",DQ435&lt;&gt;"*"),"Yes (" &amp; JoinAll(", ", MIDForgiving(DQ261,6,LEN(DQ261)-6), MIDForgiving(DQ325,6,LEN(DQ325)-6), MIDForgiving(DQ382,6,LEN(DQ382)-6), MIDForgiving(DQ435,6,LEN(DQ435)-6))&amp;")","*")</f>
        <v>*</v>
      </c>
      <c r="DR501" s="58" t="str">
        <f>IF(OR(DR261&lt;&gt;"*",DR325&lt;&gt;"*",DR382&lt;&gt;"*",DR435&lt;&gt;"*"),"Yes (" &amp; JoinAll(", ", MIDForgiving(DR261,6,LEN(DR261)-6), MIDForgiving(DR325,6,LEN(DR325)-6), MIDForgiving(DR382,6,LEN(DR382)-6), MIDForgiving(DR435,6,LEN(DR435)-6))&amp;")","*")</f>
        <v>*</v>
      </c>
      <c r="DS501" s="58" t="str">
        <f>IF(OR(DS261&lt;&gt;"*",DS325&lt;&gt;"*",DS382&lt;&gt;"*",DS435&lt;&gt;"*"),"Yes (" &amp; JoinAll(", ", MIDForgiving(DS261,6,LEN(DS261)-6), MIDForgiving(DS325,6,LEN(DS325)-6), MIDForgiving(DS382,6,LEN(DS382)-6), MIDForgiving(DS435,6,LEN(DS435)-6))&amp;")","*")</f>
        <v>*</v>
      </c>
      <c r="DT501" s="58" t="str">
        <f>IF(OR(DT261&lt;&gt;"*",DT325&lt;&gt;"*",DT382&lt;&gt;"*",DT435&lt;&gt;"*"),"Yes (" &amp; JoinAll(", ", MIDForgiving(DT261,6,LEN(DT261)-6), MIDForgiving(DT325,6,LEN(DT325)-6), MIDForgiving(DT382,6,LEN(DT382)-6), MIDForgiving(DT435,6,LEN(DT435)-6))&amp;")","*")</f>
        <v>*</v>
      </c>
      <c r="DU501" s="58" t="str">
        <f>IF(OR(DU261&lt;&gt;"*",DU325&lt;&gt;"*",DU382&lt;&gt;"*",DU435&lt;&gt;"*"),"Yes (" &amp; JoinAll(", ", MIDForgiving(DU261,6,LEN(DU261)-6), MIDForgiving(DU325,6,LEN(DU325)-6), MIDForgiving(DU382,6,LEN(DU382)-6), MIDForgiving(DU435,6,LEN(DU435)-6))&amp;")","*")</f>
        <v>*</v>
      </c>
      <c r="DV501" s="58" t="str">
        <f>IF(OR(DV261&lt;&gt;"*",DV325&lt;&gt;"*",DV382&lt;&gt;"*",DV435&lt;&gt;"*"),"Yes (" &amp; JoinAll(", ", MIDForgiving(DV261,6,LEN(DV261)-6), MIDForgiving(DV325,6,LEN(DV325)-6), MIDForgiving(DV382,6,LEN(DV382)-6), MIDForgiving(DV435,6,LEN(DV435)-6))&amp;")","*")</f>
        <v>*</v>
      </c>
      <c r="DW501" s="58" t="str">
        <f>IF(OR(DW261&lt;&gt;"*",DW325&lt;&gt;"*",DW382&lt;&gt;"*",DW435&lt;&gt;"*"),"Yes (" &amp; JoinAll(", ", MIDForgiving(DW261,6,LEN(DW261)-6), MIDForgiving(DW325,6,LEN(DW325)-6), MIDForgiving(DW382,6,LEN(DW382)-6), MIDForgiving(DW435,6,LEN(DW435)-6))&amp;")","*")</f>
        <v>*</v>
      </c>
      <c r="DX501" s="58" t="str">
        <f>IF(OR(DX261&lt;&gt;"*",DX325&lt;&gt;"*",DX382&lt;&gt;"*",DX435&lt;&gt;"*"),"Yes (" &amp; JoinAll(", ", MIDForgiving(DX261,6,LEN(DX261)-6), MIDForgiving(DX325,6,LEN(DX325)-6), MIDForgiving(DX382,6,LEN(DX382)-6), MIDForgiving(DX435,6,LEN(DX435)-6))&amp;")","*")</f>
        <v>*</v>
      </c>
      <c r="DY501" s="58" t="str">
        <f>IF(OR(DY261&lt;&gt;"*",DY325&lt;&gt;"*",DY382&lt;&gt;"*",DY435&lt;&gt;"*"),"Yes (" &amp; JoinAll(", ", MIDForgiving(DY261,6,LEN(DY261)-6), MIDForgiving(DY325,6,LEN(DY325)-6), MIDForgiving(DY382,6,LEN(DY382)-6), MIDForgiving(DY435,6,LEN(DY435)-6))&amp;")","*")</f>
        <v>*</v>
      </c>
      <c r="DZ501" s="58" t="str">
        <f>IF(OR(DZ261&lt;&gt;"*",DZ325&lt;&gt;"*",DZ382&lt;&gt;"*",DZ435&lt;&gt;"*"),"Yes (" &amp; JoinAll(", ", MIDForgiving(DZ261,6,LEN(DZ261)-6), MIDForgiving(DZ325,6,LEN(DZ325)-6), MIDForgiving(DZ382,6,LEN(DZ382)-6), MIDForgiving(DZ435,6,LEN(DZ435)-6))&amp;")","*")</f>
        <v>*</v>
      </c>
      <c r="EA501" s="58" t="str">
        <f>IF(OR(EA261&lt;&gt;"*",EA325&lt;&gt;"*",EA382&lt;&gt;"*",EA435&lt;&gt;"*"),"Yes (" &amp; JoinAll(", ", MIDForgiving(EA261,6,LEN(EA261)-6), MIDForgiving(EA325,6,LEN(EA325)-6), MIDForgiving(EA382,6,LEN(EA382)-6), MIDForgiving(EA435,6,LEN(EA435)-6))&amp;")","*")</f>
        <v>Yes (HTTP)</v>
      </c>
      <c r="EB501" s="58" t="str">
        <f>IF(OR(EB261&lt;&gt;"*",EB325&lt;&gt;"*",EB382&lt;&gt;"*",EB435&lt;&gt;"*"),"Yes (" &amp; JoinAll(", ", MIDForgiving(EB261,6,LEN(EB261)-6), MIDForgiving(EB325,6,LEN(EB325)-6), MIDForgiving(EB382,6,LEN(EB382)-6), MIDForgiving(EB435,6,LEN(EB435)-6))&amp;")","*")</f>
        <v>*</v>
      </c>
      <c r="EC501" s="58" t="str">
        <f>IF(OR(EC261&lt;&gt;"*",EC325&lt;&gt;"*",EC382&lt;&gt;"*",EC435&lt;&gt;"*"),"Yes (" &amp; JoinAll(", ", MIDForgiving(EC261,6,LEN(EC261)-6), MIDForgiving(EC325,6,LEN(EC325)-6), MIDForgiving(EC382,6,LEN(EC382)-6), MIDForgiving(EC435,6,LEN(EC435)-6))&amp;")","*")</f>
        <v>*</v>
      </c>
      <c r="ED501" s="58" t="str">
        <f>IF(OR(ED261&lt;&gt;"*",ED325&lt;&gt;"*",ED382&lt;&gt;"*",ED435&lt;&gt;"*"),"Yes (" &amp; JoinAll(", ", MIDForgiving(ED261,6,LEN(ED261)-6), MIDForgiving(ED325,6,LEN(ED325)-6), MIDForgiving(ED382,6,LEN(ED382)-6), MIDForgiving(ED435,6,LEN(ED435)-6))&amp;")","*")</f>
        <v>*</v>
      </c>
      <c r="EE501" s="58" t="str">
        <f>IF(OR(EE261&lt;&gt;"*",EE325&lt;&gt;"*",EE382&lt;&gt;"*",EE435&lt;&gt;"*"),"Yes (" &amp; JoinAll(", ", MIDForgiving(EE261,6,LEN(EE261)-6), MIDForgiving(EE325,6,LEN(EE325)-6), MIDForgiving(EE382,6,LEN(EE382)-6), MIDForgiving(EE435,6,LEN(EE435)-6))&amp;")","*")</f>
        <v>*</v>
      </c>
      <c r="EF501" s="58" t="str">
        <f>IF(OR(EF261&lt;&gt;"*",EF325&lt;&gt;"*",EF382&lt;&gt;"*",EF435&lt;&gt;"*"),"Yes (" &amp; JoinAll(", ", MIDForgiving(EF261,6,LEN(EF261)-6), MIDForgiving(EF325,6,LEN(EF325)-6), MIDForgiving(EF382,6,LEN(EF382)-6), MIDForgiving(EF435,6,LEN(EF435)-6))&amp;")","*")</f>
        <v>Yes (HTTP)</v>
      </c>
      <c r="EG501" s="58" t="str">
        <f>IF(OR(EG261&lt;&gt;"*",EG325&lt;&gt;"*",EG382&lt;&gt;"*",EG435&lt;&gt;"*"),"Yes (" &amp; JoinAll(", ", MIDForgiving(EG261,6,LEN(EG261)-6), MIDForgiving(EG325,6,LEN(EG325)-6), MIDForgiving(EG382,6,LEN(EG382)-6), MIDForgiving(EG435,6,LEN(EG435)-6))&amp;")","*")</f>
        <v>Yes (HTTP)</v>
      </c>
      <c r="EH501" s="58" t="str">
        <f>IF(OR(EH261&lt;&gt;"*",EH325&lt;&gt;"*",EH382&lt;&gt;"*",EH435&lt;&gt;"*"),"Yes (" &amp; JoinAll(", ", MIDForgiving(EH261,6,LEN(EH261)-6), MIDForgiving(EH325,6,LEN(EH325)-6), MIDForgiving(EH382,6,LEN(EH382)-6), MIDForgiving(EH435,6,LEN(EH435)-6))&amp;")","*")</f>
        <v>Yes (HTTPS)</v>
      </c>
      <c r="EI501" s="58" t="str">
        <f>IF(OR(EI261&lt;&gt;"*",EI325&lt;&gt;"*",EI382&lt;&gt;"*",EI435&lt;&gt;"*"),"Yes (" &amp; JoinAll(", ", MIDForgiving(EI261,6,LEN(EI261)-6), MIDForgiving(EI325,6,LEN(EI325)-6), MIDForgiving(EI382,6,LEN(EI382)-6), MIDForgiving(EI435,6,LEN(EI435)-6))&amp;")","*")</f>
        <v>Yes (HTTPS)</v>
      </c>
      <c r="EJ501" s="58" t="str">
        <f>IF(OR(EJ261&lt;&gt;"*",EJ325&lt;&gt;"*",EJ382&lt;&gt;"*",EJ435&lt;&gt;"*"),"Yes (" &amp; JoinAll(", ", MIDForgiving(EJ261,6,LEN(EJ261)-6), MIDForgiving(EJ325,6,LEN(EJ325)-6), MIDForgiving(EJ382,6,LEN(EJ382)-6), MIDForgiving(EJ435,6,LEN(EJ435)-6))&amp;")","*")</f>
        <v>Yes (HTTPS)</v>
      </c>
      <c r="EK501" s="58" t="str">
        <f>IF(OR(EK261&lt;&gt;"*",EK325&lt;&gt;"*",EK382&lt;&gt;"*",EK435&lt;&gt;"*"),"Yes (" &amp; JoinAll(", ", MIDForgiving(EK261,6,LEN(EK261)-6), MIDForgiving(EK325,6,LEN(EK325)-6), MIDForgiving(EK382,6,LEN(EK382)-6), MIDForgiving(EK435,6,LEN(EK435)-6))&amp;")","*")</f>
        <v>Yes (HTTPS)</v>
      </c>
      <c r="EL501" s="109"/>
      <c r="EM501" s="109"/>
    </row>
    <row r="502" spans="1:143" s="58" customFormat="1" ht="12.75" customHeight="1" x14ac:dyDescent="0.25">
      <c r="A502" s="5"/>
      <c r="B502" s="96"/>
      <c r="C502" s="96"/>
      <c r="D502" s="96"/>
      <c r="E502" s="96"/>
      <c r="F502" s="96" t="s">
        <v>3541</v>
      </c>
      <c r="G502" s="4" t="s">
        <v>373</v>
      </c>
      <c r="H502" s="18" t="s">
        <v>5</v>
      </c>
      <c r="I502" s="18"/>
      <c r="J502" s="58" t="str">
        <f>IF(OR(J262&lt;&gt;"*",J326&lt;&gt;"*",J383&lt;&gt;"*",J436&lt;&gt;"*"),"Yes (" &amp; JoinAll(", ", MIDForgiving(J262,6,LEN(J262)-6), MIDForgiving(J326,6,LEN(J326)-6), MIDForgiving(J383,6,LEN(J383)-6), MIDForgiving(J436,6,LEN(J436)-6))&amp;")","*")</f>
        <v>*</v>
      </c>
      <c r="K502" s="58" t="str">
        <f>IF(OR(K262&lt;&gt;"*",K326&lt;&gt;"*",K383&lt;&gt;"*",K436&lt;&gt;"*"),"Yes (" &amp; JoinAll(", ", MIDForgiving(K262,6,LEN(K262)-6), MIDForgiving(K326,6,LEN(K326)-6), MIDForgiving(K383,6,LEN(K383)-6), MIDForgiving(K436,6,LEN(K436)-6))&amp;")","*")</f>
        <v>*</v>
      </c>
      <c r="L502" s="58" t="str">
        <f>IF(OR(L262&lt;&gt;"*",L326&lt;&gt;"*",L383&lt;&gt;"*",L436&lt;&gt;"*"),"Yes (" &amp; JoinAll(", ", MIDForgiving(L262,6,LEN(L262)-6), MIDForgiving(L326,6,LEN(L326)-6), MIDForgiving(L383,6,LEN(L383)-6), MIDForgiving(L436,6,LEN(L436)-6))&amp;")","*")</f>
        <v>*</v>
      </c>
      <c r="M502" s="58" t="str">
        <f>IF(OR(M262&lt;&gt;"*",M326&lt;&gt;"*",M383&lt;&gt;"*",M436&lt;&gt;"*"),"Yes (" &amp; JoinAll(", ", MIDForgiving(M262,6,LEN(M262)-6), MIDForgiving(M326,6,LEN(M326)-6), MIDForgiving(M383,6,LEN(M383)-6), MIDForgiving(M436,6,LEN(M436)-6))&amp;")","*")</f>
        <v>*</v>
      </c>
      <c r="N502" s="58" t="str">
        <f>IF(OR(N262&lt;&gt;"*",N326&lt;&gt;"*",N383&lt;&gt;"*",N436&lt;&gt;"*"),"Yes (" &amp; JoinAll(", ", MIDForgiving(N262,6,LEN(N262)-6), MIDForgiving(N326,6,LEN(N326)-6), MIDForgiving(N383,6,LEN(N383)-6), MIDForgiving(N436,6,LEN(N436)-6))&amp;")","*")</f>
        <v>*</v>
      </c>
      <c r="O502" s="58" t="str">
        <f>IF(OR(O262&lt;&gt;"*",O326&lt;&gt;"*",O383&lt;&gt;"*",O436&lt;&gt;"*"),"Yes (" &amp; JoinAll(", ", MIDForgiving(O262,6,LEN(O262)-6), MIDForgiving(O326,6,LEN(O326)-6), MIDForgiving(O383,6,LEN(O383)-6), MIDForgiving(O436,6,LEN(O436)-6))&amp;")","*")</f>
        <v>*</v>
      </c>
      <c r="P502" s="58" t="str">
        <f>IF(OR(P262&lt;&gt;"*",P326&lt;&gt;"*",P383&lt;&gt;"*",P436&lt;&gt;"*"),"Yes (" &amp; JoinAll(", ", MIDForgiving(P262,6,LEN(P262)-6), MIDForgiving(P326,6,LEN(P326)-6), MIDForgiving(P383,6,LEN(P383)-6), MIDForgiving(P436,6,LEN(P436)-6))&amp;")","*")</f>
        <v>*</v>
      </c>
      <c r="Q502" s="58" t="str">
        <f>IF(OR(Q262&lt;&gt;"*",Q326&lt;&gt;"*",Q383&lt;&gt;"*",Q436&lt;&gt;"*"),"Yes (" &amp; JoinAll(", ", MIDForgiving(Q262,6,LEN(Q262)-6), MIDForgiving(Q326,6,LEN(Q326)-6), MIDForgiving(Q383,6,LEN(Q383)-6), MIDForgiving(Q436,6,LEN(Q436)-6))&amp;")","*")</f>
        <v>*</v>
      </c>
      <c r="R502" s="58" t="str">
        <f>IF(OR(R262&lt;&gt;"*",R326&lt;&gt;"*",R383&lt;&gt;"*",R436&lt;&gt;"*"),"Yes (" &amp; JoinAll(", ", MIDForgiving(R262,6,LEN(R262)-6), MIDForgiving(R326,6,LEN(R326)-6), MIDForgiving(R383,6,LEN(R383)-6), MIDForgiving(R436,6,LEN(R436)-6))&amp;")","*")</f>
        <v>*</v>
      </c>
      <c r="S502" s="58" t="str">
        <f>IF(OR(S262&lt;&gt;"*",S326&lt;&gt;"*",S383&lt;&gt;"*",S436&lt;&gt;"*"),"Yes (" &amp; JoinAll(", ", MIDForgiving(S262,6,LEN(S262)-6), MIDForgiving(S326,6,LEN(S326)-6), MIDForgiving(S383,6,LEN(S383)-6), MIDForgiving(S436,6,LEN(S436)-6))&amp;")","*")</f>
        <v>*</v>
      </c>
      <c r="T502" s="58" t="str">
        <f>IF(OR(T262&lt;&gt;"*",T326&lt;&gt;"*",T383&lt;&gt;"*",T436&lt;&gt;"*"),"Yes (" &amp; JoinAll(", ", MIDForgiving(T262,6,LEN(T262)-6), MIDForgiving(T326,6,LEN(T326)-6), MIDForgiving(T383,6,LEN(T383)-6), MIDForgiving(T436,6,LEN(T436)-6))&amp;")","*")</f>
        <v>*</v>
      </c>
      <c r="U502" s="58" t="str">
        <f>IF(OR(U262&lt;&gt;"*",U326&lt;&gt;"*",U383&lt;&gt;"*",U436&lt;&gt;"*"),"Yes (" &amp; JoinAll(", ", MIDForgiving(U262,6,LEN(U262)-6), MIDForgiving(U326,6,LEN(U326)-6), MIDForgiving(U383,6,LEN(U383)-6), MIDForgiving(U436,6,LEN(U436)-6))&amp;")","*")</f>
        <v>*</v>
      </c>
      <c r="V502" s="58" t="str">
        <f>IF(OR(V262&lt;&gt;"*",V326&lt;&gt;"*",V383&lt;&gt;"*",V436&lt;&gt;"*"),"Yes (" &amp; JoinAll(", ", MIDForgiving(V262,6,LEN(V262)-6), MIDForgiving(V326,6,LEN(V326)-6), MIDForgiving(V383,6,LEN(V383)-6), MIDForgiving(V436,6,LEN(V436)-6))&amp;")","*")</f>
        <v>*</v>
      </c>
      <c r="W502" s="58" t="str">
        <f>IF(OR(W262&lt;&gt;"*",W326&lt;&gt;"*",W383&lt;&gt;"*",W436&lt;&gt;"*"),"Yes (" &amp; JoinAll(", ", MIDForgiving(W262,6,LEN(W262)-6), MIDForgiving(W326,6,LEN(W326)-6), MIDForgiving(W383,6,LEN(W383)-6), MIDForgiving(W436,6,LEN(W436)-6))&amp;")","*")</f>
        <v>*</v>
      </c>
      <c r="X502" s="58" t="str">
        <f>IF(OR(X262&lt;&gt;"*",X326&lt;&gt;"*",X383&lt;&gt;"*",X436&lt;&gt;"*"),"Yes (" &amp; JoinAll(", ", MIDForgiving(X262,6,LEN(X262)-6), MIDForgiving(X326,6,LEN(X326)-6), MIDForgiving(X383,6,LEN(X383)-6), MIDForgiving(X436,6,LEN(X436)-6))&amp;")","*")</f>
        <v>*</v>
      </c>
      <c r="Y502" s="58" t="str">
        <f>IF(OR(Y262&lt;&gt;"*",Y326&lt;&gt;"*",Y383&lt;&gt;"*",Y436&lt;&gt;"*"),"Yes (" &amp; JoinAll(", ", MIDForgiving(Y262,6,LEN(Y262)-6), MIDForgiving(Y326,6,LEN(Y326)-6), MIDForgiving(Y383,6,LEN(Y383)-6), MIDForgiving(Y436,6,LEN(Y436)-6))&amp;")","*")</f>
        <v>*</v>
      </c>
      <c r="Z502" s="58" t="str">
        <f>IF(OR(Z262&lt;&gt;"*",Z326&lt;&gt;"*",Z383&lt;&gt;"*",Z436&lt;&gt;"*"),"Yes (" &amp; JoinAll(", ", MIDForgiving(Z262,6,LEN(Z262)-6), MIDForgiving(Z326,6,LEN(Z326)-6), MIDForgiving(Z383,6,LEN(Z383)-6), MIDForgiving(Z436,6,LEN(Z436)-6))&amp;")","*")</f>
        <v>*</v>
      </c>
      <c r="AA502" s="58" t="str">
        <f>IF(OR(AA262&lt;&gt;"*",AA326&lt;&gt;"*",AA383&lt;&gt;"*",AA436&lt;&gt;"*"),"Yes (" &amp; JoinAll(", ", MIDForgiving(AA262,6,LEN(AA262)-6), MIDForgiving(AA326,6,LEN(AA326)-6), MIDForgiving(AA383,6,LEN(AA383)-6), MIDForgiving(AA436,6,LEN(AA436)-6))&amp;")","*")</f>
        <v>*</v>
      </c>
      <c r="AB502" s="58" t="str">
        <f>IF(OR(AB262&lt;&gt;"*",AB326&lt;&gt;"*",AB383&lt;&gt;"*",AB436&lt;&gt;"*"),"Yes (" &amp; JoinAll(", ", MIDForgiving(AB262,6,LEN(AB262)-6), MIDForgiving(AB326,6,LEN(AB326)-6), MIDForgiving(AB383,6,LEN(AB383)-6), MIDForgiving(AB436,6,LEN(AB436)-6))&amp;")","*")</f>
        <v>*</v>
      </c>
      <c r="AC502" s="58" t="str">
        <f>IF(OR(AC262&lt;&gt;"*",AC326&lt;&gt;"*",AC383&lt;&gt;"*",AC436&lt;&gt;"*"),"Yes (" &amp; JoinAll(", ", MIDForgiving(AC262,6,LEN(AC262)-6), MIDForgiving(AC326,6,LEN(AC326)-6), MIDForgiving(AC383,6,LEN(AC383)-6), MIDForgiving(AC436,6,LEN(AC436)-6))&amp;")","*")</f>
        <v>*</v>
      </c>
      <c r="AD502" s="58" t="str">
        <f>IF(OR(AD262&lt;&gt;"*",AD326&lt;&gt;"*",AD383&lt;&gt;"*",AD436&lt;&gt;"*"),"Yes (" &amp; JoinAll(", ", MIDForgiving(AD262,6,LEN(AD262)-6), MIDForgiving(AD326,6,LEN(AD326)-6), MIDForgiving(AD383,6,LEN(AD383)-6), MIDForgiving(AD436,6,LEN(AD436)-6))&amp;")","*")</f>
        <v>*</v>
      </c>
      <c r="AE502" s="58" t="str">
        <f>IF(OR(AE262&lt;&gt;"*",AE326&lt;&gt;"*",AE383&lt;&gt;"*",AE436&lt;&gt;"*"),"Yes (" &amp; JoinAll(", ", MIDForgiving(AE262,6,LEN(AE262)-6), MIDForgiving(AE326,6,LEN(AE326)-6), MIDForgiving(AE383,6,LEN(AE383)-6), MIDForgiving(AE436,6,LEN(AE436)-6))&amp;")","*")</f>
        <v>*</v>
      </c>
      <c r="AF502" s="58" t="str">
        <f>IF(OR(AF262&lt;&gt;"*",AF326&lt;&gt;"*",AF383&lt;&gt;"*",AF436&lt;&gt;"*"),"Yes (" &amp; JoinAll(", ", MIDForgiving(AF262,6,LEN(AF262)-6), MIDForgiving(AF326,6,LEN(AF326)-6), MIDForgiving(AF383,6,LEN(AF383)-6), MIDForgiving(AF436,6,LEN(AF436)-6))&amp;")","*")</f>
        <v>*</v>
      </c>
      <c r="AG502" s="58" t="str">
        <f>IF(OR(AG262&lt;&gt;"*",AG326&lt;&gt;"*",AG383&lt;&gt;"*",AG436&lt;&gt;"*"),"Yes (" &amp; JoinAll(", ", MIDForgiving(AG262,6,LEN(AG262)-6), MIDForgiving(AG326,6,LEN(AG326)-6), MIDForgiving(AG383,6,LEN(AG383)-6), MIDForgiving(AG436,6,LEN(AG436)-6))&amp;")","*")</f>
        <v>*</v>
      </c>
      <c r="AH502" s="58" t="str">
        <f>IF(OR(AH262&lt;&gt;"*",AH326&lt;&gt;"*",AH383&lt;&gt;"*",AH436&lt;&gt;"*"),"Yes (" &amp; JoinAll(", ", MIDForgiving(AH262,6,LEN(AH262)-6), MIDForgiving(AH326,6,LEN(AH326)-6), MIDForgiving(AH383,6,LEN(AH383)-6), MIDForgiving(AH436,6,LEN(AH436)-6))&amp;")","*")</f>
        <v>*</v>
      </c>
      <c r="AI502" s="58" t="str">
        <f>IF(OR(AI262&lt;&gt;"*",AI326&lt;&gt;"*",AI383&lt;&gt;"*",AI436&lt;&gt;"*"),"Yes (" &amp; JoinAll(", ", MIDForgiving(AI262,6,LEN(AI262)-6), MIDForgiving(AI326,6,LEN(AI326)-6), MIDForgiving(AI383,6,LEN(AI383)-6), MIDForgiving(AI436,6,LEN(AI436)-6))&amp;")","*")</f>
        <v>*</v>
      </c>
      <c r="AJ502" s="58" t="str">
        <f>IF(OR(AJ262&lt;&gt;"*",AJ326&lt;&gt;"*",AJ383&lt;&gt;"*",AJ436&lt;&gt;"*"),"Yes (" &amp; JoinAll(", ", MIDForgiving(AJ262,6,LEN(AJ262)-6), MIDForgiving(AJ326,6,LEN(AJ326)-6), MIDForgiving(AJ383,6,LEN(AJ383)-6), MIDForgiving(AJ436,6,LEN(AJ436)-6))&amp;")","*")</f>
        <v>*</v>
      </c>
      <c r="AK502" s="58" t="str">
        <f>IF(OR(AK262&lt;&gt;"*",AK326&lt;&gt;"*",AK383&lt;&gt;"*",AK436&lt;&gt;"*"),"Yes (" &amp; JoinAll(", ", MIDForgiving(AK262,6,LEN(AK262)-6), MIDForgiving(AK326,6,LEN(AK326)-6), MIDForgiving(AK383,6,LEN(AK383)-6), MIDForgiving(AK436,6,LEN(AK436)-6))&amp;")","*")</f>
        <v>*</v>
      </c>
      <c r="AL502" s="58" t="str">
        <f>IF(OR(AL262&lt;&gt;"*",AL326&lt;&gt;"*",AL383&lt;&gt;"*",AL436&lt;&gt;"*"),"Yes (" &amp; JoinAll(", ", MIDForgiving(AL262,6,LEN(AL262)-6), MIDForgiving(AL326,6,LEN(AL326)-6), MIDForgiving(AL383,6,LEN(AL383)-6), MIDForgiving(AL436,6,LEN(AL436)-6))&amp;")","*")</f>
        <v>*</v>
      </c>
      <c r="AM502" s="58" t="str">
        <f>IF(OR(AM262&lt;&gt;"*",AM326&lt;&gt;"*",AM383&lt;&gt;"*",AM436&lt;&gt;"*"),"Yes (" &amp; JoinAll(", ", MIDForgiving(AM262,6,LEN(AM262)-6), MIDForgiving(AM326,6,LEN(AM326)-6), MIDForgiving(AM383,6,LEN(AM383)-6), MIDForgiving(AM436,6,LEN(AM436)-6))&amp;")","*")</f>
        <v>*</v>
      </c>
      <c r="AN502" s="58" t="str">
        <f>IF(OR(AN262&lt;&gt;"*",AN326&lt;&gt;"*",AN383&lt;&gt;"*",AN436&lt;&gt;"*"),"Yes (" &amp; JoinAll(", ", MIDForgiving(AN262,6,LEN(AN262)-6), MIDForgiving(AN326,6,LEN(AN326)-6), MIDForgiving(AN383,6,LEN(AN383)-6), MIDForgiving(AN436,6,LEN(AN436)-6))&amp;")","*")</f>
        <v>*</v>
      </c>
      <c r="AO502" s="58" t="str">
        <f>IF(OR(AO262&lt;&gt;"*",AO326&lt;&gt;"*",AO383&lt;&gt;"*",AO436&lt;&gt;"*"),"Yes (" &amp; JoinAll(", ", MIDForgiving(AO262,6,LEN(AO262)-6), MIDForgiving(AO326,6,LEN(AO326)-6), MIDForgiving(AO383,6,LEN(AO383)-6), MIDForgiving(AO436,6,LEN(AO436)-6))&amp;")","*")</f>
        <v>*</v>
      </c>
      <c r="AP502" s="58" t="str">
        <f>IF(OR(AP262&lt;&gt;"*",AP326&lt;&gt;"*",AP383&lt;&gt;"*",AP436&lt;&gt;"*"),"Yes (" &amp; JoinAll(", ", MIDForgiving(AP262,6,LEN(AP262)-6), MIDForgiving(AP326,6,LEN(AP326)-6), MIDForgiving(AP383,6,LEN(AP383)-6), MIDForgiving(AP436,6,LEN(AP436)-6))&amp;")","*")</f>
        <v>*</v>
      </c>
      <c r="AQ502" s="58" t="str">
        <f>IF(OR(AQ262&lt;&gt;"*",AQ326&lt;&gt;"*",AQ383&lt;&gt;"*",AQ436&lt;&gt;"*"),"Yes (" &amp; JoinAll(", ", MIDForgiving(AQ262,6,LEN(AQ262)-6), MIDForgiving(AQ326,6,LEN(AQ326)-6), MIDForgiving(AQ383,6,LEN(AQ383)-6), MIDForgiving(AQ436,6,LEN(AQ436)-6))&amp;")","*")</f>
        <v>*</v>
      </c>
      <c r="AR502" s="58" t="str">
        <f>IF(OR(AR262&lt;&gt;"*",AR326&lt;&gt;"*",AR383&lt;&gt;"*",AR436&lt;&gt;"*"),"Yes (" &amp; JoinAll(", ", MIDForgiving(AR262,6,LEN(AR262)-6), MIDForgiving(AR326,6,LEN(AR326)-6), MIDForgiving(AR383,6,LEN(AR383)-6), MIDForgiving(AR436,6,LEN(AR436)-6))&amp;")","*")</f>
        <v>*</v>
      </c>
      <c r="AS502" s="58" t="str">
        <f>IF(OR(AS262&lt;&gt;"*",AS326&lt;&gt;"*",AS383&lt;&gt;"*",AS436&lt;&gt;"*"),"Yes (" &amp; JoinAll(", ", MIDForgiving(AS262,6,LEN(AS262)-6), MIDForgiving(AS326,6,LEN(AS326)-6), MIDForgiving(AS383,6,LEN(AS383)-6), MIDForgiving(AS436,6,LEN(AS436)-6))&amp;")","*")</f>
        <v>*</v>
      </c>
      <c r="AT502" s="58" t="str">
        <f>IF(OR(AT262&lt;&gt;"*",AT326&lt;&gt;"*",AT383&lt;&gt;"*",AT436&lt;&gt;"*"),"Yes (" &amp; JoinAll(", ", MIDForgiving(AT262,6,LEN(AT262)-6), MIDForgiving(AT326,6,LEN(AT326)-6), MIDForgiving(AT383,6,LEN(AT383)-6), MIDForgiving(AT436,6,LEN(AT436)-6))&amp;")","*")</f>
        <v>*</v>
      </c>
      <c r="AU502" s="58" t="str">
        <f>IF(OR(AU262&lt;&gt;"*",AU326&lt;&gt;"*",AU383&lt;&gt;"*",AU436&lt;&gt;"*"),"Yes (" &amp; JoinAll(", ", MIDForgiving(AU262,6,LEN(AU262)-6), MIDForgiving(AU326,6,LEN(AU326)-6), MIDForgiving(AU383,6,LEN(AU383)-6), MIDForgiving(AU436,6,LEN(AU436)-6))&amp;")","*")</f>
        <v>*</v>
      </c>
      <c r="AV502" s="58" t="str">
        <f>IF(OR(AV262&lt;&gt;"*",AV326&lt;&gt;"*",AV383&lt;&gt;"*",AV436&lt;&gt;"*"),"Yes (" &amp; JoinAll(", ", MIDForgiving(AV262,6,LEN(AV262)-6), MIDForgiving(AV326,6,LEN(AV326)-6), MIDForgiving(AV383,6,LEN(AV383)-6), MIDForgiving(AV436,6,LEN(AV436)-6))&amp;")","*")</f>
        <v>*</v>
      </c>
      <c r="AW502" s="58" t="str">
        <f>IF(OR(AW262&lt;&gt;"*",AW326&lt;&gt;"*",AW383&lt;&gt;"*",AW436&lt;&gt;"*"),"Yes (" &amp; JoinAll(", ", MIDForgiving(AW262,6,LEN(AW262)-6), MIDForgiving(AW326,6,LEN(AW326)-6), MIDForgiving(AW383,6,LEN(AW383)-6), MIDForgiving(AW436,6,LEN(AW436)-6))&amp;")","*")</f>
        <v>*</v>
      </c>
      <c r="AX502" s="58" t="str">
        <f>IF(OR(AX262&lt;&gt;"*",AX326&lt;&gt;"*",AX383&lt;&gt;"*",AX436&lt;&gt;"*"),"Yes (" &amp; JoinAll(", ", MIDForgiving(AX262,6,LEN(AX262)-6), MIDForgiving(AX326,6,LEN(AX326)-6), MIDForgiving(AX383,6,LEN(AX383)-6), MIDForgiving(AX436,6,LEN(AX436)-6))&amp;")","*")</f>
        <v>*</v>
      </c>
      <c r="AY502" s="58" t="str">
        <f>IF(OR(AY262&lt;&gt;"*",AY326&lt;&gt;"*",AY383&lt;&gt;"*",AY436&lt;&gt;"*"),"Yes (" &amp; JoinAll(", ", MIDForgiving(AY262,6,LEN(AY262)-6), MIDForgiving(AY326,6,LEN(AY326)-6), MIDForgiving(AY383,6,LEN(AY383)-6), MIDForgiving(AY436,6,LEN(AY436)-6))&amp;")","*")</f>
        <v>*</v>
      </c>
      <c r="AZ502" s="58" t="str">
        <f>IF(OR(AZ262&lt;&gt;"*",AZ326&lt;&gt;"*",AZ383&lt;&gt;"*",AZ436&lt;&gt;"*"),"Yes (" &amp; JoinAll(", ", MIDForgiving(AZ262,6,LEN(AZ262)-6), MIDForgiving(AZ326,6,LEN(AZ326)-6), MIDForgiving(AZ383,6,LEN(AZ383)-6), MIDForgiving(AZ436,6,LEN(AZ436)-6))&amp;")","*")</f>
        <v>*</v>
      </c>
      <c r="BA502" s="58" t="str">
        <f>IF(OR(BA262&lt;&gt;"*",BA326&lt;&gt;"*",BA383&lt;&gt;"*",BA436&lt;&gt;"*"),"Yes (" &amp; JoinAll(", ", MIDForgiving(BA262,6,LEN(BA262)-6), MIDForgiving(BA326,6,LEN(BA326)-6), MIDForgiving(BA383,6,LEN(BA383)-6), MIDForgiving(BA436,6,LEN(BA436)-6))&amp;")","*")</f>
        <v>*</v>
      </c>
      <c r="BB502" s="58" t="str">
        <f>IF(OR(BB262&lt;&gt;"*",BB326&lt;&gt;"*",BB383&lt;&gt;"*",BB436&lt;&gt;"*"),"Yes (" &amp; JoinAll(", ", MIDForgiving(BB262,6,LEN(BB262)-6), MIDForgiving(BB326,6,LEN(BB326)-6), MIDForgiving(BB383,6,LEN(BB383)-6), MIDForgiving(BB436,6,LEN(BB436)-6))&amp;")","*")</f>
        <v>*</v>
      </c>
      <c r="BC502" s="58" t="str">
        <f>IF(OR(BC262&lt;&gt;"*",BC326&lt;&gt;"*",BC383&lt;&gt;"*",BC436&lt;&gt;"*"),"Yes (" &amp; JoinAll(", ", MIDForgiving(BC262,6,LEN(BC262)-6), MIDForgiving(BC326,6,LEN(BC326)-6), MIDForgiving(BC383,6,LEN(BC383)-6), MIDForgiving(BC436,6,LEN(BC436)-6))&amp;")","*")</f>
        <v>*</v>
      </c>
      <c r="BD502" s="58" t="str">
        <f>IF(OR(BD262&lt;&gt;"*",BD326&lt;&gt;"*",BD383&lt;&gt;"*",BD436&lt;&gt;"*"),"Yes (" &amp; JoinAll(", ", MIDForgiving(BD262,6,LEN(BD262)-6), MIDForgiving(BD326,6,LEN(BD326)-6), MIDForgiving(BD383,6,LEN(BD383)-6), MIDForgiving(BD436,6,LEN(BD436)-6))&amp;")","*")</f>
        <v>*</v>
      </c>
      <c r="BE502" s="58" t="str">
        <f>IF(OR(BE262&lt;&gt;"*",BE326&lt;&gt;"*",BE383&lt;&gt;"*",BE436&lt;&gt;"*"),"Yes (" &amp; JoinAll(", ", MIDForgiving(BE262,6,LEN(BE262)-6), MIDForgiving(BE326,6,LEN(BE326)-6), MIDForgiving(BE383,6,LEN(BE383)-6), MIDForgiving(BE436,6,LEN(BE436)-6))&amp;")","*")</f>
        <v>*</v>
      </c>
      <c r="BF502" s="58" t="str">
        <f>IF(OR(BF262&lt;&gt;"*",BF326&lt;&gt;"*",BF383&lt;&gt;"*",BF436&lt;&gt;"*"),"Yes (" &amp; JoinAll(", ", MIDForgiving(BF262,6,LEN(BF262)-6), MIDForgiving(BF326,6,LEN(BF326)-6), MIDForgiving(BF383,6,LEN(BF383)-6), MIDForgiving(BF436,6,LEN(BF436)-6))&amp;")","*")</f>
        <v>*</v>
      </c>
      <c r="BG502" s="58" t="str">
        <f>IF(OR(BG262&lt;&gt;"*",BG326&lt;&gt;"*",BG383&lt;&gt;"*",BG436&lt;&gt;"*"),"Yes (" &amp; JoinAll(", ", MIDForgiving(BG262,6,LEN(BG262)-6), MIDForgiving(BG326,6,LEN(BG326)-6), MIDForgiving(BG383,6,LEN(BG383)-6), MIDForgiving(BG436,6,LEN(BG436)-6))&amp;")","*")</f>
        <v>*</v>
      </c>
      <c r="BH502" s="58" t="str">
        <f>IF(OR(BH262&lt;&gt;"*",BH326&lt;&gt;"*",BH383&lt;&gt;"*",BH436&lt;&gt;"*"),"Yes (" &amp; JoinAll(", ", MIDForgiving(BH262,6,LEN(BH262)-6), MIDForgiving(BH326,6,LEN(BH326)-6), MIDForgiving(BH383,6,LEN(BH383)-6), MIDForgiving(BH436,6,LEN(BH436)-6))&amp;")","*")</f>
        <v>*</v>
      </c>
      <c r="BI502" s="58" t="str">
        <f>IF(OR(BI262&lt;&gt;"*",BI326&lt;&gt;"*",BI383&lt;&gt;"*",BI436&lt;&gt;"*"),"Yes (" &amp; JoinAll(", ", MIDForgiving(BI262,6,LEN(BI262)-6), MIDForgiving(BI326,6,LEN(BI326)-6), MIDForgiving(BI383,6,LEN(BI383)-6), MIDForgiving(BI436,6,LEN(BI436)-6))&amp;")","*")</f>
        <v>*</v>
      </c>
      <c r="BJ502" s="58" t="str">
        <f>IF(OR(BJ262&lt;&gt;"*",BJ326&lt;&gt;"*",BJ383&lt;&gt;"*",BJ436&lt;&gt;"*"),"Yes (" &amp; JoinAll(", ", MIDForgiving(BJ262,6,LEN(BJ262)-6), MIDForgiving(BJ326,6,LEN(BJ326)-6), MIDForgiving(BJ383,6,LEN(BJ383)-6), MIDForgiving(BJ436,6,LEN(BJ436)-6))&amp;")","*")</f>
        <v>*</v>
      </c>
      <c r="BK502" s="58" t="str">
        <f>IF(OR(BK262&lt;&gt;"*",BK326&lt;&gt;"*",BK383&lt;&gt;"*",BK436&lt;&gt;"*"),"Yes (" &amp; JoinAll(", ", MIDForgiving(BK262,6,LEN(BK262)-6), MIDForgiving(BK326,6,LEN(BK326)-6), MIDForgiving(BK383,6,LEN(BK383)-6), MIDForgiving(BK436,6,LEN(BK436)-6))&amp;")","*")</f>
        <v>*</v>
      </c>
      <c r="BL502" s="58" t="str">
        <f>IF(OR(BL262&lt;&gt;"*",BL326&lt;&gt;"*",BL383&lt;&gt;"*",BL436&lt;&gt;"*"),"Yes (" &amp; JoinAll(", ", MIDForgiving(BL262,6,LEN(BL262)-6), MIDForgiving(BL326,6,LEN(BL326)-6), MIDForgiving(BL383,6,LEN(BL383)-6), MIDForgiving(BL436,6,LEN(BL436)-6))&amp;")","*")</f>
        <v>*</v>
      </c>
      <c r="BM502" s="58" t="str">
        <f>IF(OR(BM262&lt;&gt;"*",BM326&lt;&gt;"*",BM383&lt;&gt;"*",BM436&lt;&gt;"*"),"Yes (" &amp; JoinAll(", ", MIDForgiving(BM262,6,LEN(BM262)-6), MIDForgiving(BM326,6,LEN(BM326)-6), MIDForgiving(BM383,6,LEN(BM383)-6), MIDForgiving(BM436,6,LEN(BM436)-6))&amp;")","*")</f>
        <v>*</v>
      </c>
      <c r="BN502" s="58" t="str">
        <f>IF(OR(BN262&lt;&gt;"*",BN326&lt;&gt;"*",BN383&lt;&gt;"*",BN436&lt;&gt;"*"),"Yes (" &amp; JoinAll(", ", MIDForgiving(BN262,6,LEN(BN262)-6), MIDForgiving(BN326,6,LEN(BN326)-6), MIDForgiving(BN383,6,LEN(BN383)-6), MIDForgiving(BN436,6,LEN(BN436)-6))&amp;")","*")</f>
        <v>*</v>
      </c>
      <c r="BO502" s="58" t="str">
        <f>IF(OR(BO262&lt;&gt;"*",BO326&lt;&gt;"*",BO383&lt;&gt;"*",BO436&lt;&gt;"*"),"Yes (" &amp; JoinAll(", ", MIDForgiving(BO262,6,LEN(BO262)-6), MIDForgiving(BO326,6,LEN(BO326)-6), MIDForgiving(BO383,6,LEN(BO383)-6), MIDForgiving(BO436,6,LEN(BO436)-6))&amp;")","*")</f>
        <v>*</v>
      </c>
      <c r="BP502" s="58" t="str">
        <f>IF(OR(BP262&lt;&gt;"*",BP326&lt;&gt;"*",BP383&lt;&gt;"*",BP436&lt;&gt;"*"),"Yes (" &amp; JoinAll(", ", MIDForgiving(BP262,6,LEN(BP262)-6), MIDForgiving(BP326,6,LEN(BP326)-6), MIDForgiving(BP383,6,LEN(BP383)-6), MIDForgiving(BP436,6,LEN(BP436)-6))&amp;")","*")</f>
        <v>*</v>
      </c>
      <c r="BQ502" s="58" t="str">
        <f>IF(OR(BQ262&lt;&gt;"*",BQ326&lt;&gt;"*",BQ383&lt;&gt;"*",BQ436&lt;&gt;"*"),"Yes (" &amp; JoinAll(", ", MIDForgiving(BQ262,6,LEN(BQ262)-6), MIDForgiving(BQ326,6,LEN(BQ326)-6), MIDForgiving(BQ383,6,LEN(BQ383)-6), MIDForgiving(BQ436,6,LEN(BQ436)-6))&amp;")","*")</f>
        <v>*</v>
      </c>
      <c r="BR502" s="58" t="str">
        <f>IF(OR(BR262&lt;&gt;"*",BR326&lt;&gt;"*",BR383&lt;&gt;"*",BR436&lt;&gt;"*"),"Yes (" &amp; JoinAll(", ", MIDForgiving(BR262,6,LEN(BR262)-6), MIDForgiving(BR326,6,LEN(BR326)-6), MIDForgiving(BR383,6,LEN(BR383)-6), MIDForgiving(BR436,6,LEN(BR436)-6))&amp;")","*")</f>
        <v>*</v>
      </c>
      <c r="BS502" s="58" t="str">
        <f>IF(OR(BS262&lt;&gt;"*",BS326&lt;&gt;"*",BS383&lt;&gt;"*",BS436&lt;&gt;"*"),"Yes (" &amp; JoinAll(", ", MIDForgiving(BS262,6,LEN(BS262)-6), MIDForgiving(BS326,6,LEN(BS326)-6), MIDForgiving(BS383,6,LEN(BS383)-6), MIDForgiving(BS436,6,LEN(BS436)-6))&amp;")","*")</f>
        <v>*</v>
      </c>
      <c r="BT502" s="58" t="str">
        <f>IF(OR(BT262&lt;&gt;"*",BT326&lt;&gt;"*",BT383&lt;&gt;"*",BT436&lt;&gt;"*"),"Yes (" &amp; JoinAll(", ", MIDForgiving(BT262,6,LEN(BT262)-6), MIDForgiving(BT326,6,LEN(BT326)-6), MIDForgiving(BT383,6,LEN(BT383)-6), MIDForgiving(BT436,6,LEN(BT436)-6))&amp;")","*")</f>
        <v>*</v>
      </c>
      <c r="BU502" s="58" t="str">
        <f>IF(OR(BU262&lt;&gt;"*",BU326&lt;&gt;"*",BU383&lt;&gt;"*",BU436&lt;&gt;"*"),"Yes (" &amp; JoinAll(", ", MIDForgiving(BU262,6,LEN(BU262)-6), MIDForgiving(BU326,6,LEN(BU326)-6), MIDForgiving(BU383,6,LEN(BU383)-6), MIDForgiving(BU436,6,LEN(BU436)-6))&amp;")","*")</f>
        <v>*</v>
      </c>
      <c r="BV502" s="58" t="str">
        <f>IF(OR(BV262&lt;&gt;"*",BV326&lt;&gt;"*",BV383&lt;&gt;"*",BV436&lt;&gt;"*"),"Yes (" &amp; JoinAll(", ", MIDForgiving(BV262,6,LEN(BV262)-6), MIDForgiving(BV326,6,LEN(BV326)-6), MIDForgiving(BV383,6,LEN(BV383)-6), MIDForgiving(BV436,6,LEN(BV436)-6))&amp;")","*")</f>
        <v>*</v>
      </c>
      <c r="BW502" s="58" t="str">
        <f>IF(OR(BW262&lt;&gt;"*",BW326&lt;&gt;"*",BW383&lt;&gt;"*",BW436&lt;&gt;"*"),"Yes (" &amp; JoinAll(", ", MIDForgiving(BW262,6,LEN(BW262)-6), MIDForgiving(BW326,6,LEN(BW326)-6), MIDForgiving(BW383,6,LEN(BW383)-6), MIDForgiving(BW436,6,LEN(BW436)-6))&amp;")","*")</f>
        <v>*</v>
      </c>
      <c r="BX502" s="58" t="str">
        <f>IF(OR(BX262&lt;&gt;"*",BX326&lt;&gt;"*",BX383&lt;&gt;"*",BX436&lt;&gt;"*"),"Yes (" &amp; JoinAll(", ", MIDForgiving(BX262,6,LEN(BX262)-6), MIDForgiving(BX326,6,LEN(BX326)-6), MIDForgiving(BX383,6,LEN(BX383)-6), MIDForgiving(BX436,6,LEN(BX436)-6))&amp;")","*")</f>
        <v>*</v>
      </c>
      <c r="BY502" s="58" t="str">
        <f>IF(OR(BY262&lt;&gt;"*",BY326&lt;&gt;"*",BY383&lt;&gt;"*",BY436&lt;&gt;"*"),"Yes (" &amp; JoinAll(", ", MIDForgiving(BY262,6,LEN(BY262)-6), MIDForgiving(BY326,6,LEN(BY326)-6), MIDForgiving(BY383,6,LEN(BY383)-6), MIDForgiving(BY436,6,LEN(BY436)-6))&amp;")","*")</f>
        <v>*</v>
      </c>
      <c r="BZ502" s="58" t="str">
        <f>IF(OR(BZ262&lt;&gt;"*",BZ326&lt;&gt;"*",BZ383&lt;&gt;"*",BZ436&lt;&gt;"*"),"Yes (" &amp; JoinAll(", ", MIDForgiving(BZ262,6,LEN(BZ262)-6), MIDForgiving(BZ326,6,LEN(BZ326)-6), MIDForgiving(BZ383,6,LEN(BZ383)-6), MIDForgiving(BZ436,6,LEN(BZ436)-6))&amp;")","*")</f>
        <v>*</v>
      </c>
      <c r="CA502" s="58" t="str">
        <f>IF(OR(CA262&lt;&gt;"*",CA326&lt;&gt;"*",CA383&lt;&gt;"*",CA436&lt;&gt;"*"),"Yes (" &amp; JoinAll(", ", MIDForgiving(CA262,6,LEN(CA262)-6), MIDForgiving(CA326,6,LEN(CA326)-6), MIDForgiving(CA383,6,LEN(CA383)-6), MIDForgiving(CA436,6,LEN(CA436)-6))&amp;")","*")</f>
        <v>*</v>
      </c>
      <c r="CB502" s="58" t="str">
        <f>IF(OR(CB262&lt;&gt;"*",CB326&lt;&gt;"*",CB383&lt;&gt;"*",CB436&lt;&gt;"*"),"Yes (" &amp; JoinAll(", ", MIDForgiving(CB262,6,LEN(CB262)-6), MIDForgiving(CB326,6,LEN(CB326)-6), MIDForgiving(CB383,6,LEN(CB383)-6), MIDForgiving(CB436,6,LEN(CB436)-6))&amp;")","*")</f>
        <v>*</v>
      </c>
      <c r="CC502" s="58" t="str">
        <f>IF(OR(CC262&lt;&gt;"*",CC326&lt;&gt;"*",CC383&lt;&gt;"*",CC436&lt;&gt;"*"),"Yes (" &amp; JoinAll(", ", MIDForgiving(CC262,6,LEN(CC262)-6), MIDForgiving(CC326,6,LEN(CC326)-6), MIDForgiving(CC383,6,LEN(CC383)-6), MIDForgiving(CC436,6,LEN(CC436)-6))&amp;")","*")</f>
        <v>*</v>
      </c>
      <c r="CD502" s="58" t="str">
        <f>IF(OR(CD262&lt;&gt;"*",CD326&lt;&gt;"*",CD383&lt;&gt;"*",CD436&lt;&gt;"*"),"Yes (" &amp; JoinAll(", ", MIDForgiving(CD262,6,LEN(CD262)-6), MIDForgiving(CD326,6,LEN(CD326)-6), MIDForgiving(CD383,6,LEN(CD383)-6), MIDForgiving(CD436,6,LEN(CD436)-6))&amp;")","*")</f>
        <v>*</v>
      </c>
      <c r="CE502" s="58" t="str">
        <f>IF(OR(CE262&lt;&gt;"*",CE326&lt;&gt;"*",CE383&lt;&gt;"*",CE436&lt;&gt;"*"),"Yes (" &amp; JoinAll(", ", MIDForgiving(CE262,6,LEN(CE262)-6), MIDForgiving(CE326,6,LEN(CE326)-6), MIDForgiving(CE383,6,LEN(CE383)-6), MIDForgiving(CE436,6,LEN(CE436)-6))&amp;")","*")</f>
        <v>*</v>
      </c>
      <c r="CF502" s="58" t="str">
        <f>IF(OR(CF262&lt;&gt;"*",CF326&lt;&gt;"*",CF383&lt;&gt;"*",CF436&lt;&gt;"*"),"Yes (" &amp; JoinAll(", ", MIDForgiving(CF262,6,LEN(CF262)-6), MIDForgiving(CF326,6,LEN(CF326)-6), MIDForgiving(CF383,6,LEN(CF383)-6), MIDForgiving(CF436,6,LEN(CF436)-6))&amp;")","*")</f>
        <v>*</v>
      </c>
      <c r="CG502" s="58" t="str">
        <f>IF(OR(CG262&lt;&gt;"*",CG326&lt;&gt;"*",CG383&lt;&gt;"*",CG436&lt;&gt;"*"),"Yes (" &amp; JoinAll(", ", MIDForgiving(CG262,6,LEN(CG262)-6), MIDForgiving(CG326,6,LEN(CG326)-6), MIDForgiving(CG383,6,LEN(CG383)-6), MIDForgiving(CG436,6,LEN(CG436)-6))&amp;")","*")</f>
        <v>*</v>
      </c>
      <c r="CH502" s="58" t="str">
        <f>IF(OR(CH262&lt;&gt;"*",CH326&lt;&gt;"*",CH383&lt;&gt;"*",CH436&lt;&gt;"*"),"Yes (" &amp; JoinAll(", ", MIDForgiving(CH262,6,LEN(CH262)-6), MIDForgiving(CH326,6,LEN(CH326)-6), MIDForgiving(CH383,6,LEN(CH383)-6), MIDForgiving(CH436,6,LEN(CH436)-6))&amp;")","*")</f>
        <v>*</v>
      </c>
      <c r="CI502" s="58" t="str">
        <f>IF(OR(CI262&lt;&gt;"*",CI326&lt;&gt;"*",CI383&lt;&gt;"*",CI436&lt;&gt;"*"),"Yes (" &amp; JoinAll(", ", MIDForgiving(CI262,6,LEN(CI262)-6), MIDForgiving(CI326,6,LEN(CI326)-6), MIDForgiving(CI383,6,LEN(CI383)-6), MIDForgiving(CI436,6,LEN(CI436)-6))&amp;")","*")</f>
        <v>*</v>
      </c>
      <c r="CJ502" s="58" t="str">
        <f>IF(OR(CJ262&lt;&gt;"*",CJ326&lt;&gt;"*",CJ383&lt;&gt;"*",CJ436&lt;&gt;"*"),"Yes (" &amp; JoinAll(", ", MIDForgiving(CJ262,6,LEN(CJ262)-6), MIDForgiving(CJ326,6,LEN(CJ326)-6), MIDForgiving(CJ383,6,LEN(CJ383)-6), MIDForgiving(CJ436,6,LEN(CJ436)-6))&amp;")","*")</f>
        <v>*</v>
      </c>
      <c r="CK502" s="58" t="str">
        <f>IF(OR(CK262&lt;&gt;"*",CK326&lt;&gt;"*",CK383&lt;&gt;"*",CK436&lt;&gt;"*"),"Yes (" &amp; JoinAll(", ", MIDForgiving(CK262,6,LEN(CK262)-6), MIDForgiving(CK326,6,LEN(CK326)-6), MIDForgiving(CK383,6,LEN(CK383)-6), MIDForgiving(CK436,6,LEN(CK436)-6))&amp;")","*")</f>
        <v>*</v>
      </c>
      <c r="CL502" s="58" t="str">
        <f>IF(OR(CL262&lt;&gt;"*",CL326&lt;&gt;"*",CL383&lt;&gt;"*",CL436&lt;&gt;"*"),"Yes (" &amp; JoinAll(", ", MIDForgiving(CL262,6,LEN(CL262)-6), MIDForgiving(CL326,6,LEN(CL326)-6), MIDForgiving(CL383,6,LEN(CL383)-6), MIDForgiving(CL436,6,LEN(CL436)-6))&amp;")","*")</f>
        <v>*</v>
      </c>
      <c r="CM502" s="58" t="str">
        <f>IF(OR(CM262&lt;&gt;"*",CM326&lt;&gt;"*",CM383&lt;&gt;"*",CM436&lt;&gt;"*"),"Yes (" &amp; JoinAll(", ", MIDForgiving(CM262,6,LEN(CM262)-6), MIDForgiving(CM326,6,LEN(CM326)-6), MIDForgiving(CM383,6,LEN(CM383)-6), MIDForgiving(CM436,6,LEN(CM436)-6))&amp;")","*")</f>
        <v>*</v>
      </c>
      <c r="CN502" s="58" t="str">
        <f>IF(OR(CN262&lt;&gt;"*",CN326&lt;&gt;"*",CN383&lt;&gt;"*",CN436&lt;&gt;"*"),"Yes (" &amp; JoinAll(", ", MIDForgiving(CN262,6,LEN(CN262)-6), MIDForgiving(CN326,6,LEN(CN326)-6), MIDForgiving(CN383,6,LEN(CN383)-6), MIDForgiving(CN436,6,LEN(CN436)-6))&amp;")","*")</f>
        <v>*</v>
      </c>
      <c r="CO502" s="58" t="str">
        <f>IF(OR(CO262&lt;&gt;"*",CO326&lt;&gt;"*",CO383&lt;&gt;"*",CO436&lt;&gt;"*"),"Yes (" &amp; JoinAll(", ", MIDForgiving(CO262,6,LEN(CO262)-6), MIDForgiving(CO326,6,LEN(CO326)-6), MIDForgiving(CO383,6,LEN(CO383)-6), MIDForgiving(CO436,6,LEN(CO436)-6))&amp;")","*")</f>
        <v>Yes (HTTPS)</v>
      </c>
      <c r="CP502" s="58" t="str">
        <f>IF(OR(CP262&lt;&gt;"*",CP326&lt;&gt;"*",CP383&lt;&gt;"*",CP436&lt;&gt;"*"),"Yes (" &amp; JoinAll(", ", MIDForgiving(CP262,6,LEN(CP262)-6), MIDForgiving(CP326,6,LEN(CP326)-6), MIDForgiving(CP383,6,LEN(CP383)-6), MIDForgiving(CP436,6,LEN(CP436)-6))&amp;")","*")</f>
        <v>Yes (HTTPS)</v>
      </c>
      <c r="CQ502" s="58" t="str">
        <f>IF(OR(CQ262&lt;&gt;"*",CQ326&lt;&gt;"*",CQ383&lt;&gt;"*",CQ436&lt;&gt;"*"),"Yes (" &amp; JoinAll(", ", MIDForgiving(CQ262,6,LEN(CQ262)-6), MIDForgiving(CQ326,6,LEN(CQ326)-6), MIDForgiving(CQ383,6,LEN(CQ383)-6), MIDForgiving(CQ436,6,LEN(CQ436)-6))&amp;")","*")</f>
        <v>*</v>
      </c>
      <c r="CR502" s="58" t="str">
        <f>IF(OR(CR262&lt;&gt;"*",CR326&lt;&gt;"*",CR383&lt;&gt;"*",CR436&lt;&gt;"*"),"Yes (" &amp; JoinAll(", ", MIDForgiving(CR262,6,LEN(CR262)-6), MIDForgiving(CR326,6,LEN(CR326)-6), MIDForgiving(CR383,6,LEN(CR383)-6), MIDForgiving(CR436,6,LEN(CR436)-6))&amp;")","*")</f>
        <v>*</v>
      </c>
      <c r="CS502" s="58" t="str">
        <f>IF(OR(CS262&lt;&gt;"*",CS326&lt;&gt;"*",CS383&lt;&gt;"*",CS436&lt;&gt;"*"),"Yes (" &amp; JoinAll(", ", MIDForgiving(CS262,6,LEN(CS262)-6), MIDForgiving(CS326,6,LEN(CS326)-6), MIDForgiving(CS383,6,LEN(CS383)-6), MIDForgiving(CS436,6,LEN(CS436)-6))&amp;")","*")</f>
        <v>*</v>
      </c>
      <c r="CT502" s="58" t="str">
        <f>IF(OR(CT262&lt;&gt;"*",CT326&lt;&gt;"*",CT383&lt;&gt;"*",CT436&lt;&gt;"*"),"Yes (" &amp; JoinAll(", ", MIDForgiving(CT262,6,LEN(CT262)-6), MIDForgiving(CT326,6,LEN(CT326)-6), MIDForgiving(CT383,6,LEN(CT383)-6), MIDForgiving(CT436,6,LEN(CT436)-6))&amp;")","*")</f>
        <v>*</v>
      </c>
      <c r="CU502" s="58" t="str">
        <f>IF(OR(CU262&lt;&gt;"*",CU326&lt;&gt;"*",CU383&lt;&gt;"*",CU436&lt;&gt;"*"),"Yes (" &amp; JoinAll(", ", MIDForgiving(CU262,6,LEN(CU262)-6), MIDForgiving(CU326,6,LEN(CU326)-6), MIDForgiving(CU383,6,LEN(CU383)-6), MIDForgiving(CU436,6,LEN(CU436)-6))&amp;")","*")</f>
        <v>*</v>
      </c>
      <c r="CV502" s="58" t="str">
        <f>IF(OR(CV262&lt;&gt;"*",CV326&lt;&gt;"*",CV383&lt;&gt;"*",CV436&lt;&gt;"*"),"Yes (" &amp; JoinAll(", ", MIDForgiving(CV262,6,LEN(CV262)-6), MIDForgiving(CV326,6,LEN(CV326)-6), MIDForgiving(CV383,6,LEN(CV383)-6), MIDForgiving(CV436,6,LEN(CV436)-6))&amp;")","*")</f>
        <v>*</v>
      </c>
      <c r="CW502" s="58" t="str">
        <f>IF(OR(CW262&lt;&gt;"*",CW326&lt;&gt;"*",CW383&lt;&gt;"*",CW436&lt;&gt;"*"),"Yes (" &amp; JoinAll(", ", MIDForgiving(CW262,6,LEN(CW262)-6), MIDForgiving(CW326,6,LEN(CW326)-6), MIDForgiving(CW383,6,LEN(CW383)-6), MIDForgiving(CW436,6,LEN(CW436)-6))&amp;")","*")</f>
        <v>*</v>
      </c>
      <c r="CX502" s="58" t="str">
        <f>IF(OR(CX262&lt;&gt;"*",CX326&lt;&gt;"*",CX383&lt;&gt;"*",CX436&lt;&gt;"*"),"Yes (" &amp; JoinAll(", ", MIDForgiving(CX262,6,LEN(CX262)-6), MIDForgiving(CX326,6,LEN(CX326)-6), MIDForgiving(CX383,6,LEN(CX383)-6), MIDForgiving(CX436,6,LEN(CX436)-6))&amp;")","*")</f>
        <v>*</v>
      </c>
      <c r="CY502" s="58" t="str">
        <f>IF(OR(CY262&lt;&gt;"*",CY326&lt;&gt;"*",CY383&lt;&gt;"*",CY436&lt;&gt;"*"),"Yes (" &amp; JoinAll(", ", MIDForgiving(CY262,6,LEN(CY262)-6), MIDForgiving(CY326,6,LEN(CY326)-6), MIDForgiving(CY383,6,LEN(CY383)-6), MIDForgiving(CY436,6,LEN(CY436)-6))&amp;")","*")</f>
        <v>*</v>
      </c>
      <c r="CZ502" s="58" t="str">
        <f>IF(OR(CZ262&lt;&gt;"*",CZ326&lt;&gt;"*",CZ383&lt;&gt;"*",CZ436&lt;&gt;"*"),"Yes (" &amp; JoinAll(", ", MIDForgiving(CZ262,6,LEN(CZ262)-6), MIDForgiving(CZ326,6,LEN(CZ326)-6), MIDForgiving(CZ383,6,LEN(CZ383)-6), MIDForgiving(CZ436,6,LEN(CZ436)-6))&amp;")","*")</f>
        <v>*</v>
      </c>
      <c r="DA502" s="58" t="str">
        <f>IF(OR(DA262&lt;&gt;"*",DA326&lt;&gt;"*",DA383&lt;&gt;"*",DA436&lt;&gt;"*"),"Yes (" &amp; JoinAll(", ", MIDForgiving(DA262,6,LEN(DA262)-6), MIDForgiving(DA326,6,LEN(DA326)-6), MIDForgiving(DA383,6,LEN(DA383)-6), MIDForgiving(DA436,6,LEN(DA436)-6))&amp;")","*")</f>
        <v>Yes (HTTPS)</v>
      </c>
      <c r="DB502" s="58" t="str">
        <f>IF(OR(DB262&lt;&gt;"*",DB326&lt;&gt;"*",DB383&lt;&gt;"*",DB436&lt;&gt;"*"),"Yes (" &amp; JoinAll(", ", MIDForgiving(DB262,6,LEN(DB262)-6), MIDForgiving(DB326,6,LEN(DB326)-6), MIDForgiving(DB383,6,LEN(DB383)-6), MIDForgiving(DB436,6,LEN(DB436)-6))&amp;")","*")</f>
        <v>Yes (HTTPS)</v>
      </c>
      <c r="DC502" s="58" t="str">
        <f>IF(OR(DC262&lt;&gt;"*",DC326&lt;&gt;"*",DC383&lt;&gt;"*",DC436&lt;&gt;"*"),"Yes (" &amp; JoinAll(", ", MIDForgiving(DC262,6,LEN(DC262)-6), MIDForgiving(DC326,6,LEN(DC326)-6), MIDForgiving(DC383,6,LEN(DC383)-6), MIDForgiving(DC436,6,LEN(DC436)-6))&amp;")","*")</f>
        <v>*</v>
      </c>
      <c r="DD502" s="58" t="str">
        <f>IF(OR(DD262&lt;&gt;"*",DD326&lt;&gt;"*",DD383&lt;&gt;"*",DD436&lt;&gt;"*"),"Yes (" &amp; JoinAll(", ", MIDForgiving(DD262,6,LEN(DD262)-6), MIDForgiving(DD326,6,LEN(DD326)-6), MIDForgiving(DD383,6,LEN(DD383)-6), MIDForgiving(DD436,6,LEN(DD436)-6))&amp;")","*")</f>
        <v>*</v>
      </c>
      <c r="DE502" s="58" t="str">
        <f>IF(OR(DE262&lt;&gt;"*",DE326&lt;&gt;"*",DE383&lt;&gt;"*",DE436&lt;&gt;"*"),"Yes (" &amp; JoinAll(", ", MIDForgiving(DE262,6,LEN(DE262)-6), MIDForgiving(DE326,6,LEN(DE326)-6), MIDForgiving(DE383,6,LEN(DE383)-6), MIDForgiving(DE436,6,LEN(DE436)-6))&amp;")","*")</f>
        <v>*</v>
      </c>
      <c r="DF502" s="58" t="str">
        <f>IF(OR(DF262&lt;&gt;"*",DF326&lt;&gt;"*",DF383&lt;&gt;"*",DF436&lt;&gt;"*"),"Yes (" &amp; JoinAll(", ", MIDForgiving(DF262,6,LEN(DF262)-6), MIDForgiving(DF326,6,LEN(DF326)-6), MIDForgiving(DF383,6,LEN(DF383)-6), MIDForgiving(DF436,6,LEN(DF436)-6))&amp;")","*")</f>
        <v>*</v>
      </c>
      <c r="DG502" s="58" t="str">
        <f>IF(OR(DG262&lt;&gt;"*",DG326&lt;&gt;"*",DG383&lt;&gt;"*",DG436&lt;&gt;"*"),"Yes (" &amp; JoinAll(", ", MIDForgiving(DG262,6,LEN(DG262)-6), MIDForgiving(DG326,6,LEN(DG326)-6), MIDForgiving(DG383,6,LEN(DG383)-6), MIDForgiving(DG436,6,LEN(DG436)-6))&amp;")","*")</f>
        <v>*</v>
      </c>
      <c r="DH502" s="58" t="str">
        <f>IF(OR(DH262&lt;&gt;"*",DH326&lt;&gt;"*",DH383&lt;&gt;"*",DH436&lt;&gt;"*"),"Yes (" &amp; JoinAll(", ", MIDForgiving(DH262,6,LEN(DH262)-6), MIDForgiving(DH326,6,LEN(DH326)-6), MIDForgiving(DH383,6,LEN(DH383)-6), MIDForgiving(DH436,6,LEN(DH436)-6))&amp;")","*")</f>
        <v>*</v>
      </c>
      <c r="DI502" s="58" t="str">
        <f>IF(OR(DI262&lt;&gt;"*",DI326&lt;&gt;"*",DI383&lt;&gt;"*",DI436&lt;&gt;"*"),"Yes (" &amp; JoinAll(", ", MIDForgiving(DI262,6,LEN(DI262)-6), MIDForgiving(DI326,6,LEN(DI326)-6), MIDForgiving(DI383,6,LEN(DI383)-6), MIDForgiving(DI436,6,LEN(DI436)-6))&amp;")","*")</f>
        <v>*</v>
      </c>
      <c r="DJ502" s="58" t="str">
        <f>IF(OR(DJ262&lt;&gt;"*",DJ326&lt;&gt;"*",DJ383&lt;&gt;"*",DJ436&lt;&gt;"*"),"Yes (" &amp; JoinAll(", ", MIDForgiving(DJ262,6,LEN(DJ262)-6), MIDForgiving(DJ326,6,LEN(DJ326)-6), MIDForgiving(DJ383,6,LEN(DJ383)-6), MIDForgiving(DJ436,6,LEN(DJ436)-6))&amp;")","*")</f>
        <v>*</v>
      </c>
      <c r="DK502" s="58" t="str">
        <f>IF(OR(DK262&lt;&gt;"*",DK326&lt;&gt;"*",DK383&lt;&gt;"*",DK436&lt;&gt;"*"),"Yes (" &amp; JoinAll(", ", MIDForgiving(DK262,6,LEN(DK262)-6), MIDForgiving(DK326,6,LEN(DK326)-6), MIDForgiving(DK383,6,LEN(DK383)-6), MIDForgiving(DK436,6,LEN(DK436)-6))&amp;")","*")</f>
        <v>*</v>
      </c>
      <c r="DL502" s="58" t="str">
        <f>IF(OR(DL262&lt;&gt;"*",DL326&lt;&gt;"*",DL383&lt;&gt;"*",DL436&lt;&gt;"*"),"Yes (" &amp; JoinAll(", ", MIDForgiving(DL262,6,LEN(DL262)-6), MIDForgiving(DL326,6,LEN(DL326)-6), MIDForgiving(DL383,6,LEN(DL383)-6), MIDForgiving(DL436,6,LEN(DL436)-6))&amp;")","*")</f>
        <v>*</v>
      </c>
      <c r="DM502" s="58" t="str">
        <f>IF(OR(DM262&lt;&gt;"*",DM326&lt;&gt;"*",DM383&lt;&gt;"*",DM436&lt;&gt;"*"),"Yes (" &amp; JoinAll(", ", MIDForgiving(DM262,6,LEN(DM262)-6), MIDForgiving(DM326,6,LEN(DM326)-6), MIDForgiving(DM383,6,LEN(DM383)-6), MIDForgiving(DM436,6,LEN(DM436)-6))&amp;")","*")</f>
        <v>*</v>
      </c>
      <c r="DN502" s="58" t="str">
        <f>IF(OR(DN262&lt;&gt;"*",DN326&lt;&gt;"*",DN383&lt;&gt;"*",DN436&lt;&gt;"*"),"Yes (" &amp; JoinAll(", ", MIDForgiving(DN262,6,LEN(DN262)-6), MIDForgiving(DN326,6,LEN(DN326)-6), MIDForgiving(DN383,6,LEN(DN383)-6), MIDForgiving(DN436,6,LEN(DN436)-6))&amp;")","*")</f>
        <v>*</v>
      </c>
      <c r="DO502" s="58" t="str">
        <f>IF(OR(DO262&lt;&gt;"*",DO326&lt;&gt;"*",DO383&lt;&gt;"*",DO436&lt;&gt;"*"),"Yes (" &amp; JoinAll(", ", MIDForgiving(DO262,6,LEN(DO262)-6), MIDForgiving(DO326,6,LEN(DO326)-6), MIDForgiving(DO383,6,LEN(DO383)-6), MIDForgiving(DO436,6,LEN(DO436)-6))&amp;")","*")</f>
        <v>*</v>
      </c>
      <c r="DP502" s="58" t="str">
        <f>IF(OR(DP262&lt;&gt;"*",DP326&lt;&gt;"*",DP383&lt;&gt;"*",DP436&lt;&gt;"*"),"Yes (" &amp; JoinAll(", ", MIDForgiving(DP262,6,LEN(DP262)-6), MIDForgiving(DP326,6,LEN(DP326)-6), MIDForgiving(DP383,6,LEN(DP383)-6), MIDForgiving(DP436,6,LEN(DP436)-6))&amp;")","*")</f>
        <v>*</v>
      </c>
      <c r="DQ502" s="58" t="str">
        <f>IF(OR(DQ262&lt;&gt;"*",DQ326&lt;&gt;"*",DQ383&lt;&gt;"*",DQ436&lt;&gt;"*"),"Yes (" &amp; JoinAll(", ", MIDForgiving(DQ262,6,LEN(DQ262)-6), MIDForgiving(DQ326,6,LEN(DQ326)-6), MIDForgiving(DQ383,6,LEN(DQ383)-6), MIDForgiving(DQ436,6,LEN(DQ436)-6))&amp;")","*")</f>
        <v>*</v>
      </c>
      <c r="DR502" s="58" t="str">
        <f>IF(OR(DR262&lt;&gt;"*",DR326&lt;&gt;"*",DR383&lt;&gt;"*",DR436&lt;&gt;"*"),"Yes (" &amp; JoinAll(", ", MIDForgiving(DR262,6,LEN(DR262)-6), MIDForgiving(DR326,6,LEN(DR326)-6), MIDForgiving(DR383,6,LEN(DR383)-6), MIDForgiving(DR436,6,LEN(DR436)-6))&amp;")","*")</f>
        <v>*</v>
      </c>
      <c r="DS502" s="58" t="str">
        <f>IF(OR(DS262&lt;&gt;"*",DS326&lt;&gt;"*",DS383&lt;&gt;"*",DS436&lt;&gt;"*"),"Yes (" &amp; JoinAll(", ", MIDForgiving(DS262,6,LEN(DS262)-6), MIDForgiving(DS326,6,LEN(DS326)-6), MIDForgiving(DS383,6,LEN(DS383)-6), MIDForgiving(DS436,6,LEN(DS436)-6))&amp;")","*")</f>
        <v>*</v>
      </c>
      <c r="DT502" s="58" t="str">
        <f>IF(OR(DT262&lt;&gt;"*",DT326&lt;&gt;"*",DT383&lt;&gt;"*",DT436&lt;&gt;"*"),"Yes (" &amp; JoinAll(", ", MIDForgiving(DT262,6,LEN(DT262)-6), MIDForgiving(DT326,6,LEN(DT326)-6), MIDForgiving(DT383,6,LEN(DT383)-6), MIDForgiving(DT436,6,LEN(DT436)-6))&amp;")","*")</f>
        <v>*</v>
      </c>
      <c r="DU502" s="58" t="str">
        <f>IF(OR(DU262&lt;&gt;"*",DU326&lt;&gt;"*",DU383&lt;&gt;"*",DU436&lt;&gt;"*"),"Yes (" &amp; JoinAll(", ", MIDForgiving(DU262,6,LEN(DU262)-6), MIDForgiving(DU326,6,LEN(DU326)-6), MIDForgiving(DU383,6,LEN(DU383)-6), MIDForgiving(DU436,6,LEN(DU436)-6))&amp;")","*")</f>
        <v>*</v>
      </c>
      <c r="DV502" s="58" t="str">
        <f>IF(OR(DV262&lt;&gt;"*",DV326&lt;&gt;"*",DV383&lt;&gt;"*",DV436&lt;&gt;"*"),"Yes (" &amp; JoinAll(", ", MIDForgiving(DV262,6,LEN(DV262)-6), MIDForgiving(DV326,6,LEN(DV326)-6), MIDForgiving(DV383,6,LEN(DV383)-6), MIDForgiving(DV436,6,LEN(DV436)-6))&amp;")","*")</f>
        <v>*</v>
      </c>
      <c r="DW502" s="58" t="str">
        <f>IF(OR(DW262&lt;&gt;"*",DW326&lt;&gt;"*",DW383&lt;&gt;"*",DW436&lt;&gt;"*"),"Yes (" &amp; JoinAll(", ", MIDForgiving(DW262,6,LEN(DW262)-6), MIDForgiving(DW326,6,LEN(DW326)-6), MIDForgiving(DW383,6,LEN(DW383)-6), MIDForgiving(DW436,6,LEN(DW436)-6))&amp;")","*")</f>
        <v>*</v>
      </c>
      <c r="DX502" s="58" t="str">
        <f>IF(OR(DX262&lt;&gt;"*",DX326&lt;&gt;"*",DX383&lt;&gt;"*",DX436&lt;&gt;"*"),"Yes (" &amp; JoinAll(", ", MIDForgiving(DX262,6,LEN(DX262)-6), MIDForgiving(DX326,6,LEN(DX326)-6), MIDForgiving(DX383,6,LEN(DX383)-6), MIDForgiving(DX436,6,LEN(DX436)-6))&amp;")","*")</f>
        <v>*</v>
      </c>
      <c r="DY502" s="58" t="str">
        <f>IF(OR(DY262&lt;&gt;"*",DY326&lt;&gt;"*",DY383&lt;&gt;"*",DY436&lt;&gt;"*"),"Yes (" &amp; JoinAll(", ", MIDForgiving(DY262,6,LEN(DY262)-6), MIDForgiving(DY326,6,LEN(DY326)-6), MIDForgiving(DY383,6,LEN(DY383)-6), MIDForgiving(DY436,6,LEN(DY436)-6))&amp;")","*")</f>
        <v>*</v>
      </c>
      <c r="DZ502" s="58" t="str">
        <f>IF(OR(DZ262&lt;&gt;"*",DZ326&lt;&gt;"*",DZ383&lt;&gt;"*",DZ436&lt;&gt;"*"),"Yes (" &amp; JoinAll(", ", MIDForgiving(DZ262,6,LEN(DZ262)-6), MIDForgiving(DZ326,6,LEN(DZ326)-6), MIDForgiving(DZ383,6,LEN(DZ383)-6), MIDForgiving(DZ436,6,LEN(DZ436)-6))&amp;")","*")</f>
        <v>*</v>
      </c>
      <c r="EA502" s="58" t="str">
        <f>IF(OR(EA262&lt;&gt;"*",EA326&lt;&gt;"*",EA383&lt;&gt;"*",EA436&lt;&gt;"*"),"Yes (" &amp; JoinAll(", ", MIDForgiving(EA262,6,LEN(EA262)-6), MIDForgiving(EA326,6,LEN(EA326)-6), MIDForgiving(EA383,6,LEN(EA383)-6), MIDForgiving(EA436,6,LEN(EA436)-6))&amp;")","*")</f>
        <v>*</v>
      </c>
      <c r="EB502" s="58" t="str">
        <f>IF(OR(EB262&lt;&gt;"*",EB326&lt;&gt;"*",EB383&lt;&gt;"*",EB436&lt;&gt;"*"),"Yes (" &amp; JoinAll(", ", MIDForgiving(EB262,6,LEN(EB262)-6), MIDForgiving(EB326,6,LEN(EB326)-6), MIDForgiving(EB383,6,LEN(EB383)-6), MIDForgiving(EB436,6,LEN(EB436)-6))&amp;")","*")</f>
        <v>*</v>
      </c>
      <c r="EC502" s="58" t="str">
        <f>IF(OR(EC262&lt;&gt;"*",EC326&lt;&gt;"*",EC383&lt;&gt;"*",EC436&lt;&gt;"*"),"Yes (" &amp; JoinAll(", ", MIDForgiving(EC262,6,LEN(EC262)-6), MIDForgiving(EC326,6,LEN(EC326)-6), MIDForgiving(EC383,6,LEN(EC383)-6), MIDForgiving(EC436,6,LEN(EC436)-6))&amp;")","*")</f>
        <v>*</v>
      </c>
      <c r="ED502" s="58" t="str">
        <f>IF(OR(ED262&lt;&gt;"*",ED326&lt;&gt;"*",ED383&lt;&gt;"*",ED436&lt;&gt;"*"),"Yes (" &amp; JoinAll(", ", MIDForgiving(ED262,6,LEN(ED262)-6), MIDForgiving(ED326,6,LEN(ED326)-6), MIDForgiving(ED383,6,LEN(ED383)-6), MIDForgiving(ED436,6,LEN(ED436)-6))&amp;")","*")</f>
        <v>*</v>
      </c>
      <c r="EE502" s="58" t="str">
        <f>IF(OR(EE262&lt;&gt;"*",EE326&lt;&gt;"*",EE383&lt;&gt;"*",EE436&lt;&gt;"*"),"Yes (" &amp; JoinAll(", ", MIDForgiving(EE262,6,LEN(EE262)-6), MIDForgiving(EE326,6,LEN(EE326)-6), MIDForgiving(EE383,6,LEN(EE383)-6), MIDForgiving(EE436,6,LEN(EE436)-6))&amp;")","*")</f>
        <v>*</v>
      </c>
      <c r="EF502" s="58" t="str">
        <f>IF(OR(EF262&lt;&gt;"*",EF326&lt;&gt;"*",EF383&lt;&gt;"*",EF436&lt;&gt;"*"),"Yes (" &amp; JoinAll(", ", MIDForgiving(EF262,6,LEN(EF262)-6), MIDForgiving(EF326,6,LEN(EF326)-6), MIDForgiving(EF383,6,LEN(EF383)-6), MIDForgiving(EF436,6,LEN(EF436)-6))&amp;")","*")</f>
        <v>*</v>
      </c>
      <c r="EG502" s="58" t="str">
        <f>IF(OR(EG262&lt;&gt;"*",EG326&lt;&gt;"*",EG383&lt;&gt;"*",EG436&lt;&gt;"*"),"Yes (" &amp; JoinAll(", ", MIDForgiving(EG262,6,LEN(EG262)-6), MIDForgiving(EG326,6,LEN(EG326)-6), MIDForgiving(EG383,6,LEN(EG383)-6), MIDForgiving(EG436,6,LEN(EG436)-6))&amp;")","*")</f>
        <v>*</v>
      </c>
      <c r="EH502" s="58" t="str">
        <f>IF(OR(EH262&lt;&gt;"*",EH326&lt;&gt;"*",EH383&lt;&gt;"*",EH436&lt;&gt;"*"),"Yes (" &amp; JoinAll(", ", MIDForgiving(EH262,6,LEN(EH262)-6), MIDForgiving(EH326,6,LEN(EH326)-6), MIDForgiving(EH383,6,LEN(EH383)-6), MIDForgiving(EH436,6,LEN(EH436)-6))&amp;")","*")</f>
        <v>*</v>
      </c>
      <c r="EI502" s="58" t="str">
        <f>IF(OR(EI262&lt;&gt;"*",EI326&lt;&gt;"*",EI383&lt;&gt;"*",EI436&lt;&gt;"*"),"Yes (" &amp; JoinAll(", ", MIDForgiving(EI262,6,LEN(EI262)-6), MIDForgiving(EI326,6,LEN(EI326)-6), MIDForgiving(EI383,6,LEN(EI383)-6), MIDForgiving(EI436,6,LEN(EI436)-6))&amp;")","*")</f>
        <v>*</v>
      </c>
      <c r="EJ502" s="58" t="str">
        <f>IF(OR(EJ262&lt;&gt;"*",EJ326&lt;&gt;"*",EJ383&lt;&gt;"*",EJ436&lt;&gt;"*"),"Yes (" &amp; JoinAll(", ", MIDForgiving(EJ262,6,LEN(EJ262)-6), MIDForgiving(EJ326,6,LEN(EJ326)-6), MIDForgiving(EJ383,6,LEN(EJ383)-6), MIDForgiving(EJ436,6,LEN(EJ436)-6))&amp;")","*")</f>
        <v>*</v>
      </c>
      <c r="EK502" s="58" t="str">
        <f>IF(OR(EK262&lt;&gt;"*",EK326&lt;&gt;"*",EK383&lt;&gt;"*",EK436&lt;&gt;"*"),"Yes (" &amp; JoinAll(", ", MIDForgiving(EK262,6,LEN(EK262)-6), MIDForgiving(EK326,6,LEN(EK326)-6), MIDForgiving(EK383,6,LEN(EK383)-6), MIDForgiving(EK436,6,LEN(EK436)-6))&amp;")","*")</f>
        <v>*</v>
      </c>
      <c r="EL502" s="109"/>
      <c r="EM502" s="109"/>
    </row>
    <row r="503" spans="1:143" s="58" customFormat="1" ht="12.75" customHeight="1" x14ac:dyDescent="0.25">
      <c r="A503" s="5"/>
      <c r="B503" s="96"/>
      <c r="C503" s="96"/>
      <c r="D503" s="96"/>
      <c r="E503" s="96"/>
      <c r="F503" s="96" t="s">
        <v>3541</v>
      </c>
      <c r="G503" s="4" t="s">
        <v>424</v>
      </c>
      <c r="H503" s="18" t="s">
        <v>5</v>
      </c>
      <c r="I503" s="18"/>
      <c r="J503" s="58" t="str">
        <f>IF(OR(J263&lt;&gt;"*",J327&lt;&gt;"*",J384&lt;&gt;"*",J437&lt;&gt;"*"),"Yes (" &amp; JoinAll(", ", MIDForgiving(J263,6,LEN(J263)-6), MIDForgiving(J327,6,LEN(J327)-6), MIDForgiving(J384,6,LEN(J384)-6), MIDForgiving(J437,6,LEN(J437)-6))&amp;")","*")</f>
        <v>*</v>
      </c>
      <c r="K503" s="58" t="str">
        <f>IF(OR(K263&lt;&gt;"*",K327&lt;&gt;"*",K384&lt;&gt;"*",K437&lt;&gt;"*"),"Yes (" &amp; JoinAll(", ", MIDForgiving(K263,6,LEN(K263)-6), MIDForgiving(K327,6,LEN(K327)-6), MIDForgiving(K384,6,LEN(K384)-6), MIDForgiving(K437,6,LEN(K437)-6))&amp;")","*")</f>
        <v>*</v>
      </c>
      <c r="L503" s="58" t="str">
        <f>IF(OR(L263&lt;&gt;"*",L327&lt;&gt;"*",L384&lt;&gt;"*",L437&lt;&gt;"*"),"Yes (" &amp; JoinAll(", ", MIDForgiving(L263,6,LEN(L263)-6), MIDForgiving(L327,6,LEN(L327)-6), MIDForgiving(L384,6,LEN(L384)-6), MIDForgiving(L437,6,LEN(L437)-6))&amp;")","*")</f>
        <v>*</v>
      </c>
      <c r="M503" s="58" t="str">
        <f>IF(OR(M263&lt;&gt;"*",M327&lt;&gt;"*",M384&lt;&gt;"*",M437&lt;&gt;"*"),"Yes (" &amp; JoinAll(", ", MIDForgiving(M263,6,LEN(M263)-6), MIDForgiving(M327,6,LEN(M327)-6), MIDForgiving(M384,6,LEN(M384)-6), MIDForgiving(M437,6,LEN(M437)-6))&amp;")","*")</f>
        <v>*</v>
      </c>
      <c r="N503" s="58" t="str">
        <f>IF(OR(N263&lt;&gt;"*",N327&lt;&gt;"*",N384&lt;&gt;"*",N437&lt;&gt;"*"),"Yes (" &amp; JoinAll(", ", MIDForgiving(N263,6,LEN(N263)-6), MIDForgiving(N327,6,LEN(N327)-6), MIDForgiving(N384,6,LEN(N384)-6), MIDForgiving(N437,6,LEN(N437)-6))&amp;")","*")</f>
        <v>*</v>
      </c>
      <c r="O503" s="58" t="str">
        <f>IF(OR(O263&lt;&gt;"*",O327&lt;&gt;"*",O384&lt;&gt;"*",O437&lt;&gt;"*"),"Yes (" &amp; JoinAll(", ", MIDForgiving(O263,6,LEN(O263)-6), MIDForgiving(O327,6,LEN(O327)-6), MIDForgiving(O384,6,LEN(O384)-6), MIDForgiving(O437,6,LEN(O437)-6))&amp;")","*")</f>
        <v>*</v>
      </c>
      <c r="P503" s="58" t="str">
        <f>IF(OR(P263&lt;&gt;"*",P327&lt;&gt;"*",P384&lt;&gt;"*",P437&lt;&gt;"*"),"Yes (" &amp; JoinAll(", ", MIDForgiving(P263,6,LEN(P263)-6), MIDForgiving(P327,6,LEN(P327)-6), MIDForgiving(P384,6,LEN(P384)-6), MIDForgiving(P437,6,LEN(P437)-6))&amp;")","*")</f>
        <v>*</v>
      </c>
      <c r="Q503" s="58" t="str">
        <f>IF(OR(Q263&lt;&gt;"*",Q327&lt;&gt;"*",Q384&lt;&gt;"*",Q437&lt;&gt;"*"),"Yes (" &amp; JoinAll(", ", MIDForgiving(Q263,6,LEN(Q263)-6), MIDForgiving(Q327,6,LEN(Q327)-6), MIDForgiving(Q384,6,LEN(Q384)-6), MIDForgiving(Q437,6,LEN(Q437)-6))&amp;")","*")</f>
        <v>*</v>
      </c>
      <c r="R503" s="58" t="str">
        <f>IF(OR(R263&lt;&gt;"*",R327&lt;&gt;"*",R384&lt;&gt;"*",R437&lt;&gt;"*"),"Yes (" &amp; JoinAll(", ", MIDForgiving(R263,6,LEN(R263)-6), MIDForgiving(R327,6,LEN(R327)-6), MIDForgiving(R384,6,LEN(R384)-6), MIDForgiving(R437,6,LEN(R437)-6))&amp;")","*")</f>
        <v>*</v>
      </c>
      <c r="S503" s="58" t="str">
        <f>IF(OR(S263&lt;&gt;"*",S327&lt;&gt;"*",S384&lt;&gt;"*",S437&lt;&gt;"*"),"Yes (" &amp; JoinAll(", ", MIDForgiving(S263,6,LEN(S263)-6), MIDForgiving(S327,6,LEN(S327)-6), MIDForgiving(S384,6,LEN(S384)-6), MIDForgiving(S437,6,LEN(S437)-6))&amp;")","*")</f>
        <v>Yes (HTTP)</v>
      </c>
      <c r="T503" s="58" t="str">
        <f>IF(OR(T263&lt;&gt;"*",T327&lt;&gt;"*",T384&lt;&gt;"*",T437&lt;&gt;"*"),"Yes (" &amp; JoinAll(", ", MIDForgiving(T263,6,LEN(T263)-6), MIDForgiving(T327,6,LEN(T327)-6), MIDForgiving(T384,6,LEN(T384)-6), MIDForgiving(T437,6,LEN(T437)-6))&amp;")","*")</f>
        <v>*</v>
      </c>
      <c r="U503" s="58" t="str">
        <f>IF(OR(U263&lt;&gt;"*",U327&lt;&gt;"*",U384&lt;&gt;"*",U437&lt;&gt;"*"),"Yes (" &amp; JoinAll(", ", MIDForgiving(U263,6,LEN(U263)-6), MIDForgiving(U327,6,LEN(U327)-6), MIDForgiving(U384,6,LEN(U384)-6), MIDForgiving(U437,6,LEN(U437)-6))&amp;")","*")</f>
        <v>*</v>
      </c>
      <c r="V503" s="58" t="str">
        <f>IF(OR(V263&lt;&gt;"*",V327&lt;&gt;"*",V384&lt;&gt;"*",V437&lt;&gt;"*"),"Yes (" &amp; JoinAll(", ", MIDForgiving(V263,6,LEN(V263)-6), MIDForgiving(V327,6,LEN(V327)-6), MIDForgiving(V384,6,LEN(V384)-6), MIDForgiving(V437,6,LEN(V437)-6))&amp;")","*")</f>
        <v>Yes (HTTPS)</v>
      </c>
      <c r="W503" s="58" t="str">
        <f>IF(OR(W263&lt;&gt;"*",W327&lt;&gt;"*",W384&lt;&gt;"*",W437&lt;&gt;"*"),"Yes (" &amp; JoinAll(", ", MIDForgiving(W263,6,LEN(W263)-6), MIDForgiving(W327,6,LEN(W327)-6), MIDForgiving(W384,6,LEN(W384)-6), MIDForgiving(W437,6,LEN(W437)-6))&amp;")","*")</f>
        <v>*</v>
      </c>
      <c r="X503" s="58" t="str">
        <f>IF(OR(X263&lt;&gt;"*",X327&lt;&gt;"*",X384&lt;&gt;"*",X437&lt;&gt;"*"),"Yes (" &amp; JoinAll(", ", MIDForgiving(X263,6,LEN(X263)-6), MIDForgiving(X327,6,LEN(X327)-6), MIDForgiving(X384,6,LEN(X384)-6), MIDForgiving(X437,6,LEN(X437)-6))&amp;")","*")</f>
        <v>*</v>
      </c>
      <c r="Y503" s="58" t="str">
        <f>IF(OR(Y263&lt;&gt;"*",Y327&lt;&gt;"*",Y384&lt;&gt;"*",Y437&lt;&gt;"*"),"Yes (" &amp; JoinAll(", ", MIDForgiving(Y263,6,LEN(Y263)-6), MIDForgiving(Y327,6,LEN(Y327)-6), MIDForgiving(Y384,6,LEN(Y384)-6), MIDForgiving(Y437,6,LEN(Y437)-6))&amp;")","*")</f>
        <v>*</v>
      </c>
      <c r="Z503" s="58" t="str">
        <f>IF(OR(Z263&lt;&gt;"*",Z327&lt;&gt;"*",Z384&lt;&gt;"*",Z437&lt;&gt;"*"),"Yes (" &amp; JoinAll(", ", MIDForgiving(Z263,6,LEN(Z263)-6), MIDForgiving(Z327,6,LEN(Z327)-6), MIDForgiving(Z384,6,LEN(Z384)-6), MIDForgiving(Z437,6,LEN(Z437)-6))&amp;")","*")</f>
        <v>*</v>
      </c>
      <c r="AA503" s="58" t="str">
        <f>IF(OR(AA263&lt;&gt;"*",AA327&lt;&gt;"*",AA384&lt;&gt;"*",AA437&lt;&gt;"*"),"Yes (" &amp; JoinAll(", ", MIDForgiving(AA263,6,LEN(AA263)-6), MIDForgiving(AA327,6,LEN(AA327)-6), MIDForgiving(AA384,6,LEN(AA384)-6), MIDForgiving(AA437,6,LEN(AA437)-6))&amp;")","*")</f>
        <v>*</v>
      </c>
      <c r="AB503" s="58" t="str">
        <f>IF(OR(AB263&lt;&gt;"*",AB327&lt;&gt;"*",AB384&lt;&gt;"*",AB437&lt;&gt;"*"),"Yes (" &amp; JoinAll(", ", MIDForgiving(AB263,6,LEN(AB263)-6), MIDForgiving(AB327,6,LEN(AB327)-6), MIDForgiving(AB384,6,LEN(AB384)-6), MIDForgiving(AB437,6,LEN(AB437)-6))&amp;")","*")</f>
        <v>*</v>
      </c>
      <c r="AC503" s="58" t="str">
        <f>IF(OR(AC263&lt;&gt;"*",AC327&lt;&gt;"*",AC384&lt;&gt;"*",AC437&lt;&gt;"*"),"Yes (" &amp; JoinAll(", ", MIDForgiving(AC263,6,LEN(AC263)-6), MIDForgiving(AC327,6,LEN(AC327)-6), MIDForgiving(AC384,6,LEN(AC384)-6), MIDForgiving(AC437,6,LEN(AC437)-6))&amp;")","*")</f>
        <v>*</v>
      </c>
      <c r="AD503" s="58" t="str">
        <f>IF(OR(AD263&lt;&gt;"*",AD327&lt;&gt;"*",AD384&lt;&gt;"*",AD437&lt;&gt;"*"),"Yes (" &amp; JoinAll(", ", MIDForgiving(AD263,6,LEN(AD263)-6), MIDForgiving(AD327,6,LEN(AD327)-6), MIDForgiving(AD384,6,LEN(AD384)-6), MIDForgiving(AD437,6,LEN(AD437)-6))&amp;")","*")</f>
        <v>*</v>
      </c>
      <c r="AE503" s="58" t="str">
        <f>IF(OR(AE263&lt;&gt;"*",AE327&lt;&gt;"*",AE384&lt;&gt;"*",AE437&lt;&gt;"*"),"Yes (" &amp; JoinAll(", ", MIDForgiving(AE263,6,LEN(AE263)-6), MIDForgiving(AE327,6,LEN(AE327)-6), MIDForgiving(AE384,6,LEN(AE384)-6), MIDForgiving(AE437,6,LEN(AE437)-6))&amp;")","*")</f>
        <v>*</v>
      </c>
      <c r="AF503" s="58" t="str">
        <f>IF(OR(AF263&lt;&gt;"*",AF327&lt;&gt;"*",AF384&lt;&gt;"*",AF437&lt;&gt;"*"),"Yes (" &amp; JoinAll(", ", MIDForgiving(AF263,6,LEN(AF263)-6), MIDForgiving(AF327,6,LEN(AF327)-6), MIDForgiving(AF384,6,LEN(AF384)-6), MIDForgiving(AF437,6,LEN(AF437)-6))&amp;")","*")</f>
        <v>*</v>
      </c>
      <c r="AG503" s="58" t="str">
        <f>IF(OR(AG263&lt;&gt;"*",AG327&lt;&gt;"*",AG384&lt;&gt;"*",AG437&lt;&gt;"*"),"Yes (" &amp; JoinAll(", ", MIDForgiving(AG263,6,LEN(AG263)-6), MIDForgiving(AG327,6,LEN(AG327)-6), MIDForgiving(AG384,6,LEN(AG384)-6), MIDForgiving(AG437,6,LEN(AG437)-6))&amp;")","*")</f>
        <v>*</v>
      </c>
      <c r="AH503" s="58" t="str">
        <f>IF(OR(AH263&lt;&gt;"*",AH327&lt;&gt;"*",AH384&lt;&gt;"*",AH437&lt;&gt;"*"),"Yes (" &amp; JoinAll(", ", MIDForgiving(AH263,6,LEN(AH263)-6), MIDForgiving(AH327,6,LEN(AH327)-6), MIDForgiving(AH384,6,LEN(AH384)-6), MIDForgiving(AH437,6,LEN(AH437)-6))&amp;")","*")</f>
        <v>*</v>
      </c>
      <c r="AI503" s="58" t="str">
        <f>IF(OR(AI263&lt;&gt;"*",AI327&lt;&gt;"*",AI384&lt;&gt;"*",AI437&lt;&gt;"*"),"Yes (" &amp; JoinAll(", ", MIDForgiving(AI263,6,LEN(AI263)-6), MIDForgiving(AI327,6,LEN(AI327)-6), MIDForgiving(AI384,6,LEN(AI384)-6), MIDForgiving(AI437,6,LEN(AI437)-6))&amp;")","*")</f>
        <v>*</v>
      </c>
      <c r="AJ503" s="58" t="str">
        <f>IF(OR(AJ263&lt;&gt;"*",AJ327&lt;&gt;"*",AJ384&lt;&gt;"*",AJ437&lt;&gt;"*"),"Yes (" &amp; JoinAll(", ", MIDForgiving(AJ263,6,LEN(AJ263)-6), MIDForgiving(AJ327,6,LEN(AJ327)-6), MIDForgiving(AJ384,6,LEN(AJ384)-6), MIDForgiving(AJ437,6,LEN(AJ437)-6))&amp;")","*")</f>
        <v>*</v>
      </c>
      <c r="AK503" s="58" t="str">
        <f>IF(OR(AK263&lt;&gt;"*",AK327&lt;&gt;"*",AK384&lt;&gt;"*",AK437&lt;&gt;"*"),"Yes (" &amp; JoinAll(", ", MIDForgiving(AK263,6,LEN(AK263)-6), MIDForgiving(AK327,6,LEN(AK327)-6), MIDForgiving(AK384,6,LEN(AK384)-6), MIDForgiving(AK437,6,LEN(AK437)-6))&amp;")","*")</f>
        <v>*</v>
      </c>
      <c r="AL503" s="58" t="str">
        <f>IF(OR(AL263&lt;&gt;"*",AL327&lt;&gt;"*",AL384&lt;&gt;"*",AL437&lt;&gt;"*"),"Yes (" &amp; JoinAll(", ", MIDForgiving(AL263,6,LEN(AL263)-6), MIDForgiving(AL327,6,LEN(AL327)-6), MIDForgiving(AL384,6,LEN(AL384)-6), MIDForgiving(AL437,6,LEN(AL437)-6))&amp;")","*")</f>
        <v>*</v>
      </c>
      <c r="AM503" s="58" t="str">
        <f>IF(OR(AM263&lt;&gt;"*",AM327&lt;&gt;"*",AM384&lt;&gt;"*",AM437&lt;&gt;"*"),"Yes (" &amp; JoinAll(", ", MIDForgiving(AM263,6,LEN(AM263)-6), MIDForgiving(AM327,6,LEN(AM327)-6), MIDForgiving(AM384,6,LEN(AM384)-6), MIDForgiving(AM437,6,LEN(AM437)-6))&amp;")","*")</f>
        <v>*</v>
      </c>
      <c r="AN503" s="58" t="str">
        <f>IF(OR(AN263&lt;&gt;"*",AN327&lt;&gt;"*",AN384&lt;&gt;"*",AN437&lt;&gt;"*"),"Yes (" &amp; JoinAll(", ", MIDForgiving(AN263,6,LEN(AN263)-6), MIDForgiving(AN327,6,LEN(AN327)-6), MIDForgiving(AN384,6,LEN(AN384)-6), MIDForgiving(AN437,6,LEN(AN437)-6))&amp;")","*")</f>
        <v>*</v>
      </c>
      <c r="AO503" s="58" t="str">
        <f>IF(OR(AO263&lt;&gt;"*",AO327&lt;&gt;"*",AO384&lt;&gt;"*",AO437&lt;&gt;"*"),"Yes (" &amp; JoinAll(", ", MIDForgiving(AO263,6,LEN(AO263)-6), MIDForgiving(AO327,6,LEN(AO327)-6), MIDForgiving(AO384,6,LEN(AO384)-6), MIDForgiving(AO437,6,LEN(AO437)-6))&amp;")","*")</f>
        <v>*</v>
      </c>
      <c r="AP503" s="58" t="str">
        <f>IF(OR(AP263&lt;&gt;"*",AP327&lt;&gt;"*",AP384&lt;&gt;"*",AP437&lt;&gt;"*"),"Yes (" &amp; JoinAll(", ", MIDForgiving(AP263,6,LEN(AP263)-6), MIDForgiving(AP327,6,LEN(AP327)-6), MIDForgiving(AP384,6,LEN(AP384)-6), MIDForgiving(AP437,6,LEN(AP437)-6))&amp;")","*")</f>
        <v>*</v>
      </c>
      <c r="AQ503" s="58" t="str">
        <f>IF(OR(AQ263&lt;&gt;"*",AQ327&lt;&gt;"*",AQ384&lt;&gt;"*",AQ437&lt;&gt;"*"),"Yes (" &amp; JoinAll(", ", MIDForgiving(AQ263,6,LEN(AQ263)-6), MIDForgiving(AQ327,6,LEN(AQ327)-6), MIDForgiving(AQ384,6,LEN(AQ384)-6), MIDForgiving(AQ437,6,LEN(AQ437)-6))&amp;")","*")</f>
        <v>*</v>
      </c>
      <c r="AR503" s="58" t="str">
        <f>IF(OR(AR263&lt;&gt;"*",AR327&lt;&gt;"*",AR384&lt;&gt;"*",AR437&lt;&gt;"*"),"Yes (" &amp; JoinAll(", ", MIDForgiving(AR263,6,LEN(AR263)-6), MIDForgiving(AR327,6,LEN(AR327)-6), MIDForgiving(AR384,6,LEN(AR384)-6), MIDForgiving(AR437,6,LEN(AR437)-6))&amp;")","*")</f>
        <v>*</v>
      </c>
      <c r="AS503" s="58" t="str">
        <f>IF(OR(AS263&lt;&gt;"*",AS327&lt;&gt;"*",AS384&lt;&gt;"*",AS437&lt;&gt;"*"),"Yes (" &amp; JoinAll(", ", MIDForgiving(AS263,6,LEN(AS263)-6), MIDForgiving(AS327,6,LEN(AS327)-6), MIDForgiving(AS384,6,LEN(AS384)-6), MIDForgiving(AS437,6,LEN(AS437)-6))&amp;")","*")</f>
        <v>*</v>
      </c>
      <c r="AT503" s="58" t="str">
        <f>IF(OR(AT263&lt;&gt;"*",AT327&lt;&gt;"*",AT384&lt;&gt;"*",AT437&lt;&gt;"*"),"Yes (" &amp; JoinAll(", ", MIDForgiving(AT263,6,LEN(AT263)-6), MIDForgiving(AT327,6,LEN(AT327)-6), MIDForgiving(AT384,6,LEN(AT384)-6), MIDForgiving(AT437,6,LEN(AT437)-6))&amp;")","*")</f>
        <v>*</v>
      </c>
      <c r="AU503" s="58" t="str">
        <f>IF(OR(AU263&lt;&gt;"*",AU327&lt;&gt;"*",AU384&lt;&gt;"*",AU437&lt;&gt;"*"),"Yes (" &amp; JoinAll(", ", MIDForgiving(AU263,6,LEN(AU263)-6), MIDForgiving(AU327,6,LEN(AU327)-6), MIDForgiving(AU384,6,LEN(AU384)-6), MIDForgiving(AU437,6,LEN(AU437)-6))&amp;")","*")</f>
        <v>Yes (HTTP)</v>
      </c>
      <c r="AV503" s="58" t="str">
        <f>IF(OR(AV263&lt;&gt;"*",AV327&lt;&gt;"*",AV384&lt;&gt;"*",AV437&lt;&gt;"*"),"Yes (" &amp; JoinAll(", ", MIDForgiving(AV263,6,LEN(AV263)-6), MIDForgiving(AV327,6,LEN(AV327)-6), MIDForgiving(AV384,6,LEN(AV384)-6), MIDForgiving(AV437,6,LEN(AV437)-6))&amp;")","*")</f>
        <v>*</v>
      </c>
      <c r="AW503" s="58" t="str">
        <f>IF(OR(AW263&lt;&gt;"*",AW327&lt;&gt;"*",AW384&lt;&gt;"*",AW437&lt;&gt;"*"),"Yes (" &amp; JoinAll(", ", MIDForgiving(AW263,6,LEN(AW263)-6), MIDForgiving(AW327,6,LEN(AW327)-6), MIDForgiving(AW384,6,LEN(AW384)-6), MIDForgiving(AW437,6,LEN(AW437)-6))&amp;")","*")</f>
        <v>*</v>
      </c>
      <c r="AX503" s="58" t="str">
        <f>IF(OR(AX263&lt;&gt;"*",AX327&lt;&gt;"*",AX384&lt;&gt;"*",AX437&lt;&gt;"*"),"Yes (" &amp; JoinAll(", ", MIDForgiving(AX263,6,LEN(AX263)-6), MIDForgiving(AX327,6,LEN(AX327)-6), MIDForgiving(AX384,6,LEN(AX384)-6), MIDForgiving(AX437,6,LEN(AX437)-6))&amp;")","*")</f>
        <v>*</v>
      </c>
      <c r="AY503" s="58" t="str">
        <f>IF(OR(AY263&lt;&gt;"*",AY327&lt;&gt;"*",AY384&lt;&gt;"*",AY437&lt;&gt;"*"),"Yes (" &amp; JoinAll(", ", MIDForgiving(AY263,6,LEN(AY263)-6), MIDForgiving(AY327,6,LEN(AY327)-6), MIDForgiving(AY384,6,LEN(AY384)-6), MIDForgiving(AY437,6,LEN(AY437)-6))&amp;")","*")</f>
        <v>*</v>
      </c>
      <c r="AZ503" s="58" t="str">
        <f>IF(OR(AZ263&lt;&gt;"*",AZ327&lt;&gt;"*",AZ384&lt;&gt;"*",AZ437&lt;&gt;"*"),"Yes (" &amp; JoinAll(", ", MIDForgiving(AZ263,6,LEN(AZ263)-6), MIDForgiving(AZ327,6,LEN(AZ327)-6), MIDForgiving(AZ384,6,LEN(AZ384)-6), MIDForgiving(AZ437,6,LEN(AZ437)-6))&amp;")","*")</f>
        <v>*</v>
      </c>
      <c r="BA503" s="58" t="str">
        <f>IF(OR(BA263&lt;&gt;"*",BA327&lt;&gt;"*",BA384&lt;&gt;"*",BA437&lt;&gt;"*"),"Yes (" &amp; JoinAll(", ", MIDForgiving(BA263,6,LEN(BA263)-6), MIDForgiving(BA327,6,LEN(BA327)-6), MIDForgiving(BA384,6,LEN(BA384)-6), MIDForgiving(BA437,6,LEN(BA437)-6))&amp;")","*")</f>
        <v>*</v>
      </c>
      <c r="BB503" s="58" t="str">
        <f>IF(OR(BB263&lt;&gt;"*",BB327&lt;&gt;"*",BB384&lt;&gt;"*",BB437&lt;&gt;"*"),"Yes (" &amp; JoinAll(", ", MIDForgiving(BB263,6,LEN(BB263)-6), MIDForgiving(BB327,6,LEN(BB327)-6), MIDForgiving(BB384,6,LEN(BB384)-6), MIDForgiving(BB437,6,LEN(BB437)-6))&amp;")","*")</f>
        <v>*</v>
      </c>
      <c r="BC503" s="58" t="str">
        <f>IF(OR(BC263&lt;&gt;"*",BC327&lt;&gt;"*",BC384&lt;&gt;"*",BC437&lt;&gt;"*"),"Yes (" &amp; JoinAll(", ", MIDForgiving(BC263,6,LEN(BC263)-6), MIDForgiving(BC327,6,LEN(BC327)-6), MIDForgiving(BC384,6,LEN(BC384)-6), MIDForgiving(BC437,6,LEN(BC437)-6))&amp;")","*")</f>
        <v>*</v>
      </c>
      <c r="BD503" s="58" t="str">
        <f>IF(OR(BD263&lt;&gt;"*",BD327&lt;&gt;"*",BD384&lt;&gt;"*",BD437&lt;&gt;"*"),"Yes (" &amp; JoinAll(", ", MIDForgiving(BD263,6,LEN(BD263)-6), MIDForgiving(BD327,6,LEN(BD327)-6), MIDForgiving(BD384,6,LEN(BD384)-6), MIDForgiving(BD437,6,LEN(BD437)-6))&amp;")","*")</f>
        <v>*</v>
      </c>
      <c r="BE503" s="58" t="str">
        <f>IF(OR(BE263&lt;&gt;"*",BE327&lt;&gt;"*",BE384&lt;&gt;"*",BE437&lt;&gt;"*"),"Yes (" &amp; JoinAll(", ", MIDForgiving(BE263,6,LEN(BE263)-6), MIDForgiving(BE327,6,LEN(BE327)-6), MIDForgiving(BE384,6,LEN(BE384)-6), MIDForgiving(BE437,6,LEN(BE437)-6))&amp;")","*")</f>
        <v>*</v>
      </c>
      <c r="BF503" s="58" t="str">
        <f>IF(OR(BF263&lt;&gt;"*",BF327&lt;&gt;"*",BF384&lt;&gt;"*",BF437&lt;&gt;"*"),"Yes (" &amp; JoinAll(", ", MIDForgiving(BF263,6,LEN(BF263)-6), MIDForgiving(BF327,6,LEN(BF327)-6), MIDForgiving(BF384,6,LEN(BF384)-6), MIDForgiving(BF437,6,LEN(BF437)-6))&amp;")","*")</f>
        <v>*</v>
      </c>
      <c r="BG503" s="58" t="str">
        <f>IF(OR(BG263&lt;&gt;"*",BG327&lt;&gt;"*",BG384&lt;&gt;"*",BG437&lt;&gt;"*"),"Yes (" &amp; JoinAll(", ", MIDForgiving(BG263,6,LEN(BG263)-6), MIDForgiving(BG327,6,LEN(BG327)-6), MIDForgiving(BG384,6,LEN(BG384)-6), MIDForgiving(BG437,6,LEN(BG437)-6))&amp;")","*")</f>
        <v>*</v>
      </c>
      <c r="BH503" s="58" t="str">
        <f>IF(OR(BH263&lt;&gt;"*",BH327&lt;&gt;"*",BH384&lt;&gt;"*",BH437&lt;&gt;"*"),"Yes (" &amp; JoinAll(", ", MIDForgiving(BH263,6,LEN(BH263)-6), MIDForgiving(BH327,6,LEN(BH327)-6), MIDForgiving(BH384,6,LEN(BH384)-6), MIDForgiving(BH437,6,LEN(BH437)-6))&amp;")","*")</f>
        <v>*</v>
      </c>
      <c r="BI503" s="58" t="str">
        <f>IF(OR(BI263&lt;&gt;"*",BI327&lt;&gt;"*",BI384&lt;&gt;"*",BI437&lt;&gt;"*"),"Yes (" &amp; JoinAll(", ", MIDForgiving(BI263,6,LEN(BI263)-6), MIDForgiving(BI327,6,LEN(BI327)-6), MIDForgiving(BI384,6,LEN(BI384)-6), MIDForgiving(BI437,6,LEN(BI437)-6))&amp;")","*")</f>
        <v>*</v>
      </c>
      <c r="BJ503" s="58" t="str">
        <f>IF(OR(BJ263&lt;&gt;"*",BJ327&lt;&gt;"*",BJ384&lt;&gt;"*",BJ437&lt;&gt;"*"),"Yes (" &amp; JoinAll(", ", MIDForgiving(BJ263,6,LEN(BJ263)-6), MIDForgiving(BJ327,6,LEN(BJ327)-6), MIDForgiving(BJ384,6,LEN(BJ384)-6), MIDForgiving(BJ437,6,LEN(BJ437)-6))&amp;")","*")</f>
        <v>*</v>
      </c>
      <c r="BK503" s="58" t="str">
        <f>IF(OR(BK263&lt;&gt;"*",BK327&lt;&gt;"*",BK384&lt;&gt;"*",BK437&lt;&gt;"*"),"Yes (" &amp; JoinAll(", ", MIDForgiving(BK263,6,LEN(BK263)-6), MIDForgiving(BK327,6,LEN(BK327)-6), MIDForgiving(BK384,6,LEN(BK384)-6), MIDForgiving(BK437,6,LEN(BK437)-6))&amp;")","*")</f>
        <v>*</v>
      </c>
      <c r="BL503" s="58" t="str">
        <f>IF(OR(BL263&lt;&gt;"*",BL327&lt;&gt;"*",BL384&lt;&gt;"*",BL437&lt;&gt;"*"),"Yes (" &amp; JoinAll(", ", MIDForgiving(BL263,6,LEN(BL263)-6), MIDForgiving(BL327,6,LEN(BL327)-6), MIDForgiving(BL384,6,LEN(BL384)-6), MIDForgiving(BL437,6,LEN(BL437)-6))&amp;")","*")</f>
        <v>*</v>
      </c>
      <c r="BM503" s="58" t="str">
        <f>IF(OR(BM263&lt;&gt;"*",BM327&lt;&gt;"*",BM384&lt;&gt;"*",BM437&lt;&gt;"*"),"Yes (" &amp; JoinAll(", ", MIDForgiving(BM263,6,LEN(BM263)-6), MIDForgiving(BM327,6,LEN(BM327)-6), MIDForgiving(BM384,6,LEN(BM384)-6), MIDForgiving(BM437,6,LEN(BM437)-6))&amp;")","*")</f>
        <v>*</v>
      </c>
      <c r="BN503" s="58" t="str">
        <f>IF(OR(BN263&lt;&gt;"*",BN327&lt;&gt;"*",BN384&lt;&gt;"*",BN437&lt;&gt;"*"),"Yes (" &amp; JoinAll(", ", MIDForgiving(BN263,6,LEN(BN263)-6), MIDForgiving(BN327,6,LEN(BN327)-6), MIDForgiving(BN384,6,LEN(BN384)-6), MIDForgiving(BN437,6,LEN(BN437)-6))&amp;")","*")</f>
        <v>*</v>
      </c>
      <c r="BO503" s="58" t="str">
        <f>IF(OR(BO263&lt;&gt;"*",BO327&lt;&gt;"*",BO384&lt;&gt;"*",BO437&lt;&gt;"*"),"Yes (" &amp; JoinAll(", ", MIDForgiving(BO263,6,LEN(BO263)-6), MIDForgiving(BO327,6,LEN(BO327)-6), MIDForgiving(BO384,6,LEN(BO384)-6), MIDForgiving(BO437,6,LEN(BO437)-6))&amp;")","*")</f>
        <v>*</v>
      </c>
      <c r="BP503" s="58" t="str">
        <f>IF(OR(BP263&lt;&gt;"*",BP327&lt;&gt;"*",BP384&lt;&gt;"*",BP437&lt;&gt;"*"),"Yes (" &amp; JoinAll(", ", MIDForgiving(BP263,6,LEN(BP263)-6), MIDForgiving(BP327,6,LEN(BP327)-6), MIDForgiving(BP384,6,LEN(BP384)-6), MIDForgiving(BP437,6,LEN(BP437)-6))&amp;")","*")</f>
        <v>*</v>
      </c>
      <c r="BQ503" s="58" t="str">
        <f>IF(OR(BQ263&lt;&gt;"*",BQ327&lt;&gt;"*",BQ384&lt;&gt;"*",BQ437&lt;&gt;"*"),"Yes (" &amp; JoinAll(", ", MIDForgiving(BQ263,6,LEN(BQ263)-6), MIDForgiving(BQ327,6,LEN(BQ327)-6), MIDForgiving(BQ384,6,LEN(BQ384)-6), MIDForgiving(BQ437,6,LEN(BQ437)-6))&amp;")","*")</f>
        <v>*</v>
      </c>
      <c r="BR503" s="58" t="str">
        <f>IF(OR(BR263&lt;&gt;"*",BR327&lt;&gt;"*",BR384&lt;&gt;"*",BR437&lt;&gt;"*"),"Yes (" &amp; JoinAll(", ", MIDForgiving(BR263,6,LEN(BR263)-6), MIDForgiving(BR327,6,LEN(BR327)-6), MIDForgiving(BR384,6,LEN(BR384)-6), MIDForgiving(BR437,6,LEN(BR437)-6))&amp;")","*")</f>
        <v>*</v>
      </c>
      <c r="BS503" s="58" t="str">
        <f>IF(OR(BS263&lt;&gt;"*",BS327&lt;&gt;"*",BS384&lt;&gt;"*",BS437&lt;&gt;"*"),"Yes (" &amp; JoinAll(", ", MIDForgiving(BS263,6,LEN(BS263)-6), MIDForgiving(BS327,6,LEN(BS327)-6), MIDForgiving(BS384,6,LEN(BS384)-6), MIDForgiving(BS437,6,LEN(BS437)-6))&amp;")","*")</f>
        <v>*</v>
      </c>
      <c r="BT503" s="58" t="str">
        <f>IF(OR(BT263&lt;&gt;"*",BT327&lt;&gt;"*",BT384&lt;&gt;"*",BT437&lt;&gt;"*"),"Yes (" &amp; JoinAll(", ", MIDForgiving(BT263,6,LEN(BT263)-6), MIDForgiving(BT327,6,LEN(BT327)-6), MIDForgiving(BT384,6,LEN(BT384)-6), MIDForgiving(BT437,6,LEN(BT437)-6))&amp;")","*")</f>
        <v>*</v>
      </c>
      <c r="BU503" s="58" t="str">
        <f>IF(OR(BU263&lt;&gt;"*",BU327&lt;&gt;"*",BU384&lt;&gt;"*",BU437&lt;&gt;"*"),"Yes (" &amp; JoinAll(", ", MIDForgiving(BU263,6,LEN(BU263)-6), MIDForgiving(BU327,6,LEN(BU327)-6), MIDForgiving(BU384,6,LEN(BU384)-6), MIDForgiving(BU437,6,LEN(BU437)-6))&amp;")","*")</f>
        <v>*</v>
      </c>
      <c r="BV503" s="58" t="str">
        <f>IF(OR(BV263&lt;&gt;"*",BV327&lt;&gt;"*",BV384&lt;&gt;"*",BV437&lt;&gt;"*"),"Yes (" &amp; JoinAll(", ", MIDForgiving(BV263,6,LEN(BV263)-6), MIDForgiving(BV327,6,LEN(BV327)-6), MIDForgiving(BV384,6,LEN(BV384)-6), MIDForgiving(BV437,6,LEN(BV437)-6))&amp;")","*")</f>
        <v>*</v>
      </c>
      <c r="BW503" s="58" t="str">
        <f>IF(OR(BW263&lt;&gt;"*",BW327&lt;&gt;"*",BW384&lt;&gt;"*",BW437&lt;&gt;"*"),"Yes (" &amp; JoinAll(", ", MIDForgiving(BW263,6,LEN(BW263)-6), MIDForgiving(BW327,6,LEN(BW327)-6), MIDForgiving(BW384,6,LEN(BW384)-6), MIDForgiving(BW437,6,LEN(BW437)-6))&amp;")","*")</f>
        <v>*</v>
      </c>
      <c r="BX503" s="58" t="str">
        <f>IF(OR(BX263&lt;&gt;"*",BX327&lt;&gt;"*",BX384&lt;&gt;"*",BX437&lt;&gt;"*"),"Yes (" &amp; JoinAll(", ", MIDForgiving(BX263,6,LEN(BX263)-6), MIDForgiving(BX327,6,LEN(BX327)-6), MIDForgiving(BX384,6,LEN(BX384)-6), MIDForgiving(BX437,6,LEN(BX437)-6))&amp;")","*")</f>
        <v>Yes (HTTP)</v>
      </c>
      <c r="BY503" s="58" t="str">
        <f>IF(OR(BY263&lt;&gt;"*",BY327&lt;&gt;"*",BY384&lt;&gt;"*",BY437&lt;&gt;"*"),"Yes (" &amp; JoinAll(", ", MIDForgiving(BY263,6,LEN(BY263)-6), MIDForgiving(BY327,6,LEN(BY327)-6), MIDForgiving(BY384,6,LEN(BY384)-6), MIDForgiving(BY437,6,LEN(BY437)-6))&amp;")","*")</f>
        <v>Yes (HTTP)</v>
      </c>
      <c r="BZ503" s="58" t="str">
        <f>IF(OR(BZ263&lt;&gt;"*",BZ327&lt;&gt;"*",BZ384&lt;&gt;"*",BZ437&lt;&gt;"*"),"Yes (" &amp; JoinAll(", ", MIDForgiving(BZ263,6,LEN(BZ263)-6), MIDForgiving(BZ327,6,LEN(BZ327)-6), MIDForgiving(BZ384,6,LEN(BZ384)-6), MIDForgiving(BZ437,6,LEN(BZ437)-6))&amp;")","*")</f>
        <v>*</v>
      </c>
      <c r="CA503" s="58" t="str">
        <f>IF(OR(CA263&lt;&gt;"*",CA327&lt;&gt;"*",CA384&lt;&gt;"*",CA437&lt;&gt;"*"),"Yes (" &amp; JoinAll(", ", MIDForgiving(CA263,6,LEN(CA263)-6), MIDForgiving(CA327,6,LEN(CA327)-6), MIDForgiving(CA384,6,LEN(CA384)-6), MIDForgiving(CA437,6,LEN(CA437)-6))&amp;")","*")</f>
        <v>*</v>
      </c>
      <c r="CB503" s="58" t="str">
        <f>IF(OR(CB263&lt;&gt;"*",CB327&lt;&gt;"*",CB384&lt;&gt;"*",CB437&lt;&gt;"*"),"Yes (" &amp; JoinAll(", ", MIDForgiving(CB263,6,LEN(CB263)-6), MIDForgiving(CB327,6,LEN(CB327)-6), MIDForgiving(CB384,6,LEN(CB384)-6), MIDForgiving(CB437,6,LEN(CB437)-6))&amp;")","*")</f>
        <v>*</v>
      </c>
      <c r="CC503" s="58" t="str">
        <f>IF(OR(CC263&lt;&gt;"*",CC327&lt;&gt;"*",CC384&lt;&gt;"*",CC437&lt;&gt;"*"),"Yes (" &amp; JoinAll(", ", MIDForgiving(CC263,6,LEN(CC263)-6), MIDForgiving(CC327,6,LEN(CC327)-6), MIDForgiving(CC384,6,LEN(CC384)-6), MIDForgiving(CC437,6,LEN(CC437)-6))&amp;")","*")</f>
        <v>*</v>
      </c>
      <c r="CD503" s="58" t="str">
        <f>IF(OR(CD263&lt;&gt;"*",CD327&lt;&gt;"*",CD384&lt;&gt;"*",CD437&lt;&gt;"*"),"Yes (" &amp; JoinAll(", ", MIDForgiving(CD263,6,LEN(CD263)-6), MIDForgiving(CD327,6,LEN(CD327)-6), MIDForgiving(CD384,6,LEN(CD384)-6), MIDForgiving(CD437,6,LEN(CD437)-6))&amp;")","*")</f>
        <v>*</v>
      </c>
      <c r="CE503" s="58" t="str">
        <f>IF(OR(CE263&lt;&gt;"*",CE327&lt;&gt;"*",CE384&lt;&gt;"*",CE437&lt;&gt;"*"),"Yes (" &amp; JoinAll(", ", MIDForgiving(CE263,6,LEN(CE263)-6), MIDForgiving(CE327,6,LEN(CE327)-6), MIDForgiving(CE384,6,LEN(CE384)-6), MIDForgiving(CE437,6,LEN(CE437)-6))&amp;")","*")</f>
        <v>*</v>
      </c>
      <c r="CF503" s="58" t="str">
        <f>IF(OR(CF263&lt;&gt;"*",CF327&lt;&gt;"*",CF384&lt;&gt;"*",CF437&lt;&gt;"*"),"Yes (" &amp; JoinAll(", ", MIDForgiving(CF263,6,LEN(CF263)-6), MIDForgiving(CF327,6,LEN(CF327)-6), MIDForgiving(CF384,6,LEN(CF384)-6), MIDForgiving(CF437,6,LEN(CF437)-6))&amp;")","*")</f>
        <v>*</v>
      </c>
      <c r="CG503" s="58" t="str">
        <f>IF(OR(CG263&lt;&gt;"*",CG327&lt;&gt;"*",CG384&lt;&gt;"*",CG437&lt;&gt;"*"),"Yes (" &amp; JoinAll(", ", MIDForgiving(CG263,6,LEN(CG263)-6), MIDForgiving(CG327,6,LEN(CG327)-6), MIDForgiving(CG384,6,LEN(CG384)-6), MIDForgiving(CG437,6,LEN(CG437)-6))&amp;")","*")</f>
        <v>*</v>
      </c>
      <c r="CH503" s="58" t="str">
        <f>IF(OR(CH263&lt;&gt;"*",CH327&lt;&gt;"*",CH384&lt;&gt;"*",CH437&lt;&gt;"*"),"Yes (" &amp; JoinAll(", ", MIDForgiving(CH263,6,LEN(CH263)-6), MIDForgiving(CH327,6,LEN(CH327)-6), MIDForgiving(CH384,6,LEN(CH384)-6), MIDForgiving(CH437,6,LEN(CH437)-6))&amp;")","*")</f>
        <v>*</v>
      </c>
      <c r="CI503" s="58" t="str">
        <f>IF(OR(CI263&lt;&gt;"*",CI327&lt;&gt;"*",CI384&lt;&gt;"*",CI437&lt;&gt;"*"),"Yes (" &amp; JoinAll(", ", MIDForgiving(CI263,6,LEN(CI263)-6), MIDForgiving(CI327,6,LEN(CI327)-6), MIDForgiving(CI384,6,LEN(CI384)-6), MIDForgiving(CI437,6,LEN(CI437)-6))&amp;")","*")</f>
        <v>*</v>
      </c>
      <c r="CJ503" s="58" t="str">
        <f>IF(OR(CJ263&lt;&gt;"*",CJ327&lt;&gt;"*",CJ384&lt;&gt;"*",CJ437&lt;&gt;"*"),"Yes (" &amp; JoinAll(", ", MIDForgiving(CJ263,6,LEN(CJ263)-6), MIDForgiving(CJ327,6,LEN(CJ327)-6), MIDForgiving(CJ384,6,LEN(CJ384)-6), MIDForgiving(CJ437,6,LEN(CJ437)-6))&amp;")","*")</f>
        <v>*</v>
      </c>
      <c r="CK503" s="58" t="str">
        <f>IF(OR(CK263&lt;&gt;"*",CK327&lt;&gt;"*",CK384&lt;&gt;"*",CK437&lt;&gt;"*"),"Yes (" &amp; JoinAll(", ", MIDForgiving(CK263,6,LEN(CK263)-6), MIDForgiving(CK327,6,LEN(CK327)-6), MIDForgiving(CK384,6,LEN(CK384)-6), MIDForgiving(CK437,6,LEN(CK437)-6))&amp;")","*")</f>
        <v>*</v>
      </c>
      <c r="CL503" s="58" t="str">
        <f>IF(OR(CL263&lt;&gt;"*",CL327&lt;&gt;"*",CL384&lt;&gt;"*",CL437&lt;&gt;"*"),"Yes (" &amp; JoinAll(", ", MIDForgiving(CL263,6,LEN(CL263)-6), MIDForgiving(CL327,6,LEN(CL327)-6), MIDForgiving(CL384,6,LEN(CL384)-6), MIDForgiving(CL437,6,LEN(CL437)-6))&amp;")","*")</f>
        <v>*</v>
      </c>
      <c r="CM503" s="58" t="str">
        <f>IF(OR(CM263&lt;&gt;"*",CM327&lt;&gt;"*",CM384&lt;&gt;"*",CM437&lt;&gt;"*"),"Yes (" &amp; JoinAll(", ", MIDForgiving(CM263,6,LEN(CM263)-6), MIDForgiving(CM327,6,LEN(CM327)-6), MIDForgiving(CM384,6,LEN(CM384)-6), MIDForgiving(CM437,6,LEN(CM437)-6))&amp;")","*")</f>
        <v>*</v>
      </c>
      <c r="CN503" s="58" t="str">
        <f>IF(OR(CN263&lt;&gt;"*",CN327&lt;&gt;"*",CN384&lt;&gt;"*",CN437&lt;&gt;"*"),"Yes (" &amp; JoinAll(", ", MIDForgiving(CN263,6,LEN(CN263)-6), MIDForgiving(CN327,6,LEN(CN327)-6), MIDForgiving(CN384,6,LEN(CN384)-6), MIDForgiving(CN437,6,LEN(CN437)-6))&amp;")","*")</f>
        <v>*</v>
      </c>
      <c r="CO503" s="58" t="str">
        <f>IF(OR(CO263&lt;&gt;"*",CO327&lt;&gt;"*",CO384&lt;&gt;"*",CO437&lt;&gt;"*"),"Yes (" &amp; JoinAll(", ", MIDForgiving(CO263,6,LEN(CO263)-6), MIDForgiving(CO327,6,LEN(CO327)-6), MIDForgiving(CO384,6,LEN(CO384)-6), MIDForgiving(CO437,6,LEN(CO437)-6))&amp;")","*")</f>
        <v>Yes (HTTPS)</v>
      </c>
      <c r="CP503" s="58" t="str">
        <f>IF(OR(CP263&lt;&gt;"*",CP327&lt;&gt;"*",CP384&lt;&gt;"*",CP437&lt;&gt;"*"),"Yes (" &amp; JoinAll(", ", MIDForgiving(CP263,6,LEN(CP263)-6), MIDForgiving(CP327,6,LEN(CP327)-6), MIDForgiving(CP384,6,LEN(CP384)-6), MIDForgiving(CP437,6,LEN(CP437)-6))&amp;")","*")</f>
        <v>Yes (HTTPS)</v>
      </c>
      <c r="CQ503" s="58" t="str">
        <f>IF(OR(CQ263&lt;&gt;"*",CQ327&lt;&gt;"*",CQ384&lt;&gt;"*",CQ437&lt;&gt;"*"),"Yes (" &amp; JoinAll(", ", MIDForgiving(CQ263,6,LEN(CQ263)-6), MIDForgiving(CQ327,6,LEN(CQ327)-6), MIDForgiving(CQ384,6,LEN(CQ384)-6), MIDForgiving(CQ437,6,LEN(CQ437)-6))&amp;")","*")</f>
        <v>*</v>
      </c>
      <c r="CR503" s="58" t="str">
        <f>IF(OR(CR263&lt;&gt;"*",CR327&lt;&gt;"*",CR384&lt;&gt;"*",CR437&lt;&gt;"*"),"Yes (" &amp; JoinAll(", ", MIDForgiving(CR263,6,LEN(CR263)-6), MIDForgiving(CR327,6,LEN(CR327)-6), MIDForgiving(CR384,6,LEN(CR384)-6), MIDForgiving(CR437,6,LEN(CR437)-6))&amp;")","*")</f>
        <v>*</v>
      </c>
      <c r="CS503" s="58" t="str">
        <f>IF(OR(CS263&lt;&gt;"*",CS327&lt;&gt;"*",CS384&lt;&gt;"*",CS437&lt;&gt;"*"),"Yes (" &amp; JoinAll(", ", MIDForgiving(CS263,6,LEN(CS263)-6), MIDForgiving(CS327,6,LEN(CS327)-6), MIDForgiving(CS384,6,LEN(CS384)-6), MIDForgiving(CS437,6,LEN(CS437)-6))&amp;")","*")</f>
        <v>*</v>
      </c>
      <c r="CT503" s="58" t="str">
        <f>IF(OR(CT263&lt;&gt;"*",CT327&lt;&gt;"*",CT384&lt;&gt;"*",CT437&lt;&gt;"*"),"Yes (" &amp; JoinAll(", ", MIDForgiving(CT263,6,LEN(CT263)-6), MIDForgiving(CT327,6,LEN(CT327)-6), MIDForgiving(CT384,6,LEN(CT384)-6), MIDForgiving(CT437,6,LEN(CT437)-6))&amp;")","*")</f>
        <v>*</v>
      </c>
      <c r="CU503" s="58" t="str">
        <f>IF(OR(CU263&lt;&gt;"*",CU327&lt;&gt;"*",CU384&lt;&gt;"*",CU437&lt;&gt;"*"),"Yes (" &amp; JoinAll(", ", MIDForgiving(CU263,6,LEN(CU263)-6), MIDForgiving(CU327,6,LEN(CU327)-6), MIDForgiving(CU384,6,LEN(CU384)-6), MIDForgiving(CU437,6,LEN(CU437)-6))&amp;")","*")</f>
        <v>*</v>
      </c>
      <c r="CV503" s="58" t="str">
        <f>IF(OR(CV263&lt;&gt;"*",CV327&lt;&gt;"*",CV384&lt;&gt;"*",CV437&lt;&gt;"*"),"Yes (" &amp; JoinAll(", ", MIDForgiving(CV263,6,LEN(CV263)-6), MIDForgiving(CV327,6,LEN(CV327)-6), MIDForgiving(CV384,6,LEN(CV384)-6), MIDForgiving(CV437,6,LEN(CV437)-6))&amp;")","*")</f>
        <v>*</v>
      </c>
      <c r="CW503" s="58" t="str">
        <f>IF(OR(CW263&lt;&gt;"*",CW327&lt;&gt;"*",CW384&lt;&gt;"*",CW437&lt;&gt;"*"),"Yes (" &amp; JoinAll(", ", MIDForgiving(CW263,6,LEN(CW263)-6), MIDForgiving(CW327,6,LEN(CW327)-6), MIDForgiving(CW384,6,LEN(CW384)-6), MIDForgiving(CW437,6,LEN(CW437)-6))&amp;")","*")</f>
        <v>*</v>
      </c>
      <c r="CX503" s="58" t="str">
        <f>IF(OR(CX263&lt;&gt;"*",CX327&lt;&gt;"*",CX384&lt;&gt;"*",CX437&lt;&gt;"*"),"Yes (" &amp; JoinAll(", ", MIDForgiving(CX263,6,LEN(CX263)-6), MIDForgiving(CX327,6,LEN(CX327)-6), MIDForgiving(CX384,6,LEN(CX384)-6), MIDForgiving(CX437,6,LEN(CX437)-6))&amp;")","*")</f>
        <v>*</v>
      </c>
      <c r="CY503" s="58" t="str">
        <f>IF(OR(CY263&lt;&gt;"*",CY327&lt;&gt;"*",CY384&lt;&gt;"*",CY437&lt;&gt;"*"),"Yes (" &amp; JoinAll(", ", MIDForgiving(CY263,6,LEN(CY263)-6), MIDForgiving(CY327,6,LEN(CY327)-6), MIDForgiving(CY384,6,LEN(CY384)-6), MIDForgiving(CY437,6,LEN(CY437)-6))&amp;")","*")</f>
        <v>*</v>
      </c>
      <c r="CZ503" s="58" t="str">
        <f>IF(OR(CZ263&lt;&gt;"*",CZ327&lt;&gt;"*",CZ384&lt;&gt;"*",CZ437&lt;&gt;"*"),"Yes (" &amp; JoinAll(", ", MIDForgiving(CZ263,6,LEN(CZ263)-6), MIDForgiving(CZ327,6,LEN(CZ327)-6), MIDForgiving(CZ384,6,LEN(CZ384)-6), MIDForgiving(CZ437,6,LEN(CZ437)-6))&amp;")","*")</f>
        <v>*</v>
      </c>
      <c r="DA503" s="58" t="str">
        <f>IF(OR(DA263&lt;&gt;"*",DA327&lt;&gt;"*",DA384&lt;&gt;"*",DA437&lt;&gt;"*"),"Yes (" &amp; JoinAll(", ", MIDForgiving(DA263,6,LEN(DA263)-6), MIDForgiving(DA327,6,LEN(DA327)-6), MIDForgiving(DA384,6,LEN(DA384)-6), MIDForgiving(DA437,6,LEN(DA437)-6))&amp;")","*")</f>
        <v>*</v>
      </c>
      <c r="DB503" s="58" t="str">
        <f>IF(OR(DB263&lt;&gt;"*",DB327&lt;&gt;"*",DB384&lt;&gt;"*",DB437&lt;&gt;"*"),"Yes (" &amp; JoinAll(", ", MIDForgiving(DB263,6,LEN(DB263)-6), MIDForgiving(DB327,6,LEN(DB327)-6), MIDForgiving(DB384,6,LEN(DB384)-6), MIDForgiving(DB437,6,LEN(DB437)-6))&amp;")","*")</f>
        <v>*</v>
      </c>
      <c r="DC503" s="58" t="str">
        <f>IF(OR(DC263&lt;&gt;"*",DC327&lt;&gt;"*",DC384&lt;&gt;"*",DC437&lt;&gt;"*"),"Yes (" &amp; JoinAll(", ", MIDForgiving(DC263,6,LEN(DC263)-6), MIDForgiving(DC327,6,LEN(DC327)-6), MIDForgiving(DC384,6,LEN(DC384)-6), MIDForgiving(DC437,6,LEN(DC437)-6))&amp;")","*")</f>
        <v>*</v>
      </c>
      <c r="DD503" s="58" t="str">
        <f>IF(OR(DD263&lt;&gt;"*",DD327&lt;&gt;"*",DD384&lt;&gt;"*",DD437&lt;&gt;"*"),"Yes (" &amp; JoinAll(", ", MIDForgiving(DD263,6,LEN(DD263)-6), MIDForgiving(DD327,6,LEN(DD327)-6), MIDForgiving(DD384,6,LEN(DD384)-6), MIDForgiving(DD437,6,LEN(DD437)-6))&amp;")","*")</f>
        <v>*</v>
      </c>
      <c r="DE503" s="58" t="str">
        <f>IF(OR(DE263&lt;&gt;"*",DE327&lt;&gt;"*",DE384&lt;&gt;"*",DE437&lt;&gt;"*"),"Yes (" &amp; JoinAll(", ", MIDForgiving(DE263,6,LEN(DE263)-6), MIDForgiving(DE327,6,LEN(DE327)-6), MIDForgiving(DE384,6,LEN(DE384)-6), MIDForgiving(DE437,6,LEN(DE437)-6))&amp;")","*")</f>
        <v>*</v>
      </c>
      <c r="DF503" s="58" t="str">
        <f>IF(OR(DF263&lt;&gt;"*",DF327&lt;&gt;"*",DF384&lt;&gt;"*",DF437&lt;&gt;"*"),"Yes (" &amp; JoinAll(", ", MIDForgiving(DF263,6,LEN(DF263)-6), MIDForgiving(DF327,6,LEN(DF327)-6), MIDForgiving(DF384,6,LEN(DF384)-6), MIDForgiving(DF437,6,LEN(DF437)-6))&amp;")","*")</f>
        <v>*</v>
      </c>
      <c r="DG503" s="58" t="str">
        <f>IF(OR(DG263&lt;&gt;"*",DG327&lt;&gt;"*",DG384&lt;&gt;"*",DG437&lt;&gt;"*"),"Yes (" &amp; JoinAll(", ", MIDForgiving(DG263,6,LEN(DG263)-6), MIDForgiving(DG327,6,LEN(DG327)-6), MIDForgiving(DG384,6,LEN(DG384)-6), MIDForgiving(DG437,6,LEN(DG437)-6))&amp;")","*")</f>
        <v>*</v>
      </c>
      <c r="DH503" s="58" t="str">
        <f>IF(OR(DH263&lt;&gt;"*",DH327&lt;&gt;"*",DH384&lt;&gt;"*",DH437&lt;&gt;"*"),"Yes (" &amp; JoinAll(", ", MIDForgiving(DH263,6,LEN(DH263)-6), MIDForgiving(DH327,6,LEN(DH327)-6), MIDForgiving(DH384,6,LEN(DH384)-6), MIDForgiving(DH437,6,LEN(DH437)-6))&amp;")","*")</f>
        <v>*</v>
      </c>
      <c r="DI503" s="58" t="str">
        <f>IF(OR(DI263&lt;&gt;"*",DI327&lt;&gt;"*",DI384&lt;&gt;"*",DI437&lt;&gt;"*"),"Yes (" &amp; JoinAll(", ", MIDForgiving(DI263,6,LEN(DI263)-6), MIDForgiving(DI327,6,LEN(DI327)-6), MIDForgiving(DI384,6,LEN(DI384)-6), MIDForgiving(DI437,6,LEN(DI437)-6))&amp;")","*")</f>
        <v>*</v>
      </c>
      <c r="DJ503" s="58" t="str">
        <f>IF(OR(DJ263&lt;&gt;"*",DJ327&lt;&gt;"*",DJ384&lt;&gt;"*",DJ437&lt;&gt;"*"),"Yes (" &amp; JoinAll(", ", MIDForgiving(DJ263,6,LEN(DJ263)-6), MIDForgiving(DJ327,6,LEN(DJ327)-6), MIDForgiving(DJ384,6,LEN(DJ384)-6), MIDForgiving(DJ437,6,LEN(DJ437)-6))&amp;")","*")</f>
        <v>*</v>
      </c>
      <c r="DK503" s="58" t="str">
        <f>IF(OR(DK263&lt;&gt;"*",DK327&lt;&gt;"*",DK384&lt;&gt;"*",DK437&lt;&gt;"*"),"Yes (" &amp; JoinAll(", ", MIDForgiving(DK263,6,LEN(DK263)-6), MIDForgiving(DK327,6,LEN(DK327)-6), MIDForgiving(DK384,6,LEN(DK384)-6), MIDForgiving(DK437,6,LEN(DK437)-6))&amp;")","*")</f>
        <v>*</v>
      </c>
      <c r="DL503" s="58" t="str">
        <f>IF(OR(DL263&lt;&gt;"*",DL327&lt;&gt;"*",DL384&lt;&gt;"*",DL437&lt;&gt;"*"),"Yes (" &amp; JoinAll(", ", MIDForgiving(DL263,6,LEN(DL263)-6), MIDForgiving(DL327,6,LEN(DL327)-6), MIDForgiving(DL384,6,LEN(DL384)-6), MIDForgiving(DL437,6,LEN(DL437)-6))&amp;")","*")</f>
        <v>*</v>
      </c>
      <c r="DM503" s="58" t="str">
        <f>IF(OR(DM263&lt;&gt;"*",DM327&lt;&gt;"*",DM384&lt;&gt;"*",DM437&lt;&gt;"*"),"Yes (" &amp; JoinAll(", ", MIDForgiving(DM263,6,LEN(DM263)-6), MIDForgiving(DM327,6,LEN(DM327)-6), MIDForgiving(DM384,6,LEN(DM384)-6), MIDForgiving(DM437,6,LEN(DM437)-6))&amp;")","*")</f>
        <v>*</v>
      </c>
      <c r="DN503" s="58" t="str">
        <f>IF(OR(DN263&lt;&gt;"*",DN327&lt;&gt;"*",DN384&lt;&gt;"*",DN437&lt;&gt;"*"),"Yes (" &amp; JoinAll(", ", MIDForgiving(DN263,6,LEN(DN263)-6), MIDForgiving(DN327,6,LEN(DN327)-6), MIDForgiving(DN384,6,LEN(DN384)-6), MIDForgiving(DN437,6,LEN(DN437)-6))&amp;")","*")</f>
        <v>*</v>
      </c>
      <c r="DO503" s="58" t="str">
        <f>IF(OR(DO263&lt;&gt;"*",DO327&lt;&gt;"*",DO384&lt;&gt;"*",DO437&lt;&gt;"*"),"Yes (" &amp; JoinAll(", ", MIDForgiving(DO263,6,LEN(DO263)-6), MIDForgiving(DO327,6,LEN(DO327)-6), MIDForgiving(DO384,6,LEN(DO384)-6), MIDForgiving(DO437,6,LEN(DO437)-6))&amp;")","*")</f>
        <v>*</v>
      </c>
      <c r="DP503" s="58" t="str">
        <f>IF(OR(DP263&lt;&gt;"*",DP327&lt;&gt;"*",DP384&lt;&gt;"*",DP437&lt;&gt;"*"),"Yes (" &amp; JoinAll(", ", MIDForgiving(DP263,6,LEN(DP263)-6), MIDForgiving(DP327,6,LEN(DP327)-6), MIDForgiving(DP384,6,LEN(DP384)-6), MIDForgiving(DP437,6,LEN(DP437)-6))&amp;")","*")</f>
        <v>Yes (HTTPS)</v>
      </c>
      <c r="DQ503" s="58" t="str">
        <f>IF(OR(DQ263&lt;&gt;"*",DQ327&lt;&gt;"*",DQ384&lt;&gt;"*",DQ437&lt;&gt;"*"),"Yes (" &amp; JoinAll(", ", MIDForgiving(DQ263,6,LEN(DQ263)-6), MIDForgiving(DQ327,6,LEN(DQ327)-6), MIDForgiving(DQ384,6,LEN(DQ384)-6), MIDForgiving(DQ437,6,LEN(DQ437)-6))&amp;")","*")</f>
        <v>*</v>
      </c>
      <c r="DR503" s="58" t="str">
        <f>IF(OR(DR263&lt;&gt;"*",DR327&lt;&gt;"*",DR384&lt;&gt;"*",DR437&lt;&gt;"*"),"Yes (" &amp; JoinAll(", ", MIDForgiving(DR263,6,LEN(DR263)-6), MIDForgiving(DR327,6,LEN(DR327)-6), MIDForgiving(DR384,6,LEN(DR384)-6), MIDForgiving(DR437,6,LEN(DR437)-6))&amp;")","*")</f>
        <v>*</v>
      </c>
      <c r="DS503" s="58" t="str">
        <f>IF(OR(DS263&lt;&gt;"*",DS327&lt;&gt;"*",DS384&lt;&gt;"*",DS437&lt;&gt;"*"),"Yes (" &amp; JoinAll(", ", MIDForgiving(DS263,6,LEN(DS263)-6), MIDForgiving(DS327,6,LEN(DS327)-6), MIDForgiving(DS384,6,LEN(DS384)-6), MIDForgiving(DS437,6,LEN(DS437)-6))&amp;")","*")</f>
        <v>*</v>
      </c>
      <c r="DT503" s="58" t="str">
        <f>IF(OR(DT263&lt;&gt;"*",DT327&lt;&gt;"*",DT384&lt;&gt;"*",DT437&lt;&gt;"*"),"Yes (" &amp; JoinAll(", ", MIDForgiving(DT263,6,LEN(DT263)-6), MIDForgiving(DT327,6,LEN(DT327)-6), MIDForgiving(DT384,6,LEN(DT384)-6), MIDForgiving(DT437,6,LEN(DT437)-6))&amp;")","*")</f>
        <v>*</v>
      </c>
      <c r="DU503" s="58" t="str">
        <f>IF(OR(DU263&lt;&gt;"*",DU327&lt;&gt;"*",DU384&lt;&gt;"*",DU437&lt;&gt;"*"),"Yes (" &amp; JoinAll(", ", MIDForgiving(DU263,6,LEN(DU263)-6), MIDForgiving(DU327,6,LEN(DU327)-6), MIDForgiving(DU384,6,LEN(DU384)-6), MIDForgiving(DU437,6,LEN(DU437)-6))&amp;")","*")</f>
        <v>*</v>
      </c>
      <c r="DV503" s="58" t="str">
        <f>IF(OR(DV263&lt;&gt;"*",DV327&lt;&gt;"*",DV384&lt;&gt;"*",DV437&lt;&gt;"*"),"Yes (" &amp; JoinAll(", ", MIDForgiving(DV263,6,LEN(DV263)-6), MIDForgiving(DV327,6,LEN(DV327)-6), MIDForgiving(DV384,6,LEN(DV384)-6), MIDForgiving(DV437,6,LEN(DV437)-6))&amp;")","*")</f>
        <v>*</v>
      </c>
      <c r="DW503" s="58" t="str">
        <f>IF(OR(DW263&lt;&gt;"*",DW327&lt;&gt;"*",DW384&lt;&gt;"*",DW437&lt;&gt;"*"),"Yes (" &amp; JoinAll(", ", MIDForgiving(DW263,6,LEN(DW263)-6), MIDForgiving(DW327,6,LEN(DW327)-6), MIDForgiving(DW384,6,LEN(DW384)-6), MIDForgiving(DW437,6,LEN(DW437)-6))&amp;")","*")</f>
        <v>*</v>
      </c>
      <c r="DX503" s="58" t="str">
        <f>IF(OR(DX263&lt;&gt;"*",DX327&lt;&gt;"*",DX384&lt;&gt;"*",DX437&lt;&gt;"*"),"Yes (" &amp; JoinAll(", ", MIDForgiving(DX263,6,LEN(DX263)-6), MIDForgiving(DX327,6,LEN(DX327)-6), MIDForgiving(DX384,6,LEN(DX384)-6), MIDForgiving(DX437,6,LEN(DX437)-6))&amp;")","*")</f>
        <v>*</v>
      </c>
      <c r="DY503" s="58" t="str">
        <f>IF(OR(DY263&lt;&gt;"*",DY327&lt;&gt;"*",DY384&lt;&gt;"*",DY437&lt;&gt;"*"),"Yes (" &amp; JoinAll(", ", MIDForgiving(DY263,6,LEN(DY263)-6), MIDForgiving(DY327,6,LEN(DY327)-6), MIDForgiving(DY384,6,LEN(DY384)-6), MIDForgiving(DY437,6,LEN(DY437)-6))&amp;")","*")</f>
        <v>*</v>
      </c>
      <c r="DZ503" s="58" t="str">
        <f>IF(OR(DZ263&lt;&gt;"*",DZ327&lt;&gt;"*",DZ384&lt;&gt;"*",DZ437&lt;&gt;"*"),"Yes (" &amp; JoinAll(", ", MIDForgiving(DZ263,6,LEN(DZ263)-6), MIDForgiving(DZ327,6,LEN(DZ327)-6), MIDForgiving(DZ384,6,LEN(DZ384)-6), MIDForgiving(DZ437,6,LEN(DZ437)-6))&amp;")","*")</f>
        <v>*</v>
      </c>
      <c r="EA503" s="58" t="str">
        <f>IF(OR(EA263&lt;&gt;"*",EA327&lt;&gt;"*",EA384&lt;&gt;"*",EA437&lt;&gt;"*"),"Yes (" &amp; JoinAll(", ", MIDForgiving(EA263,6,LEN(EA263)-6), MIDForgiving(EA327,6,LEN(EA327)-6), MIDForgiving(EA384,6,LEN(EA384)-6), MIDForgiving(EA437,6,LEN(EA437)-6))&amp;")","*")</f>
        <v>*</v>
      </c>
      <c r="EB503" s="58" t="str">
        <f>IF(OR(EB263&lt;&gt;"*",EB327&lt;&gt;"*",EB384&lt;&gt;"*",EB437&lt;&gt;"*"),"Yes (" &amp; JoinAll(", ", MIDForgiving(EB263,6,LEN(EB263)-6), MIDForgiving(EB327,6,LEN(EB327)-6), MIDForgiving(EB384,6,LEN(EB384)-6), MIDForgiving(EB437,6,LEN(EB437)-6))&amp;")","*")</f>
        <v>*</v>
      </c>
      <c r="EC503" s="58" t="str">
        <f>IF(OR(EC263&lt;&gt;"*",EC327&lt;&gt;"*",EC384&lt;&gt;"*",EC437&lt;&gt;"*"),"Yes (" &amp; JoinAll(", ", MIDForgiving(EC263,6,LEN(EC263)-6), MIDForgiving(EC327,6,LEN(EC327)-6), MIDForgiving(EC384,6,LEN(EC384)-6), MIDForgiving(EC437,6,LEN(EC437)-6))&amp;")","*")</f>
        <v>*</v>
      </c>
      <c r="ED503" s="58" t="str">
        <f>IF(OR(ED263&lt;&gt;"*",ED327&lt;&gt;"*",ED384&lt;&gt;"*",ED437&lt;&gt;"*"),"Yes (" &amp; JoinAll(", ", MIDForgiving(ED263,6,LEN(ED263)-6), MIDForgiving(ED327,6,LEN(ED327)-6), MIDForgiving(ED384,6,LEN(ED384)-6), MIDForgiving(ED437,6,LEN(ED437)-6))&amp;")","*")</f>
        <v>*</v>
      </c>
      <c r="EE503" s="58" t="str">
        <f>IF(OR(EE263&lt;&gt;"*",EE327&lt;&gt;"*",EE384&lt;&gt;"*",EE437&lt;&gt;"*"),"Yes (" &amp; JoinAll(", ", MIDForgiving(EE263,6,LEN(EE263)-6), MIDForgiving(EE327,6,LEN(EE327)-6), MIDForgiving(EE384,6,LEN(EE384)-6), MIDForgiving(EE437,6,LEN(EE437)-6))&amp;")","*")</f>
        <v>*</v>
      </c>
      <c r="EF503" s="58" t="str">
        <f>IF(OR(EF263&lt;&gt;"*",EF327&lt;&gt;"*",EF384&lt;&gt;"*",EF437&lt;&gt;"*"),"Yes (" &amp; JoinAll(", ", MIDForgiving(EF263,6,LEN(EF263)-6), MIDForgiving(EF327,6,LEN(EF327)-6), MIDForgiving(EF384,6,LEN(EF384)-6), MIDForgiving(EF437,6,LEN(EF437)-6))&amp;")","*")</f>
        <v>*</v>
      </c>
      <c r="EG503" s="58" t="str">
        <f>IF(OR(EG263&lt;&gt;"*",EG327&lt;&gt;"*",EG384&lt;&gt;"*",EG437&lt;&gt;"*"),"Yes (" &amp; JoinAll(", ", MIDForgiving(EG263,6,LEN(EG263)-6), MIDForgiving(EG327,6,LEN(EG327)-6), MIDForgiving(EG384,6,LEN(EG384)-6), MIDForgiving(EG437,6,LEN(EG437)-6))&amp;")","*")</f>
        <v>Yes (HTTP)</v>
      </c>
      <c r="EH503" s="58" t="str">
        <f>IF(OR(EH263&lt;&gt;"*",EH327&lt;&gt;"*",EH384&lt;&gt;"*",EH437&lt;&gt;"*"),"Yes (" &amp; JoinAll(", ", MIDForgiving(EH263,6,LEN(EH263)-6), MIDForgiving(EH327,6,LEN(EH327)-6), MIDForgiving(EH384,6,LEN(EH384)-6), MIDForgiving(EH437,6,LEN(EH437)-6))&amp;")","*")</f>
        <v>*</v>
      </c>
      <c r="EI503" s="58" t="str">
        <f>IF(OR(EI263&lt;&gt;"*",EI327&lt;&gt;"*",EI384&lt;&gt;"*",EI437&lt;&gt;"*"),"Yes (" &amp; JoinAll(", ", MIDForgiving(EI263,6,LEN(EI263)-6), MIDForgiving(EI327,6,LEN(EI327)-6), MIDForgiving(EI384,6,LEN(EI384)-6), MIDForgiving(EI437,6,LEN(EI437)-6))&amp;")","*")</f>
        <v>*</v>
      </c>
      <c r="EJ503" s="58" t="str">
        <f>IF(OR(EJ263&lt;&gt;"*",EJ327&lt;&gt;"*",EJ384&lt;&gt;"*",EJ437&lt;&gt;"*"),"Yes (" &amp; JoinAll(", ", MIDForgiving(EJ263,6,LEN(EJ263)-6), MIDForgiving(EJ327,6,LEN(EJ327)-6), MIDForgiving(EJ384,6,LEN(EJ384)-6), MIDForgiving(EJ437,6,LEN(EJ437)-6))&amp;")","*")</f>
        <v>*</v>
      </c>
      <c r="EK503" s="58" t="str">
        <f>IF(OR(EK263&lt;&gt;"*",EK327&lt;&gt;"*",EK384&lt;&gt;"*",EK437&lt;&gt;"*"),"Yes (" &amp; JoinAll(", ", MIDForgiving(EK263,6,LEN(EK263)-6), MIDForgiving(EK327,6,LEN(EK327)-6), MIDForgiving(EK384,6,LEN(EK384)-6), MIDForgiving(EK437,6,LEN(EK437)-6))&amp;")","*")</f>
        <v>*</v>
      </c>
      <c r="EL503" s="109"/>
      <c r="EM503" s="109"/>
    </row>
    <row r="504" spans="1:143" s="58" customFormat="1" ht="12.75" customHeight="1" x14ac:dyDescent="0.25">
      <c r="A504" s="5"/>
      <c r="B504" s="96"/>
      <c r="C504" s="96"/>
      <c r="D504" s="96"/>
      <c r="E504" s="96"/>
      <c r="F504" s="96" t="s">
        <v>3541</v>
      </c>
      <c r="G504" s="4" t="s">
        <v>386</v>
      </c>
      <c r="H504" s="18" t="s">
        <v>5</v>
      </c>
      <c r="I504" s="18"/>
      <c r="J504" s="58" t="str">
        <f>IF(OR(J264&lt;&gt;"*",J328&lt;&gt;"*",J385&lt;&gt;"*",J438&lt;&gt;"*"),"Yes (" &amp; JoinAll(", ", MIDForgiving(J264,6,LEN(J264)-6), MIDForgiving(J328,6,LEN(J328)-6), MIDForgiving(J385,6,LEN(J385)-6), MIDForgiving(J438,6,LEN(J438)-6))&amp;")","*")</f>
        <v>*</v>
      </c>
      <c r="K504" s="58" t="str">
        <f>IF(OR(K264&lt;&gt;"*",K328&lt;&gt;"*",K385&lt;&gt;"*",K438&lt;&gt;"*"),"Yes (" &amp; JoinAll(", ", MIDForgiving(K264,6,LEN(K264)-6), MIDForgiving(K328,6,LEN(K328)-6), MIDForgiving(K385,6,LEN(K385)-6), MIDForgiving(K438,6,LEN(K438)-6))&amp;")","*")</f>
        <v>*</v>
      </c>
      <c r="L504" s="58" t="str">
        <f>IF(OR(L264&lt;&gt;"*",L328&lt;&gt;"*",L385&lt;&gt;"*",L438&lt;&gt;"*"),"Yes (" &amp; JoinAll(", ", MIDForgiving(L264,6,LEN(L264)-6), MIDForgiving(L328,6,LEN(L328)-6), MIDForgiving(L385,6,LEN(L385)-6), MIDForgiving(L438,6,LEN(L438)-6))&amp;")","*")</f>
        <v>*</v>
      </c>
      <c r="M504" s="58" t="str">
        <f>IF(OR(M264&lt;&gt;"*",M328&lt;&gt;"*",M385&lt;&gt;"*",M438&lt;&gt;"*"),"Yes (" &amp; JoinAll(", ", MIDForgiving(M264,6,LEN(M264)-6), MIDForgiving(M328,6,LEN(M328)-6), MIDForgiving(M385,6,LEN(M385)-6), MIDForgiving(M438,6,LEN(M438)-6))&amp;")","*")</f>
        <v>*</v>
      </c>
      <c r="N504" s="58" t="str">
        <f>IF(OR(N264&lt;&gt;"*",N328&lt;&gt;"*",N385&lt;&gt;"*",N438&lt;&gt;"*"),"Yes (" &amp; JoinAll(", ", MIDForgiving(N264,6,LEN(N264)-6), MIDForgiving(N328,6,LEN(N328)-6), MIDForgiving(N385,6,LEN(N385)-6), MIDForgiving(N438,6,LEN(N438)-6))&amp;")","*")</f>
        <v>*</v>
      </c>
      <c r="O504" s="58" t="str">
        <f>IF(OR(O264&lt;&gt;"*",O328&lt;&gt;"*",O385&lt;&gt;"*",O438&lt;&gt;"*"),"Yes (" &amp; JoinAll(", ", MIDForgiving(O264,6,LEN(O264)-6), MIDForgiving(O328,6,LEN(O328)-6), MIDForgiving(O385,6,LEN(O385)-6), MIDForgiving(O438,6,LEN(O438)-6))&amp;")","*")</f>
        <v>*</v>
      </c>
      <c r="P504" s="58" t="str">
        <f>IF(OR(P264&lt;&gt;"*",P328&lt;&gt;"*",P385&lt;&gt;"*",P438&lt;&gt;"*"),"Yes (" &amp; JoinAll(", ", MIDForgiving(P264,6,LEN(P264)-6), MIDForgiving(P328,6,LEN(P328)-6), MIDForgiving(P385,6,LEN(P385)-6), MIDForgiving(P438,6,LEN(P438)-6))&amp;")","*")</f>
        <v>*</v>
      </c>
      <c r="Q504" s="58" t="str">
        <f>IF(OR(Q264&lt;&gt;"*",Q328&lt;&gt;"*",Q385&lt;&gt;"*",Q438&lt;&gt;"*"),"Yes (" &amp; JoinAll(", ", MIDForgiving(Q264,6,LEN(Q264)-6), MIDForgiving(Q328,6,LEN(Q328)-6), MIDForgiving(Q385,6,LEN(Q385)-6), MIDForgiving(Q438,6,LEN(Q438)-6))&amp;")","*")</f>
        <v>*</v>
      </c>
      <c r="R504" s="58" t="str">
        <f>IF(OR(R264&lt;&gt;"*",R328&lt;&gt;"*",R385&lt;&gt;"*",R438&lt;&gt;"*"),"Yes (" &amp; JoinAll(", ", MIDForgiving(R264,6,LEN(R264)-6), MIDForgiving(R328,6,LEN(R328)-6), MIDForgiving(R385,6,LEN(R385)-6), MIDForgiving(R438,6,LEN(R438)-6))&amp;")","*")</f>
        <v>*</v>
      </c>
      <c r="S504" s="58" t="str">
        <f>IF(OR(S264&lt;&gt;"*",S328&lt;&gt;"*",S385&lt;&gt;"*",S438&lt;&gt;"*"),"Yes (" &amp; JoinAll(", ", MIDForgiving(S264,6,LEN(S264)-6), MIDForgiving(S328,6,LEN(S328)-6), MIDForgiving(S385,6,LEN(S385)-6), MIDForgiving(S438,6,LEN(S438)-6))&amp;")","*")</f>
        <v>Yes (HTTP)</v>
      </c>
      <c r="T504" s="58" t="str">
        <f>IF(OR(T264&lt;&gt;"*",T328&lt;&gt;"*",T385&lt;&gt;"*",T438&lt;&gt;"*"),"Yes (" &amp; JoinAll(", ", MIDForgiving(T264,6,LEN(T264)-6), MIDForgiving(T328,6,LEN(T328)-6), MIDForgiving(T385,6,LEN(T385)-6), MIDForgiving(T438,6,LEN(T438)-6))&amp;")","*")</f>
        <v>Yes (HTTP)</v>
      </c>
      <c r="U504" s="58" t="str">
        <f>IF(OR(U264&lt;&gt;"*",U328&lt;&gt;"*",U385&lt;&gt;"*",U438&lt;&gt;"*"),"Yes (" &amp; JoinAll(", ", MIDForgiving(U264,6,LEN(U264)-6), MIDForgiving(U328,6,LEN(U328)-6), MIDForgiving(U385,6,LEN(U385)-6), MIDForgiving(U438,6,LEN(U438)-6))&amp;")","*")</f>
        <v>*</v>
      </c>
      <c r="V504" s="58" t="str">
        <f>IF(OR(V264&lt;&gt;"*",V328&lt;&gt;"*",V385&lt;&gt;"*",V438&lt;&gt;"*"),"Yes (" &amp; JoinAll(", ", MIDForgiving(V264,6,LEN(V264)-6), MIDForgiving(V328,6,LEN(V328)-6), MIDForgiving(V385,6,LEN(V385)-6), MIDForgiving(V438,6,LEN(V438)-6))&amp;")","*")</f>
        <v>Yes (HTTPS)</v>
      </c>
      <c r="W504" s="58" t="str">
        <f>IF(OR(W264&lt;&gt;"*",W328&lt;&gt;"*",W385&lt;&gt;"*",W438&lt;&gt;"*"),"Yes (" &amp; JoinAll(", ", MIDForgiving(W264,6,LEN(W264)-6), MIDForgiving(W328,6,LEN(W328)-6), MIDForgiving(W385,6,LEN(W385)-6), MIDForgiving(W438,6,LEN(W438)-6))&amp;")","*")</f>
        <v>*</v>
      </c>
      <c r="X504" s="58" t="str">
        <f>IF(OR(X264&lt;&gt;"*",X328&lt;&gt;"*",X385&lt;&gt;"*",X438&lt;&gt;"*"),"Yes (" &amp; JoinAll(", ", MIDForgiving(X264,6,LEN(X264)-6), MIDForgiving(X328,6,LEN(X328)-6), MIDForgiving(X385,6,LEN(X385)-6), MIDForgiving(X438,6,LEN(X438)-6))&amp;")","*")</f>
        <v>*</v>
      </c>
      <c r="Y504" s="58" t="str">
        <f>IF(OR(Y264&lt;&gt;"*",Y328&lt;&gt;"*",Y385&lt;&gt;"*",Y438&lt;&gt;"*"),"Yes (" &amp; JoinAll(", ", MIDForgiving(Y264,6,LEN(Y264)-6), MIDForgiving(Y328,6,LEN(Y328)-6), MIDForgiving(Y385,6,LEN(Y385)-6), MIDForgiving(Y438,6,LEN(Y438)-6))&amp;")","*")</f>
        <v>*</v>
      </c>
      <c r="Z504" s="58" t="str">
        <f>IF(OR(Z264&lt;&gt;"*",Z328&lt;&gt;"*",Z385&lt;&gt;"*",Z438&lt;&gt;"*"),"Yes (" &amp; JoinAll(", ", MIDForgiving(Z264,6,LEN(Z264)-6), MIDForgiving(Z328,6,LEN(Z328)-6), MIDForgiving(Z385,6,LEN(Z385)-6), MIDForgiving(Z438,6,LEN(Z438)-6))&amp;")","*")</f>
        <v>*</v>
      </c>
      <c r="AA504" s="58" t="str">
        <f>IF(OR(AA264&lt;&gt;"*",AA328&lt;&gt;"*",AA385&lt;&gt;"*",AA438&lt;&gt;"*"),"Yes (" &amp; JoinAll(", ", MIDForgiving(AA264,6,LEN(AA264)-6), MIDForgiving(AA328,6,LEN(AA328)-6), MIDForgiving(AA385,6,LEN(AA385)-6), MIDForgiving(AA438,6,LEN(AA438)-6))&amp;")","*")</f>
        <v>*</v>
      </c>
      <c r="AB504" s="58" t="str">
        <f>IF(OR(AB264&lt;&gt;"*",AB328&lt;&gt;"*",AB385&lt;&gt;"*",AB438&lt;&gt;"*"),"Yes (" &amp; JoinAll(", ", MIDForgiving(AB264,6,LEN(AB264)-6), MIDForgiving(AB328,6,LEN(AB328)-6), MIDForgiving(AB385,6,LEN(AB385)-6), MIDForgiving(AB438,6,LEN(AB438)-6))&amp;")","*")</f>
        <v>*</v>
      </c>
      <c r="AC504" s="58" t="str">
        <f>IF(OR(AC264&lt;&gt;"*",AC328&lt;&gt;"*",AC385&lt;&gt;"*",AC438&lt;&gt;"*"),"Yes (" &amp; JoinAll(", ", MIDForgiving(AC264,6,LEN(AC264)-6), MIDForgiving(AC328,6,LEN(AC328)-6), MIDForgiving(AC385,6,LEN(AC385)-6), MIDForgiving(AC438,6,LEN(AC438)-6))&amp;")","*")</f>
        <v>*</v>
      </c>
      <c r="AD504" s="58" t="str">
        <f>IF(OR(AD264&lt;&gt;"*",AD328&lt;&gt;"*",AD385&lt;&gt;"*",AD438&lt;&gt;"*"),"Yes (" &amp; JoinAll(", ", MIDForgiving(AD264,6,LEN(AD264)-6), MIDForgiving(AD328,6,LEN(AD328)-6), MIDForgiving(AD385,6,LEN(AD385)-6), MIDForgiving(AD438,6,LEN(AD438)-6))&amp;")","*")</f>
        <v>*</v>
      </c>
      <c r="AE504" s="58" t="str">
        <f>IF(OR(AE264&lt;&gt;"*",AE328&lt;&gt;"*",AE385&lt;&gt;"*",AE438&lt;&gt;"*"),"Yes (" &amp; JoinAll(", ", MIDForgiving(AE264,6,LEN(AE264)-6), MIDForgiving(AE328,6,LEN(AE328)-6), MIDForgiving(AE385,6,LEN(AE385)-6), MIDForgiving(AE438,6,LEN(AE438)-6))&amp;")","*")</f>
        <v>*</v>
      </c>
      <c r="AF504" s="58" t="str">
        <f>IF(OR(AF264&lt;&gt;"*",AF328&lt;&gt;"*",AF385&lt;&gt;"*",AF438&lt;&gt;"*"),"Yes (" &amp; JoinAll(", ", MIDForgiving(AF264,6,LEN(AF264)-6), MIDForgiving(AF328,6,LEN(AF328)-6), MIDForgiving(AF385,6,LEN(AF385)-6), MIDForgiving(AF438,6,LEN(AF438)-6))&amp;")","*")</f>
        <v>*</v>
      </c>
      <c r="AG504" s="58" t="str">
        <f>IF(OR(AG264&lt;&gt;"*",AG328&lt;&gt;"*",AG385&lt;&gt;"*",AG438&lt;&gt;"*"),"Yes (" &amp; JoinAll(", ", MIDForgiving(AG264,6,LEN(AG264)-6), MIDForgiving(AG328,6,LEN(AG328)-6), MIDForgiving(AG385,6,LEN(AG385)-6), MIDForgiving(AG438,6,LEN(AG438)-6))&amp;")","*")</f>
        <v>*</v>
      </c>
      <c r="AH504" s="58" t="str">
        <f>IF(OR(AH264&lt;&gt;"*",AH328&lt;&gt;"*",AH385&lt;&gt;"*",AH438&lt;&gt;"*"),"Yes (" &amp; JoinAll(", ", MIDForgiving(AH264,6,LEN(AH264)-6), MIDForgiving(AH328,6,LEN(AH328)-6), MIDForgiving(AH385,6,LEN(AH385)-6), MIDForgiving(AH438,6,LEN(AH438)-6))&amp;")","*")</f>
        <v>*</v>
      </c>
      <c r="AI504" s="58" t="str">
        <f>IF(OR(AI264&lt;&gt;"*",AI328&lt;&gt;"*",AI385&lt;&gt;"*",AI438&lt;&gt;"*"),"Yes (" &amp; JoinAll(", ", MIDForgiving(AI264,6,LEN(AI264)-6), MIDForgiving(AI328,6,LEN(AI328)-6), MIDForgiving(AI385,6,LEN(AI385)-6), MIDForgiving(AI438,6,LEN(AI438)-6))&amp;")","*")</f>
        <v>*</v>
      </c>
      <c r="AJ504" s="58" t="str">
        <f>IF(OR(AJ264&lt;&gt;"*",AJ328&lt;&gt;"*",AJ385&lt;&gt;"*",AJ438&lt;&gt;"*"),"Yes (" &amp; JoinAll(", ", MIDForgiving(AJ264,6,LEN(AJ264)-6), MIDForgiving(AJ328,6,LEN(AJ328)-6), MIDForgiving(AJ385,6,LEN(AJ385)-6), MIDForgiving(AJ438,6,LEN(AJ438)-6))&amp;")","*")</f>
        <v>*</v>
      </c>
      <c r="AK504" s="58" t="str">
        <f>IF(OR(AK264&lt;&gt;"*",AK328&lt;&gt;"*",AK385&lt;&gt;"*",AK438&lt;&gt;"*"),"Yes (" &amp; JoinAll(", ", MIDForgiving(AK264,6,LEN(AK264)-6), MIDForgiving(AK328,6,LEN(AK328)-6), MIDForgiving(AK385,6,LEN(AK385)-6), MIDForgiving(AK438,6,LEN(AK438)-6))&amp;")","*")</f>
        <v>*</v>
      </c>
      <c r="AL504" s="58" t="str">
        <f>IF(OR(AL264&lt;&gt;"*",AL328&lt;&gt;"*",AL385&lt;&gt;"*",AL438&lt;&gt;"*"),"Yes (" &amp; JoinAll(", ", MIDForgiving(AL264,6,LEN(AL264)-6), MIDForgiving(AL328,6,LEN(AL328)-6), MIDForgiving(AL385,6,LEN(AL385)-6), MIDForgiving(AL438,6,LEN(AL438)-6))&amp;")","*")</f>
        <v>*</v>
      </c>
      <c r="AM504" s="58" t="str">
        <f>IF(OR(AM264&lt;&gt;"*",AM328&lt;&gt;"*",AM385&lt;&gt;"*",AM438&lt;&gt;"*"),"Yes (" &amp; JoinAll(", ", MIDForgiving(AM264,6,LEN(AM264)-6), MIDForgiving(AM328,6,LEN(AM328)-6), MIDForgiving(AM385,6,LEN(AM385)-6), MIDForgiving(AM438,6,LEN(AM438)-6))&amp;")","*")</f>
        <v>*</v>
      </c>
      <c r="AN504" s="58" t="str">
        <f>IF(OR(AN264&lt;&gt;"*",AN328&lt;&gt;"*",AN385&lt;&gt;"*",AN438&lt;&gt;"*"),"Yes (" &amp; JoinAll(", ", MIDForgiving(AN264,6,LEN(AN264)-6), MIDForgiving(AN328,6,LEN(AN328)-6), MIDForgiving(AN385,6,LEN(AN385)-6), MIDForgiving(AN438,6,LEN(AN438)-6))&amp;")","*")</f>
        <v>*</v>
      </c>
      <c r="AO504" s="58" t="str">
        <f>IF(OR(AO264&lt;&gt;"*",AO328&lt;&gt;"*",AO385&lt;&gt;"*",AO438&lt;&gt;"*"),"Yes (" &amp; JoinAll(", ", MIDForgiving(AO264,6,LEN(AO264)-6), MIDForgiving(AO328,6,LEN(AO328)-6), MIDForgiving(AO385,6,LEN(AO385)-6), MIDForgiving(AO438,6,LEN(AO438)-6))&amp;")","*")</f>
        <v>*</v>
      </c>
      <c r="AP504" s="58" t="str">
        <f>IF(OR(AP264&lt;&gt;"*",AP328&lt;&gt;"*",AP385&lt;&gt;"*",AP438&lt;&gt;"*"),"Yes (" &amp; JoinAll(", ", MIDForgiving(AP264,6,LEN(AP264)-6), MIDForgiving(AP328,6,LEN(AP328)-6), MIDForgiving(AP385,6,LEN(AP385)-6), MIDForgiving(AP438,6,LEN(AP438)-6))&amp;")","*")</f>
        <v>*</v>
      </c>
      <c r="AQ504" s="58" t="str">
        <f>IF(OR(AQ264&lt;&gt;"*",AQ328&lt;&gt;"*",AQ385&lt;&gt;"*",AQ438&lt;&gt;"*"),"Yes (" &amp; JoinAll(", ", MIDForgiving(AQ264,6,LEN(AQ264)-6), MIDForgiving(AQ328,6,LEN(AQ328)-6), MIDForgiving(AQ385,6,LEN(AQ385)-6), MIDForgiving(AQ438,6,LEN(AQ438)-6))&amp;")","*")</f>
        <v>*</v>
      </c>
      <c r="AR504" s="58" t="str">
        <f>IF(OR(AR264&lt;&gt;"*",AR328&lt;&gt;"*",AR385&lt;&gt;"*",AR438&lt;&gt;"*"),"Yes (" &amp; JoinAll(", ", MIDForgiving(AR264,6,LEN(AR264)-6), MIDForgiving(AR328,6,LEN(AR328)-6), MIDForgiving(AR385,6,LEN(AR385)-6), MIDForgiving(AR438,6,LEN(AR438)-6))&amp;")","*")</f>
        <v>*</v>
      </c>
      <c r="AS504" s="58" t="str">
        <f>IF(OR(AS264&lt;&gt;"*",AS328&lt;&gt;"*",AS385&lt;&gt;"*",AS438&lt;&gt;"*"),"Yes (" &amp; JoinAll(", ", MIDForgiving(AS264,6,LEN(AS264)-6), MIDForgiving(AS328,6,LEN(AS328)-6), MIDForgiving(AS385,6,LEN(AS385)-6), MIDForgiving(AS438,6,LEN(AS438)-6))&amp;")","*")</f>
        <v>*</v>
      </c>
      <c r="AT504" s="58" t="str">
        <f>IF(OR(AT264&lt;&gt;"*",AT328&lt;&gt;"*",AT385&lt;&gt;"*",AT438&lt;&gt;"*"),"Yes (" &amp; JoinAll(", ", MIDForgiving(AT264,6,LEN(AT264)-6), MIDForgiving(AT328,6,LEN(AT328)-6), MIDForgiving(AT385,6,LEN(AT385)-6), MIDForgiving(AT438,6,LEN(AT438)-6))&amp;")","*")</f>
        <v>*</v>
      </c>
      <c r="AU504" s="58" t="str">
        <f>IF(OR(AU264&lt;&gt;"*",AU328&lt;&gt;"*",AU385&lt;&gt;"*",AU438&lt;&gt;"*"),"Yes (" &amp; JoinAll(", ", MIDForgiving(AU264,6,LEN(AU264)-6), MIDForgiving(AU328,6,LEN(AU328)-6), MIDForgiving(AU385,6,LEN(AU385)-6), MIDForgiving(AU438,6,LEN(AU438)-6))&amp;")","*")</f>
        <v>Yes (HTTP)</v>
      </c>
      <c r="AV504" s="58" t="str">
        <f>IF(OR(AV264&lt;&gt;"*",AV328&lt;&gt;"*",AV385&lt;&gt;"*",AV438&lt;&gt;"*"),"Yes (" &amp; JoinAll(", ", MIDForgiving(AV264,6,LEN(AV264)-6), MIDForgiving(AV328,6,LEN(AV328)-6), MIDForgiving(AV385,6,LEN(AV385)-6), MIDForgiving(AV438,6,LEN(AV438)-6))&amp;")","*")</f>
        <v>*</v>
      </c>
      <c r="AW504" s="58" t="str">
        <f>IF(OR(AW264&lt;&gt;"*",AW328&lt;&gt;"*",AW385&lt;&gt;"*",AW438&lt;&gt;"*"),"Yes (" &amp; JoinAll(", ", MIDForgiving(AW264,6,LEN(AW264)-6), MIDForgiving(AW328,6,LEN(AW328)-6), MIDForgiving(AW385,6,LEN(AW385)-6), MIDForgiving(AW438,6,LEN(AW438)-6))&amp;")","*")</f>
        <v>*</v>
      </c>
      <c r="AX504" s="58" t="str">
        <f>IF(OR(AX264&lt;&gt;"*",AX328&lt;&gt;"*",AX385&lt;&gt;"*",AX438&lt;&gt;"*"),"Yes (" &amp; JoinAll(", ", MIDForgiving(AX264,6,LEN(AX264)-6), MIDForgiving(AX328,6,LEN(AX328)-6), MIDForgiving(AX385,6,LEN(AX385)-6), MIDForgiving(AX438,6,LEN(AX438)-6))&amp;")","*")</f>
        <v>*</v>
      </c>
      <c r="AY504" s="58" t="str">
        <f>IF(OR(AY264&lt;&gt;"*",AY328&lt;&gt;"*",AY385&lt;&gt;"*",AY438&lt;&gt;"*"),"Yes (" &amp; JoinAll(", ", MIDForgiving(AY264,6,LEN(AY264)-6), MIDForgiving(AY328,6,LEN(AY328)-6), MIDForgiving(AY385,6,LEN(AY385)-6), MIDForgiving(AY438,6,LEN(AY438)-6))&amp;")","*")</f>
        <v>*</v>
      </c>
      <c r="AZ504" s="58" t="str">
        <f>IF(OR(AZ264&lt;&gt;"*",AZ328&lt;&gt;"*",AZ385&lt;&gt;"*",AZ438&lt;&gt;"*"),"Yes (" &amp; JoinAll(", ", MIDForgiving(AZ264,6,LEN(AZ264)-6), MIDForgiving(AZ328,6,LEN(AZ328)-6), MIDForgiving(AZ385,6,LEN(AZ385)-6), MIDForgiving(AZ438,6,LEN(AZ438)-6))&amp;")","*")</f>
        <v>*</v>
      </c>
      <c r="BA504" s="58" t="str">
        <f>IF(OR(BA264&lt;&gt;"*",BA328&lt;&gt;"*",BA385&lt;&gt;"*",BA438&lt;&gt;"*"),"Yes (" &amp; JoinAll(", ", MIDForgiving(BA264,6,LEN(BA264)-6), MIDForgiving(BA328,6,LEN(BA328)-6), MIDForgiving(BA385,6,LEN(BA385)-6), MIDForgiving(BA438,6,LEN(BA438)-6))&amp;")","*")</f>
        <v>*</v>
      </c>
      <c r="BB504" s="58" t="str">
        <f>IF(OR(BB264&lt;&gt;"*",BB328&lt;&gt;"*",BB385&lt;&gt;"*",BB438&lt;&gt;"*"),"Yes (" &amp; JoinAll(", ", MIDForgiving(BB264,6,LEN(BB264)-6), MIDForgiving(BB328,6,LEN(BB328)-6), MIDForgiving(BB385,6,LEN(BB385)-6), MIDForgiving(BB438,6,LEN(BB438)-6))&amp;")","*")</f>
        <v>*</v>
      </c>
      <c r="BC504" s="58" t="str">
        <f>IF(OR(BC264&lt;&gt;"*",BC328&lt;&gt;"*",BC385&lt;&gt;"*",BC438&lt;&gt;"*"),"Yes (" &amp; JoinAll(", ", MIDForgiving(BC264,6,LEN(BC264)-6), MIDForgiving(BC328,6,LEN(BC328)-6), MIDForgiving(BC385,6,LEN(BC385)-6), MIDForgiving(BC438,6,LEN(BC438)-6))&amp;")","*")</f>
        <v>*</v>
      </c>
      <c r="BD504" s="58" t="str">
        <f>IF(OR(BD264&lt;&gt;"*",BD328&lt;&gt;"*",BD385&lt;&gt;"*",BD438&lt;&gt;"*"),"Yes (" &amp; JoinAll(", ", MIDForgiving(BD264,6,LEN(BD264)-6), MIDForgiving(BD328,6,LEN(BD328)-6), MIDForgiving(BD385,6,LEN(BD385)-6), MIDForgiving(BD438,6,LEN(BD438)-6))&amp;")","*")</f>
        <v>Yes (HTTPS)</v>
      </c>
      <c r="BE504" s="58" t="str">
        <f>IF(OR(BE264&lt;&gt;"*",BE328&lt;&gt;"*",BE385&lt;&gt;"*",BE438&lt;&gt;"*"),"Yes (" &amp; JoinAll(", ", MIDForgiving(BE264,6,LEN(BE264)-6), MIDForgiving(BE328,6,LEN(BE328)-6), MIDForgiving(BE385,6,LEN(BE385)-6), MIDForgiving(BE438,6,LEN(BE438)-6))&amp;")","*")</f>
        <v>*</v>
      </c>
      <c r="BF504" s="58" t="str">
        <f>IF(OR(BF264&lt;&gt;"*",BF328&lt;&gt;"*",BF385&lt;&gt;"*",BF438&lt;&gt;"*"),"Yes (" &amp; JoinAll(", ", MIDForgiving(BF264,6,LEN(BF264)-6), MIDForgiving(BF328,6,LEN(BF328)-6), MIDForgiving(BF385,6,LEN(BF385)-6), MIDForgiving(BF438,6,LEN(BF438)-6))&amp;")","*")</f>
        <v>*</v>
      </c>
      <c r="BG504" s="58" t="str">
        <f>IF(OR(BG264&lt;&gt;"*",BG328&lt;&gt;"*",BG385&lt;&gt;"*",BG438&lt;&gt;"*"),"Yes (" &amp; JoinAll(", ", MIDForgiving(BG264,6,LEN(BG264)-6), MIDForgiving(BG328,6,LEN(BG328)-6), MIDForgiving(BG385,6,LEN(BG385)-6), MIDForgiving(BG438,6,LEN(BG438)-6))&amp;")","*")</f>
        <v>*</v>
      </c>
      <c r="BH504" s="58" t="str">
        <f>IF(OR(BH264&lt;&gt;"*",BH328&lt;&gt;"*",BH385&lt;&gt;"*",BH438&lt;&gt;"*"),"Yes (" &amp; JoinAll(", ", MIDForgiving(BH264,6,LEN(BH264)-6), MIDForgiving(BH328,6,LEN(BH328)-6), MIDForgiving(BH385,6,LEN(BH385)-6), MIDForgiving(BH438,6,LEN(BH438)-6))&amp;")","*")</f>
        <v>*</v>
      </c>
      <c r="BI504" s="58" t="str">
        <f>IF(OR(BI264&lt;&gt;"*",BI328&lt;&gt;"*",BI385&lt;&gt;"*",BI438&lt;&gt;"*"),"Yes (" &amp; JoinAll(", ", MIDForgiving(BI264,6,LEN(BI264)-6), MIDForgiving(BI328,6,LEN(BI328)-6), MIDForgiving(BI385,6,LEN(BI385)-6), MIDForgiving(BI438,6,LEN(BI438)-6))&amp;")","*")</f>
        <v>Yes (HTTPS)</v>
      </c>
      <c r="BJ504" s="58" t="str">
        <f>IF(OR(BJ264&lt;&gt;"*",BJ328&lt;&gt;"*",BJ385&lt;&gt;"*",BJ438&lt;&gt;"*"),"Yes (" &amp; JoinAll(", ", MIDForgiving(BJ264,6,LEN(BJ264)-6), MIDForgiving(BJ328,6,LEN(BJ328)-6), MIDForgiving(BJ385,6,LEN(BJ385)-6), MIDForgiving(BJ438,6,LEN(BJ438)-6))&amp;")","*")</f>
        <v>*</v>
      </c>
      <c r="BK504" s="58" t="str">
        <f>IF(OR(BK264&lt;&gt;"*",BK328&lt;&gt;"*",BK385&lt;&gt;"*",BK438&lt;&gt;"*"),"Yes (" &amp; JoinAll(", ", MIDForgiving(BK264,6,LEN(BK264)-6), MIDForgiving(BK328,6,LEN(BK328)-6), MIDForgiving(BK385,6,LEN(BK385)-6), MIDForgiving(BK438,6,LEN(BK438)-6))&amp;")","*")</f>
        <v>*</v>
      </c>
      <c r="BL504" s="58" t="str">
        <f>IF(OR(BL264&lt;&gt;"*",BL328&lt;&gt;"*",BL385&lt;&gt;"*",BL438&lt;&gt;"*"),"Yes (" &amp; JoinAll(", ", MIDForgiving(BL264,6,LEN(BL264)-6), MIDForgiving(BL328,6,LEN(BL328)-6), MIDForgiving(BL385,6,LEN(BL385)-6), MIDForgiving(BL438,6,LEN(BL438)-6))&amp;")","*")</f>
        <v>*</v>
      </c>
      <c r="BM504" s="58" t="str">
        <f>IF(OR(BM264&lt;&gt;"*",BM328&lt;&gt;"*",BM385&lt;&gt;"*",BM438&lt;&gt;"*"),"Yes (" &amp; JoinAll(", ", MIDForgiving(BM264,6,LEN(BM264)-6), MIDForgiving(BM328,6,LEN(BM328)-6), MIDForgiving(BM385,6,LEN(BM385)-6), MIDForgiving(BM438,6,LEN(BM438)-6))&amp;")","*")</f>
        <v>*</v>
      </c>
      <c r="BN504" s="58" t="str">
        <f>IF(OR(BN264&lt;&gt;"*",BN328&lt;&gt;"*",BN385&lt;&gt;"*",BN438&lt;&gt;"*"),"Yes (" &amp; JoinAll(", ", MIDForgiving(BN264,6,LEN(BN264)-6), MIDForgiving(BN328,6,LEN(BN328)-6), MIDForgiving(BN385,6,LEN(BN385)-6), MIDForgiving(BN438,6,LEN(BN438)-6))&amp;")","*")</f>
        <v>*</v>
      </c>
      <c r="BO504" s="58" t="str">
        <f>IF(OR(BO264&lt;&gt;"*",BO328&lt;&gt;"*",BO385&lt;&gt;"*",BO438&lt;&gt;"*"),"Yes (" &amp; JoinAll(", ", MIDForgiving(BO264,6,LEN(BO264)-6), MIDForgiving(BO328,6,LEN(BO328)-6), MIDForgiving(BO385,6,LEN(BO385)-6), MIDForgiving(BO438,6,LEN(BO438)-6))&amp;")","*")</f>
        <v>*</v>
      </c>
      <c r="BP504" s="58" t="str">
        <f>IF(OR(BP264&lt;&gt;"*",BP328&lt;&gt;"*",BP385&lt;&gt;"*",BP438&lt;&gt;"*"),"Yes (" &amp; JoinAll(", ", MIDForgiving(BP264,6,LEN(BP264)-6), MIDForgiving(BP328,6,LEN(BP328)-6), MIDForgiving(BP385,6,LEN(BP385)-6), MIDForgiving(BP438,6,LEN(BP438)-6))&amp;")","*")</f>
        <v>*</v>
      </c>
      <c r="BQ504" s="58" t="str">
        <f>IF(OR(BQ264&lt;&gt;"*",BQ328&lt;&gt;"*",BQ385&lt;&gt;"*",BQ438&lt;&gt;"*"),"Yes (" &amp; JoinAll(", ", MIDForgiving(BQ264,6,LEN(BQ264)-6), MIDForgiving(BQ328,6,LEN(BQ328)-6), MIDForgiving(BQ385,6,LEN(BQ385)-6), MIDForgiving(BQ438,6,LEN(BQ438)-6))&amp;")","*")</f>
        <v>*</v>
      </c>
      <c r="BR504" s="58" t="str">
        <f>IF(OR(BR264&lt;&gt;"*",BR328&lt;&gt;"*",BR385&lt;&gt;"*",BR438&lt;&gt;"*"),"Yes (" &amp; JoinAll(", ", MIDForgiving(BR264,6,LEN(BR264)-6), MIDForgiving(BR328,6,LEN(BR328)-6), MIDForgiving(BR385,6,LEN(BR385)-6), MIDForgiving(BR438,6,LEN(BR438)-6))&amp;")","*")</f>
        <v>*</v>
      </c>
      <c r="BS504" s="58" t="str">
        <f>IF(OR(BS264&lt;&gt;"*",BS328&lt;&gt;"*",BS385&lt;&gt;"*",BS438&lt;&gt;"*"),"Yes (" &amp; JoinAll(", ", MIDForgiving(BS264,6,LEN(BS264)-6), MIDForgiving(BS328,6,LEN(BS328)-6), MIDForgiving(BS385,6,LEN(BS385)-6), MIDForgiving(BS438,6,LEN(BS438)-6))&amp;")","*")</f>
        <v>*</v>
      </c>
      <c r="BT504" s="58" t="str">
        <f>IF(OR(BT264&lt;&gt;"*",BT328&lt;&gt;"*",BT385&lt;&gt;"*",BT438&lt;&gt;"*"),"Yes (" &amp; JoinAll(", ", MIDForgiving(BT264,6,LEN(BT264)-6), MIDForgiving(BT328,6,LEN(BT328)-6), MIDForgiving(BT385,6,LEN(BT385)-6), MIDForgiving(BT438,6,LEN(BT438)-6))&amp;")","*")</f>
        <v>*</v>
      </c>
      <c r="BU504" s="58" t="str">
        <f>IF(OR(BU264&lt;&gt;"*",BU328&lt;&gt;"*",BU385&lt;&gt;"*",BU438&lt;&gt;"*"),"Yes (" &amp; JoinAll(", ", MIDForgiving(BU264,6,LEN(BU264)-6), MIDForgiving(BU328,6,LEN(BU328)-6), MIDForgiving(BU385,6,LEN(BU385)-6), MIDForgiving(BU438,6,LEN(BU438)-6))&amp;")","*")</f>
        <v>*</v>
      </c>
      <c r="BV504" s="58" t="str">
        <f>IF(OR(BV264&lt;&gt;"*",BV328&lt;&gt;"*",BV385&lt;&gt;"*",BV438&lt;&gt;"*"),"Yes (" &amp; JoinAll(", ", MIDForgiving(BV264,6,LEN(BV264)-6), MIDForgiving(BV328,6,LEN(BV328)-6), MIDForgiving(BV385,6,LEN(BV385)-6), MIDForgiving(BV438,6,LEN(BV438)-6))&amp;")","*")</f>
        <v>*</v>
      </c>
      <c r="BW504" s="58" t="str">
        <f>IF(OR(BW264&lt;&gt;"*",BW328&lt;&gt;"*",BW385&lt;&gt;"*",BW438&lt;&gt;"*"),"Yes (" &amp; JoinAll(", ", MIDForgiving(BW264,6,LEN(BW264)-6), MIDForgiving(BW328,6,LEN(BW328)-6), MIDForgiving(BW385,6,LEN(BW385)-6), MIDForgiving(BW438,6,LEN(BW438)-6))&amp;")","*")</f>
        <v>*</v>
      </c>
      <c r="BX504" s="58" t="str">
        <f>IF(OR(BX264&lt;&gt;"*",BX328&lt;&gt;"*",BX385&lt;&gt;"*",BX438&lt;&gt;"*"),"Yes (" &amp; JoinAll(", ", MIDForgiving(BX264,6,LEN(BX264)-6), MIDForgiving(BX328,6,LEN(BX328)-6), MIDForgiving(BX385,6,LEN(BX385)-6), MIDForgiving(BX438,6,LEN(BX438)-6))&amp;")","*")</f>
        <v>Yes (HTTP)</v>
      </c>
      <c r="BY504" s="58" t="str">
        <f>IF(OR(BY264&lt;&gt;"*",BY328&lt;&gt;"*",BY385&lt;&gt;"*",BY438&lt;&gt;"*"),"Yes (" &amp; JoinAll(", ", MIDForgiving(BY264,6,LEN(BY264)-6), MIDForgiving(BY328,6,LEN(BY328)-6), MIDForgiving(BY385,6,LEN(BY385)-6), MIDForgiving(BY438,6,LEN(BY438)-6))&amp;")","*")</f>
        <v>Yes (HTTP)</v>
      </c>
      <c r="BZ504" s="58" t="str">
        <f>IF(OR(BZ264&lt;&gt;"*",BZ328&lt;&gt;"*",BZ385&lt;&gt;"*",BZ438&lt;&gt;"*"),"Yes (" &amp; JoinAll(", ", MIDForgiving(BZ264,6,LEN(BZ264)-6), MIDForgiving(BZ328,6,LEN(BZ328)-6), MIDForgiving(BZ385,6,LEN(BZ385)-6), MIDForgiving(BZ438,6,LEN(BZ438)-6))&amp;")","*")</f>
        <v>*</v>
      </c>
      <c r="CA504" s="58" t="str">
        <f>IF(OR(CA264&lt;&gt;"*",CA328&lt;&gt;"*",CA385&lt;&gt;"*",CA438&lt;&gt;"*"),"Yes (" &amp; JoinAll(", ", MIDForgiving(CA264,6,LEN(CA264)-6), MIDForgiving(CA328,6,LEN(CA328)-6), MIDForgiving(CA385,6,LEN(CA385)-6), MIDForgiving(CA438,6,LEN(CA438)-6))&amp;")","*")</f>
        <v>*</v>
      </c>
      <c r="CB504" s="58" t="str">
        <f>IF(OR(CB264&lt;&gt;"*",CB328&lt;&gt;"*",CB385&lt;&gt;"*",CB438&lt;&gt;"*"),"Yes (" &amp; JoinAll(", ", MIDForgiving(CB264,6,LEN(CB264)-6), MIDForgiving(CB328,6,LEN(CB328)-6), MIDForgiving(CB385,6,LEN(CB385)-6), MIDForgiving(CB438,6,LEN(CB438)-6))&amp;")","*")</f>
        <v>*</v>
      </c>
      <c r="CC504" s="58" t="str">
        <f>IF(OR(CC264&lt;&gt;"*",CC328&lt;&gt;"*",CC385&lt;&gt;"*",CC438&lt;&gt;"*"),"Yes (" &amp; JoinAll(", ", MIDForgiving(CC264,6,LEN(CC264)-6), MIDForgiving(CC328,6,LEN(CC328)-6), MIDForgiving(CC385,6,LEN(CC385)-6), MIDForgiving(CC438,6,LEN(CC438)-6))&amp;")","*")</f>
        <v>*</v>
      </c>
      <c r="CD504" s="58" t="str">
        <f>IF(OR(CD264&lt;&gt;"*",CD328&lt;&gt;"*",CD385&lt;&gt;"*",CD438&lt;&gt;"*"),"Yes (" &amp; JoinAll(", ", MIDForgiving(CD264,6,LEN(CD264)-6), MIDForgiving(CD328,6,LEN(CD328)-6), MIDForgiving(CD385,6,LEN(CD385)-6), MIDForgiving(CD438,6,LEN(CD438)-6))&amp;")","*")</f>
        <v>*</v>
      </c>
      <c r="CE504" s="58" t="str">
        <f>IF(OR(CE264&lt;&gt;"*",CE328&lt;&gt;"*",CE385&lt;&gt;"*",CE438&lt;&gt;"*"),"Yes (" &amp; JoinAll(", ", MIDForgiving(CE264,6,LEN(CE264)-6), MIDForgiving(CE328,6,LEN(CE328)-6), MIDForgiving(CE385,6,LEN(CE385)-6), MIDForgiving(CE438,6,LEN(CE438)-6))&amp;")","*")</f>
        <v>*</v>
      </c>
      <c r="CF504" s="58" t="str">
        <f>IF(OR(CF264&lt;&gt;"*",CF328&lt;&gt;"*",CF385&lt;&gt;"*",CF438&lt;&gt;"*"),"Yes (" &amp; JoinAll(", ", MIDForgiving(CF264,6,LEN(CF264)-6), MIDForgiving(CF328,6,LEN(CF328)-6), MIDForgiving(CF385,6,LEN(CF385)-6), MIDForgiving(CF438,6,LEN(CF438)-6))&amp;")","*")</f>
        <v>*</v>
      </c>
      <c r="CG504" s="58" t="str">
        <f>IF(OR(CG264&lt;&gt;"*",CG328&lt;&gt;"*",CG385&lt;&gt;"*",CG438&lt;&gt;"*"),"Yes (" &amp; JoinAll(", ", MIDForgiving(CG264,6,LEN(CG264)-6), MIDForgiving(CG328,6,LEN(CG328)-6), MIDForgiving(CG385,6,LEN(CG385)-6), MIDForgiving(CG438,6,LEN(CG438)-6))&amp;")","*")</f>
        <v>*</v>
      </c>
      <c r="CH504" s="58" t="str">
        <f>IF(OR(CH264&lt;&gt;"*",CH328&lt;&gt;"*",CH385&lt;&gt;"*",CH438&lt;&gt;"*"),"Yes (" &amp; JoinAll(", ", MIDForgiving(CH264,6,LEN(CH264)-6), MIDForgiving(CH328,6,LEN(CH328)-6), MIDForgiving(CH385,6,LEN(CH385)-6), MIDForgiving(CH438,6,LEN(CH438)-6))&amp;")","*")</f>
        <v>*</v>
      </c>
      <c r="CI504" s="58" t="str">
        <f>IF(OR(CI264&lt;&gt;"*",CI328&lt;&gt;"*",CI385&lt;&gt;"*",CI438&lt;&gt;"*"),"Yes (" &amp; JoinAll(", ", MIDForgiving(CI264,6,LEN(CI264)-6), MIDForgiving(CI328,6,LEN(CI328)-6), MIDForgiving(CI385,6,LEN(CI385)-6), MIDForgiving(CI438,6,LEN(CI438)-6))&amp;")","*")</f>
        <v>*</v>
      </c>
      <c r="CJ504" s="58" t="str">
        <f>IF(OR(CJ264&lt;&gt;"*",CJ328&lt;&gt;"*",CJ385&lt;&gt;"*",CJ438&lt;&gt;"*"),"Yes (" &amp; JoinAll(", ", MIDForgiving(CJ264,6,LEN(CJ264)-6), MIDForgiving(CJ328,6,LEN(CJ328)-6), MIDForgiving(CJ385,6,LEN(CJ385)-6), MIDForgiving(CJ438,6,LEN(CJ438)-6))&amp;")","*")</f>
        <v>*</v>
      </c>
      <c r="CK504" s="58" t="str">
        <f>IF(OR(CK264&lt;&gt;"*",CK328&lt;&gt;"*",CK385&lt;&gt;"*",CK438&lt;&gt;"*"),"Yes (" &amp; JoinAll(", ", MIDForgiving(CK264,6,LEN(CK264)-6), MIDForgiving(CK328,6,LEN(CK328)-6), MIDForgiving(CK385,6,LEN(CK385)-6), MIDForgiving(CK438,6,LEN(CK438)-6))&amp;")","*")</f>
        <v>*</v>
      </c>
      <c r="CL504" s="58" t="str">
        <f>IF(OR(CL264&lt;&gt;"*",CL328&lt;&gt;"*",CL385&lt;&gt;"*",CL438&lt;&gt;"*"),"Yes (" &amp; JoinAll(", ", MIDForgiving(CL264,6,LEN(CL264)-6), MIDForgiving(CL328,6,LEN(CL328)-6), MIDForgiving(CL385,6,LEN(CL385)-6), MIDForgiving(CL438,6,LEN(CL438)-6))&amp;")","*")</f>
        <v>*</v>
      </c>
      <c r="CM504" s="58" t="str">
        <f>IF(OR(CM264&lt;&gt;"*",CM328&lt;&gt;"*",CM385&lt;&gt;"*",CM438&lt;&gt;"*"),"Yes (" &amp; JoinAll(", ", MIDForgiving(CM264,6,LEN(CM264)-6), MIDForgiving(CM328,6,LEN(CM328)-6), MIDForgiving(CM385,6,LEN(CM385)-6), MIDForgiving(CM438,6,LEN(CM438)-6))&amp;")","*")</f>
        <v>*</v>
      </c>
      <c r="CN504" s="58" t="str">
        <f>IF(OR(CN264&lt;&gt;"*",CN328&lt;&gt;"*",CN385&lt;&gt;"*",CN438&lt;&gt;"*"),"Yes (" &amp; JoinAll(", ", MIDForgiving(CN264,6,LEN(CN264)-6), MIDForgiving(CN328,6,LEN(CN328)-6), MIDForgiving(CN385,6,LEN(CN385)-6), MIDForgiving(CN438,6,LEN(CN438)-6))&amp;")","*")</f>
        <v>*</v>
      </c>
      <c r="CO504" s="58" t="str">
        <f>IF(OR(CO264&lt;&gt;"*",CO328&lt;&gt;"*",CO385&lt;&gt;"*",CO438&lt;&gt;"*"),"Yes (" &amp; JoinAll(", ", MIDForgiving(CO264,6,LEN(CO264)-6), MIDForgiving(CO328,6,LEN(CO328)-6), MIDForgiving(CO385,6,LEN(CO385)-6), MIDForgiving(CO438,6,LEN(CO438)-6))&amp;")","*")</f>
        <v>Yes (HTTPS)</v>
      </c>
      <c r="CP504" s="58" t="str">
        <f>IF(OR(CP264&lt;&gt;"*",CP328&lt;&gt;"*",CP385&lt;&gt;"*",CP438&lt;&gt;"*"),"Yes (" &amp; JoinAll(", ", MIDForgiving(CP264,6,LEN(CP264)-6), MIDForgiving(CP328,6,LEN(CP328)-6), MIDForgiving(CP385,6,LEN(CP385)-6), MIDForgiving(CP438,6,LEN(CP438)-6))&amp;")","*")</f>
        <v>Yes (HTTPS)</v>
      </c>
      <c r="CQ504" s="58" t="str">
        <f>IF(OR(CQ264&lt;&gt;"*",CQ328&lt;&gt;"*",CQ385&lt;&gt;"*",CQ438&lt;&gt;"*"),"Yes (" &amp; JoinAll(", ", MIDForgiving(CQ264,6,LEN(CQ264)-6), MIDForgiving(CQ328,6,LEN(CQ328)-6), MIDForgiving(CQ385,6,LEN(CQ385)-6), MIDForgiving(CQ438,6,LEN(CQ438)-6))&amp;")","*")</f>
        <v>*</v>
      </c>
      <c r="CR504" s="58" t="str">
        <f>IF(OR(CR264&lt;&gt;"*",CR328&lt;&gt;"*",CR385&lt;&gt;"*",CR438&lt;&gt;"*"),"Yes (" &amp; JoinAll(", ", MIDForgiving(CR264,6,LEN(CR264)-6), MIDForgiving(CR328,6,LEN(CR328)-6), MIDForgiving(CR385,6,LEN(CR385)-6), MIDForgiving(CR438,6,LEN(CR438)-6))&amp;")","*")</f>
        <v>*</v>
      </c>
      <c r="CS504" s="58" t="str">
        <f>IF(OR(CS264&lt;&gt;"*",CS328&lt;&gt;"*",CS385&lt;&gt;"*",CS438&lt;&gt;"*"),"Yes (" &amp; JoinAll(", ", MIDForgiving(CS264,6,LEN(CS264)-6), MIDForgiving(CS328,6,LEN(CS328)-6), MIDForgiving(CS385,6,LEN(CS385)-6), MIDForgiving(CS438,6,LEN(CS438)-6))&amp;")","*")</f>
        <v>*</v>
      </c>
      <c r="CT504" s="58" t="str">
        <f>IF(OR(CT264&lt;&gt;"*",CT328&lt;&gt;"*",CT385&lt;&gt;"*",CT438&lt;&gt;"*"),"Yes (" &amp; JoinAll(", ", MIDForgiving(CT264,6,LEN(CT264)-6), MIDForgiving(CT328,6,LEN(CT328)-6), MIDForgiving(CT385,6,LEN(CT385)-6), MIDForgiving(CT438,6,LEN(CT438)-6))&amp;")","*")</f>
        <v>*</v>
      </c>
      <c r="CU504" s="58" t="str">
        <f>IF(OR(CU264&lt;&gt;"*",CU328&lt;&gt;"*",CU385&lt;&gt;"*",CU438&lt;&gt;"*"),"Yes (" &amp; JoinAll(", ", MIDForgiving(CU264,6,LEN(CU264)-6), MIDForgiving(CU328,6,LEN(CU328)-6), MIDForgiving(CU385,6,LEN(CU385)-6), MIDForgiving(CU438,6,LEN(CU438)-6))&amp;")","*")</f>
        <v>*</v>
      </c>
      <c r="CV504" s="58" t="str">
        <f>IF(OR(CV264&lt;&gt;"*",CV328&lt;&gt;"*",CV385&lt;&gt;"*",CV438&lt;&gt;"*"),"Yes (" &amp; JoinAll(", ", MIDForgiving(CV264,6,LEN(CV264)-6), MIDForgiving(CV328,6,LEN(CV328)-6), MIDForgiving(CV385,6,LEN(CV385)-6), MIDForgiving(CV438,6,LEN(CV438)-6))&amp;")","*")</f>
        <v>*</v>
      </c>
      <c r="CW504" s="58" t="str">
        <f>IF(OR(CW264&lt;&gt;"*",CW328&lt;&gt;"*",CW385&lt;&gt;"*",CW438&lt;&gt;"*"),"Yes (" &amp; JoinAll(", ", MIDForgiving(CW264,6,LEN(CW264)-6), MIDForgiving(CW328,6,LEN(CW328)-6), MIDForgiving(CW385,6,LEN(CW385)-6), MIDForgiving(CW438,6,LEN(CW438)-6))&amp;")","*")</f>
        <v>*</v>
      </c>
      <c r="CX504" s="58" t="str">
        <f>IF(OR(CX264&lt;&gt;"*",CX328&lt;&gt;"*",CX385&lt;&gt;"*",CX438&lt;&gt;"*"),"Yes (" &amp; JoinAll(", ", MIDForgiving(CX264,6,LEN(CX264)-6), MIDForgiving(CX328,6,LEN(CX328)-6), MIDForgiving(CX385,6,LEN(CX385)-6), MIDForgiving(CX438,6,LEN(CX438)-6))&amp;")","*")</f>
        <v>*</v>
      </c>
      <c r="CY504" s="58" t="str">
        <f>IF(OR(CY264&lt;&gt;"*",CY328&lt;&gt;"*",CY385&lt;&gt;"*",CY438&lt;&gt;"*"),"Yes (" &amp; JoinAll(", ", MIDForgiving(CY264,6,LEN(CY264)-6), MIDForgiving(CY328,6,LEN(CY328)-6), MIDForgiving(CY385,6,LEN(CY385)-6), MIDForgiving(CY438,6,LEN(CY438)-6))&amp;")","*")</f>
        <v>*</v>
      </c>
      <c r="CZ504" s="58" t="str">
        <f>IF(OR(CZ264&lt;&gt;"*",CZ328&lt;&gt;"*",CZ385&lt;&gt;"*",CZ438&lt;&gt;"*"),"Yes (" &amp; JoinAll(", ", MIDForgiving(CZ264,6,LEN(CZ264)-6), MIDForgiving(CZ328,6,LEN(CZ328)-6), MIDForgiving(CZ385,6,LEN(CZ385)-6), MIDForgiving(CZ438,6,LEN(CZ438)-6))&amp;")","*")</f>
        <v>*</v>
      </c>
      <c r="DA504" s="58" t="str">
        <f>IF(OR(DA264&lt;&gt;"*",DA328&lt;&gt;"*",DA385&lt;&gt;"*",DA438&lt;&gt;"*"),"Yes (" &amp; JoinAll(", ", MIDForgiving(DA264,6,LEN(DA264)-6), MIDForgiving(DA328,6,LEN(DA328)-6), MIDForgiving(DA385,6,LEN(DA385)-6), MIDForgiving(DA438,6,LEN(DA438)-6))&amp;")","*")</f>
        <v>*</v>
      </c>
      <c r="DB504" s="58" t="str">
        <f>IF(OR(DB264&lt;&gt;"*",DB328&lt;&gt;"*",DB385&lt;&gt;"*",DB438&lt;&gt;"*"),"Yes (" &amp; JoinAll(", ", MIDForgiving(DB264,6,LEN(DB264)-6), MIDForgiving(DB328,6,LEN(DB328)-6), MIDForgiving(DB385,6,LEN(DB385)-6), MIDForgiving(DB438,6,LEN(DB438)-6))&amp;")","*")</f>
        <v>*</v>
      </c>
      <c r="DC504" s="58" t="str">
        <f>IF(OR(DC264&lt;&gt;"*",DC328&lt;&gt;"*",DC385&lt;&gt;"*",DC438&lt;&gt;"*"),"Yes (" &amp; JoinAll(", ", MIDForgiving(DC264,6,LEN(DC264)-6), MIDForgiving(DC328,6,LEN(DC328)-6), MIDForgiving(DC385,6,LEN(DC385)-6), MIDForgiving(DC438,6,LEN(DC438)-6))&amp;")","*")</f>
        <v>*</v>
      </c>
      <c r="DD504" s="58" t="str">
        <f>IF(OR(DD264&lt;&gt;"*",DD328&lt;&gt;"*",DD385&lt;&gt;"*",DD438&lt;&gt;"*"),"Yes (" &amp; JoinAll(", ", MIDForgiving(DD264,6,LEN(DD264)-6), MIDForgiving(DD328,6,LEN(DD328)-6), MIDForgiving(DD385,6,LEN(DD385)-6), MIDForgiving(DD438,6,LEN(DD438)-6))&amp;")","*")</f>
        <v>Yes (HTTPS)</v>
      </c>
      <c r="DE504" s="58" t="str">
        <f>IF(OR(DE264&lt;&gt;"*",DE328&lt;&gt;"*",DE385&lt;&gt;"*",DE438&lt;&gt;"*"),"Yes (" &amp; JoinAll(", ", MIDForgiving(DE264,6,LEN(DE264)-6), MIDForgiving(DE328,6,LEN(DE328)-6), MIDForgiving(DE385,6,LEN(DE385)-6), MIDForgiving(DE438,6,LEN(DE438)-6))&amp;")","*")</f>
        <v>*</v>
      </c>
      <c r="DF504" s="58" t="str">
        <f>IF(OR(DF264&lt;&gt;"*",DF328&lt;&gt;"*",DF385&lt;&gt;"*",DF438&lt;&gt;"*"),"Yes (" &amp; JoinAll(", ", MIDForgiving(DF264,6,LEN(DF264)-6), MIDForgiving(DF328,6,LEN(DF328)-6), MIDForgiving(DF385,6,LEN(DF385)-6), MIDForgiving(DF438,6,LEN(DF438)-6))&amp;")","*")</f>
        <v>*</v>
      </c>
      <c r="DG504" s="58" t="str">
        <f>IF(OR(DG264&lt;&gt;"*",DG328&lt;&gt;"*",DG385&lt;&gt;"*",DG438&lt;&gt;"*"),"Yes (" &amp; JoinAll(", ", MIDForgiving(DG264,6,LEN(DG264)-6), MIDForgiving(DG328,6,LEN(DG328)-6), MIDForgiving(DG385,6,LEN(DG385)-6), MIDForgiving(DG438,6,LEN(DG438)-6))&amp;")","*")</f>
        <v>*</v>
      </c>
      <c r="DH504" s="58" t="str">
        <f>IF(OR(DH264&lt;&gt;"*",DH328&lt;&gt;"*",DH385&lt;&gt;"*",DH438&lt;&gt;"*"),"Yes (" &amp; JoinAll(", ", MIDForgiving(DH264,6,LEN(DH264)-6), MIDForgiving(DH328,6,LEN(DH328)-6), MIDForgiving(DH385,6,LEN(DH385)-6), MIDForgiving(DH438,6,LEN(DH438)-6))&amp;")","*")</f>
        <v>*</v>
      </c>
      <c r="DI504" s="58" t="str">
        <f>IF(OR(DI264&lt;&gt;"*",DI328&lt;&gt;"*",DI385&lt;&gt;"*",DI438&lt;&gt;"*"),"Yes (" &amp; JoinAll(", ", MIDForgiving(DI264,6,LEN(DI264)-6), MIDForgiving(DI328,6,LEN(DI328)-6), MIDForgiving(DI385,6,LEN(DI385)-6), MIDForgiving(DI438,6,LEN(DI438)-6))&amp;")","*")</f>
        <v>*</v>
      </c>
      <c r="DJ504" s="58" t="str">
        <f>IF(OR(DJ264&lt;&gt;"*",DJ328&lt;&gt;"*",DJ385&lt;&gt;"*",DJ438&lt;&gt;"*"),"Yes (" &amp; JoinAll(", ", MIDForgiving(DJ264,6,LEN(DJ264)-6), MIDForgiving(DJ328,6,LEN(DJ328)-6), MIDForgiving(DJ385,6,LEN(DJ385)-6), MIDForgiving(DJ438,6,LEN(DJ438)-6))&amp;")","*")</f>
        <v>*</v>
      </c>
      <c r="DK504" s="58" t="str">
        <f>IF(OR(DK264&lt;&gt;"*",DK328&lt;&gt;"*",DK385&lt;&gt;"*",DK438&lt;&gt;"*"),"Yes (" &amp; JoinAll(", ", MIDForgiving(DK264,6,LEN(DK264)-6), MIDForgiving(DK328,6,LEN(DK328)-6), MIDForgiving(DK385,6,LEN(DK385)-6), MIDForgiving(DK438,6,LEN(DK438)-6))&amp;")","*")</f>
        <v>*</v>
      </c>
      <c r="DL504" s="58" t="str">
        <f>IF(OR(DL264&lt;&gt;"*",DL328&lt;&gt;"*",DL385&lt;&gt;"*",DL438&lt;&gt;"*"),"Yes (" &amp; JoinAll(", ", MIDForgiving(DL264,6,LEN(DL264)-6), MIDForgiving(DL328,6,LEN(DL328)-6), MIDForgiving(DL385,6,LEN(DL385)-6), MIDForgiving(DL438,6,LEN(DL438)-6))&amp;")","*")</f>
        <v>*</v>
      </c>
      <c r="DM504" s="58" t="str">
        <f>IF(OR(DM264&lt;&gt;"*",DM328&lt;&gt;"*",DM385&lt;&gt;"*",DM438&lt;&gt;"*"),"Yes (" &amp; JoinAll(", ", MIDForgiving(DM264,6,LEN(DM264)-6), MIDForgiving(DM328,6,LEN(DM328)-6), MIDForgiving(DM385,6,LEN(DM385)-6), MIDForgiving(DM438,6,LEN(DM438)-6))&amp;")","*")</f>
        <v>*</v>
      </c>
      <c r="DN504" s="58" t="str">
        <f>IF(OR(DN264&lt;&gt;"*",DN328&lt;&gt;"*",DN385&lt;&gt;"*",DN438&lt;&gt;"*"),"Yes (" &amp; JoinAll(", ", MIDForgiving(DN264,6,LEN(DN264)-6), MIDForgiving(DN328,6,LEN(DN328)-6), MIDForgiving(DN385,6,LEN(DN385)-6), MIDForgiving(DN438,6,LEN(DN438)-6))&amp;")","*")</f>
        <v>*</v>
      </c>
      <c r="DO504" s="58" t="str">
        <f>IF(OR(DO264&lt;&gt;"*",DO328&lt;&gt;"*",DO385&lt;&gt;"*",DO438&lt;&gt;"*"),"Yes (" &amp; JoinAll(", ", MIDForgiving(DO264,6,LEN(DO264)-6), MIDForgiving(DO328,6,LEN(DO328)-6), MIDForgiving(DO385,6,LEN(DO385)-6), MIDForgiving(DO438,6,LEN(DO438)-6))&amp;")","*")</f>
        <v>*</v>
      </c>
      <c r="DP504" s="58" t="str">
        <f>IF(OR(DP264&lt;&gt;"*",DP328&lt;&gt;"*",DP385&lt;&gt;"*",DP438&lt;&gt;"*"),"Yes (" &amp; JoinAll(", ", MIDForgiving(DP264,6,LEN(DP264)-6), MIDForgiving(DP328,6,LEN(DP328)-6), MIDForgiving(DP385,6,LEN(DP385)-6), MIDForgiving(DP438,6,LEN(DP438)-6))&amp;")","*")</f>
        <v>*</v>
      </c>
      <c r="DQ504" s="58" t="str">
        <f>IF(OR(DQ264&lt;&gt;"*",DQ328&lt;&gt;"*",DQ385&lt;&gt;"*",DQ438&lt;&gt;"*"),"Yes (" &amp; JoinAll(", ", MIDForgiving(DQ264,6,LEN(DQ264)-6), MIDForgiving(DQ328,6,LEN(DQ328)-6), MIDForgiving(DQ385,6,LEN(DQ385)-6), MIDForgiving(DQ438,6,LEN(DQ438)-6))&amp;")","*")</f>
        <v>*</v>
      </c>
      <c r="DR504" s="58" t="str">
        <f>IF(OR(DR264&lt;&gt;"*",DR328&lt;&gt;"*",DR385&lt;&gt;"*",DR438&lt;&gt;"*"),"Yes (" &amp; JoinAll(", ", MIDForgiving(DR264,6,LEN(DR264)-6), MIDForgiving(DR328,6,LEN(DR328)-6), MIDForgiving(DR385,6,LEN(DR385)-6), MIDForgiving(DR438,6,LEN(DR438)-6))&amp;")","*")</f>
        <v>*</v>
      </c>
      <c r="DS504" s="58" t="str">
        <f>IF(OR(DS264&lt;&gt;"*",DS328&lt;&gt;"*",DS385&lt;&gt;"*",DS438&lt;&gt;"*"),"Yes (" &amp; JoinAll(", ", MIDForgiving(DS264,6,LEN(DS264)-6), MIDForgiving(DS328,6,LEN(DS328)-6), MIDForgiving(DS385,6,LEN(DS385)-6), MIDForgiving(DS438,6,LEN(DS438)-6))&amp;")","*")</f>
        <v>*</v>
      </c>
      <c r="DT504" s="58" t="str">
        <f>IF(OR(DT264&lt;&gt;"*",DT328&lt;&gt;"*",DT385&lt;&gt;"*",DT438&lt;&gt;"*"),"Yes (" &amp; JoinAll(", ", MIDForgiving(DT264,6,LEN(DT264)-6), MIDForgiving(DT328,6,LEN(DT328)-6), MIDForgiving(DT385,6,LEN(DT385)-6), MIDForgiving(DT438,6,LEN(DT438)-6))&amp;")","*")</f>
        <v>*</v>
      </c>
      <c r="DU504" s="58" t="str">
        <f>IF(OR(DU264&lt;&gt;"*",DU328&lt;&gt;"*",DU385&lt;&gt;"*",DU438&lt;&gt;"*"),"Yes (" &amp; JoinAll(", ", MIDForgiving(DU264,6,LEN(DU264)-6), MIDForgiving(DU328,6,LEN(DU328)-6), MIDForgiving(DU385,6,LEN(DU385)-6), MIDForgiving(DU438,6,LEN(DU438)-6))&amp;")","*")</f>
        <v>*</v>
      </c>
      <c r="DV504" s="58" t="str">
        <f>IF(OR(DV264&lt;&gt;"*",DV328&lt;&gt;"*",DV385&lt;&gt;"*",DV438&lt;&gt;"*"),"Yes (" &amp; JoinAll(", ", MIDForgiving(DV264,6,LEN(DV264)-6), MIDForgiving(DV328,6,LEN(DV328)-6), MIDForgiving(DV385,6,LEN(DV385)-6), MIDForgiving(DV438,6,LEN(DV438)-6))&amp;")","*")</f>
        <v>*</v>
      </c>
      <c r="DW504" s="58" t="str">
        <f>IF(OR(DW264&lt;&gt;"*",DW328&lt;&gt;"*",DW385&lt;&gt;"*",DW438&lt;&gt;"*"),"Yes (" &amp; JoinAll(", ", MIDForgiving(DW264,6,LEN(DW264)-6), MIDForgiving(DW328,6,LEN(DW328)-6), MIDForgiving(DW385,6,LEN(DW385)-6), MIDForgiving(DW438,6,LEN(DW438)-6))&amp;")","*")</f>
        <v>*</v>
      </c>
      <c r="DX504" s="58" t="str">
        <f>IF(OR(DX264&lt;&gt;"*",DX328&lt;&gt;"*",DX385&lt;&gt;"*",DX438&lt;&gt;"*"),"Yes (" &amp; JoinAll(", ", MIDForgiving(DX264,6,LEN(DX264)-6), MIDForgiving(DX328,6,LEN(DX328)-6), MIDForgiving(DX385,6,LEN(DX385)-6), MIDForgiving(DX438,6,LEN(DX438)-6))&amp;")","*")</f>
        <v>*</v>
      </c>
      <c r="DY504" s="58" t="str">
        <f>IF(OR(DY264&lt;&gt;"*",DY328&lt;&gt;"*",DY385&lt;&gt;"*",DY438&lt;&gt;"*"),"Yes (" &amp; JoinAll(", ", MIDForgiving(DY264,6,LEN(DY264)-6), MIDForgiving(DY328,6,LEN(DY328)-6), MIDForgiving(DY385,6,LEN(DY385)-6), MIDForgiving(DY438,6,LEN(DY438)-6))&amp;")","*")</f>
        <v>*</v>
      </c>
      <c r="DZ504" s="58" t="str">
        <f>IF(OR(DZ264&lt;&gt;"*",DZ328&lt;&gt;"*",DZ385&lt;&gt;"*",DZ438&lt;&gt;"*"),"Yes (" &amp; JoinAll(", ", MIDForgiving(DZ264,6,LEN(DZ264)-6), MIDForgiving(DZ328,6,LEN(DZ328)-6), MIDForgiving(DZ385,6,LEN(DZ385)-6), MIDForgiving(DZ438,6,LEN(DZ438)-6))&amp;")","*")</f>
        <v>*</v>
      </c>
      <c r="EA504" s="58" t="str">
        <f>IF(OR(EA264&lt;&gt;"*",EA328&lt;&gt;"*",EA385&lt;&gt;"*",EA438&lt;&gt;"*"),"Yes (" &amp; JoinAll(", ", MIDForgiving(EA264,6,LEN(EA264)-6), MIDForgiving(EA328,6,LEN(EA328)-6), MIDForgiving(EA385,6,LEN(EA385)-6), MIDForgiving(EA438,6,LEN(EA438)-6))&amp;")","*")</f>
        <v>Yes (HTTP)</v>
      </c>
      <c r="EB504" s="58" t="str">
        <f>IF(OR(EB264&lt;&gt;"*",EB328&lt;&gt;"*",EB385&lt;&gt;"*",EB438&lt;&gt;"*"),"Yes (" &amp; JoinAll(", ", MIDForgiving(EB264,6,LEN(EB264)-6), MIDForgiving(EB328,6,LEN(EB328)-6), MIDForgiving(EB385,6,LEN(EB385)-6), MIDForgiving(EB438,6,LEN(EB438)-6))&amp;")","*")</f>
        <v>*</v>
      </c>
      <c r="EC504" s="58" t="str">
        <f>IF(OR(EC264&lt;&gt;"*",EC328&lt;&gt;"*",EC385&lt;&gt;"*",EC438&lt;&gt;"*"),"Yes (" &amp; JoinAll(", ", MIDForgiving(EC264,6,LEN(EC264)-6), MIDForgiving(EC328,6,LEN(EC328)-6), MIDForgiving(EC385,6,LEN(EC385)-6), MIDForgiving(EC438,6,LEN(EC438)-6))&amp;")","*")</f>
        <v>*</v>
      </c>
      <c r="ED504" s="58" t="str">
        <f>IF(OR(ED264&lt;&gt;"*",ED328&lt;&gt;"*",ED385&lt;&gt;"*",ED438&lt;&gt;"*"),"Yes (" &amp; JoinAll(", ", MIDForgiving(ED264,6,LEN(ED264)-6), MIDForgiving(ED328,6,LEN(ED328)-6), MIDForgiving(ED385,6,LEN(ED385)-6), MIDForgiving(ED438,6,LEN(ED438)-6))&amp;")","*")</f>
        <v>*</v>
      </c>
      <c r="EE504" s="58" t="str">
        <f>IF(OR(EE264&lt;&gt;"*",EE328&lt;&gt;"*",EE385&lt;&gt;"*",EE438&lt;&gt;"*"),"Yes (" &amp; JoinAll(", ", MIDForgiving(EE264,6,LEN(EE264)-6), MIDForgiving(EE328,6,LEN(EE328)-6), MIDForgiving(EE385,6,LEN(EE385)-6), MIDForgiving(EE438,6,LEN(EE438)-6))&amp;")","*")</f>
        <v>*</v>
      </c>
      <c r="EF504" s="58" t="str">
        <f>IF(OR(EF264&lt;&gt;"*",EF328&lt;&gt;"*",EF385&lt;&gt;"*",EF438&lt;&gt;"*"),"Yes (" &amp; JoinAll(", ", MIDForgiving(EF264,6,LEN(EF264)-6), MIDForgiving(EF328,6,LEN(EF328)-6), MIDForgiving(EF385,6,LEN(EF385)-6), MIDForgiving(EF438,6,LEN(EF438)-6))&amp;")","*")</f>
        <v>*</v>
      </c>
      <c r="EG504" s="58" t="str">
        <f>IF(OR(EG264&lt;&gt;"*",EG328&lt;&gt;"*",EG385&lt;&gt;"*",EG438&lt;&gt;"*"),"Yes (" &amp; JoinAll(", ", MIDForgiving(EG264,6,LEN(EG264)-6), MIDForgiving(EG328,6,LEN(EG328)-6), MIDForgiving(EG385,6,LEN(EG385)-6), MIDForgiving(EG438,6,LEN(EG438)-6))&amp;")","*")</f>
        <v>*</v>
      </c>
      <c r="EH504" s="58" t="str">
        <f>IF(OR(EH264&lt;&gt;"*",EH328&lt;&gt;"*",EH385&lt;&gt;"*",EH438&lt;&gt;"*"),"Yes (" &amp; JoinAll(", ", MIDForgiving(EH264,6,LEN(EH264)-6), MIDForgiving(EH328,6,LEN(EH328)-6), MIDForgiving(EH385,6,LEN(EH385)-6), MIDForgiving(EH438,6,LEN(EH438)-6))&amp;")","*")</f>
        <v>Yes (HTTPS)</v>
      </c>
      <c r="EI504" s="58" t="str">
        <f>IF(OR(EI264&lt;&gt;"*",EI328&lt;&gt;"*",EI385&lt;&gt;"*",EI438&lt;&gt;"*"),"Yes (" &amp; JoinAll(", ", MIDForgiving(EI264,6,LEN(EI264)-6), MIDForgiving(EI328,6,LEN(EI328)-6), MIDForgiving(EI385,6,LEN(EI385)-6), MIDForgiving(EI438,6,LEN(EI438)-6))&amp;")","*")</f>
        <v>Yes (HTTPS)</v>
      </c>
      <c r="EJ504" s="58" t="str">
        <f>IF(OR(EJ264&lt;&gt;"*",EJ328&lt;&gt;"*",EJ385&lt;&gt;"*",EJ438&lt;&gt;"*"),"Yes (" &amp; JoinAll(", ", MIDForgiving(EJ264,6,LEN(EJ264)-6), MIDForgiving(EJ328,6,LEN(EJ328)-6), MIDForgiving(EJ385,6,LEN(EJ385)-6), MIDForgiving(EJ438,6,LEN(EJ438)-6))&amp;")","*")</f>
        <v>Yes (HTTPS)</v>
      </c>
      <c r="EK504" s="58" t="str">
        <f>IF(OR(EK264&lt;&gt;"*",EK328&lt;&gt;"*",EK385&lt;&gt;"*",EK438&lt;&gt;"*"),"Yes (" &amp; JoinAll(", ", MIDForgiving(EK264,6,LEN(EK264)-6), MIDForgiving(EK328,6,LEN(EK328)-6), MIDForgiving(EK385,6,LEN(EK385)-6), MIDForgiving(EK438,6,LEN(EK438)-6))&amp;")","*")</f>
        <v>Yes (HTTPS)</v>
      </c>
      <c r="EL504" s="109"/>
      <c r="EM504" s="109"/>
    </row>
    <row r="505" spans="1:143" s="58" customFormat="1" ht="12.75" customHeight="1" x14ac:dyDescent="0.25">
      <c r="A505" s="5"/>
      <c r="B505" s="96"/>
      <c r="C505" s="96"/>
      <c r="D505" s="96"/>
      <c r="E505" s="96"/>
      <c r="F505" s="96" t="s">
        <v>3541</v>
      </c>
      <c r="G505" s="4" t="s">
        <v>4300</v>
      </c>
      <c r="H505" s="18" t="s">
        <v>5</v>
      </c>
      <c r="I505" s="18"/>
      <c r="J505" s="58" t="str">
        <f>IF(OR(J265&lt;&gt;"*",J329&lt;&gt;"*",J386&lt;&gt;"*",J439&lt;&gt;"*"),"Yes (" &amp; JoinAll(", ", MIDForgiving(J265,6,LEN(J265)-6), MIDForgiving(J329,6,LEN(J329)-6), MIDForgiving(J386,6,LEN(J386)-6), MIDForgiving(J439,6,LEN(J439)-6))&amp;")","*")</f>
        <v>*</v>
      </c>
      <c r="K505" s="58" t="str">
        <f>IF(OR(K265&lt;&gt;"*",K329&lt;&gt;"*",K386&lt;&gt;"*",K439&lt;&gt;"*"),"Yes (" &amp; JoinAll(", ", MIDForgiving(K265,6,LEN(K265)-6), MIDForgiving(K329,6,LEN(K329)-6), MIDForgiving(K386,6,LEN(K386)-6), MIDForgiving(K439,6,LEN(K439)-6))&amp;")","*")</f>
        <v>*</v>
      </c>
      <c r="L505" s="58" t="str">
        <f>IF(OR(L265&lt;&gt;"*",L329&lt;&gt;"*",L386&lt;&gt;"*",L439&lt;&gt;"*"),"Yes (" &amp; JoinAll(", ", MIDForgiving(L265,6,LEN(L265)-6), MIDForgiving(L329,6,LEN(L329)-6), MIDForgiving(L386,6,LEN(L386)-6), MIDForgiving(L439,6,LEN(L439)-6))&amp;")","*")</f>
        <v>*</v>
      </c>
      <c r="M505" s="58" t="str">
        <f>IF(OR(M265&lt;&gt;"*",M329&lt;&gt;"*",M386&lt;&gt;"*",M439&lt;&gt;"*"),"Yes (" &amp; JoinAll(", ", MIDForgiving(M265,6,LEN(M265)-6), MIDForgiving(M329,6,LEN(M329)-6), MIDForgiving(M386,6,LEN(M386)-6), MIDForgiving(M439,6,LEN(M439)-6))&amp;")","*")</f>
        <v>*</v>
      </c>
      <c r="N505" s="58" t="str">
        <f>IF(OR(N265&lt;&gt;"*",N329&lt;&gt;"*",N386&lt;&gt;"*",N439&lt;&gt;"*"),"Yes (" &amp; JoinAll(", ", MIDForgiving(N265,6,LEN(N265)-6), MIDForgiving(N329,6,LEN(N329)-6), MIDForgiving(N386,6,LEN(N386)-6), MIDForgiving(N439,6,LEN(N439)-6))&amp;")","*")</f>
        <v>*</v>
      </c>
      <c r="O505" s="58" t="str">
        <f>IF(OR(O265&lt;&gt;"*",O329&lt;&gt;"*",O386&lt;&gt;"*",O439&lt;&gt;"*"),"Yes (" &amp; JoinAll(", ", MIDForgiving(O265,6,LEN(O265)-6), MIDForgiving(O329,6,LEN(O329)-6), MIDForgiving(O386,6,LEN(O386)-6), MIDForgiving(O439,6,LEN(O439)-6))&amp;")","*")</f>
        <v>*</v>
      </c>
      <c r="P505" s="58" t="str">
        <f>IF(OR(P265&lt;&gt;"*",P329&lt;&gt;"*",P386&lt;&gt;"*",P439&lt;&gt;"*"),"Yes (" &amp; JoinAll(", ", MIDForgiving(P265,6,LEN(P265)-6), MIDForgiving(P329,6,LEN(P329)-6), MIDForgiving(P386,6,LEN(P386)-6), MIDForgiving(P439,6,LEN(P439)-6))&amp;")","*")</f>
        <v>*</v>
      </c>
      <c r="Q505" s="58" t="str">
        <f>IF(OR(Q265&lt;&gt;"*",Q329&lt;&gt;"*",Q386&lt;&gt;"*",Q439&lt;&gt;"*"),"Yes (" &amp; JoinAll(", ", MIDForgiving(Q265,6,LEN(Q265)-6), MIDForgiving(Q329,6,LEN(Q329)-6), MIDForgiving(Q386,6,LEN(Q386)-6), MIDForgiving(Q439,6,LEN(Q439)-6))&amp;")","*")</f>
        <v>*</v>
      </c>
      <c r="R505" s="58" t="str">
        <f>IF(OR(R265&lt;&gt;"*",R329&lt;&gt;"*",R386&lt;&gt;"*",R439&lt;&gt;"*"),"Yes (" &amp; JoinAll(", ", MIDForgiving(R265,6,LEN(R265)-6), MIDForgiving(R329,6,LEN(R329)-6), MIDForgiving(R386,6,LEN(R386)-6), MIDForgiving(R439,6,LEN(R439)-6))&amp;")","*")</f>
        <v>*</v>
      </c>
      <c r="S505" s="58" t="str">
        <f>IF(OR(S265&lt;&gt;"*",S329&lt;&gt;"*",S386&lt;&gt;"*",S439&lt;&gt;"*"),"Yes (" &amp; JoinAll(", ", MIDForgiving(S265,6,LEN(S265)-6), MIDForgiving(S329,6,LEN(S329)-6), MIDForgiving(S386,6,LEN(S386)-6), MIDForgiving(S439,6,LEN(S439)-6))&amp;")","*")</f>
        <v>*</v>
      </c>
      <c r="T505" s="58" t="str">
        <f>IF(OR(T265&lt;&gt;"*",T329&lt;&gt;"*",T386&lt;&gt;"*",T439&lt;&gt;"*"),"Yes (" &amp; JoinAll(", ", MIDForgiving(T265,6,LEN(T265)-6), MIDForgiving(T329,6,LEN(T329)-6), MIDForgiving(T386,6,LEN(T386)-6), MIDForgiving(T439,6,LEN(T439)-6))&amp;")","*")</f>
        <v>*</v>
      </c>
      <c r="U505" s="58" t="str">
        <f>IF(OR(U265&lt;&gt;"*",U329&lt;&gt;"*",U386&lt;&gt;"*",U439&lt;&gt;"*"),"Yes (" &amp; JoinAll(", ", MIDForgiving(U265,6,LEN(U265)-6), MIDForgiving(U329,6,LEN(U329)-6), MIDForgiving(U386,6,LEN(U386)-6), MIDForgiving(U439,6,LEN(U439)-6))&amp;")","*")</f>
        <v>*</v>
      </c>
      <c r="V505" s="58" t="str">
        <f>IF(OR(V265&lt;&gt;"*",V329&lt;&gt;"*",V386&lt;&gt;"*",V439&lt;&gt;"*"),"Yes (" &amp; JoinAll(", ", MIDForgiving(V265,6,LEN(V265)-6), MIDForgiving(V329,6,LEN(V329)-6), MIDForgiving(V386,6,LEN(V386)-6), MIDForgiving(V439,6,LEN(V439)-6))&amp;")","*")</f>
        <v>*</v>
      </c>
      <c r="W505" s="58" t="str">
        <f>IF(OR(W265&lt;&gt;"*",W329&lt;&gt;"*",W386&lt;&gt;"*",W439&lt;&gt;"*"),"Yes (" &amp; JoinAll(", ", MIDForgiving(W265,6,LEN(W265)-6), MIDForgiving(W329,6,LEN(W329)-6), MIDForgiving(W386,6,LEN(W386)-6), MIDForgiving(W439,6,LEN(W439)-6))&amp;")","*")</f>
        <v>*</v>
      </c>
      <c r="X505" s="58" t="str">
        <f>IF(OR(X265&lt;&gt;"*",X329&lt;&gt;"*",X386&lt;&gt;"*",X439&lt;&gt;"*"),"Yes (" &amp; JoinAll(", ", MIDForgiving(X265,6,LEN(X265)-6), MIDForgiving(X329,6,LEN(X329)-6), MIDForgiving(X386,6,LEN(X386)-6), MIDForgiving(X439,6,LEN(X439)-6))&amp;")","*")</f>
        <v>*</v>
      </c>
      <c r="Y505" s="58" t="str">
        <f>IF(OR(Y265&lt;&gt;"*",Y329&lt;&gt;"*",Y386&lt;&gt;"*",Y439&lt;&gt;"*"),"Yes (" &amp; JoinAll(", ", MIDForgiving(Y265,6,LEN(Y265)-6), MIDForgiving(Y329,6,LEN(Y329)-6), MIDForgiving(Y386,6,LEN(Y386)-6), MIDForgiving(Y439,6,LEN(Y439)-6))&amp;")","*")</f>
        <v>*</v>
      </c>
      <c r="Z505" s="58" t="str">
        <f>IF(OR(Z265&lt;&gt;"*",Z329&lt;&gt;"*",Z386&lt;&gt;"*",Z439&lt;&gt;"*"),"Yes (" &amp; JoinAll(", ", MIDForgiving(Z265,6,LEN(Z265)-6), MIDForgiving(Z329,6,LEN(Z329)-6), MIDForgiving(Z386,6,LEN(Z386)-6), MIDForgiving(Z439,6,LEN(Z439)-6))&amp;")","*")</f>
        <v>*</v>
      </c>
      <c r="AA505" s="58" t="str">
        <f>IF(OR(AA265&lt;&gt;"*",AA329&lt;&gt;"*",AA386&lt;&gt;"*",AA439&lt;&gt;"*"),"Yes (" &amp; JoinAll(", ", MIDForgiving(AA265,6,LEN(AA265)-6), MIDForgiving(AA329,6,LEN(AA329)-6), MIDForgiving(AA386,6,LEN(AA386)-6), MIDForgiving(AA439,6,LEN(AA439)-6))&amp;")","*")</f>
        <v>*</v>
      </c>
      <c r="AB505" s="58" t="str">
        <f>IF(OR(AB265&lt;&gt;"*",AB329&lt;&gt;"*",AB386&lt;&gt;"*",AB439&lt;&gt;"*"),"Yes (" &amp; JoinAll(", ", MIDForgiving(AB265,6,LEN(AB265)-6), MIDForgiving(AB329,6,LEN(AB329)-6), MIDForgiving(AB386,6,LEN(AB386)-6), MIDForgiving(AB439,6,LEN(AB439)-6))&amp;")","*")</f>
        <v>*</v>
      </c>
      <c r="AC505" s="58" t="str">
        <f>IF(OR(AC265&lt;&gt;"*",AC329&lt;&gt;"*",AC386&lt;&gt;"*",AC439&lt;&gt;"*"),"Yes (" &amp; JoinAll(", ", MIDForgiving(AC265,6,LEN(AC265)-6), MIDForgiving(AC329,6,LEN(AC329)-6), MIDForgiving(AC386,6,LEN(AC386)-6), MIDForgiving(AC439,6,LEN(AC439)-6))&amp;")","*")</f>
        <v>*</v>
      </c>
      <c r="AD505" s="58" t="str">
        <f>IF(OR(AD265&lt;&gt;"*",AD329&lt;&gt;"*",AD386&lt;&gt;"*",AD439&lt;&gt;"*"),"Yes (" &amp; JoinAll(", ", MIDForgiving(AD265,6,LEN(AD265)-6), MIDForgiving(AD329,6,LEN(AD329)-6), MIDForgiving(AD386,6,LEN(AD386)-6), MIDForgiving(AD439,6,LEN(AD439)-6))&amp;")","*")</f>
        <v>*</v>
      </c>
      <c r="AE505" s="58" t="str">
        <f>IF(OR(AE265&lt;&gt;"*",AE329&lt;&gt;"*",AE386&lt;&gt;"*",AE439&lt;&gt;"*"),"Yes (" &amp; JoinAll(", ", MIDForgiving(AE265,6,LEN(AE265)-6), MIDForgiving(AE329,6,LEN(AE329)-6), MIDForgiving(AE386,6,LEN(AE386)-6), MIDForgiving(AE439,6,LEN(AE439)-6))&amp;")","*")</f>
        <v>*</v>
      </c>
      <c r="AF505" s="58" t="str">
        <f>IF(OR(AF265&lt;&gt;"*",AF329&lt;&gt;"*",AF386&lt;&gt;"*",AF439&lt;&gt;"*"),"Yes (" &amp; JoinAll(", ", MIDForgiving(AF265,6,LEN(AF265)-6), MIDForgiving(AF329,6,LEN(AF329)-6), MIDForgiving(AF386,6,LEN(AF386)-6), MIDForgiving(AF439,6,LEN(AF439)-6))&amp;")","*")</f>
        <v>*</v>
      </c>
      <c r="AG505" s="58" t="str">
        <f>IF(OR(AG265&lt;&gt;"*",AG329&lt;&gt;"*",AG386&lt;&gt;"*",AG439&lt;&gt;"*"),"Yes (" &amp; JoinAll(", ", MIDForgiving(AG265,6,LEN(AG265)-6), MIDForgiving(AG329,6,LEN(AG329)-6), MIDForgiving(AG386,6,LEN(AG386)-6), MIDForgiving(AG439,6,LEN(AG439)-6))&amp;")","*")</f>
        <v>*</v>
      </c>
      <c r="AH505" s="58" t="str">
        <f>IF(OR(AH265&lt;&gt;"*",AH329&lt;&gt;"*",AH386&lt;&gt;"*",AH439&lt;&gt;"*"),"Yes (" &amp; JoinAll(", ", MIDForgiving(AH265,6,LEN(AH265)-6), MIDForgiving(AH329,6,LEN(AH329)-6), MIDForgiving(AH386,6,LEN(AH386)-6), MIDForgiving(AH439,6,LEN(AH439)-6))&amp;")","*")</f>
        <v>*</v>
      </c>
      <c r="AI505" s="58" t="str">
        <f>IF(OR(AI265&lt;&gt;"*",AI329&lt;&gt;"*",AI386&lt;&gt;"*",AI439&lt;&gt;"*"),"Yes (" &amp; JoinAll(", ", MIDForgiving(AI265,6,LEN(AI265)-6), MIDForgiving(AI329,6,LEN(AI329)-6), MIDForgiving(AI386,6,LEN(AI386)-6), MIDForgiving(AI439,6,LEN(AI439)-6))&amp;")","*")</f>
        <v>*</v>
      </c>
      <c r="AJ505" s="58" t="str">
        <f>IF(OR(AJ265&lt;&gt;"*",AJ329&lt;&gt;"*",AJ386&lt;&gt;"*",AJ439&lt;&gt;"*"),"Yes (" &amp; JoinAll(", ", MIDForgiving(AJ265,6,LEN(AJ265)-6), MIDForgiving(AJ329,6,LEN(AJ329)-6), MIDForgiving(AJ386,6,LEN(AJ386)-6), MIDForgiving(AJ439,6,LEN(AJ439)-6))&amp;")","*")</f>
        <v>*</v>
      </c>
      <c r="AK505" s="58" t="str">
        <f>IF(OR(AK265&lt;&gt;"*",AK329&lt;&gt;"*",AK386&lt;&gt;"*",AK439&lt;&gt;"*"),"Yes (" &amp; JoinAll(", ", MIDForgiving(AK265,6,LEN(AK265)-6), MIDForgiving(AK329,6,LEN(AK329)-6), MIDForgiving(AK386,6,LEN(AK386)-6), MIDForgiving(AK439,6,LEN(AK439)-6))&amp;")","*")</f>
        <v>*</v>
      </c>
      <c r="AL505" s="58" t="str">
        <f>IF(OR(AL265&lt;&gt;"*",AL329&lt;&gt;"*",AL386&lt;&gt;"*",AL439&lt;&gt;"*"),"Yes (" &amp; JoinAll(", ", MIDForgiving(AL265,6,LEN(AL265)-6), MIDForgiving(AL329,6,LEN(AL329)-6), MIDForgiving(AL386,6,LEN(AL386)-6), MIDForgiving(AL439,6,LEN(AL439)-6))&amp;")","*")</f>
        <v>*</v>
      </c>
      <c r="AM505" s="58" t="str">
        <f>IF(OR(AM265&lt;&gt;"*",AM329&lt;&gt;"*",AM386&lt;&gt;"*",AM439&lt;&gt;"*"),"Yes (" &amp; JoinAll(", ", MIDForgiving(AM265,6,LEN(AM265)-6), MIDForgiving(AM329,6,LEN(AM329)-6), MIDForgiving(AM386,6,LEN(AM386)-6), MIDForgiving(AM439,6,LEN(AM439)-6))&amp;")","*")</f>
        <v>*</v>
      </c>
      <c r="AN505" s="58" t="str">
        <f>IF(OR(AN265&lt;&gt;"*",AN329&lt;&gt;"*",AN386&lt;&gt;"*",AN439&lt;&gt;"*"),"Yes (" &amp; JoinAll(", ", MIDForgiving(AN265,6,LEN(AN265)-6), MIDForgiving(AN329,6,LEN(AN329)-6), MIDForgiving(AN386,6,LEN(AN386)-6), MIDForgiving(AN439,6,LEN(AN439)-6))&amp;")","*")</f>
        <v>*</v>
      </c>
      <c r="AO505" s="58" t="str">
        <f>IF(OR(AO265&lt;&gt;"*",AO329&lt;&gt;"*",AO386&lt;&gt;"*",AO439&lt;&gt;"*"),"Yes (" &amp; JoinAll(", ", MIDForgiving(AO265,6,LEN(AO265)-6), MIDForgiving(AO329,6,LEN(AO329)-6), MIDForgiving(AO386,6,LEN(AO386)-6), MIDForgiving(AO439,6,LEN(AO439)-6))&amp;")","*")</f>
        <v>*</v>
      </c>
      <c r="AP505" s="58" t="str">
        <f>IF(OR(AP265&lt;&gt;"*",AP329&lt;&gt;"*",AP386&lt;&gt;"*",AP439&lt;&gt;"*"),"Yes (" &amp; JoinAll(", ", MIDForgiving(AP265,6,LEN(AP265)-6), MIDForgiving(AP329,6,LEN(AP329)-6), MIDForgiving(AP386,6,LEN(AP386)-6), MIDForgiving(AP439,6,LEN(AP439)-6))&amp;")","*")</f>
        <v>*</v>
      </c>
      <c r="AQ505" s="58" t="str">
        <f>IF(OR(AQ265&lt;&gt;"*",AQ329&lt;&gt;"*",AQ386&lt;&gt;"*",AQ439&lt;&gt;"*"),"Yes (" &amp; JoinAll(", ", MIDForgiving(AQ265,6,LEN(AQ265)-6), MIDForgiving(AQ329,6,LEN(AQ329)-6), MIDForgiving(AQ386,6,LEN(AQ386)-6), MIDForgiving(AQ439,6,LEN(AQ439)-6))&amp;")","*")</f>
        <v>*</v>
      </c>
      <c r="AR505" s="58" t="str">
        <f>IF(OR(AR265&lt;&gt;"*",AR329&lt;&gt;"*",AR386&lt;&gt;"*",AR439&lt;&gt;"*"),"Yes (" &amp; JoinAll(", ", MIDForgiving(AR265,6,LEN(AR265)-6), MIDForgiving(AR329,6,LEN(AR329)-6), MIDForgiving(AR386,6,LEN(AR386)-6), MIDForgiving(AR439,6,LEN(AR439)-6))&amp;")","*")</f>
        <v>*</v>
      </c>
      <c r="AS505" s="58" t="str">
        <f>IF(OR(AS265&lt;&gt;"*",AS329&lt;&gt;"*",AS386&lt;&gt;"*",AS439&lt;&gt;"*"),"Yes (" &amp; JoinAll(", ", MIDForgiving(AS265,6,LEN(AS265)-6), MIDForgiving(AS329,6,LEN(AS329)-6), MIDForgiving(AS386,6,LEN(AS386)-6), MIDForgiving(AS439,6,LEN(AS439)-6))&amp;")","*")</f>
        <v>*</v>
      </c>
      <c r="AT505" s="58" t="str">
        <f>IF(OR(AT265&lt;&gt;"*",AT329&lt;&gt;"*",AT386&lt;&gt;"*",AT439&lt;&gt;"*"),"Yes (" &amp; JoinAll(", ", MIDForgiving(AT265,6,LEN(AT265)-6), MIDForgiving(AT329,6,LEN(AT329)-6), MIDForgiving(AT386,6,LEN(AT386)-6), MIDForgiving(AT439,6,LEN(AT439)-6))&amp;")","*")</f>
        <v>*</v>
      </c>
      <c r="AU505" s="58" t="str">
        <f>IF(OR(AU265&lt;&gt;"*",AU329&lt;&gt;"*",AU386&lt;&gt;"*",AU439&lt;&gt;"*"),"Yes (" &amp; JoinAll(", ", MIDForgiving(AU265,6,LEN(AU265)-6), MIDForgiving(AU329,6,LEN(AU329)-6), MIDForgiving(AU386,6,LEN(AU386)-6), MIDForgiving(AU439,6,LEN(AU439)-6))&amp;")","*")</f>
        <v>*</v>
      </c>
      <c r="AV505" s="58" t="str">
        <f>IF(OR(AV265&lt;&gt;"*",AV329&lt;&gt;"*",AV386&lt;&gt;"*",AV439&lt;&gt;"*"),"Yes (" &amp; JoinAll(", ", MIDForgiving(AV265,6,LEN(AV265)-6), MIDForgiving(AV329,6,LEN(AV329)-6), MIDForgiving(AV386,6,LEN(AV386)-6), MIDForgiving(AV439,6,LEN(AV439)-6))&amp;")","*")</f>
        <v>*</v>
      </c>
      <c r="AW505" s="58" t="str">
        <f>IF(OR(AW265&lt;&gt;"*",AW329&lt;&gt;"*",AW386&lt;&gt;"*",AW439&lt;&gt;"*"),"Yes (" &amp; JoinAll(", ", MIDForgiving(AW265,6,LEN(AW265)-6), MIDForgiving(AW329,6,LEN(AW329)-6), MIDForgiving(AW386,6,LEN(AW386)-6), MIDForgiving(AW439,6,LEN(AW439)-6))&amp;")","*")</f>
        <v>*</v>
      </c>
      <c r="AX505" s="58" t="str">
        <f>IF(OR(AX265&lt;&gt;"*",AX329&lt;&gt;"*",AX386&lt;&gt;"*",AX439&lt;&gt;"*"),"Yes (" &amp; JoinAll(", ", MIDForgiving(AX265,6,LEN(AX265)-6), MIDForgiving(AX329,6,LEN(AX329)-6), MIDForgiving(AX386,6,LEN(AX386)-6), MIDForgiving(AX439,6,LEN(AX439)-6))&amp;")","*")</f>
        <v>*</v>
      </c>
      <c r="AY505" s="58" t="str">
        <f>IF(OR(AY265&lt;&gt;"*",AY329&lt;&gt;"*",AY386&lt;&gt;"*",AY439&lt;&gt;"*"),"Yes (" &amp; JoinAll(", ", MIDForgiving(AY265,6,LEN(AY265)-6), MIDForgiving(AY329,6,LEN(AY329)-6), MIDForgiving(AY386,6,LEN(AY386)-6), MIDForgiving(AY439,6,LEN(AY439)-6))&amp;")","*")</f>
        <v>*</v>
      </c>
      <c r="AZ505" s="58" t="str">
        <f>IF(OR(AZ265&lt;&gt;"*",AZ329&lt;&gt;"*",AZ386&lt;&gt;"*",AZ439&lt;&gt;"*"),"Yes (" &amp; JoinAll(", ", MIDForgiving(AZ265,6,LEN(AZ265)-6), MIDForgiving(AZ329,6,LEN(AZ329)-6), MIDForgiving(AZ386,6,LEN(AZ386)-6), MIDForgiving(AZ439,6,LEN(AZ439)-6))&amp;")","*")</f>
        <v>*</v>
      </c>
      <c r="BA505" s="58" t="str">
        <f>IF(OR(BA265&lt;&gt;"*",BA329&lt;&gt;"*",BA386&lt;&gt;"*",BA439&lt;&gt;"*"),"Yes (" &amp; JoinAll(", ", MIDForgiving(BA265,6,LEN(BA265)-6), MIDForgiving(BA329,6,LEN(BA329)-6), MIDForgiving(BA386,6,LEN(BA386)-6), MIDForgiving(BA439,6,LEN(BA439)-6))&amp;")","*")</f>
        <v>*</v>
      </c>
      <c r="BB505" s="58" t="str">
        <f>IF(OR(BB265&lt;&gt;"*",BB329&lt;&gt;"*",BB386&lt;&gt;"*",BB439&lt;&gt;"*"),"Yes (" &amp; JoinAll(", ", MIDForgiving(BB265,6,LEN(BB265)-6), MIDForgiving(BB329,6,LEN(BB329)-6), MIDForgiving(BB386,6,LEN(BB386)-6), MIDForgiving(BB439,6,LEN(BB439)-6))&amp;")","*")</f>
        <v>*</v>
      </c>
      <c r="BC505" s="58" t="str">
        <f>IF(OR(BC265&lt;&gt;"*",BC329&lt;&gt;"*",BC386&lt;&gt;"*",BC439&lt;&gt;"*"),"Yes (" &amp; JoinAll(", ", MIDForgiving(BC265,6,LEN(BC265)-6), MIDForgiving(BC329,6,LEN(BC329)-6), MIDForgiving(BC386,6,LEN(BC386)-6), MIDForgiving(BC439,6,LEN(BC439)-6))&amp;")","*")</f>
        <v>*</v>
      </c>
      <c r="BD505" s="58" t="str">
        <f>IF(OR(BD265&lt;&gt;"*",BD329&lt;&gt;"*",BD386&lt;&gt;"*",BD439&lt;&gt;"*"),"Yes (" &amp; JoinAll(", ", MIDForgiving(BD265,6,LEN(BD265)-6), MIDForgiving(BD329,6,LEN(BD329)-6), MIDForgiving(BD386,6,LEN(BD386)-6), MIDForgiving(BD439,6,LEN(BD439)-6))&amp;")","*")</f>
        <v>*</v>
      </c>
      <c r="BE505" s="58" t="str">
        <f>IF(OR(BE265&lt;&gt;"*",BE329&lt;&gt;"*",BE386&lt;&gt;"*",BE439&lt;&gt;"*"),"Yes (" &amp; JoinAll(", ", MIDForgiving(BE265,6,LEN(BE265)-6), MIDForgiving(BE329,6,LEN(BE329)-6), MIDForgiving(BE386,6,LEN(BE386)-6), MIDForgiving(BE439,6,LEN(BE439)-6))&amp;")","*")</f>
        <v>*</v>
      </c>
      <c r="BF505" s="58" t="str">
        <f>IF(OR(BF265&lt;&gt;"*",BF329&lt;&gt;"*",BF386&lt;&gt;"*",BF439&lt;&gt;"*"),"Yes (" &amp; JoinAll(", ", MIDForgiving(BF265,6,LEN(BF265)-6), MIDForgiving(BF329,6,LEN(BF329)-6), MIDForgiving(BF386,6,LEN(BF386)-6), MIDForgiving(BF439,6,LEN(BF439)-6))&amp;")","*")</f>
        <v>*</v>
      </c>
      <c r="BG505" s="58" t="str">
        <f>IF(OR(BG265&lt;&gt;"*",BG329&lt;&gt;"*",BG386&lt;&gt;"*",BG439&lt;&gt;"*"),"Yes (" &amp; JoinAll(", ", MIDForgiving(BG265,6,LEN(BG265)-6), MIDForgiving(BG329,6,LEN(BG329)-6), MIDForgiving(BG386,6,LEN(BG386)-6), MIDForgiving(BG439,6,LEN(BG439)-6))&amp;")","*")</f>
        <v>*</v>
      </c>
      <c r="BH505" s="58" t="str">
        <f>IF(OR(BH265&lt;&gt;"*",BH329&lt;&gt;"*",BH386&lt;&gt;"*",BH439&lt;&gt;"*"),"Yes (" &amp; JoinAll(", ", MIDForgiving(BH265,6,LEN(BH265)-6), MIDForgiving(BH329,6,LEN(BH329)-6), MIDForgiving(BH386,6,LEN(BH386)-6), MIDForgiving(BH439,6,LEN(BH439)-6))&amp;")","*")</f>
        <v>*</v>
      </c>
      <c r="BI505" s="58" t="str">
        <f>IF(OR(BI265&lt;&gt;"*",BI329&lt;&gt;"*",BI386&lt;&gt;"*",BI439&lt;&gt;"*"),"Yes (" &amp; JoinAll(", ", MIDForgiving(BI265,6,LEN(BI265)-6), MIDForgiving(BI329,6,LEN(BI329)-6), MIDForgiving(BI386,6,LEN(BI386)-6), MIDForgiving(BI439,6,LEN(BI439)-6))&amp;")","*")</f>
        <v>*</v>
      </c>
      <c r="BJ505" s="58" t="str">
        <f>IF(OR(BJ265&lt;&gt;"*",BJ329&lt;&gt;"*",BJ386&lt;&gt;"*",BJ439&lt;&gt;"*"),"Yes (" &amp; JoinAll(", ", MIDForgiving(BJ265,6,LEN(BJ265)-6), MIDForgiving(BJ329,6,LEN(BJ329)-6), MIDForgiving(BJ386,6,LEN(BJ386)-6), MIDForgiving(BJ439,6,LEN(BJ439)-6))&amp;")","*")</f>
        <v>*</v>
      </c>
      <c r="BK505" s="58" t="str">
        <f>IF(OR(BK265&lt;&gt;"*",BK329&lt;&gt;"*",BK386&lt;&gt;"*",BK439&lt;&gt;"*"),"Yes (" &amp; JoinAll(", ", MIDForgiving(BK265,6,LEN(BK265)-6), MIDForgiving(BK329,6,LEN(BK329)-6), MIDForgiving(BK386,6,LEN(BK386)-6), MIDForgiving(BK439,6,LEN(BK439)-6))&amp;")","*")</f>
        <v>*</v>
      </c>
      <c r="BL505" s="58" t="str">
        <f>IF(OR(BL265&lt;&gt;"*",BL329&lt;&gt;"*",BL386&lt;&gt;"*",BL439&lt;&gt;"*"),"Yes (" &amp; JoinAll(", ", MIDForgiving(BL265,6,LEN(BL265)-6), MIDForgiving(BL329,6,LEN(BL329)-6), MIDForgiving(BL386,6,LEN(BL386)-6), MIDForgiving(BL439,6,LEN(BL439)-6))&amp;")","*")</f>
        <v>*</v>
      </c>
      <c r="BM505" s="58" t="str">
        <f>IF(OR(BM265&lt;&gt;"*",BM329&lt;&gt;"*",BM386&lt;&gt;"*",BM439&lt;&gt;"*"),"Yes (" &amp; JoinAll(", ", MIDForgiving(BM265,6,LEN(BM265)-6), MIDForgiving(BM329,6,LEN(BM329)-6), MIDForgiving(BM386,6,LEN(BM386)-6), MIDForgiving(BM439,6,LEN(BM439)-6))&amp;")","*")</f>
        <v>*</v>
      </c>
      <c r="BN505" s="58" t="str">
        <f>IF(OR(BN265&lt;&gt;"*",BN329&lt;&gt;"*",BN386&lt;&gt;"*",BN439&lt;&gt;"*"),"Yes (" &amp; JoinAll(", ", MIDForgiving(BN265,6,LEN(BN265)-6), MIDForgiving(BN329,6,LEN(BN329)-6), MIDForgiving(BN386,6,LEN(BN386)-6), MIDForgiving(BN439,6,LEN(BN439)-6))&amp;")","*")</f>
        <v>*</v>
      </c>
      <c r="BO505" s="58" t="str">
        <f>IF(OR(BO265&lt;&gt;"*",BO329&lt;&gt;"*",BO386&lt;&gt;"*",BO439&lt;&gt;"*"),"Yes (" &amp; JoinAll(", ", MIDForgiving(BO265,6,LEN(BO265)-6), MIDForgiving(BO329,6,LEN(BO329)-6), MIDForgiving(BO386,6,LEN(BO386)-6), MIDForgiving(BO439,6,LEN(BO439)-6))&amp;")","*")</f>
        <v>*</v>
      </c>
      <c r="BP505" s="58" t="str">
        <f>IF(OR(BP265&lt;&gt;"*",BP329&lt;&gt;"*",BP386&lt;&gt;"*",BP439&lt;&gt;"*"),"Yes (" &amp; JoinAll(", ", MIDForgiving(BP265,6,LEN(BP265)-6), MIDForgiving(BP329,6,LEN(BP329)-6), MIDForgiving(BP386,6,LEN(BP386)-6), MIDForgiving(BP439,6,LEN(BP439)-6))&amp;")","*")</f>
        <v>*</v>
      </c>
      <c r="BQ505" s="58" t="str">
        <f>IF(OR(BQ265&lt;&gt;"*",BQ329&lt;&gt;"*",BQ386&lt;&gt;"*",BQ439&lt;&gt;"*"),"Yes (" &amp; JoinAll(", ", MIDForgiving(BQ265,6,LEN(BQ265)-6), MIDForgiving(BQ329,6,LEN(BQ329)-6), MIDForgiving(BQ386,6,LEN(BQ386)-6), MIDForgiving(BQ439,6,LEN(BQ439)-6))&amp;")","*")</f>
        <v>*</v>
      </c>
      <c r="BR505" s="58" t="str">
        <f>IF(OR(BR265&lt;&gt;"*",BR329&lt;&gt;"*",BR386&lt;&gt;"*",BR439&lt;&gt;"*"),"Yes (" &amp; JoinAll(", ", MIDForgiving(BR265,6,LEN(BR265)-6), MIDForgiving(BR329,6,LEN(BR329)-6), MIDForgiving(BR386,6,LEN(BR386)-6), MIDForgiving(BR439,6,LEN(BR439)-6))&amp;")","*")</f>
        <v>*</v>
      </c>
      <c r="BS505" s="58" t="str">
        <f>IF(OR(BS265&lt;&gt;"*",BS329&lt;&gt;"*",BS386&lt;&gt;"*",BS439&lt;&gt;"*"),"Yes (" &amp; JoinAll(", ", MIDForgiving(BS265,6,LEN(BS265)-6), MIDForgiving(BS329,6,LEN(BS329)-6), MIDForgiving(BS386,6,LEN(BS386)-6), MIDForgiving(BS439,6,LEN(BS439)-6))&amp;")","*")</f>
        <v>*</v>
      </c>
      <c r="BT505" s="58" t="str">
        <f>IF(OR(BT265&lt;&gt;"*",BT329&lt;&gt;"*",BT386&lt;&gt;"*",BT439&lt;&gt;"*"),"Yes (" &amp; JoinAll(", ", MIDForgiving(BT265,6,LEN(BT265)-6), MIDForgiving(BT329,6,LEN(BT329)-6), MIDForgiving(BT386,6,LEN(BT386)-6), MIDForgiving(BT439,6,LEN(BT439)-6))&amp;")","*")</f>
        <v>*</v>
      </c>
      <c r="BU505" s="58" t="str">
        <f>IF(OR(BU265&lt;&gt;"*",BU329&lt;&gt;"*",BU386&lt;&gt;"*",BU439&lt;&gt;"*"),"Yes (" &amp; JoinAll(", ", MIDForgiving(BU265,6,LEN(BU265)-6), MIDForgiving(BU329,6,LEN(BU329)-6), MIDForgiving(BU386,6,LEN(BU386)-6), MIDForgiving(BU439,6,LEN(BU439)-6))&amp;")","*")</f>
        <v>*</v>
      </c>
      <c r="BV505" s="58" t="str">
        <f>IF(OR(BV265&lt;&gt;"*",BV329&lt;&gt;"*",BV386&lt;&gt;"*",BV439&lt;&gt;"*"),"Yes (" &amp; JoinAll(", ", MIDForgiving(BV265,6,LEN(BV265)-6), MIDForgiving(BV329,6,LEN(BV329)-6), MIDForgiving(BV386,6,LEN(BV386)-6), MIDForgiving(BV439,6,LEN(BV439)-6))&amp;")","*")</f>
        <v>*</v>
      </c>
      <c r="BW505" s="58" t="str">
        <f>IF(OR(BW265&lt;&gt;"*",BW329&lt;&gt;"*",BW386&lt;&gt;"*",BW439&lt;&gt;"*"),"Yes (" &amp; JoinAll(", ", MIDForgiving(BW265,6,LEN(BW265)-6), MIDForgiving(BW329,6,LEN(BW329)-6), MIDForgiving(BW386,6,LEN(BW386)-6), MIDForgiving(BW439,6,LEN(BW439)-6))&amp;")","*")</f>
        <v>*</v>
      </c>
      <c r="BX505" s="58" t="str">
        <f>IF(OR(BX265&lt;&gt;"*",BX329&lt;&gt;"*",BX386&lt;&gt;"*",BX439&lt;&gt;"*"),"Yes (" &amp; JoinAll(", ", MIDForgiving(BX265,6,LEN(BX265)-6), MIDForgiving(BX329,6,LEN(BX329)-6), MIDForgiving(BX386,6,LEN(BX386)-6), MIDForgiving(BX439,6,LEN(BX439)-6))&amp;")","*")</f>
        <v>*</v>
      </c>
      <c r="BY505" s="58" t="str">
        <f>IF(OR(BY265&lt;&gt;"*",BY329&lt;&gt;"*",BY386&lt;&gt;"*",BY439&lt;&gt;"*"),"Yes (" &amp; JoinAll(", ", MIDForgiving(BY265,6,LEN(BY265)-6), MIDForgiving(BY329,6,LEN(BY329)-6), MIDForgiving(BY386,6,LEN(BY386)-6), MIDForgiving(BY439,6,LEN(BY439)-6))&amp;")","*")</f>
        <v>*</v>
      </c>
      <c r="BZ505" s="58" t="str">
        <f>IF(OR(BZ265&lt;&gt;"*",BZ329&lt;&gt;"*",BZ386&lt;&gt;"*",BZ439&lt;&gt;"*"),"Yes (" &amp; JoinAll(", ", MIDForgiving(BZ265,6,LEN(BZ265)-6), MIDForgiving(BZ329,6,LEN(BZ329)-6), MIDForgiving(BZ386,6,LEN(BZ386)-6), MIDForgiving(BZ439,6,LEN(BZ439)-6))&amp;")","*")</f>
        <v>*</v>
      </c>
      <c r="CA505" s="58" t="str">
        <f>IF(OR(CA265&lt;&gt;"*",CA329&lt;&gt;"*",CA386&lt;&gt;"*",CA439&lt;&gt;"*"),"Yes (" &amp; JoinAll(", ", MIDForgiving(CA265,6,LEN(CA265)-6), MIDForgiving(CA329,6,LEN(CA329)-6), MIDForgiving(CA386,6,LEN(CA386)-6), MIDForgiving(CA439,6,LEN(CA439)-6))&amp;")","*")</f>
        <v>*</v>
      </c>
      <c r="CB505" s="58" t="str">
        <f>IF(OR(CB265&lt;&gt;"*",CB329&lt;&gt;"*",CB386&lt;&gt;"*",CB439&lt;&gt;"*"),"Yes (" &amp; JoinAll(", ", MIDForgiving(CB265,6,LEN(CB265)-6), MIDForgiving(CB329,6,LEN(CB329)-6), MIDForgiving(CB386,6,LEN(CB386)-6), MIDForgiving(CB439,6,LEN(CB439)-6))&amp;")","*")</f>
        <v>*</v>
      </c>
      <c r="CC505" s="58" t="str">
        <f>IF(OR(CC265&lt;&gt;"*",CC329&lt;&gt;"*",CC386&lt;&gt;"*",CC439&lt;&gt;"*"),"Yes (" &amp; JoinAll(", ", MIDForgiving(CC265,6,LEN(CC265)-6), MIDForgiving(CC329,6,LEN(CC329)-6), MIDForgiving(CC386,6,LEN(CC386)-6), MIDForgiving(CC439,6,LEN(CC439)-6))&amp;")","*")</f>
        <v>*</v>
      </c>
      <c r="CD505" s="58" t="str">
        <f>IF(OR(CD265&lt;&gt;"*",CD329&lt;&gt;"*",CD386&lt;&gt;"*",CD439&lt;&gt;"*"),"Yes (" &amp; JoinAll(", ", MIDForgiving(CD265,6,LEN(CD265)-6), MIDForgiving(CD329,6,LEN(CD329)-6), MIDForgiving(CD386,6,LEN(CD386)-6), MIDForgiving(CD439,6,LEN(CD439)-6))&amp;")","*")</f>
        <v>*</v>
      </c>
      <c r="CE505" s="58" t="str">
        <f>IF(OR(CE265&lt;&gt;"*",CE329&lt;&gt;"*",CE386&lt;&gt;"*",CE439&lt;&gt;"*"),"Yes (" &amp; JoinAll(", ", MIDForgiving(CE265,6,LEN(CE265)-6), MIDForgiving(CE329,6,LEN(CE329)-6), MIDForgiving(CE386,6,LEN(CE386)-6), MIDForgiving(CE439,6,LEN(CE439)-6))&amp;")","*")</f>
        <v>*</v>
      </c>
      <c r="CF505" s="58" t="str">
        <f>IF(OR(CF265&lt;&gt;"*",CF329&lt;&gt;"*",CF386&lt;&gt;"*",CF439&lt;&gt;"*"),"Yes (" &amp; JoinAll(", ", MIDForgiving(CF265,6,LEN(CF265)-6), MIDForgiving(CF329,6,LEN(CF329)-6), MIDForgiving(CF386,6,LEN(CF386)-6), MIDForgiving(CF439,6,LEN(CF439)-6))&amp;")","*")</f>
        <v>*</v>
      </c>
      <c r="CG505" s="58" t="str">
        <f>IF(OR(CG265&lt;&gt;"*",CG329&lt;&gt;"*",CG386&lt;&gt;"*",CG439&lt;&gt;"*"),"Yes (" &amp; JoinAll(", ", MIDForgiving(CG265,6,LEN(CG265)-6), MIDForgiving(CG329,6,LEN(CG329)-6), MIDForgiving(CG386,6,LEN(CG386)-6), MIDForgiving(CG439,6,LEN(CG439)-6))&amp;")","*")</f>
        <v>*</v>
      </c>
      <c r="CH505" s="58" t="str">
        <f>IF(OR(CH265&lt;&gt;"*",CH329&lt;&gt;"*",CH386&lt;&gt;"*",CH439&lt;&gt;"*"),"Yes (" &amp; JoinAll(", ", MIDForgiving(CH265,6,LEN(CH265)-6), MIDForgiving(CH329,6,LEN(CH329)-6), MIDForgiving(CH386,6,LEN(CH386)-6), MIDForgiving(CH439,6,LEN(CH439)-6))&amp;")","*")</f>
        <v>*</v>
      </c>
      <c r="CI505" s="58" t="str">
        <f>IF(OR(CI265&lt;&gt;"*",CI329&lt;&gt;"*",CI386&lt;&gt;"*",CI439&lt;&gt;"*"),"Yes (" &amp; JoinAll(", ", MIDForgiving(CI265,6,LEN(CI265)-6), MIDForgiving(CI329,6,LEN(CI329)-6), MIDForgiving(CI386,6,LEN(CI386)-6), MIDForgiving(CI439,6,LEN(CI439)-6))&amp;")","*")</f>
        <v>*</v>
      </c>
      <c r="CJ505" s="58" t="str">
        <f>IF(OR(CJ265&lt;&gt;"*",CJ329&lt;&gt;"*",CJ386&lt;&gt;"*",CJ439&lt;&gt;"*"),"Yes (" &amp; JoinAll(", ", MIDForgiving(CJ265,6,LEN(CJ265)-6), MIDForgiving(CJ329,6,LEN(CJ329)-6), MIDForgiving(CJ386,6,LEN(CJ386)-6), MIDForgiving(CJ439,6,LEN(CJ439)-6))&amp;")","*")</f>
        <v>*</v>
      </c>
      <c r="CK505" s="58" t="str">
        <f>IF(OR(CK265&lt;&gt;"*",CK329&lt;&gt;"*",CK386&lt;&gt;"*",CK439&lt;&gt;"*"),"Yes (" &amp; JoinAll(", ", MIDForgiving(CK265,6,LEN(CK265)-6), MIDForgiving(CK329,6,LEN(CK329)-6), MIDForgiving(CK386,6,LEN(CK386)-6), MIDForgiving(CK439,6,LEN(CK439)-6))&amp;")","*")</f>
        <v>*</v>
      </c>
      <c r="CL505" s="58" t="str">
        <f>IF(OR(CL265&lt;&gt;"*",CL329&lt;&gt;"*",CL386&lt;&gt;"*",CL439&lt;&gt;"*"),"Yes (" &amp; JoinAll(", ", MIDForgiving(CL265,6,LEN(CL265)-6), MIDForgiving(CL329,6,LEN(CL329)-6), MIDForgiving(CL386,6,LEN(CL386)-6), MIDForgiving(CL439,6,LEN(CL439)-6))&amp;")","*")</f>
        <v>*</v>
      </c>
      <c r="CM505" s="58" t="str">
        <f>IF(OR(CM265&lt;&gt;"*",CM329&lt;&gt;"*",CM386&lt;&gt;"*",CM439&lt;&gt;"*"),"Yes (" &amp; JoinAll(", ", MIDForgiving(CM265,6,LEN(CM265)-6), MIDForgiving(CM329,6,LEN(CM329)-6), MIDForgiving(CM386,6,LEN(CM386)-6), MIDForgiving(CM439,6,LEN(CM439)-6))&amp;")","*")</f>
        <v>*</v>
      </c>
      <c r="CN505" s="58" t="str">
        <f>IF(OR(CN265&lt;&gt;"*",CN329&lt;&gt;"*",CN386&lt;&gt;"*",CN439&lt;&gt;"*"),"Yes (" &amp; JoinAll(", ", MIDForgiving(CN265,6,LEN(CN265)-6), MIDForgiving(CN329,6,LEN(CN329)-6), MIDForgiving(CN386,6,LEN(CN386)-6), MIDForgiving(CN439,6,LEN(CN439)-6))&amp;")","*")</f>
        <v>*</v>
      </c>
      <c r="CO505" s="58" t="str">
        <f>IF(OR(CO265&lt;&gt;"*",CO329&lt;&gt;"*",CO386&lt;&gt;"*",CO439&lt;&gt;"*"),"Yes (" &amp; JoinAll(", ", MIDForgiving(CO265,6,LEN(CO265)-6), MIDForgiving(CO329,6,LEN(CO329)-6), MIDForgiving(CO386,6,LEN(CO386)-6), MIDForgiving(CO439,6,LEN(CO439)-6))&amp;")","*")</f>
        <v>*</v>
      </c>
      <c r="CP505" s="58" t="str">
        <f>IF(OR(CP265&lt;&gt;"*",CP329&lt;&gt;"*",CP386&lt;&gt;"*",CP439&lt;&gt;"*"),"Yes (" &amp; JoinAll(", ", MIDForgiving(CP265,6,LEN(CP265)-6), MIDForgiving(CP329,6,LEN(CP329)-6), MIDForgiving(CP386,6,LEN(CP386)-6), MIDForgiving(CP439,6,LEN(CP439)-6))&amp;")","*")</f>
        <v>*</v>
      </c>
      <c r="CQ505" s="58" t="str">
        <f>IF(OR(CQ265&lt;&gt;"*",CQ329&lt;&gt;"*",CQ386&lt;&gt;"*",CQ439&lt;&gt;"*"),"Yes (" &amp; JoinAll(", ", MIDForgiving(CQ265,6,LEN(CQ265)-6), MIDForgiving(CQ329,6,LEN(CQ329)-6), MIDForgiving(CQ386,6,LEN(CQ386)-6), MIDForgiving(CQ439,6,LEN(CQ439)-6))&amp;")","*")</f>
        <v>*</v>
      </c>
      <c r="CR505" s="58" t="str">
        <f>IF(OR(CR265&lt;&gt;"*",CR329&lt;&gt;"*",CR386&lt;&gt;"*",CR439&lt;&gt;"*"),"Yes (" &amp; JoinAll(", ", MIDForgiving(CR265,6,LEN(CR265)-6), MIDForgiving(CR329,6,LEN(CR329)-6), MIDForgiving(CR386,6,LEN(CR386)-6), MIDForgiving(CR439,6,LEN(CR439)-6))&amp;")","*")</f>
        <v>*</v>
      </c>
      <c r="CS505" s="58" t="str">
        <f>IF(OR(CS265&lt;&gt;"*",CS329&lt;&gt;"*",CS386&lt;&gt;"*",CS439&lt;&gt;"*"),"Yes (" &amp; JoinAll(", ", MIDForgiving(CS265,6,LEN(CS265)-6), MIDForgiving(CS329,6,LEN(CS329)-6), MIDForgiving(CS386,6,LEN(CS386)-6), MIDForgiving(CS439,6,LEN(CS439)-6))&amp;")","*")</f>
        <v>*</v>
      </c>
      <c r="CT505" s="58" t="str">
        <f>IF(OR(CT265&lt;&gt;"*",CT329&lt;&gt;"*",CT386&lt;&gt;"*",CT439&lt;&gt;"*"),"Yes (" &amp; JoinAll(", ", MIDForgiving(CT265,6,LEN(CT265)-6), MIDForgiving(CT329,6,LEN(CT329)-6), MIDForgiving(CT386,6,LEN(CT386)-6), MIDForgiving(CT439,6,LEN(CT439)-6))&amp;")","*")</f>
        <v>*</v>
      </c>
      <c r="CU505" s="58" t="str">
        <f>IF(OR(CU265&lt;&gt;"*",CU329&lt;&gt;"*",CU386&lt;&gt;"*",CU439&lt;&gt;"*"),"Yes (" &amp; JoinAll(", ", MIDForgiving(CU265,6,LEN(CU265)-6), MIDForgiving(CU329,6,LEN(CU329)-6), MIDForgiving(CU386,6,LEN(CU386)-6), MIDForgiving(CU439,6,LEN(CU439)-6))&amp;")","*")</f>
        <v>*</v>
      </c>
      <c r="CV505" s="58" t="str">
        <f>IF(OR(CV265&lt;&gt;"*",CV329&lt;&gt;"*",CV386&lt;&gt;"*",CV439&lt;&gt;"*"),"Yes (" &amp; JoinAll(", ", MIDForgiving(CV265,6,LEN(CV265)-6), MIDForgiving(CV329,6,LEN(CV329)-6), MIDForgiving(CV386,6,LEN(CV386)-6), MIDForgiving(CV439,6,LEN(CV439)-6))&amp;")","*")</f>
        <v>*</v>
      </c>
      <c r="CW505" s="58" t="str">
        <f>IF(OR(CW265&lt;&gt;"*",CW329&lt;&gt;"*",CW386&lt;&gt;"*",CW439&lt;&gt;"*"),"Yes (" &amp; JoinAll(", ", MIDForgiving(CW265,6,LEN(CW265)-6), MIDForgiving(CW329,6,LEN(CW329)-6), MIDForgiving(CW386,6,LEN(CW386)-6), MIDForgiving(CW439,6,LEN(CW439)-6))&amp;")","*")</f>
        <v>*</v>
      </c>
      <c r="CX505" s="58" t="str">
        <f>IF(OR(CX265&lt;&gt;"*",CX329&lt;&gt;"*",CX386&lt;&gt;"*",CX439&lt;&gt;"*"),"Yes (" &amp; JoinAll(", ", MIDForgiving(CX265,6,LEN(CX265)-6), MIDForgiving(CX329,6,LEN(CX329)-6), MIDForgiving(CX386,6,LEN(CX386)-6), MIDForgiving(CX439,6,LEN(CX439)-6))&amp;")","*")</f>
        <v>*</v>
      </c>
      <c r="CY505" s="58" t="str">
        <f>IF(OR(CY265&lt;&gt;"*",CY329&lt;&gt;"*",CY386&lt;&gt;"*",CY439&lt;&gt;"*"),"Yes (" &amp; JoinAll(", ", MIDForgiving(CY265,6,LEN(CY265)-6), MIDForgiving(CY329,6,LEN(CY329)-6), MIDForgiving(CY386,6,LEN(CY386)-6), MIDForgiving(CY439,6,LEN(CY439)-6))&amp;")","*")</f>
        <v>*</v>
      </c>
      <c r="CZ505" s="58" t="str">
        <f>IF(OR(CZ265&lt;&gt;"*",CZ329&lt;&gt;"*",CZ386&lt;&gt;"*",CZ439&lt;&gt;"*"),"Yes (" &amp; JoinAll(", ", MIDForgiving(CZ265,6,LEN(CZ265)-6), MIDForgiving(CZ329,6,LEN(CZ329)-6), MIDForgiving(CZ386,6,LEN(CZ386)-6), MIDForgiving(CZ439,6,LEN(CZ439)-6))&amp;")","*")</f>
        <v>*</v>
      </c>
      <c r="DA505" s="58" t="str">
        <f>IF(OR(DA265&lt;&gt;"*",DA329&lt;&gt;"*",DA386&lt;&gt;"*",DA439&lt;&gt;"*"),"Yes (" &amp; JoinAll(", ", MIDForgiving(DA265,6,LEN(DA265)-6), MIDForgiving(DA329,6,LEN(DA329)-6), MIDForgiving(DA386,6,LEN(DA386)-6), MIDForgiving(DA439,6,LEN(DA439)-6))&amp;")","*")</f>
        <v>Yes (HTTPS)</v>
      </c>
      <c r="DB505" s="58" t="str">
        <f>IF(OR(DB265&lt;&gt;"*",DB329&lt;&gt;"*",DB386&lt;&gt;"*",DB439&lt;&gt;"*"),"Yes (" &amp; JoinAll(", ", MIDForgiving(DB265,6,LEN(DB265)-6), MIDForgiving(DB329,6,LEN(DB329)-6), MIDForgiving(DB386,6,LEN(DB386)-6), MIDForgiving(DB439,6,LEN(DB439)-6))&amp;")","*")</f>
        <v>Yes (HTTPS)</v>
      </c>
      <c r="DC505" s="58" t="str">
        <f>IF(OR(DC265&lt;&gt;"*",DC329&lt;&gt;"*",DC386&lt;&gt;"*",DC439&lt;&gt;"*"),"Yes (" &amp; JoinAll(", ", MIDForgiving(DC265,6,LEN(DC265)-6), MIDForgiving(DC329,6,LEN(DC329)-6), MIDForgiving(DC386,6,LEN(DC386)-6), MIDForgiving(DC439,6,LEN(DC439)-6))&amp;")","*")</f>
        <v>*</v>
      </c>
      <c r="DD505" s="58" t="str">
        <f>IF(OR(DD265&lt;&gt;"*",DD329&lt;&gt;"*",DD386&lt;&gt;"*",DD439&lt;&gt;"*"),"Yes (" &amp; JoinAll(", ", MIDForgiving(DD265,6,LEN(DD265)-6), MIDForgiving(DD329,6,LEN(DD329)-6), MIDForgiving(DD386,6,LEN(DD386)-6), MIDForgiving(DD439,6,LEN(DD439)-6))&amp;")","*")</f>
        <v>*</v>
      </c>
      <c r="DE505" s="58" t="str">
        <f>IF(OR(DE265&lt;&gt;"*",DE329&lt;&gt;"*",DE386&lt;&gt;"*",DE439&lt;&gt;"*"),"Yes (" &amp; JoinAll(", ", MIDForgiving(DE265,6,LEN(DE265)-6), MIDForgiving(DE329,6,LEN(DE329)-6), MIDForgiving(DE386,6,LEN(DE386)-6), MIDForgiving(DE439,6,LEN(DE439)-6))&amp;")","*")</f>
        <v>*</v>
      </c>
      <c r="DF505" s="58" t="str">
        <f>IF(OR(DF265&lt;&gt;"*",DF329&lt;&gt;"*",DF386&lt;&gt;"*",DF439&lt;&gt;"*"),"Yes (" &amp; JoinAll(", ", MIDForgiving(DF265,6,LEN(DF265)-6), MIDForgiving(DF329,6,LEN(DF329)-6), MIDForgiving(DF386,6,LEN(DF386)-6), MIDForgiving(DF439,6,LEN(DF439)-6))&amp;")","*")</f>
        <v>*</v>
      </c>
      <c r="DG505" s="58" t="str">
        <f>IF(OR(DG265&lt;&gt;"*",DG329&lt;&gt;"*",DG386&lt;&gt;"*",DG439&lt;&gt;"*"),"Yes (" &amp; JoinAll(", ", MIDForgiving(DG265,6,LEN(DG265)-6), MIDForgiving(DG329,6,LEN(DG329)-6), MIDForgiving(DG386,6,LEN(DG386)-6), MIDForgiving(DG439,6,LEN(DG439)-6))&amp;")","*")</f>
        <v>*</v>
      </c>
      <c r="DH505" s="58" t="str">
        <f>IF(OR(DH265&lt;&gt;"*",DH329&lt;&gt;"*",DH386&lt;&gt;"*",DH439&lt;&gt;"*"),"Yes (" &amp; JoinAll(", ", MIDForgiving(DH265,6,LEN(DH265)-6), MIDForgiving(DH329,6,LEN(DH329)-6), MIDForgiving(DH386,6,LEN(DH386)-6), MIDForgiving(DH439,6,LEN(DH439)-6))&amp;")","*")</f>
        <v>*</v>
      </c>
      <c r="DI505" s="58" t="str">
        <f>IF(OR(DI265&lt;&gt;"*",DI329&lt;&gt;"*",DI386&lt;&gt;"*",DI439&lt;&gt;"*"),"Yes (" &amp; JoinAll(", ", MIDForgiving(DI265,6,LEN(DI265)-6), MIDForgiving(DI329,6,LEN(DI329)-6), MIDForgiving(DI386,6,LEN(DI386)-6), MIDForgiving(DI439,6,LEN(DI439)-6))&amp;")","*")</f>
        <v>*</v>
      </c>
      <c r="DJ505" s="58" t="str">
        <f>IF(OR(DJ265&lt;&gt;"*",DJ329&lt;&gt;"*",DJ386&lt;&gt;"*",DJ439&lt;&gt;"*"),"Yes (" &amp; JoinAll(", ", MIDForgiving(DJ265,6,LEN(DJ265)-6), MIDForgiving(DJ329,6,LEN(DJ329)-6), MIDForgiving(DJ386,6,LEN(DJ386)-6), MIDForgiving(DJ439,6,LEN(DJ439)-6))&amp;")","*")</f>
        <v>*</v>
      </c>
      <c r="DK505" s="58" t="str">
        <f>IF(OR(DK265&lt;&gt;"*",DK329&lt;&gt;"*",DK386&lt;&gt;"*",DK439&lt;&gt;"*"),"Yes (" &amp; JoinAll(", ", MIDForgiving(DK265,6,LEN(DK265)-6), MIDForgiving(DK329,6,LEN(DK329)-6), MIDForgiving(DK386,6,LEN(DK386)-6), MIDForgiving(DK439,6,LEN(DK439)-6))&amp;")","*")</f>
        <v>*</v>
      </c>
      <c r="DL505" s="58" t="str">
        <f>IF(OR(DL265&lt;&gt;"*",DL329&lt;&gt;"*",DL386&lt;&gt;"*",DL439&lt;&gt;"*"),"Yes (" &amp; JoinAll(", ", MIDForgiving(DL265,6,LEN(DL265)-6), MIDForgiving(DL329,6,LEN(DL329)-6), MIDForgiving(DL386,6,LEN(DL386)-6), MIDForgiving(DL439,6,LEN(DL439)-6))&amp;")","*")</f>
        <v>*</v>
      </c>
      <c r="DM505" s="58" t="str">
        <f>IF(OR(DM265&lt;&gt;"*",DM329&lt;&gt;"*",DM386&lt;&gt;"*",DM439&lt;&gt;"*"),"Yes (" &amp; JoinAll(", ", MIDForgiving(DM265,6,LEN(DM265)-6), MIDForgiving(DM329,6,LEN(DM329)-6), MIDForgiving(DM386,6,LEN(DM386)-6), MIDForgiving(DM439,6,LEN(DM439)-6))&amp;")","*")</f>
        <v>*</v>
      </c>
      <c r="DN505" s="58" t="str">
        <f>IF(OR(DN265&lt;&gt;"*",DN329&lt;&gt;"*",DN386&lt;&gt;"*",DN439&lt;&gt;"*"),"Yes (" &amp; JoinAll(", ", MIDForgiving(DN265,6,LEN(DN265)-6), MIDForgiving(DN329,6,LEN(DN329)-6), MIDForgiving(DN386,6,LEN(DN386)-6), MIDForgiving(DN439,6,LEN(DN439)-6))&amp;")","*")</f>
        <v>*</v>
      </c>
      <c r="DO505" s="58" t="str">
        <f>IF(OR(DO265&lt;&gt;"*",DO329&lt;&gt;"*",DO386&lt;&gt;"*",DO439&lt;&gt;"*"),"Yes (" &amp; JoinAll(", ", MIDForgiving(DO265,6,LEN(DO265)-6), MIDForgiving(DO329,6,LEN(DO329)-6), MIDForgiving(DO386,6,LEN(DO386)-6), MIDForgiving(DO439,6,LEN(DO439)-6))&amp;")","*")</f>
        <v>*</v>
      </c>
      <c r="DP505" s="58" t="str">
        <f>IF(OR(DP265&lt;&gt;"*",DP329&lt;&gt;"*",DP386&lt;&gt;"*",DP439&lt;&gt;"*"),"Yes (" &amp; JoinAll(", ", MIDForgiving(DP265,6,LEN(DP265)-6), MIDForgiving(DP329,6,LEN(DP329)-6), MIDForgiving(DP386,6,LEN(DP386)-6), MIDForgiving(DP439,6,LEN(DP439)-6))&amp;")","*")</f>
        <v>*</v>
      </c>
      <c r="DQ505" s="58" t="str">
        <f>IF(OR(DQ265&lt;&gt;"*",DQ329&lt;&gt;"*",DQ386&lt;&gt;"*",DQ439&lt;&gt;"*"),"Yes (" &amp; JoinAll(", ", MIDForgiving(DQ265,6,LEN(DQ265)-6), MIDForgiving(DQ329,6,LEN(DQ329)-6), MIDForgiving(DQ386,6,LEN(DQ386)-6), MIDForgiving(DQ439,6,LEN(DQ439)-6))&amp;")","*")</f>
        <v>*</v>
      </c>
      <c r="DR505" s="58" t="str">
        <f>IF(OR(DR265&lt;&gt;"*",DR329&lt;&gt;"*",DR386&lt;&gt;"*",DR439&lt;&gt;"*"),"Yes (" &amp; JoinAll(", ", MIDForgiving(DR265,6,LEN(DR265)-6), MIDForgiving(DR329,6,LEN(DR329)-6), MIDForgiving(DR386,6,LEN(DR386)-6), MIDForgiving(DR439,6,LEN(DR439)-6))&amp;")","*")</f>
        <v>*</v>
      </c>
      <c r="DS505" s="58" t="str">
        <f>IF(OR(DS265&lt;&gt;"*",DS329&lt;&gt;"*",DS386&lt;&gt;"*",DS439&lt;&gt;"*"),"Yes (" &amp; JoinAll(", ", MIDForgiving(DS265,6,LEN(DS265)-6), MIDForgiving(DS329,6,LEN(DS329)-6), MIDForgiving(DS386,6,LEN(DS386)-6), MIDForgiving(DS439,6,LEN(DS439)-6))&amp;")","*")</f>
        <v>*</v>
      </c>
      <c r="DT505" s="58" t="str">
        <f>IF(OR(DT265&lt;&gt;"*",DT329&lt;&gt;"*",DT386&lt;&gt;"*",DT439&lt;&gt;"*"),"Yes (" &amp; JoinAll(", ", MIDForgiving(DT265,6,LEN(DT265)-6), MIDForgiving(DT329,6,LEN(DT329)-6), MIDForgiving(DT386,6,LEN(DT386)-6), MIDForgiving(DT439,6,LEN(DT439)-6))&amp;")","*")</f>
        <v>*</v>
      </c>
      <c r="DU505" s="58" t="str">
        <f>IF(OR(DU265&lt;&gt;"*",DU329&lt;&gt;"*",DU386&lt;&gt;"*",DU439&lt;&gt;"*"),"Yes (" &amp; JoinAll(", ", MIDForgiving(DU265,6,LEN(DU265)-6), MIDForgiving(DU329,6,LEN(DU329)-6), MIDForgiving(DU386,6,LEN(DU386)-6), MIDForgiving(DU439,6,LEN(DU439)-6))&amp;")","*")</f>
        <v>*</v>
      </c>
      <c r="DV505" s="58" t="str">
        <f>IF(OR(DV265&lt;&gt;"*",DV329&lt;&gt;"*",DV386&lt;&gt;"*",DV439&lt;&gt;"*"),"Yes (" &amp; JoinAll(", ", MIDForgiving(DV265,6,LEN(DV265)-6), MIDForgiving(DV329,6,LEN(DV329)-6), MIDForgiving(DV386,6,LEN(DV386)-6), MIDForgiving(DV439,6,LEN(DV439)-6))&amp;")","*")</f>
        <v>*</v>
      </c>
      <c r="DW505" s="58" t="str">
        <f>IF(OR(DW265&lt;&gt;"*",DW329&lt;&gt;"*",DW386&lt;&gt;"*",DW439&lt;&gt;"*"),"Yes (" &amp; JoinAll(", ", MIDForgiving(DW265,6,LEN(DW265)-6), MIDForgiving(DW329,6,LEN(DW329)-6), MIDForgiving(DW386,6,LEN(DW386)-6), MIDForgiving(DW439,6,LEN(DW439)-6))&amp;")","*")</f>
        <v>*</v>
      </c>
      <c r="DX505" s="58" t="str">
        <f>IF(OR(DX265&lt;&gt;"*",DX329&lt;&gt;"*",DX386&lt;&gt;"*",DX439&lt;&gt;"*"),"Yes (" &amp; JoinAll(", ", MIDForgiving(DX265,6,LEN(DX265)-6), MIDForgiving(DX329,6,LEN(DX329)-6), MIDForgiving(DX386,6,LEN(DX386)-6), MIDForgiving(DX439,6,LEN(DX439)-6))&amp;")","*")</f>
        <v>*</v>
      </c>
      <c r="DY505" s="58" t="str">
        <f>IF(OR(DY265&lt;&gt;"*",DY329&lt;&gt;"*",DY386&lt;&gt;"*",DY439&lt;&gt;"*"),"Yes (" &amp; JoinAll(", ", MIDForgiving(DY265,6,LEN(DY265)-6), MIDForgiving(DY329,6,LEN(DY329)-6), MIDForgiving(DY386,6,LEN(DY386)-6), MIDForgiving(DY439,6,LEN(DY439)-6))&amp;")","*")</f>
        <v>*</v>
      </c>
      <c r="DZ505" s="58" t="str">
        <f>IF(OR(DZ265&lt;&gt;"*",DZ329&lt;&gt;"*",DZ386&lt;&gt;"*",DZ439&lt;&gt;"*"),"Yes (" &amp; JoinAll(", ", MIDForgiving(DZ265,6,LEN(DZ265)-6), MIDForgiving(DZ329,6,LEN(DZ329)-6), MIDForgiving(DZ386,6,LEN(DZ386)-6), MIDForgiving(DZ439,6,LEN(DZ439)-6))&amp;")","*")</f>
        <v>*</v>
      </c>
      <c r="EA505" s="58" t="str">
        <f>IF(OR(EA265&lt;&gt;"*",EA329&lt;&gt;"*",EA386&lt;&gt;"*",EA439&lt;&gt;"*"),"Yes (" &amp; JoinAll(", ", MIDForgiving(EA265,6,LEN(EA265)-6), MIDForgiving(EA329,6,LEN(EA329)-6), MIDForgiving(EA386,6,LEN(EA386)-6), MIDForgiving(EA439,6,LEN(EA439)-6))&amp;")","*")</f>
        <v>*</v>
      </c>
      <c r="EB505" s="58" t="str">
        <f>IF(OR(EB265&lt;&gt;"*",EB329&lt;&gt;"*",EB386&lt;&gt;"*",EB439&lt;&gt;"*"),"Yes (" &amp; JoinAll(", ", MIDForgiving(EB265,6,LEN(EB265)-6), MIDForgiving(EB329,6,LEN(EB329)-6), MIDForgiving(EB386,6,LEN(EB386)-6), MIDForgiving(EB439,6,LEN(EB439)-6))&amp;")","*")</f>
        <v>*</v>
      </c>
      <c r="EC505" s="58" t="str">
        <f>IF(OR(EC265&lt;&gt;"*",EC329&lt;&gt;"*",EC386&lt;&gt;"*",EC439&lt;&gt;"*"),"Yes (" &amp; JoinAll(", ", MIDForgiving(EC265,6,LEN(EC265)-6), MIDForgiving(EC329,6,LEN(EC329)-6), MIDForgiving(EC386,6,LEN(EC386)-6), MIDForgiving(EC439,6,LEN(EC439)-6))&amp;")","*")</f>
        <v>*</v>
      </c>
      <c r="ED505" s="58" t="str">
        <f>IF(OR(ED265&lt;&gt;"*",ED329&lt;&gt;"*",ED386&lt;&gt;"*",ED439&lt;&gt;"*"),"Yes (" &amp; JoinAll(", ", MIDForgiving(ED265,6,LEN(ED265)-6), MIDForgiving(ED329,6,LEN(ED329)-6), MIDForgiving(ED386,6,LEN(ED386)-6), MIDForgiving(ED439,6,LEN(ED439)-6))&amp;")","*")</f>
        <v>*</v>
      </c>
      <c r="EE505" s="58" t="str">
        <f>IF(OR(EE265&lt;&gt;"*",EE329&lt;&gt;"*",EE386&lt;&gt;"*",EE439&lt;&gt;"*"),"Yes (" &amp; JoinAll(", ", MIDForgiving(EE265,6,LEN(EE265)-6), MIDForgiving(EE329,6,LEN(EE329)-6), MIDForgiving(EE386,6,LEN(EE386)-6), MIDForgiving(EE439,6,LEN(EE439)-6))&amp;")","*")</f>
        <v>*</v>
      </c>
      <c r="EF505" s="58" t="str">
        <f>IF(OR(EF265&lt;&gt;"*",EF329&lt;&gt;"*",EF386&lt;&gt;"*",EF439&lt;&gt;"*"),"Yes (" &amp; JoinAll(", ", MIDForgiving(EF265,6,LEN(EF265)-6), MIDForgiving(EF329,6,LEN(EF329)-6), MIDForgiving(EF386,6,LEN(EF386)-6), MIDForgiving(EF439,6,LEN(EF439)-6))&amp;")","*")</f>
        <v>*</v>
      </c>
      <c r="EG505" s="58" t="str">
        <f>IF(OR(EG265&lt;&gt;"*",EG329&lt;&gt;"*",EG386&lt;&gt;"*",EG439&lt;&gt;"*"),"Yes (" &amp; JoinAll(", ", MIDForgiving(EG265,6,LEN(EG265)-6), MIDForgiving(EG329,6,LEN(EG329)-6), MIDForgiving(EG386,6,LEN(EG386)-6), MIDForgiving(EG439,6,LEN(EG439)-6))&amp;")","*")</f>
        <v>*</v>
      </c>
      <c r="EH505" s="58" t="str">
        <f>IF(OR(EH265&lt;&gt;"*",EH329&lt;&gt;"*",EH386&lt;&gt;"*",EH439&lt;&gt;"*"),"Yes (" &amp; JoinAll(", ", MIDForgiving(EH265,6,LEN(EH265)-6), MIDForgiving(EH329,6,LEN(EH329)-6), MIDForgiving(EH386,6,LEN(EH386)-6), MIDForgiving(EH439,6,LEN(EH439)-6))&amp;")","*")</f>
        <v>*</v>
      </c>
      <c r="EI505" s="58" t="str">
        <f>IF(OR(EI265&lt;&gt;"*",EI329&lt;&gt;"*",EI386&lt;&gt;"*",EI439&lt;&gt;"*"),"Yes (" &amp; JoinAll(", ", MIDForgiving(EI265,6,LEN(EI265)-6), MIDForgiving(EI329,6,LEN(EI329)-6), MIDForgiving(EI386,6,LEN(EI386)-6), MIDForgiving(EI439,6,LEN(EI439)-6))&amp;")","*")</f>
        <v>*</v>
      </c>
      <c r="EJ505" s="58" t="str">
        <f>IF(OR(EJ265&lt;&gt;"*",EJ329&lt;&gt;"*",EJ386&lt;&gt;"*",EJ439&lt;&gt;"*"),"Yes (" &amp; JoinAll(", ", MIDForgiving(EJ265,6,LEN(EJ265)-6), MIDForgiving(EJ329,6,LEN(EJ329)-6), MIDForgiving(EJ386,6,LEN(EJ386)-6), MIDForgiving(EJ439,6,LEN(EJ439)-6))&amp;")","*")</f>
        <v>*</v>
      </c>
      <c r="EK505" s="58" t="str">
        <f>IF(OR(EK265&lt;&gt;"*",EK329&lt;&gt;"*",EK386&lt;&gt;"*",EK439&lt;&gt;"*"),"Yes (" &amp; JoinAll(", ", MIDForgiving(EK265,6,LEN(EK265)-6), MIDForgiving(EK329,6,LEN(EK329)-6), MIDForgiving(EK386,6,LEN(EK386)-6), MIDForgiving(EK439,6,LEN(EK439)-6))&amp;")","*")</f>
        <v>*</v>
      </c>
      <c r="EL505" s="109"/>
      <c r="EM505" s="109"/>
    </row>
    <row r="506" spans="1:143" s="58" customFormat="1" ht="12.75" customHeight="1" x14ac:dyDescent="0.25">
      <c r="A506" s="5"/>
      <c r="B506" s="96"/>
      <c r="C506" s="96"/>
      <c r="D506" s="96"/>
      <c r="E506" s="96"/>
      <c r="F506" s="96" t="s">
        <v>3541</v>
      </c>
      <c r="G506" s="4" t="s">
        <v>387</v>
      </c>
      <c r="H506" s="18" t="s">
        <v>5</v>
      </c>
      <c r="I506" s="18"/>
      <c r="J506" s="58" t="str">
        <f>IF(OR(J266&lt;&gt;"*",J330&lt;&gt;"*",J387&lt;&gt;"*",J440&lt;&gt;"*"),"Yes (" &amp; JoinAll(", ", MIDForgiving(J266,6,LEN(J266)-6), MIDForgiving(J330,6,LEN(J330)-6), MIDForgiving(J387,6,LEN(J387)-6), MIDForgiving(J440,6,LEN(J440)-6))&amp;")","*")</f>
        <v>*</v>
      </c>
      <c r="K506" s="58" t="str">
        <f>IF(OR(K266&lt;&gt;"*",K330&lt;&gt;"*",K387&lt;&gt;"*",K440&lt;&gt;"*"),"Yes (" &amp; JoinAll(", ", MIDForgiving(K266,6,LEN(K266)-6), MIDForgiving(K330,6,LEN(K330)-6), MIDForgiving(K387,6,LEN(K387)-6), MIDForgiving(K440,6,LEN(K440)-6))&amp;")","*")</f>
        <v>*</v>
      </c>
      <c r="L506" s="58" t="str">
        <f>IF(OR(L266&lt;&gt;"*",L330&lt;&gt;"*",L387&lt;&gt;"*",L440&lt;&gt;"*"),"Yes (" &amp; JoinAll(", ", MIDForgiving(L266,6,LEN(L266)-6), MIDForgiving(L330,6,LEN(L330)-6), MIDForgiving(L387,6,LEN(L387)-6), MIDForgiving(L440,6,LEN(L440)-6))&amp;")","*")</f>
        <v>*</v>
      </c>
      <c r="M506" s="58" t="str">
        <f>IF(OR(M266&lt;&gt;"*",M330&lt;&gt;"*",M387&lt;&gt;"*",M440&lt;&gt;"*"),"Yes (" &amp; JoinAll(", ", MIDForgiving(M266,6,LEN(M266)-6), MIDForgiving(M330,6,LEN(M330)-6), MIDForgiving(M387,6,LEN(M387)-6), MIDForgiving(M440,6,LEN(M440)-6))&amp;")","*")</f>
        <v>*</v>
      </c>
      <c r="N506" s="58" t="str">
        <f>IF(OR(N266&lt;&gt;"*",N330&lt;&gt;"*",N387&lt;&gt;"*",N440&lt;&gt;"*"),"Yes (" &amp; JoinAll(", ", MIDForgiving(N266,6,LEN(N266)-6), MIDForgiving(N330,6,LEN(N330)-6), MIDForgiving(N387,6,LEN(N387)-6), MIDForgiving(N440,6,LEN(N440)-6))&amp;")","*")</f>
        <v>*</v>
      </c>
      <c r="O506" s="58" t="str">
        <f>IF(OR(O266&lt;&gt;"*",O330&lt;&gt;"*",O387&lt;&gt;"*",O440&lt;&gt;"*"),"Yes (" &amp; JoinAll(", ", MIDForgiving(O266,6,LEN(O266)-6), MIDForgiving(O330,6,LEN(O330)-6), MIDForgiving(O387,6,LEN(O387)-6), MIDForgiving(O440,6,LEN(O440)-6))&amp;")","*")</f>
        <v>*</v>
      </c>
      <c r="P506" s="58" t="str">
        <f>IF(OR(P266&lt;&gt;"*",P330&lt;&gt;"*",P387&lt;&gt;"*",P440&lt;&gt;"*"),"Yes (" &amp; JoinAll(", ", MIDForgiving(P266,6,LEN(P266)-6), MIDForgiving(P330,6,LEN(P330)-6), MIDForgiving(P387,6,LEN(P387)-6), MIDForgiving(P440,6,LEN(P440)-6))&amp;")","*")</f>
        <v>*</v>
      </c>
      <c r="Q506" s="58" t="str">
        <f>IF(OR(Q266&lt;&gt;"*",Q330&lt;&gt;"*",Q387&lt;&gt;"*",Q440&lt;&gt;"*"),"Yes (" &amp; JoinAll(", ", MIDForgiving(Q266,6,LEN(Q266)-6), MIDForgiving(Q330,6,LEN(Q330)-6), MIDForgiving(Q387,6,LEN(Q387)-6), MIDForgiving(Q440,6,LEN(Q440)-6))&amp;")","*")</f>
        <v>*</v>
      </c>
      <c r="R506" s="58" t="str">
        <f>IF(OR(R266&lt;&gt;"*",R330&lt;&gt;"*",R387&lt;&gt;"*",R440&lt;&gt;"*"),"Yes (" &amp; JoinAll(", ", MIDForgiving(R266,6,LEN(R266)-6), MIDForgiving(R330,6,LEN(R330)-6), MIDForgiving(R387,6,LEN(R387)-6), MIDForgiving(R440,6,LEN(R440)-6))&amp;")","*")</f>
        <v>*</v>
      </c>
      <c r="S506" s="58" t="str">
        <f>IF(OR(S266&lt;&gt;"*",S330&lt;&gt;"*",S387&lt;&gt;"*",S440&lt;&gt;"*"),"Yes (" &amp; JoinAll(", ", MIDForgiving(S266,6,LEN(S266)-6), MIDForgiving(S330,6,LEN(S330)-6), MIDForgiving(S387,6,LEN(S387)-6), MIDForgiving(S440,6,LEN(S440)-6))&amp;")","*")</f>
        <v>*</v>
      </c>
      <c r="T506" s="58" t="str">
        <f>IF(OR(T266&lt;&gt;"*",T330&lt;&gt;"*",T387&lt;&gt;"*",T440&lt;&gt;"*"),"Yes (" &amp; JoinAll(", ", MIDForgiving(T266,6,LEN(T266)-6), MIDForgiving(T330,6,LEN(T330)-6), MIDForgiving(T387,6,LEN(T387)-6), MIDForgiving(T440,6,LEN(T440)-6))&amp;")","*")</f>
        <v>*</v>
      </c>
      <c r="U506" s="58" t="str">
        <f>IF(OR(U266&lt;&gt;"*",U330&lt;&gt;"*",U387&lt;&gt;"*",U440&lt;&gt;"*"),"Yes (" &amp; JoinAll(", ", MIDForgiving(U266,6,LEN(U266)-6), MIDForgiving(U330,6,LEN(U330)-6), MIDForgiving(U387,6,LEN(U387)-6), MIDForgiving(U440,6,LEN(U440)-6))&amp;")","*")</f>
        <v>*</v>
      </c>
      <c r="V506" s="58" t="str">
        <f>IF(OR(V266&lt;&gt;"*",V330&lt;&gt;"*",V387&lt;&gt;"*",V440&lt;&gt;"*"),"Yes (" &amp; JoinAll(", ", MIDForgiving(V266,6,LEN(V266)-6), MIDForgiving(V330,6,LEN(V330)-6), MIDForgiving(V387,6,LEN(V387)-6), MIDForgiving(V440,6,LEN(V440)-6))&amp;")","*")</f>
        <v>*</v>
      </c>
      <c r="W506" s="58" t="str">
        <f>IF(OR(W266&lt;&gt;"*",W330&lt;&gt;"*",W387&lt;&gt;"*",W440&lt;&gt;"*"),"Yes (" &amp; JoinAll(", ", MIDForgiving(W266,6,LEN(W266)-6), MIDForgiving(W330,6,LEN(W330)-6), MIDForgiving(W387,6,LEN(W387)-6), MIDForgiving(W440,6,LEN(W440)-6))&amp;")","*")</f>
        <v>*</v>
      </c>
      <c r="X506" s="58" t="str">
        <f>IF(OR(X266&lt;&gt;"*",X330&lt;&gt;"*",X387&lt;&gt;"*",X440&lt;&gt;"*"),"Yes (" &amp; JoinAll(", ", MIDForgiving(X266,6,LEN(X266)-6), MIDForgiving(X330,6,LEN(X330)-6), MIDForgiving(X387,6,LEN(X387)-6), MIDForgiving(X440,6,LEN(X440)-6))&amp;")","*")</f>
        <v>*</v>
      </c>
      <c r="Y506" s="58" t="str">
        <f>IF(OR(Y266&lt;&gt;"*",Y330&lt;&gt;"*",Y387&lt;&gt;"*",Y440&lt;&gt;"*"),"Yes (" &amp; JoinAll(", ", MIDForgiving(Y266,6,LEN(Y266)-6), MIDForgiving(Y330,6,LEN(Y330)-6), MIDForgiving(Y387,6,LEN(Y387)-6), MIDForgiving(Y440,6,LEN(Y440)-6))&amp;")","*")</f>
        <v>*</v>
      </c>
      <c r="Z506" s="58" t="str">
        <f>IF(OR(Z266&lt;&gt;"*",Z330&lt;&gt;"*",Z387&lt;&gt;"*",Z440&lt;&gt;"*"),"Yes (" &amp; JoinAll(", ", MIDForgiving(Z266,6,LEN(Z266)-6), MIDForgiving(Z330,6,LEN(Z330)-6), MIDForgiving(Z387,6,LEN(Z387)-6), MIDForgiving(Z440,6,LEN(Z440)-6))&amp;")","*")</f>
        <v>*</v>
      </c>
      <c r="AA506" s="58" t="str">
        <f>IF(OR(AA266&lt;&gt;"*",AA330&lt;&gt;"*",AA387&lt;&gt;"*",AA440&lt;&gt;"*"),"Yes (" &amp; JoinAll(", ", MIDForgiving(AA266,6,LEN(AA266)-6), MIDForgiving(AA330,6,LEN(AA330)-6), MIDForgiving(AA387,6,LEN(AA387)-6), MIDForgiving(AA440,6,LEN(AA440)-6))&amp;")","*")</f>
        <v>*</v>
      </c>
      <c r="AB506" s="58" t="str">
        <f>IF(OR(AB266&lt;&gt;"*",AB330&lt;&gt;"*",AB387&lt;&gt;"*",AB440&lt;&gt;"*"),"Yes (" &amp; JoinAll(", ", MIDForgiving(AB266,6,LEN(AB266)-6), MIDForgiving(AB330,6,LEN(AB330)-6), MIDForgiving(AB387,6,LEN(AB387)-6), MIDForgiving(AB440,6,LEN(AB440)-6))&amp;")","*")</f>
        <v>*</v>
      </c>
      <c r="AC506" s="58" t="str">
        <f>IF(OR(AC266&lt;&gt;"*",AC330&lt;&gt;"*",AC387&lt;&gt;"*",AC440&lt;&gt;"*"),"Yes (" &amp; JoinAll(", ", MIDForgiving(AC266,6,LEN(AC266)-6), MIDForgiving(AC330,6,LEN(AC330)-6), MIDForgiving(AC387,6,LEN(AC387)-6), MIDForgiving(AC440,6,LEN(AC440)-6))&amp;")","*")</f>
        <v>*</v>
      </c>
      <c r="AD506" s="58" t="str">
        <f>IF(OR(AD266&lt;&gt;"*",AD330&lt;&gt;"*",AD387&lt;&gt;"*",AD440&lt;&gt;"*"),"Yes (" &amp; JoinAll(", ", MIDForgiving(AD266,6,LEN(AD266)-6), MIDForgiving(AD330,6,LEN(AD330)-6), MIDForgiving(AD387,6,LEN(AD387)-6), MIDForgiving(AD440,6,LEN(AD440)-6))&amp;")","*")</f>
        <v>*</v>
      </c>
      <c r="AE506" s="58" t="str">
        <f>IF(OR(AE266&lt;&gt;"*",AE330&lt;&gt;"*",AE387&lt;&gt;"*",AE440&lt;&gt;"*"),"Yes (" &amp; JoinAll(", ", MIDForgiving(AE266,6,LEN(AE266)-6), MIDForgiving(AE330,6,LEN(AE330)-6), MIDForgiving(AE387,6,LEN(AE387)-6), MIDForgiving(AE440,6,LEN(AE440)-6))&amp;")","*")</f>
        <v>*</v>
      </c>
      <c r="AF506" s="58" t="str">
        <f>IF(OR(AF266&lt;&gt;"*",AF330&lt;&gt;"*",AF387&lt;&gt;"*",AF440&lt;&gt;"*"),"Yes (" &amp; JoinAll(", ", MIDForgiving(AF266,6,LEN(AF266)-6), MIDForgiving(AF330,6,LEN(AF330)-6), MIDForgiving(AF387,6,LEN(AF387)-6), MIDForgiving(AF440,6,LEN(AF440)-6))&amp;")","*")</f>
        <v>*</v>
      </c>
      <c r="AG506" s="58" t="str">
        <f>IF(OR(AG266&lt;&gt;"*",AG330&lt;&gt;"*",AG387&lt;&gt;"*",AG440&lt;&gt;"*"),"Yes (" &amp; JoinAll(", ", MIDForgiving(AG266,6,LEN(AG266)-6), MIDForgiving(AG330,6,LEN(AG330)-6), MIDForgiving(AG387,6,LEN(AG387)-6), MIDForgiving(AG440,6,LEN(AG440)-6))&amp;")","*")</f>
        <v>*</v>
      </c>
      <c r="AH506" s="58" t="str">
        <f>IF(OR(AH266&lt;&gt;"*",AH330&lt;&gt;"*",AH387&lt;&gt;"*",AH440&lt;&gt;"*"),"Yes (" &amp; JoinAll(", ", MIDForgiving(AH266,6,LEN(AH266)-6), MIDForgiving(AH330,6,LEN(AH330)-6), MIDForgiving(AH387,6,LEN(AH387)-6), MIDForgiving(AH440,6,LEN(AH440)-6))&amp;")","*")</f>
        <v>*</v>
      </c>
      <c r="AI506" s="58" t="str">
        <f>IF(OR(AI266&lt;&gt;"*",AI330&lt;&gt;"*",AI387&lt;&gt;"*",AI440&lt;&gt;"*"),"Yes (" &amp; JoinAll(", ", MIDForgiving(AI266,6,LEN(AI266)-6), MIDForgiving(AI330,6,LEN(AI330)-6), MIDForgiving(AI387,6,LEN(AI387)-6), MIDForgiving(AI440,6,LEN(AI440)-6))&amp;")","*")</f>
        <v>*</v>
      </c>
      <c r="AJ506" s="58" t="str">
        <f>IF(OR(AJ266&lt;&gt;"*",AJ330&lt;&gt;"*",AJ387&lt;&gt;"*",AJ440&lt;&gt;"*"),"Yes (" &amp; JoinAll(", ", MIDForgiving(AJ266,6,LEN(AJ266)-6), MIDForgiving(AJ330,6,LEN(AJ330)-6), MIDForgiving(AJ387,6,LEN(AJ387)-6), MIDForgiving(AJ440,6,LEN(AJ440)-6))&amp;")","*")</f>
        <v>*</v>
      </c>
      <c r="AK506" s="58" t="str">
        <f>IF(OR(AK266&lt;&gt;"*",AK330&lt;&gt;"*",AK387&lt;&gt;"*",AK440&lt;&gt;"*"),"Yes (" &amp; JoinAll(", ", MIDForgiving(AK266,6,LEN(AK266)-6), MIDForgiving(AK330,6,LEN(AK330)-6), MIDForgiving(AK387,6,LEN(AK387)-6), MIDForgiving(AK440,6,LEN(AK440)-6))&amp;")","*")</f>
        <v>*</v>
      </c>
      <c r="AL506" s="58" t="str">
        <f>IF(OR(AL266&lt;&gt;"*",AL330&lt;&gt;"*",AL387&lt;&gt;"*",AL440&lt;&gt;"*"),"Yes (" &amp; JoinAll(", ", MIDForgiving(AL266,6,LEN(AL266)-6), MIDForgiving(AL330,6,LEN(AL330)-6), MIDForgiving(AL387,6,LEN(AL387)-6), MIDForgiving(AL440,6,LEN(AL440)-6))&amp;")","*")</f>
        <v>*</v>
      </c>
      <c r="AM506" s="58" t="str">
        <f>IF(OR(AM266&lt;&gt;"*",AM330&lt;&gt;"*",AM387&lt;&gt;"*",AM440&lt;&gt;"*"),"Yes (" &amp; JoinAll(", ", MIDForgiving(AM266,6,LEN(AM266)-6), MIDForgiving(AM330,6,LEN(AM330)-6), MIDForgiving(AM387,6,LEN(AM387)-6), MIDForgiving(AM440,6,LEN(AM440)-6))&amp;")","*")</f>
        <v>*</v>
      </c>
      <c r="AN506" s="58" t="str">
        <f>IF(OR(AN266&lt;&gt;"*",AN330&lt;&gt;"*",AN387&lt;&gt;"*",AN440&lt;&gt;"*"),"Yes (" &amp; JoinAll(", ", MIDForgiving(AN266,6,LEN(AN266)-6), MIDForgiving(AN330,6,LEN(AN330)-6), MIDForgiving(AN387,6,LEN(AN387)-6), MIDForgiving(AN440,6,LEN(AN440)-6))&amp;")","*")</f>
        <v>*</v>
      </c>
      <c r="AO506" s="58" t="str">
        <f>IF(OR(AO266&lt;&gt;"*",AO330&lt;&gt;"*",AO387&lt;&gt;"*",AO440&lt;&gt;"*"),"Yes (" &amp; JoinAll(", ", MIDForgiving(AO266,6,LEN(AO266)-6), MIDForgiving(AO330,6,LEN(AO330)-6), MIDForgiving(AO387,6,LEN(AO387)-6), MIDForgiving(AO440,6,LEN(AO440)-6))&amp;")","*")</f>
        <v>*</v>
      </c>
      <c r="AP506" s="58" t="str">
        <f>IF(OR(AP266&lt;&gt;"*",AP330&lt;&gt;"*",AP387&lt;&gt;"*",AP440&lt;&gt;"*"),"Yes (" &amp; JoinAll(", ", MIDForgiving(AP266,6,LEN(AP266)-6), MIDForgiving(AP330,6,LEN(AP330)-6), MIDForgiving(AP387,6,LEN(AP387)-6), MIDForgiving(AP440,6,LEN(AP440)-6))&amp;")","*")</f>
        <v>*</v>
      </c>
      <c r="AQ506" s="58" t="str">
        <f>IF(OR(AQ266&lt;&gt;"*",AQ330&lt;&gt;"*",AQ387&lt;&gt;"*",AQ440&lt;&gt;"*"),"Yes (" &amp; JoinAll(", ", MIDForgiving(AQ266,6,LEN(AQ266)-6), MIDForgiving(AQ330,6,LEN(AQ330)-6), MIDForgiving(AQ387,6,LEN(AQ387)-6), MIDForgiving(AQ440,6,LEN(AQ440)-6))&amp;")","*")</f>
        <v>*</v>
      </c>
      <c r="AR506" s="58" t="str">
        <f>IF(OR(AR266&lt;&gt;"*",AR330&lt;&gt;"*",AR387&lt;&gt;"*",AR440&lt;&gt;"*"),"Yes (" &amp; JoinAll(", ", MIDForgiving(AR266,6,LEN(AR266)-6), MIDForgiving(AR330,6,LEN(AR330)-6), MIDForgiving(AR387,6,LEN(AR387)-6), MIDForgiving(AR440,6,LEN(AR440)-6))&amp;")","*")</f>
        <v>*</v>
      </c>
      <c r="AS506" s="58" t="str">
        <f>IF(OR(AS266&lt;&gt;"*",AS330&lt;&gt;"*",AS387&lt;&gt;"*",AS440&lt;&gt;"*"),"Yes (" &amp; JoinAll(", ", MIDForgiving(AS266,6,LEN(AS266)-6), MIDForgiving(AS330,6,LEN(AS330)-6), MIDForgiving(AS387,6,LEN(AS387)-6), MIDForgiving(AS440,6,LEN(AS440)-6))&amp;")","*")</f>
        <v>*</v>
      </c>
      <c r="AT506" s="58" t="str">
        <f>IF(OR(AT266&lt;&gt;"*",AT330&lt;&gt;"*",AT387&lt;&gt;"*",AT440&lt;&gt;"*"),"Yes (" &amp; JoinAll(", ", MIDForgiving(AT266,6,LEN(AT266)-6), MIDForgiving(AT330,6,LEN(AT330)-6), MIDForgiving(AT387,6,LEN(AT387)-6), MIDForgiving(AT440,6,LEN(AT440)-6))&amp;")","*")</f>
        <v>*</v>
      </c>
      <c r="AU506" s="58" t="str">
        <f>IF(OR(AU266&lt;&gt;"*",AU330&lt;&gt;"*",AU387&lt;&gt;"*",AU440&lt;&gt;"*"),"Yes (" &amp; JoinAll(", ", MIDForgiving(AU266,6,LEN(AU266)-6), MIDForgiving(AU330,6,LEN(AU330)-6), MIDForgiving(AU387,6,LEN(AU387)-6), MIDForgiving(AU440,6,LEN(AU440)-6))&amp;")","*")</f>
        <v>*</v>
      </c>
      <c r="AV506" s="58" t="str">
        <f>IF(OR(AV266&lt;&gt;"*",AV330&lt;&gt;"*",AV387&lt;&gt;"*",AV440&lt;&gt;"*"),"Yes (" &amp; JoinAll(", ", MIDForgiving(AV266,6,LEN(AV266)-6), MIDForgiving(AV330,6,LEN(AV330)-6), MIDForgiving(AV387,6,LEN(AV387)-6), MIDForgiving(AV440,6,LEN(AV440)-6))&amp;")","*")</f>
        <v>*</v>
      </c>
      <c r="AW506" s="58" t="str">
        <f>IF(OR(AW266&lt;&gt;"*",AW330&lt;&gt;"*",AW387&lt;&gt;"*",AW440&lt;&gt;"*"),"Yes (" &amp; JoinAll(", ", MIDForgiving(AW266,6,LEN(AW266)-6), MIDForgiving(AW330,6,LEN(AW330)-6), MIDForgiving(AW387,6,LEN(AW387)-6), MIDForgiving(AW440,6,LEN(AW440)-6))&amp;")","*")</f>
        <v>*</v>
      </c>
      <c r="AX506" s="58" t="str">
        <f>IF(OR(AX266&lt;&gt;"*",AX330&lt;&gt;"*",AX387&lt;&gt;"*",AX440&lt;&gt;"*"),"Yes (" &amp; JoinAll(", ", MIDForgiving(AX266,6,LEN(AX266)-6), MIDForgiving(AX330,6,LEN(AX330)-6), MIDForgiving(AX387,6,LEN(AX387)-6), MIDForgiving(AX440,6,LEN(AX440)-6))&amp;")","*")</f>
        <v>*</v>
      </c>
      <c r="AY506" s="58" t="str">
        <f>IF(OR(AY266&lt;&gt;"*",AY330&lt;&gt;"*",AY387&lt;&gt;"*",AY440&lt;&gt;"*"),"Yes (" &amp; JoinAll(", ", MIDForgiving(AY266,6,LEN(AY266)-6), MIDForgiving(AY330,6,LEN(AY330)-6), MIDForgiving(AY387,6,LEN(AY387)-6), MIDForgiving(AY440,6,LEN(AY440)-6))&amp;")","*")</f>
        <v>*</v>
      </c>
      <c r="AZ506" s="58" t="str">
        <f>IF(OR(AZ266&lt;&gt;"*",AZ330&lt;&gt;"*",AZ387&lt;&gt;"*",AZ440&lt;&gt;"*"),"Yes (" &amp; JoinAll(", ", MIDForgiving(AZ266,6,LEN(AZ266)-6), MIDForgiving(AZ330,6,LEN(AZ330)-6), MIDForgiving(AZ387,6,LEN(AZ387)-6), MIDForgiving(AZ440,6,LEN(AZ440)-6))&amp;")","*")</f>
        <v>*</v>
      </c>
      <c r="BA506" s="58" t="str">
        <f>IF(OR(BA266&lt;&gt;"*",BA330&lt;&gt;"*",BA387&lt;&gt;"*",BA440&lt;&gt;"*"),"Yes (" &amp; JoinAll(", ", MIDForgiving(BA266,6,LEN(BA266)-6), MIDForgiving(BA330,6,LEN(BA330)-6), MIDForgiving(BA387,6,LEN(BA387)-6), MIDForgiving(BA440,6,LEN(BA440)-6))&amp;")","*")</f>
        <v>*</v>
      </c>
      <c r="BB506" s="58" t="str">
        <f>IF(OR(BB266&lt;&gt;"*",BB330&lt;&gt;"*",BB387&lt;&gt;"*",BB440&lt;&gt;"*"),"Yes (" &amp; JoinAll(", ", MIDForgiving(BB266,6,LEN(BB266)-6), MIDForgiving(BB330,6,LEN(BB330)-6), MIDForgiving(BB387,6,LEN(BB387)-6), MIDForgiving(BB440,6,LEN(BB440)-6))&amp;")","*")</f>
        <v>*</v>
      </c>
      <c r="BC506" s="58" t="str">
        <f>IF(OR(BC266&lt;&gt;"*",BC330&lt;&gt;"*",BC387&lt;&gt;"*",BC440&lt;&gt;"*"),"Yes (" &amp; JoinAll(", ", MIDForgiving(BC266,6,LEN(BC266)-6), MIDForgiving(BC330,6,LEN(BC330)-6), MIDForgiving(BC387,6,LEN(BC387)-6), MIDForgiving(BC440,6,LEN(BC440)-6))&amp;")","*")</f>
        <v>*</v>
      </c>
      <c r="BD506" s="58" t="str">
        <f>IF(OR(BD266&lt;&gt;"*",BD330&lt;&gt;"*",BD387&lt;&gt;"*",BD440&lt;&gt;"*"),"Yes (" &amp; JoinAll(", ", MIDForgiving(BD266,6,LEN(BD266)-6), MIDForgiving(BD330,6,LEN(BD330)-6), MIDForgiving(BD387,6,LEN(BD387)-6), MIDForgiving(BD440,6,LEN(BD440)-6))&amp;")","*")</f>
        <v>*</v>
      </c>
      <c r="BE506" s="58" t="str">
        <f>IF(OR(BE266&lt;&gt;"*",BE330&lt;&gt;"*",BE387&lt;&gt;"*",BE440&lt;&gt;"*"),"Yes (" &amp; JoinAll(", ", MIDForgiving(BE266,6,LEN(BE266)-6), MIDForgiving(BE330,6,LEN(BE330)-6), MIDForgiving(BE387,6,LEN(BE387)-6), MIDForgiving(BE440,6,LEN(BE440)-6))&amp;")","*")</f>
        <v>*</v>
      </c>
      <c r="BF506" s="58" t="str">
        <f>IF(OR(BF266&lt;&gt;"*",BF330&lt;&gt;"*",BF387&lt;&gt;"*",BF440&lt;&gt;"*"),"Yes (" &amp; JoinAll(", ", MIDForgiving(BF266,6,LEN(BF266)-6), MIDForgiving(BF330,6,LEN(BF330)-6), MIDForgiving(BF387,6,LEN(BF387)-6), MIDForgiving(BF440,6,LEN(BF440)-6))&amp;")","*")</f>
        <v>*</v>
      </c>
      <c r="BG506" s="58" t="str">
        <f>IF(OR(BG266&lt;&gt;"*",BG330&lt;&gt;"*",BG387&lt;&gt;"*",BG440&lt;&gt;"*"),"Yes (" &amp; JoinAll(", ", MIDForgiving(BG266,6,LEN(BG266)-6), MIDForgiving(BG330,6,LEN(BG330)-6), MIDForgiving(BG387,6,LEN(BG387)-6), MIDForgiving(BG440,6,LEN(BG440)-6))&amp;")","*")</f>
        <v>*</v>
      </c>
      <c r="BH506" s="58" t="str">
        <f>IF(OR(BH266&lt;&gt;"*",BH330&lt;&gt;"*",BH387&lt;&gt;"*",BH440&lt;&gt;"*"),"Yes (" &amp; JoinAll(", ", MIDForgiving(BH266,6,LEN(BH266)-6), MIDForgiving(BH330,6,LEN(BH330)-6), MIDForgiving(BH387,6,LEN(BH387)-6), MIDForgiving(BH440,6,LEN(BH440)-6))&amp;")","*")</f>
        <v>*</v>
      </c>
      <c r="BI506" s="58" t="str">
        <f>IF(OR(BI266&lt;&gt;"*",BI330&lt;&gt;"*",BI387&lt;&gt;"*",BI440&lt;&gt;"*"),"Yes (" &amp; JoinAll(", ", MIDForgiving(BI266,6,LEN(BI266)-6), MIDForgiving(BI330,6,LEN(BI330)-6), MIDForgiving(BI387,6,LEN(BI387)-6), MIDForgiving(BI440,6,LEN(BI440)-6))&amp;")","*")</f>
        <v>*</v>
      </c>
      <c r="BJ506" s="58" t="str">
        <f>IF(OR(BJ266&lt;&gt;"*",BJ330&lt;&gt;"*",BJ387&lt;&gt;"*",BJ440&lt;&gt;"*"),"Yes (" &amp; JoinAll(", ", MIDForgiving(BJ266,6,LEN(BJ266)-6), MIDForgiving(BJ330,6,LEN(BJ330)-6), MIDForgiving(BJ387,6,LEN(BJ387)-6), MIDForgiving(BJ440,6,LEN(BJ440)-6))&amp;")","*")</f>
        <v>*</v>
      </c>
      <c r="BK506" s="58" t="str">
        <f>IF(OR(BK266&lt;&gt;"*",BK330&lt;&gt;"*",BK387&lt;&gt;"*",BK440&lt;&gt;"*"),"Yes (" &amp; JoinAll(", ", MIDForgiving(BK266,6,LEN(BK266)-6), MIDForgiving(BK330,6,LEN(BK330)-6), MIDForgiving(BK387,6,LEN(BK387)-6), MIDForgiving(BK440,6,LEN(BK440)-6))&amp;")","*")</f>
        <v>*</v>
      </c>
      <c r="BL506" s="58" t="str">
        <f>IF(OR(BL266&lt;&gt;"*",BL330&lt;&gt;"*",BL387&lt;&gt;"*",BL440&lt;&gt;"*"),"Yes (" &amp; JoinAll(", ", MIDForgiving(BL266,6,LEN(BL266)-6), MIDForgiving(BL330,6,LEN(BL330)-6), MIDForgiving(BL387,6,LEN(BL387)-6), MIDForgiving(BL440,6,LEN(BL440)-6))&amp;")","*")</f>
        <v>*</v>
      </c>
      <c r="BM506" s="58" t="str">
        <f>IF(OR(BM266&lt;&gt;"*",BM330&lt;&gt;"*",BM387&lt;&gt;"*",BM440&lt;&gt;"*"),"Yes (" &amp; JoinAll(", ", MIDForgiving(BM266,6,LEN(BM266)-6), MIDForgiving(BM330,6,LEN(BM330)-6), MIDForgiving(BM387,6,LEN(BM387)-6), MIDForgiving(BM440,6,LEN(BM440)-6))&amp;")","*")</f>
        <v>*</v>
      </c>
      <c r="BN506" s="58" t="str">
        <f>IF(OR(BN266&lt;&gt;"*",BN330&lt;&gt;"*",BN387&lt;&gt;"*",BN440&lt;&gt;"*"),"Yes (" &amp; JoinAll(", ", MIDForgiving(BN266,6,LEN(BN266)-6), MIDForgiving(BN330,6,LEN(BN330)-6), MIDForgiving(BN387,6,LEN(BN387)-6), MIDForgiving(BN440,6,LEN(BN440)-6))&amp;")","*")</f>
        <v>*</v>
      </c>
      <c r="BO506" s="58" t="str">
        <f>IF(OR(BO266&lt;&gt;"*",BO330&lt;&gt;"*",BO387&lt;&gt;"*",BO440&lt;&gt;"*"),"Yes (" &amp; JoinAll(", ", MIDForgiving(BO266,6,LEN(BO266)-6), MIDForgiving(BO330,6,LEN(BO330)-6), MIDForgiving(BO387,6,LEN(BO387)-6), MIDForgiving(BO440,6,LEN(BO440)-6))&amp;")","*")</f>
        <v>*</v>
      </c>
      <c r="BP506" s="58" t="str">
        <f>IF(OR(BP266&lt;&gt;"*",BP330&lt;&gt;"*",BP387&lt;&gt;"*",BP440&lt;&gt;"*"),"Yes (" &amp; JoinAll(", ", MIDForgiving(BP266,6,LEN(BP266)-6), MIDForgiving(BP330,6,LEN(BP330)-6), MIDForgiving(BP387,6,LEN(BP387)-6), MIDForgiving(BP440,6,LEN(BP440)-6))&amp;")","*")</f>
        <v>*</v>
      </c>
      <c r="BQ506" s="58" t="str">
        <f>IF(OR(BQ266&lt;&gt;"*",BQ330&lt;&gt;"*",BQ387&lt;&gt;"*",BQ440&lt;&gt;"*"),"Yes (" &amp; JoinAll(", ", MIDForgiving(BQ266,6,LEN(BQ266)-6), MIDForgiving(BQ330,6,LEN(BQ330)-6), MIDForgiving(BQ387,6,LEN(BQ387)-6), MIDForgiving(BQ440,6,LEN(BQ440)-6))&amp;")","*")</f>
        <v>*</v>
      </c>
      <c r="BR506" s="58" t="str">
        <f>IF(OR(BR266&lt;&gt;"*",BR330&lt;&gt;"*",BR387&lt;&gt;"*",BR440&lt;&gt;"*"),"Yes (" &amp; JoinAll(", ", MIDForgiving(BR266,6,LEN(BR266)-6), MIDForgiving(BR330,6,LEN(BR330)-6), MIDForgiving(BR387,6,LEN(BR387)-6), MIDForgiving(BR440,6,LEN(BR440)-6))&amp;")","*")</f>
        <v>*</v>
      </c>
      <c r="BS506" s="58" t="str">
        <f>IF(OR(BS266&lt;&gt;"*",BS330&lt;&gt;"*",BS387&lt;&gt;"*",BS440&lt;&gt;"*"),"Yes (" &amp; JoinAll(", ", MIDForgiving(BS266,6,LEN(BS266)-6), MIDForgiving(BS330,6,LEN(BS330)-6), MIDForgiving(BS387,6,LEN(BS387)-6), MIDForgiving(BS440,6,LEN(BS440)-6))&amp;")","*")</f>
        <v>*</v>
      </c>
      <c r="BT506" s="58" t="str">
        <f>IF(OR(BT266&lt;&gt;"*",BT330&lt;&gt;"*",BT387&lt;&gt;"*",BT440&lt;&gt;"*"),"Yes (" &amp; JoinAll(", ", MIDForgiving(BT266,6,LEN(BT266)-6), MIDForgiving(BT330,6,LEN(BT330)-6), MIDForgiving(BT387,6,LEN(BT387)-6), MIDForgiving(BT440,6,LEN(BT440)-6))&amp;")","*")</f>
        <v>*</v>
      </c>
      <c r="BU506" s="58" t="str">
        <f>IF(OR(BU266&lt;&gt;"*",BU330&lt;&gt;"*",BU387&lt;&gt;"*",BU440&lt;&gt;"*"),"Yes (" &amp; JoinAll(", ", MIDForgiving(BU266,6,LEN(BU266)-6), MIDForgiving(BU330,6,LEN(BU330)-6), MIDForgiving(BU387,6,LEN(BU387)-6), MIDForgiving(BU440,6,LEN(BU440)-6))&amp;")","*")</f>
        <v>*</v>
      </c>
      <c r="BV506" s="58" t="str">
        <f>IF(OR(BV266&lt;&gt;"*",BV330&lt;&gt;"*",BV387&lt;&gt;"*",BV440&lt;&gt;"*"),"Yes (" &amp; JoinAll(", ", MIDForgiving(BV266,6,LEN(BV266)-6), MIDForgiving(BV330,6,LEN(BV330)-6), MIDForgiving(BV387,6,LEN(BV387)-6), MIDForgiving(BV440,6,LEN(BV440)-6))&amp;")","*")</f>
        <v>*</v>
      </c>
      <c r="BW506" s="58" t="str">
        <f>IF(OR(BW266&lt;&gt;"*",BW330&lt;&gt;"*",BW387&lt;&gt;"*",BW440&lt;&gt;"*"),"Yes (" &amp; JoinAll(", ", MIDForgiving(BW266,6,LEN(BW266)-6), MIDForgiving(BW330,6,LEN(BW330)-6), MIDForgiving(BW387,6,LEN(BW387)-6), MIDForgiving(BW440,6,LEN(BW440)-6))&amp;")","*")</f>
        <v>*</v>
      </c>
      <c r="BX506" s="58" t="str">
        <f>IF(OR(BX266&lt;&gt;"*",BX330&lt;&gt;"*",BX387&lt;&gt;"*",BX440&lt;&gt;"*"),"Yes (" &amp; JoinAll(", ", MIDForgiving(BX266,6,LEN(BX266)-6), MIDForgiving(BX330,6,LEN(BX330)-6), MIDForgiving(BX387,6,LEN(BX387)-6), MIDForgiving(BX440,6,LEN(BX440)-6))&amp;")","*")</f>
        <v>*</v>
      </c>
      <c r="BY506" s="58" t="str">
        <f>IF(OR(BY266&lt;&gt;"*",BY330&lt;&gt;"*",BY387&lt;&gt;"*",BY440&lt;&gt;"*"),"Yes (" &amp; JoinAll(", ", MIDForgiving(BY266,6,LEN(BY266)-6), MIDForgiving(BY330,6,LEN(BY330)-6), MIDForgiving(BY387,6,LEN(BY387)-6), MIDForgiving(BY440,6,LEN(BY440)-6))&amp;")","*")</f>
        <v>*</v>
      </c>
      <c r="BZ506" s="58" t="str">
        <f>IF(OR(BZ266&lt;&gt;"*",BZ330&lt;&gt;"*",BZ387&lt;&gt;"*",BZ440&lt;&gt;"*"),"Yes (" &amp; JoinAll(", ", MIDForgiving(BZ266,6,LEN(BZ266)-6), MIDForgiving(BZ330,6,LEN(BZ330)-6), MIDForgiving(BZ387,6,LEN(BZ387)-6), MIDForgiving(BZ440,6,LEN(BZ440)-6))&amp;")","*")</f>
        <v>*</v>
      </c>
      <c r="CA506" s="58" t="str">
        <f>IF(OR(CA266&lt;&gt;"*",CA330&lt;&gt;"*",CA387&lt;&gt;"*",CA440&lt;&gt;"*"),"Yes (" &amp; JoinAll(", ", MIDForgiving(CA266,6,LEN(CA266)-6), MIDForgiving(CA330,6,LEN(CA330)-6), MIDForgiving(CA387,6,LEN(CA387)-6), MIDForgiving(CA440,6,LEN(CA440)-6))&amp;")","*")</f>
        <v>*</v>
      </c>
      <c r="CB506" s="58" t="str">
        <f>IF(OR(CB266&lt;&gt;"*",CB330&lt;&gt;"*",CB387&lt;&gt;"*",CB440&lt;&gt;"*"),"Yes (" &amp; JoinAll(", ", MIDForgiving(CB266,6,LEN(CB266)-6), MIDForgiving(CB330,6,LEN(CB330)-6), MIDForgiving(CB387,6,LEN(CB387)-6), MIDForgiving(CB440,6,LEN(CB440)-6))&amp;")","*")</f>
        <v>*</v>
      </c>
      <c r="CC506" s="58" t="str">
        <f>IF(OR(CC266&lt;&gt;"*",CC330&lt;&gt;"*",CC387&lt;&gt;"*",CC440&lt;&gt;"*"),"Yes (" &amp; JoinAll(", ", MIDForgiving(CC266,6,LEN(CC266)-6), MIDForgiving(CC330,6,LEN(CC330)-6), MIDForgiving(CC387,6,LEN(CC387)-6), MIDForgiving(CC440,6,LEN(CC440)-6))&amp;")","*")</f>
        <v>*</v>
      </c>
      <c r="CD506" s="58" t="str">
        <f>IF(OR(CD266&lt;&gt;"*",CD330&lt;&gt;"*",CD387&lt;&gt;"*",CD440&lt;&gt;"*"),"Yes (" &amp; JoinAll(", ", MIDForgiving(CD266,6,LEN(CD266)-6), MIDForgiving(CD330,6,LEN(CD330)-6), MIDForgiving(CD387,6,LEN(CD387)-6), MIDForgiving(CD440,6,LEN(CD440)-6))&amp;")","*")</f>
        <v>*</v>
      </c>
      <c r="CE506" s="58" t="str">
        <f>IF(OR(CE266&lt;&gt;"*",CE330&lt;&gt;"*",CE387&lt;&gt;"*",CE440&lt;&gt;"*"),"Yes (" &amp; JoinAll(", ", MIDForgiving(CE266,6,LEN(CE266)-6), MIDForgiving(CE330,6,LEN(CE330)-6), MIDForgiving(CE387,6,LEN(CE387)-6), MIDForgiving(CE440,6,LEN(CE440)-6))&amp;")","*")</f>
        <v>*</v>
      </c>
      <c r="CF506" s="58" t="str">
        <f>IF(OR(CF266&lt;&gt;"*",CF330&lt;&gt;"*",CF387&lt;&gt;"*",CF440&lt;&gt;"*"),"Yes (" &amp; JoinAll(", ", MIDForgiving(CF266,6,LEN(CF266)-6), MIDForgiving(CF330,6,LEN(CF330)-6), MIDForgiving(CF387,6,LEN(CF387)-6), MIDForgiving(CF440,6,LEN(CF440)-6))&amp;")","*")</f>
        <v>*</v>
      </c>
      <c r="CG506" s="58" t="str">
        <f>IF(OR(CG266&lt;&gt;"*",CG330&lt;&gt;"*",CG387&lt;&gt;"*",CG440&lt;&gt;"*"),"Yes (" &amp; JoinAll(", ", MIDForgiving(CG266,6,LEN(CG266)-6), MIDForgiving(CG330,6,LEN(CG330)-6), MIDForgiving(CG387,6,LEN(CG387)-6), MIDForgiving(CG440,6,LEN(CG440)-6))&amp;")","*")</f>
        <v>*</v>
      </c>
      <c r="CH506" s="58" t="str">
        <f>IF(OR(CH266&lt;&gt;"*",CH330&lt;&gt;"*",CH387&lt;&gt;"*",CH440&lt;&gt;"*"),"Yes (" &amp; JoinAll(", ", MIDForgiving(CH266,6,LEN(CH266)-6), MIDForgiving(CH330,6,LEN(CH330)-6), MIDForgiving(CH387,6,LEN(CH387)-6), MIDForgiving(CH440,6,LEN(CH440)-6))&amp;")","*")</f>
        <v>*</v>
      </c>
      <c r="CI506" s="58" t="str">
        <f>IF(OR(CI266&lt;&gt;"*",CI330&lt;&gt;"*",CI387&lt;&gt;"*",CI440&lt;&gt;"*"),"Yes (" &amp; JoinAll(", ", MIDForgiving(CI266,6,LEN(CI266)-6), MIDForgiving(CI330,6,LEN(CI330)-6), MIDForgiving(CI387,6,LEN(CI387)-6), MIDForgiving(CI440,6,LEN(CI440)-6))&amp;")","*")</f>
        <v>*</v>
      </c>
      <c r="CJ506" s="58" t="str">
        <f>IF(OR(CJ266&lt;&gt;"*",CJ330&lt;&gt;"*",CJ387&lt;&gt;"*",CJ440&lt;&gt;"*"),"Yes (" &amp; JoinAll(", ", MIDForgiving(CJ266,6,LEN(CJ266)-6), MIDForgiving(CJ330,6,LEN(CJ330)-6), MIDForgiving(CJ387,6,LEN(CJ387)-6), MIDForgiving(CJ440,6,LEN(CJ440)-6))&amp;")","*")</f>
        <v>*</v>
      </c>
      <c r="CK506" s="58" t="str">
        <f>IF(OR(CK266&lt;&gt;"*",CK330&lt;&gt;"*",CK387&lt;&gt;"*",CK440&lt;&gt;"*"),"Yes (" &amp; JoinAll(", ", MIDForgiving(CK266,6,LEN(CK266)-6), MIDForgiving(CK330,6,LEN(CK330)-6), MIDForgiving(CK387,6,LEN(CK387)-6), MIDForgiving(CK440,6,LEN(CK440)-6))&amp;")","*")</f>
        <v>*</v>
      </c>
      <c r="CL506" s="58" t="str">
        <f>IF(OR(CL266&lt;&gt;"*",CL330&lt;&gt;"*",CL387&lt;&gt;"*",CL440&lt;&gt;"*"),"Yes (" &amp; JoinAll(", ", MIDForgiving(CL266,6,LEN(CL266)-6), MIDForgiving(CL330,6,LEN(CL330)-6), MIDForgiving(CL387,6,LEN(CL387)-6), MIDForgiving(CL440,6,LEN(CL440)-6))&amp;")","*")</f>
        <v>*</v>
      </c>
      <c r="CM506" s="58" t="str">
        <f>IF(OR(CM266&lt;&gt;"*",CM330&lt;&gt;"*",CM387&lt;&gt;"*",CM440&lt;&gt;"*"),"Yes (" &amp; JoinAll(", ", MIDForgiving(CM266,6,LEN(CM266)-6), MIDForgiving(CM330,6,LEN(CM330)-6), MIDForgiving(CM387,6,LEN(CM387)-6), MIDForgiving(CM440,6,LEN(CM440)-6))&amp;")","*")</f>
        <v>*</v>
      </c>
      <c r="CN506" s="58" t="str">
        <f>IF(OR(CN266&lt;&gt;"*",CN330&lt;&gt;"*",CN387&lt;&gt;"*",CN440&lt;&gt;"*"),"Yes (" &amp; JoinAll(", ", MIDForgiving(CN266,6,LEN(CN266)-6), MIDForgiving(CN330,6,LEN(CN330)-6), MIDForgiving(CN387,6,LEN(CN387)-6), MIDForgiving(CN440,6,LEN(CN440)-6))&amp;")","*")</f>
        <v>*</v>
      </c>
      <c r="CO506" s="58" t="str">
        <f>IF(OR(CO266&lt;&gt;"*",CO330&lt;&gt;"*",CO387&lt;&gt;"*",CO440&lt;&gt;"*"),"Yes (" &amp; JoinAll(", ", MIDForgiving(CO266,6,LEN(CO266)-6), MIDForgiving(CO330,6,LEN(CO330)-6), MIDForgiving(CO387,6,LEN(CO387)-6), MIDForgiving(CO440,6,LEN(CO440)-6))&amp;")","*")</f>
        <v>*</v>
      </c>
      <c r="CP506" s="58" t="str">
        <f>IF(OR(CP266&lt;&gt;"*",CP330&lt;&gt;"*",CP387&lt;&gt;"*",CP440&lt;&gt;"*"),"Yes (" &amp; JoinAll(", ", MIDForgiving(CP266,6,LEN(CP266)-6), MIDForgiving(CP330,6,LEN(CP330)-6), MIDForgiving(CP387,6,LEN(CP387)-6), MIDForgiving(CP440,6,LEN(CP440)-6))&amp;")","*")</f>
        <v>*</v>
      </c>
      <c r="CQ506" s="58" t="str">
        <f>IF(OR(CQ266&lt;&gt;"*",CQ330&lt;&gt;"*",CQ387&lt;&gt;"*",CQ440&lt;&gt;"*"),"Yes (" &amp; JoinAll(", ", MIDForgiving(CQ266,6,LEN(CQ266)-6), MIDForgiving(CQ330,6,LEN(CQ330)-6), MIDForgiving(CQ387,6,LEN(CQ387)-6), MIDForgiving(CQ440,6,LEN(CQ440)-6))&amp;")","*")</f>
        <v>*</v>
      </c>
      <c r="CR506" s="58" t="str">
        <f>IF(OR(CR266&lt;&gt;"*",CR330&lt;&gt;"*",CR387&lt;&gt;"*",CR440&lt;&gt;"*"),"Yes (" &amp; JoinAll(", ", MIDForgiving(CR266,6,LEN(CR266)-6), MIDForgiving(CR330,6,LEN(CR330)-6), MIDForgiving(CR387,6,LEN(CR387)-6), MIDForgiving(CR440,6,LEN(CR440)-6))&amp;")","*")</f>
        <v>*</v>
      </c>
      <c r="CS506" s="58" t="str">
        <f>IF(OR(CS266&lt;&gt;"*",CS330&lt;&gt;"*",CS387&lt;&gt;"*",CS440&lt;&gt;"*"),"Yes (" &amp; JoinAll(", ", MIDForgiving(CS266,6,LEN(CS266)-6), MIDForgiving(CS330,6,LEN(CS330)-6), MIDForgiving(CS387,6,LEN(CS387)-6), MIDForgiving(CS440,6,LEN(CS440)-6))&amp;")","*")</f>
        <v>*</v>
      </c>
      <c r="CT506" s="58" t="str">
        <f>IF(OR(CT266&lt;&gt;"*",CT330&lt;&gt;"*",CT387&lt;&gt;"*",CT440&lt;&gt;"*"),"Yes (" &amp; JoinAll(", ", MIDForgiving(CT266,6,LEN(CT266)-6), MIDForgiving(CT330,6,LEN(CT330)-6), MIDForgiving(CT387,6,LEN(CT387)-6), MIDForgiving(CT440,6,LEN(CT440)-6))&amp;")","*")</f>
        <v>*</v>
      </c>
      <c r="CU506" s="58" t="str">
        <f>IF(OR(CU266&lt;&gt;"*",CU330&lt;&gt;"*",CU387&lt;&gt;"*",CU440&lt;&gt;"*"),"Yes (" &amp; JoinAll(", ", MIDForgiving(CU266,6,LEN(CU266)-6), MIDForgiving(CU330,6,LEN(CU330)-6), MIDForgiving(CU387,6,LEN(CU387)-6), MIDForgiving(CU440,6,LEN(CU440)-6))&amp;")","*")</f>
        <v>*</v>
      </c>
      <c r="CV506" s="58" t="str">
        <f>IF(OR(CV266&lt;&gt;"*",CV330&lt;&gt;"*",CV387&lt;&gt;"*",CV440&lt;&gt;"*"),"Yes (" &amp; JoinAll(", ", MIDForgiving(CV266,6,LEN(CV266)-6), MIDForgiving(CV330,6,LEN(CV330)-6), MIDForgiving(CV387,6,LEN(CV387)-6), MIDForgiving(CV440,6,LEN(CV440)-6))&amp;")","*")</f>
        <v>*</v>
      </c>
      <c r="CW506" s="58" t="str">
        <f>IF(OR(CW266&lt;&gt;"*",CW330&lt;&gt;"*",CW387&lt;&gt;"*",CW440&lt;&gt;"*"),"Yes (" &amp; JoinAll(", ", MIDForgiving(CW266,6,LEN(CW266)-6), MIDForgiving(CW330,6,LEN(CW330)-6), MIDForgiving(CW387,6,LEN(CW387)-6), MIDForgiving(CW440,6,LEN(CW440)-6))&amp;")","*")</f>
        <v>*</v>
      </c>
      <c r="CX506" s="58" t="str">
        <f>IF(OR(CX266&lt;&gt;"*",CX330&lt;&gt;"*",CX387&lt;&gt;"*",CX440&lt;&gt;"*"),"Yes (" &amp; JoinAll(", ", MIDForgiving(CX266,6,LEN(CX266)-6), MIDForgiving(CX330,6,LEN(CX330)-6), MIDForgiving(CX387,6,LEN(CX387)-6), MIDForgiving(CX440,6,LEN(CX440)-6))&amp;")","*")</f>
        <v>*</v>
      </c>
      <c r="CY506" s="58" t="str">
        <f>IF(OR(CY266&lt;&gt;"*",CY330&lt;&gt;"*",CY387&lt;&gt;"*",CY440&lt;&gt;"*"),"Yes (" &amp; JoinAll(", ", MIDForgiving(CY266,6,LEN(CY266)-6), MIDForgiving(CY330,6,LEN(CY330)-6), MIDForgiving(CY387,6,LEN(CY387)-6), MIDForgiving(CY440,6,LEN(CY440)-6))&amp;")","*")</f>
        <v>*</v>
      </c>
      <c r="CZ506" s="58" t="str">
        <f>IF(OR(CZ266&lt;&gt;"*",CZ330&lt;&gt;"*",CZ387&lt;&gt;"*",CZ440&lt;&gt;"*"),"Yes (" &amp; JoinAll(", ", MIDForgiving(CZ266,6,LEN(CZ266)-6), MIDForgiving(CZ330,6,LEN(CZ330)-6), MIDForgiving(CZ387,6,LEN(CZ387)-6), MIDForgiving(CZ440,6,LEN(CZ440)-6))&amp;")","*")</f>
        <v>*</v>
      </c>
      <c r="DA506" s="58" t="str">
        <f>IF(OR(DA266&lt;&gt;"*",DA330&lt;&gt;"*",DA387&lt;&gt;"*",DA440&lt;&gt;"*"),"Yes (" &amp; JoinAll(", ", MIDForgiving(DA266,6,LEN(DA266)-6), MIDForgiving(DA330,6,LEN(DA330)-6), MIDForgiving(DA387,6,LEN(DA387)-6), MIDForgiving(DA440,6,LEN(DA440)-6))&amp;")","*")</f>
        <v>*</v>
      </c>
      <c r="DB506" s="58" t="str">
        <f>IF(OR(DB266&lt;&gt;"*",DB330&lt;&gt;"*",DB387&lt;&gt;"*",DB440&lt;&gt;"*"),"Yes (" &amp; JoinAll(", ", MIDForgiving(DB266,6,LEN(DB266)-6), MIDForgiving(DB330,6,LEN(DB330)-6), MIDForgiving(DB387,6,LEN(DB387)-6), MIDForgiving(DB440,6,LEN(DB440)-6))&amp;")","*")</f>
        <v>*</v>
      </c>
      <c r="DC506" s="58" t="str">
        <f>IF(OR(DC266&lt;&gt;"*",DC330&lt;&gt;"*",DC387&lt;&gt;"*",DC440&lt;&gt;"*"),"Yes (" &amp; JoinAll(", ", MIDForgiving(DC266,6,LEN(DC266)-6), MIDForgiving(DC330,6,LEN(DC330)-6), MIDForgiving(DC387,6,LEN(DC387)-6), MIDForgiving(DC440,6,LEN(DC440)-6))&amp;")","*")</f>
        <v>*</v>
      </c>
      <c r="DD506" s="58" t="str">
        <f>IF(OR(DD266&lt;&gt;"*",DD330&lt;&gt;"*",DD387&lt;&gt;"*",DD440&lt;&gt;"*"),"Yes (" &amp; JoinAll(", ", MIDForgiving(DD266,6,LEN(DD266)-6), MIDForgiving(DD330,6,LEN(DD330)-6), MIDForgiving(DD387,6,LEN(DD387)-6), MIDForgiving(DD440,6,LEN(DD440)-6))&amp;")","*")</f>
        <v>*</v>
      </c>
      <c r="DE506" s="58" t="str">
        <f>IF(OR(DE266&lt;&gt;"*",DE330&lt;&gt;"*",DE387&lt;&gt;"*",DE440&lt;&gt;"*"),"Yes (" &amp; JoinAll(", ", MIDForgiving(DE266,6,LEN(DE266)-6), MIDForgiving(DE330,6,LEN(DE330)-6), MIDForgiving(DE387,6,LEN(DE387)-6), MIDForgiving(DE440,6,LEN(DE440)-6))&amp;")","*")</f>
        <v>*</v>
      </c>
      <c r="DF506" s="58" t="str">
        <f>IF(OR(DF266&lt;&gt;"*",DF330&lt;&gt;"*",DF387&lt;&gt;"*",DF440&lt;&gt;"*"),"Yes (" &amp; JoinAll(", ", MIDForgiving(DF266,6,LEN(DF266)-6), MIDForgiving(DF330,6,LEN(DF330)-6), MIDForgiving(DF387,6,LEN(DF387)-6), MIDForgiving(DF440,6,LEN(DF440)-6))&amp;")","*")</f>
        <v>*</v>
      </c>
      <c r="DG506" s="58" t="str">
        <f>IF(OR(DG266&lt;&gt;"*",DG330&lt;&gt;"*",DG387&lt;&gt;"*",DG440&lt;&gt;"*"),"Yes (" &amp; JoinAll(", ", MIDForgiving(DG266,6,LEN(DG266)-6), MIDForgiving(DG330,6,LEN(DG330)-6), MIDForgiving(DG387,6,LEN(DG387)-6), MIDForgiving(DG440,6,LEN(DG440)-6))&amp;")","*")</f>
        <v>*</v>
      </c>
      <c r="DH506" s="58" t="str">
        <f>IF(OR(DH266&lt;&gt;"*",DH330&lt;&gt;"*",DH387&lt;&gt;"*",DH440&lt;&gt;"*"),"Yes (" &amp; JoinAll(", ", MIDForgiving(DH266,6,LEN(DH266)-6), MIDForgiving(DH330,6,LEN(DH330)-6), MIDForgiving(DH387,6,LEN(DH387)-6), MIDForgiving(DH440,6,LEN(DH440)-6))&amp;")","*")</f>
        <v>*</v>
      </c>
      <c r="DI506" s="58" t="str">
        <f>IF(OR(DI266&lt;&gt;"*",DI330&lt;&gt;"*",DI387&lt;&gt;"*",DI440&lt;&gt;"*"),"Yes (" &amp; JoinAll(", ", MIDForgiving(DI266,6,LEN(DI266)-6), MIDForgiving(DI330,6,LEN(DI330)-6), MIDForgiving(DI387,6,LEN(DI387)-6), MIDForgiving(DI440,6,LEN(DI440)-6))&amp;")","*")</f>
        <v>*</v>
      </c>
      <c r="DJ506" s="58" t="str">
        <f>IF(OR(DJ266&lt;&gt;"*",DJ330&lt;&gt;"*",DJ387&lt;&gt;"*",DJ440&lt;&gt;"*"),"Yes (" &amp; JoinAll(", ", MIDForgiving(DJ266,6,LEN(DJ266)-6), MIDForgiving(DJ330,6,LEN(DJ330)-6), MIDForgiving(DJ387,6,LEN(DJ387)-6), MIDForgiving(DJ440,6,LEN(DJ440)-6))&amp;")","*")</f>
        <v>*</v>
      </c>
      <c r="DK506" s="58" t="str">
        <f>IF(OR(DK266&lt;&gt;"*",DK330&lt;&gt;"*",DK387&lt;&gt;"*",DK440&lt;&gt;"*"),"Yes (" &amp; JoinAll(", ", MIDForgiving(DK266,6,LEN(DK266)-6), MIDForgiving(DK330,6,LEN(DK330)-6), MIDForgiving(DK387,6,LEN(DK387)-6), MIDForgiving(DK440,6,LEN(DK440)-6))&amp;")","*")</f>
        <v>*</v>
      </c>
      <c r="DL506" s="58" t="str">
        <f>IF(OR(DL266&lt;&gt;"*",DL330&lt;&gt;"*",DL387&lt;&gt;"*",DL440&lt;&gt;"*"),"Yes (" &amp; JoinAll(", ", MIDForgiving(DL266,6,LEN(DL266)-6), MIDForgiving(DL330,6,LEN(DL330)-6), MIDForgiving(DL387,6,LEN(DL387)-6), MIDForgiving(DL440,6,LEN(DL440)-6))&amp;")","*")</f>
        <v>*</v>
      </c>
      <c r="DM506" s="58" t="str">
        <f>IF(OR(DM266&lt;&gt;"*",DM330&lt;&gt;"*",DM387&lt;&gt;"*",DM440&lt;&gt;"*"),"Yes (" &amp; JoinAll(", ", MIDForgiving(DM266,6,LEN(DM266)-6), MIDForgiving(DM330,6,LEN(DM330)-6), MIDForgiving(DM387,6,LEN(DM387)-6), MIDForgiving(DM440,6,LEN(DM440)-6))&amp;")","*")</f>
        <v>*</v>
      </c>
      <c r="DN506" s="58" t="str">
        <f>IF(OR(DN266&lt;&gt;"*",DN330&lt;&gt;"*",DN387&lt;&gt;"*",DN440&lt;&gt;"*"),"Yes (" &amp; JoinAll(", ", MIDForgiving(DN266,6,LEN(DN266)-6), MIDForgiving(DN330,6,LEN(DN330)-6), MIDForgiving(DN387,6,LEN(DN387)-6), MIDForgiving(DN440,6,LEN(DN440)-6))&amp;")","*")</f>
        <v>*</v>
      </c>
      <c r="DO506" s="58" t="str">
        <f>IF(OR(DO266&lt;&gt;"*",DO330&lt;&gt;"*",DO387&lt;&gt;"*",DO440&lt;&gt;"*"),"Yes (" &amp; JoinAll(", ", MIDForgiving(DO266,6,LEN(DO266)-6), MIDForgiving(DO330,6,LEN(DO330)-6), MIDForgiving(DO387,6,LEN(DO387)-6), MIDForgiving(DO440,6,LEN(DO440)-6))&amp;")","*")</f>
        <v>*</v>
      </c>
      <c r="DP506" s="58" t="str">
        <f>IF(OR(DP266&lt;&gt;"*",DP330&lt;&gt;"*",DP387&lt;&gt;"*",DP440&lt;&gt;"*"),"Yes (" &amp; JoinAll(", ", MIDForgiving(DP266,6,LEN(DP266)-6), MIDForgiving(DP330,6,LEN(DP330)-6), MIDForgiving(DP387,6,LEN(DP387)-6), MIDForgiving(DP440,6,LEN(DP440)-6))&amp;")","*")</f>
        <v>*</v>
      </c>
      <c r="DQ506" s="58" t="str">
        <f>IF(OR(DQ266&lt;&gt;"*",DQ330&lt;&gt;"*",DQ387&lt;&gt;"*",DQ440&lt;&gt;"*"),"Yes (" &amp; JoinAll(", ", MIDForgiving(DQ266,6,LEN(DQ266)-6), MIDForgiving(DQ330,6,LEN(DQ330)-6), MIDForgiving(DQ387,6,LEN(DQ387)-6), MIDForgiving(DQ440,6,LEN(DQ440)-6))&amp;")","*")</f>
        <v>*</v>
      </c>
      <c r="DR506" s="58" t="str">
        <f>IF(OR(DR266&lt;&gt;"*",DR330&lt;&gt;"*",DR387&lt;&gt;"*",DR440&lt;&gt;"*"),"Yes (" &amp; JoinAll(", ", MIDForgiving(DR266,6,LEN(DR266)-6), MIDForgiving(DR330,6,LEN(DR330)-6), MIDForgiving(DR387,6,LEN(DR387)-6), MIDForgiving(DR440,6,LEN(DR440)-6))&amp;")","*")</f>
        <v>*</v>
      </c>
      <c r="DS506" s="58" t="str">
        <f>IF(OR(DS266&lt;&gt;"*",DS330&lt;&gt;"*",DS387&lt;&gt;"*",DS440&lt;&gt;"*"),"Yes (" &amp; JoinAll(", ", MIDForgiving(DS266,6,LEN(DS266)-6), MIDForgiving(DS330,6,LEN(DS330)-6), MIDForgiving(DS387,6,LEN(DS387)-6), MIDForgiving(DS440,6,LEN(DS440)-6))&amp;")","*")</f>
        <v>*</v>
      </c>
      <c r="DT506" s="58" t="str">
        <f>IF(OR(DT266&lt;&gt;"*",DT330&lt;&gt;"*",DT387&lt;&gt;"*",DT440&lt;&gt;"*"),"Yes (" &amp; JoinAll(", ", MIDForgiving(DT266,6,LEN(DT266)-6), MIDForgiving(DT330,6,LEN(DT330)-6), MIDForgiving(DT387,6,LEN(DT387)-6), MIDForgiving(DT440,6,LEN(DT440)-6))&amp;")","*")</f>
        <v>*</v>
      </c>
      <c r="DU506" s="58" t="str">
        <f>IF(OR(DU266&lt;&gt;"*",DU330&lt;&gt;"*",DU387&lt;&gt;"*",DU440&lt;&gt;"*"),"Yes (" &amp; JoinAll(", ", MIDForgiving(DU266,6,LEN(DU266)-6), MIDForgiving(DU330,6,LEN(DU330)-6), MIDForgiving(DU387,6,LEN(DU387)-6), MIDForgiving(DU440,6,LEN(DU440)-6))&amp;")","*")</f>
        <v>*</v>
      </c>
      <c r="DV506" s="58" t="str">
        <f>IF(OR(DV266&lt;&gt;"*",DV330&lt;&gt;"*",DV387&lt;&gt;"*",DV440&lt;&gt;"*"),"Yes (" &amp; JoinAll(", ", MIDForgiving(DV266,6,LEN(DV266)-6), MIDForgiving(DV330,6,LEN(DV330)-6), MIDForgiving(DV387,6,LEN(DV387)-6), MIDForgiving(DV440,6,LEN(DV440)-6))&amp;")","*")</f>
        <v>*</v>
      </c>
      <c r="DW506" s="58" t="str">
        <f>IF(OR(DW266&lt;&gt;"*",DW330&lt;&gt;"*",DW387&lt;&gt;"*",DW440&lt;&gt;"*"),"Yes (" &amp; JoinAll(", ", MIDForgiving(DW266,6,LEN(DW266)-6), MIDForgiving(DW330,6,LEN(DW330)-6), MIDForgiving(DW387,6,LEN(DW387)-6), MIDForgiving(DW440,6,LEN(DW440)-6))&amp;")","*")</f>
        <v>*</v>
      </c>
      <c r="DX506" s="58" t="str">
        <f>IF(OR(DX266&lt;&gt;"*",DX330&lt;&gt;"*",DX387&lt;&gt;"*",DX440&lt;&gt;"*"),"Yes (" &amp; JoinAll(", ", MIDForgiving(DX266,6,LEN(DX266)-6), MIDForgiving(DX330,6,LEN(DX330)-6), MIDForgiving(DX387,6,LEN(DX387)-6), MIDForgiving(DX440,6,LEN(DX440)-6))&amp;")","*")</f>
        <v>*</v>
      </c>
      <c r="DY506" s="58" t="str">
        <f>IF(OR(DY266&lt;&gt;"*",DY330&lt;&gt;"*",DY387&lt;&gt;"*",DY440&lt;&gt;"*"),"Yes (" &amp; JoinAll(", ", MIDForgiving(DY266,6,LEN(DY266)-6), MIDForgiving(DY330,6,LEN(DY330)-6), MIDForgiving(DY387,6,LEN(DY387)-6), MIDForgiving(DY440,6,LEN(DY440)-6))&amp;")","*")</f>
        <v>*</v>
      </c>
      <c r="DZ506" s="58" t="str">
        <f>IF(OR(DZ266&lt;&gt;"*",DZ330&lt;&gt;"*",DZ387&lt;&gt;"*",DZ440&lt;&gt;"*"),"Yes (" &amp; JoinAll(", ", MIDForgiving(DZ266,6,LEN(DZ266)-6), MIDForgiving(DZ330,6,LEN(DZ330)-6), MIDForgiving(DZ387,6,LEN(DZ387)-6), MIDForgiving(DZ440,6,LEN(DZ440)-6))&amp;")","*")</f>
        <v>*</v>
      </c>
      <c r="EA506" s="58" t="str">
        <f>IF(OR(EA266&lt;&gt;"*",EA330&lt;&gt;"*",EA387&lt;&gt;"*",EA440&lt;&gt;"*"),"Yes (" &amp; JoinAll(", ", MIDForgiving(EA266,6,LEN(EA266)-6), MIDForgiving(EA330,6,LEN(EA330)-6), MIDForgiving(EA387,6,LEN(EA387)-6), MIDForgiving(EA440,6,LEN(EA440)-6))&amp;")","*")</f>
        <v>*</v>
      </c>
      <c r="EB506" s="58" t="str">
        <f>IF(OR(EB266&lt;&gt;"*",EB330&lt;&gt;"*",EB387&lt;&gt;"*",EB440&lt;&gt;"*"),"Yes (" &amp; JoinAll(", ", MIDForgiving(EB266,6,LEN(EB266)-6), MIDForgiving(EB330,6,LEN(EB330)-6), MIDForgiving(EB387,6,LEN(EB387)-6), MIDForgiving(EB440,6,LEN(EB440)-6))&amp;")","*")</f>
        <v>*</v>
      </c>
      <c r="EC506" s="58" t="str">
        <f>IF(OR(EC266&lt;&gt;"*",EC330&lt;&gt;"*",EC387&lt;&gt;"*",EC440&lt;&gt;"*"),"Yes (" &amp; JoinAll(", ", MIDForgiving(EC266,6,LEN(EC266)-6), MIDForgiving(EC330,6,LEN(EC330)-6), MIDForgiving(EC387,6,LEN(EC387)-6), MIDForgiving(EC440,6,LEN(EC440)-6))&amp;")","*")</f>
        <v>*</v>
      </c>
      <c r="ED506" s="58" t="str">
        <f>IF(OR(ED266&lt;&gt;"*",ED330&lt;&gt;"*",ED387&lt;&gt;"*",ED440&lt;&gt;"*"),"Yes (" &amp; JoinAll(", ", MIDForgiving(ED266,6,LEN(ED266)-6), MIDForgiving(ED330,6,LEN(ED330)-6), MIDForgiving(ED387,6,LEN(ED387)-6), MIDForgiving(ED440,6,LEN(ED440)-6))&amp;")","*")</f>
        <v>*</v>
      </c>
      <c r="EE506" s="58" t="str">
        <f>IF(OR(EE266&lt;&gt;"*",EE330&lt;&gt;"*",EE387&lt;&gt;"*",EE440&lt;&gt;"*"),"Yes (" &amp; JoinAll(", ", MIDForgiving(EE266,6,LEN(EE266)-6), MIDForgiving(EE330,6,LEN(EE330)-6), MIDForgiving(EE387,6,LEN(EE387)-6), MIDForgiving(EE440,6,LEN(EE440)-6))&amp;")","*")</f>
        <v>*</v>
      </c>
      <c r="EF506" s="58" t="str">
        <f>IF(OR(EF266&lt;&gt;"*",EF330&lt;&gt;"*",EF387&lt;&gt;"*",EF440&lt;&gt;"*"),"Yes (" &amp; JoinAll(", ", MIDForgiving(EF266,6,LEN(EF266)-6), MIDForgiving(EF330,6,LEN(EF330)-6), MIDForgiving(EF387,6,LEN(EF387)-6), MIDForgiving(EF440,6,LEN(EF440)-6))&amp;")","*")</f>
        <v>*</v>
      </c>
      <c r="EG506" s="58" t="str">
        <f>IF(OR(EG266&lt;&gt;"*",EG330&lt;&gt;"*",EG387&lt;&gt;"*",EG440&lt;&gt;"*"),"Yes (" &amp; JoinAll(", ", MIDForgiving(EG266,6,LEN(EG266)-6), MIDForgiving(EG330,6,LEN(EG330)-6), MIDForgiving(EG387,6,LEN(EG387)-6), MIDForgiving(EG440,6,LEN(EG440)-6))&amp;")","*")</f>
        <v>*</v>
      </c>
      <c r="EH506" s="58" t="str">
        <f>IF(OR(EH266&lt;&gt;"*",EH330&lt;&gt;"*",EH387&lt;&gt;"*",EH440&lt;&gt;"*"),"Yes (" &amp; JoinAll(", ", MIDForgiving(EH266,6,LEN(EH266)-6), MIDForgiving(EH330,6,LEN(EH330)-6), MIDForgiving(EH387,6,LEN(EH387)-6), MIDForgiving(EH440,6,LEN(EH440)-6))&amp;")","*")</f>
        <v>*</v>
      </c>
      <c r="EI506" s="58" t="str">
        <f>IF(OR(EI266&lt;&gt;"*",EI330&lt;&gt;"*",EI387&lt;&gt;"*",EI440&lt;&gt;"*"),"Yes (" &amp; JoinAll(", ", MIDForgiving(EI266,6,LEN(EI266)-6), MIDForgiving(EI330,6,LEN(EI330)-6), MIDForgiving(EI387,6,LEN(EI387)-6), MIDForgiving(EI440,6,LEN(EI440)-6))&amp;")","*")</f>
        <v>*</v>
      </c>
      <c r="EJ506" s="58" t="str">
        <f>IF(OR(EJ266&lt;&gt;"*",EJ330&lt;&gt;"*",EJ387&lt;&gt;"*",EJ440&lt;&gt;"*"),"Yes (" &amp; JoinAll(", ", MIDForgiving(EJ266,6,LEN(EJ266)-6), MIDForgiving(EJ330,6,LEN(EJ330)-6), MIDForgiving(EJ387,6,LEN(EJ387)-6), MIDForgiving(EJ440,6,LEN(EJ440)-6))&amp;")","*")</f>
        <v>*</v>
      </c>
      <c r="EK506" s="58" t="str">
        <f>IF(OR(EK266&lt;&gt;"*",EK330&lt;&gt;"*",EK387&lt;&gt;"*",EK440&lt;&gt;"*"),"Yes (" &amp; JoinAll(", ", MIDForgiving(EK266,6,LEN(EK266)-6), MIDForgiving(EK330,6,LEN(EK330)-6), MIDForgiving(EK387,6,LEN(EK387)-6), MIDForgiving(EK440,6,LEN(EK440)-6))&amp;")","*")</f>
        <v>*</v>
      </c>
      <c r="EL506" s="109"/>
      <c r="EM506" s="109"/>
    </row>
    <row r="507" spans="1:143" s="58" customFormat="1" ht="12.75" customHeight="1" x14ac:dyDescent="0.25">
      <c r="A507" s="5"/>
      <c r="B507" s="96"/>
      <c r="C507" s="96"/>
      <c r="D507" s="96"/>
      <c r="E507" s="96"/>
      <c r="F507" s="96" t="s">
        <v>3540</v>
      </c>
      <c r="G507" s="4" t="s">
        <v>375</v>
      </c>
      <c r="H507" s="18" t="s">
        <v>5</v>
      </c>
      <c r="I507" s="18"/>
      <c r="J507" s="58" t="str">
        <f>IF(OR(J267&lt;&gt;"*",J331&lt;&gt;"*",J388&lt;&gt;"*",J441&lt;&gt;"*"),"Yes (" &amp; JoinAll(", ", MIDForgiving(J267,6,LEN(J267)-6), MIDForgiving(J331,6,LEN(J331)-6), MIDForgiving(J388,6,LEN(J388)-6), MIDForgiving(J441,6,LEN(J441)-6))&amp;")","*")</f>
        <v>*</v>
      </c>
      <c r="K507" s="58" t="str">
        <f>IF(OR(K267&lt;&gt;"*",K331&lt;&gt;"*",K388&lt;&gt;"*",K441&lt;&gt;"*"),"Yes (" &amp; JoinAll(", ", MIDForgiving(K267,6,LEN(K267)-6), MIDForgiving(K331,6,LEN(K331)-6), MIDForgiving(K388,6,LEN(K388)-6), MIDForgiving(K441,6,LEN(K441)-6))&amp;")","*")</f>
        <v>*</v>
      </c>
      <c r="L507" s="58" t="str">
        <f>IF(OR(L267&lt;&gt;"*",L331&lt;&gt;"*",L388&lt;&gt;"*",L441&lt;&gt;"*"),"Yes (" &amp; JoinAll(", ", MIDForgiving(L267,6,LEN(L267)-6), MIDForgiving(L331,6,LEN(L331)-6), MIDForgiving(L388,6,LEN(L388)-6), MIDForgiving(L441,6,LEN(L441)-6))&amp;")","*")</f>
        <v>*</v>
      </c>
      <c r="M507" s="58" t="str">
        <f>IF(OR(M267&lt;&gt;"*",M331&lt;&gt;"*",M388&lt;&gt;"*",M441&lt;&gt;"*"),"Yes (" &amp; JoinAll(", ", MIDForgiving(M267,6,LEN(M267)-6), MIDForgiving(M331,6,LEN(M331)-6), MIDForgiving(M388,6,LEN(M388)-6), MIDForgiving(M441,6,LEN(M441)-6))&amp;")","*")</f>
        <v>*</v>
      </c>
      <c r="N507" s="58" t="str">
        <f>IF(OR(N267&lt;&gt;"*",N331&lt;&gt;"*",N388&lt;&gt;"*",N441&lt;&gt;"*"),"Yes (" &amp; JoinAll(", ", MIDForgiving(N267,6,LEN(N267)-6), MIDForgiving(N331,6,LEN(N331)-6), MIDForgiving(N388,6,LEN(N388)-6), MIDForgiving(N441,6,LEN(N441)-6))&amp;")","*")</f>
        <v>*</v>
      </c>
      <c r="O507" s="58" t="str">
        <f>IF(OR(O267&lt;&gt;"*",O331&lt;&gt;"*",O388&lt;&gt;"*",O441&lt;&gt;"*"),"Yes (" &amp; JoinAll(", ", MIDForgiving(O267,6,LEN(O267)-6), MIDForgiving(O331,6,LEN(O331)-6), MIDForgiving(O388,6,LEN(O388)-6), MIDForgiving(O441,6,LEN(O441)-6))&amp;")","*")</f>
        <v>*</v>
      </c>
      <c r="P507" s="58" t="str">
        <f>IF(OR(P267&lt;&gt;"*",P331&lt;&gt;"*",P388&lt;&gt;"*",P441&lt;&gt;"*"),"Yes (" &amp; JoinAll(", ", MIDForgiving(P267,6,LEN(P267)-6), MIDForgiving(P331,6,LEN(P331)-6), MIDForgiving(P388,6,LEN(P388)-6), MIDForgiving(P441,6,LEN(P441)-6))&amp;")","*")</f>
        <v>*</v>
      </c>
      <c r="Q507" s="58" t="str">
        <f>IF(OR(Q267&lt;&gt;"*",Q331&lt;&gt;"*",Q388&lt;&gt;"*",Q441&lt;&gt;"*"),"Yes (" &amp; JoinAll(", ", MIDForgiving(Q267,6,LEN(Q267)-6), MIDForgiving(Q331,6,LEN(Q331)-6), MIDForgiving(Q388,6,LEN(Q388)-6), MIDForgiving(Q441,6,LEN(Q441)-6))&amp;")","*")</f>
        <v>*</v>
      </c>
      <c r="R507" s="58" t="str">
        <f>IF(OR(R267&lt;&gt;"*",R331&lt;&gt;"*",R388&lt;&gt;"*",R441&lt;&gt;"*"),"Yes (" &amp; JoinAll(", ", MIDForgiving(R267,6,LEN(R267)-6), MIDForgiving(R331,6,LEN(R331)-6), MIDForgiving(R388,6,LEN(R388)-6), MIDForgiving(R441,6,LEN(R441)-6))&amp;")","*")</f>
        <v>*</v>
      </c>
      <c r="S507" s="58" t="str">
        <f>IF(OR(S267&lt;&gt;"*",S331&lt;&gt;"*",S388&lt;&gt;"*",S441&lt;&gt;"*"),"Yes (" &amp; JoinAll(", ", MIDForgiving(S267,6,LEN(S267)-6), MIDForgiving(S331,6,LEN(S331)-6), MIDForgiving(S388,6,LEN(S388)-6), MIDForgiving(S441,6,LEN(S441)-6))&amp;")","*")</f>
        <v>*</v>
      </c>
      <c r="T507" s="58" t="str">
        <f>IF(OR(T267&lt;&gt;"*",T331&lt;&gt;"*",T388&lt;&gt;"*",T441&lt;&gt;"*"),"Yes (" &amp; JoinAll(", ", MIDForgiving(T267,6,LEN(T267)-6), MIDForgiving(T331,6,LEN(T331)-6), MIDForgiving(T388,6,LEN(T388)-6), MIDForgiving(T441,6,LEN(T441)-6))&amp;")","*")</f>
        <v>*</v>
      </c>
      <c r="U507" s="58" t="str">
        <f>IF(OR(U267&lt;&gt;"*",U331&lt;&gt;"*",U388&lt;&gt;"*",U441&lt;&gt;"*"),"Yes (" &amp; JoinAll(", ", MIDForgiving(U267,6,LEN(U267)-6), MIDForgiving(U331,6,LEN(U331)-6), MIDForgiving(U388,6,LEN(U388)-6), MIDForgiving(U441,6,LEN(U441)-6))&amp;")","*")</f>
        <v>*</v>
      </c>
      <c r="V507" s="58" t="str">
        <f>IF(OR(V267&lt;&gt;"*",V331&lt;&gt;"*",V388&lt;&gt;"*",V441&lt;&gt;"*"),"Yes (" &amp; JoinAll(", ", MIDForgiving(V267,6,LEN(V267)-6), MIDForgiving(V331,6,LEN(V331)-6), MIDForgiving(V388,6,LEN(V388)-6), MIDForgiving(V441,6,LEN(V441)-6))&amp;")","*")</f>
        <v>Yes (HTTPS)</v>
      </c>
      <c r="W507" s="58" t="str">
        <f>IF(OR(W267&lt;&gt;"*",W331&lt;&gt;"*",W388&lt;&gt;"*",W441&lt;&gt;"*"),"Yes (" &amp; JoinAll(", ", MIDForgiving(W267,6,LEN(W267)-6), MIDForgiving(W331,6,LEN(W331)-6), MIDForgiving(W388,6,LEN(W388)-6), MIDForgiving(W441,6,LEN(W441)-6))&amp;")","*")</f>
        <v>*</v>
      </c>
      <c r="X507" s="58" t="str">
        <f>IF(OR(X267&lt;&gt;"*",X331&lt;&gt;"*",X388&lt;&gt;"*",X441&lt;&gt;"*"),"Yes (" &amp; JoinAll(", ", MIDForgiving(X267,6,LEN(X267)-6), MIDForgiving(X331,6,LEN(X331)-6), MIDForgiving(X388,6,LEN(X388)-6), MIDForgiving(X441,6,LEN(X441)-6))&amp;")","*")</f>
        <v>*</v>
      </c>
      <c r="Y507" s="58" t="str">
        <f>IF(OR(Y267&lt;&gt;"*",Y331&lt;&gt;"*",Y388&lt;&gt;"*",Y441&lt;&gt;"*"),"Yes (" &amp; JoinAll(", ", MIDForgiving(Y267,6,LEN(Y267)-6), MIDForgiving(Y331,6,LEN(Y331)-6), MIDForgiving(Y388,6,LEN(Y388)-6), MIDForgiving(Y441,6,LEN(Y441)-6))&amp;")","*")</f>
        <v>*</v>
      </c>
      <c r="Z507" s="58" t="str">
        <f>IF(OR(Z267&lt;&gt;"*",Z331&lt;&gt;"*",Z388&lt;&gt;"*",Z441&lt;&gt;"*"),"Yes (" &amp; JoinAll(", ", MIDForgiving(Z267,6,LEN(Z267)-6), MIDForgiving(Z331,6,LEN(Z331)-6), MIDForgiving(Z388,6,LEN(Z388)-6), MIDForgiving(Z441,6,LEN(Z441)-6))&amp;")","*")</f>
        <v>*</v>
      </c>
      <c r="AA507" s="58" t="str">
        <f>IF(OR(AA267&lt;&gt;"*",AA331&lt;&gt;"*",AA388&lt;&gt;"*",AA441&lt;&gt;"*"),"Yes (" &amp; JoinAll(", ", MIDForgiving(AA267,6,LEN(AA267)-6), MIDForgiving(AA331,6,LEN(AA331)-6), MIDForgiving(AA388,6,LEN(AA388)-6), MIDForgiving(AA441,6,LEN(AA441)-6))&amp;")","*")</f>
        <v>*</v>
      </c>
      <c r="AB507" s="58" t="str">
        <f>IF(OR(AB267&lt;&gt;"*",AB331&lt;&gt;"*",AB388&lt;&gt;"*",AB441&lt;&gt;"*"),"Yes (" &amp; JoinAll(", ", MIDForgiving(AB267,6,LEN(AB267)-6), MIDForgiving(AB331,6,LEN(AB331)-6), MIDForgiving(AB388,6,LEN(AB388)-6), MIDForgiving(AB441,6,LEN(AB441)-6))&amp;")","*")</f>
        <v>*</v>
      </c>
      <c r="AC507" s="58" t="str">
        <f>IF(OR(AC267&lt;&gt;"*",AC331&lt;&gt;"*",AC388&lt;&gt;"*",AC441&lt;&gt;"*"),"Yes (" &amp; JoinAll(", ", MIDForgiving(AC267,6,LEN(AC267)-6), MIDForgiving(AC331,6,LEN(AC331)-6), MIDForgiving(AC388,6,LEN(AC388)-6), MIDForgiving(AC441,6,LEN(AC441)-6))&amp;")","*")</f>
        <v>*</v>
      </c>
      <c r="AD507" s="58" t="str">
        <f>IF(OR(AD267&lt;&gt;"*",AD331&lt;&gt;"*",AD388&lt;&gt;"*",AD441&lt;&gt;"*"),"Yes (" &amp; JoinAll(", ", MIDForgiving(AD267,6,LEN(AD267)-6), MIDForgiving(AD331,6,LEN(AD331)-6), MIDForgiving(AD388,6,LEN(AD388)-6), MIDForgiving(AD441,6,LEN(AD441)-6))&amp;")","*")</f>
        <v>*</v>
      </c>
      <c r="AE507" s="58" t="str">
        <f>IF(OR(AE267&lt;&gt;"*",AE331&lt;&gt;"*",AE388&lt;&gt;"*",AE441&lt;&gt;"*"),"Yes (" &amp; JoinAll(", ", MIDForgiving(AE267,6,LEN(AE267)-6), MIDForgiving(AE331,6,LEN(AE331)-6), MIDForgiving(AE388,6,LEN(AE388)-6), MIDForgiving(AE441,6,LEN(AE441)-6))&amp;")","*")</f>
        <v>*</v>
      </c>
      <c r="AF507" s="58" t="str">
        <f>IF(OR(AF267&lt;&gt;"*",AF331&lt;&gt;"*",AF388&lt;&gt;"*",AF441&lt;&gt;"*"),"Yes (" &amp; JoinAll(", ", MIDForgiving(AF267,6,LEN(AF267)-6), MIDForgiving(AF331,6,LEN(AF331)-6), MIDForgiving(AF388,6,LEN(AF388)-6), MIDForgiving(AF441,6,LEN(AF441)-6))&amp;")","*")</f>
        <v>*</v>
      </c>
      <c r="AG507" s="58" t="str">
        <f>IF(OR(AG267&lt;&gt;"*",AG331&lt;&gt;"*",AG388&lt;&gt;"*",AG441&lt;&gt;"*"),"Yes (" &amp; JoinAll(", ", MIDForgiving(AG267,6,LEN(AG267)-6), MIDForgiving(AG331,6,LEN(AG331)-6), MIDForgiving(AG388,6,LEN(AG388)-6), MIDForgiving(AG441,6,LEN(AG441)-6))&amp;")","*")</f>
        <v>*</v>
      </c>
      <c r="AH507" s="58" t="str">
        <f>IF(OR(AH267&lt;&gt;"*",AH331&lt;&gt;"*",AH388&lt;&gt;"*",AH441&lt;&gt;"*"),"Yes (" &amp; JoinAll(", ", MIDForgiving(AH267,6,LEN(AH267)-6), MIDForgiving(AH331,6,LEN(AH331)-6), MIDForgiving(AH388,6,LEN(AH388)-6), MIDForgiving(AH441,6,LEN(AH441)-6))&amp;")","*")</f>
        <v>*</v>
      </c>
      <c r="AI507" s="58" t="str">
        <f>IF(OR(AI267&lt;&gt;"*",AI331&lt;&gt;"*",AI388&lt;&gt;"*",AI441&lt;&gt;"*"),"Yes (" &amp; JoinAll(", ", MIDForgiving(AI267,6,LEN(AI267)-6), MIDForgiving(AI331,6,LEN(AI331)-6), MIDForgiving(AI388,6,LEN(AI388)-6), MIDForgiving(AI441,6,LEN(AI441)-6))&amp;")","*")</f>
        <v>*</v>
      </c>
      <c r="AJ507" s="58" t="str">
        <f>IF(OR(AJ267&lt;&gt;"*",AJ331&lt;&gt;"*",AJ388&lt;&gt;"*",AJ441&lt;&gt;"*"),"Yes (" &amp; JoinAll(", ", MIDForgiving(AJ267,6,LEN(AJ267)-6), MIDForgiving(AJ331,6,LEN(AJ331)-6), MIDForgiving(AJ388,6,LEN(AJ388)-6), MIDForgiving(AJ441,6,LEN(AJ441)-6))&amp;")","*")</f>
        <v>*</v>
      </c>
      <c r="AK507" s="58" t="str">
        <f>IF(OR(AK267&lt;&gt;"*",AK331&lt;&gt;"*",AK388&lt;&gt;"*",AK441&lt;&gt;"*"),"Yes (" &amp; JoinAll(", ", MIDForgiving(AK267,6,LEN(AK267)-6), MIDForgiving(AK331,6,LEN(AK331)-6), MIDForgiving(AK388,6,LEN(AK388)-6), MIDForgiving(AK441,6,LEN(AK441)-6))&amp;")","*")</f>
        <v>*</v>
      </c>
      <c r="AL507" s="58" t="str">
        <f>IF(OR(AL267&lt;&gt;"*",AL331&lt;&gt;"*",AL388&lt;&gt;"*",AL441&lt;&gt;"*"),"Yes (" &amp; JoinAll(", ", MIDForgiving(AL267,6,LEN(AL267)-6), MIDForgiving(AL331,6,LEN(AL331)-6), MIDForgiving(AL388,6,LEN(AL388)-6), MIDForgiving(AL441,6,LEN(AL441)-6))&amp;")","*")</f>
        <v>*</v>
      </c>
      <c r="AM507" s="58" t="str">
        <f>IF(OR(AM267&lt;&gt;"*",AM331&lt;&gt;"*",AM388&lt;&gt;"*",AM441&lt;&gt;"*"),"Yes (" &amp; JoinAll(", ", MIDForgiving(AM267,6,LEN(AM267)-6), MIDForgiving(AM331,6,LEN(AM331)-6), MIDForgiving(AM388,6,LEN(AM388)-6), MIDForgiving(AM441,6,LEN(AM441)-6))&amp;")","*")</f>
        <v>*</v>
      </c>
      <c r="AN507" s="58" t="str">
        <f>IF(OR(AN267&lt;&gt;"*",AN331&lt;&gt;"*",AN388&lt;&gt;"*",AN441&lt;&gt;"*"),"Yes (" &amp; JoinAll(", ", MIDForgiving(AN267,6,LEN(AN267)-6), MIDForgiving(AN331,6,LEN(AN331)-6), MIDForgiving(AN388,6,LEN(AN388)-6), MIDForgiving(AN441,6,LEN(AN441)-6))&amp;")","*")</f>
        <v>*</v>
      </c>
      <c r="AO507" s="58" t="str">
        <f>IF(OR(AO267&lt;&gt;"*",AO331&lt;&gt;"*",AO388&lt;&gt;"*",AO441&lt;&gt;"*"),"Yes (" &amp; JoinAll(", ", MIDForgiving(AO267,6,LEN(AO267)-6), MIDForgiving(AO331,6,LEN(AO331)-6), MIDForgiving(AO388,6,LEN(AO388)-6), MIDForgiving(AO441,6,LEN(AO441)-6))&amp;")","*")</f>
        <v>*</v>
      </c>
      <c r="AP507" s="58" t="str">
        <f>IF(OR(AP267&lt;&gt;"*",AP331&lt;&gt;"*",AP388&lt;&gt;"*",AP441&lt;&gt;"*"),"Yes (" &amp; JoinAll(", ", MIDForgiving(AP267,6,LEN(AP267)-6), MIDForgiving(AP331,6,LEN(AP331)-6), MIDForgiving(AP388,6,LEN(AP388)-6), MIDForgiving(AP441,6,LEN(AP441)-6))&amp;")","*")</f>
        <v>*</v>
      </c>
      <c r="AQ507" s="58" t="str">
        <f>IF(OR(AQ267&lt;&gt;"*",AQ331&lt;&gt;"*",AQ388&lt;&gt;"*",AQ441&lt;&gt;"*"),"Yes (" &amp; JoinAll(", ", MIDForgiving(AQ267,6,LEN(AQ267)-6), MIDForgiving(AQ331,6,LEN(AQ331)-6), MIDForgiving(AQ388,6,LEN(AQ388)-6), MIDForgiving(AQ441,6,LEN(AQ441)-6))&amp;")","*")</f>
        <v>*</v>
      </c>
      <c r="AR507" s="58" t="str">
        <f>IF(OR(AR267&lt;&gt;"*",AR331&lt;&gt;"*",AR388&lt;&gt;"*",AR441&lt;&gt;"*"),"Yes (" &amp; JoinAll(", ", MIDForgiving(AR267,6,LEN(AR267)-6), MIDForgiving(AR331,6,LEN(AR331)-6), MIDForgiving(AR388,6,LEN(AR388)-6), MIDForgiving(AR441,6,LEN(AR441)-6))&amp;")","*")</f>
        <v>*</v>
      </c>
      <c r="AS507" s="58" t="str">
        <f>IF(OR(AS267&lt;&gt;"*",AS331&lt;&gt;"*",AS388&lt;&gt;"*",AS441&lt;&gt;"*"),"Yes (" &amp; JoinAll(", ", MIDForgiving(AS267,6,LEN(AS267)-6), MIDForgiving(AS331,6,LEN(AS331)-6), MIDForgiving(AS388,6,LEN(AS388)-6), MIDForgiving(AS441,6,LEN(AS441)-6))&amp;")","*")</f>
        <v>*</v>
      </c>
      <c r="AT507" s="58" t="str">
        <f>IF(OR(AT267&lt;&gt;"*",AT331&lt;&gt;"*",AT388&lt;&gt;"*",AT441&lt;&gt;"*"),"Yes (" &amp; JoinAll(", ", MIDForgiving(AT267,6,LEN(AT267)-6), MIDForgiving(AT331,6,LEN(AT331)-6), MIDForgiving(AT388,6,LEN(AT388)-6), MIDForgiving(AT441,6,LEN(AT441)-6))&amp;")","*")</f>
        <v>*</v>
      </c>
      <c r="AU507" s="58" t="str">
        <f>IF(OR(AU267&lt;&gt;"*",AU331&lt;&gt;"*",AU388&lt;&gt;"*",AU441&lt;&gt;"*"),"Yes (" &amp; JoinAll(", ", MIDForgiving(AU267,6,LEN(AU267)-6), MIDForgiving(AU331,6,LEN(AU331)-6), MIDForgiving(AU388,6,LEN(AU388)-6), MIDForgiving(AU441,6,LEN(AU441)-6))&amp;")","*")</f>
        <v>*</v>
      </c>
      <c r="AV507" s="58" t="str">
        <f>IF(OR(AV267&lt;&gt;"*",AV331&lt;&gt;"*",AV388&lt;&gt;"*",AV441&lt;&gt;"*"),"Yes (" &amp; JoinAll(", ", MIDForgiving(AV267,6,LEN(AV267)-6), MIDForgiving(AV331,6,LEN(AV331)-6), MIDForgiving(AV388,6,LEN(AV388)-6), MIDForgiving(AV441,6,LEN(AV441)-6))&amp;")","*")</f>
        <v>*</v>
      </c>
      <c r="AW507" s="58" t="str">
        <f>IF(OR(AW267&lt;&gt;"*",AW331&lt;&gt;"*",AW388&lt;&gt;"*",AW441&lt;&gt;"*"),"Yes (" &amp; JoinAll(", ", MIDForgiving(AW267,6,LEN(AW267)-6), MIDForgiving(AW331,6,LEN(AW331)-6), MIDForgiving(AW388,6,LEN(AW388)-6), MIDForgiving(AW441,6,LEN(AW441)-6))&amp;")","*")</f>
        <v>*</v>
      </c>
      <c r="AX507" s="58" t="str">
        <f>IF(OR(AX267&lt;&gt;"*",AX331&lt;&gt;"*",AX388&lt;&gt;"*",AX441&lt;&gt;"*"),"Yes (" &amp; JoinAll(", ", MIDForgiving(AX267,6,LEN(AX267)-6), MIDForgiving(AX331,6,LEN(AX331)-6), MIDForgiving(AX388,6,LEN(AX388)-6), MIDForgiving(AX441,6,LEN(AX441)-6))&amp;")","*")</f>
        <v>*</v>
      </c>
      <c r="AY507" s="58" t="str">
        <f>IF(OR(AY267&lt;&gt;"*",AY331&lt;&gt;"*",AY388&lt;&gt;"*",AY441&lt;&gt;"*"),"Yes (" &amp; JoinAll(", ", MIDForgiving(AY267,6,LEN(AY267)-6), MIDForgiving(AY331,6,LEN(AY331)-6), MIDForgiving(AY388,6,LEN(AY388)-6), MIDForgiving(AY441,6,LEN(AY441)-6))&amp;")","*")</f>
        <v>*</v>
      </c>
      <c r="AZ507" s="58" t="str">
        <f>IF(OR(AZ267&lt;&gt;"*",AZ331&lt;&gt;"*",AZ388&lt;&gt;"*",AZ441&lt;&gt;"*"),"Yes (" &amp; JoinAll(", ", MIDForgiving(AZ267,6,LEN(AZ267)-6), MIDForgiving(AZ331,6,LEN(AZ331)-6), MIDForgiving(AZ388,6,LEN(AZ388)-6), MIDForgiving(AZ441,6,LEN(AZ441)-6))&amp;")","*")</f>
        <v>*</v>
      </c>
      <c r="BA507" s="58" t="str">
        <f>IF(OR(BA267&lt;&gt;"*",BA331&lt;&gt;"*",BA388&lt;&gt;"*",BA441&lt;&gt;"*"),"Yes (" &amp; JoinAll(", ", MIDForgiving(BA267,6,LEN(BA267)-6), MIDForgiving(BA331,6,LEN(BA331)-6), MIDForgiving(BA388,6,LEN(BA388)-6), MIDForgiving(BA441,6,LEN(BA441)-6))&amp;")","*")</f>
        <v>*</v>
      </c>
      <c r="BB507" s="58" t="str">
        <f>IF(OR(BB267&lt;&gt;"*",BB331&lt;&gt;"*",BB388&lt;&gt;"*",BB441&lt;&gt;"*"),"Yes (" &amp; JoinAll(", ", MIDForgiving(BB267,6,LEN(BB267)-6), MIDForgiving(BB331,6,LEN(BB331)-6), MIDForgiving(BB388,6,LEN(BB388)-6), MIDForgiving(BB441,6,LEN(BB441)-6))&amp;")","*")</f>
        <v>*</v>
      </c>
      <c r="BC507" s="58" t="str">
        <f>IF(OR(BC267&lt;&gt;"*",BC331&lt;&gt;"*",BC388&lt;&gt;"*",BC441&lt;&gt;"*"),"Yes (" &amp; JoinAll(", ", MIDForgiving(BC267,6,LEN(BC267)-6), MIDForgiving(BC331,6,LEN(BC331)-6), MIDForgiving(BC388,6,LEN(BC388)-6), MIDForgiving(BC441,6,LEN(BC441)-6))&amp;")","*")</f>
        <v>*</v>
      </c>
      <c r="BD507" s="58" t="str">
        <f>IF(OR(BD267&lt;&gt;"*",BD331&lt;&gt;"*",BD388&lt;&gt;"*",BD441&lt;&gt;"*"),"Yes (" &amp; JoinAll(", ", MIDForgiving(BD267,6,LEN(BD267)-6), MIDForgiving(BD331,6,LEN(BD331)-6), MIDForgiving(BD388,6,LEN(BD388)-6), MIDForgiving(BD441,6,LEN(BD441)-6))&amp;")","*")</f>
        <v>*</v>
      </c>
      <c r="BE507" s="58" t="str">
        <f>IF(OR(BE267&lt;&gt;"*",BE331&lt;&gt;"*",BE388&lt;&gt;"*",BE441&lt;&gt;"*"),"Yes (" &amp; JoinAll(", ", MIDForgiving(BE267,6,LEN(BE267)-6), MIDForgiving(BE331,6,LEN(BE331)-6), MIDForgiving(BE388,6,LEN(BE388)-6), MIDForgiving(BE441,6,LEN(BE441)-6))&amp;")","*")</f>
        <v>*</v>
      </c>
      <c r="BF507" s="58" t="str">
        <f>IF(OR(BF267&lt;&gt;"*",BF331&lt;&gt;"*",BF388&lt;&gt;"*",BF441&lt;&gt;"*"),"Yes (" &amp; JoinAll(", ", MIDForgiving(BF267,6,LEN(BF267)-6), MIDForgiving(BF331,6,LEN(BF331)-6), MIDForgiving(BF388,6,LEN(BF388)-6), MIDForgiving(BF441,6,LEN(BF441)-6))&amp;")","*")</f>
        <v>*</v>
      </c>
      <c r="BG507" s="58" t="str">
        <f>IF(OR(BG267&lt;&gt;"*",BG331&lt;&gt;"*",BG388&lt;&gt;"*",BG441&lt;&gt;"*"),"Yes (" &amp; JoinAll(", ", MIDForgiving(BG267,6,LEN(BG267)-6), MIDForgiving(BG331,6,LEN(BG331)-6), MIDForgiving(BG388,6,LEN(BG388)-6), MIDForgiving(BG441,6,LEN(BG441)-6))&amp;")","*")</f>
        <v>*</v>
      </c>
      <c r="BH507" s="58" t="str">
        <f>IF(OR(BH267&lt;&gt;"*",BH331&lt;&gt;"*",BH388&lt;&gt;"*",BH441&lt;&gt;"*"),"Yes (" &amp; JoinAll(", ", MIDForgiving(BH267,6,LEN(BH267)-6), MIDForgiving(BH331,6,LEN(BH331)-6), MIDForgiving(BH388,6,LEN(BH388)-6), MIDForgiving(BH441,6,LEN(BH441)-6))&amp;")","*")</f>
        <v>*</v>
      </c>
      <c r="BI507" s="58" t="str">
        <f>IF(OR(BI267&lt;&gt;"*",BI331&lt;&gt;"*",BI388&lt;&gt;"*",BI441&lt;&gt;"*"),"Yes (" &amp; JoinAll(", ", MIDForgiving(BI267,6,LEN(BI267)-6), MIDForgiving(BI331,6,LEN(BI331)-6), MIDForgiving(BI388,6,LEN(BI388)-6), MIDForgiving(BI441,6,LEN(BI441)-6))&amp;")","*")</f>
        <v>*</v>
      </c>
      <c r="BJ507" s="58" t="str">
        <f>IF(OR(BJ267&lt;&gt;"*",BJ331&lt;&gt;"*",BJ388&lt;&gt;"*",BJ441&lt;&gt;"*"),"Yes (" &amp; JoinAll(", ", MIDForgiving(BJ267,6,LEN(BJ267)-6), MIDForgiving(BJ331,6,LEN(BJ331)-6), MIDForgiving(BJ388,6,LEN(BJ388)-6), MIDForgiving(BJ441,6,LEN(BJ441)-6))&amp;")","*")</f>
        <v>*</v>
      </c>
      <c r="BK507" s="58" t="str">
        <f>IF(OR(BK267&lt;&gt;"*",BK331&lt;&gt;"*",BK388&lt;&gt;"*",BK441&lt;&gt;"*"),"Yes (" &amp; JoinAll(", ", MIDForgiving(BK267,6,LEN(BK267)-6), MIDForgiving(BK331,6,LEN(BK331)-6), MIDForgiving(BK388,6,LEN(BK388)-6), MIDForgiving(BK441,6,LEN(BK441)-6))&amp;")","*")</f>
        <v>*</v>
      </c>
      <c r="BL507" s="58" t="str">
        <f>IF(OR(BL267&lt;&gt;"*",BL331&lt;&gt;"*",BL388&lt;&gt;"*",BL441&lt;&gt;"*"),"Yes (" &amp; JoinAll(", ", MIDForgiving(BL267,6,LEN(BL267)-6), MIDForgiving(BL331,6,LEN(BL331)-6), MIDForgiving(BL388,6,LEN(BL388)-6), MIDForgiving(BL441,6,LEN(BL441)-6))&amp;")","*")</f>
        <v>*</v>
      </c>
      <c r="BM507" s="58" t="str">
        <f>IF(OR(BM267&lt;&gt;"*",BM331&lt;&gt;"*",BM388&lt;&gt;"*",BM441&lt;&gt;"*"),"Yes (" &amp; JoinAll(", ", MIDForgiving(BM267,6,LEN(BM267)-6), MIDForgiving(BM331,6,LEN(BM331)-6), MIDForgiving(BM388,6,LEN(BM388)-6), MIDForgiving(BM441,6,LEN(BM441)-6))&amp;")","*")</f>
        <v>*</v>
      </c>
      <c r="BN507" s="58" t="str">
        <f>IF(OR(BN267&lt;&gt;"*",BN331&lt;&gt;"*",BN388&lt;&gt;"*",BN441&lt;&gt;"*"),"Yes (" &amp; JoinAll(", ", MIDForgiving(BN267,6,LEN(BN267)-6), MIDForgiving(BN331,6,LEN(BN331)-6), MIDForgiving(BN388,6,LEN(BN388)-6), MIDForgiving(BN441,6,LEN(BN441)-6))&amp;")","*")</f>
        <v>*</v>
      </c>
      <c r="BO507" s="58" t="str">
        <f>IF(OR(BO267&lt;&gt;"*",BO331&lt;&gt;"*",BO388&lt;&gt;"*",BO441&lt;&gt;"*"),"Yes (" &amp; JoinAll(", ", MIDForgiving(BO267,6,LEN(BO267)-6), MIDForgiving(BO331,6,LEN(BO331)-6), MIDForgiving(BO388,6,LEN(BO388)-6), MIDForgiving(BO441,6,LEN(BO441)-6))&amp;")","*")</f>
        <v>*</v>
      </c>
      <c r="BP507" s="58" t="str">
        <f>IF(OR(BP267&lt;&gt;"*",BP331&lt;&gt;"*",BP388&lt;&gt;"*",BP441&lt;&gt;"*"),"Yes (" &amp; JoinAll(", ", MIDForgiving(BP267,6,LEN(BP267)-6), MIDForgiving(BP331,6,LEN(BP331)-6), MIDForgiving(BP388,6,LEN(BP388)-6), MIDForgiving(BP441,6,LEN(BP441)-6))&amp;")","*")</f>
        <v>*</v>
      </c>
      <c r="BQ507" s="58" t="str">
        <f>IF(OR(BQ267&lt;&gt;"*",BQ331&lt;&gt;"*",BQ388&lt;&gt;"*",BQ441&lt;&gt;"*"),"Yes (" &amp; JoinAll(", ", MIDForgiving(BQ267,6,LEN(BQ267)-6), MIDForgiving(BQ331,6,LEN(BQ331)-6), MIDForgiving(BQ388,6,LEN(BQ388)-6), MIDForgiving(BQ441,6,LEN(BQ441)-6))&amp;")","*")</f>
        <v>*</v>
      </c>
      <c r="BR507" s="58" t="str">
        <f>IF(OR(BR267&lt;&gt;"*",BR331&lt;&gt;"*",BR388&lt;&gt;"*",BR441&lt;&gt;"*"),"Yes (" &amp; JoinAll(", ", MIDForgiving(BR267,6,LEN(BR267)-6), MIDForgiving(BR331,6,LEN(BR331)-6), MIDForgiving(BR388,6,LEN(BR388)-6), MIDForgiving(BR441,6,LEN(BR441)-6))&amp;")","*")</f>
        <v>*</v>
      </c>
      <c r="BS507" s="58" t="str">
        <f>IF(OR(BS267&lt;&gt;"*",BS331&lt;&gt;"*",BS388&lt;&gt;"*",BS441&lt;&gt;"*"),"Yes (" &amp; JoinAll(", ", MIDForgiving(BS267,6,LEN(BS267)-6), MIDForgiving(BS331,6,LEN(BS331)-6), MIDForgiving(BS388,6,LEN(BS388)-6), MIDForgiving(BS441,6,LEN(BS441)-6))&amp;")","*")</f>
        <v>*</v>
      </c>
      <c r="BT507" s="58" t="str">
        <f>IF(OR(BT267&lt;&gt;"*",BT331&lt;&gt;"*",BT388&lt;&gt;"*",BT441&lt;&gt;"*"),"Yes (" &amp; JoinAll(", ", MIDForgiving(BT267,6,LEN(BT267)-6), MIDForgiving(BT331,6,LEN(BT331)-6), MIDForgiving(BT388,6,LEN(BT388)-6), MIDForgiving(BT441,6,LEN(BT441)-6))&amp;")","*")</f>
        <v>*</v>
      </c>
      <c r="BU507" s="58" t="str">
        <f>IF(OR(BU267&lt;&gt;"*",BU331&lt;&gt;"*",BU388&lt;&gt;"*",BU441&lt;&gt;"*"),"Yes (" &amp; JoinAll(", ", MIDForgiving(BU267,6,LEN(BU267)-6), MIDForgiving(BU331,6,LEN(BU331)-6), MIDForgiving(BU388,6,LEN(BU388)-6), MIDForgiving(BU441,6,LEN(BU441)-6))&amp;")","*")</f>
        <v>*</v>
      </c>
      <c r="BV507" s="58" t="str">
        <f>IF(OR(BV267&lt;&gt;"*",BV331&lt;&gt;"*",BV388&lt;&gt;"*",BV441&lt;&gt;"*"),"Yes (" &amp; JoinAll(", ", MIDForgiving(BV267,6,LEN(BV267)-6), MIDForgiving(BV331,6,LEN(BV331)-6), MIDForgiving(BV388,6,LEN(BV388)-6), MIDForgiving(BV441,6,LEN(BV441)-6))&amp;")","*")</f>
        <v>*</v>
      </c>
      <c r="BW507" s="58" t="str">
        <f>IF(OR(BW267&lt;&gt;"*",BW331&lt;&gt;"*",BW388&lt;&gt;"*",BW441&lt;&gt;"*"),"Yes (" &amp; JoinAll(", ", MIDForgiving(BW267,6,LEN(BW267)-6), MIDForgiving(BW331,6,LEN(BW331)-6), MIDForgiving(BW388,6,LEN(BW388)-6), MIDForgiving(BW441,6,LEN(BW441)-6))&amp;")","*")</f>
        <v>*</v>
      </c>
      <c r="BX507" s="58" t="str">
        <f>IF(OR(BX267&lt;&gt;"*",BX331&lt;&gt;"*",BX388&lt;&gt;"*",BX441&lt;&gt;"*"),"Yes (" &amp; JoinAll(", ", MIDForgiving(BX267,6,LEN(BX267)-6), MIDForgiving(BX331,6,LEN(BX331)-6), MIDForgiving(BX388,6,LEN(BX388)-6), MIDForgiving(BX441,6,LEN(BX441)-6))&amp;")","*")</f>
        <v>*</v>
      </c>
      <c r="BY507" s="58" t="str">
        <f>IF(OR(BY267&lt;&gt;"*",BY331&lt;&gt;"*",BY388&lt;&gt;"*",BY441&lt;&gt;"*"),"Yes (" &amp; JoinAll(", ", MIDForgiving(BY267,6,LEN(BY267)-6), MIDForgiving(BY331,6,LEN(BY331)-6), MIDForgiving(BY388,6,LEN(BY388)-6), MIDForgiving(BY441,6,LEN(BY441)-6))&amp;")","*")</f>
        <v>*</v>
      </c>
      <c r="BZ507" s="58" t="str">
        <f>IF(OR(BZ267&lt;&gt;"*",BZ331&lt;&gt;"*",BZ388&lt;&gt;"*",BZ441&lt;&gt;"*"),"Yes (" &amp; JoinAll(", ", MIDForgiving(BZ267,6,LEN(BZ267)-6), MIDForgiving(BZ331,6,LEN(BZ331)-6), MIDForgiving(BZ388,6,LEN(BZ388)-6), MIDForgiving(BZ441,6,LEN(BZ441)-6))&amp;")","*")</f>
        <v>*</v>
      </c>
      <c r="CA507" s="58" t="str">
        <f>IF(OR(CA267&lt;&gt;"*",CA331&lt;&gt;"*",CA388&lt;&gt;"*",CA441&lt;&gt;"*"),"Yes (" &amp; JoinAll(", ", MIDForgiving(CA267,6,LEN(CA267)-6), MIDForgiving(CA331,6,LEN(CA331)-6), MIDForgiving(CA388,6,LEN(CA388)-6), MIDForgiving(CA441,6,LEN(CA441)-6))&amp;")","*")</f>
        <v>*</v>
      </c>
      <c r="CB507" s="58" t="str">
        <f>IF(OR(CB267&lt;&gt;"*",CB331&lt;&gt;"*",CB388&lt;&gt;"*",CB441&lt;&gt;"*"),"Yes (" &amp; JoinAll(", ", MIDForgiving(CB267,6,LEN(CB267)-6), MIDForgiving(CB331,6,LEN(CB331)-6), MIDForgiving(CB388,6,LEN(CB388)-6), MIDForgiving(CB441,6,LEN(CB441)-6))&amp;")","*")</f>
        <v>*</v>
      </c>
      <c r="CC507" s="58" t="str">
        <f>IF(OR(CC267&lt;&gt;"*",CC331&lt;&gt;"*",CC388&lt;&gt;"*",CC441&lt;&gt;"*"),"Yes (" &amp; JoinAll(", ", MIDForgiving(CC267,6,LEN(CC267)-6), MIDForgiving(CC331,6,LEN(CC331)-6), MIDForgiving(CC388,6,LEN(CC388)-6), MIDForgiving(CC441,6,LEN(CC441)-6))&amp;")","*")</f>
        <v>*</v>
      </c>
      <c r="CD507" s="58" t="str">
        <f>IF(OR(CD267&lt;&gt;"*",CD331&lt;&gt;"*",CD388&lt;&gt;"*",CD441&lt;&gt;"*"),"Yes (" &amp; JoinAll(", ", MIDForgiving(CD267,6,LEN(CD267)-6), MIDForgiving(CD331,6,LEN(CD331)-6), MIDForgiving(CD388,6,LEN(CD388)-6), MIDForgiving(CD441,6,LEN(CD441)-6))&amp;")","*")</f>
        <v>*</v>
      </c>
      <c r="CE507" s="58" t="str">
        <f>IF(OR(CE267&lt;&gt;"*",CE331&lt;&gt;"*",CE388&lt;&gt;"*",CE441&lt;&gt;"*"),"Yes (" &amp; JoinAll(", ", MIDForgiving(CE267,6,LEN(CE267)-6), MIDForgiving(CE331,6,LEN(CE331)-6), MIDForgiving(CE388,6,LEN(CE388)-6), MIDForgiving(CE441,6,LEN(CE441)-6))&amp;")","*")</f>
        <v>*</v>
      </c>
      <c r="CF507" s="58" t="str">
        <f>IF(OR(CF267&lt;&gt;"*",CF331&lt;&gt;"*",CF388&lt;&gt;"*",CF441&lt;&gt;"*"),"Yes (" &amp; JoinAll(", ", MIDForgiving(CF267,6,LEN(CF267)-6), MIDForgiving(CF331,6,LEN(CF331)-6), MIDForgiving(CF388,6,LEN(CF388)-6), MIDForgiving(CF441,6,LEN(CF441)-6))&amp;")","*")</f>
        <v>*</v>
      </c>
      <c r="CG507" s="58" t="str">
        <f>IF(OR(CG267&lt;&gt;"*",CG331&lt;&gt;"*",CG388&lt;&gt;"*",CG441&lt;&gt;"*"),"Yes (" &amp; JoinAll(", ", MIDForgiving(CG267,6,LEN(CG267)-6), MIDForgiving(CG331,6,LEN(CG331)-6), MIDForgiving(CG388,6,LEN(CG388)-6), MIDForgiving(CG441,6,LEN(CG441)-6))&amp;")","*")</f>
        <v>*</v>
      </c>
      <c r="CH507" s="58" t="str">
        <f>IF(OR(CH267&lt;&gt;"*",CH331&lt;&gt;"*",CH388&lt;&gt;"*",CH441&lt;&gt;"*"),"Yes (" &amp; JoinAll(", ", MIDForgiving(CH267,6,LEN(CH267)-6), MIDForgiving(CH331,6,LEN(CH331)-6), MIDForgiving(CH388,6,LEN(CH388)-6), MIDForgiving(CH441,6,LEN(CH441)-6))&amp;")","*")</f>
        <v>*</v>
      </c>
      <c r="CI507" s="58" t="str">
        <f>IF(OR(CI267&lt;&gt;"*",CI331&lt;&gt;"*",CI388&lt;&gt;"*",CI441&lt;&gt;"*"),"Yes (" &amp; JoinAll(", ", MIDForgiving(CI267,6,LEN(CI267)-6), MIDForgiving(CI331,6,LEN(CI331)-6), MIDForgiving(CI388,6,LEN(CI388)-6), MIDForgiving(CI441,6,LEN(CI441)-6))&amp;")","*")</f>
        <v>*</v>
      </c>
      <c r="CJ507" s="58" t="str">
        <f>IF(OR(CJ267&lt;&gt;"*",CJ331&lt;&gt;"*",CJ388&lt;&gt;"*",CJ441&lt;&gt;"*"),"Yes (" &amp; JoinAll(", ", MIDForgiving(CJ267,6,LEN(CJ267)-6), MIDForgiving(CJ331,6,LEN(CJ331)-6), MIDForgiving(CJ388,6,LEN(CJ388)-6), MIDForgiving(CJ441,6,LEN(CJ441)-6))&amp;")","*")</f>
        <v>*</v>
      </c>
      <c r="CK507" s="58" t="str">
        <f>IF(OR(CK267&lt;&gt;"*",CK331&lt;&gt;"*",CK388&lt;&gt;"*",CK441&lt;&gt;"*"),"Yes (" &amp; JoinAll(", ", MIDForgiving(CK267,6,LEN(CK267)-6), MIDForgiving(CK331,6,LEN(CK331)-6), MIDForgiving(CK388,6,LEN(CK388)-6), MIDForgiving(CK441,6,LEN(CK441)-6))&amp;")","*")</f>
        <v>*</v>
      </c>
      <c r="CL507" s="58" t="str">
        <f>IF(OR(CL267&lt;&gt;"*",CL331&lt;&gt;"*",CL388&lt;&gt;"*",CL441&lt;&gt;"*"),"Yes (" &amp; JoinAll(", ", MIDForgiving(CL267,6,LEN(CL267)-6), MIDForgiving(CL331,6,LEN(CL331)-6), MIDForgiving(CL388,6,LEN(CL388)-6), MIDForgiving(CL441,6,LEN(CL441)-6))&amp;")","*")</f>
        <v>*</v>
      </c>
      <c r="CM507" s="58" t="str">
        <f>IF(OR(CM267&lt;&gt;"*",CM331&lt;&gt;"*",CM388&lt;&gt;"*",CM441&lt;&gt;"*"),"Yes (" &amp; JoinAll(", ", MIDForgiving(CM267,6,LEN(CM267)-6), MIDForgiving(CM331,6,LEN(CM331)-6), MIDForgiving(CM388,6,LEN(CM388)-6), MIDForgiving(CM441,6,LEN(CM441)-6))&amp;")","*")</f>
        <v>*</v>
      </c>
      <c r="CN507" s="58" t="str">
        <f>IF(OR(CN267&lt;&gt;"*",CN331&lt;&gt;"*",CN388&lt;&gt;"*",CN441&lt;&gt;"*"),"Yes (" &amp; JoinAll(", ", MIDForgiving(CN267,6,LEN(CN267)-6), MIDForgiving(CN331,6,LEN(CN331)-6), MIDForgiving(CN388,6,LEN(CN388)-6), MIDForgiving(CN441,6,LEN(CN441)-6))&amp;")","*")</f>
        <v>*</v>
      </c>
      <c r="CO507" s="58" t="str">
        <f>IF(OR(CO267&lt;&gt;"*",CO331&lt;&gt;"*",CO388&lt;&gt;"*",CO441&lt;&gt;"*"),"Yes (" &amp; JoinAll(", ", MIDForgiving(CO267,6,LEN(CO267)-6), MIDForgiving(CO331,6,LEN(CO331)-6), MIDForgiving(CO388,6,LEN(CO388)-6), MIDForgiving(CO441,6,LEN(CO441)-6))&amp;")","*")</f>
        <v>*</v>
      </c>
      <c r="CP507" s="58" t="str">
        <f>IF(OR(CP267&lt;&gt;"*",CP331&lt;&gt;"*",CP388&lt;&gt;"*",CP441&lt;&gt;"*"),"Yes (" &amp; JoinAll(", ", MIDForgiving(CP267,6,LEN(CP267)-6), MIDForgiving(CP331,6,LEN(CP331)-6), MIDForgiving(CP388,6,LEN(CP388)-6), MIDForgiving(CP441,6,LEN(CP441)-6))&amp;")","*")</f>
        <v>*</v>
      </c>
      <c r="CQ507" s="58" t="str">
        <f>IF(OR(CQ267&lt;&gt;"*",CQ331&lt;&gt;"*",CQ388&lt;&gt;"*",CQ441&lt;&gt;"*"),"Yes (" &amp; JoinAll(", ", MIDForgiving(CQ267,6,LEN(CQ267)-6), MIDForgiving(CQ331,6,LEN(CQ331)-6), MIDForgiving(CQ388,6,LEN(CQ388)-6), MIDForgiving(CQ441,6,LEN(CQ441)-6))&amp;")","*")</f>
        <v>*</v>
      </c>
      <c r="CR507" s="58" t="str">
        <f>IF(OR(CR267&lt;&gt;"*",CR331&lt;&gt;"*",CR388&lt;&gt;"*",CR441&lt;&gt;"*"),"Yes (" &amp; JoinAll(", ", MIDForgiving(CR267,6,LEN(CR267)-6), MIDForgiving(CR331,6,LEN(CR331)-6), MIDForgiving(CR388,6,LEN(CR388)-6), MIDForgiving(CR441,6,LEN(CR441)-6))&amp;")","*")</f>
        <v>*</v>
      </c>
      <c r="CS507" s="58" t="str">
        <f>IF(OR(CS267&lt;&gt;"*",CS331&lt;&gt;"*",CS388&lt;&gt;"*",CS441&lt;&gt;"*"),"Yes (" &amp; JoinAll(", ", MIDForgiving(CS267,6,LEN(CS267)-6), MIDForgiving(CS331,6,LEN(CS331)-6), MIDForgiving(CS388,6,LEN(CS388)-6), MIDForgiving(CS441,6,LEN(CS441)-6))&amp;")","*")</f>
        <v>*</v>
      </c>
      <c r="CT507" s="58" t="str">
        <f>IF(OR(CT267&lt;&gt;"*",CT331&lt;&gt;"*",CT388&lt;&gt;"*",CT441&lt;&gt;"*"),"Yes (" &amp; JoinAll(", ", MIDForgiving(CT267,6,LEN(CT267)-6), MIDForgiving(CT331,6,LEN(CT331)-6), MIDForgiving(CT388,6,LEN(CT388)-6), MIDForgiving(CT441,6,LEN(CT441)-6))&amp;")","*")</f>
        <v>*</v>
      </c>
      <c r="CU507" s="58" t="str">
        <f>IF(OR(CU267&lt;&gt;"*",CU331&lt;&gt;"*",CU388&lt;&gt;"*",CU441&lt;&gt;"*"),"Yes (" &amp; JoinAll(", ", MIDForgiving(CU267,6,LEN(CU267)-6), MIDForgiving(CU331,6,LEN(CU331)-6), MIDForgiving(CU388,6,LEN(CU388)-6), MIDForgiving(CU441,6,LEN(CU441)-6))&amp;")","*")</f>
        <v>*</v>
      </c>
      <c r="CV507" s="58" t="str">
        <f>IF(OR(CV267&lt;&gt;"*",CV331&lt;&gt;"*",CV388&lt;&gt;"*",CV441&lt;&gt;"*"),"Yes (" &amp; JoinAll(", ", MIDForgiving(CV267,6,LEN(CV267)-6), MIDForgiving(CV331,6,LEN(CV331)-6), MIDForgiving(CV388,6,LEN(CV388)-6), MIDForgiving(CV441,6,LEN(CV441)-6))&amp;")","*")</f>
        <v>*</v>
      </c>
      <c r="CW507" s="58" t="str">
        <f>IF(OR(CW267&lt;&gt;"*",CW331&lt;&gt;"*",CW388&lt;&gt;"*",CW441&lt;&gt;"*"),"Yes (" &amp; JoinAll(", ", MIDForgiving(CW267,6,LEN(CW267)-6), MIDForgiving(CW331,6,LEN(CW331)-6), MIDForgiving(CW388,6,LEN(CW388)-6), MIDForgiving(CW441,6,LEN(CW441)-6))&amp;")","*")</f>
        <v>*</v>
      </c>
      <c r="CX507" s="58" t="str">
        <f>IF(OR(CX267&lt;&gt;"*",CX331&lt;&gt;"*",CX388&lt;&gt;"*",CX441&lt;&gt;"*"),"Yes (" &amp; JoinAll(", ", MIDForgiving(CX267,6,LEN(CX267)-6), MIDForgiving(CX331,6,LEN(CX331)-6), MIDForgiving(CX388,6,LEN(CX388)-6), MIDForgiving(CX441,6,LEN(CX441)-6))&amp;")","*")</f>
        <v>*</v>
      </c>
      <c r="CY507" s="58" t="str">
        <f>IF(OR(CY267&lt;&gt;"*",CY331&lt;&gt;"*",CY388&lt;&gt;"*",CY441&lt;&gt;"*"),"Yes (" &amp; JoinAll(", ", MIDForgiving(CY267,6,LEN(CY267)-6), MIDForgiving(CY331,6,LEN(CY331)-6), MIDForgiving(CY388,6,LEN(CY388)-6), MIDForgiving(CY441,6,LEN(CY441)-6))&amp;")","*")</f>
        <v>*</v>
      </c>
      <c r="CZ507" s="58" t="str">
        <f>IF(OR(CZ267&lt;&gt;"*",CZ331&lt;&gt;"*",CZ388&lt;&gt;"*",CZ441&lt;&gt;"*"),"Yes (" &amp; JoinAll(", ", MIDForgiving(CZ267,6,LEN(CZ267)-6), MIDForgiving(CZ331,6,LEN(CZ331)-6), MIDForgiving(CZ388,6,LEN(CZ388)-6), MIDForgiving(CZ441,6,LEN(CZ441)-6))&amp;")","*")</f>
        <v>*</v>
      </c>
      <c r="DA507" s="58" t="str">
        <f>IF(OR(DA267&lt;&gt;"*",DA331&lt;&gt;"*",DA388&lt;&gt;"*",DA441&lt;&gt;"*"),"Yes (" &amp; JoinAll(", ", MIDForgiving(DA267,6,LEN(DA267)-6), MIDForgiving(DA331,6,LEN(DA331)-6), MIDForgiving(DA388,6,LEN(DA388)-6), MIDForgiving(DA441,6,LEN(DA441)-6))&amp;")","*")</f>
        <v>*</v>
      </c>
      <c r="DB507" s="58" t="str">
        <f>IF(OR(DB267&lt;&gt;"*",DB331&lt;&gt;"*",DB388&lt;&gt;"*",DB441&lt;&gt;"*"),"Yes (" &amp; JoinAll(", ", MIDForgiving(DB267,6,LEN(DB267)-6), MIDForgiving(DB331,6,LEN(DB331)-6), MIDForgiving(DB388,6,LEN(DB388)-6), MIDForgiving(DB441,6,LEN(DB441)-6))&amp;")","*")</f>
        <v>*</v>
      </c>
      <c r="DC507" s="58" t="str">
        <f>IF(OR(DC267&lt;&gt;"*",DC331&lt;&gt;"*",DC388&lt;&gt;"*",DC441&lt;&gt;"*"),"Yes (" &amp; JoinAll(", ", MIDForgiving(DC267,6,LEN(DC267)-6), MIDForgiving(DC331,6,LEN(DC331)-6), MIDForgiving(DC388,6,LEN(DC388)-6), MIDForgiving(DC441,6,LEN(DC441)-6))&amp;")","*")</f>
        <v>*</v>
      </c>
      <c r="DD507" s="58" t="str">
        <f>IF(OR(DD267&lt;&gt;"*",DD331&lt;&gt;"*",DD388&lt;&gt;"*",DD441&lt;&gt;"*"),"Yes (" &amp; JoinAll(", ", MIDForgiving(DD267,6,LEN(DD267)-6), MIDForgiving(DD331,6,LEN(DD331)-6), MIDForgiving(DD388,6,LEN(DD388)-6), MIDForgiving(DD441,6,LEN(DD441)-6))&amp;")","*")</f>
        <v>*</v>
      </c>
      <c r="DE507" s="58" t="str">
        <f>IF(OR(DE267&lt;&gt;"*",DE331&lt;&gt;"*",DE388&lt;&gt;"*",DE441&lt;&gt;"*"),"Yes (" &amp; JoinAll(", ", MIDForgiving(DE267,6,LEN(DE267)-6), MIDForgiving(DE331,6,LEN(DE331)-6), MIDForgiving(DE388,6,LEN(DE388)-6), MIDForgiving(DE441,6,LEN(DE441)-6))&amp;")","*")</f>
        <v>*</v>
      </c>
      <c r="DF507" s="58" t="str">
        <f>IF(OR(DF267&lt;&gt;"*",DF331&lt;&gt;"*",DF388&lt;&gt;"*",DF441&lt;&gt;"*"),"Yes (" &amp; JoinAll(", ", MIDForgiving(DF267,6,LEN(DF267)-6), MIDForgiving(DF331,6,LEN(DF331)-6), MIDForgiving(DF388,6,LEN(DF388)-6), MIDForgiving(DF441,6,LEN(DF441)-6))&amp;")","*")</f>
        <v>*</v>
      </c>
      <c r="DG507" s="58" t="str">
        <f>IF(OR(DG267&lt;&gt;"*",DG331&lt;&gt;"*",DG388&lt;&gt;"*",DG441&lt;&gt;"*"),"Yes (" &amp; JoinAll(", ", MIDForgiving(DG267,6,LEN(DG267)-6), MIDForgiving(DG331,6,LEN(DG331)-6), MIDForgiving(DG388,6,LEN(DG388)-6), MIDForgiving(DG441,6,LEN(DG441)-6))&amp;")","*")</f>
        <v>*</v>
      </c>
      <c r="DH507" s="58" t="str">
        <f>IF(OR(DH267&lt;&gt;"*",DH331&lt;&gt;"*",DH388&lt;&gt;"*",DH441&lt;&gt;"*"),"Yes (" &amp; JoinAll(", ", MIDForgiving(DH267,6,LEN(DH267)-6), MIDForgiving(DH331,6,LEN(DH331)-6), MIDForgiving(DH388,6,LEN(DH388)-6), MIDForgiving(DH441,6,LEN(DH441)-6))&amp;")","*")</f>
        <v>*</v>
      </c>
      <c r="DI507" s="58" t="str">
        <f>IF(OR(DI267&lt;&gt;"*",DI331&lt;&gt;"*",DI388&lt;&gt;"*",DI441&lt;&gt;"*"),"Yes (" &amp; JoinAll(", ", MIDForgiving(DI267,6,LEN(DI267)-6), MIDForgiving(DI331,6,LEN(DI331)-6), MIDForgiving(DI388,6,LEN(DI388)-6), MIDForgiving(DI441,6,LEN(DI441)-6))&amp;")","*")</f>
        <v>*</v>
      </c>
      <c r="DJ507" s="58" t="str">
        <f>IF(OR(DJ267&lt;&gt;"*",DJ331&lt;&gt;"*",DJ388&lt;&gt;"*",DJ441&lt;&gt;"*"),"Yes (" &amp; JoinAll(", ", MIDForgiving(DJ267,6,LEN(DJ267)-6), MIDForgiving(DJ331,6,LEN(DJ331)-6), MIDForgiving(DJ388,6,LEN(DJ388)-6), MIDForgiving(DJ441,6,LEN(DJ441)-6))&amp;")","*")</f>
        <v>*</v>
      </c>
      <c r="DK507" s="58" t="str">
        <f>IF(OR(DK267&lt;&gt;"*",DK331&lt;&gt;"*",DK388&lt;&gt;"*",DK441&lt;&gt;"*"),"Yes (" &amp; JoinAll(", ", MIDForgiving(DK267,6,LEN(DK267)-6), MIDForgiving(DK331,6,LEN(DK331)-6), MIDForgiving(DK388,6,LEN(DK388)-6), MIDForgiving(DK441,6,LEN(DK441)-6))&amp;")","*")</f>
        <v>*</v>
      </c>
      <c r="DL507" s="58" t="str">
        <f>IF(OR(DL267&lt;&gt;"*",DL331&lt;&gt;"*",DL388&lt;&gt;"*",DL441&lt;&gt;"*"),"Yes (" &amp; JoinAll(", ", MIDForgiving(DL267,6,LEN(DL267)-6), MIDForgiving(DL331,6,LEN(DL331)-6), MIDForgiving(DL388,6,LEN(DL388)-6), MIDForgiving(DL441,6,LEN(DL441)-6))&amp;")","*")</f>
        <v>*</v>
      </c>
      <c r="DM507" s="58" t="str">
        <f>IF(OR(DM267&lt;&gt;"*",DM331&lt;&gt;"*",DM388&lt;&gt;"*",DM441&lt;&gt;"*"),"Yes (" &amp; JoinAll(", ", MIDForgiving(DM267,6,LEN(DM267)-6), MIDForgiving(DM331,6,LEN(DM331)-6), MIDForgiving(DM388,6,LEN(DM388)-6), MIDForgiving(DM441,6,LEN(DM441)-6))&amp;")","*")</f>
        <v>*</v>
      </c>
      <c r="DN507" s="58" t="str">
        <f>IF(OR(DN267&lt;&gt;"*",DN331&lt;&gt;"*",DN388&lt;&gt;"*",DN441&lt;&gt;"*"),"Yes (" &amp; JoinAll(", ", MIDForgiving(DN267,6,LEN(DN267)-6), MIDForgiving(DN331,6,LEN(DN331)-6), MIDForgiving(DN388,6,LEN(DN388)-6), MIDForgiving(DN441,6,LEN(DN441)-6))&amp;")","*")</f>
        <v>*</v>
      </c>
      <c r="DO507" s="58" t="str">
        <f>IF(OR(DO267&lt;&gt;"*",DO331&lt;&gt;"*",DO388&lt;&gt;"*",DO441&lt;&gt;"*"),"Yes (" &amp; JoinAll(", ", MIDForgiving(DO267,6,LEN(DO267)-6), MIDForgiving(DO331,6,LEN(DO331)-6), MIDForgiving(DO388,6,LEN(DO388)-6), MIDForgiving(DO441,6,LEN(DO441)-6))&amp;")","*")</f>
        <v>*</v>
      </c>
      <c r="DP507" s="58" t="str">
        <f>IF(OR(DP267&lt;&gt;"*",DP331&lt;&gt;"*",DP388&lt;&gt;"*",DP441&lt;&gt;"*"),"Yes (" &amp; JoinAll(", ", MIDForgiving(DP267,6,LEN(DP267)-6), MIDForgiving(DP331,6,LEN(DP331)-6), MIDForgiving(DP388,6,LEN(DP388)-6), MIDForgiving(DP441,6,LEN(DP441)-6))&amp;")","*")</f>
        <v>*</v>
      </c>
      <c r="DQ507" s="58" t="str">
        <f>IF(OR(DQ267&lt;&gt;"*",DQ331&lt;&gt;"*",DQ388&lt;&gt;"*",DQ441&lt;&gt;"*"),"Yes (" &amp; JoinAll(", ", MIDForgiving(DQ267,6,LEN(DQ267)-6), MIDForgiving(DQ331,6,LEN(DQ331)-6), MIDForgiving(DQ388,6,LEN(DQ388)-6), MIDForgiving(DQ441,6,LEN(DQ441)-6))&amp;")","*")</f>
        <v>*</v>
      </c>
      <c r="DR507" s="58" t="str">
        <f>IF(OR(DR267&lt;&gt;"*",DR331&lt;&gt;"*",DR388&lt;&gt;"*",DR441&lt;&gt;"*"),"Yes (" &amp; JoinAll(", ", MIDForgiving(DR267,6,LEN(DR267)-6), MIDForgiving(DR331,6,LEN(DR331)-6), MIDForgiving(DR388,6,LEN(DR388)-6), MIDForgiving(DR441,6,LEN(DR441)-6))&amp;")","*")</f>
        <v>*</v>
      </c>
      <c r="DS507" s="58" t="str">
        <f>IF(OR(DS267&lt;&gt;"*",DS331&lt;&gt;"*",DS388&lt;&gt;"*",DS441&lt;&gt;"*"),"Yes (" &amp; JoinAll(", ", MIDForgiving(DS267,6,LEN(DS267)-6), MIDForgiving(DS331,6,LEN(DS331)-6), MIDForgiving(DS388,6,LEN(DS388)-6), MIDForgiving(DS441,6,LEN(DS441)-6))&amp;")","*")</f>
        <v>*</v>
      </c>
      <c r="DT507" s="58" t="str">
        <f>IF(OR(DT267&lt;&gt;"*",DT331&lt;&gt;"*",DT388&lt;&gt;"*",DT441&lt;&gt;"*"),"Yes (" &amp; JoinAll(", ", MIDForgiving(DT267,6,LEN(DT267)-6), MIDForgiving(DT331,6,LEN(DT331)-6), MIDForgiving(DT388,6,LEN(DT388)-6), MIDForgiving(DT441,6,LEN(DT441)-6))&amp;")","*")</f>
        <v>*</v>
      </c>
      <c r="DU507" s="58" t="str">
        <f>IF(OR(DU267&lt;&gt;"*",DU331&lt;&gt;"*",DU388&lt;&gt;"*",DU441&lt;&gt;"*"),"Yes (" &amp; JoinAll(", ", MIDForgiving(DU267,6,LEN(DU267)-6), MIDForgiving(DU331,6,LEN(DU331)-6), MIDForgiving(DU388,6,LEN(DU388)-6), MIDForgiving(DU441,6,LEN(DU441)-6))&amp;")","*")</f>
        <v>*</v>
      </c>
      <c r="DV507" s="58" t="str">
        <f>IF(OR(DV267&lt;&gt;"*",DV331&lt;&gt;"*",DV388&lt;&gt;"*",DV441&lt;&gt;"*"),"Yes (" &amp; JoinAll(", ", MIDForgiving(DV267,6,LEN(DV267)-6), MIDForgiving(DV331,6,LEN(DV331)-6), MIDForgiving(DV388,6,LEN(DV388)-6), MIDForgiving(DV441,6,LEN(DV441)-6))&amp;")","*")</f>
        <v>*</v>
      </c>
      <c r="DW507" s="58" t="str">
        <f>IF(OR(DW267&lt;&gt;"*",DW331&lt;&gt;"*",DW388&lt;&gt;"*",DW441&lt;&gt;"*"),"Yes (" &amp; JoinAll(", ", MIDForgiving(DW267,6,LEN(DW267)-6), MIDForgiving(DW331,6,LEN(DW331)-6), MIDForgiving(DW388,6,LEN(DW388)-6), MIDForgiving(DW441,6,LEN(DW441)-6))&amp;")","*")</f>
        <v>*</v>
      </c>
      <c r="DX507" s="58" t="str">
        <f>IF(OR(DX267&lt;&gt;"*",DX331&lt;&gt;"*",DX388&lt;&gt;"*",DX441&lt;&gt;"*"),"Yes (" &amp; JoinAll(", ", MIDForgiving(DX267,6,LEN(DX267)-6), MIDForgiving(DX331,6,LEN(DX331)-6), MIDForgiving(DX388,6,LEN(DX388)-6), MIDForgiving(DX441,6,LEN(DX441)-6))&amp;")","*")</f>
        <v>*</v>
      </c>
      <c r="DY507" s="58" t="str">
        <f>IF(OR(DY267&lt;&gt;"*",DY331&lt;&gt;"*",DY388&lt;&gt;"*",DY441&lt;&gt;"*"),"Yes (" &amp; JoinAll(", ", MIDForgiving(DY267,6,LEN(DY267)-6), MIDForgiving(DY331,6,LEN(DY331)-6), MIDForgiving(DY388,6,LEN(DY388)-6), MIDForgiving(DY441,6,LEN(DY441)-6))&amp;")","*")</f>
        <v>*</v>
      </c>
      <c r="DZ507" s="58" t="str">
        <f>IF(OR(DZ267&lt;&gt;"*",DZ331&lt;&gt;"*",DZ388&lt;&gt;"*",DZ441&lt;&gt;"*"),"Yes (" &amp; JoinAll(", ", MIDForgiving(DZ267,6,LEN(DZ267)-6), MIDForgiving(DZ331,6,LEN(DZ331)-6), MIDForgiving(DZ388,6,LEN(DZ388)-6), MIDForgiving(DZ441,6,LEN(DZ441)-6))&amp;")","*")</f>
        <v>*</v>
      </c>
      <c r="EA507" s="58" t="str">
        <f>IF(OR(EA267&lt;&gt;"*",EA331&lt;&gt;"*",EA388&lt;&gt;"*",EA441&lt;&gt;"*"),"Yes (" &amp; JoinAll(", ", MIDForgiving(EA267,6,LEN(EA267)-6), MIDForgiving(EA331,6,LEN(EA331)-6), MIDForgiving(EA388,6,LEN(EA388)-6), MIDForgiving(EA441,6,LEN(EA441)-6))&amp;")","*")</f>
        <v>*</v>
      </c>
      <c r="EB507" s="58" t="str">
        <f>IF(OR(EB267&lt;&gt;"*",EB331&lt;&gt;"*",EB388&lt;&gt;"*",EB441&lt;&gt;"*"),"Yes (" &amp; JoinAll(", ", MIDForgiving(EB267,6,LEN(EB267)-6), MIDForgiving(EB331,6,LEN(EB331)-6), MIDForgiving(EB388,6,LEN(EB388)-6), MIDForgiving(EB441,6,LEN(EB441)-6))&amp;")","*")</f>
        <v>*</v>
      </c>
      <c r="EC507" s="58" t="str">
        <f>IF(OR(EC267&lt;&gt;"*",EC331&lt;&gt;"*",EC388&lt;&gt;"*",EC441&lt;&gt;"*"),"Yes (" &amp; JoinAll(", ", MIDForgiving(EC267,6,LEN(EC267)-6), MIDForgiving(EC331,6,LEN(EC331)-6), MIDForgiving(EC388,6,LEN(EC388)-6), MIDForgiving(EC441,6,LEN(EC441)-6))&amp;")","*")</f>
        <v>*</v>
      </c>
      <c r="ED507" s="58" t="str">
        <f>IF(OR(ED267&lt;&gt;"*",ED331&lt;&gt;"*",ED388&lt;&gt;"*",ED441&lt;&gt;"*"),"Yes (" &amp; JoinAll(", ", MIDForgiving(ED267,6,LEN(ED267)-6), MIDForgiving(ED331,6,LEN(ED331)-6), MIDForgiving(ED388,6,LEN(ED388)-6), MIDForgiving(ED441,6,LEN(ED441)-6))&amp;")","*")</f>
        <v>*</v>
      </c>
      <c r="EE507" s="58" t="str">
        <f>IF(OR(EE267&lt;&gt;"*",EE331&lt;&gt;"*",EE388&lt;&gt;"*",EE441&lt;&gt;"*"),"Yes (" &amp; JoinAll(", ", MIDForgiving(EE267,6,LEN(EE267)-6), MIDForgiving(EE331,6,LEN(EE331)-6), MIDForgiving(EE388,6,LEN(EE388)-6), MIDForgiving(EE441,6,LEN(EE441)-6))&amp;")","*")</f>
        <v>*</v>
      </c>
      <c r="EF507" s="58" t="str">
        <f>IF(OR(EF267&lt;&gt;"*",EF331&lt;&gt;"*",EF388&lt;&gt;"*",EF441&lt;&gt;"*"),"Yes (" &amp; JoinAll(", ", MIDForgiving(EF267,6,LEN(EF267)-6), MIDForgiving(EF331,6,LEN(EF331)-6), MIDForgiving(EF388,6,LEN(EF388)-6), MIDForgiving(EF441,6,LEN(EF441)-6))&amp;")","*")</f>
        <v>*</v>
      </c>
      <c r="EG507" s="58" t="str">
        <f>IF(OR(EG267&lt;&gt;"*",EG331&lt;&gt;"*",EG388&lt;&gt;"*",EG441&lt;&gt;"*"),"Yes (" &amp; JoinAll(", ", MIDForgiving(EG267,6,LEN(EG267)-6), MIDForgiving(EG331,6,LEN(EG331)-6), MIDForgiving(EG388,6,LEN(EG388)-6), MIDForgiving(EG441,6,LEN(EG441)-6))&amp;")","*")</f>
        <v>*</v>
      </c>
      <c r="EH507" s="58" t="str">
        <f>IF(OR(EH267&lt;&gt;"*",EH331&lt;&gt;"*",EH388&lt;&gt;"*",EH441&lt;&gt;"*"),"Yes (" &amp; JoinAll(", ", MIDForgiving(EH267,6,LEN(EH267)-6), MIDForgiving(EH331,6,LEN(EH331)-6), MIDForgiving(EH388,6,LEN(EH388)-6), MIDForgiving(EH441,6,LEN(EH441)-6))&amp;")","*")</f>
        <v>*</v>
      </c>
      <c r="EI507" s="58" t="str">
        <f>IF(OR(EI267&lt;&gt;"*",EI331&lt;&gt;"*",EI388&lt;&gt;"*",EI441&lt;&gt;"*"),"Yes (" &amp; JoinAll(", ", MIDForgiving(EI267,6,LEN(EI267)-6), MIDForgiving(EI331,6,LEN(EI331)-6), MIDForgiving(EI388,6,LEN(EI388)-6), MIDForgiving(EI441,6,LEN(EI441)-6))&amp;")","*")</f>
        <v>*</v>
      </c>
      <c r="EJ507" s="58" t="str">
        <f>IF(OR(EJ267&lt;&gt;"*",EJ331&lt;&gt;"*",EJ388&lt;&gt;"*",EJ441&lt;&gt;"*"),"Yes (" &amp; JoinAll(", ", MIDForgiving(EJ267,6,LEN(EJ267)-6), MIDForgiving(EJ331,6,LEN(EJ331)-6), MIDForgiving(EJ388,6,LEN(EJ388)-6), MIDForgiving(EJ441,6,LEN(EJ441)-6))&amp;")","*")</f>
        <v>*</v>
      </c>
      <c r="EK507" s="58" t="str">
        <f>IF(OR(EK267&lt;&gt;"*",EK331&lt;&gt;"*",EK388&lt;&gt;"*",EK441&lt;&gt;"*"),"Yes (" &amp; JoinAll(", ", MIDForgiving(EK267,6,LEN(EK267)-6), MIDForgiving(EK331,6,LEN(EK331)-6), MIDForgiving(EK388,6,LEN(EK388)-6), MIDForgiving(EK441,6,LEN(EK441)-6))&amp;")","*")</f>
        <v>*</v>
      </c>
      <c r="EL507" s="109"/>
      <c r="EM507" s="109"/>
    </row>
    <row r="508" spans="1:143" s="58" customFormat="1" ht="12.75" customHeight="1" x14ac:dyDescent="0.25">
      <c r="A508" s="5"/>
      <c r="B508" s="96"/>
      <c r="C508" s="96"/>
      <c r="D508" s="96"/>
      <c r="E508" s="96"/>
      <c r="F508" s="96" t="s">
        <v>3542</v>
      </c>
      <c r="G508" s="4" t="s">
        <v>4301</v>
      </c>
      <c r="H508" s="18" t="s">
        <v>5</v>
      </c>
      <c r="I508" s="18"/>
      <c r="J508" s="58" t="str">
        <f>IF(OR(J268&lt;&gt;"*",J332&lt;&gt;"*",J389&lt;&gt;"*",J442&lt;&gt;"*"),"Yes (" &amp; JoinAll(", ", MIDForgiving(J268,6,LEN(J268)-6), MIDForgiving(J332,6,LEN(J332)-6), MIDForgiving(J389,6,LEN(J389)-6), MIDForgiving(J442,6,LEN(J442)-6))&amp;")","*")</f>
        <v>*</v>
      </c>
      <c r="K508" s="58" t="str">
        <f>IF(OR(K268&lt;&gt;"*",K332&lt;&gt;"*",K389&lt;&gt;"*",K442&lt;&gt;"*"),"Yes (" &amp; JoinAll(", ", MIDForgiving(K268,6,LEN(K268)-6), MIDForgiving(K332,6,LEN(K332)-6), MIDForgiving(K389,6,LEN(K389)-6), MIDForgiving(K442,6,LEN(K442)-6))&amp;")","*")</f>
        <v>*</v>
      </c>
      <c r="L508" s="58" t="str">
        <f>IF(OR(L268&lt;&gt;"*",L332&lt;&gt;"*",L389&lt;&gt;"*",L442&lt;&gt;"*"),"Yes (" &amp; JoinAll(", ", MIDForgiving(L268,6,LEN(L268)-6), MIDForgiving(L332,6,LEN(L332)-6), MIDForgiving(L389,6,LEN(L389)-6), MIDForgiving(L442,6,LEN(L442)-6))&amp;")","*")</f>
        <v>*</v>
      </c>
      <c r="M508" s="58" t="str">
        <f>IF(OR(M268&lt;&gt;"*",M332&lt;&gt;"*",M389&lt;&gt;"*",M442&lt;&gt;"*"),"Yes (" &amp; JoinAll(", ", MIDForgiving(M268,6,LEN(M268)-6), MIDForgiving(M332,6,LEN(M332)-6), MIDForgiving(M389,6,LEN(M389)-6), MIDForgiving(M442,6,LEN(M442)-6))&amp;")","*")</f>
        <v>*</v>
      </c>
      <c r="N508" s="58" t="str">
        <f>IF(OR(N268&lt;&gt;"*",N332&lt;&gt;"*",N389&lt;&gt;"*",N442&lt;&gt;"*"),"Yes (" &amp; JoinAll(", ", MIDForgiving(N268,6,LEN(N268)-6), MIDForgiving(N332,6,LEN(N332)-6), MIDForgiving(N389,6,LEN(N389)-6), MIDForgiving(N442,6,LEN(N442)-6))&amp;")","*")</f>
        <v>*</v>
      </c>
      <c r="O508" s="58" t="str">
        <f>IF(OR(O268&lt;&gt;"*",O332&lt;&gt;"*",O389&lt;&gt;"*",O442&lt;&gt;"*"),"Yes (" &amp; JoinAll(", ", MIDForgiving(O268,6,LEN(O268)-6), MIDForgiving(O332,6,LEN(O332)-6), MIDForgiving(O389,6,LEN(O389)-6), MIDForgiving(O442,6,LEN(O442)-6))&amp;")","*")</f>
        <v>*</v>
      </c>
      <c r="P508" s="58" t="str">
        <f>IF(OR(P268&lt;&gt;"*",P332&lt;&gt;"*",P389&lt;&gt;"*",P442&lt;&gt;"*"),"Yes (" &amp; JoinAll(", ", MIDForgiving(P268,6,LEN(P268)-6), MIDForgiving(P332,6,LEN(P332)-6), MIDForgiving(P389,6,LEN(P389)-6), MIDForgiving(P442,6,LEN(P442)-6))&amp;")","*")</f>
        <v>*</v>
      </c>
      <c r="Q508" s="58" t="str">
        <f>IF(OR(Q268&lt;&gt;"*",Q332&lt;&gt;"*",Q389&lt;&gt;"*",Q442&lt;&gt;"*"),"Yes (" &amp; JoinAll(", ", MIDForgiving(Q268,6,LEN(Q268)-6), MIDForgiving(Q332,6,LEN(Q332)-6), MIDForgiving(Q389,6,LEN(Q389)-6), MIDForgiving(Q442,6,LEN(Q442)-6))&amp;")","*")</f>
        <v>*</v>
      </c>
      <c r="R508" s="58" t="str">
        <f>IF(OR(R268&lt;&gt;"*",R332&lt;&gt;"*",R389&lt;&gt;"*",R442&lt;&gt;"*"),"Yes (" &amp; JoinAll(", ", MIDForgiving(R268,6,LEN(R268)-6), MIDForgiving(R332,6,LEN(R332)-6), MIDForgiving(R389,6,LEN(R389)-6), MIDForgiving(R442,6,LEN(R442)-6))&amp;")","*")</f>
        <v>*</v>
      </c>
      <c r="S508" s="58" t="str">
        <f>IF(OR(S268&lt;&gt;"*",S332&lt;&gt;"*",S389&lt;&gt;"*",S442&lt;&gt;"*"),"Yes (" &amp; JoinAll(", ", MIDForgiving(S268,6,LEN(S268)-6), MIDForgiving(S332,6,LEN(S332)-6), MIDForgiving(S389,6,LEN(S389)-6), MIDForgiving(S442,6,LEN(S442)-6))&amp;")","*")</f>
        <v>Yes (HTTP)</v>
      </c>
      <c r="T508" s="58" t="str">
        <f>IF(OR(T268&lt;&gt;"*",T332&lt;&gt;"*",T389&lt;&gt;"*",T442&lt;&gt;"*"),"Yes (" &amp; JoinAll(", ", MIDForgiving(T268,6,LEN(T268)-6), MIDForgiving(T332,6,LEN(T332)-6), MIDForgiving(T389,6,LEN(T389)-6), MIDForgiving(T442,6,LEN(T442)-6))&amp;")","*")</f>
        <v>Yes (HTTP)</v>
      </c>
      <c r="U508" s="58" t="str">
        <f>IF(OR(U268&lt;&gt;"*",U332&lt;&gt;"*",U389&lt;&gt;"*",U442&lt;&gt;"*"),"Yes (" &amp; JoinAll(", ", MIDForgiving(U268,6,LEN(U268)-6), MIDForgiving(U332,6,LEN(U332)-6), MIDForgiving(U389,6,LEN(U389)-6), MIDForgiving(U442,6,LEN(U442)-6))&amp;")","*")</f>
        <v>*</v>
      </c>
      <c r="V508" s="58" t="str">
        <f>IF(OR(V268&lt;&gt;"*",V332&lt;&gt;"*",V389&lt;&gt;"*",V442&lt;&gt;"*"),"Yes (" &amp; JoinAll(", ", MIDForgiving(V268,6,LEN(V268)-6), MIDForgiving(V332,6,LEN(V332)-6), MIDForgiving(V389,6,LEN(V389)-6), MIDForgiving(V442,6,LEN(V442)-6))&amp;")","*")</f>
        <v>*</v>
      </c>
      <c r="W508" s="58" t="str">
        <f>IF(OR(W268&lt;&gt;"*",W332&lt;&gt;"*",W389&lt;&gt;"*",W442&lt;&gt;"*"),"Yes (" &amp; JoinAll(", ", MIDForgiving(W268,6,LEN(W268)-6), MIDForgiving(W332,6,LEN(W332)-6), MIDForgiving(W389,6,LEN(W389)-6), MIDForgiving(W442,6,LEN(W442)-6))&amp;")","*")</f>
        <v>*</v>
      </c>
      <c r="X508" s="58" t="str">
        <f>IF(OR(X268&lt;&gt;"*",X332&lt;&gt;"*",X389&lt;&gt;"*",X442&lt;&gt;"*"),"Yes (" &amp; JoinAll(", ", MIDForgiving(X268,6,LEN(X268)-6), MIDForgiving(X332,6,LEN(X332)-6), MIDForgiving(X389,6,LEN(X389)-6), MIDForgiving(X442,6,LEN(X442)-6))&amp;")","*")</f>
        <v>*</v>
      </c>
      <c r="Y508" s="58" t="str">
        <f>IF(OR(Y268&lt;&gt;"*",Y332&lt;&gt;"*",Y389&lt;&gt;"*",Y442&lt;&gt;"*"),"Yes (" &amp; JoinAll(", ", MIDForgiving(Y268,6,LEN(Y268)-6), MIDForgiving(Y332,6,LEN(Y332)-6), MIDForgiving(Y389,6,LEN(Y389)-6), MIDForgiving(Y442,6,LEN(Y442)-6))&amp;")","*")</f>
        <v>*</v>
      </c>
      <c r="Z508" s="58" t="str">
        <f>IF(OR(Z268&lt;&gt;"*",Z332&lt;&gt;"*",Z389&lt;&gt;"*",Z442&lt;&gt;"*"),"Yes (" &amp; JoinAll(", ", MIDForgiving(Z268,6,LEN(Z268)-6), MIDForgiving(Z332,6,LEN(Z332)-6), MIDForgiving(Z389,6,LEN(Z389)-6), MIDForgiving(Z442,6,LEN(Z442)-6))&amp;")","*")</f>
        <v>*</v>
      </c>
      <c r="AA508" s="58" t="str">
        <f>IF(OR(AA268&lt;&gt;"*",AA332&lt;&gt;"*",AA389&lt;&gt;"*",AA442&lt;&gt;"*"),"Yes (" &amp; JoinAll(", ", MIDForgiving(AA268,6,LEN(AA268)-6), MIDForgiving(AA332,6,LEN(AA332)-6), MIDForgiving(AA389,6,LEN(AA389)-6), MIDForgiving(AA442,6,LEN(AA442)-6))&amp;")","*")</f>
        <v>*</v>
      </c>
      <c r="AB508" s="58" t="str">
        <f>IF(OR(AB268&lt;&gt;"*",AB332&lt;&gt;"*",AB389&lt;&gt;"*",AB442&lt;&gt;"*"),"Yes (" &amp; JoinAll(", ", MIDForgiving(AB268,6,LEN(AB268)-6), MIDForgiving(AB332,6,LEN(AB332)-6), MIDForgiving(AB389,6,LEN(AB389)-6), MIDForgiving(AB442,6,LEN(AB442)-6))&amp;")","*")</f>
        <v>*</v>
      </c>
      <c r="AC508" s="58" t="str">
        <f>IF(OR(AC268&lt;&gt;"*",AC332&lt;&gt;"*",AC389&lt;&gt;"*",AC442&lt;&gt;"*"),"Yes (" &amp; JoinAll(", ", MIDForgiving(AC268,6,LEN(AC268)-6), MIDForgiving(AC332,6,LEN(AC332)-6), MIDForgiving(AC389,6,LEN(AC389)-6), MIDForgiving(AC442,6,LEN(AC442)-6))&amp;")","*")</f>
        <v>*</v>
      </c>
      <c r="AD508" s="58" t="str">
        <f>IF(OR(AD268&lt;&gt;"*",AD332&lt;&gt;"*",AD389&lt;&gt;"*",AD442&lt;&gt;"*"),"Yes (" &amp; JoinAll(", ", MIDForgiving(AD268,6,LEN(AD268)-6), MIDForgiving(AD332,6,LEN(AD332)-6), MIDForgiving(AD389,6,LEN(AD389)-6), MIDForgiving(AD442,6,LEN(AD442)-6))&amp;")","*")</f>
        <v>*</v>
      </c>
      <c r="AE508" s="58" t="str">
        <f>IF(OR(AE268&lt;&gt;"*",AE332&lt;&gt;"*",AE389&lt;&gt;"*",AE442&lt;&gt;"*"),"Yes (" &amp; JoinAll(", ", MIDForgiving(AE268,6,LEN(AE268)-6), MIDForgiving(AE332,6,LEN(AE332)-6), MIDForgiving(AE389,6,LEN(AE389)-6), MIDForgiving(AE442,6,LEN(AE442)-6))&amp;")","*")</f>
        <v>*</v>
      </c>
      <c r="AF508" s="58" t="str">
        <f>IF(OR(AF268&lt;&gt;"*",AF332&lt;&gt;"*",AF389&lt;&gt;"*",AF442&lt;&gt;"*"),"Yes (" &amp; JoinAll(", ", MIDForgiving(AF268,6,LEN(AF268)-6), MIDForgiving(AF332,6,LEN(AF332)-6), MIDForgiving(AF389,6,LEN(AF389)-6), MIDForgiving(AF442,6,LEN(AF442)-6))&amp;")","*")</f>
        <v>*</v>
      </c>
      <c r="AG508" s="58" t="str">
        <f>IF(OR(AG268&lt;&gt;"*",AG332&lt;&gt;"*",AG389&lt;&gt;"*",AG442&lt;&gt;"*"),"Yes (" &amp; JoinAll(", ", MIDForgiving(AG268,6,LEN(AG268)-6), MIDForgiving(AG332,6,LEN(AG332)-6), MIDForgiving(AG389,6,LEN(AG389)-6), MIDForgiving(AG442,6,LEN(AG442)-6))&amp;")","*")</f>
        <v>*</v>
      </c>
      <c r="AH508" s="58" t="str">
        <f>IF(OR(AH268&lt;&gt;"*",AH332&lt;&gt;"*",AH389&lt;&gt;"*",AH442&lt;&gt;"*"),"Yes (" &amp; JoinAll(", ", MIDForgiving(AH268,6,LEN(AH268)-6), MIDForgiving(AH332,6,LEN(AH332)-6), MIDForgiving(AH389,6,LEN(AH389)-6), MIDForgiving(AH442,6,LEN(AH442)-6))&amp;")","*")</f>
        <v>*</v>
      </c>
      <c r="AI508" s="58" t="str">
        <f>IF(OR(AI268&lt;&gt;"*",AI332&lt;&gt;"*",AI389&lt;&gt;"*",AI442&lt;&gt;"*"),"Yes (" &amp; JoinAll(", ", MIDForgiving(AI268,6,LEN(AI268)-6), MIDForgiving(AI332,6,LEN(AI332)-6), MIDForgiving(AI389,6,LEN(AI389)-6), MIDForgiving(AI442,6,LEN(AI442)-6))&amp;")","*")</f>
        <v>*</v>
      </c>
      <c r="AJ508" s="58" t="str">
        <f>IF(OR(AJ268&lt;&gt;"*",AJ332&lt;&gt;"*",AJ389&lt;&gt;"*",AJ442&lt;&gt;"*"),"Yes (" &amp; JoinAll(", ", MIDForgiving(AJ268,6,LEN(AJ268)-6), MIDForgiving(AJ332,6,LEN(AJ332)-6), MIDForgiving(AJ389,6,LEN(AJ389)-6), MIDForgiving(AJ442,6,LEN(AJ442)-6))&amp;")","*")</f>
        <v>*</v>
      </c>
      <c r="AK508" s="58" t="str">
        <f>IF(OR(AK268&lt;&gt;"*",AK332&lt;&gt;"*",AK389&lt;&gt;"*",AK442&lt;&gt;"*"),"Yes (" &amp; JoinAll(", ", MIDForgiving(AK268,6,LEN(AK268)-6), MIDForgiving(AK332,6,LEN(AK332)-6), MIDForgiving(AK389,6,LEN(AK389)-6), MIDForgiving(AK442,6,LEN(AK442)-6))&amp;")","*")</f>
        <v>*</v>
      </c>
      <c r="AL508" s="58" t="str">
        <f>IF(OR(AL268&lt;&gt;"*",AL332&lt;&gt;"*",AL389&lt;&gt;"*",AL442&lt;&gt;"*"),"Yes (" &amp; JoinAll(", ", MIDForgiving(AL268,6,LEN(AL268)-6), MIDForgiving(AL332,6,LEN(AL332)-6), MIDForgiving(AL389,6,LEN(AL389)-6), MIDForgiving(AL442,6,LEN(AL442)-6))&amp;")","*")</f>
        <v>*</v>
      </c>
      <c r="AM508" s="58" t="str">
        <f>IF(OR(AM268&lt;&gt;"*",AM332&lt;&gt;"*",AM389&lt;&gt;"*",AM442&lt;&gt;"*"),"Yes (" &amp; JoinAll(", ", MIDForgiving(AM268,6,LEN(AM268)-6), MIDForgiving(AM332,6,LEN(AM332)-6), MIDForgiving(AM389,6,LEN(AM389)-6), MIDForgiving(AM442,6,LEN(AM442)-6))&amp;")","*")</f>
        <v>*</v>
      </c>
      <c r="AN508" s="58" t="str">
        <f>IF(OR(AN268&lt;&gt;"*",AN332&lt;&gt;"*",AN389&lt;&gt;"*",AN442&lt;&gt;"*"),"Yes (" &amp; JoinAll(", ", MIDForgiving(AN268,6,LEN(AN268)-6), MIDForgiving(AN332,6,LEN(AN332)-6), MIDForgiving(AN389,6,LEN(AN389)-6), MIDForgiving(AN442,6,LEN(AN442)-6))&amp;")","*")</f>
        <v>*</v>
      </c>
      <c r="AO508" s="58" t="str">
        <f>IF(OR(AO268&lt;&gt;"*",AO332&lt;&gt;"*",AO389&lt;&gt;"*",AO442&lt;&gt;"*"),"Yes (" &amp; JoinAll(", ", MIDForgiving(AO268,6,LEN(AO268)-6), MIDForgiving(AO332,6,LEN(AO332)-6), MIDForgiving(AO389,6,LEN(AO389)-6), MIDForgiving(AO442,6,LEN(AO442)-6))&amp;")","*")</f>
        <v>*</v>
      </c>
      <c r="AP508" s="58" t="str">
        <f>IF(OR(AP268&lt;&gt;"*",AP332&lt;&gt;"*",AP389&lt;&gt;"*",AP442&lt;&gt;"*"),"Yes (" &amp; JoinAll(", ", MIDForgiving(AP268,6,LEN(AP268)-6), MIDForgiving(AP332,6,LEN(AP332)-6), MIDForgiving(AP389,6,LEN(AP389)-6), MIDForgiving(AP442,6,LEN(AP442)-6))&amp;")","*")</f>
        <v>*</v>
      </c>
      <c r="AQ508" s="58" t="str">
        <f>IF(OR(AQ268&lt;&gt;"*",AQ332&lt;&gt;"*",AQ389&lt;&gt;"*",AQ442&lt;&gt;"*"),"Yes (" &amp; JoinAll(", ", MIDForgiving(AQ268,6,LEN(AQ268)-6), MIDForgiving(AQ332,6,LEN(AQ332)-6), MIDForgiving(AQ389,6,LEN(AQ389)-6), MIDForgiving(AQ442,6,LEN(AQ442)-6))&amp;")","*")</f>
        <v>*</v>
      </c>
      <c r="AR508" s="58" t="str">
        <f>IF(OR(AR268&lt;&gt;"*",AR332&lt;&gt;"*",AR389&lt;&gt;"*",AR442&lt;&gt;"*"),"Yes (" &amp; JoinAll(", ", MIDForgiving(AR268,6,LEN(AR268)-6), MIDForgiving(AR332,6,LEN(AR332)-6), MIDForgiving(AR389,6,LEN(AR389)-6), MIDForgiving(AR442,6,LEN(AR442)-6))&amp;")","*")</f>
        <v>*</v>
      </c>
      <c r="AS508" s="58" t="str">
        <f>IF(OR(AS268&lt;&gt;"*",AS332&lt;&gt;"*",AS389&lt;&gt;"*",AS442&lt;&gt;"*"),"Yes (" &amp; JoinAll(", ", MIDForgiving(AS268,6,LEN(AS268)-6), MIDForgiving(AS332,6,LEN(AS332)-6), MIDForgiving(AS389,6,LEN(AS389)-6), MIDForgiving(AS442,6,LEN(AS442)-6))&amp;")","*")</f>
        <v>*</v>
      </c>
      <c r="AT508" s="58" t="str">
        <f>IF(OR(AT268&lt;&gt;"*",AT332&lt;&gt;"*",AT389&lt;&gt;"*",AT442&lt;&gt;"*"),"Yes (" &amp; JoinAll(", ", MIDForgiving(AT268,6,LEN(AT268)-6), MIDForgiving(AT332,6,LEN(AT332)-6), MIDForgiving(AT389,6,LEN(AT389)-6), MIDForgiving(AT442,6,LEN(AT442)-6))&amp;")","*")</f>
        <v>*</v>
      </c>
      <c r="AU508" s="58" t="str">
        <f>IF(OR(AU268&lt;&gt;"*",AU332&lt;&gt;"*",AU389&lt;&gt;"*",AU442&lt;&gt;"*"),"Yes (" &amp; JoinAll(", ", MIDForgiving(AU268,6,LEN(AU268)-6), MIDForgiving(AU332,6,LEN(AU332)-6), MIDForgiving(AU389,6,LEN(AU389)-6), MIDForgiving(AU442,6,LEN(AU442)-6))&amp;")","*")</f>
        <v>*</v>
      </c>
      <c r="AV508" s="58" t="str">
        <f>IF(OR(AV268&lt;&gt;"*",AV332&lt;&gt;"*",AV389&lt;&gt;"*",AV442&lt;&gt;"*"),"Yes (" &amp; JoinAll(", ", MIDForgiving(AV268,6,LEN(AV268)-6), MIDForgiving(AV332,6,LEN(AV332)-6), MIDForgiving(AV389,6,LEN(AV389)-6), MIDForgiving(AV442,6,LEN(AV442)-6))&amp;")","*")</f>
        <v>*</v>
      </c>
      <c r="AW508" s="58" t="str">
        <f>IF(OR(AW268&lt;&gt;"*",AW332&lt;&gt;"*",AW389&lt;&gt;"*",AW442&lt;&gt;"*"),"Yes (" &amp; JoinAll(", ", MIDForgiving(AW268,6,LEN(AW268)-6), MIDForgiving(AW332,6,LEN(AW332)-6), MIDForgiving(AW389,6,LEN(AW389)-6), MIDForgiving(AW442,6,LEN(AW442)-6))&amp;")","*")</f>
        <v>*</v>
      </c>
      <c r="AX508" s="58" t="str">
        <f>IF(OR(AX268&lt;&gt;"*",AX332&lt;&gt;"*",AX389&lt;&gt;"*",AX442&lt;&gt;"*"),"Yes (" &amp; JoinAll(", ", MIDForgiving(AX268,6,LEN(AX268)-6), MIDForgiving(AX332,6,LEN(AX332)-6), MIDForgiving(AX389,6,LEN(AX389)-6), MIDForgiving(AX442,6,LEN(AX442)-6))&amp;")","*")</f>
        <v>*</v>
      </c>
      <c r="AY508" s="58" t="str">
        <f>IF(OR(AY268&lt;&gt;"*",AY332&lt;&gt;"*",AY389&lt;&gt;"*",AY442&lt;&gt;"*"),"Yes (" &amp; JoinAll(", ", MIDForgiving(AY268,6,LEN(AY268)-6), MIDForgiving(AY332,6,LEN(AY332)-6), MIDForgiving(AY389,6,LEN(AY389)-6), MIDForgiving(AY442,6,LEN(AY442)-6))&amp;")","*")</f>
        <v>*</v>
      </c>
      <c r="AZ508" s="58" t="str">
        <f>IF(OR(AZ268&lt;&gt;"*",AZ332&lt;&gt;"*",AZ389&lt;&gt;"*",AZ442&lt;&gt;"*"),"Yes (" &amp; JoinAll(", ", MIDForgiving(AZ268,6,LEN(AZ268)-6), MIDForgiving(AZ332,6,LEN(AZ332)-6), MIDForgiving(AZ389,6,LEN(AZ389)-6), MIDForgiving(AZ442,6,LEN(AZ442)-6))&amp;")","*")</f>
        <v>*</v>
      </c>
      <c r="BA508" s="58" t="str">
        <f>IF(OR(BA268&lt;&gt;"*",BA332&lt;&gt;"*",BA389&lt;&gt;"*",BA442&lt;&gt;"*"),"Yes (" &amp; JoinAll(", ", MIDForgiving(BA268,6,LEN(BA268)-6), MIDForgiving(BA332,6,LEN(BA332)-6), MIDForgiving(BA389,6,LEN(BA389)-6), MIDForgiving(BA442,6,LEN(BA442)-6))&amp;")","*")</f>
        <v>*</v>
      </c>
      <c r="BB508" s="58" t="str">
        <f>IF(OR(BB268&lt;&gt;"*",BB332&lt;&gt;"*",BB389&lt;&gt;"*",BB442&lt;&gt;"*"),"Yes (" &amp; JoinAll(", ", MIDForgiving(BB268,6,LEN(BB268)-6), MIDForgiving(BB332,6,LEN(BB332)-6), MIDForgiving(BB389,6,LEN(BB389)-6), MIDForgiving(BB442,6,LEN(BB442)-6))&amp;")","*")</f>
        <v>*</v>
      </c>
      <c r="BC508" s="58" t="str">
        <f>IF(OR(BC268&lt;&gt;"*",BC332&lt;&gt;"*",BC389&lt;&gt;"*",BC442&lt;&gt;"*"),"Yes (" &amp; JoinAll(", ", MIDForgiving(BC268,6,LEN(BC268)-6), MIDForgiving(BC332,6,LEN(BC332)-6), MIDForgiving(BC389,6,LEN(BC389)-6), MIDForgiving(BC442,6,LEN(BC442)-6))&amp;")","*")</f>
        <v>*</v>
      </c>
      <c r="BD508" s="58" t="str">
        <f>IF(OR(BD268&lt;&gt;"*",BD332&lt;&gt;"*",BD389&lt;&gt;"*",BD442&lt;&gt;"*"),"Yes (" &amp; JoinAll(", ", MIDForgiving(BD268,6,LEN(BD268)-6), MIDForgiving(BD332,6,LEN(BD332)-6), MIDForgiving(BD389,6,LEN(BD389)-6), MIDForgiving(BD442,6,LEN(BD442)-6))&amp;")","*")</f>
        <v>*</v>
      </c>
      <c r="BE508" s="58" t="str">
        <f>IF(OR(BE268&lt;&gt;"*",BE332&lt;&gt;"*",BE389&lt;&gt;"*",BE442&lt;&gt;"*"),"Yes (" &amp; JoinAll(", ", MIDForgiving(BE268,6,LEN(BE268)-6), MIDForgiving(BE332,6,LEN(BE332)-6), MIDForgiving(BE389,6,LEN(BE389)-6), MIDForgiving(BE442,6,LEN(BE442)-6))&amp;")","*")</f>
        <v>*</v>
      </c>
      <c r="BF508" s="58" t="str">
        <f>IF(OR(BF268&lt;&gt;"*",BF332&lt;&gt;"*",BF389&lt;&gt;"*",BF442&lt;&gt;"*"),"Yes (" &amp; JoinAll(", ", MIDForgiving(BF268,6,LEN(BF268)-6), MIDForgiving(BF332,6,LEN(BF332)-6), MIDForgiving(BF389,6,LEN(BF389)-6), MIDForgiving(BF442,6,LEN(BF442)-6))&amp;")","*")</f>
        <v>*</v>
      </c>
      <c r="BG508" s="58" t="str">
        <f>IF(OR(BG268&lt;&gt;"*",BG332&lt;&gt;"*",BG389&lt;&gt;"*",BG442&lt;&gt;"*"),"Yes (" &amp; JoinAll(", ", MIDForgiving(BG268,6,LEN(BG268)-6), MIDForgiving(BG332,6,LEN(BG332)-6), MIDForgiving(BG389,6,LEN(BG389)-6), MIDForgiving(BG442,6,LEN(BG442)-6))&amp;")","*")</f>
        <v>*</v>
      </c>
      <c r="BH508" s="58" t="str">
        <f>IF(OR(BH268&lt;&gt;"*",BH332&lt;&gt;"*",BH389&lt;&gt;"*",BH442&lt;&gt;"*"),"Yes (" &amp; JoinAll(", ", MIDForgiving(BH268,6,LEN(BH268)-6), MIDForgiving(BH332,6,LEN(BH332)-6), MIDForgiving(BH389,6,LEN(BH389)-6), MIDForgiving(BH442,6,LEN(BH442)-6))&amp;")","*")</f>
        <v>*</v>
      </c>
      <c r="BI508" s="58" t="str">
        <f>IF(OR(BI268&lt;&gt;"*",BI332&lt;&gt;"*",BI389&lt;&gt;"*",BI442&lt;&gt;"*"),"Yes (" &amp; JoinAll(", ", MIDForgiving(BI268,6,LEN(BI268)-6), MIDForgiving(BI332,6,LEN(BI332)-6), MIDForgiving(BI389,6,LEN(BI389)-6), MIDForgiving(BI442,6,LEN(BI442)-6))&amp;")","*")</f>
        <v>*</v>
      </c>
      <c r="BJ508" s="58" t="str">
        <f>IF(OR(BJ268&lt;&gt;"*",BJ332&lt;&gt;"*",BJ389&lt;&gt;"*",BJ442&lt;&gt;"*"),"Yes (" &amp; JoinAll(", ", MIDForgiving(BJ268,6,LEN(BJ268)-6), MIDForgiving(BJ332,6,LEN(BJ332)-6), MIDForgiving(BJ389,6,LEN(BJ389)-6), MIDForgiving(BJ442,6,LEN(BJ442)-6))&amp;")","*")</f>
        <v>*</v>
      </c>
      <c r="BK508" s="58" t="str">
        <f>IF(OR(BK268&lt;&gt;"*",BK332&lt;&gt;"*",BK389&lt;&gt;"*",BK442&lt;&gt;"*"),"Yes (" &amp; JoinAll(", ", MIDForgiving(BK268,6,LEN(BK268)-6), MIDForgiving(BK332,6,LEN(BK332)-6), MIDForgiving(BK389,6,LEN(BK389)-6), MIDForgiving(BK442,6,LEN(BK442)-6))&amp;")","*")</f>
        <v>*</v>
      </c>
      <c r="BL508" s="58" t="str">
        <f>IF(OR(BL268&lt;&gt;"*",BL332&lt;&gt;"*",BL389&lt;&gt;"*",BL442&lt;&gt;"*"),"Yes (" &amp; JoinAll(", ", MIDForgiving(BL268,6,LEN(BL268)-6), MIDForgiving(BL332,6,LEN(BL332)-6), MIDForgiving(BL389,6,LEN(BL389)-6), MIDForgiving(BL442,6,LEN(BL442)-6))&amp;")","*")</f>
        <v>*</v>
      </c>
      <c r="BM508" s="58" t="str">
        <f>IF(OR(BM268&lt;&gt;"*",BM332&lt;&gt;"*",BM389&lt;&gt;"*",BM442&lt;&gt;"*"),"Yes (" &amp; JoinAll(", ", MIDForgiving(BM268,6,LEN(BM268)-6), MIDForgiving(BM332,6,LEN(BM332)-6), MIDForgiving(BM389,6,LEN(BM389)-6), MIDForgiving(BM442,6,LEN(BM442)-6))&amp;")","*")</f>
        <v>*</v>
      </c>
      <c r="BN508" s="58" t="str">
        <f>IF(OR(BN268&lt;&gt;"*",BN332&lt;&gt;"*",BN389&lt;&gt;"*",BN442&lt;&gt;"*"),"Yes (" &amp; JoinAll(", ", MIDForgiving(BN268,6,LEN(BN268)-6), MIDForgiving(BN332,6,LEN(BN332)-6), MIDForgiving(BN389,6,LEN(BN389)-6), MIDForgiving(BN442,6,LEN(BN442)-6))&amp;")","*")</f>
        <v>*</v>
      </c>
      <c r="BO508" s="58" t="str">
        <f>IF(OR(BO268&lt;&gt;"*",BO332&lt;&gt;"*",BO389&lt;&gt;"*",BO442&lt;&gt;"*"),"Yes (" &amp; JoinAll(", ", MIDForgiving(BO268,6,LEN(BO268)-6), MIDForgiving(BO332,6,LEN(BO332)-6), MIDForgiving(BO389,6,LEN(BO389)-6), MIDForgiving(BO442,6,LEN(BO442)-6))&amp;")","*")</f>
        <v>*</v>
      </c>
      <c r="BP508" s="58" t="str">
        <f>IF(OR(BP268&lt;&gt;"*",BP332&lt;&gt;"*",BP389&lt;&gt;"*",BP442&lt;&gt;"*"),"Yes (" &amp; JoinAll(", ", MIDForgiving(BP268,6,LEN(BP268)-6), MIDForgiving(BP332,6,LEN(BP332)-6), MIDForgiving(BP389,6,LEN(BP389)-6), MIDForgiving(BP442,6,LEN(BP442)-6))&amp;")","*")</f>
        <v>*</v>
      </c>
      <c r="BQ508" s="58" t="str">
        <f>IF(OR(BQ268&lt;&gt;"*",BQ332&lt;&gt;"*",BQ389&lt;&gt;"*",BQ442&lt;&gt;"*"),"Yes (" &amp; JoinAll(", ", MIDForgiving(BQ268,6,LEN(BQ268)-6), MIDForgiving(BQ332,6,LEN(BQ332)-6), MIDForgiving(BQ389,6,LEN(BQ389)-6), MIDForgiving(BQ442,6,LEN(BQ442)-6))&amp;")","*")</f>
        <v>*</v>
      </c>
      <c r="BR508" s="58" t="str">
        <f>IF(OR(BR268&lt;&gt;"*",BR332&lt;&gt;"*",BR389&lt;&gt;"*",BR442&lt;&gt;"*"),"Yes (" &amp; JoinAll(", ", MIDForgiving(BR268,6,LEN(BR268)-6), MIDForgiving(BR332,6,LEN(BR332)-6), MIDForgiving(BR389,6,LEN(BR389)-6), MIDForgiving(BR442,6,LEN(BR442)-6))&amp;")","*")</f>
        <v>*</v>
      </c>
      <c r="BS508" s="58" t="str">
        <f>IF(OR(BS268&lt;&gt;"*",BS332&lt;&gt;"*",BS389&lt;&gt;"*",BS442&lt;&gt;"*"),"Yes (" &amp; JoinAll(", ", MIDForgiving(BS268,6,LEN(BS268)-6), MIDForgiving(BS332,6,LEN(BS332)-6), MIDForgiving(BS389,6,LEN(BS389)-6), MIDForgiving(BS442,6,LEN(BS442)-6))&amp;")","*")</f>
        <v>*</v>
      </c>
      <c r="BT508" s="58" t="str">
        <f>IF(OR(BT268&lt;&gt;"*",BT332&lt;&gt;"*",BT389&lt;&gt;"*",BT442&lt;&gt;"*"),"Yes (" &amp; JoinAll(", ", MIDForgiving(BT268,6,LEN(BT268)-6), MIDForgiving(BT332,6,LEN(BT332)-6), MIDForgiving(BT389,6,LEN(BT389)-6), MIDForgiving(BT442,6,LEN(BT442)-6))&amp;")","*")</f>
        <v>*</v>
      </c>
      <c r="BU508" s="58" t="str">
        <f>IF(OR(BU268&lt;&gt;"*",BU332&lt;&gt;"*",BU389&lt;&gt;"*",BU442&lt;&gt;"*"),"Yes (" &amp; JoinAll(", ", MIDForgiving(BU268,6,LEN(BU268)-6), MIDForgiving(BU332,6,LEN(BU332)-6), MIDForgiving(BU389,6,LEN(BU389)-6), MIDForgiving(BU442,6,LEN(BU442)-6))&amp;")","*")</f>
        <v>*</v>
      </c>
      <c r="BV508" s="58" t="str">
        <f>IF(OR(BV268&lt;&gt;"*",BV332&lt;&gt;"*",BV389&lt;&gt;"*",BV442&lt;&gt;"*"),"Yes (" &amp; JoinAll(", ", MIDForgiving(BV268,6,LEN(BV268)-6), MIDForgiving(BV332,6,LEN(BV332)-6), MIDForgiving(BV389,6,LEN(BV389)-6), MIDForgiving(BV442,6,LEN(BV442)-6))&amp;")","*")</f>
        <v>*</v>
      </c>
      <c r="BW508" s="58" t="str">
        <f>IF(OR(BW268&lt;&gt;"*",BW332&lt;&gt;"*",BW389&lt;&gt;"*",BW442&lt;&gt;"*"),"Yes (" &amp; JoinAll(", ", MIDForgiving(BW268,6,LEN(BW268)-6), MIDForgiving(BW332,6,LEN(BW332)-6), MIDForgiving(BW389,6,LEN(BW389)-6), MIDForgiving(BW442,6,LEN(BW442)-6))&amp;")","*")</f>
        <v>*</v>
      </c>
      <c r="BX508" s="58" t="str">
        <f>IF(OR(BX268&lt;&gt;"*",BX332&lt;&gt;"*",BX389&lt;&gt;"*",BX442&lt;&gt;"*"),"Yes (" &amp; JoinAll(", ", MIDForgiving(BX268,6,LEN(BX268)-6), MIDForgiving(BX332,6,LEN(BX332)-6), MIDForgiving(BX389,6,LEN(BX389)-6), MIDForgiving(BX442,6,LEN(BX442)-6))&amp;")","*")</f>
        <v>*</v>
      </c>
      <c r="BY508" s="58" t="str">
        <f>IF(OR(BY268&lt;&gt;"*",BY332&lt;&gt;"*",BY389&lt;&gt;"*",BY442&lt;&gt;"*"),"Yes (" &amp; JoinAll(", ", MIDForgiving(BY268,6,LEN(BY268)-6), MIDForgiving(BY332,6,LEN(BY332)-6), MIDForgiving(BY389,6,LEN(BY389)-6), MIDForgiving(BY442,6,LEN(BY442)-6))&amp;")","*")</f>
        <v>Yes (HTTP)</v>
      </c>
      <c r="BZ508" s="58" t="str">
        <f>IF(OR(BZ268&lt;&gt;"*",BZ332&lt;&gt;"*",BZ389&lt;&gt;"*",BZ442&lt;&gt;"*"),"Yes (" &amp; JoinAll(", ", MIDForgiving(BZ268,6,LEN(BZ268)-6), MIDForgiving(BZ332,6,LEN(BZ332)-6), MIDForgiving(BZ389,6,LEN(BZ389)-6), MIDForgiving(BZ442,6,LEN(BZ442)-6))&amp;")","*")</f>
        <v>*</v>
      </c>
      <c r="CA508" s="58" t="str">
        <f>IF(OR(CA268&lt;&gt;"*",CA332&lt;&gt;"*",CA389&lt;&gt;"*",CA442&lt;&gt;"*"),"Yes (" &amp; JoinAll(", ", MIDForgiving(CA268,6,LEN(CA268)-6), MIDForgiving(CA332,6,LEN(CA332)-6), MIDForgiving(CA389,6,LEN(CA389)-6), MIDForgiving(CA442,6,LEN(CA442)-6))&amp;")","*")</f>
        <v>*</v>
      </c>
      <c r="CB508" s="58" t="str">
        <f>IF(OR(CB268&lt;&gt;"*",CB332&lt;&gt;"*",CB389&lt;&gt;"*",CB442&lt;&gt;"*"),"Yes (" &amp; JoinAll(", ", MIDForgiving(CB268,6,LEN(CB268)-6), MIDForgiving(CB332,6,LEN(CB332)-6), MIDForgiving(CB389,6,LEN(CB389)-6), MIDForgiving(CB442,6,LEN(CB442)-6))&amp;")","*")</f>
        <v>*</v>
      </c>
      <c r="CC508" s="58" t="str">
        <f>IF(OR(CC268&lt;&gt;"*",CC332&lt;&gt;"*",CC389&lt;&gt;"*",CC442&lt;&gt;"*"),"Yes (" &amp; JoinAll(", ", MIDForgiving(CC268,6,LEN(CC268)-6), MIDForgiving(CC332,6,LEN(CC332)-6), MIDForgiving(CC389,6,LEN(CC389)-6), MIDForgiving(CC442,6,LEN(CC442)-6))&amp;")","*")</f>
        <v>*</v>
      </c>
      <c r="CD508" s="58" t="str">
        <f>IF(OR(CD268&lt;&gt;"*",CD332&lt;&gt;"*",CD389&lt;&gt;"*",CD442&lt;&gt;"*"),"Yes (" &amp; JoinAll(", ", MIDForgiving(CD268,6,LEN(CD268)-6), MIDForgiving(CD332,6,LEN(CD332)-6), MIDForgiving(CD389,6,LEN(CD389)-6), MIDForgiving(CD442,6,LEN(CD442)-6))&amp;")","*")</f>
        <v>*</v>
      </c>
      <c r="CE508" s="58" t="str">
        <f>IF(OR(CE268&lt;&gt;"*",CE332&lt;&gt;"*",CE389&lt;&gt;"*",CE442&lt;&gt;"*"),"Yes (" &amp; JoinAll(", ", MIDForgiving(CE268,6,LEN(CE268)-6), MIDForgiving(CE332,6,LEN(CE332)-6), MIDForgiving(CE389,6,LEN(CE389)-6), MIDForgiving(CE442,6,LEN(CE442)-6))&amp;")","*")</f>
        <v>*</v>
      </c>
      <c r="CF508" s="58" t="str">
        <f>IF(OR(CF268&lt;&gt;"*",CF332&lt;&gt;"*",CF389&lt;&gt;"*",CF442&lt;&gt;"*"),"Yes (" &amp; JoinAll(", ", MIDForgiving(CF268,6,LEN(CF268)-6), MIDForgiving(CF332,6,LEN(CF332)-6), MIDForgiving(CF389,6,LEN(CF389)-6), MIDForgiving(CF442,6,LEN(CF442)-6))&amp;")","*")</f>
        <v>*</v>
      </c>
      <c r="CG508" s="58" t="str">
        <f>IF(OR(CG268&lt;&gt;"*",CG332&lt;&gt;"*",CG389&lt;&gt;"*",CG442&lt;&gt;"*"),"Yes (" &amp; JoinAll(", ", MIDForgiving(CG268,6,LEN(CG268)-6), MIDForgiving(CG332,6,LEN(CG332)-6), MIDForgiving(CG389,6,LEN(CG389)-6), MIDForgiving(CG442,6,LEN(CG442)-6))&amp;")","*")</f>
        <v>*</v>
      </c>
      <c r="CH508" s="58" t="str">
        <f>IF(OR(CH268&lt;&gt;"*",CH332&lt;&gt;"*",CH389&lt;&gt;"*",CH442&lt;&gt;"*"),"Yes (" &amp; JoinAll(", ", MIDForgiving(CH268,6,LEN(CH268)-6), MIDForgiving(CH332,6,LEN(CH332)-6), MIDForgiving(CH389,6,LEN(CH389)-6), MIDForgiving(CH442,6,LEN(CH442)-6))&amp;")","*")</f>
        <v>*</v>
      </c>
      <c r="CI508" s="58" t="str">
        <f>IF(OR(CI268&lt;&gt;"*",CI332&lt;&gt;"*",CI389&lt;&gt;"*",CI442&lt;&gt;"*"),"Yes (" &amp; JoinAll(", ", MIDForgiving(CI268,6,LEN(CI268)-6), MIDForgiving(CI332,6,LEN(CI332)-6), MIDForgiving(CI389,6,LEN(CI389)-6), MIDForgiving(CI442,6,LEN(CI442)-6))&amp;")","*")</f>
        <v>*</v>
      </c>
      <c r="CJ508" s="58" t="str">
        <f>IF(OR(CJ268&lt;&gt;"*",CJ332&lt;&gt;"*",CJ389&lt;&gt;"*",CJ442&lt;&gt;"*"),"Yes (" &amp; JoinAll(", ", MIDForgiving(CJ268,6,LEN(CJ268)-6), MIDForgiving(CJ332,6,LEN(CJ332)-6), MIDForgiving(CJ389,6,LEN(CJ389)-6), MIDForgiving(CJ442,6,LEN(CJ442)-6))&amp;")","*")</f>
        <v>Yes (HTTP)</v>
      </c>
      <c r="CK508" s="58" t="str">
        <f>IF(OR(CK268&lt;&gt;"*",CK332&lt;&gt;"*",CK389&lt;&gt;"*",CK442&lt;&gt;"*"),"Yes (" &amp; JoinAll(", ", MIDForgiving(CK268,6,LEN(CK268)-6), MIDForgiving(CK332,6,LEN(CK332)-6), MIDForgiving(CK389,6,LEN(CK389)-6), MIDForgiving(CK442,6,LEN(CK442)-6))&amp;")","*")</f>
        <v>*</v>
      </c>
      <c r="CL508" s="58" t="str">
        <f>IF(OR(CL268&lt;&gt;"*",CL332&lt;&gt;"*",CL389&lt;&gt;"*",CL442&lt;&gt;"*"),"Yes (" &amp; JoinAll(", ", MIDForgiving(CL268,6,LEN(CL268)-6), MIDForgiving(CL332,6,LEN(CL332)-6), MIDForgiving(CL389,6,LEN(CL389)-6), MIDForgiving(CL442,6,LEN(CL442)-6))&amp;")","*")</f>
        <v>*</v>
      </c>
      <c r="CM508" s="58" t="str">
        <f>IF(OR(CM268&lt;&gt;"*",CM332&lt;&gt;"*",CM389&lt;&gt;"*",CM442&lt;&gt;"*"),"Yes (" &amp; JoinAll(", ", MIDForgiving(CM268,6,LEN(CM268)-6), MIDForgiving(CM332,6,LEN(CM332)-6), MIDForgiving(CM389,6,LEN(CM389)-6), MIDForgiving(CM442,6,LEN(CM442)-6))&amp;")","*")</f>
        <v>*</v>
      </c>
      <c r="CN508" s="58" t="str">
        <f>IF(OR(CN268&lt;&gt;"*",CN332&lt;&gt;"*",CN389&lt;&gt;"*",CN442&lt;&gt;"*"),"Yes (" &amp; JoinAll(", ", MIDForgiving(CN268,6,LEN(CN268)-6), MIDForgiving(CN332,6,LEN(CN332)-6), MIDForgiving(CN389,6,LEN(CN389)-6), MIDForgiving(CN442,6,LEN(CN442)-6))&amp;")","*")</f>
        <v>*</v>
      </c>
      <c r="CO508" s="58" t="str">
        <f>IF(OR(CO268&lt;&gt;"*",CO332&lt;&gt;"*",CO389&lt;&gt;"*",CO442&lt;&gt;"*"),"Yes (" &amp; JoinAll(", ", MIDForgiving(CO268,6,LEN(CO268)-6), MIDForgiving(CO332,6,LEN(CO332)-6), MIDForgiving(CO389,6,LEN(CO389)-6), MIDForgiving(CO442,6,LEN(CO442)-6))&amp;")","*")</f>
        <v>*</v>
      </c>
      <c r="CP508" s="58" t="str">
        <f>IF(OR(CP268&lt;&gt;"*",CP332&lt;&gt;"*",CP389&lt;&gt;"*",CP442&lt;&gt;"*"),"Yes (" &amp; JoinAll(", ", MIDForgiving(CP268,6,LEN(CP268)-6), MIDForgiving(CP332,6,LEN(CP332)-6), MIDForgiving(CP389,6,LEN(CP389)-6), MIDForgiving(CP442,6,LEN(CP442)-6))&amp;")","*")</f>
        <v>*</v>
      </c>
      <c r="CQ508" s="58" t="str">
        <f>IF(OR(CQ268&lt;&gt;"*",CQ332&lt;&gt;"*",CQ389&lt;&gt;"*",CQ442&lt;&gt;"*"),"Yes (" &amp; JoinAll(", ", MIDForgiving(CQ268,6,LEN(CQ268)-6), MIDForgiving(CQ332,6,LEN(CQ332)-6), MIDForgiving(CQ389,6,LEN(CQ389)-6), MIDForgiving(CQ442,6,LEN(CQ442)-6))&amp;")","*")</f>
        <v>*</v>
      </c>
      <c r="CR508" s="58" t="str">
        <f>IF(OR(CR268&lt;&gt;"*",CR332&lt;&gt;"*",CR389&lt;&gt;"*",CR442&lt;&gt;"*"),"Yes (" &amp; JoinAll(", ", MIDForgiving(CR268,6,LEN(CR268)-6), MIDForgiving(CR332,6,LEN(CR332)-6), MIDForgiving(CR389,6,LEN(CR389)-6), MIDForgiving(CR442,6,LEN(CR442)-6))&amp;")","*")</f>
        <v>*</v>
      </c>
      <c r="CS508" s="58" t="str">
        <f>IF(OR(CS268&lt;&gt;"*",CS332&lt;&gt;"*",CS389&lt;&gt;"*",CS442&lt;&gt;"*"),"Yes (" &amp; JoinAll(", ", MIDForgiving(CS268,6,LEN(CS268)-6), MIDForgiving(CS332,6,LEN(CS332)-6), MIDForgiving(CS389,6,LEN(CS389)-6), MIDForgiving(CS442,6,LEN(CS442)-6))&amp;")","*")</f>
        <v>*</v>
      </c>
      <c r="CT508" s="58" t="str">
        <f>IF(OR(CT268&lt;&gt;"*",CT332&lt;&gt;"*",CT389&lt;&gt;"*",CT442&lt;&gt;"*"),"Yes (" &amp; JoinAll(", ", MIDForgiving(CT268,6,LEN(CT268)-6), MIDForgiving(CT332,6,LEN(CT332)-6), MIDForgiving(CT389,6,LEN(CT389)-6), MIDForgiving(CT442,6,LEN(CT442)-6))&amp;")","*")</f>
        <v>*</v>
      </c>
      <c r="CU508" s="58" t="str">
        <f>IF(OR(CU268&lt;&gt;"*",CU332&lt;&gt;"*",CU389&lt;&gt;"*",CU442&lt;&gt;"*"),"Yes (" &amp; JoinAll(", ", MIDForgiving(CU268,6,LEN(CU268)-6), MIDForgiving(CU332,6,LEN(CU332)-6), MIDForgiving(CU389,6,LEN(CU389)-6), MIDForgiving(CU442,6,LEN(CU442)-6))&amp;")","*")</f>
        <v>*</v>
      </c>
      <c r="CV508" s="58" t="str">
        <f>IF(OR(CV268&lt;&gt;"*",CV332&lt;&gt;"*",CV389&lt;&gt;"*",CV442&lt;&gt;"*"),"Yes (" &amp; JoinAll(", ", MIDForgiving(CV268,6,LEN(CV268)-6), MIDForgiving(CV332,6,LEN(CV332)-6), MIDForgiving(CV389,6,LEN(CV389)-6), MIDForgiving(CV442,6,LEN(CV442)-6))&amp;")","*")</f>
        <v>*</v>
      </c>
      <c r="CW508" s="58" t="str">
        <f>IF(OR(CW268&lt;&gt;"*",CW332&lt;&gt;"*",CW389&lt;&gt;"*",CW442&lt;&gt;"*"),"Yes (" &amp; JoinAll(", ", MIDForgiving(CW268,6,LEN(CW268)-6), MIDForgiving(CW332,6,LEN(CW332)-6), MIDForgiving(CW389,6,LEN(CW389)-6), MIDForgiving(CW442,6,LEN(CW442)-6))&amp;")","*")</f>
        <v>*</v>
      </c>
      <c r="CX508" s="58" t="str">
        <f>IF(OR(CX268&lt;&gt;"*",CX332&lt;&gt;"*",CX389&lt;&gt;"*",CX442&lt;&gt;"*"),"Yes (" &amp; JoinAll(", ", MIDForgiving(CX268,6,LEN(CX268)-6), MIDForgiving(CX332,6,LEN(CX332)-6), MIDForgiving(CX389,6,LEN(CX389)-6), MIDForgiving(CX442,6,LEN(CX442)-6))&amp;")","*")</f>
        <v>*</v>
      </c>
      <c r="CY508" s="58" t="str">
        <f>IF(OR(CY268&lt;&gt;"*",CY332&lt;&gt;"*",CY389&lt;&gt;"*",CY442&lt;&gt;"*"),"Yes (" &amp; JoinAll(", ", MIDForgiving(CY268,6,LEN(CY268)-6), MIDForgiving(CY332,6,LEN(CY332)-6), MIDForgiving(CY389,6,LEN(CY389)-6), MIDForgiving(CY442,6,LEN(CY442)-6))&amp;")","*")</f>
        <v>*</v>
      </c>
      <c r="CZ508" s="58" t="str">
        <f>IF(OR(CZ268&lt;&gt;"*",CZ332&lt;&gt;"*",CZ389&lt;&gt;"*",CZ442&lt;&gt;"*"),"Yes (" &amp; JoinAll(", ", MIDForgiving(CZ268,6,LEN(CZ268)-6), MIDForgiving(CZ332,6,LEN(CZ332)-6), MIDForgiving(CZ389,6,LEN(CZ389)-6), MIDForgiving(CZ442,6,LEN(CZ442)-6))&amp;")","*")</f>
        <v>*</v>
      </c>
      <c r="DA508" s="58" t="str">
        <f>IF(OR(DA268&lt;&gt;"*",DA332&lt;&gt;"*",DA389&lt;&gt;"*",DA442&lt;&gt;"*"),"Yes (" &amp; JoinAll(", ", MIDForgiving(DA268,6,LEN(DA268)-6), MIDForgiving(DA332,6,LEN(DA332)-6), MIDForgiving(DA389,6,LEN(DA389)-6), MIDForgiving(DA442,6,LEN(DA442)-6))&amp;")","*")</f>
        <v>*</v>
      </c>
      <c r="DB508" s="58" t="str">
        <f>IF(OR(DB268&lt;&gt;"*",DB332&lt;&gt;"*",DB389&lt;&gt;"*",DB442&lt;&gt;"*"),"Yes (" &amp; JoinAll(", ", MIDForgiving(DB268,6,LEN(DB268)-6), MIDForgiving(DB332,6,LEN(DB332)-6), MIDForgiving(DB389,6,LEN(DB389)-6), MIDForgiving(DB442,6,LEN(DB442)-6))&amp;")","*")</f>
        <v>*</v>
      </c>
      <c r="DC508" s="58" t="str">
        <f>IF(OR(DC268&lt;&gt;"*",DC332&lt;&gt;"*",DC389&lt;&gt;"*",DC442&lt;&gt;"*"),"Yes (" &amp; JoinAll(", ", MIDForgiving(DC268,6,LEN(DC268)-6), MIDForgiving(DC332,6,LEN(DC332)-6), MIDForgiving(DC389,6,LEN(DC389)-6), MIDForgiving(DC442,6,LEN(DC442)-6))&amp;")","*")</f>
        <v>*</v>
      </c>
      <c r="DD508" s="58" t="str">
        <f>IF(OR(DD268&lt;&gt;"*",DD332&lt;&gt;"*",DD389&lt;&gt;"*",DD442&lt;&gt;"*"),"Yes (" &amp; JoinAll(", ", MIDForgiving(DD268,6,LEN(DD268)-6), MIDForgiving(DD332,6,LEN(DD332)-6), MIDForgiving(DD389,6,LEN(DD389)-6), MIDForgiving(DD442,6,LEN(DD442)-6))&amp;")","*")</f>
        <v>*</v>
      </c>
      <c r="DE508" s="58" t="str">
        <f>IF(OR(DE268&lt;&gt;"*",DE332&lt;&gt;"*",DE389&lt;&gt;"*",DE442&lt;&gt;"*"),"Yes (" &amp; JoinAll(", ", MIDForgiving(DE268,6,LEN(DE268)-6), MIDForgiving(DE332,6,LEN(DE332)-6), MIDForgiving(DE389,6,LEN(DE389)-6), MIDForgiving(DE442,6,LEN(DE442)-6))&amp;")","*")</f>
        <v>*</v>
      </c>
      <c r="DF508" s="58" t="str">
        <f>IF(OR(DF268&lt;&gt;"*",DF332&lt;&gt;"*",DF389&lt;&gt;"*",DF442&lt;&gt;"*"),"Yes (" &amp; JoinAll(", ", MIDForgiving(DF268,6,LEN(DF268)-6), MIDForgiving(DF332,6,LEN(DF332)-6), MIDForgiving(DF389,6,LEN(DF389)-6), MIDForgiving(DF442,6,LEN(DF442)-6))&amp;")","*")</f>
        <v>*</v>
      </c>
      <c r="DG508" s="58" t="str">
        <f>IF(OR(DG268&lt;&gt;"*",DG332&lt;&gt;"*",DG389&lt;&gt;"*",DG442&lt;&gt;"*"),"Yes (" &amp; JoinAll(", ", MIDForgiving(DG268,6,LEN(DG268)-6), MIDForgiving(DG332,6,LEN(DG332)-6), MIDForgiving(DG389,6,LEN(DG389)-6), MIDForgiving(DG442,6,LEN(DG442)-6))&amp;")","*")</f>
        <v>*</v>
      </c>
      <c r="DH508" s="58" t="str">
        <f>IF(OR(DH268&lt;&gt;"*",DH332&lt;&gt;"*",DH389&lt;&gt;"*",DH442&lt;&gt;"*"),"Yes (" &amp; JoinAll(", ", MIDForgiving(DH268,6,LEN(DH268)-6), MIDForgiving(DH332,6,LEN(DH332)-6), MIDForgiving(DH389,6,LEN(DH389)-6), MIDForgiving(DH442,6,LEN(DH442)-6))&amp;")","*")</f>
        <v>*</v>
      </c>
      <c r="DI508" s="58" t="str">
        <f>IF(OR(DI268&lt;&gt;"*",DI332&lt;&gt;"*",DI389&lt;&gt;"*",DI442&lt;&gt;"*"),"Yes (" &amp; JoinAll(", ", MIDForgiving(DI268,6,LEN(DI268)-6), MIDForgiving(DI332,6,LEN(DI332)-6), MIDForgiving(DI389,6,LEN(DI389)-6), MIDForgiving(DI442,6,LEN(DI442)-6))&amp;")","*")</f>
        <v>*</v>
      </c>
      <c r="DJ508" s="58" t="str">
        <f>IF(OR(DJ268&lt;&gt;"*",DJ332&lt;&gt;"*",DJ389&lt;&gt;"*",DJ442&lt;&gt;"*"),"Yes (" &amp; JoinAll(", ", MIDForgiving(DJ268,6,LEN(DJ268)-6), MIDForgiving(DJ332,6,LEN(DJ332)-6), MIDForgiving(DJ389,6,LEN(DJ389)-6), MIDForgiving(DJ442,6,LEN(DJ442)-6))&amp;")","*")</f>
        <v>*</v>
      </c>
      <c r="DK508" s="58" t="str">
        <f>IF(OR(DK268&lt;&gt;"*",DK332&lt;&gt;"*",DK389&lt;&gt;"*",DK442&lt;&gt;"*"),"Yes (" &amp; JoinAll(", ", MIDForgiving(DK268,6,LEN(DK268)-6), MIDForgiving(DK332,6,LEN(DK332)-6), MIDForgiving(DK389,6,LEN(DK389)-6), MIDForgiving(DK442,6,LEN(DK442)-6))&amp;")","*")</f>
        <v>*</v>
      </c>
      <c r="DL508" s="58" t="str">
        <f>IF(OR(DL268&lt;&gt;"*",DL332&lt;&gt;"*",DL389&lt;&gt;"*",DL442&lt;&gt;"*"),"Yes (" &amp; JoinAll(", ", MIDForgiving(DL268,6,LEN(DL268)-6), MIDForgiving(DL332,6,LEN(DL332)-6), MIDForgiving(DL389,6,LEN(DL389)-6), MIDForgiving(DL442,6,LEN(DL442)-6))&amp;")","*")</f>
        <v>*</v>
      </c>
      <c r="DM508" s="58" t="str">
        <f>IF(OR(DM268&lt;&gt;"*",DM332&lt;&gt;"*",DM389&lt;&gt;"*",DM442&lt;&gt;"*"),"Yes (" &amp; JoinAll(", ", MIDForgiving(DM268,6,LEN(DM268)-6), MIDForgiving(DM332,6,LEN(DM332)-6), MIDForgiving(DM389,6,LEN(DM389)-6), MIDForgiving(DM442,6,LEN(DM442)-6))&amp;")","*")</f>
        <v>*</v>
      </c>
      <c r="DN508" s="58" t="str">
        <f>IF(OR(DN268&lt;&gt;"*",DN332&lt;&gt;"*",DN389&lt;&gt;"*",DN442&lt;&gt;"*"),"Yes (" &amp; JoinAll(", ", MIDForgiving(DN268,6,LEN(DN268)-6), MIDForgiving(DN332,6,LEN(DN332)-6), MIDForgiving(DN389,6,LEN(DN389)-6), MIDForgiving(DN442,6,LEN(DN442)-6))&amp;")","*")</f>
        <v>*</v>
      </c>
      <c r="DO508" s="58" t="str">
        <f>IF(OR(DO268&lt;&gt;"*",DO332&lt;&gt;"*",DO389&lt;&gt;"*",DO442&lt;&gt;"*"),"Yes (" &amp; JoinAll(", ", MIDForgiving(DO268,6,LEN(DO268)-6), MIDForgiving(DO332,6,LEN(DO332)-6), MIDForgiving(DO389,6,LEN(DO389)-6), MIDForgiving(DO442,6,LEN(DO442)-6))&amp;")","*")</f>
        <v>*</v>
      </c>
      <c r="DP508" s="58" t="str">
        <f>IF(OR(DP268&lt;&gt;"*",DP332&lt;&gt;"*",DP389&lt;&gt;"*",DP442&lt;&gt;"*"),"Yes (" &amp; JoinAll(", ", MIDForgiving(DP268,6,LEN(DP268)-6), MIDForgiving(DP332,6,LEN(DP332)-6), MIDForgiving(DP389,6,LEN(DP389)-6), MIDForgiving(DP442,6,LEN(DP442)-6))&amp;")","*")</f>
        <v>*</v>
      </c>
      <c r="DQ508" s="58" t="str">
        <f>IF(OR(DQ268&lt;&gt;"*",DQ332&lt;&gt;"*",DQ389&lt;&gt;"*",DQ442&lt;&gt;"*"),"Yes (" &amp; JoinAll(", ", MIDForgiving(DQ268,6,LEN(DQ268)-6), MIDForgiving(DQ332,6,LEN(DQ332)-6), MIDForgiving(DQ389,6,LEN(DQ389)-6), MIDForgiving(DQ442,6,LEN(DQ442)-6))&amp;")","*")</f>
        <v>*</v>
      </c>
      <c r="DR508" s="58" t="str">
        <f>IF(OR(DR268&lt;&gt;"*",DR332&lt;&gt;"*",DR389&lt;&gt;"*",DR442&lt;&gt;"*"),"Yes (" &amp; JoinAll(", ", MIDForgiving(DR268,6,LEN(DR268)-6), MIDForgiving(DR332,6,LEN(DR332)-6), MIDForgiving(DR389,6,LEN(DR389)-6), MIDForgiving(DR442,6,LEN(DR442)-6))&amp;")","*")</f>
        <v>*</v>
      </c>
      <c r="DS508" s="58" t="str">
        <f>IF(OR(DS268&lt;&gt;"*",DS332&lt;&gt;"*",DS389&lt;&gt;"*",DS442&lt;&gt;"*"),"Yes (" &amp; JoinAll(", ", MIDForgiving(DS268,6,LEN(DS268)-6), MIDForgiving(DS332,6,LEN(DS332)-6), MIDForgiving(DS389,6,LEN(DS389)-6), MIDForgiving(DS442,6,LEN(DS442)-6))&amp;")","*")</f>
        <v>*</v>
      </c>
      <c r="DT508" s="58" t="str">
        <f>IF(OR(DT268&lt;&gt;"*",DT332&lt;&gt;"*",DT389&lt;&gt;"*",DT442&lt;&gt;"*"),"Yes (" &amp; JoinAll(", ", MIDForgiving(DT268,6,LEN(DT268)-6), MIDForgiving(DT332,6,LEN(DT332)-6), MIDForgiving(DT389,6,LEN(DT389)-6), MIDForgiving(DT442,6,LEN(DT442)-6))&amp;")","*")</f>
        <v>*</v>
      </c>
      <c r="DU508" s="58" t="str">
        <f>IF(OR(DU268&lt;&gt;"*",DU332&lt;&gt;"*",DU389&lt;&gt;"*",DU442&lt;&gt;"*"),"Yes (" &amp; JoinAll(", ", MIDForgiving(DU268,6,LEN(DU268)-6), MIDForgiving(DU332,6,LEN(DU332)-6), MIDForgiving(DU389,6,LEN(DU389)-6), MIDForgiving(DU442,6,LEN(DU442)-6))&amp;")","*")</f>
        <v>*</v>
      </c>
      <c r="DV508" s="58" t="str">
        <f>IF(OR(DV268&lt;&gt;"*",DV332&lt;&gt;"*",DV389&lt;&gt;"*",DV442&lt;&gt;"*"),"Yes (" &amp; JoinAll(", ", MIDForgiving(DV268,6,LEN(DV268)-6), MIDForgiving(DV332,6,LEN(DV332)-6), MIDForgiving(DV389,6,LEN(DV389)-6), MIDForgiving(DV442,6,LEN(DV442)-6))&amp;")","*")</f>
        <v>*</v>
      </c>
      <c r="DW508" s="58" t="str">
        <f>IF(OR(DW268&lt;&gt;"*",DW332&lt;&gt;"*",DW389&lt;&gt;"*",DW442&lt;&gt;"*"),"Yes (" &amp; JoinAll(", ", MIDForgiving(DW268,6,LEN(DW268)-6), MIDForgiving(DW332,6,LEN(DW332)-6), MIDForgiving(DW389,6,LEN(DW389)-6), MIDForgiving(DW442,6,LEN(DW442)-6))&amp;")","*")</f>
        <v>*</v>
      </c>
      <c r="DX508" s="58" t="str">
        <f>IF(OR(DX268&lt;&gt;"*",DX332&lt;&gt;"*",DX389&lt;&gt;"*",DX442&lt;&gt;"*"),"Yes (" &amp; JoinAll(", ", MIDForgiving(DX268,6,LEN(DX268)-6), MIDForgiving(DX332,6,LEN(DX332)-6), MIDForgiving(DX389,6,LEN(DX389)-6), MIDForgiving(DX442,6,LEN(DX442)-6))&amp;")","*")</f>
        <v>*</v>
      </c>
      <c r="DY508" s="58" t="str">
        <f>IF(OR(DY268&lt;&gt;"*",DY332&lt;&gt;"*",DY389&lt;&gt;"*",DY442&lt;&gt;"*"),"Yes (" &amp; JoinAll(", ", MIDForgiving(DY268,6,LEN(DY268)-6), MIDForgiving(DY332,6,LEN(DY332)-6), MIDForgiving(DY389,6,LEN(DY389)-6), MIDForgiving(DY442,6,LEN(DY442)-6))&amp;")","*")</f>
        <v>*</v>
      </c>
      <c r="DZ508" s="58" t="str">
        <f>IF(OR(DZ268&lt;&gt;"*",DZ332&lt;&gt;"*",DZ389&lt;&gt;"*",DZ442&lt;&gt;"*"),"Yes (" &amp; JoinAll(", ", MIDForgiving(DZ268,6,LEN(DZ268)-6), MIDForgiving(DZ332,6,LEN(DZ332)-6), MIDForgiving(DZ389,6,LEN(DZ389)-6), MIDForgiving(DZ442,6,LEN(DZ442)-6))&amp;")","*")</f>
        <v>*</v>
      </c>
      <c r="EA508" s="58" t="str">
        <f>IF(OR(EA268&lt;&gt;"*",EA332&lt;&gt;"*",EA389&lt;&gt;"*",EA442&lt;&gt;"*"),"Yes (" &amp; JoinAll(", ", MIDForgiving(EA268,6,LEN(EA268)-6), MIDForgiving(EA332,6,LEN(EA332)-6), MIDForgiving(EA389,6,LEN(EA389)-6), MIDForgiving(EA442,6,LEN(EA442)-6))&amp;")","*")</f>
        <v>Yes (HTTP)</v>
      </c>
      <c r="EB508" s="58" t="str">
        <f>IF(OR(EB268&lt;&gt;"*",EB332&lt;&gt;"*",EB389&lt;&gt;"*",EB442&lt;&gt;"*"),"Yes (" &amp; JoinAll(", ", MIDForgiving(EB268,6,LEN(EB268)-6), MIDForgiving(EB332,6,LEN(EB332)-6), MIDForgiving(EB389,6,LEN(EB389)-6), MIDForgiving(EB442,6,LEN(EB442)-6))&amp;")","*")</f>
        <v>*</v>
      </c>
      <c r="EC508" s="58" t="str">
        <f>IF(OR(EC268&lt;&gt;"*",EC332&lt;&gt;"*",EC389&lt;&gt;"*",EC442&lt;&gt;"*"),"Yes (" &amp; JoinAll(", ", MIDForgiving(EC268,6,LEN(EC268)-6), MIDForgiving(EC332,6,LEN(EC332)-6), MIDForgiving(EC389,6,LEN(EC389)-6), MIDForgiving(EC442,6,LEN(EC442)-6))&amp;")","*")</f>
        <v>*</v>
      </c>
      <c r="ED508" s="58" t="str">
        <f>IF(OR(ED268&lt;&gt;"*",ED332&lt;&gt;"*",ED389&lt;&gt;"*",ED442&lt;&gt;"*"),"Yes (" &amp; JoinAll(", ", MIDForgiving(ED268,6,LEN(ED268)-6), MIDForgiving(ED332,6,LEN(ED332)-6), MIDForgiving(ED389,6,LEN(ED389)-6), MIDForgiving(ED442,6,LEN(ED442)-6))&amp;")","*")</f>
        <v>*</v>
      </c>
      <c r="EE508" s="58" t="str">
        <f>IF(OR(EE268&lt;&gt;"*",EE332&lt;&gt;"*",EE389&lt;&gt;"*",EE442&lt;&gt;"*"),"Yes (" &amp; JoinAll(", ", MIDForgiving(EE268,6,LEN(EE268)-6), MIDForgiving(EE332,6,LEN(EE332)-6), MIDForgiving(EE389,6,LEN(EE389)-6), MIDForgiving(EE442,6,LEN(EE442)-6))&amp;")","*")</f>
        <v>*</v>
      </c>
      <c r="EF508" s="58" t="str">
        <f>IF(OR(EF268&lt;&gt;"*",EF332&lt;&gt;"*",EF389&lt;&gt;"*",EF442&lt;&gt;"*"),"Yes (" &amp; JoinAll(", ", MIDForgiving(EF268,6,LEN(EF268)-6), MIDForgiving(EF332,6,LEN(EF332)-6), MIDForgiving(EF389,6,LEN(EF389)-6), MIDForgiving(EF442,6,LEN(EF442)-6))&amp;")","*")</f>
        <v>*</v>
      </c>
      <c r="EG508" s="58" t="str">
        <f>IF(OR(EG268&lt;&gt;"*",EG332&lt;&gt;"*",EG389&lt;&gt;"*",EG442&lt;&gt;"*"),"Yes (" &amp; JoinAll(", ", MIDForgiving(EG268,6,LEN(EG268)-6), MIDForgiving(EG332,6,LEN(EG332)-6), MIDForgiving(EG389,6,LEN(EG389)-6), MIDForgiving(EG442,6,LEN(EG442)-6))&amp;")","*")</f>
        <v>*</v>
      </c>
      <c r="EH508" s="58" t="str">
        <f>IF(OR(EH268&lt;&gt;"*",EH332&lt;&gt;"*",EH389&lt;&gt;"*",EH442&lt;&gt;"*"),"Yes (" &amp; JoinAll(", ", MIDForgiving(EH268,6,LEN(EH268)-6), MIDForgiving(EH332,6,LEN(EH332)-6), MIDForgiving(EH389,6,LEN(EH389)-6), MIDForgiving(EH442,6,LEN(EH442)-6))&amp;")","*")</f>
        <v>*</v>
      </c>
      <c r="EI508" s="58" t="str">
        <f>IF(OR(EI268&lt;&gt;"*",EI332&lt;&gt;"*",EI389&lt;&gt;"*",EI442&lt;&gt;"*"),"Yes (" &amp; JoinAll(", ", MIDForgiving(EI268,6,LEN(EI268)-6), MIDForgiving(EI332,6,LEN(EI332)-6), MIDForgiving(EI389,6,LEN(EI389)-6), MIDForgiving(EI442,6,LEN(EI442)-6))&amp;")","*")</f>
        <v>*</v>
      </c>
      <c r="EJ508" s="58" t="str">
        <f>IF(OR(EJ268&lt;&gt;"*",EJ332&lt;&gt;"*",EJ389&lt;&gt;"*",EJ442&lt;&gt;"*"),"Yes (" &amp; JoinAll(", ", MIDForgiving(EJ268,6,LEN(EJ268)-6), MIDForgiving(EJ332,6,LEN(EJ332)-6), MIDForgiving(EJ389,6,LEN(EJ389)-6), MIDForgiving(EJ442,6,LEN(EJ442)-6))&amp;")","*")</f>
        <v>*</v>
      </c>
      <c r="EK508" s="58" t="str">
        <f>IF(OR(EK268&lt;&gt;"*",EK332&lt;&gt;"*",EK389&lt;&gt;"*",EK442&lt;&gt;"*"),"Yes (" &amp; JoinAll(", ", MIDForgiving(EK268,6,LEN(EK268)-6), MIDForgiving(EK332,6,LEN(EK332)-6), MIDForgiving(EK389,6,LEN(EK389)-6), MIDForgiving(EK442,6,LEN(EK442)-6))&amp;")","*")</f>
        <v>*</v>
      </c>
      <c r="EL508" s="109"/>
      <c r="EM508" s="109"/>
    </row>
    <row r="509" spans="1:143" s="58" customFormat="1" ht="12.75" customHeight="1" x14ac:dyDescent="0.25">
      <c r="A509" s="5"/>
      <c r="B509" s="96"/>
      <c r="C509" s="96"/>
      <c r="D509" s="96"/>
      <c r="E509" s="96"/>
      <c r="F509" s="96" t="s">
        <v>3538</v>
      </c>
      <c r="G509" s="4" t="s">
        <v>380</v>
      </c>
      <c r="H509" s="18" t="s">
        <v>5</v>
      </c>
      <c r="I509" s="18"/>
      <c r="J509" s="58" t="str">
        <f>IF(OR(J269&lt;&gt;"*",J333&lt;&gt;"*",J390&lt;&gt;"*",J443&lt;&gt;"*"),"Yes (" &amp; JoinAll(", ", MIDForgiving(J269,6,LEN(J269)-6), MIDForgiving(J333,6,LEN(J333)-6), MIDForgiving(J390,6,LEN(J390)-6), MIDForgiving(J443,6,LEN(J443)-6))&amp;")","*")</f>
        <v>*</v>
      </c>
      <c r="K509" s="58" t="str">
        <f>IF(OR(K269&lt;&gt;"*",K333&lt;&gt;"*",K390&lt;&gt;"*",K443&lt;&gt;"*"),"Yes (" &amp; JoinAll(", ", MIDForgiving(K269,6,LEN(K269)-6), MIDForgiving(K333,6,LEN(K333)-6), MIDForgiving(K390,6,LEN(K390)-6), MIDForgiving(K443,6,LEN(K443)-6))&amp;")","*")</f>
        <v>*</v>
      </c>
      <c r="L509" s="58" t="str">
        <f>IF(OR(L269&lt;&gt;"*",L333&lt;&gt;"*",L390&lt;&gt;"*",L443&lt;&gt;"*"),"Yes (" &amp; JoinAll(", ", MIDForgiving(L269,6,LEN(L269)-6), MIDForgiving(L333,6,LEN(L333)-6), MIDForgiving(L390,6,LEN(L390)-6), MIDForgiving(L443,6,LEN(L443)-6))&amp;")","*")</f>
        <v>*</v>
      </c>
      <c r="M509" s="58" t="str">
        <f>IF(OR(M269&lt;&gt;"*",M333&lt;&gt;"*",M390&lt;&gt;"*",M443&lt;&gt;"*"),"Yes (" &amp; JoinAll(", ", MIDForgiving(M269,6,LEN(M269)-6), MIDForgiving(M333,6,LEN(M333)-6), MIDForgiving(M390,6,LEN(M390)-6), MIDForgiving(M443,6,LEN(M443)-6))&amp;")","*")</f>
        <v>*</v>
      </c>
      <c r="N509" s="58" t="str">
        <f>IF(OR(N269&lt;&gt;"*",N333&lt;&gt;"*",N390&lt;&gt;"*",N443&lt;&gt;"*"),"Yes (" &amp; JoinAll(", ", MIDForgiving(N269,6,LEN(N269)-6), MIDForgiving(N333,6,LEN(N333)-6), MIDForgiving(N390,6,LEN(N390)-6), MIDForgiving(N443,6,LEN(N443)-6))&amp;")","*")</f>
        <v>*</v>
      </c>
      <c r="O509" s="58" t="str">
        <f>IF(OR(O269&lt;&gt;"*",O333&lt;&gt;"*",O390&lt;&gt;"*",O443&lt;&gt;"*"),"Yes (" &amp; JoinAll(", ", MIDForgiving(O269,6,LEN(O269)-6), MIDForgiving(O333,6,LEN(O333)-6), MIDForgiving(O390,6,LEN(O390)-6), MIDForgiving(O443,6,LEN(O443)-6))&amp;")","*")</f>
        <v>*</v>
      </c>
      <c r="P509" s="58" t="str">
        <f>IF(OR(P269&lt;&gt;"*",P333&lt;&gt;"*",P390&lt;&gt;"*",P443&lt;&gt;"*"),"Yes (" &amp; JoinAll(", ", MIDForgiving(P269,6,LEN(P269)-6), MIDForgiving(P333,6,LEN(P333)-6), MIDForgiving(P390,6,LEN(P390)-6), MIDForgiving(P443,6,LEN(P443)-6))&amp;")","*")</f>
        <v>*</v>
      </c>
      <c r="Q509" s="58" t="str">
        <f>IF(OR(Q269&lt;&gt;"*",Q333&lt;&gt;"*",Q390&lt;&gt;"*",Q443&lt;&gt;"*"),"Yes (" &amp; JoinAll(", ", MIDForgiving(Q269,6,LEN(Q269)-6), MIDForgiving(Q333,6,LEN(Q333)-6), MIDForgiving(Q390,6,LEN(Q390)-6), MIDForgiving(Q443,6,LEN(Q443)-6))&amp;")","*")</f>
        <v>*</v>
      </c>
      <c r="R509" s="58" t="str">
        <f>IF(OR(R269&lt;&gt;"*",R333&lt;&gt;"*",R390&lt;&gt;"*",R443&lt;&gt;"*"),"Yes (" &amp; JoinAll(", ", MIDForgiving(R269,6,LEN(R269)-6), MIDForgiving(R333,6,LEN(R333)-6), MIDForgiving(R390,6,LEN(R390)-6), MIDForgiving(R443,6,LEN(R443)-6))&amp;")","*")</f>
        <v>*</v>
      </c>
      <c r="S509" s="58" t="str">
        <f>IF(OR(S269&lt;&gt;"*",S333&lt;&gt;"*",S390&lt;&gt;"*",S443&lt;&gt;"*"),"Yes (" &amp; JoinAll(", ", MIDForgiving(S269,6,LEN(S269)-6), MIDForgiving(S333,6,LEN(S333)-6), MIDForgiving(S390,6,LEN(S390)-6), MIDForgiving(S443,6,LEN(S443)-6))&amp;")","*")</f>
        <v>*</v>
      </c>
      <c r="T509" s="58" t="str">
        <f>IF(OR(T269&lt;&gt;"*",T333&lt;&gt;"*",T390&lt;&gt;"*",T443&lt;&gt;"*"),"Yes (" &amp; JoinAll(", ", MIDForgiving(T269,6,LEN(T269)-6), MIDForgiving(T333,6,LEN(T333)-6), MIDForgiving(T390,6,LEN(T390)-6), MIDForgiving(T443,6,LEN(T443)-6))&amp;")","*")</f>
        <v>*</v>
      </c>
      <c r="U509" s="58" t="str">
        <f>IF(OR(U269&lt;&gt;"*",U333&lt;&gt;"*",U390&lt;&gt;"*",U443&lt;&gt;"*"),"Yes (" &amp; JoinAll(", ", MIDForgiving(U269,6,LEN(U269)-6), MIDForgiving(U333,6,LEN(U333)-6), MIDForgiving(U390,6,LEN(U390)-6), MIDForgiving(U443,6,LEN(U443)-6))&amp;")","*")</f>
        <v>*</v>
      </c>
      <c r="V509" s="58" t="str">
        <f>IF(OR(V269&lt;&gt;"*",V333&lt;&gt;"*",V390&lt;&gt;"*",V443&lt;&gt;"*"),"Yes (" &amp; JoinAll(", ", MIDForgiving(V269,6,LEN(V269)-6), MIDForgiving(V333,6,LEN(V333)-6), MIDForgiving(V390,6,LEN(V390)-6), MIDForgiving(V443,6,LEN(V443)-6))&amp;")","*")</f>
        <v>*</v>
      </c>
      <c r="W509" s="58" t="str">
        <f>IF(OR(W269&lt;&gt;"*",W333&lt;&gt;"*",W390&lt;&gt;"*",W443&lt;&gt;"*"),"Yes (" &amp; JoinAll(", ", MIDForgiving(W269,6,LEN(W269)-6), MIDForgiving(W333,6,LEN(W333)-6), MIDForgiving(W390,6,LEN(W390)-6), MIDForgiving(W443,6,LEN(W443)-6))&amp;")","*")</f>
        <v>*</v>
      </c>
      <c r="X509" s="58" t="str">
        <f>IF(OR(X269&lt;&gt;"*",X333&lt;&gt;"*",X390&lt;&gt;"*",X443&lt;&gt;"*"),"Yes (" &amp; JoinAll(", ", MIDForgiving(X269,6,LEN(X269)-6), MIDForgiving(X333,6,LEN(X333)-6), MIDForgiving(X390,6,LEN(X390)-6), MIDForgiving(X443,6,LEN(X443)-6))&amp;")","*")</f>
        <v>*</v>
      </c>
      <c r="Y509" s="58" t="str">
        <f>IF(OR(Y269&lt;&gt;"*",Y333&lt;&gt;"*",Y390&lt;&gt;"*",Y443&lt;&gt;"*"),"Yes (" &amp; JoinAll(", ", MIDForgiving(Y269,6,LEN(Y269)-6), MIDForgiving(Y333,6,LEN(Y333)-6), MIDForgiving(Y390,6,LEN(Y390)-6), MIDForgiving(Y443,6,LEN(Y443)-6))&amp;")","*")</f>
        <v>*</v>
      </c>
      <c r="Z509" s="58" t="str">
        <f>IF(OR(Z269&lt;&gt;"*",Z333&lt;&gt;"*",Z390&lt;&gt;"*",Z443&lt;&gt;"*"),"Yes (" &amp; JoinAll(", ", MIDForgiving(Z269,6,LEN(Z269)-6), MIDForgiving(Z333,6,LEN(Z333)-6), MIDForgiving(Z390,6,LEN(Z390)-6), MIDForgiving(Z443,6,LEN(Z443)-6))&amp;")","*")</f>
        <v>*</v>
      </c>
      <c r="AA509" s="58" t="str">
        <f>IF(OR(AA269&lt;&gt;"*",AA333&lt;&gt;"*",AA390&lt;&gt;"*",AA443&lt;&gt;"*"),"Yes (" &amp; JoinAll(", ", MIDForgiving(AA269,6,LEN(AA269)-6), MIDForgiving(AA333,6,LEN(AA333)-6), MIDForgiving(AA390,6,LEN(AA390)-6), MIDForgiving(AA443,6,LEN(AA443)-6))&amp;")","*")</f>
        <v>*</v>
      </c>
      <c r="AB509" s="58" t="str">
        <f>IF(OR(AB269&lt;&gt;"*",AB333&lt;&gt;"*",AB390&lt;&gt;"*",AB443&lt;&gt;"*"),"Yes (" &amp; JoinAll(", ", MIDForgiving(AB269,6,LEN(AB269)-6), MIDForgiving(AB333,6,LEN(AB333)-6), MIDForgiving(AB390,6,LEN(AB390)-6), MIDForgiving(AB443,6,LEN(AB443)-6))&amp;")","*")</f>
        <v>*</v>
      </c>
      <c r="AC509" s="58" t="str">
        <f>IF(OR(AC269&lt;&gt;"*",AC333&lt;&gt;"*",AC390&lt;&gt;"*",AC443&lt;&gt;"*"),"Yes (" &amp; JoinAll(", ", MIDForgiving(AC269,6,LEN(AC269)-6), MIDForgiving(AC333,6,LEN(AC333)-6), MIDForgiving(AC390,6,LEN(AC390)-6), MIDForgiving(AC443,6,LEN(AC443)-6))&amp;")","*")</f>
        <v>*</v>
      </c>
      <c r="AD509" s="58" t="str">
        <f>IF(OR(AD269&lt;&gt;"*",AD333&lt;&gt;"*",AD390&lt;&gt;"*",AD443&lt;&gt;"*"),"Yes (" &amp; JoinAll(", ", MIDForgiving(AD269,6,LEN(AD269)-6), MIDForgiving(AD333,6,LEN(AD333)-6), MIDForgiving(AD390,6,LEN(AD390)-6), MIDForgiving(AD443,6,LEN(AD443)-6))&amp;")","*")</f>
        <v>*</v>
      </c>
      <c r="AE509" s="58" t="str">
        <f>IF(OR(AE269&lt;&gt;"*",AE333&lt;&gt;"*",AE390&lt;&gt;"*",AE443&lt;&gt;"*"),"Yes (" &amp; JoinAll(", ", MIDForgiving(AE269,6,LEN(AE269)-6), MIDForgiving(AE333,6,LEN(AE333)-6), MIDForgiving(AE390,6,LEN(AE390)-6), MIDForgiving(AE443,6,LEN(AE443)-6))&amp;")","*")</f>
        <v>*</v>
      </c>
      <c r="AF509" s="58" t="str">
        <f>IF(OR(AF269&lt;&gt;"*",AF333&lt;&gt;"*",AF390&lt;&gt;"*",AF443&lt;&gt;"*"),"Yes (" &amp; JoinAll(", ", MIDForgiving(AF269,6,LEN(AF269)-6), MIDForgiving(AF333,6,LEN(AF333)-6), MIDForgiving(AF390,6,LEN(AF390)-6), MIDForgiving(AF443,6,LEN(AF443)-6))&amp;")","*")</f>
        <v>*</v>
      </c>
      <c r="AG509" s="58" t="str">
        <f>IF(OR(AG269&lt;&gt;"*",AG333&lt;&gt;"*",AG390&lt;&gt;"*",AG443&lt;&gt;"*"),"Yes (" &amp; JoinAll(", ", MIDForgiving(AG269,6,LEN(AG269)-6), MIDForgiving(AG333,6,LEN(AG333)-6), MIDForgiving(AG390,6,LEN(AG390)-6), MIDForgiving(AG443,6,LEN(AG443)-6))&amp;")","*")</f>
        <v>*</v>
      </c>
      <c r="AH509" s="58" t="str">
        <f>IF(OR(AH269&lt;&gt;"*",AH333&lt;&gt;"*",AH390&lt;&gt;"*",AH443&lt;&gt;"*"),"Yes (" &amp; JoinAll(", ", MIDForgiving(AH269,6,LEN(AH269)-6), MIDForgiving(AH333,6,LEN(AH333)-6), MIDForgiving(AH390,6,LEN(AH390)-6), MIDForgiving(AH443,6,LEN(AH443)-6))&amp;")","*")</f>
        <v>*</v>
      </c>
      <c r="AI509" s="58" t="str">
        <f>IF(OR(AI269&lt;&gt;"*",AI333&lt;&gt;"*",AI390&lt;&gt;"*",AI443&lt;&gt;"*"),"Yes (" &amp; JoinAll(", ", MIDForgiving(AI269,6,LEN(AI269)-6), MIDForgiving(AI333,6,LEN(AI333)-6), MIDForgiving(AI390,6,LEN(AI390)-6), MIDForgiving(AI443,6,LEN(AI443)-6))&amp;")","*")</f>
        <v>*</v>
      </c>
      <c r="AJ509" s="58" t="str">
        <f>IF(OR(AJ269&lt;&gt;"*",AJ333&lt;&gt;"*",AJ390&lt;&gt;"*",AJ443&lt;&gt;"*"),"Yes (" &amp; JoinAll(", ", MIDForgiving(AJ269,6,LEN(AJ269)-6), MIDForgiving(AJ333,6,LEN(AJ333)-6), MIDForgiving(AJ390,6,LEN(AJ390)-6), MIDForgiving(AJ443,6,LEN(AJ443)-6))&amp;")","*")</f>
        <v>*</v>
      </c>
      <c r="AK509" s="58" t="str">
        <f>IF(OR(AK269&lt;&gt;"*",AK333&lt;&gt;"*",AK390&lt;&gt;"*",AK443&lt;&gt;"*"),"Yes (" &amp; JoinAll(", ", MIDForgiving(AK269,6,LEN(AK269)-6), MIDForgiving(AK333,6,LEN(AK333)-6), MIDForgiving(AK390,6,LEN(AK390)-6), MIDForgiving(AK443,6,LEN(AK443)-6))&amp;")","*")</f>
        <v>*</v>
      </c>
      <c r="AL509" s="58" t="str">
        <f>IF(OR(AL269&lt;&gt;"*",AL333&lt;&gt;"*",AL390&lt;&gt;"*",AL443&lt;&gt;"*"),"Yes (" &amp; JoinAll(", ", MIDForgiving(AL269,6,LEN(AL269)-6), MIDForgiving(AL333,6,LEN(AL333)-6), MIDForgiving(AL390,6,LEN(AL390)-6), MIDForgiving(AL443,6,LEN(AL443)-6))&amp;")","*")</f>
        <v>*</v>
      </c>
      <c r="AM509" s="58" t="str">
        <f>IF(OR(AM269&lt;&gt;"*",AM333&lt;&gt;"*",AM390&lt;&gt;"*",AM443&lt;&gt;"*"),"Yes (" &amp; JoinAll(", ", MIDForgiving(AM269,6,LEN(AM269)-6), MIDForgiving(AM333,6,LEN(AM333)-6), MIDForgiving(AM390,6,LEN(AM390)-6), MIDForgiving(AM443,6,LEN(AM443)-6))&amp;")","*")</f>
        <v>*</v>
      </c>
      <c r="AN509" s="58" t="str">
        <f>IF(OR(AN269&lt;&gt;"*",AN333&lt;&gt;"*",AN390&lt;&gt;"*",AN443&lt;&gt;"*"),"Yes (" &amp; JoinAll(", ", MIDForgiving(AN269,6,LEN(AN269)-6), MIDForgiving(AN333,6,LEN(AN333)-6), MIDForgiving(AN390,6,LEN(AN390)-6), MIDForgiving(AN443,6,LEN(AN443)-6))&amp;")","*")</f>
        <v>*</v>
      </c>
      <c r="AO509" s="58" t="str">
        <f>IF(OR(AO269&lt;&gt;"*",AO333&lt;&gt;"*",AO390&lt;&gt;"*",AO443&lt;&gt;"*"),"Yes (" &amp; JoinAll(", ", MIDForgiving(AO269,6,LEN(AO269)-6), MIDForgiving(AO333,6,LEN(AO333)-6), MIDForgiving(AO390,6,LEN(AO390)-6), MIDForgiving(AO443,6,LEN(AO443)-6))&amp;")","*")</f>
        <v>Yes (HTTP)</v>
      </c>
      <c r="AP509" s="58" t="str">
        <f>IF(OR(AP269&lt;&gt;"*",AP333&lt;&gt;"*",AP390&lt;&gt;"*",AP443&lt;&gt;"*"),"Yes (" &amp; JoinAll(", ", MIDForgiving(AP269,6,LEN(AP269)-6), MIDForgiving(AP333,6,LEN(AP333)-6), MIDForgiving(AP390,6,LEN(AP390)-6), MIDForgiving(AP443,6,LEN(AP443)-6))&amp;")","*")</f>
        <v>*</v>
      </c>
      <c r="AQ509" s="58" t="str">
        <f>IF(OR(AQ269&lt;&gt;"*",AQ333&lt;&gt;"*",AQ390&lt;&gt;"*",AQ443&lt;&gt;"*"),"Yes (" &amp; JoinAll(", ", MIDForgiving(AQ269,6,LEN(AQ269)-6), MIDForgiving(AQ333,6,LEN(AQ333)-6), MIDForgiving(AQ390,6,LEN(AQ390)-6), MIDForgiving(AQ443,6,LEN(AQ443)-6))&amp;")","*")</f>
        <v>*</v>
      </c>
      <c r="AR509" s="58" t="str">
        <f>IF(OR(AR269&lt;&gt;"*",AR333&lt;&gt;"*",AR390&lt;&gt;"*",AR443&lt;&gt;"*"),"Yes (" &amp; JoinAll(", ", MIDForgiving(AR269,6,LEN(AR269)-6), MIDForgiving(AR333,6,LEN(AR333)-6), MIDForgiving(AR390,6,LEN(AR390)-6), MIDForgiving(AR443,6,LEN(AR443)-6))&amp;")","*")</f>
        <v>*</v>
      </c>
      <c r="AS509" s="58" t="str">
        <f>IF(OR(AS269&lt;&gt;"*",AS333&lt;&gt;"*",AS390&lt;&gt;"*",AS443&lt;&gt;"*"),"Yes (" &amp; JoinAll(", ", MIDForgiving(AS269,6,LEN(AS269)-6), MIDForgiving(AS333,6,LEN(AS333)-6), MIDForgiving(AS390,6,LEN(AS390)-6), MIDForgiving(AS443,6,LEN(AS443)-6))&amp;")","*")</f>
        <v>*</v>
      </c>
      <c r="AT509" s="58" t="str">
        <f>IF(OR(AT269&lt;&gt;"*",AT333&lt;&gt;"*",AT390&lt;&gt;"*",AT443&lt;&gt;"*"),"Yes (" &amp; JoinAll(", ", MIDForgiving(AT269,6,LEN(AT269)-6), MIDForgiving(AT333,6,LEN(AT333)-6), MIDForgiving(AT390,6,LEN(AT390)-6), MIDForgiving(AT443,6,LEN(AT443)-6))&amp;")","*")</f>
        <v>*</v>
      </c>
      <c r="AU509" s="58" t="str">
        <f>IF(OR(AU269&lt;&gt;"*",AU333&lt;&gt;"*",AU390&lt;&gt;"*",AU443&lt;&gt;"*"),"Yes (" &amp; JoinAll(", ", MIDForgiving(AU269,6,LEN(AU269)-6), MIDForgiving(AU333,6,LEN(AU333)-6), MIDForgiving(AU390,6,LEN(AU390)-6), MIDForgiving(AU443,6,LEN(AU443)-6))&amp;")","*")</f>
        <v>*</v>
      </c>
      <c r="AV509" s="58" t="str">
        <f>IF(OR(AV269&lt;&gt;"*",AV333&lt;&gt;"*",AV390&lt;&gt;"*",AV443&lt;&gt;"*"),"Yes (" &amp; JoinAll(", ", MIDForgiving(AV269,6,LEN(AV269)-6), MIDForgiving(AV333,6,LEN(AV333)-6), MIDForgiving(AV390,6,LEN(AV390)-6), MIDForgiving(AV443,6,LEN(AV443)-6))&amp;")","*")</f>
        <v>*</v>
      </c>
      <c r="AW509" s="58" t="str">
        <f>IF(OR(AW269&lt;&gt;"*",AW333&lt;&gt;"*",AW390&lt;&gt;"*",AW443&lt;&gt;"*"),"Yes (" &amp; JoinAll(", ", MIDForgiving(AW269,6,LEN(AW269)-6), MIDForgiving(AW333,6,LEN(AW333)-6), MIDForgiving(AW390,6,LEN(AW390)-6), MIDForgiving(AW443,6,LEN(AW443)-6))&amp;")","*")</f>
        <v>*</v>
      </c>
      <c r="AX509" s="58" t="str">
        <f>IF(OR(AX269&lt;&gt;"*",AX333&lt;&gt;"*",AX390&lt;&gt;"*",AX443&lt;&gt;"*"),"Yes (" &amp; JoinAll(", ", MIDForgiving(AX269,6,LEN(AX269)-6), MIDForgiving(AX333,6,LEN(AX333)-6), MIDForgiving(AX390,6,LEN(AX390)-6), MIDForgiving(AX443,6,LEN(AX443)-6))&amp;")","*")</f>
        <v>*</v>
      </c>
      <c r="AY509" s="58" t="str">
        <f>IF(OR(AY269&lt;&gt;"*",AY333&lt;&gt;"*",AY390&lt;&gt;"*",AY443&lt;&gt;"*"),"Yes (" &amp; JoinAll(", ", MIDForgiving(AY269,6,LEN(AY269)-6), MIDForgiving(AY333,6,LEN(AY333)-6), MIDForgiving(AY390,6,LEN(AY390)-6), MIDForgiving(AY443,6,LEN(AY443)-6))&amp;")","*")</f>
        <v>*</v>
      </c>
      <c r="AZ509" s="58" t="str">
        <f>IF(OR(AZ269&lt;&gt;"*",AZ333&lt;&gt;"*",AZ390&lt;&gt;"*",AZ443&lt;&gt;"*"),"Yes (" &amp; JoinAll(", ", MIDForgiving(AZ269,6,LEN(AZ269)-6), MIDForgiving(AZ333,6,LEN(AZ333)-6), MIDForgiving(AZ390,6,LEN(AZ390)-6), MIDForgiving(AZ443,6,LEN(AZ443)-6))&amp;")","*")</f>
        <v>*</v>
      </c>
      <c r="BA509" s="58" t="str">
        <f>IF(OR(BA269&lt;&gt;"*",BA333&lt;&gt;"*",BA390&lt;&gt;"*",BA443&lt;&gt;"*"),"Yes (" &amp; JoinAll(", ", MIDForgiving(BA269,6,LEN(BA269)-6), MIDForgiving(BA333,6,LEN(BA333)-6), MIDForgiving(BA390,6,LEN(BA390)-6), MIDForgiving(BA443,6,LEN(BA443)-6))&amp;")","*")</f>
        <v>*</v>
      </c>
      <c r="BB509" s="58" t="str">
        <f>IF(OR(BB269&lt;&gt;"*",BB333&lt;&gt;"*",BB390&lt;&gt;"*",BB443&lt;&gt;"*"),"Yes (" &amp; JoinAll(", ", MIDForgiving(BB269,6,LEN(BB269)-6), MIDForgiving(BB333,6,LEN(BB333)-6), MIDForgiving(BB390,6,LEN(BB390)-6), MIDForgiving(BB443,6,LEN(BB443)-6))&amp;")","*")</f>
        <v>*</v>
      </c>
      <c r="BC509" s="58" t="str">
        <f>IF(OR(BC269&lt;&gt;"*",BC333&lt;&gt;"*",BC390&lt;&gt;"*",BC443&lt;&gt;"*"),"Yes (" &amp; JoinAll(", ", MIDForgiving(BC269,6,LEN(BC269)-6), MIDForgiving(BC333,6,LEN(BC333)-6), MIDForgiving(BC390,6,LEN(BC390)-6), MIDForgiving(BC443,6,LEN(BC443)-6))&amp;")","*")</f>
        <v>*</v>
      </c>
      <c r="BD509" s="58" t="str">
        <f>IF(OR(BD269&lt;&gt;"*",BD333&lt;&gt;"*",BD390&lt;&gt;"*",BD443&lt;&gt;"*"),"Yes (" &amp; JoinAll(", ", MIDForgiving(BD269,6,LEN(BD269)-6), MIDForgiving(BD333,6,LEN(BD333)-6), MIDForgiving(BD390,6,LEN(BD390)-6), MIDForgiving(BD443,6,LEN(BD443)-6))&amp;")","*")</f>
        <v>*</v>
      </c>
      <c r="BE509" s="58" t="str">
        <f>IF(OR(BE269&lt;&gt;"*",BE333&lt;&gt;"*",BE390&lt;&gt;"*",BE443&lt;&gt;"*"),"Yes (" &amp; JoinAll(", ", MIDForgiving(BE269,6,LEN(BE269)-6), MIDForgiving(BE333,6,LEN(BE333)-6), MIDForgiving(BE390,6,LEN(BE390)-6), MIDForgiving(BE443,6,LEN(BE443)-6))&amp;")","*")</f>
        <v>*</v>
      </c>
      <c r="BF509" s="58" t="str">
        <f>IF(OR(BF269&lt;&gt;"*",BF333&lt;&gt;"*",BF390&lt;&gt;"*",BF443&lt;&gt;"*"),"Yes (" &amp; JoinAll(", ", MIDForgiving(BF269,6,LEN(BF269)-6), MIDForgiving(BF333,6,LEN(BF333)-6), MIDForgiving(BF390,6,LEN(BF390)-6), MIDForgiving(BF443,6,LEN(BF443)-6))&amp;")","*")</f>
        <v>*</v>
      </c>
      <c r="BG509" s="58" t="str">
        <f>IF(OR(BG269&lt;&gt;"*",BG333&lt;&gt;"*",BG390&lt;&gt;"*",BG443&lt;&gt;"*"),"Yes (" &amp; JoinAll(", ", MIDForgiving(BG269,6,LEN(BG269)-6), MIDForgiving(BG333,6,LEN(BG333)-6), MIDForgiving(BG390,6,LEN(BG390)-6), MIDForgiving(BG443,6,LEN(BG443)-6))&amp;")","*")</f>
        <v>*</v>
      </c>
      <c r="BH509" s="58" t="str">
        <f>IF(OR(BH269&lt;&gt;"*",BH333&lt;&gt;"*",BH390&lt;&gt;"*",BH443&lt;&gt;"*"),"Yes (" &amp; JoinAll(", ", MIDForgiving(BH269,6,LEN(BH269)-6), MIDForgiving(BH333,6,LEN(BH333)-6), MIDForgiving(BH390,6,LEN(BH390)-6), MIDForgiving(BH443,6,LEN(BH443)-6))&amp;")","*")</f>
        <v>*</v>
      </c>
      <c r="BI509" s="58" t="str">
        <f>IF(OR(BI269&lt;&gt;"*",BI333&lt;&gt;"*",BI390&lt;&gt;"*",BI443&lt;&gt;"*"),"Yes (" &amp; JoinAll(", ", MIDForgiving(BI269,6,LEN(BI269)-6), MIDForgiving(BI333,6,LEN(BI333)-6), MIDForgiving(BI390,6,LEN(BI390)-6), MIDForgiving(BI443,6,LEN(BI443)-6))&amp;")","*")</f>
        <v>*</v>
      </c>
      <c r="BJ509" s="58" t="str">
        <f>IF(OR(BJ269&lt;&gt;"*",BJ333&lt;&gt;"*",BJ390&lt;&gt;"*",BJ443&lt;&gt;"*"),"Yes (" &amp; JoinAll(", ", MIDForgiving(BJ269,6,LEN(BJ269)-6), MIDForgiving(BJ333,6,LEN(BJ333)-6), MIDForgiving(BJ390,6,LEN(BJ390)-6), MIDForgiving(BJ443,6,LEN(BJ443)-6))&amp;")","*")</f>
        <v>*</v>
      </c>
      <c r="BK509" s="58" t="str">
        <f>IF(OR(BK269&lt;&gt;"*",BK333&lt;&gt;"*",BK390&lt;&gt;"*",BK443&lt;&gt;"*"),"Yes (" &amp; JoinAll(", ", MIDForgiving(BK269,6,LEN(BK269)-6), MIDForgiving(BK333,6,LEN(BK333)-6), MIDForgiving(BK390,6,LEN(BK390)-6), MIDForgiving(BK443,6,LEN(BK443)-6))&amp;")","*")</f>
        <v>*</v>
      </c>
      <c r="BL509" s="58" t="str">
        <f>IF(OR(BL269&lt;&gt;"*",BL333&lt;&gt;"*",BL390&lt;&gt;"*",BL443&lt;&gt;"*"),"Yes (" &amp; JoinAll(", ", MIDForgiving(BL269,6,LEN(BL269)-6), MIDForgiving(BL333,6,LEN(BL333)-6), MIDForgiving(BL390,6,LEN(BL390)-6), MIDForgiving(BL443,6,LEN(BL443)-6))&amp;")","*")</f>
        <v>*</v>
      </c>
      <c r="BM509" s="58" t="str">
        <f>IF(OR(BM269&lt;&gt;"*",BM333&lt;&gt;"*",BM390&lt;&gt;"*",BM443&lt;&gt;"*"),"Yes (" &amp; JoinAll(", ", MIDForgiving(BM269,6,LEN(BM269)-6), MIDForgiving(BM333,6,LEN(BM333)-6), MIDForgiving(BM390,6,LEN(BM390)-6), MIDForgiving(BM443,6,LEN(BM443)-6))&amp;")","*")</f>
        <v>*</v>
      </c>
      <c r="BN509" s="58" t="str">
        <f>IF(OR(BN269&lt;&gt;"*",BN333&lt;&gt;"*",BN390&lt;&gt;"*",BN443&lt;&gt;"*"),"Yes (" &amp; JoinAll(", ", MIDForgiving(BN269,6,LEN(BN269)-6), MIDForgiving(BN333,6,LEN(BN333)-6), MIDForgiving(BN390,6,LEN(BN390)-6), MIDForgiving(BN443,6,LEN(BN443)-6))&amp;")","*")</f>
        <v>*</v>
      </c>
      <c r="BO509" s="58" t="str">
        <f>IF(OR(BO269&lt;&gt;"*",BO333&lt;&gt;"*",BO390&lt;&gt;"*",BO443&lt;&gt;"*"),"Yes (" &amp; JoinAll(", ", MIDForgiving(BO269,6,LEN(BO269)-6), MIDForgiving(BO333,6,LEN(BO333)-6), MIDForgiving(BO390,6,LEN(BO390)-6), MIDForgiving(BO443,6,LEN(BO443)-6))&amp;")","*")</f>
        <v>*</v>
      </c>
      <c r="BP509" s="58" t="str">
        <f>IF(OR(BP269&lt;&gt;"*",BP333&lt;&gt;"*",BP390&lt;&gt;"*",BP443&lt;&gt;"*"),"Yes (" &amp; JoinAll(", ", MIDForgiving(BP269,6,LEN(BP269)-6), MIDForgiving(BP333,6,LEN(BP333)-6), MIDForgiving(BP390,6,LEN(BP390)-6), MIDForgiving(BP443,6,LEN(BP443)-6))&amp;")","*")</f>
        <v>*</v>
      </c>
      <c r="BQ509" s="58" t="str">
        <f>IF(OR(BQ269&lt;&gt;"*",BQ333&lt;&gt;"*",BQ390&lt;&gt;"*",BQ443&lt;&gt;"*"),"Yes (" &amp; JoinAll(", ", MIDForgiving(BQ269,6,LEN(BQ269)-6), MIDForgiving(BQ333,6,LEN(BQ333)-6), MIDForgiving(BQ390,6,LEN(BQ390)-6), MIDForgiving(BQ443,6,LEN(BQ443)-6))&amp;")","*")</f>
        <v>*</v>
      </c>
      <c r="BR509" s="58" t="str">
        <f>IF(OR(BR269&lt;&gt;"*",BR333&lt;&gt;"*",BR390&lt;&gt;"*",BR443&lt;&gt;"*"),"Yes (" &amp; JoinAll(", ", MIDForgiving(BR269,6,LEN(BR269)-6), MIDForgiving(BR333,6,LEN(BR333)-6), MIDForgiving(BR390,6,LEN(BR390)-6), MIDForgiving(BR443,6,LEN(BR443)-6))&amp;")","*")</f>
        <v>*</v>
      </c>
      <c r="BS509" s="58" t="str">
        <f>IF(OR(BS269&lt;&gt;"*",BS333&lt;&gt;"*",BS390&lt;&gt;"*",BS443&lt;&gt;"*"),"Yes (" &amp; JoinAll(", ", MIDForgiving(BS269,6,LEN(BS269)-6), MIDForgiving(BS333,6,LEN(BS333)-6), MIDForgiving(BS390,6,LEN(BS390)-6), MIDForgiving(BS443,6,LEN(BS443)-6))&amp;")","*")</f>
        <v>*</v>
      </c>
      <c r="BT509" s="58" t="str">
        <f>IF(OR(BT269&lt;&gt;"*",BT333&lt;&gt;"*",BT390&lt;&gt;"*",BT443&lt;&gt;"*"),"Yes (" &amp; JoinAll(", ", MIDForgiving(BT269,6,LEN(BT269)-6), MIDForgiving(BT333,6,LEN(BT333)-6), MIDForgiving(BT390,6,LEN(BT390)-6), MIDForgiving(BT443,6,LEN(BT443)-6))&amp;")","*")</f>
        <v>*</v>
      </c>
      <c r="BU509" s="58" t="str">
        <f>IF(OR(BU269&lt;&gt;"*",BU333&lt;&gt;"*",BU390&lt;&gt;"*",BU443&lt;&gt;"*"),"Yes (" &amp; JoinAll(", ", MIDForgiving(BU269,6,LEN(BU269)-6), MIDForgiving(BU333,6,LEN(BU333)-6), MIDForgiving(BU390,6,LEN(BU390)-6), MIDForgiving(BU443,6,LEN(BU443)-6))&amp;")","*")</f>
        <v>*</v>
      </c>
      <c r="BV509" s="58" t="str">
        <f>IF(OR(BV269&lt;&gt;"*",BV333&lt;&gt;"*",BV390&lt;&gt;"*",BV443&lt;&gt;"*"),"Yes (" &amp; JoinAll(", ", MIDForgiving(BV269,6,LEN(BV269)-6), MIDForgiving(BV333,6,LEN(BV333)-6), MIDForgiving(BV390,6,LEN(BV390)-6), MIDForgiving(BV443,6,LEN(BV443)-6))&amp;")","*")</f>
        <v>*</v>
      </c>
      <c r="BW509" s="58" t="str">
        <f>IF(OR(BW269&lt;&gt;"*",BW333&lt;&gt;"*",BW390&lt;&gt;"*",BW443&lt;&gt;"*"),"Yes (" &amp; JoinAll(", ", MIDForgiving(BW269,6,LEN(BW269)-6), MIDForgiving(BW333,6,LEN(BW333)-6), MIDForgiving(BW390,6,LEN(BW390)-6), MIDForgiving(BW443,6,LEN(BW443)-6))&amp;")","*")</f>
        <v>*</v>
      </c>
      <c r="BX509" s="58" t="str">
        <f>IF(OR(BX269&lt;&gt;"*",BX333&lt;&gt;"*",BX390&lt;&gt;"*",BX443&lt;&gt;"*"),"Yes (" &amp; JoinAll(", ", MIDForgiving(BX269,6,LEN(BX269)-6), MIDForgiving(BX333,6,LEN(BX333)-6), MIDForgiving(BX390,6,LEN(BX390)-6), MIDForgiving(BX443,6,LEN(BX443)-6))&amp;")","*")</f>
        <v>*</v>
      </c>
      <c r="BY509" s="58" t="str">
        <f>IF(OR(BY269&lt;&gt;"*",BY333&lt;&gt;"*",BY390&lt;&gt;"*",BY443&lt;&gt;"*"),"Yes (" &amp; JoinAll(", ", MIDForgiving(BY269,6,LEN(BY269)-6), MIDForgiving(BY333,6,LEN(BY333)-6), MIDForgiving(BY390,6,LEN(BY390)-6), MIDForgiving(BY443,6,LEN(BY443)-6))&amp;")","*")</f>
        <v>*</v>
      </c>
      <c r="BZ509" s="58" t="str">
        <f>IF(OR(BZ269&lt;&gt;"*",BZ333&lt;&gt;"*",BZ390&lt;&gt;"*",BZ443&lt;&gt;"*"),"Yes (" &amp; JoinAll(", ", MIDForgiving(BZ269,6,LEN(BZ269)-6), MIDForgiving(BZ333,6,LEN(BZ333)-6), MIDForgiving(BZ390,6,LEN(BZ390)-6), MIDForgiving(BZ443,6,LEN(BZ443)-6))&amp;")","*")</f>
        <v>*</v>
      </c>
      <c r="CA509" s="58" t="str">
        <f>IF(OR(CA269&lt;&gt;"*",CA333&lt;&gt;"*",CA390&lt;&gt;"*",CA443&lt;&gt;"*"),"Yes (" &amp; JoinAll(", ", MIDForgiving(CA269,6,LEN(CA269)-6), MIDForgiving(CA333,6,LEN(CA333)-6), MIDForgiving(CA390,6,LEN(CA390)-6), MIDForgiving(CA443,6,LEN(CA443)-6))&amp;")","*")</f>
        <v>*</v>
      </c>
      <c r="CB509" s="58" t="str">
        <f>IF(OR(CB269&lt;&gt;"*",CB333&lt;&gt;"*",CB390&lt;&gt;"*",CB443&lt;&gt;"*"),"Yes (" &amp; JoinAll(", ", MIDForgiving(CB269,6,LEN(CB269)-6), MIDForgiving(CB333,6,LEN(CB333)-6), MIDForgiving(CB390,6,LEN(CB390)-6), MIDForgiving(CB443,6,LEN(CB443)-6))&amp;")","*")</f>
        <v>*</v>
      </c>
      <c r="CC509" s="58" t="str">
        <f>IF(OR(CC269&lt;&gt;"*",CC333&lt;&gt;"*",CC390&lt;&gt;"*",CC443&lt;&gt;"*"),"Yes (" &amp; JoinAll(", ", MIDForgiving(CC269,6,LEN(CC269)-6), MIDForgiving(CC333,6,LEN(CC333)-6), MIDForgiving(CC390,6,LEN(CC390)-6), MIDForgiving(CC443,6,LEN(CC443)-6))&amp;")","*")</f>
        <v>*</v>
      </c>
      <c r="CD509" s="58" t="str">
        <f>IF(OR(CD269&lt;&gt;"*",CD333&lt;&gt;"*",CD390&lt;&gt;"*",CD443&lt;&gt;"*"),"Yes (" &amp; JoinAll(", ", MIDForgiving(CD269,6,LEN(CD269)-6), MIDForgiving(CD333,6,LEN(CD333)-6), MIDForgiving(CD390,6,LEN(CD390)-6), MIDForgiving(CD443,6,LEN(CD443)-6))&amp;")","*")</f>
        <v>*</v>
      </c>
      <c r="CE509" s="58" t="str">
        <f>IF(OR(CE269&lt;&gt;"*",CE333&lt;&gt;"*",CE390&lt;&gt;"*",CE443&lt;&gt;"*"),"Yes (" &amp; JoinAll(", ", MIDForgiving(CE269,6,LEN(CE269)-6), MIDForgiving(CE333,6,LEN(CE333)-6), MIDForgiving(CE390,6,LEN(CE390)-6), MIDForgiving(CE443,6,LEN(CE443)-6))&amp;")","*")</f>
        <v>*</v>
      </c>
      <c r="CF509" s="58" t="str">
        <f>IF(OR(CF269&lt;&gt;"*",CF333&lt;&gt;"*",CF390&lt;&gt;"*",CF443&lt;&gt;"*"),"Yes (" &amp; JoinAll(", ", MIDForgiving(CF269,6,LEN(CF269)-6), MIDForgiving(CF333,6,LEN(CF333)-6), MIDForgiving(CF390,6,LEN(CF390)-6), MIDForgiving(CF443,6,LEN(CF443)-6))&amp;")","*")</f>
        <v>*</v>
      </c>
      <c r="CG509" s="58" t="str">
        <f>IF(OR(CG269&lt;&gt;"*",CG333&lt;&gt;"*",CG390&lt;&gt;"*",CG443&lt;&gt;"*"),"Yes (" &amp; JoinAll(", ", MIDForgiving(CG269,6,LEN(CG269)-6), MIDForgiving(CG333,6,LEN(CG333)-6), MIDForgiving(CG390,6,LEN(CG390)-6), MIDForgiving(CG443,6,LEN(CG443)-6))&amp;")","*")</f>
        <v>*</v>
      </c>
      <c r="CH509" s="58" t="str">
        <f>IF(OR(CH269&lt;&gt;"*",CH333&lt;&gt;"*",CH390&lt;&gt;"*",CH443&lt;&gt;"*"),"Yes (" &amp; JoinAll(", ", MIDForgiving(CH269,6,LEN(CH269)-6), MIDForgiving(CH333,6,LEN(CH333)-6), MIDForgiving(CH390,6,LEN(CH390)-6), MIDForgiving(CH443,6,LEN(CH443)-6))&amp;")","*")</f>
        <v>*</v>
      </c>
      <c r="CI509" s="58" t="str">
        <f>IF(OR(CI269&lt;&gt;"*",CI333&lt;&gt;"*",CI390&lt;&gt;"*",CI443&lt;&gt;"*"),"Yes (" &amp; JoinAll(", ", MIDForgiving(CI269,6,LEN(CI269)-6), MIDForgiving(CI333,6,LEN(CI333)-6), MIDForgiving(CI390,6,LEN(CI390)-6), MIDForgiving(CI443,6,LEN(CI443)-6))&amp;")","*")</f>
        <v>*</v>
      </c>
      <c r="CJ509" s="58" t="str">
        <f>IF(OR(CJ269&lt;&gt;"*",CJ333&lt;&gt;"*",CJ390&lt;&gt;"*",CJ443&lt;&gt;"*"),"Yes (" &amp; JoinAll(", ", MIDForgiving(CJ269,6,LEN(CJ269)-6), MIDForgiving(CJ333,6,LEN(CJ333)-6), MIDForgiving(CJ390,6,LEN(CJ390)-6), MIDForgiving(CJ443,6,LEN(CJ443)-6))&amp;")","*")</f>
        <v>*</v>
      </c>
      <c r="CK509" s="58" t="str">
        <f>IF(OR(CK269&lt;&gt;"*",CK333&lt;&gt;"*",CK390&lt;&gt;"*",CK443&lt;&gt;"*"),"Yes (" &amp; JoinAll(", ", MIDForgiving(CK269,6,LEN(CK269)-6), MIDForgiving(CK333,6,LEN(CK333)-6), MIDForgiving(CK390,6,LEN(CK390)-6), MIDForgiving(CK443,6,LEN(CK443)-6))&amp;")","*")</f>
        <v>*</v>
      </c>
      <c r="CL509" s="58" t="str">
        <f>IF(OR(CL269&lt;&gt;"*",CL333&lt;&gt;"*",CL390&lt;&gt;"*",CL443&lt;&gt;"*"),"Yes (" &amp; JoinAll(", ", MIDForgiving(CL269,6,LEN(CL269)-6), MIDForgiving(CL333,6,LEN(CL333)-6), MIDForgiving(CL390,6,LEN(CL390)-6), MIDForgiving(CL443,6,LEN(CL443)-6))&amp;")","*")</f>
        <v>Yes (HTTPS)</v>
      </c>
      <c r="CM509" s="58" t="str">
        <f>IF(OR(CM269&lt;&gt;"*",CM333&lt;&gt;"*",CM390&lt;&gt;"*",CM443&lt;&gt;"*"),"Yes (" &amp; JoinAll(", ", MIDForgiving(CM269,6,LEN(CM269)-6), MIDForgiving(CM333,6,LEN(CM333)-6), MIDForgiving(CM390,6,LEN(CM390)-6), MIDForgiving(CM443,6,LEN(CM443)-6))&amp;")","*")</f>
        <v>*</v>
      </c>
      <c r="CN509" s="58" t="str">
        <f>IF(OR(CN269&lt;&gt;"*",CN333&lt;&gt;"*",CN390&lt;&gt;"*",CN443&lt;&gt;"*"),"Yes (" &amp; JoinAll(", ", MIDForgiving(CN269,6,LEN(CN269)-6), MIDForgiving(CN333,6,LEN(CN333)-6), MIDForgiving(CN390,6,LEN(CN390)-6), MIDForgiving(CN443,6,LEN(CN443)-6))&amp;")","*")</f>
        <v>*</v>
      </c>
      <c r="CO509" s="58" t="str">
        <f>IF(OR(CO269&lt;&gt;"*",CO333&lt;&gt;"*",CO390&lt;&gt;"*",CO443&lt;&gt;"*"),"Yes (" &amp; JoinAll(", ", MIDForgiving(CO269,6,LEN(CO269)-6), MIDForgiving(CO333,6,LEN(CO333)-6), MIDForgiving(CO390,6,LEN(CO390)-6), MIDForgiving(CO443,6,LEN(CO443)-6))&amp;")","*")</f>
        <v>*</v>
      </c>
      <c r="CP509" s="58" t="str">
        <f>IF(OR(CP269&lt;&gt;"*",CP333&lt;&gt;"*",CP390&lt;&gt;"*",CP443&lt;&gt;"*"),"Yes (" &amp; JoinAll(", ", MIDForgiving(CP269,6,LEN(CP269)-6), MIDForgiving(CP333,6,LEN(CP333)-6), MIDForgiving(CP390,6,LEN(CP390)-6), MIDForgiving(CP443,6,LEN(CP443)-6))&amp;")","*")</f>
        <v>*</v>
      </c>
      <c r="CQ509" s="58" t="str">
        <f>IF(OR(CQ269&lt;&gt;"*",CQ333&lt;&gt;"*",CQ390&lt;&gt;"*",CQ443&lt;&gt;"*"),"Yes (" &amp; JoinAll(", ", MIDForgiving(CQ269,6,LEN(CQ269)-6), MIDForgiving(CQ333,6,LEN(CQ333)-6), MIDForgiving(CQ390,6,LEN(CQ390)-6), MIDForgiving(CQ443,6,LEN(CQ443)-6))&amp;")","*")</f>
        <v>*</v>
      </c>
      <c r="CR509" s="58" t="str">
        <f>IF(OR(CR269&lt;&gt;"*",CR333&lt;&gt;"*",CR390&lt;&gt;"*",CR443&lt;&gt;"*"),"Yes (" &amp; JoinAll(", ", MIDForgiving(CR269,6,LEN(CR269)-6), MIDForgiving(CR333,6,LEN(CR333)-6), MIDForgiving(CR390,6,LEN(CR390)-6), MIDForgiving(CR443,6,LEN(CR443)-6))&amp;")","*")</f>
        <v>*</v>
      </c>
      <c r="CS509" s="58" t="str">
        <f>IF(OR(CS269&lt;&gt;"*",CS333&lt;&gt;"*",CS390&lt;&gt;"*",CS443&lt;&gt;"*"),"Yes (" &amp; JoinAll(", ", MIDForgiving(CS269,6,LEN(CS269)-6), MIDForgiving(CS333,6,LEN(CS333)-6), MIDForgiving(CS390,6,LEN(CS390)-6), MIDForgiving(CS443,6,LEN(CS443)-6))&amp;")","*")</f>
        <v>*</v>
      </c>
      <c r="CT509" s="58" t="str">
        <f>IF(OR(CT269&lt;&gt;"*",CT333&lt;&gt;"*",CT390&lt;&gt;"*",CT443&lt;&gt;"*"),"Yes (" &amp; JoinAll(", ", MIDForgiving(CT269,6,LEN(CT269)-6), MIDForgiving(CT333,6,LEN(CT333)-6), MIDForgiving(CT390,6,LEN(CT390)-6), MIDForgiving(CT443,6,LEN(CT443)-6))&amp;")","*")</f>
        <v>*</v>
      </c>
      <c r="CU509" s="58" t="str">
        <f>IF(OR(CU269&lt;&gt;"*",CU333&lt;&gt;"*",CU390&lt;&gt;"*",CU443&lt;&gt;"*"),"Yes (" &amp; JoinAll(", ", MIDForgiving(CU269,6,LEN(CU269)-6), MIDForgiving(CU333,6,LEN(CU333)-6), MIDForgiving(CU390,6,LEN(CU390)-6), MIDForgiving(CU443,6,LEN(CU443)-6))&amp;")","*")</f>
        <v>*</v>
      </c>
      <c r="CV509" s="58" t="str">
        <f>IF(OR(CV269&lt;&gt;"*",CV333&lt;&gt;"*",CV390&lt;&gt;"*",CV443&lt;&gt;"*"),"Yes (" &amp; JoinAll(", ", MIDForgiving(CV269,6,LEN(CV269)-6), MIDForgiving(CV333,6,LEN(CV333)-6), MIDForgiving(CV390,6,LEN(CV390)-6), MIDForgiving(CV443,6,LEN(CV443)-6))&amp;")","*")</f>
        <v>*</v>
      </c>
      <c r="CW509" s="58" t="str">
        <f>IF(OR(CW269&lt;&gt;"*",CW333&lt;&gt;"*",CW390&lt;&gt;"*",CW443&lt;&gt;"*"),"Yes (" &amp; JoinAll(", ", MIDForgiving(CW269,6,LEN(CW269)-6), MIDForgiving(CW333,6,LEN(CW333)-6), MIDForgiving(CW390,6,LEN(CW390)-6), MIDForgiving(CW443,6,LEN(CW443)-6))&amp;")","*")</f>
        <v>*</v>
      </c>
      <c r="CX509" s="58" t="str">
        <f>IF(OR(CX269&lt;&gt;"*",CX333&lt;&gt;"*",CX390&lt;&gt;"*",CX443&lt;&gt;"*"),"Yes (" &amp; JoinAll(", ", MIDForgiving(CX269,6,LEN(CX269)-6), MIDForgiving(CX333,6,LEN(CX333)-6), MIDForgiving(CX390,6,LEN(CX390)-6), MIDForgiving(CX443,6,LEN(CX443)-6))&amp;")","*")</f>
        <v>*</v>
      </c>
      <c r="CY509" s="58" t="str">
        <f>IF(OR(CY269&lt;&gt;"*",CY333&lt;&gt;"*",CY390&lt;&gt;"*",CY443&lt;&gt;"*"),"Yes (" &amp; JoinAll(", ", MIDForgiving(CY269,6,LEN(CY269)-6), MIDForgiving(CY333,6,LEN(CY333)-6), MIDForgiving(CY390,6,LEN(CY390)-6), MIDForgiving(CY443,6,LEN(CY443)-6))&amp;")","*")</f>
        <v>*</v>
      </c>
      <c r="CZ509" s="58" t="str">
        <f>IF(OR(CZ269&lt;&gt;"*",CZ333&lt;&gt;"*",CZ390&lt;&gt;"*",CZ443&lt;&gt;"*"),"Yes (" &amp; JoinAll(", ", MIDForgiving(CZ269,6,LEN(CZ269)-6), MIDForgiving(CZ333,6,LEN(CZ333)-6), MIDForgiving(CZ390,6,LEN(CZ390)-6), MIDForgiving(CZ443,6,LEN(CZ443)-6))&amp;")","*")</f>
        <v>*</v>
      </c>
      <c r="DA509" s="58" t="str">
        <f>IF(OR(DA269&lt;&gt;"*",DA333&lt;&gt;"*",DA390&lt;&gt;"*",DA443&lt;&gt;"*"),"Yes (" &amp; JoinAll(", ", MIDForgiving(DA269,6,LEN(DA269)-6), MIDForgiving(DA333,6,LEN(DA333)-6), MIDForgiving(DA390,6,LEN(DA390)-6), MIDForgiving(DA443,6,LEN(DA443)-6))&amp;")","*")</f>
        <v>*</v>
      </c>
      <c r="DB509" s="58" t="str">
        <f>IF(OR(DB269&lt;&gt;"*",DB333&lt;&gt;"*",DB390&lt;&gt;"*",DB443&lt;&gt;"*"),"Yes (" &amp; JoinAll(", ", MIDForgiving(DB269,6,LEN(DB269)-6), MIDForgiving(DB333,6,LEN(DB333)-6), MIDForgiving(DB390,6,LEN(DB390)-6), MIDForgiving(DB443,6,LEN(DB443)-6))&amp;")","*")</f>
        <v>*</v>
      </c>
      <c r="DC509" s="58" t="str">
        <f>IF(OR(DC269&lt;&gt;"*",DC333&lt;&gt;"*",DC390&lt;&gt;"*",DC443&lt;&gt;"*"),"Yes (" &amp; JoinAll(", ", MIDForgiving(DC269,6,LEN(DC269)-6), MIDForgiving(DC333,6,LEN(DC333)-6), MIDForgiving(DC390,6,LEN(DC390)-6), MIDForgiving(DC443,6,LEN(DC443)-6))&amp;")","*")</f>
        <v>*</v>
      </c>
      <c r="DD509" s="58" t="str">
        <f>IF(OR(DD269&lt;&gt;"*",DD333&lt;&gt;"*",DD390&lt;&gt;"*",DD443&lt;&gt;"*"),"Yes (" &amp; JoinAll(", ", MIDForgiving(DD269,6,LEN(DD269)-6), MIDForgiving(DD333,6,LEN(DD333)-6), MIDForgiving(DD390,6,LEN(DD390)-6), MIDForgiving(DD443,6,LEN(DD443)-6))&amp;")","*")</f>
        <v>*</v>
      </c>
      <c r="DE509" s="58" t="str">
        <f>IF(OR(DE269&lt;&gt;"*",DE333&lt;&gt;"*",DE390&lt;&gt;"*",DE443&lt;&gt;"*"),"Yes (" &amp; JoinAll(", ", MIDForgiving(DE269,6,LEN(DE269)-6), MIDForgiving(DE333,6,LEN(DE333)-6), MIDForgiving(DE390,6,LEN(DE390)-6), MIDForgiving(DE443,6,LEN(DE443)-6))&amp;")","*")</f>
        <v>*</v>
      </c>
      <c r="DF509" s="58" t="str">
        <f>IF(OR(DF269&lt;&gt;"*",DF333&lt;&gt;"*",DF390&lt;&gt;"*",DF443&lt;&gt;"*"),"Yes (" &amp; JoinAll(", ", MIDForgiving(DF269,6,LEN(DF269)-6), MIDForgiving(DF333,6,LEN(DF333)-6), MIDForgiving(DF390,6,LEN(DF390)-6), MIDForgiving(DF443,6,LEN(DF443)-6))&amp;")","*")</f>
        <v>*</v>
      </c>
      <c r="DG509" s="58" t="str">
        <f>IF(OR(DG269&lt;&gt;"*",DG333&lt;&gt;"*",DG390&lt;&gt;"*",DG443&lt;&gt;"*"),"Yes (" &amp; JoinAll(", ", MIDForgiving(DG269,6,LEN(DG269)-6), MIDForgiving(DG333,6,LEN(DG333)-6), MIDForgiving(DG390,6,LEN(DG390)-6), MIDForgiving(DG443,6,LEN(DG443)-6))&amp;")","*")</f>
        <v>*</v>
      </c>
      <c r="DH509" s="58" t="str">
        <f>IF(OR(DH269&lt;&gt;"*",DH333&lt;&gt;"*",DH390&lt;&gt;"*",DH443&lt;&gt;"*"),"Yes (" &amp; JoinAll(", ", MIDForgiving(DH269,6,LEN(DH269)-6), MIDForgiving(DH333,6,LEN(DH333)-6), MIDForgiving(DH390,6,LEN(DH390)-6), MIDForgiving(DH443,6,LEN(DH443)-6))&amp;")","*")</f>
        <v>*</v>
      </c>
      <c r="DI509" s="58" t="str">
        <f>IF(OR(DI269&lt;&gt;"*",DI333&lt;&gt;"*",DI390&lt;&gt;"*",DI443&lt;&gt;"*"),"Yes (" &amp; JoinAll(", ", MIDForgiving(DI269,6,LEN(DI269)-6), MIDForgiving(DI333,6,LEN(DI333)-6), MIDForgiving(DI390,6,LEN(DI390)-6), MIDForgiving(DI443,6,LEN(DI443)-6))&amp;")","*")</f>
        <v>*</v>
      </c>
      <c r="DJ509" s="58" t="str">
        <f>IF(OR(DJ269&lt;&gt;"*",DJ333&lt;&gt;"*",DJ390&lt;&gt;"*",DJ443&lt;&gt;"*"),"Yes (" &amp; JoinAll(", ", MIDForgiving(DJ269,6,LEN(DJ269)-6), MIDForgiving(DJ333,6,LEN(DJ333)-6), MIDForgiving(DJ390,6,LEN(DJ390)-6), MIDForgiving(DJ443,6,LEN(DJ443)-6))&amp;")","*")</f>
        <v>*</v>
      </c>
      <c r="DK509" s="58" t="str">
        <f>IF(OR(DK269&lt;&gt;"*",DK333&lt;&gt;"*",DK390&lt;&gt;"*",DK443&lt;&gt;"*"),"Yes (" &amp; JoinAll(", ", MIDForgiving(DK269,6,LEN(DK269)-6), MIDForgiving(DK333,6,LEN(DK333)-6), MIDForgiving(DK390,6,LEN(DK390)-6), MIDForgiving(DK443,6,LEN(DK443)-6))&amp;")","*")</f>
        <v>*</v>
      </c>
      <c r="DL509" s="58" t="str">
        <f>IF(OR(DL269&lt;&gt;"*",DL333&lt;&gt;"*",DL390&lt;&gt;"*",DL443&lt;&gt;"*"),"Yes (" &amp; JoinAll(", ", MIDForgiving(DL269,6,LEN(DL269)-6), MIDForgiving(DL333,6,LEN(DL333)-6), MIDForgiving(DL390,6,LEN(DL390)-6), MIDForgiving(DL443,6,LEN(DL443)-6))&amp;")","*")</f>
        <v>*</v>
      </c>
      <c r="DM509" s="58" t="str">
        <f>IF(OR(DM269&lt;&gt;"*",DM333&lt;&gt;"*",DM390&lt;&gt;"*",DM443&lt;&gt;"*"),"Yes (" &amp; JoinAll(", ", MIDForgiving(DM269,6,LEN(DM269)-6), MIDForgiving(DM333,6,LEN(DM333)-6), MIDForgiving(DM390,6,LEN(DM390)-6), MIDForgiving(DM443,6,LEN(DM443)-6))&amp;")","*")</f>
        <v>*</v>
      </c>
      <c r="DN509" s="58" t="str">
        <f>IF(OR(DN269&lt;&gt;"*",DN333&lt;&gt;"*",DN390&lt;&gt;"*",DN443&lt;&gt;"*"),"Yes (" &amp; JoinAll(", ", MIDForgiving(DN269,6,LEN(DN269)-6), MIDForgiving(DN333,6,LEN(DN333)-6), MIDForgiving(DN390,6,LEN(DN390)-6), MIDForgiving(DN443,6,LEN(DN443)-6))&amp;")","*")</f>
        <v>*</v>
      </c>
      <c r="DO509" s="58" t="str">
        <f>IF(OR(DO269&lt;&gt;"*",DO333&lt;&gt;"*",DO390&lt;&gt;"*",DO443&lt;&gt;"*"),"Yes (" &amp; JoinAll(", ", MIDForgiving(DO269,6,LEN(DO269)-6), MIDForgiving(DO333,6,LEN(DO333)-6), MIDForgiving(DO390,6,LEN(DO390)-6), MIDForgiving(DO443,6,LEN(DO443)-6))&amp;")","*")</f>
        <v>*</v>
      </c>
      <c r="DP509" s="58" t="str">
        <f>IF(OR(DP269&lt;&gt;"*",DP333&lt;&gt;"*",DP390&lt;&gt;"*",DP443&lt;&gt;"*"),"Yes (" &amp; JoinAll(", ", MIDForgiving(DP269,6,LEN(DP269)-6), MIDForgiving(DP333,6,LEN(DP333)-6), MIDForgiving(DP390,6,LEN(DP390)-6), MIDForgiving(DP443,6,LEN(DP443)-6))&amp;")","*")</f>
        <v>*</v>
      </c>
      <c r="DQ509" s="58" t="str">
        <f>IF(OR(DQ269&lt;&gt;"*",DQ333&lt;&gt;"*",DQ390&lt;&gt;"*",DQ443&lt;&gt;"*"),"Yes (" &amp; JoinAll(", ", MIDForgiving(DQ269,6,LEN(DQ269)-6), MIDForgiving(DQ333,6,LEN(DQ333)-6), MIDForgiving(DQ390,6,LEN(DQ390)-6), MIDForgiving(DQ443,6,LEN(DQ443)-6))&amp;")","*")</f>
        <v>*</v>
      </c>
      <c r="DR509" s="58" t="str">
        <f>IF(OR(DR269&lt;&gt;"*",DR333&lt;&gt;"*",DR390&lt;&gt;"*",DR443&lt;&gt;"*"),"Yes (" &amp; JoinAll(", ", MIDForgiving(DR269,6,LEN(DR269)-6), MIDForgiving(DR333,6,LEN(DR333)-6), MIDForgiving(DR390,6,LEN(DR390)-6), MIDForgiving(DR443,6,LEN(DR443)-6))&amp;")","*")</f>
        <v>*</v>
      </c>
      <c r="DS509" s="58" t="str">
        <f>IF(OR(DS269&lt;&gt;"*",DS333&lt;&gt;"*",DS390&lt;&gt;"*",DS443&lt;&gt;"*"),"Yes (" &amp; JoinAll(", ", MIDForgiving(DS269,6,LEN(DS269)-6), MIDForgiving(DS333,6,LEN(DS333)-6), MIDForgiving(DS390,6,LEN(DS390)-6), MIDForgiving(DS443,6,LEN(DS443)-6))&amp;")","*")</f>
        <v>*</v>
      </c>
      <c r="DT509" s="58" t="str">
        <f>IF(OR(DT269&lt;&gt;"*",DT333&lt;&gt;"*",DT390&lt;&gt;"*",DT443&lt;&gt;"*"),"Yes (" &amp; JoinAll(", ", MIDForgiving(DT269,6,LEN(DT269)-6), MIDForgiving(DT333,6,LEN(DT333)-6), MIDForgiving(DT390,6,LEN(DT390)-6), MIDForgiving(DT443,6,LEN(DT443)-6))&amp;")","*")</f>
        <v>*</v>
      </c>
      <c r="DU509" s="58" t="str">
        <f>IF(OR(DU269&lt;&gt;"*",DU333&lt;&gt;"*",DU390&lt;&gt;"*",DU443&lt;&gt;"*"),"Yes (" &amp; JoinAll(", ", MIDForgiving(DU269,6,LEN(DU269)-6), MIDForgiving(DU333,6,LEN(DU333)-6), MIDForgiving(DU390,6,LEN(DU390)-6), MIDForgiving(DU443,6,LEN(DU443)-6))&amp;")","*")</f>
        <v>*</v>
      </c>
      <c r="DV509" s="58" t="str">
        <f>IF(OR(DV269&lt;&gt;"*",DV333&lt;&gt;"*",DV390&lt;&gt;"*",DV443&lt;&gt;"*"),"Yes (" &amp; JoinAll(", ", MIDForgiving(DV269,6,LEN(DV269)-6), MIDForgiving(DV333,6,LEN(DV333)-6), MIDForgiving(DV390,6,LEN(DV390)-6), MIDForgiving(DV443,6,LEN(DV443)-6))&amp;")","*")</f>
        <v>*</v>
      </c>
      <c r="DW509" s="58" t="str">
        <f>IF(OR(DW269&lt;&gt;"*",DW333&lt;&gt;"*",DW390&lt;&gt;"*",DW443&lt;&gt;"*"),"Yes (" &amp; JoinAll(", ", MIDForgiving(DW269,6,LEN(DW269)-6), MIDForgiving(DW333,6,LEN(DW333)-6), MIDForgiving(DW390,6,LEN(DW390)-6), MIDForgiving(DW443,6,LEN(DW443)-6))&amp;")","*")</f>
        <v>*</v>
      </c>
      <c r="DX509" s="58" t="str">
        <f>IF(OR(DX269&lt;&gt;"*",DX333&lt;&gt;"*",DX390&lt;&gt;"*",DX443&lt;&gt;"*"),"Yes (" &amp; JoinAll(", ", MIDForgiving(DX269,6,LEN(DX269)-6), MIDForgiving(DX333,6,LEN(DX333)-6), MIDForgiving(DX390,6,LEN(DX390)-6), MIDForgiving(DX443,6,LEN(DX443)-6))&amp;")","*")</f>
        <v>*</v>
      </c>
      <c r="DY509" s="58" t="str">
        <f>IF(OR(DY269&lt;&gt;"*",DY333&lt;&gt;"*",DY390&lt;&gt;"*",DY443&lt;&gt;"*"),"Yes (" &amp; JoinAll(", ", MIDForgiving(DY269,6,LEN(DY269)-6), MIDForgiving(DY333,6,LEN(DY333)-6), MIDForgiving(DY390,6,LEN(DY390)-6), MIDForgiving(DY443,6,LEN(DY443)-6))&amp;")","*")</f>
        <v>*</v>
      </c>
      <c r="DZ509" s="58" t="str">
        <f>IF(OR(DZ269&lt;&gt;"*",DZ333&lt;&gt;"*",DZ390&lt;&gt;"*",DZ443&lt;&gt;"*"),"Yes (" &amp; JoinAll(", ", MIDForgiving(DZ269,6,LEN(DZ269)-6), MIDForgiving(DZ333,6,LEN(DZ333)-6), MIDForgiving(DZ390,6,LEN(DZ390)-6), MIDForgiving(DZ443,6,LEN(DZ443)-6))&amp;")","*")</f>
        <v>*</v>
      </c>
      <c r="EA509" s="58" t="str">
        <f>IF(OR(EA269&lt;&gt;"*",EA333&lt;&gt;"*",EA390&lt;&gt;"*",EA443&lt;&gt;"*"),"Yes (" &amp; JoinAll(", ", MIDForgiving(EA269,6,LEN(EA269)-6), MIDForgiving(EA333,6,LEN(EA333)-6), MIDForgiving(EA390,6,LEN(EA390)-6), MIDForgiving(EA443,6,LEN(EA443)-6))&amp;")","*")</f>
        <v>*</v>
      </c>
      <c r="EB509" s="58" t="str">
        <f>IF(OR(EB269&lt;&gt;"*",EB333&lt;&gt;"*",EB390&lt;&gt;"*",EB443&lt;&gt;"*"),"Yes (" &amp; JoinAll(", ", MIDForgiving(EB269,6,LEN(EB269)-6), MIDForgiving(EB333,6,LEN(EB333)-6), MIDForgiving(EB390,6,LEN(EB390)-6), MIDForgiving(EB443,6,LEN(EB443)-6))&amp;")","*")</f>
        <v>*</v>
      </c>
      <c r="EC509" s="58" t="str">
        <f>IF(OR(EC269&lt;&gt;"*",EC333&lt;&gt;"*",EC390&lt;&gt;"*",EC443&lt;&gt;"*"),"Yes (" &amp; JoinAll(", ", MIDForgiving(EC269,6,LEN(EC269)-6), MIDForgiving(EC333,6,LEN(EC333)-6), MIDForgiving(EC390,6,LEN(EC390)-6), MIDForgiving(EC443,6,LEN(EC443)-6))&amp;")","*")</f>
        <v>*</v>
      </c>
      <c r="ED509" s="58" t="str">
        <f>IF(OR(ED269&lt;&gt;"*",ED333&lt;&gt;"*",ED390&lt;&gt;"*",ED443&lt;&gt;"*"),"Yes (" &amp; JoinAll(", ", MIDForgiving(ED269,6,LEN(ED269)-6), MIDForgiving(ED333,6,LEN(ED333)-6), MIDForgiving(ED390,6,LEN(ED390)-6), MIDForgiving(ED443,6,LEN(ED443)-6))&amp;")","*")</f>
        <v>*</v>
      </c>
      <c r="EE509" s="58" t="str">
        <f>IF(OR(EE269&lt;&gt;"*",EE333&lt;&gt;"*",EE390&lt;&gt;"*",EE443&lt;&gt;"*"),"Yes (" &amp; JoinAll(", ", MIDForgiving(EE269,6,LEN(EE269)-6), MIDForgiving(EE333,6,LEN(EE333)-6), MIDForgiving(EE390,6,LEN(EE390)-6), MIDForgiving(EE443,6,LEN(EE443)-6))&amp;")","*")</f>
        <v>*</v>
      </c>
      <c r="EF509" s="58" t="str">
        <f>IF(OR(EF269&lt;&gt;"*",EF333&lt;&gt;"*",EF390&lt;&gt;"*",EF443&lt;&gt;"*"),"Yes (" &amp; JoinAll(", ", MIDForgiving(EF269,6,LEN(EF269)-6), MIDForgiving(EF333,6,LEN(EF333)-6), MIDForgiving(EF390,6,LEN(EF390)-6), MIDForgiving(EF443,6,LEN(EF443)-6))&amp;")","*")</f>
        <v>*</v>
      </c>
      <c r="EG509" s="58" t="str">
        <f>IF(OR(EG269&lt;&gt;"*",EG333&lt;&gt;"*",EG390&lt;&gt;"*",EG443&lt;&gt;"*"),"Yes (" &amp; JoinAll(", ", MIDForgiving(EG269,6,LEN(EG269)-6), MIDForgiving(EG333,6,LEN(EG333)-6), MIDForgiving(EG390,6,LEN(EG390)-6), MIDForgiving(EG443,6,LEN(EG443)-6))&amp;")","*")</f>
        <v>*</v>
      </c>
      <c r="EH509" s="58" t="str">
        <f>IF(OR(EH269&lt;&gt;"*",EH333&lt;&gt;"*",EH390&lt;&gt;"*",EH443&lt;&gt;"*"),"Yes (" &amp; JoinAll(", ", MIDForgiving(EH269,6,LEN(EH269)-6), MIDForgiving(EH333,6,LEN(EH333)-6), MIDForgiving(EH390,6,LEN(EH390)-6), MIDForgiving(EH443,6,LEN(EH443)-6))&amp;")","*")</f>
        <v>*</v>
      </c>
      <c r="EI509" s="58" t="str">
        <f>IF(OR(EI269&lt;&gt;"*",EI333&lt;&gt;"*",EI390&lt;&gt;"*",EI443&lt;&gt;"*"),"Yes (" &amp; JoinAll(", ", MIDForgiving(EI269,6,LEN(EI269)-6), MIDForgiving(EI333,6,LEN(EI333)-6), MIDForgiving(EI390,6,LEN(EI390)-6), MIDForgiving(EI443,6,LEN(EI443)-6))&amp;")","*")</f>
        <v>*</v>
      </c>
      <c r="EJ509" s="58" t="str">
        <f>IF(OR(EJ269&lt;&gt;"*",EJ333&lt;&gt;"*",EJ390&lt;&gt;"*",EJ443&lt;&gt;"*"),"Yes (" &amp; JoinAll(", ", MIDForgiving(EJ269,6,LEN(EJ269)-6), MIDForgiving(EJ333,6,LEN(EJ333)-6), MIDForgiving(EJ390,6,LEN(EJ390)-6), MIDForgiving(EJ443,6,LEN(EJ443)-6))&amp;")","*")</f>
        <v>*</v>
      </c>
      <c r="EK509" s="58" t="str">
        <f>IF(OR(EK269&lt;&gt;"*",EK333&lt;&gt;"*",EK390&lt;&gt;"*",EK443&lt;&gt;"*"),"Yes (" &amp; JoinAll(", ", MIDForgiving(EK269,6,LEN(EK269)-6), MIDForgiving(EK333,6,LEN(EK333)-6), MIDForgiving(EK390,6,LEN(EK390)-6), MIDForgiving(EK443,6,LEN(EK443)-6))&amp;")","*")</f>
        <v>*</v>
      </c>
      <c r="EL509" s="109"/>
      <c r="EM509" s="109"/>
    </row>
    <row r="510" spans="1:143" s="58" customFormat="1" ht="12.75" customHeight="1" x14ac:dyDescent="0.25">
      <c r="A510" s="5"/>
      <c r="B510" s="96"/>
      <c r="C510" s="96"/>
      <c r="D510" s="96"/>
      <c r="E510" s="96"/>
      <c r="F510" s="96" t="s">
        <v>3538</v>
      </c>
      <c r="G510" s="4" t="s">
        <v>381</v>
      </c>
      <c r="H510" s="18" t="s">
        <v>5</v>
      </c>
      <c r="I510" s="18"/>
      <c r="J510" s="58" t="str">
        <f>IF(OR(J270&lt;&gt;"*",J334&lt;&gt;"*",J391&lt;&gt;"*",J444&lt;&gt;"*"),"Yes (" &amp; JoinAll(", ", MIDForgiving(J270,6,LEN(J270)-6), MIDForgiving(J334,6,LEN(J334)-6), MIDForgiving(J391,6,LEN(J391)-6), MIDForgiving(J444,6,LEN(J444)-6))&amp;")","*")</f>
        <v>*</v>
      </c>
      <c r="K510" s="58" t="str">
        <f>IF(OR(K270&lt;&gt;"*",K334&lt;&gt;"*",K391&lt;&gt;"*",K444&lt;&gt;"*"),"Yes (" &amp; JoinAll(", ", MIDForgiving(K270,6,LEN(K270)-6), MIDForgiving(K334,6,LEN(K334)-6), MIDForgiving(K391,6,LEN(K391)-6), MIDForgiving(K444,6,LEN(K444)-6))&amp;")","*")</f>
        <v>*</v>
      </c>
      <c r="L510" s="58" t="str">
        <f>IF(OR(L270&lt;&gt;"*",L334&lt;&gt;"*",L391&lt;&gt;"*",L444&lt;&gt;"*"),"Yes (" &amp; JoinAll(", ", MIDForgiving(L270,6,LEN(L270)-6), MIDForgiving(L334,6,LEN(L334)-6), MIDForgiving(L391,6,LEN(L391)-6), MIDForgiving(L444,6,LEN(L444)-6))&amp;")","*")</f>
        <v>*</v>
      </c>
      <c r="M510" s="58" t="str">
        <f>IF(OR(M270&lt;&gt;"*",M334&lt;&gt;"*",M391&lt;&gt;"*",M444&lt;&gt;"*"),"Yes (" &amp; JoinAll(", ", MIDForgiving(M270,6,LEN(M270)-6), MIDForgiving(M334,6,LEN(M334)-6), MIDForgiving(M391,6,LEN(M391)-6), MIDForgiving(M444,6,LEN(M444)-6))&amp;")","*")</f>
        <v>*</v>
      </c>
      <c r="N510" s="58" t="str">
        <f>IF(OR(N270&lt;&gt;"*",N334&lt;&gt;"*",N391&lt;&gt;"*",N444&lt;&gt;"*"),"Yes (" &amp; JoinAll(", ", MIDForgiving(N270,6,LEN(N270)-6), MIDForgiving(N334,6,LEN(N334)-6), MIDForgiving(N391,6,LEN(N391)-6), MIDForgiving(N444,6,LEN(N444)-6))&amp;")","*")</f>
        <v>*</v>
      </c>
      <c r="O510" s="58" t="str">
        <f>IF(OR(O270&lt;&gt;"*",O334&lt;&gt;"*",O391&lt;&gt;"*",O444&lt;&gt;"*"),"Yes (" &amp; JoinAll(", ", MIDForgiving(O270,6,LEN(O270)-6), MIDForgiving(O334,6,LEN(O334)-6), MIDForgiving(O391,6,LEN(O391)-6), MIDForgiving(O444,6,LEN(O444)-6))&amp;")","*")</f>
        <v>*</v>
      </c>
      <c r="P510" s="58" t="str">
        <f>IF(OR(P270&lt;&gt;"*",P334&lt;&gt;"*",P391&lt;&gt;"*",P444&lt;&gt;"*"),"Yes (" &amp; JoinAll(", ", MIDForgiving(P270,6,LEN(P270)-6), MIDForgiving(P334,6,LEN(P334)-6), MIDForgiving(P391,6,LEN(P391)-6), MIDForgiving(P444,6,LEN(P444)-6))&amp;")","*")</f>
        <v>*</v>
      </c>
      <c r="Q510" s="58" t="str">
        <f>IF(OR(Q270&lt;&gt;"*",Q334&lt;&gt;"*",Q391&lt;&gt;"*",Q444&lt;&gt;"*"),"Yes (" &amp; JoinAll(", ", MIDForgiving(Q270,6,LEN(Q270)-6), MIDForgiving(Q334,6,LEN(Q334)-6), MIDForgiving(Q391,6,LEN(Q391)-6), MIDForgiving(Q444,6,LEN(Q444)-6))&amp;")","*")</f>
        <v>*</v>
      </c>
      <c r="R510" s="58" t="str">
        <f>IF(OR(R270&lt;&gt;"*",R334&lt;&gt;"*",R391&lt;&gt;"*",R444&lt;&gt;"*"),"Yes (" &amp; JoinAll(", ", MIDForgiving(R270,6,LEN(R270)-6), MIDForgiving(R334,6,LEN(R334)-6), MIDForgiving(R391,6,LEN(R391)-6), MIDForgiving(R444,6,LEN(R444)-6))&amp;")","*")</f>
        <v>*</v>
      </c>
      <c r="S510" s="58" t="str">
        <f>IF(OR(S270&lt;&gt;"*",S334&lt;&gt;"*",S391&lt;&gt;"*",S444&lt;&gt;"*"),"Yes (" &amp; JoinAll(", ", MIDForgiving(S270,6,LEN(S270)-6), MIDForgiving(S334,6,LEN(S334)-6), MIDForgiving(S391,6,LEN(S391)-6), MIDForgiving(S444,6,LEN(S444)-6))&amp;")","*")</f>
        <v>*</v>
      </c>
      <c r="T510" s="58" t="str">
        <f>IF(OR(T270&lt;&gt;"*",T334&lt;&gt;"*",T391&lt;&gt;"*",T444&lt;&gt;"*"),"Yes (" &amp; JoinAll(", ", MIDForgiving(T270,6,LEN(T270)-6), MIDForgiving(T334,6,LEN(T334)-6), MIDForgiving(T391,6,LEN(T391)-6), MIDForgiving(T444,6,LEN(T444)-6))&amp;")","*")</f>
        <v>*</v>
      </c>
      <c r="U510" s="58" t="str">
        <f>IF(OR(U270&lt;&gt;"*",U334&lt;&gt;"*",U391&lt;&gt;"*",U444&lt;&gt;"*"),"Yes (" &amp; JoinAll(", ", MIDForgiving(U270,6,LEN(U270)-6), MIDForgiving(U334,6,LEN(U334)-6), MIDForgiving(U391,6,LEN(U391)-6), MIDForgiving(U444,6,LEN(U444)-6))&amp;")","*")</f>
        <v>*</v>
      </c>
      <c r="V510" s="58" t="str">
        <f>IF(OR(V270&lt;&gt;"*",V334&lt;&gt;"*",V391&lt;&gt;"*",V444&lt;&gt;"*"),"Yes (" &amp; JoinAll(", ", MIDForgiving(V270,6,LEN(V270)-6), MIDForgiving(V334,6,LEN(V334)-6), MIDForgiving(V391,6,LEN(V391)-6), MIDForgiving(V444,6,LEN(V444)-6))&amp;")","*")</f>
        <v>*</v>
      </c>
      <c r="W510" s="58" t="str">
        <f>IF(OR(W270&lt;&gt;"*",W334&lt;&gt;"*",W391&lt;&gt;"*",W444&lt;&gt;"*"),"Yes (" &amp; JoinAll(", ", MIDForgiving(W270,6,LEN(W270)-6), MIDForgiving(W334,6,LEN(W334)-6), MIDForgiving(W391,6,LEN(W391)-6), MIDForgiving(W444,6,LEN(W444)-6))&amp;")","*")</f>
        <v>*</v>
      </c>
      <c r="X510" s="58" t="str">
        <f>IF(OR(X270&lt;&gt;"*",X334&lt;&gt;"*",X391&lt;&gt;"*",X444&lt;&gt;"*"),"Yes (" &amp; JoinAll(", ", MIDForgiving(X270,6,LEN(X270)-6), MIDForgiving(X334,6,LEN(X334)-6), MIDForgiving(X391,6,LEN(X391)-6), MIDForgiving(X444,6,LEN(X444)-6))&amp;")","*")</f>
        <v>*</v>
      </c>
      <c r="Y510" s="58" t="str">
        <f>IF(OR(Y270&lt;&gt;"*",Y334&lt;&gt;"*",Y391&lt;&gt;"*",Y444&lt;&gt;"*"),"Yes (" &amp; JoinAll(", ", MIDForgiving(Y270,6,LEN(Y270)-6), MIDForgiving(Y334,6,LEN(Y334)-6), MIDForgiving(Y391,6,LEN(Y391)-6), MIDForgiving(Y444,6,LEN(Y444)-6))&amp;")","*")</f>
        <v>*</v>
      </c>
      <c r="Z510" s="58" t="str">
        <f>IF(OR(Z270&lt;&gt;"*",Z334&lt;&gt;"*",Z391&lt;&gt;"*",Z444&lt;&gt;"*"),"Yes (" &amp; JoinAll(", ", MIDForgiving(Z270,6,LEN(Z270)-6), MIDForgiving(Z334,6,LEN(Z334)-6), MIDForgiving(Z391,6,LEN(Z391)-6), MIDForgiving(Z444,6,LEN(Z444)-6))&amp;")","*")</f>
        <v>*</v>
      </c>
      <c r="AA510" s="58" t="str">
        <f>IF(OR(AA270&lt;&gt;"*",AA334&lt;&gt;"*",AA391&lt;&gt;"*",AA444&lt;&gt;"*"),"Yes (" &amp; JoinAll(", ", MIDForgiving(AA270,6,LEN(AA270)-6), MIDForgiving(AA334,6,LEN(AA334)-6), MIDForgiving(AA391,6,LEN(AA391)-6), MIDForgiving(AA444,6,LEN(AA444)-6))&amp;")","*")</f>
        <v>*</v>
      </c>
      <c r="AB510" s="58" t="str">
        <f>IF(OR(AB270&lt;&gt;"*",AB334&lt;&gt;"*",AB391&lt;&gt;"*",AB444&lt;&gt;"*"),"Yes (" &amp; JoinAll(", ", MIDForgiving(AB270,6,LEN(AB270)-6), MIDForgiving(AB334,6,LEN(AB334)-6), MIDForgiving(AB391,6,LEN(AB391)-6), MIDForgiving(AB444,6,LEN(AB444)-6))&amp;")","*")</f>
        <v>*</v>
      </c>
      <c r="AC510" s="58" t="str">
        <f>IF(OR(AC270&lt;&gt;"*",AC334&lt;&gt;"*",AC391&lt;&gt;"*",AC444&lt;&gt;"*"),"Yes (" &amp; JoinAll(", ", MIDForgiving(AC270,6,LEN(AC270)-6), MIDForgiving(AC334,6,LEN(AC334)-6), MIDForgiving(AC391,6,LEN(AC391)-6), MIDForgiving(AC444,6,LEN(AC444)-6))&amp;")","*")</f>
        <v>*</v>
      </c>
      <c r="AD510" s="58" t="str">
        <f>IF(OR(AD270&lt;&gt;"*",AD334&lt;&gt;"*",AD391&lt;&gt;"*",AD444&lt;&gt;"*"),"Yes (" &amp; JoinAll(", ", MIDForgiving(AD270,6,LEN(AD270)-6), MIDForgiving(AD334,6,LEN(AD334)-6), MIDForgiving(AD391,6,LEN(AD391)-6), MIDForgiving(AD444,6,LEN(AD444)-6))&amp;")","*")</f>
        <v>*</v>
      </c>
      <c r="AE510" s="58" t="str">
        <f>IF(OR(AE270&lt;&gt;"*",AE334&lt;&gt;"*",AE391&lt;&gt;"*",AE444&lt;&gt;"*"),"Yes (" &amp; JoinAll(", ", MIDForgiving(AE270,6,LEN(AE270)-6), MIDForgiving(AE334,6,LEN(AE334)-6), MIDForgiving(AE391,6,LEN(AE391)-6), MIDForgiving(AE444,6,LEN(AE444)-6))&amp;")","*")</f>
        <v>*</v>
      </c>
      <c r="AF510" s="58" t="str">
        <f>IF(OR(AF270&lt;&gt;"*",AF334&lt;&gt;"*",AF391&lt;&gt;"*",AF444&lt;&gt;"*"),"Yes (" &amp; JoinAll(", ", MIDForgiving(AF270,6,LEN(AF270)-6), MIDForgiving(AF334,6,LEN(AF334)-6), MIDForgiving(AF391,6,LEN(AF391)-6), MIDForgiving(AF444,6,LEN(AF444)-6))&amp;")","*")</f>
        <v>*</v>
      </c>
      <c r="AG510" s="58" t="str">
        <f>IF(OR(AG270&lt;&gt;"*",AG334&lt;&gt;"*",AG391&lt;&gt;"*",AG444&lt;&gt;"*"),"Yes (" &amp; JoinAll(", ", MIDForgiving(AG270,6,LEN(AG270)-6), MIDForgiving(AG334,6,LEN(AG334)-6), MIDForgiving(AG391,6,LEN(AG391)-6), MIDForgiving(AG444,6,LEN(AG444)-6))&amp;")","*")</f>
        <v>*</v>
      </c>
      <c r="AH510" s="58" t="str">
        <f>IF(OR(AH270&lt;&gt;"*",AH334&lt;&gt;"*",AH391&lt;&gt;"*",AH444&lt;&gt;"*"),"Yes (" &amp; JoinAll(", ", MIDForgiving(AH270,6,LEN(AH270)-6), MIDForgiving(AH334,6,LEN(AH334)-6), MIDForgiving(AH391,6,LEN(AH391)-6), MIDForgiving(AH444,6,LEN(AH444)-6))&amp;")","*")</f>
        <v>*</v>
      </c>
      <c r="AI510" s="58" t="str">
        <f>IF(OR(AI270&lt;&gt;"*",AI334&lt;&gt;"*",AI391&lt;&gt;"*",AI444&lt;&gt;"*"),"Yes (" &amp; JoinAll(", ", MIDForgiving(AI270,6,LEN(AI270)-6), MIDForgiving(AI334,6,LEN(AI334)-6), MIDForgiving(AI391,6,LEN(AI391)-6), MIDForgiving(AI444,6,LEN(AI444)-6))&amp;")","*")</f>
        <v>*</v>
      </c>
      <c r="AJ510" s="58" t="str">
        <f>IF(OR(AJ270&lt;&gt;"*",AJ334&lt;&gt;"*",AJ391&lt;&gt;"*",AJ444&lt;&gt;"*"),"Yes (" &amp; JoinAll(", ", MIDForgiving(AJ270,6,LEN(AJ270)-6), MIDForgiving(AJ334,6,LEN(AJ334)-6), MIDForgiving(AJ391,6,LEN(AJ391)-6), MIDForgiving(AJ444,6,LEN(AJ444)-6))&amp;")","*")</f>
        <v>*</v>
      </c>
      <c r="AK510" s="58" t="str">
        <f>IF(OR(AK270&lt;&gt;"*",AK334&lt;&gt;"*",AK391&lt;&gt;"*",AK444&lt;&gt;"*"),"Yes (" &amp; JoinAll(", ", MIDForgiving(AK270,6,LEN(AK270)-6), MIDForgiving(AK334,6,LEN(AK334)-6), MIDForgiving(AK391,6,LEN(AK391)-6), MIDForgiving(AK444,6,LEN(AK444)-6))&amp;")","*")</f>
        <v>*</v>
      </c>
      <c r="AL510" s="58" t="str">
        <f>IF(OR(AL270&lt;&gt;"*",AL334&lt;&gt;"*",AL391&lt;&gt;"*",AL444&lt;&gt;"*"),"Yes (" &amp; JoinAll(", ", MIDForgiving(AL270,6,LEN(AL270)-6), MIDForgiving(AL334,6,LEN(AL334)-6), MIDForgiving(AL391,6,LEN(AL391)-6), MIDForgiving(AL444,6,LEN(AL444)-6))&amp;")","*")</f>
        <v>*</v>
      </c>
      <c r="AM510" s="58" t="str">
        <f>IF(OR(AM270&lt;&gt;"*",AM334&lt;&gt;"*",AM391&lt;&gt;"*",AM444&lt;&gt;"*"),"Yes (" &amp; JoinAll(", ", MIDForgiving(AM270,6,LEN(AM270)-6), MIDForgiving(AM334,6,LEN(AM334)-6), MIDForgiving(AM391,6,LEN(AM391)-6), MIDForgiving(AM444,6,LEN(AM444)-6))&amp;")","*")</f>
        <v>*</v>
      </c>
      <c r="AN510" s="58" t="str">
        <f>IF(OR(AN270&lt;&gt;"*",AN334&lt;&gt;"*",AN391&lt;&gt;"*",AN444&lt;&gt;"*"),"Yes (" &amp; JoinAll(", ", MIDForgiving(AN270,6,LEN(AN270)-6), MIDForgiving(AN334,6,LEN(AN334)-6), MIDForgiving(AN391,6,LEN(AN391)-6), MIDForgiving(AN444,6,LEN(AN444)-6))&amp;")","*")</f>
        <v>*</v>
      </c>
      <c r="AO510" s="58" t="str">
        <f>IF(OR(AO270&lt;&gt;"*",AO334&lt;&gt;"*",AO391&lt;&gt;"*",AO444&lt;&gt;"*"),"Yes (" &amp; JoinAll(", ", MIDForgiving(AO270,6,LEN(AO270)-6), MIDForgiving(AO334,6,LEN(AO334)-6), MIDForgiving(AO391,6,LEN(AO391)-6), MIDForgiving(AO444,6,LEN(AO444)-6))&amp;")","*")</f>
        <v>*</v>
      </c>
      <c r="AP510" s="58" t="str">
        <f>IF(OR(AP270&lt;&gt;"*",AP334&lt;&gt;"*",AP391&lt;&gt;"*",AP444&lt;&gt;"*"),"Yes (" &amp; JoinAll(", ", MIDForgiving(AP270,6,LEN(AP270)-6), MIDForgiving(AP334,6,LEN(AP334)-6), MIDForgiving(AP391,6,LEN(AP391)-6), MIDForgiving(AP444,6,LEN(AP444)-6))&amp;")","*")</f>
        <v>*</v>
      </c>
      <c r="AQ510" s="58" t="str">
        <f>IF(OR(AQ270&lt;&gt;"*",AQ334&lt;&gt;"*",AQ391&lt;&gt;"*",AQ444&lt;&gt;"*"),"Yes (" &amp; JoinAll(", ", MIDForgiving(AQ270,6,LEN(AQ270)-6), MIDForgiving(AQ334,6,LEN(AQ334)-6), MIDForgiving(AQ391,6,LEN(AQ391)-6), MIDForgiving(AQ444,6,LEN(AQ444)-6))&amp;")","*")</f>
        <v>*</v>
      </c>
      <c r="AR510" s="58" t="str">
        <f>IF(OR(AR270&lt;&gt;"*",AR334&lt;&gt;"*",AR391&lt;&gt;"*",AR444&lt;&gt;"*"),"Yes (" &amp; JoinAll(", ", MIDForgiving(AR270,6,LEN(AR270)-6), MIDForgiving(AR334,6,LEN(AR334)-6), MIDForgiving(AR391,6,LEN(AR391)-6), MIDForgiving(AR444,6,LEN(AR444)-6))&amp;")","*")</f>
        <v>*</v>
      </c>
      <c r="AS510" s="58" t="str">
        <f>IF(OR(AS270&lt;&gt;"*",AS334&lt;&gt;"*",AS391&lt;&gt;"*",AS444&lt;&gt;"*"),"Yes (" &amp; JoinAll(", ", MIDForgiving(AS270,6,LEN(AS270)-6), MIDForgiving(AS334,6,LEN(AS334)-6), MIDForgiving(AS391,6,LEN(AS391)-6), MIDForgiving(AS444,6,LEN(AS444)-6))&amp;")","*")</f>
        <v>*</v>
      </c>
      <c r="AT510" s="58" t="str">
        <f>IF(OR(AT270&lt;&gt;"*",AT334&lt;&gt;"*",AT391&lt;&gt;"*",AT444&lt;&gt;"*"),"Yes (" &amp; JoinAll(", ", MIDForgiving(AT270,6,LEN(AT270)-6), MIDForgiving(AT334,6,LEN(AT334)-6), MIDForgiving(AT391,6,LEN(AT391)-6), MIDForgiving(AT444,6,LEN(AT444)-6))&amp;")","*")</f>
        <v>*</v>
      </c>
      <c r="AU510" s="58" t="str">
        <f>IF(OR(AU270&lt;&gt;"*",AU334&lt;&gt;"*",AU391&lt;&gt;"*",AU444&lt;&gt;"*"),"Yes (" &amp; JoinAll(", ", MIDForgiving(AU270,6,LEN(AU270)-6), MIDForgiving(AU334,6,LEN(AU334)-6), MIDForgiving(AU391,6,LEN(AU391)-6), MIDForgiving(AU444,6,LEN(AU444)-6))&amp;")","*")</f>
        <v>*</v>
      </c>
      <c r="AV510" s="58" t="str">
        <f>IF(OR(AV270&lt;&gt;"*",AV334&lt;&gt;"*",AV391&lt;&gt;"*",AV444&lt;&gt;"*"),"Yes (" &amp; JoinAll(", ", MIDForgiving(AV270,6,LEN(AV270)-6), MIDForgiving(AV334,6,LEN(AV334)-6), MIDForgiving(AV391,6,LEN(AV391)-6), MIDForgiving(AV444,6,LEN(AV444)-6))&amp;")","*")</f>
        <v>*</v>
      </c>
      <c r="AW510" s="58" t="str">
        <f>IF(OR(AW270&lt;&gt;"*",AW334&lt;&gt;"*",AW391&lt;&gt;"*",AW444&lt;&gt;"*"),"Yes (" &amp; JoinAll(", ", MIDForgiving(AW270,6,LEN(AW270)-6), MIDForgiving(AW334,6,LEN(AW334)-6), MIDForgiving(AW391,6,LEN(AW391)-6), MIDForgiving(AW444,6,LEN(AW444)-6))&amp;")","*")</f>
        <v>*</v>
      </c>
      <c r="AX510" s="58" t="str">
        <f>IF(OR(AX270&lt;&gt;"*",AX334&lt;&gt;"*",AX391&lt;&gt;"*",AX444&lt;&gt;"*"),"Yes (" &amp; JoinAll(", ", MIDForgiving(AX270,6,LEN(AX270)-6), MIDForgiving(AX334,6,LEN(AX334)-6), MIDForgiving(AX391,6,LEN(AX391)-6), MIDForgiving(AX444,6,LEN(AX444)-6))&amp;")","*")</f>
        <v>*</v>
      </c>
      <c r="AY510" s="58" t="str">
        <f>IF(OR(AY270&lt;&gt;"*",AY334&lt;&gt;"*",AY391&lt;&gt;"*",AY444&lt;&gt;"*"),"Yes (" &amp; JoinAll(", ", MIDForgiving(AY270,6,LEN(AY270)-6), MIDForgiving(AY334,6,LEN(AY334)-6), MIDForgiving(AY391,6,LEN(AY391)-6), MIDForgiving(AY444,6,LEN(AY444)-6))&amp;")","*")</f>
        <v>*</v>
      </c>
      <c r="AZ510" s="58" t="str">
        <f>IF(OR(AZ270&lt;&gt;"*",AZ334&lt;&gt;"*",AZ391&lt;&gt;"*",AZ444&lt;&gt;"*"),"Yes (" &amp; JoinAll(", ", MIDForgiving(AZ270,6,LEN(AZ270)-6), MIDForgiving(AZ334,6,LEN(AZ334)-6), MIDForgiving(AZ391,6,LEN(AZ391)-6), MIDForgiving(AZ444,6,LEN(AZ444)-6))&amp;")","*")</f>
        <v>*</v>
      </c>
      <c r="BA510" s="58" t="str">
        <f>IF(OR(BA270&lt;&gt;"*",BA334&lt;&gt;"*",BA391&lt;&gt;"*",BA444&lt;&gt;"*"),"Yes (" &amp; JoinAll(", ", MIDForgiving(BA270,6,LEN(BA270)-6), MIDForgiving(BA334,6,LEN(BA334)-6), MIDForgiving(BA391,6,LEN(BA391)-6), MIDForgiving(BA444,6,LEN(BA444)-6))&amp;")","*")</f>
        <v>*</v>
      </c>
      <c r="BB510" s="58" t="str">
        <f>IF(OR(BB270&lt;&gt;"*",BB334&lt;&gt;"*",BB391&lt;&gt;"*",BB444&lt;&gt;"*"),"Yes (" &amp; JoinAll(", ", MIDForgiving(BB270,6,LEN(BB270)-6), MIDForgiving(BB334,6,LEN(BB334)-6), MIDForgiving(BB391,6,LEN(BB391)-6), MIDForgiving(BB444,6,LEN(BB444)-6))&amp;")","*")</f>
        <v>*</v>
      </c>
      <c r="BC510" s="58" t="str">
        <f>IF(OR(BC270&lt;&gt;"*",BC334&lt;&gt;"*",BC391&lt;&gt;"*",BC444&lt;&gt;"*"),"Yes (" &amp; JoinAll(", ", MIDForgiving(BC270,6,LEN(BC270)-6), MIDForgiving(BC334,6,LEN(BC334)-6), MIDForgiving(BC391,6,LEN(BC391)-6), MIDForgiving(BC444,6,LEN(BC444)-6))&amp;")","*")</f>
        <v>*</v>
      </c>
      <c r="BD510" s="58" t="str">
        <f>IF(OR(BD270&lt;&gt;"*",BD334&lt;&gt;"*",BD391&lt;&gt;"*",BD444&lt;&gt;"*"),"Yes (" &amp; JoinAll(", ", MIDForgiving(BD270,6,LEN(BD270)-6), MIDForgiving(BD334,6,LEN(BD334)-6), MIDForgiving(BD391,6,LEN(BD391)-6), MIDForgiving(BD444,6,LEN(BD444)-6))&amp;")","*")</f>
        <v>*</v>
      </c>
      <c r="BE510" s="58" t="str">
        <f>IF(OR(BE270&lt;&gt;"*",BE334&lt;&gt;"*",BE391&lt;&gt;"*",BE444&lt;&gt;"*"),"Yes (" &amp; JoinAll(", ", MIDForgiving(BE270,6,LEN(BE270)-6), MIDForgiving(BE334,6,LEN(BE334)-6), MIDForgiving(BE391,6,LEN(BE391)-6), MIDForgiving(BE444,6,LEN(BE444)-6))&amp;")","*")</f>
        <v>*</v>
      </c>
      <c r="BF510" s="58" t="str">
        <f>IF(OR(BF270&lt;&gt;"*",BF334&lt;&gt;"*",BF391&lt;&gt;"*",BF444&lt;&gt;"*"),"Yes (" &amp; JoinAll(", ", MIDForgiving(BF270,6,LEN(BF270)-6), MIDForgiving(BF334,6,LEN(BF334)-6), MIDForgiving(BF391,6,LEN(BF391)-6), MIDForgiving(BF444,6,LEN(BF444)-6))&amp;")","*")</f>
        <v>*</v>
      </c>
      <c r="BG510" s="58" t="str">
        <f>IF(OR(BG270&lt;&gt;"*",BG334&lt;&gt;"*",BG391&lt;&gt;"*",BG444&lt;&gt;"*"),"Yes (" &amp; JoinAll(", ", MIDForgiving(BG270,6,LEN(BG270)-6), MIDForgiving(BG334,6,LEN(BG334)-6), MIDForgiving(BG391,6,LEN(BG391)-6), MIDForgiving(BG444,6,LEN(BG444)-6))&amp;")","*")</f>
        <v>*</v>
      </c>
      <c r="BH510" s="58" t="str">
        <f>IF(OR(BH270&lt;&gt;"*",BH334&lt;&gt;"*",BH391&lt;&gt;"*",BH444&lt;&gt;"*"),"Yes (" &amp; JoinAll(", ", MIDForgiving(BH270,6,LEN(BH270)-6), MIDForgiving(BH334,6,LEN(BH334)-6), MIDForgiving(BH391,6,LEN(BH391)-6), MIDForgiving(BH444,6,LEN(BH444)-6))&amp;")","*")</f>
        <v>*</v>
      </c>
      <c r="BI510" s="58" t="str">
        <f>IF(OR(BI270&lt;&gt;"*",BI334&lt;&gt;"*",BI391&lt;&gt;"*",BI444&lt;&gt;"*"),"Yes (" &amp; JoinAll(", ", MIDForgiving(BI270,6,LEN(BI270)-6), MIDForgiving(BI334,6,LEN(BI334)-6), MIDForgiving(BI391,6,LEN(BI391)-6), MIDForgiving(BI444,6,LEN(BI444)-6))&amp;")","*")</f>
        <v>*</v>
      </c>
      <c r="BJ510" s="58" t="str">
        <f>IF(OR(BJ270&lt;&gt;"*",BJ334&lt;&gt;"*",BJ391&lt;&gt;"*",BJ444&lt;&gt;"*"),"Yes (" &amp; JoinAll(", ", MIDForgiving(BJ270,6,LEN(BJ270)-6), MIDForgiving(BJ334,6,LEN(BJ334)-6), MIDForgiving(BJ391,6,LEN(BJ391)-6), MIDForgiving(BJ444,6,LEN(BJ444)-6))&amp;")","*")</f>
        <v>*</v>
      </c>
      <c r="BK510" s="58" t="str">
        <f>IF(OR(BK270&lt;&gt;"*",BK334&lt;&gt;"*",BK391&lt;&gt;"*",BK444&lt;&gt;"*"),"Yes (" &amp; JoinAll(", ", MIDForgiving(BK270,6,LEN(BK270)-6), MIDForgiving(BK334,6,LEN(BK334)-6), MIDForgiving(BK391,6,LEN(BK391)-6), MIDForgiving(BK444,6,LEN(BK444)-6))&amp;")","*")</f>
        <v>*</v>
      </c>
      <c r="BL510" s="58" t="str">
        <f>IF(OR(BL270&lt;&gt;"*",BL334&lt;&gt;"*",BL391&lt;&gt;"*",BL444&lt;&gt;"*"),"Yes (" &amp; JoinAll(", ", MIDForgiving(BL270,6,LEN(BL270)-6), MIDForgiving(BL334,6,LEN(BL334)-6), MIDForgiving(BL391,6,LEN(BL391)-6), MIDForgiving(BL444,6,LEN(BL444)-6))&amp;")","*")</f>
        <v>*</v>
      </c>
      <c r="BM510" s="58" t="str">
        <f>IF(OR(BM270&lt;&gt;"*",BM334&lt;&gt;"*",BM391&lt;&gt;"*",BM444&lt;&gt;"*"),"Yes (" &amp; JoinAll(", ", MIDForgiving(BM270,6,LEN(BM270)-6), MIDForgiving(BM334,6,LEN(BM334)-6), MIDForgiving(BM391,6,LEN(BM391)-6), MIDForgiving(BM444,6,LEN(BM444)-6))&amp;")","*")</f>
        <v>*</v>
      </c>
      <c r="BN510" s="58" t="str">
        <f>IF(OR(BN270&lt;&gt;"*",BN334&lt;&gt;"*",BN391&lt;&gt;"*",BN444&lt;&gt;"*"),"Yes (" &amp; JoinAll(", ", MIDForgiving(BN270,6,LEN(BN270)-6), MIDForgiving(BN334,6,LEN(BN334)-6), MIDForgiving(BN391,6,LEN(BN391)-6), MIDForgiving(BN444,6,LEN(BN444)-6))&amp;")","*")</f>
        <v>*</v>
      </c>
      <c r="BO510" s="58" t="str">
        <f>IF(OR(BO270&lt;&gt;"*",BO334&lt;&gt;"*",BO391&lt;&gt;"*",BO444&lt;&gt;"*"),"Yes (" &amp; JoinAll(", ", MIDForgiving(BO270,6,LEN(BO270)-6), MIDForgiving(BO334,6,LEN(BO334)-6), MIDForgiving(BO391,6,LEN(BO391)-6), MIDForgiving(BO444,6,LEN(BO444)-6))&amp;")","*")</f>
        <v>*</v>
      </c>
      <c r="BP510" s="58" t="str">
        <f>IF(OR(BP270&lt;&gt;"*",BP334&lt;&gt;"*",BP391&lt;&gt;"*",BP444&lt;&gt;"*"),"Yes (" &amp; JoinAll(", ", MIDForgiving(BP270,6,LEN(BP270)-6), MIDForgiving(BP334,6,LEN(BP334)-6), MIDForgiving(BP391,6,LEN(BP391)-6), MIDForgiving(BP444,6,LEN(BP444)-6))&amp;")","*")</f>
        <v>*</v>
      </c>
      <c r="BQ510" s="58" t="str">
        <f>IF(OR(BQ270&lt;&gt;"*",BQ334&lt;&gt;"*",BQ391&lt;&gt;"*",BQ444&lt;&gt;"*"),"Yes (" &amp; JoinAll(", ", MIDForgiving(BQ270,6,LEN(BQ270)-6), MIDForgiving(BQ334,6,LEN(BQ334)-6), MIDForgiving(BQ391,6,LEN(BQ391)-6), MIDForgiving(BQ444,6,LEN(BQ444)-6))&amp;")","*")</f>
        <v>*</v>
      </c>
      <c r="BR510" s="58" t="str">
        <f>IF(OR(BR270&lt;&gt;"*",BR334&lt;&gt;"*",BR391&lt;&gt;"*",BR444&lt;&gt;"*"),"Yes (" &amp; JoinAll(", ", MIDForgiving(BR270,6,LEN(BR270)-6), MIDForgiving(BR334,6,LEN(BR334)-6), MIDForgiving(BR391,6,LEN(BR391)-6), MIDForgiving(BR444,6,LEN(BR444)-6))&amp;")","*")</f>
        <v>*</v>
      </c>
      <c r="BS510" s="58" t="str">
        <f>IF(OR(BS270&lt;&gt;"*",BS334&lt;&gt;"*",BS391&lt;&gt;"*",BS444&lt;&gt;"*"),"Yes (" &amp; JoinAll(", ", MIDForgiving(BS270,6,LEN(BS270)-6), MIDForgiving(BS334,6,LEN(BS334)-6), MIDForgiving(BS391,6,LEN(BS391)-6), MIDForgiving(BS444,6,LEN(BS444)-6))&amp;")","*")</f>
        <v>*</v>
      </c>
      <c r="BT510" s="58" t="str">
        <f>IF(OR(BT270&lt;&gt;"*",BT334&lt;&gt;"*",BT391&lt;&gt;"*",BT444&lt;&gt;"*"),"Yes (" &amp; JoinAll(", ", MIDForgiving(BT270,6,LEN(BT270)-6), MIDForgiving(BT334,6,LEN(BT334)-6), MIDForgiving(BT391,6,LEN(BT391)-6), MIDForgiving(BT444,6,LEN(BT444)-6))&amp;")","*")</f>
        <v>*</v>
      </c>
      <c r="BU510" s="58" t="str">
        <f>IF(OR(BU270&lt;&gt;"*",BU334&lt;&gt;"*",BU391&lt;&gt;"*",BU444&lt;&gt;"*"),"Yes (" &amp; JoinAll(", ", MIDForgiving(BU270,6,LEN(BU270)-6), MIDForgiving(BU334,6,LEN(BU334)-6), MIDForgiving(BU391,6,LEN(BU391)-6), MIDForgiving(BU444,6,LEN(BU444)-6))&amp;")","*")</f>
        <v>*</v>
      </c>
      <c r="BV510" s="58" t="str">
        <f>IF(OR(BV270&lt;&gt;"*",BV334&lt;&gt;"*",BV391&lt;&gt;"*",BV444&lt;&gt;"*"),"Yes (" &amp; JoinAll(", ", MIDForgiving(BV270,6,LEN(BV270)-6), MIDForgiving(BV334,6,LEN(BV334)-6), MIDForgiving(BV391,6,LEN(BV391)-6), MIDForgiving(BV444,6,LEN(BV444)-6))&amp;")","*")</f>
        <v>*</v>
      </c>
      <c r="BW510" s="58" t="str">
        <f>IF(OR(BW270&lt;&gt;"*",BW334&lt;&gt;"*",BW391&lt;&gt;"*",BW444&lt;&gt;"*"),"Yes (" &amp; JoinAll(", ", MIDForgiving(BW270,6,LEN(BW270)-6), MIDForgiving(BW334,6,LEN(BW334)-6), MIDForgiving(BW391,6,LEN(BW391)-6), MIDForgiving(BW444,6,LEN(BW444)-6))&amp;")","*")</f>
        <v>*</v>
      </c>
      <c r="BX510" s="58" t="str">
        <f>IF(OR(BX270&lt;&gt;"*",BX334&lt;&gt;"*",BX391&lt;&gt;"*",BX444&lt;&gt;"*"),"Yes (" &amp; JoinAll(", ", MIDForgiving(BX270,6,LEN(BX270)-6), MIDForgiving(BX334,6,LEN(BX334)-6), MIDForgiving(BX391,6,LEN(BX391)-6), MIDForgiving(BX444,6,LEN(BX444)-6))&amp;")","*")</f>
        <v>*</v>
      </c>
      <c r="BY510" s="58" t="str">
        <f>IF(OR(BY270&lt;&gt;"*",BY334&lt;&gt;"*",BY391&lt;&gt;"*",BY444&lt;&gt;"*"),"Yes (" &amp; JoinAll(", ", MIDForgiving(BY270,6,LEN(BY270)-6), MIDForgiving(BY334,6,LEN(BY334)-6), MIDForgiving(BY391,6,LEN(BY391)-6), MIDForgiving(BY444,6,LEN(BY444)-6))&amp;")","*")</f>
        <v>*</v>
      </c>
      <c r="BZ510" s="58" t="str">
        <f>IF(OR(BZ270&lt;&gt;"*",BZ334&lt;&gt;"*",BZ391&lt;&gt;"*",BZ444&lt;&gt;"*"),"Yes (" &amp; JoinAll(", ", MIDForgiving(BZ270,6,LEN(BZ270)-6), MIDForgiving(BZ334,6,LEN(BZ334)-6), MIDForgiving(BZ391,6,LEN(BZ391)-6), MIDForgiving(BZ444,6,LEN(BZ444)-6))&amp;")","*")</f>
        <v>*</v>
      </c>
      <c r="CA510" s="58" t="str">
        <f>IF(OR(CA270&lt;&gt;"*",CA334&lt;&gt;"*",CA391&lt;&gt;"*",CA444&lt;&gt;"*"),"Yes (" &amp; JoinAll(", ", MIDForgiving(CA270,6,LEN(CA270)-6), MIDForgiving(CA334,6,LEN(CA334)-6), MIDForgiving(CA391,6,LEN(CA391)-6), MIDForgiving(CA444,6,LEN(CA444)-6))&amp;")","*")</f>
        <v>*</v>
      </c>
      <c r="CB510" s="58" t="str">
        <f>IF(OR(CB270&lt;&gt;"*",CB334&lt;&gt;"*",CB391&lt;&gt;"*",CB444&lt;&gt;"*"),"Yes (" &amp; JoinAll(", ", MIDForgiving(CB270,6,LEN(CB270)-6), MIDForgiving(CB334,6,LEN(CB334)-6), MIDForgiving(CB391,6,LEN(CB391)-6), MIDForgiving(CB444,6,LEN(CB444)-6))&amp;")","*")</f>
        <v>*</v>
      </c>
      <c r="CC510" s="58" t="str">
        <f>IF(OR(CC270&lt;&gt;"*",CC334&lt;&gt;"*",CC391&lt;&gt;"*",CC444&lt;&gt;"*"),"Yes (" &amp; JoinAll(", ", MIDForgiving(CC270,6,LEN(CC270)-6), MIDForgiving(CC334,6,LEN(CC334)-6), MIDForgiving(CC391,6,LEN(CC391)-6), MIDForgiving(CC444,6,LEN(CC444)-6))&amp;")","*")</f>
        <v>*</v>
      </c>
      <c r="CD510" s="58" t="str">
        <f>IF(OR(CD270&lt;&gt;"*",CD334&lt;&gt;"*",CD391&lt;&gt;"*",CD444&lt;&gt;"*"),"Yes (" &amp; JoinAll(", ", MIDForgiving(CD270,6,LEN(CD270)-6), MIDForgiving(CD334,6,LEN(CD334)-6), MIDForgiving(CD391,6,LEN(CD391)-6), MIDForgiving(CD444,6,LEN(CD444)-6))&amp;")","*")</f>
        <v>*</v>
      </c>
      <c r="CE510" s="58" t="str">
        <f>IF(OR(CE270&lt;&gt;"*",CE334&lt;&gt;"*",CE391&lt;&gt;"*",CE444&lt;&gt;"*"),"Yes (" &amp; JoinAll(", ", MIDForgiving(CE270,6,LEN(CE270)-6), MIDForgiving(CE334,6,LEN(CE334)-6), MIDForgiving(CE391,6,LEN(CE391)-6), MIDForgiving(CE444,6,LEN(CE444)-6))&amp;")","*")</f>
        <v>*</v>
      </c>
      <c r="CF510" s="58" t="str">
        <f>IF(OR(CF270&lt;&gt;"*",CF334&lt;&gt;"*",CF391&lt;&gt;"*",CF444&lt;&gt;"*"),"Yes (" &amp; JoinAll(", ", MIDForgiving(CF270,6,LEN(CF270)-6), MIDForgiving(CF334,6,LEN(CF334)-6), MIDForgiving(CF391,6,LEN(CF391)-6), MIDForgiving(CF444,6,LEN(CF444)-6))&amp;")","*")</f>
        <v>*</v>
      </c>
      <c r="CG510" s="58" t="str">
        <f>IF(OR(CG270&lt;&gt;"*",CG334&lt;&gt;"*",CG391&lt;&gt;"*",CG444&lt;&gt;"*"),"Yes (" &amp; JoinAll(", ", MIDForgiving(CG270,6,LEN(CG270)-6), MIDForgiving(CG334,6,LEN(CG334)-6), MIDForgiving(CG391,6,LEN(CG391)-6), MIDForgiving(CG444,6,LEN(CG444)-6))&amp;")","*")</f>
        <v>*</v>
      </c>
      <c r="CH510" s="58" t="str">
        <f>IF(OR(CH270&lt;&gt;"*",CH334&lt;&gt;"*",CH391&lt;&gt;"*",CH444&lt;&gt;"*"),"Yes (" &amp; JoinAll(", ", MIDForgiving(CH270,6,LEN(CH270)-6), MIDForgiving(CH334,6,LEN(CH334)-6), MIDForgiving(CH391,6,LEN(CH391)-6), MIDForgiving(CH444,6,LEN(CH444)-6))&amp;")","*")</f>
        <v>*</v>
      </c>
      <c r="CI510" s="58" t="str">
        <f>IF(OR(CI270&lt;&gt;"*",CI334&lt;&gt;"*",CI391&lt;&gt;"*",CI444&lt;&gt;"*"),"Yes (" &amp; JoinAll(", ", MIDForgiving(CI270,6,LEN(CI270)-6), MIDForgiving(CI334,6,LEN(CI334)-6), MIDForgiving(CI391,6,LEN(CI391)-6), MIDForgiving(CI444,6,LEN(CI444)-6))&amp;")","*")</f>
        <v>*</v>
      </c>
      <c r="CJ510" s="58" t="str">
        <f>IF(OR(CJ270&lt;&gt;"*",CJ334&lt;&gt;"*",CJ391&lt;&gt;"*",CJ444&lt;&gt;"*"),"Yes (" &amp; JoinAll(", ", MIDForgiving(CJ270,6,LEN(CJ270)-6), MIDForgiving(CJ334,6,LEN(CJ334)-6), MIDForgiving(CJ391,6,LEN(CJ391)-6), MIDForgiving(CJ444,6,LEN(CJ444)-6))&amp;")","*")</f>
        <v>*</v>
      </c>
      <c r="CK510" s="58" t="str">
        <f>IF(OR(CK270&lt;&gt;"*",CK334&lt;&gt;"*",CK391&lt;&gt;"*",CK444&lt;&gt;"*"),"Yes (" &amp; JoinAll(", ", MIDForgiving(CK270,6,LEN(CK270)-6), MIDForgiving(CK334,6,LEN(CK334)-6), MIDForgiving(CK391,6,LEN(CK391)-6), MIDForgiving(CK444,6,LEN(CK444)-6))&amp;")","*")</f>
        <v>*</v>
      </c>
      <c r="CL510" s="58" t="str">
        <f>IF(OR(CL270&lt;&gt;"*",CL334&lt;&gt;"*",CL391&lt;&gt;"*",CL444&lt;&gt;"*"),"Yes (" &amp; JoinAll(", ", MIDForgiving(CL270,6,LEN(CL270)-6), MIDForgiving(CL334,6,LEN(CL334)-6), MIDForgiving(CL391,6,LEN(CL391)-6), MIDForgiving(CL444,6,LEN(CL444)-6))&amp;")","*")</f>
        <v>*</v>
      </c>
      <c r="CM510" s="58" t="str">
        <f>IF(OR(CM270&lt;&gt;"*",CM334&lt;&gt;"*",CM391&lt;&gt;"*",CM444&lt;&gt;"*"),"Yes (" &amp; JoinAll(", ", MIDForgiving(CM270,6,LEN(CM270)-6), MIDForgiving(CM334,6,LEN(CM334)-6), MIDForgiving(CM391,6,LEN(CM391)-6), MIDForgiving(CM444,6,LEN(CM444)-6))&amp;")","*")</f>
        <v>*</v>
      </c>
      <c r="CN510" s="58" t="str">
        <f>IF(OR(CN270&lt;&gt;"*",CN334&lt;&gt;"*",CN391&lt;&gt;"*",CN444&lt;&gt;"*"),"Yes (" &amp; JoinAll(", ", MIDForgiving(CN270,6,LEN(CN270)-6), MIDForgiving(CN334,6,LEN(CN334)-6), MIDForgiving(CN391,6,LEN(CN391)-6), MIDForgiving(CN444,6,LEN(CN444)-6))&amp;")","*")</f>
        <v>*</v>
      </c>
      <c r="CO510" s="58" t="str">
        <f>IF(OR(CO270&lt;&gt;"*",CO334&lt;&gt;"*",CO391&lt;&gt;"*",CO444&lt;&gt;"*"),"Yes (" &amp; JoinAll(", ", MIDForgiving(CO270,6,LEN(CO270)-6), MIDForgiving(CO334,6,LEN(CO334)-6), MIDForgiving(CO391,6,LEN(CO391)-6), MIDForgiving(CO444,6,LEN(CO444)-6))&amp;")","*")</f>
        <v>*</v>
      </c>
      <c r="CP510" s="58" t="str">
        <f>IF(OR(CP270&lt;&gt;"*",CP334&lt;&gt;"*",CP391&lt;&gt;"*",CP444&lt;&gt;"*"),"Yes (" &amp; JoinAll(", ", MIDForgiving(CP270,6,LEN(CP270)-6), MIDForgiving(CP334,6,LEN(CP334)-6), MIDForgiving(CP391,6,LEN(CP391)-6), MIDForgiving(CP444,6,LEN(CP444)-6))&amp;")","*")</f>
        <v>*</v>
      </c>
      <c r="CQ510" s="58" t="str">
        <f>IF(OR(CQ270&lt;&gt;"*",CQ334&lt;&gt;"*",CQ391&lt;&gt;"*",CQ444&lt;&gt;"*"),"Yes (" &amp; JoinAll(", ", MIDForgiving(CQ270,6,LEN(CQ270)-6), MIDForgiving(CQ334,6,LEN(CQ334)-6), MIDForgiving(CQ391,6,LEN(CQ391)-6), MIDForgiving(CQ444,6,LEN(CQ444)-6))&amp;")","*")</f>
        <v>*</v>
      </c>
      <c r="CR510" s="58" t="str">
        <f>IF(OR(CR270&lt;&gt;"*",CR334&lt;&gt;"*",CR391&lt;&gt;"*",CR444&lt;&gt;"*"),"Yes (" &amp; JoinAll(", ", MIDForgiving(CR270,6,LEN(CR270)-6), MIDForgiving(CR334,6,LEN(CR334)-6), MIDForgiving(CR391,6,LEN(CR391)-6), MIDForgiving(CR444,6,LEN(CR444)-6))&amp;")","*")</f>
        <v>*</v>
      </c>
      <c r="CS510" s="58" t="str">
        <f>IF(OR(CS270&lt;&gt;"*",CS334&lt;&gt;"*",CS391&lt;&gt;"*",CS444&lt;&gt;"*"),"Yes (" &amp; JoinAll(", ", MIDForgiving(CS270,6,LEN(CS270)-6), MIDForgiving(CS334,6,LEN(CS334)-6), MIDForgiving(CS391,6,LEN(CS391)-6), MIDForgiving(CS444,6,LEN(CS444)-6))&amp;")","*")</f>
        <v>*</v>
      </c>
      <c r="CT510" s="58" t="str">
        <f>IF(OR(CT270&lt;&gt;"*",CT334&lt;&gt;"*",CT391&lt;&gt;"*",CT444&lt;&gt;"*"),"Yes (" &amp; JoinAll(", ", MIDForgiving(CT270,6,LEN(CT270)-6), MIDForgiving(CT334,6,LEN(CT334)-6), MIDForgiving(CT391,6,LEN(CT391)-6), MIDForgiving(CT444,6,LEN(CT444)-6))&amp;")","*")</f>
        <v>*</v>
      </c>
      <c r="CU510" s="58" t="str">
        <f>IF(OR(CU270&lt;&gt;"*",CU334&lt;&gt;"*",CU391&lt;&gt;"*",CU444&lt;&gt;"*"),"Yes (" &amp; JoinAll(", ", MIDForgiving(CU270,6,LEN(CU270)-6), MIDForgiving(CU334,6,LEN(CU334)-6), MIDForgiving(CU391,6,LEN(CU391)-6), MIDForgiving(CU444,6,LEN(CU444)-6))&amp;")","*")</f>
        <v>*</v>
      </c>
      <c r="CV510" s="58" t="str">
        <f>IF(OR(CV270&lt;&gt;"*",CV334&lt;&gt;"*",CV391&lt;&gt;"*",CV444&lt;&gt;"*"),"Yes (" &amp; JoinAll(", ", MIDForgiving(CV270,6,LEN(CV270)-6), MIDForgiving(CV334,6,LEN(CV334)-6), MIDForgiving(CV391,6,LEN(CV391)-6), MIDForgiving(CV444,6,LEN(CV444)-6))&amp;")","*")</f>
        <v>*</v>
      </c>
      <c r="CW510" s="58" t="str">
        <f>IF(OR(CW270&lt;&gt;"*",CW334&lt;&gt;"*",CW391&lt;&gt;"*",CW444&lt;&gt;"*"),"Yes (" &amp; JoinAll(", ", MIDForgiving(CW270,6,LEN(CW270)-6), MIDForgiving(CW334,6,LEN(CW334)-6), MIDForgiving(CW391,6,LEN(CW391)-6), MIDForgiving(CW444,6,LEN(CW444)-6))&amp;")","*")</f>
        <v>*</v>
      </c>
      <c r="CX510" s="58" t="str">
        <f>IF(OR(CX270&lt;&gt;"*",CX334&lt;&gt;"*",CX391&lt;&gt;"*",CX444&lt;&gt;"*"),"Yes (" &amp; JoinAll(", ", MIDForgiving(CX270,6,LEN(CX270)-6), MIDForgiving(CX334,6,LEN(CX334)-6), MIDForgiving(CX391,6,LEN(CX391)-6), MIDForgiving(CX444,6,LEN(CX444)-6))&amp;")","*")</f>
        <v>*</v>
      </c>
      <c r="CY510" s="58" t="str">
        <f>IF(OR(CY270&lt;&gt;"*",CY334&lt;&gt;"*",CY391&lt;&gt;"*",CY444&lt;&gt;"*"),"Yes (" &amp; JoinAll(", ", MIDForgiving(CY270,6,LEN(CY270)-6), MIDForgiving(CY334,6,LEN(CY334)-6), MIDForgiving(CY391,6,LEN(CY391)-6), MIDForgiving(CY444,6,LEN(CY444)-6))&amp;")","*")</f>
        <v>*</v>
      </c>
      <c r="CZ510" s="58" t="str">
        <f>IF(OR(CZ270&lt;&gt;"*",CZ334&lt;&gt;"*",CZ391&lt;&gt;"*",CZ444&lt;&gt;"*"),"Yes (" &amp; JoinAll(", ", MIDForgiving(CZ270,6,LEN(CZ270)-6), MIDForgiving(CZ334,6,LEN(CZ334)-6), MIDForgiving(CZ391,6,LEN(CZ391)-6), MIDForgiving(CZ444,6,LEN(CZ444)-6))&amp;")","*")</f>
        <v>*</v>
      </c>
      <c r="DA510" s="58" t="str">
        <f>IF(OR(DA270&lt;&gt;"*",DA334&lt;&gt;"*",DA391&lt;&gt;"*",DA444&lt;&gt;"*"),"Yes (" &amp; JoinAll(", ", MIDForgiving(DA270,6,LEN(DA270)-6), MIDForgiving(DA334,6,LEN(DA334)-6), MIDForgiving(DA391,6,LEN(DA391)-6), MIDForgiving(DA444,6,LEN(DA444)-6))&amp;")","*")</f>
        <v>*</v>
      </c>
      <c r="DB510" s="58" t="str">
        <f>IF(OR(DB270&lt;&gt;"*",DB334&lt;&gt;"*",DB391&lt;&gt;"*",DB444&lt;&gt;"*"),"Yes (" &amp; JoinAll(", ", MIDForgiving(DB270,6,LEN(DB270)-6), MIDForgiving(DB334,6,LEN(DB334)-6), MIDForgiving(DB391,6,LEN(DB391)-6), MIDForgiving(DB444,6,LEN(DB444)-6))&amp;")","*")</f>
        <v>*</v>
      </c>
      <c r="DC510" s="58" t="str">
        <f>IF(OR(DC270&lt;&gt;"*",DC334&lt;&gt;"*",DC391&lt;&gt;"*",DC444&lt;&gt;"*"),"Yes (" &amp; JoinAll(", ", MIDForgiving(DC270,6,LEN(DC270)-6), MIDForgiving(DC334,6,LEN(DC334)-6), MIDForgiving(DC391,6,LEN(DC391)-6), MIDForgiving(DC444,6,LEN(DC444)-6))&amp;")","*")</f>
        <v>*</v>
      </c>
      <c r="DD510" s="58" t="str">
        <f>IF(OR(DD270&lt;&gt;"*",DD334&lt;&gt;"*",DD391&lt;&gt;"*",DD444&lt;&gt;"*"),"Yes (" &amp; JoinAll(", ", MIDForgiving(DD270,6,LEN(DD270)-6), MIDForgiving(DD334,6,LEN(DD334)-6), MIDForgiving(DD391,6,LEN(DD391)-6), MIDForgiving(DD444,6,LEN(DD444)-6))&amp;")","*")</f>
        <v>*</v>
      </c>
      <c r="DE510" s="58" t="str">
        <f>IF(OR(DE270&lt;&gt;"*",DE334&lt;&gt;"*",DE391&lt;&gt;"*",DE444&lt;&gt;"*"),"Yes (" &amp; JoinAll(", ", MIDForgiving(DE270,6,LEN(DE270)-6), MIDForgiving(DE334,6,LEN(DE334)-6), MIDForgiving(DE391,6,LEN(DE391)-6), MIDForgiving(DE444,6,LEN(DE444)-6))&amp;")","*")</f>
        <v>*</v>
      </c>
      <c r="DF510" s="58" t="str">
        <f>IF(OR(DF270&lt;&gt;"*",DF334&lt;&gt;"*",DF391&lt;&gt;"*",DF444&lt;&gt;"*"),"Yes (" &amp; JoinAll(", ", MIDForgiving(DF270,6,LEN(DF270)-6), MIDForgiving(DF334,6,LEN(DF334)-6), MIDForgiving(DF391,6,LEN(DF391)-6), MIDForgiving(DF444,6,LEN(DF444)-6))&amp;")","*")</f>
        <v>*</v>
      </c>
      <c r="DG510" s="58" t="str">
        <f>IF(OR(DG270&lt;&gt;"*",DG334&lt;&gt;"*",DG391&lt;&gt;"*",DG444&lt;&gt;"*"),"Yes (" &amp; JoinAll(", ", MIDForgiving(DG270,6,LEN(DG270)-6), MIDForgiving(DG334,6,LEN(DG334)-6), MIDForgiving(DG391,6,LEN(DG391)-6), MIDForgiving(DG444,6,LEN(DG444)-6))&amp;")","*")</f>
        <v>*</v>
      </c>
      <c r="DH510" s="58" t="str">
        <f>IF(OR(DH270&lt;&gt;"*",DH334&lt;&gt;"*",DH391&lt;&gt;"*",DH444&lt;&gt;"*"),"Yes (" &amp; JoinAll(", ", MIDForgiving(DH270,6,LEN(DH270)-6), MIDForgiving(DH334,6,LEN(DH334)-6), MIDForgiving(DH391,6,LEN(DH391)-6), MIDForgiving(DH444,6,LEN(DH444)-6))&amp;")","*")</f>
        <v>*</v>
      </c>
      <c r="DI510" s="58" t="str">
        <f>IF(OR(DI270&lt;&gt;"*",DI334&lt;&gt;"*",DI391&lt;&gt;"*",DI444&lt;&gt;"*"),"Yes (" &amp; JoinAll(", ", MIDForgiving(DI270,6,LEN(DI270)-6), MIDForgiving(DI334,6,LEN(DI334)-6), MIDForgiving(DI391,6,LEN(DI391)-6), MIDForgiving(DI444,6,LEN(DI444)-6))&amp;")","*")</f>
        <v>*</v>
      </c>
      <c r="DJ510" s="58" t="str">
        <f>IF(OR(DJ270&lt;&gt;"*",DJ334&lt;&gt;"*",DJ391&lt;&gt;"*",DJ444&lt;&gt;"*"),"Yes (" &amp; JoinAll(", ", MIDForgiving(DJ270,6,LEN(DJ270)-6), MIDForgiving(DJ334,6,LEN(DJ334)-6), MIDForgiving(DJ391,6,LEN(DJ391)-6), MIDForgiving(DJ444,6,LEN(DJ444)-6))&amp;")","*")</f>
        <v>*</v>
      </c>
      <c r="DK510" s="58" t="str">
        <f>IF(OR(DK270&lt;&gt;"*",DK334&lt;&gt;"*",DK391&lt;&gt;"*",DK444&lt;&gt;"*"),"Yes (" &amp; JoinAll(", ", MIDForgiving(DK270,6,LEN(DK270)-6), MIDForgiving(DK334,6,LEN(DK334)-6), MIDForgiving(DK391,6,LEN(DK391)-6), MIDForgiving(DK444,6,LEN(DK444)-6))&amp;")","*")</f>
        <v>*</v>
      </c>
      <c r="DL510" s="58" t="str">
        <f>IF(OR(DL270&lt;&gt;"*",DL334&lt;&gt;"*",DL391&lt;&gt;"*",DL444&lt;&gt;"*"),"Yes (" &amp; JoinAll(", ", MIDForgiving(DL270,6,LEN(DL270)-6), MIDForgiving(DL334,6,LEN(DL334)-6), MIDForgiving(DL391,6,LEN(DL391)-6), MIDForgiving(DL444,6,LEN(DL444)-6))&amp;")","*")</f>
        <v>*</v>
      </c>
      <c r="DM510" s="58" t="str">
        <f>IF(OR(DM270&lt;&gt;"*",DM334&lt;&gt;"*",DM391&lt;&gt;"*",DM444&lt;&gt;"*"),"Yes (" &amp; JoinAll(", ", MIDForgiving(DM270,6,LEN(DM270)-6), MIDForgiving(DM334,6,LEN(DM334)-6), MIDForgiving(DM391,6,LEN(DM391)-6), MIDForgiving(DM444,6,LEN(DM444)-6))&amp;")","*")</f>
        <v>*</v>
      </c>
      <c r="DN510" s="58" t="str">
        <f>IF(OR(DN270&lt;&gt;"*",DN334&lt;&gt;"*",DN391&lt;&gt;"*",DN444&lt;&gt;"*"),"Yes (" &amp; JoinAll(", ", MIDForgiving(DN270,6,LEN(DN270)-6), MIDForgiving(DN334,6,LEN(DN334)-6), MIDForgiving(DN391,6,LEN(DN391)-6), MIDForgiving(DN444,6,LEN(DN444)-6))&amp;")","*")</f>
        <v>*</v>
      </c>
      <c r="DO510" s="58" t="str">
        <f>IF(OR(DO270&lt;&gt;"*",DO334&lt;&gt;"*",DO391&lt;&gt;"*",DO444&lt;&gt;"*"),"Yes (" &amp; JoinAll(", ", MIDForgiving(DO270,6,LEN(DO270)-6), MIDForgiving(DO334,6,LEN(DO334)-6), MIDForgiving(DO391,6,LEN(DO391)-6), MIDForgiving(DO444,6,LEN(DO444)-6))&amp;")","*")</f>
        <v>*</v>
      </c>
      <c r="DP510" s="58" t="str">
        <f>IF(OR(DP270&lt;&gt;"*",DP334&lt;&gt;"*",DP391&lt;&gt;"*",DP444&lt;&gt;"*"),"Yes (" &amp; JoinAll(", ", MIDForgiving(DP270,6,LEN(DP270)-6), MIDForgiving(DP334,6,LEN(DP334)-6), MIDForgiving(DP391,6,LEN(DP391)-6), MIDForgiving(DP444,6,LEN(DP444)-6))&amp;")","*")</f>
        <v>*</v>
      </c>
      <c r="DQ510" s="58" t="str">
        <f>IF(OR(DQ270&lt;&gt;"*",DQ334&lt;&gt;"*",DQ391&lt;&gt;"*",DQ444&lt;&gt;"*"),"Yes (" &amp; JoinAll(", ", MIDForgiving(DQ270,6,LEN(DQ270)-6), MIDForgiving(DQ334,6,LEN(DQ334)-6), MIDForgiving(DQ391,6,LEN(DQ391)-6), MIDForgiving(DQ444,6,LEN(DQ444)-6))&amp;")","*")</f>
        <v>*</v>
      </c>
      <c r="DR510" s="58" t="str">
        <f>IF(OR(DR270&lt;&gt;"*",DR334&lt;&gt;"*",DR391&lt;&gt;"*",DR444&lt;&gt;"*"),"Yes (" &amp; JoinAll(", ", MIDForgiving(DR270,6,LEN(DR270)-6), MIDForgiving(DR334,6,LEN(DR334)-6), MIDForgiving(DR391,6,LEN(DR391)-6), MIDForgiving(DR444,6,LEN(DR444)-6))&amp;")","*")</f>
        <v>*</v>
      </c>
      <c r="DS510" s="58" t="str">
        <f>IF(OR(DS270&lt;&gt;"*",DS334&lt;&gt;"*",DS391&lt;&gt;"*",DS444&lt;&gt;"*"),"Yes (" &amp; JoinAll(", ", MIDForgiving(DS270,6,LEN(DS270)-6), MIDForgiving(DS334,6,LEN(DS334)-6), MIDForgiving(DS391,6,LEN(DS391)-6), MIDForgiving(DS444,6,LEN(DS444)-6))&amp;")","*")</f>
        <v>*</v>
      </c>
      <c r="DT510" s="58" t="str">
        <f>IF(OR(DT270&lt;&gt;"*",DT334&lt;&gt;"*",DT391&lt;&gt;"*",DT444&lt;&gt;"*"),"Yes (" &amp; JoinAll(", ", MIDForgiving(DT270,6,LEN(DT270)-6), MIDForgiving(DT334,6,LEN(DT334)-6), MIDForgiving(DT391,6,LEN(DT391)-6), MIDForgiving(DT444,6,LEN(DT444)-6))&amp;")","*")</f>
        <v>*</v>
      </c>
      <c r="DU510" s="58" t="str">
        <f>IF(OR(DU270&lt;&gt;"*",DU334&lt;&gt;"*",DU391&lt;&gt;"*",DU444&lt;&gt;"*"),"Yes (" &amp; JoinAll(", ", MIDForgiving(DU270,6,LEN(DU270)-6), MIDForgiving(DU334,6,LEN(DU334)-6), MIDForgiving(DU391,6,LEN(DU391)-6), MIDForgiving(DU444,6,LEN(DU444)-6))&amp;")","*")</f>
        <v>*</v>
      </c>
      <c r="DV510" s="58" t="str">
        <f>IF(OR(DV270&lt;&gt;"*",DV334&lt;&gt;"*",DV391&lt;&gt;"*",DV444&lt;&gt;"*"),"Yes (" &amp; JoinAll(", ", MIDForgiving(DV270,6,LEN(DV270)-6), MIDForgiving(DV334,6,LEN(DV334)-6), MIDForgiving(DV391,6,LEN(DV391)-6), MIDForgiving(DV444,6,LEN(DV444)-6))&amp;")","*")</f>
        <v>*</v>
      </c>
      <c r="DW510" s="58" t="str">
        <f>IF(OR(DW270&lt;&gt;"*",DW334&lt;&gt;"*",DW391&lt;&gt;"*",DW444&lt;&gt;"*"),"Yes (" &amp; JoinAll(", ", MIDForgiving(DW270,6,LEN(DW270)-6), MIDForgiving(DW334,6,LEN(DW334)-6), MIDForgiving(DW391,6,LEN(DW391)-6), MIDForgiving(DW444,6,LEN(DW444)-6))&amp;")","*")</f>
        <v>*</v>
      </c>
      <c r="DX510" s="58" t="str">
        <f>IF(OR(DX270&lt;&gt;"*",DX334&lt;&gt;"*",DX391&lt;&gt;"*",DX444&lt;&gt;"*"),"Yes (" &amp; JoinAll(", ", MIDForgiving(DX270,6,LEN(DX270)-6), MIDForgiving(DX334,6,LEN(DX334)-6), MIDForgiving(DX391,6,LEN(DX391)-6), MIDForgiving(DX444,6,LEN(DX444)-6))&amp;")","*")</f>
        <v>*</v>
      </c>
      <c r="DY510" s="58" t="str">
        <f>IF(OR(DY270&lt;&gt;"*",DY334&lt;&gt;"*",DY391&lt;&gt;"*",DY444&lt;&gt;"*"),"Yes (" &amp; JoinAll(", ", MIDForgiving(DY270,6,LEN(DY270)-6), MIDForgiving(DY334,6,LEN(DY334)-6), MIDForgiving(DY391,6,LEN(DY391)-6), MIDForgiving(DY444,6,LEN(DY444)-6))&amp;")","*")</f>
        <v>*</v>
      </c>
      <c r="DZ510" s="58" t="str">
        <f>IF(OR(DZ270&lt;&gt;"*",DZ334&lt;&gt;"*",DZ391&lt;&gt;"*",DZ444&lt;&gt;"*"),"Yes (" &amp; JoinAll(", ", MIDForgiving(DZ270,6,LEN(DZ270)-6), MIDForgiving(DZ334,6,LEN(DZ334)-6), MIDForgiving(DZ391,6,LEN(DZ391)-6), MIDForgiving(DZ444,6,LEN(DZ444)-6))&amp;")","*")</f>
        <v>*</v>
      </c>
      <c r="EA510" s="58" t="str">
        <f>IF(OR(EA270&lt;&gt;"*",EA334&lt;&gt;"*",EA391&lt;&gt;"*",EA444&lt;&gt;"*"),"Yes (" &amp; JoinAll(", ", MIDForgiving(EA270,6,LEN(EA270)-6), MIDForgiving(EA334,6,LEN(EA334)-6), MIDForgiving(EA391,6,LEN(EA391)-6), MIDForgiving(EA444,6,LEN(EA444)-6))&amp;")","*")</f>
        <v>*</v>
      </c>
      <c r="EB510" s="58" t="str">
        <f>IF(OR(EB270&lt;&gt;"*",EB334&lt;&gt;"*",EB391&lt;&gt;"*",EB444&lt;&gt;"*"),"Yes (" &amp; JoinAll(", ", MIDForgiving(EB270,6,LEN(EB270)-6), MIDForgiving(EB334,6,LEN(EB334)-6), MIDForgiving(EB391,6,LEN(EB391)-6), MIDForgiving(EB444,6,LEN(EB444)-6))&amp;")","*")</f>
        <v>*</v>
      </c>
      <c r="EC510" s="58" t="str">
        <f>IF(OR(EC270&lt;&gt;"*",EC334&lt;&gt;"*",EC391&lt;&gt;"*",EC444&lt;&gt;"*"),"Yes (" &amp; JoinAll(", ", MIDForgiving(EC270,6,LEN(EC270)-6), MIDForgiving(EC334,6,LEN(EC334)-6), MIDForgiving(EC391,6,LEN(EC391)-6), MIDForgiving(EC444,6,LEN(EC444)-6))&amp;")","*")</f>
        <v>*</v>
      </c>
      <c r="ED510" s="58" t="str">
        <f>IF(OR(ED270&lt;&gt;"*",ED334&lt;&gt;"*",ED391&lt;&gt;"*",ED444&lt;&gt;"*"),"Yes (" &amp; JoinAll(", ", MIDForgiving(ED270,6,LEN(ED270)-6), MIDForgiving(ED334,6,LEN(ED334)-6), MIDForgiving(ED391,6,LEN(ED391)-6), MIDForgiving(ED444,6,LEN(ED444)-6))&amp;")","*")</f>
        <v>*</v>
      </c>
      <c r="EE510" s="58" t="str">
        <f>IF(OR(EE270&lt;&gt;"*",EE334&lt;&gt;"*",EE391&lt;&gt;"*",EE444&lt;&gt;"*"),"Yes (" &amp; JoinAll(", ", MIDForgiving(EE270,6,LEN(EE270)-6), MIDForgiving(EE334,6,LEN(EE334)-6), MIDForgiving(EE391,6,LEN(EE391)-6), MIDForgiving(EE444,6,LEN(EE444)-6))&amp;")","*")</f>
        <v>*</v>
      </c>
      <c r="EF510" s="58" t="str">
        <f>IF(OR(EF270&lt;&gt;"*",EF334&lt;&gt;"*",EF391&lt;&gt;"*",EF444&lt;&gt;"*"),"Yes (" &amp; JoinAll(", ", MIDForgiving(EF270,6,LEN(EF270)-6), MIDForgiving(EF334,6,LEN(EF334)-6), MIDForgiving(EF391,6,LEN(EF391)-6), MIDForgiving(EF444,6,LEN(EF444)-6))&amp;")","*")</f>
        <v>*</v>
      </c>
      <c r="EG510" s="58" t="str">
        <f>IF(OR(EG270&lt;&gt;"*",EG334&lt;&gt;"*",EG391&lt;&gt;"*",EG444&lt;&gt;"*"),"Yes (" &amp; JoinAll(", ", MIDForgiving(EG270,6,LEN(EG270)-6), MIDForgiving(EG334,6,LEN(EG334)-6), MIDForgiving(EG391,6,LEN(EG391)-6), MIDForgiving(EG444,6,LEN(EG444)-6))&amp;")","*")</f>
        <v>*</v>
      </c>
      <c r="EH510" s="58" t="str">
        <f>IF(OR(EH270&lt;&gt;"*",EH334&lt;&gt;"*",EH391&lt;&gt;"*",EH444&lt;&gt;"*"),"Yes (" &amp; JoinAll(", ", MIDForgiving(EH270,6,LEN(EH270)-6), MIDForgiving(EH334,6,LEN(EH334)-6), MIDForgiving(EH391,6,LEN(EH391)-6), MIDForgiving(EH444,6,LEN(EH444)-6))&amp;")","*")</f>
        <v>*</v>
      </c>
      <c r="EI510" s="58" t="str">
        <f>IF(OR(EI270&lt;&gt;"*",EI334&lt;&gt;"*",EI391&lt;&gt;"*",EI444&lt;&gt;"*"),"Yes (" &amp; JoinAll(", ", MIDForgiving(EI270,6,LEN(EI270)-6), MIDForgiving(EI334,6,LEN(EI334)-6), MIDForgiving(EI391,6,LEN(EI391)-6), MIDForgiving(EI444,6,LEN(EI444)-6))&amp;")","*")</f>
        <v>*</v>
      </c>
      <c r="EJ510" s="58" t="str">
        <f>IF(OR(EJ270&lt;&gt;"*",EJ334&lt;&gt;"*",EJ391&lt;&gt;"*",EJ444&lt;&gt;"*"),"Yes (" &amp; JoinAll(", ", MIDForgiving(EJ270,6,LEN(EJ270)-6), MIDForgiving(EJ334,6,LEN(EJ334)-6), MIDForgiving(EJ391,6,LEN(EJ391)-6), MIDForgiving(EJ444,6,LEN(EJ444)-6))&amp;")","*")</f>
        <v>*</v>
      </c>
      <c r="EK510" s="58" t="str">
        <f>IF(OR(EK270&lt;&gt;"*",EK334&lt;&gt;"*",EK391&lt;&gt;"*",EK444&lt;&gt;"*"),"Yes (" &amp; JoinAll(", ", MIDForgiving(EK270,6,LEN(EK270)-6), MIDForgiving(EK334,6,LEN(EK334)-6), MIDForgiving(EK391,6,LEN(EK391)-6), MIDForgiving(EK444,6,LEN(EK444)-6))&amp;")","*")</f>
        <v>*</v>
      </c>
      <c r="EL510" s="109"/>
      <c r="EM510" s="109"/>
    </row>
    <row r="511" spans="1:143" s="58" customFormat="1" ht="12.75" customHeight="1" x14ac:dyDescent="0.25">
      <c r="A511" s="5"/>
      <c r="B511" s="96"/>
      <c r="C511" s="96"/>
      <c r="D511" s="96"/>
      <c r="E511" s="96"/>
      <c r="F511" s="96" t="s">
        <v>3538</v>
      </c>
      <c r="G511" s="4" t="s">
        <v>382</v>
      </c>
      <c r="H511" s="18" t="s">
        <v>5</v>
      </c>
      <c r="I511" s="18"/>
      <c r="J511" s="58" t="str">
        <f>IF(OR(J271&lt;&gt;"*",J335&lt;&gt;"*",J392&lt;&gt;"*",J445&lt;&gt;"*"),"Yes (" &amp; JoinAll(", ", MIDForgiving(J271,6,LEN(J271)-6), MIDForgiving(J335,6,LEN(J335)-6), MIDForgiving(J392,6,LEN(J392)-6), MIDForgiving(J445,6,LEN(J445)-6))&amp;")","*")</f>
        <v>*</v>
      </c>
      <c r="K511" s="58" t="str">
        <f>IF(OR(K271&lt;&gt;"*",K335&lt;&gt;"*",K392&lt;&gt;"*",K445&lt;&gt;"*"),"Yes (" &amp; JoinAll(", ", MIDForgiving(K271,6,LEN(K271)-6), MIDForgiving(K335,6,LEN(K335)-6), MIDForgiving(K392,6,LEN(K392)-6), MIDForgiving(K445,6,LEN(K445)-6))&amp;")","*")</f>
        <v>*</v>
      </c>
      <c r="L511" s="58" t="str">
        <f>IF(OR(L271&lt;&gt;"*",L335&lt;&gt;"*",L392&lt;&gt;"*",L445&lt;&gt;"*"),"Yes (" &amp; JoinAll(", ", MIDForgiving(L271,6,LEN(L271)-6), MIDForgiving(L335,6,LEN(L335)-6), MIDForgiving(L392,6,LEN(L392)-6), MIDForgiving(L445,6,LEN(L445)-6))&amp;")","*")</f>
        <v>*</v>
      </c>
      <c r="M511" s="58" t="str">
        <f>IF(OR(M271&lt;&gt;"*",M335&lt;&gt;"*",M392&lt;&gt;"*",M445&lt;&gt;"*"),"Yes (" &amp; JoinAll(", ", MIDForgiving(M271,6,LEN(M271)-6), MIDForgiving(M335,6,LEN(M335)-6), MIDForgiving(M392,6,LEN(M392)-6), MIDForgiving(M445,6,LEN(M445)-6))&amp;")","*")</f>
        <v>*</v>
      </c>
      <c r="N511" s="58" t="str">
        <f>IF(OR(N271&lt;&gt;"*",N335&lt;&gt;"*",N392&lt;&gt;"*",N445&lt;&gt;"*"),"Yes (" &amp; JoinAll(", ", MIDForgiving(N271,6,LEN(N271)-6), MIDForgiving(N335,6,LEN(N335)-6), MIDForgiving(N392,6,LEN(N392)-6), MIDForgiving(N445,6,LEN(N445)-6))&amp;")","*")</f>
        <v>*</v>
      </c>
      <c r="O511" s="58" t="str">
        <f>IF(OR(O271&lt;&gt;"*",O335&lt;&gt;"*",O392&lt;&gt;"*",O445&lt;&gt;"*"),"Yes (" &amp; JoinAll(", ", MIDForgiving(O271,6,LEN(O271)-6), MIDForgiving(O335,6,LEN(O335)-6), MIDForgiving(O392,6,LEN(O392)-6), MIDForgiving(O445,6,LEN(O445)-6))&amp;")","*")</f>
        <v>*</v>
      </c>
      <c r="P511" s="58" t="str">
        <f>IF(OR(P271&lt;&gt;"*",P335&lt;&gt;"*",P392&lt;&gt;"*",P445&lt;&gt;"*"),"Yes (" &amp; JoinAll(", ", MIDForgiving(P271,6,LEN(P271)-6), MIDForgiving(P335,6,LEN(P335)-6), MIDForgiving(P392,6,LEN(P392)-6), MIDForgiving(P445,6,LEN(P445)-6))&amp;")","*")</f>
        <v>*</v>
      </c>
      <c r="Q511" s="58" t="str">
        <f>IF(OR(Q271&lt;&gt;"*",Q335&lt;&gt;"*",Q392&lt;&gt;"*",Q445&lt;&gt;"*"),"Yes (" &amp; JoinAll(", ", MIDForgiving(Q271,6,LEN(Q271)-6), MIDForgiving(Q335,6,LEN(Q335)-6), MIDForgiving(Q392,6,LEN(Q392)-6), MIDForgiving(Q445,6,LEN(Q445)-6))&amp;")","*")</f>
        <v>*</v>
      </c>
      <c r="R511" s="58" t="str">
        <f>IF(OR(R271&lt;&gt;"*",R335&lt;&gt;"*",R392&lt;&gt;"*",R445&lt;&gt;"*"),"Yes (" &amp; JoinAll(", ", MIDForgiving(R271,6,LEN(R271)-6), MIDForgiving(R335,6,LEN(R335)-6), MIDForgiving(R392,6,LEN(R392)-6), MIDForgiving(R445,6,LEN(R445)-6))&amp;")","*")</f>
        <v>*</v>
      </c>
      <c r="S511" s="58" t="str">
        <f>IF(OR(S271&lt;&gt;"*",S335&lt;&gt;"*",S392&lt;&gt;"*",S445&lt;&gt;"*"),"Yes (" &amp; JoinAll(", ", MIDForgiving(S271,6,LEN(S271)-6), MIDForgiving(S335,6,LEN(S335)-6), MIDForgiving(S392,6,LEN(S392)-6), MIDForgiving(S445,6,LEN(S445)-6))&amp;")","*")</f>
        <v>*</v>
      </c>
      <c r="T511" s="58" t="str">
        <f>IF(OR(T271&lt;&gt;"*",T335&lt;&gt;"*",T392&lt;&gt;"*",T445&lt;&gt;"*"),"Yes (" &amp; JoinAll(", ", MIDForgiving(T271,6,LEN(T271)-6), MIDForgiving(T335,6,LEN(T335)-6), MIDForgiving(T392,6,LEN(T392)-6), MIDForgiving(T445,6,LEN(T445)-6))&amp;")","*")</f>
        <v>*</v>
      </c>
      <c r="U511" s="58" t="str">
        <f>IF(OR(U271&lt;&gt;"*",U335&lt;&gt;"*",U392&lt;&gt;"*",U445&lt;&gt;"*"),"Yes (" &amp; JoinAll(", ", MIDForgiving(U271,6,LEN(U271)-6), MIDForgiving(U335,6,LEN(U335)-6), MIDForgiving(U392,6,LEN(U392)-6), MIDForgiving(U445,6,LEN(U445)-6))&amp;")","*")</f>
        <v>*</v>
      </c>
      <c r="V511" s="58" t="str">
        <f>IF(OR(V271&lt;&gt;"*",V335&lt;&gt;"*",V392&lt;&gt;"*",V445&lt;&gt;"*"),"Yes (" &amp; JoinAll(", ", MIDForgiving(V271,6,LEN(V271)-6), MIDForgiving(V335,6,LEN(V335)-6), MIDForgiving(V392,6,LEN(V392)-6), MIDForgiving(V445,6,LEN(V445)-6))&amp;")","*")</f>
        <v>*</v>
      </c>
      <c r="W511" s="58" t="str">
        <f>IF(OR(W271&lt;&gt;"*",W335&lt;&gt;"*",W392&lt;&gt;"*",W445&lt;&gt;"*"),"Yes (" &amp; JoinAll(", ", MIDForgiving(W271,6,LEN(W271)-6), MIDForgiving(W335,6,LEN(W335)-6), MIDForgiving(W392,6,LEN(W392)-6), MIDForgiving(W445,6,LEN(W445)-6))&amp;")","*")</f>
        <v>*</v>
      </c>
      <c r="X511" s="58" t="str">
        <f>IF(OR(X271&lt;&gt;"*",X335&lt;&gt;"*",X392&lt;&gt;"*",X445&lt;&gt;"*"),"Yes (" &amp; JoinAll(", ", MIDForgiving(X271,6,LEN(X271)-6), MIDForgiving(X335,6,LEN(X335)-6), MIDForgiving(X392,6,LEN(X392)-6), MIDForgiving(X445,6,LEN(X445)-6))&amp;")","*")</f>
        <v>*</v>
      </c>
      <c r="Y511" s="58" t="str">
        <f>IF(OR(Y271&lt;&gt;"*",Y335&lt;&gt;"*",Y392&lt;&gt;"*",Y445&lt;&gt;"*"),"Yes (" &amp; JoinAll(", ", MIDForgiving(Y271,6,LEN(Y271)-6), MIDForgiving(Y335,6,LEN(Y335)-6), MIDForgiving(Y392,6,LEN(Y392)-6), MIDForgiving(Y445,6,LEN(Y445)-6))&amp;")","*")</f>
        <v>*</v>
      </c>
      <c r="Z511" s="58" t="str">
        <f>IF(OR(Z271&lt;&gt;"*",Z335&lt;&gt;"*",Z392&lt;&gt;"*",Z445&lt;&gt;"*"),"Yes (" &amp; JoinAll(", ", MIDForgiving(Z271,6,LEN(Z271)-6), MIDForgiving(Z335,6,LEN(Z335)-6), MIDForgiving(Z392,6,LEN(Z392)-6), MIDForgiving(Z445,6,LEN(Z445)-6))&amp;")","*")</f>
        <v>*</v>
      </c>
      <c r="AA511" s="58" t="str">
        <f>IF(OR(AA271&lt;&gt;"*",AA335&lt;&gt;"*",AA392&lt;&gt;"*",AA445&lt;&gt;"*"),"Yes (" &amp; JoinAll(", ", MIDForgiving(AA271,6,LEN(AA271)-6), MIDForgiving(AA335,6,LEN(AA335)-6), MIDForgiving(AA392,6,LEN(AA392)-6), MIDForgiving(AA445,6,LEN(AA445)-6))&amp;")","*")</f>
        <v>*</v>
      </c>
      <c r="AB511" s="58" t="str">
        <f>IF(OR(AB271&lt;&gt;"*",AB335&lt;&gt;"*",AB392&lt;&gt;"*",AB445&lt;&gt;"*"),"Yes (" &amp; JoinAll(", ", MIDForgiving(AB271,6,LEN(AB271)-6), MIDForgiving(AB335,6,LEN(AB335)-6), MIDForgiving(AB392,6,LEN(AB392)-6), MIDForgiving(AB445,6,LEN(AB445)-6))&amp;")","*")</f>
        <v>*</v>
      </c>
      <c r="AC511" s="58" t="str">
        <f>IF(OR(AC271&lt;&gt;"*",AC335&lt;&gt;"*",AC392&lt;&gt;"*",AC445&lt;&gt;"*"),"Yes (" &amp; JoinAll(", ", MIDForgiving(AC271,6,LEN(AC271)-6), MIDForgiving(AC335,6,LEN(AC335)-6), MIDForgiving(AC392,6,LEN(AC392)-6), MIDForgiving(AC445,6,LEN(AC445)-6))&amp;")","*")</f>
        <v>*</v>
      </c>
      <c r="AD511" s="58" t="str">
        <f>IF(OR(AD271&lt;&gt;"*",AD335&lt;&gt;"*",AD392&lt;&gt;"*",AD445&lt;&gt;"*"),"Yes (" &amp; JoinAll(", ", MIDForgiving(AD271,6,LEN(AD271)-6), MIDForgiving(AD335,6,LEN(AD335)-6), MIDForgiving(AD392,6,LEN(AD392)-6), MIDForgiving(AD445,6,LEN(AD445)-6))&amp;")","*")</f>
        <v>*</v>
      </c>
      <c r="AE511" s="58" t="str">
        <f>IF(OR(AE271&lt;&gt;"*",AE335&lt;&gt;"*",AE392&lt;&gt;"*",AE445&lt;&gt;"*"),"Yes (" &amp; JoinAll(", ", MIDForgiving(AE271,6,LEN(AE271)-6), MIDForgiving(AE335,6,LEN(AE335)-6), MIDForgiving(AE392,6,LEN(AE392)-6), MIDForgiving(AE445,6,LEN(AE445)-6))&amp;")","*")</f>
        <v>*</v>
      </c>
      <c r="AF511" s="58" t="str">
        <f>IF(OR(AF271&lt;&gt;"*",AF335&lt;&gt;"*",AF392&lt;&gt;"*",AF445&lt;&gt;"*"),"Yes (" &amp; JoinAll(", ", MIDForgiving(AF271,6,LEN(AF271)-6), MIDForgiving(AF335,6,LEN(AF335)-6), MIDForgiving(AF392,6,LEN(AF392)-6), MIDForgiving(AF445,6,LEN(AF445)-6))&amp;")","*")</f>
        <v>*</v>
      </c>
      <c r="AG511" s="58" t="str">
        <f>IF(OR(AG271&lt;&gt;"*",AG335&lt;&gt;"*",AG392&lt;&gt;"*",AG445&lt;&gt;"*"),"Yes (" &amp; JoinAll(", ", MIDForgiving(AG271,6,LEN(AG271)-6), MIDForgiving(AG335,6,LEN(AG335)-6), MIDForgiving(AG392,6,LEN(AG392)-6), MIDForgiving(AG445,6,LEN(AG445)-6))&amp;")","*")</f>
        <v>*</v>
      </c>
      <c r="AH511" s="58" t="str">
        <f>IF(OR(AH271&lt;&gt;"*",AH335&lt;&gt;"*",AH392&lt;&gt;"*",AH445&lt;&gt;"*"),"Yes (" &amp; JoinAll(", ", MIDForgiving(AH271,6,LEN(AH271)-6), MIDForgiving(AH335,6,LEN(AH335)-6), MIDForgiving(AH392,6,LEN(AH392)-6), MIDForgiving(AH445,6,LEN(AH445)-6))&amp;")","*")</f>
        <v>*</v>
      </c>
      <c r="AI511" s="58" t="str">
        <f>IF(OR(AI271&lt;&gt;"*",AI335&lt;&gt;"*",AI392&lt;&gt;"*",AI445&lt;&gt;"*"),"Yes (" &amp; JoinAll(", ", MIDForgiving(AI271,6,LEN(AI271)-6), MIDForgiving(AI335,6,LEN(AI335)-6), MIDForgiving(AI392,6,LEN(AI392)-6), MIDForgiving(AI445,6,LEN(AI445)-6))&amp;")","*")</f>
        <v>*</v>
      </c>
      <c r="AJ511" s="58" t="str">
        <f>IF(OR(AJ271&lt;&gt;"*",AJ335&lt;&gt;"*",AJ392&lt;&gt;"*",AJ445&lt;&gt;"*"),"Yes (" &amp; JoinAll(", ", MIDForgiving(AJ271,6,LEN(AJ271)-6), MIDForgiving(AJ335,6,LEN(AJ335)-6), MIDForgiving(AJ392,6,LEN(AJ392)-6), MIDForgiving(AJ445,6,LEN(AJ445)-6))&amp;")","*")</f>
        <v>*</v>
      </c>
      <c r="AK511" s="58" t="str">
        <f>IF(OR(AK271&lt;&gt;"*",AK335&lt;&gt;"*",AK392&lt;&gt;"*",AK445&lt;&gt;"*"),"Yes (" &amp; JoinAll(", ", MIDForgiving(AK271,6,LEN(AK271)-6), MIDForgiving(AK335,6,LEN(AK335)-6), MIDForgiving(AK392,6,LEN(AK392)-6), MIDForgiving(AK445,6,LEN(AK445)-6))&amp;")","*")</f>
        <v>*</v>
      </c>
      <c r="AL511" s="58" t="str">
        <f>IF(OR(AL271&lt;&gt;"*",AL335&lt;&gt;"*",AL392&lt;&gt;"*",AL445&lt;&gt;"*"),"Yes (" &amp; JoinAll(", ", MIDForgiving(AL271,6,LEN(AL271)-6), MIDForgiving(AL335,6,LEN(AL335)-6), MIDForgiving(AL392,6,LEN(AL392)-6), MIDForgiving(AL445,6,LEN(AL445)-6))&amp;")","*")</f>
        <v>*</v>
      </c>
      <c r="AM511" s="58" t="str">
        <f>IF(OR(AM271&lt;&gt;"*",AM335&lt;&gt;"*",AM392&lt;&gt;"*",AM445&lt;&gt;"*"),"Yes (" &amp; JoinAll(", ", MIDForgiving(AM271,6,LEN(AM271)-6), MIDForgiving(AM335,6,LEN(AM335)-6), MIDForgiving(AM392,6,LEN(AM392)-6), MIDForgiving(AM445,6,LEN(AM445)-6))&amp;")","*")</f>
        <v>*</v>
      </c>
      <c r="AN511" s="58" t="str">
        <f>IF(OR(AN271&lt;&gt;"*",AN335&lt;&gt;"*",AN392&lt;&gt;"*",AN445&lt;&gt;"*"),"Yes (" &amp; JoinAll(", ", MIDForgiving(AN271,6,LEN(AN271)-6), MIDForgiving(AN335,6,LEN(AN335)-6), MIDForgiving(AN392,6,LEN(AN392)-6), MIDForgiving(AN445,6,LEN(AN445)-6))&amp;")","*")</f>
        <v>Yes (HTTP)</v>
      </c>
      <c r="AO511" s="58" t="str">
        <f>IF(OR(AO271&lt;&gt;"*",AO335&lt;&gt;"*",AO392&lt;&gt;"*",AO445&lt;&gt;"*"),"Yes (" &amp; JoinAll(", ", MIDForgiving(AO271,6,LEN(AO271)-6), MIDForgiving(AO335,6,LEN(AO335)-6), MIDForgiving(AO392,6,LEN(AO392)-6), MIDForgiving(AO445,6,LEN(AO445)-6))&amp;")","*")</f>
        <v>Yes (HTTP)</v>
      </c>
      <c r="AP511" s="58" t="str">
        <f>IF(OR(AP271&lt;&gt;"*",AP335&lt;&gt;"*",AP392&lt;&gt;"*",AP445&lt;&gt;"*"),"Yes (" &amp; JoinAll(", ", MIDForgiving(AP271,6,LEN(AP271)-6), MIDForgiving(AP335,6,LEN(AP335)-6), MIDForgiving(AP392,6,LEN(AP392)-6), MIDForgiving(AP445,6,LEN(AP445)-6))&amp;")","*")</f>
        <v>*</v>
      </c>
      <c r="AQ511" s="58" t="str">
        <f>IF(OR(AQ271&lt;&gt;"*",AQ335&lt;&gt;"*",AQ392&lt;&gt;"*",AQ445&lt;&gt;"*"),"Yes (" &amp; JoinAll(", ", MIDForgiving(AQ271,6,LEN(AQ271)-6), MIDForgiving(AQ335,6,LEN(AQ335)-6), MIDForgiving(AQ392,6,LEN(AQ392)-6), MIDForgiving(AQ445,6,LEN(AQ445)-6))&amp;")","*")</f>
        <v>*</v>
      </c>
      <c r="AR511" s="58" t="str">
        <f>IF(OR(AR271&lt;&gt;"*",AR335&lt;&gt;"*",AR392&lt;&gt;"*",AR445&lt;&gt;"*"),"Yes (" &amp; JoinAll(", ", MIDForgiving(AR271,6,LEN(AR271)-6), MIDForgiving(AR335,6,LEN(AR335)-6), MIDForgiving(AR392,6,LEN(AR392)-6), MIDForgiving(AR445,6,LEN(AR445)-6))&amp;")","*")</f>
        <v>*</v>
      </c>
      <c r="AS511" s="58" t="str">
        <f>IF(OR(AS271&lt;&gt;"*",AS335&lt;&gt;"*",AS392&lt;&gt;"*",AS445&lt;&gt;"*"),"Yes (" &amp; JoinAll(", ", MIDForgiving(AS271,6,LEN(AS271)-6), MIDForgiving(AS335,6,LEN(AS335)-6), MIDForgiving(AS392,6,LEN(AS392)-6), MIDForgiving(AS445,6,LEN(AS445)-6))&amp;")","*")</f>
        <v>*</v>
      </c>
      <c r="AT511" s="58" t="str">
        <f>IF(OR(AT271&lt;&gt;"*",AT335&lt;&gt;"*",AT392&lt;&gt;"*",AT445&lt;&gt;"*"),"Yes (" &amp; JoinAll(", ", MIDForgiving(AT271,6,LEN(AT271)-6), MIDForgiving(AT335,6,LEN(AT335)-6), MIDForgiving(AT392,6,LEN(AT392)-6), MIDForgiving(AT445,6,LEN(AT445)-6))&amp;")","*")</f>
        <v>*</v>
      </c>
      <c r="AU511" s="58" t="str">
        <f>IF(OR(AU271&lt;&gt;"*",AU335&lt;&gt;"*",AU392&lt;&gt;"*",AU445&lt;&gt;"*"),"Yes (" &amp; JoinAll(", ", MIDForgiving(AU271,6,LEN(AU271)-6), MIDForgiving(AU335,6,LEN(AU335)-6), MIDForgiving(AU392,6,LEN(AU392)-6), MIDForgiving(AU445,6,LEN(AU445)-6))&amp;")","*")</f>
        <v>*</v>
      </c>
      <c r="AV511" s="58" t="str">
        <f>IF(OR(AV271&lt;&gt;"*",AV335&lt;&gt;"*",AV392&lt;&gt;"*",AV445&lt;&gt;"*"),"Yes (" &amp; JoinAll(", ", MIDForgiving(AV271,6,LEN(AV271)-6), MIDForgiving(AV335,6,LEN(AV335)-6), MIDForgiving(AV392,6,LEN(AV392)-6), MIDForgiving(AV445,6,LEN(AV445)-6))&amp;")","*")</f>
        <v>*</v>
      </c>
      <c r="AW511" s="58" t="str">
        <f>IF(OR(AW271&lt;&gt;"*",AW335&lt;&gt;"*",AW392&lt;&gt;"*",AW445&lt;&gt;"*"),"Yes (" &amp; JoinAll(", ", MIDForgiving(AW271,6,LEN(AW271)-6), MIDForgiving(AW335,6,LEN(AW335)-6), MIDForgiving(AW392,6,LEN(AW392)-6), MIDForgiving(AW445,6,LEN(AW445)-6))&amp;")","*")</f>
        <v>*</v>
      </c>
      <c r="AX511" s="58" t="str">
        <f>IF(OR(AX271&lt;&gt;"*",AX335&lt;&gt;"*",AX392&lt;&gt;"*",AX445&lt;&gt;"*"),"Yes (" &amp; JoinAll(", ", MIDForgiving(AX271,6,LEN(AX271)-6), MIDForgiving(AX335,6,LEN(AX335)-6), MIDForgiving(AX392,6,LEN(AX392)-6), MIDForgiving(AX445,6,LEN(AX445)-6))&amp;")","*")</f>
        <v>*</v>
      </c>
      <c r="AY511" s="58" t="str">
        <f>IF(OR(AY271&lt;&gt;"*",AY335&lt;&gt;"*",AY392&lt;&gt;"*",AY445&lt;&gt;"*"),"Yes (" &amp; JoinAll(", ", MIDForgiving(AY271,6,LEN(AY271)-6), MIDForgiving(AY335,6,LEN(AY335)-6), MIDForgiving(AY392,6,LEN(AY392)-6), MIDForgiving(AY445,6,LEN(AY445)-6))&amp;")","*")</f>
        <v>*</v>
      </c>
      <c r="AZ511" s="58" t="str">
        <f>IF(OR(AZ271&lt;&gt;"*",AZ335&lt;&gt;"*",AZ392&lt;&gt;"*",AZ445&lt;&gt;"*"),"Yes (" &amp; JoinAll(", ", MIDForgiving(AZ271,6,LEN(AZ271)-6), MIDForgiving(AZ335,6,LEN(AZ335)-6), MIDForgiving(AZ392,6,LEN(AZ392)-6), MIDForgiving(AZ445,6,LEN(AZ445)-6))&amp;")","*")</f>
        <v>*</v>
      </c>
      <c r="BA511" s="58" t="str">
        <f>IF(OR(BA271&lt;&gt;"*",BA335&lt;&gt;"*",BA392&lt;&gt;"*",BA445&lt;&gt;"*"),"Yes (" &amp; JoinAll(", ", MIDForgiving(BA271,6,LEN(BA271)-6), MIDForgiving(BA335,6,LEN(BA335)-6), MIDForgiving(BA392,6,LEN(BA392)-6), MIDForgiving(BA445,6,LEN(BA445)-6))&amp;")","*")</f>
        <v>*</v>
      </c>
      <c r="BB511" s="58" t="str">
        <f>IF(OR(BB271&lt;&gt;"*",BB335&lt;&gt;"*",BB392&lt;&gt;"*",BB445&lt;&gt;"*"),"Yes (" &amp; JoinAll(", ", MIDForgiving(BB271,6,LEN(BB271)-6), MIDForgiving(BB335,6,LEN(BB335)-6), MIDForgiving(BB392,6,LEN(BB392)-6), MIDForgiving(BB445,6,LEN(BB445)-6))&amp;")","*")</f>
        <v>*</v>
      </c>
      <c r="BC511" s="58" t="str">
        <f>IF(OR(BC271&lt;&gt;"*",BC335&lt;&gt;"*",BC392&lt;&gt;"*",BC445&lt;&gt;"*"),"Yes (" &amp; JoinAll(", ", MIDForgiving(BC271,6,LEN(BC271)-6), MIDForgiving(BC335,6,LEN(BC335)-6), MIDForgiving(BC392,6,LEN(BC392)-6), MIDForgiving(BC445,6,LEN(BC445)-6))&amp;")","*")</f>
        <v>*</v>
      </c>
      <c r="BD511" s="58" t="str">
        <f>IF(OR(BD271&lt;&gt;"*",BD335&lt;&gt;"*",BD392&lt;&gt;"*",BD445&lt;&gt;"*"),"Yes (" &amp; JoinAll(", ", MIDForgiving(BD271,6,LEN(BD271)-6), MIDForgiving(BD335,6,LEN(BD335)-6), MIDForgiving(BD392,6,LEN(BD392)-6), MIDForgiving(BD445,6,LEN(BD445)-6))&amp;")","*")</f>
        <v>*</v>
      </c>
      <c r="BE511" s="58" t="str">
        <f>IF(OR(BE271&lt;&gt;"*",BE335&lt;&gt;"*",BE392&lt;&gt;"*",BE445&lt;&gt;"*"),"Yes (" &amp; JoinAll(", ", MIDForgiving(BE271,6,LEN(BE271)-6), MIDForgiving(BE335,6,LEN(BE335)-6), MIDForgiving(BE392,6,LEN(BE392)-6), MIDForgiving(BE445,6,LEN(BE445)-6))&amp;")","*")</f>
        <v>*</v>
      </c>
      <c r="BF511" s="58" t="str">
        <f>IF(OR(BF271&lt;&gt;"*",BF335&lt;&gt;"*",BF392&lt;&gt;"*",BF445&lt;&gt;"*"),"Yes (" &amp; JoinAll(", ", MIDForgiving(BF271,6,LEN(BF271)-6), MIDForgiving(BF335,6,LEN(BF335)-6), MIDForgiving(BF392,6,LEN(BF392)-6), MIDForgiving(BF445,6,LEN(BF445)-6))&amp;")","*")</f>
        <v>*</v>
      </c>
      <c r="BG511" s="58" t="str">
        <f>IF(OR(BG271&lt;&gt;"*",BG335&lt;&gt;"*",BG392&lt;&gt;"*",BG445&lt;&gt;"*"),"Yes (" &amp; JoinAll(", ", MIDForgiving(BG271,6,LEN(BG271)-6), MIDForgiving(BG335,6,LEN(BG335)-6), MIDForgiving(BG392,6,LEN(BG392)-6), MIDForgiving(BG445,6,LEN(BG445)-6))&amp;")","*")</f>
        <v>*</v>
      </c>
      <c r="BH511" s="58" t="str">
        <f>IF(OR(BH271&lt;&gt;"*",BH335&lt;&gt;"*",BH392&lt;&gt;"*",BH445&lt;&gt;"*"),"Yes (" &amp; JoinAll(", ", MIDForgiving(BH271,6,LEN(BH271)-6), MIDForgiving(BH335,6,LEN(BH335)-6), MIDForgiving(BH392,6,LEN(BH392)-6), MIDForgiving(BH445,6,LEN(BH445)-6))&amp;")","*")</f>
        <v>*</v>
      </c>
      <c r="BI511" s="58" t="str">
        <f>IF(OR(BI271&lt;&gt;"*",BI335&lt;&gt;"*",BI392&lt;&gt;"*",BI445&lt;&gt;"*"),"Yes (" &amp; JoinAll(", ", MIDForgiving(BI271,6,LEN(BI271)-6), MIDForgiving(BI335,6,LEN(BI335)-6), MIDForgiving(BI392,6,LEN(BI392)-6), MIDForgiving(BI445,6,LEN(BI445)-6))&amp;")","*")</f>
        <v>*</v>
      </c>
      <c r="BJ511" s="58" t="str">
        <f>IF(OR(BJ271&lt;&gt;"*",BJ335&lt;&gt;"*",BJ392&lt;&gt;"*",BJ445&lt;&gt;"*"),"Yes (" &amp; JoinAll(", ", MIDForgiving(BJ271,6,LEN(BJ271)-6), MIDForgiving(BJ335,6,LEN(BJ335)-6), MIDForgiving(BJ392,6,LEN(BJ392)-6), MIDForgiving(BJ445,6,LEN(BJ445)-6))&amp;")","*")</f>
        <v>*</v>
      </c>
      <c r="BK511" s="58" t="str">
        <f>IF(OR(BK271&lt;&gt;"*",BK335&lt;&gt;"*",BK392&lt;&gt;"*",BK445&lt;&gt;"*"),"Yes (" &amp; JoinAll(", ", MIDForgiving(BK271,6,LEN(BK271)-6), MIDForgiving(BK335,6,LEN(BK335)-6), MIDForgiving(BK392,6,LEN(BK392)-6), MIDForgiving(BK445,6,LEN(BK445)-6))&amp;")","*")</f>
        <v>*</v>
      </c>
      <c r="BL511" s="58" t="str">
        <f>IF(OR(BL271&lt;&gt;"*",BL335&lt;&gt;"*",BL392&lt;&gt;"*",BL445&lt;&gt;"*"),"Yes (" &amp; JoinAll(", ", MIDForgiving(BL271,6,LEN(BL271)-6), MIDForgiving(BL335,6,LEN(BL335)-6), MIDForgiving(BL392,6,LEN(BL392)-6), MIDForgiving(BL445,6,LEN(BL445)-6))&amp;")","*")</f>
        <v>*</v>
      </c>
      <c r="BM511" s="58" t="str">
        <f>IF(OR(BM271&lt;&gt;"*",BM335&lt;&gt;"*",BM392&lt;&gt;"*",BM445&lt;&gt;"*"),"Yes (" &amp; JoinAll(", ", MIDForgiving(BM271,6,LEN(BM271)-6), MIDForgiving(BM335,6,LEN(BM335)-6), MIDForgiving(BM392,6,LEN(BM392)-6), MIDForgiving(BM445,6,LEN(BM445)-6))&amp;")","*")</f>
        <v>*</v>
      </c>
      <c r="BN511" s="58" t="str">
        <f>IF(OR(BN271&lt;&gt;"*",BN335&lt;&gt;"*",BN392&lt;&gt;"*",BN445&lt;&gt;"*"),"Yes (" &amp; JoinAll(", ", MIDForgiving(BN271,6,LEN(BN271)-6), MIDForgiving(BN335,6,LEN(BN335)-6), MIDForgiving(BN392,6,LEN(BN392)-6), MIDForgiving(BN445,6,LEN(BN445)-6))&amp;")","*")</f>
        <v>*</v>
      </c>
      <c r="BO511" s="58" t="str">
        <f>IF(OR(BO271&lt;&gt;"*",BO335&lt;&gt;"*",BO392&lt;&gt;"*",BO445&lt;&gt;"*"),"Yes (" &amp; JoinAll(", ", MIDForgiving(BO271,6,LEN(BO271)-6), MIDForgiving(BO335,6,LEN(BO335)-6), MIDForgiving(BO392,6,LEN(BO392)-6), MIDForgiving(BO445,6,LEN(BO445)-6))&amp;")","*")</f>
        <v>*</v>
      </c>
      <c r="BP511" s="58" t="str">
        <f>IF(OR(BP271&lt;&gt;"*",BP335&lt;&gt;"*",BP392&lt;&gt;"*",BP445&lt;&gt;"*"),"Yes (" &amp; JoinAll(", ", MIDForgiving(BP271,6,LEN(BP271)-6), MIDForgiving(BP335,6,LEN(BP335)-6), MIDForgiving(BP392,6,LEN(BP392)-6), MIDForgiving(BP445,6,LEN(BP445)-6))&amp;")","*")</f>
        <v>*</v>
      </c>
      <c r="BQ511" s="58" t="str">
        <f>IF(OR(BQ271&lt;&gt;"*",BQ335&lt;&gt;"*",BQ392&lt;&gt;"*",BQ445&lt;&gt;"*"),"Yes (" &amp; JoinAll(", ", MIDForgiving(BQ271,6,LEN(BQ271)-6), MIDForgiving(BQ335,6,LEN(BQ335)-6), MIDForgiving(BQ392,6,LEN(BQ392)-6), MIDForgiving(BQ445,6,LEN(BQ445)-6))&amp;")","*")</f>
        <v>*</v>
      </c>
      <c r="BR511" s="58" t="str">
        <f>IF(OR(BR271&lt;&gt;"*",BR335&lt;&gt;"*",BR392&lt;&gt;"*",BR445&lt;&gt;"*"),"Yes (" &amp; JoinAll(", ", MIDForgiving(BR271,6,LEN(BR271)-6), MIDForgiving(BR335,6,LEN(BR335)-6), MIDForgiving(BR392,6,LEN(BR392)-6), MIDForgiving(BR445,6,LEN(BR445)-6))&amp;")","*")</f>
        <v>*</v>
      </c>
      <c r="BS511" s="58" t="str">
        <f>IF(OR(BS271&lt;&gt;"*",BS335&lt;&gt;"*",BS392&lt;&gt;"*",BS445&lt;&gt;"*"),"Yes (" &amp; JoinAll(", ", MIDForgiving(BS271,6,LEN(BS271)-6), MIDForgiving(BS335,6,LEN(BS335)-6), MIDForgiving(BS392,6,LEN(BS392)-6), MIDForgiving(BS445,6,LEN(BS445)-6))&amp;")","*")</f>
        <v>*</v>
      </c>
      <c r="BT511" s="58" t="str">
        <f>IF(OR(BT271&lt;&gt;"*",BT335&lt;&gt;"*",BT392&lt;&gt;"*",BT445&lt;&gt;"*"),"Yes (" &amp; JoinAll(", ", MIDForgiving(BT271,6,LEN(BT271)-6), MIDForgiving(BT335,6,LEN(BT335)-6), MIDForgiving(BT392,6,LEN(BT392)-6), MIDForgiving(BT445,6,LEN(BT445)-6))&amp;")","*")</f>
        <v>*</v>
      </c>
      <c r="BU511" s="58" t="str">
        <f>IF(OR(BU271&lt;&gt;"*",BU335&lt;&gt;"*",BU392&lt;&gt;"*",BU445&lt;&gt;"*"),"Yes (" &amp; JoinAll(", ", MIDForgiving(BU271,6,LEN(BU271)-6), MIDForgiving(BU335,6,LEN(BU335)-6), MIDForgiving(BU392,6,LEN(BU392)-6), MIDForgiving(BU445,6,LEN(BU445)-6))&amp;")","*")</f>
        <v>*</v>
      </c>
      <c r="BV511" s="58" t="str">
        <f>IF(OR(BV271&lt;&gt;"*",BV335&lt;&gt;"*",BV392&lt;&gt;"*",BV445&lt;&gt;"*"),"Yes (" &amp; JoinAll(", ", MIDForgiving(BV271,6,LEN(BV271)-6), MIDForgiving(BV335,6,LEN(BV335)-6), MIDForgiving(BV392,6,LEN(BV392)-6), MIDForgiving(BV445,6,LEN(BV445)-6))&amp;")","*")</f>
        <v>*</v>
      </c>
      <c r="BW511" s="58" t="str">
        <f>IF(OR(BW271&lt;&gt;"*",BW335&lt;&gt;"*",BW392&lt;&gt;"*",BW445&lt;&gt;"*"),"Yes (" &amp; JoinAll(", ", MIDForgiving(BW271,6,LEN(BW271)-6), MIDForgiving(BW335,6,LEN(BW335)-6), MIDForgiving(BW392,6,LEN(BW392)-6), MIDForgiving(BW445,6,LEN(BW445)-6))&amp;")","*")</f>
        <v>*</v>
      </c>
      <c r="BX511" s="58" t="str">
        <f>IF(OR(BX271&lt;&gt;"*",BX335&lt;&gt;"*",BX392&lt;&gt;"*",BX445&lt;&gt;"*"),"Yes (" &amp; JoinAll(", ", MIDForgiving(BX271,6,LEN(BX271)-6), MIDForgiving(BX335,6,LEN(BX335)-6), MIDForgiving(BX392,6,LEN(BX392)-6), MIDForgiving(BX445,6,LEN(BX445)-6))&amp;")","*")</f>
        <v>*</v>
      </c>
      <c r="BY511" s="58" t="str">
        <f>IF(OR(BY271&lt;&gt;"*",BY335&lt;&gt;"*",BY392&lt;&gt;"*",BY445&lt;&gt;"*"),"Yes (" &amp; JoinAll(", ", MIDForgiving(BY271,6,LEN(BY271)-6), MIDForgiving(BY335,6,LEN(BY335)-6), MIDForgiving(BY392,6,LEN(BY392)-6), MIDForgiving(BY445,6,LEN(BY445)-6))&amp;")","*")</f>
        <v>*</v>
      </c>
      <c r="BZ511" s="58" t="str">
        <f>IF(OR(BZ271&lt;&gt;"*",BZ335&lt;&gt;"*",BZ392&lt;&gt;"*",BZ445&lt;&gt;"*"),"Yes (" &amp; JoinAll(", ", MIDForgiving(BZ271,6,LEN(BZ271)-6), MIDForgiving(BZ335,6,LEN(BZ335)-6), MIDForgiving(BZ392,6,LEN(BZ392)-6), MIDForgiving(BZ445,6,LEN(BZ445)-6))&amp;")","*")</f>
        <v>*</v>
      </c>
      <c r="CA511" s="58" t="str">
        <f>IF(OR(CA271&lt;&gt;"*",CA335&lt;&gt;"*",CA392&lt;&gt;"*",CA445&lt;&gt;"*"),"Yes (" &amp; JoinAll(", ", MIDForgiving(CA271,6,LEN(CA271)-6), MIDForgiving(CA335,6,LEN(CA335)-6), MIDForgiving(CA392,6,LEN(CA392)-6), MIDForgiving(CA445,6,LEN(CA445)-6))&amp;")","*")</f>
        <v>*</v>
      </c>
      <c r="CB511" s="58" t="str">
        <f>IF(OR(CB271&lt;&gt;"*",CB335&lt;&gt;"*",CB392&lt;&gt;"*",CB445&lt;&gt;"*"),"Yes (" &amp; JoinAll(", ", MIDForgiving(CB271,6,LEN(CB271)-6), MIDForgiving(CB335,6,LEN(CB335)-6), MIDForgiving(CB392,6,LEN(CB392)-6), MIDForgiving(CB445,6,LEN(CB445)-6))&amp;")","*")</f>
        <v>*</v>
      </c>
      <c r="CC511" s="58" t="str">
        <f>IF(OR(CC271&lt;&gt;"*",CC335&lt;&gt;"*",CC392&lt;&gt;"*",CC445&lt;&gt;"*"),"Yes (" &amp; JoinAll(", ", MIDForgiving(CC271,6,LEN(CC271)-6), MIDForgiving(CC335,6,LEN(CC335)-6), MIDForgiving(CC392,6,LEN(CC392)-6), MIDForgiving(CC445,6,LEN(CC445)-6))&amp;")","*")</f>
        <v>*</v>
      </c>
      <c r="CD511" s="58" t="str">
        <f>IF(OR(CD271&lt;&gt;"*",CD335&lt;&gt;"*",CD392&lt;&gt;"*",CD445&lt;&gt;"*"),"Yes (" &amp; JoinAll(", ", MIDForgiving(CD271,6,LEN(CD271)-6), MIDForgiving(CD335,6,LEN(CD335)-6), MIDForgiving(CD392,6,LEN(CD392)-6), MIDForgiving(CD445,6,LEN(CD445)-6))&amp;")","*")</f>
        <v>*</v>
      </c>
      <c r="CE511" s="58" t="str">
        <f>IF(OR(CE271&lt;&gt;"*",CE335&lt;&gt;"*",CE392&lt;&gt;"*",CE445&lt;&gt;"*"),"Yes (" &amp; JoinAll(", ", MIDForgiving(CE271,6,LEN(CE271)-6), MIDForgiving(CE335,6,LEN(CE335)-6), MIDForgiving(CE392,6,LEN(CE392)-6), MIDForgiving(CE445,6,LEN(CE445)-6))&amp;")","*")</f>
        <v>*</v>
      </c>
      <c r="CF511" s="58" t="str">
        <f>IF(OR(CF271&lt;&gt;"*",CF335&lt;&gt;"*",CF392&lt;&gt;"*",CF445&lt;&gt;"*"),"Yes (" &amp; JoinAll(", ", MIDForgiving(CF271,6,LEN(CF271)-6), MIDForgiving(CF335,6,LEN(CF335)-6), MIDForgiving(CF392,6,LEN(CF392)-6), MIDForgiving(CF445,6,LEN(CF445)-6))&amp;")","*")</f>
        <v>*</v>
      </c>
      <c r="CG511" s="58" t="str">
        <f>IF(OR(CG271&lt;&gt;"*",CG335&lt;&gt;"*",CG392&lt;&gt;"*",CG445&lt;&gt;"*"),"Yes (" &amp; JoinAll(", ", MIDForgiving(CG271,6,LEN(CG271)-6), MIDForgiving(CG335,6,LEN(CG335)-6), MIDForgiving(CG392,6,LEN(CG392)-6), MIDForgiving(CG445,6,LEN(CG445)-6))&amp;")","*")</f>
        <v>*</v>
      </c>
      <c r="CH511" s="58" t="str">
        <f>IF(OR(CH271&lt;&gt;"*",CH335&lt;&gt;"*",CH392&lt;&gt;"*",CH445&lt;&gt;"*"),"Yes (" &amp; JoinAll(", ", MIDForgiving(CH271,6,LEN(CH271)-6), MIDForgiving(CH335,6,LEN(CH335)-6), MIDForgiving(CH392,6,LEN(CH392)-6), MIDForgiving(CH445,6,LEN(CH445)-6))&amp;")","*")</f>
        <v>*</v>
      </c>
      <c r="CI511" s="58" t="str">
        <f>IF(OR(CI271&lt;&gt;"*",CI335&lt;&gt;"*",CI392&lt;&gt;"*",CI445&lt;&gt;"*"),"Yes (" &amp; JoinAll(", ", MIDForgiving(CI271,6,LEN(CI271)-6), MIDForgiving(CI335,6,LEN(CI335)-6), MIDForgiving(CI392,6,LEN(CI392)-6), MIDForgiving(CI445,6,LEN(CI445)-6))&amp;")","*")</f>
        <v>*</v>
      </c>
      <c r="CJ511" s="58" t="str">
        <f>IF(OR(CJ271&lt;&gt;"*",CJ335&lt;&gt;"*",CJ392&lt;&gt;"*",CJ445&lt;&gt;"*"),"Yes (" &amp; JoinAll(", ", MIDForgiving(CJ271,6,LEN(CJ271)-6), MIDForgiving(CJ335,6,LEN(CJ335)-6), MIDForgiving(CJ392,6,LEN(CJ392)-6), MIDForgiving(CJ445,6,LEN(CJ445)-6))&amp;")","*")</f>
        <v>*</v>
      </c>
      <c r="CK511" s="58" t="str">
        <f>IF(OR(CK271&lt;&gt;"*",CK335&lt;&gt;"*",CK392&lt;&gt;"*",CK445&lt;&gt;"*"),"Yes (" &amp; JoinAll(", ", MIDForgiving(CK271,6,LEN(CK271)-6), MIDForgiving(CK335,6,LEN(CK335)-6), MIDForgiving(CK392,6,LEN(CK392)-6), MIDForgiving(CK445,6,LEN(CK445)-6))&amp;")","*")</f>
        <v>*</v>
      </c>
      <c r="CL511" s="58" t="str">
        <f>IF(OR(CL271&lt;&gt;"*",CL335&lt;&gt;"*",CL392&lt;&gt;"*",CL445&lt;&gt;"*"),"Yes (" &amp; JoinAll(", ", MIDForgiving(CL271,6,LEN(CL271)-6), MIDForgiving(CL335,6,LEN(CL335)-6), MIDForgiving(CL392,6,LEN(CL392)-6), MIDForgiving(CL445,6,LEN(CL445)-6))&amp;")","*")</f>
        <v>*</v>
      </c>
      <c r="CM511" s="58" t="str">
        <f>IF(OR(CM271&lt;&gt;"*",CM335&lt;&gt;"*",CM392&lt;&gt;"*",CM445&lt;&gt;"*"),"Yes (" &amp; JoinAll(", ", MIDForgiving(CM271,6,LEN(CM271)-6), MIDForgiving(CM335,6,LEN(CM335)-6), MIDForgiving(CM392,6,LEN(CM392)-6), MIDForgiving(CM445,6,LEN(CM445)-6))&amp;")","*")</f>
        <v>*</v>
      </c>
      <c r="CN511" s="58" t="str">
        <f>IF(OR(CN271&lt;&gt;"*",CN335&lt;&gt;"*",CN392&lt;&gt;"*",CN445&lt;&gt;"*"),"Yes (" &amp; JoinAll(", ", MIDForgiving(CN271,6,LEN(CN271)-6), MIDForgiving(CN335,6,LEN(CN335)-6), MIDForgiving(CN392,6,LEN(CN392)-6), MIDForgiving(CN445,6,LEN(CN445)-6))&amp;")","*")</f>
        <v>*</v>
      </c>
      <c r="CO511" s="58" t="str">
        <f>IF(OR(CO271&lt;&gt;"*",CO335&lt;&gt;"*",CO392&lt;&gt;"*",CO445&lt;&gt;"*"),"Yes (" &amp; JoinAll(", ", MIDForgiving(CO271,6,LEN(CO271)-6), MIDForgiving(CO335,6,LEN(CO335)-6), MIDForgiving(CO392,6,LEN(CO392)-6), MIDForgiving(CO445,6,LEN(CO445)-6))&amp;")","*")</f>
        <v>*</v>
      </c>
      <c r="CP511" s="58" t="str">
        <f>IF(OR(CP271&lt;&gt;"*",CP335&lt;&gt;"*",CP392&lt;&gt;"*",CP445&lt;&gt;"*"),"Yes (" &amp; JoinAll(", ", MIDForgiving(CP271,6,LEN(CP271)-6), MIDForgiving(CP335,6,LEN(CP335)-6), MIDForgiving(CP392,6,LEN(CP392)-6), MIDForgiving(CP445,6,LEN(CP445)-6))&amp;")","*")</f>
        <v>*</v>
      </c>
      <c r="CQ511" s="58" t="str">
        <f>IF(OR(CQ271&lt;&gt;"*",CQ335&lt;&gt;"*",CQ392&lt;&gt;"*",CQ445&lt;&gt;"*"),"Yes (" &amp; JoinAll(", ", MIDForgiving(CQ271,6,LEN(CQ271)-6), MIDForgiving(CQ335,6,LEN(CQ335)-6), MIDForgiving(CQ392,6,LEN(CQ392)-6), MIDForgiving(CQ445,6,LEN(CQ445)-6))&amp;")","*")</f>
        <v>*</v>
      </c>
      <c r="CR511" s="58" t="str">
        <f>IF(OR(CR271&lt;&gt;"*",CR335&lt;&gt;"*",CR392&lt;&gt;"*",CR445&lt;&gt;"*"),"Yes (" &amp; JoinAll(", ", MIDForgiving(CR271,6,LEN(CR271)-6), MIDForgiving(CR335,6,LEN(CR335)-6), MIDForgiving(CR392,6,LEN(CR392)-6), MIDForgiving(CR445,6,LEN(CR445)-6))&amp;")","*")</f>
        <v>*</v>
      </c>
      <c r="CS511" s="58" t="str">
        <f>IF(OR(CS271&lt;&gt;"*",CS335&lt;&gt;"*",CS392&lt;&gt;"*",CS445&lt;&gt;"*"),"Yes (" &amp; JoinAll(", ", MIDForgiving(CS271,6,LEN(CS271)-6), MIDForgiving(CS335,6,LEN(CS335)-6), MIDForgiving(CS392,6,LEN(CS392)-6), MIDForgiving(CS445,6,LEN(CS445)-6))&amp;")","*")</f>
        <v>*</v>
      </c>
      <c r="CT511" s="58" t="str">
        <f>IF(OR(CT271&lt;&gt;"*",CT335&lt;&gt;"*",CT392&lt;&gt;"*",CT445&lt;&gt;"*"),"Yes (" &amp; JoinAll(", ", MIDForgiving(CT271,6,LEN(CT271)-6), MIDForgiving(CT335,6,LEN(CT335)-6), MIDForgiving(CT392,6,LEN(CT392)-6), MIDForgiving(CT445,6,LEN(CT445)-6))&amp;")","*")</f>
        <v>*</v>
      </c>
      <c r="CU511" s="58" t="str">
        <f>IF(OR(CU271&lt;&gt;"*",CU335&lt;&gt;"*",CU392&lt;&gt;"*",CU445&lt;&gt;"*"),"Yes (" &amp; JoinAll(", ", MIDForgiving(CU271,6,LEN(CU271)-6), MIDForgiving(CU335,6,LEN(CU335)-6), MIDForgiving(CU392,6,LEN(CU392)-6), MIDForgiving(CU445,6,LEN(CU445)-6))&amp;")","*")</f>
        <v>*</v>
      </c>
      <c r="CV511" s="58" t="str">
        <f>IF(OR(CV271&lt;&gt;"*",CV335&lt;&gt;"*",CV392&lt;&gt;"*",CV445&lt;&gt;"*"),"Yes (" &amp; JoinAll(", ", MIDForgiving(CV271,6,LEN(CV271)-6), MIDForgiving(CV335,6,LEN(CV335)-6), MIDForgiving(CV392,6,LEN(CV392)-6), MIDForgiving(CV445,6,LEN(CV445)-6))&amp;")","*")</f>
        <v>*</v>
      </c>
      <c r="CW511" s="58" t="str">
        <f>IF(OR(CW271&lt;&gt;"*",CW335&lt;&gt;"*",CW392&lt;&gt;"*",CW445&lt;&gt;"*"),"Yes (" &amp; JoinAll(", ", MIDForgiving(CW271,6,LEN(CW271)-6), MIDForgiving(CW335,6,LEN(CW335)-6), MIDForgiving(CW392,6,LEN(CW392)-6), MIDForgiving(CW445,6,LEN(CW445)-6))&amp;")","*")</f>
        <v>*</v>
      </c>
      <c r="CX511" s="58" t="str">
        <f>IF(OR(CX271&lt;&gt;"*",CX335&lt;&gt;"*",CX392&lt;&gt;"*",CX445&lt;&gt;"*"),"Yes (" &amp; JoinAll(", ", MIDForgiving(CX271,6,LEN(CX271)-6), MIDForgiving(CX335,6,LEN(CX335)-6), MIDForgiving(CX392,6,LEN(CX392)-6), MIDForgiving(CX445,6,LEN(CX445)-6))&amp;")","*")</f>
        <v>*</v>
      </c>
      <c r="CY511" s="58" t="str">
        <f>IF(OR(CY271&lt;&gt;"*",CY335&lt;&gt;"*",CY392&lt;&gt;"*",CY445&lt;&gt;"*"),"Yes (" &amp; JoinAll(", ", MIDForgiving(CY271,6,LEN(CY271)-6), MIDForgiving(CY335,6,LEN(CY335)-6), MIDForgiving(CY392,6,LEN(CY392)-6), MIDForgiving(CY445,6,LEN(CY445)-6))&amp;")","*")</f>
        <v>*</v>
      </c>
      <c r="CZ511" s="58" t="str">
        <f>IF(OR(CZ271&lt;&gt;"*",CZ335&lt;&gt;"*",CZ392&lt;&gt;"*",CZ445&lt;&gt;"*"),"Yes (" &amp; JoinAll(", ", MIDForgiving(CZ271,6,LEN(CZ271)-6), MIDForgiving(CZ335,6,LEN(CZ335)-6), MIDForgiving(CZ392,6,LEN(CZ392)-6), MIDForgiving(CZ445,6,LEN(CZ445)-6))&amp;")","*")</f>
        <v>*</v>
      </c>
      <c r="DA511" s="58" t="str">
        <f>IF(OR(DA271&lt;&gt;"*",DA335&lt;&gt;"*",DA392&lt;&gt;"*",DA445&lt;&gt;"*"),"Yes (" &amp; JoinAll(", ", MIDForgiving(DA271,6,LEN(DA271)-6), MIDForgiving(DA335,6,LEN(DA335)-6), MIDForgiving(DA392,6,LEN(DA392)-6), MIDForgiving(DA445,6,LEN(DA445)-6))&amp;")","*")</f>
        <v>*</v>
      </c>
      <c r="DB511" s="58" t="str">
        <f>IF(OR(DB271&lt;&gt;"*",DB335&lt;&gt;"*",DB392&lt;&gt;"*",DB445&lt;&gt;"*"),"Yes (" &amp; JoinAll(", ", MIDForgiving(DB271,6,LEN(DB271)-6), MIDForgiving(DB335,6,LEN(DB335)-6), MIDForgiving(DB392,6,LEN(DB392)-6), MIDForgiving(DB445,6,LEN(DB445)-6))&amp;")","*")</f>
        <v>*</v>
      </c>
      <c r="DC511" s="58" t="str">
        <f>IF(OR(DC271&lt;&gt;"*",DC335&lt;&gt;"*",DC392&lt;&gt;"*",DC445&lt;&gt;"*"),"Yes (" &amp; JoinAll(", ", MIDForgiving(DC271,6,LEN(DC271)-6), MIDForgiving(DC335,6,LEN(DC335)-6), MIDForgiving(DC392,6,LEN(DC392)-6), MIDForgiving(DC445,6,LEN(DC445)-6))&amp;")","*")</f>
        <v>*</v>
      </c>
      <c r="DD511" s="58" t="str">
        <f>IF(OR(DD271&lt;&gt;"*",DD335&lt;&gt;"*",DD392&lt;&gt;"*",DD445&lt;&gt;"*"),"Yes (" &amp; JoinAll(", ", MIDForgiving(DD271,6,LEN(DD271)-6), MIDForgiving(DD335,6,LEN(DD335)-6), MIDForgiving(DD392,6,LEN(DD392)-6), MIDForgiving(DD445,6,LEN(DD445)-6))&amp;")","*")</f>
        <v>*</v>
      </c>
      <c r="DE511" s="58" t="str">
        <f>IF(OR(DE271&lt;&gt;"*",DE335&lt;&gt;"*",DE392&lt;&gt;"*",DE445&lt;&gt;"*"),"Yes (" &amp; JoinAll(", ", MIDForgiving(DE271,6,LEN(DE271)-6), MIDForgiving(DE335,6,LEN(DE335)-6), MIDForgiving(DE392,6,LEN(DE392)-6), MIDForgiving(DE445,6,LEN(DE445)-6))&amp;")","*")</f>
        <v>*</v>
      </c>
      <c r="DF511" s="58" t="str">
        <f>IF(OR(DF271&lt;&gt;"*",DF335&lt;&gt;"*",DF392&lt;&gt;"*",DF445&lt;&gt;"*"),"Yes (" &amp; JoinAll(", ", MIDForgiving(DF271,6,LEN(DF271)-6), MIDForgiving(DF335,6,LEN(DF335)-6), MIDForgiving(DF392,6,LEN(DF392)-6), MIDForgiving(DF445,6,LEN(DF445)-6))&amp;")","*")</f>
        <v>*</v>
      </c>
      <c r="DG511" s="58" t="str">
        <f>IF(OR(DG271&lt;&gt;"*",DG335&lt;&gt;"*",DG392&lt;&gt;"*",DG445&lt;&gt;"*"),"Yes (" &amp; JoinAll(", ", MIDForgiving(DG271,6,LEN(DG271)-6), MIDForgiving(DG335,6,LEN(DG335)-6), MIDForgiving(DG392,6,LEN(DG392)-6), MIDForgiving(DG445,6,LEN(DG445)-6))&amp;")","*")</f>
        <v>*</v>
      </c>
      <c r="DH511" s="58" t="str">
        <f>IF(OR(DH271&lt;&gt;"*",DH335&lt;&gt;"*",DH392&lt;&gt;"*",DH445&lt;&gt;"*"),"Yes (" &amp; JoinAll(", ", MIDForgiving(DH271,6,LEN(DH271)-6), MIDForgiving(DH335,6,LEN(DH335)-6), MIDForgiving(DH392,6,LEN(DH392)-6), MIDForgiving(DH445,6,LEN(DH445)-6))&amp;")","*")</f>
        <v>*</v>
      </c>
      <c r="DI511" s="58" t="str">
        <f>IF(OR(DI271&lt;&gt;"*",DI335&lt;&gt;"*",DI392&lt;&gt;"*",DI445&lt;&gt;"*"),"Yes (" &amp; JoinAll(", ", MIDForgiving(DI271,6,LEN(DI271)-6), MIDForgiving(DI335,6,LEN(DI335)-6), MIDForgiving(DI392,6,LEN(DI392)-6), MIDForgiving(DI445,6,LEN(DI445)-6))&amp;")","*")</f>
        <v>*</v>
      </c>
      <c r="DJ511" s="58" t="str">
        <f>IF(OR(DJ271&lt;&gt;"*",DJ335&lt;&gt;"*",DJ392&lt;&gt;"*",DJ445&lt;&gt;"*"),"Yes (" &amp; JoinAll(", ", MIDForgiving(DJ271,6,LEN(DJ271)-6), MIDForgiving(DJ335,6,LEN(DJ335)-6), MIDForgiving(DJ392,6,LEN(DJ392)-6), MIDForgiving(DJ445,6,LEN(DJ445)-6))&amp;")","*")</f>
        <v>*</v>
      </c>
      <c r="DK511" s="58" t="str">
        <f>IF(OR(DK271&lt;&gt;"*",DK335&lt;&gt;"*",DK392&lt;&gt;"*",DK445&lt;&gt;"*"),"Yes (" &amp; JoinAll(", ", MIDForgiving(DK271,6,LEN(DK271)-6), MIDForgiving(DK335,6,LEN(DK335)-6), MIDForgiving(DK392,6,LEN(DK392)-6), MIDForgiving(DK445,6,LEN(DK445)-6))&amp;")","*")</f>
        <v>*</v>
      </c>
      <c r="DL511" s="58" t="str">
        <f>IF(OR(DL271&lt;&gt;"*",DL335&lt;&gt;"*",DL392&lt;&gt;"*",DL445&lt;&gt;"*"),"Yes (" &amp; JoinAll(", ", MIDForgiving(DL271,6,LEN(DL271)-6), MIDForgiving(DL335,6,LEN(DL335)-6), MIDForgiving(DL392,6,LEN(DL392)-6), MIDForgiving(DL445,6,LEN(DL445)-6))&amp;")","*")</f>
        <v>*</v>
      </c>
      <c r="DM511" s="58" t="str">
        <f>IF(OR(DM271&lt;&gt;"*",DM335&lt;&gt;"*",DM392&lt;&gt;"*",DM445&lt;&gt;"*"),"Yes (" &amp; JoinAll(", ", MIDForgiving(DM271,6,LEN(DM271)-6), MIDForgiving(DM335,6,LEN(DM335)-6), MIDForgiving(DM392,6,LEN(DM392)-6), MIDForgiving(DM445,6,LEN(DM445)-6))&amp;")","*")</f>
        <v>*</v>
      </c>
      <c r="DN511" s="58" t="str">
        <f>IF(OR(DN271&lt;&gt;"*",DN335&lt;&gt;"*",DN392&lt;&gt;"*",DN445&lt;&gt;"*"),"Yes (" &amp; JoinAll(", ", MIDForgiving(DN271,6,LEN(DN271)-6), MIDForgiving(DN335,6,LEN(DN335)-6), MIDForgiving(DN392,6,LEN(DN392)-6), MIDForgiving(DN445,6,LEN(DN445)-6))&amp;")","*")</f>
        <v>*</v>
      </c>
      <c r="DO511" s="58" t="str">
        <f>IF(OR(DO271&lt;&gt;"*",DO335&lt;&gt;"*",DO392&lt;&gt;"*",DO445&lt;&gt;"*"),"Yes (" &amp; JoinAll(", ", MIDForgiving(DO271,6,LEN(DO271)-6), MIDForgiving(DO335,6,LEN(DO335)-6), MIDForgiving(DO392,6,LEN(DO392)-6), MIDForgiving(DO445,6,LEN(DO445)-6))&amp;")","*")</f>
        <v>*</v>
      </c>
      <c r="DP511" s="58" t="str">
        <f>IF(OR(DP271&lt;&gt;"*",DP335&lt;&gt;"*",DP392&lt;&gt;"*",DP445&lt;&gt;"*"),"Yes (" &amp; JoinAll(", ", MIDForgiving(DP271,6,LEN(DP271)-6), MIDForgiving(DP335,6,LEN(DP335)-6), MIDForgiving(DP392,6,LEN(DP392)-6), MIDForgiving(DP445,6,LEN(DP445)-6))&amp;")","*")</f>
        <v>*</v>
      </c>
      <c r="DQ511" s="58" t="str">
        <f>IF(OR(DQ271&lt;&gt;"*",DQ335&lt;&gt;"*",DQ392&lt;&gt;"*",DQ445&lt;&gt;"*"),"Yes (" &amp; JoinAll(", ", MIDForgiving(DQ271,6,LEN(DQ271)-6), MIDForgiving(DQ335,6,LEN(DQ335)-6), MIDForgiving(DQ392,6,LEN(DQ392)-6), MIDForgiving(DQ445,6,LEN(DQ445)-6))&amp;")","*")</f>
        <v>*</v>
      </c>
      <c r="DR511" s="58" t="str">
        <f>IF(OR(DR271&lt;&gt;"*",DR335&lt;&gt;"*",DR392&lt;&gt;"*",DR445&lt;&gt;"*"),"Yes (" &amp; JoinAll(", ", MIDForgiving(DR271,6,LEN(DR271)-6), MIDForgiving(DR335,6,LEN(DR335)-6), MIDForgiving(DR392,6,LEN(DR392)-6), MIDForgiving(DR445,6,LEN(DR445)-6))&amp;")","*")</f>
        <v>*</v>
      </c>
      <c r="DS511" s="58" t="str">
        <f>IF(OR(DS271&lt;&gt;"*",DS335&lt;&gt;"*",DS392&lt;&gt;"*",DS445&lt;&gt;"*"),"Yes (" &amp; JoinAll(", ", MIDForgiving(DS271,6,LEN(DS271)-6), MIDForgiving(DS335,6,LEN(DS335)-6), MIDForgiving(DS392,6,LEN(DS392)-6), MIDForgiving(DS445,6,LEN(DS445)-6))&amp;")","*")</f>
        <v>*</v>
      </c>
      <c r="DT511" s="58" t="str">
        <f>IF(OR(DT271&lt;&gt;"*",DT335&lt;&gt;"*",DT392&lt;&gt;"*",DT445&lt;&gt;"*"),"Yes (" &amp; JoinAll(", ", MIDForgiving(DT271,6,LEN(DT271)-6), MIDForgiving(DT335,6,LEN(DT335)-6), MIDForgiving(DT392,6,LEN(DT392)-6), MIDForgiving(DT445,6,LEN(DT445)-6))&amp;")","*")</f>
        <v>*</v>
      </c>
      <c r="DU511" s="58" t="str">
        <f>IF(OR(DU271&lt;&gt;"*",DU335&lt;&gt;"*",DU392&lt;&gt;"*",DU445&lt;&gt;"*"),"Yes (" &amp; JoinAll(", ", MIDForgiving(DU271,6,LEN(DU271)-6), MIDForgiving(DU335,6,LEN(DU335)-6), MIDForgiving(DU392,6,LEN(DU392)-6), MIDForgiving(DU445,6,LEN(DU445)-6))&amp;")","*")</f>
        <v>*</v>
      </c>
      <c r="DV511" s="58" t="str">
        <f>IF(OR(DV271&lt;&gt;"*",DV335&lt;&gt;"*",DV392&lt;&gt;"*",DV445&lt;&gt;"*"),"Yes (" &amp; JoinAll(", ", MIDForgiving(DV271,6,LEN(DV271)-6), MIDForgiving(DV335,6,LEN(DV335)-6), MIDForgiving(DV392,6,LEN(DV392)-6), MIDForgiving(DV445,6,LEN(DV445)-6))&amp;")","*")</f>
        <v>*</v>
      </c>
      <c r="DW511" s="58" t="str">
        <f>IF(OR(DW271&lt;&gt;"*",DW335&lt;&gt;"*",DW392&lt;&gt;"*",DW445&lt;&gt;"*"),"Yes (" &amp; JoinAll(", ", MIDForgiving(DW271,6,LEN(DW271)-6), MIDForgiving(DW335,6,LEN(DW335)-6), MIDForgiving(DW392,6,LEN(DW392)-6), MIDForgiving(DW445,6,LEN(DW445)-6))&amp;")","*")</f>
        <v>*</v>
      </c>
      <c r="DX511" s="58" t="str">
        <f>IF(OR(DX271&lt;&gt;"*",DX335&lt;&gt;"*",DX392&lt;&gt;"*",DX445&lt;&gt;"*"),"Yes (" &amp; JoinAll(", ", MIDForgiving(DX271,6,LEN(DX271)-6), MIDForgiving(DX335,6,LEN(DX335)-6), MIDForgiving(DX392,6,LEN(DX392)-6), MIDForgiving(DX445,6,LEN(DX445)-6))&amp;")","*")</f>
        <v>*</v>
      </c>
      <c r="DY511" s="58" t="str">
        <f>IF(OR(DY271&lt;&gt;"*",DY335&lt;&gt;"*",DY392&lt;&gt;"*",DY445&lt;&gt;"*"),"Yes (" &amp; JoinAll(", ", MIDForgiving(DY271,6,LEN(DY271)-6), MIDForgiving(DY335,6,LEN(DY335)-6), MIDForgiving(DY392,6,LEN(DY392)-6), MIDForgiving(DY445,6,LEN(DY445)-6))&amp;")","*")</f>
        <v>*</v>
      </c>
      <c r="DZ511" s="58" t="str">
        <f>IF(OR(DZ271&lt;&gt;"*",DZ335&lt;&gt;"*",DZ392&lt;&gt;"*",DZ445&lt;&gt;"*"),"Yes (" &amp; JoinAll(", ", MIDForgiving(DZ271,6,LEN(DZ271)-6), MIDForgiving(DZ335,6,LEN(DZ335)-6), MIDForgiving(DZ392,6,LEN(DZ392)-6), MIDForgiving(DZ445,6,LEN(DZ445)-6))&amp;")","*")</f>
        <v>*</v>
      </c>
      <c r="EA511" s="58" t="str">
        <f>IF(OR(EA271&lt;&gt;"*",EA335&lt;&gt;"*",EA392&lt;&gt;"*",EA445&lt;&gt;"*"),"Yes (" &amp; JoinAll(", ", MIDForgiving(EA271,6,LEN(EA271)-6), MIDForgiving(EA335,6,LEN(EA335)-6), MIDForgiving(EA392,6,LEN(EA392)-6), MIDForgiving(EA445,6,LEN(EA445)-6))&amp;")","*")</f>
        <v>*</v>
      </c>
      <c r="EB511" s="58" t="str">
        <f>IF(OR(EB271&lt;&gt;"*",EB335&lt;&gt;"*",EB392&lt;&gt;"*",EB445&lt;&gt;"*"),"Yes (" &amp; JoinAll(", ", MIDForgiving(EB271,6,LEN(EB271)-6), MIDForgiving(EB335,6,LEN(EB335)-6), MIDForgiving(EB392,6,LEN(EB392)-6), MIDForgiving(EB445,6,LEN(EB445)-6))&amp;")","*")</f>
        <v>*</v>
      </c>
      <c r="EC511" s="58" t="str">
        <f>IF(OR(EC271&lt;&gt;"*",EC335&lt;&gt;"*",EC392&lt;&gt;"*",EC445&lt;&gt;"*"),"Yes (" &amp; JoinAll(", ", MIDForgiving(EC271,6,LEN(EC271)-6), MIDForgiving(EC335,6,LEN(EC335)-6), MIDForgiving(EC392,6,LEN(EC392)-6), MIDForgiving(EC445,6,LEN(EC445)-6))&amp;")","*")</f>
        <v>*</v>
      </c>
      <c r="ED511" s="58" t="str">
        <f>IF(OR(ED271&lt;&gt;"*",ED335&lt;&gt;"*",ED392&lt;&gt;"*",ED445&lt;&gt;"*"),"Yes (" &amp; JoinAll(", ", MIDForgiving(ED271,6,LEN(ED271)-6), MIDForgiving(ED335,6,LEN(ED335)-6), MIDForgiving(ED392,6,LEN(ED392)-6), MIDForgiving(ED445,6,LEN(ED445)-6))&amp;")","*")</f>
        <v>*</v>
      </c>
      <c r="EE511" s="58" t="str">
        <f>IF(OR(EE271&lt;&gt;"*",EE335&lt;&gt;"*",EE392&lt;&gt;"*",EE445&lt;&gt;"*"),"Yes (" &amp; JoinAll(", ", MIDForgiving(EE271,6,LEN(EE271)-6), MIDForgiving(EE335,6,LEN(EE335)-6), MIDForgiving(EE392,6,LEN(EE392)-6), MIDForgiving(EE445,6,LEN(EE445)-6))&amp;")","*")</f>
        <v>*</v>
      </c>
      <c r="EF511" s="58" t="str">
        <f>IF(OR(EF271&lt;&gt;"*",EF335&lt;&gt;"*",EF392&lt;&gt;"*",EF445&lt;&gt;"*"),"Yes (" &amp; JoinAll(", ", MIDForgiving(EF271,6,LEN(EF271)-6), MIDForgiving(EF335,6,LEN(EF335)-6), MIDForgiving(EF392,6,LEN(EF392)-6), MIDForgiving(EF445,6,LEN(EF445)-6))&amp;")","*")</f>
        <v>*</v>
      </c>
      <c r="EG511" s="58" t="str">
        <f>IF(OR(EG271&lt;&gt;"*",EG335&lt;&gt;"*",EG392&lt;&gt;"*",EG445&lt;&gt;"*"),"Yes (" &amp; JoinAll(", ", MIDForgiving(EG271,6,LEN(EG271)-6), MIDForgiving(EG335,6,LEN(EG335)-6), MIDForgiving(EG392,6,LEN(EG392)-6), MIDForgiving(EG445,6,LEN(EG445)-6))&amp;")","*")</f>
        <v>*</v>
      </c>
      <c r="EH511" s="58" t="str">
        <f>IF(OR(EH271&lt;&gt;"*",EH335&lt;&gt;"*",EH392&lt;&gt;"*",EH445&lt;&gt;"*"),"Yes (" &amp; JoinAll(", ", MIDForgiving(EH271,6,LEN(EH271)-6), MIDForgiving(EH335,6,LEN(EH335)-6), MIDForgiving(EH392,6,LEN(EH392)-6), MIDForgiving(EH445,6,LEN(EH445)-6))&amp;")","*")</f>
        <v>*</v>
      </c>
      <c r="EI511" s="58" t="str">
        <f>IF(OR(EI271&lt;&gt;"*",EI335&lt;&gt;"*",EI392&lt;&gt;"*",EI445&lt;&gt;"*"),"Yes (" &amp; JoinAll(", ", MIDForgiving(EI271,6,LEN(EI271)-6), MIDForgiving(EI335,6,LEN(EI335)-6), MIDForgiving(EI392,6,LEN(EI392)-6), MIDForgiving(EI445,6,LEN(EI445)-6))&amp;")","*")</f>
        <v>*</v>
      </c>
      <c r="EJ511" s="58" t="str">
        <f>IF(OR(EJ271&lt;&gt;"*",EJ335&lt;&gt;"*",EJ392&lt;&gt;"*",EJ445&lt;&gt;"*"),"Yes (" &amp; JoinAll(", ", MIDForgiving(EJ271,6,LEN(EJ271)-6), MIDForgiving(EJ335,6,LEN(EJ335)-6), MIDForgiving(EJ392,6,LEN(EJ392)-6), MIDForgiving(EJ445,6,LEN(EJ445)-6))&amp;")","*")</f>
        <v>*</v>
      </c>
      <c r="EK511" s="58" t="str">
        <f>IF(OR(EK271&lt;&gt;"*",EK335&lt;&gt;"*",EK392&lt;&gt;"*",EK445&lt;&gt;"*"),"Yes (" &amp; JoinAll(", ", MIDForgiving(EK271,6,LEN(EK271)-6), MIDForgiving(EK335,6,LEN(EK335)-6), MIDForgiving(EK392,6,LEN(EK392)-6), MIDForgiving(EK445,6,LEN(EK445)-6))&amp;")","*")</f>
        <v>*</v>
      </c>
      <c r="EL511" s="109"/>
      <c r="EM511" s="109"/>
    </row>
    <row r="512" spans="1:143" s="58" customFormat="1" ht="12.75" customHeight="1" x14ac:dyDescent="0.25">
      <c r="A512" s="5"/>
      <c r="B512" s="96"/>
      <c r="C512" s="96"/>
      <c r="D512" s="96"/>
      <c r="E512" s="96"/>
      <c r="F512" s="96" t="s">
        <v>3538</v>
      </c>
      <c r="G512" s="4" t="s">
        <v>384</v>
      </c>
      <c r="H512" s="18" t="s">
        <v>5</v>
      </c>
      <c r="I512" s="18"/>
      <c r="J512" s="58" t="str">
        <f>IF(OR(J272&lt;&gt;"*",J336&lt;&gt;"*",J393&lt;&gt;"*",J446&lt;&gt;"*"),"Yes (" &amp; JoinAll(", ", MIDForgiving(J272,6,LEN(J272)-6), MIDForgiving(J336,6,LEN(J336)-6), MIDForgiving(J393,6,LEN(J393)-6), MIDForgiving(J446,6,LEN(J446)-6))&amp;")","*")</f>
        <v>*</v>
      </c>
      <c r="K512" s="58" t="str">
        <f>IF(OR(K272&lt;&gt;"*",K336&lt;&gt;"*",K393&lt;&gt;"*",K446&lt;&gt;"*"),"Yes (" &amp; JoinAll(", ", MIDForgiving(K272,6,LEN(K272)-6), MIDForgiving(K336,6,LEN(K336)-6), MIDForgiving(K393,6,LEN(K393)-6), MIDForgiving(K446,6,LEN(K446)-6))&amp;")","*")</f>
        <v>*</v>
      </c>
      <c r="L512" s="58" t="str">
        <f>IF(OR(L272&lt;&gt;"*",L336&lt;&gt;"*",L393&lt;&gt;"*",L446&lt;&gt;"*"),"Yes (" &amp; JoinAll(", ", MIDForgiving(L272,6,LEN(L272)-6), MIDForgiving(L336,6,LEN(L336)-6), MIDForgiving(L393,6,LEN(L393)-6), MIDForgiving(L446,6,LEN(L446)-6))&amp;")","*")</f>
        <v>*</v>
      </c>
      <c r="M512" s="58" t="str">
        <f>IF(OR(M272&lt;&gt;"*",M336&lt;&gt;"*",M393&lt;&gt;"*",M446&lt;&gt;"*"),"Yes (" &amp; JoinAll(", ", MIDForgiving(M272,6,LEN(M272)-6), MIDForgiving(M336,6,LEN(M336)-6), MIDForgiving(M393,6,LEN(M393)-6), MIDForgiving(M446,6,LEN(M446)-6))&amp;")","*")</f>
        <v>*</v>
      </c>
      <c r="N512" s="58" t="str">
        <f>IF(OR(N272&lt;&gt;"*",N336&lt;&gt;"*",N393&lt;&gt;"*",N446&lt;&gt;"*"),"Yes (" &amp; JoinAll(", ", MIDForgiving(N272,6,LEN(N272)-6), MIDForgiving(N336,6,LEN(N336)-6), MIDForgiving(N393,6,LEN(N393)-6), MIDForgiving(N446,6,LEN(N446)-6))&amp;")","*")</f>
        <v>*</v>
      </c>
      <c r="O512" s="58" t="str">
        <f>IF(OR(O272&lt;&gt;"*",O336&lt;&gt;"*",O393&lt;&gt;"*",O446&lt;&gt;"*"),"Yes (" &amp; JoinAll(", ", MIDForgiving(O272,6,LEN(O272)-6), MIDForgiving(O336,6,LEN(O336)-6), MIDForgiving(O393,6,LEN(O393)-6), MIDForgiving(O446,6,LEN(O446)-6))&amp;")","*")</f>
        <v>*</v>
      </c>
      <c r="P512" s="58" t="str">
        <f>IF(OR(P272&lt;&gt;"*",P336&lt;&gt;"*",P393&lt;&gt;"*",P446&lt;&gt;"*"),"Yes (" &amp; JoinAll(", ", MIDForgiving(P272,6,LEN(P272)-6), MIDForgiving(P336,6,LEN(P336)-6), MIDForgiving(P393,6,LEN(P393)-6), MIDForgiving(P446,6,LEN(P446)-6))&amp;")","*")</f>
        <v>*</v>
      </c>
      <c r="Q512" s="58" t="str">
        <f>IF(OR(Q272&lt;&gt;"*",Q336&lt;&gt;"*",Q393&lt;&gt;"*",Q446&lt;&gt;"*"),"Yes (" &amp; JoinAll(", ", MIDForgiving(Q272,6,LEN(Q272)-6), MIDForgiving(Q336,6,LEN(Q336)-6), MIDForgiving(Q393,6,LEN(Q393)-6), MIDForgiving(Q446,6,LEN(Q446)-6))&amp;")","*")</f>
        <v>*</v>
      </c>
      <c r="R512" s="58" t="str">
        <f>IF(OR(R272&lt;&gt;"*",R336&lt;&gt;"*",R393&lt;&gt;"*",R446&lt;&gt;"*"),"Yes (" &amp; JoinAll(", ", MIDForgiving(R272,6,LEN(R272)-6), MIDForgiving(R336,6,LEN(R336)-6), MIDForgiving(R393,6,LEN(R393)-6), MIDForgiving(R446,6,LEN(R446)-6))&amp;")","*")</f>
        <v>*</v>
      </c>
      <c r="S512" s="58" t="str">
        <f>IF(OR(S272&lt;&gt;"*",S336&lt;&gt;"*",S393&lt;&gt;"*",S446&lt;&gt;"*"),"Yes (" &amp; JoinAll(", ", MIDForgiving(S272,6,LEN(S272)-6), MIDForgiving(S336,6,LEN(S336)-6), MIDForgiving(S393,6,LEN(S393)-6), MIDForgiving(S446,6,LEN(S446)-6))&amp;")","*")</f>
        <v>*</v>
      </c>
      <c r="T512" s="58" t="str">
        <f>IF(OR(T272&lt;&gt;"*",T336&lt;&gt;"*",T393&lt;&gt;"*",T446&lt;&gt;"*"),"Yes (" &amp; JoinAll(", ", MIDForgiving(T272,6,LEN(T272)-6), MIDForgiving(T336,6,LEN(T336)-6), MIDForgiving(T393,6,LEN(T393)-6), MIDForgiving(T446,6,LEN(T446)-6))&amp;")","*")</f>
        <v>*</v>
      </c>
      <c r="U512" s="58" t="str">
        <f>IF(OR(U272&lt;&gt;"*",U336&lt;&gt;"*",U393&lt;&gt;"*",U446&lt;&gt;"*"),"Yes (" &amp; JoinAll(", ", MIDForgiving(U272,6,LEN(U272)-6), MIDForgiving(U336,6,LEN(U336)-6), MIDForgiving(U393,6,LEN(U393)-6), MIDForgiving(U446,6,LEN(U446)-6))&amp;")","*")</f>
        <v>*</v>
      </c>
      <c r="V512" s="58" t="str">
        <f>IF(OR(V272&lt;&gt;"*",V336&lt;&gt;"*",V393&lt;&gt;"*",V446&lt;&gt;"*"),"Yes (" &amp; JoinAll(", ", MIDForgiving(V272,6,LEN(V272)-6), MIDForgiving(V336,6,LEN(V336)-6), MIDForgiving(V393,6,LEN(V393)-6), MIDForgiving(V446,6,LEN(V446)-6))&amp;")","*")</f>
        <v>*</v>
      </c>
      <c r="W512" s="58" t="str">
        <f>IF(OR(W272&lt;&gt;"*",W336&lt;&gt;"*",W393&lt;&gt;"*",W446&lt;&gt;"*"),"Yes (" &amp; JoinAll(", ", MIDForgiving(W272,6,LEN(W272)-6), MIDForgiving(W336,6,LEN(W336)-6), MIDForgiving(W393,6,LEN(W393)-6), MIDForgiving(W446,6,LEN(W446)-6))&amp;")","*")</f>
        <v>*</v>
      </c>
      <c r="X512" s="58" t="str">
        <f>IF(OR(X272&lt;&gt;"*",X336&lt;&gt;"*",X393&lt;&gt;"*",X446&lt;&gt;"*"),"Yes (" &amp; JoinAll(", ", MIDForgiving(X272,6,LEN(X272)-6), MIDForgiving(X336,6,LEN(X336)-6), MIDForgiving(X393,6,LEN(X393)-6), MIDForgiving(X446,6,LEN(X446)-6))&amp;")","*")</f>
        <v>*</v>
      </c>
      <c r="Y512" s="58" t="str">
        <f>IF(OR(Y272&lt;&gt;"*",Y336&lt;&gt;"*",Y393&lt;&gt;"*",Y446&lt;&gt;"*"),"Yes (" &amp; JoinAll(", ", MIDForgiving(Y272,6,LEN(Y272)-6), MIDForgiving(Y336,6,LEN(Y336)-6), MIDForgiving(Y393,6,LEN(Y393)-6), MIDForgiving(Y446,6,LEN(Y446)-6))&amp;")","*")</f>
        <v>*</v>
      </c>
      <c r="Z512" s="58" t="str">
        <f>IF(OR(Z272&lt;&gt;"*",Z336&lt;&gt;"*",Z393&lt;&gt;"*",Z446&lt;&gt;"*"),"Yes (" &amp; JoinAll(", ", MIDForgiving(Z272,6,LEN(Z272)-6), MIDForgiving(Z336,6,LEN(Z336)-6), MIDForgiving(Z393,6,LEN(Z393)-6), MIDForgiving(Z446,6,LEN(Z446)-6))&amp;")","*")</f>
        <v>*</v>
      </c>
      <c r="AA512" s="58" t="str">
        <f>IF(OR(AA272&lt;&gt;"*",AA336&lt;&gt;"*",AA393&lt;&gt;"*",AA446&lt;&gt;"*"),"Yes (" &amp; JoinAll(", ", MIDForgiving(AA272,6,LEN(AA272)-6), MIDForgiving(AA336,6,LEN(AA336)-6), MIDForgiving(AA393,6,LEN(AA393)-6), MIDForgiving(AA446,6,LEN(AA446)-6))&amp;")","*")</f>
        <v>*</v>
      </c>
      <c r="AB512" s="58" t="str">
        <f>IF(OR(AB272&lt;&gt;"*",AB336&lt;&gt;"*",AB393&lt;&gt;"*",AB446&lt;&gt;"*"),"Yes (" &amp; JoinAll(", ", MIDForgiving(AB272,6,LEN(AB272)-6), MIDForgiving(AB336,6,LEN(AB336)-6), MIDForgiving(AB393,6,LEN(AB393)-6), MIDForgiving(AB446,6,LEN(AB446)-6))&amp;")","*")</f>
        <v>*</v>
      </c>
      <c r="AC512" s="58" t="str">
        <f>IF(OR(AC272&lt;&gt;"*",AC336&lt;&gt;"*",AC393&lt;&gt;"*",AC446&lt;&gt;"*"),"Yes (" &amp; JoinAll(", ", MIDForgiving(AC272,6,LEN(AC272)-6), MIDForgiving(AC336,6,LEN(AC336)-6), MIDForgiving(AC393,6,LEN(AC393)-6), MIDForgiving(AC446,6,LEN(AC446)-6))&amp;")","*")</f>
        <v>*</v>
      </c>
      <c r="AD512" s="58" t="str">
        <f>IF(OR(AD272&lt;&gt;"*",AD336&lt;&gt;"*",AD393&lt;&gt;"*",AD446&lt;&gt;"*"),"Yes (" &amp; JoinAll(", ", MIDForgiving(AD272,6,LEN(AD272)-6), MIDForgiving(AD336,6,LEN(AD336)-6), MIDForgiving(AD393,6,LEN(AD393)-6), MIDForgiving(AD446,6,LEN(AD446)-6))&amp;")","*")</f>
        <v>*</v>
      </c>
      <c r="AE512" s="58" t="str">
        <f>IF(OR(AE272&lt;&gt;"*",AE336&lt;&gt;"*",AE393&lt;&gt;"*",AE446&lt;&gt;"*"),"Yes (" &amp; JoinAll(", ", MIDForgiving(AE272,6,LEN(AE272)-6), MIDForgiving(AE336,6,LEN(AE336)-6), MIDForgiving(AE393,6,LEN(AE393)-6), MIDForgiving(AE446,6,LEN(AE446)-6))&amp;")","*")</f>
        <v>*</v>
      </c>
      <c r="AF512" s="58" t="str">
        <f>IF(OR(AF272&lt;&gt;"*",AF336&lt;&gt;"*",AF393&lt;&gt;"*",AF446&lt;&gt;"*"),"Yes (" &amp; JoinAll(", ", MIDForgiving(AF272,6,LEN(AF272)-6), MIDForgiving(AF336,6,LEN(AF336)-6), MIDForgiving(AF393,6,LEN(AF393)-6), MIDForgiving(AF446,6,LEN(AF446)-6))&amp;")","*")</f>
        <v>*</v>
      </c>
      <c r="AG512" s="58" t="str">
        <f>IF(OR(AG272&lt;&gt;"*",AG336&lt;&gt;"*",AG393&lt;&gt;"*",AG446&lt;&gt;"*"),"Yes (" &amp; JoinAll(", ", MIDForgiving(AG272,6,LEN(AG272)-6), MIDForgiving(AG336,6,LEN(AG336)-6), MIDForgiving(AG393,6,LEN(AG393)-6), MIDForgiving(AG446,6,LEN(AG446)-6))&amp;")","*")</f>
        <v>*</v>
      </c>
      <c r="AH512" s="58" t="str">
        <f>IF(OR(AH272&lt;&gt;"*",AH336&lt;&gt;"*",AH393&lt;&gt;"*",AH446&lt;&gt;"*"),"Yes (" &amp; JoinAll(", ", MIDForgiving(AH272,6,LEN(AH272)-6), MIDForgiving(AH336,6,LEN(AH336)-6), MIDForgiving(AH393,6,LEN(AH393)-6), MIDForgiving(AH446,6,LEN(AH446)-6))&amp;")","*")</f>
        <v>*</v>
      </c>
      <c r="AI512" s="58" t="str">
        <f>IF(OR(AI272&lt;&gt;"*",AI336&lt;&gt;"*",AI393&lt;&gt;"*",AI446&lt;&gt;"*"),"Yes (" &amp; JoinAll(", ", MIDForgiving(AI272,6,LEN(AI272)-6), MIDForgiving(AI336,6,LEN(AI336)-6), MIDForgiving(AI393,6,LEN(AI393)-6), MIDForgiving(AI446,6,LEN(AI446)-6))&amp;")","*")</f>
        <v>*</v>
      </c>
      <c r="AJ512" s="58" t="str">
        <f>IF(OR(AJ272&lt;&gt;"*",AJ336&lt;&gt;"*",AJ393&lt;&gt;"*",AJ446&lt;&gt;"*"),"Yes (" &amp; JoinAll(", ", MIDForgiving(AJ272,6,LEN(AJ272)-6), MIDForgiving(AJ336,6,LEN(AJ336)-6), MIDForgiving(AJ393,6,LEN(AJ393)-6), MIDForgiving(AJ446,6,LEN(AJ446)-6))&amp;")","*")</f>
        <v>*</v>
      </c>
      <c r="AK512" s="58" t="str">
        <f>IF(OR(AK272&lt;&gt;"*",AK336&lt;&gt;"*",AK393&lt;&gt;"*",AK446&lt;&gt;"*"),"Yes (" &amp; JoinAll(", ", MIDForgiving(AK272,6,LEN(AK272)-6), MIDForgiving(AK336,6,LEN(AK336)-6), MIDForgiving(AK393,6,LEN(AK393)-6), MIDForgiving(AK446,6,LEN(AK446)-6))&amp;")","*")</f>
        <v>*</v>
      </c>
      <c r="AL512" s="58" t="str">
        <f>IF(OR(AL272&lt;&gt;"*",AL336&lt;&gt;"*",AL393&lt;&gt;"*",AL446&lt;&gt;"*"),"Yes (" &amp; JoinAll(", ", MIDForgiving(AL272,6,LEN(AL272)-6), MIDForgiving(AL336,6,LEN(AL336)-6), MIDForgiving(AL393,6,LEN(AL393)-6), MIDForgiving(AL446,6,LEN(AL446)-6))&amp;")","*")</f>
        <v>*</v>
      </c>
      <c r="AM512" s="58" t="str">
        <f>IF(OR(AM272&lt;&gt;"*",AM336&lt;&gt;"*",AM393&lt;&gt;"*",AM446&lt;&gt;"*"),"Yes (" &amp; JoinAll(", ", MIDForgiving(AM272,6,LEN(AM272)-6), MIDForgiving(AM336,6,LEN(AM336)-6), MIDForgiving(AM393,6,LEN(AM393)-6), MIDForgiving(AM446,6,LEN(AM446)-6))&amp;")","*")</f>
        <v>*</v>
      </c>
      <c r="AN512" s="58" t="str">
        <f>IF(OR(AN272&lt;&gt;"*",AN336&lt;&gt;"*",AN393&lt;&gt;"*",AN446&lt;&gt;"*"),"Yes (" &amp; JoinAll(", ", MIDForgiving(AN272,6,LEN(AN272)-6), MIDForgiving(AN336,6,LEN(AN336)-6), MIDForgiving(AN393,6,LEN(AN393)-6), MIDForgiving(AN446,6,LEN(AN446)-6))&amp;")","*")</f>
        <v>Yes (HTTP)</v>
      </c>
      <c r="AO512" s="58" t="str">
        <f>IF(OR(AO272&lt;&gt;"*",AO336&lt;&gt;"*",AO393&lt;&gt;"*",AO446&lt;&gt;"*"),"Yes (" &amp; JoinAll(", ", MIDForgiving(AO272,6,LEN(AO272)-6), MIDForgiving(AO336,6,LEN(AO336)-6), MIDForgiving(AO393,6,LEN(AO393)-6), MIDForgiving(AO446,6,LEN(AO446)-6))&amp;")","*")</f>
        <v>Yes (HTTP)</v>
      </c>
      <c r="AP512" s="58" t="str">
        <f>IF(OR(AP272&lt;&gt;"*",AP336&lt;&gt;"*",AP393&lt;&gt;"*",AP446&lt;&gt;"*"),"Yes (" &amp; JoinAll(", ", MIDForgiving(AP272,6,LEN(AP272)-6), MIDForgiving(AP336,6,LEN(AP336)-6), MIDForgiving(AP393,6,LEN(AP393)-6), MIDForgiving(AP446,6,LEN(AP446)-6))&amp;")","*")</f>
        <v>*</v>
      </c>
      <c r="AQ512" s="58" t="str">
        <f>IF(OR(AQ272&lt;&gt;"*",AQ336&lt;&gt;"*",AQ393&lt;&gt;"*",AQ446&lt;&gt;"*"),"Yes (" &amp; JoinAll(", ", MIDForgiving(AQ272,6,LEN(AQ272)-6), MIDForgiving(AQ336,6,LEN(AQ336)-6), MIDForgiving(AQ393,6,LEN(AQ393)-6), MIDForgiving(AQ446,6,LEN(AQ446)-6))&amp;")","*")</f>
        <v>*</v>
      </c>
      <c r="AR512" s="58" t="str">
        <f>IF(OR(AR272&lt;&gt;"*",AR336&lt;&gt;"*",AR393&lt;&gt;"*",AR446&lt;&gt;"*"),"Yes (" &amp; JoinAll(", ", MIDForgiving(AR272,6,LEN(AR272)-6), MIDForgiving(AR336,6,LEN(AR336)-6), MIDForgiving(AR393,6,LEN(AR393)-6), MIDForgiving(AR446,6,LEN(AR446)-6))&amp;")","*")</f>
        <v>*</v>
      </c>
      <c r="AS512" s="58" t="str">
        <f>IF(OR(AS272&lt;&gt;"*",AS336&lt;&gt;"*",AS393&lt;&gt;"*",AS446&lt;&gt;"*"),"Yes (" &amp; JoinAll(", ", MIDForgiving(AS272,6,LEN(AS272)-6), MIDForgiving(AS336,6,LEN(AS336)-6), MIDForgiving(AS393,6,LEN(AS393)-6), MIDForgiving(AS446,6,LEN(AS446)-6))&amp;")","*")</f>
        <v>*</v>
      </c>
      <c r="AT512" s="58" t="str">
        <f>IF(OR(AT272&lt;&gt;"*",AT336&lt;&gt;"*",AT393&lt;&gt;"*",AT446&lt;&gt;"*"),"Yes (" &amp; JoinAll(", ", MIDForgiving(AT272,6,LEN(AT272)-6), MIDForgiving(AT336,6,LEN(AT336)-6), MIDForgiving(AT393,6,LEN(AT393)-6), MIDForgiving(AT446,6,LEN(AT446)-6))&amp;")","*")</f>
        <v>*</v>
      </c>
      <c r="AU512" s="58" t="str">
        <f>IF(OR(AU272&lt;&gt;"*",AU336&lt;&gt;"*",AU393&lt;&gt;"*",AU446&lt;&gt;"*"),"Yes (" &amp; JoinAll(", ", MIDForgiving(AU272,6,LEN(AU272)-6), MIDForgiving(AU336,6,LEN(AU336)-6), MIDForgiving(AU393,6,LEN(AU393)-6), MIDForgiving(AU446,6,LEN(AU446)-6))&amp;")","*")</f>
        <v>*</v>
      </c>
      <c r="AV512" s="58" t="str">
        <f>IF(OR(AV272&lt;&gt;"*",AV336&lt;&gt;"*",AV393&lt;&gt;"*",AV446&lt;&gt;"*"),"Yes (" &amp; JoinAll(", ", MIDForgiving(AV272,6,LEN(AV272)-6), MIDForgiving(AV336,6,LEN(AV336)-6), MIDForgiving(AV393,6,LEN(AV393)-6), MIDForgiving(AV446,6,LEN(AV446)-6))&amp;")","*")</f>
        <v>*</v>
      </c>
      <c r="AW512" s="58" t="str">
        <f>IF(OR(AW272&lt;&gt;"*",AW336&lt;&gt;"*",AW393&lt;&gt;"*",AW446&lt;&gt;"*"),"Yes (" &amp; JoinAll(", ", MIDForgiving(AW272,6,LEN(AW272)-6), MIDForgiving(AW336,6,LEN(AW336)-6), MIDForgiving(AW393,6,LEN(AW393)-6), MIDForgiving(AW446,6,LEN(AW446)-6))&amp;")","*")</f>
        <v>*</v>
      </c>
      <c r="AX512" s="58" t="str">
        <f>IF(OR(AX272&lt;&gt;"*",AX336&lt;&gt;"*",AX393&lt;&gt;"*",AX446&lt;&gt;"*"),"Yes (" &amp; JoinAll(", ", MIDForgiving(AX272,6,LEN(AX272)-6), MIDForgiving(AX336,6,LEN(AX336)-6), MIDForgiving(AX393,6,LEN(AX393)-6), MIDForgiving(AX446,6,LEN(AX446)-6))&amp;")","*")</f>
        <v>*</v>
      </c>
      <c r="AY512" s="58" t="str">
        <f>IF(OR(AY272&lt;&gt;"*",AY336&lt;&gt;"*",AY393&lt;&gt;"*",AY446&lt;&gt;"*"),"Yes (" &amp; JoinAll(", ", MIDForgiving(AY272,6,LEN(AY272)-6), MIDForgiving(AY336,6,LEN(AY336)-6), MIDForgiving(AY393,6,LEN(AY393)-6), MIDForgiving(AY446,6,LEN(AY446)-6))&amp;")","*")</f>
        <v>*</v>
      </c>
      <c r="AZ512" s="58" t="str">
        <f>IF(OR(AZ272&lt;&gt;"*",AZ336&lt;&gt;"*",AZ393&lt;&gt;"*",AZ446&lt;&gt;"*"),"Yes (" &amp; JoinAll(", ", MIDForgiving(AZ272,6,LEN(AZ272)-6), MIDForgiving(AZ336,6,LEN(AZ336)-6), MIDForgiving(AZ393,6,LEN(AZ393)-6), MIDForgiving(AZ446,6,LEN(AZ446)-6))&amp;")","*")</f>
        <v>*</v>
      </c>
      <c r="BA512" s="58" t="str">
        <f>IF(OR(BA272&lt;&gt;"*",BA336&lt;&gt;"*",BA393&lt;&gt;"*",BA446&lt;&gt;"*"),"Yes (" &amp; JoinAll(", ", MIDForgiving(BA272,6,LEN(BA272)-6), MIDForgiving(BA336,6,LEN(BA336)-6), MIDForgiving(BA393,6,LEN(BA393)-6), MIDForgiving(BA446,6,LEN(BA446)-6))&amp;")","*")</f>
        <v>*</v>
      </c>
      <c r="BB512" s="58" t="str">
        <f>IF(OR(BB272&lt;&gt;"*",BB336&lt;&gt;"*",BB393&lt;&gt;"*",BB446&lt;&gt;"*"),"Yes (" &amp; JoinAll(", ", MIDForgiving(BB272,6,LEN(BB272)-6), MIDForgiving(BB336,6,LEN(BB336)-6), MIDForgiving(BB393,6,LEN(BB393)-6), MIDForgiving(BB446,6,LEN(BB446)-6))&amp;")","*")</f>
        <v>*</v>
      </c>
      <c r="BC512" s="58" t="str">
        <f>IF(OR(BC272&lt;&gt;"*",BC336&lt;&gt;"*",BC393&lt;&gt;"*",BC446&lt;&gt;"*"),"Yes (" &amp; JoinAll(", ", MIDForgiving(BC272,6,LEN(BC272)-6), MIDForgiving(BC336,6,LEN(BC336)-6), MIDForgiving(BC393,6,LEN(BC393)-6), MIDForgiving(BC446,6,LEN(BC446)-6))&amp;")","*")</f>
        <v>*</v>
      </c>
      <c r="BD512" s="58" t="str">
        <f>IF(OR(BD272&lt;&gt;"*",BD336&lt;&gt;"*",BD393&lt;&gt;"*",BD446&lt;&gt;"*"),"Yes (" &amp; JoinAll(", ", MIDForgiving(BD272,6,LEN(BD272)-6), MIDForgiving(BD336,6,LEN(BD336)-6), MIDForgiving(BD393,6,LEN(BD393)-6), MIDForgiving(BD446,6,LEN(BD446)-6))&amp;")","*")</f>
        <v>*</v>
      </c>
      <c r="BE512" s="58" t="str">
        <f>IF(OR(BE272&lt;&gt;"*",BE336&lt;&gt;"*",BE393&lt;&gt;"*",BE446&lt;&gt;"*"),"Yes (" &amp; JoinAll(", ", MIDForgiving(BE272,6,LEN(BE272)-6), MIDForgiving(BE336,6,LEN(BE336)-6), MIDForgiving(BE393,6,LEN(BE393)-6), MIDForgiving(BE446,6,LEN(BE446)-6))&amp;")","*")</f>
        <v>*</v>
      </c>
      <c r="BF512" s="58" t="str">
        <f>IF(OR(BF272&lt;&gt;"*",BF336&lt;&gt;"*",BF393&lt;&gt;"*",BF446&lt;&gt;"*"),"Yes (" &amp; JoinAll(", ", MIDForgiving(BF272,6,LEN(BF272)-6), MIDForgiving(BF336,6,LEN(BF336)-6), MIDForgiving(BF393,6,LEN(BF393)-6), MIDForgiving(BF446,6,LEN(BF446)-6))&amp;")","*")</f>
        <v>*</v>
      </c>
      <c r="BG512" s="58" t="str">
        <f>IF(OR(BG272&lt;&gt;"*",BG336&lt;&gt;"*",BG393&lt;&gt;"*",BG446&lt;&gt;"*"),"Yes (" &amp; JoinAll(", ", MIDForgiving(BG272,6,LEN(BG272)-6), MIDForgiving(BG336,6,LEN(BG336)-6), MIDForgiving(BG393,6,LEN(BG393)-6), MIDForgiving(BG446,6,LEN(BG446)-6))&amp;")","*")</f>
        <v>*</v>
      </c>
      <c r="BH512" s="58" t="str">
        <f>IF(OR(BH272&lt;&gt;"*",BH336&lt;&gt;"*",BH393&lt;&gt;"*",BH446&lt;&gt;"*"),"Yes (" &amp; JoinAll(", ", MIDForgiving(BH272,6,LEN(BH272)-6), MIDForgiving(BH336,6,LEN(BH336)-6), MIDForgiving(BH393,6,LEN(BH393)-6), MIDForgiving(BH446,6,LEN(BH446)-6))&amp;")","*")</f>
        <v>*</v>
      </c>
      <c r="BI512" s="58" t="str">
        <f>IF(OR(BI272&lt;&gt;"*",BI336&lt;&gt;"*",BI393&lt;&gt;"*",BI446&lt;&gt;"*"),"Yes (" &amp; JoinAll(", ", MIDForgiving(BI272,6,LEN(BI272)-6), MIDForgiving(BI336,6,LEN(BI336)-6), MIDForgiving(BI393,6,LEN(BI393)-6), MIDForgiving(BI446,6,LEN(BI446)-6))&amp;")","*")</f>
        <v>*</v>
      </c>
      <c r="BJ512" s="58" t="str">
        <f>IF(OR(BJ272&lt;&gt;"*",BJ336&lt;&gt;"*",BJ393&lt;&gt;"*",BJ446&lt;&gt;"*"),"Yes (" &amp; JoinAll(", ", MIDForgiving(BJ272,6,LEN(BJ272)-6), MIDForgiving(BJ336,6,LEN(BJ336)-6), MIDForgiving(BJ393,6,LEN(BJ393)-6), MIDForgiving(BJ446,6,LEN(BJ446)-6))&amp;")","*")</f>
        <v>*</v>
      </c>
      <c r="BK512" s="58" t="str">
        <f>IF(OR(BK272&lt;&gt;"*",BK336&lt;&gt;"*",BK393&lt;&gt;"*",BK446&lt;&gt;"*"),"Yes (" &amp; JoinAll(", ", MIDForgiving(BK272,6,LEN(BK272)-6), MIDForgiving(BK336,6,LEN(BK336)-6), MIDForgiving(BK393,6,LEN(BK393)-6), MIDForgiving(BK446,6,LEN(BK446)-6))&amp;")","*")</f>
        <v>*</v>
      </c>
      <c r="BL512" s="58" t="str">
        <f>IF(OR(BL272&lt;&gt;"*",BL336&lt;&gt;"*",BL393&lt;&gt;"*",BL446&lt;&gt;"*"),"Yes (" &amp; JoinAll(", ", MIDForgiving(BL272,6,LEN(BL272)-6), MIDForgiving(BL336,6,LEN(BL336)-6), MIDForgiving(BL393,6,LEN(BL393)-6), MIDForgiving(BL446,6,LEN(BL446)-6))&amp;")","*")</f>
        <v>*</v>
      </c>
      <c r="BM512" s="58" t="str">
        <f>IF(OR(BM272&lt;&gt;"*",BM336&lt;&gt;"*",BM393&lt;&gt;"*",BM446&lt;&gt;"*"),"Yes (" &amp; JoinAll(", ", MIDForgiving(BM272,6,LEN(BM272)-6), MIDForgiving(BM336,6,LEN(BM336)-6), MIDForgiving(BM393,6,LEN(BM393)-6), MIDForgiving(BM446,6,LEN(BM446)-6))&amp;")","*")</f>
        <v>*</v>
      </c>
      <c r="BN512" s="58" t="str">
        <f>IF(OR(BN272&lt;&gt;"*",BN336&lt;&gt;"*",BN393&lt;&gt;"*",BN446&lt;&gt;"*"),"Yes (" &amp; JoinAll(", ", MIDForgiving(BN272,6,LEN(BN272)-6), MIDForgiving(BN336,6,LEN(BN336)-6), MIDForgiving(BN393,6,LEN(BN393)-6), MIDForgiving(BN446,6,LEN(BN446)-6))&amp;")","*")</f>
        <v>*</v>
      </c>
      <c r="BO512" s="58" t="str">
        <f>IF(OR(BO272&lt;&gt;"*",BO336&lt;&gt;"*",BO393&lt;&gt;"*",BO446&lt;&gt;"*"),"Yes (" &amp; JoinAll(", ", MIDForgiving(BO272,6,LEN(BO272)-6), MIDForgiving(BO336,6,LEN(BO336)-6), MIDForgiving(BO393,6,LEN(BO393)-6), MIDForgiving(BO446,6,LEN(BO446)-6))&amp;")","*")</f>
        <v>*</v>
      </c>
      <c r="BP512" s="58" t="str">
        <f>IF(OR(BP272&lt;&gt;"*",BP336&lt;&gt;"*",BP393&lt;&gt;"*",BP446&lt;&gt;"*"),"Yes (" &amp; JoinAll(", ", MIDForgiving(BP272,6,LEN(BP272)-6), MIDForgiving(BP336,6,LEN(BP336)-6), MIDForgiving(BP393,6,LEN(BP393)-6), MIDForgiving(BP446,6,LEN(BP446)-6))&amp;")","*")</f>
        <v>*</v>
      </c>
      <c r="BQ512" s="58" t="str">
        <f>IF(OR(BQ272&lt;&gt;"*",BQ336&lt;&gt;"*",BQ393&lt;&gt;"*",BQ446&lt;&gt;"*"),"Yes (" &amp; JoinAll(", ", MIDForgiving(BQ272,6,LEN(BQ272)-6), MIDForgiving(BQ336,6,LEN(BQ336)-6), MIDForgiving(BQ393,6,LEN(BQ393)-6), MIDForgiving(BQ446,6,LEN(BQ446)-6))&amp;")","*")</f>
        <v>*</v>
      </c>
      <c r="BR512" s="58" t="str">
        <f>IF(OR(BR272&lt;&gt;"*",BR336&lt;&gt;"*",BR393&lt;&gt;"*",BR446&lt;&gt;"*"),"Yes (" &amp; JoinAll(", ", MIDForgiving(BR272,6,LEN(BR272)-6), MIDForgiving(BR336,6,LEN(BR336)-6), MIDForgiving(BR393,6,LEN(BR393)-6), MIDForgiving(BR446,6,LEN(BR446)-6))&amp;")","*")</f>
        <v>*</v>
      </c>
      <c r="BS512" s="58" t="str">
        <f>IF(OR(BS272&lt;&gt;"*",BS336&lt;&gt;"*",BS393&lt;&gt;"*",BS446&lt;&gt;"*"),"Yes (" &amp; JoinAll(", ", MIDForgiving(BS272,6,LEN(BS272)-6), MIDForgiving(BS336,6,LEN(BS336)-6), MIDForgiving(BS393,6,LEN(BS393)-6), MIDForgiving(BS446,6,LEN(BS446)-6))&amp;")","*")</f>
        <v>*</v>
      </c>
      <c r="BT512" s="58" t="str">
        <f>IF(OR(BT272&lt;&gt;"*",BT336&lt;&gt;"*",BT393&lt;&gt;"*",BT446&lt;&gt;"*"),"Yes (" &amp; JoinAll(", ", MIDForgiving(BT272,6,LEN(BT272)-6), MIDForgiving(BT336,6,LEN(BT336)-6), MIDForgiving(BT393,6,LEN(BT393)-6), MIDForgiving(BT446,6,LEN(BT446)-6))&amp;")","*")</f>
        <v>*</v>
      </c>
      <c r="BU512" s="58" t="str">
        <f>IF(OR(BU272&lt;&gt;"*",BU336&lt;&gt;"*",BU393&lt;&gt;"*",BU446&lt;&gt;"*"),"Yes (" &amp; JoinAll(", ", MIDForgiving(BU272,6,LEN(BU272)-6), MIDForgiving(BU336,6,LEN(BU336)-6), MIDForgiving(BU393,6,LEN(BU393)-6), MIDForgiving(BU446,6,LEN(BU446)-6))&amp;")","*")</f>
        <v>*</v>
      </c>
      <c r="BV512" s="58" t="str">
        <f>IF(OR(BV272&lt;&gt;"*",BV336&lt;&gt;"*",BV393&lt;&gt;"*",BV446&lt;&gt;"*"),"Yes (" &amp; JoinAll(", ", MIDForgiving(BV272,6,LEN(BV272)-6), MIDForgiving(BV336,6,LEN(BV336)-6), MIDForgiving(BV393,6,LEN(BV393)-6), MIDForgiving(BV446,6,LEN(BV446)-6))&amp;")","*")</f>
        <v>*</v>
      </c>
      <c r="BW512" s="58" t="str">
        <f>IF(OR(BW272&lt;&gt;"*",BW336&lt;&gt;"*",BW393&lt;&gt;"*",BW446&lt;&gt;"*"),"Yes (" &amp; JoinAll(", ", MIDForgiving(BW272,6,LEN(BW272)-6), MIDForgiving(BW336,6,LEN(BW336)-6), MIDForgiving(BW393,6,LEN(BW393)-6), MIDForgiving(BW446,6,LEN(BW446)-6))&amp;")","*")</f>
        <v>*</v>
      </c>
      <c r="BX512" s="58" t="str">
        <f>IF(OR(BX272&lt;&gt;"*",BX336&lt;&gt;"*",BX393&lt;&gt;"*",BX446&lt;&gt;"*"),"Yes (" &amp; JoinAll(", ", MIDForgiving(BX272,6,LEN(BX272)-6), MIDForgiving(BX336,6,LEN(BX336)-6), MIDForgiving(BX393,6,LEN(BX393)-6), MIDForgiving(BX446,6,LEN(BX446)-6))&amp;")","*")</f>
        <v>*</v>
      </c>
      <c r="BY512" s="58" t="str">
        <f>IF(OR(BY272&lt;&gt;"*",BY336&lt;&gt;"*",BY393&lt;&gt;"*",BY446&lt;&gt;"*"),"Yes (" &amp; JoinAll(", ", MIDForgiving(BY272,6,LEN(BY272)-6), MIDForgiving(BY336,6,LEN(BY336)-6), MIDForgiving(BY393,6,LEN(BY393)-6), MIDForgiving(BY446,6,LEN(BY446)-6))&amp;")","*")</f>
        <v>*</v>
      </c>
      <c r="BZ512" s="58" t="str">
        <f>IF(OR(BZ272&lt;&gt;"*",BZ336&lt;&gt;"*",BZ393&lt;&gt;"*",BZ446&lt;&gt;"*"),"Yes (" &amp; JoinAll(", ", MIDForgiving(BZ272,6,LEN(BZ272)-6), MIDForgiving(BZ336,6,LEN(BZ336)-6), MIDForgiving(BZ393,6,LEN(BZ393)-6), MIDForgiving(BZ446,6,LEN(BZ446)-6))&amp;")","*")</f>
        <v>*</v>
      </c>
      <c r="CA512" s="58" t="str">
        <f>IF(OR(CA272&lt;&gt;"*",CA336&lt;&gt;"*",CA393&lt;&gt;"*",CA446&lt;&gt;"*"),"Yes (" &amp; JoinAll(", ", MIDForgiving(CA272,6,LEN(CA272)-6), MIDForgiving(CA336,6,LEN(CA336)-6), MIDForgiving(CA393,6,LEN(CA393)-6), MIDForgiving(CA446,6,LEN(CA446)-6))&amp;")","*")</f>
        <v>*</v>
      </c>
      <c r="CB512" s="58" t="str">
        <f>IF(OR(CB272&lt;&gt;"*",CB336&lt;&gt;"*",CB393&lt;&gt;"*",CB446&lt;&gt;"*"),"Yes (" &amp; JoinAll(", ", MIDForgiving(CB272,6,LEN(CB272)-6), MIDForgiving(CB336,6,LEN(CB336)-6), MIDForgiving(CB393,6,LEN(CB393)-6), MIDForgiving(CB446,6,LEN(CB446)-6))&amp;")","*")</f>
        <v>*</v>
      </c>
      <c r="CC512" s="58" t="str">
        <f>IF(OR(CC272&lt;&gt;"*",CC336&lt;&gt;"*",CC393&lt;&gt;"*",CC446&lt;&gt;"*"),"Yes (" &amp; JoinAll(", ", MIDForgiving(CC272,6,LEN(CC272)-6), MIDForgiving(CC336,6,LEN(CC336)-6), MIDForgiving(CC393,6,LEN(CC393)-6), MIDForgiving(CC446,6,LEN(CC446)-6))&amp;")","*")</f>
        <v>*</v>
      </c>
      <c r="CD512" s="58" t="str">
        <f>IF(OR(CD272&lt;&gt;"*",CD336&lt;&gt;"*",CD393&lt;&gt;"*",CD446&lt;&gt;"*"),"Yes (" &amp; JoinAll(", ", MIDForgiving(CD272,6,LEN(CD272)-6), MIDForgiving(CD336,6,LEN(CD336)-6), MIDForgiving(CD393,6,LEN(CD393)-6), MIDForgiving(CD446,6,LEN(CD446)-6))&amp;")","*")</f>
        <v>*</v>
      </c>
      <c r="CE512" s="58" t="str">
        <f>IF(OR(CE272&lt;&gt;"*",CE336&lt;&gt;"*",CE393&lt;&gt;"*",CE446&lt;&gt;"*"),"Yes (" &amp; JoinAll(", ", MIDForgiving(CE272,6,LEN(CE272)-6), MIDForgiving(CE336,6,LEN(CE336)-6), MIDForgiving(CE393,6,LEN(CE393)-6), MIDForgiving(CE446,6,LEN(CE446)-6))&amp;")","*")</f>
        <v>*</v>
      </c>
      <c r="CF512" s="58" t="str">
        <f>IF(OR(CF272&lt;&gt;"*",CF336&lt;&gt;"*",CF393&lt;&gt;"*",CF446&lt;&gt;"*"),"Yes (" &amp; JoinAll(", ", MIDForgiving(CF272,6,LEN(CF272)-6), MIDForgiving(CF336,6,LEN(CF336)-6), MIDForgiving(CF393,6,LEN(CF393)-6), MIDForgiving(CF446,6,LEN(CF446)-6))&amp;")","*")</f>
        <v>*</v>
      </c>
      <c r="CG512" s="58" t="str">
        <f>IF(OR(CG272&lt;&gt;"*",CG336&lt;&gt;"*",CG393&lt;&gt;"*",CG446&lt;&gt;"*"),"Yes (" &amp; JoinAll(", ", MIDForgiving(CG272,6,LEN(CG272)-6), MIDForgiving(CG336,6,LEN(CG336)-6), MIDForgiving(CG393,6,LEN(CG393)-6), MIDForgiving(CG446,6,LEN(CG446)-6))&amp;")","*")</f>
        <v>*</v>
      </c>
      <c r="CH512" s="58" t="str">
        <f>IF(OR(CH272&lt;&gt;"*",CH336&lt;&gt;"*",CH393&lt;&gt;"*",CH446&lt;&gt;"*"),"Yes (" &amp; JoinAll(", ", MIDForgiving(CH272,6,LEN(CH272)-6), MIDForgiving(CH336,6,LEN(CH336)-6), MIDForgiving(CH393,6,LEN(CH393)-6), MIDForgiving(CH446,6,LEN(CH446)-6))&amp;")","*")</f>
        <v>*</v>
      </c>
      <c r="CI512" s="58" t="str">
        <f>IF(OR(CI272&lt;&gt;"*",CI336&lt;&gt;"*",CI393&lt;&gt;"*",CI446&lt;&gt;"*"),"Yes (" &amp; JoinAll(", ", MIDForgiving(CI272,6,LEN(CI272)-6), MIDForgiving(CI336,6,LEN(CI336)-6), MIDForgiving(CI393,6,LEN(CI393)-6), MIDForgiving(CI446,6,LEN(CI446)-6))&amp;")","*")</f>
        <v>*</v>
      </c>
      <c r="CJ512" s="58" t="str">
        <f>IF(OR(CJ272&lt;&gt;"*",CJ336&lt;&gt;"*",CJ393&lt;&gt;"*",CJ446&lt;&gt;"*"),"Yes (" &amp; JoinAll(", ", MIDForgiving(CJ272,6,LEN(CJ272)-6), MIDForgiving(CJ336,6,LEN(CJ336)-6), MIDForgiving(CJ393,6,LEN(CJ393)-6), MIDForgiving(CJ446,6,LEN(CJ446)-6))&amp;")","*")</f>
        <v>*</v>
      </c>
      <c r="CK512" s="58" t="str">
        <f>IF(OR(CK272&lt;&gt;"*",CK336&lt;&gt;"*",CK393&lt;&gt;"*",CK446&lt;&gt;"*"),"Yes (" &amp; JoinAll(", ", MIDForgiving(CK272,6,LEN(CK272)-6), MIDForgiving(CK336,6,LEN(CK336)-6), MIDForgiving(CK393,6,LEN(CK393)-6), MIDForgiving(CK446,6,LEN(CK446)-6))&amp;")","*")</f>
        <v>*</v>
      </c>
      <c r="CL512" s="58" t="str">
        <f>IF(OR(CL272&lt;&gt;"*",CL336&lt;&gt;"*",CL393&lt;&gt;"*",CL446&lt;&gt;"*"),"Yes (" &amp; JoinAll(", ", MIDForgiving(CL272,6,LEN(CL272)-6), MIDForgiving(CL336,6,LEN(CL336)-6), MIDForgiving(CL393,6,LEN(CL393)-6), MIDForgiving(CL446,6,LEN(CL446)-6))&amp;")","*")</f>
        <v>*</v>
      </c>
      <c r="CM512" s="58" t="str">
        <f>IF(OR(CM272&lt;&gt;"*",CM336&lt;&gt;"*",CM393&lt;&gt;"*",CM446&lt;&gt;"*"),"Yes (" &amp; JoinAll(", ", MIDForgiving(CM272,6,LEN(CM272)-6), MIDForgiving(CM336,6,LEN(CM336)-6), MIDForgiving(CM393,6,LEN(CM393)-6), MIDForgiving(CM446,6,LEN(CM446)-6))&amp;")","*")</f>
        <v>*</v>
      </c>
      <c r="CN512" s="58" t="str">
        <f>IF(OR(CN272&lt;&gt;"*",CN336&lt;&gt;"*",CN393&lt;&gt;"*",CN446&lt;&gt;"*"),"Yes (" &amp; JoinAll(", ", MIDForgiving(CN272,6,LEN(CN272)-6), MIDForgiving(CN336,6,LEN(CN336)-6), MIDForgiving(CN393,6,LEN(CN393)-6), MIDForgiving(CN446,6,LEN(CN446)-6))&amp;")","*")</f>
        <v>*</v>
      </c>
      <c r="CO512" s="58" t="str">
        <f>IF(OR(CO272&lt;&gt;"*",CO336&lt;&gt;"*",CO393&lt;&gt;"*",CO446&lt;&gt;"*"),"Yes (" &amp; JoinAll(", ", MIDForgiving(CO272,6,LEN(CO272)-6), MIDForgiving(CO336,6,LEN(CO336)-6), MIDForgiving(CO393,6,LEN(CO393)-6), MIDForgiving(CO446,6,LEN(CO446)-6))&amp;")","*")</f>
        <v>*</v>
      </c>
      <c r="CP512" s="58" t="str">
        <f>IF(OR(CP272&lt;&gt;"*",CP336&lt;&gt;"*",CP393&lt;&gt;"*",CP446&lt;&gt;"*"),"Yes (" &amp; JoinAll(", ", MIDForgiving(CP272,6,LEN(CP272)-6), MIDForgiving(CP336,6,LEN(CP336)-6), MIDForgiving(CP393,6,LEN(CP393)-6), MIDForgiving(CP446,6,LEN(CP446)-6))&amp;")","*")</f>
        <v>*</v>
      </c>
      <c r="CQ512" s="58" t="str">
        <f>IF(OR(CQ272&lt;&gt;"*",CQ336&lt;&gt;"*",CQ393&lt;&gt;"*",CQ446&lt;&gt;"*"),"Yes (" &amp; JoinAll(", ", MIDForgiving(CQ272,6,LEN(CQ272)-6), MIDForgiving(CQ336,6,LEN(CQ336)-6), MIDForgiving(CQ393,6,LEN(CQ393)-6), MIDForgiving(CQ446,6,LEN(CQ446)-6))&amp;")","*")</f>
        <v>*</v>
      </c>
      <c r="CR512" s="58" t="str">
        <f>IF(OR(CR272&lt;&gt;"*",CR336&lt;&gt;"*",CR393&lt;&gt;"*",CR446&lt;&gt;"*"),"Yes (" &amp; JoinAll(", ", MIDForgiving(CR272,6,LEN(CR272)-6), MIDForgiving(CR336,6,LEN(CR336)-6), MIDForgiving(CR393,6,LEN(CR393)-6), MIDForgiving(CR446,6,LEN(CR446)-6))&amp;")","*")</f>
        <v>*</v>
      </c>
      <c r="CS512" s="58" t="str">
        <f>IF(OR(CS272&lt;&gt;"*",CS336&lt;&gt;"*",CS393&lt;&gt;"*",CS446&lt;&gt;"*"),"Yes (" &amp; JoinAll(", ", MIDForgiving(CS272,6,LEN(CS272)-6), MIDForgiving(CS336,6,LEN(CS336)-6), MIDForgiving(CS393,6,LEN(CS393)-6), MIDForgiving(CS446,6,LEN(CS446)-6))&amp;")","*")</f>
        <v>*</v>
      </c>
      <c r="CT512" s="58" t="str">
        <f>IF(OR(CT272&lt;&gt;"*",CT336&lt;&gt;"*",CT393&lt;&gt;"*",CT446&lt;&gt;"*"),"Yes (" &amp; JoinAll(", ", MIDForgiving(CT272,6,LEN(CT272)-6), MIDForgiving(CT336,6,LEN(CT336)-6), MIDForgiving(CT393,6,LEN(CT393)-6), MIDForgiving(CT446,6,LEN(CT446)-6))&amp;")","*")</f>
        <v>*</v>
      </c>
      <c r="CU512" s="58" t="str">
        <f>IF(OR(CU272&lt;&gt;"*",CU336&lt;&gt;"*",CU393&lt;&gt;"*",CU446&lt;&gt;"*"),"Yes (" &amp; JoinAll(", ", MIDForgiving(CU272,6,LEN(CU272)-6), MIDForgiving(CU336,6,LEN(CU336)-6), MIDForgiving(CU393,6,LEN(CU393)-6), MIDForgiving(CU446,6,LEN(CU446)-6))&amp;")","*")</f>
        <v>*</v>
      </c>
      <c r="CV512" s="58" t="str">
        <f>IF(OR(CV272&lt;&gt;"*",CV336&lt;&gt;"*",CV393&lt;&gt;"*",CV446&lt;&gt;"*"),"Yes (" &amp; JoinAll(", ", MIDForgiving(CV272,6,LEN(CV272)-6), MIDForgiving(CV336,6,LEN(CV336)-6), MIDForgiving(CV393,6,LEN(CV393)-6), MIDForgiving(CV446,6,LEN(CV446)-6))&amp;")","*")</f>
        <v>*</v>
      </c>
      <c r="CW512" s="58" t="str">
        <f>IF(OR(CW272&lt;&gt;"*",CW336&lt;&gt;"*",CW393&lt;&gt;"*",CW446&lt;&gt;"*"),"Yes (" &amp; JoinAll(", ", MIDForgiving(CW272,6,LEN(CW272)-6), MIDForgiving(CW336,6,LEN(CW336)-6), MIDForgiving(CW393,6,LEN(CW393)-6), MIDForgiving(CW446,6,LEN(CW446)-6))&amp;")","*")</f>
        <v>*</v>
      </c>
      <c r="CX512" s="58" t="str">
        <f>IF(OR(CX272&lt;&gt;"*",CX336&lt;&gt;"*",CX393&lt;&gt;"*",CX446&lt;&gt;"*"),"Yes (" &amp; JoinAll(", ", MIDForgiving(CX272,6,LEN(CX272)-6), MIDForgiving(CX336,6,LEN(CX336)-6), MIDForgiving(CX393,6,LEN(CX393)-6), MIDForgiving(CX446,6,LEN(CX446)-6))&amp;")","*")</f>
        <v>*</v>
      </c>
      <c r="CY512" s="58" t="str">
        <f>IF(OR(CY272&lt;&gt;"*",CY336&lt;&gt;"*",CY393&lt;&gt;"*",CY446&lt;&gt;"*"),"Yes (" &amp; JoinAll(", ", MIDForgiving(CY272,6,LEN(CY272)-6), MIDForgiving(CY336,6,LEN(CY336)-6), MIDForgiving(CY393,6,LEN(CY393)-6), MIDForgiving(CY446,6,LEN(CY446)-6))&amp;")","*")</f>
        <v>*</v>
      </c>
      <c r="CZ512" s="58" t="str">
        <f>IF(OR(CZ272&lt;&gt;"*",CZ336&lt;&gt;"*",CZ393&lt;&gt;"*",CZ446&lt;&gt;"*"),"Yes (" &amp; JoinAll(", ", MIDForgiving(CZ272,6,LEN(CZ272)-6), MIDForgiving(CZ336,6,LEN(CZ336)-6), MIDForgiving(CZ393,6,LEN(CZ393)-6), MIDForgiving(CZ446,6,LEN(CZ446)-6))&amp;")","*")</f>
        <v>*</v>
      </c>
      <c r="DA512" s="58" t="str">
        <f>IF(OR(DA272&lt;&gt;"*",DA336&lt;&gt;"*",DA393&lt;&gt;"*",DA446&lt;&gt;"*"),"Yes (" &amp; JoinAll(", ", MIDForgiving(DA272,6,LEN(DA272)-6), MIDForgiving(DA336,6,LEN(DA336)-6), MIDForgiving(DA393,6,LEN(DA393)-6), MIDForgiving(DA446,6,LEN(DA446)-6))&amp;")","*")</f>
        <v>Yes (HTTPS)</v>
      </c>
      <c r="DB512" s="58" t="str">
        <f>IF(OR(DB272&lt;&gt;"*",DB336&lt;&gt;"*",DB393&lt;&gt;"*",DB446&lt;&gt;"*"),"Yes (" &amp; JoinAll(", ", MIDForgiving(DB272,6,LEN(DB272)-6), MIDForgiving(DB336,6,LEN(DB336)-6), MIDForgiving(DB393,6,LEN(DB393)-6), MIDForgiving(DB446,6,LEN(DB446)-6))&amp;")","*")</f>
        <v>*</v>
      </c>
      <c r="DC512" s="58" t="str">
        <f>IF(OR(DC272&lt;&gt;"*",DC336&lt;&gt;"*",DC393&lt;&gt;"*",DC446&lt;&gt;"*"),"Yes (" &amp; JoinAll(", ", MIDForgiving(DC272,6,LEN(DC272)-6), MIDForgiving(DC336,6,LEN(DC336)-6), MIDForgiving(DC393,6,LEN(DC393)-6), MIDForgiving(DC446,6,LEN(DC446)-6))&amp;")","*")</f>
        <v>*</v>
      </c>
      <c r="DD512" s="58" t="str">
        <f>IF(OR(DD272&lt;&gt;"*",DD336&lt;&gt;"*",DD393&lt;&gt;"*",DD446&lt;&gt;"*"),"Yes (" &amp; JoinAll(", ", MIDForgiving(DD272,6,LEN(DD272)-6), MIDForgiving(DD336,6,LEN(DD336)-6), MIDForgiving(DD393,6,LEN(DD393)-6), MIDForgiving(DD446,6,LEN(DD446)-6))&amp;")","*")</f>
        <v>*</v>
      </c>
      <c r="DE512" s="58" t="str">
        <f>IF(OR(DE272&lt;&gt;"*",DE336&lt;&gt;"*",DE393&lt;&gt;"*",DE446&lt;&gt;"*"),"Yes (" &amp; JoinAll(", ", MIDForgiving(DE272,6,LEN(DE272)-6), MIDForgiving(DE336,6,LEN(DE336)-6), MIDForgiving(DE393,6,LEN(DE393)-6), MIDForgiving(DE446,6,LEN(DE446)-6))&amp;")","*")</f>
        <v>*</v>
      </c>
      <c r="DF512" s="58" t="str">
        <f>IF(OR(DF272&lt;&gt;"*",DF336&lt;&gt;"*",DF393&lt;&gt;"*",DF446&lt;&gt;"*"),"Yes (" &amp; JoinAll(", ", MIDForgiving(DF272,6,LEN(DF272)-6), MIDForgiving(DF336,6,LEN(DF336)-6), MIDForgiving(DF393,6,LEN(DF393)-6), MIDForgiving(DF446,6,LEN(DF446)-6))&amp;")","*")</f>
        <v>*</v>
      </c>
      <c r="DG512" s="58" t="str">
        <f>IF(OR(DG272&lt;&gt;"*",DG336&lt;&gt;"*",DG393&lt;&gt;"*",DG446&lt;&gt;"*"),"Yes (" &amp; JoinAll(", ", MIDForgiving(DG272,6,LEN(DG272)-6), MIDForgiving(DG336,6,LEN(DG336)-6), MIDForgiving(DG393,6,LEN(DG393)-6), MIDForgiving(DG446,6,LEN(DG446)-6))&amp;")","*")</f>
        <v>*</v>
      </c>
      <c r="DH512" s="58" t="str">
        <f>IF(OR(DH272&lt;&gt;"*",DH336&lt;&gt;"*",DH393&lt;&gt;"*",DH446&lt;&gt;"*"),"Yes (" &amp; JoinAll(", ", MIDForgiving(DH272,6,LEN(DH272)-6), MIDForgiving(DH336,6,LEN(DH336)-6), MIDForgiving(DH393,6,LEN(DH393)-6), MIDForgiving(DH446,6,LEN(DH446)-6))&amp;")","*")</f>
        <v>*</v>
      </c>
      <c r="DI512" s="58" t="str">
        <f>IF(OR(DI272&lt;&gt;"*",DI336&lt;&gt;"*",DI393&lt;&gt;"*",DI446&lt;&gt;"*"),"Yes (" &amp; JoinAll(", ", MIDForgiving(DI272,6,LEN(DI272)-6), MIDForgiving(DI336,6,LEN(DI336)-6), MIDForgiving(DI393,6,LEN(DI393)-6), MIDForgiving(DI446,6,LEN(DI446)-6))&amp;")","*")</f>
        <v>*</v>
      </c>
      <c r="DJ512" s="58" t="str">
        <f>IF(OR(DJ272&lt;&gt;"*",DJ336&lt;&gt;"*",DJ393&lt;&gt;"*",DJ446&lt;&gt;"*"),"Yes (" &amp; JoinAll(", ", MIDForgiving(DJ272,6,LEN(DJ272)-6), MIDForgiving(DJ336,6,LEN(DJ336)-6), MIDForgiving(DJ393,6,LEN(DJ393)-6), MIDForgiving(DJ446,6,LEN(DJ446)-6))&amp;")","*")</f>
        <v>*</v>
      </c>
      <c r="DK512" s="58" t="str">
        <f>IF(OR(DK272&lt;&gt;"*",DK336&lt;&gt;"*",DK393&lt;&gt;"*",DK446&lt;&gt;"*"),"Yes (" &amp; JoinAll(", ", MIDForgiving(DK272,6,LEN(DK272)-6), MIDForgiving(DK336,6,LEN(DK336)-6), MIDForgiving(DK393,6,LEN(DK393)-6), MIDForgiving(DK446,6,LEN(DK446)-6))&amp;")","*")</f>
        <v>*</v>
      </c>
      <c r="DL512" s="58" t="str">
        <f>IF(OR(DL272&lt;&gt;"*",DL336&lt;&gt;"*",DL393&lt;&gt;"*",DL446&lt;&gt;"*"),"Yes (" &amp; JoinAll(", ", MIDForgiving(DL272,6,LEN(DL272)-6), MIDForgiving(DL336,6,LEN(DL336)-6), MIDForgiving(DL393,6,LEN(DL393)-6), MIDForgiving(DL446,6,LEN(DL446)-6))&amp;")","*")</f>
        <v>*</v>
      </c>
      <c r="DM512" s="58" t="str">
        <f>IF(OR(DM272&lt;&gt;"*",DM336&lt;&gt;"*",DM393&lt;&gt;"*",DM446&lt;&gt;"*"),"Yes (" &amp; JoinAll(", ", MIDForgiving(DM272,6,LEN(DM272)-6), MIDForgiving(DM336,6,LEN(DM336)-6), MIDForgiving(DM393,6,LEN(DM393)-6), MIDForgiving(DM446,6,LEN(DM446)-6))&amp;")","*")</f>
        <v>*</v>
      </c>
      <c r="DN512" s="58" t="str">
        <f>IF(OR(DN272&lt;&gt;"*",DN336&lt;&gt;"*",DN393&lt;&gt;"*",DN446&lt;&gt;"*"),"Yes (" &amp; JoinAll(", ", MIDForgiving(DN272,6,LEN(DN272)-6), MIDForgiving(DN336,6,LEN(DN336)-6), MIDForgiving(DN393,6,LEN(DN393)-6), MIDForgiving(DN446,6,LEN(DN446)-6))&amp;")","*")</f>
        <v>*</v>
      </c>
      <c r="DO512" s="58" t="str">
        <f>IF(OR(DO272&lt;&gt;"*",DO336&lt;&gt;"*",DO393&lt;&gt;"*",DO446&lt;&gt;"*"),"Yes (" &amp; JoinAll(", ", MIDForgiving(DO272,6,LEN(DO272)-6), MIDForgiving(DO336,6,LEN(DO336)-6), MIDForgiving(DO393,6,LEN(DO393)-6), MIDForgiving(DO446,6,LEN(DO446)-6))&amp;")","*")</f>
        <v>*</v>
      </c>
      <c r="DP512" s="58" t="str">
        <f>IF(OR(DP272&lt;&gt;"*",DP336&lt;&gt;"*",DP393&lt;&gt;"*",DP446&lt;&gt;"*"),"Yes (" &amp; JoinAll(", ", MIDForgiving(DP272,6,LEN(DP272)-6), MIDForgiving(DP336,6,LEN(DP336)-6), MIDForgiving(DP393,6,LEN(DP393)-6), MIDForgiving(DP446,6,LEN(DP446)-6))&amp;")","*")</f>
        <v>*</v>
      </c>
      <c r="DQ512" s="58" t="str">
        <f>IF(OR(DQ272&lt;&gt;"*",DQ336&lt;&gt;"*",DQ393&lt;&gt;"*",DQ446&lt;&gt;"*"),"Yes (" &amp; JoinAll(", ", MIDForgiving(DQ272,6,LEN(DQ272)-6), MIDForgiving(DQ336,6,LEN(DQ336)-6), MIDForgiving(DQ393,6,LEN(DQ393)-6), MIDForgiving(DQ446,6,LEN(DQ446)-6))&amp;")","*")</f>
        <v>*</v>
      </c>
      <c r="DR512" s="58" t="str">
        <f>IF(OR(DR272&lt;&gt;"*",DR336&lt;&gt;"*",DR393&lt;&gt;"*",DR446&lt;&gt;"*"),"Yes (" &amp; JoinAll(", ", MIDForgiving(DR272,6,LEN(DR272)-6), MIDForgiving(DR336,6,LEN(DR336)-6), MIDForgiving(DR393,6,LEN(DR393)-6), MIDForgiving(DR446,6,LEN(DR446)-6))&amp;")","*")</f>
        <v>*</v>
      </c>
      <c r="DS512" s="58" t="str">
        <f>IF(OR(DS272&lt;&gt;"*",DS336&lt;&gt;"*",DS393&lt;&gt;"*",DS446&lt;&gt;"*"),"Yes (" &amp; JoinAll(", ", MIDForgiving(DS272,6,LEN(DS272)-6), MIDForgiving(DS336,6,LEN(DS336)-6), MIDForgiving(DS393,6,LEN(DS393)-6), MIDForgiving(DS446,6,LEN(DS446)-6))&amp;")","*")</f>
        <v>*</v>
      </c>
      <c r="DT512" s="58" t="str">
        <f>IF(OR(DT272&lt;&gt;"*",DT336&lt;&gt;"*",DT393&lt;&gt;"*",DT446&lt;&gt;"*"),"Yes (" &amp; JoinAll(", ", MIDForgiving(DT272,6,LEN(DT272)-6), MIDForgiving(DT336,6,LEN(DT336)-6), MIDForgiving(DT393,6,LEN(DT393)-6), MIDForgiving(DT446,6,LEN(DT446)-6))&amp;")","*")</f>
        <v>*</v>
      </c>
      <c r="DU512" s="58" t="str">
        <f>IF(OR(DU272&lt;&gt;"*",DU336&lt;&gt;"*",DU393&lt;&gt;"*",DU446&lt;&gt;"*"),"Yes (" &amp; JoinAll(", ", MIDForgiving(DU272,6,LEN(DU272)-6), MIDForgiving(DU336,6,LEN(DU336)-6), MIDForgiving(DU393,6,LEN(DU393)-6), MIDForgiving(DU446,6,LEN(DU446)-6))&amp;")","*")</f>
        <v>*</v>
      </c>
      <c r="DV512" s="58" t="str">
        <f>IF(OR(DV272&lt;&gt;"*",DV336&lt;&gt;"*",DV393&lt;&gt;"*",DV446&lt;&gt;"*"),"Yes (" &amp; JoinAll(", ", MIDForgiving(DV272,6,LEN(DV272)-6), MIDForgiving(DV336,6,LEN(DV336)-6), MIDForgiving(DV393,6,LEN(DV393)-6), MIDForgiving(DV446,6,LEN(DV446)-6))&amp;")","*")</f>
        <v>*</v>
      </c>
      <c r="DW512" s="58" t="str">
        <f>IF(OR(DW272&lt;&gt;"*",DW336&lt;&gt;"*",DW393&lt;&gt;"*",DW446&lt;&gt;"*"),"Yes (" &amp; JoinAll(", ", MIDForgiving(DW272,6,LEN(DW272)-6), MIDForgiving(DW336,6,LEN(DW336)-6), MIDForgiving(DW393,6,LEN(DW393)-6), MIDForgiving(DW446,6,LEN(DW446)-6))&amp;")","*")</f>
        <v>*</v>
      </c>
      <c r="DX512" s="58" t="str">
        <f>IF(OR(DX272&lt;&gt;"*",DX336&lt;&gt;"*",DX393&lt;&gt;"*",DX446&lt;&gt;"*"),"Yes (" &amp; JoinAll(", ", MIDForgiving(DX272,6,LEN(DX272)-6), MIDForgiving(DX336,6,LEN(DX336)-6), MIDForgiving(DX393,6,LEN(DX393)-6), MIDForgiving(DX446,6,LEN(DX446)-6))&amp;")","*")</f>
        <v>*</v>
      </c>
      <c r="DY512" s="58" t="str">
        <f>IF(OR(DY272&lt;&gt;"*",DY336&lt;&gt;"*",DY393&lt;&gt;"*",DY446&lt;&gt;"*"),"Yes (" &amp; JoinAll(", ", MIDForgiving(DY272,6,LEN(DY272)-6), MIDForgiving(DY336,6,LEN(DY336)-6), MIDForgiving(DY393,6,LEN(DY393)-6), MIDForgiving(DY446,6,LEN(DY446)-6))&amp;")","*")</f>
        <v>*</v>
      </c>
      <c r="DZ512" s="58" t="str">
        <f>IF(OR(DZ272&lt;&gt;"*",DZ336&lt;&gt;"*",DZ393&lt;&gt;"*",DZ446&lt;&gt;"*"),"Yes (" &amp; JoinAll(", ", MIDForgiving(DZ272,6,LEN(DZ272)-6), MIDForgiving(DZ336,6,LEN(DZ336)-6), MIDForgiving(DZ393,6,LEN(DZ393)-6), MIDForgiving(DZ446,6,LEN(DZ446)-6))&amp;")","*")</f>
        <v>*</v>
      </c>
      <c r="EA512" s="58" t="str">
        <f>IF(OR(EA272&lt;&gt;"*",EA336&lt;&gt;"*",EA393&lt;&gt;"*",EA446&lt;&gt;"*"),"Yes (" &amp; JoinAll(", ", MIDForgiving(EA272,6,LEN(EA272)-6), MIDForgiving(EA336,6,LEN(EA336)-6), MIDForgiving(EA393,6,LEN(EA393)-6), MIDForgiving(EA446,6,LEN(EA446)-6))&amp;")","*")</f>
        <v>*</v>
      </c>
      <c r="EB512" s="58" t="str">
        <f>IF(OR(EB272&lt;&gt;"*",EB336&lt;&gt;"*",EB393&lt;&gt;"*",EB446&lt;&gt;"*"),"Yes (" &amp; JoinAll(", ", MIDForgiving(EB272,6,LEN(EB272)-6), MIDForgiving(EB336,6,LEN(EB336)-6), MIDForgiving(EB393,6,LEN(EB393)-6), MIDForgiving(EB446,6,LEN(EB446)-6))&amp;")","*")</f>
        <v>*</v>
      </c>
      <c r="EC512" s="58" t="str">
        <f>IF(OR(EC272&lt;&gt;"*",EC336&lt;&gt;"*",EC393&lt;&gt;"*",EC446&lt;&gt;"*"),"Yes (" &amp; JoinAll(", ", MIDForgiving(EC272,6,LEN(EC272)-6), MIDForgiving(EC336,6,LEN(EC336)-6), MIDForgiving(EC393,6,LEN(EC393)-6), MIDForgiving(EC446,6,LEN(EC446)-6))&amp;")","*")</f>
        <v>*</v>
      </c>
      <c r="ED512" s="58" t="str">
        <f>IF(OR(ED272&lt;&gt;"*",ED336&lt;&gt;"*",ED393&lt;&gt;"*",ED446&lt;&gt;"*"),"Yes (" &amp; JoinAll(", ", MIDForgiving(ED272,6,LEN(ED272)-6), MIDForgiving(ED336,6,LEN(ED336)-6), MIDForgiving(ED393,6,LEN(ED393)-6), MIDForgiving(ED446,6,LEN(ED446)-6))&amp;")","*")</f>
        <v>*</v>
      </c>
      <c r="EE512" s="58" t="str">
        <f>IF(OR(EE272&lt;&gt;"*",EE336&lt;&gt;"*",EE393&lt;&gt;"*",EE446&lt;&gt;"*"),"Yes (" &amp; JoinAll(", ", MIDForgiving(EE272,6,LEN(EE272)-6), MIDForgiving(EE336,6,LEN(EE336)-6), MIDForgiving(EE393,6,LEN(EE393)-6), MIDForgiving(EE446,6,LEN(EE446)-6))&amp;")","*")</f>
        <v>*</v>
      </c>
      <c r="EF512" s="58" t="str">
        <f>IF(OR(EF272&lt;&gt;"*",EF336&lt;&gt;"*",EF393&lt;&gt;"*",EF446&lt;&gt;"*"),"Yes (" &amp; JoinAll(", ", MIDForgiving(EF272,6,LEN(EF272)-6), MIDForgiving(EF336,6,LEN(EF336)-6), MIDForgiving(EF393,6,LEN(EF393)-6), MIDForgiving(EF446,6,LEN(EF446)-6))&amp;")","*")</f>
        <v>*</v>
      </c>
      <c r="EG512" s="58" t="str">
        <f>IF(OR(EG272&lt;&gt;"*",EG336&lt;&gt;"*",EG393&lt;&gt;"*",EG446&lt;&gt;"*"),"Yes (" &amp; JoinAll(", ", MIDForgiving(EG272,6,LEN(EG272)-6), MIDForgiving(EG336,6,LEN(EG336)-6), MIDForgiving(EG393,6,LEN(EG393)-6), MIDForgiving(EG446,6,LEN(EG446)-6))&amp;")","*")</f>
        <v>*</v>
      </c>
      <c r="EH512" s="58" t="str">
        <f>IF(OR(EH272&lt;&gt;"*",EH336&lt;&gt;"*",EH393&lt;&gt;"*",EH446&lt;&gt;"*"),"Yes (" &amp; JoinAll(", ", MIDForgiving(EH272,6,LEN(EH272)-6), MIDForgiving(EH336,6,LEN(EH336)-6), MIDForgiving(EH393,6,LEN(EH393)-6), MIDForgiving(EH446,6,LEN(EH446)-6))&amp;")","*")</f>
        <v>*</v>
      </c>
      <c r="EI512" s="58" t="str">
        <f>IF(OR(EI272&lt;&gt;"*",EI336&lt;&gt;"*",EI393&lt;&gt;"*",EI446&lt;&gt;"*"),"Yes (" &amp; JoinAll(", ", MIDForgiving(EI272,6,LEN(EI272)-6), MIDForgiving(EI336,6,LEN(EI336)-6), MIDForgiving(EI393,6,LEN(EI393)-6), MIDForgiving(EI446,6,LEN(EI446)-6))&amp;")","*")</f>
        <v>*</v>
      </c>
      <c r="EJ512" s="58" t="str">
        <f>IF(OR(EJ272&lt;&gt;"*",EJ336&lt;&gt;"*",EJ393&lt;&gt;"*",EJ446&lt;&gt;"*"),"Yes (" &amp; JoinAll(", ", MIDForgiving(EJ272,6,LEN(EJ272)-6), MIDForgiving(EJ336,6,LEN(EJ336)-6), MIDForgiving(EJ393,6,LEN(EJ393)-6), MIDForgiving(EJ446,6,LEN(EJ446)-6))&amp;")","*")</f>
        <v>*</v>
      </c>
      <c r="EK512" s="58" t="str">
        <f>IF(OR(EK272&lt;&gt;"*",EK336&lt;&gt;"*",EK393&lt;&gt;"*",EK446&lt;&gt;"*"),"Yes (" &amp; JoinAll(", ", MIDForgiving(EK272,6,LEN(EK272)-6), MIDForgiving(EK336,6,LEN(EK336)-6), MIDForgiving(EK393,6,LEN(EK393)-6), MIDForgiving(EK446,6,LEN(EK446)-6))&amp;")","*")</f>
        <v>*</v>
      </c>
      <c r="EL512" s="109"/>
      <c r="EM512" s="109"/>
    </row>
    <row r="513" spans="1:143" s="58" customFormat="1" ht="12.75" customHeight="1" x14ac:dyDescent="0.25">
      <c r="A513" s="5"/>
      <c r="B513" s="96"/>
      <c r="C513" s="96"/>
      <c r="D513" s="96"/>
      <c r="E513" s="96"/>
      <c r="F513" s="96" t="s">
        <v>3538</v>
      </c>
      <c r="G513" s="4" t="s">
        <v>383</v>
      </c>
      <c r="H513" s="18" t="s">
        <v>5</v>
      </c>
      <c r="I513" s="18"/>
      <c r="J513" s="58" t="str">
        <f>IF(OR(J273&lt;&gt;"*",J337&lt;&gt;"*",J394&lt;&gt;"*",J447&lt;&gt;"*"),"Yes (" &amp; JoinAll(", ", MIDForgiving(J273,6,LEN(J273)-6), MIDForgiving(J337,6,LEN(J337)-6), MIDForgiving(J394,6,LEN(J394)-6), MIDForgiving(J447,6,LEN(J447)-6))&amp;")","*")</f>
        <v>*</v>
      </c>
      <c r="K513" s="58" t="str">
        <f>IF(OR(K273&lt;&gt;"*",K337&lt;&gt;"*",K394&lt;&gt;"*",K447&lt;&gt;"*"),"Yes (" &amp; JoinAll(", ", MIDForgiving(K273,6,LEN(K273)-6), MIDForgiving(K337,6,LEN(K337)-6), MIDForgiving(K394,6,LEN(K394)-6), MIDForgiving(K447,6,LEN(K447)-6))&amp;")","*")</f>
        <v>*</v>
      </c>
      <c r="L513" s="58" t="str">
        <f>IF(OR(L273&lt;&gt;"*",L337&lt;&gt;"*",L394&lt;&gt;"*",L447&lt;&gt;"*"),"Yes (" &amp; JoinAll(", ", MIDForgiving(L273,6,LEN(L273)-6), MIDForgiving(L337,6,LEN(L337)-6), MIDForgiving(L394,6,LEN(L394)-6), MIDForgiving(L447,6,LEN(L447)-6))&amp;")","*")</f>
        <v>*</v>
      </c>
      <c r="M513" s="58" t="str">
        <f>IF(OR(M273&lt;&gt;"*",M337&lt;&gt;"*",M394&lt;&gt;"*",M447&lt;&gt;"*"),"Yes (" &amp; JoinAll(", ", MIDForgiving(M273,6,LEN(M273)-6), MIDForgiving(M337,6,LEN(M337)-6), MIDForgiving(M394,6,LEN(M394)-6), MIDForgiving(M447,6,LEN(M447)-6))&amp;")","*")</f>
        <v>*</v>
      </c>
      <c r="N513" s="58" t="str">
        <f>IF(OR(N273&lt;&gt;"*",N337&lt;&gt;"*",N394&lt;&gt;"*",N447&lt;&gt;"*"),"Yes (" &amp; JoinAll(", ", MIDForgiving(N273,6,LEN(N273)-6), MIDForgiving(N337,6,LEN(N337)-6), MIDForgiving(N394,6,LEN(N394)-6), MIDForgiving(N447,6,LEN(N447)-6))&amp;")","*")</f>
        <v>*</v>
      </c>
      <c r="O513" s="58" t="str">
        <f>IF(OR(O273&lt;&gt;"*",O337&lt;&gt;"*",O394&lt;&gt;"*",O447&lt;&gt;"*"),"Yes (" &amp; JoinAll(", ", MIDForgiving(O273,6,LEN(O273)-6), MIDForgiving(O337,6,LEN(O337)-6), MIDForgiving(O394,6,LEN(O394)-6), MIDForgiving(O447,6,LEN(O447)-6))&amp;")","*")</f>
        <v>*</v>
      </c>
      <c r="P513" s="58" t="str">
        <f>IF(OR(P273&lt;&gt;"*",P337&lt;&gt;"*",P394&lt;&gt;"*",P447&lt;&gt;"*"),"Yes (" &amp; JoinAll(", ", MIDForgiving(P273,6,LEN(P273)-6), MIDForgiving(P337,6,LEN(P337)-6), MIDForgiving(P394,6,LEN(P394)-6), MIDForgiving(P447,6,LEN(P447)-6))&amp;")","*")</f>
        <v>*</v>
      </c>
      <c r="Q513" s="58" t="str">
        <f>IF(OR(Q273&lt;&gt;"*",Q337&lt;&gt;"*",Q394&lt;&gt;"*",Q447&lt;&gt;"*"),"Yes (" &amp; JoinAll(", ", MIDForgiving(Q273,6,LEN(Q273)-6), MIDForgiving(Q337,6,LEN(Q337)-6), MIDForgiving(Q394,6,LEN(Q394)-6), MIDForgiving(Q447,6,LEN(Q447)-6))&amp;")","*")</f>
        <v>*</v>
      </c>
      <c r="R513" s="58" t="str">
        <f>IF(OR(R273&lt;&gt;"*",R337&lt;&gt;"*",R394&lt;&gt;"*",R447&lt;&gt;"*"),"Yes (" &amp; JoinAll(", ", MIDForgiving(R273,6,LEN(R273)-6), MIDForgiving(R337,6,LEN(R337)-6), MIDForgiving(R394,6,LEN(R394)-6), MIDForgiving(R447,6,LEN(R447)-6))&amp;")","*")</f>
        <v>*</v>
      </c>
      <c r="S513" s="58" t="str">
        <f>IF(OR(S273&lt;&gt;"*",S337&lt;&gt;"*",S394&lt;&gt;"*",S447&lt;&gt;"*"),"Yes (" &amp; JoinAll(", ", MIDForgiving(S273,6,LEN(S273)-6), MIDForgiving(S337,6,LEN(S337)-6), MIDForgiving(S394,6,LEN(S394)-6), MIDForgiving(S447,6,LEN(S447)-6))&amp;")","*")</f>
        <v>*</v>
      </c>
      <c r="T513" s="58" t="str">
        <f>IF(OR(T273&lt;&gt;"*",T337&lt;&gt;"*",T394&lt;&gt;"*",T447&lt;&gt;"*"),"Yes (" &amp; JoinAll(", ", MIDForgiving(T273,6,LEN(T273)-6), MIDForgiving(T337,6,LEN(T337)-6), MIDForgiving(T394,6,LEN(T394)-6), MIDForgiving(T447,6,LEN(T447)-6))&amp;")","*")</f>
        <v>*</v>
      </c>
      <c r="U513" s="58" t="str">
        <f>IF(OR(U273&lt;&gt;"*",U337&lt;&gt;"*",U394&lt;&gt;"*",U447&lt;&gt;"*"),"Yes (" &amp; JoinAll(", ", MIDForgiving(U273,6,LEN(U273)-6), MIDForgiving(U337,6,LEN(U337)-6), MIDForgiving(U394,6,LEN(U394)-6), MIDForgiving(U447,6,LEN(U447)-6))&amp;")","*")</f>
        <v>*</v>
      </c>
      <c r="V513" s="58" t="str">
        <f>IF(OR(V273&lt;&gt;"*",V337&lt;&gt;"*",V394&lt;&gt;"*",V447&lt;&gt;"*"),"Yes (" &amp; JoinAll(", ", MIDForgiving(V273,6,LEN(V273)-6), MIDForgiving(V337,6,LEN(V337)-6), MIDForgiving(V394,6,LEN(V394)-6), MIDForgiving(V447,6,LEN(V447)-6))&amp;")","*")</f>
        <v>*</v>
      </c>
      <c r="W513" s="58" t="str">
        <f>IF(OR(W273&lt;&gt;"*",W337&lt;&gt;"*",W394&lt;&gt;"*",W447&lt;&gt;"*"),"Yes (" &amp; JoinAll(", ", MIDForgiving(W273,6,LEN(W273)-6), MIDForgiving(W337,6,LEN(W337)-6), MIDForgiving(W394,6,LEN(W394)-6), MIDForgiving(W447,6,LEN(W447)-6))&amp;")","*")</f>
        <v>*</v>
      </c>
      <c r="X513" s="58" t="str">
        <f>IF(OR(X273&lt;&gt;"*",X337&lt;&gt;"*",X394&lt;&gt;"*",X447&lt;&gt;"*"),"Yes (" &amp; JoinAll(", ", MIDForgiving(X273,6,LEN(X273)-6), MIDForgiving(X337,6,LEN(X337)-6), MIDForgiving(X394,6,LEN(X394)-6), MIDForgiving(X447,6,LEN(X447)-6))&amp;")","*")</f>
        <v>*</v>
      </c>
      <c r="Y513" s="58" t="str">
        <f>IF(OR(Y273&lt;&gt;"*",Y337&lt;&gt;"*",Y394&lt;&gt;"*",Y447&lt;&gt;"*"),"Yes (" &amp; JoinAll(", ", MIDForgiving(Y273,6,LEN(Y273)-6), MIDForgiving(Y337,6,LEN(Y337)-6), MIDForgiving(Y394,6,LEN(Y394)-6), MIDForgiving(Y447,6,LEN(Y447)-6))&amp;")","*")</f>
        <v>*</v>
      </c>
      <c r="Z513" s="58" t="str">
        <f>IF(OR(Z273&lt;&gt;"*",Z337&lt;&gt;"*",Z394&lt;&gt;"*",Z447&lt;&gt;"*"),"Yes (" &amp; JoinAll(", ", MIDForgiving(Z273,6,LEN(Z273)-6), MIDForgiving(Z337,6,LEN(Z337)-6), MIDForgiving(Z394,6,LEN(Z394)-6), MIDForgiving(Z447,6,LEN(Z447)-6))&amp;")","*")</f>
        <v>*</v>
      </c>
      <c r="AA513" s="58" t="str">
        <f>IF(OR(AA273&lt;&gt;"*",AA337&lt;&gt;"*",AA394&lt;&gt;"*",AA447&lt;&gt;"*"),"Yes (" &amp; JoinAll(", ", MIDForgiving(AA273,6,LEN(AA273)-6), MIDForgiving(AA337,6,LEN(AA337)-6), MIDForgiving(AA394,6,LEN(AA394)-6), MIDForgiving(AA447,6,LEN(AA447)-6))&amp;")","*")</f>
        <v>*</v>
      </c>
      <c r="AB513" s="58" t="str">
        <f>IF(OR(AB273&lt;&gt;"*",AB337&lt;&gt;"*",AB394&lt;&gt;"*",AB447&lt;&gt;"*"),"Yes (" &amp; JoinAll(", ", MIDForgiving(AB273,6,LEN(AB273)-6), MIDForgiving(AB337,6,LEN(AB337)-6), MIDForgiving(AB394,6,LEN(AB394)-6), MIDForgiving(AB447,6,LEN(AB447)-6))&amp;")","*")</f>
        <v>*</v>
      </c>
      <c r="AC513" s="58" t="str">
        <f>IF(OR(AC273&lt;&gt;"*",AC337&lt;&gt;"*",AC394&lt;&gt;"*",AC447&lt;&gt;"*"),"Yes (" &amp; JoinAll(", ", MIDForgiving(AC273,6,LEN(AC273)-6), MIDForgiving(AC337,6,LEN(AC337)-6), MIDForgiving(AC394,6,LEN(AC394)-6), MIDForgiving(AC447,6,LEN(AC447)-6))&amp;")","*")</f>
        <v>*</v>
      </c>
      <c r="AD513" s="58" t="str">
        <f>IF(OR(AD273&lt;&gt;"*",AD337&lt;&gt;"*",AD394&lt;&gt;"*",AD447&lt;&gt;"*"),"Yes (" &amp; JoinAll(", ", MIDForgiving(AD273,6,LEN(AD273)-6), MIDForgiving(AD337,6,LEN(AD337)-6), MIDForgiving(AD394,6,LEN(AD394)-6), MIDForgiving(AD447,6,LEN(AD447)-6))&amp;")","*")</f>
        <v>*</v>
      </c>
      <c r="AE513" s="58" t="str">
        <f>IF(OR(AE273&lt;&gt;"*",AE337&lt;&gt;"*",AE394&lt;&gt;"*",AE447&lt;&gt;"*"),"Yes (" &amp; JoinAll(", ", MIDForgiving(AE273,6,LEN(AE273)-6), MIDForgiving(AE337,6,LEN(AE337)-6), MIDForgiving(AE394,6,LEN(AE394)-6), MIDForgiving(AE447,6,LEN(AE447)-6))&amp;")","*")</f>
        <v>*</v>
      </c>
      <c r="AF513" s="58" t="str">
        <f>IF(OR(AF273&lt;&gt;"*",AF337&lt;&gt;"*",AF394&lt;&gt;"*",AF447&lt;&gt;"*"),"Yes (" &amp; JoinAll(", ", MIDForgiving(AF273,6,LEN(AF273)-6), MIDForgiving(AF337,6,LEN(AF337)-6), MIDForgiving(AF394,6,LEN(AF394)-6), MIDForgiving(AF447,6,LEN(AF447)-6))&amp;")","*")</f>
        <v>*</v>
      </c>
      <c r="AG513" s="58" t="str">
        <f>IF(OR(AG273&lt;&gt;"*",AG337&lt;&gt;"*",AG394&lt;&gt;"*",AG447&lt;&gt;"*"),"Yes (" &amp; JoinAll(", ", MIDForgiving(AG273,6,LEN(AG273)-6), MIDForgiving(AG337,6,LEN(AG337)-6), MIDForgiving(AG394,6,LEN(AG394)-6), MIDForgiving(AG447,6,LEN(AG447)-6))&amp;")","*")</f>
        <v>*</v>
      </c>
      <c r="AH513" s="58" t="str">
        <f>IF(OR(AH273&lt;&gt;"*",AH337&lt;&gt;"*",AH394&lt;&gt;"*",AH447&lt;&gt;"*"),"Yes (" &amp; JoinAll(", ", MIDForgiving(AH273,6,LEN(AH273)-6), MIDForgiving(AH337,6,LEN(AH337)-6), MIDForgiving(AH394,6,LEN(AH394)-6), MIDForgiving(AH447,6,LEN(AH447)-6))&amp;")","*")</f>
        <v>*</v>
      </c>
      <c r="AI513" s="58" t="str">
        <f>IF(OR(AI273&lt;&gt;"*",AI337&lt;&gt;"*",AI394&lt;&gt;"*",AI447&lt;&gt;"*"),"Yes (" &amp; JoinAll(", ", MIDForgiving(AI273,6,LEN(AI273)-6), MIDForgiving(AI337,6,LEN(AI337)-6), MIDForgiving(AI394,6,LEN(AI394)-6), MIDForgiving(AI447,6,LEN(AI447)-6))&amp;")","*")</f>
        <v>*</v>
      </c>
      <c r="AJ513" s="58" t="str">
        <f>IF(OR(AJ273&lt;&gt;"*",AJ337&lt;&gt;"*",AJ394&lt;&gt;"*",AJ447&lt;&gt;"*"),"Yes (" &amp; JoinAll(", ", MIDForgiving(AJ273,6,LEN(AJ273)-6), MIDForgiving(AJ337,6,LEN(AJ337)-6), MIDForgiving(AJ394,6,LEN(AJ394)-6), MIDForgiving(AJ447,6,LEN(AJ447)-6))&amp;")","*")</f>
        <v>*</v>
      </c>
      <c r="AK513" s="58" t="str">
        <f>IF(OR(AK273&lt;&gt;"*",AK337&lt;&gt;"*",AK394&lt;&gt;"*",AK447&lt;&gt;"*"),"Yes (" &amp; JoinAll(", ", MIDForgiving(AK273,6,LEN(AK273)-6), MIDForgiving(AK337,6,LEN(AK337)-6), MIDForgiving(AK394,6,LEN(AK394)-6), MIDForgiving(AK447,6,LEN(AK447)-6))&amp;")","*")</f>
        <v>*</v>
      </c>
      <c r="AL513" s="58" t="str">
        <f>IF(OR(AL273&lt;&gt;"*",AL337&lt;&gt;"*",AL394&lt;&gt;"*",AL447&lt;&gt;"*"),"Yes (" &amp; JoinAll(", ", MIDForgiving(AL273,6,LEN(AL273)-6), MIDForgiving(AL337,6,LEN(AL337)-6), MIDForgiving(AL394,6,LEN(AL394)-6), MIDForgiving(AL447,6,LEN(AL447)-6))&amp;")","*")</f>
        <v>*</v>
      </c>
      <c r="AM513" s="58" t="str">
        <f>IF(OR(AM273&lt;&gt;"*",AM337&lt;&gt;"*",AM394&lt;&gt;"*",AM447&lt;&gt;"*"),"Yes (" &amp; JoinAll(", ", MIDForgiving(AM273,6,LEN(AM273)-6), MIDForgiving(AM337,6,LEN(AM337)-6), MIDForgiving(AM394,6,LEN(AM394)-6), MIDForgiving(AM447,6,LEN(AM447)-6))&amp;")","*")</f>
        <v>*</v>
      </c>
      <c r="AN513" s="58" t="str">
        <f>IF(OR(AN273&lt;&gt;"*",AN337&lt;&gt;"*",AN394&lt;&gt;"*",AN447&lt;&gt;"*"),"Yes (" &amp; JoinAll(", ", MIDForgiving(AN273,6,LEN(AN273)-6), MIDForgiving(AN337,6,LEN(AN337)-6), MIDForgiving(AN394,6,LEN(AN394)-6), MIDForgiving(AN447,6,LEN(AN447)-6))&amp;")","*")</f>
        <v>*</v>
      </c>
      <c r="AO513" s="58" t="str">
        <f>IF(OR(AO273&lt;&gt;"*",AO337&lt;&gt;"*",AO394&lt;&gt;"*",AO447&lt;&gt;"*"),"Yes (" &amp; JoinAll(", ", MIDForgiving(AO273,6,LEN(AO273)-6), MIDForgiving(AO337,6,LEN(AO337)-6), MIDForgiving(AO394,6,LEN(AO394)-6), MIDForgiving(AO447,6,LEN(AO447)-6))&amp;")","*")</f>
        <v>Yes (HTTP)</v>
      </c>
      <c r="AP513" s="58" t="str">
        <f>IF(OR(AP273&lt;&gt;"*",AP337&lt;&gt;"*",AP394&lt;&gt;"*",AP447&lt;&gt;"*"),"Yes (" &amp; JoinAll(", ", MIDForgiving(AP273,6,LEN(AP273)-6), MIDForgiving(AP337,6,LEN(AP337)-6), MIDForgiving(AP394,6,LEN(AP394)-6), MIDForgiving(AP447,6,LEN(AP447)-6))&amp;")","*")</f>
        <v>*</v>
      </c>
      <c r="AQ513" s="58" t="str">
        <f>IF(OR(AQ273&lt;&gt;"*",AQ337&lt;&gt;"*",AQ394&lt;&gt;"*",AQ447&lt;&gt;"*"),"Yes (" &amp; JoinAll(", ", MIDForgiving(AQ273,6,LEN(AQ273)-6), MIDForgiving(AQ337,6,LEN(AQ337)-6), MIDForgiving(AQ394,6,LEN(AQ394)-6), MIDForgiving(AQ447,6,LEN(AQ447)-6))&amp;")","*")</f>
        <v>*</v>
      </c>
      <c r="AR513" s="58" t="str">
        <f>IF(OR(AR273&lt;&gt;"*",AR337&lt;&gt;"*",AR394&lt;&gt;"*",AR447&lt;&gt;"*"),"Yes (" &amp; JoinAll(", ", MIDForgiving(AR273,6,LEN(AR273)-6), MIDForgiving(AR337,6,LEN(AR337)-6), MIDForgiving(AR394,6,LEN(AR394)-6), MIDForgiving(AR447,6,LEN(AR447)-6))&amp;")","*")</f>
        <v>*</v>
      </c>
      <c r="AS513" s="58" t="str">
        <f>IF(OR(AS273&lt;&gt;"*",AS337&lt;&gt;"*",AS394&lt;&gt;"*",AS447&lt;&gt;"*"),"Yes (" &amp; JoinAll(", ", MIDForgiving(AS273,6,LEN(AS273)-6), MIDForgiving(AS337,6,LEN(AS337)-6), MIDForgiving(AS394,6,LEN(AS394)-6), MIDForgiving(AS447,6,LEN(AS447)-6))&amp;")","*")</f>
        <v>*</v>
      </c>
      <c r="AT513" s="58" t="str">
        <f>IF(OR(AT273&lt;&gt;"*",AT337&lt;&gt;"*",AT394&lt;&gt;"*",AT447&lt;&gt;"*"),"Yes (" &amp; JoinAll(", ", MIDForgiving(AT273,6,LEN(AT273)-6), MIDForgiving(AT337,6,LEN(AT337)-6), MIDForgiving(AT394,6,LEN(AT394)-6), MIDForgiving(AT447,6,LEN(AT447)-6))&amp;")","*")</f>
        <v>*</v>
      </c>
      <c r="AU513" s="58" t="str">
        <f>IF(OR(AU273&lt;&gt;"*",AU337&lt;&gt;"*",AU394&lt;&gt;"*",AU447&lt;&gt;"*"),"Yes (" &amp; JoinAll(", ", MIDForgiving(AU273,6,LEN(AU273)-6), MIDForgiving(AU337,6,LEN(AU337)-6), MIDForgiving(AU394,6,LEN(AU394)-6), MIDForgiving(AU447,6,LEN(AU447)-6))&amp;")","*")</f>
        <v>*</v>
      </c>
      <c r="AV513" s="58" t="str">
        <f>IF(OR(AV273&lt;&gt;"*",AV337&lt;&gt;"*",AV394&lt;&gt;"*",AV447&lt;&gt;"*"),"Yes (" &amp; JoinAll(", ", MIDForgiving(AV273,6,LEN(AV273)-6), MIDForgiving(AV337,6,LEN(AV337)-6), MIDForgiving(AV394,6,LEN(AV394)-6), MIDForgiving(AV447,6,LEN(AV447)-6))&amp;")","*")</f>
        <v>*</v>
      </c>
      <c r="AW513" s="58" t="str">
        <f>IF(OR(AW273&lt;&gt;"*",AW337&lt;&gt;"*",AW394&lt;&gt;"*",AW447&lt;&gt;"*"),"Yes (" &amp; JoinAll(", ", MIDForgiving(AW273,6,LEN(AW273)-6), MIDForgiving(AW337,6,LEN(AW337)-6), MIDForgiving(AW394,6,LEN(AW394)-6), MIDForgiving(AW447,6,LEN(AW447)-6))&amp;")","*")</f>
        <v>*</v>
      </c>
      <c r="AX513" s="58" t="str">
        <f>IF(OR(AX273&lt;&gt;"*",AX337&lt;&gt;"*",AX394&lt;&gt;"*",AX447&lt;&gt;"*"),"Yes (" &amp; JoinAll(", ", MIDForgiving(AX273,6,LEN(AX273)-6), MIDForgiving(AX337,6,LEN(AX337)-6), MIDForgiving(AX394,6,LEN(AX394)-6), MIDForgiving(AX447,6,LEN(AX447)-6))&amp;")","*")</f>
        <v>*</v>
      </c>
      <c r="AY513" s="58" t="str">
        <f>IF(OR(AY273&lt;&gt;"*",AY337&lt;&gt;"*",AY394&lt;&gt;"*",AY447&lt;&gt;"*"),"Yes (" &amp; JoinAll(", ", MIDForgiving(AY273,6,LEN(AY273)-6), MIDForgiving(AY337,6,LEN(AY337)-6), MIDForgiving(AY394,6,LEN(AY394)-6), MIDForgiving(AY447,6,LEN(AY447)-6))&amp;")","*")</f>
        <v>*</v>
      </c>
      <c r="AZ513" s="58" t="str">
        <f>IF(OR(AZ273&lt;&gt;"*",AZ337&lt;&gt;"*",AZ394&lt;&gt;"*",AZ447&lt;&gt;"*"),"Yes (" &amp; JoinAll(", ", MIDForgiving(AZ273,6,LEN(AZ273)-6), MIDForgiving(AZ337,6,LEN(AZ337)-6), MIDForgiving(AZ394,6,LEN(AZ394)-6), MIDForgiving(AZ447,6,LEN(AZ447)-6))&amp;")","*")</f>
        <v>*</v>
      </c>
      <c r="BA513" s="58" t="str">
        <f>IF(OR(BA273&lt;&gt;"*",BA337&lt;&gt;"*",BA394&lt;&gt;"*",BA447&lt;&gt;"*"),"Yes (" &amp; JoinAll(", ", MIDForgiving(BA273,6,LEN(BA273)-6), MIDForgiving(BA337,6,LEN(BA337)-6), MIDForgiving(BA394,6,LEN(BA394)-6), MIDForgiving(BA447,6,LEN(BA447)-6))&amp;")","*")</f>
        <v>*</v>
      </c>
      <c r="BB513" s="58" t="str">
        <f>IF(OR(BB273&lt;&gt;"*",BB337&lt;&gt;"*",BB394&lt;&gt;"*",BB447&lt;&gt;"*"),"Yes (" &amp; JoinAll(", ", MIDForgiving(BB273,6,LEN(BB273)-6), MIDForgiving(BB337,6,LEN(BB337)-6), MIDForgiving(BB394,6,LEN(BB394)-6), MIDForgiving(BB447,6,LEN(BB447)-6))&amp;")","*")</f>
        <v>*</v>
      </c>
      <c r="BC513" s="58" t="str">
        <f>IF(OR(BC273&lt;&gt;"*",BC337&lt;&gt;"*",BC394&lt;&gt;"*",BC447&lt;&gt;"*"),"Yes (" &amp; JoinAll(", ", MIDForgiving(BC273,6,LEN(BC273)-6), MIDForgiving(BC337,6,LEN(BC337)-6), MIDForgiving(BC394,6,LEN(BC394)-6), MIDForgiving(BC447,6,LEN(BC447)-6))&amp;")","*")</f>
        <v>*</v>
      </c>
      <c r="BD513" s="58" t="str">
        <f>IF(OR(BD273&lt;&gt;"*",BD337&lt;&gt;"*",BD394&lt;&gt;"*",BD447&lt;&gt;"*"),"Yes (" &amp; JoinAll(", ", MIDForgiving(BD273,6,LEN(BD273)-6), MIDForgiving(BD337,6,LEN(BD337)-6), MIDForgiving(BD394,6,LEN(BD394)-6), MIDForgiving(BD447,6,LEN(BD447)-6))&amp;")","*")</f>
        <v>*</v>
      </c>
      <c r="BE513" s="58" t="str">
        <f>IF(OR(BE273&lt;&gt;"*",BE337&lt;&gt;"*",BE394&lt;&gt;"*",BE447&lt;&gt;"*"),"Yes (" &amp; JoinAll(", ", MIDForgiving(BE273,6,LEN(BE273)-6), MIDForgiving(BE337,6,LEN(BE337)-6), MIDForgiving(BE394,6,LEN(BE394)-6), MIDForgiving(BE447,6,LEN(BE447)-6))&amp;")","*")</f>
        <v>*</v>
      </c>
      <c r="BF513" s="58" t="str">
        <f>IF(OR(BF273&lt;&gt;"*",BF337&lt;&gt;"*",BF394&lt;&gt;"*",BF447&lt;&gt;"*"),"Yes (" &amp; JoinAll(", ", MIDForgiving(BF273,6,LEN(BF273)-6), MIDForgiving(BF337,6,LEN(BF337)-6), MIDForgiving(BF394,6,LEN(BF394)-6), MIDForgiving(BF447,6,LEN(BF447)-6))&amp;")","*")</f>
        <v>*</v>
      </c>
      <c r="BG513" s="58" t="str">
        <f>IF(OR(BG273&lt;&gt;"*",BG337&lt;&gt;"*",BG394&lt;&gt;"*",BG447&lt;&gt;"*"),"Yes (" &amp; JoinAll(", ", MIDForgiving(BG273,6,LEN(BG273)-6), MIDForgiving(BG337,6,LEN(BG337)-6), MIDForgiving(BG394,6,LEN(BG394)-6), MIDForgiving(BG447,6,LEN(BG447)-6))&amp;")","*")</f>
        <v>*</v>
      </c>
      <c r="BH513" s="58" t="str">
        <f>IF(OR(BH273&lt;&gt;"*",BH337&lt;&gt;"*",BH394&lt;&gt;"*",BH447&lt;&gt;"*"),"Yes (" &amp; JoinAll(", ", MIDForgiving(BH273,6,LEN(BH273)-6), MIDForgiving(BH337,6,LEN(BH337)-6), MIDForgiving(BH394,6,LEN(BH394)-6), MIDForgiving(BH447,6,LEN(BH447)-6))&amp;")","*")</f>
        <v>*</v>
      </c>
      <c r="BI513" s="58" t="str">
        <f>IF(OR(BI273&lt;&gt;"*",BI337&lt;&gt;"*",BI394&lt;&gt;"*",BI447&lt;&gt;"*"),"Yes (" &amp; JoinAll(", ", MIDForgiving(BI273,6,LEN(BI273)-6), MIDForgiving(BI337,6,LEN(BI337)-6), MIDForgiving(BI394,6,LEN(BI394)-6), MIDForgiving(BI447,6,LEN(BI447)-6))&amp;")","*")</f>
        <v>*</v>
      </c>
      <c r="BJ513" s="58" t="str">
        <f>IF(OR(BJ273&lt;&gt;"*",BJ337&lt;&gt;"*",BJ394&lt;&gt;"*",BJ447&lt;&gt;"*"),"Yes (" &amp; JoinAll(", ", MIDForgiving(BJ273,6,LEN(BJ273)-6), MIDForgiving(BJ337,6,LEN(BJ337)-6), MIDForgiving(BJ394,6,LEN(BJ394)-6), MIDForgiving(BJ447,6,LEN(BJ447)-6))&amp;")","*")</f>
        <v>*</v>
      </c>
      <c r="BK513" s="58" t="str">
        <f>IF(OR(BK273&lt;&gt;"*",BK337&lt;&gt;"*",BK394&lt;&gt;"*",BK447&lt;&gt;"*"),"Yes (" &amp; JoinAll(", ", MIDForgiving(BK273,6,LEN(BK273)-6), MIDForgiving(BK337,6,LEN(BK337)-6), MIDForgiving(BK394,6,LEN(BK394)-6), MIDForgiving(BK447,6,LEN(BK447)-6))&amp;")","*")</f>
        <v>*</v>
      </c>
      <c r="BL513" s="58" t="str">
        <f>IF(OR(BL273&lt;&gt;"*",BL337&lt;&gt;"*",BL394&lt;&gt;"*",BL447&lt;&gt;"*"),"Yes (" &amp; JoinAll(", ", MIDForgiving(BL273,6,LEN(BL273)-6), MIDForgiving(BL337,6,LEN(BL337)-6), MIDForgiving(BL394,6,LEN(BL394)-6), MIDForgiving(BL447,6,LEN(BL447)-6))&amp;")","*")</f>
        <v>*</v>
      </c>
      <c r="BM513" s="58" t="str">
        <f>IF(OR(BM273&lt;&gt;"*",BM337&lt;&gt;"*",BM394&lt;&gt;"*",BM447&lt;&gt;"*"),"Yes (" &amp; JoinAll(", ", MIDForgiving(BM273,6,LEN(BM273)-6), MIDForgiving(BM337,6,LEN(BM337)-6), MIDForgiving(BM394,6,LEN(BM394)-6), MIDForgiving(BM447,6,LEN(BM447)-6))&amp;")","*")</f>
        <v>*</v>
      </c>
      <c r="BN513" s="58" t="str">
        <f>IF(OR(BN273&lt;&gt;"*",BN337&lt;&gt;"*",BN394&lt;&gt;"*",BN447&lt;&gt;"*"),"Yes (" &amp; JoinAll(", ", MIDForgiving(BN273,6,LEN(BN273)-6), MIDForgiving(BN337,6,LEN(BN337)-6), MIDForgiving(BN394,6,LEN(BN394)-6), MIDForgiving(BN447,6,LEN(BN447)-6))&amp;")","*")</f>
        <v>*</v>
      </c>
      <c r="BO513" s="58" t="str">
        <f>IF(OR(BO273&lt;&gt;"*",BO337&lt;&gt;"*",BO394&lt;&gt;"*",BO447&lt;&gt;"*"),"Yes (" &amp; JoinAll(", ", MIDForgiving(BO273,6,LEN(BO273)-6), MIDForgiving(BO337,6,LEN(BO337)-6), MIDForgiving(BO394,6,LEN(BO394)-6), MIDForgiving(BO447,6,LEN(BO447)-6))&amp;")","*")</f>
        <v>*</v>
      </c>
      <c r="BP513" s="58" t="str">
        <f>IF(OR(BP273&lt;&gt;"*",BP337&lt;&gt;"*",BP394&lt;&gt;"*",BP447&lt;&gt;"*"),"Yes (" &amp; JoinAll(", ", MIDForgiving(BP273,6,LEN(BP273)-6), MIDForgiving(BP337,6,LEN(BP337)-6), MIDForgiving(BP394,6,LEN(BP394)-6), MIDForgiving(BP447,6,LEN(BP447)-6))&amp;")","*")</f>
        <v>*</v>
      </c>
      <c r="BQ513" s="58" t="str">
        <f>IF(OR(BQ273&lt;&gt;"*",BQ337&lt;&gt;"*",BQ394&lt;&gt;"*",BQ447&lt;&gt;"*"),"Yes (" &amp; JoinAll(", ", MIDForgiving(BQ273,6,LEN(BQ273)-6), MIDForgiving(BQ337,6,LEN(BQ337)-6), MIDForgiving(BQ394,6,LEN(BQ394)-6), MIDForgiving(BQ447,6,LEN(BQ447)-6))&amp;")","*")</f>
        <v>*</v>
      </c>
      <c r="BR513" s="58" t="str">
        <f>IF(OR(BR273&lt;&gt;"*",BR337&lt;&gt;"*",BR394&lt;&gt;"*",BR447&lt;&gt;"*"),"Yes (" &amp; JoinAll(", ", MIDForgiving(BR273,6,LEN(BR273)-6), MIDForgiving(BR337,6,LEN(BR337)-6), MIDForgiving(BR394,6,LEN(BR394)-6), MIDForgiving(BR447,6,LEN(BR447)-6))&amp;")","*")</f>
        <v>*</v>
      </c>
      <c r="BS513" s="58" t="str">
        <f>IF(OR(BS273&lt;&gt;"*",BS337&lt;&gt;"*",BS394&lt;&gt;"*",BS447&lt;&gt;"*"),"Yes (" &amp; JoinAll(", ", MIDForgiving(BS273,6,LEN(BS273)-6), MIDForgiving(BS337,6,LEN(BS337)-6), MIDForgiving(BS394,6,LEN(BS394)-6), MIDForgiving(BS447,6,LEN(BS447)-6))&amp;")","*")</f>
        <v>*</v>
      </c>
      <c r="BT513" s="58" t="str">
        <f>IF(OR(BT273&lt;&gt;"*",BT337&lt;&gt;"*",BT394&lt;&gt;"*",BT447&lt;&gt;"*"),"Yes (" &amp; JoinAll(", ", MIDForgiving(BT273,6,LEN(BT273)-6), MIDForgiving(BT337,6,LEN(BT337)-6), MIDForgiving(BT394,6,LEN(BT394)-6), MIDForgiving(BT447,6,LEN(BT447)-6))&amp;")","*")</f>
        <v>*</v>
      </c>
      <c r="BU513" s="58" t="str">
        <f>IF(OR(BU273&lt;&gt;"*",BU337&lt;&gt;"*",BU394&lt;&gt;"*",BU447&lt;&gt;"*"),"Yes (" &amp; JoinAll(", ", MIDForgiving(BU273,6,LEN(BU273)-6), MIDForgiving(BU337,6,LEN(BU337)-6), MIDForgiving(BU394,6,LEN(BU394)-6), MIDForgiving(BU447,6,LEN(BU447)-6))&amp;")","*")</f>
        <v>*</v>
      </c>
      <c r="BV513" s="58" t="str">
        <f>IF(OR(BV273&lt;&gt;"*",BV337&lt;&gt;"*",BV394&lt;&gt;"*",BV447&lt;&gt;"*"),"Yes (" &amp; JoinAll(", ", MIDForgiving(BV273,6,LEN(BV273)-6), MIDForgiving(BV337,6,LEN(BV337)-6), MIDForgiving(BV394,6,LEN(BV394)-6), MIDForgiving(BV447,6,LEN(BV447)-6))&amp;")","*")</f>
        <v>*</v>
      </c>
      <c r="BW513" s="58" t="str">
        <f>IF(OR(BW273&lt;&gt;"*",BW337&lt;&gt;"*",BW394&lt;&gt;"*",BW447&lt;&gt;"*"),"Yes (" &amp; JoinAll(", ", MIDForgiving(BW273,6,LEN(BW273)-6), MIDForgiving(BW337,6,LEN(BW337)-6), MIDForgiving(BW394,6,LEN(BW394)-6), MIDForgiving(BW447,6,LEN(BW447)-6))&amp;")","*")</f>
        <v>*</v>
      </c>
      <c r="BX513" s="58" t="str">
        <f>IF(OR(BX273&lt;&gt;"*",BX337&lt;&gt;"*",BX394&lt;&gt;"*",BX447&lt;&gt;"*"),"Yes (" &amp; JoinAll(", ", MIDForgiving(BX273,6,LEN(BX273)-6), MIDForgiving(BX337,6,LEN(BX337)-6), MIDForgiving(BX394,6,LEN(BX394)-6), MIDForgiving(BX447,6,LEN(BX447)-6))&amp;")","*")</f>
        <v>*</v>
      </c>
      <c r="BY513" s="58" t="str">
        <f>IF(OR(BY273&lt;&gt;"*",BY337&lt;&gt;"*",BY394&lt;&gt;"*",BY447&lt;&gt;"*"),"Yes (" &amp; JoinAll(", ", MIDForgiving(BY273,6,LEN(BY273)-6), MIDForgiving(BY337,6,LEN(BY337)-6), MIDForgiving(BY394,6,LEN(BY394)-6), MIDForgiving(BY447,6,LEN(BY447)-6))&amp;")","*")</f>
        <v>*</v>
      </c>
      <c r="BZ513" s="58" t="str">
        <f>IF(OR(BZ273&lt;&gt;"*",BZ337&lt;&gt;"*",BZ394&lt;&gt;"*",BZ447&lt;&gt;"*"),"Yes (" &amp; JoinAll(", ", MIDForgiving(BZ273,6,LEN(BZ273)-6), MIDForgiving(BZ337,6,LEN(BZ337)-6), MIDForgiving(BZ394,6,LEN(BZ394)-6), MIDForgiving(BZ447,6,LEN(BZ447)-6))&amp;")","*")</f>
        <v>*</v>
      </c>
      <c r="CA513" s="58" t="str">
        <f>IF(OR(CA273&lt;&gt;"*",CA337&lt;&gt;"*",CA394&lt;&gt;"*",CA447&lt;&gt;"*"),"Yes (" &amp; JoinAll(", ", MIDForgiving(CA273,6,LEN(CA273)-6), MIDForgiving(CA337,6,LEN(CA337)-6), MIDForgiving(CA394,6,LEN(CA394)-6), MIDForgiving(CA447,6,LEN(CA447)-6))&amp;")","*")</f>
        <v>*</v>
      </c>
      <c r="CB513" s="58" t="str">
        <f>IF(OR(CB273&lt;&gt;"*",CB337&lt;&gt;"*",CB394&lt;&gt;"*",CB447&lt;&gt;"*"),"Yes (" &amp; JoinAll(", ", MIDForgiving(CB273,6,LEN(CB273)-6), MIDForgiving(CB337,6,LEN(CB337)-6), MIDForgiving(CB394,6,LEN(CB394)-6), MIDForgiving(CB447,6,LEN(CB447)-6))&amp;")","*")</f>
        <v>*</v>
      </c>
      <c r="CC513" s="58" t="str">
        <f>IF(OR(CC273&lt;&gt;"*",CC337&lt;&gt;"*",CC394&lt;&gt;"*",CC447&lt;&gt;"*"),"Yes (" &amp; JoinAll(", ", MIDForgiving(CC273,6,LEN(CC273)-6), MIDForgiving(CC337,6,LEN(CC337)-6), MIDForgiving(CC394,6,LEN(CC394)-6), MIDForgiving(CC447,6,LEN(CC447)-6))&amp;")","*")</f>
        <v>*</v>
      </c>
      <c r="CD513" s="58" t="str">
        <f>IF(OR(CD273&lt;&gt;"*",CD337&lt;&gt;"*",CD394&lt;&gt;"*",CD447&lt;&gt;"*"),"Yes (" &amp; JoinAll(", ", MIDForgiving(CD273,6,LEN(CD273)-6), MIDForgiving(CD337,6,LEN(CD337)-6), MIDForgiving(CD394,6,LEN(CD394)-6), MIDForgiving(CD447,6,LEN(CD447)-6))&amp;")","*")</f>
        <v>*</v>
      </c>
      <c r="CE513" s="58" t="str">
        <f>IF(OR(CE273&lt;&gt;"*",CE337&lt;&gt;"*",CE394&lt;&gt;"*",CE447&lt;&gt;"*"),"Yes (" &amp; JoinAll(", ", MIDForgiving(CE273,6,LEN(CE273)-6), MIDForgiving(CE337,6,LEN(CE337)-6), MIDForgiving(CE394,6,LEN(CE394)-6), MIDForgiving(CE447,6,LEN(CE447)-6))&amp;")","*")</f>
        <v>*</v>
      </c>
      <c r="CF513" s="58" t="str">
        <f>IF(OR(CF273&lt;&gt;"*",CF337&lt;&gt;"*",CF394&lt;&gt;"*",CF447&lt;&gt;"*"),"Yes (" &amp; JoinAll(", ", MIDForgiving(CF273,6,LEN(CF273)-6), MIDForgiving(CF337,6,LEN(CF337)-6), MIDForgiving(CF394,6,LEN(CF394)-6), MIDForgiving(CF447,6,LEN(CF447)-6))&amp;")","*")</f>
        <v>*</v>
      </c>
      <c r="CG513" s="58" t="str">
        <f>IF(OR(CG273&lt;&gt;"*",CG337&lt;&gt;"*",CG394&lt;&gt;"*",CG447&lt;&gt;"*"),"Yes (" &amp; JoinAll(", ", MIDForgiving(CG273,6,LEN(CG273)-6), MIDForgiving(CG337,6,LEN(CG337)-6), MIDForgiving(CG394,6,LEN(CG394)-6), MIDForgiving(CG447,6,LEN(CG447)-6))&amp;")","*")</f>
        <v>*</v>
      </c>
      <c r="CH513" s="58" t="str">
        <f>IF(OR(CH273&lt;&gt;"*",CH337&lt;&gt;"*",CH394&lt;&gt;"*",CH447&lt;&gt;"*"),"Yes (" &amp; JoinAll(", ", MIDForgiving(CH273,6,LEN(CH273)-6), MIDForgiving(CH337,6,LEN(CH337)-6), MIDForgiving(CH394,6,LEN(CH394)-6), MIDForgiving(CH447,6,LEN(CH447)-6))&amp;")","*")</f>
        <v>*</v>
      </c>
      <c r="CI513" s="58" t="str">
        <f>IF(OR(CI273&lt;&gt;"*",CI337&lt;&gt;"*",CI394&lt;&gt;"*",CI447&lt;&gt;"*"),"Yes (" &amp; JoinAll(", ", MIDForgiving(CI273,6,LEN(CI273)-6), MIDForgiving(CI337,6,LEN(CI337)-6), MIDForgiving(CI394,6,LEN(CI394)-6), MIDForgiving(CI447,6,LEN(CI447)-6))&amp;")","*")</f>
        <v>*</v>
      </c>
      <c r="CJ513" s="58" t="str">
        <f>IF(OR(CJ273&lt;&gt;"*",CJ337&lt;&gt;"*",CJ394&lt;&gt;"*",CJ447&lt;&gt;"*"),"Yes (" &amp; JoinAll(", ", MIDForgiving(CJ273,6,LEN(CJ273)-6), MIDForgiving(CJ337,6,LEN(CJ337)-6), MIDForgiving(CJ394,6,LEN(CJ394)-6), MIDForgiving(CJ447,6,LEN(CJ447)-6))&amp;")","*")</f>
        <v>*</v>
      </c>
      <c r="CK513" s="58" t="str">
        <f>IF(OR(CK273&lt;&gt;"*",CK337&lt;&gt;"*",CK394&lt;&gt;"*",CK447&lt;&gt;"*"),"Yes (" &amp; JoinAll(", ", MIDForgiving(CK273,6,LEN(CK273)-6), MIDForgiving(CK337,6,LEN(CK337)-6), MIDForgiving(CK394,6,LEN(CK394)-6), MIDForgiving(CK447,6,LEN(CK447)-6))&amp;")","*")</f>
        <v>Yes (HTTP)</v>
      </c>
      <c r="CL513" s="58" t="str">
        <f>IF(OR(CL273&lt;&gt;"*",CL337&lt;&gt;"*",CL394&lt;&gt;"*",CL447&lt;&gt;"*"),"Yes (" &amp; JoinAll(", ", MIDForgiving(CL273,6,LEN(CL273)-6), MIDForgiving(CL337,6,LEN(CL337)-6), MIDForgiving(CL394,6,LEN(CL394)-6), MIDForgiving(CL447,6,LEN(CL447)-6))&amp;")","*")</f>
        <v>*</v>
      </c>
      <c r="CM513" s="58" t="str">
        <f>IF(OR(CM273&lt;&gt;"*",CM337&lt;&gt;"*",CM394&lt;&gt;"*",CM447&lt;&gt;"*"),"Yes (" &amp; JoinAll(", ", MIDForgiving(CM273,6,LEN(CM273)-6), MIDForgiving(CM337,6,LEN(CM337)-6), MIDForgiving(CM394,6,LEN(CM394)-6), MIDForgiving(CM447,6,LEN(CM447)-6))&amp;")","*")</f>
        <v>*</v>
      </c>
      <c r="CN513" s="58" t="str">
        <f>IF(OR(CN273&lt;&gt;"*",CN337&lt;&gt;"*",CN394&lt;&gt;"*",CN447&lt;&gt;"*"),"Yes (" &amp; JoinAll(", ", MIDForgiving(CN273,6,LEN(CN273)-6), MIDForgiving(CN337,6,LEN(CN337)-6), MIDForgiving(CN394,6,LEN(CN394)-6), MIDForgiving(CN447,6,LEN(CN447)-6))&amp;")","*")</f>
        <v>*</v>
      </c>
      <c r="CO513" s="58" t="str">
        <f>IF(OR(CO273&lt;&gt;"*",CO337&lt;&gt;"*",CO394&lt;&gt;"*",CO447&lt;&gt;"*"),"Yes (" &amp; JoinAll(", ", MIDForgiving(CO273,6,LEN(CO273)-6), MIDForgiving(CO337,6,LEN(CO337)-6), MIDForgiving(CO394,6,LEN(CO394)-6), MIDForgiving(CO447,6,LEN(CO447)-6))&amp;")","*")</f>
        <v>*</v>
      </c>
      <c r="CP513" s="58" t="str">
        <f>IF(OR(CP273&lt;&gt;"*",CP337&lt;&gt;"*",CP394&lt;&gt;"*",CP447&lt;&gt;"*"),"Yes (" &amp; JoinAll(", ", MIDForgiving(CP273,6,LEN(CP273)-6), MIDForgiving(CP337,6,LEN(CP337)-6), MIDForgiving(CP394,6,LEN(CP394)-6), MIDForgiving(CP447,6,LEN(CP447)-6))&amp;")","*")</f>
        <v>*</v>
      </c>
      <c r="CQ513" s="58" t="str">
        <f>IF(OR(CQ273&lt;&gt;"*",CQ337&lt;&gt;"*",CQ394&lt;&gt;"*",CQ447&lt;&gt;"*"),"Yes (" &amp; JoinAll(", ", MIDForgiving(CQ273,6,LEN(CQ273)-6), MIDForgiving(CQ337,6,LEN(CQ337)-6), MIDForgiving(CQ394,6,LEN(CQ394)-6), MIDForgiving(CQ447,6,LEN(CQ447)-6))&amp;")","*")</f>
        <v>*</v>
      </c>
      <c r="CR513" s="58" t="str">
        <f>IF(OR(CR273&lt;&gt;"*",CR337&lt;&gt;"*",CR394&lt;&gt;"*",CR447&lt;&gt;"*"),"Yes (" &amp; JoinAll(", ", MIDForgiving(CR273,6,LEN(CR273)-6), MIDForgiving(CR337,6,LEN(CR337)-6), MIDForgiving(CR394,6,LEN(CR394)-6), MIDForgiving(CR447,6,LEN(CR447)-6))&amp;")","*")</f>
        <v>*</v>
      </c>
      <c r="CS513" s="58" t="str">
        <f>IF(OR(CS273&lt;&gt;"*",CS337&lt;&gt;"*",CS394&lt;&gt;"*",CS447&lt;&gt;"*"),"Yes (" &amp; JoinAll(", ", MIDForgiving(CS273,6,LEN(CS273)-6), MIDForgiving(CS337,6,LEN(CS337)-6), MIDForgiving(CS394,6,LEN(CS394)-6), MIDForgiving(CS447,6,LEN(CS447)-6))&amp;")","*")</f>
        <v>*</v>
      </c>
      <c r="CT513" s="58" t="str">
        <f>IF(OR(CT273&lt;&gt;"*",CT337&lt;&gt;"*",CT394&lt;&gt;"*",CT447&lt;&gt;"*"),"Yes (" &amp; JoinAll(", ", MIDForgiving(CT273,6,LEN(CT273)-6), MIDForgiving(CT337,6,LEN(CT337)-6), MIDForgiving(CT394,6,LEN(CT394)-6), MIDForgiving(CT447,6,LEN(CT447)-6))&amp;")","*")</f>
        <v>*</v>
      </c>
      <c r="CU513" s="58" t="str">
        <f>IF(OR(CU273&lt;&gt;"*",CU337&lt;&gt;"*",CU394&lt;&gt;"*",CU447&lt;&gt;"*"),"Yes (" &amp; JoinAll(", ", MIDForgiving(CU273,6,LEN(CU273)-6), MIDForgiving(CU337,6,LEN(CU337)-6), MIDForgiving(CU394,6,LEN(CU394)-6), MIDForgiving(CU447,6,LEN(CU447)-6))&amp;")","*")</f>
        <v>*</v>
      </c>
      <c r="CV513" s="58" t="str">
        <f>IF(OR(CV273&lt;&gt;"*",CV337&lt;&gt;"*",CV394&lt;&gt;"*",CV447&lt;&gt;"*"),"Yes (" &amp; JoinAll(", ", MIDForgiving(CV273,6,LEN(CV273)-6), MIDForgiving(CV337,6,LEN(CV337)-6), MIDForgiving(CV394,6,LEN(CV394)-6), MIDForgiving(CV447,6,LEN(CV447)-6))&amp;")","*")</f>
        <v>*</v>
      </c>
      <c r="CW513" s="58" t="str">
        <f>IF(OR(CW273&lt;&gt;"*",CW337&lt;&gt;"*",CW394&lt;&gt;"*",CW447&lt;&gt;"*"),"Yes (" &amp; JoinAll(", ", MIDForgiving(CW273,6,LEN(CW273)-6), MIDForgiving(CW337,6,LEN(CW337)-6), MIDForgiving(CW394,6,LEN(CW394)-6), MIDForgiving(CW447,6,LEN(CW447)-6))&amp;")","*")</f>
        <v>*</v>
      </c>
      <c r="CX513" s="58" t="str">
        <f>IF(OR(CX273&lt;&gt;"*",CX337&lt;&gt;"*",CX394&lt;&gt;"*",CX447&lt;&gt;"*"),"Yes (" &amp; JoinAll(", ", MIDForgiving(CX273,6,LEN(CX273)-6), MIDForgiving(CX337,6,LEN(CX337)-6), MIDForgiving(CX394,6,LEN(CX394)-6), MIDForgiving(CX447,6,LEN(CX447)-6))&amp;")","*")</f>
        <v>*</v>
      </c>
      <c r="CY513" s="58" t="str">
        <f>IF(OR(CY273&lt;&gt;"*",CY337&lt;&gt;"*",CY394&lt;&gt;"*",CY447&lt;&gt;"*"),"Yes (" &amp; JoinAll(", ", MIDForgiving(CY273,6,LEN(CY273)-6), MIDForgiving(CY337,6,LEN(CY337)-6), MIDForgiving(CY394,6,LEN(CY394)-6), MIDForgiving(CY447,6,LEN(CY447)-6))&amp;")","*")</f>
        <v>*</v>
      </c>
      <c r="CZ513" s="58" t="str">
        <f>IF(OR(CZ273&lt;&gt;"*",CZ337&lt;&gt;"*",CZ394&lt;&gt;"*",CZ447&lt;&gt;"*"),"Yes (" &amp; JoinAll(", ", MIDForgiving(CZ273,6,LEN(CZ273)-6), MIDForgiving(CZ337,6,LEN(CZ337)-6), MIDForgiving(CZ394,6,LEN(CZ394)-6), MIDForgiving(CZ447,6,LEN(CZ447)-6))&amp;")","*")</f>
        <v>*</v>
      </c>
      <c r="DA513" s="58" t="str">
        <f>IF(OR(DA273&lt;&gt;"*",DA337&lt;&gt;"*",DA394&lt;&gt;"*",DA447&lt;&gt;"*"),"Yes (" &amp; JoinAll(", ", MIDForgiving(DA273,6,LEN(DA273)-6), MIDForgiving(DA337,6,LEN(DA337)-6), MIDForgiving(DA394,6,LEN(DA394)-6), MIDForgiving(DA447,6,LEN(DA447)-6))&amp;")","*")</f>
        <v>*</v>
      </c>
      <c r="DB513" s="58" t="str">
        <f>IF(OR(DB273&lt;&gt;"*",DB337&lt;&gt;"*",DB394&lt;&gt;"*",DB447&lt;&gt;"*"),"Yes (" &amp; JoinAll(", ", MIDForgiving(DB273,6,LEN(DB273)-6), MIDForgiving(DB337,6,LEN(DB337)-6), MIDForgiving(DB394,6,LEN(DB394)-6), MIDForgiving(DB447,6,LEN(DB447)-6))&amp;")","*")</f>
        <v>*</v>
      </c>
      <c r="DC513" s="58" t="str">
        <f>IF(OR(DC273&lt;&gt;"*",DC337&lt;&gt;"*",DC394&lt;&gt;"*",DC447&lt;&gt;"*"),"Yes (" &amp; JoinAll(", ", MIDForgiving(DC273,6,LEN(DC273)-6), MIDForgiving(DC337,6,LEN(DC337)-6), MIDForgiving(DC394,6,LEN(DC394)-6), MIDForgiving(DC447,6,LEN(DC447)-6))&amp;")","*")</f>
        <v>*</v>
      </c>
      <c r="DD513" s="58" t="str">
        <f>IF(OR(DD273&lt;&gt;"*",DD337&lt;&gt;"*",DD394&lt;&gt;"*",DD447&lt;&gt;"*"),"Yes (" &amp; JoinAll(", ", MIDForgiving(DD273,6,LEN(DD273)-6), MIDForgiving(DD337,6,LEN(DD337)-6), MIDForgiving(DD394,6,LEN(DD394)-6), MIDForgiving(DD447,6,LEN(DD447)-6))&amp;")","*")</f>
        <v>*</v>
      </c>
      <c r="DE513" s="58" t="str">
        <f>IF(OR(DE273&lt;&gt;"*",DE337&lt;&gt;"*",DE394&lt;&gt;"*",DE447&lt;&gt;"*"),"Yes (" &amp; JoinAll(", ", MIDForgiving(DE273,6,LEN(DE273)-6), MIDForgiving(DE337,6,LEN(DE337)-6), MIDForgiving(DE394,6,LEN(DE394)-6), MIDForgiving(DE447,6,LEN(DE447)-6))&amp;")","*")</f>
        <v>*</v>
      </c>
      <c r="DF513" s="58" t="str">
        <f>IF(OR(DF273&lt;&gt;"*",DF337&lt;&gt;"*",DF394&lt;&gt;"*",DF447&lt;&gt;"*"),"Yes (" &amp; JoinAll(", ", MIDForgiving(DF273,6,LEN(DF273)-6), MIDForgiving(DF337,6,LEN(DF337)-6), MIDForgiving(DF394,6,LEN(DF394)-6), MIDForgiving(DF447,6,LEN(DF447)-6))&amp;")","*")</f>
        <v>*</v>
      </c>
      <c r="DG513" s="58" t="str">
        <f>IF(OR(DG273&lt;&gt;"*",DG337&lt;&gt;"*",DG394&lt;&gt;"*",DG447&lt;&gt;"*"),"Yes (" &amp; JoinAll(", ", MIDForgiving(DG273,6,LEN(DG273)-6), MIDForgiving(DG337,6,LEN(DG337)-6), MIDForgiving(DG394,6,LEN(DG394)-6), MIDForgiving(DG447,6,LEN(DG447)-6))&amp;")","*")</f>
        <v>*</v>
      </c>
      <c r="DH513" s="58" t="str">
        <f>IF(OR(DH273&lt;&gt;"*",DH337&lt;&gt;"*",DH394&lt;&gt;"*",DH447&lt;&gt;"*"),"Yes (" &amp; JoinAll(", ", MIDForgiving(DH273,6,LEN(DH273)-6), MIDForgiving(DH337,6,LEN(DH337)-6), MIDForgiving(DH394,6,LEN(DH394)-6), MIDForgiving(DH447,6,LEN(DH447)-6))&amp;")","*")</f>
        <v>*</v>
      </c>
      <c r="DI513" s="58" t="str">
        <f>IF(OR(DI273&lt;&gt;"*",DI337&lt;&gt;"*",DI394&lt;&gt;"*",DI447&lt;&gt;"*"),"Yes (" &amp; JoinAll(", ", MIDForgiving(DI273,6,LEN(DI273)-6), MIDForgiving(DI337,6,LEN(DI337)-6), MIDForgiving(DI394,6,LEN(DI394)-6), MIDForgiving(DI447,6,LEN(DI447)-6))&amp;")","*")</f>
        <v>Yes (HTTPS)</v>
      </c>
      <c r="DJ513" s="58" t="str">
        <f>IF(OR(DJ273&lt;&gt;"*",DJ337&lt;&gt;"*",DJ394&lt;&gt;"*",DJ447&lt;&gt;"*"),"Yes (" &amp; JoinAll(", ", MIDForgiving(DJ273,6,LEN(DJ273)-6), MIDForgiving(DJ337,6,LEN(DJ337)-6), MIDForgiving(DJ394,6,LEN(DJ394)-6), MIDForgiving(DJ447,6,LEN(DJ447)-6))&amp;")","*")</f>
        <v>*</v>
      </c>
      <c r="DK513" s="58" t="str">
        <f>IF(OR(DK273&lt;&gt;"*",DK337&lt;&gt;"*",DK394&lt;&gt;"*",DK447&lt;&gt;"*"),"Yes (" &amp; JoinAll(", ", MIDForgiving(DK273,6,LEN(DK273)-6), MIDForgiving(DK337,6,LEN(DK337)-6), MIDForgiving(DK394,6,LEN(DK394)-6), MIDForgiving(DK447,6,LEN(DK447)-6))&amp;")","*")</f>
        <v>*</v>
      </c>
      <c r="DL513" s="58" t="str">
        <f>IF(OR(DL273&lt;&gt;"*",DL337&lt;&gt;"*",DL394&lt;&gt;"*",DL447&lt;&gt;"*"),"Yes (" &amp; JoinAll(", ", MIDForgiving(DL273,6,LEN(DL273)-6), MIDForgiving(DL337,6,LEN(DL337)-6), MIDForgiving(DL394,6,LEN(DL394)-6), MIDForgiving(DL447,6,LEN(DL447)-6))&amp;")","*")</f>
        <v>*</v>
      </c>
      <c r="DM513" s="58" t="str">
        <f>IF(OR(DM273&lt;&gt;"*",DM337&lt;&gt;"*",DM394&lt;&gt;"*",DM447&lt;&gt;"*"),"Yes (" &amp; JoinAll(", ", MIDForgiving(DM273,6,LEN(DM273)-6), MIDForgiving(DM337,6,LEN(DM337)-6), MIDForgiving(DM394,6,LEN(DM394)-6), MIDForgiving(DM447,6,LEN(DM447)-6))&amp;")","*")</f>
        <v>*</v>
      </c>
      <c r="DN513" s="58" t="str">
        <f>IF(OR(DN273&lt;&gt;"*",DN337&lt;&gt;"*",DN394&lt;&gt;"*",DN447&lt;&gt;"*"),"Yes (" &amp; JoinAll(", ", MIDForgiving(DN273,6,LEN(DN273)-6), MIDForgiving(DN337,6,LEN(DN337)-6), MIDForgiving(DN394,6,LEN(DN394)-6), MIDForgiving(DN447,6,LEN(DN447)-6))&amp;")","*")</f>
        <v>*</v>
      </c>
      <c r="DO513" s="58" t="str">
        <f>IF(OR(DO273&lt;&gt;"*",DO337&lt;&gt;"*",DO394&lt;&gt;"*",DO447&lt;&gt;"*"),"Yes (" &amp; JoinAll(", ", MIDForgiving(DO273,6,LEN(DO273)-6), MIDForgiving(DO337,6,LEN(DO337)-6), MIDForgiving(DO394,6,LEN(DO394)-6), MIDForgiving(DO447,6,LEN(DO447)-6))&amp;")","*")</f>
        <v>*</v>
      </c>
      <c r="DP513" s="58" t="str">
        <f>IF(OR(DP273&lt;&gt;"*",DP337&lt;&gt;"*",DP394&lt;&gt;"*",DP447&lt;&gt;"*"),"Yes (" &amp; JoinAll(", ", MIDForgiving(DP273,6,LEN(DP273)-6), MIDForgiving(DP337,6,LEN(DP337)-6), MIDForgiving(DP394,6,LEN(DP394)-6), MIDForgiving(DP447,6,LEN(DP447)-6))&amp;")","*")</f>
        <v>*</v>
      </c>
      <c r="DQ513" s="58" t="str">
        <f>IF(OR(DQ273&lt;&gt;"*",DQ337&lt;&gt;"*",DQ394&lt;&gt;"*",DQ447&lt;&gt;"*"),"Yes (" &amp; JoinAll(", ", MIDForgiving(DQ273,6,LEN(DQ273)-6), MIDForgiving(DQ337,6,LEN(DQ337)-6), MIDForgiving(DQ394,6,LEN(DQ394)-6), MIDForgiving(DQ447,6,LEN(DQ447)-6))&amp;")","*")</f>
        <v>*</v>
      </c>
      <c r="DR513" s="58" t="str">
        <f>IF(OR(DR273&lt;&gt;"*",DR337&lt;&gt;"*",DR394&lt;&gt;"*",DR447&lt;&gt;"*"),"Yes (" &amp; JoinAll(", ", MIDForgiving(DR273,6,LEN(DR273)-6), MIDForgiving(DR337,6,LEN(DR337)-6), MIDForgiving(DR394,6,LEN(DR394)-6), MIDForgiving(DR447,6,LEN(DR447)-6))&amp;")","*")</f>
        <v>*</v>
      </c>
      <c r="DS513" s="58" t="str">
        <f>IF(OR(DS273&lt;&gt;"*",DS337&lt;&gt;"*",DS394&lt;&gt;"*",DS447&lt;&gt;"*"),"Yes (" &amp; JoinAll(", ", MIDForgiving(DS273,6,LEN(DS273)-6), MIDForgiving(DS337,6,LEN(DS337)-6), MIDForgiving(DS394,6,LEN(DS394)-6), MIDForgiving(DS447,6,LEN(DS447)-6))&amp;")","*")</f>
        <v>*</v>
      </c>
      <c r="DT513" s="58" t="str">
        <f>IF(OR(DT273&lt;&gt;"*",DT337&lt;&gt;"*",DT394&lt;&gt;"*",DT447&lt;&gt;"*"),"Yes (" &amp; JoinAll(", ", MIDForgiving(DT273,6,LEN(DT273)-6), MIDForgiving(DT337,6,LEN(DT337)-6), MIDForgiving(DT394,6,LEN(DT394)-6), MIDForgiving(DT447,6,LEN(DT447)-6))&amp;")","*")</f>
        <v>*</v>
      </c>
      <c r="DU513" s="58" t="str">
        <f>IF(OR(DU273&lt;&gt;"*",DU337&lt;&gt;"*",DU394&lt;&gt;"*",DU447&lt;&gt;"*"),"Yes (" &amp; JoinAll(", ", MIDForgiving(DU273,6,LEN(DU273)-6), MIDForgiving(DU337,6,LEN(DU337)-6), MIDForgiving(DU394,6,LEN(DU394)-6), MIDForgiving(DU447,6,LEN(DU447)-6))&amp;")","*")</f>
        <v>*</v>
      </c>
      <c r="DV513" s="58" t="str">
        <f>IF(OR(DV273&lt;&gt;"*",DV337&lt;&gt;"*",DV394&lt;&gt;"*",DV447&lt;&gt;"*"),"Yes (" &amp; JoinAll(", ", MIDForgiving(DV273,6,LEN(DV273)-6), MIDForgiving(DV337,6,LEN(DV337)-6), MIDForgiving(DV394,6,LEN(DV394)-6), MIDForgiving(DV447,6,LEN(DV447)-6))&amp;")","*")</f>
        <v>*</v>
      </c>
      <c r="DW513" s="58" t="str">
        <f>IF(OR(DW273&lt;&gt;"*",DW337&lt;&gt;"*",DW394&lt;&gt;"*",DW447&lt;&gt;"*"),"Yes (" &amp; JoinAll(", ", MIDForgiving(DW273,6,LEN(DW273)-6), MIDForgiving(DW337,6,LEN(DW337)-6), MIDForgiving(DW394,6,LEN(DW394)-6), MIDForgiving(DW447,6,LEN(DW447)-6))&amp;")","*")</f>
        <v>*</v>
      </c>
      <c r="DX513" s="58" t="str">
        <f>IF(OR(DX273&lt;&gt;"*",DX337&lt;&gt;"*",DX394&lt;&gt;"*",DX447&lt;&gt;"*"),"Yes (" &amp; JoinAll(", ", MIDForgiving(DX273,6,LEN(DX273)-6), MIDForgiving(DX337,6,LEN(DX337)-6), MIDForgiving(DX394,6,LEN(DX394)-6), MIDForgiving(DX447,6,LEN(DX447)-6))&amp;")","*")</f>
        <v>*</v>
      </c>
      <c r="DY513" s="58" t="str">
        <f>IF(OR(DY273&lt;&gt;"*",DY337&lt;&gt;"*",DY394&lt;&gt;"*",DY447&lt;&gt;"*"),"Yes (" &amp; JoinAll(", ", MIDForgiving(DY273,6,LEN(DY273)-6), MIDForgiving(DY337,6,LEN(DY337)-6), MIDForgiving(DY394,6,LEN(DY394)-6), MIDForgiving(DY447,6,LEN(DY447)-6))&amp;")","*")</f>
        <v>*</v>
      </c>
      <c r="DZ513" s="58" t="str">
        <f>IF(OR(DZ273&lt;&gt;"*",DZ337&lt;&gt;"*",DZ394&lt;&gt;"*",DZ447&lt;&gt;"*"),"Yes (" &amp; JoinAll(", ", MIDForgiving(DZ273,6,LEN(DZ273)-6), MIDForgiving(DZ337,6,LEN(DZ337)-6), MIDForgiving(DZ394,6,LEN(DZ394)-6), MIDForgiving(DZ447,6,LEN(DZ447)-6))&amp;")","*")</f>
        <v>*</v>
      </c>
      <c r="EA513" s="58" t="str">
        <f>IF(OR(EA273&lt;&gt;"*",EA337&lt;&gt;"*",EA394&lt;&gt;"*",EA447&lt;&gt;"*"),"Yes (" &amp; JoinAll(", ", MIDForgiving(EA273,6,LEN(EA273)-6), MIDForgiving(EA337,6,LEN(EA337)-6), MIDForgiving(EA394,6,LEN(EA394)-6), MIDForgiving(EA447,6,LEN(EA447)-6))&amp;")","*")</f>
        <v>*</v>
      </c>
      <c r="EB513" s="58" t="str">
        <f>IF(OR(EB273&lt;&gt;"*",EB337&lt;&gt;"*",EB394&lt;&gt;"*",EB447&lt;&gt;"*"),"Yes (" &amp; JoinAll(", ", MIDForgiving(EB273,6,LEN(EB273)-6), MIDForgiving(EB337,6,LEN(EB337)-6), MIDForgiving(EB394,6,LEN(EB394)-6), MIDForgiving(EB447,6,LEN(EB447)-6))&amp;")","*")</f>
        <v>*</v>
      </c>
      <c r="EC513" s="58" t="str">
        <f>IF(OR(EC273&lt;&gt;"*",EC337&lt;&gt;"*",EC394&lt;&gt;"*",EC447&lt;&gt;"*"),"Yes (" &amp; JoinAll(", ", MIDForgiving(EC273,6,LEN(EC273)-6), MIDForgiving(EC337,6,LEN(EC337)-6), MIDForgiving(EC394,6,LEN(EC394)-6), MIDForgiving(EC447,6,LEN(EC447)-6))&amp;")","*")</f>
        <v>*</v>
      </c>
      <c r="ED513" s="58" t="str">
        <f>IF(OR(ED273&lt;&gt;"*",ED337&lt;&gt;"*",ED394&lt;&gt;"*",ED447&lt;&gt;"*"),"Yes (" &amp; JoinAll(", ", MIDForgiving(ED273,6,LEN(ED273)-6), MIDForgiving(ED337,6,LEN(ED337)-6), MIDForgiving(ED394,6,LEN(ED394)-6), MIDForgiving(ED447,6,LEN(ED447)-6))&amp;")","*")</f>
        <v>*</v>
      </c>
      <c r="EE513" s="58" t="str">
        <f>IF(OR(EE273&lt;&gt;"*",EE337&lt;&gt;"*",EE394&lt;&gt;"*",EE447&lt;&gt;"*"),"Yes (" &amp; JoinAll(", ", MIDForgiving(EE273,6,LEN(EE273)-6), MIDForgiving(EE337,6,LEN(EE337)-6), MIDForgiving(EE394,6,LEN(EE394)-6), MIDForgiving(EE447,6,LEN(EE447)-6))&amp;")","*")</f>
        <v>*</v>
      </c>
      <c r="EF513" s="58" t="str">
        <f>IF(OR(EF273&lt;&gt;"*",EF337&lt;&gt;"*",EF394&lt;&gt;"*",EF447&lt;&gt;"*"),"Yes (" &amp; JoinAll(", ", MIDForgiving(EF273,6,LEN(EF273)-6), MIDForgiving(EF337,6,LEN(EF337)-6), MIDForgiving(EF394,6,LEN(EF394)-6), MIDForgiving(EF447,6,LEN(EF447)-6))&amp;")","*")</f>
        <v>*</v>
      </c>
      <c r="EG513" s="58" t="str">
        <f>IF(OR(EG273&lt;&gt;"*",EG337&lt;&gt;"*",EG394&lt;&gt;"*",EG447&lt;&gt;"*"),"Yes (" &amp; JoinAll(", ", MIDForgiving(EG273,6,LEN(EG273)-6), MIDForgiving(EG337,6,LEN(EG337)-6), MIDForgiving(EG394,6,LEN(EG394)-6), MIDForgiving(EG447,6,LEN(EG447)-6))&amp;")","*")</f>
        <v>*</v>
      </c>
      <c r="EH513" s="58" t="str">
        <f>IF(OR(EH273&lt;&gt;"*",EH337&lt;&gt;"*",EH394&lt;&gt;"*",EH447&lt;&gt;"*"),"Yes (" &amp; JoinAll(", ", MIDForgiving(EH273,6,LEN(EH273)-6), MIDForgiving(EH337,6,LEN(EH337)-6), MIDForgiving(EH394,6,LEN(EH394)-6), MIDForgiving(EH447,6,LEN(EH447)-6))&amp;")","*")</f>
        <v>*</v>
      </c>
      <c r="EI513" s="58" t="str">
        <f>IF(OR(EI273&lt;&gt;"*",EI337&lt;&gt;"*",EI394&lt;&gt;"*",EI447&lt;&gt;"*"),"Yes (" &amp; JoinAll(", ", MIDForgiving(EI273,6,LEN(EI273)-6), MIDForgiving(EI337,6,LEN(EI337)-6), MIDForgiving(EI394,6,LEN(EI394)-6), MIDForgiving(EI447,6,LEN(EI447)-6))&amp;")","*")</f>
        <v>*</v>
      </c>
      <c r="EJ513" s="58" t="str">
        <f>IF(OR(EJ273&lt;&gt;"*",EJ337&lt;&gt;"*",EJ394&lt;&gt;"*",EJ447&lt;&gt;"*"),"Yes (" &amp; JoinAll(", ", MIDForgiving(EJ273,6,LEN(EJ273)-6), MIDForgiving(EJ337,6,LEN(EJ337)-6), MIDForgiving(EJ394,6,LEN(EJ394)-6), MIDForgiving(EJ447,6,LEN(EJ447)-6))&amp;")","*")</f>
        <v>*</v>
      </c>
      <c r="EK513" s="58" t="str">
        <f>IF(OR(EK273&lt;&gt;"*",EK337&lt;&gt;"*",EK394&lt;&gt;"*",EK447&lt;&gt;"*"),"Yes (" &amp; JoinAll(", ", MIDForgiving(EK273,6,LEN(EK273)-6), MIDForgiving(EK337,6,LEN(EK337)-6), MIDForgiving(EK394,6,LEN(EK394)-6), MIDForgiving(EK447,6,LEN(EK447)-6))&amp;")","*")</f>
        <v>*</v>
      </c>
      <c r="EL513" s="109"/>
      <c r="EM513" s="109"/>
    </row>
    <row r="514" spans="1:143" s="58" customFormat="1" ht="12.75" customHeight="1" x14ac:dyDescent="0.25">
      <c r="A514" s="5"/>
      <c r="B514" s="96"/>
      <c r="C514" s="96"/>
      <c r="D514" s="96"/>
      <c r="E514" s="96"/>
      <c r="F514" s="96" t="s">
        <v>3538</v>
      </c>
      <c r="G514" s="4" t="s">
        <v>4302</v>
      </c>
      <c r="H514" s="18" t="s">
        <v>5</v>
      </c>
      <c r="I514" s="18"/>
      <c r="J514" s="58" t="str">
        <f>IF(OR(J274&lt;&gt;"*",J338&lt;&gt;"*",J395&lt;&gt;"*",J448&lt;&gt;"*"),"Yes (" &amp; JoinAll(", ", MIDForgiving(J274,6,LEN(J274)-6), MIDForgiving(J338,6,LEN(J338)-6), MIDForgiving(J395,6,LEN(J395)-6), MIDForgiving(J448,6,LEN(J448)-6))&amp;")","*")</f>
        <v>*</v>
      </c>
      <c r="K514" s="58" t="str">
        <f>IF(OR(K274&lt;&gt;"*",K338&lt;&gt;"*",K395&lt;&gt;"*",K448&lt;&gt;"*"),"Yes (" &amp; JoinAll(", ", MIDForgiving(K274,6,LEN(K274)-6), MIDForgiving(K338,6,LEN(K338)-6), MIDForgiving(K395,6,LEN(K395)-6), MIDForgiving(K448,6,LEN(K448)-6))&amp;")","*")</f>
        <v>*</v>
      </c>
      <c r="L514" s="58" t="str">
        <f>IF(OR(L274&lt;&gt;"*",L338&lt;&gt;"*",L395&lt;&gt;"*",L448&lt;&gt;"*"),"Yes (" &amp; JoinAll(", ", MIDForgiving(L274,6,LEN(L274)-6), MIDForgiving(L338,6,LEN(L338)-6), MIDForgiving(L395,6,LEN(L395)-6), MIDForgiving(L448,6,LEN(L448)-6))&amp;")","*")</f>
        <v>*</v>
      </c>
      <c r="M514" s="58" t="str">
        <f>IF(OR(M274&lt;&gt;"*",M338&lt;&gt;"*",M395&lt;&gt;"*",M448&lt;&gt;"*"),"Yes (" &amp; JoinAll(", ", MIDForgiving(M274,6,LEN(M274)-6), MIDForgiving(M338,6,LEN(M338)-6), MIDForgiving(M395,6,LEN(M395)-6), MIDForgiving(M448,6,LEN(M448)-6))&amp;")","*")</f>
        <v>*</v>
      </c>
      <c r="N514" s="58" t="str">
        <f>IF(OR(N274&lt;&gt;"*",N338&lt;&gt;"*",N395&lt;&gt;"*",N448&lt;&gt;"*"),"Yes (" &amp; JoinAll(", ", MIDForgiving(N274,6,LEN(N274)-6), MIDForgiving(N338,6,LEN(N338)-6), MIDForgiving(N395,6,LEN(N395)-6), MIDForgiving(N448,6,LEN(N448)-6))&amp;")","*")</f>
        <v>*</v>
      </c>
      <c r="O514" s="58" t="str">
        <f>IF(OR(O274&lt;&gt;"*",O338&lt;&gt;"*",O395&lt;&gt;"*",O448&lt;&gt;"*"),"Yes (" &amp; JoinAll(", ", MIDForgiving(O274,6,LEN(O274)-6), MIDForgiving(O338,6,LEN(O338)-6), MIDForgiving(O395,6,LEN(O395)-6), MIDForgiving(O448,6,LEN(O448)-6))&amp;")","*")</f>
        <v>*</v>
      </c>
      <c r="P514" s="58" t="str">
        <f>IF(OR(P274&lt;&gt;"*",P338&lt;&gt;"*",P395&lt;&gt;"*",P448&lt;&gt;"*"),"Yes (" &amp; JoinAll(", ", MIDForgiving(P274,6,LEN(P274)-6), MIDForgiving(P338,6,LEN(P338)-6), MIDForgiving(P395,6,LEN(P395)-6), MIDForgiving(P448,6,LEN(P448)-6))&amp;")","*")</f>
        <v>*</v>
      </c>
      <c r="Q514" s="58" t="str">
        <f>IF(OR(Q274&lt;&gt;"*",Q338&lt;&gt;"*",Q395&lt;&gt;"*",Q448&lt;&gt;"*"),"Yes (" &amp; JoinAll(", ", MIDForgiving(Q274,6,LEN(Q274)-6), MIDForgiving(Q338,6,LEN(Q338)-6), MIDForgiving(Q395,6,LEN(Q395)-6), MIDForgiving(Q448,6,LEN(Q448)-6))&amp;")","*")</f>
        <v>*</v>
      </c>
      <c r="R514" s="58" t="str">
        <f>IF(OR(R274&lt;&gt;"*",R338&lt;&gt;"*",R395&lt;&gt;"*",R448&lt;&gt;"*"),"Yes (" &amp; JoinAll(", ", MIDForgiving(R274,6,LEN(R274)-6), MIDForgiving(R338,6,LEN(R338)-6), MIDForgiving(R395,6,LEN(R395)-6), MIDForgiving(R448,6,LEN(R448)-6))&amp;")","*")</f>
        <v>*</v>
      </c>
      <c r="S514" s="58" t="str">
        <f>IF(OR(S274&lt;&gt;"*",S338&lt;&gt;"*",S395&lt;&gt;"*",S448&lt;&gt;"*"),"Yes (" &amp; JoinAll(", ", MIDForgiving(S274,6,LEN(S274)-6), MIDForgiving(S338,6,LEN(S338)-6), MIDForgiving(S395,6,LEN(S395)-6), MIDForgiving(S448,6,LEN(S448)-6))&amp;")","*")</f>
        <v>*</v>
      </c>
      <c r="T514" s="58" t="str">
        <f>IF(OR(T274&lt;&gt;"*",T338&lt;&gt;"*",T395&lt;&gt;"*",T448&lt;&gt;"*"),"Yes (" &amp; JoinAll(", ", MIDForgiving(T274,6,LEN(T274)-6), MIDForgiving(T338,6,LEN(T338)-6), MIDForgiving(T395,6,LEN(T395)-6), MIDForgiving(T448,6,LEN(T448)-6))&amp;")","*")</f>
        <v>*</v>
      </c>
      <c r="U514" s="58" t="str">
        <f>IF(OR(U274&lt;&gt;"*",U338&lt;&gt;"*",U395&lt;&gt;"*",U448&lt;&gt;"*"),"Yes (" &amp; JoinAll(", ", MIDForgiving(U274,6,LEN(U274)-6), MIDForgiving(U338,6,LEN(U338)-6), MIDForgiving(U395,6,LEN(U395)-6), MIDForgiving(U448,6,LEN(U448)-6))&amp;")","*")</f>
        <v>*</v>
      </c>
      <c r="V514" s="58" t="str">
        <f>IF(OR(V274&lt;&gt;"*",V338&lt;&gt;"*",V395&lt;&gt;"*",V448&lt;&gt;"*"),"Yes (" &amp; JoinAll(", ", MIDForgiving(V274,6,LEN(V274)-6), MIDForgiving(V338,6,LEN(V338)-6), MIDForgiving(V395,6,LEN(V395)-6), MIDForgiving(V448,6,LEN(V448)-6))&amp;")","*")</f>
        <v>*</v>
      </c>
      <c r="W514" s="58" t="str">
        <f>IF(OR(W274&lt;&gt;"*",W338&lt;&gt;"*",W395&lt;&gt;"*",W448&lt;&gt;"*"),"Yes (" &amp; JoinAll(", ", MIDForgiving(W274,6,LEN(W274)-6), MIDForgiving(W338,6,LEN(W338)-6), MIDForgiving(W395,6,LEN(W395)-6), MIDForgiving(W448,6,LEN(W448)-6))&amp;")","*")</f>
        <v>*</v>
      </c>
      <c r="X514" s="58" t="str">
        <f>IF(OR(X274&lt;&gt;"*",X338&lt;&gt;"*",X395&lt;&gt;"*",X448&lt;&gt;"*"),"Yes (" &amp; JoinAll(", ", MIDForgiving(X274,6,LEN(X274)-6), MIDForgiving(X338,6,LEN(X338)-6), MIDForgiving(X395,6,LEN(X395)-6), MIDForgiving(X448,6,LEN(X448)-6))&amp;")","*")</f>
        <v>*</v>
      </c>
      <c r="Y514" s="58" t="str">
        <f>IF(OR(Y274&lt;&gt;"*",Y338&lt;&gt;"*",Y395&lt;&gt;"*",Y448&lt;&gt;"*"),"Yes (" &amp; JoinAll(", ", MIDForgiving(Y274,6,LEN(Y274)-6), MIDForgiving(Y338,6,LEN(Y338)-6), MIDForgiving(Y395,6,LEN(Y395)-6), MIDForgiving(Y448,6,LEN(Y448)-6))&amp;")","*")</f>
        <v>*</v>
      </c>
      <c r="Z514" s="58" t="str">
        <f>IF(OR(Z274&lt;&gt;"*",Z338&lt;&gt;"*",Z395&lt;&gt;"*",Z448&lt;&gt;"*"),"Yes (" &amp; JoinAll(", ", MIDForgiving(Z274,6,LEN(Z274)-6), MIDForgiving(Z338,6,LEN(Z338)-6), MIDForgiving(Z395,6,LEN(Z395)-6), MIDForgiving(Z448,6,LEN(Z448)-6))&amp;")","*")</f>
        <v>*</v>
      </c>
      <c r="AA514" s="58" t="str">
        <f>IF(OR(AA274&lt;&gt;"*",AA338&lt;&gt;"*",AA395&lt;&gt;"*",AA448&lt;&gt;"*"),"Yes (" &amp; JoinAll(", ", MIDForgiving(AA274,6,LEN(AA274)-6), MIDForgiving(AA338,6,LEN(AA338)-6), MIDForgiving(AA395,6,LEN(AA395)-6), MIDForgiving(AA448,6,LEN(AA448)-6))&amp;")","*")</f>
        <v>*</v>
      </c>
      <c r="AB514" s="58" t="str">
        <f>IF(OR(AB274&lt;&gt;"*",AB338&lt;&gt;"*",AB395&lt;&gt;"*",AB448&lt;&gt;"*"),"Yes (" &amp; JoinAll(", ", MIDForgiving(AB274,6,LEN(AB274)-6), MIDForgiving(AB338,6,LEN(AB338)-6), MIDForgiving(AB395,6,LEN(AB395)-6), MIDForgiving(AB448,6,LEN(AB448)-6))&amp;")","*")</f>
        <v>*</v>
      </c>
      <c r="AC514" s="58" t="str">
        <f>IF(OR(AC274&lt;&gt;"*",AC338&lt;&gt;"*",AC395&lt;&gt;"*",AC448&lt;&gt;"*"),"Yes (" &amp; JoinAll(", ", MIDForgiving(AC274,6,LEN(AC274)-6), MIDForgiving(AC338,6,LEN(AC338)-6), MIDForgiving(AC395,6,LEN(AC395)-6), MIDForgiving(AC448,6,LEN(AC448)-6))&amp;")","*")</f>
        <v>*</v>
      </c>
      <c r="AD514" s="58" t="str">
        <f>IF(OR(AD274&lt;&gt;"*",AD338&lt;&gt;"*",AD395&lt;&gt;"*",AD448&lt;&gt;"*"),"Yes (" &amp; JoinAll(", ", MIDForgiving(AD274,6,LEN(AD274)-6), MIDForgiving(AD338,6,LEN(AD338)-6), MIDForgiving(AD395,6,LEN(AD395)-6), MIDForgiving(AD448,6,LEN(AD448)-6))&amp;")","*")</f>
        <v>*</v>
      </c>
      <c r="AE514" s="58" t="str">
        <f>IF(OR(AE274&lt;&gt;"*",AE338&lt;&gt;"*",AE395&lt;&gt;"*",AE448&lt;&gt;"*"),"Yes (" &amp; JoinAll(", ", MIDForgiving(AE274,6,LEN(AE274)-6), MIDForgiving(AE338,6,LEN(AE338)-6), MIDForgiving(AE395,6,LEN(AE395)-6), MIDForgiving(AE448,6,LEN(AE448)-6))&amp;")","*")</f>
        <v>*</v>
      </c>
      <c r="AF514" s="58" t="str">
        <f>IF(OR(AF274&lt;&gt;"*",AF338&lt;&gt;"*",AF395&lt;&gt;"*",AF448&lt;&gt;"*"),"Yes (" &amp; JoinAll(", ", MIDForgiving(AF274,6,LEN(AF274)-6), MIDForgiving(AF338,6,LEN(AF338)-6), MIDForgiving(AF395,6,LEN(AF395)-6), MIDForgiving(AF448,6,LEN(AF448)-6))&amp;")","*")</f>
        <v>*</v>
      </c>
      <c r="AG514" s="58" t="str">
        <f>IF(OR(AG274&lt;&gt;"*",AG338&lt;&gt;"*",AG395&lt;&gt;"*",AG448&lt;&gt;"*"),"Yes (" &amp; JoinAll(", ", MIDForgiving(AG274,6,LEN(AG274)-6), MIDForgiving(AG338,6,LEN(AG338)-6), MIDForgiving(AG395,6,LEN(AG395)-6), MIDForgiving(AG448,6,LEN(AG448)-6))&amp;")","*")</f>
        <v>*</v>
      </c>
      <c r="AH514" s="58" t="str">
        <f>IF(OR(AH274&lt;&gt;"*",AH338&lt;&gt;"*",AH395&lt;&gt;"*",AH448&lt;&gt;"*"),"Yes (" &amp; JoinAll(", ", MIDForgiving(AH274,6,LEN(AH274)-6), MIDForgiving(AH338,6,LEN(AH338)-6), MIDForgiving(AH395,6,LEN(AH395)-6), MIDForgiving(AH448,6,LEN(AH448)-6))&amp;")","*")</f>
        <v>*</v>
      </c>
      <c r="AI514" s="58" t="str">
        <f>IF(OR(AI274&lt;&gt;"*",AI338&lt;&gt;"*",AI395&lt;&gt;"*",AI448&lt;&gt;"*"),"Yes (" &amp; JoinAll(", ", MIDForgiving(AI274,6,LEN(AI274)-6), MIDForgiving(AI338,6,LEN(AI338)-6), MIDForgiving(AI395,6,LEN(AI395)-6), MIDForgiving(AI448,6,LEN(AI448)-6))&amp;")","*")</f>
        <v>*</v>
      </c>
      <c r="AJ514" s="58" t="str">
        <f>IF(OR(AJ274&lt;&gt;"*",AJ338&lt;&gt;"*",AJ395&lt;&gt;"*",AJ448&lt;&gt;"*"),"Yes (" &amp; JoinAll(", ", MIDForgiving(AJ274,6,LEN(AJ274)-6), MIDForgiving(AJ338,6,LEN(AJ338)-6), MIDForgiving(AJ395,6,LEN(AJ395)-6), MIDForgiving(AJ448,6,LEN(AJ448)-6))&amp;")","*")</f>
        <v>*</v>
      </c>
      <c r="AK514" s="58" t="str">
        <f>IF(OR(AK274&lt;&gt;"*",AK338&lt;&gt;"*",AK395&lt;&gt;"*",AK448&lt;&gt;"*"),"Yes (" &amp; JoinAll(", ", MIDForgiving(AK274,6,LEN(AK274)-6), MIDForgiving(AK338,6,LEN(AK338)-6), MIDForgiving(AK395,6,LEN(AK395)-6), MIDForgiving(AK448,6,LEN(AK448)-6))&amp;")","*")</f>
        <v>*</v>
      </c>
      <c r="AL514" s="58" t="str">
        <f>IF(OR(AL274&lt;&gt;"*",AL338&lt;&gt;"*",AL395&lt;&gt;"*",AL448&lt;&gt;"*"),"Yes (" &amp; JoinAll(", ", MIDForgiving(AL274,6,LEN(AL274)-6), MIDForgiving(AL338,6,LEN(AL338)-6), MIDForgiving(AL395,6,LEN(AL395)-6), MIDForgiving(AL448,6,LEN(AL448)-6))&amp;")","*")</f>
        <v>*</v>
      </c>
      <c r="AM514" s="58" t="str">
        <f>IF(OR(AM274&lt;&gt;"*",AM338&lt;&gt;"*",AM395&lt;&gt;"*",AM448&lt;&gt;"*"),"Yes (" &amp; JoinAll(", ", MIDForgiving(AM274,6,LEN(AM274)-6), MIDForgiving(AM338,6,LEN(AM338)-6), MIDForgiving(AM395,6,LEN(AM395)-6), MIDForgiving(AM448,6,LEN(AM448)-6))&amp;")","*")</f>
        <v>*</v>
      </c>
      <c r="AN514" s="58" t="str">
        <f>IF(OR(AN274&lt;&gt;"*",AN338&lt;&gt;"*",AN395&lt;&gt;"*",AN448&lt;&gt;"*"),"Yes (" &amp; JoinAll(", ", MIDForgiving(AN274,6,LEN(AN274)-6), MIDForgiving(AN338,6,LEN(AN338)-6), MIDForgiving(AN395,6,LEN(AN395)-6), MIDForgiving(AN448,6,LEN(AN448)-6))&amp;")","*")</f>
        <v>*</v>
      </c>
      <c r="AO514" s="58" t="str">
        <f>IF(OR(AO274&lt;&gt;"*",AO338&lt;&gt;"*",AO395&lt;&gt;"*",AO448&lt;&gt;"*"),"Yes (" &amp; JoinAll(", ", MIDForgiving(AO274,6,LEN(AO274)-6), MIDForgiving(AO338,6,LEN(AO338)-6), MIDForgiving(AO395,6,LEN(AO395)-6), MIDForgiving(AO448,6,LEN(AO448)-6))&amp;")","*")</f>
        <v>*</v>
      </c>
      <c r="AP514" s="58" t="str">
        <f>IF(OR(AP274&lt;&gt;"*",AP338&lt;&gt;"*",AP395&lt;&gt;"*",AP448&lt;&gt;"*"),"Yes (" &amp; JoinAll(", ", MIDForgiving(AP274,6,LEN(AP274)-6), MIDForgiving(AP338,6,LEN(AP338)-6), MIDForgiving(AP395,6,LEN(AP395)-6), MIDForgiving(AP448,6,LEN(AP448)-6))&amp;")","*")</f>
        <v>*</v>
      </c>
      <c r="AQ514" s="58" t="str">
        <f>IF(OR(AQ274&lt;&gt;"*",AQ338&lt;&gt;"*",AQ395&lt;&gt;"*",AQ448&lt;&gt;"*"),"Yes (" &amp; JoinAll(", ", MIDForgiving(AQ274,6,LEN(AQ274)-6), MIDForgiving(AQ338,6,LEN(AQ338)-6), MIDForgiving(AQ395,6,LEN(AQ395)-6), MIDForgiving(AQ448,6,LEN(AQ448)-6))&amp;")","*")</f>
        <v>*</v>
      </c>
      <c r="AR514" s="58" t="str">
        <f>IF(OR(AR274&lt;&gt;"*",AR338&lt;&gt;"*",AR395&lt;&gt;"*",AR448&lt;&gt;"*"),"Yes (" &amp; JoinAll(", ", MIDForgiving(AR274,6,LEN(AR274)-6), MIDForgiving(AR338,6,LEN(AR338)-6), MIDForgiving(AR395,6,LEN(AR395)-6), MIDForgiving(AR448,6,LEN(AR448)-6))&amp;")","*")</f>
        <v>*</v>
      </c>
      <c r="AS514" s="58" t="str">
        <f>IF(OR(AS274&lt;&gt;"*",AS338&lt;&gt;"*",AS395&lt;&gt;"*",AS448&lt;&gt;"*"),"Yes (" &amp; JoinAll(", ", MIDForgiving(AS274,6,LEN(AS274)-6), MIDForgiving(AS338,6,LEN(AS338)-6), MIDForgiving(AS395,6,LEN(AS395)-6), MIDForgiving(AS448,6,LEN(AS448)-6))&amp;")","*")</f>
        <v>*</v>
      </c>
      <c r="AT514" s="58" t="str">
        <f>IF(OR(AT274&lt;&gt;"*",AT338&lt;&gt;"*",AT395&lt;&gt;"*",AT448&lt;&gt;"*"),"Yes (" &amp; JoinAll(", ", MIDForgiving(AT274,6,LEN(AT274)-6), MIDForgiving(AT338,6,LEN(AT338)-6), MIDForgiving(AT395,6,LEN(AT395)-6), MIDForgiving(AT448,6,LEN(AT448)-6))&amp;")","*")</f>
        <v>*</v>
      </c>
      <c r="AU514" s="58" t="str">
        <f>IF(OR(AU274&lt;&gt;"*",AU338&lt;&gt;"*",AU395&lt;&gt;"*",AU448&lt;&gt;"*"),"Yes (" &amp; JoinAll(", ", MIDForgiving(AU274,6,LEN(AU274)-6), MIDForgiving(AU338,6,LEN(AU338)-6), MIDForgiving(AU395,6,LEN(AU395)-6), MIDForgiving(AU448,6,LEN(AU448)-6))&amp;")","*")</f>
        <v>*</v>
      </c>
      <c r="AV514" s="58" t="str">
        <f>IF(OR(AV274&lt;&gt;"*",AV338&lt;&gt;"*",AV395&lt;&gt;"*",AV448&lt;&gt;"*"),"Yes (" &amp; JoinAll(", ", MIDForgiving(AV274,6,LEN(AV274)-6), MIDForgiving(AV338,6,LEN(AV338)-6), MIDForgiving(AV395,6,LEN(AV395)-6), MIDForgiving(AV448,6,LEN(AV448)-6))&amp;")","*")</f>
        <v>*</v>
      </c>
      <c r="AW514" s="58" t="str">
        <f>IF(OR(AW274&lt;&gt;"*",AW338&lt;&gt;"*",AW395&lt;&gt;"*",AW448&lt;&gt;"*"),"Yes (" &amp; JoinAll(", ", MIDForgiving(AW274,6,LEN(AW274)-6), MIDForgiving(AW338,6,LEN(AW338)-6), MIDForgiving(AW395,6,LEN(AW395)-6), MIDForgiving(AW448,6,LEN(AW448)-6))&amp;")","*")</f>
        <v>*</v>
      </c>
      <c r="AX514" s="58" t="str">
        <f>IF(OR(AX274&lt;&gt;"*",AX338&lt;&gt;"*",AX395&lt;&gt;"*",AX448&lt;&gt;"*"),"Yes (" &amp; JoinAll(", ", MIDForgiving(AX274,6,LEN(AX274)-6), MIDForgiving(AX338,6,LEN(AX338)-6), MIDForgiving(AX395,6,LEN(AX395)-6), MIDForgiving(AX448,6,LEN(AX448)-6))&amp;")","*")</f>
        <v>*</v>
      </c>
      <c r="AY514" s="58" t="str">
        <f>IF(OR(AY274&lt;&gt;"*",AY338&lt;&gt;"*",AY395&lt;&gt;"*",AY448&lt;&gt;"*"),"Yes (" &amp; JoinAll(", ", MIDForgiving(AY274,6,LEN(AY274)-6), MIDForgiving(AY338,6,LEN(AY338)-6), MIDForgiving(AY395,6,LEN(AY395)-6), MIDForgiving(AY448,6,LEN(AY448)-6))&amp;")","*")</f>
        <v>*</v>
      </c>
      <c r="AZ514" s="58" t="str">
        <f>IF(OR(AZ274&lt;&gt;"*",AZ338&lt;&gt;"*",AZ395&lt;&gt;"*",AZ448&lt;&gt;"*"),"Yes (" &amp; JoinAll(", ", MIDForgiving(AZ274,6,LEN(AZ274)-6), MIDForgiving(AZ338,6,LEN(AZ338)-6), MIDForgiving(AZ395,6,LEN(AZ395)-6), MIDForgiving(AZ448,6,LEN(AZ448)-6))&amp;")","*")</f>
        <v>*</v>
      </c>
      <c r="BA514" s="58" t="str">
        <f>IF(OR(BA274&lt;&gt;"*",BA338&lt;&gt;"*",BA395&lt;&gt;"*",BA448&lt;&gt;"*"),"Yes (" &amp; JoinAll(", ", MIDForgiving(BA274,6,LEN(BA274)-6), MIDForgiving(BA338,6,LEN(BA338)-6), MIDForgiving(BA395,6,LEN(BA395)-6), MIDForgiving(BA448,6,LEN(BA448)-6))&amp;")","*")</f>
        <v>*</v>
      </c>
      <c r="BB514" s="58" t="str">
        <f>IF(OR(BB274&lt;&gt;"*",BB338&lt;&gt;"*",BB395&lt;&gt;"*",BB448&lt;&gt;"*"),"Yes (" &amp; JoinAll(", ", MIDForgiving(BB274,6,LEN(BB274)-6), MIDForgiving(BB338,6,LEN(BB338)-6), MIDForgiving(BB395,6,LEN(BB395)-6), MIDForgiving(BB448,6,LEN(BB448)-6))&amp;")","*")</f>
        <v>*</v>
      </c>
      <c r="BC514" s="58" t="str">
        <f>IF(OR(BC274&lt;&gt;"*",BC338&lt;&gt;"*",BC395&lt;&gt;"*",BC448&lt;&gt;"*"),"Yes (" &amp; JoinAll(", ", MIDForgiving(BC274,6,LEN(BC274)-6), MIDForgiving(BC338,6,LEN(BC338)-6), MIDForgiving(BC395,6,LEN(BC395)-6), MIDForgiving(BC448,6,LEN(BC448)-6))&amp;")","*")</f>
        <v>*</v>
      </c>
      <c r="BD514" s="58" t="str">
        <f>IF(OR(BD274&lt;&gt;"*",BD338&lt;&gt;"*",BD395&lt;&gt;"*",BD448&lt;&gt;"*"),"Yes (" &amp; JoinAll(", ", MIDForgiving(BD274,6,LEN(BD274)-6), MIDForgiving(BD338,6,LEN(BD338)-6), MIDForgiving(BD395,6,LEN(BD395)-6), MIDForgiving(BD448,6,LEN(BD448)-6))&amp;")","*")</f>
        <v>*</v>
      </c>
      <c r="BE514" s="58" t="str">
        <f>IF(OR(BE274&lt;&gt;"*",BE338&lt;&gt;"*",BE395&lt;&gt;"*",BE448&lt;&gt;"*"),"Yes (" &amp; JoinAll(", ", MIDForgiving(BE274,6,LEN(BE274)-6), MIDForgiving(BE338,6,LEN(BE338)-6), MIDForgiving(BE395,6,LEN(BE395)-6), MIDForgiving(BE448,6,LEN(BE448)-6))&amp;")","*")</f>
        <v>*</v>
      </c>
      <c r="BF514" s="58" t="str">
        <f>IF(OR(BF274&lt;&gt;"*",BF338&lt;&gt;"*",BF395&lt;&gt;"*",BF448&lt;&gt;"*"),"Yes (" &amp; JoinAll(", ", MIDForgiving(BF274,6,LEN(BF274)-6), MIDForgiving(BF338,6,LEN(BF338)-6), MIDForgiving(BF395,6,LEN(BF395)-6), MIDForgiving(BF448,6,LEN(BF448)-6))&amp;")","*")</f>
        <v>*</v>
      </c>
      <c r="BG514" s="58" t="str">
        <f>IF(OR(BG274&lt;&gt;"*",BG338&lt;&gt;"*",BG395&lt;&gt;"*",BG448&lt;&gt;"*"),"Yes (" &amp; JoinAll(", ", MIDForgiving(BG274,6,LEN(BG274)-6), MIDForgiving(BG338,6,LEN(BG338)-6), MIDForgiving(BG395,6,LEN(BG395)-6), MIDForgiving(BG448,6,LEN(BG448)-6))&amp;")","*")</f>
        <v>*</v>
      </c>
      <c r="BH514" s="58" t="str">
        <f>IF(OR(BH274&lt;&gt;"*",BH338&lt;&gt;"*",BH395&lt;&gt;"*",BH448&lt;&gt;"*"),"Yes (" &amp; JoinAll(", ", MIDForgiving(BH274,6,LEN(BH274)-6), MIDForgiving(BH338,6,LEN(BH338)-6), MIDForgiving(BH395,6,LEN(BH395)-6), MIDForgiving(BH448,6,LEN(BH448)-6))&amp;")","*")</f>
        <v>*</v>
      </c>
      <c r="BI514" s="58" t="str">
        <f>IF(OR(BI274&lt;&gt;"*",BI338&lt;&gt;"*",BI395&lt;&gt;"*",BI448&lt;&gt;"*"),"Yes (" &amp; JoinAll(", ", MIDForgiving(BI274,6,LEN(BI274)-6), MIDForgiving(BI338,6,LEN(BI338)-6), MIDForgiving(BI395,6,LEN(BI395)-6), MIDForgiving(BI448,6,LEN(BI448)-6))&amp;")","*")</f>
        <v>*</v>
      </c>
      <c r="BJ514" s="58" t="str">
        <f>IF(OR(BJ274&lt;&gt;"*",BJ338&lt;&gt;"*",BJ395&lt;&gt;"*",BJ448&lt;&gt;"*"),"Yes (" &amp; JoinAll(", ", MIDForgiving(BJ274,6,LEN(BJ274)-6), MIDForgiving(BJ338,6,LEN(BJ338)-6), MIDForgiving(BJ395,6,LEN(BJ395)-6), MIDForgiving(BJ448,6,LEN(BJ448)-6))&amp;")","*")</f>
        <v>*</v>
      </c>
      <c r="BK514" s="58" t="str">
        <f>IF(OR(BK274&lt;&gt;"*",BK338&lt;&gt;"*",BK395&lt;&gt;"*",BK448&lt;&gt;"*"),"Yes (" &amp; JoinAll(", ", MIDForgiving(BK274,6,LEN(BK274)-6), MIDForgiving(BK338,6,LEN(BK338)-6), MIDForgiving(BK395,6,LEN(BK395)-6), MIDForgiving(BK448,6,LEN(BK448)-6))&amp;")","*")</f>
        <v>*</v>
      </c>
      <c r="BL514" s="58" t="str">
        <f>IF(OR(BL274&lt;&gt;"*",BL338&lt;&gt;"*",BL395&lt;&gt;"*",BL448&lt;&gt;"*"),"Yes (" &amp; JoinAll(", ", MIDForgiving(BL274,6,LEN(BL274)-6), MIDForgiving(BL338,6,LEN(BL338)-6), MIDForgiving(BL395,6,LEN(BL395)-6), MIDForgiving(BL448,6,LEN(BL448)-6))&amp;")","*")</f>
        <v>*</v>
      </c>
      <c r="BM514" s="58" t="str">
        <f>IF(OR(BM274&lt;&gt;"*",BM338&lt;&gt;"*",BM395&lt;&gt;"*",BM448&lt;&gt;"*"),"Yes (" &amp; JoinAll(", ", MIDForgiving(BM274,6,LEN(BM274)-6), MIDForgiving(BM338,6,LEN(BM338)-6), MIDForgiving(BM395,6,LEN(BM395)-6), MIDForgiving(BM448,6,LEN(BM448)-6))&amp;")","*")</f>
        <v>*</v>
      </c>
      <c r="BN514" s="58" t="str">
        <f>IF(OR(BN274&lt;&gt;"*",BN338&lt;&gt;"*",BN395&lt;&gt;"*",BN448&lt;&gt;"*"),"Yes (" &amp; JoinAll(", ", MIDForgiving(BN274,6,LEN(BN274)-6), MIDForgiving(BN338,6,LEN(BN338)-6), MIDForgiving(BN395,6,LEN(BN395)-6), MIDForgiving(BN448,6,LEN(BN448)-6))&amp;")","*")</f>
        <v>*</v>
      </c>
      <c r="BO514" s="58" t="str">
        <f>IF(OR(BO274&lt;&gt;"*",BO338&lt;&gt;"*",BO395&lt;&gt;"*",BO448&lt;&gt;"*"),"Yes (" &amp; JoinAll(", ", MIDForgiving(BO274,6,LEN(BO274)-6), MIDForgiving(BO338,6,LEN(BO338)-6), MIDForgiving(BO395,6,LEN(BO395)-6), MIDForgiving(BO448,6,LEN(BO448)-6))&amp;")","*")</f>
        <v>*</v>
      </c>
      <c r="BP514" s="58" t="str">
        <f>IF(OR(BP274&lt;&gt;"*",BP338&lt;&gt;"*",BP395&lt;&gt;"*",BP448&lt;&gt;"*"),"Yes (" &amp; JoinAll(", ", MIDForgiving(BP274,6,LEN(BP274)-6), MIDForgiving(BP338,6,LEN(BP338)-6), MIDForgiving(BP395,6,LEN(BP395)-6), MIDForgiving(BP448,6,LEN(BP448)-6))&amp;")","*")</f>
        <v>*</v>
      </c>
      <c r="BQ514" s="58" t="str">
        <f>IF(OR(BQ274&lt;&gt;"*",BQ338&lt;&gt;"*",BQ395&lt;&gt;"*",BQ448&lt;&gt;"*"),"Yes (" &amp; JoinAll(", ", MIDForgiving(BQ274,6,LEN(BQ274)-6), MIDForgiving(BQ338,6,LEN(BQ338)-6), MIDForgiving(BQ395,6,LEN(BQ395)-6), MIDForgiving(BQ448,6,LEN(BQ448)-6))&amp;")","*")</f>
        <v>*</v>
      </c>
      <c r="BR514" s="58" t="str">
        <f>IF(OR(BR274&lt;&gt;"*",BR338&lt;&gt;"*",BR395&lt;&gt;"*",BR448&lt;&gt;"*"),"Yes (" &amp; JoinAll(", ", MIDForgiving(BR274,6,LEN(BR274)-6), MIDForgiving(BR338,6,LEN(BR338)-6), MIDForgiving(BR395,6,LEN(BR395)-6), MIDForgiving(BR448,6,LEN(BR448)-6))&amp;")","*")</f>
        <v>*</v>
      </c>
      <c r="BS514" s="58" t="str">
        <f>IF(OR(BS274&lt;&gt;"*",BS338&lt;&gt;"*",BS395&lt;&gt;"*",BS448&lt;&gt;"*"),"Yes (" &amp; JoinAll(", ", MIDForgiving(BS274,6,LEN(BS274)-6), MIDForgiving(BS338,6,LEN(BS338)-6), MIDForgiving(BS395,6,LEN(BS395)-6), MIDForgiving(BS448,6,LEN(BS448)-6))&amp;")","*")</f>
        <v>*</v>
      </c>
      <c r="BT514" s="58" t="str">
        <f>IF(OR(BT274&lt;&gt;"*",BT338&lt;&gt;"*",BT395&lt;&gt;"*",BT448&lt;&gt;"*"),"Yes (" &amp; JoinAll(", ", MIDForgiving(BT274,6,LEN(BT274)-6), MIDForgiving(BT338,6,LEN(BT338)-6), MIDForgiving(BT395,6,LEN(BT395)-6), MIDForgiving(BT448,6,LEN(BT448)-6))&amp;")","*")</f>
        <v>*</v>
      </c>
      <c r="BU514" s="58" t="str">
        <f>IF(OR(BU274&lt;&gt;"*",BU338&lt;&gt;"*",BU395&lt;&gt;"*",BU448&lt;&gt;"*"),"Yes (" &amp; JoinAll(", ", MIDForgiving(BU274,6,LEN(BU274)-6), MIDForgiving(BU338,6,LEN(BU338)-6), MIDForgiving(BU395,6,LEN(BU395)-6), MIDForgiving(BU448,6,LEN(BU448)-6))&amp;")","*")</f>
        <v>*</v>
      </c>
      <c r="BV514" s="58" t="str">
        <f>IF(OR(BV274&lt;&gt;"*",BV338&lt;&gt;"*",BV395&lt;&gt;"*",BV448&lt;&gt;"*"),"Yes (" &amp; JoinAll(", ", MIDForgiving(BV274,6,LEN(BV274)-6), MIDForgiving(BV338,6,LEN(BV338)-6), MIDForgiving(BV395,6,LEN(BV395)-6), MIDForgiving(BV448,6,LEN(BV448)-6))&amp;")","*")</f>
        <v>*</v>
      </c>
      <c r="BW514" s="58" t="str">
        <f>IF(OR(BW274&lt;&gt;"*",BW338&lt;&gt;"*",BW395&lt;&gt;"*",BW448&lt;&gt;"*"),"Yes (" &amp; JoinAll(", ", MIDForgiving(BW274,6,LEN(BW274)-6), MIDForgiving(BW338,6,LEN(BW338)-6), MIDForgiving(BW395,6,LEN(BW395)-6), MIDForgiving(BW448,6,LEN(BW448)-6))&amp;")","*")</f>
        <v>*</v>
      </c>
      <c r="BX514" s="58" t="str">
        <f>IF(OR(BX274&lt;&gt;"*",BX338&lt;&gt;"*",BX395&lt;&gt;"*",BX448&lt;&gt;"*"),"Yes (" &amp; JoinAll(", ", MIDForgiving(BX274,6,LEN(BX274)-6), MIDForgiving(BX338,6,LEN(BX338)-6), MIDForgiving(BX395,6,LEN(BX395)-6), MIDForgiving(BX448,6,LEN(BX448)-6))&amp;")","*")</f>
        <v>*</v>
      </c>
      <c r="BY514" s="58" t="str">
        <f>IF(OR(BY274&lt;&gt;"*",BY338&lt;&gt;"*",BY395&lt;&gt;"*",BY448&lt;&gt;"*"),"Yes (" &amp; JoinAll(", ", MIDForgiving(BY274,6,LEN(BY274)-6), MIDForgiving(BY338,6,LEN(BY338)-6), MIDForgiving(BY395,6,LEN(BY395)-6), MIDForgiving(BY448,6,LEN(BY448)-6))&amp;")","*")</f>
        <v>*</v>
      </c>
      <c r="BZ514" s="58" t="str">
        <f>IF(OR(BZ274&lt;&gt;"*",BZ338&lt;&gt;"*",BZ395&lt;&gt;"*",BZ448&lt;&gt;"*"),"Yes (" &amp; JoinAll(", ", MIDForgiving(BZ274,6,LEN(BZ274)-6), MIDForgiving(BZ338,6,LEN(BZ338)-6), MIDForgiving(BZ395,6,LEN(BZ395)-6), MIDForgiving(BZ448,6,LEN(BZ448)-6))&amp;")","*")</f>
        <v>*</v>
      </c>
      <c r="CA514" s="58" t="str">
        <f>IF(OR(CA274&lt;&gt;"*",CA338&lt;&gt;"*",CA395&lt;&gt;"*",CA448&lt;&gt;"*"),"Yes (" &amp; JoinAll(", ", MIDForgiving(CA274,6,LEN(CA274)-6), MIDForgiving(CA338,6,LEN(CA338)-6), MIDForgiving(CA395,6,LEN(CA395)-6), MIDForgiving(CA448,6,LEN(CA448)-6))&amp;")","*")</f>
        <v>*</v>
      </c>
      <c r="CB514" s="58" t="str">
        <f>IF(OR(CB274&lt;&gt;"*",CB338&lt;&gt;"*",CB395&lt;&gt;"*",CB448&lt;&gt;"*"),"Yes (" &amp; JoinAll(", ", MIDForgiving(CB274,6,LEN(CB274)-6), MIDForgiving(CB338,6,LEN(CB338)-6), MIDForgiving(CB395,6,LEN(CB395)-6), MIDForgiving(CB448,6,LEN(CB448)-6))&amp;")","*")</f>
        <v>*</v>
      </c>
      <c r="CC514" s="58" t="str">
        <f>IF(OR(CC274&lt;&gt;"*",CC338&lt;&gt;"*",CC395&lt;&gt;"*",CC448&lt;&gt;"*"),"Yes (" &amp; JoinAll(", ", MIDForgiving(CC274,6,LEN(CC274)-6), MIDForgiving(CC338,6,LEN(CC338)-6), MIDForgiving(CC395,6,LEN(CC395)-6), MIDForgiving(CC448,6,LEN(CC448)-6))&amp;")","*")</f>
        <v>*</v>
      </c>
      <c r="CD514" s="58" t="str">
        <f>IF(OR(CD274&lt;&gt;"*",CD338&lt;&gt;"*",CD395&lt;&gt;"*",CD448&lt;&gt;"*"),"Yes (" &amp; JoinAll(", ", MIDForgiving(CD274,6,LEN(CD274)-6), MIDForgiving(CD338,6,LEN(CD338)-6), MIDForgiving(CD395,6,LEN(CD395)-6), MIDForgiving(CD448,6,LEN(CD448)-6))&amp;")","*")</f>
        <v>*</v>
      </c>
      <c r="CE514" s="58" t="str">
        <f>IF(OR(CE274&lt;&gt;"*",CE338&lt;&gt;"*",CE395&lt;&gt;"*",CE448&lt;&gt;"*"),"Yes (" &amp; JoinAll(", ", MIDForgiving(CE274,6,LEN(CE274)-6), MIDForgiving(CE338,6,LEN(CE338)-6), MIDForgiving(CE395,6,LEN(CE395)-6), MIDForgiving(CE448,6,LEN(CE448)-6))&amp;")","*")</f>
        <v>*</v>
      </c>
      <c r="CF514" s="58" t="str">
        <f>IF(OR(CF274&lt;&gt;"*",CF338&lt;&gt;"*",CF395&lt;&gt;"*",CF448&lt;&gt;"*"),"Yes (" &amp; JoinAll(", ", MIDForgiving(CF274,6,LEN(CF274)-6), MIDForgiving(CF338,6,LEN(CF338)-6), MIDForgiving(CF395,6,LEN(CF395)-6), MIDForgiving(CF448,6,LEN(CF448)-6))&amp;")","*")</f>
        <v>*</v>
      </c>
      <c r="CG514" s="58" t="str">
        <f>IF(OR(CG274&lt;&gt;"*",CG338&lt;&gt;"*",CG395&lt;&gt;"*",CG448&lt;&gt;"*"),"Yes (" &amp; JoinAll(", ", MIDForgiving(CG274,6,LEN(CG274)-6), MIDForgiving(CG338,6,LEN(CG338)-6), MIDForgiving(CG395,6,LEN(CG395)-6), MIDForgiving(CG448,6,LEN(CG448)-6))&amp;")","*")</f>
        <v>*</v>
      </c>
      <c r="CH514" s="58" t="str">
        <f>IF(OR(CH274&lt;&gt;"*",CH338&lt;&gt;"*",CH395&lt;&gt;"*",CH448&lt;&gt;"*"),"Yes (" &amp; JoinAll(", ", MIDForgiving(CH274,6,LEN(CH274)-6), MIDForgiving(CH338,6,LEN(CH338)-6), MIDForgiving(CH395,6,LEN(CH395)-6), MIDForgiving(CH448,6,LEN(CH448)-6))&amp;")","*")</f>
        <v>*</v>
      </c>
      <c r="CI514" s="58" t="str">
        <f>IF(OR(CI274&lt;&gt;"*",CI338&lt;&gt;"*",CI395&lt;&gt;"*",CI448&lt;&gt;"*"),"Yes (" &amp; JoinAll(", ", MIDForgiving(CI274,6,LEN(CI274)-6), MIDForgiving(CI338,6,LEN(CI338)-6), MIDForgiving(CI395,6,LEN(CI395)-6), MIDForgiving(CI448,6,LEN(CI448)-6))&amp;")","*")</f>
        <v>*</v>
      </c>
      <c r="CJ514" s="58" t="str">
        <f>IF(OR(CJ274&lt;&gt;"*",CJ338&lt;&gt;"*",CJ395&lt;&gt;"*",CJ448&lt;&gt;"*"),"Yes (" &amp; JoinAll(", ", MIDForgiving(CJ274,6,LEN(CJ274)-6), MIDForgiving(CJ338,6,LEN(CJ338)-6), MIDForgiving(CJ395,6,LEN(CJ395)-6), MIDForgiving(CJ448,6,LEN(CJ448)-6))&amp;")","*")</f>
        <v>*</v>
      </c>
      <c r="CK514" s="58" t="str">
        <f>IF(OR(CK274&lt;&gt;"*",CK338&lt;&gt;"*",CK395&lt;&gt;"*",CK448&lt;&gt;"*"),"Yes (" &amp; JoinAll(", ", MIDForgiving(CK274,6,LEN(CK274)-6), MIDForgiving(CK338,6,LEN(CK338)-6), MIDForgiving(CK395,6,LEN(CK395)-6), MIDForgiving(CK448,6,LEN(CK448)-6))&amp;")","*")</f>
        <v>*</v>
      </c>
      <c r="CL514" s="58" t="str">
        <f>IF(OR(CL274&lt;&gt;"*",CL338&lt;&gt;"*",CL395&lt;&gt;"*",CL448&lt;&gt;"*"),"Yes (" &amp; JoinAll(", ", MIDForgiving(CL274,6,LEN(CL274)-6), MIDForgiving(CL338,6,LEN(CL338)-6), MIDForgiving(CL395,6,LEN(CL395)-6), MIDForgiving(CL448,6,LEN(CL448)-6))&amp;")","*")</f>
        <v>*</v>
      </c>
      <c r="CM514" s="58" t="str">
        <f>IF(OR(CM274&lt;&gt;"*",CM338&lt;&gt;"*",CM395&lt;&gt;"*",CM448&lt;&gt;"*"),"Yes (" &amp; JoinAll(", ", MIDForgiving(CM274,6,LEN(CM274)-6), MIDForgiving(CM338,6,LEN(CM338)-6), MIDForgiving(CM395,6,LEN(CM395)-6), MIDForgiving(CM448,6,LEN(CM448)-6))&amp;")","*")</f>
        <v>*</v>
      </c>
      <c r="CN514" s="58" t="str">
        <f>IF(OR(CN274&lt;&gt;"*",CN338&lt;&gt;"*",CN395&lt;&gt;"*",CN448&lt;&gt;"*"),"Yes (" &amp; JoinAll(", ", MIDForgiving(CN274,6,LEN(CN274)-6), MIDForgiving(CN338,6,LEN(CN338)-6), MIDForgiving(CN395,6,LEN(CN395)-6), MIDForgiving(CN448,6,LEN(CN448)-6))&amp;")","*")</f>
        <v>*</v>
      </c>
      <c r="CO514" s="58" t="str">
        <f>IF(OR(CO274&lt;&gt;"*",CO338&lt;&gt;"*",CO395&lt;&gt;"*",CO448&lt;&gt;"*"),"Yes (" &amp; JoinAll(", ", MIDForgiving(CO274,6,LEN(CO274)-6), MIDForgiving(CO338,6,LEN(CO338)-6), MIDForgiving(CO395,6,LEN(CO395)-6), MIDForgiving(CO448,6,LEN(CO448)-6))&amp;")","*")</f>
        <v>*</v>
      </c>
      <c r="CP514" s="58" t="str">
        <f>IF(OR(CP274&lt;&gt;"*",CP338&lt;&gt;"*",CP395&lt;&gt;"*",CP448&lt;&gt;"*"),"Yes (" &amp; JoinAll(", ", MIDForgiving(CP274,6,LEN(CP274)-6), MIDForgiving(CP338,6,LEN(CP338)-6), MIDForgiving(CP395,6,LEN(CP395)-6), MIDForgiving(CP448,6,LEN(CP448)-6))&amp;")","*")</f>
        <v>*</v>
      </c>
      <c r="CQ514" s="58" t="str">
        <f>IF(OR(CQ274&lt;&gt;"*",CQ338&lt;&gt;"*",CQ395&lt;&gt;"*",CQ448&lt;&gt;"*"),"Yes (" &amp; JoinAll(", ", MIDForgiving(CQ274,6,LEN(CQ274)-6), MIDForgiving(CQ338,6,LEN(CQ338)-6), MIDForgiving(CQ395,6,LEN(CQ395)-6), MIDForgiving(CQ448,6,LEN(CQ448)-6))&amp;")","*")</f>
        <v>*</v>
      </c>
      <c r="CR514" s="58" t="str">
        <f>IF(OR(CR274&lt;&gt;"*",CR338&lt;&gt;"*",CR395&lt;&gt;"*",CR448&lt;&gt;"*"),"Yes (" &amp; JoinAll(", ", MIDForgiving(CR274,6,LEN(CR274)-6), MIDForgiving(CR338,6,LEN(CR338)-6), MIDForgiving(CR395,6,LEN(CR395)-6), MIDForgiving(CR448,6,LEN(CR448)-6))&amp;")","*")</f>
        <v>*</v>
      </c>
      <c r="CS514" s="58" t="str">
        <f>IF(OR(CS274&lt;&gt;"*",CS338&lt;&gt;"*",CS395&lt;&gt;"*",CS448&lt;&gt;"*"),"Yes (" &amp; JoinAll(", ", MIDForgiving(CS274,6,LEN(CS274)-6), MIDForgiving(CS338,6,LEN(CS338)-6), MIDForgiving(CS395,6,LEN(CS395)-6), MIDForgiving(CS448,6,LEN(CS448)-6))&amp;")","*")</f>
        <v>*</v>
      </c>
      <c r="CT514" s="58" t="str">
        <f>IF(OR(CT274&lt;&gt;"*",CT338&lt;&gt;"*",CT395&lt;&gt;"*",CT448&lt;&gt;"*"),"Yes (" &amp; JoinAll(", ", MIDForgiving(CT274,6,LEN(CT274)-6), MIDForgiving(CT338,6,LEN(CT338)-6), MIDForgiving(CT395,6,LEN(CT395)-6), MIDForgiving(CT448,6,LEN(CT448)-6))&amp;")","*")</f>
        <v>*</v>
      </c>
      <c r="CU514" s="58" t="str">
        <f>IF(OR(CU274&lt;&gt;"*",CU338&lt;&gt;"*",CU395&lt;&gt;"*",CU448&lt;&gt;"*"),"Yes (" &amp; JoinAll(", ", MIDForgiving(CU274,6,LEN(CU274)-6), MIDForgiving(CU338,6,LEN(CU338)-6), MIDForgiving(CU395,6,LEN(CU395)-6), MIDForgiving(CU448,6,LEN(CU448)-6))&amp;")","*")</f>
        <v>*</v>
      </c>
      <c r="CV514" s="58" t="str">
        <f>IF(OR(CV274&lt;&gt;"*",CV338&lt;&gt;"*",CV395&lt;&gt;"*",CV448&lt;&gt;"*"),"Yes (" &amp; JoinAll(", ", MIDForgiving(CV274,6,LEN(CV274)-6), MIDForgiving(CV338,6,LEN(CV338)-6), MIDForgiving(CV395,6,LEN(CV395)-6), MIDForgiving(CV448,6,LEN(CV448)-6))&amp;")","*")</f>
        <v>*</v>
      </c>
      <c r="CW514" s="58" t="str">
        <f>IF(OR(CW274&lt;&gt;"*",CW338&lt;&gt;"*",CW395&lt;&gt;"*",CW448&lt;&gt;"*"),"Yes (" &amp; JoinAll(", ", MIDForgiving(CW274,6,LEN(CW274)-6), MIDForgiving(CW338,6,LEN(CW338)-6), MIDForgiving(CW395,6,LEN(CW395)-6), MIDForgiving(CW448,6,LEN(CW448)-6))&amp;")","*")</f>
        <v>*</v>
      </c>
      <c r="CX514" s="58" t="str">
        <f>IF(OR(CX274&lt;&gt;"*",CX338&lt;&gt;"*",CX395&lt;&gt;"*",CX448&lt;&gt;"*"),"Yes (" &amp; JoinAll(", ", MIDForgiving(CX274,6,LEN(CX274)-6), MIDForgiving(CX338,6,LEN(CX338)-6), MIDForgiving(CX395,6,LEN(CX395)-6), MIDForgiving(CX448,6,LEN(CX448)-6))&amp;")","*")</f>
        <v>*</v>
      </c>
      <c r="CY514" s="58" t="str">
        <f>IF(OR(CY274&lt;&gt;"*",CY338&lt;&gt;"*",CY395&lt;&gt;"*",CY448&lt;&gt;"*"),"Yes (" &amp; JoinAll(", ", MIDForgiving(CY274,6,LEN(CY274)-6), MIDForgiving(CY338,6,LEN(CY338)-6), MIDForgiving(CY395,6,LEN(CY395)-6), MIDForgiving(CY448,6,LEN(CY448)-6))&amp;")","*")</f>
        <v>*</v>
      </c>
      <c r="CZ514" s="58" t="str">
        <f>IF(OR(CZ274&lt;&gt;"*",CZ338&lt;&gt;"*",CZ395&lt;&gt;"*",CZ448&lt;&gt;"*"),"Yes (" &amp; JoinAll(", ", MIDForgiving(CZ274,6,LEN(CZ274)-6), MIDForgiving(CZ338,6,LEN(CZ338)-6), MIDForgiving(CZ395,6,LEN(CZ395)-6), MIDForgiving(CZ448,6,LEN(CZ448)-6))&amp;")","*")</f>
        <v>*</v>
      </c>
      <c r="DA514" s="58" t="str">
        <f>IF(OR(DA274&lt;&gt;"*",DA338&lt;&gt;"*",DA395&lt;&gt;"*",DA448&lt;&gt;"*"),"Yes (" &amp; JoinAll(", ", MIDForgiving(DA274,6,LEN(DA274)-6), MIDForgiving(DA338,6,LEN(DA338)-6), MIDForgiving(DA395,6,LEN(DA395)-6), MIDForgiving(DA448,6,LEN(DA448)-6))&amp;")","*")</f>
        <v>*</v>
      </c>
      <c r="DB514" s="58" t="str">
        <f>IF(OR(DB274&lt;&gt;"*",DB338&lt;&gt;"*",DB395&lt;&gt;"*",DB448&lt;&gt;"*"),"Yes (" &amp; JoinAll(", ", MIDForgiving(DB274,6,LEN(DB274)-6), MIDForgiving(DB338,6,LEN(DB338)-6), MIDForgiving(DB395,6,LEN(DB395)-6), MIDForgiving(DB448,6,LEN(DB448)-6))&amp;")","*")</f>
        <v>*</v>
      </c>
      <c r="DC514" s="58" t="str">
        <f>IF(OR(DC274&lt;&gt;"*",DC338&lt;&gt;"*",DC395&lt;&gt;"*",DC448&lt;&gt;"*"),"Yes (" &amp; JoinAll(", ", MIDForgiving(DC274,6,LEN(DC274)-6), MIDForgiving(DC338,6,LEN(DC338)-6), MIDForgiving(DC395,6,LEN(DC395)-6), MIDForgiving(DC448,6,LEN(DC448)-6))&amp;")","*")</f>
        <v>*</v>
      </c>
      <c r="DD514" s="58" t="str">
        <f>IF(OR(DD274&lt;&gt;"*",DD338&lt;&gt;"*",DD395&lt;&gt;"*",DD448&lt;&gt;"*"),"Yes (" &amp; JoinAll(", ", MIDForgiving(DD274,6,LEN(DD274)-6), MIDForgiving(DD338,6,LEN(DD338)-6), MIDForgiving(DD395,6,LEN(DD395)-6), MIDForgiving(DD448,6,LEN(DD448)-6))&amp;")","*")</f>
        <v>*</v>
      </c>
      <c r="DE514" s="58" t="str">
        <f>IF(OR(DE274&lt;&gt;"*",DE338&lt;&gt;"*",DE395&lt;&gt;"*",DE448&lt;&gt;"*"),"Yes (" &amp; JoinAll(", ", MIDForgiving(DE274,6,LEN(DE274)-6), MIDForgiving(DE338,6,LEN(DE338)-6), MIDForgiving(DE395,6,LEN(DE395)-6), MIDForgiving(DE448,6,LEN(DE448)-6))&amp;")","*")</f>
        <v>*</v>
      </c>
      <c r="DF514" s="58" t="str">
        <f>IF(OR(DF274&lt;&gt;"*",DF338&lt;&gt;"*",DF395&lt;&gt;"*",DF448&lt;&gt;"*"),"Yes (" &amp; JoinAll(", ", MIDForgiving(DF274,6,LEN(DF274)-6), MIDForgiving(DF338,6,LEN(DF338)-6), MIDForgiving(DF395,6,LEN(DF395)-6), MIDForgiving(DF448,6,LEN(DF448)-6))&amp;")","*")</f>
        <v>*</v>
      </c>
      <c r="DG514" s="58" t="str">
        <f>IF(OR(DG274&lt;&gt;"*",DG338&lt;&gt;"*",DG395&lt;&gt;"*",DG448&lt;&gt;"*"),"Yes (" &amp; JoinAll(", ", MIDForgiving(DG274,6,LEN(DG274)-6), MIDForgiving(DG338,6,LEN(DG338)-6), MIDForgiving(DG395,6,LEN(DG395)-6), MIDForgiving(DG448,6,LEN(DG448)-6))&amp;")","*")</f>
        <v>*</v>
      </c>
      <c r="DH514" s="58" t="str">
        <f>IF(OR(DH274&lt;&gt;"*",DH338&lt;&gt;"*",DH395&lt;&gt;"*",DH448&lt;&gt;"*"),"Yes (" &amp; JoinAll(", ", MIDForgiving(DH274,6,LEN(DH274)-6), MIDForgiving(DH338,6,LEN(DH338)-6), MIDForgiving(DH395,6,LEN(DH395)-6), MIDForgiving(DH448,6,LEN(DH448)-6))&amp;")","*")</f>
        <v>*</v>
      </c>
      <c r="DI514" s="58" t="str">
        <f>IF(OR(DI274&lt;&gt;"*",DI338&lt;&gt;"*",DI395&lt;&gt;"*",DI448&lt;&gt;"*"),"Yes (" &amp; JoinAll(", ", MIDForgiving(DI274,6,LEN(DI274)-6), MIDForgiving(DI338,6,LEN(DI338)-6), MIDForgiving(DI395,6,LEN(DI395)-6), MIDForgiving(DI448,6,LEN(DI448)-6))&amp;")","*")</f>
        <v>*</v>
      </c>
      <c r="DJ514" s="58" t="str">
        <f>IF(OR(DJ274&lt;&gt;"*",DJ338&lt;&gt;"*",DJ395&lt;&gt;"*",DJ448&lt;&gt;"*"),"Yes (" &amp; JoinAll(", ", MIDForgiving(DJ274,6,LEN(DJ274)-6), MIDForgiving(DJ338,6,LEN(DJ338)-6), MIDForgiving(DJ395,6,LEN(DJ395)-6), MIDForgiving(DJ448,6,LEN(DJ448)-6))&amp;")","*")</f>
        <v>*</v>
      </c>
      <c r="DK514" s="58" t="str">
        <f>IF(OR(DK274&lt;&gt;"*",DK338&lt;&gt;"*",DK395&lt;&gt;"*",DK448&lt;&gt;"*"),"Yes (" &amp; JoinAll(", ", MIDForgiving(DK274,6,LEN(DK274)-6), MIDForgiving(DK338,6,LEN(DK338)-6), MIDForgiving(DK395,6,LEN(DK395)-6), MIDForgiving(DK448,6,LEN(DK448)-6))&amp;")","*")</f>
        <v>*</v>
      </c>
      <c r="DL514" s="58" t="str">
        <f>IF(OR(DL274&lt;&gt;"*",DL338&lt;&gt;"*",DL395&lt;&gt;"*",DL448&lt;&gt;"*"),"Yes (" &amp; JoinAll(", ", MIDForgiving(DL274,6,LEN(DL274)-6), MIDForgiving(DL338,6,LEN(DL338)-6), MIDForgiving(DL395,6,LEN(DL395)-6), MIDForgiving(DL448,6,LEN(DL448)-6))&amp;")","*")</f>
        <v>*</v>
      </c>
      <c r="DM514" s="58" t="str">
        <f>IF(OR(DM274&lt;&gt;"*",DM338&lt;&gt;"*",DM395&lt;&gt;"*",DM448&lt;&gt;"*"),"Yes (" &amp; JoinAll(", ", MIDForgiving(DM274,6,LEN(DM274)-6), MIDForgiving(DM338,6,LEN(DM338)-6), MIDForgiving(DM395,6,LEN(DM395)-6), MIDForgiving(DM448,6,LEN(DM448)-6))&amp;")","*")</f>
        <v>*</v>
      </c>
      <c r="DN514" s="58" t="str">
        <f>IF(OR(DN274&lt;&gt;"*",DN338&lt;&gt;"*",DN395&lt;&gt;"*",DN448&lt;&gt;"*"),"Yes (" &amp; JoinAll(", ", MIDForgiving(DN274,6,LEN(DN274)-6), MIDForgiving(DN338,6,LEN(DN338)-6), MIDForgiving(DN395,6,LEN(DN395)-6), MIDForgiving(DN448,6,LEN(DN448)-6))&amp;")","*")</f>
        <v>*</v>
      </c>
      <c r="DO514" s="58" t="str">
        <f>IF(OR(DO274&lt;&gt;"*",DO338&lt;&gt;"*",DO395&lt;&gt;"*",DO448&lt;&gt;"*"),"Yes (" &amp; JoinAll(", ", MIDForgiving(DO274,6,LEN(DO274)-6), MIDForgiving(DO338,6,LEN(DO338)-6), MIDForgiving(DO395,6,LEN(DO395)-6), MIDForgiving(DO448,6,LEN(DO448)-6))&amp;")","*")</f>
        <v>*</v>
      </c>
      <c r="DP514" s="58" t="str">
        <f>IF(OR(DP274&lt;&gt;"*",DP338&lt;&gt;"*",DP395&lt;&gt;"*",DP448&lt;&gt;"*"),"Yes (" &amp; JoinAll(", ", MIDForgiving(DP274,6,LEN(DP274)-6), MIDForgiving(DP338,6,LEN(DP338)-6), MIDForgiving(DP395,6,LEN(DP395)-6), MIDForgiving(DP448,6,LEN(DP448)-6))&amp;")","*")</f>
        <v>*</v>
      </c>
      <c r="DQ514" s="58" t="str">
        <f>IF(OR(DQ274&lt;&gt;"*",DQ338&lt;&gt;"*",DQ395&lt;&gt;"*",DQ448&lt;&gt;"*"),"Yes (" &amp; JoinAll(", ", MIDForgiving(DQ274,6,LEN(DQ274)-6), MIDForgiving(DQ338,6,LEN(DQ338)-6), MIDForgiving(DQ395,6,LEN(DQ395)-6), MIDForgiving(DQ448,6,LEN(DQ448)-6))&amp;")","*")</f>
        <v>*</v>
      </c>
      <c r="DR514" s="58" t="str">
        <f>IF(OR(DR274&lt;&gt;"*",DR338&lt;&gt;"*",DR395&lt;&gt;"*",DR448&lt;&gt;"*"),"Yes (" &amp; JoinAll(", ", MIDForgiving(DR274,6,LEN(DR274)-6), MIDForgiving(DR338,6,LEN(DR338)-6), MIDForgiving(DR395,6,LEN(DR395)-6), MIDForgiving(DR448,6,LEN(DR448)-6))&amp;")","*")</f>
        <v>*</v>
      </c>
      <c r="DS514" s="58" t="str">
        <f>IF(OR(DS274&lt;&gt;"*",DS338&lt;&gt;"*",DS395&lt;&gt;"*",DS448&lt;&gt;"*"),"Yes (" &amp; JoinAll(", ", MIDForgiving(DS274,6,LEN(DS274)-6), MIDForgiving(DS338,6,LEN(DS338)-6), MIDForgiving(DS395,6,LEN(DS395)-6), MIDForgiving(DS448,6,LEN(DS448)-6))&amp;")","*")</f>
        <v>*</v>
      </c>
      <c r="DT514" s="58" t="str">
        <f>IF(OR(DT274&lt;&gt;"*",DT338&lt;&gt;"*",DT395&lt;&gt;"*",DT448&lt;&gt;"*"),"Yes (" &amp; JoinAll(", ", MIDForgiving(DT274,6,LEN(DT274)-6), MIDForgiving(DT338,6,LEN(DT338)-6), MIDForgiving(DT395,6,LEN(DT395)-6), MIDForgiving(DT448,6,LEN(DT448)-6))&amp;")","*")</f>
        <v>*</v>
      </c>
      <c r="DU514" s="58" t="str">
        <f>IF(OR(DU274&lt;&gt;"*",DU338&lt;&gt;"*",DU395&lt;&gt;"*",DU448&lt;&gt;"*"),"Yes (" &amp; JoinAll(", ", MIDForgiving(DU274,6,LEN(DU274)-6), MIDForgiving(DU338,6,LEN(DU338)-6), MIDForgiving(DU395,6,LEN(DU395)-6), MIDForgiving(DU448,6,LEN(DU448)-6))&amp;")","*")</f>
        <v>*</v>
      </c>
      <c r="DV514" s="58" t="str">
        <f>IF(OR(DV274&lt;&gt;"*",DV338&lt;&gt;"*",DV395&lt;&gt;"*",DV448&lt;&gt;"*"),"Yes (" &amp; JoinAll(", ", MIDForgiving(DV274,6,LEN(DV274)-6), MIDForgiving(DV338,6,LEN(DV338)-6), MIDForgiving(DV395,6,LEN(DV395)-6), MIDForgiving(DV448,6,LEN(DV448)-6))&amp;")","*")</f>
        <v>*</v>
      </c>
      <c r="DW514" s="58" t="str">
        <f>IF(OR(DW274&lt;&gt;"*",DW338&lt;&gt;"*",DW395&lt;&gt;"*",DW448&lt;&gt;"*"),"Yes (" &amp; JoinAll(", ", MIDForgiving(DW274,6,LEN(DW274)-6), MIDForgiving(DW338,6,LEN(DW338)-6), MIDForgiving(DW395,6,LEN(DW395)-6), MIDForgiving(DW448,6,LEN(DW448)-6))&amp;")","*")</f>
        <v>*</v>
      </c>
      <c r="DX514" s="58" t="str">
        <f>IF(OR(DX274&lt;&gt;"*",DX338&lt;&gt;"*",DX395&lt;&gt;"*",DX448&lt;&gt;"*"),"Yes (" &amp; JoinAll(", ", MIDForgiving(DX274,6,LEN(DX274)-6), MIDForgiving(DX338,6,LEN(DX338)-6), MIDForgiving(DX395,6,LEN(DX395)-6), MIDForgiving(DX448,6,LEN(DX448)-6))&amp;")","*")</f>
        <v>*</v>
      </c>
      <c r="DY514" s="58" t="str">
        <f>IF(OR(DY274&lt;&gt;"*",DY338&lt;&gt;"*",DY395&lt;&gt;"*",DY448&lt;&gt;"*"),"Yes (" &amp; JoinAll(", ", MIDForgiving(DY274,6,LEN(DY274)-6), MIDForgiving(DY338,6,LEN(DY338)-6), MIDForgiving(DY395,6,LEN(DY395)-6), MIDForgiving(DY448,6,LEN(DY448)-6))&amp;")","*")</f>
        <v>*</v>
      </c>
      <c r="DZ514" s="58" t="str">
        <f>IF(OR(DZ274&lt;&gt;"*",DZ338&lt;&gt;"*",DZ395&lt;&gt;"*",DZ448&lt;&gt;"*"),"Yes (" &amp; JoinAll(", ", MIDForgiving(DZ274,6,LEN(DZ274)-6), MIDForgiving(DZ338,6,LEN(DZ338)-6), MIDForgiving(DZ395,6,LEN(DZ395)-6), MIDForgiving(DZ448,6,LEN(DZ448)-6))&amp;")","*")</f>
        <v>*</v>
      </c>
      <c r="EA514" s="58" t="str">
        <f>IF(OR(EA274&lt;&gt;"*",EA338&lt;&gt;"*",EA395&lt;&gt;"*",EA448&lt;&gt;"*"),"Yes (" &amp; JoinAll(", ", MIDForgiving(EA274,6,LEN(EA274)-6), MIDForgiving(EA338,6,LEN(EA338)-6), MIDForgiving(EA395,6,LEN(EA395)-6), MIDForgiving(EA448,6,LEN(EA448)-6))&amp;")","*")</f>
        <v>*</v>
      </c>
      <c r="EB514" s="58" t="str">
        <f>IF(OR(EB274&lt;&gt;"*",EB338&lt;&gt;"*",EB395&lt;&gt;"*",EB448&lt;&gt;"*"),"Yes (" &amp; JoinAll(", ", MIDForgiving(EB274,6,LEN(EB274)-6), MIDForgiving(EB338,6,LEN(EB338)-6), MIDForgiving(EB395,6,LEN(EB395)-6), MIDForgiving(EB448,6,LEN(EB448)-6))&amp;")","*")</f>
        <v>*</v>
      </c>
      <c r="EC514" s="58" t="str">
        <f>IF(OR(EC274&lt;&gt;"*",EC338&lt;&gt;"*",EC395&lt;&gt;"*",EC448&lt;&gt;"*"),"Yes (" &amp; JoinAll(", ", MIDForgiving(EC274,6,LEN(EC274)-6), MIDForgiving(EC338,6,LEN(EC338)-6), MIDForgiving(EC395,6,LEN(EC395)-6), MIDForgiving(EC448,6,LEN(EC448)-6))&amp;")","*")</f>
        <v>*</v>
      </c>
      <c r="ED514" s="58" t="str">
        <f>IF(OR(ED274&lt;&gt;"*",ED338&lt;&gt;"*",ED395&lt;&gt;"*",ED448&lt;&gt;"*"),"Yes (" &amp; JoinAll(", ", MIDForgiving(ED274,6,LEN(ED274)-6), MIDForgiving(ED338,6,LEN(ED338)-6), MIDForgiving(ED395,6,LEN(ED395)-6), MIDForgiving(ED448,6,LEN(ED448)-6))&amp;")","*")</f>
        <v>*</v>
      </c>
      <c r="EE514" s="58" t="str">
        <f>IF(OR(EE274&lt;&gt;"*",EE338&lt;&gt;"*",EE395&lt;&gt;"*",EE448&lt;&gt;"*"),"Yes (" &amp; JoinAll(", ", MIDForgiving(EE274,6,LEN(EE274)-6), MIDForgiving(EE338,6,LEN(EE338)-6), MIDForgiving(EE395,6,LEN(EE395)-6), MIDForgiving(EE448,6,LEN(EE448)-6))&amp;")","*")</f>
        <v>*</v>
      </c>
      <c r="EF514" s="58" t="str">
        <f>IF(OR(EF274&lt;&gt;"*",EF338&lt;&gt;"*",EF395&lt;&gt;"*",EF448&lt;&gt;"*"),"Yes (" &amp; JoinAll(", ", MIDForgiving(EF274,6,LEN(EF274)-6), MIDForgiving(EF338,6,LEN(EF338)-6), MIDForgiving(EF395,6,LEN(EF395)-6), MIDForgiving(EF448,6,LEN(EF448)-6))&amp;")","*")</f>
        <v>*</v>
      </c>
      <c r="EG514" s="58" t="str">
        <f>IF(OR(EG274&lt;&gt;"*",EG338&lt;&gt;"*",EG395&lt;&gt;"*",EG448&lt;&gt;"*"),"Yes (" &amp; JoinAll(", ", MIDForgiving(EG274,6,LEN(EG274)-6), MIDForgiving(EG338,6,LEN(EG338)-6), MIDForgiving(EG395,6,LEN(EG395)-6), MIDForgiving(EG448,6,LEN(EG448)-6))&amp;")","*")</f>
        <v>*</v>
      </c>
      <c r="EH514" s="58" t="str">
        <f>IF(OR(EH274&lt;&gt;"*",EH338&lt;&gt;"*",EH395&lt;&gt;"*",EH448&lt;&gt;"*"),"Yes (" &amp; JoinAll(", ", MIDForgiving(EH274,6,LEN(EH274)-6), MIDForgiving(EH338,6,LEN(EH338)-6), MIDForgiving(EH395,6,LEN(EH395)-6), MIDForgiving(EH448,6,LEN(EH448)-6))&amp;")","*")</f>
        <v>*</v>
      </c>
      <c r="EI514" s="58" t="str">
        <f>IF(OR(EI274&lt;&gt;"*",EI338&lt;&gt;"*",EI395&lt;&gt;"*",EI448&lt;&gt;"*"),"Yes (" &amp; JoinAll(", ", MIDForgiving(EI274,6,LEN(EI274)-6), MIDForgiving(EI338,6,LEN(EI338)-6), MIDForgiving(EI395,6,LEN(EI395)-6), MIDForgiving(EI448,6,LEN(EI448)-6))&amp;")","*")</f>
        <v>*</v>
      </c>
      <c r="EJ514" s="58" t="str">
        <f>IF(OR(EJ274&lt;&gt;"*",EJ338&lt;&gt;"*",EJ395&lt;&gt;"*",EJ448&lt;&gt;"*"),"Yes (" &amp; JoinAll(", ", MIDForgiving(EJ274,6,LEN(EJ274)-6), MIDForgiving(EJ338,6,LEN(EJ338)-6), MIDForgiving(EJ395,6,LEN(EJ395)-6), MIDForgiving(EJ448,6,LEN(EJ448)-6))&amp;")","*")</f>
        <v>*</v>
      </c>
      <c r="EK514" s="58" t="str">
        <f>IF(OR(EK274&lt;&gt;"*",EK338&lt;&gt;"*",EK395&lt;&gt;"*",EK448&lt;&gt;"*"),"Yes (" &amp; JoinAll(", ", MIDForgiving(EK274,6,LEN(EK274)-6), MIDForgiving(EK338,6,LEN(EK338)-6), MIDForgiving(EK395,6,LEN(EK395)-6), MIDForgiving(EK448,6,LEN(EK448)-6))&amp;")","*")</f>
        <v>*</v>
      </c>
      <c r="EL514" s="109"/>
      <c r="EM514" s="109"/>
    </row>
    <row r="515" spans="1:143" s="58" customFormat="1" ht="12.75" customHeight="1" x14ac:dyDescent="0.25">
      <c r="A515" s="5"/>
      <c r="B515" s="96"/>
      <c r="C515" s="96"/>
      <c r="D515" s="96"/>
      <c r="E515" s="96"/>
      <c r="F515" s="96" t="s">
        <v>3538</v>
      </c>
      <c r="G515" s="4" t="s">
        <v>391</v>
      </c>
      <c r="H515" s="18" t="s">
        <v>5</v>
      </c>
      <c r="I515" s="18"/>
      <c r="J515" s="58" t="str">
        <f>IF(OR(J275&lt;&gt;"*",J339&lt;&gt;"*",J396&lt;&gt;"*",J449&lt;&gt;"*"),"Yes (" &amp; JoinAll(", ", MIDForgiving(J275,6,LEN(J275)-6), MIDForgiving(J339,6,LEN(J339)-6), MIDForgiving(J396,6,LEN(J396)-6), MIDForgiving(J449,6,LEN(J449)-6))&amp;")","*")</f>
        <v>*</v>
      </c>
      <c r="K515" s="58" t="str">
        <f>IF(OR(K275&lt;&gt;"*",K339&lt;&gt;"*",K396&lt;&gt;"*",K449&lt;&gt;"*"),"Yes (" &amp; JoinAll(", ", MIDForgiving(K275,6,LEN(K275)-6), MIDForgiving(K339,6,LEN(K339)-6), MIDForgiving(K396,6,LEN(K396)-6), MIDForgiving(K449,6,LEN(K449)-6))&amp;")","*")</f>
        <v>*</v>
      </c>
      <c r="L515" s="58" t="str">
        <f>IF(OR(L275&lt;&gt;"*",L339&lt;&gt;"*",L396&lt;&gt;"*",L449&lt;&gt;"*"),"Yes (" &amp; JoinAll(", ", MIDForgiving(L275,6,LEN(L275)-6), MIDForgiving(L339,6,LEN(L339)-6), MIDForgiving(L396,6,LEN(L396)-6), MIDForgiving(L449,6,LEN(L449)-6))&amp;")","*")</f>
        <v>*</v>
      </c>
      <c r="M515" s="58" t="str">
        <f>IF(OR(M275&lt;&gt;"*",M339&lt;&gt;"*",M396&lt;&gt;"*",M449&lt;&gt;"*"),"Yes (" &amp; JoinAll(", ", MIDForgiving(M275,6,LEN(M275)-6), MIDForgiving(M339,6,LEN(M339)-6), MIDForgiving(M396,6,LEN(M396)-6), MIDForgiving(M449,6,LEN(M449)-6))&amp;")","*")</f>
        <v>*</v>
      </c>
      <c r="N515" s="58" t="str">
        <f>IF(OR(N275&lt;&gt;"*",N339&lt;&gt;"*",N396&lt;&gt;"*",N449&lt;&gt;"*"),"Yes (" &amp; JoinAll(", ", MIDForgiving(N275,6,LEN(N275)-6), MIDForgiving(N339,6,LEN(N339)-6), MIDForgiving(N396,6,LEN(N396)-6), MIDForgiving(N449,6,LEN(N449)-6))&amp;")","*")</f>
        <v>*</v>
      </c>
      <c r="O515" s="58" t="str">
        <f>IF(OR(O275&lt;&gt;"*",O339&lt;&gt;"*",O396&lt;&gt;"*",O449&lt;&gt;"*"),"Yes (" &amp; JoinAll(", ", MIDForgiving(O275,6,LEN(O275)-6), MIDForgiving(O339,6,LEN(O339)-6), MIDForgiving(O396,6,LEN(O396)-6), MIDForgiving(O449,6,LEN(O449)-6))&amp;")","*")</f>
        <v>*</v>
      </c>
      <c r="P515" s="58" t="str">
        <f>IF(OR(P275&lt;&gt;"*",P339&lt;&gt;"*",P396&lt;&gt;"*",P449&lt;&gt;"*"),"Yes (" &amp; JoinAll(", ", MIDForgiving(P275,6,LEN(P275)-6), MIDForgiving(P339,6,LEN(P339)-6), MIDForgiving(P396,6,LEN(P396)-6), MIDForgiving(P449,6,LEN(P449)-6))&amp;")","*")</f>
        <v>*</v>
      </c>
      <c r="Q515" s="58" t="str">
        <f>IF(OR(Q275&lt;&gt;"*",Q339&lt;&gt;"*",Q396&lt;&gt;"*",Q449&lt;&gt;"*"),"Yes (" &amp; JoinAll(", ", MIDForgiving(Q275,6,LEN(Q275)-6), MIDForgiving(Q339,6,LEN(Q339)-6), MIDForgiving(Q396,6,LEN(Q396)-6), MIDForgiving(Q449,6,LEN(Q449)-6))&amp;")","*")</f>
        <v>*</v>
      </c>
      <c r="R515" s="58" t="str">
        <f>IF(OR(R275&lt;&gt;"*",R339&lt;&gt;"*",R396&lt;&gt;"*",R449&lt;&gt;"*"),"Yes (" &amp; JoinAll(", ", MIDForgiving(R275,6,LEN(R275)-6), MIDForgiving(R339,6,LEN(R339)-6), MIDForgiving(R396,6,LEN(R396)-6), MIDForgiving(R449,6,LEN(R449)-6))&amp;")","*")</f>
        <v>*</v>
      </c>
      <c r="S515" s="58" t="str">
        <f>IF(OR(S275&lt;&gt;"*",S339&lt;&gt;"*",S396&lt;&gt;"*",S449&lt;&gt;"*"),"Yes (" &amp; JoinAll(", ", MIDForgiving(S275,6,LEN(S275)-6), MIDForgiving(S339,6,LEN(S339)-6), MIDForgiving(S396,6,LEN(S396)-6), MIDForgiving(S449,6,LEN(S449)-6))&amp;")","*")</f>
        <v>*</v>
      </c>
      <c r="T515" s="58" t="str">
        <f>IF(OR(T275&lt;&gt;"*",T339&lt;&gt;"*",T396&lt;&gt;"*",T449&lt;&gt;"*"),"Yes (" &amp; JoinAll(", ", MIDForgiving(T275,6,LEN(T275)-6), MIDForgiving(T339,6,LEN(T339)-6), MIDForgiving(T396,6,LEN(T396)-6), MIDForgiving(T449,6,LEN(T449)-6))&amp;")","*")</f>
        <v>*</v>
      </c>
      <c r="U515" s="58" t="str">
        <f>IF(OR(U275&lt;&gt;"*",U339&lt;&gt;"*",U396&lt;&gt;"*",U449&lt;&gt;"*"),"Yes (" &amp; JoinAll(", ", MIDForgiving(U275,6,LEN(U275)-6), MIDForgiving(U339,6,LEN(U339)-6), MIDForgiving(U396,6,LEN(U396)-6), MIDForgiving(U449,6,LEN(U449)-6))&amp;")","*")</f>
        <v>*</v>
      </c>
      <c r="V515" s="58" t="str">
        <f>IF(OR(V275&lt;&gt;"*",V339&lt;&gt;"*",V396&lt;&gt;"*",V449&lt;&gt;"*"),"Yes (" &amp; JoinAll(", ", MIDForgiving(V275,6,LEN(V275)-6), MIDForgiving(V339,6,LEN(V339)-6), MIDForgiving(V396,6,LEN(V396)-6), MIDForgiving(V449,6,LEN(V449)-6))&amp;")","*")</f>
        <v>*</v>
      </c>
      <c r="W515" s="58" t="str">
        <f>IF(OR(W275&lt;&gt;"*",W339&lt;&gt;"*",W396&lt;&gt;"*",W449&lt;&gt;"*"),"Yes (" &amp; JoinAll(", ", MIDForgiving(W275,6,LEN(W275)-6), MIDForgiving(W339,6,LEN(W339)-6), MIDForgiving(W396,6,LEN(W396)-6), MIDForgiving(W449,6,LEN(W449)-6))&amp;")","*")</f>
        <v>*</v>
      </c>
      <c r="X515" s="58" t="str">
        <f>IF(OR(X275&lt;&gt;"*",X339&lt;&gt;"*",X396&lt;&gt;"*",X449&lt;&gt;"*"),"Yes (" &amp; JoinAll(", ", MIDForgiving(X275,6,LEN(X275)-6), MIDForgiving(X339,6,LEN(X339)-6), MIDForgiving(X396,6,LEN(X396)-6), MIDForgiving(X449,6,LEN(X449)-6))&amp;")","*")</f>
        <v>*</v>
      </c>
      <c r="Y515" s="58" t="str">
        <f>IF(OR(Y275&lt;&gt;"*",Y339&lt;&gt;"*",Y396&lt;&gt;"*",Y449&lt;&gt;"*"),"Yes (" &amp; JoinAll(", ", MIDForgiving(Y275,6,LEN(Y275)-6), MIDForgiving(Y339,6,LEN(Y339)-6), MIDForgiving(Y396,6,LEN(Y396)-6), MIDForgiving(Y449,6,LEN(Y449)-6))&amp;")","*")</f>
        <v>*</v>
      </c>
      <c r="Z515" s="58" t="str">
        <f>IF(OR(Z275&lt;&gt;"*",Z339&lt;&gt;"*",Z396&lt;&gt;"*",Z449&lt;&gt;"*"),"Yes (" &amp; JoinAll(", ", MIDForgiving(Z275,6,LEN(Z275)-6), MIDForgiving(Z339,6,LEN(Z339)-6), MIDForgiving(Z396,6,LEN(Z396)-6), MIDForgiving(Z449,6,LEN(Z449)-6))&amp;")","*")</f>
        <v>*</v>
      </c>
      <c r="AA515" s="58" t="str">
        <f>IF(OR(AA275&lt;&gt;"*",AA339&lt;&gt;"*",AA396&lt;&gt;"*",AA449&lt;&gt;"*"),"Yes (" &amp; JoinAll(", ", MIDForgiving(AA275,6,LEN(AA275)-6), MIDForgiving(AA339,6,LEN(AA339)-6), MIDForgiving(AA396,6,LEN(AA396)-6), MIDForgiving(AA449,6,LEN(AA449)-6))&amp;")","*")</f>
        <v>*</v>
      </c>
      <c r="AB515" s="58" t="str">
        <f>IF(OR(AB275&lt;&gt;"*",AB339&lt;&gt;"*",AB396&lt;&gt;"*",AB449&lt;&gt;"*"),"Yes (" &amp; JoinAll(", ", MIDForgiving(AB275,6,LEN(AB275)-6), MIDForgiving(AB339,6,LEN(AB339)-6), MIDForgiving(AB396,6,LEN(AB396)-6), MIDForgiving(AB449,6,LEN(AB449)-6))&amp;")","*")</f>
        <v>*</v>
      </c>
      <c r="AC515" s="58" t="str">
        <f>IF(OR(AC275&lt;&gt;"*",AC339&lt;&gt;"*",AC396&lt;&gt;"*",AC449&lt;&gt;"*"),"Yes (" &amp; JoinAll(", ", MIDForgiving(AC275,6,LEN(AC275)-6), MIDForgiving(AC339,6,LEN(AC339)-6), MIDForgiving(AC396,6,LEN(AC396)-6), MIDForgiving(AC449,6,LEN(AC449)-6))&amp;")","*")</f>
        <v>*</v>
      </c>
      <c r="AD515" s="58" t="str">
        <f>IF(OR(AD275&lt;&gt;"*",AD339&lt;&gt;"*",AD396&lt;&gt;"*",AD449&lt;&gt;"*"),"Yes (" &amp; JoinAll(", ", MIDForgiving(AD275,6,LEN(AD275)-6), MIDForgiving(AD339,6,LEN(AD339)-6), MIDForgiving(AD396,6,LEN(AD396)-6), MIDForgiving(AD449,6,LEN(AD449)-6))&amp;")","*")</f>
        <v>*</v>
      </c>
      <c r="AE515" s="58" t="str">
        <f>IF(OR(AE275&lt;&gt;"*",AE339&lt;&gt;"*",AE396&lt;&gt;"*",AE449&lt;&gt;"*"),"Yes (" &amp; JoinAll(", ", MIDForgiving(AE275,6,LEN(AE275)-6), MIDForgiving(AE339,6,LEN(AE339)-6), MIDForgiving(AE396,6,LEN(AE396)-6), MIDForgiving(AE449,6,LEN(AE449)-6))&amp;")","*")</f>
        <v>*</v>
      </c>
      <c r="AF515" s="58" t="str">
        <f>IF(OR(AF275&lt;&gt;"*",AF339&lt;&gt;"*",AF396&lt;&gt;"*",AF449&lt;&gt;"*"),"Yes (" &amp; JoinAll(", ", MIDForgiving(AF275,6,LEN(AF275)-6), MIDForgiving(AF339,6,LEN(AF339)-6), MIDForgiving(AF396,6,LEN(AF396)-6), MIDForgiving(AF449,6,LEN(AF449)-6))&amp;")","*")</f>
        <v>*</v>
      </c>
      <c r="AG515" s="58" t="str">
        <f>IF(OR(AG275&lt;&gt;"*",AG339&lt;&gt;"*",AG396&lt;&gt;"*",AG449&lt;&gt;"*"),"Yes (" &amp; JoinAll(", ", MIDForgiving(AG275,6,LEN(AG275)-6), MIDForgiving(AG339,6,LEN(AG339)-6), MIDForgiving(AG396,6,LEN(AG396)-6), MIDForgiving(AG449,6,LEN(AG449)-6))&amp;")","*")</f>
        <v>*</v>
      </c>
      <c r="AH515" s="58" t="str">
        <f>IF(OR(AH275&lt;&gt;"*",AH339&lt;&gt;"*",AH396&lt;&gt;"*",AH449&lt;&gt;"*"),"Yes (" &amp; JoinAll(", ", MIDForgiving(AH275,6,LEN(AH275)-6), MIDForgiving(AH339,6,LEN(AH339)-6), MIDForgiving(AH396,6,LEN(AH396)-6), MIDForgiving(AH449,6,LEN(AH449)-6))&amp;")","*")</f>
        <v>*</v>
      </c>
      <c r="AI515" s="58" t="str">
        <f>IF(OR(AI275&lt;&gt;"*",AI339&lt;&gt;"*",AI396&lt;&gt;"*",AI449&lt;&gt;"*"),"Yes (" &amp; JoinAll(", ", MIDForgiving(AI275,6,LEN(AI275)-6), MIDForgiving(AI339,6,LEN(AI339)-6), MIDForgiving(AI396,6,LEN(AI396)-6), MIDForgiving(AI449,6,LEN(AI449)-6))&amp;")","*")</f>
        <v>*</v>
      </c>
      <c r="AJ515" s="58" t="str">
        <f>IF(OR(AJ275&lt;&gt;"*",AJ339&lt;&gt;"*",AJ396&lt;&gt;"*",AJ449&lt;&gt;"*"),"Yes (" &amp; JoinAll(", ", MIDForgiving(AJ275,6,LEN(AJ275)-6), MIDForgiving(AJ339,6,LEN(AJ339)-6), MIDForgiving(AJ396,6,LEN(AJ396)-6), MIDForgiving(AJ449,6,LEN(AJ449)-6))&amp;")","*")</f>
        <v>*</v>
      </c>
      <c r="AK515" s="58" t="str">
        <f>IF(OR(AK275&lt;&gt;"*",AK339&lt;&gt;"*",AK396&lt;&gt;"*",AK449&lt;&gt;"*"),"Yes (" &amp; JoinAll(", ", MIDForgiving(AK275,6,LEN(AK275)-6), MIDForgiving(AK339,6,LEN(AK339)-6), MIDForgiving(AK396,6,LEN(AK396)-6), MIDForgiving(AK449,6,LEN(AK449)-6))&amp;")","*")</f>
        <v>*</v>
      </c>
      <c r="AL515" s="58" t="str">
        <f>IF(OR(AL275&lt;&gt;"*",AL339&lt;&gt;"*",AL396&lt;&gt;"*",AL449&lt;&gt;"*"),"Yes (" &amp; JoinAll(", ", MIDForgiving(AL275,6,LEN(AL275)-6), MIDForgiving(AL339,6,LEN(AL339)-6), MIDForgiving(AL396,6,LEN(AL396)-6), MIDForgiving(AL449,6,LEN(AL449)-6))&amp;")","*")</f>
        <v>*</v>
      </c>
      <c r="AM515" s="58" t="str">
        <f>IF(OR(AM275&lt;&gt;"*",AM339&lt;&gt;"*",AM396&lt;&gt;"*",AM449&lt;&gt;"*"),"Yes (" &amp; JoinAll(", ", MIDForgiving(AM275,6,LEN(AM275)-6), MIDForgiving(AM339,6,LEN(AM339)-6), MIDForgiving(AM396,6,LEN(AM396)-6), MIDForgiving(AM449,6,LEN(AM449)-6))&amp;")","*")</f>
        <v>*</v>
      </c>
      <c r="AN515" s="58" t="str">
        <f>IF(OR(AN275&lt;&gt;"*",AN339&lt;&gt;"*",AN396&lt;&gt;"*",AN449&lt;&gt;"*"),"Yes (" &amp; JoinAll(", ", MIDForgiving(AN275,6,LEN(AN275)-6), MIDForgiving(AN339,6,LEN(AN339)-6), MIDForgiving(AN396,6,LEN(AN396)-6), MIDForgiving(AN449,6,LEN(AN449)-6))&amp;")","*")</f>
        <v>*</v>
      </c>
      <c r="AO515" s="58" t="str">
        <f>IF(OR(AO275&lt;&gt;"*",AO339&lt;&gt;"*",AO396&lt;&gt;"*",AO449&lt;&gt;"*"),"Yes (" &amp; JoinAll(", ", MIDForgiving(AO275,6,LEN(AO275)-6), MIDForgiving(AO339,6,LEN(AO339)-6), MIDForgiving(AO396,6,LEN(AO396)-6), MIDForgiving(AO449,6,LEN(AO449)-6))&amp;")","*")</f>
        <v>*</v>
      </c>
      <c r="AP515" s="58" t="str">
        <f>IF(OR(AP275&lt;&gt;"*",AP339&lt;&gt;"*",AP396&lt;&gt;"*",AP449&lt;&gt;"*"),"Yes (" &amp; JoinAll(", ", MIDForgiving(AP275,6,LEN(AP275)-6), MIDForgiving(AP339,6,LEN(AP339)-6), MIDForgiving(AP396,6,LEN(AP396)-6), MIDForgiving(AP449,6,LEN(AP449)-6))&amp;")","*")</f>
        <v>*</v>
      </c>
      <c r="AQ515" s="58" t="str">
        <f>IF(OR(AQ275&lt;&gt;"*",AQ339&lt;&gt;"*",AQ396&lt;&gt;"*",AQ449&lt;&gt;"*"),"Yes (" &amp; JoinAll(", ", MIDForgiving(AQ275,6,LEN(AQ275)-6), MIDForgiving(AQ339,6,LEN(AQ339)-6), MIDForgiving(AQ396,6,LEN(AQ396)-6), MIDForgiving(AQ449,6,LEN(AQ449)-6))&amp;")","*")</f>
        <v>*</v>
      </c>
      <c r="AR515" s="58" t="str">
        <f>IF(OR(AR275&lt;&gt;"*",AR339&lt;&gt;"*",AR396&lt;&gt;"*",AR449&lt;&gt;"*"),"Yes (" &amp; JoinAll(", ", MIDForgiving(AR275,6,LEN(AR275)-6), MIDForgiving(AR339,6,LEN(AR339)-6), MIDForgiving(AR396,6,LEN(AR396)-6), MIDForgiving(AR449,6,LEN(AR449)-6))&amp;")","*")</f>
        <v>*</v>
      </c>
      <c r="AS515" s="58" t="str">
        <f>IF(OR(AS275&lt;&gt;"*",AS339&lt;&gt;"*",AS396&lt;&gt;"*",AS449&lt;&gt;"*"),"Yes (" &amp; JoinAll(", ", MIDForgiving(AS275,6,LEN(AS275)-6), MIDForgiving(AS339,6,LEN(AS339)-6), MIDForgiving(AS396,6,LEN(AS396)-6), MIDForgiving(AS449,6,LEN(AS449)-6))&amp;")","*")</f>
        <v>*</v>
      </c>
      <c r="AT515" s="58" t="str">
        <f>IF(OR(AT275&lt;&gt;"*",AT339&lt;&gt;"*",AT396&lt;&gt;"*",AT449&lt;&gt;"*"),"Yes (" &amp; JoinAll(", ", MIDForgiving(AT275,6,LEN(AT275)-6), MIDForgiving(AT339,6,LEN(AT339)-6), MIDForgiving(AT396,6,LEN(AT396)-6), MIDForgiving(AT449,6,LEN(AT449)-6))&amp;")","*")</f>
        <v>*</v>
      </c>
      <c r="AU515" s="58" t="str">
        <f>IF(OR(AU275&lt;&gt;"*",AU339&lt;&gt;"*",AU396&lt;&gt;"*",AU449&lt;&gt;"*"),"Yes (" &amp; JoinAll(", ", MIDForgiving(AU275,6,LEN(AU275)-6), MIDForgiving(AU339,6,LEN(AU339)-6), MIDForgiving(AU396,6,LEN(AU396)-6), MIDForgiving(AU449,6,LEN(AU449)-6))&amp;")","*")</f>
        <v>*</v>
      </c>
      <c r="AV515" s="58" t="str">
        <f>IF(OR(AV275&lt;&gt;"*",AV339&lt;&gt;"*",AV396&lt;&gt;"*",AV449&lt;&gt;"*"),"Yes (" &amp; JoinAll(", ", MIDForgiving(AV275,6,LEN(AV275)-6), MIDForgiving(AV339,6,LEN(AV339)-6), MIDForgiving(AV396,6,LEN(AV396)-6), MIDForgiving(AV449,6,LEN(AV449)-6))&amp;")","*")</f>
        <v>*</v>
      </c>
      <c r="AW515" s="58" t="str">
        <f>IF(OR(AW275&lt;&gt;"*",AW339&lt;&gt;"*",AW396&lt;&gt;"*",AW449&lt;&gt;"*"),"Yes (" &amp; JoinAll(", ", MIDForgiving(AW275,6,LEN(AW275)-6), MIDForgiving(AW339,6,LEN(AW339)-6), MIDForgiving(AW396,6,LEN(AW396)-6), MIDForgiving(AW449,6,LEN(AW449)-6))&amp;")","*")</f>
        <v>*</v>
      </c>
      <c r="AX515" s="58" t="str">
        <f>IF(OR(AX275&lt;&gt;"*",AX339&lt;&gt;"*",AX396&lt;&gt;"*",AX449&lt;&gt;"*"),"Yes (" &amp; JoinAll(", ", MIDForgiving(AX275,6,LEN(AX275)-6), MIDForgiving(AX339,6,LEN(AX339)-6), MIDForgiving(AX396,6,LEN(AX396)-6), MIDForgiving(AX449,6,LEN(AX449)-6))&amp;")","*")</f>
        <v>*</v>
      </c>
      <c r="AY515" s="58" t="str">
        <f>IF(OR(AY275&lt;&gt;"*",AY339&lt;&gt;"*",AY396&lt;&gt;"*",AY449&lt;&gt;"*"),"Yes (" &amp; JoinAll(", ", MIDForgiving(AY275,6,LEN(AY275)-6), MIDForgiving(AY339,6,LEN(AY339)-6), MIDForgiving(AY396,6,LEN(AY396)-6), MIDForgiving(AY449,6,LEN(AY449)-6))&amp;")","*")</f>
        <v>*</v>
      </c>
      <c r="AZ515" s="58" t="str">
        <f>IF(OR(AZ275&lt;&gt;"*",AZ339&lt;&gt;"*",AZ396&lt;&gt;"*",AZ449&lt;&gt;"*"),"Yes (" &amp; JoinAll(", ", MIDForgiving(AZ275,6,LEN(AZ275)-6), MIDForgiving(AZ339,6,LEN(AZ339)-6), MIDForgiving(AZ396,6,LEN(AZ396)-6), MIDForgiving(AZ449,6,LEN(AZ449)-6))&amp;")","*")</f>
        <v>*</v>
      </c>
      <c r="BA515" s="58" t="str">
        <f>IF(OR(BA275&lt;&gt;"*",BA339&lt;&gt;"*",BA396&lt;&gt;"*",BA449&lt;&gt;"*"),"Yes (" &amp; JoinAll(", ", MIDForgiving(BA275,6,LEN(BA275)-6), MIDForgiving(BA339,6,LEN(BA339)-6), MIDForgiving(BA396,6,LEN(BA396)-6), MIDForgiving(BA449,6,LEN(BA449)-6))&amp;")","*")</f>
        <v>*</v>
      </c>
      <c r="BB515" s="58" t="str">
        <f>IF(OR(BB275&lt;&gt;"*",BB339&lt;&gt;"*",BB396&lt;&gt;"*",BB449&lt;&gt;"*"),"Yes (" &amp; JoinAll(", ", MIDForgiving(BB275,6,LEN(BB275)-6), MIDForgiving(BB339,6,LEN(BB339)-6), MIDForgiving(BB396,6,LEN(BB396)-6), MIDForgiving(BB449,6,LEN(BB449)-6))&amp;")","*")</f>
        <v>*</v>
      </c>
      <c r="BC515" s="58" t="str">
        <f>IF(OR(BC275&lt;&gt;"*",BC339&lt;&gt;"*",BC396&lt;&gt;"*",BC449&lt;&gt;"*"),"Yes (" &amp; JoinAll(", ", MIDForgiving(BC275,6,LEN(BC275)-6), MIDForgiving(BC339,6,LEN(BC339)-6), MIDForgiving(BC396,6,LEN(BC396)-6), MIDForgiving(BC449,6,LEN(BC449)-6))&amp;")","*")</f>
        <v>*</v>
      </c>
      <c r="BD515" s="58" t="str">
        <f>IF(OR(BD275&lt;&gt;"*",BD339&lt;&gt;"*",BD396&lt;&gt;"*",BD449&lt;&gt;"*"),"Yes (" &amp; JoinAll(", ", MIDForgiving(BD275,6,LEN(BD275)-6), MIDForgiving(BD339,6,LEN(BD339)-6), MIDForgiving(BD396,6,LEN(BD396)-6), MIDForgiving(BD449,6,LEN(BD449)-6))&amp;")","*")</f>
        <v>*</v>
      </c>
      <c r="BE515" s="58" t="str">
        <f>IF(OR(BE275&lt;&gt;"*",BE339&lt;&gt;"*",BE396&lt;&gt;"*",BE449&lt;&gt;"*"),"Yes (" &amp; JoinAll(", ", MIDForgiving(BE275,6,LEN(BE275)-6), MIDForgiving(BE339,6,LEN(BE339)-6), MIDForgiving(BE396,6,LEN(BE396)-6), MIDForgiving(BE449,6,LEN(BE449)-6))&amp;")","*")</f>
        <v>*</v>
      </c>
      <c r="BF515" s="58" t="str">
        <f>IF(OR(BF275&lt;&gt;"*",BF339&lt;&gt;"*",BF396&lt;&gt;"*",BF449&lt;&gt;"*"),"Yes (" &amp; JoinAll(", ", MIDForgiving(BF275,6,LEN(BF275)-6), MIDForgiving(BF339,6,LEN(BF339)-6), MIDForgiving(BF396,6,LEN(BF396)-6), MIDForgiving(BF449,6,LEN(BF449)-6))&amp;")","*")</f>
        <v>*</v>
      </c>
      <c r="BG515" s="58" t="str">
        <f>IF(OR(BG275&lt;&gt;"*",BG339&lt;&gt;"*",BG396&lt;&gt;"*",BG449&lt;&gt;"*"),"Yes (" &amp; JoinAll(", ", MIDForgiving(BG275,6,LEN(BG275)-6), MIDForgiving(BG339,6,LEN(BG339)-6), MIDForgiving(BG396,6,LEN(BG396)-6), MIDForgiving(BG449,6,LEN(BG449)-6))&amp;")","*")</f>
        <v>*</v>
      </c>
      <c r="BH515" s="58" t="str">
        <f>IF(OR(BH275&lt;&gt;"*",BH339&lt;&gt;"*",BH396&lt;&gt;"*",BH449&lt;&gt;"*"),"Yes (" &amp; JoinAll(", ", MIDForgiving(BH275,6,LEN(BH275)-6), MIDForgiving(BH339,6,LEN(BH339)-6), MIDForgiving(BH396,6,LEN(BH396)-6), MIDForgiving(BH449,6,LEN(BH449)-6))&amp;")","*")</f>
        <v>*</v>
      </c>
      <c r="BI515" s="58" t="str">
        <f>IF(OR(BI275&lt;&gt;"*",BI339&lt;&gt;"*",BI396&lt;&gt;"*",BI449&lt;&gt;"*"),"Yes (" &amp; JoinAll(", ", MIDForgiving(BI275,6,LEN(BI275)-6), MIDForgiving(BI339,6,LEN(BI339)-6), MIDForgiving(BI396,6,LEN(BI396)-6), MIDForgiving(BI449,6,LEN(BI449)-6))&amp;")","*")</f>
        <v>*</v>
      </c>
      <c r="BJ515" s="58" t="str">
        <f>IF(OR(BJ275&lt;&gt;"*",BJ339&lt;&gt;"*",BJ396&lt;&gt;"*",BJ449&lt;&gt;"*"),"Yes (" &amp; JoinAll(", ", MIDForgiving(BJ275,6,LEN(BJ275)-6), MIDForgiving(BJ339,6,LEN(BJ339)-6), MIDForgiving(BJ396,6,LEN(BJ396)-6), MIDForgiving(BJ449,6,LEN(BJ449)-6))&amp;")","*")</f>
        <v>*</v>
      </c>
      <c r="BK515" s="58" t="str">
        <f>IF(OR(BK275&lt;&gt;"*",BK339&lt;&gt;"*",BK396&lt;&gt;"*",BK449&lt;&gt;"*"),"Yes (" &amp; JoinAll(", ", MIDForgiving(BK275,6,LEN(BK275)-6), MIDForgiving(BK339,6,LEN(BK339)-6), MIDForgiving(BK396,6,LEN(BK396)-6), MIDForgiving(BK449,6,LEN(BK449)-6))&amp;")","*")</f>
        <v>*</v>
      </c>
      <c r="BL515" s="58" t="str">
        <f>IF(OR(BL275&lt;&gt;"*",BL339&lt;&gt;"*",BL396&lt;&gt;"*",BL449&lt;&gt;"*"),"Yes (" &amp; JoinAll(", ", MIDForgiving(BL275,6,LEN(BL275)-6), MIDForgiving(BL339,6,LEN(BL339)-6), MIDForgiving(BL396,6,LEN(BL396)-6), MIDForgiving(BL449,6,LEN(BL449)-6))&amp;")","*")</f>
        <v>*</v>
      </c>
      <c r="BM515" s="58" t="str">
        <f>IF(OR(BM275&lt;&gt;"*",BM339&lt;&gt;"*",BM396&lt;&gt;"*",BM449&lt;&gt;"*"),"Yes (" &amp; JoinAll(", ", MIDForgiving(BM275,6,LEN(BM275)-6), MIDForgiving(BM339,6,LEN(BM339)-6), MIDForgiving(BM396,6,LEN(BM396)-6), MIDForgiving(BM449,6,LEN(BM449)-6))&amp;")","*")</f>
        <v>*</v>
      </c>
      <c r="BN515" s="58" t="str">
        <f>IF(OR(BN275&lt;&gt;"*",BN339&lt;&gt;"*",BN396&lt;&gt;"*",BN449&lt;&gt;"*"),"Yes (" &amp; JoinAll(", ", MIDForgiving(BN275,6,LEN(BN275)-6), MIDForgiving(BN339,6,LEN(BN339)-6), MIDForgiving(BN396,6,LEN(BN396)-6), MIDForgiving(BN449,6,LEN(BN449)-6))&amp;")","*")</f>
        <v>*</v>
      </c>
      <c r="BO515" s="58" t="str">
        <f>IF(OR(BO275&lt;&gt;"*",BO339&lt;&gt;"*",BO396&lt;&gt;"*",BO449&lt;&gt;"*"),"Yes (" &amp; JoinAll(", ", MIDForgiving(BO275,6,LEN(BO275)-6), MIDForgiving(BO339,6,LEN(BO339)-6), MIDForgiving(BO396,6,LEN(BO396)-6), MIDForgiving(BO449,6,LEN(BO449)-6))&amp;")","*")</f>
        <v>*</v>
      </c>
      <c r="BP515" s="58" t="str">
        <f>IF(OR(BP275&lt;&gt;"*",BP339&lt;&gt;"*",BP396&lt;&gt;"*",BP449&lt;&gt;"*"),"Yes (" &amp; JoinAll(", ", MIDForgiving(BP275,6,LEN(BP275)-6), MIDForgiving(BP339,6,LEN(BP339)-6), MIDForgiving(BP396,6,LEN(BP396)-6), MIDForgiving(BP449,6,LEN(BP449)-6))&amp;")","*")</f>
        <v>*</v>
      </c>
      <c r="BQ515" s="58" t="str">
        <f>IF(OR(BQ275&lt;&gt;"*",BQ339&lt;&gt;"*",BQ396&lt;&gt;"*",BQ449&lt;&gt;"*"),"Yes (" &amp; JoinAll(", ", MIDForgiving(BQ275,6,LEN(BQ275)-6), MIDForgiving(BQ339,6,LEN(BQ339)-6), MIDForgiving(BQ396,6,LEN(BQ396)-6), MIDForgiving(BQ449,6,LEN(BQ449)-6))&amp;")","*")</f>
        <v>*</v>
      </c>
      <c r="BR515" s="58" t="str">
        <f>IF(OR(BR275&lt;&gt;"*",BR339&lt;&gt;"*",BR396&lt;&gt;"*",BR449&lt;&gt;"*"),"Yes (" &amp; JoinAll(", ", MIDForgiving(BR275,6,LEN(BR275)-6), MIDForgiving(BR339,6,LEN(BR339)-6), MIDForgiving(BR396,6,LEN(BR396)-6), MIDForgiving(BR449,6,LEN(BR449)-6))&amp;")","*")</f>
        <v>*</v>
      </c>
      <c r="BS515" s="58" t="str">
        <f>IF(OR(BS275&lt;&gt;"*",BS339&lt;&gt;"*",BS396&lt;&gt;"*",BS449&lt;&gt;"*"),"Yes (" &amp; JoinAll(", ", MIDForgiving(BS275,6,LEN(BS275)-6), MIDForgiving(BS339,6,LEN(BS339)-6), MIDForgiving(BS396,6,LEN(BS396)-6), MIDForgiving(BS449,6,LEN(BS449)-6))&amp;")","*")</f>
        <v>*</v>
      </c>
      <c r="BT515" s="58" t="str">
        <f>IF(OR(BT275&lt;&gt;"*",BT339&lt;&gt;"*",BT396&lt;&gt;"*",BT449&lt;&gt;"*"),"Yes (" &amp; JoinAll(", ", MIDForgiving(BT275,6,LEN(BT275)-6), MIDForgiving(BT339,6,LEN(BT339)-6), MIDForgiving(BT396,6,LEN(BT396)-6), MIDForgiving(BT449,6,LEN(BT449)-6))&amp;")","*")</f>
        <v>*</v>
      </c>
      <c r="BU515" s="58" t="str">
        <f>IF(OR(BU275&lt;&gt;"*",BU339&lt;&gt;"*",BU396&lt;&gt;"*",BU449&lt;&gt;"*"),"Yes (" &amp; JoinAll(", ", MIDForgiving(BU275,6,LEN(BU275)-6), MIDForgiving(BU339,6,LEN(BU339)-6), MIDForgiving(BU396,6,LEN(BU396)-6), MIDForgiving(BU449,6,LEN(BU449)-6))&amp;")","*")</f>
        <v>*</v>
      </c>
      <c r="BV515" s="58" t="str">
        <f>IF(OR(BV275&lt;&gt;"*",BV339&lt;&gt;"*",BV396&lt;&gt;"*",BV449&lt;&gt;"*"),"Yes (" &amp; JoinAll(", ", MIDForgiving(BV275,6,LEN(BV275)-6), MIDForgiving(BV339,6,LEN(BV339)-6), MIDForgiving(BV396,6,LEN(BV396)-6), MIDForgiving(BV449,6,LEN(BV449)-6))&amp;")","*")</f>
        <v>*</v>
      </c>
      <c r="BW515" s="58" t="str">
        <f>IF(OR(BW275&lt;&gt;"*",BW339&lt;&gt;"*",BW396&lt;&gt;"*",BW449&lt;&gt;"*"),"Yes (" &amp; JoinAll(", ", MIDForgiving(BW275,6,LEN(BW275)-6), MIDForgiving(BW339,6,LEN(BW339)-6), MIDForgiving(BW396,6,LEN(BW396)-6), MIDForgiving(BW449,6,LEN(BW449)-6))&amp;")","*")</f>
        <v>*</v>
      </c>
      <c r="BX515" s="58" t="str">
        <f>IF(OR(BX275&lt;&gt;"*",BX339&lt;&gt;"*",BX396&lt;&gt;"*",BX449&lt;&gt;"*"),"Yes (" &amp; JoinAll(", ", MIDForgiving(BX275,6,LEN(BX275)-6), MIDForgiving(BX339,6,LEN(BX339)-6), MIDForgiving(BX396,6,LEN(BX396)-6), MIDForgiving(BX449,6,LEN(BX449)-6))&amp;")","*")</f>
        <v>*</v>
      </c>
      <c r="BY515" s="58" t="str">
        <f>IF(OR(BY275&lt;&gt;"*",BY339&lt;&gt;"*",BY396&lt;&gt;"*",BY449&lt;&gt;"*"),"Yes (" &amp; JoinAll(", ", MIDForgiving(BY275,6,LEN(BY275)-6), MIDForgiving(BY339,6,LEN(BY339)-6), MIDForgiving(BY396,6,LEN(BY396)-6), MIDForgiving(BY449,6,LEN(BY449)-6))&amp;")","*")</f>
        <v>*</v>
      </c>
      <c r="BZ515" s="58" t="str">
        <f>IF(OR(BZ275&lt;&gt;"*",BZ339&lt;&gt;"*",BZ396&lt;&gt;"*",BZ449&lt;&gt;"*"),"Yes (" &amp; JoinAll(", ", MIDForgiving(BZ275,6,LEN(BZ275)-6), MIDForgiving(BZ339,6,LEN(BZ339)-6), MIDForgiving(BZ396,6,LEN(BZ396)-6), MIDForgiving(BZ449,6,LEN(BZ449)-6))&amp;")","*")</f>
        <v>*</v>
      </c>
      <c r="CA515" s="58" t="str">
        <f>IF(OR(CA275&lt;&gt;"*",CA339&lt;&gt;"*",CA396&lt;&gt;"*",CA449&lt;&gt;"*"),"Yes (" &amp; JoinAll(", ", MIDForgiving(CA275,6,LEN(CA275)-6), MIDForgiving(CA339,6,LEN(CA339)-6), MIDForgiving(CA396,6,LEN(CA396)-6), MIDForgiving(CA449,6,LEN(CA449)-6))&amp;")","*")</f>
        <v>*</v>
      </c>
      <c r="CB515" s="58" t="str">
        <f>IF(OR(CB275&lt;&gt;"*",CB339&lt;&gt;"*",CB396&lt;&gt;"*",CB449&lt;&gt;"*"),"Yes (" &amp; JoinAll(", ", MIDForgiving(CB275,6,LEN(CB275)-6), MIDForgiving(CB339,6,LEN(CB339)-6), MIDForgiving(CB396,6,LEN(CB396)-6), MIDForgiving(CB449,6,LEN(CB449)-6))&amp;")","*")</f>
        <v>*</v>
      </c>
      <c r="CC515" s="58" t="str">
        <f>IF(OR(CC275&lt;&gt;"*",CC339&lt;&gt;"*",CC396&lt;&gt;"*",CC449&lt;&gt;"*"),"Yes (" &amp; JoinAll(", ", MIDForgiving(CC275,6,LEN(CC275)-6), MIDForgiving(CC339,6,LEN(CC339)-6), MIDForgiving(CC396,6,LEN(CC396)-6), MIDForgiving(CC449,6,LEN(CC449)-6))&amp;")","*")</f>
        <v>*</v>
      </c>
      <c r="CD515" s="58" t="str">
        <f>IF(OR(CD275&lt;&gt;"*",CD339&lt;&gt;"*",CD396&lt;&gt;"*",CD449&lt;&gt;"*"),"Yes (" &amp; JoinAll(", ", MIDForgiving(CD275,6,LEN(CD275)-6), MIDForgiving(CD339,6,LEN(CD339)-6), MIDForgiving(CD396,6,LEN(CD396)-6), MIDForgiving(CD449,6,LEN(CD449)-6))&amp;")","*")</f>
        <v>*</v>
      </c>
      <c r="CE515" s="58" t="str">
        <f>IF(OR(CE275&lt;&gt;"*",CE339&lt;&gt;"*",CE396&lt;&gt;"*",CE449&lt;&gt;"*"),"Yes (" &amp; JoinAll(", ", MIDForgiving(CE275,6,LEN(CE275)-6), MIDForgiving(CE339,6,LEN(CE339)-6), MIDForgiving(CE396,6,LEN(CE396)-6), MIDForgiving(CE449,6,LEN(CE449)-6))&amp;")","*")</f>
        <v>*</v>
      </c>
      <c r="CF515" s="58" t="str">
        <f>IF(OR(CF275&lt;&gt;"*",CF339&lt;&gt;"*",CF396&lt;&gt;"*",CF449&lt;&gt;"*"),"Yes (" &amp; JoinAll(", ", MIDForgiving(CF275,6,LEN(CF275)-6), MIDForgiving(CF339,6,LEN(CF339)-6), MIDForgiving(CF396,6,LEN(CF396)-6), MIDForgiving(CF449,6,LEN(CF449)-6))&amp;")","*")</f>
        <v>*</v>
      </c>
      <c r="CG515" s="58" t="str">
        <f>IF(OR(CG275&lt;&gt;"*",CG339&lt;&gt;"*",CG396&lt;&gt;"*",CG449&lt;&gt;"*"),"Yes (" &amp; JoinAll(", ", MIDForgiving(CG275,6,LEN(CG275)-6), MIDForgiving(CG339,6,LEN(CG339)-6), MIDForgiving(CG396,6,LEN(CG396)-6), MIDForgiving(CG449,6,LEN(CG449)-6))&amp;")","*")</f>
        <v>*</v>
      </c>
      <c r="CH515" s="58" t="str">
        <f>IF(OR(CH275&lt;&gt;"*",CH339&lt;&gt;"*",CH396&lt;&gt;"*",CH449&lt;&gt;"*"),"Yes (" &amp; JoinAll(", ", MIDForgiving(CH275,6,LEN(CH275)-6), MIDForgiving(CH339,6,LEN(CH339)-6), MIDForgiving(CH396,6,LEN(CH396)-6), MIDForgiving(CH449,6,LEN(CH449)-6))&amp;")","*")</f>
        <v>*</v>
      </c>
      <c r="CI515" s="58" t="str">
        <f>IF(OR(CI275&lt;&gt;"*",CI339&lt;&gt;"*",CI396&lt;&gt;"*",CI449&lt;&gt;"*"),"Yes (" &amp; JoinAll(", ", MIDForgiving(CI275,6,LEN(CI275)-6), MIDForgiving(CI339,6,LEN(CI339)-6), MIDForgiving(CI396,6,LEN(CI396)-6), MIDForgiving(CI449,6,LEN(CI449)-6))&amp;")","*")</f>
        <v>*</v>
      </c>
      <c r="CJ515" s="58" t="str">
        <f>IF(OR(CJ275&lt;&gt;"*",CJ339&lt;&gt;"*",CJ396&lt;&gt;"*",CJ449&lt;&gt;"*"),"Yes (" &amp; JoinAll(", ", MIDForgiving(CJ275,6,LEN(CJ275)-6), MIDForgiving(CJ339,6,LEN(CJ339)-6), MIDForgiving(CJ396,6,LEN(CJ396)-6), MIDForgiving(CJ449,6,LEN(CJ449)-6))&amp;")","*")</f>
        <v>*</v>
      </c>
      <c r="CK515" s="58" t="str">
        <f>IF(OR(CK275&lt;&gt;"*",CK339&lt;&gt;"*",CK396&lt;&gt;"*",CK449&lt;&gt;"*"),"Yes (" &amp; JoinAll(", ", MIDForgiving(CK275,6,LEN(CK275)-6), MIDForgiving(CK339,6,LEN(CK339)-6), MIDForgiving(CK396,6,LEN(CK396)-6), MIDForgiving(CK449,6,LEN(CK449)-6))&amp;")","*")</f>
        <v>*</v>
      </c>
      <c r="CL515" s="58" t="str">
        <f>IF(OR(CL275&lt;&gt;"*",CL339&lt;&gt;"*",CL396&lt;&gt;"*",CL449&lt;&gt;"*"),"Yes (" &amp; JoinAll(", ", MIDForgiving(CL275,6,LEN(CL275)-6), MIDForgiving(CL339,6,LEN(CL339)-6), MIDForgiving(CL396,6,LEN(CL396)-6), MIDForgiving(CL449,6,LEN(CL449)-6))&amp;")","*")</f>
        <v>*</v>
      </c>
      <c r="CM515" s="58" t="str">
        <f>IF(OR(CM275&lt;&gt;"*",CM339&lt;&gt;"*",CM396&lt;&gt;"*",CM449&lt;&gt;"*"),"Yes (" &amp; JoinAll(", ", MIDForgiving(CM275,6,LEN(CM275)-6), MIDForgiving(CM339,6,LEN(CM339)-6), MIDForgiving(CM396,6,LEN(CM396)-6), MIDForgiving(CM449,6,LEN(CM449)-6))&amp;")","*")</f>
        <v>*</v>
      </c>
      <c r="CN515" s="58" t="str">
        <f>IF(OR(CN275&lt;&gt;"*",CN339&lt;&gt;"*",CN396&lt;&gt;"*",CN449&lt;&gt;"*"),"Yes (" &amp; JoinAll(", ", MIDForgiving(CN275,6,LEN(CN275)-6), MIDForgiving(CN339,6,LEN(CN339)-6), MIDForgiving(CN396,6,LEN(CN396)-6), MIDForgiving(CN449,6,LEN(CN449)-6))&amp;")","*")</f>
        <v>*</v>
      </c>
      <c r="CO515" s="58" t="str">
        <f>IF(OR(CO275&lt;&gt;"*",CO339&lt;&gt;"*",CO396&lt;&gt;"*",CO449&lt;&gt;"*"),"Yes (" &amp; JoinAll(", ", MIDForgiving(CO275,6,LEN(CO275)-6), MIDForgiving(CO339,6,LEN(CO339)-6), MIDForgiving(CO396,6,LEN(CO396)-6), MIDForgiving(CO449,6,LEN(CO449)-6))&amp;")","*")</f>
        <v>*</v>
      </c>
      <c r="CP515" s="58" t="str">
        <f>IF(OR(CP275&lt;&gt;"*",CP339&lt;&gt;"*",CP396&lt;&gt;"*",CP449&lt;&gt;"*"),"Yes (" &amp; JoinAll(", ", MIDForgiving(CP275,6,LEN(CP275)-6), MIDForgiving(CP339,6,LEN(CP339)-6), MIDForgiving(CP396,6,LEN(CP396)-6), MIDForgiving(CP449,6,LEN(CP449)-6))&amp;")","*")</f>
        <v>*</v>
      </c>
      <c r="CQ515" s="58" t="str">
        <f>IF(OR(CQ275&lt;&gt;"*",CQ339&lt;&gt;"*",CQ396&lt;&gt;"*",CQ449&lt;&gt;"*"),"Yes (" &amp; JoinAll(", ", MIDForgiving(CQ275,6,LEN(CQ275)-6), MIDForgiving(CQ339,6,LEN(CQ339)-6), MIDForgiving(CQ396,6,LEN(CQ396)-6), MIDForgiving(CQ449,6,LEN(CQ449)-6))&amp;")","*")</f>
        <v>*</v>
      </c>
      <c r="CR515" s="58" t="str">
        <f>IF(OR(CR275&lt;&gt;"*",CR339&lt;&gt;"*",CR396&lt;&gt;"*",CR449&lt;&gt;"*"),"Yes (" &amp; JoinAll(", ", MIDForgiving(CR275,6,LEN(CR275)-6), MIDForgiving(CR339,6,LEN(CR339)-6), MIDForgiving(CR396,6,LEN(CR396)-6), MIDForgiving(CR449,6,LEN(CR449)-6))&amp;")","*")</f>
        <v>*</v>
      </c>
      <c r="CS515" s="58" t="str">
        <f>IF(OR(CS275&lt;&gt;"*",CS339&lt;&gt;"*",CS396&lt;&gt;"*",CS449&lt;&gt;"*"),"Yes (" &amp; JoinAll(", ", MIDForgiving(CS275,6,LEN(CS275)-6), MIDForgiving(CS339,6,LEN(CS339)-6), MIDForgiving(CS396,6,LEN(CS396)-6), MIDForgiving(CS449,6,LEN(CS449)-6))&amp;")","*")</f>
        <v>*</v>
      </c>
      <c r="CT515" s="58" t="str">
        <f>IF(OR(CT275&lt;&gt;"*",CT339&lt;&gt;"*",CT396&lt;&gt;"*",CT449&lt;&gt;"*"),"Yes (" &amp; JoinAll(", ", MIDForgiving(CT275,6,LEN(CT275)-6), MIDForgiving(CT339,6,LEN(CT339)-6), MIDForgiving(CT396,6,LEN(CT396)-6), MIDForgiving(CT449,6,LEN(CT449)-6))&amp;")","*")</f>
        <v>*</v>
      </c>
      <c r="CU515" s="58" t="str">
        <f>IF(OR(CU275&lt;&gt;"*",CU339&lt;&gt;"*",CU396&lt;&gt;"*",CU449&lt;&gt;"*"),"Yes (" &amp; JoinAll(", ", MIDForgiving(CU275,6,LEN(CU275)-6), MIDForgiving(CU339,6,LEN(CU339)-6), MIDForgiving(CU396,6,LEN(CU396)-6), MIDForgiving(CU449,6,LEN(CU449)-6))&amp;")","*")</f>
        <v>*</v>
      </c>
      <c r="CV515" s="58" t="str">
        <f>IF(OR(CV275&lt;&gt;"*",CV339&lt;&gt;"*",CV396&lt;&gt;"*",CV449&lt;&gt;"*"),"Yes (" &amp; JoinAll(", ", MIDForgiving(CV275,6,LEN(CV275)-6), MIDForgiving(CV339,6,LEN(CV339)-6), MIDForgiving(CV396,6,LEN(CV396)-6), MIDForgiving(CV449,6,LEN(CV449)-6))&amp;")","*")</f>
        <v>*</v>
      </c>
      <c r="CW515" s="58" t="str">
        <f>IF(OR(CW275&lt;&gt;"*",CW339&lt;&gt;"*",CW396&lt;&gt;"*",CW449&lt;&gt;"*"),"Yes (" &amp; JoinAll(", ", MIDForgiving(CW275,6,LEN(CW275)-6), MIDForgiving(CW339,6,LEN(CW339)-6), MIDForgiving(CW396,6,LEN(CW396)-6), MIDForgiving(CW449,6,LEN(CW449)-6))&amp;")","*")</f>
        <v>*</v>
      </c>
      <c r="CX515" s="58" t="str">
        <f>IF(OR(CX275&lt;&gt;"*",CX339&lt;&gt;"*",CX396&lt;&gt;"*",CX449&lt;&gt;"*"),"Yes (" &amp; JoinAll(", ", MIDForgiving(CX275,6,LEN(CX275)-6), MIDForgiving(CX339,6,LEN(CX339)-6), MIDForgiving(CX396,6,LEN(CX396)-6), MIDForgiving(CX449,6,LEN(CX449)-6))&amp;")","*")</f>
        <v>*</v>
      </c>
      <c r="CY515" s="58" t="str">
        <f>IF(OR(CY275&lt;&gt;"*",CY339&lt;&gt;"*",CY396&lt;&gt;"*",CY449&lt;&gt;"*"),"Yes (" &amp; JoinAll(", ", MIDForgiving(CY275,6,LEN(CY275)-6), MIDForgiving(CY339,6,LEN(CY339)-6), MIDForgiving(CY396,6,LEN(CY396)-6), MIDForgiving(CY449,6,LEN(CY449)-6))&amp;")","*")</f>
        <v>*</v>
      </c>
      <c r="CZ515" s="58" t="str">
        <f>IF(OR(CZ275&lt;&gt;"*",CZ339&lt;&gt;"*",CZ396&lt;&gt;"*",CZ449&lt;&gt;"*"),"Yes (" &amp; JoinAll(", ", MIDForgiving(CZ275,6,LEN(CZ275)-6), MIDForgiving(CZ339,6,LEN(CZ339)-6), MIDForgiving(CZ396,6,LEN(CZ396)-6), MIDForgiving(CZ449,6,LEN(CZ449)-6))&amp;")","*")</f>
        <v>*</v>
      </c>
      <c r="DA515" s="58" t="str">
        <f>IF(OR(DA275&lt;&gt;"*",DA339&lt;&gt;"*",DA396&lt;&gt;"*",DA449&lt;&gt;"*"),"Yes (" &amp; JoinAll(", ", MIDForgiving(DA275,6,LEN(DA275)-6), MIDForgiving(DA339,6,LEN(DA339)-6), MIDForgiving(DA396,6,LEN(DA396)-6), MIDForgiving(DA449,6,LEN(DA449)-6))&amp;")","*")</f>
        <v>*</v>
      </c>
      <c r="DB515" s="58" t="str">
        <f>IF(OR(DB275&lt;&gt;"*",DB339&lt;&gt;"*",DB396&lt;&gt;"*",DB449&lt;&gt;"*"),"Yes (" &amp; JoinAll(", ", MIDForgiving(DB275,6,LEN(DB275)-6), MIDForgiving(DB339,6,LEN(DB339)-6), MIDForgiving(DB396,6,LEN(DB396)-6), MIDForgiving(DB449,6,LEN(DB449)-6))&amp;")","*")</f>
        <v>*</v>
      </c>
      <c r="DC515" s="58" t="str">
        <f>IF(OR(DC275&lt;&gt;"*",DC339&lt;&gt;"*",DC396&lt;&gt;"*",DC449&lt;&gt;"*"),"Yes (" &amp; JoinAll(", ", MIDForgiving(DC275,6,LEN(DC275)-6), MIDForgiving(DC339,6,LEN(DC339)-6), MIDForgiving(DC396,6,LEN(DC396)-6), MIDForgiving(DC449,6,LEN(DC449)-6))&amp;")","*")</f>
        <v>*</v>
      </c>
      <c r="DD515" s="58" t="str">
        <f>IF(OR(DD275&lt;&gt;"*",DD339&lt;&gt;"*",DD396&lt;&gt;"*",DD449&lt;&gt;"*"),"Yes (" &amp; JoinAll(", ", MIDForgiving(DD275,6,LEN(DD275)-6), MIDForgiving(DD339,6,LEN(DD339)-6), MIDForgiving(DD396,6,LEN(DD396)-6), MIDForgiving(DD449,6,LEN(DD449)-6))&amp;")","*")</f>
        <v>*</v>
      </c>
      <c r="DE515" s="58" t="str">
        <f>IF(OR(DE275&lt;&gt;"*",DE339&lt;&gt;"*",DE396&lt;&gt;"*",DE449&lt;&gt;"*"),"Yes (" &amp; JoinAll(", ", MIDForgiving(DE275,6,LEN(DE275)-6), MIDForgiving(DE339,6,LEN(DE339)-6), MIDForgiving(DE396,6,LEN(DE396)-6), MIDForgiving(DE449,6,LEN(DE449)-6))&amp;")","*")</f>
        <v>*</v>
      </c>
      <c r="DF515" s="58" t="str">
        <f>IF(OR(DF275&lt;&gt;"*",DF339&lt;&gt;"*",DF396&lt;&gt;"*",DF449&lt;&gt;"*"),"Yes (" &amp; JoinAll(", ", MIDForgiving(DF275,6,LEN(DF275)-6), MIDForgiving(DF339,6,LEN(DF339)-6), MIDForgiving(DF396,6,LEN(DF396)-6), MIDForgiving(DF449,6,LEN(DF449)-6))&amp;")","*")</f>
        <v>*</v>
      </c>
      <c r="DG515" s="58" t="str">
        <f>IF(OR(DG275&lt;&gt;"*",DG339&lt;&gt;"*",DG396&lt;&gt;"*",DG449&lt;&gt;"*"),"Yes (" &amp; JoinAll(", ", MIDForgiving(DG275,6,LEN(DG275)-6), MIDForgiving(DG339,6,LEN(DG339)-6), MIDForgiving(DG396,6,LEN(DG396)-6), MIDForgiving(DG449,6,LEN(DG449)-6))&amp;")","*")</f>
        <v>*</v>
      </c>
      <c r="DH515" s="58" t="str">
        <f>IF(OR(DH275&lt;&gt;"*",DH339&lt;&gt;"*",DH396&lt;&gt;"*",DH449&lt;&gt;"*"),"Yes (" &amp; JoinAll(", ", MIDForgiving(DH275,6,LEN(DH275)-6), MIDForgiving(DH339,6,LEN(DH339)-6), MIDForgiving(DH396,6,LEN(DH396)-6), MIDForgiving(DH449,6,LEN(DH449)-6))&amp;")","*")</f>
        <v>*</v>
      </c>
      <c r="DI515" s="58" t="str">
        <f>IF(OR(DI275&lt;&gt;"*",DI339&lt;&gt;"*",DI396&lt;&gt;"*",DI449&lt;&gt;"*"),"Yes (" &amp; JoinAll(", ", MIDForgiving(DI275,6,LEN(DI275)-6), MIDForgiving(DI339,6,LEN(DI339)-6), MIDForgiving(DI396,6,LEN(DI396)-6), MIDForgiving(DI449,6,LEN(DI449)-6))&amp;")","*")</f>
        <v>*</v>
      </c>
      <c r="DJ515" s="58" t="str">
        <f>IF(OR(DJ275&lt;&gt;"*",DJ339&lt;&gt;"*",DJ396&lt;&gt;"*",DJ449&lt;&gt;"*"),"Yes (" &amp; JoinAll(", ", MIDForgiving(DJ275,6,LEN(DJ275)-6), MIDForgiving(DJ339,6,LEN(DJ339)-6), MIDForgiving(DJ396,6,LEN(DJ396)-6), MIDForgiving(DJ449,6,LEN(DJ449)-6))&amp;")","*")</f>
        <v>*</v>
      </c>
      <c r="DK515" s="58" t="str">
        <f>IF(OR(DK275&lt;&gt;"*",DK339&lt;&gt;"*",DK396&lt;&gt;"*",DK449&lt;&gt;"*"),"Yes (" &amp; JoinAll(", ", MIDForgiving(DK275,6,LEN(DK275)-6), MIDForgiving(DK339,6,LEN(DK339)-6), MIDForgiving(DK396,6,LEN(DK396)-6), MIDForgiving(DK449,6,LEN(DK449)-6))&amp;")","*")</f>
        <v>*</v>
      </c>
      <c r="DL515" s="58" t="str">
        <f>IF(OR(DL275&lt;&gt;"*",DL339&lt;&gt;"*",DL396&lt;&gt;"*",DL449&lt;&gt;"*"),"Yes (" &amp; JoinAll(", ", MIDForgiving(DL275,6,LEN(DL275)-6), MIDForgiving(DL339,6,LEN(DL339)-6), MIDForgiving(DL396,6,LEN(DL396)-6), MIDForgiving(DL449,6,LEN(DL449)-6))&amp;")","*")</f>
        <v>*</v>
      </c>
      <c r="DM515" s="58" t="str">
        <f>IF(OR(DM275&lt;&gt;"*",DM339&lt;&gt;"*",DM396&lt;&gt;"*",DM449&lt;&gt;"*"),"Yes (" &amp; JoinAll(", ", MIDForgiving(DM275,6,LEN(DM275)-6), MIDForgiving(DM339,6,LEN(DM339)-6), MIDForgiving(DM396,6,LEN(DM396)-6), MIDForgiving(DM449,6,LEN(DM449)-6))&amp;")","*")</f>
        <v>*</v>
      </c>
      <c r="DN515" s="58" t="str">
        <f>IF(OR(DN275&lt;&gt;"*",DN339&lt;&gt;"*",DN396&lt;&gt;"*",DN449&lt;&gt;"*"),"Yes (" &amp; JoinAll(", ", MIDForgiving(DN275,6,LEN(DN275)-6), MIDForgiving(DN339,6,LEN(DN339)-6), MIDForgiving(DN396,6,LEN(DN396)-6), MIDForgiving(DN449,6,LEN(DN449)-6))&amp;")","*")</f>
        <v>*</v>
      </c>
      <c r="DO515" s="58" t="str">
        <f>IF(OR(DO275&lt;&gt;"*",DO339&lt;&gt;"*",DO396&lt;&gt;"*",DO449&lt;&gt;"*"),"Yes (" &amp; JoinAll(", ", MIDForgiving(DO275,6,LEN(DO275)-6), MIDForgiving(DO339,6,LEN(DO339)-6), MIDForgiving(DO396,6,LEN(DO396)-6), MIDForgiving(DO449,6,LEN(DO449)-6))&amp;")","*")</f>
        <v>*</v>
      </c>
      <c r="DP515" s="58" t="str">
        <f>IF(OR(DP275&lt;&gt;"*",DP339&lt;&gt;"*",DP396&lt;&gt;"*",DP449&lt;&gt;"*"),"Yes (" &amp; JoinAll(", ", MIDForgiving(DP275,6,LEN(DP275)-6), MIDForgiving(DP339,6,LEN(DP339)-6), MIDForgiving(DP396,6,LEN(DP396)-6), MIDForgiving(DP449,6,LEN(DP449)-6))&amp;")","*")</f>
        <v>*</v>
      </c>
      <c r="DQ515" s="58" t="str">
        <f>IF(OR(DQ275&lt;&gt;"*",DQ339&lt;&gt;"*",DQ396&lt;&gt;"*",DQ449&lt;&gt;"*"),"Yes (" &amp; JoinAll(", ", MIDForgiving(DQ275,6,LEN(DQ275)-6), MIDForgiving(DQ339,6,LEN(DQ339)-6), MIDForgiving(DQ396,6,LEN(DQ396)-6), MIDForgiving(DQ449,6,LEN(DQ449)-6))&amp;")","*")</f>
        <v>*</v>
      </c>
      <c r="DR515" s="58" t="str">
        <f>IF(OR(DR275&lt;&gt;"*",DR339&lt;&gt;"*",DR396&lt;&gt;"*",DR449&lt;&gt;"*"),"Yes (" &amp; JoinAll(", ", MIDForgiving(DR275,6,LEN(DR275)-6), MIDForgiving(DR339,6,LEN(DR339)-6), MIDForgiving(DR396,6,LEN(DR396)-6), MIDForgiving(DR449,6,LEN(DR449)-6))&amp;")","*")</f>
        <v>*</v>
      </c>
      <c r="DS515" s="58" t="str">
        <f>IF(OR(DS275&lt;&gt;"*",DS339&lt;&gt;"*",DS396&lt;&gt;"*",DS449&lt;&gt;"*"),"Yes (" &amp; JoinAll(", ", MIDForgiving(DS275,6,LEN(DS275)-6), MIDForgiving(DS339,6,LEN(DS339)-6), MIDForgiving(DS396,6,LEN(DS396)-6), MIDForgiving(DS449,6,LEN(DS449)-6))&amp;")","*")</f>
        <v>*</v>
      </c>
      <c r="DT515" s="58" t="str">
        <f>IF(OR(DT275&lt;&gt;"*",DT339&lt;&gt;"*",DT396&lt;&gt;"*",DT449&lt;&gt;"*"),"Yes (" &amp; JoinAll(", ", MIDForgiving(DT275,6,LEN(DT275)-6), MIDForgiving(DT339,6,LEN(DT339)-6), MIDForgiving(DT396,6,LEN(DT396)-6), MIDForgiving(DT449,6,LEN(DT449)-6))&amp;")","*")</f>
        <v>*</v>
      </c>
      <c r="DU515" s="58" t="str">
        <f>IF(OR(DU275&lt;&gt;"*",DU339&lt;&gt;"*",DU396&lt;&gt;"*",DU449&lt;&gt;"*"),"Yes (" &amp; JoinAll(", ", MIDForgiving(DU275,6,LEN(DU275)-6), MIDForgiving(DU339,6,LEN(DU339)-6), MIDForgiving(DU396,6,LEN(DU396)-6), MIDForgiving(DU449,6,LEN(DU449)-6))&amp;")","*")</f>
        <v>*</v>
      </c>
      <c r="DV515" s="58" t="str">
        <f>IF(OR(DV275&lt;&gt;"*",DV339&lt;&gt;"*",DV396&lt;&gt;"*",DV449&lt;&gt;"*"),"Yes (" &amp; JoinAll(", ", MIDForgiving(DV275,6,LEN(DV275)-6), MIDForgiving(DV339,6,LEN(DV339)-6), MIDForgiving(DV396,6,LEN(DV396)-6), MIDForgiving(DV449,6,LEN(DV449)-6))&amp;")","*")</f>
        <v>*</v>
      </c>
      <c r="DW515" s="58" t="str">
        <f>IF(OR(DW275&lt;&gt;"*",DW339&lt;&gt;"*",DW396&lt;&gt;"*",DW449&lt;&gt;"*"),"Yes (" &amp; JoinAll(", ", MIDForgiving(DW275,6,LEN(DW275)-6), MIDForgiving(DW339,6,LEN(DW339)-6), MIDForgiving(DW396,6,LEN(DW396)-6), MIDForgiving(DW449,6,LEN(DW449)-6))&amp;")","*")</f>
        <v>*</v>
      </c>
      <c r="DX515" s="58" t="str">
        <f>IF(OR(DX275&lt;&gt;"*",DX339&lt;&gt;"*",DX396&lt;&gt;"*",DX449&lt;&gt;"*"),"Yes (" &amp; JoinAll(", ", MIDForgiving(DX275,6,LEN(DX275)-6), MIDForgiving(DX339,6,LEN(DX339)-6), MIDForgiving(DX396,6,LEN(DX396)-6), MIDForgiving(DX449,6,LEN(DX449)-6))&amp;")","*")</f>
        <v>*</v>
      </c>
      <c r="DY515" s="58" t="str">
        <f>IF(OR(DY275&lt;&gt;"*",DY339&lt;&gt;"*",DY396&lt;&gt;"*",DY449&lt;&gt;"*"),"Yes (" &amp; JoinAll(", ", MIDForgiving(DY275,6,LEN(DY275)-6), MIDForgiving(DY339,6,LEN(DY339)-6), MIDForgiving(DY396,6,LEN(DY396)-6), MIDForgiving(DY449,6,LEN(DY449)-6))&amp;")","*")</f>
        <v>*</v>
      </c>
      <c r="DZ515" s="58" t="str">
        <f>IF(OR(DZ275&lt;&gt;"*",DZ339&lt;&gt;"*",DZ396&lt;&gt;"*",DZ449&lt;&gt;"*"),"Yes (" &amp; JoinAll(", ", MIDForgiving(DZ275,6,LEN(DZ275)-6), MIDForgiving(DZ339,6,LEN(DZ339)-6), MIDForgiving(DZ396,6,LEN(DZ396)-6), MIDForgiving(DZ449,6,LEN(DZ449)-6))&amp;")","*")</f>
        <v>*</v>
      </c>
      <c r="EA515" s="58" t="str">
        <f>IF(OR(EA275&lt;&gt;"*",EA339&lt;&gt;"*",EA396&lt;&gt;"*",EA449&lt;&gt;"*"),"Yes (" &amp; JoinAll(", ", MIDForgiving(EA275,6,LEN(EA275)-6), MIDForgiving(EA339,6,LEN(EA339)-6), MIDForgiving(EA396,6,LEN(EA396)-6), MIDForgiving(EA449,6,LEN(EA449)-6))&amp;")","*")</f>
        <v>*</v>
      </c>
      <c r="EB515" s="58" t="str">
        <f>IF(OR(EB275&lt;&gt;"*",EB339&lt;&gt;"*",EB396&lt;&gt;"*",EB449&lt;&gt;"*"),"Yes (" &amp; JoinAll(", ", MIDForgiving(EB275,6,LEN(EB275)-6), MIDForgiving(EB339,6,LEN(EB339)-6), MIDForgiving(EB396,6,LEN(EB396)-6), MIDForgiving(EB449,6,LEN(EB449)-6))&amp;")","*")</f>
        <v>*</v>
      </c>
      <c r="EC515" s="58" t="str">
        <f>IF(OR(EC275&lt;&gt;"*",EC339&lt;&gt;"*",EC396&lt;&gt;"*",EC449&lt;&gt;"*"),"Yes (" &amp; JoinAll(", ", MIDForgiving(EC275,6,LEN(EC275)-6), MIDForgiving(EC339,6,LEN(EC339)-6), MIDForgiving(EC396,6,LEN(EC396)-6), MIDForgiving(EC449,6,LEN(EC449)-6))&amp;")","*")</f>
        <v>*</v>
      </c>
      <c r="ED515" s="58" t="str">
        <f>IF(OR(ED275&lt;&gt;"*",ED339&lt;&gt;"*",ED396&lt;&gt;"*",ED449&lt;&gt;"*"),"Yes (" &amp; JoinAll(", ", MIDForgiving(ED275,6,LEN(ED275)-6), MIDForgiving(ED339,6,LEN(ED339)-6), MIDForgiving(ED396,6,LEN(ED396)-6), MIDForgiving(ED449,6,LEN(ED449)-6))&amp;")","*")</f>
        <v>*</v>
      </c>
      <c r="EE515" s="58" t="str">
        <f>IF(OR(EE275&lt;&gt;"*",EE339&lt;&gt;"*",EE396&lt;&gt;"*",EE449&lt;&gt;"*"),"Yes (" &amp; JoinAll(", ", MIDForgiving(EE275,6,LEN(EE275)-6), MIDForgiving(EE339,6,LEN(EE339)-6), MIDForgiving(EE396,6,LEN(EE396)-6), MIDForgiving(EE449,6,LEN(EE449)-6))&amp;")","*")</f>
        <v>*</v>
      </c>
      <c r="EF515" s="58" t="str">
        <f>IF(OR(EF275&lt;&gt;"*",EF339&lt;&gt;"*",EF396&lt;&gt;"*",EF449&lt;&gt;"*"),"Yes (" &amp; JoinAll(", ", MIDForgiving(EF275,6,LEN(EF275)-6), MIDForgiving(EF339,6,LEN(EF339)-6), MIDForgiving(EF396,6,LEN(EF396)-6), MIDForgiving(EF449,6,LEN(EF449)-6))&amp;")","*")</f>
        <v>*</v>
      </c>
      <c r="EG515" s="58" t="str">
        <f>IF(OR(EG275&lt;&gt;"*",EG339&lt;&gt;"*",EG396&lt;&gt;"*",EG449&lt;&gt;"*"),"Yes (" &amp; JoinAll(", ", MIDForgiving(EG275,6,LEN(EG275)-6), MIDForgiving(EG339,6,LEN(EG339)-6), MIDForgiving(EG396,6,LEN(EG396)-6), MIDForgiving(EG449,6,LEN(EG449)-6))&amp;")","*")</f>
        <v>*</v>
      </c>
      <c r="EH515" s="58" t="str">
        <f>IF(OR(EH275&lt;&gt;"*",EH339&lt;&gt;"*",EH396&lt;&gt;"*",EH449&lt;&gt;"*"),"Yes (" &amp; JoinAll(", ", MIDForgiving(EH275,6,LEN(EH275)-6), MIDForgiving(EH339,6,LEN(EH339)-6), MIDForgiving(EH396,6,LEN(EH396)-6), MIDForgiving(EH449,6,LEN(EH449)-6))&amp;")","*")</f>
        <v>*</v>
      </c>
      <c r="EI515" s="58" t="str">
        <f>IF(OR(EI275&lt;&gt;"*",EI339&lt;&gt;"*",EI396&lt;&gt;"*",EI449&lt;&gt;"*"),"Yes (" &amp; JoinAll(", ", MIDForgiving(EI275,6,LEN(EI275)-6), MIDForgiving(EI339,6,LEN(EI339)-6), MIDForgiving(EI396,6,LEN(EI396)-6), MIDForgiving(EI449,6,LEN(EI449)-6))&amp;")","*")</f>
        <v>*</v>
      </c>
      <c r="EJ515" s="58" t="str">
        <f>IF(OR(EJ275&lt;&gt;"*",EJ339&lt;&gt;"*",EJ396&lt;&gt;"*",EJ449&lt;&gt;"*"),"Yes (" &amp; JoinAll(", ", MIDForgiving(EJ275,6,LEN(EJ275)-6), MIDForgiving(EJ339,6,LEN(EJ339)-6), MIDForgiving(EJ396,6,LEN(EJ396)-6), MIDForgiving(EJ449,6,LEN(EJ449)-6))&amp;")","*")</f>
        <v>*</v>
      </c>
      <c r="EK515" s="58" t="str">
        <f>IF(OR(EK275&lt;&gt;"*",EK339&lt;&gt;"*",EK396&lt;&gt;"*",EK449&lt;&gt;"*"),"Yes (" &amp; JoinAll(", ", MIDForgiving(EK275,6,LEN(EK275)-6), MIDForgiving(EK339,6,LEN(EK339)-6), MIDForgiving(EK396,6,LEN(EK396)-6), MIDForgiving(EK449,6,LEN(EK449)-6))&amp;")","*")</f>
        <v>*</v>
      </c>
      <c r="EL515" s="109"/>
      <c r="EM515" s="109"/>
    </row>
    <row r="516" spans="1:143" s="58" customFormat="1" ht="12.75" customHeight="1" x14ac:dyDescent="0.25">
      <c r="A516" s="5"/>
      <c r="B516" s="96"/>
      <c r="C516" s="96"/>
      <c r="D516" s="96"/>
      <c r="E516" s="96"/>
      <c r="F516" s="96" t="s">
        <v>3541</v>
      </c>
      <c r="G516" s="4" t="s">
        <v>388</v>
      </c>
      <c r="H516" s="18" t="s">
        <v>5</v>
      </c>
      <c r="I516" s="18"/>
      <c r="J516" s="58" t="str">
        <f>IF(OR(J276&lt;&gt;"*",J340&lt;&gt;"*",J397&lt;&gt;"*",J450&lt;&gt;"*"),"Yes (" &amp; JoinAll(", ", MIDForgiving(J276,6,LEN(J276)-6), MIDForgiving(J340,6,LEN(J340)-6), MIDForgiving(J397,6,LEN(J397)-6), MIDForgiving(J450,6,LEN(J450)-6))&amp;")","*")</f>
        <v>*</v>
      </c>
      <c r="K516" s="58" t="str">
        <f>IF(OR(K276&lt;&gt;"*",K340&lt;&gt;"*",K397&lt;&gt;"*",K450&lt;&gt;"*"),"Yes (" &amp; JoinAll(", ", MIDForgiving(K276,6,LEN(K276)-6), MIDForgiving(K340,6,LEN(K340)-6), MIDForgiving(K397,6,LEN(K397)-6), MIDForgiving(K450,6,LEN(K450)-6))&amp;")","*")</f>
        <v>*</v>
      </c>
      <c r="L516" s="58" t="str">
        <f>IF(OR(L276&lt;&gt;"*",L340&lt;&gt;"*",L397&lt;&gt;"*",L450&lt;&gt;"*"),"Yes (" &amp; JoinAll(", ", MIDForgiving(L276,6,LEN(L276)-6), MIDForgiving(L340,6,LEN(L340)-6), MIDForgiving(L397,6,LEN(L397)-6), MIDForgiving(L450,6,LEN(L450)-6))&amp;")","*")</f>
        <v>*</v>
      </c>
      <c r="M516" s="58" t="str">
        <f>IF(OR(M276&lt;&gt;"*",M340&lt;&gt;"*",M397&lt;&gt;"*",M450&lt;&gt;"*"),"Yes (" &amp; JoinAll(", ", MIDForgiving(M276,6,LEN(M276)-6), MIDForgiving(M340,6,LEN(M340)-6), MIDForgiving(M397,6,LEN(M397)-6), MIDForgiving(M450,6,LEN(M450)-6))&amp;")","*")</f>
        <v>*</v>
      </c>
      <c r="N516" s="58" t="str">
        <f>IF(OR(N276&lt;&gt;"*",N340&lt;&gt;"*",N397&lt;&gt;"*",N450&lt;&gt;"*"),"Yes (" &amp; JoinAll(", ", MIDForgiving(N276,6,LEN(N276)-6), MIDForgiving(N340,6,LEN(N340)-6), MIDForgiving(N397,6,LEN(N397)-6), MIDForgiving(N450,6,LEN(N450)-6))&amp;")","*")</f>
        <v>*</v>
      </c>
      <c r="O516" s="58" t="str">
        <f>IF(OR(O276&lt;&gt;"*",O340&lt;&gt;"*",O397&lt;&gt;"*",O450&lt;&gt;"*"),"Yes (" &amp; JoinAll(", ", MIDForgiving(O276,6,LEN(O276)-6), MIDForgiving(O340,6,LEN(O340)-6), MIDForgiving(O397,6,LEN(O397)-6), MIDForgiving(O450,6,LEN(O450)-6))&amp;")","*")</f>
        <v>*</v>
      </c>
      <c r="P516" s="58" t="str">
        <f>IF(OR(P276&lt;&gt;"*",P340&lt;&gt;"*",P397&lt;&gt;"*",P450&lt;&gt;"*"),"Yes (" &amp; JoinAll(", ", MIDForgiving(P276,6,LEN(P276)-6), MIDForgiving(P340,6,LEN(P340)-6), MIDForgiving(P397,6,LEN(P397)-6), MIDForgiving(P450,6,LEN(P450)-6))&amp;")","*")</f>
        <v>*</v>
      </c>
      <c r="Q516" s="58" t="str">
        <f>IF(OR(Q276&lt;&gt;"*",Q340&lt;&gt;"*",Q397&lt;&gt;"*",Q450&lt;&gt;"*"),"Yes (" &amp; JoinAll(", ", MIDForgiving(Q276,6,LEN(Q276)-6), MIDForgiving(Q340,6,LEN(Q340)-6), MIDForgiving(Q397,6,LEN(Q397)-6), MIDForgiving(Q450,6,LEN(Q450)-6))&amp;")","*")</f>
        <v>*</v>
      </c>
      <c r="R516" s="58" t="str">
        <f>IF(OR(R276&lt;&gt;"*",R340&lt;&gt;"*",R397&lt;&gt;"*",R450&lt;&gt;"*"),"Yes (" &amp; JoinAll(", ", MIDForgiving(R276,6,LEN(R276)-6), MIDForgiving(R340,6,LEN(R340)-6), MIDForgiving(R397,6,LEN(R397)-6), MIDForgiving(R450,6,LEN(R450)-6))&amp;")","*")</f>
        <v>*</v>
      </c>
      <c r="S516" s="58" t="str">
        <f>IF(OR(S276&lt;&gt;"*",S340&lt;&gt;"*",S397&lt;&gt;"*",S450&lt;&gt;"*"),"Yes (" &amp; JoinAll(", ", MIDForgiving(S276,6,LEN(S276)-6), MIDForgiving(S340,6,LEN(S340)-6), MIDForgiving(S397,6,LEN(S397)-6), MIDForgiving(S450,6,LEN(S450)-6))&amp;")","*")</f>
        <v>*</v>
      </c>
      <c r="T516" s="58" t="str">
        <f>IF(OR(T276&lt;&gt;"*",T340&lt;&gt;"*",T397&lt;&gt;"*",T450&lt;&gt;"*"),"Yes (" &amp; JoinAll(", ", MIDForgiving(T276,6,LEN(T276)-6), MIDForgiving(T340,6,LEN(T340)-6), MIDForgiving(T397,6,LEN(T397)-6), MIDForgiving(T450,6,LEN(T450)-6))&amp;")","*")</f>
        <v>*</v>
      </c>
      <c r="U516" s="58" t="str">
        <f>IF(OR(U276&lt;&gt;"*",U340&lt;&gt;"*",U397&lt;&gt;"*",U450&lt;&gt;"*"),"Yes (" &amp; JoinAll(", ", MIDForgiving(U276,6,LEN(U276)-6), MIDForgiving(U340,6,LEN(U340)-6), MIDForgiving(U397,6,LEN(U397)-6), MIDForgiving(U450,6,LEN(U450)-6))&amp;")","*")</f>
        <v>*</v>
      </c>
      <c r="V516" s="58" t="str">
        <f>IF(OR(V276&lt;&gt;"*",V340&lt;&gt;"*",V397&lt;&gt;"*",V450&lt;&gt;"*"),"Yes (" &amp; JoinAll(", ", MIDForgiving(V276,6,LEN(V276)-6), MIDForgiving(V340,6,LEN(V340)-6), MIDForgiving(V397,6,LEN(V397)-6), MIDForgiving(V450,6,LEN(V450)-6))&amp;")","*")</f>
        <v>*</v>
      </c>
      <c r="W516" s="58" t="str">
        <f>IF(OR(W276&lt;&gt;"*",W340&lt;&gt;"*",W397&lt;&gt;"*",W450&lt;&gt;"*"),"Yes (" &amp; JoinAll(", ", MIDForgiving(W276,6,LEN(W276)-6), MIDForgiving(W340,6,LEN(W340)-6), MIDForgiving(W397,6,LEN(W397)-6), MIDForgiving(W450,6,LEN(W450)-6))&amp;")","*")</f>
        <v>*</v>
      </c>
      <c r="X516" s="58" t="str">
        <f>IF(OR(X276&lt;&gt;"*",X340&lt;&gt;"*",X397&lt;&gt;"*",X450&lt;&gt;"*"),"Yes (" &amp; JoinAll(", ", MIDForgiving(X276,6,LEN(X276)-6), MIDForgiving(X340,6,LEN(X340)-6), MIDForgiving(X397,6,LEN(X397)-6), MIDForgiving(X450,6,LEN(X450)-6))&amp;")","*")</f>
        <v>*</v>
      </c>
      <c r="Y516" s="58" t="str">
        <f>IF(OR(Y276&lt;&gt;"*",Y340&lt;&gt;"*",Y397&lt;&gt;"*",Y450&lt;&gt;"*"),"Yes (" &amp; JoinAll(", ", MIDForgiving(Y276,6,LEN(Y276)-6), MIDForgiving(Y340,6,LEN(Y340)-6), MIDForgiving(Y397,6,LEN(Y397)-6), MIDForgiving(Y450,6,LEN(Y450)-6))&amp;")","*")</f>
        <v>*</v>
      </c>
      <c r="Z516" s="58" t="str">
        <f>IF(OR(Z276&lt;&gt;"*",Z340&lt;&gt;"*",Z397&lt;&gt;"*",Z450&lt;&gt;"*"),"Yes (" &amp; JoinAll(", ", MIDForgiving(Z276,6,LEN(Z276)-6), MIDForgiving(Z340,6,LEN(Z340)-6), MIDForgiving(Z397,6,LEN(Z397)-6), MIDForgiving(Z450,6,LEN(Z450)-6))&amp;")","*")</f>
        <v>*</v>
      </c>
      <c r="AA516" s="58" t="str">
        <f>IF(OR(AA276&lt;&gt;"*",AA340&lt;&gt;"*",AA397&lt;&gt;"*",AA450&lt;&gt;"*"),"Yes (" &amp; JoinAll(", ", MIDForgiving(AA276,6,LEN(AA276)-6), MIDForgiving(AA340,6,LEN(AA340)-6), MIDForgiving(AA397,6,LEN(AA397)-6), MIDForgiving(AA450,6,LEN(AA450)-6))&amp;")","*")</f>
        <v>*</v>
      </c>
      <c r="AB516" s="58" t="str">
        <f>IF(OR(AB276&lt;&gt;"*",AB340&lt;&gt;"*",AB397&lt;&gt;"*",AB450&lt;&gt;"*"),"Yes (" &amp; JoinAll(", ", MIDForgiving(AB276,6,LEN(AB276)-6), MIDForgiving(AB340,6,LEN(AB340)-6), MIDForgiving(AB397,6,LEN(AB397)-6), MIDForgiving(AB450,6,LEN(AB450)-6))&amp;")","*")</f>
        <v>*</v>
      </c>
      <c r="AC516" s="58" t="str">
        <f>IF(OR(AC276&lt;&gt;"*",AC340&lt;&gt;"*",AC397&lt;&gt;"*",AC450&lt;&gt;"*"),"Yes (" &amp; JoinAll(", ", MIDForgiving(AC276,6,LEN(AC276)-6), MIDForgiving(AC340,6,LEN(AC340)-6), MIDForgiving(AC397,6,LEN(AC397)-6), MIDForgiving(AC450,6,LEN(AC450)-6))&amp;")","*")</f>
        <v>*</v>
      </c>
      <c r="AD516" s="58" t="str">
        <f>IF(OR(AD276&lt;&gt;"*",AD340&lt;&gt;"*",AD397&lt;&gt;"*",AD450&lt;&gt;"*"),"Yes (" &amp; JoinAll(", ", MIDForgiving(AD276,6,LEN(AD276)-6), MIDForgiving(AD340,6,LEN(AD340)-6), MIDForgiving(AD397,6,LEN(AD397)-6), MIDForgiving(AD450,6,LEN(AD450)-6))&amp;")","*")</f>
        <v>*</v>
      </c>
      <c r="AE516" s="58" t="str">
        <f>IF(OR(AE276&lt;&gt;"*",AE340&lt;&gt;"*",AE397&lt;&gt;"*",AE450&lt;&gt;"*"),"Yes (" &amp; JoinAll(", ", MIDForgiving(AE276,6,LEN(AE276)-6), MIDForgiving(AE340,6,LEN(AE340)-6), MIDForgiving(AE397,6,LEN(AE397)-6), MIDForgiving(AE450,6,LEN(AE450)-6))&amp;")","*")</f>
        <v>*</v>
      </c>
      <c r="AF516" s="58" t="str">
        <f>IF(OR(AF276&lt;&gt;"*",AF340&lt;&gt;"*",AF397&lt;&gt;"*",AF450&lt;&gt;"*"),"Yes (" &amp; JoinAll(", ", MIDForgiving(AF276,6,LEN(AF276)-6), MIDForgiving(AF340,6,LEN(AF340)-6), MIDForgiving(AF397,6,LEN(AF397)-6), MIDForgiving(AF450,6,LEN(AF450)-6))&amp;")","*")</f>
        <v>*</v>
      </c>
      <c r="AG516" s="58" t="str">
        <f>IF(OR(AG276&lt;&gt;"*",AG340&lt;&gt;"*",AG397&lt;&gt;"*",AG450&lt;&gt;"*"),"Yes (" &amp; JoinAll(", ", MIDForgiving(AG276,6,LEN(AG276)-6), MIDForgiving(AG340,6,LEN(AG340)-6), MIDForgiving(AG397,6,LEN(AG397)-6), MIDForgiving(AG450,6,LEN(AG450)-6))&amp;")","*")</f>
        <v>*</v>
      </c>
      <c r="AH516" s="58" t="str">
        <f>IF(OR(AH276&lt;&gt;"*",AH340&lt;&gt;"*",AH397&lt;&gt;"*",AH450&lt;&gt;"*"),"Yes (" &amp; JoinAll(", ", MIDForgiving(AH276,6,LEN(AH276)-6), MIDForgiving(AH340,6,LEN(AH340)-6), MIDForgiving(AH397,6,LEN(AH397)-6), MIDForgiving(AH450,6,LEN(AH450)-6))&amp;")","*")</f>
        <v>*</v>
      </c>
      <c r="AI516" s="58" t="str">
        <f>IF(OR(AI276&lt;&gt;"*",AI340&lt;&gt;"*",AI397&lt;&gt;"*",AI450&lt;&gt;"*"),"Yes (" &amp; JoinAll(", ", MIDForgiving(AI276,6,LEN(AI276)-6), MIDForgiving(AI340,6,LEN(AI340)-6), MIDForgiving(AI397,6,LEN(AI397)-6), MIDForgiving(AI450,6,LEN(AI450)-6))&amp;")","*")</f>
        <v>*</v>
      </c>
      <c r="AJ516" s="58" t="str">
        <f>IF(OR(AJ276&lt;&gt;"*",AJ340&lt;&gt;"*",AJ397&lt;&gt;"*",AJ450&lt;&gt;"*"),"Yes (" &amp; JoinAll(", ", MIDForgiving(AJ276,6,LEN(AJ276)-6), MIDForgiving(AJ340,6,LEN(AJ340)-6), MIDForgiving(AJ397,6,LEN(AJ397)-6), MIDForgiving(AJ450,6,LEN(AJ450)-6))&amp;")","*")</f>
        <v>*</v>
      </c>
      <c r="AK516" s="58" t="str">
        <f>IF(OR(AK276&lt;&gt;"*",AK340&lt;&gt;"*",AK397&lt;&gt;"*",AK450&lt;&gt;"*"),"Yes (" &amp; JoinAll(", ", MIDForgiving(AK276,6,LEN(AK276)-6), MIDForgiving(AK340,6,LEN(AK340)-6), MIDForgiving(AK397,6,LEN(AK397)-6), MIDForgiving(AK450,6,LEN(AK450)-6))&amp;")","*")</f>
        <v>*</v>
      </c>
      <c r="AL516" s="58" t="str">
        <f>IF(OR(AL276&lt;&gt;"*",AL340&lt;&gt;"*",AL397&lt;&gt;"*",AL450&lt;&gt;"*"),"Yes (" &amp; JoinAll(", ", MIDForgiving(AL276,6,LEN(AL276)-6), MIDForgiving(AL340,6,LEN(AL340)-6), MIDForgiving(AL397,6,LEN(AL397)-6), MIDForgiving(AL450,6,LEN(AL450)-6))&amp;")","*")</f>
        <v>*</v>
      </c>
      <c r="AM516" s="58" t="str">
        <f>IF(OR(AM276&lt;&gt;"*",AM340&lt;&gt;"*",AM397&lt;&gt;"*",AM450&lt;&gt;"*"),"Yes (" &amp; JoinAll(", ", MIDForgiving(AM276,6,LEN(AM276)-6), MIDForgiving(AM340,6,LEN(AM340)-6), MIDForgiving(AM397,6,LEN(AM397)-6), MIDForgiving(AM450,6,LEN(AM450)-6))&amp;")","*")</f>
        <v>*</v>
      </c>
      <c r="AN516" s="58" t="str">
        <f>IF(OR(AN276&lt;&gt;"*",AN340&lt;&gt;"*",AN397&lt;&gt;"*",AN450&lt;&gt;"*"),"Yes (" &amp; JoinAll(", ", MIDForgiving(AN276,6,LEN(AN276)-6), MIDForgiving(AN340,6,LEN(AN340)-6), MIDForgiving(AN397,6,LEN(AN397)-6), MIDForgiving(AN450,6,LEN(AN450)-6))&amp;")","*")</f>
        <v>*</v>
      </c>
      <c r="AO516" s="58" t="str">
        <f>IF(OR(AO276&lt;&gt;"*",AO340&lt;&gt;"*",AO397&lt;&gt;"*",AO450&lt;&gt;"*"),"Yes (" &amp; JoinAll(", ", MIDForgiving(AO276,6,LEN(AO276)-6), MIDForgiving(AO340,6,LEN(AO340)-6), MIDForgiving(AO397,6,LEN(AO397)-6), MIDForgiving(AO450,6,LEN(AO450)-6))&amp;")","*")</f>
        <v>*</v>
      </c>
      <c r="AP516" s="58" t="str">
        <f>IF(OR(AP276&lt;&gt;"*",AP340&lt;&gt;"*",AP397&lt;&gt;"*",AP450&lt;&gt;"*"),"Yes (" &amp; JoinAll(", ", MIDForgiving(AP276,6,LEN(AP276)-6), MIDForgiving(AP340,6,LEN(AP340)-6), MIDForgiving(AP397,6,LEN(AP397)-6), MIDForgiving(AP450,6,LEN(AP450)-6))&amp;")","*")</f>
        <v>*</v>
      </c>
      <c r="AQ516" s="58" t="str">
        <f>IF(OR(AQ276&lt;&gt;"*",AQ340&lt;&gt;"*",AQ397&lt;&gt;"*",AQ450&lt;&gt;"*"),"Yes (" &amp; JoinAll(", ", MIDForgiving(AQ276,6,LEN(AQ276)-6), MIDForgiving(AQ340,6,LEN(AQ340)-6), MIDForgiving(AQ397,6,LEN(AQ397)-6), MIDForgiving(AQ450,6,LEN(AQ450)-6))&amp;")","*")</f>
        <v>*</v>
      </c>
      <c r="AR516" s="58" t="str">
        <f>IF(OR(AR276&lt;&gt;"*",AR340&lt;&gt;"*",AR397&lt;&gt;"*",AR450&lt;&gt;"*"),"Yes (" &amp; JoinAll(", ", MIDForgiving(AR276,6,LEN(AR276)-6), MIDForgiving(AR340,6,LEN(AR340)-6), MIDForgiving(AR397,6,LEN(AR397)-6), MIDForgiving(AR450,6,LEN(AR450)-6))&amp;")","*")</f>
        <v>*</v>
      </c>
      <c r="AS516" s="58" t="str">
        <f>IF(OR(AS276&lt;&gt;"*",AS340&lt;&gt;"*",AS397&lt;&gt;"*",AS450&lt;&gt;"*"),"Yes (" &amp; JoinAll(", ", MIDForgiving(AS276,6,LEN(AS276)-6), MIDForgiving(AS340,6,LEN(AS340)-6), MIDForgiving(AS397,6,LEN(AS397)-6), MIDForgiving(AS450,6,LEN(AS450)-6))&amp;")","*")</f>
        <v>*</v>
      </c>
      <c r="AT516" s="58" t="str">
        <f>IF(OR(AT276&lt;&gt;"*",AT340&lt;&gt;"*",AT397&lt;&gt;"*",AT450&lt;&gt;"*"),"Yes (" &amp; JoinAll(", ", MIDForgiving(AT276,6,LEN(AT276)-6), MIDForgiving(AT340,6,LEN(AT340)-6), MIDForgiving(AT397,6,LEN(AT397)-6), MIDForgiving(AT450,6,LEN(AT450)-6))&amp;")","*")</f>
        <v>*</v>
      </c>
      <c r="AU516" s="58" t="str">
        <f>IF(OR(AU276&lt;&gt;"*",AU340&lt;&gt;"*",AU397&lt;&gt;"*",AU450&lt;&gt;"*"),"Yes (" &amp; JoinAll(", ", MIDForgiving(AU276,6,LEN(AU276)-6), MIDForgiving(AU340,6,LEN(AU340)-6), MIDForgiving(AU397,6,LEN(AU397)-6), MIDForgiving(AU450,6,LEN(AU450)-6))&amp;")","*")</f>
        <v>*</v>
      </c>
      <c r="AV516" s="58" t="str">
        <f>IF(OR(AV276&lt;&gt;"*",AV340&lt;&gt;"*",AV397&lt;&gt;"*",AV450&lt;&gt;"*"),"Yes (" &amp; JoinAll(", ", MIDForgiving(AV276,6,LEN(AV276)-6), MIDForgiving(AV340,6,LEN(AV340)-6), MIDForgiving(AV397,6,LEN(AV397)-6), MIDForgiving(AV450,6,LEN(AV450)-6))&amp;")","*")</f>
        <v>*</v>
      </c>
      <c r="AW516" s="58" t="str">
        <f>IF(OR(AW276&lt;&gt;"*",AW340&lt;&gt;"*",AW397&lt;&gt;"*",AW450&lt;&gt;"*"),"Yes (" &amp; JoinAll(", ", MIDForgiving(AW276,6,LEN(AW276)-6), MIDForgiving(AW340,6,LEN(AW340)-6), MIDForgiving(AW397,6,LEN(AW397)-6), MIDForgiving(AW450,6,LEN(AW450)-6))&amp;")","*")</f>
        <v>*</v>
      </c>
      <c r="AX516" s="58" t="str">
        <f>IF(OR(AX276&lt;&gt;"*",AX340&lt;&gt;"*",AX397&lt;&gt;"*",AX450&lt;&gt;"*"),"Yes (" &amp; JoinAll(", ", MIDForgiving(AX276,6,LEN(AX276)-6), MIDForgiving(AX340,6,LEN(AX340)-6), MIDForgiving(AX397,6,LEN(AX397)-6), MIDForgiving(AX450,6,LEN(AX450)-6))&amp;")","*")</f>
        <v>*</v>
      </c>
      <c r="AY516" s="58" t="str">
        <f>IF(OR(AY276&lt;&gt;"*",AY340&lt;&gt;"*",AY397&lt;&gt;"*",AY450&lt;&gt;"*"),"Yes (" &amp; JoinAll(", ", MIDForgiving(AY276,6,LEN(AY276)-6), MIDForgiving(AY340,6,LEN(AY340)-6), MIDForgiving(AY397,6,LEN(AY397)-6), MIDForgiving(AY450,6,LEN(AY450)-6))&amp;")","*")</f>
        <v>*</v>
      </c>
      <c r="AZ516" s="58" t="str">
        <f>IF(OR(AZ276&lt;&gt;"*",AZ340&lt;&gt;"*",AZ397&lt;&gt;"*",AZ450&lt;&gt;"*"),"Yes (" &amp; JoinAll(", ", MIDForgiving(AZ276,6,LEN(AZ276)-6), MIDForgiving(AZ340,6,LEN(AZ340)-6), MIDForgiving(AZ397,6,LEN(AZ397)-6), MIDForgiving(AZ450,6,LEN(AZ450)-6))&amp;")","*")</f>
        <v>*</v>
      </c>
      <c r="BA516" s="58" t="str">
        <f>IF(OR(BA276&lt;&gt;"*",BA340&lt;&gt;"*",BA397&lt;&gt;"*",BA450&lt;&gt;"*"),"Yes (" &amp; JoinAll(", ", MIDForgiving(BA276,6,LEN(BA276)-6), MIDForgiving(BA340,6,LEN(BA340)-6), MIDForgiving(BA397,6,LEN(BA397)-6), MIDForgiving(BA450,6,LEN(BA450)-6))&amp;")","*")</f>
        <v>*</v>
      </c>
      <c r="BB516" s="58" t="str">
        <f>IF(OR(BB276&lt;&gt;"*",BB340&lt;&gt;"*",BB397&lt;&gt;"*",BB450&lt;&gt;"*"),"Yes (" &amp; JoinAll(", ", MIDForgiving(BB276,6,LEN(BB276)-6), MIDForgiving(BB340,6,LEN(BB340)-6), MIDForgiving(BB397,6,LEN(BB397)-6), MIDForgiving(BB450,6,LEN(BB450)-6))&amp;")","*")</f>
        <v>*</v>
      </c>
      <c r="BC516" s="58" t="str">
        <f>IF(OR(BC276&lt;&gt;"*",BC340&lt;&gt;"*",BC397&lt;&gt;"*",BC450&lt;&gt;"*"),"Yes (" &amp; JoinAll(", ", MIDForgiving(BC276,6,LEN(BC276)-6), MIDForgiving(BC340,6,LEN(BC340)-6), MIDForgiving(BC397,6,LEN(BC397)-6), MIDForgiving(BC450,6,LEN(BC450)-6))&amp;")","*")</f>
        <v>*</v>
      </c>
      <c r="BD516" s="58" t="str">
        <f>IF(OR(BD276&lt;&gt;"*",BD340&lt;&gt;"*",BD397&lt;&gt;"*",BD450&lt;&gt;"*"),"Yes (" &amp; JoinAll(", ", MIDForgiving(BD276,6,LEN(BD276)-6), MIDForgiving(BD340,6,LEN(BD340)-6), MIDForgiving(BD397,6,LEN(BD397)-6), MIDForgiving(BD450,6,LEN(BD450)-6))&amp;")","*")</f>
        <v>*</v>
      </c>
      <c r="BE516" s="58" t="str">
        <f>IF(OR(BE276&lt;&gt;"*",BE340&lt;&gt;"*",BE397&lt;&gt;"*",BE450&lt;&gt;"*"),"Yes (" &amp; JoinAll(", ", MIDForgiving(BE276,6,LEN(BE276)-6), MIDForgiving(BE340,6,LEN(BE340)-6), MIDForgiving(BE397,6,LEN(BE397)-6), MIDForgiving(BE450,6,LEN(BE450)-6))&amp;")","*")</f>
        <v>*</v>
      </c>
      <c r="BF516" s="58" t="str">
        <f>IF(OR(BF276&lt;&gt;"*",BF340&lt;&gt;"*",BF397&lt;&gt;"*",BF450&lt;&gt;"*"),"Yes (" &amp; JoinAll(", ", MIDForgiving(BF276,6,LEN(BF276)-6), MIDForgiving(BF340,6,LEN(BF340)-6), MIDForgiving(BF397,6,LEN(BF397)-6), MIDForgiving(BF450,6,LEN(BF450)-6))&amp;")","*")</f>
        <v>*</v>
      </c>
      <c r="BG516" s="58" t="str">
        <f>IF(OR(BG276&lt;&gt;"*",BG340&lt;&gt;"*",BG397&lt;&gt;"*",BG450&lt;&gt;"*"),"Yes (" &amp; JoinAll(", ", MIDForgiving(BG276,6,LEN(BG276)-6), MIDForgiving(BG340,6,LEN(BG340)-6), MIDForgiving(BG397,6,LEN(BG397)-6), MIDForgiving(BG450,6,LEN(BG450)-6))&amp;")","*")</f>
        <v>*</v>
      </c>
      <c r="BH516" s="58" t="str">
        <f>IF(OR(BH276&lt;&gt;"*",BH340&lt;&gt;"*",BH397&lt;&gt;"*",BH450&lt;&gt;"*"),"Yes (" &amp; JoinAll(", ", MIDForgiving(BH276,6,LEN(BH276)-6), MIDForgiving(BH340,6,LEN(BH340)-6), MIDForgiving(BH397,6,LEN(BH397)-6), MIDForgiving(BH450,6,LEN(BH450)-6))&amp;")","*")</f>
        <v>*</v>
      </c>
      <c r="BI516" s="58" t="str">
        <f>IF(OR(BI276&lt;&gt;"*",BI340&lt;&gt;"*",BI397&lt;&gt;"*",BI450&lt;&gt;"*"),"Yes (" &amp; JoinAll(", ", MIDForgiving(BI276,6,LEN(BI276)-6), MIDForgiving(BI340,6,LEN(BI340)-6), MIDForgiving(BI397,6,LEN(BI397)-6), MIDForgiving(BI450,6,LEN(BI450)-6))&amp;")","*")</f>
        <v>*</v>
      </c>
      <c r="BJ516" s="58" t="str">
        <f>IF(OR(BJ276&lt;&gt;"*",BJ340&lt;&gt;"*",BJ397&lt;&gt;"*",BJ450&lt;&gt;"*"),"Yes (" &amp; JoinAll(", ", MIDForgiving(BJ276,6,LEN(BJ276)-6), MIDForgiving(BJ340,6,LEN(BJ340)-6), MIDForgiving(BJ397,6,LEN(BJ397)-6), MIDForgiving(BJ450,6,LEN(BJ450)-6))&amp;")","*")</f>
        <v>*</v>
      </c>
      <c r="BK516" s="58" t="str">
        <f>IF(OR(BK276&lt;&gt;"*",BK340&lt;&gt;"*",BK397&lt;&gt;"*",BK450&lt;&gt;"*"),"Yes (" &amp; JoinAll(", ", MIDForgiving(BK276,6,LEN(BK276)-6), MIDForgiving(BK340,6,LEN(BK340)-6), MIDForgiving(BK397,6,LEN(BK397)-6), MIDForgiving(BK450,6,LEN(BK450)-6))&amp;")","*")</f>
        <v>*</v>
      </c>
      <c r="BL516" s="58" t="str">
        <f>IF(OR(BL276&lt;&gt;"*",BL340&lt;&gt;"*",BL397&lt;&gt;"*",BL450&lt;&gt;"*"),"Yes (" &amp; JoinAll(", ", MIDForgiving(BL276,6,LEN(BL276)-6), MIDForgiving(BL340,6,LEN(BL340)-6), MIDForgiving(BL397,6,LEN(BL397)-6), MIDForgiving(BL450,6,LEN(BL450)-6))&amp;")","*")</f>
        <v>*</v>
      </c>
      <c r="BM516" s="58" t="str">
        <f>IF(OR(BM276&lt;&gt;"*",BM340&lt;&gt;"*",BM397&lt;&gt;"*",BM450&lt;&gt;"*"),"Yes (" &amp; JoinAll(", ", MIDForgiving(BM276,6,LEN(BM276)-6), MIDForgiving(BM340,6,LEN(BM340)-6), MIDForgiving(BM397,6,LEN(BM397)-6), MIDForgiving(BM450,6,LEN(BM450)-6))&amp;")","*")</f>
        <v>*</v>
      </c>
      <c r="BN516" s="58" t="str">
        <f>IF(OR(BN276&lt;&gt;"*",BN340&lt;&gt;"*",BN397&lt;&gt;"*",BN450&lt;&gt;"*"),"Yes (" &amp; JoinAll(", ", MIDForgiving(BN276,6,LEN(BN276)-6), MIDForgiving(BN340,6,LEN(BN340)-6), MIDForgiving(BN397,6,LEN(BN397)-6), MIDForgiving(BN450,6,LEN(BN450)-6))&amp;")","*")</f>
        <v>*</v>
      </c>
      <c r="BO516" s="58" t="str">
        <f>IF(OR(BO276&lt;&gt;"*",BO340&lt;&gt;"*",BO397&lt;&gt;"*",BO450&lt;&gt;"*"),"Yes (" &amp; JoinAll(", ", MIDForgiving(BO276,6,LEN(BO276)-6), MIDForgiving(BO340,6,LEN(BO340)-6), MIDForgiving(BO397,6,LEN(BO397)-6), MIDForgiving(BO450,6,LEN(BO450)-6))&amp;")","*")</f>
        <v>*</v>
      </c>
      <c r="BP516" s="58" t="str">
        <f>IF(OR(BP276&lt;&gt;"*",BP340&lt;&gt;"*",BP397&lt;&gt;"*",BP450&lt;&gt;"*"),"Yes (" &amp; JoinAll(", ", MIDForgiving(BP276,6,LEN(BP276)-6), MIDForgiving(BP340,6,LEN(BP340)-6), MIDForgiving(BP397,6,LEN(BP397)-6), MIDForgiving(BP450,6,LEN(BP450)-6))&amp;")","*")</f>
        <v>*</v>
      </c>
      <c r="BQ516" s="58" t="str">
        <f>IF(OR(BQ276&lt;&gt;"*",BQ340&lt;&gt;"*",BQ397&lt;&gt;"*",BQ450&lt;&gt;"*"),"Yes (" &amp; JoinAll(", ", MIDForgiving(BQ276,6,LEN(BQ276)-6), MIDForgiving(BQ340,6,LEN(BQ340)-6), MIDForgiving(BQ397,6,LEN(BQ397)-6), MIDForgiving(BQ450,6,LEN(BQ450)-6))&amp;")","*")</f>
        <v>*</v>
      </c>
      <c r="BR516" s="58" t="str">
        <f>IF(OR(BR276&lt;&gt;"*",BR340&lt;&gt;"*",BR397&lt;&gt;"*",BR450&lt;&gt;"*"),"Yes (" &amp; JoinAll(", ", MIDForgiving(BR276,6,LEN(BR276)-6), MIDForgiving(BR340,6,LEN(BR340)-6), MIDForgiving(BR397,6,LEN(BR397)-6), MIDForgiving(BR450,6,LEN(BR450)-6))&amp;")","*")</f>
        <v>*</v>
      </c>
      <c r="BS516" s="58" t="str">
        <f>IF(OR(BS276&lt;&gt;"*",BS340&lt;&gt;"*",BS397&lt;&gt;"*",BS450&lt;&gt;"*"),"Yes (" &amp; JoinAll(", ", MIDForgiving(BS276,6,LEN(BS276)-6), MIDForgiving(BS340,6,LEN(BS340)-6), MIDForgiving(BS397,6,LEN(BS397)-6), MIDForgiving(BS450,6,LEN(BS450)-6))&amp;")","*")</f>
        <v>*</v>
      </c>
      <c r="BT516" s="58" t="str">
        <f>IF(OR(BT276&lt;&gt;"*",BT340&lt;&gt;"*",BT397&lt;&gt;"*",BT450&lt;&gt;"*"),"Yes (" &amp; JoinAll(", ", MIDForgiving(BT276,6,LEN(BT276)-6), MIDForgiving(BT340,6,LEN(BT340)-6), MIDForgiving(BT397,6,LEN(BT397)-6), MIDForgiving(BT450,6,LEN(BT450)-6))&amp;")","*")</f>
        <v>*</v>
      </c>
      <c r="BU516" s="58" t="str">
        <f>IF(OR(BU276&lt;&gt;"*",BU340&lt;&gt;"*",BU397&lt;&gt;"*",BU450&lt;&gt;"*"),"Yes (" &amp; JoinAll(", ", MIDForgiving(BU276,6,LEN(BU276)-6), MIDForgiving(BU340,6,LEN(BU340)-6), MIDForgiving(BU397,6,LEN(BU397)-6), MIDForgiving(BU450,6,LEN(BU450)-6))&amp;")","*")</f>
        <v>*</v>
      </c>
      <c r="BV516" s="58" t="str">
        <f>IF(OR(BV276&lt;&gt;"*",BV340&lt;&gt;"*",BV397&lt;&gt;"*",BV450&lt;&gt;"*"),"Yes (" &amp; JoinAll(", ", MIDForgiving(BV276,6,LEN(BV276)-6), MIDForgiving(BV340,6,LEN(BV340)-6), MIDForgiving(BV397,6,LEN(BV397)-6), MIDForgiving(BV450,6,LEN(BV450)-6))&amp;")","*")</f>
        <v>*</v>
      </c>
      <c r="BW516" s="58" t="str">
        <f>IF(OR(BW276&lt;&gt;"*",BW340&lt;&gt;"*",BW397&lt;&gt;"*",BW450&lt;&gt;"*"),"Yes (" &amp; JoinAll(", ", MIDForgiving(BW276,6,LEN(BW276)-6), MIDForgiving(BW340,6,LEN(BW340)-6), MIDForgiving(BW397,6,LEN(BW397)-6), MIDForgiving(BW450,6,LEN(BW450)-6))&amp;")","*")</f>
        <v>*</v>
      </c>
      <c r="BX516" s="58" t="str">
        <f>IF(OR(BX276&lt;&gt;"*",BX340&lt;&gt;"*",BX397&lt;&gt;"*",BX450&lt;&gt;"*"),"Yes (" &amp; JoinAll(", ", MIDForgiving(BX276,6,LEN(BX276)-6), MIDForgiving(BX340,6,LEN(BX340)-6), MIDForgiving(BX397,6,LEN(BX397)-6), MIDForgiving(BX450,6,LEN(BX450)-6))&amp;")","*")</f>
        <v>*</v>
      </c>
      <c r="BY516" s="58" t="str">
        <f>IF(OR(BY276&lt;&gt;"*",BY340&lt;&gt;"*",BY397&lt;&gt;"*",BY450&lt;&gt;"*"),"Yes (" &amp; JoinAll(", ", MIDForgiving(BY276,6,LEN(BY276)-6), MIDForgiving(BY340,6,LEN(BY340)-6), MIDForgiving(BY397,6,LEN(BY397)-6), MIDForgiving(BY450,6,LEN(BY450)-6))&amp;")","*")</f>
        <v>*</v>
      </c>
      <c r="BZ516" s="58" t="str">
        <f>IF(OR(BZ276&lt;&gt;"*",BZ340&lt;&gt;"*",BZ397&lt;&gt;"*",BZ450&lt;&gt;"*"),"Yes (" &amp; JoinAll(", ", MIDForgiving(BZ276,6,LEN(BZ276)-6), MIDForgiving(BZ340,6,LEN(BZ340)-6), MIDForgiving(BZ397,6,LEN(BZ397)-6), MIDForgiving(BZ450,6,LEN(BZ450)-6))&amp;")","*")</f>
        <v>*</v>
      </c>
      <c r="CA516" s="58" t="str">
        <f>IF(OR(CA276&lt;&gt;"*",CA340&lt;&gt;"*",CA397&lt;&gt;"*",CA450&lt;&gt;"*"),"Yes (" &amp; JoinAll(", ", MIDForgiving(CA276,6,LEN(CA276)-6), MIDForgiving(CA340,6,LEN(CA340)-6), MIDForgiving(CA397,6,LEN(CA397)-6), MIDForgiving(CA450,6,LEN(CA450)-6))&amp;")","*")</f>
        <v>*</v>
      </c>
      <c r="CB516" s="58" t="str">
        <f>IF(OR(CB276&lt;&gt;"*",CB340&lt;&gt;"*",CB397&lt;&gt;"*",CB450&lt;&gt;"*"),"Yes (" &amp; JoinAll(", ", MIDForgiving(CB276,6,LEN(CB276)-6), MIDForgiving(CB340,6,LEN(CB340)-6), MIDForgiving(CB397,6,LEN(CB397)-6), MIDForgiving(CB450,6,LEN(CB450)-6))&amp;")","*")</f>
        <v>*</v>
      </c>
      <c r="CC516" s="58" t="str">
        <f>IF(OR(CC276&lt;&gt;"*",CC340&lt;&gt;"*",CC397&lt;&gt;"*",CC450&lt;&gt;"*"),"Yes (" &amp; JoinAll(", ", MIDForgiving(CC276,6,LEN(CC276)-6), MIDForgiving(CC340,6,LEN(CC340)-6), MIDForgiving(CC397,6,LEN(CC397)-6), MIDForgiving(CC450,6,LEN(CC450)-6))&amp;")","*")</f>
        <v>*</v>
      </c>
      <c r="CD516" s="58" t="str">
        <f>IF(OR(CD276&lt;&gt;"*",CD340&lt;&gt;"*",CD397&lt;&gt;"*",CD450&lt;&gt;"*"),"Yes (" &amp; JoinAll(", ", MIDForgiving(CD276,6,LEN(CD276)-6), MIDForgiving(CD340,6,LEN(CD340)-6), MIDForgiving(CD397,6,LEN(CD397)-6), MIDForgiving(CD450,6,LEN(CD450)-6))&amp;")","*")</f>
        <v>*</v>
      </c>
      <c r="CE516" s="58" t="str">
        <f>IF(OR(CE276&lt;&gt;"*",CE340&lt;&gt;"*",CE397&lt;&gt;"*",CE450&lt;&gt;"*"),"Yes (" &amp; JoinAll(", ", MIDForgiving(CE276,6,LEN(CE276)-6), MIDForgiving(CE340,6,LEN(CE340)-6), MIDForgiving(CE397,6,LEN(CE397)-6), MIDForgiving(CE450,6,LEN(CE450)-6))&amp;")","*")</f>
        <v>*</v>
      </c>
      <c r="CF516" s="58" t="str">
        <f>IF(OR(CF276&lt;&gt;"*",CF340&lt;&gt;"*",CF397&lt;&gt;"*",CF450&lt;&gt;"*"),"Yes (" &amp; JoinAll(", ", MIDForgiving(CF276,6,LEN(CF276)-6), MIDForgiving(CF340,6,LEN(CF340)-6), MIDForgiving(CF397,6,LEN(CF397)-6), MIDForgiving(CF450,6,LEN(CF450)-6))&amp;")","*")</f>
        <v>*</v>
      </c>
      <c r="CG516" s="58" t="str">
        <f>IF(OR(CG276&lt;&gt;"*",CG340&lt;&gt;"*",CG397&lt;&gt;"*",CG450&lt;&gt;"*"),"Yes (" &amp; JoinAll(", ", MIDForgiving(CG276,6,LEN(CG276)-6), MIDForgiving(CG340,6,LEN(CG340)-6), MIDForgiving(CG397,6,LEN(CG397)-6), MIDForgiving(CG450,6,LEN(CG450)-6))&amp;")","*")</f>
        <v>*</v>
      </c>
      <c r="CH516" s="58" t="str">
        <f>IF(OR(CH276&lt;&gt;"*",CH340&lt;&gt;"*",CH397&lt;&gt;"*",CH450&lt;&gt;"*"),"Yes (" &amp; JoinAll(", ", MIDForgiving(CH276,6,LEN(CH276)-6), MIDForgiving(CH340,6,LEN(CH340)-6), MIDForgiving(CH397,6,LEN(CH397)-6), MIDForgiving(CH450,6,LEN(CH450)-6))&amp;")","*")</f>
        <v>*</v>
      </c>
      <c r="CI516" s="58" t="str">
        <f>IF(OR(CI276&lt;&gt;"*",CI340&lt;&gt;"*",CI397&lt;&gt;"*",CI450&lt;&gt;"*"),"Yes (" &amp; JoinAll(", ", MIDForgiving(CI276,6,LEN(CI276)-6), MIDForgiving(CI340,6,LEN(CI340)-6), MIDForgiving(CI397,6,LEN(CI397)-6), MIDForgiving(CI450,6,LEN(CI450)-6))&amp;")","*")</f>
        <v>*</v>
      </c>
      <c r="CJ516" s="58" t="str">
        <f>IF(OR(CJ276&lt;&gt;"*",CJ340&lt;&gt;"*",CJ397&lt;&gt;"*",CJ450&lt;&gt;"*"),"Yes (" &amp; JoinAll(", ", MIDForgiving(CJ276,6,LEN(CJ276)-6), MIDForgiving(CJ340,6,LEN(CJ340)-6), MIDForgiving(CJ397,6,LEN(CJ397)-6), MIDForgiving(CJ450,6,LEN(CJ450)-6))&amp;")","*")</f>
        <v>*</v>
      </c>
      <c r="CK516" s="58" t="str">
        <f>IF(OR(CK276&lt;&gt;"*",CK340&lt;&gt;"*",CK397&lt;&gt;"*",CK450&lt;&gt;"*"),"Yes (" &amp; JoinAll(", ", MIDForgiving(CK276,6,LEN(CK276)-6), MIDForgiving(CK340,6,LEN(CK340)-6), MIDForgiving(CK397,6,LEN(CK397)-6), MIDForgiving(CK450,6,LEN(CK450)-6))&amp;")","*")</f>
        <v>*</v>
      </c>
      <c r="CL516" s="58" t="str">
        <f>IF(OR(CL276&lt;&gt;"*",CL340&lt;&gt;"*",CL397&lt;&gt;"*",CL450&lt;&gt;"*"),"Yes (" &amp; JoinAll(", ", MIDForgiving(CL276,6,LEN(CL276)-6), MIDForgiving(CL340,6,LEN(CL340)-6), MIDForgiving(CL397,6,LEN(CL397)-6), MIDForgiving(CL450,6,LEN(CL450)-6))&amp;")","*")</f>
        <v>*</v>
      </c>
      <c r="CM516" s="58" t="str">
        <f>IF(OR(CM276&lt;&gt;"*",CM340&lt;&gt;"*",CM397&lt;&gt;"*",CM450&lt;&gt;"*"),"Yes (" &amp; JoinAll(", ", MIDForgiving(CM276,6,LEN(CM276)-6), MIDForgiving(CM340,6,LEN(CM340)-6), MIDForgiving(CM397,6,LEN(CM397)-6), MIDForgiving(CM450,6,LEN(CM450)-6))&amp;")","*")</f>
        <v>*</v>
      </c>
      <c r="CN516" s="58" t="str">
        <f>IF(OR(CN276&lt;&gt;"*",CN340&lt;&gt;"*",CN397&lt;&gt;"*",CN450&lt;&gt;"*"),"Yes (" &amp; JoinAll(", ", MIDForgiving(CN276,6,LEN(CN276)-6), MIDForgiving(CN340,6,LEN(CN340)-6), MIDForgiving(CN397,6,LEN(CN397)-6), MIDForgiving(CN450,6,LEN(CN450)-6))&amp;")","*")</f>
        <v>*</v>
      </c>
      <c r="CO516" s="58" t="str">
        <f>IF(OR(CO276&lt;&gt;"*",CO340&lt;&gt;"*",CO397&lt;&gt;"*",CO450&lt;&gt;"*"),"Yes (" &amp; JoinAll(", ", MIDForgiving(CO276,6,LEN(CO276)-6), MIDForgiving(CO340,6,LEN(CO340)-6), MIDForgiving(CO397,6,LEN(CO397)-6), MIDForgiving(CO450,6,LEN(CO450)-6))&amp;")","*")</f>
        <v>*</v>
      </c>
      <c r="CP516" s="58" t="str">
        <f>IF(OR(CP276&lt;&gt;"*",CP340&lt;&gt;"*",CP397&lt;&gt;"*",CP450&lt;&gt;"*"),"Yes (" &amp; JoinAll(", ", MIDForgiving(CP276,6,LEN(CP276)-6), MIDForgiving(CP340,6,LEN(CP340)-6), MIDForgiving(CP397,6,LEN(CP397)-6), MIDForgiving(CP450,6,LEN(CP450)-6))&amp;")","*")</f>
        <v>*</v>
      </c>
      <c r="CQ516" s="58" t="str">
        <f>IF(OR(CQ276&lt;&gt;"*",CQ340&lt;&gt;"*",CQ397&lt;&gt;"*",CQ450&lt;&gt;"*"),"Yes (" &amp; JoinAll(", ", MIDForgiving(CQ276,6,LEN(CQ276)-6), MIDForgiving(CQ340,6,LEN(CQ340)-6), MIDForgiving(CQ397,6,LEN(CQ397)-6), MIDForgiving(CQ450,6,LEN(CQ450)-6))&amp;")","*")</f>
        <v>*</v>
      </c>
      <c r="CR516" s="58" t="str">
        <f>IF(OR(CR276&lt;&gt;"*",CR340&lt;&gt;"*",CR397&lt;&gt;"*",CR450&lt;&gt;"*"),"Yes (" &amp; JoinAll(", ", MIDForgiving(CR276,6,LEN(CR276)-6), MIDForgiving(CR340,6,LEN(CR340)-6), MIDForgiving(CR397,6,LEN(CR397)-6), MIDForgiving(CR450,6,LEN(CR450)-6))&amp;")","*")</f>
        <v>*</v>
      </c>
      <c r="CS516" s="58" t="str">
        <f>IF(OR(CS276&lt;&gt;"*",CS340&lt;&gt;"*",CS397&lt;&gt;"*",CS450&lt;&gt;"*"),"Yes (" &amp; JoinAll(", ", MIDForgiving(CS276,6,LEN(CS276)-6), MIDForgiving(CS340,6,LEN(CS340)-6), MIDForgiving(CS397,6,LEN(CS397)-6), MIDForgiving(CS450,6,LEN(CS450)-6))&amp;")","*")</f>
        <v>*</v>
      </c>
      <c r="CT516" s="58" t="str">
        <f>IF(OR(CT276&lt;&gt;"*",CT340&lt;&gt;"*",CT397&lt;&gt;"*",CT450&lt;&gt;"*"),"Yes (" &amp; JoinAll(", ", MIDForgiving(CT276,6,LEN(CT276)-6), MIDForgiving(CT340,6,LEN(CT340)-6), MIDForgiving(CT397,6,LEN(CT397)-6), MIDForgiving(CT450,6,LEN(CT450)-6))&amp;")","*")</f>
        <v>*</v>
      </c>
      <c r="CU516" s="58" t="str">
        <f>IF(OR(CU276&lt;&gt;"*",CU340&lt;&gt;"*",CU397&lt;&gt;"*",CU450&lt;&gt;"*"),"Yes (" &amp; JoinAll(", ", MIDForgiving(CU276,6,LEN(CU276)-6), MIDForgiving(CU340,6,LEN(CU340)-6), MIDForgiving(CU397,6,LEN(CU397)-6), MIDForgiving(CU450,6,LEN(CU450)-6))&amp;")","*")</f>
        <v>*</v>
      </c>
      <c r="CV516" s="58" t="str">
        <f>IF(OR(CV276&lt;&gt;"*",CV340&lt;&gt;"*",CV397&lt;&gt;"*",CV450&lt;&gt;"*"),"Yes (" &amp; JoinAll(", ", MIDForgiving(CV276,6,LEN(CV276)-6), MIDForgiving(CV340,6,LEN(CV340)-6), MIDForgiving(CV397,6,LEN(CV397)-6), MIDForgiving(CV450,6,LEN(CV450)-6))&amp;")","*")</f>
        <v>*</v>
      </c>
      <c r="CW516" s="58" t="str">
        <f>IF(OR(CW276&lt;&gt;"*",CW340&lt;&gt;"*",CW397&lt;&gt;"*",CW450&lt;&gt;"*"),"Yes (" &amp; JoinAll(", ", MIDForgiving(CW276,6,LEN(CW276)-6), MIDForgiving(CW340,6,LEN(CW340)-6), MIDForgiving(CW397,6,LEN(CW397)-6), MIDForgiving(CW450,6,LEN(CW450)-6))&amp;")","*")</f>
        <v>*</v>
      </c>
      <c r="CX516" s="58" t="str">
        <f>IF(OR(CX276&lt;&gt;"*",CX340&lt;&gt;"*",CX397&lt;&gt;"*",CX450&lt;&gt;"*"),"Yes (" &amp; JoinAll(", ", MIDForgiving(CX276,6,LEN(CX276)-6), MIDForgiving(CX340,6,LEN(CX340)-6), MIDForgiving(CX397,6,LEN(CX397)-6), MIDForgiving(CX450,6,LEN(CX450)-6))&amp;")","*")</f>
        <v>*</v>
      </c>
      <c r="CY516" s="58" t="str">
        <f>IF(OR(CY276&lt;&gt;"*",CY340&lt;&gt;"*",CY397&lt;&gt;"*",CY450&lt;&gt;"*"),"Yes (" &amp; JoinAll(", ", MIDForgiving(CY276,6,LEN(CY276)-6), MIDForgiving(CY340,6,LEN(CY340)-6), MIDForgiving(CY397,6,LEN(CY397)-6), MIDForgiving(CY450,6,LEN(CY450)-6))&amp;")","*")</f>
        <v>*</v>
      </c>
      <c r="CZ516" s="58" t="str">
        <f>IF(OR(CZ276&lt;&gt;"*",CZ340&lt;&gt;"*",CZ397&lt;&gt;"*",CZ450&lt;&gt;"*"),"Yes (" &amp; JoinAll(", ", MIDForgiving(CZ276,6,LEN(CZ276)-6), MIDForgiving(CZ340,6,LEN(CZ340)-6), MIDForgiving(CZ397,6,LEN(CZ397)-6), MIDForgiving(CZ450,6,LEN(CZ450)-6))&amp;")","*")</f>
        <v>*</v>
      </c>
      <c r="DA516" s="58" t="str">
        <f>IF(OR(DA276&lt;&gt;"*",DA340&lt;&gt;"*",DA397&lt;&gt;"*",DA450&lt;&gt;"*"),"Yes (" &amp; JoinAll(", ", MIDForgiving(DA276,6,LEN(DA276)-6), MIDForgiving(DA340,6,LEN(DA340)-6), MIDForgiving(DA397,6,LEN(DA397)-6), MIDForgiving(DA450,6,LEN(DA450)-6))&amp;")","*")</f>
        <v>*</v>
      </c>
      <c r="DB516" s="58" t="str">
        <f>IF(OR(DB276&lt;&gt;"*",DB340&lt;&gt;"*",DB397&lt;&gt;"*",DB450&lt;&gt;"*"),"Yes (" &amp; JoinAll(", ", MIDForgiving(DB276,6,LEN(DB276)-6), MIDForgiving(DB340,6,LEN(DB340)-6), MIDForgiving(DB397,6,LEN(DB397)-6), MIDForgiving(DB450,6,LEN(DB450)-6))&amp;")","*")</f>
        <v>*</v>
      </c>
      <c r="DC516" s="58" t="str">
        <f>IF(OR(DC276&lt;&gt;"*",DC340&lt;&gt;"*",DC397&lt;&gt;"*",DC450&lt;&gt;"*"),"Yes (" &amp; JoinAll(", ", MIDForgiving(DC276,6,LEN(DC276)-6), MIDForgiving(DC340,6,LEN(DC340)-6), MIDForgiving(DC397,6,LEN(DC397)-6), MIDForgiving(DC450,6,LEN(DC450)-6))&amp;")","*")</f>
        <v>*</v>
      </c>
      <c r="DD516" s="58" t="str">
        <f>IF(OR(DD276&lt;&gt;"*",DD340&lt;&gt;"*",DD397&lt;&gt;"*",DD450&lt;&gt;"*"),"Yes (" &amp; JoinAll(", ", MIDForgiving(DD276,6,LEN(DD276)-6), MIDForgiving(DD340,6,LEN(DD340)-6), MIDForgiving(DD397,6,LEN(DD397)-6), MIDForgiving(DD450,6,LEN(DD450)-6))&amp;")","*")</f>
        <v>Yes (HTTPS)</v>
      </c>
      <c r="DE516" s="58" t="str">
        <f>IF(OR(DE276&lt;&gt;"*",DE340&lt;&gt;"*",DE397&lt;&gt;"*",DE450&lt;&gt;"*"),"Yes (" &amp; JoinAll(", ", MIDForgiving(DE276,6,LEN(DE276)-6), MIDForgiving(DE340,6,LEN(DE340)-6), MIDForgiving(DE397,6,LEN(DE397)-6), MIDForgiving(DE450,6,LEN(DE450)-6))&amp;")","*")</f>
        <v>*</v>
      </c>
      <c r="DF516" s="58" t="str">
        <f>IF(OR(DF276&lt;&gt;"*",DF340&lt;&gt;"*",DF397&lt;&gt;"*",DF450&lt;&gt;"*"),"Yes (" &amp; JoinAll(", ", MIDForgiving(DF276,6,LEN(DF276)-6), MIDForgiving(DF340,6,LEN(DF340)-6), MIDForgiving(DF397,6,LEN(DF397)-6), MIDForgiving(DF450,6,LEN(DF450)-6))&amp;")","*")</f>
        <v>*</v>
      </c>
      <c r="DG516" s="58" t="str">
        <f>IF(OR(DG276&lt;&gt;"*",DG340&lt;&gt;"*",DG397&lt;&gt;"*",DG450&lt;&gt;"*"),"Yes (" &amp; JoinAll(", ", MIDForgiving(DG276,6,LEN(DG276)-6), MIDForgiving(DG340,6,LEN(DG340)-6), MIDForgiving(DG397,6,LEN(DG397)-6), MIDForgiving(DG450,6,LEN(DG450)-6))&amp;")","*")</f>
        <v>*</v>
      </c>
      <c r="DH516" s="58" t="str">
        <f>IF(OR(DH276&lt;&gt;"*",DH340&lt;&gt;"*",DH397&lt;&gt;"*",DH450&lt;&gt;"*"),"Yes (" &amp; JoinAll(", ", MIDForgiving(DH276,6,LEN(DH276)-6), MIDForgiving(DH340,6,LEN(DH340)-6), MIDForgiving(DH397,6,LEN(DH397)-6), MIDForgiving(DH450,6,LEN(DH450)-6))&amp;")","*")</f>
        <v>*</v>
      </c>
      <c r="DI516" s="58" t="str">
        <f>IF(OR(DI276&lt;&gt;"*",DI340&lt;&gt;"*",DI397&lt;&gt;"*",DI450&lt;&gt;"*"),"Yes (" &amp; JoinAll(", ", MIDForgiving(DI276,6,LEN(DI276)-6), MIDForgiving(DI340,6,LEN(DI340)-6), MIDForgiving(DI397,6,LEN(DI397)-6), MIDForgiving(DI450,6,LEN(DI450)-6))&amp;")","*")</f>
        <v>*</v>
      </c>
      <c r="DJ516" s="58" t="str">
        <f>IF(OR(DJ276&lt;&gt;"*",DJ340&lt;&gt;"*",DJ397&lt;&gt;"*",DJ450&lt;&gt;"*"),"Yes (" &amp; JoinAll(", ", MIDForgiving(DJ276,6,LEN(DJ276)-6), MIDForgiving(DJ340,6,LEN(DJ340)-6), MIDForgiving(DJ397,6,LEN(DJ397)-6), MIDForgiving(DJ450,6,LEN(DJ450)-6))&amp;")","*")</f>
        <v>*</v>
      </c>
      <c r="DK516" s="58" t="str">
        <f>IF(OR(DK276&lt;&gt;"*",DK340&lt;&gt;"*",DK397&lt;&gt;"*",DK450&lt;&gt;"*"),"Yes (" &amp; JoinAll(", ", MIDForgiving(DK276,6,LEN(DK276)-6), MIDForgiving(DK340,6,LEN(DK340)-6), MIDForgiving(DK397,6,LEN(DK397)-6), MIDForgiving(DK450,6,LEN(DK450)-6))&amp;")","*")</f>
        <v>*</v>
      </c>
      <c r="DL516" s="58" t="str">
        <f>IF(OR(DL276&lt;&gt;"*",DL340&lt;&gt;"*",DL397&lt;&gt;"*",DL450&lt;&gt;"*"),"Yes (" &amp; JoinAll(", ", MIDForgiving(DL276,6,LEN(DL276)-6), MIDForgiving(DL340,6,LEN(DL340)-6), MIDForgiving(DL397,6,LEN(DL397)-6), MIDForgiving(DL450,6,LEN(DL450)-6))&amp;")","*")</f>
        <v>*</v>
      </c>
      <c r="DM516" s="58" t="str">
        <f>IF(OR(DM276&lt;&gt;"*",DM340&lt;&gt;"*",DM397&lt;&gt;"*",DM450&lt;&gt;"*"),"Yes (" &amp; JoinAll(", ", MIDForgiving(DM276,6,LEN(DM276)-6), MIDForgiving(DM340,6,LEN(DM340)-6), MIDForgiving(DM397,6,LEN(DM397)-6), MIDForgiving(DM450,6,LEN(DM450)-6))&amp;")","*")</f>
        <v>*</v>
      </c>
      <c r="DN516" s="58" t="str">
        <f>IF(OR(DN276&lt;&gt;"*",DN340&lt;&gt;"*",DN397&lt;&gt;"*",DN450&lt;&gt;"*"),"Yes (" &amp; JoinAll(", ", MIDForgiving(DN276,6,LEN(DN276)-6), MIDForgiving(DN340,6,LEN(DN340)-6), MIDForgiving(DN397,6,LEN(DN397)-6), MIDForgiving(DN450,6,LEN(DN450)-6))&amp;")","*")</f>
        <v>*</v>
      </c>
      <c r="DO516" s="58" t="str">
        <f>IF(OR(DO276&lt;&gt;"*",DO340&lt;&gt;"*",DO397&lt;&gt;"*",DO450&lt;&gt;"*"),"Yes (" &amp; JoinAll(", ", MIDForgiving(DO276,6,LEN(DO276)-6), MIDForgiving(DO340,6,LEN(DO340)-6), MIDForgiving(DO397,6,LEN(DO397)-6), MIDForgiving(DO450,6,LEN(DO450)-6))&amp;")","*")</f>
        <v>*</v>
      </c>
      <c r="DP516" s="58" t="str">
        <f>IF(OR(DP276&lt;&gt;"*",DP340&lt;&gt;"*",DP397&lt;&gt;"*",DP450&lt;&gt;"*"),"Yes (" &amp; JoinAll(", ", MIDForgiving(DP276,6,LEN(DP276)-6), MIDForgiving(DP340,6,LEN(DP340)-6), MIDForgiving(DP397,6,LEN(DP397)-6), MIDForgiving(DP450,6,LEN(DP450)-6))&amp;")","*")</f>
        <v>Yes (HTTP)</v>
      </c>
      <c r="DQ516" s="58" t="str">
        <f>IF(OR(DQ276&lt;&gt;"*",DQ340&lt;&gt;"*",DQ397&lt;&gt;"*",DQ450&lt;&gt;"*"),"Yes (" &amp; JoinAll(", ", MIDForgiving(DQ276,6,LEN(DQ276)-6), MIDForgiving(DQ340,6,LEN(DQ340)-6), MIDForgiving(DQ397,6,LEN(DQ397)-6), MIDForgiving(DQ450,6,LEN(DQ450)-6))&amp;")","*")</f>
        <v>*</v>
      </c>
      <c r="DR516" s="58" t="str">
        <f>IF(OR(DR276&lt;&gt;"*",DR340&lt;&gt;"*",DR397&lt;&gt;"*",DR450&lt;&gt;"*"),"Yes (" &amp; JoinAll(", ", MIDForgiving(DR276,6,LEN(DR276)-6), MIDForgiving(DR340,6,LEN(DR340)-6), MIDForgiving(DR397,6,LEN(DR397)-6), MIDForgiving(DR450,6,LEN(DR450)-6))&amp;")","*")</f>
        <v>*</v>
      </c>
      <c r="DS516" s="58" t="str">
        <f>IF(OR(DS276&lt;&gt;"*",DS340&lt;&gt;"*",DS397&lt;&gt;"*",DS450&lt;&gt;"*"),"Yes (" &amp; JoinAll(", ", MIDForgiving(DS276,6,LEN(DS276)-6), MIDForgiving(DS340,6,LEN(DS340)-6), MIDForgiving(DS397,6,LEN(DS397)-6), MIDForgiving(DS450,6,LEN(DS450)-6))&amp;")","*")</f>
        <v>*</v>
      </c>
      <c r="DT516" s="58" t="str">
        <f>IF(OR(DT276&lt;&gt;"*",DT340&lt;&gt;"*",DT397&lt;&gt;"*",DT450&lt;&gt;"*"),"Yes (" &amp; JoinAll(", ", MIDForgiving(DT276,6,LEN(DT276)-6), MIDForgiving(DT340,6,LEN(DT340)-6), MIDForgiving(DT397,6,LEN(DT397)-6), MIDForgiving(DT450,6,LEN(DT450)-6))&amp;")","*")</f>
        <v>*</v>
      </c>
      <c r="DU516" s="58" t="str">
        <f>IF(OR(DU276&lt;&gt;"*",DU340&lt;&gt;"*",DU397&lt;&gt;"*",DU450&lt;&gt;"*"),"Yes (" &amp; JoinAll(", ", MIDForgiving(DU276,6,LEN(DU276)-6), MIDForgiving(DU340,6,LEN(DU340)-6), MIDForgiving(DU397,6,LEN(DU397)-6), MIDForgiving(DU450,6,LEN(DU450)-6))&amp;")","*")</f>
        <v>*</v>
      </c>
      <c r="DV516" s="58" t="str">
        <f>IF(OR(DV276&lt;&gt;"*",DV340&lt;&gt;"*",DV397&lt;&gt;"*",DV450&lt;&gt;"*"),"Yes (" &amp; JoinAll(", ", MIDForgiving(DV276,6,LEN(DV276)-6), MIDForgiving(DV340,6,LEN(DV340)-6), MIDForgiving(DV397,6,LEN(DV397)-6), MIDForgiving(DV450,6,LEN(DV450)-6))&amp;")","*")</f>
        <v>*</v>
      </c>
      <c r="DW516" s="58" t="str">
        <f>IF(OR(DW276&lt;&gt;"*",DW340&lt;&gt;"*",DW397&lt;&gt;"*",DW450&lt;&gt;"*"),"Yes (" &amp; JoinAll(", ", MIDForgiving(DW276,6,LEN(DW276)-6), MIDForgiving(DW340,6,LEN(DW340)-6), MIDForgiving(DW397,6,LEN(DW397)-6), MIDForgiving(DW450,6,LEN(DW450)-6))&amp;")","*")</f>
        <v>*</v>
      </c>
      <c r="DX516" s="58" t="str">
        <f>IF(OR(DX276&lt;&gt;"*",DX340&lt;&gt;"*",DX397&lt;&gt;"*",DX450&lt;&gt;"*"),"Yes (" &amp; JoinAll(", ", MIDForgiving(DX276,6,LEN(DX276)-6), MIDForgiving(DX340,6,LEN(DX340)-6), MIDForgiving(DX397,6,LEN(DX397)-6), MIDForgiving(DX450,6,LEN(DX450)-6))&amp;")","*")</f>
        <v>*</v>
      </c>
      <c r="DY516" s="58" t="str">
        <f>IF(OR(DY276&lt;&gt;"*",DY340&lt;&gt;"*",DY397&lt;&gt;"*",DY450&lt;&gt;"*"),"Yes (" &amp; JoinAll(", ", MIDForgiving(DY276,6,LEN(DY276)-6), MIDForgiving(DY340,6,LEN(DY340)-6), MIDForgiving(DY397,6,LEN(DY397)-6), MIDForgiving(DY450,6,LEN(DY450)-6))&amp;")","*")</f>
        <v>*</v>
      </c>
      <c r="DZ516" s="58" t="str">
        <f>IF(OR(DZ276&lt;&gt;"*",DZ340&lt;&gt;"*",DZ397&lt;&gt;"*",DZ450&lt;&gt;"*"),"Yes (" &amp; JoinAll(", ", MIDForgiving(DZ276,6,LEN(DZ276)-6), MIDForgiving(DZ340,6,LEN(DZ340)-6), MIDForgiving(DZ397,6,LEN(DZ397)-6), MIDForgiving(DZ450,6,LEN(DZ450)-6))&amp;")","*")</f>
        <v>*</v>
      </c>
      <c r="EA516" s="58" t="str">
        <f>IF(OR(EA276&lt;&gt;"*",EA340&lt;&gt;"*",EA397&lt;&gt;"*",EA450&lt;&gt;"*"),"Yes (" &amp; JoinAll(", ", MIDForgiving(EA276,6,LEN(EA276)-6), MIDForgiving(EA340,6,LEN(EA340)-6), MIDForgiving(EA397,6,LEN(EA397)-6), MIDForgiving(EA450,6,LEN(EA450)-6))&amp;")","*")</f>
        <v>*</v>
      </c>
      <c r="EB516" s="58" t="str">
        <f>IF(OR(EB276&lt;&gt;"*",EB340&lt;&gt;"*",EB397&lt;&gt;"*",EB450&lt;&gt;"*"),"Yes (" &amp; JoinAll(", ", MIDForgiving(EB276,6,LEN(EB276)-6), MIDForgiving(EB340,6,LEN(EB340)-6), MIDForgiving(EB397,6,LEN(EB397)-6), MIDForgiving(EB450,6,LEN(EB450)-6))&amp;")","*")</f>
        <v>*</v>
      </c>
      <c r="EC516" s="58" t="str">
        <f>IF(OR(EC276&lt;&gt;"*",EC340&lt;&gt;"*",EC397&lt;&gt;"*",EC450&lt;&gt;"*"),"Yes (" &amp; JoinAll(", ", MIDForgiving(EC276,6,LEN(EC276)-6), MIDForgiving(EC340,6,LEN(EC340)-6), MIDForgiving(EC397,6,LEN(EC397)-6), MIDForgiving(EC450,6,LEN(EC450)-6))&amp;")","*")</f>
        <v>*</v>
      </c>
      <c r="ED516" s="58" t="str">
        <f>IF(OR(ED276&lt;&gt;"*",ED340&lt;&gt;"*",ED397&lt;&gt;"*",ED450&lt;&gt;"*"),"Yes (" &amp; JoinAll(", ", MIDForgiving(ED276,6,LEN(ED276)-6), MIDForgiving(ED340,6,LEN(ED340)-6), MIDForgiving(ED397,6,LEN(ED397)-6), MIDForgiving(ED450,6,LEN(ED450)-6))&amp;")","*")</f>
        <v>*</v>
      </c>
      <c r="EE516" s="58" t="str">
        <f>IF(OR(EE276&lt;&gt;"*",EE340&lt;&gt;"*",EE397&lt;&gt;"*",EE450&lt;&gt;"*"),"Yes (" &amp; JoinAll(", ", MIDForgiving(EE276,6,LEN(EE276)-6), MIDForgiving(EE340,6,LEN(EE340)-6), MIDForgiving(EE397,6,LEN(EE397)-6), MIDForgiving(EE450,6,LEN(EE450)-6))&amp;")","*")</f>
        <v>*</v>
      </c>
      <c r="EF516" s="58" t="str">
        <f>IF(OR(EF276&lt;&gt;"*",EF340&lt;&gt;"*",EF397&lt;&gt;"*",EF450&lt;&gt;"*"),"Yes (" &amp; JoinAll(", ", MIDForgiving(EF276,6,LEN(EF276)-6), MIDForgiving(EF340,6,LEN(EF340)-6), MIDForgiving(EF397,6,LEN(EF397)-6), MIDForgiving(EF450,6,LEN(EF450)-6))&amp;")","*")</f>
        <v>*</v>
      </c>
      <c r="EG516" s="58" t="str">
        <f>IF(OR(EG276&lt;&gt;"*",EG340&lt;&gt;"*",EG397&lt;&gt;"*",EG450&lt;&gt;"*"),"Yes (" &amp; JoinAll(", ", MIDForgiving(EG276,6,LEN(EG276)-6), MIDForgiving(EG340,6,LEN(EG340)-6), MIDForgiving(EG397,6,LEN(EG397)-6), MIDForgiving(EG450,6,LEN(EG450)-6))&amp;")","*")</f>
        <v>*</v>
      </c>
      <c r="EH516" s="58" t="str">
        <f>IF(OR(EH276&lt;&gt;"*",EH340&lt;&gt;"*",EH397&lt;&gt;"*",EH450&lt;&gt;"*"),"Yes (" &amp; JoinAll(", ", MIDForgiving(EH276,6,LEN(EH276)-6), MIDForgiving(EH340,6,LEN(EH340)-6), MIDForgiving(EH397,6,LEN(EH397)-6), MIDForgiving(EH450,6,LEN(EH450)-6))&amp;")","*")</f>
        <v>*</v>
      </c>
      <c r="EI516" s="58" t="str">
        <f>IF(OR(EI276&lt;&gt;"*",EI340&lt;&gt;"*",EI397&lt;&gt;"*",EI450&lt;&gt;"*"),"Yes (" &amp; JoinAll(", ", MIDForgiving(EI276,6,LEN(EI276)-6), MIDForgiving(EI340,6,LEN(EI340)-6), MIDForgiving(EI397,6,LEN(EI397)-6), MIDForgiving(EI450,6,LEN(EI450)-6))&amp;")","*")</f>
        <v>*</v>
      </c>
      <c r="EJ516" s="58" t="str">
        <f>IF(OR(EJ276&lt;&gt;"*",EJ340&lt;&gt;"*",EJ397&lt;&gt;"*",EJ450&lt;&gt;"*"),"Yes (" &amp; JoinAll(", ", MIDForgiving(EJ276,6,LEN(EJ276)-6), MIDForgiving(EJ340,6,LEN(EJ340)-6), MIDForgiving(EJ397,6,LEN(EJ397)-6), MIDForgiving(EJ450,6,LEN(EJ450)-6))&amp;")","*")</f>
        <v>*</v>
      </c>
      <c r="EK516" s="58" t="str">
        <f>IF(OR(EK276&lt;&gt;"*",EK340&lt;&gt;"*",EK397&lt;&gt;"*",EK450&lt;&gt;"*"),"Yes (" &amp; JoinAll(", ", MIDForgiving(EK276,6,LEN(EK276)-6), MIDForgiving(EK340,6,LEN(EK340)-6), MIDForgiving(EK397,6,LEN(EK397)-6), MIDForgiving(EK450,6,LEN(EK450)-6))&amp;")","*")</f>
        <v>*</v>
      </c>
      <c r="EL516" s="109"/>
      <c r="EM516" s="109"/>
    </row>
    <row r="517" spans="1:143" s="58" customFormat="1" ht="12.75" customHeight="1" x14ac:dyDescent="0.25">
      <c r="A517" s="5"/>
      <c r="B517" s="96"/>
      <c r="C517" s="96"/>
      <c r="D517" s="96"/>
      <c r="E517" s="96"/>
      <c r="F517" s="96" t="s">
        <v>3540</v>
      </c>
      <c r="G517" s="4" t="s">
        <v>389</v>
      </c>
      <c r="H517" s="18" t="s">
        <v>5</v>
      </c>
      <c r="I517" s="18"/>
      <c r="J517" s="58" t="str">
        <f>IF(OR(J277&lt;&gt;"*",J341&lt;&gt;"*",J398&lt;&gt;"*",J451&lt;&gt;"*"),"Yes (" &amp; JoinAll(", ", MIDForgiving(J277,6,LEN(J277)-6), MIDForgiving(J341,6,LEN(J341)-6), MIDForgiving(J398,6,LEN(J398)-6), MIDForgiving(J451,6,LEN(J451)-6))&amp;")","*")</f>
        <v>*</v>
      </c>
      <c r="K517" s="58" t="str">
        <f>IF(OR(K277&lt;&gt;"*",K341&lt;&gt;"*",K398&lt;&gt;"*",K451&lt;&gt;"*"),"Yes (" &amp; JoinAll(", ", MIDForgiving(K277,6,LEN(K277)-6), MIDForgiving(K341,6,LEN(K341)-6), MIDForgiving(K398,6,LEN(K398)-6), MIDForgiving(K451,6,LEN(K451)-6))&amp;")","*")</f>
        <v>*</v>
      </c>
      <c r="L517" s="58" t="str">
        <f>IF(OR(L277&lt;&gt;"*",L341&lt;&gt;"*",L398&lt;&gt;"*",L451&lt;&gt;"*"),"Yes (" &amp; JoinAll(", ", MIDForgiving(L277,6,LEN(L277)-6), MIDForgiving(L341,6,LEN(L341)-6), MIDForgiving(L398,6,LEN(L398)-6), MIDForgiving(L451,6,LEN(L451)-6))&amp;")","*")</f>
        <v>*</v>
      </c>
      <c r="M517" s="58" t="str">
        <f>IF(OR(M277&lt;&gt;"*",M341&lt;&gt;"*",M398&lt;&gt;"*",M451&lt;&gt;"*"),"Yes (" &amp; JoinAll(", ", MIDForgiving(M277,6,LEN(M277)-6), MIDForgiving(M341,6,LEN(M341)-6), MIDForgiving(M398,6,LEN(M398)-6), MIDForgiving(M451,6,LEN(M451)-6))&amp;")","*")</f>
        <v>*</v>
      </c>
      <c r="N517" s="58" t="str">
        <f>IF(OR(N277&lt;&gt;"*",N341&lt;&gt;"*",N398&lt;&gt;"*",N451&lt;&gt;"*"),"Yes (" &amp; JoinAll(", ", MIDForgiving(N277,6,LEN(N277)-6), MIDForgiving(N341,6,LEN(N341)-6), MIDForgiving(N398,6,LEN(N398)-6), MIDForgiving(N451,6,LEN(N451)-6))&amp;")","*")</f>
        <v>*</v>
      </c>
      <c r="O517" s="58" t="str">
        <f>IF(OR(O277&lt;&gt;"*",O341&lt;&gt;"*",O398&lt;&gt;"*",O451&lt;&gt;"*"),"Yes (" &amp; JoinAll(", ", MIDForgiving(O277,6,LEN(O277)-6), MIDForgiving(O341,6,LEN(O341)-6), MIDForgiving(O398,6,LEN(O398)-6), MIDForgiving(O451,6,LEN(O451)-6))&amp;")","*")</f>
        <v>*</v>
      </c>
      <c r="P517" s="58" t="str">
        <f>IF(OR(P277&lt;&gt;"*",P341&lt;&gt;"*",P398&lt;&gt;"*",P451&lt;&gt;"*"),"Yes (" &amp; JoinAll(", ", MIDForgiving(P277,6,LEN(P277)-6), MIDForgiving(P341,6,LEN(P341)-6), MIDForgiving(P398,6,LEN(P398)-6), MIDForgiving(P451,6,LEN(P451)-6))&amp;")","*")</f>
        <v>*</v>
      </c>
      <c r="Q517" s="58" t="str">
        <f>IF(OR(Q277&lt;&gt;"*",Q341&lt;&gt;"*",Q398&lt;&gt;"*",Q451&lt;&gt;"*"),"Yes (" &amp; JoinAll(", ", MIDForgiving(Q277,6,LEN(Q277)-6), MIDForgiving(Q341,6,LEN(Q341)-6), MIDForgiving(Q398,6,LEN(Q398)-6), MIDForgiving(Q451,6,LEN(Q451)-6))&amp;")","*")</f>
        <v>*</v>
      </c>
      <c r="R517" s="58" t="str">
        <f>IF(OR(R277&lt;&gt;"*",R341&lt;&gt;"*",R398&lt;&gt;"*",R451&lt;&gt;"*"),"Yes (" &amp; JoinAll(", ", MIDForgiving(R277,6,LEN(R277)-6), MIDForgiving(R341,6,LEN(R341)-6), MIDForgiving(R398,6,LEN(R398)-6), MIDForgiving(R451,6,LEN(R451)-6))&amp;")","*")</f>
        <v>*</v>
      </c>
      <c r="S517" s="58" t="str">
        <f>IF(OR(S277&lt;&gt;"*",S341&lt;&gt;"*",S398&lt;&gt;"*",S451&lt;&gt;"*"),"Yes (" &amp; JoinAll(", ", MIDForgiving(S277,6,LEN(S277)-6), MIDForgiving(S341,6,LEN(S341)-6), MIDForgiving(S398,6,LEN(S398)-6), MIDForgiving(S451,6,LEN(S451)-6))&amp;")","*")</f>
        <v>*</v>
      </c>
      <c r="T517" s="58" t="str">
        <f>IF(OR(T277&lt;&gt;"*",T341&lt;&gt;"*",T398&lt;&gt;"*",T451&lt;&gt;"*"),"Yes (" &amp; JoinAll(", ", MIDForgiving(T277,6,LEN(T277)-6), MIDForgiving(T341,6,LEN(T341)-6), MIDForgiving(T398,6,LEN(T398)-6), MIDForgiving(T451,6,LEN(T451)-6))&amp;")","*")</f>
        <v>*</v>
      </c>
      <c r="U517" s="58" t="str">
        <f>IF(OR(U277&lt;&gt;"*",U341&lt;&gt;"*",U398&lt;&gt;"*",U451&lt;&gt;"*"),"Yes (" &amp; JoinAll(", ", MIDForgiving(U277,6,LEN(U277)-6), MIDForgiving(U341,6,LEN(U341)-6), MIDForgiving(U398,6,LEN(U398)-6), MIDForgiving(U451,6,LEN(U451)-6))&amp;")","*")</f>
        <v>*</v>
      </c>
      <c r="V517" s="58" t="str">
        <f>IF(OR(V277&lt;&gt;"*",V341&lt;&gt;"*",V398&lt;&gt;"*",V451&lt;&gt;"*"),"Yes (" &amp; JoinAll(", ", MIDForgiving(V277,6,LEN(V277)-6), MIDForgiving(V341,6,LEN(V341)-6), MIDForgiving(V398,6,LEN(V398)-6), MIDForgiving(V451,6,LEN(V451)-6))&amp;")","*")</f>
        <v>*</v>
      </c>
      <c r="W517" s="58" t="str">
        <f>IF(OR(W277&lt;&gt;"*",W341&lt;&gt;"*",W398&lt;&gt;"*",W451&lt;&gt;"*"),"Yes (" &amp; JoinAll(", ", MIDForgiving(W277,6,LEN(W277)-6), MIDForgiving(W341,6,LEN(W341)-6), MIDForgiving(W398,6,LEN(W398)-6), MIDForgiving(W451,6,LEN(W451)-6))&amp;")","*")</f>
        <v>*</v>
      </c>
      <c r="X517" s="58" t="str">
        <f>IF(OR(X277&lt;&gt;"*",X341&lt;&gt;"*",X398&lt;&gt;"*",X451&lt;&gt;"*"),"Yes (" &amp; JoinAll(", ", MIDForgiving(X277,6,LEN(X277)-6), MIDForgiving(X341,6,LEN(X341)-6), MIDForgiving(X398,6,LEN(X398)-6), MIDForgiving(X451,6,LEN(X451)-6))&amp;")","*")</f>
        <v>*</v>
      </c>
      <c r="Y517" s="58" t="str">
        <f>IF(OR(Y277&lt;&gt;"*",Y341&lt;&gt;"*",Y398&lt;&gt;"*",Y451&lt;&gt;"*"),"Yes (" &amp; JoinAll(", ", MIDForgiving(Y277,6,LEN(Y277)-6), MIDForgiving(Y341,6,LEN(Y341)-6), MIDForgiving(Y398,6,LEN(Y398)-6), MIDForgiving(Y451,6,LEN(Y451)-6))&amp;")","*")</f>
        <v>*</v>
      </c>
      <c r="Z517" s="58" t="str">
        <f>IF(OR(Z277&lt;&gt;"*",Z341&lt;&gt;"*",Z398&lt;&gt;"*",Z451&lt;&gt;"*"),"Yes (" &amp; JoinAll(", ", MIDForgiving(Z277,6,LEN(Z277)-6), MIDForgiving(Z341,6,LEN(Z341)-6), MIDForgiving(Z398,6,LEN(Z398)-6), MIDForgiving(Z451,6,LEN(Z451)-6))&amp;")","*")</f>
        <v>*</v>
      </c>
      <c r="AA517" s="58" t="str">
        <f>IF(OR(AA277&lt;&gt;"*",AA341&lt;&gt;"*",AA398&lt;&gt;"*",AA451&lt;&gt;"*"),"Yes (" &amp; JoinAll(", ", MIDForgiving(AA277,6,LEN(AA277)-6), MIDForgiving(AA341,6,LEN(AA341)-6), MIDForgiving(AA398,6,LEN(AA398)-6), MIDForgiving(AA451,6,LEN(AA451)-6))&amp;")","*")</f>
        <v>*</v>
      </c>
      <c r="AB517" s="58" t="str">
        <f>IF(OR(AB277&lt;&gt;"*",AB341&lt;&gt;"*",AB398&lt;&gt;"*",AB451&lt;&gt;"*"),"Yes (" &amp; JoinAll(", ", MIDForgiving(AB277,6,LEN(AB277)-6), MIDForgiving(AB341,6,LEN(AB341)-6), MIDForgiving(AB398,6,LEN(AB398)-6), MIDForgiving(AB451,6,LEN(AB451)-6))&amp;")","*")</f>
        <v>*</v>
      </c>
      <c r="AC517" s="58" t="str">
        <f>IF(OR(AC277&lt;&gt;"*",AC341&lt;&gt;"*",AC398&lt;&gt;"*",AC451&lt;&gt;"*"),"Yes (" &amp; JoinAll(", ", MIDForgiving(AC277,6,LEN(AC277)-6), MIDForgiving(AC341,6,LEN(AC341)-6), MIDForgiving(AC398,6,LEN(AC398)-6), MIDForgiving(AC451,6,LEN(AC451)-6))&amp;")","*")</f>
        <v>*</v>
      </c>
      <c r="AD517" s="58" t="str">
        <f>IF(OR(AD277&lt;&gt;"*",AD341&lt;&gt;"*",AD398&lt;&gt;"*",AD451&lt;&gt;"*"),"Yes (" &amp; JoinAll(", ", MIDForgiving(AD277,6,LEN(AD277)-6), MIDForgiving(AD341,6,LEN(AD341)-6), MIDForgiving(AD398,6,LEN(AD398)-6), MIDForgiving(AD451,6,LEN(AD451)-6))&amp;")","*")</f>
        <v>*</v>
      </c>
      <c r="AE517" s="58" t="str">
        <f>IF(OR(AE277&lt;&gt;"*",AE341&lt;&gt;"*",AE398&lt;&gt;"*",AE451&lt;&gt;"*"),"Yes (" &amp; JoinAll(", ", MIDForgiving(AE277,6,LEN(AE277)-6), MIDForgiving(AE341,6,LEN(AE341)-6), MIDForgiving(AE398,6,LEN(AE398)-6), MIDForgiving(AE451,6,LEN(AE451)-6))&amp;")","*")</f>
        <v>*</v>
      </c>
      <c r="AF517" s="58" t="str">
        <f>IF(OR(AF277&lt;&gt;"*",AF341&lt;&gt;"*",AF398&lt;&gt;"*",AF451&lt;&gt;"*"),"Yes (" &amp; JoinAll(", ", MIDForgiving(AF277,6,LEN(AF277)-6), MIDForgiving(AF341,6,LEN(AF341)-6), MIDForgiving(AF398,6,LEN(AF398)-6), MIDForgiving(AF451,6,LEN(AF451)-6))&amp;")","*")</f>
        <v>*</v>
      </c>
      <c r="AG517" s="58" t="str">
        <f>IF(OR(AG277&lt;&gt;"*",AG341&lt;&gt;"*",AG398&lt;&gt;"*",AG451&lt;&gt;"*"),"Yes (" &amp; JoinAll(", ", MIDForgiving(AG277,6,LEN(AG277)-6), MIDForgiving(AG341,6,LEN(AG341)-6), MIDForgiving(AG398,6,LEN(AG398)-6), MIDForgiving(AG451,6,LEN(AG451)-6))&amp;")","*")</f>
        <v>*</v>
      </c>
      <c r="AH517" s="58" t="str">
        <f>IF(OR(AH277&lt;&gt;"*",AH341&lt;&gt;"*",AH398&lt;&gt;"*",AH451&lt;&gt;"*"),"Yes (" &amp; JoinAll(", ", MIDForgiving(AH277,6,LEN(AH277)-6), MIDForgiving(AH341,6,LEN(AH341)-6), MIDForgiving(AH398,6,LEN(AH398)-6), MIDForgiving(AH451,6,LEN(AH451)-6))&amp;")","*")</f>
        <v>*</v>
      </c>
      <c r="AI517" s="58" t="str">
        <f>IF(OR(AI277&lt;&gt;"*",AI341&lt;&gt;"*",AI398&lt;&gt;"*",AI451&lt;&gt;"*"),"Yes (" &amp; JoinAll(", ", MIDForgiving(AI277,6,LEN(AI277)-6), MIDForgiving(AI341,6,LEN(AI341)-6), MIDForgiving(AI398,6,LEN(AI398)-6), MIDForgiving(AI451,6,LEN(AI451)-6))&amp;")","*")</f>
        <v>*</v>
      </c>
      <c r="AJ517" s="58" t="str">
        <f>IF(OR(AJ277&lt;&gt;"*",AJ341&lt;&gt;"*",AJ398&lt;&gt;"*",AJ451&lt;&gt;"*"),"Yes (" &amp; JoinAll(", ", MIDForgiving(AJ277,6,LEN(AJ277)-6), MIDForgiving(AJ341,6,LEN(AJ341)-6), MIDForgiving(AJ398,6,LEN(AJ398)-6), MIDForgiving(AJ451,6,LEN(AJ451)-6))&amp;")","*")</f>
        <v>*</v>
      </c>
      <c r="AK517" s="58" t="str">
        <f>IF(OR(AK277&lt;&gt;"*",AK341&lt;&gt;"*",AK398&lt;&gt;"*",AK451&lt;&gt;"*"),"Yes (" &amp; JoinAll(", ", MIDForgiving(AK277,6,LEN(AK277)-6), MIDForgiving(AK341,6,LEN(AK341)-6), MIDForgiving(AK398,6,LEN(AK398)-6), MIDForgiving(AK451,6,LEN(AK451)-6))&amp;")","*")</f>
        <v>*</v>
      </c>
      <c r="AL517" s="58" t="str">
        <f>IF(OR(AL277&lt;&gt;"*",AL341&lt;&gt;"*",AL398&lt;&gt;"*",AL451&lt;&gt;"*"),"Yes (" &amp; JoinAll(", ", MIDForgiving(AL277,6,LEN(AL277)-6), MIDForgiving(AL341,6,LEN(AL341)-6), MIDForgiving(AL398,6,LEN(AL398)-6), MIDForgiving(AL451,6,LEN(AL451)-6))&amp;")","*")</f>
        <v>*</v>
      </c>
      <c r="AM517" s="58" t="str">
        <f>IF(OR(AM277&lt;&gt;"*",AM341&lt;&gt;"*",AM398&lt;&gt;"*",AM451&lt;&gt;"*"),"Yes (" &amp; JoinAll(", ", MIDForgiving(AM277,6,LEN(AM277)-6), MIDForgiving(AM341,6,LEN(AM341)-6), MIDForgiving(AM398,6,LEN(AM398)-6), MIDForgiving(AM451,6,LEN(AM451)-6))&amp;")","*")</f>
        <v>*</v>
      </c>
      <c r="AN517" s="58" t="str">
        <f>IF(OR(AN277&lt;&gt;"*",AN341&lt;&gt;"*",AN398&lt;&gt;"*",AN451&lt;&gt;"*"),"Yes (" &amp; JoinAll(", ", MIDForgiving(AN277,6,LEN(AN277)-6), MIDForgiving(AN341,6,LEN(AN341)-6), MIDForgiving(AN398,6,LEN(AN398)-6), MIDForgiving(AN451,6,LEN(AN451)-6))&amp;")","*")</f>
        <v>*</v>
      </c>
      <c r="AO517" s="58" t="str">
        <f>IF(OR(AO277&lt;&gt;"*",AO341&lt;&gt;"*",AO398&lt;&gt;"*",AO451&lt;&gt;"*"),"Yes (" &amp; JoinAll(", ", MIDForgiving(AO277,6,LEN(AO277)-6), MIDForgiving(AO341,6,LEN(AO341)-6), MIDForgiving(AO398,6,LEN(AO398)-6), MIDForgiving(AO451,6,LEN(AO451)-6))&amp;")","*")</f>
        <v>*</v>
      </c>
      <c r="AP517" s="58" t="str">
        <f>IF(OR(AP277&lt;&gt;"*",AP341&lt;&gt;"*",AP398&lt;&gt;"*",AP451&lt;&gt;"*"),"Yes (" &amp; JoinAll(", ", MIDForgiving(AP277,6,LEN(AP277)-6), MIDForgiving(AP341,6,LEN(AP341)-6), MIDForgiving(AP398,6,LEN(AP398)-6), MIDForgiving(AP451,6,LEN(AP451)-6))&amp;")","*")</f>
        <v>*</v>
      </c>
      <c r="AQ517" s="58" t="str">
        <f>IF(OR(AQ277&lt;&gt;"*",AQ341&lt;&gt;"*",AQ398&lt;&gt;"*",AQ451&lt;&gt;"*"),"Yes (" &amp; JoinAll(", ", MIDForgiving(AQ277,6,LEN(AQ277)-6), MIDForgiving(AQ341,6,LEN(AQ341)-6), MIDForgiving(AQ398,6,LEN(AQ398)-6), MIDForgiving(AQ451,6,LEN(AQ451)-6))&amp;")","*")</f>
        <v>*</v>
      </c>
      <c r="AR517" s="58" t="str">
        <f>IF(OR(AR277&lt;&gt;"*",AR341&lt;&gt;"*",AR398&lt;&gt;"*",AR451&lt;&gt;"*"),"Yes (" &amp; JoinAll(", ", MIDForgiving(AR277,6,LEN(AR277)-6), MIDForgiving(AR341,6,LEN(AR341)-6), MIDForgiving(AR398,6,LEN(AR398)-6), MIDForgiving(AR451,6,LEN(AR451)-6))&amp;")","*")</f>
        <v>*</v>
      </c>
      <c r="AS517" s="58" t="str">
        <f>IF(OR(AS277&lt;&gt;"*",AS341&lt;&gt;"*",AS398&lt;&gt;"*",AS451&lt;&gt;"*"),"Yes (" &amp; JoinAll(", ", MIDForgiving(AS277,6,LEN(AS277)-6), MIDForgiving(AS341,6,LEN(AS341)-6), MIDForgiving(AS398,6,LEN(AS398)-6), MIDForgiving(AS451,6,LEN(AS451)-6))&amp;")","*")</f>
        <v>*</v>
      </c>
      <c r="AT517" s="58" t="str">
        <f>IF(OR(AT277&lt;&gt;"*",AT341&lt;&gt;"*",AT398&lt;&gt;"*",AT451&lt;&gt;"*"),"Yes (" &amp; JoinAll(", ", MIDForgiving(AT277,6,LEN(AT277)-6), MIDForgiving(AT341,6,LEN(AT341)-6), MIDForgiving(AT398,6,LEN(AT398)-6), MIDForgiving(AT451,6,LEN(AT451)-6))&amp;")","*")</f>
        <v>*</v>
      </c>
      <c r="AU517" s="58" t="str">
        <f>IF(OR(AU277&lt;&gt;"*",AU341&lt;&gt;"*",AU398&lt;&gt;"*",AU451&lt;&gt;"*"),"Yes (" &amp; JoinAll(", ", MIDForgiving(AU277,6,LEN(AU277)-6), MIDForgiving(AU341,6,LEN(AU341)-6), MIDForgiving(AU398,6,LEN(AU398)-6), MIDForgiving(AU451,6,LEN(AU451)-6))&amp;")","*")</f>
        <v>*</v>
      </c>
      <c r="AV517" s="58" t="str">
        <f>IF(OR(AV277&lt;&gt;"*",AV341&lt;&gt;"*",AV398&lt;&gt;"*",AV451&lt;&gt;"*"),"Yes (" &amp; JoinAll(", ", MIDForgiving(AV277,6,LEN(AV277)-6), MIDForgiving(AV341,6,LEN(AV341)-6), MIDForgiving(AV398,6,LEN(AV398)-6), MIDForgiving(AV451,6,LEN(AV451)-6))&amp;")","*")</f>
        <v>*</v>
      </c>
      <c r="AW517" s="58" t="str">
        <f>IF(OR(AW277&lt;&gt;"*",AW341&lt;&gt;"*",AW398&lt;&gt;"*",AW451&lt;&gt;"*"),"Yes (" &amp; JoinAll(", ", MIDForgiving(AW277,6,LEN(AW277)-6), MIDForgiving(AW341,6,LEN(AW341)-6), MIDForgiving(AW398,6,LEN(AW398)-6), MIDForgiving(AW451,6,LEN(AW451)-6))&amp;")","*")</f>
        <v>*</v>
      </c>
      <c r="AX517" s="58" t="str">
        <f>IF(OR(AX277&lt;&gt;"*",AX341&lt;&gt;"*",AX398&lt;&gt;"*",AX451&lt;&gt;"*"),"Yes (" &amp; JoinAll(", ", MIDForgiving(AX277,6,LEN(AX277)-6), MIDForgiving(AX341,6,LEN(AX341)-6), MIDForgiving(AX398,6,LEN(AX398)-6), MIDForgiving(AX451,6,LEN(AX451)-6))&amp;")","*")</f>
        <v>*</v>
      </c>
      <c r="AY517" s="58" t="str">
        <f>IF(OR(AY277&lt;&gt;"*",AY341&lt;&gt;"*",AY398&lt;&gt;"*",AY451&lt;&gt;"*"),"Yes (" &amp; JoinAll(", ", MIDForgiving(AY277,6,LEN(AY277)-6), MIDForgiving(AY341,6,LEN(AY341)-6), MIDForgiving(AY398,6,LEN(AY398)-6), MIDForgiving(AY451,6,LEN(AY451)-6))&amp;")","*")</f>
        <v>*</v>
      </c>
      <c r="AZ517" s="58" t="str">
        <f>IF(OR(AZ277&lt;&gt;"*",AZ341&lt;&gt;"*",AZ398&lt;&gt;"*",AZ451&lt;&gt;"*"),"Yes (" &amp; JoinAll(", ", MIDForgiving(AZ277,6,LEN(AZ277)-6), MIDForgiving(AZ341,6,LEN(AZ341)-6), MIDForgiving(AZ398,6,LEN(AZ398)-6), MIDForgiving(AZ451,6,LEN(AZ451)-6))&amp;")","*")</f>
        <v>*</v>
      </c>
      <c r="BA517" s="58" t="str">
        <f>IF(OR(BA277&lt;&gt;"*",BA341&lt;&gt;"*",BA398&lt;&gt;"*",BA451&lt;&gt;"*"),"Yes (" &amp; JoinAll(", ", MIDForgiving(BA277,6,LEN(BA277)-6), MIDForgiving(BA341,6,LEN(BA341)-6), MIDForgiving(BA398,6,LEN(BA398)-6), MIDForgiving(BA451,6,LEN(BA451)-6))&amp;")","*")</f>
        <v>*</v>
      </c>
      <c r="BB517" s="58" t="str">
        <f>IF(OR(BB277&lt;&gt;"*",BB341&lt;&gt;"*",BB398&lt;&gt;"*",BB451&lt;&gt;"*"),"Yes (" &amp; JoinAll(", ", MIDForgiving(BB277,6,LEN(BB277)-6), MIDForgiving(BB341,6,LEN(BB341)-6), MIDForgiving(BB398,6,LEN(BB398)-6), MIDForgiving(BB451,6,LEN(BB451)-6))&amp;")","*")</f>
        <v>*</v>
      </c>
      <c r="BC517" s="58" t="str">
        <f>IF(OR(BC277&lt;&gt;"*",BC341&lt;&gt;"*",BC398&lt;&gt;"*",BC451&lt;&gt;"*"),"Yes (" &amp; JoinAll(", ", MIDForgiving(BC277,6,LEN(BC277)-6), MIDForgiving(BC341,6,LEN(BC341)-6), MIDForgiving(BC398,6,LEN(BC398)-6), MIDForgiving(BC451,6,LEN(BC451)-6))&amp;")","*")</f>
        <v>*</v>
      </c>
      <c r="BD517" s="58" t="str">
        <f>IF(OR(BD277&lt;&gt;"*",BD341&lt;&gt;"*",BD398&lt;&gt;"*",BD451&lt;&gt;"*"),"Yes (" &amp; JoinAll(", ", MIDForgiving(BD277,6,LEN(BD277)-6), MIDForgiving(BD341,6,LEN(BD341)-6), MIDForgiving(BD398,6,LEN(BD398)-6), MIDForgiving(BD451,6,LEN(BD451)-6))&amp;")","*")</f>
        <v>*</v>
      </c>
      <c r="BE517" s="58" t="str">
        <f>IF(OR(BE277&lt;&gt;"*",BE341&lt;&gt;"*",BE398&lt;&gt;"*",BE451&lt;&gt;"*"),"Yes (" &amp; JoinAll(", ", MIDForgiving(BE277,6,LEN(BE277)-6), MIDForgiving(BE341,6,LEN(BE341)-6), MIDForgiving(BE398,6,LEN(BE398)-6), MIDForgiving(BE451,6,LEN(BE451)-6))&amp;")","*")</f>
        <v>*</v>
      </c>
      <c r="BF517" s="58" t="str">
        <f>IF(OR(BF277&lt;&gt;"*",BF341&lt;&gt;"*",BF398&lt;&gt;"*",BF451&lt;&gt;"*"),"Yes (" &amp; JoinAll(", ", MIDForgiving(BF277,6,LEN(BF277)-6), MIDForgiving(BF341,6,LEN(BF341)-6), MIDForgiving(BF398,6,LEN(BF398)-6), MIDForgiving(BF451,6,LEN(BF451)-6))&amp;")","*")</f>
        <v>*</v>
      </c>
      <c r="BG517" s="58" t="str">
        <f>IF(OR(BG277&lt;&gt;"*",BG341&lt;&gt;"*",BG398&lt;&gt;"*",BG451&lt;&gt;"*"),"Yes (" &amp; JoinAll(", ", MIDForgiving(BG277,6,LEN(BG277)-6), MIDForgiving(BG341,6,LEN(BG341)-6), MIDForgiving(BG398,6,LEN(BG398)-6), MIDForgiving(BG451,6,LEN(BG451)-6))&amp;")","*")</f>
        <v>*</v>
      </c>
      <c r="BH517" s="58" t="str">
        <f>IF(OR(BH277&lt;&gt;"*",BH341&lt;&gt;"*",BH398&lt;&gt;"*",BH451&lt;&gt;"*"),"Yes (" &amp; JoinAll(", ", MIDForgiving(BH277,6,LEN(BH277)-6), MIDForgiving(BH341,6,LEN(BH341)-6), MIDForgiving(BH398,6,LEN(BH398)-6), MIDForgiving(BH451,6,LEN(BH451)-6))&amp;")","*")</f>
        <v>*</v>
      </c>
      <c r="BI517" s="58" t="str">
        <f>IF(OR(BI277&lt;&gt;"*",BI341&lt;&gt;"*",BI398&lt;&gt;"*",BI451&lt;&gt;"*"),"Yes (" &amp; JoinAll(", ", MIDForgiving(BI277,6,LEN(BI277)-6), MIDForgiving(BI341,6,LEN(BI341)-6), MIDForgiving(BI398,6,LEN(BI398)-6), MIDForgiving(BI451,6,LEN(BI451)-6))&amp;")","*")</f>
        <v>*</v>
      </c>
      <c r="BJ517" s="58" t="str">
        <f>IF(OR(BJ277&lt;&gt;"*",BJ341&lt;&gt;"*",BJ398&lt;&gt;"*",BJ451&lt;&gt;"*"),"Yes (" &amp; JoinAll(", ", MIDForgiving(BJ277,6,LEN(BJ277)-6), MIDForgiving(BJ341,6,LEN(BJ341)-6), MIDForgiving(BJ398,6,LEN(BJ398)-6), MIDForgiving(BJ451,6,LEN(BJ451)-6))&amp;")","*")</f>
        <v>*</v>
      </c>
      <c r="BK517" s="58" t="str">
        <f>IF(OR(BK277&lt;&gt;"*",BK341&lt;&gt;"*",BK398&lt;&gt;"*",BK451&lt;&gt;"*"),"Yes (" &amp; JoinAll(", ", MIDForgiving(BK277,6,LEN(BK277)-6), MIDForgiving(BK341,6,LEN(BK341)-6), MIDForgiving(BK398,6,LEN(BK398)-6), MIDForgiving(BK451,6,LEN(BK451)-6))&amp;")","*")</f>
        <v>*</v>
      </c>
      <c r="BL517" s="58" t="str">
        <f>IF(OR(BL277&lt;&gt;"*",BL341&lt;&gt;"*",BL398&lt;&gt;"*",BL451&lt;&gt;"*"),"Yes (" &amp; JoinAll(", ", MIDForgiving(BL277,6,LEN(BL277)-6), MIDForgiving(BL341,6,LEN(BL341)-6), MIDForgiving(BL398,6,LEN(BL398)-6), MIDForgiving(BL451,6,LEN(BL451)-6))&amp;")","*")</f>
        <v>*</v>
      </c>
      <c r="BM517" s="58" t="str">
        <f>IF(OR(BM277&lt;&gt;"*",BM341&lt;&gt;"*",BM398&lt;&gt;"*",BM451&lt;&gt;"*"),"Yes (" &amp; JoinAll(", ", MIDForgiving(BM277,6,LEN(BM277)-6), MIDForgiving(BM341,6,LEN(BM341)-6), MIDForgiving(BM398,6,LEN(BM398)-6), MIDForgiving(BM451,6,LEN(BM451)-6))&amp;")","*")</f>
        <v>*</v>
      </c>
      <c r="BN517" s="58" t="str">
        <f>IF(OR(BN277&lt;&gt;"*",BN341&lt;&gt;"*",BN398&lt;&gt;"*",BN451&lt;&gt;"*"),"Yes (" &amp; JoinAll(", ", MIDForgiving(BN277,6,LEN(BN277)-6), MIDForgiving(BN341,6,LEN(BN341)-6), MIDForgiving(BN398,6,LEN(BN398)-6), MIDForgiving(BN451,6,LEN(BN451)-6))&amp;")","*")</f>
        <v>*</v>
      </c>
      <c r="BO517" s="58" t="str">
        <f>IF(OR(BO277&lt;&gt;"*",BO341&lt;&gt;"*",BO398&lt;&gt;"*",BO451&lt;&gt;"*"),"Yes (" &amp; JoinAll(", ", MIDForgiving(BO277,6,LEN(BO277)-6), MIDForgiving(BO341,6,LEN(BO341)-6), MIDForgiving(BO398,6,LEN(BO398)-6), MIDForgiving(BO451,6,LEN(BO451)-6))&amp;")","*")</f>
        <v>*</v>
      </c>
      <c r="BP517" s="58" t="str">
        <f>IF(OR(BP277&lt;&gt;"*",BP341&lt;&gt;"*",BP398&lt;&gt;"*",BP451&lt;&gt;"*"),"Yes (" &amp; JoinAll(", ", MIDForgiving(BP277,6,LEN(BP277)-6), MIDForgiving(BP341,6,LEN(BP341)-6), MIDForgiving(BP398,6,LEN(BP398)-6), MIDForgiving(BP451,6,LEN(BP451)-6))&amp;")","*")</f>
        <v>*</v>
      </c>
      <c r="BQ517" s="58" t="str">
        <f>IF(OR(BQ277&lt;&gt;"*",BQ341&lt;&gt;"*",BQ398&lt;&gt;"*",BQ451&lt;&gt;"*"),"Yes (" &amp; JoinAll(", ", MIDForgiving(BQ277,6,LEN(BQ277)-6), MIDForgiving(BQ341,6,LEN(BQ341)-6), MIDForgiving(BQ398,6,LEN(BQ398)-6), MIDForgiving(BQ451,6,LEN(BQ451)-6))&amp;")","*")</f>
        <v>*</v>
      </c>
      <c r="BR517" s="58" t="str">
        <f>IF(OR(BR277&lt;&gt;"*",BR341&lt;&gt;"*",BR398&lt;&gt;"*",BR451&lt;&gt;"*"),"Yes (" &amp; JoinAll(", ", MIDForgiving(BR277,6,LEN(BR277)-6), MIDForgiving(BR341,6,LEN(BR341)-6), MIDForgiving(BR398,6,LEN(BR398)-6), MIDForgiving(BR451,6,LEN(BR451)-6))&amp;")","*")</f>
        <v>*</v>
      </c>
      <c r="BS517" s="58" t="str">
        <f>IF(OR(BS277&lt;&gt;"*",BS341&lt;&gt;"*",BS398&lt;&gt;"*",BS451&lt;&gt;"*"),"Yes (" &amp; JoinAll(", ", MIDForgiving(BS277,6,LEN(BS277)-6), MIDForgiving(BS341,6,LEN(BS341)-6), MIDForgiving(BS398,6,LEN(BS398)-6), MIDForgiving(BS451,6,LEN(BS451)-6))&amp;")","*")</f>
        <v>*</v>
      </c>
      <c r="BT517" s="58" t="str">
        <f>IF(OR(BT277&lt;&gt;"*",BT341&lt;&gt;"*",BT398&lt;&gt;"*",BT451&lt;&gt;"*"),"Yes (" &amp; JoinAll(", ", MIDForgiving(BT277,6,LEN(BT277)-6), MIDForgiving(BT341,6,LEN(BT341)-6), MIDForgiving(BT398,6,LEN(BT398)-6), MIDForgiving(BT451,6,LEN(BT451)-6))&amp;")","*")</f>
        <v>*</v>
      </c>
      <c r="BU517" s="58" t="str">
        <f>IF(OR(BU277&lt;&gt;"*",BU341&lt;&gt;"*",BU398&lt;&gt;"*",BU451&lt;&gt;"*"),"Yes (" &amp; JoinAll(", ", MIDForgiving(BU277,6,LEN(BU277)-6), MIDForgiving(BU341,6,LEN(BU341)-6), MIDForgiving(BU398,6,LEN(BU398)-6), MIDForgiving(BU451,6,LEN(BU451)-6))&amp;")","*")</f>
        <v>*</v>
      </c>
      <c r="BV517" s="58" t="str">
        <f>IF(OR(BV277&lt;&gt;"*",BV341&lt;&gt;"*",BV398&lt;&gt;"*",BV451&lt;&gt;"*"),"Yes (" &amp; JoinAll(", ", MIDForgiving(BV277,6,LEN(BV277)-6), MIDForgiving(BV341,6,LEN(BV341)-6), MIDForgiving(BV398,6,LEN(BV398)-6), MIDForgiving(BV451,6,LEN(BV451)-6))&amp;")","*")</f>
        <v>*</v>
      </c>
      <c r="BW517" s="58" t="str">
        <f>IF(OR(BW277&lt;&gt;"*",BW341&lt;&gt;"*",BW398&lt;&gt;"*",BW451&lt;&gt;"*"),"Yes (" &amp; JoinAll(", ", MIDForgiving(BW277,6,LEN(BW277)-6), MIDForgiving(BW341,6,LEN(BW341)-6), MIDForgiving(BW398,6,LEN(BW398)-6), MIDForgiving(BW451,6,LEN(BW451)-6))&amp;")","*")</f>
        <v>*</v>
      </c>
      <c r="BX517" s="58" t="str">
        <f>IF(OR(BX277&lt;&gt;"*",BX341&lt;&gt;"*",BX398&lt;&gt;"*",BX451&lt;&gt;"*"),"Yes (" &amp; JoinAll(", ", MIDForgiving(BX277,6,LEN(BX277)-6), MIDForgiving(BX341,6,LEN(BX341)-6), MIDForgiving(BX398,6,LEN(BX398)-6), MIDForgiving(BX451,6,LEN(BX451)-6))&amp;")","*")</f>
        <v>*</v>
      </c>
      <c r="BY517" s="58" t="str">
        <f>IF(OR(BY277&lt;&gt;"*",BY341&lt;&gt;"*",BY398&lt;&gt;"*",BY451&lt;&gt;"*"),"Yes (" &amp; JoinAll(", ", MIDForgiving(BY277,6,LEN(BY277)-6), MIDForgiving(BY341,6,LEN(BY341)-6), MIDForgiving(BY398,6,LEN(BY398)-6), MIDForgiving(BY451,6,LEN(BY451)-6))&amp;")","*")</f>
        <v>*</v>
      </c>
      <c r="BZ517" s="58" t="str">
        <f>IF(OR(BZ277&lt;&gt;"*",BZ341&lt;&gt;"*",BZ398&lt;&gt;"*",BZ451&lt;&gt;"*"),"Yes (" &amp; JoinAll(", ", MIDForgiving(BZ277,6,LEN(BZ277)-6), MIDForgiving(BZ341,6,LEN(BZ341)-6), MIDForgiving(BZ398,6,LEN(BZ398)-6), MIDForgiving(BZ451,6,LEN(BZ451)-6))&amp;")","*")</f>
        <v>*</v>
      </c>
      <c r="CA517" s="58" t="str">
        <f>IF(OR(CA277&lt;&gt;"*",CA341&lt;&gt;"*",CA398&lt;&gt;"*",CA451&lt;&gt;"*"),"Yes (" &amp; JoinAll(", ", MIDForgiving(CA277,6,LEN(CA277)-6), MIDForgiving(CA341,6,LEN(CA341)-6), MIDForgiving(CA398,6,LEN(CA398)-6), MIDForgiving(CA451,6,LEN(CA451)-6))&amp;")","*")</f>
        <v>*</v>
      </c>
      <c r="CB517" s="58" t="str">
        <f>IF(OR(CB277&lt;&gt;"*",CB341&lt;&gt;"*",CB398&lt;&gt;"*",CB451&lt;&gt;"*"),"Yes (" &amp; JoinAll(", ", MIDForgiving(CB277,6,LEN(CB277)-6), MIDForgiving(CB341,6,LEN(CB341)-6), MIDForgiving(CB398,6,LEN(CB398)-6), MIDForgiving(CB451,6,LEN(CB451)-6))&amp;")","*")</f>
        <v>*</v>
      </c>
      <c r="CC517" s="58" t="str">
        <f>IF(OR(CC277&lt;&gt;"*",CC341&lt;&gt;"*",CC398&lt;&gt;"*",CC451&lt;&gt;"*"),"Yes (" &amp; JoinAll(", ", MIDForgiving(CC277,6,LEN(CC277)-6), MIDForgiving(CC341,6,LEN(CC341)-6), MIDForgiving(CC398,6,LEN(CC398)-6), MIDForgiving(CC451,6,LEN(CC451)-6))&amp;")","*")</f>
        <v>*</v>
      </c>
      <c r="CD517" s="58" t="str">
        <f>IF(OR(CD277&lt;&gt;"*",CD341&lt;&gt;"*",CD398&lt;&gt;"*",CD451&lt;&gt;"*"),"Yes (" &amp; JoinAll(", ", MIDForgiving(CD277,6,LEN(CD277)-6), MIDForgiving(CD341,6,LEN(CD341)-6), MIDForgiving(CD398,6,LEN(CD398)-6), MIDForgiving(CD451,6,LEN(CD451)-6))&amp;")","*")</f>
        <v>*</v>
      </c>
      <c r="CE517" s="58" t="str">
        <f>IF(OR(CE277&lt;&gt;"*",CE341&lt;&gt;"*",CE398&lt;&gt;"*",CE451&lt;&gt;"*"),"Yes (" &amp; JoinAll(", ", MIDForgiving(CE277,6,LEN(CE277)-6), MIDForgiving(CE341,6,LEN(CE341)-6), MIDForgiving(CE398,6,LEN(CE398)-6), MIDForgiving(CE451,6,LEN(CE451)-6))&amp;")","*")</f>
        <v>*</v>
      </c>
      <c r="CF517" s="58" t="str">
        <f>IF(OR(CF277&lt;&gt;"*",CF341&lt;&gt;"*",CF398&lt;&gt;"*",CF451&lt;&gt;"*"),"Yes (" &amp; JoinAll(", ", MIDForgiving(CF277,6,LEN(CF277)-6), MIDForgiving(CF341,6,LEN(CF341)-6), MIDForgiving(CF398,6,LEN(CF398)-6), MIDForgiving(CF451,6,LEN(CF451)-6))&amp;")","*")</f>
        <v>*</v>
      </c>
      <c r="CG517" s="58" t="str">
        <f>IF(OR(CG277&lt;&gt;"*",CG341&lt;&gt;"*",CG398&lt;&gt;"*",CG451&lt;&gt;"*"),"Yes (" &amp; JoinAll(", ", MIDForgiving(CG277,6,LEN(CG277)-6), MIDForgiving(CG341,6,LEN(CG341)-6), MIDForgiving(CG398,6,LEN(CG398)-6), MIDForgiving(CG451,6,LEN(CG451)-6))&amp;")","*")</f>
        <v>*</v>
      </c>
      <c r="CH517" s="58" t="str">
        <f>IF(OR(CH277&lt;&gt;"*",CH341&lt;&gt;"*",CH398&lt;&gt;"*",CH451&lt;&gt;"*"),"Yes (" &amp; JoinAll(", ", MIDForgiving(CH277,6,LEN(CH277)-6), MIDForgiving(CH341,6,LEN(CH341)-6), MIDForgiving(CH398,6,LEN(CH398)-6), MIDForgiving(CH451,6,LEN(CH451)-6))&amp;")","*")</f>
        <v>*</v>
      </c>
      <c r="CI517" s="58" t="str">
        <f>IF(OR(CI277&lt;&gt;"*",CI341&lt;&gt;"*",CI398&lt;&gt;"*",CI451&lt;&gt;"*"),"Yes (" &amp; JoinAll(", ", MIDForgiving(CI277,6,LEN(CI277)-6), MIDForgiving(CI341,6,LEN(CI341)-6), MIDForgiving(CI398,6,LEN(CI398)-6), MIDForgiving(CI451,6,LEN(CI451)-6))&amp;")","*")</f>
        <v>*</v>
      </c>
      <c r="CJ517" s="58" t="str">
        <f>IF(OR(CJ277&lt;&gt;"*",CJ341&lt;&gt;"*",CJ398&lt;&gt;"*",CJ451&lt;&gt;"*"),"Yes (" &amp; JoinAll(", ", MIDForgiving(CJ277,6,LEN(CJ277)-6), MIDForgiving(CJ341,6,LEN(CJ341)-6), MIDForgiving(CJ398,6,LEN(CJ398)-6), MIDForgiving(CJ451,6,LEN(CJ451)-6))&amp;")","*")</f>
        <v>*</v>
      </c>
      <c r="CK517" s="58" t="str">
        <f>IF(OR(CK277&lt;&gt;"*",CK341&lt;&gt;"*",CK398&lt;&gt;"*",CK451&lt;&gt;"*"),"Yes (" &amp; JoinAll(", ", MIDForgiving(CK277,6,LEN(CK277)-6), MIDForgiving(CK341,6,LEN(CK341)-6), MIDForgiving(CK398,6,LEN(CK398)-6), MIDForgiving(CK451,6,LEN(CK451)-6))&amp;")","*")</f>
        <v>*</v>
      </c>
      <c r="CL517" s="58" t="str">
        <f>IF(OR(CL277&lt;&gt;"*",CL341&lt;&gt;"*",CL398&lt;&gt;"*",CL451&lt;&gt;"*"),"Yes (" &amp; JoinAll(", ", MIDForgiving(CL277,6,LEN(CL277)-6), MIDForgiving(CL341,6,LEN(CL341)-6), MIDForgiving(CL398,6,LEN(CL398)-6), MIDForgiving(CL451,6,LEN(CL451)-6))&amp;")","*")</f>
        <v>*</v>
      </c>
      <c r="CM517" s="58" t="str">
        <f>IF(OR(CM277&lt;&gt;"*",CM341&lt;&gt;"*",CM398&lt;&gt;"*",CM451&lt;&gt;"*"),"Yes (" &amp; JoinAll(", ", MIDForgiving(CM277,6,LEN(CM277)-6), MIDForgiving(CM341,6,LEN(CM341)-6), MIDForgiving(CM398,6,LEN(CM398)-6), MIDForgiving(CM451,6,LEN(CM451)-6))&amp;")","*")</f>
        <v>*</v>
      </c>
      <c r="CN517" s="58" t="str">
        <f>IF(OR(CN277&lt;&gt;"*",CN341&lt;&gt;"*",CN398&lt;&gt;"*",CN451&lt;&gt;"*"),"Yes (" &amp; JoinAll(", ", MIDForgiving(CN277,6,LEN(CN277)-6), MIDForgiving(CN341,6,LEN(CN341)-6), MIDForgiving(CN398,6,LEN(CN398)-6), MIDForgiving(CN451,6,LEN(CN451)-6))&amp;")","*")</f>
        <v>*</v>
      </c>
      <c r="CO517" s="58" t="str">
        <f>IF(OR(CO277&lt;&gt;"*",CO341&lt;&gt;"*",CO398&lt;&gt;"*",CO451&lt;&gt;"*"),"Yes (" &amp; JoinAll(", ", MIDForgiving(CO277,6,LEN(CO277)-6), MIDForgiving(CO341,6,LEN(CO341)-6), MIDForgiving(CO398,6,LEN(CO398)-6), MIDForgiving(CO451,6,LEN(CO451)-6))&amp;")","*")</f>
        <v>*</v>
      </c>
      <c r="CP517" s="58" t="str">
        <f>IF(OR(CP277&lt;&gt;"*",CP341&lt;&gt;"*",CP398&lt;&gt;"*",CP451&lt;&gt;"*"),"Yes (" &amp; JoinAll(", ", MIDForgiving(CP277,6,LEN(CP277)-6), MIDForgiving(CP341,6,LEN(CP341)-6), MIDForgiving(CP398,6,LEN(CP398)-6), MIDForgiving(CP451,6,LEN(CP451)-6))&amp;")","*")</f>
        <v>*</v>
      </c>
      <c r="CQ517" s="58" t="str">
        <f>IF(OR(CQ277&lt;&gt;"*",CQ341&lt;&gt;"*",CQ398&lt;&gt;"*",CQ451&lt;&gt;"*"),"Yes (" &amp; JoinAll(", ", MIDForgiving(CQ277,6,LEN(CQ277)-6), MIDForgiving(CQ341,6,LEN(CQ341)-6), MIDForgiving(CQ398,6,LEN(CQ398)-6), MIDForgiving(CQ451,6,LEN(CQ451)-6))&amp;")","*")</f>
        <v>*</v>
      </c>
      <c r="CR517" s="58" t="str">
        <f>IF(OR(CR277&lt;&gt;"*",CR341&lt;&gt;"*",CR398&lt;&gt;"*",CR451&lt;&gt;"*"),"Yes (" &amp; JoinAll(", ", MIDForgiving(CR277,6,LEN(CR277)-6), MIDForgiving(CR341,6,LEN(CR341)-6), MIDForgiving(CR398,6,LEN(CR398)-6), MIDForgiving(CR451,6,LEN(CR451)-6))&amp;")","*")</f>
        <v>*</v>
      </c>
      <c r="CS517" s="58" t="str">
        <f>IF(OR(CS277&lt;&gt;"*",CS341&lt;&gt;"*",CS398&lt;&gt;"*",CS451&lt;&gt;"*"),"Yes (" &amp; JoinAll(", ", MIDForgiving(CS277,6,LEN(CS277)-6), MIDForgiving(CS341,6,LEN(CS341)-6), MIDForgiving(CS398,6,LEN(CS398)-6), MIDForgiving(CS451,6,LEN(CS451)-6))&amp;")","*")</f>
        <v>*</v>
      </c>
      <c r="CT517" s="58" t="str">
        <f>IF(OR(CT277&lt;&gt;"*",CT341&lt;&gt;"*",CT398&lt;&gt;"*",CT451&lt;&gt;"*"),"Yes (" &amp; JoinAll(", ", MIDForgiving(CT277,6,LEN(CT277)-6), MIDForgiving(CT341,6,LEN(CT341)-6), MIDForgiving(CT398,6,LEN(CT398)-6), MIDForgiving(CT451,6,LEN(CT451)-6))&amp;")","*")</f>
        <v>*</v>
      </c>
      <c r="CU517" s="58" t="str">
        <f>IF(OR(CU277&lt;&gt;"*",CU341&lt;&gt;"*",CU398&lt;&gt;"*",CU451&lt;&gt;"*"),"Yes (" &amp; JoinAll(", ", MIDForgiving(CU277,6,LEN(CU277)-6), MIDForgiving(CU341,6,LEN(CU341)-6), MIDForgiving(CU398,6,LEN(CU398)-6), MIDForgiving(CU451,6,LEN(CU451)-6))&amp;")","*")</f>
        <v>*</v>
      </c>
      <c r="CV517" s="58" t="str">
        <f>IF(OR(CV277&lt;&gt;"*",CV341&lt;&gt;"*",CV398&lt;&gt;"*",CV451&lt;&gt;"*"),"Yes (" &amp; JoinAll(", ", MIDForgiving(CV277,6,LEN(CV277)-6), MIDForgiving(CV341,6,LEN(CV341)-6), MIDForgiving(CV398,6,LEN(CV398)-6), MIDForgiving(CV451,6,LEN(CV451)-6))&amp;")","*")</f>
        <v>*</v>
      </c>
      <c r="CW517" s="58" t="str">
        <f>IF(OR(CW277&lt;&gt;"*",CW341&lt;&gt;"*",CW398&lt;&gt;"*",CW451&lt;&gt;"*"),"Yes (" &amp; JoinAll(", ", MIDForgiving(CW277,6,LEN(CW277)-6), MIDForgiving(CW341,6,LEN(CW341)-6), MIDForgiving(CW398,6,LEN(CW398)-6), MIDForgiving(CW451,6,LEN(CW451)-6))&amp;")","*")</f>
        <v>*</v>
      </c>
      <c r="CX517" s="58" t="str">
        <f>IF(OR(CX277&lt;&gt;"*",CX341&lt;&gt;"*",CX398&lt;&gt;"*",CX451&lt;&gt;"*"),"Yes (" &amp; JoinAll(", ", MIDForgiving(CX277,6,LEN(CX277)-6), MIDForgiving(CX341,6,LEN(CX341)-6), MIDForgiving(CX398,6,LEN(CX398)-6), MIDForgiving(CX451,6,LEN(CX451)-6))&amp;")","*")</f>
        <v>*</v>
      </c>
      <c r="CY517" s="58" t="str">
        <f>IF(OR(CY277&lt;&gt;"*",CY341&lt;&gt;"*",CY398&lt;&gt;"*",CY451&lt;&gt;"*"),"Yes (" &amp; JoinAll(", ", MIDForgiving(CY277,6,LEN(CY277)-6), MIDForgiving(CY341,6,LEN(CY341)-6), MIDForgiving(CY398,6,LEN(CY398)-6), MIDForgiving(CY451,6,LEN(CY451)-6))&amp;")","*")</f>
        <v>*</v>
      </c>
      <c r="CZ517" s="58" t="str">
        <f>IF(OR(CZ277&lt;&gt;"*",CZ341&lt;&gt;"*",CZ398&lt;&gt;"*",CZ451&lt;&gt;"*"),"Yes (" &amp; JoinAll(", ", MIDForgiving(CZ277,6,LEN(CZ277)-6), MIDForgiving(CZ341,6,LEN(CZ341)-6), MIDForgiving(CZ398,6,LEN(CZ398)-6), MIDForgiving(CZ451,6,LEN(CZ451)-6))&amp;")","*")</f>
        <v>*</v>
      </c>
      <c r="DA517" s="58" t="str">
        <f>IF(OR(DA277&lt;&gt;"*",DA341&lt;&gt;"*",DA398&lt;&gt;"*",DA451&lt;&gt;"*"),"Yes (" &amp; JoinAll(", ", MIDForgiving(DA277,6,LEN(DA277)-6), MIDForgiving(DA341,6,LEN(DA341)-6), MIDForgiving(DA398,6,LEN(DA398)-6), MIDForgiving(DA451,6,LEN(DA451)-6))&amp;")","*")</f>
        <v>*</v>
      </c>
      <c r="DB517" s="58" t="str">
        <f>IF(OR(DB277&lt;&gt;"*",DB341&lt;&gt;"*",DB398&lt;&gt;"*",DB451&lt;&gt;"*"),"Yes (" &amp; JoinAll(", ", MIDForgiving(DB277,6,LEN(DB277)-6), MIDForgiving(DB341,6,LEN(DB341)-6), MIDForgiving(DB398,6,LEN(DB398)-6), MIDForgiving(DB451,6,LEN(DB451)-6))&amp;")","*")</f>
        <v>*</v>
      </c>
      <c r="DC517" s="58" t="str">
        <f>IF(OR(DC277&lt;&gt;"*",DC341&lt;&gt;"*",DC398&lt;&gt;"*",DC451&lt;&gt;"*"),"Yes (" &amp; JoinAll(", ", MIDForgiving(DC277,6,LEN(DC277)-6), MIDForgiving(DC341,6,LEN(DC341)-6), MIDForgiving(DC398,6,LEN(DC398)-6), MIDForgiving(DC451,6,LEN(DC451)-6))&amp;")","*")</f>
        <v>*</v>
      </c>
      <c r="DD517" s="58" t="str">
        <f>IF(OR(DD277&lt;&gt;"*",DD341&lt;&gt;"*",DD398&lt;&gt;"*",DD451&lt;&gt;"*"),"Yes (" &amp; JoinAll(", ", MIDForgiving(DD277,6,LEN(DD277)-6), MIDForgiving(DD341,6,LEN(DD341)-6), MIDForgiving(DD398,6,LEN(DD398)-6), MIDForgiving(DD451,6,LEN(DD451)-6))&amp;")","*")</f>
        <v>*</v>
      </c>
      <c r="DE517" s="58" t="str">
        <f>IF(OR(DE277&lt;&gt;"*",DE341&lt;&gt;"*",DE398&lt;&gt;"*",DE451&lt;&gt;"*"),"Yes (" &amp; JoinAll(", ", MIDForgiving(DE277,6,LEN(DE277)-6), MIDForgiving(DE341,6,LEN(DE341)-6), MIDForgiving(DE398,6,LEN(DE398)-6), MIDForgiving(DE451,6,LEN(DE451)-6))&amp;")","*")</f>
        <v>*</v>
      </c>
      <c r="DF517" s="58" t="str">
        <f>IF(OR(DF277&lt;&gt;"*",DF341&lt;&gt;"*",DF398&lt;&gt;"*",DF451&lt;&gt;"*"),"Yes (" &amp; JoinAll(", ", MIDForgiving(DF277,6,LEN(DF277)-6), MIDForgiving(DF341,6,LEN(DF341)-6), MIDForgiving(DF398,6,LEN(DF398)-6), MIDForgiving(DF451,6,LEN(DF451)-6))&amp;")","*")</f>
        <v>*</v>
      </c>
      <c r="DG517" s="58" t="str">
        <f>IF(OR(DG277&lt;&gt;"*",DG341&lt;&gt;"*",DG398&lt;&gt;"*",DG451&lt;&gt;"*"),"Yes (" &amp; JoinAll(", ", MIDForgiving(DG277,6,LEN(DG277)-6), MIDForgiving(DG341,6,LEN(DG341)-6), MIDForgiving(DG398,6,LEN(DG398)-6), MIDForgiving(DG451,6,LEN(DG451)-6))&amp;")","*")</f>
        <v>*</v>
      </c>
      <c r="DH517" s="58" t="str">
        <f>IF(OR(DH277&lt;&gt;"*",DH341&lt;&gt;"*",DH398&lt;&gt;"*",DH451&lt;&gt;"*"),"Yes (" &amp; JoinAll(", ", MIDForgiving(DH277,6,LEN(DH277)-6), MIDForgiving(DH341,6,LEN(DH341)-6), MIDForgiving(DH398,6,LEN(DH398)-6), MIDForgiving(DH451,6,LEN(DH451)-6))&amp;")","*")</f>
        <v>*</v>
      </c>
      <c r="DI517" s="58" t="str">
        <f>IF(OR(DI277&lt;&gt;"*",DI341&lt;&gt;"*",DI398&lt;&gt;"*",DI451&lt;&gt;"*"),"Yes (" &amp; JoinAll(", ", MIDForgiving(DI277,6,LEN(DI277)-6), MIDForgiving(DI341,6,LEN(DI341)-6), MIDForgiving(DI398,6,LEN(DI398)-6), MIDForgiving(DI451,6,LEN(DI451)-6))&amp;")","*")</f>
        <v>*</v>
      </c>
      <c r="DJ517" s="58" t="str">
        <f>IF(OR(DJ277&lt;&gt;"*",DJ341&lt;&gt;"*",DJ398&lt;&gt;"*",DJ451&lt;&gt;"*"),"Yes (" &amp; JoinAll(", ", MIDForgiving(DJ277,6,LEN(DJ277)-6), MIDForgiving(DJ341,6,LEN(DJ341)-6), MIDForgiving(DJ398,6,LEN(DJ398)-6), MIDForgiving(DJ451,6,LEN(DJ451)-6))&amp;")","*")</f>
        <v>*</v>
      </c>
      <c r="DK517" s="58" t="str">
        <f>IF(OR(DK277&lt;&gt;"*",DK341&lt;&gt;"*",DK398&lt;&gt;"*",DK451&lt;&gt;"*"),"Yes (" &amp; JoinAll(", ", MIDForgiving(DK277,6,LEN(DK277)-6), MIDForgiving(DK341,6,LEN(DK341)-6), MIDForgiving(DK398,6,LEN(DK398)-6), MIDForgiving(DK451,6,LEN(DK451)-6))&amp;")","*")</f>
        <v>*</v>
      </c>
      <c r="DL517" s="58" t="str">
        <f>IF(OR(DL277&lt;&gt;"*",DL341&lt;&gt;"*",DL398&lt;&gt;"*",DL451&lt;&gt;"*"),"Yes (" &amp; JoinAll(", ", MIDForgiving(DL277,6,LEN(DL277)-6), MIDForgiving(DL341,6,LEN(DL341)-6), MIDForgiving(DL398,6,LEN(DL398)-6), MIDForgiving(DL451,6,LEN(DL451)-6))&amp;")","*")</f>
        <v>*</v>
      </c>
      <c r="DM517" s="58" t="str">
        <f>IF(OR(DM277&lt;&gt;"*",DM341&lt;&gt;"*",DM398&lt;&gt;"*",DM451&lt;&gt;"*"),"Yes (" &amp; JoinAll(", ", MIDForgiving(DM277,6,LEN(DM277)-6), MIDForgiving(DM341,6,LEN(DM341)-6), MIDForgiving(DM398,6,LEN(DM398)-6), MIDForgiving(DM451,6,LEN(DM451)-6))&amp;")","*")</f>
        <v>*</v>
      </c>
      <c r="DN517" s="58" t="str">
        <f>IF(OR(DN277&lt;&gt;"*",DN341&lt;&gt;"*",DN398&lt;&gt;"*",DN451&lt;&gt;"*"),"Yes (" &amp; JoinAll(", ", MIDForgiving(DN277,6,LEN(DN277)-6), MIDForgiving(DN341,6,LEN(DN341)-6), MIDForgiving(DN398,6,LEN(DN398)-6), MIDForgiving(DN451,6,LEN(DN451)-6))&amp;")","*")</f>
        <v>*</v>
      </c>
      <c r="DO517" s="58" t="str">
        <f>IF(OR(DO277&lt;&gt;"*",DO341&lt;&gt;"*",DO398&lt;&gt;"*",DO451&lt;&gt;"*"),"Yes (" &amp; JoinAll(", ", MIDForgiving(DO277,6,LEN(DO277)-6), MIDForgiving(DO341,6,LEN(DO341)-6), MIDForgiving(DO398,6,LEN(DO398)-6), MIDForgiving(DO451,6,LEN(DO451)-6))&amp;")","*")</f>
        <v>*</v>
      </c>
      <c r="DP517" s="58" t="str">
        <f>IF(OR(DP277&lt;&gt;"*",DP341&lt;&gt;"*",DP398&lt;&gt;"*",DP451&lt;&gt;"*"),"Yes (" &amp; JoinAll(", ", MIDForgiving(DP277,6,LEN(DP277)-6), MIDForgiving(DP341,6,LEN(DP341)-6), MIDForgiving(DP398,6,LEN(DP398)-6), MIDForgiving(DP451,6,LEN(DP451)-6))&amp;")","*")</f>
        <v>*</v>
      </c>
      <c r="DQ517" s="58" t="str">
        <f>IF(OR(DQ277&lt;&gt;"*",DQ341&lt;&gt;"*",DQ398&lt;&gt;"*",DQ451&lt;&gt;"*"),"Yes (" &amp; JoinAll(", ", MIDForgiving(DQ277,6,LEN(DQ277)-6), MIDForgiving(DQ341,6,LEN(DQ341)-6), MIDForgiving(DQ398,6,LEN(DQ398)-6), MIDForgiving(DQ451,6,LEN(DQ451)-6))&amp;")","*")</f>
        <v>*</v>
      </c>
      <c r="DR517" s="58" t="str">
        <f>IF(OR(DR277&lt;&gt;"*",DR341&lt;&gt;"*",DR398&lt;&gt;"*",DR451&lt;&gt;"*"),"Yes (" &amp; JoinAll(", ", MIDForgiving(DR277,6,LEN(DR277)-6), MIDForgiving(DR341,6,LEN(DR341)-6), MIDForgiving(DR398,6,LEN(DR398)-6), MIDForgiving(DR451,6,LEN(DR451)-6))&amp;")","*")</f>
        <v>*</v>
      </c>
      <c r="DS517" s="58" t="str">
        <f>IF(OR(DS277&lt;&gt;"*",DS341&lt;&gt;"*",DS398&lt;&gt;"*",DS451&lt;&gt;"*"),"Yes (" &amp; JoinAll(", ", MIDForgiving(DS277,6,LEN(DS277)-6), MIDForgiving(DS341,6,LEN(DS341)-6), MIDForgiving(DS398,6,LEN(DS398)-6), MIDForgiving(DS451,6,LEN(DS451)-6))&amp;")","*")</f>
        <v>*</v>
      </c>
      <c r="DT517" s="58" t="str">
        <f>IF(OR(DT277&lt;&gt;"*",DT341&lt;&gt;"*",DT398&lt;&gt;"*",DT451&lt;&gt;"*"),"Yes (" &amp; JoinAll(", ", MIDForgiving(DT277,6,LEN(DT277)-6), MIDForgiving(DT341,6,LEN(DT341)-6), MIDForgiving(DT398,6,LEN(DT398)-6), MIDForgiving(DT451,6,LEN(DT451)-6))&amp;")","*")</f>
        <v>*</v>
      </c>
      <c r="DU517" s="58" t="str">
        <f>IF(OR(DU277&lt;&gt;"*",DU341&lt;&gt;"*",DU398&lt;&gt;"*",DU451&lt;&gt;"*"),"Yes (" &amp; JoinAll(", ", MIDForgiving(DU277,6,LEN(DU277)-6), MIDForgiving(DU341,6,LEN(DU341)-6), MIDForgiving(DU398,6,LEN(DU398)-6), MIDForgiving(DU451,6,LEN(DU451)-6))&amp;")","*")</f>
        <v>*</v>
      </c>
      <c r="DV517" s="58" t="str">
        <f>IF(OR(DV277&lt;&gt;"*",DV341&lt;&gt;"*",DV398&lt;&gt;"*",DV451&lt;&gt;"*"),"Yes (" &amp; JoinAll(", ", MIDForgiving(DV277,6,LEN(DV277)-6), MIDForgiving(DV341,6,LEN(DV341)-6), MIDForgiving(DV398,6,LEN(DV398)-6), MIDForgiving(DV451,6,LEN(DV451)-6))&amp;")","*")</f>
        <v>*</v>
      </c>
      <c r="DW517" s="58" t="str">
        <f>IF(OR(DW277&lt;&gt;"*",DW341&lt;&gt;"*",DW398&lt;&gt;"*",DW451&lt;&gt;"*"),"Yes (" &amp; JoinAll(", ", MIDForgiving(DW277,6,LEN(DW277)-6), MIDForgiving(DW341,6,LEN(DW341)-6), MIDForgiving(DW398,6,LEN(DW398)-6), MIDForgiving(DW451,6,LEN(DW451)-6))&amp;")","*")</f>
        <v>*</v>
      </c>
      <c r="DX517" s="58" t="str">
        <f>IF(OR(DX277&lt;&gt;"*",DX341&lt;&gt;"*",DX398&lt;&gt;"*",DX451&lt;&gt;"*"),"Yes (" &amp; JoinAll(", ", MIDForgiving(DX277,6,LEN(DX277)-6), MIDForgiving(DX341,6,LEN(DX341)-6), MIDForgiving(DX398,6,LEN(DX398)-6), MIDForgiving(DX451,6,LEN(DX451)-6))&amp;")","*")</f>
        <v>*</v>
      </c>
      <c r="DY517" s="58" t="str">
        <f>IF(OR(DY277&lt;&gt;"*",DY341&lt;&gt;"*",DY398&lt;&gt;"*",DY451&lt;&gt;"*"),"Yes (" &amp; JoinAll(", ", MIDForgiving(DY277,6,LEN(DY277)-6), MIDForgiving(DY341,6,LEN(DY341)-6), MIDForgiving(DY398,6,LEN(DY398)-6), MIDForgiving(DY451,6,LEN(DY451)-6))&amp;")","*")</f>
        <v>*</v>
      </c>
      <c r="DZ517" s="58" t="str">
        <f>IF(OR(DZ277&lt;&gt;"*",DZ341&lt;&gt;"*",DZ398&lt;&gt;"*",DZ451&lt;&gt;"*"),"Yes (" &amp; JoinAll(", ", MIDForgiving(DZ277,6,LEN(DZ277)-6), MIDForgiving(DZ341,6,LEN(DZ341)-6), MIDForgiving(DZ398,6,LEN(DZ398)-6), MIDForgiving(DZ451,6,LEN(DZ451)-6))&amp;")","*")</f>
        <v>*</v>
      </c>
      <c r="EA517" s="58" t="str">
        <f>IF(OR(EA277&lt;&gt;"*",EA341&lt;&gt;"*",EA398&lt;&gt;"*",EA451&lt;&gt;"*"),"Yes (" &amp; JoinAll(", ", MIDForgiving(EA277,6,LEN(EA277)-6), MIDForgiving(EA341,6,LEN(EA341)-6), MIDForgiving(EA398,6,LEN(EA398)-6), MIDForgiving(EA451,6,LEN(EA451)-6))&amp;")","*")</f>
        <v>*</v>
      </c>
      <c r="EB517" s="58" t="str">
        <f>IF(OR(EB277&lt;&gt;"*",EB341&lt;&gt;"*",EB398&lt;&gt;"*",EB451&lt;&gt;"*"),"Yes (" &amp; JoinAll(", ", MIDForgiving(EB277,6,LEN(EB277)-6), MIDForgiving(EB341,6,LEN(EB341)-6), MIDForgiving(EB398,6,LEN(EB398)-6), MIDForgiving(EB451,6,LEN(EB451)-6))&amp;")","*")</f>
        <v>*</v>
      </c>
      <c r="EC517" s="58" t="str">
        <f>IF(OR(EC277&lt;&gt;"*",EC341&lt;&gt;"*",EC398&lt;&gt;"*",EC451&lt;&gt;"*"),"Yes (" &amp; JoinAll(", ", MIDForgiving(EC277,6,LEN(EC277)-6), MIDForgiving(EC341,6,LEN(EC341)-6), MIDForgiving(EC398,6,LEN(EC398)-6), MIDForgiving(EC451,6,LEN(EC451)-6))&amp;")","*")</f>
        <v>*</v>
      </c>
      <c r="ED517" s="58" t="str">
        <f>IF(OR(ED277&lt;&gt;"*",ED341&lt;&gt;"*",ED398&lt;&gt;"*",ED451&lt;&gt;"*"),"Yes (" &amp; JoinAll(", ", MIDForgiving(ED277,6,LEN(ED277)-6), MIDForgiving(ED341,6,LEN(ED341)-6), MIDForgiving(ED398,6,LEN(ED398)-6), MIDForgiving(ED451,6,LEN(ED451)-6))&amp;")","*")</f>
        <v>*</v>
      </c>
      <c r="EE517" s="58" t="str">
        <f>IF(OR(EE277&lt;&gt;"*",EE341&lt;&gt;"*",EE398&lt;&gt;"*",EE451&lt;&gt;"*"),"Yes (" &amp; JoinAll(", ", MIDForgiving(EE277,6,LEN(EE277)-6), MIDForgiving(EE341,6,LEN(EE341)-6), MIDForgiving(EE398,6,LEN(EE398)-6), MIDForgiving(EE451,6,LEN(EE451)-6))&amp;")","*")</f>
        <v>*</v>
      </c>
      <c r="EF517" s="58" t="str">
        <f>IF(OR(EF277&lt;&gt;"*",EF341&lt;&gt;"*",EF398&lt;&gt;"*",EF451&lt;&gt;"*"),"Yes (" &amp; JoinAll(", ", MIDForgiving(EF277,6,LEN(EF277)-6), MIDForgiving(EF341,6,LEN(EF341)-6), MIDForgiving(EF398,6,LEN(EF398)-6), MIDForgiving(EF451,6,LEN(EF451)-6))&amp;")","*")</f>
        <v>*</v>
      </c>
      <c r="EG517" s="58" t="str">
        <f>IF(OR(EG277&lt;&gt;"*",EG341&lt;&gt;"*",EG398&lt;&gt;"*",EG451&lt;&gt;"*"),"Yes (" &amp; JoinAll(", ", MIDForgiving(EG277,6,LEN(EG277)-6), MIDForgiving(EG341,6,LEN(EG341)-6), MIDForgiving(EG398,6,LEN(EG398)-6), MIDForgiving(EG451,6,LEN(EG451)-6))&amp;")","*")</f>
        <v>*</v>
      </c>
      <c r="EH517" s="58" t="str">
        <f>IF(OR(EH277&lt;&gt;"*",EH341&lt;&gt;"*",EH398&lt;&gt;"*",EH451&lt;&gt;"*"),"Yes (" &amp; JoinAll(", ", MIDForgiving(EH277,6,LEN(EH277)-6), MIDForgiving(EH341,6,LEN(EH341)-6), MIDForgiving(EH398,6,LEN(EH398)-6), MIDForgiving(EH451,6,LEN(EH451)-6))&amp;")","*")</f>
        <v>*</v>
      </c>
      <c r="EI517" s="58" t="str">
        <f>IF(OR(EI277&lt;&gt;"*",EI341&lt;&gt;"*",EI398&lt;&gt;"*",EI451&lt;&gt;"*"),"Yes (" &amp; JoinAll(", ", MIDForgiving(EI277,6,LEN(EI277)-6), MIDForgiving(EI341,6,LEN(EI341)-6), MIDForgiving(EI398,6,LEN(EI398)-6), MIDForgiving(EI451,6,LEN(EI451)-6))&amp;")","*")</f>
        <v>*</v>
      </c>
      <c r="EJ517" s="58" t="str">
        <f>IF(OR(EJ277&lt;&gt;"*",EJ341&lt;&gt;"*",EJ398&lt;&gt;"*",EJ451&lt;&gt;"*"),"Yes (" &amp; JoinAll(", ", MIDForgiving(EJ277,6,LEN(EJ277)-6), MIDForgiving(EJ341,6,LEN(EJ341)-6), MIDForgiving(EJ398,6,LEN(EJ398)-6), MIDForgiving(EJ451,6,LEN(EJ451)-6))&amp;")","*")</f>
        <v>*</v>
      </c>
      <c r="EK517" s="58" t="str">
        <f>IF(OR(EK277&lt;&gt;"*",EK341&lt;&gt;"*",EK398&lt;&gt;"*",EK451&lt;&gt;"*"),"Yes (" &amp; JoinAll(", ", MIDForgiving(EK277,6,LEN(EK277)-6), MIDForgiving(EK341,6,LEN(EK341)-6), MIDForgiving(EK398,6,LEN(EK398)-6), MIDForgiving(EK451,6,LEN(EK451)-6))&amp;")","*")</f>
        <v>*</v>
      </c>
      <c r="EL517" s="109"/>
      <c r="EM517" s="109"/>
    </row>
    <row r="518" spans="1:143" s="58" customFormat="1" ht="12.75" customHeight="1" x14ac:dyDescent="0.25">
      <c r="A518" s="5"/>
      <c r="B518" s="96"/>
      <c r="C518" s="96"/>
      <c r="D518" s="96"/>
      <c r="E518" s="96"/>
      <c r="F518" s="96" t="s">
        <v>3541</v>
      </c>
      <c r="G518" s="4" t="s">
        <v>425</v>
      </c>
      <c r="H518" s="18" t="s">
        <v>5</v>
      </c>
      <c r="I518" s="18"/>
      <c r="J518" s="58" t="str">
        <f>IF(OR(J278&lt;&gt;"*",J342&lt;&gt;"*",J399&lt;&gt;"*",J452&lt;&gt;"*"),"Yes (" &amp; JoinAll(", ", MIDForgiving(J278,6,LEN(J278)-6), MIDForgiving(J342,6,LEN(J342)-6), MIDForgiving(J399,6,LEN(J399)-6), MIDForgiving(J452,6,LEN(J452)-6))&amp;")","*")</f>
        <v>*</v>
      </c>
      <c r="K518" s="58" t="str">
        <f>IF(OR(K278&lt;&gt;"*",K342&lt;&gt;"*",K399&lt;&gt;"*",K452&lt;&gt;"*"),"Yes (" &amp; JoinAll(", ", MIDForgiving(K278,6,LEN(K278)-6), MIDForgiving(K342,6,LEN(K342)-6), MIDForgiving(K399,6,LEN(K399)-6), MIDForgiving(K452,6,LEN(K452)-6))&amp;")","*")</f>
        <v>*</v>
      </c>
      <c r="L518" s="58" t="str">
        <f>IF(OR(L278&lt;&gt;"*",L342&lt;&gt;"*",L399&lt;&gt;"*",L452&lt;&gt;"*"),"Yes (" &amp; JoinAll(", ", MIDForgiving(L278,6,LEN(L278)-6), MIDForgiving(L342,6,LEN(L342)-6), MIDForgiving(L399,6,LEN(L399)-6), MIDForgiving(L452,6,LEN(L452)-6))&amp;")","*")</f>
        <v>*</v>
      </c>
      <c r="M518" s="58" t="str">
        <f>IF(OR(M278&lt;&gt;"*",M342&lt;&gt;"*",M399&lt;&gt;"*",M452&lt;&gt;"*"),"Yes (" &amp; JoinAll(", ", MIDForgiving(M278,6,LEN(M278)-6), MIDForgiving(M342,6,LEN(M342)-6), MIDForgiving(M399,6,LEN(M399)-6), MIDForgiving(M452,6,LEN(M452)-6))&amp;")","*")</f>
        <v>*</v>
      </c>
      <c r="N518" s="58" t="str">
        <f>IF(OR(N278&lt;&gt;"*",N342&lt;&gt;"*",N399&lt;&gt;"*",N452&lt;&gt;"*"),"Yes (" &amp; JoinAll(", ", MIDForgiving(N278,6,LEN(N278)-6), MIDForgiving(N342,6,LEN(N342)-6), MIDForgiving(N399,6,LEN(N399)-6), MIDForgiving(N452,6,LEN(N452)-6))&amp;")","*")</f>
        <v>*</v>
      </c>
      <c r="O518" s="58" t="str">
        <f>IF(OR(O278&lt;&gt;"*",O342&lt;&gt;"*",O399&lt;&gt;"*",O452&lt;&gt;"*"),"Yes (" &amp; JoinAll(", ", MIDForgiving(O278,6,LEN(O278)-6), MIDForgiving(O342,6,LEN(O342)-6), MIDForgiving(O399,6,LEN(O399)-6), MIDForgiving(O452,6,LEN(O452)-6))&amp;")","*")</f>
        <v>*</v>
      </c>
      <c r="P518" s="58" t="str">
        <f>IF(OR(P278&lt;&gt;"*",P342&lt;&gt;"*",P399&lt;&gt;"*",P452&lt;&gt;"*"),"Yes (" &amp; JoinAll(", ", MIDForgiving(P278,6,LEN(P278)-6), MIDForgiving(P342,6,LEN(P342)-6), MIDForgiving(P399,6,LEN(P399)-6), MIDForgiving(P452,6,LEN(P452)-6))&amp;")","*")</f>
        <v>*</v>
      </c>
      <c r="Q518" s="58" t="str">
        <f>IF(OR(Q278&lt;&gt;"*",Q342&lt;&gt;"*",Q399&lt;&gt;"*",Q452&lt;&gt;"*"),"Yes (" &amp; JoinAll(", ", MIDForgiving(Q278,6,LEN(Q278)-6), MIDForgiving(Q342,6,LEN(Q342)-6), MIDForgiving(Q399,6,LEN(Q399)-6), MIDForgiving(Q452,6,LEN(Q452)-6))&amp;")","*")</f>
        <v>*</v>
      </c>
      <c r="R518" s="58" t="str">
        <f>IF(OR(R278&lt;&gt;"*",R342&lt;&gt;"*",R399&lt;&gt;"*",R452&lt;&gt;"*"),"Yes (" &amp; JoinAll(", ", MIDForgiving(R278,6,LEN(R278)-6), MIDForgiving(R342,6,LEN(R342)-6), MIDForgiving(R399,6,LEN(R399)-6), MIDForgiving(R452,6,LEN(R452)-6))&amp;")","*")</f>
        <v>*</v>
      </c>
      <c r="S518" s="58" t="str">
        <f>IF(OR(S278&lt;&gt;"*",S342&lt;&gt;"*",S399&lt;&gt;"*",S452&lt;&gt;"*"),"Yes (" &amp; JoinAll(", ", MIDForgiving(S278,6,LEN(S278)-6), MIDForgiving(S342,6,LEN(S342)-6), MIDForgiving(S399,6,LEN(S399)-6), MIDForgiving(S452,6,LEN(S452)-6))&amp;")","*")</f>
        <v>*</v>
      </c>
      <c r="T518" s="58" t="str">
        <f>IF(OR(T278&lt;&gt;"*",T342&lt;&gt;"*",T399&lt;&gt;"*",T452&lt;&gt;"*"),"Yes (" &amp; JoinAll(", ", MIDForgiving(T278,6,LEN(T278)-6), MIDForgiving(T342,6,LEN(T342)-6), MIDForgiving(T399,6,LEN(T399)-6), MIDForgiving(T452,6,LEN(T452)-6))&amp;")","*")</f>
        <v>*</v>
      </c>
      <c r="U518" s="58" t="str">
        <f>IF(OR(U278&lt;&gt;"*",U342&lt;&gt;"*",U399&lt;&gt;"*",U452&lt;&gt;"*"),"Yes (" &amp; JoinAll(", ", MIDForgiving(U278,6,LEN(U278)-6), MIDForgiving(U342,6,LEN(U342)-6), MIDForgiving(U399,6,LEN(U399)-6), MIDForgiving(U452,6,LEN(U452)-6))&amp;")","*")</f>
        <v>*</v>
      </c>
      <c r="V518" s="58" t="str">
        <f>IF(OR(V278&lt;&gt;"*",V342&lt;&gt;"*",V399&lt;&gt;"*",V452&lt;&gt;"*"),"Yes (" &amp; JoinAll(", ", MIDForgiving(V278,6,LEN(V278)-6), MIDForgiving(V342,6,LEN(V342)-6), MIDForgiving(V399,6,LEN(V399)-6), MIDForgiving(V452,6,LEN(V452)-6))&amp;")","*")</f>
        <v>*</v>
      </c>
      <c r="W518" s="58" t="str">
        <f>IF(OR(W278&lt;&gt;"*",W342&lt;&gt;"*",W399&lt;&gt;"*",W452&lt;&gt;"*"),"Yes (" &amp; JoinAll(", ", MIDForgiving(W278,6,LEN(W278)-6), MIDForgiving(W342,6,LEN(W342)-6), MIDForgiving(W399,6,LEN(W399)-6), MIDForgiving(W452,6,LEN(W452)-6))&amp;")","*")</f>
        <v>*</v>
      </c>
      <c r="X518" s="58" t="str">
        <f>IF(OR(X278&lt;&gt;"*",X342&lt;&gt;"*",X399&lt;&gt;"*",X452&lt;&gt;"*"),"Yes (" &amp; JoinAll(", ", MIDForgiving(X278,6,LEN(X278)-6), MIDForgiving(X342,6,LEN(X342)-6), MIDForgiving(X399,6,LEN(X399)-6), MIDForgiving(X452,6,LEN(X452)-6))&amp;")","*")</f>
        <v>*</v>
      </c>
      <c r="Y518" s="58" t="str">
        <f>IF(OR(Y278&lt;&gt;"*",Y342&lt;&gt;"*",Y399&lt;&gt;"*",Y452&lt;&gt;"*"),"Yes (" &amp; JoinAll(", ", MIDForgiving(Y278,6,LEN(Y278)-6), MIDForgiving(Y342,6,LEN(Y342)-6), MIDForgiving(Y399,6,LEN(Y399)-6), MIDForgiving(Y452,6,LEN(Y452)-6))&amp;")","*")</f>
        <v>*</v>
      </c>
      <c r="Z518" s="58" t="str">
        <f>IF(OR(Z278&lt;&gt;"*",Z342&lt;&gt;"*",Z399&lt;&gt;"*",Z452&lt;&gt;"*"),"Yes (" &amp; JoinAll(", ", MIDForgiving(Z278,6,LEN(Z278)-6), MIDForgiving(Z342,6,LEN(Z342)-6), MIDForgiving(Z399,6,LEN(Z399)-6), MIDForgiving(Z452,6,LEN(Z452)-6))&amp;")","*")</f>
        <v>*</v>
      </c>
      <c r="AA518" s="58" t="str">
        <f>IF(OR(AA278&lt;&gt;"*",AA342&lt;&gt;"*",AA399&lt;&gt;"*",AA452&lt;&gt;"*"),"Yes (" &amp; JoinAll(", ", MIDForgiving(AA278,6,LEN(AA278)-6), MIDForgiving(AA342,6,LEN(AA342)-6), MIDForgiving(AA399,6,LEN(AA399)-6), MIDForgiving(AA452,6,LEN(AA452)-6))&amp;")","*")</f>
        <v>*</v>
      </c>
      <c r="AB518" s="58" t="str">
        <f>IF(OR(AB278&lt;&gt;"*",AB342&lt;&gt;"*",AB399&lt;&gt;"*",AB452&lt;&gt;"*"),"Yes (" &amp; JoinAll(", ", MIDForgiving(AB278,6,LEN(AB278)-6), MIDForgiving(AB342,6,LEN(AB342)-6), MIDForgiving(AB399,6,LEN(AB399)-6), MIDForgiving(AB452,6,LEN(AB452)-6))&amp;")","*")</f>
        <v>*</v>
      </c>
      <c r="AC518" s="58" t="str">
        <f>IF(OR(AC278&lt;&gt;"*",AC342&lt;&gt;"*",AC399&lt;&gt;"*",AC452&lt;&gt;"*"),"Yes (" &amp; JoinAll(", ", MIDForgiving(AC278,6,LEN(AC278)-6), MIDForgiving(AC342,6,LEN(AC342)-6), MIDForgiving(AC399,6,LEN(AC399)-6), MIDForgiving(AC452,6,LEN(AC452)-6))&amp;")","*")</f>
        <v>*</v>
      </c>
      <c r="AD518" s="58" t="str">
        <f>IF(OR(AD278&lt;&gt;"*",AD342&lt;&gt;"*",AD399&lt;&gt;"*",AD452&lt;&gt;"*"),"Yes (" &amp; JoinAll(", ", MIDForgiving(AD278,6,LEN(AD278)-6), MIDForgiving(AD342,6,LEN(AD342)-6), MIDForgiving(AD399,6,LEN(AD399)-6), MIDForgiving(AD452,6,LEN(AD452)-6))&amp;")","*")</f>
        <v>*</v>
      </c>
      <c r="AE518" s="58" t="str">
        <f>IF(OR(AE278&lt;&gt;"*",AE342&lt;&gt;"*",AE399&lt;&gt;"*",AE452&lt;&gt;"*"),"Yes (" &amp; JoinAll(", ", MIDForgiving(AE278,6,LEN(AE278)-6), MIDForgiving(AE342,6,LEN(AE342)-6), MIDForgiving(AE399,6,LEN(AE399)-6), MIDForgiving(AE452,6,LEN(AE452)-6))&amp;")","*")</f>
        <v>*</v>
      </c>
      <c r="AF518" s="58" t="str">
        <f>IF(OR(AF278&lt;&gt;"*",AF342&lt;&gt;"*",AF399&lt;&gt;"*",AF452&lt;&gt;"*"),"Yes (" &amp; JoinAll(", ", MIDForgiving(AF278,6,LEN(AF278)-6), MIDForgiving(AF342,6,LEN(AF342)-6), MIDForgiving(AF399,6,LEN(AF399)-6), MIDForgiving(AF452,6,LEN(AF452)-6))&amp;")","*")</f>
        <v>*</v>
      </c>
      <c r="AG518" s="58" t="str">
        <f>IF(OR(AG278&lt;&gt;"*",AG342&lt;&gt;"*",AG399&lt;&gt;"*",AG452&lt;&gt;"*"),"Yes (" &amp; JoinAll(", ", MIDForgiving(AG278,6,LEN(AG278)-6), MIDForgiving(AG342,6,LEN(AG342)-6), MIDForgiving(AG399,6,LEN(AG399)-6), MIDForgiving(AG452,6,LEN(AG452)-6))&amp;")","*")</f>
        <v>*</v>
      </c>
      <c r="AH518" s="58" t="str">
        <f>IF(OR(AH278&lt;&gt;"*",AH342&lt;&gt;"*",AH399&lt;&gt;"*",AH452&lt;&gt;"*"),"Yes (" &amp; JoinAll(", ", MIDForgiving(AH278,6,LEN(AH278)-6), MIDForgiving(AH342,6,LEN(AH342)-6), MIDForgiving(AH399,6,LEN(AH399)-6), MIDForgiving(AH452,6,LEN(AH452)-6))&amp;")","*")</f>
        <v>*</v>
      </c>
      <c r="AI518" s="58" t="str">
        <f>IF(OR(AI278&lt;&gt;"*",AI342&lt;&gt;"*",AI399&lt;&gt;"*",AI452&lt;&gt;"*"),"Yes (" &amp; JoinAll(", ", MIDForgiving(AI278,6,LEN(AI278)-6), MIDForgiving(AI342,6,LEN(AI342)-6), MIDForgiving(AI399,6,LEN(AI399)-6), MIDForgiving(AI452,6,LEN(AI452)-6))&amp;")","*")</f>
        <v>*</v>
      </c>
      <c r="AJ518" s="58" t="str">
        <f>IF(OR(AJ278&lt;&gt;"*",AJ342&lt;&gt;"*",AJ399&lt;&gt;"*",AJ452&lt;&gt;"*"),"Yes (" &amp; JoinAll(", ", MIDForgiving(AJ278,6,LEN(AJ278)-6), MIDForgiving(AJ342,6,LEN(AJ342)-6), MIDForgiving(AJ399,6,LEN(AJ399)-6), MIDForgiving(AJ452,6,LEN(AJ452)-6))&amp;")","*")</f>
        <v>*</v>
      </c>
      <c r="AK518" s="58" t="str">
        <f>IF(OR(AK278&lt;&gt;"*",AK342&lt;&gt;"*",AK399&lt;&gt;"*",AK452&lt;&gt;"*"),"Yes (" &amp; JoinAll(", ", MIDForgiving(AK278,6,LEN(AK278)-6), MIDForgiving(AK342,6,LEN(AK342)-6), MIDForgiving(AK399,6,LEN(AK399)-6), MIDForgiving(AK452,6,LEN(AK452)-6))&amp;")","*")</f>
        <v>*</v>
      </c>
      <c r="AL518" s="58" t="str">
        <f>IF(OR(AL278&lt;&gt;"*",AL342&lt;&gt;"*",AL399&lt;&gt;"*",AL452&lt;&gt;"*"),"Yes (" &amp; JoinAll(", ", MIDForgiving(AL278,6,LEN(AL278)-6), MIDForgiving(AL342,6,LEN(AL342)-6), MIDForgiving(AL399,6,LEN(AL399)-6), MIDForgiving(AL452,6,LEN(AL452)-6))&amp;")","*")</f>
        <v>*</v>
      </c>
      <c r="AM518" s="58" t="str">
        <f>IF(OR(AM278&lt;&gt;"*",AM342&lt;&gt;"*",AM399&lt;&gt;"*",AM452&lt;&gt;"*"),"Yes (" &amp; JoinAll(", ", MIDForgiving(AM278,6,LEN(AM278)-6), MIDForgiving(AM342,6,LEN(AM342)-6), MIDForgiving(AM399,6,LEN(AM399)-6), MIDForgiving(AM452,6,LEN(AM452)-6))&amp;")","*")</f>
        <v>*</v>
      </c>
      <c r="AN518" s="58" t="str">
        <f>IF(OR(AN278&lt;&gt;"*",AN342&lt;&gt;"*",AN399&lt;&gt;"*",AN452&lt;&gt;"*"),"Yes (" &amp; JoinAll(", ", MIDForgiving(AN278,6,LEN(AN278)-6), MIDForgiving(AN342,6,LEN(AN342)-6), MIDForgiving(AN399,6,LEN(AN399)-6), MIDForgiving(AN452,6,LEN(AN452)-6))&amp;")","*")</f>
        <v>*</v>
      </c>
      <c r="AO518" s="58" t="str">
        <f>IF(OR(AO278&lt;&gt;"*",AO342&lt;&gt;"*",AO399&lt;&gt;"*",AO452&lt;&gt;"*"),"Yes (" &amp; JoinAll(", ", MIDForgiving(AO278,6,LEN(AO278)-6), MIDForgiving(AO342,6,LEN(AO342)-6), MIDForgiving(AO399,6,LEN(AO399)-6), MIDForgiving(AO452,6,LEN(AO452)-6))&amp;")","*")</f>
        <v>*</v>
      </c>
      <c r="AP518" s="58" t="str">
        <f>IF(OR(AP278&lt;&gt;"*",AP342&lt;&gt;"*",AP399&lt;&gt;"*",AP452&lt;&gt;"*"),"Yes (" &amp; JoinAll(", ", MIDForgiving(AP278,6,LEN(AP278)-6), MIDForgiving(AP342,6,LEN(AP342)-6), MIDForgiving(AP399,6,LEN(AP399)-6), MIDForgiving(AP452,6,LEN(AP452)-6))&amp;")","*")</f>
        <v>*</v>
      </c>
      <c r="AQ518" s="58" t="str">
        <f>IF(OR(AQ278&lt;&gt;"*",AQ342&lt;&gt;"*",AQ399&lt;&gt;"*",AQ452&lt;&gt;"*"),"Yes (" &amp; JoinAll(", ", MIDForgiving(AQ278,6,LEN(AQ278)-6), MIDForgiving(AQ342,6,LEN(AQ342)-6), MIDForgiving(AQ399,6,LEN(AQ399)-6), MIDForgiving(AQ452,6,LEN(AQ452)-6))&amp;")","*")</f>
        <v>*</v>
      </c>
      <c r="AR518" s="58" t="str">
        <f>IF(OR(AR278&lt;&gt;"*",AR342&lt;&gt;"*",AR399&lt;&gt;"*",AR452&lt;&gt;"*"),"Yes (" &amp; JoinAll(", ", MIDForgiving(AR278,6,LEN(AR278)-6), MIDForgiving(AR342,6,LEN(AR342)-6), MIDForgiving(AR399,6,LEN(AR399)-6), MIDForgiving(AR452,6,LEN(AR452)-6))&amp;")","*")</f>
        <v>*</v>
      </c>
      <c r="AS518" s="58" t="str">
        <f>IF(OR(AS278&lt;&gt;"*",AS342&lt;&gt;"*",AS399&lt;&gt;"*",AS452&lt;&gt;"*"),"Yes (" &amp; JoinAll(", ", MIDForgiving(AS278,6,LEN(AS278)-6), MIDForgiving(AS342,6,LEN(AS342)-6), MIDForgiving(AS399,6,LEN(AS399)-6), MIDForgiving(AS452,6,LEN(AS452)-6))&amp;")","*")</f>
        <v>*</v>
      </c>
      <c r="AT518" s="58" t="str">
        <f>IF(OR(AT278&lt;&gt;"*",AT342&lt;&gt;"*",AT399&lt;&gt;"*",AT452&lt;&gt;"*"),"Yes (" &amp; JoinAll(", ", MIDForgiving(AT278,6,LEN(AT278)-6), MIDForgiving(AT342,6,LEN(AT342)-6), MIDForgiving(AT399,6,LEN(AT399)-6), MIDForgiving(AT452,6,LEN(AT452)-6))&amp;")","*")</f>
        <v>*</v>
      </c>
      <c r="AU518" s="58" t="str">
        <f>IF(OR(AU278&lt;&gt;"*",AU342&lt;&gt;"*",AU399&lt;&gt;"*",AU452&lt;&gt;"*"),"Yes (" &amp; JoinAll(", ", MIDForgiving(AU278,6,LEN(AU278)-6), MIDForgiving(AU342,6,LEN(AU342)-6), MIDForgiving(AU399,6,LEN(AU399)-6), MIDForgiving(AU452,6,LEN(AU452)-6))&amp;")","*")</f>
        <v>*</v>
      </c>
      <c r="AV518" s="58" t="str">
        <f>IF(OR(AV278&lt;&gt;"*",AV342&lt;&gt;"*",AV399&lt;&gt;"*",AV452&lt;&gt;"*"),"Yes (" &amp; JoinAll(", ", MIDForgiving(AV278,6,LEN(AV278)-6), MIDForgiving(AV342,6,LEN(AV342)-6), MIDForgiving(AV399,6,LEN(AV399)-6), MIDForgiving(AV452,6,LEN(AV452)-6))&amp;")","*")</f>
        <v>*</v>
      </c>
      <c r="AW518" s="58" t="str">
        <f>IF(OR(AW278&lt;&gt;"*",AW342&lt;&gt;"*",AW399&lt;&gt;"*",AW452&lt;&gt;"*"),"Yes (" &amp; JoinAll(", ", MIDForgiving(AW278,6,LEN(AW278)-6), MIDForgiving(AW342,6,LEN(AW342)-6), MIDForgiving(AW399,6,LEN(AW399)-6), MIDForgiving(AW452,6,LEN(AW452)-6))&amp;")","*")</f>
        <v>*</v>
      </c>
      <c r="AX518" s="58" t="str">
        <f>IF(OR(AX278&lt;&gt;"*",AX342&lt;&gt;"*",AX399&lt;&gt;"*",AX452&lt;&gt;"*"),"Yes (" &amp; JoinAll(", ", MIDForgiving(AX278,6,LEN(AX278)-6), MIDForgiving(AX342,6,LEN(AX342)-6), MIDForgiving(AX399,6,LEN(AX399)-6), MIDForgiving(AX452,6,LEN(AX452)-6))&amp;")","*")</f>
        <v>*</v>
      </c>
      <c r="AY518" s="58" t="str">
        <f>IF(OR(AY278&lt;&gt;"*",AY342&lt;&gt;"*",AY399&lt;&gt;"*",AY452&lt;&gt;"*"),"Yes (" &amp; JoinAll(", ", MIDForgiving(AY278,6,LEN(AY278)-6), MIDForgiving(AY342,6,LEN(AY342)-6), MIDForgiving(AY399,6,LEN(AY399)-6), MIDForgiving(AY452,6,LEN(AY452)-6))&amp;")","*")</f>
        <v>*</v>
      </c>
      <c r="AZ518" s="58" t="str">
        <f>IF(OR(AZ278&lt;&gt;"*",AZ342&lt;&gt;"*",AZ399&lt;&gt;"*",AZ452&lt;&gt;"*"),"Yes (" &amp; JoinAll(", ", MIDForgiving(AZ278,6,LEN(AZ278)-6), MIDForgiving(AZ342,6,LEN(AZ342)-6), MIDForgiving(AZ399,6,LEN(AZ399)-6), MIDForgiving(AZ452,6,LEN(AZ452)-6))&amp;")","*")</f>
        <v>*</v>
      </c>
      <c r="BA518" s="58" t="str">
        <f>IF(OR(BA278&lt;&gt;"*",BA342&lt;&gt;"*",BA399&lt;&gt;"*",BA452&lt;&gt;"*"),"Yes (" &amp; JoinAll(", ", MIDForgiving(BA278,6,LEN(BA278)-6), MIDForgiving(BA342,6,LEN(BA342)-6), MIDForgiving(BA399,6,LEN(BA399)-6), MIDForgiving(BA452,6,LEN(BA452)-6))&amp;")","*")</f>
        <v>*</v>
      </c>
      <c r="BB518" s="58" t="str">
        <f>IF(OR(BB278&lt;&gt;"*",BB342&lt;&gt;"*",BB399&lt;&gt;"*",BB452&lt;&gt;"*"),"Yes (" &amp; JoinAll(", ", MIDForgiving(BB278,6,LEN(BB278)-6), MIDForgiving(BB342,6,LEN(BB342)-6), MIDForgiving(BB399,6,LEN(BB399)-6), MIDForgiving(BB452,6,LEN(BB452)-6))&amp;")","*")</f>
        <v>*</v>
      </c>
      <c r="BC518" s="58" t="str">
        <f>IF(OR(BC278&lt;&gt;"*",BC342&lt;&gt;"*",BC399&lt;&gt;"*",BC452&lt;&gt;"*"),"Yes (" &amp; JoinAll(", ", MIDForgiving(BC278,6,LEN(BC278)-6), MIDForgiving(BC342,6,LEN(BC342)-6), MIDForgiving(BC399,6,LEN(BC399)-6), MIDForgiving(BC452,6,LEN(BC452)-6))&amp;")","*")</f>
        <v>*</v>
      </c>
      <c r="BD518" s="58" t="str">
        <f>IF(OR(BD278&lt;&gt;"*",BD342&lt;&gt;"*",BD399&lt;&gt;"*",BD452&lt;&gt;"*"),"Yes (" &amp; JoinAll(", ", MIDForgiving(BD278,6,LEN(BD278)-6), MIDForgiving(BD342,6,LEN(BD342)-6), MIDForgiving(BD399,6,LEN(BD399)-6), MIDForgiving(BD452,6,LEN(BD452)-6))&amp;")","*")</f>
        <v>*</v>
      </c>
      <c r="BE518" s="58" t="str">
        <f>IF(OR(BE278&lt;&gt;"*",BE342&lt;&gt;"*",BE399&lt;&gt;"*",BE452&lt;&gt;"*"),"Yes (" &amp; JoinAll(", ", MIDForgiving(BE278,6,LEN(BE278)-6), MIDForgiving(BE342,6,LEN(BE342)-6), MIDForgiving(BE399,6,LEN(BE399)-6), MIDForgiving(BE452,6,LEN(BE452)-6))&amp;")","*")</f>
        <v>*</v>
      </c>
      <c r="BF518" s="58" t="str">
        <f>IF(OR(BF278&lt;&gt;"*",BF342&lt;&gt;"*",BF399&lt;&gt;"*",BF452&lt;&gt;"*"),"Yes (" &amp; JoinAll(", ", MIDForgiving(BF278,6,LEN(BF278)-6), MIDForgiving(BF342,6,LEN(BF342)-6), MIDForgiving(BF399,6,LEN(BF399)-6), MIDForgiving(BF452,6,LEN(BF452)-6))&amp;")","*")</f>
        <v>*</v>
      </c>
      <c r="BG518" s="58" t="str">
        <f>IF(OR(BG278&lt;&gt;"*",BG342&lt;&gt;"*",BG399&lt;&gt;"*",BG452&lt;&gt;"*"),"Yes (" &amp; JoinAll(", ", MIDForgiving(BG278,6,LEN(BG278)-6), MIDForgiving(BG342,6,LEN(BG342)-6), MIDForgiving(BG399,6,LEN(BG399)-6), MIDForgiving(BG452,6,LEN(BG452)-6))&amp;")","*")</f>
        <v>*</v>
      </c>
      <c r="BH518" s="58" t="str">
        <f>IF(OR(BH278&lt;&gt;"*",BH342&lt;&gt;"*",BH399&lt;&gt;"*",BH452&lt;&gt;"*"),"Yes (" &amp; JoinAll(", ", MIDForgiving(BH278,6,LEN(BH278)-6), MIDForgiving(BH342,6,LEN(BH342)-6), MIDForgiving(BH399,6,LEN(BH399)-6), MIDForgiving(BH452,6,LEN(BH452)-6))&amp;")","*")</f>
        <v>*</v>
      </c>
      <c r="BI518" s="58" t="str">
        <f>IF(OR(BI278&lt;&gt;"*",BI342&lt;&gt;"*",BI399&lt;&gt;"*",BI452&lt;&gt;"*"),"Yes (" &amp; JoinAll(", ", MIDForgiving(BI278,6,LEN(BI278)-6), MIDForgiving(BI342,6,LEN(BI342)-6), MIDForgiving(BI399,6,LEN(BI399)-6), MIDForgiving(BI452,6,LEN(BI452)-6))&amp;")","*")</f>
        <v>*</v>
      </c>
      <c r="BJ518" s="58" t="str">
        <f>IF(OR(BJ278&lt;&gt;"*",BJ342&lt;&gt;"*",BJ399&lt;&gt;"*",BJ452&lt;&gt;"*"),"Yes (" &amp; JoinAll(", ", MIDForgiving(BJ278,6,LEN(BJ278)-6), MIDForgiving(BJ342,6,LEN(BJ342)-6), MIDForgiving(BJ399,6,LEN(BJ399)-6), MIDForgiving(BJ452,6,LEN(BJ452)-6))&amp;")","*")</f>
        <v>*</v>
      </c>
      <c r="BK518" s="58" t="str">
        <f>IF(OR(BK278&lt;&gt;"*",BK342&lt;&gt;"*",BK399&lt;&gt;"*",BK452&lt;&gt;"*"),"Yes (" &amp; JoinAll(", ", MIDForgiving(BK278,6,LEN(BK278)-6), MIDForgiving(BK342,6,LEN(BK342)-6), MIDForgiving(BK399,6,LEN(BK399)-6), MIDForgiving(BK452,6,LEN(BK452)-6))&amp;")","*")</f>
        <v>*</v>
      </c>
      <c r="BL518" s="58" t="str">
        <f>IF(OR(BL278&lt;&gt;"*",BL342&lt;&gt;"*",BL399&lt;&gt;"*",BL452&lt;&gt;"*"),"Yes (" &amp; JoinAll(", ", MIDForgiving(BL278,6,LEN(BL278)-6), MIDForgiving(BL342,6,LEN(BL342)-6), MIDForgiving(BL399,6,LEN(BL399)-6), MIDForgiving(BL452,6,LEN(BL452)-6))&amp;")","*")</f>
        <v>*</v>
      </c>
      <c r="BM518" s="58" t="str">
        <f>IF(OR(BM278&lt;&gt;"*",BM342&lt;&gt;"*",BM399&lt;&gt;"*",BM452&lt;&gt;"*"),"Yes (" &amp; JoinAll(", ", MIDForgiving(BM278,6,LEN(BM278)-6), MIDForgiving(BM342,6,LEN(BM342)-6), MIDForgiving(BM399,6,LEN(BM399)-6), MIDForgiving(BM452,6,LEN(BM452)-6))&amp;")","*")</f>
        <v>*</v>
      </c>
      <c r="BN518" s="58" t="str">
        <f>IF(OR(BN278&lt;&gt;"*",BN342&lt;&gt;"*",BN399&lt;&gt;"*",BN452&lt;&gt;"*"),"Yes (" &amp; JoinAll(", ", MIDForgiving(BN278,6,LEN(BN278)-6), MIDForgiving(BN342,6,LEN(BN342)-6), MIDForgiving(BN399,6,LEN(BN399)-6), MIDForgiving(BN452,6,LEN(BN452)-6))&amp;")","*")</f>
        <v>*</v>
      </c>
      <c r="BO518" s="58" t="str">
        <f>IF(OR(BO278&lt;&gt;"*",BO342&lt;&gt;"*",BO399&lt;&gt;"*",BO452&lt;&gt;"*"),"Yes (" &amp; JoinAll(", ", MIDForgiving(BO278,6,LEN(BO278)-6), MIDForgiving(BO342,6,LEN(BO342)-6), MIDForgiving(BO399,6,LEN(BO399)-6), MIDForgiving(BO452,6,LEN(BO452)-6))&amp;")","*")</f>
        <v>*</v>
      </c>
      <c r="BP518" s="58" t="str">
        <f>IF(OR(BP278&lt;&gt;"*",BP342&lt;&gt;"*",BP399&lt;&gt;"*",BP452&lt;&gt;"*"),"Yes (" &amp; JoinAll(", ", MIDForgiving(BP278,6,LEN(BP278)-6), MIDForgiving(BP342,6,LEN(BP342)-6), MIDForgiving(BP399,6,LEN(BP399)-6), MIDForgiving(BP452,6,LEN(BP452)-6))&amp;")","*")</f>
        <v>*</v>
      </c>
      <c r="BQ518" s="58" t="str">
        <f>IF(OR(BQ278&lt;&gt;"*",BQ342&lt;&gt;"*",BQ399&lt;&gt;"*",BQ452&lt;&gt;"*"),"Yes (" &amp; JoinAll(", ", MIDForgiving(BQ278,6,LEN(BQ278)-6), MIDForgiving(BQ342,6,LEN(BQ342)-6), MIDForgiving(BQ399,6,LEN(BQ399)-6), MIDForgiving(BQ452,6,LEN(BQ452)-6))&amp;")","*")</f>
        <v>*</v>
      </c>
      <c r="BR518" s="58" t="str">
        <f>IF(OR(BR278&lt;&gt;"*",BR342&lt;&gt;"*",BR399&lt;&gt;"*",BR452&lt;&gt;"*"),"Yes (" &amp; JoinAll(", ", MIDForgiving(BR278,6,LEN(BR278)-6), MIDForgiving(BR342,6,LEN(BR342)-6), MIDForgiving(BR399,6,LEN(BR399)-6), MIDForgiving(BR452,6,LEN(BR452)-6))&amp;")","*")</f>
        <v>*</v>
      </c>
      <c r="BS518" s="58" t="str">
        <f>IF(OR(BS278&lt;&gt;"*",BS342&lt;&gt;"*",BS399&lt;&gt;"*",BS452&lt;&gt;"*"),"Yes (" &amp; JoinAll(", ", MIDForgiving(BS278,6,LEN(BS278)-6), MIDForgiving(BS342,6,LEN(BS342)-6), MIDForgiving(BS399,6,LEN(BS399)-6), MIDForgiving(BS452,6,LEN(BS452)-6))&amp;")","*")</f>
        <v>*</v>
      </c>
      <c r="BT518" s="58" t="str">
        <f>IF(OR(BT278&lt;&gt;"*",BT342&lt;&gt;"*",BT399&lt;&gt;"*",BT452&lt;&gt;"*"),"Yes (" &amp; JoinAll(", ", MIDForgiving(BT278,6,LEN(BT278)-6), MIDForgiving(BT342,6,LEN(BT342)-6), MIDForgiving(BT399,6,LEN(BT399)-6), MIDForgiving(BT452,6,LEN(BT452)-6))&amp;")","*")</f>
        <v>*</v>
      </c>
      <c r="BU518" s="58" t="str">
        <f>IF(OR(BU278&lt;&gt;"*",BU342&lt;&gt;"*",BU399&lt;&gt;"*",BU452&lt;&gt;"*"),"Yes (" &amp; JoinAll(", ", MIDForgiving(BU278,6,LEN(BU278)-6), MIDForgiving(BU342,6,LEN(BU342)-6), MIDForgiving(BU399,6,LEN(BU399)-6), MIDForgiving(BU452,6,LEN(BU452)-6))&amp;")","*")</f>
        <v>*</v>
      </c>
      <c r="BV518" s="58" t="str">
        <f>IF(OR(BV278&lt;&gt;"*",BV342&lt;&gt;"*",BV399&lt;&gt;"*",BV452&lt;&gt;"*"),"Yes (" &amp; JoinAll(", ", MIDForgiving(BV278,6,LEN(BV278)-6), MIDForgiving(BV342,6,LEN(BV342)-6), MIDForgiving(BV399,6,LEN(BV399)-6), MIDForgiving(BV452,6,LEN(BV452)-6))&amp;")","*")</f>
        <v>*</v>
      </c>
      <c r="BW518" s="58" t="str">
        <f>IF(OR(BW278&lt;&gt;"*",BW342&lt;&gt;"*",BW399&lt;&gt;"*",BW452&lt;&gt;"*"),"Yes (" &amp; JoinAll(", ", MIDForgiving(BW278,6,LEN(BW278)-6), MIDForgiving(BW342,6,LEN(BW342)-6), MIDForgiving(BW399,6,LEN(BW399)-6), MIDForgiving(BW452,6,LEN(BW452)-6))&amp;")","*")</f>
        <v>*</v>
      </c>
      <c r="BX518" s="58" t="str">
        <f>IF(OR(BX278&lt;&gt;"*",BX342&lt;&gt;"*",BX399&lt;&gt;"*",BX452&lt;&gt;"*"),"Yes (" &amp; JoinAll(", ", MIDForgiving(BX278,6,LEN(BX278)-6), MIDForgiving(BX342,6,LEN(BX342)-6), MIDForgiving(BX399,6,LEN(BX399)-6), MIDForgiving(BX452,6,LEN(BX452)-6))&amp;")","*")</f>
        <v>*</v>
      </c>
      <c r="BY518" s="58" t="str">
        <f>IF(OR(BY278&lt;&gt;"*",BY342&lt;&gt;"*",BY399&lt;&gt;"*",BY452&lt;&gt;"*"),"Yes (" &amp; JoinAll(", ", MIDForgiving(BY278,6,LEN(BY278)-6), MIDForgiving(BY342,6,LEN(BY342)-6), MIDForgiving(BY399,6,LEN(BY399)-6), MIDForgiving(BY452,6,LEN(BY452)-6))&amp;")","*")</f>
        <v>*</v>
      </c>
      <c r="BZ518" s="58" t="str">
        <f>IF(OR(BZ278&lt;&gt;"*",BZ342&lt;&gt;"*",BZ399&lt;&gt;"*",BZ452&lt;&gt;"*"),"Yes (" &amp; JoinAll(", ", MIDForgiving(BZ278,6,LEN(BZ278)-6), MIDForgiving(BZ342,6,LEN(BZ342)-6), MIDForgiving(BZ399,6,LEN(BZ399)-6), MIDForgiving(BZ452,6,LEN(BZ452)-6))&amp;")","*")</f>
        <v>*</v>
      </c>
      <c r="CA518" s="58" t="str">
        <f>IF(OR(CA278&lt;&gt;"*",CA342&lt;&gt;"*",CA399&lt;&gt;"*",CA452&lt;&gt;"*"),"Yes (" &amp; JoinAll(", ", MIDForgiving(CA278,6,LEN(CA278)-6), MIDForgiving(CA342,6,LEN(CA342)-6), MIDForgiving(CA399,6,LEN(CA399)-6), MIDForgiving(CA452,6,LEN(CA452)-6))&amp;")","*")</f>
        <v>*</v>
      </c>
      <c r="CB518" s="58" t="str">
        <f>IF(OR(CB278&lt;&gt;"*",CB342&lt;&gt;"*",CB399&lt;&gt;"*",CB452&lt;&gt;"*"),"Yes (" &amp; JoinAll(", ", MIDForgiving(CB278,6,LEN(CB278)-6), MIDForgiving(CB342,6,LEN(CB342)-6), MIDForgiving(CB399,6,LEN(CB399)-6), MIDForgiving(CB452,6,LEN(CB452)-6))&amp;")","*")</f>
        <v>*</v>
      </c>
      <c r="CC518" s="58" t="str">
        <f>IF(OR(CC278&lt;&gt;"*",CC342&lt;&gt;"*",CC399&lt;&gt;"*",CC452&lt;&gt;"*"),"Yes (" &amp; JoinAll(", ", MIDForgiving(CC278,6,LEN(CC278)-6), MIDForgiving(CC342,6,LEN(CC342)-6), MIDForgiving(CC399,6,LEN(CC399)-6), MIDForgiving(CC452,6,LEN(CC452)-6))&amp;")","*")</f>
        <v>*</v>
      </c>
      <c r="CD518" s="58" t="str">
        <f>IF(OR(CD278&lt;&gt;"*",CD342&lt;&gt;"*",CD399&lt;&gt;"*",CD452&lt;&gt;"*"),"Yes (" &amp; JoinAll(", ", MIDForgiving(CD278,6,LEN(CD278)-6), MIDForgiving(CD342,6,LEN(CD342)-6), MIDForgiving(CD399,6,LEN(CD399)-6), MIDForgiving(CD452,6,LEN(CD452)-6))&amp;")","*")</f>
        <v>*</v>
      </c>
      <c r="CE518" s="58" t="str">
        <f>IF(OR(CE278&lt;&gt;"*",CE342&lt;&gt;"*",CE399&lt;&gt;"*",CE452&lt;&gt;"*"),"Yes (" &amp; JoinAll(", ", MIDForgiving(CE278,6,LEN(CE278)-6), MIDForgiving(CE342,6,LEN(CE342)-6), MIDForgiving(CE399,6,LEN(CE399)-6), MIDForgiving(CE452,6,LEN(CE452)-6))&amp;")","*")</f>
        <v>*</v>
      </c>
      <c r="CF518" s="58" t="str">
        <f>IF(OR(CF278&lt;&gt;"*",CF342&lt;&gt;"*",CF399&lt;&gt;"*",CF452&lt;&gt;"*"),"Yes (" &amp; JoinAll(", ", MIDForgiving(CF278,6,LEN(CF278)-6), MIDForgiving(CF342,6,LEN(CF342)-6), MIDForgiving(CF399,6,LEN(CF399)-6), MIDForgiving(CF452,6,LEN(CF452)-6))&amp;")","*")</f>
        <v>*</v>
      </c>
      <c r="CG518" s="58" t="str">
        <f>IF(OR(CG278&lt;&gt;"*",CG342&lt;&gt;"*",CG399&lt;&gt;"*",CG452&lt;&gt;"*"),"Yes (" &amp; JoinAll(", ", MIDForgiving(CG278,6,LEN(CG278)-6), MIDForgiving(CG342,6,LEN(CG342)-6), MIDForgiving(CG399,6,LEN(CG399)-6), MIDForgiving(CG452,6,LEN(CG452)-6))&amp;")","*")</f>
        <v>*</v>
      </c>
      <c r="CH518" s="58" t="str">
        <f>IF(OR(CH278&lt;&gt;"*",CH342&lt;&gt;"*",CH399&lt;&gt;"*",CH452&lt;&gt;"*"),"Yes (" &amp; JoinAll(", ", MIDForgiving(CH278,6,LEN(CH278)-6), MIDForgiving(CH342,6,LEN(CH342)-6), MIDForgiving(CH399,6,LEN(CH399)-6), MIDForgiving(CH452,6,LEN(CH452)-6))&amp;")","*")</f>
        <v>*</v>
      </c>
      <c r="CI518" s="58" t="str">
        <f>IF(OR(CI278&lt;&gt;"*",CI342&lt;&gt;"*",CI399&lt;&gt;"*",CI452&lt;&gt;"*"),"Yes (" &amp; JoinAll(", ", MIDForgiving(CI278,6,LEN(CI278)-6), MIDForgiving(CI342,6,LEN(CI342)-6), MIDForgiving(CI399,6,LEN(CI399)-6), MIDForgiving(CI452,6,LEN(CI452)-6))&amp;")","*")</f>
        <v>*</v>
      </c>
      <c r="CJ518" s="58" t="str">
        <f>IF(OR(CJ278&lt;&gt;"*",CJ342&lt;&gt;"*",CJ399&lt;&gt;"*",CJ452&lt;&gt;"*"),"Yes (" &amp; JoinAll(", ", MIDForgiving(CJ278,6,LEN(CJ278)-6), MIDForgiving(CJ342,6,LEN(CJ342)-6), MIDForgiving(CJ399,6,LEN(CJ399)-6), MIDForgiving(CJ452,6,LEN(CJ452)-6))&amp;")","*")</f>
        <v>*</v>
      </c>
      <c r="CK518" s="58" t="str">
        <f>IF(OR(CK278&lt;&gt;"*",CK342&lt;&gt;"*",CK399&lt;&gt;"*",CK452&lt;&gt;"*"),"Yes (" &amp; JoinAll(", ", MIDForgiving(CK278,6,LEN(CK278)-6), MIDForgiving(CK342,6,LEN(CK342)-6), MIDForgiving(CK399,6,LEN(CK399)-6), MIDForgiving(CK452,6,LEN(CK452)-6))&amp;")","*")</f>
        <v>*</v>
      </c>
      <c r="CL518" s="58" t="str">
        <f>IF(OR(CL278&lt;&gt;"*",CL342&lt;&gt;"*",CL399&lt;&gt;"*",CL452&lt;&gt;"*"),"Yes (" &amp; JoinAll(", ", MIDForgiving(CL278,6,LEN(CL278)-6), MIDForgiving(CL342,6,LEN(CL342)-6), MIDForgiving(CL399,6,LEN(CL399)-6), MIDForgiving(CL452,6,LEN(CL452)-6))&amp;")","*")</f>
        <v>*</v>
      </c>
      <c r="CM518" s="58" t="str">
        <f>IF(OR(CM278&lt;&gt;"*",CM342&lt;&gt;"*",CM399&lt;&gt;"*",CM452&lt;&gt;"*"),"Yes (" &amp; JoinAll(", ", MIDForgiving(CM278,6,LEN(CM278)-6), MIDForgiving(CM342,6,LEN(CM342)-6), MIDForgiving(CM399,6,LEN(CM399)-6), MIDForgiving(CM452,6,LEN(CM452)-6))&amp;")","*")</f>
        <v>*</v>
      </c>
      <c r="CN518" s="58" t="str">
        <f>IF(OR(CN278&lt;&gt;"*",CN342&lt;&gt;"*",CN399&lt;&gt;"*",CN452&lt;&gt;"*"),"Yes (" &amp; JoinAll(", ", MIDForgiving(CN278,6,LEN(CN278)-6), MIDForgiving(CN342,6,LEN(CN342)-6), MIDForgiving(CN399,6,LEN(CN399)-6), MIDForgiving(CN452,6,LEN(CN452)-6))&amp;")","*")</f>
        <v>*</v>
      </c>
      <c r="CO518" s="58" t="str">
        <f>IF(OR(CO278&lt;&gt;"*",CO342&lt;&gt;"*",CO399&lt;&gt;"*",CO452&lt;&gt;"*"),"Yes (" &amp; JoinAll(", ", MIDForgiving(CO278,6,LEN(CO278)-6), MIDForgiving(CO342,6,LEN(CO342)-6), MIDForgiving(CO399,6,LEN(CO399)-6), MIDForgiving(CO452,6,LEN(CO452)-6))&amp;")","*")</f>
        <v>*</v>
      </c>
      <c r="CP518" s="58" t="str">
        <f>IF(OR(CP278&lt;&gt;"*",CP342&lt;&gt;"*",CP399&lt;&gt;"*",CP452&lt;&gt;"*"),"Yes (" &amp; JoinAll(", ", MIDForgiving(CP278,6,LEN(CP278)-6), MIDForgiving(CP342,6,LEN(CP342)-6), MIDForgiving(CP399,6,LEN(CP399)-6), MIDForgiving(CP452,6,LEN(CP452)-6))&amp;")","*")</f>
        <v>*</v>
      </c>
      <c r="CQ518" s="58" t="str">
        <f>IF(OR(CQ278&lt;&gt;"*",CQ342&lt;&gt;"*",CQ399&lt;&gt;"*",CQ452&lt;&gt;"*"),"Yes (" &amp; JoinAll(", ", MIDForgiving(CQ278,6,LEN(CQ278)-6), MIDForgiving(CQ342,6,LEN(CQ342)-6), MIDForgiving(CQ399,6,LEN(CQ399)-6), MIDForgiving(CQ452,6,LEN(CQ452)-6))&amp;")","*")</f>
        <v>*</v>
      </c>
      <c r="CR518" s="58" t="str">
        <f>IF(OR(CR278&lt;&gt;"*",CR342&lt;&gt;"*",CR399&lt;&gt;"*",CR452&lt;&gt;"*"),"Yes (" &amp; JoinAll(", ", MIDForgiving(CR278,6,LEN(CR278)-6), MIDForgiving(CR342,6,LEN(CR342)-6), MIDForgiving(CR399,6,LEN(CR399)-6), MIDForgiving(CR452,6,LEN(CR452)-6))&amp;")","*")</f>
        <v>*</v>
      </c>
      <c r="CS518" s="58" t="str">
        <f>IF(OR(CS278&lt;&gt;"*",CS342&lt;&gt;"*",CS399&lt;&gt;"*",CS452&lt;&gt;"*"),"Yes (" &amp; JoinAll(", ", MIDForgiving(CS278,6,LEN(CS278)-6), MIDForgiving(CS342,6,LEN(CS342)-6), MIDForgiving(CS399,6,LEN(CS399)-6), MIDForgiving(CS452,6,LEN(CS452)-6))&amp;")","*")</f>
        <v>*</v>
      </c>
      <c r="CT518" s="58" t="str">
        <f>IF(OR(CT278&lt;&gt;"*",CT342&lt;&gt;"*",CT399&lt;&gt;"*",CT452&lt;&gt;"*"),"Yes (" &amp; JoinAll(", ", MIDForgiving(CT278,6,LEN(CT278)-6), MIDForgiving(CT342,6,LEN(CT342)-6), MIDForgiving(CT399,6,LEN(CT399)-6), MIDForgiving(CT452,6,LEN(CT452)-6))&amp;")","*")</f>
        <v>*</v>
      </c>
      <c r="CU518" s="58" t="str">
        <f>IF(OR(CU278&lt;&gt;"*",CU342&lt;&gt;"*",CU399&lt;&gt;"*",CU452&lt;&gt;"*"),"Yes (" &amp; JoinAll(", ", MIDForgiving(CU278,6,LEN(CU278)-6), MIDForgiving(CU342,6,LEN(CU342)-6), MIDForgiving(CU399,6,LEN(CU399)-6), MIDForgiving(CU452,6,LEN(CU452)-6))&amp;")","*")</f>
        <v>*</v>
      </c>
      <c r="CV518" s="58" t="str">
        <f>IF(OR(CV278&lt;&gt;"*",CV342&lt;&gt;"*",CV399&lt;&gt;"*",CV452&lt;&gt;"*"),"Yes (" &amp; JoinAll(", ", MIDForgiving(CV278,6,LEN(CV278)-6), MIDForgiving(CV342,6,LEN(CV342)-6), MIDForgiving(CV399,6,LEN(CV399)-6), MIDForgiving(CV452,6,LEN(CV452)-6))&amp;")","*")</f>
        <v>*</v>
      </c>
      <c r="CW518" s="58" t="str">
        <f>IF(OR(CW278&lt;&gt;"*",CW342&lt;&gt;"*",CW399&lt;&gt;"*",CW452&lt;&gt;"*"),"Yes (" &amp; JoinAll(", ", MIDForgiving(CW278,6,LEN(CW278)-6), MIDForgiving(CW342,6,LEN(CW342)-6), MIDForgiving(CW399,6,LEN(CW399)-6), MIDForgiving(CW452,6,LEN(CW452)-6))&amp;")","*")</f>
        <v>*</v>
      </c>
      <c r="CX518" s="58" t="str">
        <f>IF(OR(CX278&lt;&gt;"*",CX342&lt;&gt;"*",CX399&lt;&gt;"*",CX452&lt;&gt;"*"),"Yes (" &amp; JoinAll(", ", MIDForgiving(CX278,6,LEN(CX278)-6), MIDForgiving(CX342,6,LEN(CX342)-6), MIDForgiving(CX399,6,LEN(CX399)-6), MIDForgiving(CX452,6,LEN(CX452)-6))&amp;")","*")</f>
        <v>*</v>
      </c>
      <c r="CY518" s="58" t="str">
        <f>IF(OR(CY278&lt;&gt;"*",CY342&lt;&gt;"*",CY399&lt;&gt;"*",CY452&lt;&gt;"*"),"Yes (" &amp; JoinAll(", ", MIDForgiving(CY278,6,LEN(CY278)-6), MIDForgiving(CY342,6,LEN(CY342)-6), MIDForgiving(CY399,6,LEN(CY399)-6), MIDForgiving(CY452,6,LEN(CY452)-6))&amp;")","*")</f>
        <v>*</v>
      </c>
      <c r="CZ518" s="58" t="str">
        <f>IF(OR(CZ278&lt;&gt;"*",CZ342&lt;&gt;"*",CZ399&lt;&gt;"*",CZ452&lt;&gt;"*"),"Yes (" &amp; JoinAll(", ", MIDForgiving(CZ278,6,LEN(CZ278)-6), MIDForgiving(CZ342,6,LEN(CZ342)-6), MIDForgiving(CZ399,6,LEN(CZ399)-6), MIDForgiving(CZ452,6,LEN(CZ452)-6))&amp;")","*")</f>
        <v>*</v>
      </c>
      <c r="DA518" s="58" t="str">
        <f>IF(OR(DA278&lt;&gt;"*",DA342&lt;&gt;"*",DA399&lt;&gt;"*",DA452&lt;&gt;"*"),"Yes (" &amp; JoinAll(", ", MIDForgiving(DA278,6,LEN(DA278)-6), MIDForgiving(DA342,6,LEN(DA342)-6), MIDForgiving(DA399,6,LEN(DA399)-6), MIDForgiving(DA452,6,LEN(DA452)-6))&amp;")","*")</f>
        <v>*</v>
      </c>
      <c r="DB518" s="58" t="str">
        <f>IF(OR(DB278&lt;&gt;"*",DB342&lt;&gt;"*",DB399&lt;&gt;"*",DB452&lt;&gt;"*"),"Yes (" &amp; JoinAll(", ", MIDForgiving(DB278,6,LEN(DB278)-6), MIDForgiving(DB342,6,LEN(DB342)-6), MIDForgiving(DB399,6,LEN(DB399)-6), MIDForgiving(DB452,6,LEN(DB452)-6))&amp;")","*")</f>
        <v>*</v>
      </c>
      <c r="DC518" s="58" t="str">
        <f>IF(OR(DC278&lt;&gt;"*",DC342&lt;&gt;"*",DC399&lt;&gt;"*",DC452&lt;&gt;"*"),"Yes (" &amp; JoinAll(", ", MIDForgiving(DC278,6,LEN(DC278)-6), MIDForgiving(DC342,6,LEN(DC342)-6), MIDForgiving(DC399,6,LEN(DC399)-6), MIDForgiving(DC452,6,LEN(DC452)-6))&amp;")","*")</f>
        <v>*</v>
      </c>
      <c r="DD518" s="58" t="str">
        <f>IF(OR(DD278&lt;&gt;"*",DD342&lt;&gt;"*",DD399&lt;&gt;"*",DD452&lt;&gt;"*"),"Yes (" &amp; JoinAll(", ", MIDForgiving(DD278,6,LEN(DD278)-6), MIDForgiving(DD342,6,LEN(DD342)-6), MIDForgiving(DD399,6,LEN(DD399)-6), MIDForgiving(DD452,6,LEN(DD452)-6))&amp;")","*")</f>
        <v>*</v>
      </c>
      <c r="DE518" s="58" t="str">
        <f>IF(OR(DE278&lt;&gt;"*",DE342&lt;&gt;"*",DE399&lt;&gt;"*",DE452&lt;&gt;"*"),"Yes (" &amp; JoinAll(", ", MIDForgiving(DE278,6,LEN(DE278)-6), MIDForgiving(DE342,6,LEN(DE342)-6), MIDForgiving(DE399,6,LEN(DE399)-6), MIDForgiving(DE452,6,LEN(DE452)-6))&amp;")","*")</f>
        <v>*</v>
      </c>
      <c r="DF518" s="58" t="str">
        <f>IF(OR(DF278&lt;&gt;"*",DF342&lt;&gt;"*",DF399&lt;&gt;"*",DF452&lt;&gt;"*"),"Yes (" &amp; JoinAll(", ", MIDForgiving(DF278,6,LEN(DF278)-6), MIDForgiving(DF342,6,LEN(DF342)-6), MIDForgiving(DF399,6,LEN(DF399)-6), MIDForgiving(DF452,6,LEN(DF452)-6))&amp;")","*")</f>
        <v>*</v>
      </c>
      <c r="DG518" s="58" t="str">
        <f>IF(OR(DG278&lt;&gt;"*",DG342&lt;&gt;"*",DG399&lt;&gt;"*",DG452&lt;&gt;"*"),"Yes (" &amp; JoinAll(", ", MIDForgiving(DG278,6,LEN(DG278)-6), MIDForgiving(DG342,6,LEN(DG342)-6), MIDForgiving(DG399,6,LEN(DG399)-6), MIDForgiving(DG452,6,LEN(DG452)-6))&amp;")","*")</f>
        <v>*</v>
      </c>
      <c r="DH518" s="58" t="str">
        <f>IF(OR(DH278&lt;&gt;"*",DH342&lt;&gt;"*",DH399&lt;&gt;"*",DH452&lt;&gt;"*"),"Yes (" &amp; JoinAll(", ", MIDForgiving(DH278,6,LEN(DH278)-6), MIDForgiving(DH342,6,LEN(DH342)-6), MIDForgiving(DH399,6,LEN(DH399)-6), MIDForgiving(DH452,6,LEN(DH452)-6))&amp;")","*")</f>
        <v>*</v>
      </c>
      <c r="DI518" s="58" t="str">
        <f>IF(OR(DI278&lt;&gt;"*",DI342&lt;&gt;"*",DI399&lt;&gt;"*",DI452&lt;&gt;"*"),"Yes (" &amp; JoinAll(", ", MIDForgiving(DI278,6,LEN(DI278)-6), MIDForgiving(DI342,6,LEN(DI342)-6), MIDForgiving(DI399,6,LEN(DI399)-6), MIDForgiving(DI452,6,LEN(DI452)-6))&amp;")","*")</f>
        <v>*</v>
      </c>
      <c r="DJ518" s="58" t="str">
        <f>IF(OR(DJ278&lt;&gt;"*",DJ342&lt;&gt;"*",DJ399&lt;&gt;"*",DJ452&lt;&gt;"*"),"Yes (" &amp; JoinAll(", ", MIDForgiving(DJ278,6,LEN(DJ278)-6), MIDForgiving(DJ342,6,LEN(DJ342)-6), MIDForgiving(DJ399,6,LEN(DJ399)-6), MIDForgiving(DJ452,6,LEN(DJ452)-6))&amp;")","*")</f>
        <v>*</v>
      </c>
      <c r="DK518" s="58" t="str">
        <f>IF(OR(DK278&lt;&gt;"*",DK342&lt;&gt;"*",DK399&lt;&gt;"*",DK452&lt;&gt;"*"),"Yes (" &amp; JoinAll(", ", MIDForgiving(DK278,6,LEN(DK278)-6), MIDForgiving(DK342,6,LEN(DK342)-6), MIDForgiving(DK399,6,LEN(DK399)-6), MIDForgiving(DK452,6,LEN(DK452)-6))&amp;")","*")</f>
        <v>*</v>
      </c>
      <c r="DL518" s="58" t="str">
        <f>IF(OR(DL278&lt;&gt;"*",DL342&lt;&gt;"*",DL399&lt;&gt;"*",DL452&lt;&gt;"*"),"Yes (" &amp; JoinAll(", ", MIDForgiving(DL278,6,LEN(DL278)-6), MIDForgiving(DL342,6,LEN(DL342)-6), MIDForgiving(DL399,6,LEN(DL399)-6), MIDForgiving(DL452,6,LEN(DL452)-6))&amp;")","*")</f>
        <v>*</v>
      </c>
      <c r="DM518" s="58" t="str">
        <f>IF(OR(DM278&lt;&gt;"*",DM342&lt;&gt;"*",DM399&lt;&gt;"*",DM452&lt;&gt;"*"),"Yes (" &amp; JoinAll(", ", MIDForgiving(DM278,6,LEN(DM278)-6), MIDForgiving(DM342,6,LEN(DM342)-6), MIDForgiving(DM399,6,LEN(DM399)-6), MIDForgiving(DM452,6,LEN(DM452)-6))&amp;")","*")</f>
        <v>*</v>
      </c>
      <c r="DN518" s="58" t="str">
        <f>IF(OR(DN278&lt;&gt;"*",DN342&lt;&gt;"*",DN399&lt;&gt;"*",DN452&lt;&gt;"*"),"Yes (" &amp; JoinAll(", ", MIDForgiving(DN278,6,LEN(DN278)-6), MIDForgiving(DN342,6,LEN(DN342)-6), MIDForgiving(DN399,6,LEN(DN399)-6), MIDForgiving(DN452,6,LEN(DN452)-6))&amp;")","*")</f>
        <v>*</v>
      </c>
      <c r="DO518" s="58" t="str">
        <f>IF(OR(DO278&lt;&gt;"*",DO342&lt;&gt;"*",DO399&lt;&gt;"*",DO452&lt;&gt;"*"),"Yes (" &amp; JoinAll(", ", MIDForgiving(DO278,6,LEN(DO278)-6), MIDForgiving(DO342,6,LEN(DO342)-6), MIDForgiving(DO399,6,LEN(DO399)-6), MIDForgiving(DO452,6,LEN(DO452)-6))&amp;")","*")</f>
        <v>*</v>
      </c>
      <c r="DP518" s="58" t="str">
        <f>IF(OR(DP278&lt;&gt;"*",DP342&lt;&gt;"*",DP399&lt;&gt;"*",DP452&lt;&gt;"*"),"Yes (" &amp; JoinAll(", ", MIDForgiving(DP278,6,LEN(DP278)-6), MIDForgiving(DP342,6,LEN(DP342)-6), MIDForgiving(DP399,6,LEN(DP399)-6), MIDForgiving(DP452,6,LEN(DP452)-6))&amp;")","*")</f>
        <v>*</v>
      </c>
      <c r="DQ518" s="58" t="str">
        <f>IF(OR(DQ278&lt;&gt;"*",DQ342&lt;&gt;"*",DQ399&lt;&gt;"*",DQ452&lt;&gt;"*"),"Yes (" &amp; JoinAll(", ", MIDForgiving(DQ278,6,LEN(DQ278)-6), MIDForgiving(DQ342,6,LEN(DQ342)-6), MIDForgiving(DQ399,6,LEN(DQ399)-6), MIDForgiving(DQ452,6,LEN(DQ452)-6))&amp;")","*")</f>
        <v>*</v>
      </c>
      <c r="DR518" s="58" t="str">
        <f>IF(OR(DR278&lt;&gt;"*",DR342&lt;&gt;"*",DR399&lt;&gt;"*",DR452&lt;&gt;"*"),"Yes (" &amp; JoinAll(", ", MIDForgiving(DR278,6,LEN(DR278)-6), MIDForgiving(DR342,6,LEN(DR342)-6), MIDForgiving(DR399,6,LEN(DR399)-6), MIDForgiving(DR452,6,LEN(DR452)-6))&amp;")","*")</f>
        <v>*</v>
      </c>
      <c r="DS518" s="58" t="str">
        <f>IF(OR(DS278&lt;&gt;"*",DS342&lt;&gt;"*",DS399&lt;&gt;"*",DS452&lt;&gt;"*"),"Yes (" &amp; JoinAll(", ", MIDForgiving(DS278,6,LEN(DS278)-6), MIDForgiving(DS342,6,LEN(DS342)-6), MIDForgiving(DS399,6,LEN(DS399)-6), MIDForgiving(DS452,6,LEN(DS452)-6))&amp;")","*")</f>
        <v>*</v>
      </c>
      <c r="DT518" s="58" t="str">
        <f>IF(OR(DT278&lt;&gt;"*",DT342&lt;&gt;"*",DT399&lt;&gt;"*",DT452&lt;&gt;"*"),"Yes (" &amp; JoinAll(", ", MIDForgiving(DT278,6,LEN(DT278)-6), MIDForgiving(DT342,6,LEN(DT342)-6), MIDForgiving(DT399,6,LEN(DT399)-6), MIDForgiving(DT452,6,LEN(DT452)-6))&amp;")","*")</f>
        <v>*</v>
      </c>
      <c r="DU518" s="58" t="str">
        <f>IF(OR(DU278&lt;&gt;"*",DU342&lt;&gt;"*",DU399&lt;&gt;"*",DU452&lt;&gt;"*"),"Yes (" &amp; JoinAll(", ", MIDForgiving(DU278,6,LEN(DU278)-6), MIDForgiving(DU342,6,LEN(DU342)-6), MIDForgiving(DU399,6,LEN(DU399)-6), MIDForgiving(DU452,6,LEN(DU452)-6))&amp;")","*")</f>
        <v>*</v>
      </c>
      <c r="DV518" s="58" t="str">
        <f>IF(OR(DV278&lt;&gt;"*",DV342&lt;&gt;"*",DV399&lt;&gt;"*",DV452&lt;&gt;"*"),"Yes (" &amp; JoinAll(", ", MIDForgiving(DV278,6,LEN(DV278)-6), MIDForgiving(DV342,6,LEN(DV342)-6), MIDForgiving(DV399,6,LEN(DV399)-6), MIDForgiving(DV452,6,LEN(DV452)-6))&amp;")","*")</f>
        <v>*</v>
      </c>
      <c r="DW518" s="58" t="str">
        <f>IF(OR(DW278&lt;&gt;"*",DW342&lt;&gt;"*",DW399&lt;&gt;"*",DW452&lt;&gt;"*"),"Yes (" &amp; JoinAll(", ", MIDForgiving(DW278,6,LEN(DW278)-6), MIDForgiving(DW342,6,LEN(DW342)-6), MIDForgiving(DW399,6,LEN(DW399)-6), MIDForgiving(DW452,6,LEN(DW452)-6))&amp;")","*")</f>
        <v>*</v>
      </c>
      <c r="DX518" s="58" t="str">
        <f>IF(OR(DX278&lt;&gt;"*",DX342&lt;&gt;"*",DX399&lt;&gt;"*",DX452&lt;&gt;"*"),"Yes (" &amp; JoinAll(", ", MIDForgiving(DX278,6,LEN(DX278)-6), MIDForgiving(DX342,6,LEN(DX342)-6), MIDForgiving(DX399,6,LEN(DX399)-6), MIDForgiving(DX452,6,LEN(DX452)-6))&amp;")","*")</f>
        <v>*</v>
      </c>
      <c r="DY518" s="58" t="str">
        <f>IF(OR(DY278&lt;&gt;"*",DY342&lt;&gt;"*",DY399&lt;&gt;"*",DY452&lt;&gt;"*"),"Yes (" &amp; JoinAll(", ", MIDForgiving(DY278,6,LEN(DY278)-6), MIDForgiving(DY342,6,LEN(DY342)-6), MIDForgiving(DY399,6,LEN(DY399)-6), MIDForgiving(DY452,6,LEN(DY452)-6))&amp;")","*")</f>
        <v>*</v>
      </c>
      <c r="DZ518" s="58" t="str">
        <f>IF(OR(DZ278&lt;&gt;"*",DZ342&lt;&gt;"*",DZ399&lt;&gt;"*",DZ452&lt;&gt;"*"),"Yes (" &amp; JoinAll(", ", MIDForgiving(DZ278,6,LEN(DZ278)-6), MIDForgiving(DZ342,6,LEN(DZ342)-6), MIDForgiving(DZ399,6,LEN(DZ399)-6), MIDForgiving(DZ452,6,LEN(DZ452)-6))&amp;")","*")</f>
        <v>*</v>
      </c>
      <c r="EA518" s="58" t="str">
        <f>IF(OR(EA278&lt;&gt;"*",EA342&lt;&gt;"*",EA399&lt;&gt;"*",EA452&lt;&gt;"*"),"Yes (" &amp; JoinAll(", ", MIDForgiving(EA278,6,LEN(EA278)-6), MIDForgiving(EA342,6,LEN(EA342)-6), MIDForgiving(EA399,6,LEN(EA399)-6), MIDForgiving(EA452,6,LEN(EA452)-6))&amp;")","*")</f>
        <v>*</v>
      </c>
      <c r="EB518" s="58" t="str">
        <f>IF(OR(EB278&lt;&gt;"*",EB342&lt;&gt;"*",EB399&lt;&gt;"*",EB452&lt;&gt;"*"),"Yes (" &amp; JoinAll(", ", MIDForgiving(EB278,6,LEN(EB278)-6), MIDForgiving(EB342,6,LEN(EB342)-6), MIDForgiving(EB399,6,LEN(EB399)-6), MIDForgiving(EB452,6,LEN(EB452)-6))&amp;")","*")</f>
        <v>*</v>
      </c>
      <c r="EC518" s="58" t="str">
        <f>IF(OR(EC278&lt;&gt;"*",EC342&lt;&gt;"*",EC399&lt;&gt;"*",EC452&lt;&gt;"*"),"Yes (" &amp; JoinAll(", ", MIDForgiving(EC278,6,LEN(EC278)-6), MIDForgiving(EC342,6,LEN(EC342)-6), MIDForgiving(EC399,6,LEN(EC399)-6), MIDForgiving(EC452,6,LEN(EC452)-6))&amp;")","*")</f>
        <v>*</v>
      </c>
      <c r="ED518" s="58" t="str">
        <f>IF(OR(ED278&lt;&gt;"*",ED342&lt;&gt;"*",ED399&lt;&gt;"*",ED452&lt;&gt;"*"),"Yes (" &amp; JoinAll(", ", MIDForgiving(ED278,6,LEN(ED278)-6), MIDForgiving(ED342,6,LEN(ED342)-6), MIDForgiving(ED399,6,LEN(ED399)-6), MIDForgiving(ED452,6,LEN(ED452)-6))&amp;")","*")</f>
        <v>*</v>
      </c>
      <c r="EE518" s="58" t="str">
        <f>IF(OR(EE278&lt;&gt;"*",EE342&lt;&gt;"*",EE399&lt;&gt;"*",EE452&lt;&gt;"*"),"Yes (" &amp; JoinAll(", ", MIDForgiving(EE278,6,LEN(EE278)-6), MIDForgiving(EE342,6,LEN(EE342)-6), MIDForgiving(EE399,6,LEN(EE399)-6), MIDForgiving(EE452,6,LEN(EE452)-6))&amp;")","*")</f>
        <v>*</v>
      </c>
      <c r="EF518" s="58" t="str">
        <f>IF(OR(EF278&lt;&gt;"*",EF342&lt;&gt;"*",EF399&lt;&gt;"*",EF452&lt;&gt;"*"),"Yes (" &amp; JoinAll(", ", MIDForgiving(EF278,6,LEN(EF278)-6), MIDForgiving(EF342,6,LEN(EF342)-6), MIDForgiving(EF399,6,LEN(EF399)-6), MIDForgiving(EF452,6,LEN(EF452)-6))&amp;")","*")</f>
        <v>*</v>
      </c>
      <c r="EG518" s="58" t="str">
        <f>IF(OR(EG278&lt;&gt;"*",EG342&lt;&gt;"*",EG399&lt;&gt;"*",EG452&lt;&gt;"*"),"Yes (" &amp; JoinAll(", ", MIDForgiving(EG278,6,LEN(EG278)-6), MIDForgiving(EG342,6,LEN(EG342)-6), MIDForgiving(EG399,6,LEN(EG399)-6), MIDForgiving(EG452,6,LEN(EG452)-6))&amp;")","*")</f>
        <v>*</v>
      </c>
      <c r="EH518" s="58" t="str">
        <f>IF(OR(EH278&lt;&gt;"*",EH342&lt;&gt;"*",EH399&lt;&gt;"*",EH452&lt;&gt;"*"),"Yes (" &amp; JoinAll(", ", MIDForgiving(EH278,6,LEN(EH278)-6), MIDForgiving(EH342,6,LEN(EH342)-6), MIDForgiving(EH399,6,LEN(EH399)-6), MIDForgiving(EH452,6,LEN(EH452)-6))&amp;")","*")</f>
        <v>*</v>
      </c>
      <c r="EI518" s="58" t="str">
        <f>IF(OR(EI278&lt;&gt;"*",EI342&lt;&gt;"*",EI399&lt;&gt;"*",EI452&lt;&gt;"*"),"Yes (" &amp; JoinAll(", ", MIDForgiving(EI278,6,LEN(EI278)-6), MIDForgiving(EI342,6,LEN(EI342)-6), MIDForgiving(EI399,6,LEN(EI399)-6), MIDForgiving(EI452,6,LEN(EI452)-6))&amp;")","*")</f>
        <v>*</v>
      </c>
      <c r="EJ518" s="58" t="str">
        <f>IF(OR(EJ278&lt;&gt;"*",EJ342&lt;&gt;"*",EJ399&lt;&gt;"*",EJ452&lt;&gt;"*"),"Yes (" &amp; JoinAll(", ", MIDForgiving(EJ278,6,LEN(EJ278)-6), MIDForgiving(EJ342,6,LEN(EJ342)-6), MIDForgiving(EJ399,6,LEN(EJ399)-6), MIDForgiving(EJ452,6,LEN(EJ452)-6))&amp;")","*")</f>
        <v>*</v>
      </c>
      <c r="EK518" s="58" t="str">
        <f>IF(OR(EK278&lt;&gt;"*",EK342&lt;&gt;"*",EK399&lt;&gt;"*",EK452&lt;&gt;"*"),"Yes (" &amp; JoinAll(", ", MIDForgiving(EK278,6,LEN(EK278)-6), MIDForgiving(EK342,6,LEN(EK342)-6), MIDForgiving(EK399,6,LEN(EK399)-6), MIDForgiving(EK452,6,LEN(EK452)-6))&amp;")","*")</f>
        <v>*</v>
      </c>
      <c r="EL518" s="109"/>
      <c r="EM518" s="109"/>
    </row>
    <row r="519" spans="1:143" s="58" customFormat="1" ht="12.75" customHeight="1" x14ac:dyDescent="0.25">
      <c r="A519" s="5"/>
      <c r="B519" s="96"/>
      <c r="C519" s="96"/>
      <c r="D519" s="96"/>
      <c r="E519" s="96"/>
      <c r="F519" s="96" t="s">
        <v>3541</v>
      </c>
      <c r="G519" s="4" t="s">
        <v>4303</v>
      </c>
      <c r="H519" s="18" t="s">
        <v>5</v>
      </c>
      <c r="I519" s="18"/>
      <c r="J519" s="58" t="str">
        <f>IF(OR(J279&lt;&gt;"*",J343&lt;&gt;"*",J400&lt;&gt;"*",J453&lt;&gt;"*"),"Yes (" &amp; JoinAll(", ", MIDForgiving(J279,6,LEN(J279)-6), MIDForgiving(J343,6,LEN(J343)-6), MIDForgiving(J400,6,LEN(J400)-6), MIDForgiving(J453,6,LEN(J453)-6))&amp;")","*")</f>
        <v>*</v>
      </c>
      <c r="K519" s="58" t="str">
        <f>IF(OR(K279&lt;&gt;"*",K343&lt;&gt;"*",K400&lt;&gt;"*",K453&lt;&gt;"*"),"Yes (" &amp; JoinAll(", ", MIDForgiving(K279,6,LEN(K279)-6), MIDForgiving(K343,6,LEN(K343)-6), MIDForgiving(K400,6,LEN(K400)-6), MIDForgiving(K453,6,LEN(K453)-6))&amp;")","*")</f>
        <v>*</v>
      </c>
      <c r="L519" s="58" t="str">
        <f>IF(OR(L279&lt;&gt;"*",L343&lt;&gt;"*",L400&lt;&gt;"*",L453&lt;&gt;"*"),"Yes (" &amp; JoinAll(", ", MIDForgiving(L279,6,LEN(L279)-6), MIDForgiving(L343,6,LEN(L343)-6), MIDForgiving(L400,6,LEN(L400)-6), MIDForgiving(L453,6,LEN(L453)-6))&amp;")","*")</f>
        <v>*</v>
      </c>
      <c r="M519" s="58" t="str">
        <f>IF(OR(M279&lt;&gt;"*",M343&lt;&gt;"*",M400&lt;&gt;"*",M453&lt;&gt;"*"),"Yes (" &amp; JoinAll(", ", MIDForgiving(M279,6,LEN(M279)-6), MIDForgiving(M343,6,LEN(M343)-6), MIDForgiving(M400,6,LEN(M400)-6), MIDForgiving(M453,6,LEN(M453)-6))&amp;")","*")</f>
        <v>*</v>
      </c>
      <c r="N519" s="58" t="str">
        <f>IF(OR(N279&lt;&gt;"*",N343&lt;&gt;"*",N400&lt;&gt;"*",N453&lt;&gt;"*"),"Yes (" &amp; JoinAll(", ", MIDForgiving(N279,6,LEN(N279)-6), MIDForgiving(N343,6,LEN(N343)-6), MIDForgiving(N400,6,LEN(N400)-6), MIDForgiving(N453,6,LEN(N453)-6))&amp;")","*")</f>
        <v>*</v>
      </c>
      <c r="O519" s="58" t="str">
        <f>IF(OR(O279&lt;&gt;"*",O343&lt;&gt;"*",O400&lt;&gt;"*",O453&lt;&gt;"*"),"Yes (" &amp; JoinAll(", ", MIDForgiving(O279,6,LEN(O279)-6), MIDForgiving(O343,6,LEN(O343)-6), MIDForgiving(O400,6,LEN(O400)-6), MIDForgiving(O453,6,LEN(O453)-6))&amp;")","*")</f>
        <v>*</v>
      </c>
      <c r="P519" s="58" t="str">
        <f>IF(OR(P279&lt;&gt;"*",P343&lt;&gt;"*",P400&lt;&gt;"*",P453&lt;&gt;"*"),"Yes (" &amp; JoinAll(", ", MIDForgiving(P279,6,LEN(P279)-6), MIDForgiving(P343,6,LEN(P343)-6), MIDForgiving(P400,6,LEN(P400)-6), MIDForgiving(P453,6,LEN(P453)-6))&amp;")","*")</f>
        <v>*</v>
      </c>
      <c r="Q519" s="58" t="str">
        <f>IF(OR(Q279&lt;&gt;"*",Q343&lt;&gt;"*",Q400&lt;&gt;"*",Q453&lt;&gt;"*"),"Yes (" &amp; JoinAll(", ", MIDForgiving(Q279,6,LEN(Q279)-6), MIDForgiving(Q343,6,LEN(Q343)-6), MIDForgiving(Q400,6,LEN(Q400)-6), MIDForgiving(Q453,6,LEN(Q453)-6))&amp;")","*")</f>
        <v>*</v>
      </c>
      <c r="R519" s="58" t="str">
        <f>IF(OR(R279&lt;&gt;"*",R343&lt;&gt;"*",R400&lt;&gt;"*",R453&lt;&gt;"*"),"Yes (" &amp; JoinAll(", ", MIDForgiving(R279,6,LEN(R279)-6), MIDForgiving(R343,6,LEN(R343)-6), MIDForgiving(R400,6,LEN(R400)-6), MIDForgiving(R453,6,LEN(R453)-6))&amp;")","*")</f>
        <v>*</v>
      </c>
      <c r="S519" s="58" t="str">
        <f>IF(OR(S279&lt;&gt;"*",S343&lt;&gt;"*",S400&lt;&gt;"*",S453&lt;&gt;"*"),"Yes (" &amp; JoinAll(", ", MIDForgiving(S279,6,LEN(S279)-6), MIDForgiving(S343,6,LEN(S343)-6), MIDForgiving(S400,6,LEN(S400)-6), MIDForgiving(S453,6,LEN(S453)-6))&amp;")","*")</f>
        <v>*</v>
      </c>
      <c r="T519" s="58" t="str">
        <f>IF(OR(T279&lt;&gt;"*",T343&lt;&gt;"*",T400&lt;&gt;"*",T453&lt;&gt;"*"),"Yes (" &amp; JoinAll(", ", MIDForgiving(T279,6,LEN(T279)-6), MIDForgiving(T343,6,LEN(T343)-6), MIDForgiving(T400,6,LEN(T400)-6), MIDForgiving(T453,6,LEN(T453)-6))&amp;")","*")</f>
        <v>*</v>
      </c>
      <c r="U519" s="58" t="str">
        <f>IF(OR(U279&lt;&gt;"*",U343&lt;&gt;"*",U400&lt;&gt;"*",U453&lt;&gt;"*"),"Yes (" &amp; JoinAll(", ", MIDForgiving(U279,6,LEN(U279)-6), MIDForgiving(U343,6,LEN(U343)-6), MIDForgiving(U400,6,LEN(U400)-6), MIDForgiving(U453,6,LEN(U453)-6))&amp;")","*")</f>
        <v>*</v>
      </c>
      <c r="V519" s="58" t="str">
        <f>IF(OR(V279&lt;&gt;"*",V343&lt;&gt;"*",V400&lt;&gt;"*",V453&lt;&gt;"*"),"Yes (" &amp; JoinAll(", ", MIDForgiving(V279,6,LEN(V279)-6), MIDForgiving(V343,6,LEN(V343)-6), MIDForgiving(V400,6,LEN(V400)-6), MIDForgiving(V453,6,LEN(V453)-6))&amp;")","*")</f>
        <v>*</v>
      </c>
      <c r="W519" s="58" t="str">
        <f>IF(OR(W279&lt;&gt;"*",W343&lt;&gt;"*",W400&lt;&gt;"*",W453&lt;&gt;"*"),"Yes (" &amp; JoinAll(", ", MIDForgiving(W279,6,LEN(W279)-6), MIDForgiving(W343,6,LEN(W343)-6), MIDForgiving(W400,6,LEN(W400)-6), MIDForgiving(W453,6,LEN(W453)-6))&amp;")","*")</f>
        <v>*</v>
      </c>
      <c r="X519" s="58" t="str">
        <f>IF(OR(X279&lt;&gt;"*",X343&lt;&gt;"*",X400&lt;&gt;"*",X453&lt;&gt;"*"),"Yes (" &amp; JoinAll(", ", MIDForgiving(X279,6,LEN(X279)-6), MIDForgiving(X343,6,LEN(X343)-6), MIDForgiving(X400,6,LEN(X400)-6), MIDForgiving(X453,6,LEN(X453)-6))&amp;")","*")</f>
        <v>*</v>
      </c>
      <c r="Y519" s="58" t="str">
        <f>IF(OR(Y279&lt;&gt;"*",Y343&lt;&gt;"*",Y400&lt;&gt;"*",Y453&lt;&gt;"*"),"Yes (" &amp; JoinAll(", ", MIDForgiving(Y279,6,LEN(Y279)-6), MIDForgiving(Y343,6,LEN(Y343)-6), MIDForgiving(Y400,6,LEN(Y400)-6), MIDForgiving(Y453,6,LEN(Y453)-6))&amp;")","*")</f>
        <v>*</v>
      </c>
      <c r="Z519" s="58" t="str">
        <f>IF(OR(Z279&lt;&gt;"*",Z343&lt;&gt;"*",Z400&lt;&gt;"*",Z453&lt;&gt;"*"),"Yes (" &amp; JoinAll(", ", MIDForgiving(Z279,6,LEN(Z279)-6), MIDForgiving(Z343,6,LEN(Z343)-6), MIDForgiving(Z400,6,LEN(Z400)-6), MIDForgiving(Z453,6,LEN(Z453)-6))&amp;")","*")</f>
        <v>*</v>
      </c>
      <c r="AA519" s="58" t="str">
        <f>IF(OR(AA279&lt;&gt;"*",AA343&lt;&gt;"*",AA400&lt;&gt;"*",AA453&lt;&gt;"*"),"Yes (" &amp; JoinAll(", ", MIDForgiving(AA279,6,LEN(AA279)-6), MIDForgiving(AA343,6,LEN(AA343)-6), MIDForgiving(AA400,6,LEN(AA400)-6), MIDForgiving(AA453,6,LEN(AA453)-6))&amp;")","*")</f>
        <v>*</v>
      </c>
      <c r="AB519" s="58" t="str">
        <f>IF(OR(AB279&lt;&gt;"*",AB343&lt;&gt;"*",AB400&lt;&gt;"*",AB453&lt;&gt;"*"),"Yes (" &amp; JoinAll(", ", MIDForgiving(AB279,6,LEN(AB279)-6), MIDForgiving(AB343,6,LEN(AB343)-6), MIDForgiving(AB400,6,LEN(AB400)-6), MIDForgiving(AB453,6,LEN(AB453)-6))&amp;")","*")</f>
        <v>*</v>
      </c>
      <c r="AC519" s="58" t="str">
        <f>IF(OR(AC279&lt;&gt;"*",AC343&lt;&gt;"*",AC400&lt;&gt;"*",AC453&lt;&gt;"*"),"Yes (" &amp; JoinAll(", ", MIDForgiving(AC279,6,LEN(AC279)-6), MIDForgiving(AC343,6,LEN(AC343)-6), MIDForgiving(AC400,6,LEN(AC400)-6), MIDForgiving(AC453,6,LEN(AC453)-6))&amp;")","*")</f>
        <v>*</v>
      </c>
      <c r="AD519" s="58" t="str">
        <f>IF(OR(AD279&lt;&gt;"*",AD343&lt;&gt;"*",AD400&lt;&gt;"*",AD453&lt;&gt;"*"),"Yes (" &amp; JoinAll(", ", MIDForgiving(AD279,6,LEN(AD279)-6), MIDForgiving(AD343,6,LEN(AD343)-6), MIDForgiving(AD400,6,LEN(AD400)-6), MIDForgiving(AD453,6,LEN(AD453)-6))&amp;")","*")</f>
        <v>*</v>
      </c>
      <c r="AE519" s="58" t="str">
        <f>IF(OR(AE279&lt;&gt;"*",AE343&lt;&gt;"*",AE400&lt;&gt;"*",AE453&lt;&gt;"*"),"Yes (" &amp; JoinAll(", ", MIDForgiving(AE279,6,LEN(AE279)-6), MIDForgiving(AE343,6,LEN(AE343)-6), MIDForgiving(AE400,6,LEN(AE400)-6), MIDForgiving(AE453,6,LEN(AE453)-6))&amp;")","*")</f>
        <v>*</v>
      </c>
      <c r="AF519" s="58" t="str">
        <f>IF(OR(AF279&lt;&gt;"*",AF343&lt;&gt;"*",AF400&lt;&gt;"*",AF453&lt;&gt;"*"),"Yes (" &amp; JoinAll(", ", MIDForgiving(AF279,6,LEN(AF279)-6), MIDForgiving(AF343,6,LEN(AF343)-6), MIDForgiving(AF400,6,LEN(AF400)-6), MIDForgiving(AF453,6,LEN(AF453)-6))&amp;")","*")</f>
        <v>*</v>
      </c>
      <c r="AG519" s="58" t="str">
        <f>IF(OR(AG279&lt;&gt;"*",AG343&lt;&gt;"*",AG400&lt;&gt;"*",AG453&lt;&gt;"*"),"Yes (" &amp; JoinAll(", ", MIDForgiving(AG279,6,LEN(AG279)-6), MIDForgiving(AG343,6,LEN(AG343)-6), MIDForgiving(AG400,6,LEN(AG400)-6), MIDForgiving(AG453,6,LEN(AG453)-6))&amp;")","*")</f>
        <v>*</v>
      </c>
      <c r="AH519" s="58" t="str">
        <f>IF(OR(AH279&lt;&gt;"*",AH343&lt;&gt;"*",AH400&lt;&gt;"*",AH453&lt;&gt;"*"),"Yes (" &amp; JoinAll(", ", MIDForgiving(AH279,6,LEN(AH279)-6), MIDForgiving(AH343,6,LEN(AH343)-6), MIDForgiving(AH400,6,LEN(AH400)-6), MIDForgiving(AH453,6,LEN(AH453)-6))&amp;")","*")</f>
        <v>*</v>
      </c>
      <c r="AI519" s="58" t="str">
        <f>IF(OR(AI279&lt;&gt;"*",AI343&lt;&gt;"*",AI400&lt;&gt;"*",AI453&lt;&gt;"*"),"Yes (" &amp; JoinAll(", ", MIDForgiving(AI279,6,LEN(AI279)-6), MIDForgiving(AI343,6,LEN(AI343)-6), MIDForgiving(AI400,6,LEN(AI400)-6), MIDForgiving(AI453,6,LEN(AI453)-6))&amp;")","*")</f>
        <v>*</v>
      </c>
      <c r="AJ519" s="58" t="str">
        <f>IF(OR(AJ279&lt;&gt;"*",AJ343&lt;&gt;"*",AJ400&lt;&gt;"*",AJ453&lt;&gt;"*"),"Yes (" &amp; JoinAll(", ", MIDForgiving(AJ279,6,LEN(AJ279)-6), MIDForgiving(AJ343,6,LEN(AJ343)-6), MIDForgiving(AJ400,6,LEN(AJ400)-6), MIDForgiving(AJ453,6,LEN(AJ453)-6))&amp;")","*")</f>
        <v>*</v>
      </c>
      <c r="AK519" s="58" t="str">
        <f>IF(OR(AK279&lt;&gt;"*",AK343&lt;&gt;"*",AK400&lt;&gt;"*",AK453&lt;&gt;"*"),"Yes (" &amp; JoinAll(", ", MIDForgiving(AK279,6,LEN(AK279)-6), MIDForgiving(AK343,6,LEN(AK343)-6), MIDForgiving(AK400,6,LEN(AK400)-6), MIDForgiving(AK453,6,LEN(AK453)-6))&amp;")","*")</f>
        <v>*</v>
      </c>
      <c r="AL519" s="58" t="str">
        <f>IF(OR(AL279&lt;&gt;"*",AL343&lt;&gt;"*",AL400&lt;&gt;"*",AL453&lt;&gt;"*"),"Yes (" &amp; JoinAll(", ", MIDForgiving(AL279,6,LEN(AL279)-6), MIDForgiving(AL343,6,LEN(AL343)-6), MIDForgiving(AL400,6,LEN(AL400)-6), MIDForgiving(AL453,6,LEN(AL453)-6))&amp;")","*")</f>
        <v>*</v>
      </c>
      <c r="AM519" s="58" t="str">
        <f>IF(OR(AM279&lt;&gt;"*",AM343&lt;&gt;"*",AM400&lt;&gt;"*",AM453&lt;&gt;"*"),"Yes (" &amp; JoinAll(", ", MIDForgiving(AM279,6,LEN(AM279)-6), MIDForgiving(AM343,6,LEN(AM343)-6), MIDForgiving(AM400,6,LEN(AM400)-6), MIDForgiving(AM453,6,LEN(AM453)-6))&amp;")","*")</f>
        <v>*</v>
      </c>
      <c r="AN519" s="58" t="str">
        <f>IF(OR(AN279&lt;&gt;"*",AN343&lt;&gt;"*",AN400&lt;&gt;"*",AN453&lt;&gt;"*"),"Yes (" &amp; JoinAll(", ", MIDForgiving(AN279,6,LEN(AN279)-6), MIDForgiving(AN343,6,LEN(AN343)-6), MIDForgiving(AN400,6,LEN(AN400)-6), MIDForgiving(AN453,6,LEN(AN453)-6))&amp;")","*")</f>
        <v>*</v>
      </c>
      <c r="AO519" s="58" t="str">
        <f>IF(OR(AO279&lt;&gt;"*",AO343&lt;&gt;"*",AO400&lt;&gt;"*",AO453&lt;&gt;"*"),"Yes (" &amp; JoinAll(", ", MIDForgiving(AO279,6,LEN(AO279)-6), MIDForgiving(AO343,6,LEN(AO343)-6), MIDForgiving(AO400,6,LEN(AO400)-6), MIDForgiving(AO453,6,LEN(AO453)-6))&amp;")","*")</f>
        <v>*</v>
      </c>
      <c r="AP519" s="58" t="str">
        <f>IF(OR(AP279&lt;&gt;"*",AP343&lt;&gt;"*",AP400&lt;&gt;"*",AP453&lt;&gt;"*"),"Yes (" &amp; JoinAll(", ", MIDForgiving(AP279,6,LEN(AP279)-6), MIDForgiving(AP343,6,LEN(AP343)-6), MIDForgiving(AP400,6,LEN(AP400)-6), MIDForgiving(AP453,6,LEN(AP453)-6))&amp;")","*")</f>
        <v>*</v>
      </c>
      <c r="AQ519" s="58" t="str">
        <f>IF(OR(AQ279&lt;&gt;"*",AQ343&lt;&gt;"*",AQ400&lt;&gt;"*",AQ453&lt;&gt;"*"),"Yes (" &amp; JoinAll(", ", MIDForgiving(AQ279,6,LEN(AQ279)-6), MIDForgiving(AQ343,6,LEN(AQ343)-6), MIDForgiving(AQ400,6,LEN(AQ400)-6), MIDForgiving(AQ453,6,LEN(AQ453)-6))&amp;")","*")</f>
        <v>*</v>
      </c>
      <c r="AR519" s="58" t="str">
        <f>IF(OR(AR279&lt;&gt;"*",AR343&lt;&gt;"*",AR400&lt;&gt;"*",AR453&lt;&gt;"*"),"Yes (" &amp; JoinAll(", ", MIDForgiving(AR279,6,LEN(AR279)-6), MIDForgiving(AR343,6,LEN(AR343)-6), MIDForgiving(AR400,6,LEN(AR400)-6), MIDForgiving(AR453,6,LEN(AR453)-6))&amp;")","*")</f>
        <v>*</v>
      </c>
      <c r="AS519" s="58" t="str">
        <f>IF(OR(AS279&lt;&gt;"*",AS343&lt;&gt;"*",AS400&lt;&gt;"*",AS453&lt;&gt;"*"),"Yes (" &amp; JoinAll(", ", MIDForgiving(AS279,6,LEN(AS279)-6), MIDForgiving(AS343,6,LEN(AS343)-6), MIDForgiving(AS400,6,LEN(AS400)-6), MIDForgiving(AS453,6,LEN(AS453)-6))&amp;")","*")</f>
        <v>*</v>
      </c>
      <c r="AT519" s="58" t="str">
        <f>IF(OR(AT279&lt;&gt;"*",AT343&lt;&gt;"*",AT400&lt;&gt;"*",AT453&lt;&gt;"*"),"Yes (" &amp; JoinAll(", ", MIDForgiving(AT279,6,LEN(AT279)-6), MIDForgiving(AT343,6,LEN(AT343)-6), MIDForgiving(AT400,6,LEN(AT400)-6), MIDForgiving(AT453,6,LEN(AT453)-6))&amp;")","*")</f>
        <v>*</v>
      </c>
      <c r="AU519" s="58" t="str">
        <f>IF(OR(AU279&lt;&gt;"*",AU343&lt;&gt;"*",AU400&lt;&gt;"*",AU453&lt;&gt;"*"),"Yes (" &amp; JoinAll(", ", MIDForgiving(AU279,6,LEN(AU279)-6), MIDForgiving(AU343,6,LEN(AU343)-6), MIDForgiving(AU400,6,LEN(AU400)-6), MIDForgiving(AU453,6,LEN(AU453)-6))&amp;")","*")</f>
        <v>*</v>
      </c>
      <c r="AV519" s="58" t="str">
        <f>IF(OR(AV279&lt;&gt;"*",AV343&lt;&gt;"*",AV400&lt;&gt;"*",AV453&lt;&gt;"*"),"Yes (" &amp; JoinAll(", ", MIDForgiving(AV279,6,LEN(AV279)-6), MIDForgiving(AV343,6,LEN(AV343)-6), MIDForgiving(AV400,6,LEN(AV400)-6), MIDForgiving(AV453,6,LEN(AV453)-6))&amp;")","*")</f>
        <v>*</v>
      </c>
      <c r="AW519" s="58" t="str">
        <f>IF(OR(AW279&lt;&gt;"*",AW343&lt;&gt;"*",AW400&lt;&gt;"*",AW453&lt;&gt;"*"),"Yes (" &amp; JoinAll(", ", MIDForgiving(AW279,6,LEN(AW279)-6), MIDForgiving(AW343,6,LEN(AW343)-6), MIDForgiving(AW400,6,LEN(AW400)-6), MIDForgiving(AW453,6,LEN(AW453)-6))&amp;")","*")</f>
        <v>*</v>
      </c>
      <c r="AX519" s="58" t="str">
        <f>IF(OR(AX279&lt;&gt;"*",AX343&lt;&gt;"*",AX400&lt;&gt;"*",AX453&lt;&gt;"*"),"Yes (" &amp; JoinAll(", ", MIDForgiving(AX279,6,LEN(AX279)-6), MIDForgiving(AX343,6,LEN(AX343)-6), MIDForgiving(AX400,6,LEN(AX400)-6), MIDForgiving(AX453,6,LEN(AX453)-6))&amp;")","*")</f>
        <v>*</v>
      </c>
      <c r="AY519" s="58" t="str">
        <f>IF(OR(AY279&lt;&gt;"*",AY343&lt;&gt;"*",AY400&lt;&gt;"*",AY453&lt;&gt;"*"),"Yes (" &amp; JoinAll(", ", MIDForgiving(AY279,6,LEN(AY279)-6), MIDForgiving(AY343,6,LEN(AY343)-6), MIDForgiving(AY400,6,LEN(AY400)-6), MIDForgiving(AY453,6,LEN(AY453)-6))&amp;")","*")</f>
        <v>*</v>
      </c>
      <c r="AZ519" s="58" t="str">
        <f>IF(OR(AZ279&lt;&gt;"*",AZ343&lt;&gt;"*",AZ400&lt;&gt;"*",AZ453&lt;&gt;"*"),"Yes (" &amp; JoinAll(", ", MIDForgiving(AZ279,6,LEN(AZ279)-6), MIDForgiving(AZ343,6,LEN(AZ343)-6), MIDForgiving(AZ400,6,LEN(AZ400)-6), MIDForgiving(AZ453,6,LEN(AZ453)-6))&amp;")","*")</f>
        <v>*</v>
      </c>
      <c r="BA519" s="58" t="str">
        <f>IF(OR(BA279&lt;&gt;"*",BA343&lt;&gt;"*",BA400&lt;&gt;"*",BA453&lt;&gt;"*"),"Yes (" &amp; JoinAll(", ", MIDForgiving(BA279,6,LEN(BA279)-6), MIDForgiving(BA343,6,LEN(BA343)-6), MIDForgiving(BA400,6,LEN(BA400)-6), MIDForgiving(BA453,6,LEN(BA453)-6))&amp;")","*")</f>
        <v>*</v>
      </c>
      <c r="BB519" s="58" t="str">
        <f>IF(OR(BB279&lt;&gt;"*",BB343&lt;&gt;"*",BB400&lt;&gt;"*",BB453&lt;&gt;"*"),"Yes (" &amp; JoinAll(", ", MIDForgiving(BB279,6,LEN(BB279)-6), MIDForgiving(BB343,6,LEN(BB343)-6), MIDForgiving(BB400,6,LEN(BB400)-6), MIDForgiving(BB453,6,LEN(BB453)-6))&amp;")","*")</f>
        <v>*</v>
      </c>
      <c r="BC519" s="58" t="str">
        <f>IF(OR(BC279&lt;&gt;"*",BC343&lt;&gt;"*",BC400&lt;&gt;"*",BC453&lt;&gt;"*"),"Yes (" &amp; JoinAll(", ", MIDForgiving(BC279,6,LEN(BC279)-6), MIDForgiving(BC343,6,LEN(BC343)-6), MIDForgiving(BC400,6,LEN(BC400)-6), MIDForgiving(BC453,6,LEN(BC453)-6))&amp;")","*")</f>
        <v>*</v>
      </c>
      <c r="BD519" s="58" t="str">
        <f>IF(OR(BD279&lt;&gt;"*",BD343&lt;&gt;"*",BD400&lt;&gt;"*",BD453&lt;&gt;"*"),"Yes (" &amp; JoinAll(", ", MIDForgiving(BD279,6,LEN(BD279)-6), MIDForgiving(BD343,6,LEN(BD343)-6), MIDForgiving(BD400,6,LEN(BD400)-6), MIDForgiving(BD453,6,LEN(BD453)-6))&amp;")","*")</f>
        <v>*</v>
      </c>
      <c r="BE519" s="58" t="str">
        <f>IF(OR(BE279&lt;&gt;"*",BE343&lt;&gt;"*",BE400&lt;&gt;"*",BE453&lt;&gt;"*"),"Yes (" &amp; JoinAll(", ", MIDForgiving(BE279,6,LEN(BE279)-6), MIDForgiving(BE343,6,LEN(BE343)-6), MIDForgiving(BE400,6,LEN(BE400)-6), MIDForgiving(BE453,6,LEN(BE453)-6))&amp;")","*")</f>
        <v>*</v>
      </c>
      <c r="BF519" s="58" t="str">
        <f>IF(OR(BF279&lt;&gt;"*",BF343&lt;&gt;"*",BF400&lt;&gt;"*",BF453&lt;&gt;"*"),"Yes (" &amp; JoinAll(", ", MIDForgiving(BF279,6,LEN(BF279)-6), MIDForgiving(BF343,6,LEN(BF343)-6), MIDForgiving(BF400,6,LEN(BF400)-6), MIDForgiving(BF453,6,LEN(BF453)-6))&amp;")","*")</f>
        <v>*</v>
      </c>
      <c r="BG519" s="58" t="str">
        <f>IF(OR(BG279&lt;&gt;"*",BG343&lt;&gt;"*",BG400&lt;&gt;"*",BG453&lt;&gt;"*"),"Yes (" &amp; JoinAll(", ", MIDForgiving(BG279,6,LEN(BG279)-6), MIDForgiving(BG343,6,LEN(BG343)-6), MIDForgiving(BG400,6,LEN(BG400)-6), MIDForgiving(BG453,6,LEN(BG453)-6))&amp;")","*")</f>
        <v>*</v>
      </c>
      <c r="BH519" s="58" t="str">
        <f>IF(OR(BH279&lt;&gt;"*",BH343&lt;&gt;"*",BH400&lt;&gt;"*",BH453&lt;&gt;"*"),"Yes (" &amp; JoinAll(", ", MIDForgiving(BH279,6,LEN(BH279)-6), MIDForgiving(BH343,6,LEN(BH343)-6), MIDForgiving(BH400,6,LEN(BH400)-6), MIDForgiving(BH453,6,LEN(BH453)-6))&amp;")","*")</f>
        <v>*</v>
      </c>
      <c r="BI519" s="58" t="str">
        <f>IF(OR(BI279&lt;&gt;"*",BI343&lt;&gt;"*",BI400&lt;&gt;"*",BI453&lt;&gt;"*"),"Yes (" &amp; JoinAll(", ", MIDForgiving(BI279,6,LEN(BI279)-6), MIDForgiving(BI343,6,LEN(BI343)-6), MIDForgiving(BI400,6,LEN(BI400)-6), MIDForgiving(BI453,6,LEN(BI453)-6))&amp;")","*")</f>
        <v>*</v>
      </c>
      <c r="BJ519" s="58" t="str">
        <f>IF(OR(BJ279&lt;&gt;"*",BJ343&lt;&gt;"*",BJ400&lt;&gt;"*",BJ453&lt;&gt;"*"),"Yes (" &amp; JoinAll(", ", MIDForgiving(BJ279,6,LEN(BJ279)-6), MIDForgiving(BJ343,6,LEN(BJ343)-6), MIDForgiving(BJ400,6,LEN(BJ400)-6), MIDForgiving(BJ453,6,LEN(BJ453)-6))&amp;")","*")</f>
        <v>*</v>
      </c>
      <c r="BK519" s="58" t="str">
        <f>IF(OR(BK279&lt;&gt;"*",BK343&lt;&gt;"*",BK400&lt;&gt;"*",BK453&lt;&gt;"*"),"Yes (" &amp; JoinAll(", ", MIDForgiving(BK279,6,LEN(BK279)-6), MIDForgiving(BK343,6,LEN(BK343)-6), MIDForgiving(BK400,6,LEN(BK400)-6), MIDForgiving(BK453,6,LEN(BK453)-6))&amp;")","*")</f>
        <v>*</v>
      </c>
      <c r="BL519" s="58" t="str">
        <f>IF(OR(BL279&lt;&gt;"*",BL343&lt;&gt;"*",BL400&lt;&gt;"*",BL453&lt;&gt;"*"),"Yes (" &amp; JoinAll(", ", MIDForgiving(BL279,6,LEN(BL279)-6), MIDForgiving(BL343,6,LEN(BL343)-6), MIDForgiving(BL400,6,LEN(BL400)-6), MIDForgiving(BL453,6,LEN(BL453)-6))&amp;")","*")</f>
        <v>*</v>
      </c>
      <c r="BM519" s="58" t="str">
        <f>IF(OR(BM279&lt;&gt;"*",BM343&lt;&gt;"*",BM400&lt;&gt;"*",BM453&lt;&gt;"*"),"Yes (" &amp; JoinAll(", ", MIDForgiving(BM279,6,LEN(BM279)-6), MIDForgiving(BM343,6,LEN(BM343)-6), MIDForgiving(BM400,6,LEN(BM400)-6), MIDForgiving(BM453,6,LEN(BM453)-6))&amp;")","*")</f>
        <v>*</v>
      </c>
      <c r="BN519" s="58" t="str">
        <f>IF(OR(BN279&lt;&gt;"*",BN343&lt;&gt;"*",BN400&lt;&gt;"*",BN453&lt;&gt;"*"),"Yes (" &amp; JoinAll(", ", MIDForgiving(BN279,6,LEN(BN279)-6), MIDForgiving(BN343,6,LEN(BN343)-6), MIDForgiving(BN400,6,LEN(BN400)-6), MIDForgiving(BN453,6,LEN(BN453)-6))&amp;")","*")</f>
        <v>*</v>
      </c>
      <c r="BO519" s="58" t="str">
        <f>IF(OR(BO279&lt;&gt;"*",BO343&lt;&gt;"*",BO400&lt;&gt;"*",BO453&lt;&gt;"*"),"Yes (" &amp; JoinAll(", ", MIDForgiving(BO279,6,LEN(BO279)-6), MIDForgiving(BO343,6,LEN(BO343)-6), MIDForgiving(BO400,6,LEN(BO400)-6), MIDForgiving(BO453,6,LEN(BO453)-6))&amp;")","*")</f>
        <v>*</v>
      </c>
      <c r="BP519" s="58" t="str">
        <f>IF(OR(BP279&lt;&gt;"*",BP343&lt;&gt;"*",BP400&lt;&gt;"*",BP453&lt;&gt;"*"),"Yes (" &amp; JoinAll(", ", MIDForgiving(BP279,6,LEN(BP279)-6), MIDForgiving(BP343,6,LEN(BP343)-6), MIDForgiving(BP400,6,LEN(BP400)-6), MIDForgiving(BP453,6,LEN(BP453)-6))&amp;")","*")</f>
        <v>*</v>
      </c>
      <c r="BQ519" s="58" t="str">
        <f>IF(OR(BQ279&lt;&gt;"*",BQ343&lt;&gt;"*",BQ400&lt;&gt;"*",BQ453&lt;&gt;"*"),"Yes (" &amp; JoinAll(", ", MIDForgiving(BQ279,6,LEN(BQ279)-6), MIDForgiving(BQ343,6,LEN(BQ343)-6), MIDForgiving(BQ400,6,LEN(BQ400)-6), MIDForgiving(BQ453,6,LEN(BQ453)-6))&amp;")","*")</f>
        <v>*</v>
      </c>
      <c r="BR519" s="58" t="str">
        <f>IF(OR(BR279&lt;&gt;"*",BR343&lt;&gt;"*",BR400&lt;&gt;"*",BR453&lt;&gt;"*"),"Yes (" &amp; JoinAll(", ", MIDForgiving(BR279,6,LEN(BR279)-6), MIDForgiving(BR343,6,LEN(BR343)-6), MIDForgiving(BR400,6,LEN(BR400)-6), MIDForgiving(BR453,6,LEN(BR453)-6))&amp;")","*")</f>
        <v>*</v>
      </c>
      <c r="BS519" s="58" t="str">
        <f>IF(OR(BS279&lt;&gt;"*",BS343&lt;&gt;"*",BS400&lt;&gt;"*",BS453&lt;&gt;"*"),"Yes (" &amp; JoinAll(", ", MIDForgiving(BS279,6,LEN(BS279)-6), MIDForgiving(BS343,6,LEN(BS343)-6), MIDForgiving(BS400,6,LEN(BS400)-6), MIDForgiving(BS453,6,LEN(BS453)-6))&amp;")","*")</f>
        <v>*</v>
      </c>
      <c r="BT519" s="58" t="str">
        <f>IF(OR(BT279&lt;&gt;"*",BT343&lt;&gt;"*",BT400&lt;&gt;"*",BT453&lt;&gt;"*"),"Yes (" &amp; JoinAll(", ", MIDForgiving(BT279,6,LEN(BT279)-6), MIDForgiving(BT343,6,LEN(BT343)-6), MIDForgiving(BT400,6,LEN(BT400)-6), MIDForgiving(BT453,6,LEN(BT453)-6))&amp;")","*")</f>
        <v>*</v>
      </c>
      <c r="BU519" s="58" t="str">
        <f>IF(OR(BU279&lt;&gt;"*",BU343&lt;&gt;"*",BU400&lt;&gt;"*",BU453&lt;&gt;"*"),"Yes (" &amp; JoinAll(", ", MIDForgiving(BU279,6,LEN(BU279)-6), MIDForgiving(BU343,6,LEN(BU343)-6), MIDForgiving(BU400,6,LEN(BU400)-6), MIDForgiving(BU453,6,LEN(BU453)-6))&amp;")","*")</f>
        <v>*</v>
      </c>
      <c r="BV519" s="58" t="str">
        <f>IF(OR(BV279&lt;&gt;"*",BV343&lt;&gt;"*",BV400&lt;&gt;"*",BV453&lt;&gt;"*"),"Yes (" &amp; JoinAll(", ", MIDForgiving(BV279,6,LEN(BV279)-6), MIDForgiving(BV343,6,LEN(BV343)-6), MIDForgiving(BV400,6,LEN(BV400)-6), MIDForgiving(BV453,6,LEN(BV453)-6))&amp;")","*")</f>
        <v>*</v>
      </c>
      <c r="BW519" s="58" t="str">
        <f>IF(OR(BW279&lt;&gt;"*",BW343&lt;&gt;"*",BW400&lt;&gt;"*",BW453&lt;&gt;"*"),"Yes (" &amp; JoinAll(", ", MIDForgiving(BW279,6,LEN(BW279)-6), MIDForgiving(BW343,6,LEN(BW343)-6), MIDForgiving(BW400,6,LEN(BW400)-6), MIDForgiving(BW453,6,LEN(BW453)-6))&amp;")","*")</f>
        <v>*</v>
      </c>
      <c r="BX519" s="58" t="str">
        <f>IF(OR(BX279&lt;&gt;"*",BX343&lt;&gt;"*",BX400&lt;&gt;"*",BX453&lt;&gt;"*"),"Yes (" &amp; JoinAll(", ", MIDForgiving(BX279,6,LEN(BX279)-6), MIDForgiving(BX343,6,LEN(BX343)-6), MIDForgiving(BX400,6,LEN(BX400)-6), MIDForgiving(BX453,6,LEN(BX453)-6))&amp;")","*")</f>
        <v>*</v>
      </c>
      <c r="BY519" s="58" t="str">
        <f>IF(OR(BY279&lt;&gt;"*",BY343&lt;&gt;"*",BY400&lt;&gt;"*",BY453&lt;&gt;"*"),"Yes (" &amp; JoinAll(", ", MIDForgiving(BY279,6,LEN(BY279)-6), MIDForgiving(BY343,6,LEN(BY343)-6), MIDForgiving(BY400,6,LEN(BY400)-6), MIDForgiving(BY453,6,LEN(BY453)-6))&amp;")","*")</f>
        <v>*</v>
      </c>
      <c r="BZ519" s="58" t="str">
        <f>IF(OR(BZ279&lt;&gt;"*",BZ343&lt;&gt;"*",BZ400&lt;&gt;"*",BZ453&lt;&gt;"*"),"Yes (" &amp; JoinAll(", ", MIDForgiving(BZ279,6,LEN(BZ279)-6), MIDForgiving(BZ343,6,LEN(BZ343)-6), MIDForgiving(BZ400,6,LEN(BZ400)-6), MIDForgiving(BZ453,6,LEN(BZ453)-6))&amp;")","*")</f>
        <v>*</v>
      </c>
      <c r="CA519" s="58" t="str">
        <f>IF(OR(CA279&lt;&gt;"*",CA343&lt;&gt;"*",CA400&lt;&gt;"*",CA453&lt;&gt;"*"),"Yes (" &amp; JoinAll(", ", MIDForgiving(CA279,6,LEN(CA279)-6), MIDForgiving(CA343,6,LEN(CA343)-6), MIDForgiving(CA400,6,LEN(CA400)-6), MIDForgiving(CA453,6,LEN(CA453)-6))&amp;")","*")</f>
        <v>*</v>
      </c>
      <c r="CB519" s="58" t="str">
        <f>IF(OR(CB279&lt;&gt;"*",CB343&lt;&gt;"*",CB400&lt;&gt;"*",CB453&lt;&gt;"*"),"Yes (" &amp; JoinAll(", ", MIDForgiving(CB279,6,LEN(CB279)-6), MIDForgiving(CB343,6,LEN(CB343)-6), MIDForgiving(CB400,6,LEN(CB400)-6), MIDForgiving(CB453,6,LEN(CB453)-6))&amp;")","*")</f>
        <v>*</v>
      </c>
      <c r="CC519" s="58" t="str">
        <f>IF(OR(CC279&lt;&gt;"*",CC343&lt;&gt;"*",CC400&lt;&gt;"*",CC453&lt;&gt;"*"),"Yes (" &amp; JoinAll(", ", MIDForgiving(CC279,6,LEN(CC279)-6), MIDForgiving(CC343,6,LEN(CC343)-6), MIDForgiving(CC400,6,LEN(CC400)-6), MIDForgiving(CC453,6,LEN(CC453)-6))&amp;")","*")</f>
        <v>*</v>
      </c>
      <c r="CD519" s="58" t="str">
        <f>IF(OR(CD279&lt;&gt;"*",CD343&lt;&gt;"*",CD400&lt;&gt;"*",CD453&lt;&gt;"*"),"Yes (" &amp; JoinAll(", ", MIDForgiving(CD279,6,LEN(CD279)-6), MIDForgiving(CD343,6,LEN(CD343)-6), MIDForgiving(CD400,6,LEN(CD400)-6), MIDForgiving(CD453,6,LEN(CD453)-6))&amp;")","*")</f>
        <v>*</v>
      </c>
      <c r="CE519" s="58" t="str">
        <f>IF(OR(CE279&lt;&gt;"*",CE343&lt;&gt;"*",CE400&lt;&gt;"*",CE453&lt;&gt;"*"),"Yes (" &amp; JoinAll(", ", MIDForgiving(CE279,6,LEN(CE279)-6), MIDForgiving(CE343,6,LEN(CE343)-6), MIDForgiving(CE400,6,LEN(CE400)-6), MIDForgiving(CE453,6,LEN(CE453)-6))&amp;")","*")</f>
        <v>*</v>
      </c>
      <c r="CF519" s="58" t="str">
        <f>IF(OR(CF279&lt;&gt;"*",CF343&lt;&gt;"*",CF400&lt;&gt;"*",CF453&lt;&gt;"*"),"Yes (" &amp; JoinAll(", ", MIDForgiving(CF279,6,LEN(CF279)-6), MIDForgiving(CF343,6,LEN(CF343)-6), MIDForgiving(CF400,6,LEN(CF400)-6), MIDForgiving(CF453,6,LEN(CF453)-6))&amp;")","*")</f>
        <v>*</v>
      </c>
      <c r="CG519" s="58" t="str">
        <f>IF(OR(CG279&lt;&gt;"*",CG343&lt;&gt;"*",CG400&lt;&gt;"*",CG453&lt;&gt;"*"),"Yes (" &amp; JoinAll(", ", MIDForgiving(CG279,6,LEN(CG279)-6), MIDForgiving(CG343,6,LEN(CG343)-6), MIDForgiving(CG400,6,LEN(CG400)-6), MIDForgiving(CG453,6,LEN(CG453)-6))&amp;")","*")</f>
        <v>*</v>
      </c>
      <c r="CH519" s="58" t="str">
        <f>IF(OR(CH279&lt;&gt;"*",CH343&lt;&gt;"*",CH400&lt;&gt;"*",CH453&lt;&gt;"*"),"Yes (" &amp; JoinAll(", ", MIDForgiving(CH279,6,LEN(CH279)-6), MIDForgiving(CH343,6,LEN(CH343)-6), MIDForgiving(CH400,6,LEN(CH400)-6), MIDForgiving(CH453,6,LEN(CH453)-6))&amp;")","*")</f>
        <v>*</v>
      </c>
      <c r="CI519" s="58" t="str">
        <f>IF(OR(CI279&lt;&gt;"*",CI343&lt;&gt;"*",CI400&lt;&gt;"*",CI453&lt;&gt;"*"),"Yes (" &amp; JoinAll(", ", MIDForgiving(CI279,6,LEN(CI279)-6), MIDForgiving(CI343,6,LEN(CI343)-6), MIDForgiving(CI400,6,LEN(CI400)-6), MIDForgiving(CI453,6,LEN(CI453)-6))&amp;")","*")</f>
        <v>*</v>
      </c>
      <c r="CJ519" s="58" t="str">
        <f>IF(OR(CJ279&lt;&gt;"*",CJ343&lt;&gt;"*",CJ400&lt;&gt;"*",CJ453&lt;&gt;"*"),"Yes (" &amp; JoinAll(", ", MIDForgiving(CJ279,6,LEN(CJ279)-6), MIDForgiving(CJ343,6,LEN(CJ343)-6), MIDForgiving(CJ400,6,LEN(CJ400)-6), MIDForgiving(CJ453,6,LEN(CJ453)-6))&amp;")","*")</f>
        <v>*</v>
      </c>
      <c r="CK519" s="58" t="str">
        <f>IF(OR(CK279&lt;&gt;"*",CK343&lt;&gt;"*",CK400&lt;&gt;"*",CK453&lt;&gt;"*"),"Yes (" &amp; JoinAll(", ", MIDForgiving(CK279,6,LEN(CK279)-6), MIDForgiving(CK343,6,LEN(CK343)-6), MIDForgiving(CK400,6,LEN(CK400)-6), MIDForgiving(CK453,6,LEN(CK453)-6))&amp;")","*")</f>
        <v>*</v>
      </c>
      <c r="CL519" s="58" t="str">
        <f>IF(OR(CL279&lt;&gt;"*",CL343&lt;&gt;"*",CL400&lt;&gt;"*",CL453&lt;&gt;"*"),"Yes (" &amp; JoinAll(", ", MIDForgiving(CL279,6,LEN(CL279)-6), MIDForgiving(CL343,6,LEN(CL343)-6), MIDForgiving(CL400,6,LEN(CL400)-6), MIDForgiving(CL453,6,LEN(CL453)-6))&amp;")","*")</f>
        <v>*</v>
      </c>
      <c r="CM519" s="58" t="str">
        <f>IF(OR(CM279&lt;&gt;"*",CM343&lt;&gt;"*",CM400&lt;&gt;"*",CM453&lt;&gt;"*"),"Yes (" &amp; JoinAll(", ", MIDForgiving(CM279,6,LEN(CM279)-6), MIDForgiving(CM343,6,LEN(CM343)-6), MIDForgiving(CM400,6,LEN(CM400)-6), MIDForgiving(CM453,6,LEN(CM453)-6))&amp;")","*")</f>
        <v>*</v>
      </c>
      <c r="CN519" s="58" t="str">
        <f>IF(OR(CN279&lt;&gt;"*",CN343&lt;&gt;"*",CN400&lt;&gt;"*",CN453&lt;&gt;"*"),"Yes (" &amp; JoinAll(", ", MIDForgiving(CN279,6,LEN(CN279)-6), MIDForgiving(CN343,6,LEN(CN343)-6), MIDForgiving(CN400,6,LEN(CN400)-6), MIDForgiving(CN453,6,LEN(CN453)-6))&amp;")","*")</f>
        <v>*</v>
      </c>
      <c r="CO519" s="58" t="str">
        <f>IF(OR(CO279&lt;&gt;"*",CO343&lt;&gt;"*",CO400&lt;&gt;"*",CO453&lt;&gt;"*"),"Yes (" &amp; JoinAll(", ", MIDForgiving(CO279,6,LEN(CO279)-6), MIDForgiving(CO343,6,LEN(CO343)-6), MIDForgiving(CO400,6,LEN(CO400)-6), MIDForgiving(CO453,6,LEN(CO453)-6))&amp;")","*")</f>
        <v>*</v>
      </c>
      <c r="CP519" s="58" t="str">
        <f>IF(OR(CP279&lt;&gt;"*",CP343&lt;&gt;"*",CP400&lt;&gt;"*",CP453&lt;&gt;"*"),"Yes (" &amp; JoinAll(", ", MIDForgiving(CP279,6,LEN(CP279)-6), MIDForgiving(CP343,6,LEN(CP343)-6), MIDForgiving(CP400,6,LEN(CP400)-6), MIDForgiving(CP453,6,LEN(CP453)-6))&amp;")","*")</f>
        <v>*</v>
      </c>
      <c r="CQ519" s="58" t="str">
        <f>IF(OR(CQ279&lt;&gt;"*",CQ343&lt;&gt;"*",CQ400&lt;&gt;"*",CQ453&lt;&gt;"*"),"Yes (" &amp; JoinAll(", ", MIDForgiving(CQ279,6,LEN(CQ279)-6), MIDForgiving(CQ343,6,LEN(CQ343)-6), MIDForgiving(CQ400,6,LEN(CQ400)-6), MIDForgiving(CQ453,6,LEN(CQ453)-6))&amp;")","*")</f>
        <v>*</v>
      </c>
      <c r="CR519" s="58" t="str">
        <f>IF(OR(CR279&lt;&gt;"*",CR343&lt;&gt;"*",CR400&lt;&gt;"*",CR453&lt;&gt;"*"),"Yes (" &amp; JoinAll(", ", MIDForgiving(CR279,6,LEN(CR279)-6), MIDForgiving(CR343,6,LEN(CR343)-6), MIDForgiving(CR400,6,LEN(CR400)-6), MIDForgiving(CR453,6,LEN(CR453)-6))&amp;")","*")</f>
        <v>*</v>
      </c>
      <c r="CS519" s="58" t="str">
        <f>IF(OR(CS279&lt;&gt;"*",CS343&lt;&gt;"*",CS400&lt;&gt;"*",CS453&lt;&gt;"*"),"Yes (" &amp; JoinAll(", ", MIDForgiving(CS279,6,LEN(CS279)-6), MIDForgiving(CS343,6,LEN(CS343)-6), MIDForgiving(CS400,6,LEN(CS400)-6), MIDForgiving(CS453,6,LEN(CS453)-6))&amp;")","*")</f>
        <v>*</v>
      </c>
      <c r="CT519" s="58" t="str">
        <f>IF(OR(CT279&lt;&gt;"*",CT343&lt;&gt;"*",CT400&lt;&gt;"*",CT453&lt;&gt;"*"),"Yes (" &amp; JoinAll(", ", MIDForgiving(CT279,6,LEN(CT279)-6), MIDForgiving(CT343,6,LEN(CT343)-6), MIDForgiving(CT400,6,LEN(CT400)-6), MIDForgiving(CT453,6,LEN(CT453)-6))&amp;")","*")</f>
        <v>*</v>
      </c>
      <c r="CU519" s="58" t="str">
        <f>IF(OR(CU279&lt;&gt;"*",CU343&lt;&gt;"*",CU400&lt;&gt;"*",CU453&lt;&gt;"*"),"Yes (" &amp; JoinAll(", ", MIDForgiving(CU279,6,LEN(CU279)-6), MIDForgiving(CU343,6,LEN(CU343)-6), MIDForgiving(CU400,6,LEN(CU400)-6), MIDForgiving(CU453,6,LEN(CU453)-6))&amp;")","*")</f>
        <v>*</v>
      </c>
      <c r="CV519" s="58" t="str">
        <f>IF(OR(CV279&lt;&gt;"*",CV343&lt;&gt;"*",CV400&lt;&gt;"*",CV453&lt;&gt;"*"),"Yes (" &amp; JoinAll(", ", MIDForgiving(CV279,6,LEN(CV279)-6), MIDForgiving(CV343,6,LEN(CV343)-6), MIDForgiving(CV400,6,LEN(CV400)-6), MIDForgiving(CV453,6,LEN(CV453)-6))&amp;")","*")</f>
        <v>*</v>
      </c>
      <c r="CW519" s="58" t="str">
        <f>IF(OR(CW279&lt;&gt;"*",CW343&lt;&gt;"*",CW400&lt;&gt;"*",CW453&lt;&gt;"*"),"Yes (" &amp; JoinAll(", ", MIDForgiving(CW279,6,LEN(CW279)-6), MIDForgiving(CW343,6,LEN(CW343)-6), MIDForgiving(CW400,6,LEN(CW400)-6), MIDForgiving(CW453,6,LEN(CW453)-6))&amp;")","*")</f>
        <v>*</v>
      </c>
      <c r="CX519" s="58" t="str">
        <f>IF(OR(CX279&lt;&gt;"*",CX343&lt;&gt;"*",CX400&lt;&gt;"*",CX453&lt;&gt;"*"),"Yes (" &amp; JoinAll(", ", MIDForgiving(CX279,6,LEN(CX279)-6), MIDForgiving(CX343,6,LEN(CX343)-6), MIDForgiving(CX400,6,LEN(CX400)-6), MIDForgiving(CX453,6,LEN(CX453)-6))&amp;")","*")</f>
        <v>*</v>
      </c>
      <c r="CY519" s="58" t="str">
        <f>IF(OR(CY279&lt;&gt;"*",CY343&lt;&gt;"*",CY400&lt;&gt;"*",CY453&lt;&gt;"*"),"Yes (" &amp; JoinAll(", ", MIDForgiving(CY279,6,LEN(CY279)-6), MIDForgiving(CY343,6,LEN(CY343)-6), MIDForgiving(CY400,6,LEN(CY400)-6), MIDForgiving(CY453,6,LEN(CY453)-6))&amp;")","*")</f>
        <v>*</v>
      </c>
      <c r="CZ519" s="58" t="str">
        <f>IF(OR(CZ279&lt;&gt;"*",CZ343&lt;&gt;"*",CZ400&lt;&gt;"*",CZ453&lt;&gt;"*"),"Yes (" &amp; JoinAll(", ", MIDForgiving(CZ279,6,LEN(CZ279)-6), MIDForgiving(CZ343,6,LEN(CZ343)-6), MIDForgiving(CZ400,6,LEN(CZ400)-6), MIDForgiving(CZ453,6,LEN(CZ453)-6))&amp;")","*")</f>
        <v>*</v>
      </c>
      <c r="DA519" s="58" t="str">
        <f>IF(OR(DA279&lt;&gt;"*",DA343&lt;&gt;"*",DA400&lt;&gt;"*",DA453&lt;&gt;"*"),"Yes (" &amp; JoinAll(", ", MIDForgiving(DA279,6,LEN(DA279)-6), MIDForgiving(DA343,6,LEN(DA343)-6), MIDForgiving(DA400,6,LEN(DA400)-6), MIDForgiving(DA453,6,LEN(DA453)-6))&amp;")","*")</f>
        <v>*</v>
      </c>
      <c r="DB519" s="58" t="str">
        <f>IF(OR(DB279&lt;&gt;"*",DB343&lt;&gt;"*",DB400&lt;&gt;"*",DB453&lt;&gt;"*"),"Yes (" &amp; JoinAll(", ", MIDForgiving(DB279,6,LEN(DB279)-6), MIDForgiving(DB343,6,LEN(DB343)-6), MIDForgiving(DB400,6,LEN(DB400)-6), MIDForgiving(DB453,6,LEN(DB453)-6))&amp;")","*")</f>
        <v>*</v>
      </c>
      <c r="DC519" s="58" t="str">
        <f>IF(OR(DC279&lt;&gt;"*",DC343&lt;&gt;"*",DC400&lt;&gt;"*",DC453&lt;&gt;"*"),"Yes (" &amp; JoinAll(", ", MIDForgiving(DC279,6,LEN(DC279)-6), MIDForgiving(DC343,6,LEN(DC343)-6), MIDForgiving(DC400,6,LEN(DC400)-6), MIDForgiving(DC453,6,LEN(DC453)-6))&amp;")","*")</f>
        <v>*</v>
      </c>
      <c r="DD519" s="58" t="str">
        <f>IF(OR(DD279&lt;&gt;"*",DD343&lt;&gt;"*",DD400&lt;&gt;"*",DD453&lt;&gt;"*"),"Yes (" &amp; JoinAll(", ", MIDForgiving(DD279,6,LEN(DD279)-6), MIDForgiving(DD343,6,LEN(DD343)-6), MIDForgiving(DD400,6,LEN(DD400)-6), MIDForgiving(DD453,6,LEN(DD453)-6))&amp;")","*")</f>
        <v>*</v>
      </c>
      <c r="DE519" s="58" t="str">
        <f>IF(OR(DE279&lt;&gt;"*",DE343&lt;&gt;"*",DE400&lt;&gt;"*",DE453&lt;&gt;"*"),"Yes (" &amp; JoinAll(", ", MIDForgiving(DE279,6,LEN(DE279)-6), MIDForgiving(DE343,6,LEN(DE343)-6), MIDForgiving(DE400,6,LEN(DE400)-6), MIDForgiving(DE453,6,LEN(DE453)-6))&amp;")","*")</f>
        <v>*</v>
      </c>
      <c r="DF519" s="58" t="str">
        <f>IF(OR(DF279&lt;&gt;"*",DF343&lt;&gt;"*",DF400&lt;&gt;"*",DF453&lt;&gt;"*"),"Yes (" &amp; JoinAll(", ", MIDForgiving(DF279,6,LEN(DF279)-6), MIDForgiving(DF343,6,LEN(DF343)-6), MIDForgiving(DF400,6,LEN(DF400)-6), MIDForgiving(DF453,6,LEN(DF453)-6))&amp;")","*")</f>
        <v>*</v>
      </c>
      <c r="DG519" s="58" t="str">
        <f>IF(OR(DG279&lt;&gt;"*",DG343&lt;&gt;"*",DG400&lt;&gt;"*",DG453&lt;&gt;"*"),"Yes (" &amp; JoinAll(", ", MIDForgiving(DG279,6,LEN(DG279)-6), MIDForgiving(DG343,6,LEN(DG343)-6), MIDForgiving(DG400,6,LEN(DG400)-6), MIDForgiving(DG453,6,LEN(DG453)-6))&amp;")","*")</f>
        <v>*</v>
      </c>
      <c r="DH519" s="58" t="str">
        <f>IF(OR(DH279&lt;&gt;"*",DH343&lt;&gt;"*",DH400&lt;&gt;"*",DH453&lt;&gt;"*"),"Yes (" &amp; JoinAll(", ", MIDForgiving(DH279,6,LEN(DH279)-6), MIDForgiving(DH343,6,LEN(DH343)-6), MIDForgiving(DH400,6,LEN(DH400)-6), MIDForgiving(DH453,6,LEN(DH453)-6))&amp;")","*")</f>
        <v>*</v>
      </c>
      <c r="DI519" s="58" t="str">
        <f>IF(OR(DI279&lt;&gt;"*",DI343&lt;&gt;"*",DI400&lt;&gt;"*",DI453&lt;&gt;"*"),"Yes (" &amp; JoinAll(", ", MIDForgiving(DI279,6,LEN(DI279)-6), MIDForgiving(DI343,6,LEN(DI343)-6), MIDForgiving(DI400,6,LEN(DI400)-6), MIDForgiving(DI453,6,LEN(DI453)-6))&amp;")","*")</f>
        <v>*</v>
      </c>
      <c r="DJ519" s="58" t="str">
        <f>IF(OR(DJ279&lt;&gt;"*",DJ343&lt;&gt;"*",DJ400&lt;&gt;"*",DJ453&lt;&gt;"*"),"Yes (" &amp; JoinAll(", ", MIDForgiving(DJ279,6,LEN(DJ279)-6), MIDForgiving(DJ343,6,LEN(DJ343)-6), MIDForgiving(DJ400,6,LEN(DJ400)-6), MIDForgiving(DJ453,6,LEN(DJ453)-6))&amp;")","*")</f>
        <v>*</v>
      </c>
      <c r="DK519" s="58" t="str">
        <f>IF(OR(DK279&lt;&gt;"*",DK343&lt;&gt;"*",DK400&lt;&gt;"*",DK453&lt;&gt;"*"),"Yes (" &amp; JoinAll(", ", MIDForgiving(DK279,6,LEN(DK279)-6), MIDForgiving(DK343,6,LEN(DK343)-6), MIDForgiving(DK400,6,LEN(DK400)-6), MIDForgiving(DK453,6,LEN(DK453)-6))&amp;")","*")</f>
        <v>*</v>
      </c>
      <c r="DL519" s="58" t="str">
        <f>IF(OR(DL279&lt;&gt;"*",DL343&lt;&gt;"*",DL400&lt;&gt;"*",DL453&lt;&gt;"*"),"Yes (" &amp; JoinAll(", ", MIDForgiving(DL279,6,LEN(DL279)-6), MIDForgiving(DL343,6,LEN(DL343)-6), MIDForgiving(DL400,6,LEN(DL400)-6), MIDForgiving(DL453,6,LEN(DL453)-6))&amp;")","*")</f>
        <v>*</v>
      </c>
      <c r="DM519" s="58" t="str">
        <f>IF(OR(DM279&lt;&gt;"*",DM343&lt;&gt;"*",DM400&lt;&gt;"*",DM453&lt;&gt;"*"),"Yes (" &amp; JoinAll(", ", MIDForgiving(DM279,6,LEN(DM279)-6), MIDForgiving(DM343,6,LEN(DM343)-6), MIDForgiving(DM400,6,LEN(DM400)-6), MIDForgiving(DM453,6,LEN(DM453)-6))&amp;")","*")</f>
        <v>*</v>
      </c>
      <c r="DN519" s="58" t="str">
        <f>IF(OR(DN279&lt;&gt;"*",DN343&lt;&gt;"*",DN400&lt;&gt;"*",DN453&lt;&gt;"*"),"Yes (" &amp; JoinAll(", ", MIDForgiving(DN279,6,LEN(DN279)-6), MIDForgiving(DN343,6,LEN(DN343)-6), MIDForgiving(DN400,6,LEN(DN400)-6), MIDForgiving(DN453,6,LEN(DN453)-6))&amp;")","*")</f>
        <v>*</v>
      </c>
      <c r="DO519" s="58" t="str">
        <f>IF(OR(DO279&lt;&gt;"*",DO343&lt;&gt;"*",DO400&lt;&gt;"*",DO453&lt;&gt;"*"),"Yes (" &amp; JoinAll(", ", MIDForgiving(DO279,6,LEN(DO279)-6), MIDForgiving(DO343,6,LEN(DO343)-6), MIDForgiving(DO400,6,LEN(DO400)-6), MIDForgiving(DO453,6,LEN(DO453)-6))&amp;")","*")</f>
        <v>*</v>
      </c>
      <c r="DP519" s="58" t="str">
        <f>IF(OR(DP279&lt;&gt;"*",DP343&lt;&gt;"*",DP400&lt;&gt;"*",DP453&lt;&gt;"*"),"Yes (" &amp; JoinAll(", ", MIDForgiving(DP279,6,LEN(DP279)-6), MIDForgiving(DP343,6,LEN(DP343)-6), MIDForgiving(DP400,6,LEN(DP400)-6), MIDForgiving(DP453,6,LEN(DP453)-6))&amp;")","*")</f>
        <v>*</v>
      </c>
      <c r="DQ519" s="58" t="str">
        <f>IF(OR(DQ279&lt;&gt;"*",DQ343&lt;&gt;"*",DQ400&lt;&gt;"*",DQ453&lt;&gt;"*"),"Yes (" &amp; JoinAll(", ", MIDForgiving(DQ279,6,LEN(DQ279)-6), MIDForgiving(DQ343,6,LEN(DQ343)-6), MIDForgiving(DQ400,6,LEN(DQ400)-6), MIDForgiving(DQ453,6,LEN(DQ453)-6))&amp;")","*")</f>
        <v>*</v>
      </c>
      <c r="DR519" s="58" t="str">
        <f>IF(OR(DR279&lt;&gt;"*",DR343&lt;&gt;"*",DR400&lt;&gt;"*",DR453&lt;&gt;"*"),"Yes (" &amp; JoinAll(", ", MIDForgiving(DR279,6,LEN(DR279)-6), MIDForgiving(DR343,6,LEN(DR343)-6), MIDForgiving(DR400,6,LEN(DR400)-6), MIDForgiving(DR453,6,LEN(DR453)-6))&amp;")","*")</f>
        <v>*</v>
      </c>
      <c r="DS519" s="58" t="str">
        <f>IF(OR(DS279&lt;&gt;"*",DS343&lt;&gt;"*",DS400&lt;&gt;"*",DS453&lt;&gt;"*"),"Yes (" &amp; JoinAll(", ", MIDForgiving(DS279,6,LEN(DS279)-6), MIDForgiving(DS343,6,LEN(DS343)-6), MIDForgiving(DS400,6,LEN(DS400)-6), MIDForgiving(DS453,6,LEN(DS453)-6))&amp;")","*")</f>
        <v>*</v>
      </c>
      <c r="DT519" s="58" t="str">
        <f>IF(OR(DT279&lt;&gt;"*",DT343&lt;&gt;"*",DT400&lt;&gt;"*",DT453&lt;&gt;"*"),"Yes (" &amp; JoinAll(", ", MIDForgiving(DT279,6,LEN(DT279)-6), MIDForgiving(DT343,6,LEN(DT343)-6), MIDForgiving(DT400,6,LEN(DT400)-6), MIDForgiving(DT453,6,LEN(DT453)-6))&amp;")","*")</f>
        <v>*</v>
      </c>
      <c r="DU519" s="58" t="str">
        <f>IF(OR(DU279&lt;&gt;"*",DU343&lt;&gt;"*",DU400&lt;&gt;"*",DU453&lt;&gt;"*"),"Yes (" &amp; JoinAll(", ", MIDForgiving(DU279,6,LEN(DU279)-6), MIDForgiving(DU343,6,LEN(DU343)-6), MIDForgiving(DU400,6,LEN(DU400)-6), MIDForgiving(DU453,6,LEN(DU453)-6))&amp;")","*")</f>
        <v>*</v>
      </c>
      <c r="DV519" s="58" t="str">
        <f>IF(OR(DV279&lt;&gt;"*",DV343&lt;&gt;"*",DV400&lt;&gt;"*",DV453&lt;&gt;"*"),"Yes (" &amp; JoinAll(", ", MIDForgiving(DV279,6,LEN(DV279)-6), MIDForgiving(DV343,6,LEN(DV343)-6), MIDForgiving(DV400,6,LEN(DV400)-6), MIDForgiving(DV453,6,LEN(DV453)-6))&amp;")","*")</f>
        <v>*</v>
      </c>
      <c r="DW519" s="58" t="str">
        <f>IF(OR(DW279&lt;&gt;"*",DW343&lt;&gt;"*",DW400&lt;&gt;"*",DW453&lt;&gt;"*"),"Yes (" &amp; JoinAll(", ", MIDForgiving(DW279,6,LEN(DW279)-6), MIDForgiving(DW343,6,LEN(DW343)-6), MIDForgiving(DW400,6,LEN(DW400)-6), MIDForgiving(DW453,6,LEN(DW453)-6))&amp;")","*")</f>
        <v>*</v>
      </c>
      <c r="DX519" s="58" t="str">
        <f>IF(OR(DX279&lt;&gt;"*",DX343&lt;&gt;"*",DX400&lt;&gt;"*",DX453&lt;&gt;"*"),"Yes (" &amp; JoinAll(", ", MIDForgiving(DX279,6,LEN(DX279)-6), MIDForgiving(DX343,6,LEN(DX343)-6), MIDForgiving(DX400,6,LEN(DX400)-6), MIDForgiving(DX453,6,LEN(DX453)-6))&amp;")","*")</f>
        <v>*</v>
      </c>
      <c r="DY519" s="58" t="str">
        <f>IF(OR(DY279&lt;&gt;"*",DY343&lt;&gt;"*",DY400&lt;&gt;"*",DY453&lt;&gt;"*"),"Yes (" &amp; JoinAll(", ", MIDForgiving(DY279,6,LEN(DY279)-6), MIDForgiving(DY343,6,LEN(DY343)-6), MIDForgiving(DY400,6,LEN(DY400)-6), MIDForgiving(DY453,6,LEN(DY453)-6))&amp;")","*")</f>
        <v>*</v>
      </c>
      <c r="DZ519" s="58" t="str">
        <f>IF(OR(DZ279&lt;&gt;"*",DZ343&lt;&gt;"*",DZ400&lt;&gt;"*",DZ453&lt;&gt;"*"),"Yes (" &amp; JoinAll(", ", MIDForgiving(DZ279,6,LEN(DZ279)-6), MIDForgiving(DZ343,6,LEN(DZ343)-6), MIDForgiving(DZ400,6,LEN(DZ400)-6), MIDForgiving(DZ453,6,LEN(DZ453)-6))&amp;")","*")</f>
        <v>*</v>
      </c>
      <c r="EA519" s="58" t="str">
        <f>IF(OR(EA279&lt;&gt;"*",EA343&lt;&gt;"*",EA400&lt;&gt;"*",EA453&lt;&gt;"*"),"Yes (" &amp; JoinAll(", ", MIDForgiving(EA279,6,LEN(EA279)-6), MIDForgiving(EA343,6,LEN(EA343)-6), MIDForgiving(EA400,6,LEN(EA400)-6), MIDForgiving(EA453,6,LEN(EA453)-6))&amp;")","*")</f>
        <v>*</v>
      </c>
      <c r="EB519" s="58" t="str">
        <f>IF(OR(EB279&lt;&gt;"*",EB343&lt;&gt;"*",EB400&lt;&gt;"*",EB453&lt;&gt;"*"),"Yes (" &amp; JoinAll(", ", MIDForgiving(EB279,6,LEN(EB279)-6), MIDForgiving(EB343,6,LEN(EB343)-6), MIDForgiving(EB400,6,LEN(EB400)-6), MIDForgiving(EB453,6,LEN(EB453)-6))&amp;")","*")</f>
        <v>*</v>
      </c>
      <c r="EC519" s="58" t="str">
        <f>IF(OR(EC279&lt;&gt;"*",EC343&lt;&gt;"*",EC400&lt;&gt;"*",EC453&lt;&gt;"*"),"Yes (" &amp; JoinAll(", ", MIDForgiving(EC279,6,LEN(EC279)-6), MIDForgiving(EC343,6,LEN(EC343)-6), MIDForgiving(EC400,6,LEN(EC400)-6), MIDForgiving(EC453,6,LEN(EC453)-6))&amp;")","*")</f>
        <v>*</v>
      </c>
      <c r="ED519" s="58" t="str">
        <f>IF(OR(ED279&lt;&gt;"*",ED343&lt;&gt;"*",ED400&lt;&gt;"*",ED453&lt;&gt;"*"),"Yes (" &amp; JoinAll(", ", MIDForgiving(ED279,6,LEN(ED279)-6), MIDForgiving(ED343,6,LEN(ED343)-6), MIDForgiving(ED400,6,LEN(ED400)-6), MIDForgiving(ED453,6,LEN(ED453)-6))&amp;")","*")</f>
        <v>*</v>
      </c>
      <c r="EE519" s="58" t="str">
        <f>IF(OR(EE279&lt;&gt;"*",EE343&lt;&gt;"*",EE400&lt;&gt;"*",EE453&lt;&gt;"*"),"Yes (" &amp; JoinAll(", ", MIDForgiving(EE279,6,LEN(EE279)-6), MIDForgiving(EE343,6,LEN(EE343)-6), MIDForgiving(EE400,6,LEN(EE400)-6), MIDForgiving(EE453,6,LEN(EE453)-6))&amp;")","*")</f>
        <v>*</v>
      </c>
      <c r="EF519" s="58" t="str">
        <f>IF(OR(EF279&lt;&gt;"*",EF343&lt;&gt;"*",EF400&lt;&gt;"*",EF453&lt;&gt;"*"),"Yes (" &amp; JoinAll(", ", MIDForgiving(EF279,6,LEN(EF279)-6), MIDForgiving(EF343,6,LEN(EF343)-6), MIDForgiving(EF400,6,LEN(EF400)-6), MIDForgiving(EF453,6,LEN(EF453)-6))&amp;")","*")</f>
        <v>*</v>
      </c>
      <c r="EG519" s="58" t="str">
        <f>IF(OR(EG279&lt;&gt;"*",EG343&lt;&gt;"*",EG400&lt;&gt;"*",EG453&lt;&gt;"*"),"Yes (" &amp; JoinAll(", ", MIDForgiving(EG279,6,LEN(EG279)-6), MIDForgiving(EG343,6,LEN(EG343)-6), MIDForgiving(EG400,6,LEN(EG400)-6), MIDForgiving(EG453,6,LEN(EG453)-6))&amp;")","*")</f>
        <v>*</v>
      </c>
      <c r="EH519" s="58" t="str">
        <f>IF(OR(EH279&lt;&gt;"*",EH343&lt;&gt;"*",EH400&lt;&gt;"*",EH453&lt;&gt;"*"),"Yes (" &amp; JoinAll(", ", MIDForgiving(EH279,6,LEN(EH279)-6), MIDForgiving(EH343,6,LEN(EH343)-6), MIDForgiving(EH400,6,LEN(EH400)-6), MIDForgiving(EH453,6,LEN(EH453)-6))&amp;")","*")</f>
        <v>*</v>
      </c>
      <c r="EI519" s="58" t="str">
        <f>IF(OR(EI279&lt;&gt;"*",EI343&lt;&gt;"*",EI400&lt;&gt;"*",EI453&lt;&gt;"*"),"Yes (" &amp; JoinAll(", ", MIDForgiving(EI279,6,LEN(EI279)-6), MIDForgiving(EI343,6,LEN(EI343)-6), MIDForgiving(EI400,6,LEN(EI400)-6), MIDForgiving(EI453,6,LEN(EI453)-6))&amp;")","*")</f>
        <v>*</v>
      </c>
      <c r="EJ519" s="58" t="str">
        <f>IF(OR(EJ279&lt;&gt;"*",EJ343&lt;&gt;"*",EJ400&lt;&gt;"*",EJ453&lt;&gt;"*"),"Yes (" &amp; JoinAll(", ", MIDForgiving(EJ279,6,LEN(EJ279)-6), MIDForgiving(EJ343,6,LEN(EJ343)-6), MIDForgiving(EJ400,6,LEN(EJ400)-6), MIDForgiving(EJ453,6,LEN(EJ453)-6))&amp;")","*")</f>
        <v>*</v>
      </c>
      <c r="EK519" s="58" t="str">
        <f>IF(OR(EK279&lt;&gt;"*",EK343&lt;&gt;"*",EK400&lt;&gt;"*",EK453&lt;&gt;"*"),"Yes (" &amp; JoinAll(", ", MIDForgiving(EK279,6,LEN(EK279)-6), MIDForgiving(EK343,6,LEN(EK343)-6), MIDForgiving(EK400,6,LEN(EK400)-6), MIDForgiving(EK453,6,LEN(EK453)-6))&amp;")","*")</f>
        <v>*</v>
      </c>
      <c r="EL519" s="109"/>
      <c r="EM519" s="109"/>
    </row>
    <row r="520" spans="1:143" s="58" customFormat="1" ht="12.75" customHeight="1" x14ac:dyDescent="0.25">
      <c r="A520" s="5"/>
      <c r="B520" s="96"/>
      <c r="C520" s="96"/>
      <c r="D520" s="96"/>
      <c r="E520" s="96"/>
      <c r="F520" s="96" t="s">
        <v>3541</v>
      </c>
      <c r="G520" s="4" t="s">
        <v>374</v>
      </c>
      <c r="H520" s="18" t="s">
        <v>5</v>
      </c>
      <c r="I520" s="18"/>
      <c r="J520" s="58" t="str">
        <f>IF(OR(J280&lt;&gt;"*",J344&lt;&gt;"*",J401&lt;&gt;"*",J454&lt;&gt;"*"),"Yes (" &amp; JoinAll(", ", MIDForgiving(J280,6,LEN(J280)-6), MIDForgiving(J344,6,LEN(J344)-6), MIDForgiving(J401,6,LEN(J401)-6), MIDForgiving(J454,6,LEN(J454)-6))&amp;")","*")</f>
        <v>*</v>
      </c>
      <c r="K520" s="58" t="str">
        <f>IF(OR(K280&lt;&gt;"*",K344&lt;&gt;"*",K401&lt;&gt;"*",K454&lt;&gt;"*"),"Yes (" &amp; JoinAll(", ", MIDForgiving(K280,6,LEN(K280)-6), MIDForgiving(K344,6,LEN(K344)-6), MIDForgiving(K401,6,LEN(K401)-6), MIDForgiving(K454,6,LEN(K454)-6))&amp;")","*")</f>
        <v>*</v>
      </c>
      <c r="L520" s="58" t="str">
        <f>IF(OR(L280&lt;&gt;"*",L344&lt;&gt;"*",L401&lt;&gt;"*",L454&lt;&gt;"*"),"Yes (" &amp; JoinAll(", ", MIDForgiving(L280,6,LEN(L280)-6), MIDForgiving(L344,6,LEN(L344)-6), MIDForgiving(L401,6,LEN(L401)-6), MIDForgiving(L454,6,LEN(L454)-6))&amp;")","*")</f>
        <v>*</v>
      </c>
      <c r="M520" s="58" t="str">
        <f>IF(OR(M280&lt;&gt;"*",M344&lt;&gt;"*",M401&lt;&gt;"*",M454&lt;&gt;"*"),"Yes (" &amp; JoinAll(", ", MIDForgiving(M280,6,LEN(M280)-6), MIDForgiving(M344,6,LEN(M344)-6), MIDForgiving(M401,6,LEN(M401)-6), MIDForgiving(M454,6,LEN(M454)-6))&amp;")","*")</f>
        <v>*</v>
      </c>
      <c r="N520" s="58" t="str">
        <f>IF(OR(N280&lt;&gt;"*",N344&lt;&gt;"*",N401&lt;&gt;"*",N454&lt;&gt;"*"),"Yes (" &amp; JoinAll(", ", MIDForgiving(N280,6,LEN(N280)-6), MIDForgiving(N344,6,LEN(N344)-6), MIDForgiving(N401,6,LEN(N401)-6), MIDForgiving(N454,6,LEN(N454)-6))&amp;")","*")</f>
        <v>*</v>
      </c>
      <c r="O520" s="58" t="str">
        <f>IF(OR(O280&lt;&gt;"*",O344&lt;&gt;"*",O401&lt;&gt;"*",O454&lt;&gt;"*"),"Yes (" &amp; JoinAll(", ", MIDForgiving(O280,6,LEN(O280)-6), MIDForgiving(O344,6,LEN(O344)-6), MIDForgiving(O401,6,LEN(O401)-6), MIDForgiving(O454,6,LEN(O454)-6))&amp;")","*")</f>
        <v>*</v>
      </c>
      <c r="P520" s="58" t="str">
        <f>IF(OR(P280&lt;&gt;"*",P344&lt;&gt;"*",P401&lt;&gt;"*",P454&lt;&gt;"*"),"Yes (" &amp; JoinAll(", ", MIDForgiving(P280,6,LEN(P280)-6), MIDForgiving(P344,6,LEN(P344)-6), MIDForgiving(P401,6,LEN(P401)-6), MIDForgiving(P454,6,LEN(P454)-6))&amp;")","*")</f>
        <v>*</v>
      </c>
      <c r="Q520" s="58" t="str">
        <f>IF(OR(Q280&lt;&gt;"*",Q344&lt;&gt;"*",Q401&lt;&gt;"*",Q454&lt;&gt;"*"),"Yes (" &amp; JoinAll(", ", MIDForgiving(Q280,6,LEN(Q280)-6), MIDForgiving(Q344,6,LEN(Q344)-6), MIDForgiving(Q401,6,LEN(Q401)-6), MIDForgiving(Q454,6,LEN(Q454)-6))&amp;")","*")</f>
        <v>*</v>
      </c>
      <c r="R520" s="58" t="str">
        <f>IF(OR(R280&lt;&gt;"*",R344&lt;&gt;"*",R401&lt;&gt;"*",R454&lt;&gt;"*"),"Yes (" &amp; JoinAll(", ", MIDForgiving(R280,6,LEN(R280)-6), MIDForgiving(R344,6,LEN(R344)-6), MIDForgiving(R401,6,LEN(R401)-6), MIDForgiving(R454,6,LEN(R454)-6))&amp;")","*")</f>
        <v>*</v>
      </c>
      <c r="S520" s="58" t="str">
        <f>IF(OR(S280&lt;&gt;"*",S344&lt;&gt;"*",S401&lt;&gt;"*",S454&lt;&gt;"*"),"Yes (" &amp; JoinAll(", ", MIDForgiving(S280,6,LEN(S280)-6), MIDForgiving(S344,6,LEN(S344)-6), MIDForgiving(S401,6,LEN(S401)-6), MIDForgiving(S454,6,LEN(S454)-6))&amp;")","*")</f>
        <v>*</v>
      </c>
      <c r="T520" s="58" t="str">
        <f>IF(OR(T280&lt;&gt;"*",T344&lt;&gt;"*",T401&lt;&gt;"*",T454&lt;&gt;"*"),"Yes (" &amp; JoinAll(", ", MIDForgiving(T280,6,LEN(T280)-6), MIDForgiving(T344,6,LEN(T344)-6), MIDForgiving(T401,6,LEN(T401)-6), MIDForgiving(T454,6,LEN(T454)-6))&amp;")","*")</f>
        <v>*</v>
      </c>
      <c r="U520" s="58" t="str">
        <f>IF(OR(U280&lt;&gt;"*",U344&lt;&gt;"*",U401&lt;&gt;"*",U454&lt;&gt;"*"),"Yes (" &amp; JoinAll(", ", MIDForgiving(U280,6,LEN(U280)-6), MIDForgiving(U344,6,LEN(U344)-6), MIDForgiving(U401,6,LEN(U401)-6), MIDForgiving(U454,6,LEN(U454)-6))&amp;")","*")</f>
        <v>*</v>
      </c>
      <c r="V520" s="58" t="str">
        <f>IF(OR(V280&lt;&gt;"*",V344&lt;&gt;"*",V401&lt;&gt;"*",V454&lt;&gt;"*"),"Yes (" &amp; JoinAll(", ", MIDForgiving(V280,6,LEN(V280)-6), MIDForgiving(V344,6,LEN(V344)-6), MIDForgiving(V401,6,LEN(V401)-6), MIDForgiving(V454,6,LEN(V454)-6))&amp;")","*")</f>
        <v>*</v>
      </c>
      <c r="W520" s="58" t="str">
        <f>IF(OR(W280&lt;&gt;"*",W344&lt;&gt;"*",W401&lt;&gt;"*",W454&lt;&gt;"*"),"Yes (" &amp; JoinAll(", ", MIDForgiving(W280,6,LEN(W280)-6), MIDForgiving(W344,6,LEN(W344)-6), MIDForgiving(W401,6,LEN(W401)-6), MIDForgiving(W454,6,LEN(W454)-6))&amp;")","*")</f>
        <v>*</v>
      </c>
      <c r="X520" s="58" t="str">
        <f>IF(OR(X280&lt;&gt;"*",X344&lt;&gt;"*",X401&lt;&gt;"*",X454&lt;&gt;"*"),"Yes (" &amp; JoinAll(", ", MIDForgiving(X280,6,LEN(X280)-6), MIDForgiving(X344,6,LEN(X344)-6), MIDForgiving(X401,6,LEN(X401)-6), MIDForgiving(X454,6,LEN(X454)-6))&amp;")","*")</f>
        <v>*</v>
      </c>
      <c r="Y520" s="58" t="str">
        <f>IF(OR(Y280&lt;&gt;"*",Y344&lt;&gt;"*",Y401&lt;&gt;"*",Y454&lt;&gt;"*"),"Yes (" &amp; JoinAll(", ", MIDForgiving(Y280,6,LEN(Y280)-6), MIDForgiving(Y344,6,LEN(Y344)-6), MIDForgiving(Y401,6,LEN(Y401)-6), MIDForgiving(Y454,6,LEN(Y454)-6))&amp;")","*")</f>
        <v>*</v>
      </c>
      <c r="Z520" s="58" t="str">
        <f>IF(OR(Z280&lt;&gt;"*",Z344&lt;&gt;"*",Z401&lt;&gt;"*",Z454&lt;&gt;"*"),"Yes (" &amp; JoinAll(", ", MIDForgiving(Z280,6,LEN(Z280)-6), MIDForgiving(Z344,6,LEN(Z344)-6), MIDForgiving(Z401,6,LEN(Z401)-6), MIDForgiving(Z454,6,LEN(Z454)-6))&amp;")","*")</f>
        <v>*</v>
      </c>
      <c r="AA520" s="58" t="str">
        <f>IF(OR(AA280&lt;&gt;"*",AA344&lt;&gt;"*",AA401&lt;&gt;"*",AA454&lt;&gt;"*"),"Yes (" &amp; JoinAll(", ", MIDForgiving(AA280,6,LEN(AA280)-6), MIDForgiving(AA344,6,LEN(AA344)-6), MIDForgiving(AA401,6,LEN(AA401)-6), MIDForgiving(AA454,6,LEN(AA454)-6))&amp;")","*")</f>
        <v>*</v>
      </c>
      <c r="AB520" s="58" t="str">
        <f>IF(OR(AB280&lt;&gt;"*",AB344&lt;&gt;"*",AB401&lt;&gt;"*",AB454&lt;&gt;"*"),"Yes (" &amp; JoinAll(", ", MIDForgiving(AB280,6,LEN(AB280)-6), MIDForgiving(AB344,6,LEN(AB344)-6), MIDForgiving(AB401,6,LEN(AB401)-6), MIDForgiving(AB454,6,LEN(AB454)-6))&amp;")","*")</f>
        <v>*</v>
      </c>
      <c r="AC520" s="58" t="str">
        <f>IF(OR(AC280&lt;&gt;"*",AC344&lt;&gt;"*",AC401&lt;&gt;"*",AC454&lt;&gt;"*"),"Yes (" &amp; JoinAll(", ", MIDForgiving(AC280,6,LEN(AC280)-6), MIDForgiving(AC344,6,LEN(AC344)-6), MIDForgiving(AC401,6,LEN(AC401)-6), MIDForgiving(AC454,6,LEN(AC454)-6))&amp;")","*")</f>
        <v>*</v>
      </c>
      <c r="AD520" s="58" t="str">
        <f>IF(OR(AD280&lt;&gt;"*",AD344&lt;&gt;"*",AD401&lt;&gt;"*",AD454&lt;&gt;"*"),"Yes (" &amp; JoinAll(", ", MIDForgiving(AD280,6,LEN(AD280)-6), MIDForgiving(AD344,6,LEN(AD344)-6), MIDForgiving(AD401,6,LEN(AD401)-6), MIDForgiving(AD454,6,LEN(AD454)-6))&amp;")","*")</f>
        <v>*</v>
      </c>
      <c r="AE520" s="58" t="str">
        <f>IF(OR(AE280&lt;&gt;"*",AE344&lt;&gt;"*",AE401&lt;&gt;"*",AE454&lt;&gt;"*"),"Yes (" &amp; JoinAll(", ", MIDForgiving(AE280,6,LEN(AE280)-6), MIDForgiving(AE344,6,LEN(AE344)-6), MIDForgiving(AE401,6,LEN(AE401)-6), MIDForgiving(AE454,6,LEN(AE454)-6))&amp;")","*")</f>
        <v>*</v>
      </c>
      <c r="AF520" s="58" t="str">
        <f>IF(OR(AF280&lt;&gt;"*",AF344&lt;&gt;"*",AF401&lt;&gt;"*",AF454&lt;&gt;"*"),"Yes (" &amp; JoinAll(", ", MIDForgiving(AF280,6,LEN(AF280)-6), MIDForgiving(AF344,6,LEN(AF344)-6), MIDForgiving(AF401,6,LEN(AF401)-6), MIDForgiving(AF454,6,LEN(AF454)-6))&amp;")","*")</f>
        <v>*</v>
      </c>
      <c r="AG520" s="58" t="str">
        <f>IF(OR(AG280&lt;&gt;"*",AG344&lt;&gt;"*",AG401&lt;&gt;"*",AG454&lt;&gt;"*"),"Yes (" &amp; JoinAll(", ", MIDForgiving(AG280,6,LEN(AG280)-6), MIDForgiving(AG344,6,LEN(AG344)-6), MIDForgiving(AG401,6,LEN(AG401)-6), MIDForgiving(AG454,6,LEN(AG454)-6))&amp;")","*")</f>
        <v>*</v>
      </c>
      <c r="AH520" s="58" t="str">
        <f>IF(OR(AH280&lt;&gt;"*",AH344&lt;&gt;"*",AH401&lt;&gt;"*",AH454&lt;&gt;"*"),"Yes (" &amp; JoinAll(", ", MIDForgiving(AH280,6,LEN(AH280)-6), MIDForgiving(AH344,6,LEN(AH344)-6), MIDForgiving(AH401,6,LEN(AH401)-6), MIDForgiving(AH454,6,LEN(AH454)-6))&amp;")","*")</f>
        <v>*</v>
      </c>
      <c r="AI520" s="58" t="str">
        <f>IF(OR(AI280&lt;&gt;"*",AI344&lt;&gt;"*",AI401&lt;&gt;"*",AI454&lt;&gt;"*"),"Yes (" &amp; JoinAll(", ", MIDForgiving(AI280,6,LEN(AI280)-6), MIDForgiving(AI344,6,LEN(AI344)-6), MIDForgiving(AI401,6,LEN(AI401)-6), MIDForgiving(AI454,6,LEN(AI454)-6))&amp;")","*")</f>
        <v>*</v>
      </c>
      <c r="AJ520" s="58" t="str">
        <f>IF(OR(AJ280&lt;&gt;"*",AJ344&lt;&gt;"*",AJ401&lt;&gt;"*",AJ454&lt;&gt;"*"),"Yes (" &amp; JoinAll(", ", MIDForgiving(AJ280,6,LEN(AJ280)-6), MIDForgiving(AJ344,6,LEN(AJ344)-6), MIDForgiving(AJ401,6,LEN(AJ401)-6), MIDForgiving(AJ454,6,LEN(AJ454)-6))&amp;")","*")</f>
        <v>*</v>
      </c>
      <c r="AK520" s="58" t="str">
        <f>IF(OR(AK280&lt;&gt;"*",AK344&lt;&gt;"*",AK401&lt;&gt;"*",AK454&lt;&gt;"*"),"Yes (" &amp; JoinAll(", ", MIDForgiving(AK280,6,LEN(AK280)-6), MIDForgiving(AK344,6,LEN(AK344)-6), MIDForgiving(AK401,6,LEN(AK401)-6), MIDForgiving(AK454,6,LEN(AK454)-6))&amp;")","*")</f>
        <v>*</v>
      </c>
      <c r="AL520" s="58" t="str">
        <f>IF(OR(AL280&lt;&gt;"*",AL344&lt;&gt;"*",AL401&lt;&gt;"*",AL454&lt;&gt;"*"),"Yes (" &amp; JoinAll(", ", MIDForgiving(AL280,6,LEN(AL280)-6), MIDForgiving(AL344,6,LEN(AL344)-6), MIDForgiving(AL401,6,LEN(AL401)-6), MIDForgiving(AL454,6,LEN(AL454)-6))&amp;")","*")</f>
        <v>*</v>
      </c>
      <c r="AM520" s="58" t="str">
        <f>IF(OR(AM280&lt;&gt;"*",AM344&lt;&gt;"*",AM401&lt;&gt;"*",AM454&lt;&gt;"*"),"Yes (" &amp; JoinAll(", ", MIDForgiving(AM280,6,LEN(AM280)-6), MIDForgiving(AM344,6,LEN(AM344)-6), MIDForgiving(AM401,6,LEN(AM401)-6), MIDForgiving(AM454,6,LEN(AM454)-6))&amp;")","*")</f>
        <v>*</v>
      </c>
      <c r="AN520" s="58" t="str">
        <f>IF(OR(AN280&lt;&gt;"*",AN344&lt;&gt;"*",AN401&lt;&gt;"*",AN454&lt;&gt;"*"),"Yes (" &amp; JoinAll(", ", MIDForgiving(AN280,6,LEN(AN280)-6), MIDForgiving(AN344,6,LEN(AN344)-6), MIDForgiving(AN401,6,LEN(AN401)-6), MIDForgiving(AN454,6,LEN(AN454)-6))&amp;")","*")</f>
        <v>*</v>
      </c>
      <c r="AO520" s="58" t="str">
        <f>IF(OR(AO280&lt;&gt;"*",AO344&lt;&gt;"*",AO401&lt;&gt;"*",AO454&lt;&gt;"*"),"Yes (" &amp; JoinAll(", ", MIDForgiving(AO280,6,LEN(AO280)-6), MIDForgiving(AO344,6,LEN(AO344)-6), MIDForgiving(AO401,6,LEN(AO401)-6), MIDForgiving(AO454,6,LEN(AO454)-6))&amp;")","*")</f>
        <v>*</v>
      </c>
      <c r="AP520" s="58" t="str">
        <f>IF(OR(AP280&lt;&gt;"*",AP344&lt;&gt;"*",AP401&lt;&gt;"*",AP454&lt;&gt;"*"),"Yes (" &amp; JoinAll(", ", MIDForgiving(AP280,6,LEN(AP280)-6), MIDForgiving(AP344,6,LEN(AP344)-6), MIDForgiving(AP401,6,LEN(AP401)-6), MIDForgiving(AP454,6,LEN(AP454)-6))&amp;")","*")</f>
        <v>*</v>
      </c>
      <c r="AQ520" s="58" t="str">
        <f>IF(OR(AQ280&lt;&gt;"*",AQ344&lt;&gt;"*",AQ401&lt;&gt;"*",AQ454&lt;&gt;"*"),"Yes (" &amp; JoinAll(", ", MIDForgiving(AQ280,6,LEN(AQ280)-6), MIDForgiving(AQ344,6,LEN(AQ344)-6), MIDForgiving(AQ401,6,LEN(AQ401)-6), MIDForgiving(AQ454,6,LEN(AQ454)-6))&amp;")","*")</f>
        <v>*</v>
      </c>
      <c r="AR520" s="58" t="str">
        <f>IF(OR(AR280&lt;&gt;"*",AR344&lt;&gt;"*",AR401&lt;&gt;"*",AR454&lt;&gt;"*"),"Yes (" &amp; JoinAll(", ", MIDForgiving(AR280,6,LEN(AR280)-6), MIDForgiving(AR344,6,LEN(AR344)-6), MIDForgiving(AR401,6,LEN(AR401)-6), MIDForgiving(AR454,6,LEN(AR454)-6))&amp;")","*")</f>
        <v>*</v>
      </c>
      <c r="AS520" s="58" t="str">
        <f>IF(OR(AS280&lt;&gt;"*",AS344&lt;&gt;"*",AS401&lt;&gt;"*",AS454&lt;&gt;"*"),"Yes (" &amp; JoinAll(", ", MIDForgiving(AS280,6,LEN(AS280)-6), MIDForgiving(AS344,6,LEN(AS344)-6), MIDForgiving(AS401,6,LEN(AS401)-6), MIDForgiving(AS454,6,LEN(AS454)-6))&amp;")","*")</f>
        <v>*</v>
      </c>
      <c r="AT520" s="58" t="str">
        <f>IF(OR(AT280&lt;&gt;"*",AT344&lt;&gt;"*",AT401&lt;&gt;"*",AT454&lt;&gt;"*"),"Yes (" &amp; JoinAll(", ", MIDForgiving(AT280,6,LEN(AT280)-6), MIDForgiving(AT344,6,LEN(AT344)-6), MIDForgiving(AT401,6,LEN(AT401)-6), MIDForgiving(AT454,6,LEN(AT454)-6))&amp;")","*")</f>
        <v>*</v>
      </c>
      <c r="AU520" s="58" t="str">
        <f>IF(OR(AU280&lt;&gt;"*",AU344&lt;&gt;"*",AU401&lt;&gt;"*",AU454&lt;&gt;"*"),"Yes (" &amp; JoinAll(", ", MIDForgiving(AU280,6,LEN(AU280)-6), MIDForgiving(AU344,6,LEN(AU344)-6), MIDForgiving(AU401,6,LEN(AU401)-6), MIDForgiving(AU454,6,LEN(AU454)-6))&amp;")","*")</f>
        <v>*</v>
      </c>
      <c r="AV520" s="58" t="str">
        <f>IF(OR(AV280&lt;&gt;"*",AV344&lt;&gt;"*",AV401&lt;&gt;"*",AV454&lt;&gt;"*"),"Yes (" &amp; JoinAll(", ", MIDForgiving(AV280,6,LEN(AV280)-6), MIDForgiving(AV344,6,LEN(AV344)-6), MIDForgiving(AV401,6,LEN(AV401)-6), MIDForgiving(AV454,6,LEN(AV454)-6))&amp;")","*")</f>
        <v>*</v>
      </c>
      <c r="AW520" s="58" t="str">
        <f>IF(OR(AW280&lt;&gt;"*",AW344&lt;&gt;"*",AW401&lt;&gt;"*",AW454&lt;&gt;"*"),"Yes (" &amp; JoinAll(", ", MIDForgiving(AW280,6,LEN(AW280)-6), MIDForgiving(AW344,6,LEN(AW344)-6), MIDForgiving(AW401,6,LEN(AW401)-6), MIDForgiving(AW454,6,LEN(AW454)-6))&amp;")","*")</f>
        <v>*</v>
      </c>
      <c r="AX520" s="58" t="str">
        <f>IF(OR(AX280&lt;&gt;"*",AX344&lt;&gt;"*",AX401&lt;&gt;"*",AX454&lt;&gt;"*"),"Yes (" &amp; JoinAll(", ", MIDForgiving(AX280,6,LEN(AX280)-6), MIDForgiving(AX344,6,LEN(AX344)-6), MIDForgiving(AX401,6,LEN(AX401)-6), MIDForgiving(AX454,6,LEN(AX454)-6))&amp;")","*")</f>
        <v>*</v>
      </c>
      <c r="AY520" s="58" t="str">
        <f>IF(OR(AY280&lt;&gt;"*",AY344&lt;&gt;"*",AY401&lt;&gt;"*",AY454&lt;&gt;"*"),"Yes (" &amp; JoinAll(", ", MIDForgiving(AY280,6,LEN(AY280)-6), MIDForgiving(AY344,6,LEN(AY344)-6), MIDForgiving(AY401,6,LEN(AY401)-6), MIDForgiving(AY454,6,LEN(AY454)-6))&amp;")","*")</f>
        <v>*</v>
      </c>
      <c r="AZ520" s="58" t="str">
        <f>IF(OR(AZ280&lt;&gt;"*",AZ344&lt;&gt;"*",AZ401&lt;&gt;"*",AZ454&lt;&gt;"*"),"Yes (" &amp; JoinAll(", ", MIDForgiving(AZ280,6,LEN(AZ280)-6), MIDForgiving(AZ344,6,LEN(AZ344)-6), MIDForgiving(AZ401,6,LEN(AZ401)-6), MIDForgiving(AZ454,6,LEN(AZ454)-6))&amp;")","*")</f>
        <v>*</v>
      </c>
      <c r="BA520" s="58" t="str">
        <f>IF(OR(BA280&lt;&gt;"*",BA344&lt;&gt;"*",BA401&lt;&gt;"*",BA454&lt;&gt;"*"),"Yes (" &amp; JoinAll(", ", MIDForgiving(BA280,6,LEN(BA280)-6), MIDForgiving(BA344,6,LEN(BA344)-6), MIDForgiving(BA401,6,LEN(BA401)-6), MIDForgiving(BA454,6,LEN(BA454)-6))&amp;")","*")</f>
        <v>*</v>
      </c>
      <c r="BB520" s="58" t="str">
        <f>IF(OR(BB280&lt;&gt;"*",BB344&lt;&gt;"*",BB401&lt;&gt;"*",BB454&lt;&gt;"*"),"Yes (" &amp; JoinAll(", ", MIDForgiving(BB280,6,LEN(BB280)-6), MIDForgiving(BB344,6,LEN(BB344)-6), MIDForgiving(BB401,6,LEN(BB401)-6), MIDForgiving(BB454,6,LEN(BB454)-6))&amp;")","*")</f>
        <v>*</v>
      </c>
      <c r="BC520" s="58" t="str">
        <f>IF(OR(BC280&lt;&gt;"*",BC344&lt;&gt;"*",BC401&lt;&gt;"*",BC454&lt;&gt;"*"),"Yes (" &amp; JoinAll(", ", MIDForgiving(BC280,6,LEN(BC280)-6), MIDForgiving(BC344,6,LEN(BC344)-6), MIDForgiving(BC401,6,LEN(BC401)-6), MIDForgiving(BC454,6,LEN(BC454)-6))&amp;")","*")</f>
        <v>*</v>
      </c>
      <c r="BD520" s="58" t="str">
        <f>IF(OR(BD280&lt;&gt;"*",BD344&lt;&gt;"*",BD401&lt;&gt;"*",BD454&lt;&gt;"*"),"Yes (" &amp; JoinAll(", ", MIDForgiving(BD280,6,LEN(BD280)-6), MIDForgiving(BD344,6,LEN(BD344)-6), MIDForgiving(BD401,6,LEN(BD401)-6), MIDForgiving(BD454,6,LEN(BD454)-6))&amp;")","*")</f>
        <v>*</v>
      </c>
      <c r="BE520" s="58" t="str">
        <f>IF(OR(BE280&lt;&gt;"*",BE344&lt;&gt;"*",BE401&lt;&gt;"*",BE454&lt;&gt;"*"),"Yes (" &amp; JoinAll(", ", MIDForgiving(BE280,6,LEN(BE280)-6), MIDForgiving(BE344,6,LEN(BE344)-6), MIDForgiving(BE401,6,LEN(BE401)-6), MIDForgiving(BE454,6,LEN(BE454)-6))&amp;")","*")</f>
        <v>*</v>
      </c>
      <c r="BF520" s="58" t="str">
        <f>IF(OR(BF280&lt;&gt;"*",BF344&lt;&gt;"*",BF401&lt;&gt;"*",BF454&lt;&gt;"*"),"Yes (" &amp; JoinAll(", ", MIDForgiving(BF280,6,LEN(BF280)-6), MIDForgiving(BF344,6,LEN(BF344)-6), MIDForgiving(BF401,6,LEN(BF401)-6), MIDForgiving(BF454,6,LEN(BF454)-6))&amp;")","*")</f>
        <v>*</v>
      </c>
      <c r="BG520" s="58" t="str">
        <f>IF(OR(BG280&lt;&gt;"*",BG344&lt;&gt;"*",BG401&lt;&gt;"*",BG454&lt;&gt;"*"),"Yes (" &amp; JoinAll(", ", MIDForgiving(BG280,6,LEN(BG280)-6), MIDForgiving(BG344,6,LEN(BG344)-6), MIDForgiving(BG401,6,LEN(BG401)-6), MIDForgiving(BG454,6,LEN(BG454)-6))&amp;")","*")</f>
        <v>*</v>
      </c>
      <c r="BH520" s="58" t="str">
        <f>IF(OR(BH280&lt;&gt;"*",BH344&lt;&gt;"*",BH401&lt;&gt;"*",BH454&lt;&gt;"*"),"Yes (" &amp; JoinAll(", ", MIDForgiving(BH280,6,LEN(BH280)-6), MIDForgiving(BH344,6,LEN(BH344)-6), MIDForgiving(BH401,6,LEN(BH401)-6), MIDForgiving(BH454,6,LEN(BH454)-6))&amp;")","*")</f>
        <v>*</v>
      </c>
      <c r="BI520" s="58" t="str">
        <f>IF(OR(BI280&lt;&gt;"*",BI344&lt;&gt;"*",BI401&lt;&gt;"*",BI454&lt;&gt;"*"),"Yes (" &amp; JoinAll(", ", MIDForgiving(BI280,6,LEN(BI280)-6), MIDForgiving(BI344,6,LEN(BI344)-6), MIDForgiving(BI401,6,LEN(BI401)-6), MIDForgiving(BI454,6,LEN(BI454)-6))&amp;")","*")</f>
        <v>*</v>
      </c>
      <c r="BJ520" s="58" t="str">
        <f>IF(OR(BJ280&lt;&gt;"*",BJ344&lt;&gt;"*",BJ401&lt;&gt;"*",BJ454&lt;&gt;"*"),"Yes (" &amp; JoinAll(", ", MIDForgiving(BJ280,6,LEN(BJ280)-6), MIDForgiving(BJ344,6,LEN(BJ344)-6), MIDForgiving(BJ401,6,LEN(BJ401)-6), MIDForgiving(BJ454,6,LEN(BJ454)-6))&amp;")","*")</f>
        <v>*</v>
      </c>
      <c r="BK520" s="58" t="str">
        <f>IF(OR(BK280&lt;&gt;"*",BK344&lt;&gt;"*",BK401&lt;&gt;"*",BK454&lt;&gt;"*"),"Yes (" &amp; JoinAll(", ", MIDForgiving(BK280,6,LEN(BK280)-6), MIDForgiving(BK344,6,LEN(BK344)-6), MIDForgiving(BK401,6,LEN(BK401)-6), MIDForgiving(BK454,6,LEN(BK454)-6))&amp;")","*")</f>
        <v>*</v>
      </c>
      <c r="BL520" s="58" t="str">
        <f>IF(OR(BL280&lt;&gt;"*",BL344&lt;&gt;"*",BL401&lt;&gt;"*",BL454&lt;&gt;"*"),"Yes (" &amp; JoinAll(", ", MIDForgiving(BL280,6,LEN(BL280)-6), MIDForgiving(BL344,6,LEN(BL344)-6), MIDForgiving(BL401,6,LEN(BL401)-6), MIDForgiving(BL454,6,LEN(BL454)-6))&amp;")","*")</f>
        <v>*</v>
      </c>
      <c r="BM520" s="58" t="str">
        <f>IF(OR(BM280&lt;&gt;"*",BM344&lt;&gt;"*",BM401&lt;&gt;"*",BM454&lt;&gt;"*"),"Yes (" &amp; JoinAll(", ", MIDForgiving(BM280,6,LEN(BM280)-6), MIDForgiving(BM344,6,LEN(BM344)-6), MIDForgiving(BM401,6,LEN(BM401)-6), MIDForgiving(BM454,6,LEN(BM454)-6))&amp;")","*")</f>
        <v>*</v>
      </c>
      <c r="BN520" s="58" t="str">
        <f>IF(OR(BN280&lt;&gt;"*",BN344&lt;&gt;"*",BN401&lt;&gt;"*",BN454&lt;&gt;"*"),"Yes (" &amp; JoinAll(", ", MIDForgiving(BN280,6,LEN(BN280)-6), MIDForgiving(BN344,6,LEN(BN344)-6), MIDForgiving(BN401,6,LEN(BN401)-6), MIDForgiving(BN454,6,LEN(BN454)-6))&amp;")","*")</f>
        <v>*</v>
      </c>
      <c r="BO520" s="58" t="str">
        <f>IF(OR(BO280&lt;&gt;"*",BO344&lt;&gt;"*",BO401&lt;&gt;"*",BO454&lt;&gt;"*"),"Yes (" &amp; JoinAll(", ", MIDForgiving(BO280,6,LEN(BO280)-6), MIDForgiving(BO344,6,LEN(BO344)-6), MIDForgiving(BO401,6,LEN(BO401)-6), MIDForgiving(BO454,6,LEN(BO454)-6))&amp;")","*")</f>
        <v>*</v>
      </c>
      <c r="BP520" s="58" t="str">
        <f>IF(OR(BP280&lt;&gt;"*",BP344&lt;&gt;"*",BP401&lt;&gt;"*",BP454&lt;&gt;"*"),"Yes (" &amp; JoinAll(", ", MIDForgiving(BP280,6,LEN(BP280)-6), MIDForgiving(BP344,6,LEN(BP344)-6), MIDForgiving(BP401,6,LEN(BP401)-6), MIDForgiving(BP454,6,LEN(BP454)-6))&amp;")","*")</f>
        <v>*</v>
      </c>
      <c r="BQ520" s="58" t="str">
        <f>IF(OR(BQ280&lt;&gt;"*",BQ344&lt;&gt;"*",BQ401&lt;&gt;"*",BQ454&lt;&gt;"*"),"Yes (" &amp; JoinAll(", ", MIDForgiving(BQ280,6,LEN(BQ280)-6), MIDForgiving(BQ344,6,LEN(BQ344)-6), MIDForgiving(BQ401,6,LEN(BQ401)-6), MIDForgiving(BQ454,6,LEN(BQ454)-6))&amp;")","*")</f>
        <v>*</v>
      </c>
      <c r="BR520" s="58" t="str">
        <f>IF(OR(BR280&lt;&gt;"*",BR344&lt;&gt;"*",BR401&lt;&gt;"*",BR454&lt;&gt;"*"),"Yes (" &amp; JoinAll(", ", MIDForgiving(BR280,6,LEN(BR280)-6), MIDForgiving(BR344,6,LEN(BR344)-6), MIDForgiving(BR401,6,LEN(BR401)-6), MIDForgiving(BR454,6,LEN(BR454)-6))&amp;")","*")</f>
        <v>*</v>
      </c>
      <c r="BS520" s="58" t="str">
        <f>IF(OR(BS280&lt;&gt;"*",BS344&lt;&gt;"*",BS401&lt;&gt;"*",BS454&lt;&gt;"*"),"Yes (" &amp; JoinAll(", ", MIDForgiving(BS280,6,LEN(BS280)-6), MIDForgiving(BS344,6,LEN(BS344)-6), MIDForgiving(BS401,6,LEN(BS401)-6), MIDForgiving(BS454,6,LEN(BS454)-6))&amp;")","*")</f>
        <v>*</v>
      </c>
      <c r="BT520" s="58" t="str">
        <f>IF(OR(BT280&lt;&gt;"*",BT344&lt;&gt;"*",BT401&lt;&gt;"*",BT454&lt;&gt;"*"),"Yes (" &amp; JoinAll(", ", MIDForgiving(BT280,6,LEN(BT280)-6), MIDForgiving(BT344,6,LEN(BT344)-6), MIDForgiving(BT401,6,LEN(BT401)-6), MIDForgiving(BT454,6,LEN(BT454)-6))&amp;")","*")</f>
        <v>*</v>
      </c>
      <c r="BU520" s="58" t="str">
        <f>IF(OR(BU280&lt;&gt;"*",BU344&lt;&gt;"*",BU401&lt;&gt;"*",BU454&lt;&gt;"*"),"Yes (" &amp; JoinAll(", ", MIDForgiving(BU280,6,LEN(BU280)-6), MIDForgiving(BU344,6,LEN(BU344)-6), MIDForgiving(BU401,6,LEN(BU401)-6), MIDForgiving(BU454,6,LEN(BU454)-6))&amp;")","*")</f>
        <v>*</v>
      </c>
      <c r="BV520" s="58" t="str">
        <f>IF(OR(BV280&lt;&gt;"*",BV344&lt;&gt;"*",BV401&lt;&gt;"*",BV454&lt;&gt;"*"),"Yes (" &amp; JoinAll(", ", MIDForgiving(BV280,6,LEN(BV280)-6), MIDForgiving(BV344,6,LEN(BV344)-6), MIDForgiving(BV401,6,LEN(BV401)-6), MIDForgiving(BV454,6,LEN(BV454)-6))&amp;")","*")</f>
        <v>*</v>
      </c>
      <c r="BW520" s="58" t="str">
        <f>IF(OR(BW280&lt;&gt;"*",BW344&lt;&gt;"*",BW401&lt;&gt;"*",BW454&lt;&gt;"*"),"Yes (" &amp; JoinAll(", ", MIDForgiving(BW280,6,LEN(BW280)-6), MIDForgiving(BW344,6,LEN(BW344)-6), MIDForgiving(BW401,6,LEN(BW401)-6), MIDForgiving(BW454,6,LEN(BW454)-6))&amp;")","*")</f>
        <v>*</v>
      </c>
      <c r="BX520" s="58" t="str">
        <f>IF(OR(BX280&lt;&gt;"*",BX344&lt;&gt;"*",BX401&lt;&gt;"*",BX454&lt;&gt;"*"),"Yes (" &amp; JoinAll(", ", MIDForgiving(BX280,6,LEN(BX280)-6), MIDForgiving(BX344,6,LEN(BX344)-6), MIDForgiving(BX401,6,LEN(BX401)-6), MIDForgiving(BX454,6,LEN(BX454)-6))&amp;")","*")</f>
        <v>*</v>
      </c>
      <c r="BY520" s="58" t="str">
        <f>IF(OR(BY280&lt;&gt;"*",BY344&lt;&gt;"*",BY401&lt;&gt;"*",BY454&lt;&gt;"*"),"Yes (" &amp; JoinAll(", ", MIDForgiving(BY280,6,LEN(BY280)-6), MIDForgiving(BY344,6,LEN(BY344)-6), MIDForgiving(BY401,6,LEN(BY401)-6), MIDForgiving(BY454,6,LEN(BY454)-6))&amp;")","*")</f>
        <v>*</v>
      </c>
      <c r="BZ520" s="58" t="str">
        <f>IF(OR(BZ280&lt;&gt;"*",BZ344&lt;&gt;"*",BZ401&lt;&gt;"*",BZ454&lt;&gt;"*"),"Yes (" &amp; JoinAll(", ", MIDForgiving(BZ280,6,LEN(BZ280)-6), MIDForgiving(BZ344,6,LEN(BZ344)-6), MIDForgiving(BZ401,6,LEN(BZ401)-6), MIDForgiving(BZ454,6,LEN(BZ454)-6))&amp;")","*")</f>
        <v>*</v>
      </c>
      <c r="CA520" s="58" t="str">
        <f>IF(OR(CA280&lt;&gt;"*",CA344&lt;&gt;"*",CA401&lt;&gt;"*",CA454&lt;&gt;"*"),"Yes (" &amp; JoinAll(", ", MIDForgiving(CA280,6,LEN(CA280)-6), MIDForgiving(CA344,6,LEN(CA344)-6), MIDForgiving(CA401,6,LEN(CA401)-6), MIDForgiving(CA454,6,LEN(CA454)-6))&amp;")","*")</f>
        <v>*</v>
      </c>
      <c r="CB520" s="58" t="str">
        <f>IF(OR(CB280&lt;&gt;"*",CB344&lt;&gt;"*",CB401&lt;&gt;"*",CB454&lt;&gt;"*"),"Yes (" &amp; JoinAll(", ", MIDForgiving(CB280,6,LEN(CB280)-6), MIDForgiving(CB344,6,LEN(CB344)-6), MIDForgiving(CB401,6,LEN(CB401)-6), MIDForgiving(CB454,6,LEN(CB454)-6))&amp;")","*")</f>
        <v>*</v>
      </c>
      <c r="CC520" s="58" t="str">
        <f>IF(OR(CC280&lt;&gt;"*",CC344&lt;&gt;"*",CC401&lt;&gt;"*",CC454&lt;&gt;"*"),"Yes (" &amp; JoinAll(", ", MIDForgiving(CC280,6,LEN(CC280)-6), MIDForgiving(CC344,6,LEN(CC344)-6), MIDForgiving(CC401,6,LEN(CC401)-6), MIDForgiving(CC454,6,LEN(CC454)-6))&amp;")","*")</f>
        <v>*</v>
      </c>
      <c r="CD520" s="58" t="str">
        <f>IF(OR(CD280&lt;&gt;"*",CD344&lt;&gt;"*",CD401&lt;&gt;"*",CD454&lt;&gt;"*"),"Yes (" &amp; JoinAll(", ", MIDForgiving(CD280,6,LEN(CD280)-6), MIDForgiving(CD344,6,LEN(CD344)-6), MIDForgiving(CD401,6,LEN(CD401)-6), MIDForgiving(CD454,6,LEN(CD454)-6))&amp;")","*")</f>
        <v>*</v>
      </c>
      <c r="CE520" s="58" t="str">
        <f>IF(OR(CE280&lt;&gt;"*",CE344&lt;&gt;"*",CE401&lt;&gt;"*",CE454&lt;&gt;"*"),"Yes (" &amp; JoinAll(", ", MIDForgiving(CE280,6,LEN(CE280)-6), MIDForgiving(CE344,6,LEN(CE344)-6), MIDForgiving(CE401,6,LEN(CE401)-6), MIDForgiving(CE454,6,LEN(CE454)-6))&amp;")","*")</f>
        <v>*</v>
      </c>
      <c r="CF520" s="58" t="str">
        <f>IF(OR(CF280&lt;&gt;"*",CF344&lt;&gt;"*",CF401&lt;&gt;"*",CF454&lt;&gt;"*"),"Yes (" &amp; JoinAll(", ", MIDForgiving(CF280,6,LEN(CF280)-6), MIDForgiving(CF344,6,LEN(CF344)-6), MIDForgiving(CF401,6,LEN(CF401)-6), MIDForgiving(CF454,6,LEN(CF454)-6))&amp;")","*")</f>
        <v>*</v>
      </c>
      <c r="CG520" s="58" t="str">
        <f>IF(OR(CG280&lt;&gt;"*",CG344&lt;&gt;"*",CG401&lt;&gt;"*",CG454&lt;&gt;"*"),"Yes (" &amp; JoinAll(", ", MIDForgiving(CG280,6,LEN(CG280)-6), MIDForgiving(CG344,6,LEN(CG344)-6), MIDForgiving(CG401,6,LEN(CG401)-6), MIDForgiving(CG454,6,LEN(CG454)-6))&amp;")","*")</f>
        <v>*</v>
      </c>
      <c r="CH520" s="58" t="str">
        <f>IF(OR(CH280&lt;&gt;"*",CH344&lt;&gt;"*",CH401&lt;&gt;"*",CH454&lt;&gt;"*"),"Yes (" &amp; JoinAll(", ", MIDForgiving(CH280,6,LEN(CH280)-6), MIDForgiving(CH344,6,LEN(CH344)-6), MIDForgiving(CH401,6,LEN(CH401)-6), MIDForgiving(CH454,6,LEN(CH454)-6))&amp;")","*")</f>
        <v>*</v>
      </c>
      <c r="CI520" s="58" t="str">
        <f>IF(OR(CI280&lt;&gt;"*",CI344&lt;&gt;"*",CI401&lt;&gt;"*",CI454&lt;&gt;"*"),"Yes (" &amp; JoinAll(", ", MIDForgiving(CI280,6,LEN(CI280)-6), MIDForgiving(CI344,6,LEN(CI344)-6), MIDForgiving(CI401,6,LEN(CI401)-6), MIDForgiving(CI454,6,LEN(CI454)-6))&amp;")","*")</f>
        <v>*</v>
      </c>
      <c r="CJ520" s="58" t="str">
        <f>IF(OR(CJ280&lt;&gt;"*",CJ344&lt;&gt;"*",CJ401&lt;&gt;"*",CJ454&lt;&gt;"*"),"Yes (" &amp; JoinAll(", ", MIDForgiving(CJ280,6,LEN(CJ280)-6), MIDForgiving(CJ344,6,LEN(CJ344)-6), MIDForgiving(CJ401,6,LEN(CJ401)-6), MIDForgiving(CJ454,6,LEN(CJ454)-6))&amp;")","*")</f>
        <v>*</v>
      </c>
      <c r="CK520" s="58" t="str">
        <f>IF(OR(CK280&lt;&gt;"*",CK344&lt;&gt;"*",CK401&lt;&gt;"*",CK454&lt;&gt;"*"),"Yes (" &amp; JoinAll(", ", MIDForgiving(CK280,6,LEN(CK280)-6), MIDForgiving(CK344,6,LEN(CK344)-6), MIDForgiving(CK401,6,LEN(CK401)-6), MIDForgiving(CK454,6,LEN(CK454)-6))&amp;")","*")</f>
        <v>*</v>
      </c>
      <c r="CL520" s="58" t="str">
        <f>IF(OR(CL280&lt;&gt;"*",CL344&lt;&gt;"*",CL401&lt;&gt;"*",CL454&lt;&gt;"*"),"Yes (" &amp; JoinAll(", ", MIDForgiving(CL280,6,LEN(CL280)-6), MIDForgiving(CL344,6,LEN(CL344)-6), MIDForgiving(CL401,6,LEN(CL401)-6), MIDForgiving(CL454,6,LEN(CL454)-6))&amp;")","*")</f>
        <v>*</v>
      </c>
      <c r="CM520" s="58" t="str">
        <f>IF(OR(CM280&lt;&gt;"*",CM344&lt;&gt;"*",CM401&lt;&gt;"*",CM454&lt;&gt;"*"),"Yes (" &amp; JoinAll(", ", MIDForgiving(CM280,6,LEN(CM280)-6), MIDForgiving(CM344,6,LEN(CM344)-6), MIDForgiving(CM401,6,LEN(CM401)-6), MIDForgiving(CM454,6,LEN(CM454)-6))&amp;")","*")</f>
        <v>*</v>
      </c>
      <c r="CN520" s="58" t="str">
        <f>IF(OR(CN280&lt;&gt;"*",CN344&lt;&gt;"*",CN401&lt;&gt;"*",CN454&lt;&gt;"*"),"Yes (" &amp; JoinAll(", ", MIDForgiving(CN280,6,LEN(CN280)-6), MIDForgiving(CN344,6,LEN(CN344)-6), MIDForgiving(CN401,6,LEN(CN401)-6), MIDForgiving(CN454,6,LEN(CN454)-6))&amp;")","*")</f>
        <v>*</v>
      </c>
      <c r="CO520" s="58" t="str">
        <f>IF(OR(CO280&lt;&gt;"*",CO344&lt;&gt;"*",CO401&lt;&gt;"*",CO454&lt;&gt;"*"),"Yes (" &amp; JoinAll(", ", MIDForgiving(CO280,6,LEN(CO280)-6), MIDForgiving(CO344,6,LEN(CO344)-6), MIDForgiving(CO401,6,LEN(CO401)-6), MIDForgiving(CO454,6,LEN(CO454)-6))&amp;")","*")</f>
        <v>*</v>
      </c>
      <c r="CP520" s="58" t="str">
        <f>IF(OR(CP280&lt;&gt;"*",CP344&lt;&gt;"*",CP401&lt;&gt;"*",CP454&lt;&gt;"*"),"Yes (" &amp; JoinAll(", ", MIDForgiving(CP280,6,LEN(CP280)-6), MIDForgiving(CP344,6,LEN(CP344)-6), MIDForgiving(CP401,6,LEN(CP401)-6), MIDForgiving(CP454,6,LEN(CP454)-6))&amp;")","*")</f>
        <v>*</v>
      </c>
      <c r="CQ520" s="58" t="str">
        <f>IF(OR(CQ280&lt;&gt;"*",CQ344&lt;&gt;"*",CQ401&lt;&gt;"*",CQ454&lt;&gt;"*"),"Yes (" &amp; JoinAll(", ", MIDForgiving(CQ280,6,LEN(CQ280)-6), MIDForgiving(CQ344,6,LEN(CQ344)-6), MIDForgiving(CQ401,6,LEN(CQ401)-6), MIDForgiving(CQ454,6,LEN(CQ454)-6))&amp;")","*")</f>
        <v>*</v>
      </c>
      <c r="CR520" s="58" t="str">
        <f>IF(OR(CR280&lt;&gt;"*",CR344&lt;&gt;"*",CR401&lt;&gt;"*",CR454&lt;&gt;"*"),"Yes (" &amp; JoinAll(", ", MIDForgiving(CR280,6,LEN(CR280)-6), MIDForgiving(CR344,6,LEN(CR344)-6), MIDForgiving(CR401,6,LEN(CR401)-6), MIDForgiving(CR454,6,LEN(CR454)-6))&amp;")","*")</f>
        <v>*</v>
      </c>
      <c r="CS520" s="58" t="str">
        <f>IF(OR(CS280&lt;&gt;"*",CS344&lt;&gt;"*",CS401&lt;&gt;"*",CS454&lt;&gt;"*"),"Yes (" &amp; JoinAll(", ", MIDForgiving(CS280,6,LEN(CS280)-6), MIDForgiving(CS344,6,LEN(CS344)-6), MIDForgiving(CS401,6,LEN(CS401)-6), MIDForgiving(CS454,6,LEN(CS454)-6))&amp;")","*")</f>
        <v>*</v>
      </c>
      <c r="CT520" s="58" t="str">
        <f>IF(OR(CT280&lt;&gt;"*",CT344&lt;&gt;"*",CT401&lt;&gt;"*",CT454&lt;&gt;"*"),"Yes (" &amp; JoinAll(", ", MIDForgiving(CT280,6,LEN(CT280)-6), MIDForgiving(CT344,6,LEN(CT344)-6), MIDForgiving(CT401,6,LEN(CT401)-6), MIDForgiving(CT454,6,LEN(CT454)-6))&amp;")","*")</f>
        <v>*</v>
      </c>
      <c r="CU520" s="58" t="str">
        <f>IF(OR(CU280&lt;&gt;"*",CU344&lt;&gt;"*",CU401&lt;&gt;"*",CU454&lt;&gt;"*"),"Yes (" &amp; JoinAll(", ", MIDForgiving(CU280,6,LEN(CU280)-6), MIDForgiving(CU344,6,LEN(CU344)-6), MIDForgiving(CU401,6,LEN(CU401)-6), MIDForgiving(CU454,6,LEN(CU454)-6))&amp;")","*")</f>
        <v>*</v>
      </c>
      <c r="CV520" s="58" t="str">
        <f>IF(OR(CV280&lt;&gt;"*",CV344&lt;&gt;"*",CV401&lt;&gt;"*",CV454&lt;&gt;"*"),"Yes (" &amp; JoinAll(", ", MIDForgiving(CV280,6,LEN(CV280)-6), MIDForgiving(CV344,6,LEN(CV344)-6), MIDForgiving(CV401,6,LEN(CV401)-6), MIDForgiving(CV454,6,LEN(CV454)-6))&amp;")","*")</f>
        <v>*</v>
      </c>
      <c r="CW520" s="58" t="str">
        <f>IF(OR(CW280&lt;&gt;"*",CW344&lt;&gt;"*",CW401&lt;&gt;"*",CW454&lt;&gt;"*"),"Yes (" &amp; JoinAll(", ", MIDForgiving(CW280,6,LEN(CW280)-6), MIDForgiving(CW344,6,LEN(CW344)-6), MIDForgiving(CW401,6,LEN(CW401)-6), MIDForgiving(CW454,6,LEN(CW454)-6))&amp;")","*")</f>
        <v>*</v>
      </c>
      <c r="CX520" s="58" t="str">
        <f>IF(OR(CX280&lt;&gt;"*",CX344&lt;&gt;"*",CX401&lt;&gt;"*",CX454&lt;&gt;"*"),"Yes (" &amp; JoinAll(", ", MIDForgiving(CX280,6,LEN(CX280)-6), MIDForgiving(CX344,6,LEN(CX344)-6), MIDForgiving(CX401,6,LEN(CX401)-6), MIDForgiving(CX454,6,LEN(CX454)-6))&amp;")","*")</f>
        <v>*</v>
      </c>
      <c r="CY520" s="58" t="str">
        <f>IF(OR(CY280&lt;&gt;"*",CY344&lt;&gt;"*",CY401&lt;&gt;"*",CY454&lt;&gt;"*"),"Yes (" &amp; JoinAll(", ", MIDForgiving(CY280,6,LEN(CY280)-6), MIDForgiving(CY344,6,LEN(CY344)-6), MIDForgiving(CY401,6,LEN(CY401)-6), MIDForgiving(CY454,6,LEN(CY454)-6))&amp;")","*")</f>
        <v>*</v>
      </c>
      <c r="CZ520" s="58" t="str">
        <f>IF(OR(CZ280&lt;&gt;"*",CZ344&lt;&gt;"*",CZ401&lt;&gt;"*",CZ454&lt;&gt;"*"),"Yes (" &amp; JoinAll(", ", MIDForgiving(CZ280,6,LEN(CZ280)-6), MIDForgiving(CZ344,6,LEN(CZ344)-6), MIDForgiving(CZ401,6,LEN(CZ401)-6), MIDForgiving(CZ454,6,LEN(CZ454)-6))&amp;")","*")</f>
        <v>*</v>
      </c>
      <c r="DA520" s="58" t="str">
        <f>IF(OR(DA280&lt;&gt;"*",DA344&lt;&gt;"*",DA401&lt;&gt;"*",DA454&lt;&gt;"*"),"Yes (" &amp; JoinAll(", ", MIDForgiving(DA280,6,LEN(DA280)-6), MIDForgiving(DA344,6,LEN(DA344)-6), MIDForgiving(DA401,6,LEN(DA401)-6), MIDForgiving(DA454,6,LEN(DA454)-6))&amp;")","*")</f>
        <v>*</v>
      </c>
      <c r="DB520" s="58" t="str">
        <f>IF(OR(DB280&lt;&gt;"*",DB344&lt;&gt;"*",DB401&lt;&gt;"*",DB454&lt;&gt;"*"),"Yes (" &amp; JoinAll(", ", MIDForgiving(DB280,6,LEN(DB280)-6), MIDForgiving(DB344,6,LEN(DB344)-6), MIDForgiving(DB401,6,LEN(DB401)-6), MIDForgiving(DB454,6,LEN(DB454)-6))&amp;")","*")</f>
        <v>*</v>
      </c>
      <c r="DC520" s="58" t="str">
        <f>IF(OR(DC280&lt;&gt;"*",DC344&lt;&gt;"*",DC401&lt;&gt;"*",DC454&lt;&gt;"*"),"Yes (" &amp; JoinAll(", ", MIDForgiving(DC280,6,LEN(DC280)-6), MIDForgiving(DC344,6,LEN(DC344)-6), MIDForgiving(DC401,6,LEN(DC401)-6), MIDForgiving(DC454,6,LEN(DC454)-6))&amp;")","*")</f>
        <v>*</v>
      </c>
      <c r="DD520" s="58" t="str">
        <f>IF(OR(DD280&lt;&gt;"*",DD344&lt;&gt;"*",DD401&lt;&gt;"*",DD454&lt;&gt;"*"),"Yes (" &amp; JoinAll(", ", MIDForgiving(DD280,6,LEN(DD280)-6), MIDForgiving(DD344,6,LEN(DD344)-6), MIDForgiving(DD401,6,LEN(DD401)-6), MIDForgiving(DD454,6,LEN(DD454)-6))&amp;")","*")</f>
        <v>Yes (HTTPS)</v>
      </c>
      <c r="DE520" s="58" t="str">
        <f>IF(OR(DE280&lt;&gt;"*",DE344&lt;&gt;"*",DE401&lt;&gt;"*",DE454&lt;&gt;"*"),"Yes (" &amp; JoinAll(", ", MIDForgiving(DE280,6,LEN(DE280)-6), MIDForgiving(DE344,6,LEN(DE344)-6), MIDForgiving(DE401,6,LEN(DE401)-6), MIDForgiving(DE454,6,LEN(DE454)-6))&amp;")","*")</f>
        <v>*</v>
      </c>
      <c r="DF520" s="58" t="str">
        <f>IF(OR(DF280&lt;&gt;"*",DF344&lt;&gt;"*",DF401&lt;&gt;"*",DF454&lt;&gt;"*"),"Yes (" &amp; JoinAll(", ", MIDForgiving(DF280,6,LEN(DF280)-6), MIDForgiving(DF344,6,LEN(DF344)-6), MIDForgiving(DF401,6,LEN(DF401)-6), MIDForgiving(DF454,6,LEN(DF454)-6))&amp;")","*")</f>
        <v>*</v>
      </c>
      <c r="DG520" s="58" t="str">
        <f>IF(OR(DG280&lt;&gt;"*",DG344&lt;&gt;"*",DG401&lt;&gt;"*",DG454&lt;&gt;"*"),"Yes (" &amp; JoinAll(", ", MIDForgiving(DG280,6,LEN(DG280)-6), MIDForgiving(DG344,6,LEN(DG344)-6), MIDForgiving(DG401,6,LEN(DG401)-6), MIDForgiving(DG454,6,LEN(DG454)-6))&amp;")","*")</f>
        <v>*</v>
      </c>
      <c r="DH520" s="58" t="str">
        <f>IF(OR(DH280&lt;&gt;"*",DH344&lt;&gt;"*",DH401&lt;&gt;"*",DH454&lt;&gt;"*"),"Yes (" &amp; JoinAll(", ", MIDForgiving(DH280,6,LEN(DH280)-6), MIDForgiving(DH344,6,LEN(DH344)-6), MIDForgiving(DH401,6,LEN(DH401)-6), MIDForgiving(DH454,6,LEN(DH454)-6))&amp;")","*")</f>
        <v>*</v>
      </c>
      <c r="DI520" s="58" t="str">
        <f>IF(OR(DI280&lt;&gt;"*",DI344&lt;&gt;"*",DI401&lt;&gt;"*",DI454&lt;&gt;"*"),"Yes (" &amp; JoinAll(", ", MIDForgiving(DI280,6,LEN(DI280)-6), MIDForgiving(DI344,6,LEN(DI344)-6), MIDForgiving(DI401,6,LEN(DI401)-6), MIDForgiving(DI454,6,LEN(DI454)-6))&amp;")","*")</f>
        <v>*</v>
      </c>
      <c r="DJ520" s="58" t="str">
        <f>IF(OR(DJ280&lt;&gt;"*",DJ344&lt;&gt;"*",DJ401&lt;&gt;"*",DJ454&lt;&gt;"*"),"Yes (" &amp; JoinAll(", ", MIDForgiving(DJ280,6,LEN(DJ280)-6), MIDForgiving(DJ344,6,LEN(DJ344)-6), MIDForgiving(DJ401,6,LEN(DJ401)-6), MIDForgiving(DJ454,6,LEN(DJ454)-6))&amp;")","*")</f>
        <v>*</v>
      </c>
      <c r="DK520" s="58" t="str">
        <f>IF(OR(DK280&lt;&gt;"*",DK344&lt;&gt;"*",DK401&lt;&gt;"*",DK454&lt;&gt;"*"),"Yes (" &amp; JoinAll(", ", MIDForgiving(DK280,6,LEN(DK280)-6), MIDForgiving(DK344,6,LEN(DK344)-6), MIDForgiving(DK401,6,LEN(DK401)-6), MIDForgiving(DK454,6,LEN(DK454)-6))&amp;")","*")</f>
        <v>*</v>
      </c>
      <c r="DL520" s="58" t="str">
        <f>IF(OR(DL280&lt;&gt;"*",DL344&lt;&gt;"*",DL401&lt;&gt;"*",DL454&lt;&gt;"*"),"Yes (" &amp; JoinAll(", ", MIDForgiving(DL280,6,LEN(DL280)-6), MIDForgiving(DL344,6,LEN(DL344)-6), MIDForgiving(DL401,6,LEN(DL401)-6), MIDForgiving(DL454,6,LEN(DL454)-6))&amp;")","*")</f>
        <v>*</v>
      </c>
      <c r="DM520" s="58" t="str">
        <f>IF(OR(DM280&lt;&gt;"*",DM344&lt;&gt;"*",DM401&lt;&gt;"*",DM454&lt;&gt;"*"),"Yes (" &amp; JoinAll(", ", MIDForgiving(DM280,6,LEN(DM280)-6), MIDForgiving(DM344,6,LEN(DM344)-6), MIDForgiving(DM401,6,LEN(DM401)-6), MIDForgiving(DM454,6,LEN(DM454)-6))&amp;")","*")</f>
        <v>*</v>
      </c>
      <c r="DN520" s="58" t="str">
        <f>IF(OR(DN280&lt;&gt;"*",DN344&lt;&gt;"*",DN401&lt;&gt;"*",DN454&lt;&gt;"*"),"Yes (" &amp; JoinAll(", ", MIDForgiving(DN280,6,LEN(DN280)-6), MIDForgiving(DN344,6,LEN(DN344)-6), MIDForgiving(DN401,6,LEN(DN401)-6), MIDForgiving(DN454,6,LEN(DN454)-6))&amp;")","*")</f>
        <v>*</v>
      </c>
      <c r="DO520" s="58" t="str">
        <f>IF(OR(DO280&lt;&gt;"*",DO344&lt;&gt;"*",DO401&lt;&gt;"*",DO454&lt;&gt;"*"),"Yes (" &amp; JoinAll(", ", MIDForgiving(DO280,6,LEN(DO280)-6), MIDForgiving(DO344,6,LEN(DO344)-6), MIDForgiving(DO401,6,LEN(DO401)-6), MIDForgiving(DO454,6,LEN(DO454)-6))&amp;")","*")</f>
        <v>*</v>
      </c>
      <c r="DP520" s="58" t="str">
        <f>IF(OR(DP280&lt;&gt;"*",DP344&lt;&gt;"*",DP401&lt;&gt;"*",DP454&lt;&gt;"*"),"Yes (" &amp; JoinAll(", ", MIDForgiving(DP280,6,LEN(DP280)-6), MIDForgiving(DP344,6,LEN(DP344)-6), MIDForgiving(DP401,6,LEN(DP401)-6), MIDForgiving(DP454,6,LEN(DP454)-6))&amp;")","*")</f>
        <v>*</v>
      </c>
      <c r="DQ520" s="58" t="str">
        <f>IF(OR(DQ280&lt;&gt;"*",DQ344&lt;&gt;"*",DQ401&lt;&gt;"*",DQ454&lt;&gt;"*"),"Yes (" &amp; JoinAll(", ", MIDForgiving(DQ280,6,LEN(DQ280)-6), MIDForgiving(DQ344,6,LEN(DQ344)-6), MIDForgiving(DQ401,6,LEN(DQ401)-6), MIDForgiving(DQ454,6,LEN(DQ454)-6))&amp;")","*")</f>
        <v>*</v>
      </c>
      <c r="DR520" s="58" t="str">
        <f>IF(OR(DR280&lt;&gt;"*",DR344&lt;&gt;"*",DR401&lt;&gt;"*",DR454&lt;&gt;"*"),"Yes (" &amp; JoinAll(", ", MIDForgiving(DR280,6,LEN(DR280)-6), MIDForgiving(DR344,6,LEN(DR344)-6), MIDForgiving(DR401,6,LEN(DR401)-6), MIDForgiving(DR454,6,LEN(DR454)-6))&amp;")","*")</f>
        <v>*</v>
      </c>
      <c r="DS520" s="58" t="str">
        <f>IF(OR(DS280&lt;&gt;"*",DS344&lt;&gt;"*",DS401&lt;&gt;"*",DS454&lt;&gt;"*"),"Yes (" &amp; JoinAll(", ", MIDForgiving(DS280,6,LEN(DS280)-6), MIDForgiving(DS344,6,LEN(DS344)-6), MIDForgiving(DS401,6,LEN(DS401)-6), MIDForgiving(DS454,6,LEN(DS454)-6))&amp;")","*")</f>
        <v>*</v>
      </c>
      <c r="DT520" s="58" t="str">
        <f>IF(OR(DT280&lt;&gt;"*",DT344&lt;&gt;"*",DT401&lt;&gt;"*",DT454&lt;&gt;"*"),"Yes (" &amp; JoinAll(", ", MIDForgiving(DT280,6,LEN(DT280)-6), MIDForgiving(DT344,6,LEN(DT344)-6), MIDForgiving(DT401,6,LEN(DT401)-6), MIDForgiving(DT454,6,LEN(DT454)-6))&amp;")","*")</f>
        <v>*</v>
      </c>
      <c r="DU520" s="58" t="str">
        <f>IF(OR(DU280&lt;&gt;"*",DU344&lt;&gt;"*",DU401&lt;&gt;"*",DU454&lt;&gt;"*"),"Yes (" &amp; JoinAll(", ", MIDForgiving(DU280,6,LEN(DU280)-6), MIDForgiving(DU344,6,LEN(DU344)-6), MIDForgiving(DU401,6,LEN(DU401)-6), MIDForgiving(DU454,6,LEN(DU454)-6))&amp;")","*")</f>
        <v>*</v>
      </c>
      <c r="DV520" s="58" t="str">
        <f>IF(OR(DV280&lt;&gt;"*",DV344&lt;&gt;"*",DV401&lt;&gt;"*",DV454&lt;&gt;"*"),"Yes (" &amp; JoinAll(", ", MIDForgiving(DV280,6,LEN(DV280)-6), MIDForgiving(DV344,6,LEN(DV344)-6), MIDForgiving(DV401,6,LEN(DV401)-6), MIDForgiving(DV454,6,LEN(DV454)-6))&amp;")","*")</f>
        <v>*</v>
      </c>
      <c r="DW520" s="58" t="str">
        <f>IF(OR(DW280&lt;&gt;"*",DW344&lt;&gt;"*",DW401&lt;&gt;"*",DW454&lt;&gt;"*"),"Yes (" &amp; JoinAll(", ", MIDForgiving(DW280,6,LEN(DW280)-6), MIDForgiving(DW344,6,LEN(DW344)-6), MIDForgiving(DW401,6,LEN(DW401)-6), MIDForgiving(DW454,6,LEN(DW454)-6))&amp;")","*")</f>
        <v>*</v>
      </c>
      <c r="DX520" s="58" t="str">
        <f>IF(OR(DX280&lt;&gt;"*",DX344&lt;&gt;"*",DX401&lt;&gt;"*",DX454&lt;&gt;"*"),"Yes (" &amp; JoinAll(", ", MIDForgiving(DX280,6,LEN(DX280)-6), MIDForgiving(DX344,6,LEN(DX344)-6), MIDForgiving(DX401,6,LEN(DX401)-6), MIDForgiving(DX454,6,LEN(DX454)-6))&amp;")","*")</f>
        <v>*</v>
      </c>
      <c r="DY520" s="58" t="str">
        <f>IF(OR(DY280&lt;&gt;"*",DY344&lt;&gt;"*",DY401&lt;&gt;"*",DY454&lt;&gt;"*"),"Yes (" &amp; JoinAll(", ", MIDForgiving(DY280,6,LEN(DY280)-6), MIDForgiving(DY344,6,LEN(DY344)-6), MIDForgiving(DY401,6,LEN(DY401)-6), MIDForgiving(DY454,6,LEN(DY454)-6))&amp;")","*")</f>
        <v>*</v>
      </c>
      <c r="DZ520" s="58" t="str">
        <f>IF(OR(DZ280&lt;&gt;"*",DZ344&lt;&gt;"*",DZ401&lt;&gt;"*",DZ454&lt;&gt;"*"),"Yes (" &amp; JoinAll(", ", MIDForgiving(DZ280,6,LEN(DZ280)-6), MIDForgiving(DZ344,6,LEN(DZ344)-6), MIDForgiving(DZ401,6,LEN(DZ401)-6), MIDForgiving(DZ454,6,LEN(DZ454)-6))&amp;")","*")</f>
        <v>*</v>
      </c>
      <c r="EA520" s="58" t="str">
        <f>IF(OR(EA280&lt;&gt;"*",EA344&lt;&gt;"*",EA401&lt;&gt;"*",EA454&lt;&gt;"*"),"Yes (" &amp; JoinAll(", ", MIDForgiving(EA280,6,LEN(EA280)-6), MIDForgiving(EA344,6,LEN(EA344)-6), MIDForgiving(EA401,6,LEN(EA401)-6), MIDForgiving(EA454,6,LEN(EA454)-6))&amp;")","*")</f>
        <v>*</v>
      </c>
      <c r="EB520" s="58" t="str">
        <f>IF(OR(EB280&lt;&gt;"*",EB344&lt;&gt;"*",EB401&lt;&gt;"*",EB454&lt;&gt;"*"),"Yes (" &amp; JoinAll(", ", MIDForgiving(EB280,6,LEN(EB280)-6), MIDForgiving(EB344,6,LEN(EB344)-6), MIDForgiving(EB401,6,LEN(EB401)-6), MIDForgiving(EB454,6,LEN(EB454)-6))&amp;")","*")</f>
        <v>*</v>
      </c>
      <c r="EC520" s="58" t="str">
        <f>IF(OR(EC280&lt;&gt;"*",EC344&lt;&gt;"*",EC401&lt;&gt;"*",EC454&lt;&gt;"*"),"Yes (" &amp; JoinAll(", ", MIDForgiving(EC280,6,LEN(EC280)-6), MIDForgiving(EC344,6,LEN(EC344)-6), MIDForgiving(EC401,6,LEN(EC401)-6), MIDForgiving(EC454,6,LEN(EC454)-6))&amp;")","*")</f>
        <v>*</v>
      </c>
      <c r="ED520" s="58" t="str">
        <f>IF(OR(ED280&lt;&gt;"*",ED344&lt;&gt;"*",ED401&lt;&gt;"*",ED454&lt;&gt;"*"),"Yes (" &amp; JoinAll(", ", MIDForgiving(ED280,6,LEN(ED280)-6), MIDForgiving(ED344,6,LEN(ED344)-6), MIDForgiving(ED401,6,LEN(ED401)-6), MIDForgiving(ED454,6,LEN(ED454)-6))&amp;")","*")</f>
        <v>*</v>
      </c>
      <c r="EE520" s="58" t="str">
        <f>IF(OR(EE280&lt;&gt;"*",EE344&lt;&gt;"*",EE401&lt;&gt;"*",EE454&lt;&gt;"*"),"Yes (" &amp; JoinAll(", ", MIDForgiving(EE280,6,LEN(EE280)-6), MIDForgiving(EE344,6,LEN(EE344)-6), MIDForgiving(EE401,6,LEN(EE401)-6), MIDForgiving(EE454,6,LEN(EE454)-6))&amp;")","*")</f>
        <v>*</v>
      </c>
      <c r="EF520" s="58" t="str">
        <f>IF(OR(EF280&lt;&gt;"*",EF344&lt;&gt;"*",EF401&lt;&gt;"*",EF454&lt;&gt;"*"),"Yes (" &amp; JoinAll(", ", MIDForgiving(EF280,6,LEN(EF280)-6), MIDForgiving(EF344,6,LEN(EF344)-6), MIDForgiving(EF401,6,LEN(EF401)-6), MIDForgiving(EF454,6,LEN(EF454)-6))&amp;")","*")</f>
        <v>*</v>
      </c>
      <c r="EG520" s="58" t="str">
        <f>IF(OR(EG280&lt;&gt;"*",EG344&lt;&gt;"*",EG401&lt;&gt;"*",EG454&lt;&gt;"*"),"Yes (" &amp; JoinAll(", ", MIDForgiving(EG280,6,LEN(EG280)-6), MIDForgiving(EG344,6,LEN(EG344)-6), MIDForgiving(EG401,6,LEN(EG401)-6), MIDForgiving(EG454,6,LEN(EG454)-6))&amp;")","*")</f>
        <v>*</v>
      </c>
      <c r="EH520" s="58" t="str">
        <f>IF(OR(EH280&lt;&gt;"*",EH344&lt;&gt;"*",EH401&lt;&gt;"*",EH454&lt;&gt;"*"),"Yes (" &amp; JoinAll(", ", MIDForgiving(EH280,6,LEN(EH280)-6), MIDForgiving(EH344,6,LEN(EH344)-6), MIDForgiving(EH401,6,LEN(EH401)-6), MIDForgiving(EH454,6,LEN(EH454)-6))&amp;")","*")</f>
        <v>*</v>
      </c>
      <c r="EI520" s="58" t="str">
        <f>IF(OR(EI280&lt;&gt;"*",EI344&lt;&gt;"*",EI401&lt;&gt;"*",EI454&lt;&gt;"*"),"Yes (" &amp; JoinAll(", ", MIDForgiving(EI280,6,LEN(EI280)-6), MIDForgiving(EI344,6,LEN(EI344)-6), MIDForgiving(EI401,6,LEN(EI401)-6), MIDForgiving(EI454,6,LEN(EI454)-6))&amp;")","*")</f>
        <v>*</v>
      </c>
      <c r="EJ520" s="58" t="str">
        <f>IF(OR(EJ280&lt;&gt;"*",EJ344&lt;&gt;"*",EJ401&lt;&gt;"*",EJ454&lt;&gt;"*"),"Yes (" &amp; JoinAll(", ", MIDForgiving(EJ280,6,LEN(EJ280)-6), MIDForgiving(EJ344,6,LEN(EJ344)-6), MIDForgiving(EJ401,6,LEN(EJ401)-6), MIDForgiving(EJ454,6,LEN(EJ454)-6))&amp;")","*")</f>
        <v>*</v>
      </c>
      <c r="EK520" s="58" t="str">
        <f>IF(OR(EK280&lt;&gt;"*",EK344&lt;&gt;"*",EK401&lt;&gt;"*",EK454&lt;&gt;"*"),"Yes (" &amp; JoinAll(", ", MIDForgiving(EK280,6,LEN(EK280)-6), MIDForgiving(EK344,6,LEN(EK344)-6), MIDForgiving(EK401,6,LEN(EK401)-6), MIDForgiving(EK454,6,LEN(EK454)-6))&amp;")","*")</f>
        <v>*</v>
      </c>
      <c r="EL520" s="109"/>
      <c r="EM520" s="109"/>
    </row>
    <row r="521" spans="1:143" s="58" customFormat="1" ht="52.5" customHeight="1" x14ac:dyDescent="0.25">
      <c r="A521" s="5"/>
      <c r="B521" s="96"/>
      <c r="C521" s="96"/>
      <c r="D521" s="96"/>
      <c r="E521" s="96"/>
      <c r="F521" s="96" t="s">
        <v>3540</v>
      </c>
      <c r="G521" s="4" t="s">
        <v>2545</v>
      </c>
      <c r="H521" s="18" t="s">
        <v>5</v>
      </c>
      <c r="I521" s="18"/>
      <c r="J521" s="58" t="str">
        <f>IF(OR(J281&lt;&gt;"*",J345&lt;&gt;"*",J402&lt;&gt;"*",J455&lt;&gt;"*"),"Yes (" &amp; JoinAll(", ", MIDForgiving(J281,6,LEN(J281)-6), MIDForgiving(J345,6,LEN(J345)-6), MIDForgiving(J402,6,LEN(J402)-6), MIDForgiving(J455,6,LEN(J455)-6))&amp;")","*")</f>
        <v>*</v>
      </c>
      <c r="K521" s="58" t="str">
        <f>IF(OR(K281&lt;&gt;"*",K345&lt;&gt;"*",K402&lt;&gt;"*",K455&lt;&gt;"*"),"Yes (" &amp; JoinAll(", ", MIDForgiving(K281,6,LEN(K281)-6), MIDForgiving(K345,6,LEN(K345)-6), MIDForgiving(K402,6,LEN(K402)-6), MIDForgiving(K455,6,LEN(K455)-6))&amp;")","*")</f>
        <v>*</v>
      </c>
      <c r="L521" s="58" t="str">
        <f>IF(OR(L281&lt;&gt;"*",L345&lt;&gt;"*",L402&lt;&gt;"*",L455&lt;&gt;"*"),"Yes (" &amp; JoinAll(", ", MIDForgiving(L281,6,LEN(L281)-6), MIDForgiving(L345,6,LEN(L345)-6), MIDForgiving(L402,6,LEN(L402)-6), MIDForgiving(L455,6,LEN(L455)-6))&amp;")","*")</f>
        <v>*</v>
      </c>
      <c r="M521" s="58" t="str">
        <f>IF(OR(M281&lt;&gt;"*",M345&lt;&gt;"*",M402&lt;&gt;"*",M455&lt;&gt;"*"),"Yes (" &amp; JoinAll(", ", MIDForgiving(M281,6,LEN(M281)-6), MIDForgiving(M345,6,LEN(M345)-6), MIDForgiving(M402,6,LEN(M402)-6), MIDForgiving(M455,6,LEN(M455)-6))&amp;")","*")</f>
        <v>Yes (HTTP)</v>
      </c>
      <c r="N521" s="58" t="str">
        <f>IF(OR(N281&lt;&gt;"*",N345&lt;&gt;"*",N402&lt;&gt;"*",N455&lt;&gt;"*"),"Yes (" &amp; JoinAll(", ", MIDForgiving(N281,6,LEN(N281)-6), MIDForgiving(N345,6,LEN(N345)-6), MIDForgiving(N402,6,LEN(N402)-6), MIDForgiving(N455,6,LEN(N455)-6))&amp;")","*")</f>
        <v>Yes (HTTP)</v>
      </c>
      <c r="O521" s="58" t="str">
        <f>IF(OR(O281&lt;&gt;"*",O345&lt;&gt;"*",O402&lt;&gt;"*",O455&lt;&gt;"*"),"Yes (" &amp; JoinAll(", ", MIDForgiving(O281,6,LEN(O281)-6), MIDForgiving(O345,6,LEN(O345)-6), MIDForgiving(O402,6,LEN(O402)-6), MIDForgiving(O455,6,LEN(O455)-6))&amp;")","*")</f>
        <v>*</v>
      </c>
      <c r="P521" s="58" t="str">
        <f>IF(OR(P281&lt;&gt;"*",P345&lt;&gt;"*",P402&lt;&gt;"*",P455&lt;&gt;"*"),"Yes (" &amp; JoinAll(", ", MIDForgiving(P281,6,LEN(P281)-6), MIDForgiving(P345,6,LEN(P345)-6), MIDForgiving(P402,6,LEN(P402)-6), MIDForgiving(P455,6,LEN(P455)-6))&amp;")","*")</f>
        <v>*</v>
      </c>
      <c r="Q521" s="58" t="str">
        <f>IF(OR(Q281&lt;&gt;"*",Q345&lt;&gt;"*",Q402&lt;&gt;"*",Q455&lt;&gt;"*"),"Yes (" &amp; JoinAll(", ", MIDForgiving(Q281,6,LEN(Q281)-6), MIDForgiving(Q345,6,LEN(Q345)-6), MIDForgiving(Q402,6,LEN(Q402)-6), MIDForgiving(Q455,6,LEN(Q455)-6))&amp;")","*")</f>
        <v>*</v>
      </c>
      <c r="R521" s="58" t="str">
        <f>IF(OR(R281&lt;&gt;"*",R345&lt;&gt;"*",R402&lt;&gt;"*",R455&lt;&gt;"*"),"Yes (" &amp; JoinAll(", ", MIDForgiving(R281,6,LEN(R281)-6), MIDForgiving(R345,6,LEN(R345)-6), MIDForgiving(R402,6,LEN(R402)-6), MIDForgiving(R455,6,LEN(R455)-6))&amp;")","*")</f>
        <v>*</v>
      </c>
      <c r="S521" s="58" t="str">
        <f>IF(OR(S281&lt;&gt;"*",S345&lt;&gt;"*",S402&lt;&gt;"*",S455&lt;&gt;"*"),"Yes (" &amp; JoinAll(", ", MIDForgiving(S281,6,LEN(S281)-6), MIDForgiving(S345,6,LEN(S345)-6), MIDForgiving(S402,6,LEN(S402)-6), MIDForgiving(S455,6,LEN(S455)-6))&amp;")","*")</f>
        <v>Yes (HTTP)</v>
      </c>
      <c r="T521" s="58" t="str">
        <f>IF(OR(T281&lt;&gt;"*",T345&lt;&gt;"*",T402&lt;&gt;"*",T455&lt;&gt;"*"),"Yes (" &amp; JoinAll(", ", MIDForgiving(T281,6,LEN(T281)-6), MIDForgiving(T345,6,LEN(T345)-6), MIDForgiving(T402,6,LEN(T402)-6), MIDForgiving(T455,6,LEN(T455)-6))&amp;")","*")</f>
        <v>Yes (HTTP)</v>
      </c>
      <c r="U521" s="58" t="str">
        <f>IF(OR(U281&lt;&gt;"*",U345&lt;&gt;"*",U402&lt;&gt;"*",U455&lt;&gt;"*"),"Yes (" &amp; JoinAll(", ", MIDForgiving(U281,6,LEN(U281)-6), MIDForgiving(U345,6,LEN(U345)-6), MIDForgiving(U402,6,LEN(U402)-6), MIDForgiving(U455,6,LEN(U455)-6))&amp;")","*")</f>
        <v>*</v>
      </c>
      <c r="V521" s="58" t="str">
        <f>IF(OR(V281&lt;&gt;"*",V345&lt;&gt;"*",V402&lt;&gt;"*",V455&lt;&gt;"*"),"Yes (" &amp; JoinAll(", ", MIDForgiving(V281,6,LEN(V281)-6), MIDForgiving(V345,6,LEN(V345)-6), MIDForgiving(V402,6,LEN(V402)-6), MIDForgiving(V455,6,LEN(V455)-6))&amp;")","*")</f>
        <v>*</v>
      </c>
      <c r="W521" s="58" t="str">
        <f>IF(OR(W281&lt;&gt;"*",W345&lt;&gt;"*",W402&lt;&gt;"*",W455&lt;&gt;"*"),"Yes (" &amp; JoinAll(", ", MIDForgiving(W281,6,LEN(W281)-6), MIDForgiving(W345,6,LEN(W345)-6), MIDForgiving(W402,6,LEN(W402)-6), MIDForgiving(W455,6,LEN(W455)-6))&amp;")","*")</f>
        <v>*</v>
      </c>
      <c r="X521" s="58" t="str">
        <f>IF(OR(X281&lt;&gt;"*",X345&lt;&gt;"*",X402&lt;&gt;"*",X455&lt;&gt;"*"),"Yes (" &amp; JoinAll(", ", MIDForgiving(X281,6,LEN(X281)-6), MIDForgiving(X345,6,LEN(X345)-6), MIDForgiving(X402,6,LEN(X402)-6), MIDForgiving(X455,6,LEN(X455)-6))&amp;")","*")</f>
        <v>*</v>
      </c>
      <c r="Y521" s="58" t="str">
        <f>IF(OR(Y281&lt;&gt;"*",Y345&lt;&gt;"*",Y402&lt;&gt;"*",Y455&lt;&gt;"*"),"Yes (" &amp; JoinAll(", ", MIDForgiving(Y281,6,LEN(Y281)-6), MIDForgiving(Y345,6,LEN(Y345)-6), MIDForgiving(Y402,6,LEN(Y402)-6), MIDForgiving(Y455,6,LEN(Y455)-6))&amp;")","*")</f>
        <v>*</v>
      </c>
      <c r="Z521" s="58" t="str">
        <f>IF(OR(Z281&lt;&gt;"*",Z345&lt;&gt;"*",Z402&lt;&gt;"*",Z455&lt;&gt;"*"),"Yes (" &amp; JoinAll(", ", MIDForgiving(Z281,6,LEN(Z281)-6), MIDForgiving(Z345,6,LEN(Z345)-6), MIDForgiving(Z402,6,LEN(Z402)-6), MIDForgiving(Z455,6,LEN(Z455)-6))&amp;")","*")</f>
        <v>*</v>
      </c>
      <c r="AA521" s="58" t="str">
        <f>IF(OR(AA281&lt;&gt;"*",AA345&lt;&gt;"*",AA402&lt;&gt;"*",AA455&lt;&gt;"*"),"Yes (" &amp; JoinAll(", ", MIDForgiving(AA281,6,LEN(AA281)-6), MIDForgiving(AA345,6,LEN(AA345)-6), MIDForgiving(AA402,6,LEN(AA402)-6), MIDForgiving(AA455,6,LEN(AA455)-6))&amp;")","*")</f>
        <v>*</v>
      </c>
      <c r="AB521" s="58" t="str">
        <f>IF(OR(AB281&lt;&gt;"*",AB345&lt;&gt;"*",AB402&lt;&gt;"*",AB455&lt;&gt;"*"),"Yes (" &amp; JoinAll(", ", MIDForgiving(AB281,6,LEN(AB281)-6), MIDForgiving(AB345,6,LEN(AB345)-6), MIDForgiving(AB402,6,LEN(AB402)-6), MIDForgiving(AB455,6,LEN(AB455)-6))&amp;")","*")</f>
        <v>*</v>
      </c>
      <c r="AC521" s="58" t="str">
        <f>IF(OR(AC281&lt;&gt;"*",AC345&lt;&gt;"*",AC402&lt;&gt;"*",AC455&lt;&gt;"*"),"Yes (" &amp; JoinAll(", ", MIDForgiving(AC281,6,LEN(AC281)-6), MIDForgiving(AC345,6,LEN(AC345)-6), MIDForgiving(AC402,6,LEN(AC402)-6), MIDForgiving(AC455,6,LEN(AC455)-6))&amp;")","*")</f>
        <v>*</v>
      </c>
      <c r="AD521" s="58" t="str">
        <f>IF(OR(AD281&lt;&gt;"*",AD345&lt;&gt;"*",AD402&lt;&gt;"*",AD455&lt;&gt;"*"),"Yes (" &amp; JoinAll(", ", MIDForgiving(AD281,6,LEN(AD281)-6), MIDForgiving(AD345,6,LEN(AD345)-6), MIDForgiving(AD402,6,LEN(AD402)-6), MIDForgiving(AD455,6,LEN(AD455)-6))&amp;")","*")</f>
        <v>*</v>
      </c>
      <c r="AE521" s="58" t="str">
        <f>IF(OR(AE281&lt;&gt;"*",AE345&lt;&gt;"*",AE402&lt;&gt;"*",AE455&lt;&gt;"*"),"Yes (" &amp; JoinAll(", ", MIDForgiving(AE281,6,LEN(AE281)-6), MIDForgiving(AE345,6,LEN(AE345)-6), MIDForgiving(AE402,6,LEN(AE402)-6), MIDForgiving(AE455,6,LEN(AE455)-6))&amp;")","*")</f>
        <v>*</v>
      </c>
      <c r="AF521" s="58" t="str">
        <f>IF(OR(AF281&lt;&gt;"*",AF345&lt;&gt;"*",AF402&lt;&gt;"*",AF455&lt;&gt;"*"),"Yes (" &amp; JoinAll(", ", MIDForgiving(AF281,6,LEN(AF281)-6), MIDForgiving(AF345,6,LEN(AF345)-6), MIDForgiving(AF402,6,LEN(AF402)-6), MIDForgiving(AF455,6,LEN(AF455)-6))&amp;")","*")</f>
        <v>*</v>
      </c>
      <c r="AG521" s="58" t="str">
        <f>IF(OR(AG281&lt;&gt;"*",AG345&lt;&gt;"*",AG402&lt;&gt;"*",AG455&lt;&gt;"*"),"Yes (" &amp; JoinAll(", ", MIDForgiving(AG281,6,LEN(AG281)-6), MIDForgiving(AG345,6,LEN(AG345)-6), MIDForgiving(AG402,6,LEN(AG402)-6), MIDForgiving(AG455,6,LEN(AG455)-6))&amp;")","*")</f>
        <v>*</v>
      </c>
      <c r="AH521" s="58" t="str">
        <f>IF(OR(AH281&lt;&gt;"*",AH345&lt;&gt;"*",AH402&lt;&gt;"*",AH455&lt;&gt;"*"),"Yes (" &amp; JoinAll(", ", MIDForgiving(AH281,6,LEN(AH281)-6), MIDForgiving(AH345,6,LEN(AH345)-6), MIDForgiving(AH402,6,LEN(AH402)-6), MIDForgiving(AH455,6,LEN(AH455)-6))&amp;")","*")</f>
        <v>*</v>
      </c>
      <c r="AI521" s="58" t="str">
        <f>IF(OR(AI281&lt;&gt;"*",AI345&lt;&gt;"*",AI402&lt;&gt;"*",AI455&lt;&gt;"*"),"Yes (" &amp; JoinAll(", ", MIDForgiving(AI281,6,LEN(AI281)-6), MIDForgiving(AI345,6,LEN(AI345)-6), MIDForgiving(AI402,6,LEN(AI402)-6), MIDForgiving(AI455,6,LEN(AI455)-6))&amp;")","*")</f>
        <v>*</v>
      </c>
      <c r="AJ521" s="58" t="str">
        <f>IF(OR(AJ281&lt;&gt;"*",AJ345&lt;&gt;"*",AJ402&lt;&gt;"*",AJ455&lt;&gt;"*"),"Yes (" &amp; JoinAll(", ", MIDForgiving(AJ281,6,LEN(AJ281)-6), MIDForgiving(AJ345,6,LEN(AJ345)-6), MIDForgiving(AJ402,6,LEN(AJ402)-6), MIDForgiving(AJ455,6,LEN(AJ455)-6))&amp;")","*")</f>
        <v>*</v>
      </c>
      <c r="AK521" s="58" t="str">
        <f>IF(OR(AK281&lt;&gt;"*",AK345&lt;&gt;"*",AK402&lt;&gt;"*",AK455&lt;&gt;"*"),"Yes (" &amp; JoinAll(", ", MIDForgiving(AK281,6,LEN(AK281)-6), MIDForgiving(AK345,6,LEN(AK345)-6), MIDForgiving(AK402,6,LEN(AK402)-6), MIDForgiving(AK455,6,LEN(AK455)-6))&amp;")","*")</f>
        <v>*</v>
      </c>
      <c r="AL521" s="58" t="str">
        <f>IF(OR(AL281&lt;&gt;"*",AL345&lt;&gt;"*",AL402&lt;&gt;"*",AL455&lt;&gt;"*"),"Yes (" &amp; JoinAll(", ", MIDForgiving(AL281,6,LEN(AL281)-6), MIDForgiving(AL345,6,LEN(AL345)-6), MIDForgiving(AL402,6,LEN(AL402)-6), MIDForgiving(AL455,6,LEN(AL455)-6))&amp;")","*")</f>
        <v>*</v>
      </c>
      <c r="AM521" s="58" t="str">
        <f>IF(OR(AM281&lt;&gt;"*",AM345&lt;&gt;"*",AM402&lt;&gt;"*",AM455&lt;&gt;"*"),"Yes (" &amp; JoinAll(", ", MIDForgiving(AM281,6,LEN(AM281)-6), MIDForgiving(AM345,6,LEN(AM345)-6), MIDForgiving(AM402,6,LEN(AM402)-6), MIDForgiving(AM455,6,LEN(AM455)-6))&amp;")","*")</f>
        <v>*</v>
      </c>
      <c r="AN521" s="58" t="str">
        <f>IF(OR(AN281&lt;&gt;"*",AN345&lt;&gt;"*",AN402&lt;&gt;"*",AN455&lt;&gt;"*"),"Yes (" &amp; JoinAll(", ", MIDForgiving(AN281,6,LEN(AN281)-6), MIDForgiving(AN345,6,LEN(AN345)-6), MIDForgiving(AN402,6,LEN(AN402)-6), MIDForgiving(AN455,6,LEN(AN455)-6))&amp;")","*")</f>
        <v>Yes (HTTP)</v>
      </c>
      <c r="AO521" s="58" t="str">
        <f>IF(OR(AO281&lt;&gt;"*",AO345&lt;&gt;"*",AO402&lt;&gt;"*",AO455&lt;&gt;"*"),"Yes (" &amp; JoinAll(", ", MIDForgiving(AO281,6,LEN(AO281)-6), MIDForgiving(AO345,6,LEN(AO345)-6), MIDForgiving(AO402,6,LEN(AO402)-6), MIDForgiving(AO455,6,LEN(AO455)-6))&amp;")","*")</f>
        <v>Yes (HTTP)</v>
      </c>
      <c r="AP521" s="58" t="str">
        <f>IF(OR(AP281&lt;&gt;"*",AP345&lt;&gt;"*",AP402&lt;&gt;"*",AP455&lt;&gt;"*"),"Yes (" &amp; JoinAll(", ", MIDForgiving(AP281,6,LEN(AP281)-6), MIDForgiving(AP345,6,LEN(AP345)-6), MIDForgiving(AP402,6,LEN(AP402)-6), MIDForgiving(AP455,6,LEN(AP455)-6))&amp;")","*")</f>
        <v>*</v>
      </c>
      <c r="AQ521" s="58" t="str">
        <f>IF(OR(AQ281&lt;&gt;"*",AQ345&lt;&gt;"*",AQ402&lt;&gt;"*",AQ455&lt;&gt;"*"),"Yes (" &amp; JoinAll(", ", MIDForgiving(AQ281,6,LEN(AQ281)-6), MIDForgiving(AQ345,6,LEN(AQ345)-6), MIDForgiving(AQ402,6,LEN(AQ402)-6), MIDForgiving(AQ455,6,LEN(AQ455)-6))&amp;")","*")</f>
        <v>*</v>
      </c>
      <c r="AR521" s="58" t="str">
        <f>IF(OR(AR281&lt;&gt;"*",AR345&lt;&gt;"*",AR402&lt;&gt;"*",AR455&lt;&gt;"*"),"Yes (" &amp; JoinAll(", ", MIDForgiving(AR281,6,LEN(AR281)-6), MIDForgiving(AR345,6,LEN(AR345)-6), MIDForgiving(AR402,6,LEN(AR402)-6), MIDForgiving(AR455,6,LEN(AR455)-6))&amp;")","*")</f>
        <v>*</v>
      </c>
      <c r="AS521" s="58" t="str">
        <f>IF(OR(AS281&lt;&gt;"*",AS345&lt;&gt;"*",AS402&lt;&gt;"*",AS455&lt;&gt;"*"),"Yes (" &amp; JoinAll(", ", MIDForgiving(AS281,6,LEN(AS281)-6), MIDForgiving(AS345,6,LEN(AS345)-6), MIDForgiving(AS402,6,LEN(AS402)-6), MIDForgiving(AS455,6,LEN(AS455)-6))&amp;")","*")</f>
        <v>*</v>
      </c>
      <c r="AT521" s="58" t="str">
        <f>IF(OR(AT281&lt;&gt;"*",AT345&lt;&gt;"*",AT402&lt;&gt;"*",AT455&lt;&gt;"*"),"Yes (" &amp; JoinAll(", ", MIDForgiving(AT281,6,LEN(AT281)-6), MIDForgiving(AT345,6,LEN(AT345)-6), MIDForgiving(AT402,6,LEN(AT402)-6), MIDForgiving(AT455,6,LEN(AT455)-6))&amp;")","*")</f>
        <v>*</v>
      </c>
      <c r="AU521" s="58" t="str">
        <f>IF(OR(AU281&lt;&gt;"*",AU345&lt;&gt;"*",AU402&lt;&gt;"*",AU455&lt;&gt;"*"),"Yes (" &amp; JoinAll(", ", MIDForgiving(AU281,6,LEN(AU281)-6), MIDForgiving(AU345,6,LEN(AU345)-6), MIDForgiving(AU402,6,LEN(AU402)-6), MIDForgiving(AU455,6,LEN(AU455)-6))&amp;")","*")</f>
        <v>*</v>
      </c>
      <c r="AV521" s="58" t="str">
        <f>IF(OR(AV281&lt;&gt;"*",AV345&lt;&gt;"*",AV402&lt;&gt;"*",AV455&lt;&gt;"*"),"Yes (" &amp; JoinAll(", ", MIDForgiving(AV281,6,LEN(AV281)-6), MIDForgiving(AV345,6,LEN(AV345)-6), MIDForgiving(AV402,6,LEN(AV402)-6), MIDForgiving(AV455,6,LEN(AV455)-6))&amp;")","*")</f>
        <v>*</v>
      </c>
      <c r="AW521" s="58" t="str">
        <f>IF(OR(AW281&lt;&gt;"*",AW345&lt;&gt;"*",AW402&lt;&gt;"*",AW455&lt;&gt;"*"),"Yes (" &amp; JoinAll(", ", MIDForgiving(AW281,6,LEN(AW281)-6), MIDForgiving(AW345,6,LEN(AW345)-6), MIDForgiving(AW402,6,LEN(AW402)-6), MIDForgiving(AW455,6,LEN(AW455)-6))&amp;")","*")</f>
        <v>*</v>
      </c>
      <c r="AX521" s="58" t="str">
        <f>IF(OR(AX281&lt;&gt;"*",AX345&lt;&gt;"*",AX402&lt;&gt;"*",AX455&lt;&gt;"*"),"Yes (" &amp; JoinAll(", ", MIDForgiving(AX281,6,LEN(AX281)-6), MIDForgiving(AX345,6,LEN(AX345)-6), MIDForgiving(AX402,6,LEN(AX402)-6), MIDForgiving(AX455,6,LEN(AX455)-6))&amp;")","*")</f>
        <v>*</v>
      </c>
      <c r="AY521" s="58" t="str">
        <f>IF(OR(AY281&lt;&gt;"*",AY345&lt;&gt;"*",AY402&lt;&gt;"*",AY455&lt;&gt;"*"),"Yes (" &amp; JoinAll(", ", MIDForgiving(AY281,6,LEN(AY281)-6), MIDForgiving(AY345,6,LEN(AY345)-6), MIDForgiving(AY402,6,LEN(AY402)-6), MIDForgiving(AY455,6,LEN(AY455)-6))&amp;")","*")</f>
        <v>*</v>
      </c>
      <c r="AZ521" s="58" t="str">
        <f>IF(OR(AZ281&lt;&gt;"*",AZ345&lt;&gt;"*",AZ402&lt;&gt;"*",AZ455&lt;&gt;"*"),"Yes (" &amp; JoinAll(", ", MIDForgiving(AZ281,6,LEN(AZ281)-6), MIDForgiving(AZ345,6,LEN(AZ345)-6), MIDForgiving(AZ402,6,LEN(AZ402)-6), MIDForgiving(AZ455,6,LEN(AZ455)-6))&amp;")","*")</f>
        <v>*</v>
      </c>
      <c r="BA521" s="58" t="str">
        <f>IF(OR(BA281&lt;&gt;"*",BA345&lt;&gt;"*",BA402&lt;&gt;"*",BA455&lt;&gt;"*"),"Yes (" &amp; JoinAll(", ", MIDForgiving(BA281,6,LEN(BA281)-6), MIDForgiving(BA345,6,LEN(BA345)-6), MIDForgiving(BA402,6,LEN(BA402)-6), MIDForgiving(BA455,6,LEN(BA455)-6))&amp;")","*")</f>
        <v>*</v>
      </c>
      <c r="BB521" s="58" t="str">
        <f>IF(OR(BB281&lt;&gt;"*",BB345&lt;&gt;"*",BB402&lt;&gt;"*",BB455&lt;&gt;"*"),"Yes (" &amp; JoinAll(", ", MIDForgiving(BB281,6,LEN(BB281)-6), MIDForgiving(BB345,6,LEN(BB345)-6), MIDForgiving(BB402,6,LEN(BB402)-6), MIDForgiving(BB455,6,LEN(BB455)-6))&amp;")","*")</f>
        <v>*</v>
      </c>
      <c r="BC521" s="58" t="str">
        <f>IF(OR(BC281&lt;&gt;"*",BC345&lt;&gt;"*",BC402&lt;&gt;"*",BC455&lt;&gt;"*"),"Yes (" &amp; JoinAll(", ", MIDForgiving(BC281,6,LEN(BC281)-6), MIDForgiving(BC345,6,LEN(BC345)-6), MIDForgiving(BC402,6,LEN(BC402)-6), MIDForgiving(BC455,6,LEN(BC455)-6))&amp;")","*")</f>
        <v>*</v>
      </c>
      <c r="BD521" s="58" t="str">
        <f>IF(OR(BD281&lt;&gt;"*",BD345&lt;&gt;"*",BD402&lt;&gt;"*",BD455&lt;&gt;"*"),"Yes (" &amp; JoinAll(", ", MIDForgiving(BD281,6,LEN(BD281)-6), MIDForgiving(BD345,6,LEN(BD345)-6), MIDForgiving(BD402,6,LEN(BD402)-6), MIDForgiving(BD455,6,LEN(BD455)-6))&amp;")","*")</f>
        <v>*</v>
      </c>
      <c r="BE521" s="58" t="str">
        <f>IF(OR(BE281&lt;&gt;"*",BE345&lt;&gt;"*",BE402&lt;&gt;"*",BE455&lt;&gt;"*"),"Yes (" &amp; JoinAll(", ", MIDForgiving(BE281,6,LEN(BE281)-6), MIDForgiving(BE345,6,LEN(BE345)-6), MIDForgiving(BE402,6,LEN(BE402)-6), MIDForgiving(BE455,6,LEN(BE455)-6))&amp;")","*")</f>
        <v>*</v>
      </c>
      <c r="BF521" s="58" t="str">
        <f>IF(OR(BF281&lt;&gt;"*",BF345&lt;&gt;"*",BF402&lt;&gt;"*",BF455&lt;&gt;"*"),"Yes (" &amp; JoinAll(", ", MIDForgiving(BF281,6,LEN(BF281)-6), MIDForgiving(BF345,6,LEN(BF345)-6), MIDForgiving(BF402,6,LEN(BF402)-6), MIDForgiving(BF455,6,LEN(BF455)-6))&amp;")","*")</f>
        <v>*</v>
      </c>
      <c r="BG521" s="58" t="str">
        <f>IF(OR(BG281&lt;&gt;"*",BG345&lt;&gt;"*",BG402&lt;&gt;"*",BG455&lt;&gt;"*"),"Yes (" &amp; JoinAll(", ", MIDForgiving(BG281,6,LEN(BG281)-6), MIDForgiving(BG345,6,LEN(BG345)-6), MIDForgiving(BG402,6,LEN(BG402)-6), MIDForgiving(BG455,6,LEN(BG455)-6))&amp;")","*")</f>
        <v>*</v>
      </c>
      <c r="BH521" s="58" t="str">
        <f>IF(OR(BH281&lt;&gt;"*",BH345&lt;&gt;"*",BH402&lt;&gt;"*",BH455&lt;&gt;"*"),"Yes (" &amp; JoinAll(", ", MIDForgiving(BH281,6,LEN(BH281)-6), MIDForgiving(BH345,6,LEN(BH345)-6), MIDForgiving(BH402,6,LEN(BH402)-6), MIDForgiving(BH455,6,LEN(BH455)-6))&amp;")","*")</f>
        <v>*</v>
      </c>
      <c r="BI521" s="58" t="str">
        <f>IF(OR(BI281&lt;&gt;"*",BI345&lt;&gt;"*",BI402&lt;&gt;"*",BI455&lt;&gt;"*"),"Yes (" &amp; JoinAll(", ", MIDForgiving(BI281,6,LEN(BI281)-6), MIDForgiving(BI345,6,LEN(BI345)-6), MIDForgiving(BI402,6,LEN(BI402)-6), MIDForgiving(BI455,6,LEN(BI455)-6))&amp;")","*")</f>
        <v>*</v>
      </c>
      <c r="BJ521" s="58" t="str">
        <f>IF(OR(BJ281&lt;&gt;"*",BJ345&lt;&gt;"*",BJ402&lt;&gt;"*",BJ455&lt;&gt;"*"),"Yes (" &amp; JoinAll(", ", MIDForgiving(BJ281,6,LEN(BJ281)-6), MIDForgiving(BJ345,6,LEN(BJ345)-6), MIDForgiving(BJ402,6,LEN(BJ402)-6), MIDForgiving(BJ455,6,LEN(BJ455)-6))&amp;")","*")</f>
        <v>*</v>
      </c>
      <c r="BK521" s="58" t="str">
        <f>IF(OR(BK281&lt;&gt;"*",BK345&lt;&gt;"*",BK402&lt;&gt;"*",BK455&lt;&gt;"*"),"Yes (" &amp; JoinAll(", ", MIDForgiving(BK281,6,LEN(BK281)-6), MIDForgiving(BK345,6,LEN(BK345)-6), MIDForgiving(BK402,6,LEN(BK402)-6), MIDForgiving(BK455,6,LEN(BK455)-6))&amp;")","*")</f>
        <v>*</v>
      </c>
      <c r="BL521" s="58" t="str">
        <f>IF(OR(BL281&lt;&gt;"*",BL345&lt;&gt;"*",BL402&lt;&gt;"*",BL455&lt;&gt;"*"),"Yes (" &amp; JoinAll(", ", MIDForgiving(BL281,6,LEN(BL281)-6), MIDForgiving(BL345,6,LEN(BL345)-6), MIDForgiving(BL402,6,LEN(BL402)-6), MIDForgiving(BL455,6,LEN(BL455)-6))&amp;")","*")</f>
        <v>Yes (HTTP)</v>
      </c>
      <c r="BM521" s="58" t="str">
        <f>IF(OR(BM281&lt;&gt;"*",BM345&lt;&gt;"*",BM402&lt;&gt;"*",BM455&lt;&gt;"*"),"Yes (" &amp; JoinAll(", ", MIDForgiving(BM281,6,LEN(BM281)-6), MIDForgiving(BM345,6,LEN(BM345)-6), MIDForgiving(BM402,6,LEN(BM402)-6), MIDForgiving(BM455,6,LEN(BM455)-6))&amp;")","*")</f>
        <v>Yes (HTTP)</v>
      </c>
      <c r="BN521" s="58" t="str">
        <f>IF(OR(BN281&lt;&gt;"*",BN345&lt;&gt;"*",BN402&lt;&gt;"*",BN455&lt;&gt;"*"),"Yes (" &amp; JoinAll(", ", MIDForgiving(BN281,6,LEN(BN281)-6), MIDForgiving(BN345,6,LEN(BN345)-6), MIDForgiving(BN402,6,LEN(BN402)-6), MIDForgiving(BN455,6,LEN(BN455)-6))&amp;")","*")</f>
        <v>*</v>
      </c>
      <c r="BO521" s="58" t="str">
        <f>IF(OR(BO281&lt;&gt;"*",BO345&lt;&gt;"*",BO402&lt;&gt;"*",BO455&lt;&gt;"*"),"Yes (" &amp; JoinAll(", ", MIDForgiving(BO281,6,LEN(BO281)-6), MIDForgiving(BO345,6,LEN(BO345)-6), MIDForgiving(BO402,6,LEN(BO402)-6), MIDForgiving(BO455,6,LEN(BO455)-6))&amp;")","*")</f>
        <v>Yes (HTTP)</v>
      </c>
      <c r="BP521" s="58" t="str">
        <f>IF(OR(BP281&lt;&gt;"*",BP345&lt;&gt;"*",BP402&lt;&gt;"*",BP455&lt;&gt;"*"),"Yes (" &amp; JoinAll(", ", MIDForgiving(BP281,6,LEN(BP281)-6), MIDForgiving(BP345,6,LEN(BP345)-6), MIDForgiving(BP402,6,LEN(BP402)-6), MIDForgiving(BP455,6,LEN(BP455)-6))&amp;")","*")</f>
        <v>Yes (HTTP)</v>
      </c>
      <c r="BQ521" s="58" t="str">
        <f>IF(OR(BQ281&lt;&gt;"*",BQ345&lt;&gt;"*",BQ402&lt;&gt;"*",BQ455&lt;&gt;"*"),"Yes (" &amp; JoinAll(", ", MIDForgiving(BQ281,6,LEN(BQ281)-6), MIDForgiving(BQ345,6,LEN(BQ345)-6), MIDForgiving(BQ402,6,LEN(BQ402)-6), MIDForgiving(BQ455,6,LEN(BQ455)-6))&amp;")","*")</f>
        <v>*</v>
      </c>
      <c r="BR521" s="58" t="str">
        <f>IF(OR(BR281&lt;&gt;"*",BR345&lt;&gt;"*",BR402&lt;&gt;"*",BR455&lt;&gt;"*"),"Yes (" &amp; JoinAll(", ", MIDForgiving(BR281,6,LEN(BR281)-6), MIDForgiving(BR345,6,LEN(BR345)-6), MIDForgiving(BR402,6,LEN(BR402)-6), MIDForgiving(BR455,6,LEN(BR455)-6))&amp;")","*")</f>
        <v>*</v>
      </c>
      <c r="BS521" s="58" t="str">
        <f>IF(OR(BS281&lt;&gt;"*",BS345&lt;&gt;"*",BS402&lt;&gt;"*",BS455&lt;&gt;"*"),"Yes (" &amp; JoinAll(", ", MIDForgiving(BS281,6,LEN(BS281)-6), MIDForgiving(BS345,6,LEN(BS345)-6), MIDForgiving(BS402,6,LEN(BS402)-6), MIDForgiving(BS455,6,LEN(BS455)-6))&amp;")","*")</f>
        <v>*</v>
      </c>
      <c r="BT521" s="58" t="str">
        <f>IF(OR(BT281&lt;&gt;"*",BT345&lt;&gt;"*",BT402&lt;&gt;"*",BT455&lt;&gt;"*"),"Yes (" &amp; JoinAll(", ", MIDForgiving(BT281,6,LEN(BT281)-6), MIDForgiving(BT345,6,LEN(BT345)-6), MIDForgiving(BT402,6,LEN(BT402)-6), MIDForgiving(BT455,6,LEN(BT455)-6))&amp;")","*")</f>
        <v>*</v>
      </c>
      <c r="BU521" s="58" t="str">
        <f>IF(OR(BU281&lt;&gt;"*",BU345&lt;&gt;"*",BU402&lt;&gt;"*",BU455&lt;&gt;"*"),"Yes (" &amp; JoinAll(", ", MIDForgiving(BU281,6,LEN(BU281)-6), MIDForgiving(BU345,6,LEN(BU345)-6), MIDForgiving(BU402,6,LEN(BU402)-6), MIDForgiving(BU455,6,LEN(BU455)-6))&amp;")","*")</f>
        <v>Yes (HTTP)</v>
      </c>
      <c r="BV521" s="58" t="str">
        <f>IF(OR(BV281&lt;&gt;"*",BV345&lt;&gt;"*",BV402&lt;&gt;"*",BV455&lt;&gt;"*"),"Yes (" &amp; JoinAll(", ", MIDForgiving(BV281,6,LEN(BV281)-6), MIDForgiving(BV345,6,LEN(BV345)-6), MIDForgiving(BV402,6,LEN(BV402)-6), MIDForgiving(BV455,6,LEN(BV455)-6))&amp;")","*")</f>
        <v>*</v>
      </c>
      <c r="BW521" s="58" t="str">
        <f>IF(OR(BW281&lt;&gt;"*",BW345&lt;&gt;"*",BW402&lt;&gt;"*",BW455&lt;&gt;"*"),"Yes (" &amp; JoinAll(", ", MIDForgiving(BW281,6,LEN(BW281)-6), MIDForgiving(BW345,6,LEN(BW345)-6), MIDForgiving(BW402,6,LEN(BW402)-6), MIDForgiving(BW455,6,LEN(BW455)-6))&amp;")","*")</f>
        <v>*</v>
      </c>
      <c r="BX521" s="58" t="str">
        <f>IF(OR(BX281&lt;&gt;"*",BX345&lt;&gt;"*",BX402&lt;&gt;"*",BX455&lt;&gt;"*"),"Yes (" &amp; JoinAll(", ", MIDForgiving(BX281,6,LEN(BX281)-6), MIDForgiving(BX345,6,LEN(BX345)-6), MIDForgiving(BX402,6,LEN(BX402)-6), MIDForgiving(BX455,6,LEN(BX455)-6))&amp;")","*")</f>
        <v>*</v>
      </c>
      <c r="BY521" s="58" t="str">
        <f>IF(OR(BY281&lt;&gt;"*",BY345&lt;&gt;"*",BY402&lt;&gt;"*",BY455&lt;&gt;"*"),"Yes (" &amp; JoinAll(", ", MIDForgiving(BY281,6,LEN(BY281)-6), MIDForgiving(BY345,6,LEN(BY345)-6), MIDForgiving(BY402,6,LEN(BY402)-6), MIDForgiving(BY455,6,LEN(BY455)-6))&amp;")","*")</f>
        <v>*</v>
      </c>
      <c r="BZ521" s="58" t="str">
        <f>IF(OR(BZ281&lt;&gt;"*",BZ345&lt;&gt;"*",BZ402&lt;&gt;"*",BZ455&lt;&gt;"*"),"Yes (" &amp; JoinAll(", ", MIDForgiving(BZ281,6,LEN(BZ281)-6), MIDForgiving(BZ345,6,LEN(BZ345)-6), MIDForgiving(BZ402,6,LEN(BZ402)-6), MIDForgiving(BZ455,6,LEN(BZ455)-6))&amp;")","*")</f>
        <v>*</v>
      </c>
      <c r="CA521" s="58" t="str">
        <f>IF(OR(CA281&lt;&gt;"*",CA345&lt;&gt;"*",CA402&lt;&gt;"*",CA455&lt;&gt;"*"),"Yes (" &amp; JoinAll(", ", MIDForgiving(CA281,6,LEN(CA281)-6), MIDForgiving(CA345,6,LEN(CA345)-6), MIDForgiving(CA402,6,LEN(CA402)-6), MIDForgiving(CA455,6,LEN(CA455)-6))&amp;")","*")</f>
        <v>*</v>
      </c>
      <c r="CB521" s="58" t="str">
        <f>IF(OR(CB281&lt;&gt;"*",CB345&lt;&gt;"*",CB402&lt;&gt;"*",CB455&lt;&gt;"*"),"Yes (" &amp; JoinAll(", ", MIDForgiving(CB281,6,LEN(CB281)-6), MIDForgiving(CB345,6,LEN(CB345)-6), MIDForgiving(CB402,6,LEN(CB402)-6), MIDForgiving(CB455,6,LEN(CB455)-6))&amp;")","*")</f>
        <v>Yes (HTTP)</v>
      </c>
      <c r="CC521" s="58" t="str">
        <f>IF(OR(CC281&lt;&gt;"*",CC345&lt;&gt;"*",CC402&lt;&gt;"*",CC455&lt;&gt;"*"),"Yes (" &amp; JoinAll(", ", MIDForgiving(CC281,6,LEN(CC281)-6), MIDForgiving(CC345,6,LEN(CC345)-6), MIDForgiving(CC402,6,LEN(CC402)-6), MIDForgiving(CC455,6,LEN(CC455)-6))&amp;")","*")</f>
        <v>*</v>
      </c>
      <c r="CD521" s="58" t="str">
        <f>IF(OR(CD281&lt;&gt;"*",CD345&lt;&gt;"*",CD402&lt;&gt;"*",CD455&lt;&gt;"*"),"Yes (" &amp; JoinAll(", ", MIDForgiving(CD281,6,LEN(CD281)-6), MIDForgiving(CD345,6,LEN(CD345)-6), MIDForgiving(CD402,6,LEN(CD402)-6), MIDForgiving(CD455,6,LEN(CD455)-6))&amp;")","*")</f>
        <v>*</v>
      </c>
      <c r="CE521" s="58" t="str">
        <f>IF(OR(CE281&lt;&gt;"*",CE345&lt;&gt;"*",CE402&lt;&gt;"*",CE455&lt;&gt;"*"),"Yes (" &amp; JoinAll(", ", MIDForgiving(CE281,6,LEN(CE281)-6), MIDForgiving(CE345,6,LEN(CE345)-6), MIDForgiving(CE402,6,LEN(CE402)-6), MIDForgiving(CE455,6,LEN(CE455)-6))&amp;")","*")</f>
        <v>*</v>
      </c>
      <c r="CF521" s="58" t="str">
        <f>IF(OR(CF281&lt;&gt;"*",CF345&lt;&gt;"*",CF402&lt;&gt;"*",CF455&lt;&gt;"*"),"Yes (" &amp; JoinAll(", ", MIDForgiving(CF281,6,LEN(CF281)-6), MIDForgiving(CF345,6,LEN(CF345)-6), MIDForgiving(CF402,6,LEN(CF402)-6), MIDForgiving(CF455,6,LEN(CF455)-6))&amp;")","*")</f>
        <v>*</v>
      </c>
      <c r="CG521" s="58" t="str">
        <f>IF(OR(CG281&lt;&gt;"*",CG345&lt;&gt;"*",CG402&lt;&gt;"*",CG455&lt;&gt;"*"),"Yes (" &amp; JoinAll(", ", MIDForgiving(CG281,6,LEN(CG281)-6), MIDForgiving(CG345,6,LEN(CG345)-6), MIDForgiving(CG402,6,LEN(CG402)-6), MIDForgiving(CG455,6,LEN(CG455)-6))&amp;")","*")</f>
        <v>*</v>
      </c>
      <c r="CH521" s="58" t="str">
        <f>IF(OR(CH281&lt;&gt;"*",CH345&lt;&gt;"*",CH402&lt;&gt;"*",CH455&lt;&gt;"*"),"Yes (" &amp; JoinAll(", ", MIDForgiving(CH281,6,LEN(CH281)-6), MIDForgiving(CH345,6,LEN(CH345)-6), MIDForgiving(CH402,6,LEN(CH402)-6), MIDForgiving(CH455,6,LEN(CH455)-6))&amp;")","*")</f>
        <v>*</v>
      </c>
      <c r="CI521" s="58" t="str">
        <f>IF(OR(CI281&lt;&gt;"*",CI345&lt;&gt;"*",CI402&lt;&gt;"*",CI455&lt;&gt;"*"),"Yes (" &amp; JoinAll(", ", MIDForgiving(CI281,6,LEN(CI281)-6), MIDForgiving(CI345,6,LEN(CI345)-6), MIDForgiving(CI402,6,LEN(CI402)-6), MIDForgiving(CI455,6,LEN(CI455)-6))&amp;")","*")</f>
        <v>*</v>
      </c>
      <c r="CJ521" s="58" t="str">
        <f>IF(OR(CJ281&lt;&gt;"*",CJ345&lt;&gt;"*",CJ402&lt;&gt;"*",CJ455&lt;&gt;"*"),"Yes (" &amp; JoinAll(", ", MIDForgiving(CJ281,6,LEN(CJ281)-6), MIDForgiving(CJ345,6,LEN(CJ345)-6), MIDForgiving(CJ402,6,LEN(CJ402)-6), MIDForgiving(CJ455,6,LEN(CJ455)-6))&amp;")","*")</f>
        <v>Yes (HTTP)</v>
      </c>
      <c r="CK521" s="58" t="str">
        <f>IF(OR(CK281&lt;&gt;"*",CK345&lt;&gt;"*",CK402&lt;&gt;"*",CK455&lt;&gt;"*"),"Yes (" &amp; JoinAll(", ", MIDForgiving(CK281,6,LEN(CK281)-6), MIDForgiving(CK345,6,LEN(CK345)-6), MIDForgiving(CK402,6,LEN(CK402)-6), MIDForgiving(CK455,6,LEN(CK455)-6))&amp;")","*")</f>
        <v>*</v>
      </c>
      <c r="CL521" s="58" t="str">
        <f>IF(OR(CL281&lt;&gt;"*",CL345&lt;&gt;"*",CL402&lt;&gt;"*",CL455&lt;&gt;"*"),"Yes (" &amp; JoinAll(", ", MIDForgiving(CL281,6,LEN(CL281)-6), MIDForgiving(CL345,6,LEN(CL345)-6), MIDForgiving(CL402,6,LEN(CL402)-6), MIDForgiving(CL455,6,LEN(CL455)-6))&amp;")","*")</f>
        <v>Yes (HTTP, HTTPS)</v>
      </c>
      <c r="CM521" s="58" t="str">
        <f>IF(OR(CM281&lt;&gt;"*",CM345&lt;&gt;"*",CM402&lt;&gt;"*",CM455&lt;&gt;"*"),"Yes (" &amp; JoinAll(", ", MIDForgiving(CM281,6,LEN(CM281)-6), MIDForgiving(CM345,6,LEN(CM345)-6), MIDForgiving(CM402,6,LEN(CM402)-6), MIDForgiving(CM455,6,LEN(CM455)-6))&amp;")","*")</f>
        <v>Yes (HTTPS)</v>
      </c>
      <c r="CN521" s="58" t="str">
        <f>IF(OR(CN281&lt;&gt;"*",CN345&lt;&gt;"*",CN402&lt;&gt;"*",CN455&lt;&gt;"*"),"Yes (" &amp; JoinAll(", ", MIDForgiving(CN281,6,LEN(CN281)-6), MIDForgiving(CN345,6,LEN(CN345)-6), MIDForgiving(CN402,6,LEN(CN402)-6), MIDForgiving(CN455,6,LEN(CN455)-6))&amp;")","*")</f>
        <v>*</v>
      </c>
      <c r="CO521" s="58" t="str">
        <f>IF(OR(CO281&lt;&gt;"*",CO345&lt;&gt;"*",CO402&lt;&gt;"*",CO455&lt;&gt;"*"),"Yes (" &amp; JoinAll(", ", MIDForgiving(CO281,6,LEN(CO281)-6), MIDForgiving(CO345,6,LEN(CO345)-6), MIDForgiving(CO402,6,LEN(CO402)-6), MIDForgiving(CO455,6,LEN(CO455)-6))&amp;")","*")</f>
        <v>*</v>
      </c>
      <c r="CP521" s="58" t="str">
        <f>IF(OR(CP281&lt;&gt;"*",CP345&lt;&gt;"*",CP402&lt;&gt;"*",CP455&lt;&gt;"*"),"Yes (" &amp; JoinAll(", ", MIDForgiving(CP281,6,LEN(CP281)-6), MIDForgiving(CP345,6,LEN(CP345)-6), MIDForgiving(CP402,6,LEN(CP402)-6), MIDForgiving(CP455,6,LEN(CP455)-6))&amp;")","*")</f>
        <v>Yes (HTTP)</v>
      </c>
      <c r="CQ521" s="58" t="str">
        <f>IF(OR(CQ281&lt;&gt;"*",CQ345&lt;&gt;"*",CQ402&lt;&gt;"*",CQ455&lt;&gt;"*"),"Yes (" &amp; JoinAll(", ", MIDForgiving(CQ281,6,LEN(CQ281)-6), MIDForgiving(CQ345,6,LEN(CQ345)-6), MIDForgiving(CQ402,6,LEN(CQ402)-6), MIDForgiving(CQ455,6,LEN(CQ455)-6))&amp;")","*")</f>
        <v>*</v>
      </c>
      <c r="CR521" s="58" t="str">
        <f>IF(OR(CR281&lt;&gt;"*",CR345&lt;&gt;"*",CR402&lt;&gt;"*",CR455&lt;&gt;"*"),"Yes (" &amp; JoinAll(", ", MIDForgiving(CR281,6,LEN(CR281)-6), MIDForgiving(CR345,6,LEN(CR345)-6), MIDForgiving(CR402,6,LEN(CR402)-6), MIDForgiving(CR455,6,LEN(CR455)-6))&amp;")","*")</f>
        <v>*</v>
      </c>
      <c r="CS521" s="58" t="str">
        <f>IF(OR(CS281&lt;&gt;"*",CS345&lt;&gt;"*",CS402&lt;&gt;"*",CS455&lt;&gt;"*"),"Yes (" &amp; JoinAll(", ", MIDForgiving(CS281,6,LEN(CS281)-6), MIDForgiving(CS345,6,LEN(CS345)-6), MIDForgiving(CS402,6,LEN(CS402)-6), MIDForgiving(CS455,6,LEN(CS455)-6))&amp;")","*")</f>
        <v>*</v>
      </c>
      <c r="CT521" s="58" t="str">
        <f>IF(OR(CT281&lt;&gt;"*",CT345&lt;&gt;"*",CT402&lt;&gt;"*",CT455&lt;&gt;"*"),"Yes (" &amp; JoinAll(", ", MIDForgiving(CT281,6,LEN(CT281)-6), MIDForgiving(CT345,6,LEN(CT345)-6), MIDForgiving(CT402,6,LEN(CT402)-6), MIDForgiving(CT455,6,LEN(CT455)-6))&amp;")","*")</f>
        <v>*</v>
      </c>
      <c r="CU521" s="58" t="str">
        <f>IF(OR(CU281&lt;&gt;"*",CU345&lt;&gt;"*",CU402&lt;&gt;"*",CU455&lt;&gt;"*"),"Yes (" &amp; JoinAll(", ", MIDForgiving(CU281,6,LEN(CU281)-6), MIDForgiving(CU345,6,LEN(CU345)-6), MIDForgiving(CU402,6,LEN(CU402)-6), MIDForgiving(CU455,6,LEN(CU455)-6))&amp;")","*")</f>
        <v>*</v>
      </c>
      <c r="CV521" s="58" t="str">
        <f>IF(OR(CV281&lt;&gt;"*",CV345&lt;&gt;"*",CV402&lt;&gt;"*",CV455&lt;&gt;"*"),"Yes (" &amp; JoinAll(", ", MIDForgiving(CV281,6,LEN(CV281)-6), MIDForgiving(CV345,6,LEN(CV345)-6), MIDForgiving(CV402,6,LEN(CV402)-6), MIDForgiving(CV455,6,LEN(CV455)-6))&amp;")","*")</f>
        <v>*</v>
      </c>
      <c r="CW521" s="58" t="str">
        <f>IF(OR(CW281&lt;&gt;"*",CW345&lt;&gt;"*",CW402&lt;&gt;"*",CW455&lt;&gt;"*"),"Yes (" &amp; JoinAll(", ", MIDForgiving(CW281,6,LEN(CW281)-6), MIDForgiving(CW345,6,LEN(CW345)-6), MIDForgiving(CW402,6,LEN(CW402)-6), MIDForgiving(CW455,6,LEN(CW455)-6))&amp;")","*")</f>
        <v>Yes (HTTP)</v>
      </c>
      <c r="CX521" s="58" t="str">
        <f>IF(OR(CX281&lt;&gt;"*",CX345&lt;&gt;"*",CX402&lt;&gt;"*",CX455&lt;&gt;"*"),"Yes (" &amp; JoinAll(", ", MIDForgiving(CX281,6,LEN(CX281)-6), MIDForgiving(CX345,6,LEN(CX345)-6), MIDForgiving(CX402,6,LEN(CX402)-6), MIDForgiving(CX455,6,LEN(CX455)-6))&amp;")","*")</f>
        <v>Yes (HTTP)</v>
      </c>
      <c r="CY521" s="58" t="str">
        <f>IF(OR(CY281&lt;&gt;"*",CY345&lt;&gt;"*",CY402&lt;&gt;"*",CY455&lt;&gt;"*"),"Yes (" &amp; JoinAll(", ", MIDForgiving(CY281,6,LEN(CY281)-6), MIDForgiving(CY345,6,LEN(CY345)-6), MIDForgiving(CY402,6,LEN(CY402)-6), MIDForgiving(CY455,6,LEN(CY455)-6))&amp;")","*")</f>
        <v>Yes (HTTPS)</v>
      </c>
      <c r="CZ521" s="58" t="str">
        <f>IF(OR(CZ281&lt;&gt;"*",CZ345&lt;&gt;"*",CZ402&lt;&gt;"*",CZ455&lt;&gt;"*"),"Yes (" &amp; JoinAll(", ", MIDForgiving(CZ281,6,LEN(CZ281)-6), MIDForgiving(CZ345,6,LEN(CZ345)-6), MIDForgiving(CZ402,6,LEN(CZ402)-6), MIDForgiving(CZ455,6,LEN(CZ455)-6))&amp;")","*")</f>
        <v>Yes (HTTP)</v>
      </c>
      <c r="DA521" s="58" t="str">
        <f>IF(OR(DA281&lt;&gt;"*",DA345&lt;&gt;"*",DA402&lt;&gt;"*",DA455&lt;&gt;"*"),"Yes (" &amp; JoinAll(", ", MIDForgiving(DA281,6,LEN(DA281)-6), MIDForgiving(DA345,6,LEN(DA345)-6), MIDForgiving(DA402,6,LEN(DA402)-6), MIDForgiving(DA455,6,LEN(DA455)-6))&amp;")","*")</f>
        <v>Yes (HTTPS)</v>
      </c>
      <c r="DB521" s="58" t="str">
        <f>IF(OR(DB281&lt;&gt;"*",DB345&lt;&gt;"*",DB402&lt;&gt;"*",DB455&lt;&gt;"*"),"Yes (" &amp; JoinAll(", ", MIDForgiving(DB281,6,LEN(DB281)-6), MIDForgiving(DB345,6,LEN(DB345)-6), MIDForgiving(DB402,6,LEN(DB402)-6), MIDForgiving(DB455,6,LEN(DB455)-6))&amp;")","*")</f>
        <v>Yes (HTTPS)</v>
      </c>
      <c r="DC521" s="58" t="str">
        <f>IF(OR(DC281&lt;&gt;"*",DC345&lt;&gt;"*",DC402&lt;&gt;"*",DC455&lt;&gt;"*"),"Yes (" &amp; JoinAll(", ", MIDForgiving(DC281,6,LEN(DC281)-6), MIDForgiving(DC345,6,LEN(DC345)-6), MIDForgiving(DC402,6,LEN(DC402)-6), MIDForgiving(DC455,6,LEN(DC455)-6))&amp;")","*")</f>
        <v>*</v>
      </c>
      <c r="DD521" s="58" t="str">
        <f>IF(OR(DD281&lt;&gt;"*",DD345&lt;&gt;"*",DD402&lt;&gt;"*",DD455&lt;&gt;"*"),"Yes (" &amp; JoinAll(", ", MIDForgiving(DD281,6,LEN(DD281)-6), MIDForgiving(DD345,6,LEN(DD345)-6), MIDForgiving(DD402,6,LEN(DD402)-6), MIDForgiving(DD455,6,LEN(DD455)-6))&amp;")","*")</f>
        <v>*</v>
      </c>
      <c r="DE521" s="58" t="str">
        <f>IF(OR(DE281&lt;&gt;"*",DE345&lt;&gt;"*",DE402&lt;&gt;"*",DE455&lt;&gt;"*"),"Yes (" &amp; JoinAll(", ", MIDForgiving(DE281,6,LEN(DE281)-6), MIDForgiving(DE345,6,LEN(DE345)-6), MIDForgiving(DE402,6,LEN(DE402)-6), MIDForgiving(DE455,6,LEN(DE455)-6))&amp;")","*")</f>
        <v>*</v>
      </c>
      <c r="DF521" s="58" t="str">
        <f>IF(OR(DF281&lt;&gt;"*",DF345&lt;&gt;"*",DF402&lt;&gt;"*",DF455&lt;&gt;"*"),"Yes (" &amp; JoinAll(", ", MIDForgiving(DF281,6,LEN(DF281)-6), MIDForgiving(DF345,6,LEN(DF345)-6), MIDForgiving(DF402,6,LEN(DF402)-6), MIDForgiving(DF455,6,LEN(DF455)-6))&amp;")","*")</f>
        <v>*</v>
      </c>
      <c r="DG521" s="58" t="str">
        <f>IF(OR(DG281&lt;&gt;"*",DG345&lt;&gt;"*",DG402&lt;&gt;"*",DG455&lt;&gt;"*"),"Yes (" &amp; JoinAll(", ", MIDForgiving(DG281,6,LEN(DG281)-6), MIDForgiving(DG345,6,LEN(DG345)-6), MIDForgiving(DG402,6,LEN(DG402)-6), MIDForgiving(DG455,6,LEN(DG455)-6))&amp;")","*")</f>
        <v>Yes (HTTP)</v>
      </c>
      <c r="DH521" s="58" t="str">
        <f>IF(OR(DH281&lt;&gt;"*",DH345&lt;&gt;"*",DH402&lt;&gt;"*",DH455&lt;&gt;"*"),"Yes (" &amp; JoinAll(", ", MIDForgiving(DH281,6,LEN(DH281)-6), MIDForgiving(DH345,6,LEN(DH345)-6), MIDForgiving(DH402,6,LEN(DH402)-6), MIDForgiving(DH455,6,LEN(DH455)-6))&amp;")","*")</f>
        <v>*</v>
      </c>
      <c r="DI521" s="58" t="str">
        <f>IF(OR(DI281&lt;&gt;"*",DI345&lt;&gt;"*",DI402&lt;&gt;"*",DI455&lt;&gt;"*"),"Yes (" &amp; JoinAll(", ", MIDForgiving(DI281,6,LEN(DI281)-6), MIDForgiving(DI345,6,LEN(DI345)-6), MIDForgiving(DI402,6,LEN(DI402)-6), MIDForgiving(DI455,6,LEN(DI455)-6))&amp;")","*")</f>
        <v>Yes (HTTPS)</v>
      </c>
      <c r="DJ521" s="58" t="str">
        <f>IF(OR(DJ281&lt;&gt;"*",DJ345&lt;&gt;"*",DJ402&lt;&gt;"*",DJ455&lt;&gt;"*"),"Yes (" &amp; JoinAll(", ", MIDForgiving(DJ281,6,LEN(DJ281)-6), MIDForgiving(DJ345,6,LEN(DJ345)-6), MIDForgiving(DJ402,6,LEN(DJ402)-6), MIDForgiving(DJ455,6,LEN(DJ455)-6))&amp;")","*")</f>
        <v>*</v>
      </c>
      <c r="DK521" s="58" t="str">
        <f>IF(OR(DK281&lt;&gt;"*",DK345&lt;&gt;"*",DK402&lt;&gt;"*",DK455&lt;&gt;"*"),"Yes (" &amp; JoinAll(", ", MIDForgiving(DK281,6,LEN(DK281)-6), MIDForgiving(DK345,6,LEN(DK345)-6), MIDForgiving(DK402,6,LEN(DK402)-6), MIDForgiving(DK455,6,LEN(DK455)-6))&amp;")","*")</f>
        <v>*</v>
      </c>
      <c r="DL521" s="58" t="str">
        <f>IF(OR(DL281&lt;&gt;"*",DL345&lt;&gt;"*",DL402&lt;&gt;"*",DL455&lt;&gt;"*"),"Yes (" &amp; JoinAll(", ", MIDForgiving(DL281,6,LEN(DL281)-6), MIDForgiving(DL345,6,LEN(DL345)-6), MIDForgiving(DL402,6,LEN(DL402)-6), MIDForgiving(DL455,6,LEN(DL455)-6))&amp;")","*")</f>
        <v>*</v>
      </c>
      <c r="DM521" s="58" t="str">
        <f>IF(OR(DM281&lt;&gt;"*",DM345&lt;&gt;"*",DM402&lt;&gt;"*",DM455&lt;&gt;"*"),"Yes (" &amp; JoinAll(", ", MIDForgiving(DM281,6,LEN(DM281)-6), MIDForgiving(DM345,6,LEN(DM345)-6), MIDForgiving(DM402,6,LEN(DM402)-6), MIDForgiving(DM455,6,LEN(DM455)-6))&amp;")","*")</f>
        <v>*</v>
      </c>
      <c r="DN521" s="58" t="str">
        <f>IF(OR(DN281&lt;&gt;"*",DN345&lt;&gt;"*",DN402&lt;&gt;"*",DN455&lt;&gt;"*"),"Yes (" &amp; JoinAll(", ", MIDForgiving(DN281,6,LEN(DN281)-6), MIDForgiving(DN345,6,LEN(DN345)-6), MIDForgiving(DN402,6,LEN(DN402)-6), MIDForgiving(DN455,6,LEN(DN455)-6))&amp;")","*")</f>
        <v>*</v>
      </c>
      <c r="DO521" s="58" t="str">
        <f>IF(OR(DO281&lt;&gt;"*",DO345&lt;&gt;"*",DO402&lt;&gt;"*",DO455&lt;&gt;"*"),"Yes (" &amp; JoinAll(", ", MIDForgiving(DO281,6,LEN(DO281)-6), MIDForgiving(DO345,6,LEN(DO345)-6), MIDForgiving(DO402,6,LEN(DO402)-6), MIDForgiving(DO455,6,LEN(DO455)-6))&amp;")","*")</f>
        <v>Yes (HTTP)</v>
      </c>
      <c r="DP521" s="58" t="str">
        <f>IF(OR(DP281&lt;&gt;"*",DP345&lt;&gt;"*",DP402&lt;&gt;"*",DP455&lt;&gt;"*"),"Yes (" &amp; JoinAll(", ", MIDForgiving(DP281,6,LEN(DP281)-6), MIDForgiving(DP345,6,LEN(DP345)-6), MIDForgiving(DP402,6,LEN(DP402)-6), MIDForgiving(DP455,6,LEN(DP455)-6))&amp;")","*")</f>
        <v>*</v>
      </c>
      <c r="DQ521" s="58" t="str">
        <f>IF(OR(DQ281&lt;&gt;"*",DQ345&lt;&gt;"*",DQ402&lt;&gt;"*",DQ455&lt;&gt;"*"),"Yes (" &amp; JoinAll(", ", MIDForgiving(DQ281,6,LEN(DQ281)-6), MIDForgiving(DQ345,6,LEN(DQ345)-6), MIDForgiving(DQ402,6,LEN(DQ402)-6), MIDForgiving(DQ455,6,LEN(DQ455)-6))&amp;")","*")</f>
        <v>*</v>
      </c>
      <c r="DR521" s="58" t="str">
        <f>IF(OR(DR281&lt;&gt;"*",DR345&lt;&gt;"*",DR402&lt;&gt;"*",DR455&lt;&gt;"*"),"Yes (" &amp; JoinAll(", ", MIDForgiving(DR281,6,LEN(DR281)-6), MIDForgiving(DR345,6,LEN(DR345)-6), MIDForgiving(DR402,6,LEN(DR402)-6), MIDForgiving(DR455,6,LEN(DR455)-6))&amp;")","*")</f>
        <v>*</v>
      </c>
      <c r="DS521" s="58" t="str">
        <f>IF(OR(DS281&lt;&gt;"*",DS345&lt;&gt;"*",DS402&lt;&gt;"*",DS455&lt;&gt;"*"),"Yes (" &amp; JoinAll(", ", MIDForgiving(DS281,6,LEN(DS281)-6), MIDForgiving(DS345,6,LEN(DS345)-6), MIDForgiving(DS402,6,LEN(DS402)-6), MIDForgiving(DS455,6,LEN(DS455)-6))&amp;")","*")</f>
        <v>*</v>
      </c>
      <c r="DT521" s="58" t="str">
        <f>IF(OR(DT281&lt;&gt;"*",DT345&lt;&gt;"*",DT402&lt;&gt;"*",DT455&lt;&gt;"*"),"Yes (" &amp; JoinAll(", ", MIDForgiving(DT281,6,LEN(DT281)-6), MIDForgiving(DT345,6,LEN(DT345)-6), MIDForgiving(DT402,6,LEN(DT402)-6), MIDForgiving(DT455,6,LEN(DT455)-6))&amp;")","*")</f>
        <v>*</v>
      </c>
      <c r="DU521" s="58" t="str">
        <f>IF(OR(DU281&lt;&gt;"*",DU345&lt;&gt;"*",DU402&lt;&gt;"*",DU455&lt;&gt;"*"),"Yes (" &amp; JoinAll(", ", MIDForgiving(DU281,6,LEN(DU281)-6), MIDForgiving(DU345,6,LEN(DU345)-6), MIDForgiving(DU402,6,LEN(DU402)-6), MIDForgiving(DU455,6,LEN(DU455)-6))&amp;")","*")</f>
        <v>*</v>
      </c>
      <c r="DV521" s="58" t="str">
        <f>IF(OR(DV281&lt;&gt;"*",DV345&lt;&gt;"*",DV402&lt;&gt;"*",DV455&lt;&gt;"*"),"Yes (" &amp; JoinAll(", ", MIDForgiving(DV281,6,LEN(DV281)-6), MIDForgiving(DV345,6,LEN(DV345)-6), MIDForgiving(DV402,6,LEN(DV402)-6), MIDForgiving(DV455,6,LEN(DV455)-6))&amp;")","*")</f>
        <v>*</v>
      </c>
      <c r="DW521" s="58" t="str">
        <f>IF(OR(DW281&lt;&gt;"*",DW345&lt;&gt;"*",DW402&lt;&gt;"*",DW455&lt;&gt;"*"),"Yes (" &amp; JoinAll(", ", MIDForgiving(DW281,6,LEN(DW281)-6), MIDForgiving(DW345,6,LEN(DW345)-6), MIDForgiving(DW402,6,LEN(DW402)-6), MIDForgiving(DW455,6,LEN(DW455)-6))&amp;")","*")</f>
        <v>*</v>
      </c>
      <c r="DX521" s="58" t="str">
        <f>IF(OR(DX281&lt;&gt;"*",DX345&lt;&gt;"*",DX402&lt;&gt;"*",DX455&lt;&gt;"*"),"Yes (" &amp; JoinAll(", ", MIDForgiving(DX281,6,LEN(DX281)-6), MIDForgiving(DX345,6,LEN(DX345)-6), MIDForgiving(DX402,6,LEN(DX402)-6), MIDForgiving(DX455,6,LEN(DX455)-6))&amp;")","*")</f>
        <v>*</v>
      </c>
      <c r="DY521" s="58" t="str">
        <f>IF(OR(DY281&lt;&gt;"*",DY345&lt;&gt;"*",DY402&lt;&gt;"*",DY455&lt;&gt;"*"),"Yes (" &amp; JoinAll(", ", MIDForgiving(DY281,6,LEN(DY281)-6), MIDForgiving(DY345,6,LEN(DY345)-6), MIDForgiving(DY402,6,LEN(DY402)-6), MIDForgiving(DY455,6,LEN(DY455)-6))&amp;")","*")</f>
        <v>Yes (HTTP)</v>
      </c>
      <c r="DZ521" s="58" t="str">
        <f>IF(OR(DZ281&lt;&gt;"*",DZ345&lt;&gt;"*",DZ402&lt;&gt;"*",DZ455&lt;&gt;"*"),"Yes (" &amp; JoinAll(", ", MIDForgiving(DZ281,6,LEN(DZ281)-6), MIDForgiving(DZ345,6,LEN(DZ345)-6), MIDForgiving(DZ402,6,LEN(DZ402)-6), MIDForgiving(DZ455,6,LEN(DZ455)-6))&amp;")","*")</f>
        <v>Yes (HTTP)</v>
      </c>
      <c r="EA521" s="58" t="str">
        <f>IF(OR(EA281&lt;&gt;"*",EA345&lt;&gt;"*",EA402&lt;&gt;"*",EA455&lt;&gt;"*"),"Yes (" &amp; JoinAll(", ", MIDForgiving(EA281,6,LEN(EA281)-6), MIDForgiving(EA345,6,LEN(EA345)-6), MIDForgiving(EA402,6,LEN(EA402)-6), MIDForgiving(EA455,6,LEN(EA455)-6))&amp;")","*")</f>
        <v>Yes (HTTP)</v>
      </c>
      <c r="EB521" s="58" t="str">
        <f>IF(OR(EB281&lt;&gt;"*",EB345&lt;&gt;"*",EB402&lt;&gt;"*",EB455&lt;&gt;"*"),"Yes (" &amp; JoinAll(", ", MIDForgiving(EB281,6,LEN(EB281)-6), MIDForgiving(EB345,6,LEN(EB345)-6), MIDForgiving(EB402,6,LEN(EB402)-6), MIDForgiving(EB455,6,LEN(EB455)-6))&amp;")","*")</f>
        <v>*</v>
      </c>
      <c r="EC521" s="58" t="str">
        <f>IF(OR(EC281&lt;&gt;"*",EC345&lt;&gt;"*",EC402&lt;&gt;"*",EC455&lt;&gt;"*"),"Yes (" &amp; JoinAll(", ", MIDForgiving(EC281,6,LEN(EC281)-6), MIDForgiving(EC345,6,LEN(EC345)-6), MIDForgiving(EC402,6,LEN(EC402)-6), MIDForgiving(EC455,6,LEN(EC455)-6))&amp;")","*")</f>
        <v>*</v>
      </c>
      <c r="ED521" s="58" t="str">
        <f>IF(OR(ED281&lt;&gt;"*",ED345&lt;&gt;"*",ED402&lt;&gt;"*",ED455&lt;&gt;"*"),"Yes (" &amp; JoinAll(", ", MIDForgiving(ED281,6,LEN(ED281)-6), MIDForgiving(ED345,6,LEN(ED345)-6), MIDForgiving(ED402,6,LEN(ED402)-6), MIDForgiving(ED455,6,LEN(ED455)-6))&amp;")","*")</f>
        <v>Yes (HTTP)</v>
      </c>
      <c r="EE521" s="58" t="str">
        <f>IF(OR(EE281&lt;&gt;"*",EE345&lt;&gt;"*",EE402&lt;&gt;"*",EE455&lt;&gt;"*"),"Yes (" &amp; JoinAll(", ", MIDForgiving(EE281,6,LEN(EE281)-6), MIDForgiving(EE345,6,LEN(EE345)-6), MIDForgiving(EE402,6,LEN(EE402)-6), MIDForgiving(EE455,6,LEN(EE455)-6))&amp;")","*")</f>
        <v>Yes (HTTP)</v>
      </c>
      <c r="EF521" s="58" t="str">
        <f>IF(OR(EF281&lt;&gt;"*",EF345&lt;&gt;"*",EF402&lt;&gt;"*",EF455&lt;&gt;"*"),"Yes (" &amp; JoinAll(", ", MIDForgiving(EF281,6,LEN(EF281)-6), MIDForgiving(EF345,6,LEN(EF345)-6), MIDForgiving(EF402,6,LEN(EF402)-6), MIDForgiving(EF455,6,LEN(EF455)-6))&amp;")","*")</f>
        <v>*</v>
      </c>
      <c r="EG521" s="58" t="str">
        <f>IF(OR(EG281&lt;&gt;"*",EG345&lt;&gt;"*",EG402&lt;&gt;"*",EG455&lt;&gt;"*"),"Yes (" &amp; JoinAll(", ", MIDForgiving(EG281,6,LEN(EG281)-6), MIDForgiving(EG345,6,LEN(EG345)-6), MIDForgiving(EG402,6,LEN(EG402)-6), MIDForgiving(EG455,6,LEN(EG455)-6))&amp;")","*")</f>
        <v>Yes (HTTP)</v>
      </c>
      <c r="EH521" s="58" t="str">
        <f>IF(OR(EH281&lt;&gt;"*",EH345&lt;&gt;"*",EH402&lt;&gt;"*",EH455&lt;&gt;"*"),"Yes (" &amp; JoinAll(", ", MIDForgiving(EH281,6,LEN(EH281)-6), MIDForgiving(EH345,6,LEN(EH345)-6), MIDForgiving(EH402,6,LEN(EH402)-6), MIDForgiving(EH455,6,LEN(EH455)-6))&amp;")","*")</f>
        <v>*</v>
      </c>
      <c r="EI521" s="58" t="str">
        <f>IF(OR(EI281&lt;&gt;"*",EI345&lt;&gt;"*",EI402&lt;&gt;"*",EI455&lt;&gt;"*"),"Yes (" &amp; JoinAll(", ", MIDForgiving(EI281,6,LEN(EI281)-6), MIDForgiving(EI345,6,LEN(EI345)-6), MIDForgiving(EI402,6,LEN(EI402)-6), MIDForgiving(EI455,6,LEN(EI455)-6))&amp;")","*")</f>
        <v>Yes (HTTPS)</v>
      </c>
      <c r="EJ521" s="58" t="str">
        <f>IF(OR(EJ281&lt;&gt;"*",EJ345&lt;&gt;"*",EJ402&lt;&gt;"*",EJ455&lt;&gt;"*"),"Yes (" &amp; JoinAll(", ", MIDForgiving(EJ281,6,LEN(EJ281)-6), MIDForgiving(EJ345,6,LEN(EJ345)-6), MIDForgiving(EJ402,6,LEN(EJ402)-6), MIDForgiving(EJ455,6,LEN(EJ455)-6))&amp;")","*")</f>
        <v>*</v>
      </c>
      <c r="EK521" s="58" t="str">
        <f>IF(OR(EK281&lt;&gt;"*",EK345&lt;&gt;"*",EK402&lt;&gt;"*",EK455&lt;&gt;"*"),"Yes (" &amp; JoinAll(", ", MIDForgiving(EK281,6,LEN(EK281)-6), MIDForgiving(EK345,6,LEN(EK345)-6), MIDForgiving(EK402,6,LEN(EK402)-6), MIDForgiving(EK455,6,LEN(EK455)-6))&amp;")","*")</f>
        <v>Yes (HTTPS)</v>
      </c>
      <c r="EL521" s="109"/>
      <c r="EM521" s="109"/>
    </row>
    <row r="522" spans="1:143" s="58" customFormat="1" ht="12.75" customHeight="1" x14ac:dyDescent="0.25">
      <c r="A522" s="5"/>
      <c r="B522" s="96"/>
      <c r="C522" s="96"/>
      <c r="D522" s="96"/>
      <c r="E522" s="96"/>
      <c r="F522" s="96" t="s">
        <v>4226</v>
      </c>
      <c r="G522" s="4" t="s">
        <v>1365</v>
      </c>
      <c r="H522" s="18" t="s">
        <v>5</v>
      </c>
      <c r="I522" s="18"/>
      <c r="J522" s="58" t="str">
        <f>IF(OR(J282&lt;&gt;"*",J346&lt;&gt;"*",J403&lt;&gt;"*",J456&lt;&gt;"*"),"Yes (" &amp; JoinAll(", ", MIDForgiving(J282,6,LEN(J282)-6), MIDForgiving(J346,6,LEN(J346)-6), MIDForgiving(J403,6,LEN(J403)-6), MIDForgiving(J456,6,LEN(J456)-6))&amp;")","*")</f>
        <v>*</v>
      </c>
      <c r="K522" s="58" t="str">
        <f>IF(OR(K282&lt;&gt;"*",K346&lt;&gt;"*",K403&lt;&gt;"*",K456&lt;&gt;"*"),"Yes (" &amp; JoinAll(", ", MIDForgiving(K282,6,LEN(K282)-6), MIDForgiving(K346,6,LEN(K346)-6), MIDForgiving(K403,6,LEN(K403)-6), MIDForgiving(K456,6,LEN(K456)-6))&amp;")","*")</f>
        <v>*</v>
      </c>
      <c r="L522" s="58" t="str">
        <f>IF(OR(L282&lt;&gt;"*",L346&lt;&gt;"*",L403&lt;&gt;"*",L456&lt;&gt;"*"),"Yes (" &amp; JoinAll(", ", MIDForgiving(L282,6,LEN(L282)-6), MIDForgiving(L346,6,LEN(L346)-6), MIDForgiving(L403,6,LEN(L403)-6), MIDForgiving(L456,6,LEN(L456)-6))&amp;")","*")</f>
        <v>*</v>
      </c>
      <c r="M522" s="58" t="str">
        <f>IF(OR(M282&lt;&gt;"*",M346&lt;&gt;"*",M403&lt;&gt;"*",M456&lt;&gt;"*"),"Yes (" &amp; JoinAll(", ", MIDForgiving(M282,6,LEN(M282)-6), MIDForgiving(M346,6,LEN(M346)-6), MIDForgiving(M403,6,LEN(M403)-6), MIDForgiving(M456,6,LEN(M456)-6))&amp;")","*")</f>
        <v>Yes (HTTP)</v>
      </c>
      <c r="N522" s="58" t="str">
        <f>IF(OR(N282&lt;&gt;"*",N346&lt;&gt;"*",N403&lt;&gt;"*",N456&lt;&gt;"*"),"Yes (" &amp; JoinAll(", ", MIDForgiving(N282,6,LEN(N282)-6), MIDForgiving(N346,6,LEN(N346)-6), MIDForgiving(N403,6,LEN(N403)-6), MIDForgiving(N456,6,LEN(N456)-6))&amp;")","*")</f>
        <v>Yes (HTTP)</v>
      </c>
      <c r="O522" s="58" t="str">
        <f>IF(OR(O282&lt;&gt;"*",O346&lt;&gt;"*",O403&lt;&gt;"*",O456&lt;&gt;"*"),"Yes (" &amp; JoinAll(", ", MIDForgiving(O282,6,LEN(O282)-6), MIDForgiving(O346,6,LEN(O346)-6), MIDForgiving(O403,6,LEN(O403)-6), MIDForgiving(O456,6,LEN(O456)-6))&amp;")","*")</f>
        <v>*</v>
      </c>
      <c r="P522" s="58" t="str">
        <f>IF(OR(P282&lt;&gt;"*",P346&lt;&gt;"*",P403&lt;&gt;"*",P456&lt;&gt;"*"),"Yes (" &amp; JoinAll(", ", MIDForgiving(P282,6,LEN(P282)-6), MIDForgiving(P346,6,LEN(P346)-6), MIDForgiving(P403,6,LEN(P403)-6), MIDForgiving(P456,6,LEN(P456)-6))&amp;")","*")</f>
        <v>Yes (HTTPS)</v>
      </c>
      <c r="Q522" s="58" t="str">
        <f>IF(OR(Q282&lt;&gt;"*",Q346&lt;&gt;"*",Q403&lt;&gt;"*",Q456&lt;&gt;"*"),"Yes (" &amp; JoinAll(", ", MIDForgiving(Q282,6,LEN(Q282)-6), MIDForgiving(Q346,6,LEN(Q346)-6), MIDForgiving(Q403,6,LEN(Q403)-6), MIDForgiving(Q456,6,LEN(Q456)-6))&amp;")","*")</f>
        <v>Yes (HTTP)</v>
      </c>
      <c r="R522" s="58" t="str">
        <f>IF(OR(R282&lt;&gt;"*",R346&lt;&gt;"*",R403&lt;&gt;"*",R456&lt;&gt;"*"),"Yes (" &amp; JoinAll(", ", MIDForgiving(R282,6,LEN(R282)-6), MIDForgiving(R346,6,LEN(R346)-6), MIDForgiving(R403,6,LEN(R403)-6), MIDForgiving(R456,6,LEN(R456)-6))&amp;")","*")</f>
        <v>*</v>
      </c>
      <c r="S522" s="58" t="str">
        <f>IF(OR(S282&lt;&gt;"*",S346&lt;&gt;"*",S403&lt;&gt;"*",S456&lt;&gt;"*"),"Yes (" &amp; JoinAll(", ", MIDForgiving(S282,6,LEN(S282)-6), MIDForgiving(S346,6,LEN(S346)-6), MIDForgiving(S403,6,LEN(S403)-6), MIDForgiving(S456,6,LEN(S456)-6))&amp;")","*")</f>
        <v>Yes (HTTP)</v>
      </c>
      <c r="T522" s="58" t="str">
        <f>IF(OR(T282&lt;&gt;"*",T346&lt;&gt;"*",T403&lt;&gt;"*",T456&lt;&gt;"*"),"Yes (" &amp; JoinAll(", ", MIDForgiving(T282,6,LEN(T282)-6), MIDForgiving(T346,6,LEN(T346)-6), MIDForgiving(T403,6,LEN(T403)-6), MIDForgiving(T456,6,LEN(T456)-6))&amp;")","*")</f>
        <v>*</v>
      </c>
      <c r="U522" s="58" t="str">
        <f>IF(OR(U282&lt;&gt;"*",U346&lt;&gt;"*",U403&lt;&gt;"*",U456&lt;&gt;"*"),"Yes (" &amp; JoinAll(", ", MIDForgiving(U282,6,LEN(U282)-6), MIDForgiving(U346,6,LEN(U346)-6), MIDForgiving(U403,6,LEN(U403)-6), MIDForgiving(U456,6,LEN(U456)-6))&amp;")","*")</f>
        <v>*</v>
      </c>
      <c r="V522" s="58" t="str">
        <f>IF(OR(V282&lt;&gt;"*",V346&lt;&gt;"*",V403&lt;&gt;"*",V456&lt;&gt;"*"),"Yes (" &amp; JoinAll(", ", MIDForgiving(V282,6,LEN(V282)-6), MIDForgiving(V346,6,LEN(V346)-6), MIDForgiving(V403,6,LEN(V403)-6), MIDForgiving(V456,6,LEN(V456)-6))&amp;")","*")</f>
        <v>Yes (HTTPS)</v>
      </c>
      <c r="W522" s="58" t="str">
        <f>IF(OR(W282&lt;&gt;"*",W346&lt;&gt;"*",W403&lt;&gt;"*",W456&lt;&gt;"*"),"Yes (" &amp; JoinAll(", ", MIDForgiving(W282,6,LEN(W282)-6), MIDForgiving(W346,6,LEN(W346)-6), MIDForgiving(W403,6,LEN(W403)-6), MIDForgiving(W456,6,LEN(W456)-6))&amp;")","*")</f>
        <v>Yes (HTTPS)</v>
      </c>
      <c r="X522" s="58" t="str">
        <f>IF(OR(X282&lt;&gt;"*",X346&lt;&gt;"*",X403&lt;&gt;"*",X456&lt;&gt;"*"),"Yes (" &amp; JoinAll(", ", MIDForgiving(X282,6,LEN(X282)-6), MIDForgiving(X346,6,LEN(X346)-6), MIDForgiving(X403,6,LEN(X403)-6), MIDForgiving(X456,6,LEN(X456)-6))&amp;")","*")</f>
        <v>Yes (HTTPS)</v>
      </c>
      <c r="Y522" s="58" t="str">
        <f>IF(OR(Y282&lt;&gt;"*",Y346&lt;&gt;"*",Y403&lt;&gt;"*",Y456&lt;&gt;"*"),"Yes (" &amp; JoinAll(", ", MIDForgiving(Y282,6,LEN(Y282)-6), MIDForgiving(Y346,6,LEN(Y346)-6), MIDForgiving(Y403,6,LEN(Y403)-6), MIDForgiving(Y456,6,LEN(Y456)-6))&amp;")","*")</f>
        <v>Yes (HTTP)</v>
      </c>
      <c r="Z522" s="58" t="str">
        <f>IF(OR(Z282&lt;&gt;"*",Z346&lt;&gt;"*",Z403&lt;&gt;"*",Z456&lt;&gt;"*"),"Yes (" &amp; JoinAll(", ", MIDForgiving(Z282,6,LEN(Z282)-6), MIDForgiving(Z346,6,LEN(Z346)-6), MIDForgiving(Z403,6,LEN(Z403)-6), MIDForgiving(Z456,6,LEN(Z456)-6))&amp;")","*")</f>
        <v>Yes (HTTP)</v>
      </c>
      <c r="AA522" s="58" t="str">
        <f>IF(OR(AA282&lt;&gt;"*",AA346&lt;&gt;"*",AA403&lt;&gt;"*",AA456&lt;&gt;"*"),"Yes (" &amp; JoinAll(", ", MIDForgiving(AA282,6,LEN(AA282)-6), MIDForgiving(AA346,6,LEN(AA346)-6), MIDForgiving(AA403,6,LEN(AA403)-6), MIDForgiving(AA456,6,LEN(AA456)-6))&amp;")","*")</f>
        <v>Yes (HTTPS)</v>
      </c>
      <c r="AB522" s="58" t="str">
        <f>IF(OR(AB282&lt;&gt;"*",AB346&lt;&gt;"*",AB403&lt;&gt;"*",AB456&lt;&gt;"*"),"Yes (" &amp; JoinAll(", ", MIDForgiving(AB282,6,LEN(AB282)-6), MIDForgiving(AB346,6,LEN(AB346)-6), MIDForgiving(AB403,6,LEN(AB403)-6), MIDForgiving(AB456,6,LEN(AB456)-6))&amp;")","*")</f>
        <v>Yes (HTTPS)</v>
      </c>
      <c r="AC522" s="58" t="str">
        <f>IF(OR(AC282&lt;&gt;"*",AC346&lt;&gt;"*",AC403&lt;&gt;"*",AC456&lt;&gt;"*"),"Yes (" &amp; JoinAll(", ", MIDForgiving(AC282,6,LEN(AC282)-6), MIDForgiving(AC346,6,LEN(AC346)-6), MIDForgiving(AC403,6,LEN(AC403)-6), MIDForgiving(AC456,6,LEN(AC456)-6))&amp;")","*")</f>
        <v>Yes (HTTPS)</v>
      </c>
      <c r="AD522" s="58" t="str">
        <f>IF(OR(AD282&lt;&gt;"*",AD346&lt;&gt;"*",AD403&lt;&gt;"*",AD456&lt;&gt;"*"),"Yes (" &amp; JoinAll(", ", MIDForgiving(AD282,6,LEN(AD282)-6), MIDForgiving(AD346,6,LEN(AD346)-6), MIDForgiving(AD403,6,LEN(AD403)-6), MIDForgiving(AD456,6,LEN(AD456)-6))&amp;")","*")</f>
        <v>*</v>
      </c>
      <c r="AE522" s="58" t="str">
        <f>IF(OR(AE282&lt;&gt;"*",AE346&lt;&gt;"*",AE403&lt;&gt;"*",AE456&lt;&gt;"*"),"Yes (" &amp; JoinAll(", ", MIDForgiving(AE282,6,LEN(AE282)-6), MIDForgiving(AE346,6,LEN(AE346)-6), MIDForgiving(AE403,6,LEN(AE403)-6), MIDForgiving(AE456,6,LEN(AE456)-6))&amp;")","*")</f>
        <v>Yes (HTTP)</v>
      </c>
      <c r="AF522" s="58" t="str">
        <f>IF(OR(AF282&lt;&gt;"*",AF346&lt;&gt;"*",AF403&lt;&gt;"*",AF456&lt;&gt;"*"),"Yes (" &amp; JoinAll(", ", MIDForgiving(AF282,6,LEN(AF282)-6), MIDForgiving(AF346,6,LEN(AF346)-6), MIDForgiving(AF403,6,LEN(AF403)-6), MIDForgiving(AF456,6,LEN(AF456)-6))&amp;")","*")</f>
        <v>Yes (HTTP)</v>
      </c>
      <c r="AG522" s="58" t="str">
        <f>IF(OR(AG282&lt;&gt;"*",AG346&lt;&gt;"*",AG403&lt;&gt;"*",AG456&lt;&gt;"*"),"Yes (" &amp; JoinAll(", ", MIDForgiving(AG282,6,LEN(AG282)-6), MIDForgiving(AG346,6,LEN(AG346)-6), MIDForgiving(AG403,6,LEN(AG403)-6), MIDForgiving(AG456,6,LEN(AG456)-6))&amp;")","*")</f>
        <v>Yes (HTTP)</v>
      </c>
      <c r="AH522" s="58" t="str">
        <f>IF(OR(AH282&lt;&gt;"*",AH346&lt;&gt;"*",AH403&lt;&gt;"*",AH456&lt;&gt;"*"),"Yes (" &amp; JoinAll(", ", MIDForgiving(AH282,6,LEN(AH282)-6), MIDForgiving(AH346,6,LEN(AH346)-6), MIDForgiving(AH403,6,LEN(AH403)-6), MIDForgiving(AH456,6,LEN(AH456)-6))&amp;")","*")</f>
        <v>*</v>
      </c>
      <c r="AI522" s="58" t="str">
        <f>IF(OR(AI282&lt;&gt;"*",AI346&lt;&gt;"*",AI403&lt;&gt;"*",AI456&lt;&gt;"*"),"Yes (" &amp; JoinAll(", ", MIDForgiving(AI282,6,LEN(AI282)-6), MIDForgiving(AI346,6,LEN(AI346)-6), MIDForgiving(AI403,6,LEN(AI403)-6), MIDForgiving(AI456,6,LEN(AI456)-6))&amp;")","*")</f>
        <v>*</v>
      </c>
      <c r="AJ522" s="58" t="str">
        <f>IF(OR(AJ282&lt;&gt;"*",AJ346&lt;&gt;"*",AJ403&lt;&gt;"*",AJ456&lt;&gt;"*"),"Yes (" &amp; JoinAll(", ", MIDForgiving(AJ282,6,LEN(AJ282)-6), MIDForgiving(AJ346,6,LEN(AJ346)-6), MIDForgiving(AJ403,6,LEN(AJ403)-6), MIDForgiving(AJ456,6,LEN(AJ456)-6))&amp;")","*")</f>
        <v>Yes (HTTP)</v>
      </c>
      <c r="AK522" s="58" t="str">
        <f>IF(OR(AK282&lt;&gt;"*",AK346&lt;&gt;"*",AK403&lt;&gt;"*",AK456&lt;&gt;"*"),"Yes (" &amp; JoinAll(", ", MIDForgiving(AK282,6,LEN(AK282)-6), MIDForgiving(AK346,6,LEN(AK346)-6), MIDForgiving(AK403,6,LEN(AK403)-6), MIDForgiving(AK456,6,LEN(AK456)-6))&amp;")","*")</f>
        <v>*</v>
      </c>
      <c r="AL522" s="58" t="str">
        <f>IF(OR(AL282&lt;&gt;"*",AL346&lt;&gt;"*",AL403&lt;&gt;"*",AL456&lt;&gt;"*"),"Yes (" &amp; JoinAll(", ", MIDForgiving(AL282,6,LEN(AL282)-6), MIDForgiving(AL346,6,LEN(AL346)-6), MIDForgiving(AL403,6,LEN(AL403)-6), MIDForgiving(AL456,6,LEN(AL456)-6))&amp;")","*")</f>
        <v>*</v>
      </c>
      <c r="AM522" s="58" t="str">
        <f>IF(OR(AM282&lt;&gt;"*",AM346&lt;&gt;"*",AM403&lt;&gt;"*",AM456&lt;&gt;"*"),"Yes (" &amp; JoinAll(", ", MIDForgiving(AM282,6,LEN(AM282)-6), MIDForgiving(AM346,6,LEN(AM346)-6), MIDForgiving(AM403,6,LEN(AM403)-6), MIDForgiving(AM456,6,LEN(AM456)-6))&amp;")","*")</f>
        <v>*</v>
      </c>
      <c r="AN522" s="58" t="str">
        <f>IF(OR(AN282&lt;&gt;"*",AN346&lt;&gt;"*",AN403&lt;&gt;"*",AN456&lt;&gt;"*"),"Yes (" &amp; JoinAll(", ", MIDForgiving(AN282,6,LEN(AN282)-6), MIDForgiving(AN346,6,LEN(AN346)-6), MIDForgiving(AN403,6,LEN(AN403)-6), MIDForgiving(AN456,6,LEN(AN456)-6))&amp;")","*")</f>
        <v>Yes (HTTPS)</v>
      </c>
      <c r="AO522" s="58" t="str">
        <f>IF(OR(AO282&lt;&gt;"*",AO346&lt;&gt;"*",AO403&lt;&gt;"*",AO456&lt;&gt;"*"),"Yes (" &amp; JoinAll(", ", MIDForgiving(AO282,6,LEN(AO282)-6), MIDForgiving(AO346,6,LEN(AO346)-6), MIDForgiving(AO403,6,LEN(AO403)-6), MIDForgiving(AO456,6,LEN(AO456)-6))&amp;")","*")</f>
        <v>*</v>
      </c>
      <c r="AP522" s="58" t="str">
        <f>IF(OR(AP282&lt;&gt;"*",AP346&lt;&gt;"*",AP403&lt;&gt;"*",AP456&lt;&gt;"*"),"Yes (" &amp; JoinAll(", ", MIDForgiving(AP282,6,LEN(AP282)-6), MIDForgiving(AP346,6,LEN(AP346)-6), MIDForgiving(AP403,6,LEN(AP403)-6), MIDForgiving(AP456,6,LEN(AP456)-6))&amp;")","*")</f>
        <v>*</v>
      </c>
      <c r="AQ522" s="58" t="str">
        <f>IF(OR(AQ282&lt;&gt;"*",AQ346&lt;&gt;"*",AQ403&lt;&gt;"*",AQ456&lt;&gt;"*"),"Yes (" &amp; JoinAll(", ", MIDForgiving(AQ282,6,LEN(AQ282)-6), MIDForgiving(AQ346,6,LEN(AQ346)-6), MIDForgiving(AQ403,6,LEN(AQ403)-6), MIDForgiving(AQ456,6,LEN(AQ456)-6))&amp;")","*")</f>
        <v>*</v>
      </c>
      <c r="AR522" s="58" t="str">
        <f>IF(OR(AR282&lt;&gt;"*",AR346&lt;&gt;"*",AR403&lt;&gt;"*",AR456&lt;&gt;"*"),"Yes (" &amp; JoinAll(", ", MIDForgiving(AR282,6,LEN(AR282)-6), MIDForgiving(AR346,6,LEN(AR346)-6), MIDForgiving(AR403,6,LEN(AR403)-6), MIDForgiving(AR456,6,LEN(AR456)-6))&amp;")","*")</f>
        <v>*</v>
      </c>
      <c r="AS522" s="58" t="str">
        <f>IF(OR(AS282&lt;&gt;"*",AS346&lt;&gt;"*",AS403&lt;&gt;"*",AS456&lt;&gt;"*"),"Yes (" &amp; JoinAll(", ", MIDForgiving(AS282,6,LEN(AS282)-6), MIDForgiving(AS346,6,LEN(AS346)-6), MIDForgiving(AS403,6,LEN(AS403)-6), MIDForgiving(AS456,6,LEN(AS456)-6))&amp;")","*")</f>
        <v>*</v>
      </c>
      <c r="AT522" s="58" t="str">
        <f>IF(OR(AT282&lt;&gt;"*",AT346&lt;&gt;"*",AT403&lt;&gt;"*",AT456&lt;&gt;"*"),"Yes (" &amp; JoinAll(", ", MIDForgiving(AT282,6,LEN(AT282)-6), MIDForgiving(AT346,6,LEN(AT346)-6), MIDForgiving(AT403,6,LEN(AT403)-6), MIDForgiving(AT456,6,LEN(AT456)-6))&amp;")","*")</f>
        <v>*</v>
      </c>
      <c r="AU522" s="58" t="str">
        <f>IF(OR(AU282&lt;&gt;"*",AU346&lt;&gt;"*",AU403&lt;&gt;"*",AU456&lt;&gt;"*"),"Yes (" &amp; JoinAll(", ", MIDForgiving(AU282,6,LEN(AU282)-6), MIDForgiving(AU346,6,LEN(AU346)-6), MIDForgiving(AU403,6,LEN(AU403)-6), MIDForgiving(AU456,6,LEN(AU456)-6))&amp;")","*")</f>
        <v>*</v>
      </c>
      <c r="AV522" s="58" t="str">
        <f>IF(OR(AV282&lt;&gt;"*",AV346&lt;&gt;"*",AV403&lt;&gt;"*",AV456&lt;&gt;"*"),"Yes (" &amp; JoinAll(", ", MIDForgiving(AV282,6,LEN(AV282)-6), MIDForgiving(AV346,6,LEN(AV346)-6), MIDForgiving(AV403,6,LEN(AV403)-6), MIDForgiving(AV456,6,LEN(AV456)-6))&amp;")","*")</f>
        <v>*</v>
      </c>
      <c r="AW522" s="58" t="str">
        <f>IF(OR(AW282&lt;&gt;"*",AW346&lt;&gt;"*",AW403&lt;&gt;"*",AW456&lt;&gt;"*"),"Yes (" &amp; JoinAll(", ", MIDForgiving(AW282,6,LEN(AW282)-6), MIDForgiving(AW346,6,LEN(AW346)-6), MIDForgiving(AW403,6,LEN(AW403)-6), MIDForgiving(AW456,6,LEN(AW456)-6))&amp;")","*")</f>
        <v>*</v>
      </c>
      <c r="AX522" s="58" t="str">
        <f>IF(OR(AX282&lt;&gt;"*",AX346&lt;&gt;"*",AX403&lt;&gt;"*",AX456&lt;&gt;"*"),"Yes (" &amp; JoinAll(", ", MIDForgiving(AX282,6,LEN(AX282)-6), MIDForgiving(AX346,6,LEN(AX346)-6), MIDForgiving(AX403,6,LEN(AX403)-6), MIDForgiving(AX456,6,LEN(AX456)-6))&amp;")","*")</f>
        <v>*</v>
      </c>
      <c r="AY522" s="58" t="str">
        <f>IF(OR(AY282&lt;&gt;"*",AY346&lt;&gt;"*",AY403&lt;&gt;"*",AY456&lt;&gt;"*"),"Yes (" &amp; JoinAll(", ", MIDForgiving(AY282,6,LEN(AY282)-6), MIDForgiving(AY346,6,LEN(AY346)-6), MIDForgiving(AY403,6,LEN(AY403)-6), MIDForgiving(AY456,6,LEN(AY456)-6))&amp;")","*")</f>
        <v>*</v>
      </c>
      <c r="AZ522" s="58" t="str">
        <f>IF(OR(AZ282&lt;&gt;"*",AZ346&lt;&gt;"*",AZ403&lt;&gt;"*",AZ456&lt;&gt;"*"),"Yes (" &amp; JoinAll(", ", MIDForgiving(AZ282,6,LEN(AZ282)-6), MIDForgiving(AZ346,6,LEN(AZ346)-6), MIDForgiving(AZ403,6,LEN(AZ403)-6), MIDForgiving(AZ456,6,LEN(AZ456)-6))&amp;")","*")</f>
        <v>Yes (HTTPS)</v>
      </c>
      <c r="BA522" s="58" t="str">
        <f>IF(OR(BA282&lt;&gt;"*",BA346&lt;&gt;"*",BA403&lt;&gt;"*",BA456&lt;&gt;"*"),"Yes (" &amp; JoinAll(", ", MIDForgiving(BA282,6,LEN(BA282)-6), MIDForgiving(BA346,6,LEN(BA346)-6), MIDForgiving(BA403,6,LEN(BA403)-6), MIDForgiving(BA456,6,LEN(BA456)-6))&amp;")","*")</f>
        <v>*</v>
      </c>
      <c r="BB522" s="58" t="str">
        <f>IF(OR(BB282&lt;&gt;"*",BB346&lt;&gt;"*",BB403&lt;&gt;"*",BB456&lt;&gt;"*"),"Yes (" &amp; JoinAll(", ", MIDForgiving(BB282,6,LEN(BB282)-6), MIDForgiving(BB346,6,LEN(BB346)-6), MIDForgiving(BB403,6,LEN(BB403)-6), MIDForgiving(BB456,6,LEN(BB456)-6))&amp;")","*")</f>
        <v>Yes (HTTPS)</v>
      </c>
      <c r="BC522" s="58" t="str">
        <f>IF(OR(BC282&lt;&gt;"*",BC346&lt;&gt;"*",BC403&lt;&gt;"*",BC456&lt;&gt;"*"),"Yes (" &amp; JoinAll(", ", MIDForgiving(BC282,6,LEN(BC282)-6), MIDForgiving(BC346,6,LEN(BC346)-6), MIDForgiving(BC403,6,LEN(BC403)-6), MIDForgiving(BC456,6,LEN(BC456)-6))&amp;")","*")</f>
        <v>Yes (HTTPS)</v>
      </c>
      <c r="BD522" s="58" t="str">
        <f>IF(OR(BD282&lt;&gt;"*",BD346&lt;&gt;"*",BD403&lt;&gt;"*",BD456&lt;&gt;"*"),"Yes (" &amp; JoinAll(", ", MIDForgiving(BD282,6,LEN(BD282)-6), MIDForgiving(BD346,6,LEN(BD346)-6), MIDForgiving(BD403,6,LEN(BD403)-6), MIDForgiving(BD456,6,LEN(BD456)-6))&amp;")","*")</f>
        <v>*</v>
      </c>
      <c r="BE522" s="58" t="str">
        <f>IF(OR(BE282&lt;&gt;"*",BE346&lt;&gt;"*",BE403&lt;&gt;"*",BE456&lt;&gt;"*"),"Yes (" &amp; JoinAll(", ", MIDForgiving(BE282,6,LEN(BE282)-6), MIDForgiving(BE346,6,LEN(BE346)-6), MIDForgiving(BE403,6,LEN(BE403)-6), MIDForgiving(BE456,6,LEN(BE456)-6))&amp;")","*")</f>
        <v>*</v>
      </c>
      <c r="BF522" s="58" t="str">
        <f>IF(OR(BF282&lt;&gt;"*",BF346&lt;&gt;"*",BF403&lt;&gt;"*",BF456&lt;&gt;"*"),"Yes (" &amp; JoinAll(", ", MIDForgiving(BF282,6,LEN(BF282)-6), MIDForgiving(BF346,6,LEN(BF346)-6), MIDForgiving(BF403,6,LEN(BF403)-6), MIDForgiving(BF456,6,LEN(BF456)-6))&amp;")","*")</f>
        <v>*</v>
      </c>
      <c r="BG522" s="58" t="str">
        <f>IF(OR(BG282&lt;&gt;"*",BG346&lt;&gt;"*",BG403&lt;&gt;"*",BG456&lt;&gt;"*"),"Yes (" &amp; JoinAll(", ", MIDForgiving(BG282,6,LEN(BG282)-6), MIDForgiving(BG346,6,LEN(BG346)-6), MIDForgiving(BG403,6,LEN(BG403)-6), MIDForgiving(BG456,6,LEN(BG456)-6))&amp;")","*")</f>
        <v>*</v>
      </c>
      <c r="BH522" s="58" t="str">
        <f>IF(OR(BH282&lt;&gt;"*",BH346&lt;&gt;"*",BH403&lt;&gt;"*",BH456&lt;&gt;"*"),"Yes (" &amp; JoinAll(", ", MIDForgiving(BH282,6,LEN(BH282)-6), MIDForgiving(BH346,6,LEN(BH346)-6), MIDForgiving(BH403,6,LEN(BH403)-6), MIDForgiving(BH456,6,LEN(BH456)-6))&amp;")","*")</f>
        <v>*</v>
      </c>
      <c r="BI522" s="58" t="str">
        <f>IF(OR(BI282&lt;&gt;"*",BI346&lt;&gt;"*",BI403&lt;&gt;"*",BI456&lt;&gt;"*"),"Yes (" &amp; JoinAll(", ", MIDForgiving(BI282,6,LEN(BI282)-6), MIDForgiving(BI346,6,LEN(BI346)-6), MIDForgiving(BI403,6,LEN(BI403)-6), MIDForgiving(BI456,6,LEN(BI456)-6))&amp;")","*")</f>
        <v>Yes (HTTPS)</v>
      </c>
      <c r="BJ522" s="58" t="str">
        <f>IF(OR(BJ282&lt;&gt;"*",BJ346&lt;&gt;"*",BJ403&lt;&gt;"*",BJ456&lt;&gt;"*"),"Yes (" &amp; JoinAll(", ", MIDForgiving(BJ282,6,LEN(BJ282)-6), MIDForgiving(BJ346,6,LEN(BJ346)-6), MIDForgiving(BJ403,6,LEN(BJ403)-6), MIDForgiving(BJ456,6,LEN(BJ456)-6))&amp;")","*")</f>
        <v>*</v>
      </c>
      <c r="BK522" s="58" t="str">
        <f>IF(OR(BK282&lt;&gt;"*",BK346&lt;&gt;"*",BK403&lt;&gt;"*",BK456&lt;&gt;"*"),"Yes (" &amp; JoinAll(", ", MIDForgiving(BK282,6,LEN(BK282)-6), MIDForgiving(BK346,6,LEN(BK346)-6), MIDForgiving(BK403,6,LEN(BK403)-6), MIDForgiving(BK456,6,LEN(BK456)-6))&amp;")","*")</f>
        <v>*</v>
      </c>
      <c r="BL522" s="58" t="str">
        <f>IF(OR(BL282&lt;&gt;"*",BL346&lt;&gt;"*",BL403&lt;&gt;"*",BL456&lt;&gt;"*"),"Yes (" &amp; JoinAll(", ", MIDForgiving(BL282,6,LEN(BL282)-6), MIDForgiving(BL346,6,LEN(BL346)-6), MIDForgiving(BL403,6,LEN(BL403)-6), MIDForgiving(BL456,6,LEN(BL456)-6))&amp;")","*")</f>
        <v>Yes (HTTP)</v>
      </c>
      <c r="BM522" s="58" t="str">
        <f>IF(OR(BM282&lt;&gt;"*",BM346&lt;&gt;"*",BM403&lt;&gt;"*",BM456&lt;&gt;"*"),"Yes (" &amp; JoinAll(", ", MIDForgiving(BM282,6,LEN(BM282)-6), MIDForgiving(BM346,6,LEN(BM346)-6), MIDForgiving(BM403,6,LEN(BM403)-6), MIDForgiving(BM456,6,LEN(BM456)-6))&amp;")","*")</f>
        <v>Yes (HTTP)</v>
      </c>
      <c r="BN522" s="58" t="str">
        <f>IF(OR(BN282&lt;&gt;"*",BN346&lt;&gt;"*",BN403&lt;&gt;"*",BN456&lt;&gt;"*"),"Yes (" &amp; JoinAll(", ", MIDForgiving(BN282,6,LEN(BN282)-6), MIDForgiving(BN346,6,LEN(BN346)-6), MIDForgiving(BN403,6,LEN(BN403)-6), MIDForgiving(BN456,6,LEN(BN456)-6))&amp;")","*")</f>
        <v>*</v>
      </c>
      <c r="BO522" s="58" t="str">
        <f>IF(OR(BO282&lt;&gt;"*",BO346&lt;&gt;"*",BO403&lt;&gt;"*",BO456&lt;&gt;"*"),"Yes (" &amp; JoinAll(", ", MIDForgiving(BO282,6,LEN(BO282)-6), MIDForgiving(BO346,6,LEN(BO346)-6), MIDForgiving(BO403,6,LEN(BO403)-6), MIDForgiving(BO456,6,LEN(BO456)-6))&amp;")","*")</f>
        <v>Yes (HTTP)</v>
      </c>
      <c r="BP522" s="58" t="str">
        <f>IF(OR(BP282&lt;&gt;"*",BP346&lt;&gt;"*",BP403&lt;&gt;"*",BP456&lt;&gt;"*"),"Yes (" &amp; JoinAll(", ", MIDForgiving(BP282,6,LEN(BP282)-6), MIDForgiving(BP346,6,LEN(BP346)-6), MIDForgiving(BP403,6,LEN(BP403)-6), MIDForgiving(BP456,6,LEN(BP456)-6))&amp;")","*")</f>
        <v>Yes (HTTP)</v>
      </c>
      <c r="BQ522" s="58" t="str">
        <f>IF(OR(BQ282&lt;&gt;"*",BQ346&lt;&gt;"*",BQ403&lt;&gt;"*",BQ456&lt;&gt;"*"),"Yes (" &amp; JoinAll(", ", MIDForgiving(BQ282,6,LEN(BQ282)-6), MIDForgiving(BQ346,6,LEN(BQ346)-6), MIDForgiving(BQ403,6,LEN(BQ403)-6), MIDForgiving(BQ456,6,LEN(BQ456)-6))&amp;")","*")</f>
        <v>Yes (HTTP)</v>
      </c>
      <c r="BR522" s="58" t="str">
        <f>IF(OR(BR282&lt;&gt;"*",BR346&lt;&gt;"*",BR403&lt;&gt;"*",BR456&lt;&gt;"*"),"Yes (" &amp; JoinAll(", ", MIDForgiving(BR282,6,LEN(BR282)-6), MIDForgiving(BR346,6,LEN(BR346)-6), MIDForgiving(BR403,6,LEN(BR403)-6), MIDForgiving(BR456,6,LEN(BR456)-6))&amp;")","*")</f>
        <v>*</v>
      </c>
      <c r="BS522" s="58" t="str">
        <f>IF(OR(BS282&lt;&gt;"*",BS346&lt;&gt;"*",BS403&lt;&gt;"*",BS456&lt;&gt;"*"),"Yes (" &amp; JoinAll(", ", MIDForgiving(BS282,6,LEN(BS282)-6), MIDForgiving(BS346,6,LEN(BS346)-6), MIDForgiving(BS403,6,LEN(BS403)-6), MIDForgiving(BS456,6,LEN(BS456)-6))&amp;")","*")</f>
        <v>Yes (HTTPS)</v>
      </c>
      <c r="BT522" s="58" t="str">
        <f>IF(OR(BT282&lt;&gt;"*",BT346&lt;&gt;"*",BT403&lt;&gt;"*",BT456&lt;&gt;"*"),"Yes (" &amp; JoinAll(", ", MIDForgiving(BT282,6,LEN(BT282)-6), MIDForgiving(BT346,6,LEN(BT346)-6), MIDForgiving(BT403,6,LEN(BT403)-6), MIDForgiving(BT456,6,LEN(BT456)-6))&amp;")","*")</f>
        <v>Yes (HTTP)</v>
      </c>
      <c r="BU522" s="58" t="str">
        <f>IF(OR(BU282&lt;&gt;"*",BU346&lt;&gt;"*",BU403&lt;&gt;"*",BU456&lt;&gt;"*"),"Yes (" &amp; JoinAll(", ", MIDForgiving(BU282,6,LEN(BU282)-6), MIDForgiving(BU346,6,LEN(BU346)-6), MIDForgiving(BU403,6,LEN(BU403)-6), MIDForgiving(BU456,6,LEN(BU456)-6))&amp;")","*")</f>
        <v>Yes (HTTP)</v>
      </c>
      <c r="BV522" s="58" t="str">
        <f>IF(OR(BV282&lt;&gt;"*",BV346&lt;&gt;"*",BV403&lt;&gt;"*",BV456&lt;&gt;"*"),"Yes (" &amp; JoinAll(", ", MIDForgiving(BV282,6,LEN(BV282)-6), MIDForgiving(BV346,6,LEN(BV346)-6), MIDForgiving(BV403,6,LEN(BV403)-6), MIDForgiving(BV456,6,LEN(BV456)-6))&amp;")","*")</f>
        <v>Yes (HTTP)</v>
      </c>
      <c r="BW522" s="58" t="str">
        <f>IF(OR(BW282&lt;&gt;"*",BW346&lt;&gt;"*",BW403&lt;&gt;"*",BW456&lt;&gt;"*"),"Yes (" &amp; JoinAll(", ", MIDForgiving(BW282,6,LEN(BW282)-6), MIDForgiving(BW346,6,LEN(BW346)-6), MIDForgiving(BW403,6,LEN(BW403)-6), MIDForgiving(BW456,6,LEN(BW456)-6))&amp;")","*")</f>
        <v>Yes (HTTP)</v>
      </c>
      <c r="BX522" s="58" t="str">
        <f>IF(OR(BX282&lt;&gt;"*",BX346&lt;&gt;"*",BX403&lt;&gt;"*",BX456&lt;&gt;"*"),"Yes (" &amp; JoinAll(", ", MIDForgiving(BX282,6,LEN(BX282)-6), MIDForgiving(BX346,6,LEN(BX346)-6), MIDForgiving(BX403,6,LEN(BX403)-6), MIDForgiving(BX456,6,LEN(BX456)-6))&amp;")","*")</f>
        <v>Yes (HTTP)</v>
      </c>
      <c r="BY522" s="58" t="str">
        <f>IF(OR(BY282&lt;&gt;"*",BY346&lt;&gt;"*",BY403&lt;&gt;"*",BY456&lt;&gt;"*"),"Yes (" &amp; JoinAll(", ", MIDForgiving(BY282,6,LEN(BY282)-6), MIDForgiving(BY346,6,LEN(BY346)-6), MIDForgiving(BY403,6,LEN(BY403)-6), MIDForgiving(BY456,6,LEN(BY456)-6))&amp;")","*")</f>
        <v>*</v>
      </c>
      <c r="BZ522" s="58" t="str">
        <f>IF(OR(BZ282&lt;&gt;"*",BZ346&lt;&gt;"*",BZ403&lt;&gt;"*",BZ456&lt;&gt;"*"),"Yes (" &amp; JoinAll(", ", MIDForgiving(BZ282,6,LEN(BZ282)-6), MIDForgiving(BZ346,6,LEN(BZ346)-6), MIDForgiving(BZ403,6,LEN(BZ403)-6), MIDForgiving(BZ456,6,LEN(BZ456)-6))&amp;")","*")</f>
        <v>*</v>
      </c>
      <c r="CA522" s="58" t="str">
        <f>IF(OR(CA282&lt;&gt;"*",CA346&lt;&gt;"*",CA403&lt;&gt;"*",CA456&lt;&gt;"*"),"Yes (" &amp; JoinAll(", ", MIDForgiving(CA282,6,LEN(CA282)-6), MIDForgiving(CA346,6,LEN(CA346)-6), MIDForgiving(CA403,6,LEN(CA403)-6), MIDForgiving(CA456,6,LEN(CA456)-6))&amp;")","*")</f>
        <v>*</v>
      </c>
      <c r="CB522" s="58" t="str">
        <f>IF(OR(CB282&lt;&gt;"*",CB346&lt;&gt;"*",CB403&lt;&gt;"*",CB456&lt;&gt;"*"),"Yes (" &amp; JoinAll(", ", MIDForgiving(CB282,6,LEN(CB282)-6), MIDForgiving(CB346,6,LEN(CB346)-6), MIDForgiving(CB403,6,LEN(CB403)-6), MIDForgiving(CB456,6,LEN(CB456)-6))&amp;")","*")</f>
        <v>*</v>
      </c>
      <c r="CC522" s="58" t="str">
        <f>IF(OR(CC282&lt;&gt;"*",CC346&lt;&gt;"*",CC403&lt;&gt;"*",CC456&lt;&gt;"*"),"Yes (" &amp; JoinAll(", ", MIDForgiving(CC282,6,LEN(CC282)-6), MIDForgiving(CC346,6,LEN(CC346)-6), MIDForgiving(CC403,6,LEN(CC403)-6), MIDForgiving(CC456,6,LEN(CC456)-6))&amp;")","*")</f>
        <v>Yes (HTTP)</v>
      </c>
      <c r="CD522" s="58" t="str">
        <f>IF(OR(CD282&lt;&gt;"*",CD346&lt;&gt;"*",CD403&lt;&gt;"*",CD456&lt;&gt;"*"),"Yes (" &amp; JoinAll(", ", MIDForgiving(CD282,6,LEN(CD282)-6), MIDForgiving(CD346,6,LEN(CD346)-6), MIDForgiving(CD403,6,LEN(CD403)-6), MIDForgiving(CD456,6,LEN(CD456)-6))&amp;")","*")</f>
        <v>*</v>
      </c>
      <c r="CE522" s="58" t="str">
        <f>IF(OR(CE282&lt;&gt;"*",CE346&lt;&gt;"*",CE403&lt;&gt;"*",CE456&lt;&gt;"*"),"Yes (" &amp; JoinAll(", ", MIDForgiving(CE282,6,LEN(CE282)-6), MIDForgiving(CE346,6,LEN(CE346)-6), MIDForgiving(CE403,6,LEN(CE403)-6), MIDForgiving(CE456,6,LEN(CE456)-6))&amp;")","*")</f>
        <v>*</v>
      </c>
      <c r="CF522" s="58" t="str">
        <f>IF(OR(CF282&lt;&gt;"*",CF346&lt;&gt;"*",CF403&lt;&gt;"*",CF456&lt;&gt;"*"),"Yes (" &amp; JoinAll(", ", MIDForgiving(CF282,6,LEN(CF282)-6), MIDForgiving(CF346,6,LEN(CF346)-6), MIDForgiving(CF403,6,LEN(CF403)-6), MIDForgiving(CF456,6,LEN(CF456)-6))&amp;")","*")</f>
        <v>*</v>
      </c>
      <c r="CG522" s="58" t="str">
        <f>IF(OR(CG282&lt;&gt;"*",CG346&lt;&gt;"*",CG403&lt;&gt;"*",CG456&lt;&gt;"*"),"Yes (" &amp; JoinAll(", ", MIDForgiving(CG282,6,LEN(CG282)-6), MIDForgiving(CG346,6,LEN(CG346)-6), MIDForgiving(CG403,6,LEN(CG403)-6), MIDForgiving(CG456,6,LEN(CG456)-6))&amp;")","*")</f>
        <v>Yes (HTTP)</v>
      </c>
      <c r="CH522" s="58" t="str">
        <f>IF(OR(CH282&lt;&gt;"*",CH346&lt;&gt;"*",CH403&lt;&gt;"*",CH456&lt;&gt;"*"),"Yes (" &amp; JoinAll(", ", MIDForgiving(CH282,6,LEN(CH282)-6), MIDForgiving(CH346,6,LEN(CH346)-6), MIDForgiving(CH403,6,LEN(CH403)-6), MIDForgiving(CH456,6,LEN(CH456)-6))&amp;")","*")</f>
        <v>Yes (HTTP)</v>
      </c>
      <c r="CI522" s="58" t="str">
        <f>IF(OR(CI282&lt;&gt;"*",CI346&lt;&gt;"*",CI403&lt;&gt;"*",CI456&lt;&gt;"*"),"Yes (" &amp; JoinAll(", ", MIDForgiving(CI282,6,LEN(CI282)-6), MIDForgiving(CI346,6,LEN(CI346)-6), MIDForgiving(CI403,6,LEN(CI403)-6), MIDForgiving(CI456,6,LEN(CI456)-6))&amp;")","*")</f>
        <v>Yes (HTTPS)</v>
      </c>
      <c r="CJ522" s="58" t="str">
        <f>IF(OR(CJ282&lt;&gt;"*",CJ346&lt;&gt;"*",CJ403&lt;&gt;"*",CJ456&lt;&gt;"*"),"Yes (" &amp; JoinAll(", ", MIDForgiving(CJ282,6,LEN(CJ282)-6), MIDForgiving(CJ346,6,LEN(CJ346)-6), MIDForgiving(CJ403,6,LEN(CJ403)-6), MIDForgiving(CJ456,6,LEN(CJ456)-6))&amp;")","*")</f>
        <v>Yes (HTTP)</v>
      </c>
      <c r="CK522" s="58" t="str">
        <f>IF(OR(CK282&lt;&gt;"*",CK346&lt;&gt;"*",CK403&lt;&gt;"*",CK456&lt;&gt;"*"),"Yes (" &amp; JoinAll(", ", MIDForgiving(CK282,6,LEN(CK282)-6), MIDForgiving(CK346,6,LEN(CK346)-6), MIDForgiving(CK403,6,LEN(CK403)-6), MIDForgiving(CK456,6,LEN(CK456)-6))&amp;")","*")</f>
        <v>*</v>
      </c>
      <c r="CL522" s="58" t="str">
        <f>IF(OR(CL282&lt;&gt;"*",CL346&lt;&gt;"*",CL403&lt;&gt;"*",CL456&lt;&gt;"*"),"Yes (" &amp; JoinAll(", ", MIDForgiving(CL282,6,LEN(CL282)-6), MIDForgiving(CL346,6,LEN(CL346)-6), MIDForgiving(CL403,6,LEN(CL403)-6), MIDForgiving(CL456,6,LEN(CL456)-6))&amp;")","*")</f>
        <v>Yes (HTTP, HTTPS)</v>
      </c>
      <c r="CM522" s="58" t="str">
        <f>IF(OR(CM282&lt;&gt;"*",CM346&lt;&gt;"*",CM403&lt;&gt;"*",CM456&lt;&gt;"*"),"Yes (" &amp; JoinAll(", ", MIDForgiving(CM282,6,LEN(CM282)-6), MIDForgiving(CM346,6,LEN(CM346)-6), MIDForgiving(CM403,6,LEN(CM403)-6), MIDForgiving(CM456,6,LEN(CM456)-6))&amp;")","*")</f>
        <v>*</v>
      </c>
      <c r="CN522" s="58" t="str">
        <f>IF(OR(CN282&lt;&gt;"*",CN346&lt;&gt;"*",CN403&lt;&gt;"*",CN456&lt;&gt;"*"),"Yes (" &amp; JoinAll(", ", MIDForgiving(CN282,6,LEN(CN282)-6), MIDForgiving(CN346,6,LEN(CN346)-6), MIDForgiving(CN403,6,LEN(CN403)-6), MIDForgiving(CN456,6,LEN(CN456)-6))&amp;")","*")</f>
        <v>*</v>
      </c>
      <c r="CO522" s="58" t="str">
        <f>IF(OR(CO282&lt;&gt;"*",CO346&lt;&gt;"*",CO403&lt;&gt;"*",CO456&lt;&gt;"*"),"Yes (" &amp; JoinAll(", ", MIDForgiving(CO282,6,LEN(CO282)-6), MIDForgiving(CO346,6,LEN(CO346)-6), MIDForgiving(CO403,6,LEN(CO403)-6), MIDForgiving(CO456,6,LEN(CO456)-6))&amp;")","*")</f>
        <v>Yes (HTTP, HTTPS)</v>
      </c>
      <c r="CP522" s="58" t="str">
        <f>IF(OR(CP282&lt;&gt;"*",CP346&lt;&gt;"*",CP403&lt;&gt;"*",CP456&lt;&gt;"*"),"Yes (" &amp; JoinAll(", ", MIDForgiving(CP282,6,LEN(CP282)-6), MIDForgiving(CP346,6,LEN(CP346)-6), MIDForgiving(CP403,6,LEN(CP403)-6), MIDForgiving(CP456,6,LEN(CP456)-6))&amp;")","*")</f>
        <v>Yes (HTTPS)</v>
      </c>
      <c r="CQ522" s="58" t="str">
        <f>IF(OR(CQ282&lt;&gt;"*",CQ346&lt;&gt;"*",CQ403&lt;&gt;"*",CQ456&lt;&gt;"*"),"Yes (" &amp; JoinAll(", ", MIDForgiving(CQ282,6,LEN(CQ282)-6), MIDForgiving(CQ346,6,LEN(CQ346)-6), MIDForgiving(CQ403,6,LEN(CQ403)-6), MIDForgiving(CQ456,6,LEN(CQ456)-6))&amp;")","*")</f>
        <v>Yes (HTTP)</v>
      </c>
      <c r="CR522" s="58" t="str">
        <f>IF(OR(CR282&lt;&gt;"*",CR346&lt;&gt;"*",CR403&lt;&gt;"*",CR456&lt;&gt;"*"),"Yes (" &amp; JoinAll(", ", MIDForgiving(CR282,6,LEN(CR282)-6), MIDForgiving(CR346,6,LEN(CR346)-6), MIDForgiving(CR403,6,LEN(CR403)-6), MIDForgiving(CR456,6,LEN(CR456)-6))&amp;")","*")</f>
        <v>*</v>
      </c>
      <c r="CS522" s="58" t="str">
        <f>IF(OR(CS282&lt;&gt;"*",CS346&lt;&gt;"*",CS403&lt;&gt;"*",CS456&lt;&gt;"*"),"Yes (" &amp; JoinAll(", ", MIDForgiving(CS282,6,LEN(CS282)-6), MIDForgiving(CS346,6,LEN(CS346)-6), MIDForgiving(CS403,6,LEN(CS403)-6), MIDForgiving(CS456,6,LEN(CS456)-6))&amp;")","*")</f>
        <v>Yes (HTTP)</v>
      </c>
      <c r="CT522" s="58" t="str">
        <f>IF(OR(CT282&lt;&gt;"*",CT346&lt;&gt;"*",CT403&lt;&gt;"*",CT456&lt;&gt;"*"),"Yes (" &amp; JoinAll(", ", MIDForgiving(CT282,6,LEN(CT282)-6), MIDForgiving(CT346,6,LEN(CT346)-6), MIDForgiving(CT403,6,LEN(CT403)-6), MIDForgiving(CT456,6,LEN(CT456)-6))&amp;")","*")</f>
        <v>*</v>
      </c>
      <c r="CU522" s="58" t="str">
        <f>IF(OR(CU282&lt;&gt;"*",CU346&lt;&gt;"*",CU403&lt;&gt;"*",CU456&lt;&gt;"*"),"Yes (" &amp; JoinAll(", ", MIDForgiving(CU282,6,LEN(CU282)-6), MIDForgiving(CU346,6,LEN(CU346)-6), MIDForgiving(CU403,6,LEN(CU403)-6), MIDForgiving(CU456,6,LEN(CU456)-6))&amp;")","*")</f>
        <v>*</v>
      </c>
      <c r="CV522" s="58" t="str">
        <f>IF(OR(CV282&lt;&gt;"*",CV346&lt;&gt;"*",CV403&lt;&gt;"*",CV456&lt;&gt;"*"),"Yes (" &amp; JoinAll(", ", MIDForgiving(CV282,6,LEN(CV282)-6), MIDForgiving(CV346,6,LEN(CV346)-6), MIDForgiving(CV403,6,LEN(CV403)-6), MIDForgiving(CV456,6,LEN(CV456)-6))&amp;")","*")</f>
        <v>*</v>
      </c>
      <c r="CW522" s="58" t="str">
        <f>IF(OR(CW282&lt;&gt;"*",CW346&lt;&gt;"*",CW403&lt;&gt;"*",CW456&lt;&gt;"*"),"Yes (" &amp; JoinAll(", ", MIDForgiving(CW282,6,LEN(CW282)-6), MIDForgiving(CW346,6,LEN(CW346)-6), MIDForgiving(CW403,6,LEN(CW403)-6), MIDForgiving(CW456,6,LEN(CW456)-6))&amp;")","*")</f>
        <v>*</v>
      </c>
      <c r="CX522" s="58" t="str">
        <f>IF(OR(CX282&lt;&gt;"*",CX346&lt;&gt;"*",CX403&lt;&gt;"*",CX456&lt;&gt;"*"),"Yes (" &amp; JoinAll(", ", MIDForgiving(CX282,6,LEN(CX282)-6), MIDForgiving(CX346,6,LEN(CX346)-6), MIDForgiving(CX403,6,LEN(CX403)-6), MIDForgiving(CX456,6,LEN(CX456)-6))&amp;")","*")</f>
        <v>*</v>
      </c>
      <c r="CY522" s="58" t="str">
        <f>IF(OR(CY282&lt;&gt;"*",CY346&lt;&gt;"*",CY403&lt;&gt;"*",CY456&lt;&gt;"*"),"Yes (" &amp; JoinAll(", ", MIDForgiving(CY282,6,LEN(CY282)-6), MIDForgiving(CY346,6,LEN(CY346)-6), MIDForgiving(CY403,6,LEN(CY403)-6), MIDForgiving(CY456,6,LEN(CY456)-6))&amp;")","*")</f>
        <v>Yes (HTTPS)</v>
      </c>
      <c r="CZ522" s="58" t="str">
        <f>IF(OR(CZ282&lt;&gt;"*",CZ346&lt;&gt;"*",CZ403&lt;&gt;"*",CZ456&lt;&gt;"*"),"Yes (" &amp; JoinAll(", ", MIDForgiving(CZ282,6,LEN(CZ282)-6), MIDForgiving(CZ346,6,LEN(CZ346)-6), MIDForgiving(CZ403,6,LEN(CZ403)-6), MIDForgiving(CZ456,6,LEN(CZ456)-6))&amp;")","*")</f>
        <v>*</v>
      </c>
      <c r="DA522" s="58" t="str">
        <f>IF(OR(DA282&lt;&gt;"*",DA346&lt;&gt;"*",DA403&lt;&gt;"*",DA456&lt;&gt;"*"),"Yes (" &amp; JoinAll(", ", MIDForgiving(DA282,6,LEN(DA282)-6), MIDForgiving(DA346,6,LEN(DA346)-6), MIDForgiving(DA403,6,LEN(DA403)-6), MIDForgiving(DA456,6,LEN(DA456)-6))&amp;")","*")</f>
        <v>Yes (HTTPS)</v>
      </c>
      <c r="DB522" s="58" t="str">
        <f>IF(OR(DB282&lt;&gt;"*",DB346&lt;&gt;"*",DB403&lt;&gt;"*",DB456&lt;&gt;"*"),"Yes (" &amp; JoinAll(", ", MIDForgiving(DB282,6,LEN(DB282)-6), MIDForgiving(DB346,6,LEN(DB346)-6), MIDForgiving(DB403,6,LEN(DB403)-6), MIDForgiving(DB456,6,LEN(DB456)-6))&amp;")","*")</f>
        <v>*</v>
      </c>
      <c r="DC522" s="58" t="str">
        <f>IF(OR(DC282&lt;&gt;"*",DC346&lt;&gt;"*",DC403&lt;&gt;"*",DC456&lt;&gt;"*"),"Yes (" &amp; JoinAll(", ", MIDForgiving(DC282,6,LEN(DC282)-6), MIDForgiving(DC346,6,LEN(DC346)-6), MIDForgiving(DC403,6,LEN(DC403)-6), MIDForgiving(DC456,6,LEN(DC456)-6))&amp;")","*")</f>
        <v>*</v>
      </c>
      <c r="DD522" s="58" t="str">
        <f>IF(OR(DD282&lt;&gt;"*",DD346&lt;&gt;"*",DD403&lt;&gt;"*",DD456&lt;&gt;"*"),"Yes (" &amp; JoinAll(", ", MIDForgiving(DD282,6,LEN(DD282)-6), MIDForgiving(DD346,6,LEN(DD346)-6), MIDForgiving(DD403,6,LEN(DD403)-6), MIDForgiving(DD456,6,LEN(DD456)-6))&amp;")","*")</f>
        <v>*</v>
      </c>
      <c r="DE522" s="58" t="str">
        <f>IF(OR(DE282&lt;&gt;"*",DE346&lt;&gt;"*",DE403&lt;&gt;"*",DE456&lt;&gt;"*"),"Yes (" &amp; JoinAll(", ", MIDForgiving(DE282,6,LEN(DE282)-6), MIDForgiving(DE346,6,LEN(DE346)-6), MIDForgiving(DE403,6,LEN(DE403)-6), MIDForgiving(DE456,6,LEN(DE456)-6))&amp;")","*")</f>
        <v>*</v>
      </c>
      <c r="DF522" s="58" t="str">
        <f>IF(OR(DF282&lt;&gt;"*",DF346&lt;&gt;"*",DF403&lt;&gt;"*",DF456&lt;&gt;"*"),"Yes (" &amp; JoinAll(", ", MIDForgiving(DF282,6,LEN(DF282)-6), MIDForgiving(DF346,6,LEN(DF346)-6), MIDForgiving(DF403,6,LEN(DF403)-6), MIDForgiving(DF456,6,LEN(DF456)-6))&amp;")","*")</f>
        <v>Yes (HTTP)</v>
      </c>
      <c r="DG522" s="58" t="str">
        <f>IF(OR(DG282&lt;&gt;"*",DG346&lt;&gt;"*",DG403&lt;&gt;"*",DG456&lt;&gt;"*"),"Yes (" &amp; JoinAll(", ", MIDForgiving(DG282,6,LEN(DG282)-6), MIDForgiving(DG346,6,LEN(DG346)-6), MIDForgiving(DG403,6,LEN(DG403)-6), MIDForgiving(DG456,6,LEN(DG456)-6))&amp;")","*")</f>
        <v>Yes (HTTP)</v>
      </c>
      <c r="DH522" s="58" t="str">
        <f>IF(OR(DH282&lt;&gt;"*",DH346&lt;&gt;"*",DH403&lt;&gt;"*",DH456&lt;&gt;"*"),"Yes (" &amp; JoinAll(", ", MIDForgiving(DH282,6,LEN(DH282)-6), MIDForgiving(DH346,6,LEN(DH346)-6), MIDForgiving(DH403,6,LEN(DH403)-6), MIDForgiving(DH456,6,LEN(DH456)-6))&amp;")","*")</f>
        <v>Yes (HTTP)</v>
      </c>
      <c r="DI522" s="58" t="str">
        <f>IF(OR(DI282&lt;&gt;"*",DI346&lt;&gt;"*",DI403&lt;&gt;"*",DI456&lt;&gt;"*"),"Yes (" &amp; JoinAll(", ", MIDForgiving(DI282,6,LEN(DI282)-6), MIDForgiving(DI346,6,LEN(DI346)-6), MIDForgiving(DI403,6,LEN(DI403)-6), MIDForgiving(DI456,6,LEN(DI456)-6))&amp;")","*")</f>
        <v>Yes (HTTP, HTTPS)</v>
      </c>
      <c r="DJ522" s="58" t="str">
        <f>IF(OR(DJ282&lt;&gt;"*",DJ346&lt;&gt;"*",DJ403&lt;&gt;"*",DJ456&lt;&gt;"*"),"Yes (" &amp; JoinAll(", ", MIDForgiving(DJ282,6,LEN(DJ282)-6), MIDForgiving(DJ346,6,LEN(DJ346)-6), MIDForgiving(DJ403,6,LEN(DJ403)-6), MIDForgiving(DJ456,6,LEN(DJ456)-6))&amp;")","*")</f>
        <v>Yes (HTTP)</v>
      </c>
      <c r="DK522" s="58" t="str">
        <f>IF(OR(DK282&lt;&gt;"*",DK346&lt;&gt;"*",DK403&lt;&gt;"*",DK456&lt;&gt;"*"),"Yes (" &amp; JoinAll(", ", MIDForgiving(DK282,6,LEN(DK282)-6), MIDForgiving(DK346,6,LEN(DK346)-6), MIDForgiving(DK403,6,LEN(DK403)-6), MIDForgiving(DK456,6,LEN(DK456)-6))&amp;")","*")</f>
        <v>*</v>
      </c>
      <c r="DL522" s="58" t="str">
        <f>IF(OR(DL282&lt;&gt;"*",DL346&lt;&gt;"*",DL403&lt;&gt;"*",DL456&lt;&gt;"*"),"Yes (" &amp; JoinAll(", ", MIDForgiving(DL282,6,LEN(DL282)-6), MIDForgiving(DL346,6,LEN(DL346)-6), MIDForgiving(DL403,6,LEN(DL403)-6), MIDForgiving(DL456,6,LEN(DL456)-6))&amp;")","*")</f>
        <v>Yes (HTTP)</v>
      </c>
      <c r="DM522" s="58" t="str">
        <f>IF(OR(DM282&lt;&gt;"*",DM346&lt;&gt;"*",DM403&lt;&gt;"*",DM456&lt;&gt;"*"),"Yes (" &amp; JoinAll(", ", MIDForgiving(DM282,6,LEN(DM282)-6), MIDForgiving(DM346,6,LEN(DM346)-6), MIDForgiving(DM403,6,LEN(DM403)-6), MIDForgiving(DM456,6,LEN(DM456)-6))&amp;")","*")</f>
        <v>*</v>
      </c>
      <c r="DN522" s="58" t="str">
        <f>IF(OR(DN282&lt;&gt;"*",DN346&lt;&gt;"*",DN403&lt;&gt;"*",DN456&lt;&gt;"*"),"Yes (" &amp; JoinAll(", ", MIDForgiving(DN282,6,LEN(DN282)-6), MIDForgiving(DN346,6,LEN(DN346)-6), MIDForgiving(DN403,6,LEN(DN403)-6), MIDForgiving(DN456,6,LEN(DN456)-6))&amp;")","*")</f>
        <v>*</v>
      </c>
      <c r="DO522" s="58" t="str">
        <f>IF(OR(DO282&lt;&gt;"*",DO346&lt;&gt;"*",DO403&lt;&gt;"*",DO456&lt;&gt;"*"),"Yes (" &amp; JoinAll(", ", MIDForgiving(DO282,6,LEN(DO282)-6), MIDForgiving(DO346,6,LEN(DO346)-6), MIDForgiving(DO403,6,LEN(DO403)-6), MIDForgiving(DO456,6,LEN(DO456)-6))&amp;")","*")</f>
        <v>Yes (HTTP)</v>
      </c>
      <c r="DP522" s="58" t="str">
        <f>IF(OR(DP282&lt;&gt;"*",DP346&lt;&gt;"*",DP403&lt;&gt;"*",DP456&lt;&gt;"*"),"Yes (" &amp; JoinAll(", ", MIDForgiving(DP282,6,LEN(DP282)-6), MIDForgiving(DP346,6,LEN(DP346)-6), MIDForgiving(DP403,6,LEN(DP403)-6), MIDForgiving(DP456,6,LEN(DP456)-6))&amp;")","*")</f>
        <v>Yes (HTTP)</v>
      </c>
      <c r="DQ522" s="58" t="str">
        <f>IF(OR(DQ282&lt;&gt;"*",DQ346&lt;&gt;"*",DQ403&lt;&gt;"*",DQ456&lt;&gt;"*"),"Yes (" &amp; JoinAll(", ", MIDForgiving(DQ282,6,LEN(DQ282)-6), MIDForgiving(DQ346,6,LEN(DQ346)-6), MIDForgiving(DQ403,6,LEN(DQ403)-6), MIDForgiving(DQ456,6,LEN(DQ456)-6))&amp;")","*")</f>
        <v>*</v>
      </c>
      <c r="DR522" s="58" t="str">
        <f>IF(OR(DR282&lt;&gt;"*",DR346&lt;&gt;"*",DR403&lt;&gt;"*",DR456&lt;&gt;"*"),"Yes (" &amp; JoinAll(", ", MIDForgiving(DR282,6,LEN(DR282)-6), MIDForgiving(DR346,6,LEN(DR346)-6), MIDForgiving(DR403,6,LEN(DR403)-6), MIDForgiving(DR456,6,LEN(DR456)-6))&amp;")","*")</f>
        <v>*</v>
      </c>
      <c r="DS522" s="58" t="str">
        <f>IF(OR(DS282&lt;&gt;"*",DS346&lt;&gt;"*",DS403&lt;&gt;"*",DS456&lt;&gt;"*"),"Yes (" &amp; JoinAll(", ", MIDForgiving(DS282,6,LEN(DS282)-6), MIDForgiving(DS346,6,LEN(DS346)-6), MIDForgiving(DS403,6,LEN(DS403)-6), MIDForgiving(DS456,6,LEN(DS456)-6))&amp;")","*")</f>
        <v>*</v>
      </c>
      <c r="DT522" s="58" t="str">
        <f>IF(OR(DT282&lt;&gt;"*",DT346&lt;&gt;"*",DT403&lt;&gt;"*",DT456&lt;&gt;"*"),"Yes (" &amp; JoinAll(", ", MIDForgiving(DT282,6,LEN(DT282)-6), MIDForgiving(DT346,6,LEN(DT346)-6), MIDForgiving(DT403,6,LEN(DT403)-6), MIDForgiving(DT456,6,LEN(DT456)-6))&amp;")","*")</f>
        <v>Yes (HTTP)</v>
      </c>
      <c r="DU522" s="58" t="str">
        <f>IF(OR(DU282&lt;&gt;"*",DU346&lt;&gt;"*",DU403&lt;&gt;"*",DU456&lt;&gt;"*"),"Yes (" &amp; JoinAll(", ", MIDForgiving(DU282,6,LEN(DU282)-6), MIDForgiving(DU346,6,LEN(DU346)-6), MIDForgiving(DU403,6,LEN(DU403)-6), MIDForgiving(DU456,6,LEN(DU456)-6))&amp;")","*")</f>
        <v>*</v>
      </c>
      <c r="DV522" s="58" t="str">
        <f>IF(OR(DV282&lt;&gt;"*",DV346&lt;&gt;"*",DV403&lt;&gt;"*",DV456&lt;&gt;"*"),"Yes (" &amp; JoinAll(", ", MIDForgiving(DV282,6,LEN(DV282)-6), MIDForgiving(DV346,6,LEN(DV346)-6), MIDForgiving(DV403,6,LEN(DV403)-6), MIDForgiving(DV456,6,LEN(DV456)-6))&amp;")","*")</f>
        <v>*</v>
      </c>
      <c r="DW522" s="58" t="str">
        <f>IF(OR(DW282&lt;&gt;"*",DW346&lt;&gt;"*",DW403&lt;&gt;"*",DW456&lt;&gt;"*"),"Yes (" &amp; JoinAll(", ", MIDForgiving(DW282,6,LEN(DW282)-6), MIDForgiving(DW346,6,LEN(DW346)-6), MIDForgiving(DW403,6,LEN(DW403)-6), MIDForgiving(DW456,6,LEN(DW456)-6))&amp;")","*")</f>
        <v>*</v>
      </c>
      <c r="DX522" s="58" t="str">
        <f>IF(OR(DX282&lt;&gt;"*",DX346&lt;&gt;"*",DX403&lt;&gt;"*",DX456&lt;&gt;"*"),"Yes (" &amp; JoinAll(", ", MIDForgiving(DX282,6,LEN(DX282)-6), MIDForgiving(DX346,6,LEN(DX346)-6), MIDForgiving(DX403,6,LEN(DX403)-6), MIDForgiving(DX456,6,LEN(DX456)-6))&amp;")","*")</f>
        <v>*</v>
      </c>
      <c r="DY522" s="58" t="str">
        <f>IF(OR(DY282&lt;&gt;"*",DY346&lt;&gt;"*",DY403&lt;&gt;"*",DY456&lt;&gt;"*"),"Yes (" &amp; JoinAll(", ", MIDForgiving(DY282,6,LEN(DY282)-6), MIDForgiving(DY346,6,LEN(DY346)-6), MIDForgiving(DY403,6,LEN(DY403)-6), MIDForgiving(DY456,6,LEN(DY456)-6))&amp;")","*")</f>
        <v>Yes (HTTP)</v>
      </c>
      <c r="DZ522" s="58" t="str">
        <f>IF(OR(DZ282&lt;&gt;"*",DZ346&lt;&gt;"*",DZ403&lt;&gt;"*",DZ456&lt;&gt;"*"),"Yes (" &amp; JoinAll(", ", MIDForgiving(DZ282,6,LEN(DZ282)-6), MIDForgiving(DZ346,6,LEN(DZ346)-6), MIDForgiving(DZ403,6,LEN(DZ403)-6), MIDForgiving(DZ456,6,LEN(DZ456)-6))&amp;")","*")</f>
        <v>Yes (HTTP)</v>
      </c>
      <c r="EA522" s="58" t="str">
        <f>IF(OR(EA282&lt;&gt;"*",EA346&lt;&gt;"*",EA403&lt;&gt;"*",EA456&lt;&gt;"*"),"Yes (" &amp; JoinAll(", ", MIDForgiving(EA282,6,LEN(EA282)-6), MIDForgiving(EA346,6,LEN(EA346)-6), MIDForgiving(EA403,6,LEN(EA403)-6), MIDForgiving(EA456,6,LEN(EA456)-6))&amp;")","*")</f>
        <v>Yes (HTTP)</v>
      </c>
      <c r="EB522" s="58" t="str">
        <f>IF(OR(EB282&lt;&gt;"*",EB346&lt;&gt;"*",EB403&lt;&gt;"*",EB456&lt;&gt;"*"),"Yes (" &amp; JoinAll(", ", MIDForgiving(EB282,6,LEN(EB282)-6), MIDForgiving(EB346,6,LEN(EB346)-6), MIDForgiving(EB403,6,LEN(EB403)-6), MIDForgiving(EB456,6,LEN(EB456)-6))&amp;")","*")</f>
        <v>*</v>
      </c>
      <c r="EC522" s="58" t="str">
        <f>IF(OR(EC282&lt;&gt;"*",EC346&lt;&gt;"*",EC403&lt;&gt;"*",EC456&lt;&gt;"*"),"Yes (" &amp; JoinAll(", ", MIDForgiving(EC282,6,LEN(EC282)-6), MIDForgiving(EC346,6,LEN(EC346)-6), MIDForgiving(EC403,6,LEN(EC403)-6), MIDForgiving(EC456,6,LEN(EC456)-6))&amp;")","*")</f>
        <v>Yes (HTTPS)</v>
      </c>
      <c r="ED522" s="58" t="str">
        <f>IF(OR(ED282&lt;&gt;"*",ED346&lt;&gt;"*",ED403&lt;&gt;"*",ED456&lt;&gt;"*"),"Yes (" &amp; JoinAll(", ", MIDForgiving(ED282,6,LEN(ED282)-6), MIDForgiving(ED346,6,LEN(ED346)-6), MIDForgiving(ED403,6,LEN(ED403)-6), MIDForgiving(ED456,6,LEN(ED456)-6))&amp;")","*")</f>
        <v>*</v>
      </c>
      <c r="EE522" s="58" t="str">
        <f>IF(OR(EE282&lt;&gt;"*",EE346&lt;&gt;"*",EE403&lt;&gt;"*",EE456&lt;&gt;"*"),"Yes (" &amp; JoinAll(", ", MIDForgiving(EE282,6,LEN(EE282)-6), MIDForgiving(EE346,6,LEN(EE346)-6), MIDForgiving(EE403,6,LEN(EE403)-6), MIDForgiving(EE456,6,LEN(EE456)-6))&amp;")","*")</f>
        <v>*</v>
      </c>
      <c r="EF522" s="58" t="str">
        <f>IF(OR(EF282&lt;&gt;"*",EF346&lt;&gt;"*",EF403&lt;&gt;"*",EF456&lt;&gt;"*"),"Yes (" &amp; JoinAll(", ", MIDForgiving(EF282,6,LEN(EF282)-6), MIDForgiving(EF346,6,LEN(EF346)-6), MIDForgiving(EF403,6,LEN(EF403)-6), MIDForgiving(EF456,6,LEN(EF456)-6))&amp;")","*")</f>
        <v>Yes (HTTPS)</v>
      </c>
      <c r="EG522" s="58" t="str">
        <f>IF(OR(EG282&lt;&gt;"*",EG346&lt;&gt;"*",EG403&lt;&gt;"*",EG456&lt;&gt;"*"),"Yes (" &amp; JoinAll(", ", MIDForgiving(EG282,6,LEN(EG282)-6), MIDForgiving(EG346,6,LEN(EG346)-6), MIDForgiving(EG403,6,LEN(EG403)-6), MIDForgiving(EG456,6,LEN(EG456)-6))&amp;")","*")</f>
        <v>Yes (HTTP)</v>
      </c>
      <c r="EH522" s="58" t="str">
        <f>IF(OR(EH282&lt;&gt;"*",EH346&lt;&gt;"*",EH403&lt;&gt;"*",EH456&lt;&gt;"*"),"Yes (" &amp; JoinAll(", ", MIDForgiving(EH282,6,LEN(EH282)-6), MIDForgiving(EH346,6,LEN(EH346)-6), MIDForgiving(EH403,6,LEN(EH403)-6), MIDForgiving(EH456,6,LEN(EH456)-6))&amp;")","*")</f>
        <v>Yes (HTTPS)</v>
      </c>
      <c r="EI522" s="58" t="str">
        <f>IF(OR(EI282&lt;&gt;"*",EI346&lt;&gt;"*",EI403&lt;&gt;"*",EI456&lt;&gt;"*"),"Yes (" &amp; JoinAll(", ", MIDForgiving(EI282,6,LEN(EI282)-6), MIDForgiving(EI346,6,LEN(EI346)-6), MIDForgiving(EI403,6,LEN(EI403)-6), MIDForgiving(EI456,6,LEN(EI456)-6))&amp;")","*")</f>
        <v>*</v>
      </c>
      <c r="EJ522" s="58" t="str">
        <f>IF(OR(EJ282&lt;&gt;"*",EJ346&lt;&gt;"*",EJ403&lt;&gt;"*",EJ456&lt;&gt;"*"),"Yes (" &amp; JoinAll(", ", MIDForgiving(EJ282,6,LEN(EJ282)-6), MIDForgiving(EJ346,6,LEN(EJ346)-6), MIDForgiving(EJ403,6,LEN(EJ403)-6), MIDForgiving(EJ456,6,LEN(EJ456)-6))&amp;")","*")</f>
        <v>Yes (HTTP)</v>
      </c>
      <c r="EK522" s="58" t="str">
        <f>IF(OR(EK282&lt;&gt;"*",EK346&lt;&gt;"*",EK403&lt;&gt;"*",EK456&lt;&gt;"*"),"Yes (" &amp; JoinAll(", ", MIDForgiving(EK282,6,LEN(EK282)-6), MIDForgiving(EK346,6,LEN(EK346)-6), MIDForgiving(EK403,6,LEN(EK403)-6), MIDForgiving(EK456,6,LEN(EK456)-6))&amp;")","*")</f>
        <v>*</v>
      </c>
      <c r="EL522" s="109"/>
      <c r="EM522" s="109"/>
    </row>
    <row r="523" spans="1:143" s="58" customFormat="1" ht="45.75" customHeight="1" x14ac:dyDescent="0.25">
      <c r="A523" s="5"/>
      <c r="B523" s="96"/>
      <c r="C523" s="96"/>
      <c r="D523" s="96"/>
      <c r="E523" s="96"/>
      <c r="F523" s="96" t="s">
        <v>3541</v>
      </c>
      <c r="G523" s="4" t="s">
        <v>2561</v>
      </c>
      <c r="H523" s="18" t="s">
        <v>5</v>
      </c>
      <c r="I523" s="18"/>
      <c r="J523" s="58" t="str">
        <f>IF(OR(J283&lt;&gt;"*",J347&lt;&gt;"*",J404&lt;&gt;"*",J457&lt;&gt;"*"),"Yes (" &amp; JoinAll(", ", MIDForgiving(J283,6,LEN(J283)-6), MIDForgiving(J347,6,LEN(J347)-6), MIDForgiving(J404,6,LEN(J404)-6), MIDForgiving(J457,6,LEN(J457)-6))&amp;")","*")</f>
        <v>*</v>
      </c>
      <c r="K523" s="58" t="str">
        <f>IF(OR(K283&lt;&gt;"*",K347&lt;&gt;"*",K404&lt;&gt;"*",K457&lt;&gt;"*"),"Yes (" &amp; JoinAll(", ", MIDForgiving(K283,6,LEN(K283)-6), MIDForgiving(K347,6,LEN(K347)-6), MIDForgiving(K404,6,LEN(K404)-6), MIDForgiving(K457,6,LEN(K457)-6))&amp;")","*")</f>
        <v>*</v>
      </c>
      <c r="L523" s="58" t="str">
        <f>IF(OR(L283&lt;&gt;"*",L347&lt;&gt;"*",L404&lt;&gt;"*",L457&lt;&gt;"*"),"Yes (" &amp; JoinAll(", ", MIDForgiving(L283,6,LEN(L283)-6), MIDForgiving(L347,6,LEN(L347)-6), MIDForgiving(L404,6,LEN(L404)-6), MIDForgiving(L457,6,LEN(L457)-6))&amp;")","*")</f>
        <v>*</v>
      </c>
      <c r="M523" s="58" t="str">
        <f>IF(OR(M283&lt;&gt;"*",M347&lt;&gt;"*",M404&lt;&gt;"*",M457&lt;&gt;"*"),"Yes (" &amp; JoinAll(", ", MIDForgiving(M283,6,LEN(M283)-6), MIDForgiving(M347,6,LEN(M347)-6), MIDForgiving(M404,6,LEN(M404)-6), MIDForgiving(M457,6,LEN(M457)-6))&amp;")","*")</f>
        <v>Yes (HTTP)</v>
      </c>
      <c r="N523" s="58" t="str">
        <f>IF(OR(N283&lt;&gt;"*",N347&lt;&gt;"*",N404&lt;&gt;"*",N457&lt;&gt;"*"),"Yes (" &amp; JoinAll(", ", MIDForgiving(N283,6,LEN(N283)-6), MIDForgiving(N347,6,LEN(N347)-6), MIDForgiving(N404,6,LEN(N404)-6), MIDForgiving(N457,6,LEN(N457)-6))&amp;")","*")</f>
        <v>*</v>
      </c>
      <c r="O523" s="58" t="str">
        <f>IF(OR(O283&lt;&gt;"*",O347&lt;&gt;"*",O404&lt;&gt;"*",O457&lt;&gt;"*"),"Yes (" &amp; JoinAll(", ", MIDForgiving(O283,6,LEN(O283)-6), MIDForgiving(O347,6,LEN(O347)-6), MIDForgiving(O404,6,LEN(O404)-6), MIDForgiving(O457,6,LEN(O457)-6))&amp;")","*")</f>
        <v>*</v>
      </c>
      <c r="P523" s="58" t="str">
        <f>IF(OR(P283&lt;&gt;"*",P347&lt;&gt;"*",P404&lt;&gt;"*",P457&lt;&gt;"*"),"Yes (" &amp; JoinAll(", ", MIDForgiving(P283,6,LEN(P283)-6), MIDForgiving(P347,6,LEN(P347)-6), MIDForgiving(P404,6,LEN(P404)-6), MIDForgiving(P457,6,LEN(P457)-6))&amp;")","*")</f>
        <v>*</v>
      </c>
      <c r="Q523" s="58" t="str">
        <f>IF(OR(Q283&lt;&gt;"*",Q347&lt;&gt;"*",Q404&lt;&gt;"*",Q457&lt;&gt;"*"),"Yes (" &amp; JoinAll(", ", MIDForgiving(Q283,6,LEN(Q283)-6), MIDForgiving(Q347,6,LEN(Q347)-6), MIDForgiving(Q404,6,LEN(Q404)-6), MIDForgiving(Q457,6,LEN(Q457)-6))&amp;")","*")</f>
        <v>*</v>
      </c>
      <c r="R523" s="58" t="str">
        <f>IF(OR(R283&lt;&gt;"*",R347&lt;&gt;"*",R404&lt;&gt;"*",R457&lt;&gt;"*"),"Yes (" &amp; JoinAll(", ", MIDForgiving(R283,6,LEN(R283)-6), MIDForgiving(R347,6,LEN(R347)-6), MIDForgiving(R404,6,LEN(R404)-6), MIDForgiving(R457,6,LEN(R457)-6))&amp;")","*")</f>
        <v>*</v>
      </c>
      <c r="S523" s="58" t="str">
        <f>IF(OR(S283&lt;&gt;"*",S347&lt;&gt;"*",S404&lt;&gt;"*",S457&lt;&gt;"*"),"Yes (" &amp; JoinAll(", ", MIDForgiving(S283,6,LEN(S283)-6), MIDForgiving(S347,6,LEN(S347)-6), MIDForgiving(S404,6,LEN(S404)-6), MIDForgiving(S457,6,LEN(S457)-6))&amp;")","*")</f>
        <v>*</v>
      </c>
      <c r="T523" s="58" t="str">
        <f>IF(OR(T283&lt;&gt;"*",T347&lt;&gt;"*",T404&lt;&gt;"*",T457&lt;&gt;"*"),"Yes (" &amp; JoinAll(", ", MIDForgiving(T283,6,LEN(T283)-6), MIDForgiving(T347,6,LEN(T347)-6), MIDForgiving(T404,6,LEN(T404)-6), MIDForgiving(T457,6,LEN(T457)-6))&amp;")","*")</f>
        <v>*</v>
      </c>
      <c r="U523" s="58" t="str">
        <f>IF(OR(U283&lt;&gt;"*",U347&lt;&gt;"*",U404&lt;&gt;"*",U457&lt;&gt;"*"),"Yes (" &amp; JoinAll(", ", MIDForgiving(U283,6,LEN(U283)-6), MIDForgiving(U347,6,LEN(U347)-6), MIDForgiving(U404,6,LEN(U404)-6), MIDForgiving(U457,6,LEN(U457)-6))&amp;")","*")</f>
        <v>*</v>
      </c>
      <c r="V523" s="58" t="str">
        <f>IF(OR(V283&lt;&gt;"*",V347&lt;&gt;"*",V404&lt;&gt;"*",V457&lt;&gt;"*"),"Yes (" &amp; JoinAll(", ", MIDForgiving(V283,6,LEN(V283)-6), MIDForgiving(V347,6,LEN(V347)-6), MIDForgiving(V404,6,LEN(V404)-6), MIDForgiving(V457,6,LEN(V457)-6))&amp;")","*")</f>
        <v>*</v>
      </c>
      <c r="W523" s="58" t="str">
        <f>IF(OR(W283&lt;&gt;"*",W347&lt;&gt;"*",W404&lt;&gt;"*",W457&lt;&gt;"*"),"Yes (" &amp; JoinAll(", ", MIDForgiving(W283,6,LEN(W283)-6), MIDForgiving(W347,6,LEN(W347)-6), MIDForgiving(W404,6,LEN(W404)-6), MIDForgiving(W457,6,LEN(W457)-6))&amp;")","*")</f>
        <v>*</v>
      </c>
      <c r="X523" s="58" t="str">
        <f>IF(OR(X283&lt;&gt;"*",X347&lt;&gt;"*",X404&lt;&gt;"*",X457&lt;&gt;"*"),"Yes (" &amp; JoinAll(", ", MIDForgiving(X283,6,LEN(X283)-6), MIDForgiving(X347,6,LEN(X347)-6), MIDForgiving(X404,6,LEN(X404)-6), MIDForgiving(X457,6,LEN(X457)-6))&amp;")","*")</f>
        <v>*</v>
      </c>
      <c r="Y523" s="58" t="str">
        <f>IF(OR(Y283&lt;&gt;"*",Y347&lt;&gt;"*",Y404&lt;&gt;"*",Y457&lt;&gt;"*"),"Yes (" &amp; JoinAll(", ", MIDForgiving(Y283,6,LEN(Y283)-6), MIDForgiving(Y347,6,LEN(Y347)-6), MIDForgiving(Y404,6,LEN(Y404)-6), MIDForgiving(Y457,6,LEN(Y457)-6))&amp;")","*")</f>
        <v>*</v>
      </c>
      <c r="Z523" s="58" t="str">
        <f>IF(OR(Z283&lt;&gt;"*",Z347&lt;&gt;"*",Z404&lt;&gt;"*",Z457&lt;&gt;"*"),"Yes (" &amp; JoinAll(", ", MIDForgiving(Z283,6,LEN(Z283)-6), MIDForgiving(Z347,6,LEN(Z347)-6), MIDForgiving(Z404,6,LEN(Z404)-6), MIDForgiving(Z457,6,LEN(Z457)-6))&amp;")","*")</f>
        <v>*</v>
      </c>
      <c r="AA523" s="58" t="str">
        <f>IF(OR(AA283&lt;&gt;"*",AA347&lt;&gt;"*",AA404&lt;&gt;"*",AA457&lt;&gt;"*"),"Yes (" &amp; JoinAll(", ", MIDForgiving(AA283,6,LEN(AA283)-6), MIDForgiving(AA347,6,LEN(AA347)-6), MIDForgiving(AA404,6,LEN(AA404)-6), MIDForgiving(AA457,6,LEN(AA457)-6))&amp;")","*")</f>
        <v>*</v>
      </c>
      <c r="AB523" s="58" t="str">
        <f>IF(OR(AB283&lt;&gt;"*",AB347&lt;&gt;"*",AB404&lt;&gt;"*",AB457&lt;&gt;"*"),"Yes (" &amp; JoinAll(", ", MIDForgiving(AB283,6,LEN(AB283)-6), MIDForgiving(AB347,6,LEN(AB347)-6), MIDForgiving(AB404,6,LEN(AB404)-6), MIDForgiving(AB457,6,LEN(AB457)-6))&amp;")","*")</f>
        <v>*</v>
      </c>
      <c r="AC523" s="58" t="str">
        <f>IF(OR(AC283&lt;&gt;"*",AC347&lt;&gt;"*",AC404&lt;&gt;"*",AC457&lt;&gt;"*"),"Yes (" &amp; JoinAll(", ", MIDForgiving(AC283,6,LEN(AC283)-6), MIDForgiving(AC347,6,LEN(AC347)-6), MIDForgiving(AC404,6,LEN(AC404)-6), MIDForgiving(AC457,6,LEN(AC457)-6))&amp;")","*")</f>
        <v>Yes (HTTPS)</v>
      </c>
      <c r="AD523" s="58" t="str">
        <f>IF(OR(AD283&lt;&gt;"*",AD347&lt;&gt;"*",AD404&lt;&gt;"*",AD457&lt;&gt;"*"),"Yes (" &amp; JoinAll(", ", MIDForgiving(AD283,6,LEN(AD283)-6), MIDForgiving(AD347,6,LEN(AD347)-6), MIDForgiving(AD404,6,LEN(AD404)-6), MIDForgiving(AD457,6,LEN(AD457)-6))&amp;")","*")</f>
        <v>*</v>
      </c>
      <c r="AE523" s="58" t="str">
        <f>IF(OR(AE283&lt;&gt;"*",AE347&lt;&gt;"*",AE404&lt;&gt;"*",AE457&lt;&gt;"*"),"Yes (" &amp; JoinAll(", ", MIDForgiving(AE283,6,LEN(AE283)-6), MIDForgiving(AE347,6,LEN(AE347)-6), MIDForgiving(AE404,6,LEN(AE404)-6), MIDForgiving(AE457,6,LEN(AE457)-6))&amp;")","*")</f>
        <v>*</v>
      </c>
      <c r="AF523" s="58" t="str">
        <f>IF(OR(AF283&lt;&gt;"*",AF347&lt;&gt;"*",AF404&lt;&gt;"*",AF457&lt;&gt;"*"),"Yes (" &amp; JoinAll(", ", MIDForgiving(AF283,6,LEN(AF283)-6), MIDForgiving(AF347,6,LEN(AF347)-6), MIDForgiving(AF404,6,LEN(AF404)-6), MIDForgiving(AF457,6,LEN(AF457)-6))&amp;")","*")</f>
        <v>Yes (HTTP)</v>
      </c>
      <c r="AG523" s="58" t="str">
        <f>IF(OR(AG283&lt;&gt;"*",AG347&lt;&gt;"*",AG404&lt;&gt;"*",AG457&lt;&gt;"*"),"Yes (" &amp; JoinAll(", ", MIDForgiving(AG283,6,LEN(AG283)-6), MIDForgiving(AG347,6,LEN(AG347)-6), MIDForgiving(AG404,6,LEN(AG404)-6), MIDForgiving(AG457,6,LEN(AG457)-6))&amp;")","*")</f>
        <v>*</v>
      </c>
      <c r="AH523" s="58" t="str">
        <f>IF(OR(AH283&lt;&gt;"*",AH347&lt;&gt;"*",AH404&lt;&gt;"*",AH457&lt;&gt;"*"),"Yes (" &amp; JoinAll(", ", MIDForgiving(AH283,6,LEN(AH283)-6), MIDForgiving(AH347,6,LEN(AH347)-6), MIDForgiving(AH404,6,LEN(AH404)-6), MIDForgiving(AH457,6,LEN(AH457)-6))&amp;")","*")</f>
        <v>*</v>
      </c>
      <c r="AI523" s="58" t="str">
        <f>IF(OR(AI283&lt;&gt;"*",AI347&lt;&gt;"*",AI404&lt;&gt;"*",AI457&lt;&gt;"*"),"Yes (" &amp; JoinAll(", ", MIDForgiving(AI283,6,LEN(AI283)-6), MIDForgiving(AI347,6,LEN(AI347)-6), MIDForgiving(AI404,6,LEN(AI404)-6), MIDForgiving(AI457,6,LEN(AI457)-6))&amp;")","*")</f>
        <v>*</v>
      </c>
      <c r="AJ523" s="58" t="str">
        <f>IF(OR(AJ283&lt;&gt;"*",AJ347&lt;&gt;"*",AJ404&lt;&gt;"*",AJ457&lt;&gt;"*"),"Yes (" &amp; JoinAll(", ", MIDForgiving(AJ283,6,LEN(AJ283)-6), MIDForgiving(AJ347,6,LEN(AJ347)-6), MIDForgiving(AJ404,6,LEN(AJ404)-6), MIDForgiving(AJ457,6,LEN(AJ457)-6))&amp;")","*")</f>
        <v>*</v>
      </c>
      <c r="AK523" s="58" t="str">
        <f>IF(OR(AK283&lt;&gt;"*",AK347&lt;&gt;"*",AK404&lt;&gt;"*",AK457&lt;&gt;"*"),"Yes (" &amp; JoinAll(", ", MIDForgiving(AK283,6,LEN(AK283)-6), MIDForgiving(AK347,6,LEN(AK347)-6), MIDForgiving(AK404,6,LEN(AK404)-6), MIDForgiving(AK457,6,LEN(AK457)-6))&amp;")","*")</f>
        <v>Yes (HTTP)</v>
      </c>
      <c r="AL523" s="58" t="str">
        <f>IF(OR(AL283&lt;&gt;"*",AL347&lt;&gt;"*",AL404&lt;&gt;"*",AL457&lt;&gt;"*"),"Yes (" &amp; JoinAll(", ", MIDForgiving(AL283,6,LEN(AL283)-6), MIDForgiving(AL347,6,LEN(AL347)-6), MIDForgiving(AL404,6,LEN(AL404)-6), MIDForgiving(AL457,6,LEN(AL457)-6))&amp;")","*")</f>
        <v>*</v>
      </c>
      <c r="AM523" s="58" t="str">
        <f>IF(OR(AM283&lt;&gt;"*",AM347&lt;&gt;"*",AM404&lt;&gt;"*",AM457&lt;&gt;"*"),"Yes (" &amp; JoinAll(", ", MIDForgiving(AM283,6,LEN(AM283)-6), MIDForgiving(AM347,6,LEN(AM347)-6), MIDForgiving(AM404,6,LEN(AM404)-6), MIDForgiving(AM457,6,LEN(AM457)-6))&amp;")","*")</f>
        <v>*</v>
      </c>
      <c r="AN523" s="58" t="str">
        <f>IF(OR(AN283&lt;&gt;"*",AN347&lt;&gt;"*",AN404&lt;&gt;"*",AN457&lt;&gt;"*"),"Yes (" &amp; JoinAll(", ", MIDForgiving(AN283,6,LEN(AN283)-6), MIDForgiving(AN347,6,LEN(AN347)-6), MIDForgiving(AN404,6,LEN(AN404)-6), MIDForgiving(AN457,6,LEN(AN457)-6))&amp;")","*")</f>
        <v>*</v>
      </c>
      <c r="AO523" s="58" t="str">
        <f>IF(OR(AO283&lt;&gt;"*",AO347&lt;&gt;"*",AO404&lt;&gt;"*",AO457&lt;&gt;"*"),"Yes (" &amp; JoinAll(", ", MIDForgiving(AO283,6,LEN(AO283)-6), MIDForgiving(AO347,6,LEN(AO347)-6), MIDForgiving(AO404,6,LEN(AO404)-6), MIDForgiving(AO457,6,LEN(AO457)-6))&amp;")","*")</f>
        <v>*</v>
      </c>
      <c r="AP523" s="58" t="str">
        <f>IF(OR(AP283&lt;&gt;"*",AP347&lt;&gt;"*",AP404&lt;&gt;"*",AP457&lt;&gt;"*"),"Yes (" &amp; JoinAll(", ", MIDForgiving(AP283,6,LEN(AP283)-6), MIDForgiving(AP347,6,LEN(AP347)-6), MIDForgiving(AP404,6,LEN(AP404)-6), MIDForgiving(AP457,6,LEN(AP457)-6))&amp;")","*")</f>
        <v>*</v>
      </c>
      <c r="AQ523" s="58" t="str">
        <f>IF(OR(AQ283&lt;&gt;"*",AQ347&lt;&gt;"*",AQ404&lt;&gt;"*",AQ457&lt;&gt;"*"),"Yes (" &amp; JoinAll(", ", MIDForgiving(AQ283,6,LEN(AQ283)-6), MIDForgiving(AQ347,6,LEN(AQ347)-6), MIDForgiving(AQ404,6,LEN(AQ404)-6), MIDForgiving(AQ457,6,LEN(AQ457)-6))&amp;")","*")</f>
        <v>*</v>
      </c>
      <c r="AR523" s="58" t="str">
        <f>IF(OR(AR283&lt;&gt;"*",AR347&lt;&gt;"*",AR404&lt;&gt;"*",AR457&lt;&gt;"*"),"Yes (" &amp; JoinAll(", ", MIDForgiving(AR283,6,LEN(AR283)-6), MIDForgiving(AR347,6,LEN(AR347)-6), MIDForgiving(AR404,6,LEN(AR404)-6), MIDForgiving(AR457,6,LEN(AR457)-6))&amp;")","*")</f>
        <v>*</v>
      </c>
      <c r="AS523" s="58" t="str">
        <f>IF(OR(AS283&lt;&gt;"*",AS347&lt;&gt;"*",AS404&lt;&gt;"*",AS457&lt;&gt;"*"),"Yes (" &amp; JoinAll(", ", MIDForgiving(AS283,6,LEN(AS283)-6), MIDForgiving(AS347,6,LEN(AS347)-6), MIDForgiving(AS404,6,LEN(AS404)-6), MIDForgiving(AS457,6,LEN(AS457)-6))&amp;")","*")</f>
        <v>*</v>
      </c>
      <c r="AT523" s="58" t="str">
        <f>IF(OR(AT283&lt;&gt;"*",AT347&lt;&gt;"*",AT404&lt;&gt;"*",AT457&lt;&gt;"*"),"Yes (" &amp; JoinAll(", ", MIDForgiving(AT283,6,LEN(AT283)-6), MIDForgiving(AT347,6,LEN(AT347)-6), MIDForgiving(AT404,6,LEN(AT404)-6), MIDForgiving(AT457,6,LEN(AT457)-6))&amp;")","*")</f>
        <v>*</v>
      </c>
      <c r="AU523" s="58" t="str">
        <f>IF(OR(AU283&lt;&gt;"*",AU347&lt;&gt;"*",AU404&lt;&gt;"*",AU457&lt;&gt;"*"),"Yes (" &amp; JoinAll(", ", MIDForgiving(AU283,6,LEN(AU283)-6), MIDForgiving(AU347,6,LEN(AU347)-6), MIDForgiving(AU404,6,LEN(AU404)-6), MIDForgiving(AU457,6,LEN(AU457)-6))&amp;")","*")</f>
        <v>*</v>
      </c>
      <c r="AV523" s="58" t="str">
        <f>IF(OR(AV283&lt;&gt;"*",AV347&lt;&gt;"*",AV404&lt;&gt;"*",AV457&lt;&gt;"*"),"Yes (" &amp; JoinAll(", ", MIDForgiving(AV283,6,LEN(AV283)-6), MIDForgiving(AV347,6,LEN(AV347)-6), MIDForgiving(AV404,6,LEN(AV404)-6), MIDForgiving(AV457,6,LEN(AV457)-6))&amp;")","*")</f>
        <v>*</v>
      </c>
      <c r="AW523" s="58" t="str">
        <f>IF(OR(AW283&lt;&gt;"*",AW347&lt;&gt;"*",AW404&lt;&gt;"*",AW457&lt;&gt;"*"),"Yes (" &amp; JoinAll(", ", MIDForgiving(AW283,6,LEN(AW283)-6), MIDForgiving(AW347,6,LEN(AW347)-6), MIDForgiving(AW404,6,LEN(AW404)-6), MIDForgiving(AW457,6,LEN(AW457)-6))&amp;")","*")</f>
        <v>*</v>
      </c>
      <c r="AX523" s="58" t="str">
        <f>IF(OR(AX283&lt;&gt;"*",AX347&lt;&gt;"*",AX404&lt;&gt;"*",AX457&lt;&gt;"*"),"Yes (" &amp; JoinAll(", ", MIDForgiving(AX283,6,LEN(AX283)-6), MIDForgiving(AX347,6,LEN(AX347)-6), MIDForgiving(AX404,6,LEN(AX404)-6), MIDForgiving(AX457,6,LEN(AX457)-6))&amp;")","*")</f>
        <v>*</v>
      </c>
      <c r="AY523" s="58" t="str">
        <f>IF(OR(AY283&lt;&gt;"*",AY347&lt;&gt;"*",AY404&lt;&gt;"*",AY457&lt;&gt;"*"),"Yes (" &amp; JoinAll(", ", MIDForgiving(AY283,6,LEN(AY283)-6), MIDForgiving(AY347,6,LEN(AY347)-6), MIDForgiving(AY404,6,LEN(AY404)-6), MIDForgiving(AY457,6,LEN(AY457)-6))&amp;")","*")</f>
        <v>*</v>
      </c>
      <c r="AZ523" s="58" t="str">
        <f>IF(OR(AZ283&lt;&gt;"*",AZ347&lt;&gt;"*",AZ404&lt;&gt;"*",AZ457&lt;&gt;"*"),"Yes (" &amp; JoinAll(", ", MIDForgiving(AZ283,6,LEN(AZ283)-6), MIDForgiving(AZ347,6,LEN(AZ347)-6), MIDForgiving(AZ404,6,LEN(AZ404)-6), MIDForgiving(AZ457,6,LEN(AZ457)-6))&amp;")","*")</f>
        <v>*</v>
      </c>
      <c r="BA523" s="58" t="str">
        <f>IF(OR(BA283&lt;&gt;"*",BA347&lt;&gt;"*",BA404&lt;&gt;"*",BA457&lt;&gt;"*"),"Yes (" &amp; JoinAll(", ", MIDForgiving(BA283,6,LEN(BA283)-6), MIDForgiving(BA347,6,LEN(BA347)-6), MIDForgiving(BA404,6,LEN(BA404)-6), MIDForgiving(BA457,6,LEN(BA457)-6))&amp;")","*")</f>
        <v>*</v>
      </c>
      <c r="BB523" s="58" t="str">
        <f>IF(OR(BB283&lt;&gt;"*",BB347&lt;&gt;"*",BB404&lt;&gt;"*",BB457&lt;&gt;"*"),"Yes (" &amp; JoinAll(", ", MIDForgiving(BB283,6,LEN(BB283)-6), MIDForgiving(BB347,6,LEN(BB347)-6), MIDForgiving(BB404,6,LEN(BB404)-6), MIDForgiving(BB457,6,LEN(BB457)-6))&amp;")","*")</f>
        <v>Yes (HTTPS)</v>
      </c>
      <c r="BC523" s="58" t="str">
        <f>IF(OR(BC283&lt;&gt;"*",BC347&lt;&gt;"*",BC404&lt;&gt;"*",BC457&lt;&gt;"*"),"Yes (" &amp; JoinAll(", ", MIDForgiving(BC283,6,LEN(BC283)-6), MIDForgiving(BC347,6,LEN(BC347)-6), MIDForgiving(BC404,6,LEN(BC404)-6), MIDForgiving(BC457,6,LEN(BC457)-6))&amp;")","*")</f>
        <v>Yes (HTTPS)</v>
      </c>
      <c r="BD523" s="58" t="str">
        <f>IF(OR(BD283&lt;&gt;"*",BD347&lt;&gt;"*",BD404&lt;&gt;"*",BD457&lt;&gt;"*"),"Yes (" &amp; JoinAll(", ", MIDForgiving(BD283,6,LEN(BD283)-6), MIDForgiving(BD347,6,LEN(BD347)-6), MIDForgiving(BD404,6,LEN(BD404)-6), MIDForgiving(BD457,6,LEN(BD457)-6))&amp;")","*")</f>
        <v>*</v>
      </c>
      <c r="BE523" s="58" t="str">
        <f>IF(OR(BE283&lt;&gt;"*",BE347&lt;&gt;"*",BE404&lt;&gt;"*",BE457&lt;&gt;"*"),"Yes (" &amp; JoinAll(", ", MIDForgiving(BE283,6,LEN(BE283)-6), MIDForgiving(BE347,6,LEN(BE347)-6), MIDForgiving(BE404,6,LEN(BE404)-6), MIDForgiving(BE457,6,LEN(BE457)-6))&amp;")","*")</f>
        <v>*</v>
      </c>
      <c r="BF523" s="58" t="str">
        <f>IF(OR(BF283&lt;&gt;"*",BF347&lt;&gt;"*",BF404&lt;&gt;"*",BF457&lt;&gt;"*"),"Yes (" &amp; JoinAll(", ", MIDForgiving(BF283,6,LEN(BF283)-6), MIDForgiving(BF347,6,LEN(BF347)-6), MIDForgiving(BF404,6,LEN(BF404)-6), MIDForgiving(BF457,6,LEN(BF457)-6))&amp;")","*")</f>
        <v>*</v>
      </c>
      <c r="BG523" s="58" t="str">
        <f>IF(OR(BG283&lt;&gt;"*",BG347&lt;&gt;"*",BG404&lt;&gt;"*",BG457&lt;&gt;"*"),"Yes (" &amp; JoinAll(", ", MIDForgiving(BG283,6,LEN(BG283)-6), MIDForgiving(BG347,6,LEN(BG347)-6), MIDForgiving(BG404,6,LEN(BG404)-6), MIDForgiving(BG457,6,LEN(BG457)-6))&amp;")","*")</f>
        <v>*</v>
      </c>
      <c r="BH523" s="58" t="str">
        <f>IF(OR(BH283&lt;&gt;"*",BH347&lt;&gt;"*",BH404&lt;&gt;"*",BH457&lt;&gt;"*"),"Yes (" &amp; JoinAll(", ", MIDForgiving(BH283,6,LEN(BH283)-6), MIDForgiving(BH347,6,LEN(BH347)-6), MIDForgiving(BH404,6,LEN(BH404)-6), MIDForgiving(BH457,6,LEN(BH457)-6))&amp;")","*")</f>
        <v>*</v>
      </c>
      <c r="BI523" s="58" t="str">
        <f>IF(OR(BI283&lt;&gt;"*",BI347&lt;&gt;"*",BI404&lt;&gt;"*",BI457&lt;&gt;"*"),"Yes (" &amp; JoinAll(", ", MIDForgiving(BI283,6,LEN(BI283)-6), MIDForgiving(BI347,6,LEN(BI347)-6), MIDForgiving(BI404,6,LEN(BI404)-6), MIDForgiving(BI457,6,LEN(BI457)-6))&amp;")","*")</f>
        <v>Yes (HTTPS)</v>
      </c>
      <c r="BJ523" s="58" t="str">
        <f>IF(OR(BJ283&lt;&gt;"*",BJ347&lt;&gt;"*",BJ404&lt;&gt;"*",BJ457&lt;&gt;"*"),"Yes (" &amp; JoinAll(", ", MIDForgiving(BJ283,6,LEN(BJ283)-6), MIDForgiving(BJ347,6,LEN(BJ347)-6), MIDForgiving(BJ404,6,LEN(BJ404)-6), MIDForgiving(BJ457,6,LEN(BJ457)-6))&amp;")","*")</f>
        <v>*</v>
      </c>
      <c r="BK523" s="58" t="str">
        <f>IF(OR(BK283&lt;&gt;"*",BK347&lt;&gt;"*",BK404&lt;&gt;"*",BK457&lt;&gt;"*"),"Yes (" &amp; JoinAll(", ", MIDForgiving(BK283,6,LEN(BK283)-6), MIDForgiving(BK347,6,LEN(BK347)-6), MIDForgiving(BK404,6,LEN(BK404)-6), MIDForgiving(BK457,6,LEN(BK457)-6))&amp;")","*")</f>
        <v>*</v>
      </c>
      <c r="BL523" s="58" t="str">
        <f>IF(OR(BL283&lt;&gt;"*",BL347&lt;&gt;"*",BL404&lt;&gt;"*",BL457&lt;&gt;"*"),"Yes (" &amp; JoinAll(", ", MIDForgiving(BL283,6,LEN(BL283)-6), MIDForgiving(BL347,6,LEN(BL347)-6), MIDForgiving(BL404,6,LEN(BL404)-6), MIDForgiving(BL457,6,LEN(BL457)-6))&amp;")","*")</f>
        <v>*</v>
      </c>
      <c r="BM523" s="58" t="str">
        <f>IF(OR(BM283&lt;&gt;"*",BM347&lt;&gt;"*",BM404&lt;&gt;"*",BM457&lt;&gt;"*"),"Yes (" &amp; JoinAll(", ", MIDForgiving(BM283,6,LEN(BM283)-6), MIDForgiving(BM347,6,LEN(BM347)-6), MIDForgiving(BM404,6,LEN(BM404)-6), MIDForgiving(BM457,6,LEN(BM457)-6))&amp;")","*")</f>
        <v>*</v>
      </c>
      <c r="BN523" s="58" t="str">
        <f>IF(OR(BN283&lt;&gt;"*",BN347&lt;&gt;"*",BN404&lt;&gt;"*",BN457&lt;&gt;"*"),"Yes (" &amp; JoinAll(", ", MIDForgiving(BN283,6,LEN(BN283)-6), MIDForgiving(BN347,6,LEN(BN347)-6), MIDForgiving(BN404,6,LEN(BN404)-6), MIDForgiving(BN457,6,LEN(BN457)-6))&amp;")","*")</f>
        <v>*</v>
      </c>
      <c r="BO523" s="58" t="str">
        <f>IF(OR(BO283&lt;&gt;"*",BO347&lt;&gt;"*",BO404&lt;&gt;"*",BO457&lt;&gt;"*"),"Yes (" &amp; JoinAll(", ", MIDForgiving(BO283,6,LEN(BO283)-6), MIDForgiving(BO347,6,LEN(BO347)-6), MIDForgiving(BO404,6,LEN(BO404)-6), MIDForgiving(BO457,6,LEN(BO457)-6))&amp;")","*")</f>
        <v>*</v>
      </c>
      <c r="BP523" s="58" t="str">
        <f>IF(OR(BP283&lt;&gt;"*",BP347&lt;&gt;"*",BP404&lt;&gt;"*",BP457&lt;&gt;"*"),"Yes (" &amp; JoinAll(", ", MIDForgiving(BP283,6,LEN(BP283)-6), MIDForgiving(BP347,6,LEN(BP347)-6), MIDForgiving(BP404,6,LEN(BP404)-6), MIDForgiving(BP457,6,LEN(BP457)-6))&amp;")","*")</f>
        <v>*</v>
      </c>
      <c r="BQ523" s="58" t="str">
        <f>IF(OR(BQ283&lt;&gt;"*",BQ347&lt;&gt;"*",BQ404&lt;&gt;"*",BQ457&lt;&gt;"*"),"Yes (" &amp; JoinAll(", ", MIDForgiving(BQ283,6,LEN(BQ283)-6), MIDForgiving(BQ347,6,LEN(BQ347)-6), MIDForgiving(BQ404,6,LEN(BQ404)-6), MIDForgiving(BQ457,6,LEN(BQ457)-6))&amp;")","*")</f>
        <v>*</v>
      </c>
      <c r="BR523" s="58" t="str">
        <f>IF(OR(BR283&lt;&gt;"*",BR347&lt;&gt;"*",BR404&lt;&gt;"*",BR457&lt;&gt;"*"),"Yes (" &amp; JoinAll(", ", MIDForgiving(BR283,6,LEN(BR283)-6), MIDForgiving(BR347,6,LEN(BR347)-6), MIDForgiving(BR404,6,LEN(BR404)-6), MIDForgiving(BR457,6,LEN(BR457)-6))&amp;")","*")</f>
        <v>*</v>
      </c>
      <c r="BS523" s="58" t="str">
        <f>IF(OR(BS283&lt;&gt;"*",BS347&lt;&gt;"*",BS404&lt;&gt;"*",BS457&lt;&gt;"*"),"Yes (" &amp; JoinAll(", ", MIDForgiving(BS283,6,LEN(BS283)-6), MIDForgiving(BS347,6,LEN(BS347)-6), MIDForgiving(BS404,6,LEN(BS404)-6), MIDForgiving(BS457,6,LEN(BS457)-6))&amp;")","*")</f>
        <v>*</v>
      </c>
      <c r="BT523" s="58" t="str">
        <f>IF(OR(BT283&lt;&gt;"*",BT347&lt;&gt;"*",BT404&lt;&gt;"*",BT457&lt;&gt;"*"),"Yes (" &amp; JoinAll(", ", MIDForgiving(BT283,6,LEN(BT283)-6), MIDForgiving(BT347,6,LEN(BT347)-6), MIDForgiving(BT404,6,LEN(BT404)-6), MIDForgiving(BT457,6,LEN(BT457)-6))&amp;")","*")</f>
        <v>*</v>
      </c>
      <c r="BU523" s="58" t="str">
        <f>IF(OR(BU283&lt;&gt;"*",BU347&lt;&gt;"*",BU404&lt;&gt;"*",BU457&lt;&gt;"*"),"Yes (" &amp; JoinAll(", ", MIDForgiving(BU283,6,LEN(BU283)-6), MIDForgiving(BU347,6,LEN(BU347)-6), MIDForgiving(BU404,6,LEN(BU404)-6), MIDForgiving(BU457,6,LEN(BU457)-6))&amp;")","*")</f>
        <v>*</v>
      </c>
      <c r="BV523" s="58" t="str">
        <f>IF(OR(BV283&lt;&gt;"*",BV347&lt;&gt;"*",BV404&lt;&gt;"*",BV457&lt;&gt;"*"),"Yes (" &amp; JoinAll(", ", MIDForgiving(BV283,6,LEN(BV283)-6), MIDForgiving(BV347,6,LEN(BV347)-6), MIDForgiving(BV404,6,LEN(BV404)-6), MIDForgiving(BV457,6,LEN(BV457)-6))&amp;")","*")</f>
        <v>*</v>
      </c>
      <c r="BW523" s="58" t="str">
        <f>IF(OR(BW283&lt;&gt;"*",BW347&lt;&gt;"*",BW404&lt;&gt;"*",BW457&lt;&gt;"*"),"Yes (" &amp; JoinAll(", ", MIDForgiving(BW283,6,LEN(BW283)-6), MIDForgiving(BW347,6,LEN(BW347)-6), MIDForgiving(BW404,6,LEN(BW404)-6), MIDForgiving(BW457,6,LEN(BW457)-6))&amp;")","*")</f>
        <v>*</v>
      </c>
      <c r="BX523" s="58" t="str">
        <f>IF(OR(BX283&lt;&gt;"*",BX347&lt;&gt;"*",BX404&lt;&gt;"*",BX457&lt;&gt;"*"),"Yes (" &amp; JoinAll(", ", MIDForgiving(BX283,6,LEN(BX283)-6), MIDForgiving(BX347,6,LEN(BX347)-6), MIDForgiving(BX404,6,LEN(BX404)-6), MIDForgiving(BX457,6,LEN(BX457)-6))&amp;")","*")</f>
        <v>Yes (HTTP)</v>
      </c>
      <c r="BY523" s="58" t="str">
        <f>IF(OR(BY283&lt;&gt;"*",BY347&lt;&gt;"*",BY404&lt;&gt;"*",BY457&lt;&gt;"*"),"Yes (" &amp; JoinAll(", ", MIDForgiving(BY283,6,LEN(BY283)-6), MIDForgiving(BY347,6,LEN(BY347)-6), MIDForgiving(BY404,6,LEN(BY404)-6), MIDForgiving(BY457,6,LEN(BY457)-6))&amp;")","*")</f>
        <v>Yes (HTTP)</v>
      </c>
      <c r="BZ523" s="58" t="str">
        <f>IF(OR(BZ283&lt;&gt;"*",BZ347&lt;&gt;"*",BZ404&lt;&gt;"*",BZ457&lt;&gt;"*"),"Yes (" &amp; JoinAll(", ", MIDForgiving(BZ283,6,LEN(BZ283)-6), MIDForgiving(BZ347,6,LEN(BZ347)-6), MIDForgiving(BZ404,6,LEN(BZ404)-6), MIDForgiving(BZ457,6,LEN(BZ457)-6))&amp;")","*")</f>
        <v>*</v>
      </c>
      <c r="CA523" s="58" t="str">
        <f>IF(OR(CA283&lt;&gt;"*",CA347&lt;&gt;"*",CA404&lt;&gt;"*",CA457&lt;&gt;"*"),"Yes (" &amp; JoinAll(", ", MIDForgiving(CA283,6,LEN(CA283)-6), MIDForgiving(CA347,6,LEN(CA347)-6), MIDForgiving(CA404,6,LEN(CA404)-6), MIDForgiving(CA457,6,LEN(CA457)-6))&amp;")","*")</f>
        <v>*</v>
      </c>
      <c r="CB523" s="58" t="str">
        <f>IF(OR(CB283&lt;&gt;"*",CB347&lt;&gt;"*",CB404&lt;&gt;"*",CB457&lt;&gt;"*"),"Yes (" &amp; JoinAll(", ", MIDForgiving(CB283,6,LEN(CB283)-6), MIDForgiving(CB347,6,LEN(CB347)-6), MIDForgiving(CB404,6,LEN(CB404)-6), MIDForgiving(CB457,6,LEN(CB457)-6))&amp;")","*")</f>
        <v>*</v>
      </c>
      <c r="CC523" s="58" t="str">
        <f>IF(OR(CC283&lt;&gt;"*",CC347&lt;&gt;"*",CC404&lt;&gt;"*",CC457&lt;&gt;"*"),"Yes (" &amp; JoinAll(", ", MIDForgiving(CC283,6,LEN(CC283)-6), MIDForgiving(CC347,6,LEN(CC347)-6), MIDForgiving(CC404,6,LEN(CC404)-6), MIDForgiving(CC457,6,LEN(CC457)-6))&amp;")","*")</f>
        <v>Yes (HTTP)</v>
      </c>
      <c r="CD523" s="58" t="str">
        <f>IF(OR(CD283&lt;&gt;"*",CD347&lt;&gt;"*",CD404&lt;&gt;"*",CD457&lt;&gt;"*"),"Yes (" &amp; JoinAll(", ", MIDForgiving(CD283,6,LEN(CD283)-6), MIDForgiving(CD347,6,LEN(CD347)-6), MIDForgiving(CD404,6,LEN(CD404)-6), MIDForgiving(CD457,6,LEN(CD457)-6))&amp;")","*")</f>
        <v>*</v>
      </c>
      <c r="CE523" s="58" t="str">
        <f>IF(OR(CE283&lt;&gt;"*",CE347&lt;&gt;"*",CE404&lt;&gt;"*",CE457&lt;&gt;"*"),"Yes (" &amp; JoinAll(", ", MIDForgiving(CE283,6,LEN(CE283)-6), MIDForgiving(CE347,6,LEN(CE347)-6), MIDForgiving(CE404,6,LEN(CE404)-6), MIDForgiving(CE457,6,LEN(CE457)-6))&amp;")","*")</f>
        <v>*</v>
      </c>
      <c r="CF523" s="58" t="str">
        <f>IF(OR(CF283&lt;&gt;"*",CF347&lt;&gt;"*",CF404&lt;&gt;"*",CF457&lt;&gt;"*"),"Yes (" &amp; JoinAll(", ", MIDForgiving(CF283,6,LEN(CF283)-6), MIDForgiving(CF347,6,LEN(CF347)-6), MIDForgiving(CF404,6,LEN(CF404)-6), MIDForgiving(CF457,6,LEN(CF457)-6))&amp;")","*")</f>
        <v>*</v>
      </c>
      <c r="CG523" s="58" t="str">
        <f>IF(OR(CG283&lt;&gt;"*",CG347&lt;&gt;"*",CG404&lt;&gt;"*",CG457&lt;&gt;"*"),"Yes (" &amp; JoinAll(", ", MIDForgiving(CG283,6,LEN(CG283)-6), MIDForgiving(CG347,6,LEN(CG347)-6), MIDForgiving(CG404,6,LEN(CG404)-6), MIDForgiving(CG457,6,LEN(CG457)-6))&amp;")","*")</f>
        <v>*</v>
      </c>
      <c r="CH523" s="58" t="str">
        <f>IF(OR(CH283&lt;&gt;"*",CH347&lt;&gt;"*",CH404&lt;&gt;"*",CH457&lt;&gt;"*"),"Yes (" &amp; JoinAll(", ", MIDForgiving(CH283,6,LEN(CH283)-6), MIDForgiving(CH347,6,LEN(CH347)-6), MIDForgiving(CH404,6,LEN(CH404)-6), MIDForgiving(CH457,6,LEN(CH457)-6))&amp;")","*")</f>
        <v>*</v>
      </c>
      <c r="CI523" s="58" t="str">
        <f>IF(OR(CI283&lt;&gt;"*",CI347&lt;&gt;"*",CI404&lt;&gt;"*",CI457&lt;&gt;"*"),"Yes (" &amp; JoinAll(", ", MIDForgiving(CI283,6,LEN(CI283)-6), MIDForgiving(CI347,6,LEN(CI347)-6), MIDForgiving(CI404,6,LEN(CI404)-6), MIDForgiving(CI457,6,LEN(CI457)-6))&amp;")","*")</f>
        <v>*</v>
      </c>
      <c r="CJ523" s="58" t="str">
        <f>IF(OR(CJ283&lt;&gt;"*",CJ347&lt;&gt;"*",CJ404&lt;&gt;"*",CJ457&lt;&gt;"*"),"Yes (" &amp; JoinAll(", ", MIDForgiving(CJ283,6,LEN(CJ283)-6), MIDForgiving(CJ347,6,LEN(CJ347)-6), MIDForgiving(CJ404,6,LEN(CJ404)-6), MIDForgiving(CJ457,6,LEN(CJ457)-6))&amp;")","*")</f>
        <v>*</v>
      </c>
      <c r="CK523" s="58" t="str">
        <f>IF(OR(CK283&lt;&gt;"*",CK347&lt;&gt;"*",CK404&lt;&gt;"*",CK457&lt;&gt;"*"),"Yes (" &amp; JoinAll(", ", MIDForgiving(CK283,6,LEN(CK283)-6), MIDForgiving(CK347,6,LEN(CK347)-6), MIDForgiving(CK404,6,LEN(CK404)-6), MIDForgiving(CK457,6,LEN(CK457)-6))&amp;")","*")</f>
        <v>Yes (HTTP)</v>
      </c>
      <c r="CL523" s="58" t="str">
        <f>IF(OR(CL283&lt;&gt;"*",CL347&lt;&gt;"*",CL404&lt;&gt;"*",CL457&lt;&gt;"*"),"Yes (" &amp; JoinAll(", ", MIDForgiving(CL283,6,LEN(CL283)-6), MIDForgiving(CL347,6,LEN(CL347)-6), MIDForgiving(CL404,6,LEN(CL404)-6), MIDForgiving(CL457,6,LEN(CL457)-6))&amp;")","*")</f>
        <v>Yes (HTTP)</v>
      </c>
      <c r="CM523" s="58" t="str">
        <f>IF(OR(CM283&lt;&gt;"*",CM347&lt;&gt;"*",CM404&lt;&gt;"*",CM457&lt;&gt;"*"),"Yes (" &amp; JoinAll(", ", MIDForgiving(CM283,6,LEN(CM283)-6), MIDForgiving(CM347,6,LEN(CM347)-6), MIDForgiving(CM404,6,LEN(CM404)-6), MIDForgiving(CM457,6,LEN(CM457)-6))&amp;")","*")</f>
        <v>*</v>
      </c>
      <c r="CN523" s="58" t="str">
        <f>IF(OR(CN283&lt;&gt;"*",CN347&lt;&gt;"*",CN404&lt;&gt;"*",CN457&lt;&gt;"*"),"Yes (" &amp; JoinAll(", ", MIDForgiving(CN283,6,LEN(CN283)-6), MIDForgiving(CN347,6,LEN(CN347)-6), MIDForgiving(CN404,6,LEN(CN404)-6), MIDForgiving(CN457,6,LEN(CN457)-6))&amp;")","*")</f>
        <v>*</v>
      </c>
      <c r="CO523" s="58" t="str">
        <f>IF(OR(CO283&lt;&gt;"*",CO347&lt;&gt;"*",CO404&lt;&gt;"*",CO457&lt;&gt;"*"),"Yes (" &amp; JoinAll(", ", MIDForgiving(CO283,6,LEN(CO283)-6), MIDForgiving(CO347,6,LEN(CO347)-6), MIDForgiving(CO404,6,LEN(CO404)-6), MIDForgiving(CO457,6,LEN(CO457)-6))&amp;")","*")</f>
        <v>*</v>
      </c>
      <c r="CP523" s="58" t="str">
        <f>IF(OR(CP283&lt;&gt;"*",CP347&lt;&gt;"*",CP404&lt;&gt;"*",CP457&lt;&gt;"*"),"Yes (" &amp; JoinAll(", ", MIDForgiving(CP283,6,LEN(CP283)-6), MIDForgiving(CP347,6,LEN(CP347)-6), MIDForgiving(CP404,6,LEN(CP404)-6), MIDForgiving(CP457,6,LEN(CP457)-6))&amp;")","*")</f>
        <v>Yes (HTTP, HTTPS)</v>
      </c>
      <c r="CQ523" s="58" t="str">
        <f>IF(OR(CQ283&lt;&gt;"*",CQ347&lt;&gt;"*",CQ404&lt;&gt;"*",CQ457&lt;&gt;"*"),"Yes (" &amp; JoinAll(", ", MIDForgiving(CQ283,6,LEN(CQ283)-6), MIDForgiving(CQ347,6,LEN(CQ347)-6), MIDForgiving(CQ404,6,LEN(CQ404)-6), MIDForgiving(CQ457,6,LEN(CQ457)-6))&amp;")","*")</f>
        <v>Yes (HTTP)</v>
      </c>
      <c r="CR523" s="58" t="str">
        <f>IF(OR(CR283&lt;&gt;"*",CR347&lt;&gt;"*",CR404&lt;&gt;"*",CR457&lt;&gt;"*"),"Yes (" &amp; JoinAll(", ", MIDForgiving(CR283,6,LEN(CR283)-6), MIDForgiving(CR347,6,LEN(CR347)-6), MIDForgiving(CR404,6,LEN(CR404)-6), MIDForgiving(CR457,6,LEN(CR457)-6))&amp;")","*")</f>
        <v>*</v>
      </c>
      <c r="CS523" s="58" t="str">
        <f>IF(OR(CS283&lt;&gt;"*",CS347&lt;&gt;"*",CS404&lt;&gt;"*",CS457&lt;&gt;"*"),"Yes (" &amp; JoinAll(", ", MIDForgiving(CS283,6,LEN(CS283)-6), MIDForgiving(CS347,6,LEN(CS347)-6), MIDForgiving(CS404,6,LEN(CS404)-6), MIDForgiving(CS457,6,LEN(CS457)-6))&amp;")","*")</f>
        <v>*</v>
      </c>
      <c r="CT523" s="58" t="str">
        <f>IF(OR(CT283&lt;&gt;"*",CT347&lt;&gt;"*",CT404&lt;&gt;"*",CT457&lt;&gt;"*"),"Yes (" &amp; JoinAll(", ", MIDForgiving(CT283,6,LEN(CT283)-6), MIDForgiving(CT347,6,LEN(CT347)-6), MIDForgiving(CT404,6,LEN(CT404)-6), MIDForgiving(CT457,6,LEN(CT457)-6))&amp;")","*")</f>
        <v>*</v>
      </c>
      <c r="CU523" s="58" t="str">
        <f>IF(OR(CU283&lt;&gt;"*",CU347&lt;&gt;"*",CU404&lt;&gt;"*",CU457&lt;&gt;"*"),"Yes (" &amp; JoinAll(", ", MIDForgiving(CU283,6,LEN(CU283)-6), MIDForgiving(CU347,6,LEN(CU347)-6), MIDForgiving(CU404,6,LEN(CU404)-6), MIDForgiving(CU457,6,LEN(CU457)-6))&amp;")","*")</f>
        <v>*</v>
      </c>
      <c r="CV523" s="58" t="str">
        <f>IF(OR(CV283&lt;&gt;"*",CV347&lt;&gt;"*",CV404&lt;&gt;"*",CV457&lt;&gt;"*"),"Yes (" &amp; JoinAll(", ", MIDForgiving(CV283,6,LEN(CV283)-6), MIDForgiving(CV347,6,LEN(CV347)-6), MIDForgiving(CV404,6,LEN(CV404)-6), MIDForgiving(CV457,6,LEN(CV457)-6))&amp;")","*")</f>
        <v>*</v>
      </c>
      <c r="CW523" s="58" t="str">
        <f>IF(OR(CW283&lt;&gt;"*",CW347&lt;&gt;"*",CW404&lt;&gt;"*",CW457&lt;&gt;"*"),"Yes (" &amp; JoinAll(", ", MIDForgiving(CW283,6,LEN(CW283)-6), MIDForgiving(CW347,6,LEN(CW347)-6), MIDForgiving(CW404,6,LEN(CW404)-6), MIDForgiving(CW457,6,LEN(CW457)-6))&amp;")","*")</f>
        <v>*</v>
      </c>
      <c r="CX523" s="58" t="str">
        <f>IF(OR(CX283&lt;&gt;"*",CX347&lt;&gt;"*",CX404&lt;&gt;"*",CX457&lt;&gt;"*"),"Yes (" &amp; JoinAll(", ", MIDForgiving(CX283,6,LEN(CX283)-6), MIDForgiving(CX347,6,LEN(CX347)-6), MIDForgiving(CX404,6,LEN(CX404)-6), MIDForgiving(CX457,6,LEN(CX457)-6))&amp;")","*")</f>
        <v>*</v>
      </c>
      <c r="CY523" s="58" t="str">
        <f>IF(OR(CY283&lt;&gt;"*",CY347&lt;&gt;"*",CY404&lt;&gt;"*",CY457&lt;&gt;"*"),"Yes (" &amp; JoinAll(", ", MIDForgiving(CY283,6,LEN(CY283)-6), MIDForgiving(CY347,6,LEN(CY347)-6), MIDForgiving(CY404,6,LEN(CY404)-6), MIDForgiving(CY457,6,LEN(CY457)-6))&amp;")","*")</f>
        <v>*</v>
      </c>
      <c r="CZ523" s="58" t="str">
        <f>IF(OR(CZ283&lt;&gt;"*",CZ347&lt;&gt;"*",CZ404&lt;&gt;"*",CZ457&lt;&gt;"*"),"Yes (" &amp; JoinAll(", ", MIDForgiving(CZ283,6,LEN(CZ283)-6), MIDForgiving(CZ347,6,LEN(CZ347)-6), MIDForgiving(CZ404,6,LEN(CZ404)-6), MIDForgiving(CZ457,6,LEN(CZ457)-6))&amp;")","*")</f>
        <v>Yes (HTTP)</v>
      </c>
      <c r="DA523" s="58" t="str">
        <f>IF(OR(DA283&lt;&gt;"*",DA347&lt;&gt;"*",DA404&lt;&gt;"*",DA457&lt;&gt;"*"),"Yes (" &amp; JoinAll(", ", MIDForgiving(DA283,6,LEN(DA283)-6), MIDForgiving(DA347,6,LEN(DA347)-6), MIDForgiving(DA404,6,LEN(DA404)-6), MIDForgiving(DA457,6,LEN(DA457)-6))&amp;")","*")</f>
        <v>*</v>
      </c>
      <c r="DB523" s="58" t="str">
        <f>IF(OR(DB283&lt;&gt;"*",DB347&lt;&gt;"*",DB404&lt;&gt;"*",DB457&lt;&gt;"*"),"Yes (" &amp; JoinAll(", ", MIDForgiving(DB283,6,LEN(DB283)-6), MIDForgiving(DB347,6,LEN(DB347)-6), MIDForgiving(DB404,6,LEN(DB404)-6), MIDForgiving(DB457,6,LEN(DB457)-6))&amp;")","*")</f>
        <v>*</v>
      </c>
      <c r="DC523" s="58" t="str">
        <f>IF(OR(DC283&lt;&gt;"*",DC347&lt;&gt;"*",DC404&lt;&gt;"*",DC457&lt;&gt;"*"),"Yes (" &amp; JoinAll(", ", MIDForgiving(DC283,6,LEN(DC283)-6), MIDForgiving(DC347,6,LEN(DC347)-6), MIDForgiving(DC404,6,LEN(DC404)-6), MIDForgiving(DC457,6,LEN(DC457)-6))&amp;")","*")</f>
        <v>*</v>
      </c>
      <c r="DD523" s="58" t="str">
        <f>IF(OR(DD283&lt;&gt;"*",DD347&lt;&gt;"*",DD404&lt;&gt;"*",DD457&lt;&gt;"*"),"Yes (" &amp; JoinAll(", ", MIDForgiving(DD283,6,LEN(DD283)-6), MIDForgiving(DD347,6,LEN(DD347)-6), MIDForgiving(DD404,6,LEN(DD404)-6), MIDForgiving(DD457,6,LEN(DD457)-6))&amp;")","*")</f>
        <v>*</v>
      </c>
      <c r="DE523" s="58" t="str">
        <f>IF(OR(DE283&lt;&gt;"*",DE347&lt;&gt;"*",DE404&lt;&gt;"*",DE457&lt;&gt;"*"),"Yes (" &amp; JoinAll(", ", MIDForgiving(DE283,6,LEN(DE283)-6), MIDForgiving(DE347,6,LEN(DE347)-6), MIDForgiving(DE404,6,LEN(DE404)-6), MIDForgiving(DE457,6,LEN(DE457)-6))&amp;")","*")</f>
        <v>*</v>
      </c>
      <c r="DF523" s="58" t="str">
        <f>IF(OR(DF283&lt;&gt;"*",DF347&lt;&gt;"*",DF404&lt;&gt;"*",DF457&lt;&gt;"*"),"Yes (" &amp; JoinAll(", ", MIDForgiving(DF283,6,LEN(DF283)-6), MIDForgiving(DF347,6,LEN(DF347)-6), MIDForgiving(DF404,6,LEN(DF404)-6), MIDForgiving(DF457,6,LEN(DF457)-6))&amp;")","*")</f>
        <v>Yes (HTTP)</v>
      </c>
      <c r="DG523" s="58" t="str">
        <f>IF(OR(DG283&lt;&gt;"*",DG347&lt;&gt;"*",DG404&lt;&gt;"*",DG457&lt;&gt;"*"),"Yes (" &amp; JoinAll(", ", MIDForgiving(DG283,6,LEN(DG283)-6), MIDForgiving(DG347,6,LEN(DG347)-6), MIDForgiving(DG404,6,LEN(DG404)-6), MIDForgiving(DG457,6,LEN(DG457)-6))&amp;")","*")</f>
        <v>*</v>
      </c>
      <c r="DH523" s="58" t="str">
        <f>IF(OR(DH283&lt;&gt;"*",DH347&lt;&gt;"*",DH404&lt;&gt;"*",DH457&lt;&gt;"*"),"Yes (" &amp; JoinAll(", ", MIDForgiving(DH283,6,LEN(DH283)-6), MIDForgiving(DH347,6,LEN(DH347)-6), MIDForgiving(DH404,6,LEN(DH404)-6), MIDForgiving(DH457,6,LEN(DH457)-6))&amp;")","*")</f>
        <v>*</v>
      </c>
      <c r="DI523" s="58" t="str">
        <f>IF(OR(DI283&lt;&gt;"*",DI347&lt;&gt;"*",DI404&lt;&gt;"*",DI457&lt;&gt;"*"),"Yes (" &amp; JoinAll(", ", MIDForgiving(DI283,6,LEN(DI283)-6), MIDForgiving(DI347,6,LEN(DI347)-6), MIDForgiving(DI404,6,LEN(DI404)-6), MIDForgiving(DI457,6,LEN(DI457)-6))&amp;")","*")</f>
        <v>*</v>
      </c>
      <c r="DJ523" s="58" t="str">
        <f>IF(OR(DJ283&lt;&gt;"*",DJ347&lt;&gt;"*",DJ404&lt;&gt;"*",DJ457&lt;&gt;"*"),"Yes (" &amp; JoinAll(", ", MIDForgiving(DJ283,6,LEN(DJ283)-6), MIDForgiving(DJ347,6,LEN(DJ347)-6), MIDForgiving(DJ404,6,LEN(DJ404)-6), MIDForgiving(DJ457,6,LEN(DJ457)-6))&amp;")","*")</f>
        <v>*</v>
      </c>
      <c r="DK523" s="58" t="str">
        <f>IF(OR(DK283&lt;&gt;"*",DK347&lt;&gt;"*",DK404&lt;&gt;"*",DK457&lt;&gt;"*"),"Yes (" &amp; JoinAll(", ", MIDForgiving(DK283,6,LEN(DK283)-6), MIDForgiving(DK347,6,LEN(DK347)-6), MIDForgiving(DK404,6,LEN(DK404)-6), MIDForgiving(DK457,6,LEN(DK457)-6))&amp;")","*")</f>
        <v>Yes (HTTP)</v>
      </c>
      <c r="DL523" s="58" t="str">
        <f>IF(OR(DL283&lt;&gt;"*",DL347&lt;&gt;"*",DL404&lt;&gt;"*",DL457&lt;&gt;"*"),"Yes (" &amp; JoinAll(", ", MIDForgiving(DL283,6,LEN(DL283)-6), MIDForgiving(DL347,6,LEN(DL347)-6), MIDForgiving(DL404,6,LEN(DL404)-6), MIDForgiving(DL457,6,LEN(DL457)-6))&amp;")","*")</f>
        <v>*</v>
      </c>
      <c r="DM523" s="58" t="str">
        <f>IF(OR(DM283&lt;&gt;"*",DM347&lt;&gt;"*",DM404&lt;&gt;"*",DM457&lt;&gt;"*"),"Yes (" &amp; JoinAll(", ", MIDForgiving(DM283,6,LEN(DM283)-6), MIDForgiving(DM347,6,LEN(DM347)-6), MIDForgiving(DM404,6,LEN(DM404)-6), MIDForgiving(DM457,6,LEN(DM457)-6))&amp;")","*")</f>
        <v>*</v>
      </c>
      <c r="DN523" s="58" t="str">
        <f>IF(OR(DN283&lt;&gt;"*",DN347&lt;&gt;"*",DN404&lt;&gt;"*",DN457&lt;&gt;"*"),"Yes (" &amp; JoinAll(", ", MIDForgiving(DN283,6,LEN(DN283)-6), MIDForgiving(DN347,6,LEN(DN347)-6), MIDForgiving(DN404,6,LEN(DN404)-6), MIDForgiving(DN457,6,LEN(DN457)-6))&amp;")","*")</f>
        <v>*</v>
      </c>
      <c r="DO523" s="58" t="str">
        <f>IF(OR(DO283&lt;&gt;"*",DO347&lt;&gt;"*",DO404&lt;&gt;"*",DO457&lt;&gt;"*"),"Yes (" &amp; JoinAll(", ", MIDForgiving(DO283,6,LEN(DO283)-6), MIDForgiving(DO347,6,LEN(DO347)-6), MIDForgiving(DO404,6,LEN(DO404)-6), MIDForgiving(DO457,6,LEN(DO457)-6))&amp;")","*")</f>
        <v>*</v>
      </c>
      <c r="DP523" s="58" t="str">
        <f>IF(OR(DP283&lt;&gt;"*",DP347&lt;&gt;"*",DP404&lt;&gt;"*",DP457&lt;&gt;"*"),"Yes (" &amp; JoinAll(", ", MIDForgiving(DP283,6,LEN(DP283)-6), MIDForgiving(DP347,6,LEN(DP347)-6), MIDForgiving(DP404,6,LEN(DP404)-6), MIDForgiving(DP457,6,LEN(DP457)-6))&amp;")","*")</f>
        <v>*</v>
      </c>
      <c r="DQ523" s="58" t="str">
        <f>IF(OR(DQ283&lt;&gt;"*",DQ347&lt;&gt;"*",DQ404&lt;&gt;"*",DQ457&lt;&gt;"*"),"Yes (" &amp; JoinAll(", ", MIDForgiving(DQ283,6,LEN(DQ283)-6), MIDForgiving(DQ347,6,LEN(DQ347)-6), MIDForgiving(DQ404,6,LEN(DQ404)-6), MIDForgiving(DQ457,6,LEN(DQ457)-6))&amp;")","*")</f>
        <v>*</v>
      </c>
      <c r="DR523" s="58" t="str">
        <f>IF(OR(DR283&lt;&gt;"*",DR347&lt;&gt;"*",DR404&lt;&gt;"*",DR457&lt;&gt;"*"),"Yes (" &amp; JoinAll(", ", MIDForgiving(DR283,6,LEN(DR283)-6), MIDForgiving(DR347,6,LEN(DR347)-6), MIDForgiving(DR404,6,LEN(DR404)-6), MIDForgiving(DR457,6,LEN(DR457)-6))&amp;")","*")</f>
        <v>*</v>
      </c>
      <c r="DS523" s="58" t="str">
        <f>IF(OR(DS283&lt;&gt;"*",DS347&lt;&gt;"*",DS404&lt;&gt;"*",DS457&lt;&gt;"*"),"Yes (" &amp; JoinAll(", ", MIDForgiving(DS283,6,LEN(DS283)-6), MIDForgiving(DS347,6,LEN(DS347)-6), MIDForgiving(DS404,6,LEN(DS404)-6), MIDForgiving(DS457,6,LEN(DS457)-6))&amp;")","*")</f>
        <v>*</v>
      </c>
      <c r="DT523" s="58" t="str">
        <f>IF(OR(DT283&lt;&gt;"*",DT347&lt;&gt;"*",DT404&lt;&gt;"*",DT457&lt;&gt;"*"),"Yes (" &amp; JoinAll(", ", MIDForgiving(DT283,6,LEN(DT283)-6), MIDForgiving(DT347,6,LEN(DT347)-6), MIDForgiving(DT404,6,LEN(DT404)-6), MIDForgiving(DT457,6,LEN(DT457)-6))&amp;")","*")</f>
        <v>*</v>
      </c>
      <c r="DU523" s="58" t="str">
        <f>IF(OR(DU283&lt;&gt;"*",DU347&lt;&gt;"*",DU404&lt;&gt;"*",DU457&lt;&gt;"*"),"Yes (" &amp; JoinAll(", ", MIDForgiving(DU283,6,LEN(DU283)-6), MIDForgiving(DU347,6,LEN(DU347)-6), MIDForgiving(DU404,6,LEN(DU404)-6), MIDForgiving(DU457,6,LEN(DU457)-6))&amp;")","*")</f>
        <v>*</v>
      </c>
      <c r="DV523" s="58" t="str">
        <f>IF(OR(DV283&lt;&gt;"*",DV347&lt;&gt;"*",DV404&lt;&gt;"*",DV457&lt;&gt;"*"),"Yes (" &amp; JoinAll(", ", MIDForgiving(DV283,6,LEN(DV283)-6), MIDForgiving(DV347,6,LEN(DV347)-6), MIDForgiving(DV404,6,LEN(DV404)-6), MIDForgiving(DV457,6,LEN(DV457)-6))&amp;")","*")</f>
        <v>*</v>
      </c>
      <c r="DW523" s="58" t="str">
        <f>IF(OR(DW283&lt;&gt;"*",DW347&lt;&gt;"*",DW404&lt;&gt;"*",DW457&lt;&gt;"*"),"Yes (" &amp; JoinAll(", ", MIDForgiving(DW283,6,LEN(DW283)-6), MIDForgiving(DW347,6,LEN(DW347)-6), MIDForgiving(DW404,6,LEN(DW404)-6), MIDForgiving(DW457,6,LEN(DW457)-6))&amp;")","*")</f>
        <v>*</v>
      </c>
      <c r="DX523" s="58" t="str">
        <f>IF(OR(DX283&lt;&gt;"*",DX347&lt;&gt;"*",DX404&lt;&gt;"*",DX457&lt;&gt;"*"),"Yes (" &amp; JoinAll(", ", MIDForgiving(DX283,6,LEN(DX283)-6), MIDForgiving(DX347,6,LEN(DX347)-6), MIDForgiving(DX404,6,LEN(DX404)-6), MIDForgiving(DX457,6,LEN(DX457)-6))&amp;")","*")</f>
        <v>*</v>
      </c>
      <c r="DY523" s="58" t="str">
        <f>IF(OR(DY283&lt;&gt;"*",DY347&lt;&gt;"*",DY404&lt;&gt;"*",DY457&lt;&gt;"*"),"Yes (" &amp; JoinAll(", ", MIDForgiving(DY283,6,LEN(DY283)-6), MIDForgiving(DY347,6,LEN(DY347)-6), MIDForgiving(DY404,6,LEN(DY404)-6), MIDForgiving(DY457,6,LEN(DY457)-6))&amp;")","*")</f>
        <v>*</v>
      </c>
      <c r="DZ523" s="58" t="str">
        <f>IF(OR(DZ283&lt;&gt;"*",DZ347&lt;&gt;"*",DZ404&lt;&gt;"*",DZ457&lt;&gt;"*"),"Yes (" &amp; JoinAll(", ", MIDForgiving(DZ283,6,LEN(DZ283)-6), MIDForgiving(DZ347,6,LEN(DZ347)-6), MIDForgiving(DZ404,6,LEN(DZ404)-6), MIDForgiving(DZ457,6,LEN(DZ457)-6))&amp;")","*")</f>
        <v>Yes (HTTP)</v>
      </c>
      <c r="EA523" s="58" t="str">
        <f>IF(OR(EA283&lt;&gt;"*",EA347&lt;&gt;"*",EA404&lt;&gt;"*",EA457&lt;&gt;"*"),"Yes (" &amp; JoinAll(", ", MIDForgiving(EA283,6,LEN(EA283)-6), MIDForgiving(EA347,6,LEN(EA347)-6), MIDForgiving(EA404,6,LEN(EA404)-6), MIDForgiving(EA457,6,LEN(EA457)-6))&amp;")","*")</f>
        <v>*</v>
      </c>
      <c r="EB523" s="58" t="str">
        <f>IF(OR(EB283&lt;&gt;"*",EB347&lt;&gt;"*",EB404&lt;&gt;"*",EB457&lt;&gt;"*"),"Yes (" &amp; JoinAll(", ", MIDForgiving(EB283,6,LEN(EB283)-6), MIDForgiving(EB347,6,LEN(EB347)-6), MIDForgiving(EB404,6,LEN(EB404)-6), MIDForgiving(EB457,6,LEN(EB457)-6))&amp;")","*")</f>
        <v>*</v>
      </c>
      <c r="EC523" s="58" t="str">
        <f>IF(OR(EC283&lt;&gt;"*",EC347&lt;&gt;"*",EC404&lt;&gt;"*",EC457&lt;&gt;"*"),"Yes (" &amp; JoinAll(", ", MIDForgiving(EC283,6,LEN(EC283)-6), MIDForgiving(EC347,6,LEN(EC347)-6), MIDForgiving(EC404,6,LEN(EC404)-6), MIDForgiving(EC457,6,LEN(EC457)-6))&amp;")","*")</f>
        <v>*</v>
      </c>
      <c r="ED523" s="58" t="str">
        <f>IF(OR(ED283&lt;&gt;"*",ED347&lt;&gt;"*",ED404&lt;&gt;"*",ED457&lt;&gt;"*"),"Yes (" &amp; JoinAll(", ", MIDForgiving(ED283,6,LEN(ED283)-6), MIDForgiving(ED347,6,LEN(ED347)-6), MIDForgiving(ED404,6,LEN(ED404)-6), MIDForgiving(ED457,6,LEN(ED457)-6))&amp;")","*")</f>
        <v>*</v>
      </c>
      <c r="EE523" s="58" t="str">
        <f>IF(OR(EE283&lt;&gt;"*",EE347&lt;&gt;"*",EE404&lt;&gt;"*",EE457&lt;&gt;"*"),"Yes (" &amp; JoinAll(", ", MIDForgiving(EE283,6,LEN(EE283)-6), MIDForgiving(EE347,6,LEN(EE347)-6), MIDForgiving(EE404,6,LEN(EE404)-6), MIDForgiving(EE457,6,LEN(EE457)-6))&amp;")","*")</f>
        <v>*</v>
      </c>
      <c r="EF523" s="58" t="str">
        <f>IF(OR(EF283&lt;&gt;"*",EF347&lt;&gt;"*",EF404&lt;&gt;"*",EF457&lt;&gt;"*"),"Yes (" &amp; JoinAll(", ", MIDForgiving(EF283,6,LEN(EF283)-6), MIDForgiving(EF347,6,LEN(EF347)-6), MIDForgiving(EF404,6,LEN(EF404)-6), MIDForgiving(EF457,6,LEN(EF457)-6))&amp;")","*")</f>
        <v>*</v>
      </c>
      <c r="EG523" s="58" t="str">
        <f>IF(OR(EG283&lt;&gt;"*",EG347&lt;&gt;"*",EG404&lt;&gt;"*",EG457&lt;&gt;"*"),"Yes (" &amp; JoinAll(", ", MIDForgiving(EG283,6,LEN(EG283)-6), MIDForgiving(EG347,6,LEN(EG347)-6), MIDForgiving(EG404,6,LEN(EG404)-6), MIDForgiving(EG457,6,LEN(EG457)-6))&amp;")","*")</f>
        <v>Yes (HTTP)</v>
      </c>
      <c r="EH523" s="58" t="str">
        <f>IF(OR(EH283&lt;&gt;"*",EH347&lt;&gt;"*",EH404&lt;&gt;"*",EH457&lt;&gt;"*"),"Yes (" &amp; JoinAll(", ", MIDForgiving(EH283,6,LEN(EH283)-6), MIDForgiving(EH347,6,LEN(EH347)-6), MIDForgiving(EH404,6,LEN(EH404)-6), MIDForgiving(EH457,6,LEN(EH457)-6))&amp;")","*")</f>
        <v>*</v>
      </c>
      <c r="EI523" s="58" t="str">
        <f>IF(OR(EI283&lt;&gt;"*",EI347&lt;&gt;"*",EI404&lt;&gt;"*",EI457&lt;&gt;"*"),"Yes (" &amp; JoinAll(", ", MIDForgiving(EI283,6,LEN(EI283)-6), MIDForgiving(EI347,6,LEN(EI347)-6), MIDForgiving(EI404,6,LEN(EI404)-6), MIDForgiving(EI457,6,LEN(EI457)-6))&amp;")","*")</f>
        <v>*</v>
      </c>
      <c r="EJ523" s="58" t="str">
        <f>IF(OR(EJ283&lt;&gt;"*",EJ347&lt;&gt;"*",EJ404&lt;&gt;"*",EJ457&lt;&gt;"*"),"Yes (" &amp; JoinAll(", ", MIDForgiving(EJ283,6,LEN(EJ283)-6), MIDForgiving(EJ347,6,LEN(EJ347)-6), MIDForgiving(EJ404,6,LEN(EJ404)-6), MIDForgiving(EJ457,6,LEN(EJ457)-6))&amp;")","*")</f>
        <v>*</v>
      </c>
      <c r="EK523" s="58" t="str">
        <f>IF(OR(EK283&lt;&gt;"*",EK347&lt;&gt;"*",EK404&lt;&gt;"*",EK457&lt;&gt;"*"),"Yes (" &amp; JoinAll(", ", MIDForgiving(EK283,6,LEN(EK283)-6), MIDForgiving(EK347,6,LEN(EK347)-6), MIDForgiving(EK404,6,LEN(EK404)-6), MIDForgiving(EK457,6,LEN(EK457)-6))&amp;")","*")</f>
        <v>*</v>
      </c>
      <c r="EL523" s="109"/>
      <c r="EM523" s="109"/>
    </row>
    <row r="524" spans="1:143" s="58" customFormat="1" ht="41.25" customHeight="1" x14ac:dyDescent="0.25">
      <c r="A524" s="5"/>
      <c r="B524" s="96"/>
      <c r="C524" s="96"/>
      <c r="D524" s="96"/>
      <c r="E524" s="96"/>
      <c r="F524" s="96" t="s">
        <v>4227</v>
      </c>
      <c r="G524" s="4" t="s">
        <v>2562</v>
      </c>
      <c r="H524" s="18" t="s">
        <v>5</v>
      </c>
      <c r="I524" s="18"/>
      <c r="J524" s="58" t="str">
        <f>IF(OR(J284&lt;&gt;"*",J348&lt;&gt;"*",J405&lt;&gt;"*",J458&lt;&gt;"*"),"Yes (" &amp; JoinAll(", ", MIDForgiving(J284,6,LEN(J284)-6), MIDForgiving(J348,6,LEN(J348)-6), MIDForgiving(J405,6,LEN(J405)-6), MIDForgiving(J458,6,LEN(J458)-6))&amp;")","*")</f>
        <v>*</v>
      </c>
      <c r="K524" s="58" t="str">
        <f>IF(OR(K284&lt;&gt;"*",K348&lt;&gt;"*",K405&lt;&gt;"*",K458&lt;&gt;"*"),"Yes (" &amp; JoinAll(", ", MIDForgiving(K284,6,LEN(K284)-6), MIDForgiving(K348,6,LEN(K348)-6), MIDForgiving(K405,6,LEN(K405)-6), MIDForgiving(K458,6,LEN(K458)-6))&amp;")","*")</f>
        <v>*</v>
      </c>
      <c r="L524" s="58" t="str">
        <f>IF(OR(L284&lt;&gt;"*",L348&lt;&gt;"*",L405&lt;&gt;"*",L458&lt;&gt;"*"),"Yes (" &amp; JoinAll(", ", MIDForgiving(L284,6,LEN(L284)-6), MIDForgiving(L348,6,LEN(L348)-6), MIDForgiving(L405,6,LEN(L405)-6), MIDForgiving(L458,6,LEN(L458)-6))&amp;")","*")</f>
        <v>*</v>
      </c>
      <c r="M524" s="58" t="str">
        <f>IF(OR(M284&lt;&gt;"*",M348&lt;&gt;"*",M405&lt;&gt;"*",M458&lt;&gt;"*"),"Yes (" &amp; JoinAll(", ", MIDForgiving(M284,6,LEN(M284)-6), MIDForgiving(M348,6,LEN(M348)-6), MIDForgiving(M405,6,LEN(M405)-6), MIDForgiving(M458,6,LEN(M458)-6))&amp;")","*")</f>
        <v>*</v>
      </c>
      <c r="N524" s="58" t="str">
        <f>IF(OR(N284&lt;&gt;"*",N348&lt;&gt;"*",N405&lt;&gt;"*",N458&lt;&gt;"*"),"Yes (" &amp; JoinAll(", ", MIDForgiving(N284,6,LEN(N284)-6), MIDForgiving(N348,6,LEN(N348)-6), MIDForgiving(N405,6,LEN(N405)-6), MIDForgiving(N458,6,LEN(N458)-6))&amp;")","*")</f>
        <v>*</v>
      </c>
      <c r="O524" s="58" t="str">
        <f>IF(OR(O284&lt;&gt;"*",O348&lt;&gt;"*",O405&lt;&gt;"*",O458&lt;&gt;"*"),"Yes (" &amp; JoinAll(", ", MIDForgiving(O284,6,LEN(O284)-6), MIDForgiving(O348,6,LEN(O348)-6), MIDForgiving(O405,6,LEN(O405)-6), MIDForgiving(O458,6,LEN(O458)-6))&amp;")","*")</f>
        <v>*</v>
      </c>
      <c r="P524" s="58" t="str">
        <f>IF(OR(P284&lt;&gt;"*",P348&lt;&gt;"*",P405&lt;&gt;"*",P458&lt;&gt;"*"),"Yes (" &amp; JoinAll(", ", MIDForgiving(P284,6,LEN(P284)-6), MIDForgiving(P348,6,LEN(P348)-6), MIDForgiving(P405,6,LEN(P405)-6), MIDForgiving(P458,6,LEN(P458)-6))&amp;")","*")</f>
        <v>Yes (HTTPS)</v>
      </c>
      <c r="Q524" s="58" t="str">
        <f>IF(OR(Q284&lt;&gt;"*",Q348&lt;&gt;"*",Q405&lt;&gt;"*",Q458&lt;&gt;"*"),"Yes (" &amp; JoinAll(", ", MIDForgiving(Q284,6,LEN(Q284)-6), MIDForgiving(Q348,6,LEN(Q348)-6), MIDForgiving(Q405,6,LEN(Q405)-6), MIDForgiving(Q458,6,LEN(Q458)-6))&amp;")","*")</f>
        <v>*</v>
      </c>
      <c r="R524" s="58" t="str">
        <f>IF(OR(R284&lt;&gt;"*",R348&lt;&gt;"*",R405&lt;&gt;"*",R458&lt;&gt;"*"),"Yes (" &amp; JoinAll(", ", MIDForgiving(R284,6,LEN(R284)-6), MIDForgiving(R348,6,LEN(R348)-6), MIDForgiving(R405,6,LEN(R405)-6), MIDForgiving(R458,6,LEN(R458)-6))&amp;")","*")</f>
        <v>*</v>
      </c>
      <c r="S524" s="58" t="str">
        <f>IF(OR(S284&lt;&gt;"*",S348&lt;&gt;"*",S405&lt;&gt;"*",S458&lt;&gt;"*"),"Yes (" &amp; JoinAll(", ", MIDForgiving(S284,6,LEN(S284)-6), MIDForgiving(S348,6,LEN(S348)-6), MIDForgiving(S405,6,LEN(S405)-6), MIDForgiving(S458,6,LEN(S458)-6))&amp;")","*")</f>
        <v>Yes (HTTP)</v>
      </c>
      <c r="T524" s="58" t="str">
        <f>IF(OR(T284&lt;&gt;"*",T348&lt;&gt;"*",T405&lt;&gt;"*",T458&lt;&gt;"*"),"Yes (" &amp; JoinAll(", ", MIDForgiving(T284,6,LEN(T284)-6), MIDForgiving(T348,6,LEN(T348)-6), MIDForgiving(T405,6,LEN(T405)-6), MIDForgiving(T458,6,LEN(T458)-6))&amp;")","*")</f>
        <v>Yes (HTTP)</v>
      </c>
      <c r="U524" s="58" t="str">
        <f>IF(OR(U284&lt;&gt;"*",U348&lt;&gt;"*",U405&lt;&gt;"*",U458&lt;&gt;"*"),"Yes (" &amp; JoinAll(", ", MIDForgiving(U284,6,LEN(U284)-6), MIDForgiving(U348,6,LEN(U348)-6), MIDForgiving(U405,6,LEN(U405)-6), MIDForgiving(U458,6,LEN(U458)-6))&amp;")","*")</f>
        <v>*</v>
      </c>
      <c r="V524" s="58" t="str">
        <f>IF(OR(V284&lt;&gt;"*",V348&lt;&gt;"*",V405&lt;&gt;"*",V458&lt;&gt;"*"),"Yes (" &amp; JoinAll(", ", MIDForgiving(V284,6,LEN(V284)-6), MIDForgiving(V348,6,LEN(V348)-6), MIDForgiving(V405,6,LEN(V405)-6), MIDForgiving(V458,6,LEN(V458)-6))&amp;")","*")</f>
        <v>*</v>
      </c>
      <c r="W524" s="58" t="str">
        <f>IF(OR(W284&lt;&gt;"*",W348&lt;&gt;"*",W405&lt;&gt;"*",W458&lt;&gt;"*"),"Yes (" &amp; JoinAll(", ", MIDForgiving(W284,6,LEN(W284)-6), MIDForgiving(W348,6,LEN(W348)-6), MIDForgiving(W405,6,LEN(W405)-6), MIDForgiving(W458,6,LEN(W458)-6))&amp;")","*")</f>
        <v>Yes (HTTPS)</v>
      </c>
      <c r="X524" s="58" t="str">
        <f>IF(OR(X284&lt;&gt;"*",X348&lt;&gt;"*",X405&lt;&gt;"*",X458&lt;&gt;"*"),"Yes (" &amp; JoinAll(", ", MIDForgiving(X284,6,LEN(X284)-6), MIDForgiving(X348,6,LEN(X348)-6), MIDForgiving(X405,6,LEN(X405)-6), MIDForgiving(X458,6,LEN(X458)-6))&amp;")","*")</f>
        <v>Yes (HTTPS)</v>
      </c>
      <c r="Y524" s="58" t="str">
        <f>IF(OR(Y284&lt;&gt;"*",Y348&lt;&gt;"*",Y405&lt;&gt;"*",Y458&lt;&gt;"*"),"Yes (" &amp; JoinAll(", ", MIDForgiving(Y284,6,LEN(Y284)-6), MIDForgiving(Y348,6,LEN(Y348)-6), MIDForgiving(Y405,6,LEN(Y405)-6), MIDForgiving(Y458,6,LEN(Y458)-6))&amp;")","*")</f>
        <v>*</v>
      </c>
      <c r="Z524" s="58" t="str">
        <f>IF(OR(Z284&lt;&gt;"*",Z348&lt;&gt;"*",Z405&lt;&gt;"*",Z458&lt;&gt;"*"),"Yes (" &amp; JoinAll(", ", MIDForgiving(Z284,6,LEN(Z284)-6), MIDForgiving(Z348,6,LEN(Z348)-6), MIDForgiving(Z405,6,LEN(Z405)-6), MIDForgiving(Z458,6,LEN(Z458)-6))&amp;")","*")</f>
        <v>*</v>
      </c>
      <c r="AA524" s="58" t="str">
        <f>IF(OR(AA284&lt;&gt;"*",AA348&lt;&gt;"*",AA405&lt;&gt;"*",AA458&lt;&gt;"*"),"Yes (" &amp; JoinAll(", ", MIDForgiving(AA284,6,LEN(AA284)-6), MIDForgiving(AA348,6,LEN(AA348)-6), MIDForgiving(AA405,6,LEN(AA405)-6), MIDForgiving(AA458,6,LEN(AA458)-6))&amp;")","*")</f>
        <v>Yes (HTTPS)</v>
      </c>
      <c r="AB524" s="58" t="str">
        <f>IF(OR(AB284&lt;&gt;"*",AB348&lt;&gt;"*",AB405&lt;&gt;"*",AB458&lt;&gt;"*"),"Yes (" &amp; JoinAll(", ", MIDForgiving(AB284,6,LEN(AB284)-6), MIDForgiving(AB348,6,LEN(AB348)-6), MIDForgiving(AB405,6,LEN(AB405)-6), MIDForgiving(AB458,6,LEN(AB458)-6))&amp;")","*")</f>
        <v>Yes (HTTPS)</v>
      </c>
      <c r="AC524" s="58" t="str">
        <f>IF(OR(AC284&lt;&gt;"*",AC348&lt;&gt;"*",AC405&lt;&gt;"*",AC458&lt;&gt;"*"),"Yes (" &amp; JoinAll(", ", MIDForgiving(AC284,6,LEN(AC284)-6), MIDForgiving(AC348,6,LEN(AC348)-6), MIDForgiving(AC405,6,LEN(AC405)-6), MIDForgiving(AC458,6,LEN(AC458)-6))&amp;")","*")</f>
        <v>Yes (HTTPS)</v>
      </c>
      <c r="AD524" s="58" t="str">
        <f>IF(OR(AD284&lt;&gt;"*",AD348&lt;&gt;"*",AD405&lt;&gt;"*",AD458&lt;&gt;"*"),"Yes (" &amp; JoinAll(", ", MIDForgiving(AD284,6,LEN(AD284)-6), MIDForgiving(AD348,6,LEN(AD348)-6), MIDForgiving(AD405,6,LEN(AD405)-6), MIDForgiving(AD458,6,LEN(AD458)-6))&amp;")","*")</f>
        <v>Yes (HTTP)</v>
      </c>
      <c r="AE524" s="58" t="str">
        <f>IF(OR(AE284&lt;&gt;"*",AE348&lt;&gt;"*",AE405&lt;&gt;"*",AE458&lt;&gt;"*"),"Yes (" &amp; JoinAll(", ", MIDForgiving(AE284,6,LEN(AE284)-6), MIDForgiving(AE348,6,LEN(AE348)-6), MIDForgiving(AE405,6,LEN(AE405)-6), MIDForgiving(AE458,6,LEN(AE458)-6))&amp;")","*")</f>
        <v>*</v>
      </c>
      <c r="AF524" s="58" t="str">
        <f>IF(OR(AF284&lt;&gt;"*",AF348&lt;&gt;"*",AF405&lt;&gt;"*",AF458&lt;&gt;"*"),"Yes (" &amp; JoinAll(", ", MIDForgiving(AF284,6,LEN(AF284)-6), MIDForgiving(AF348,6,LEN(AF348)-6), MIDForgiving(AF405,6,LEN(AF405)-6), MIDForgiving(AF458,6,LEN(AF458)-6))&amp;")","*")</f>
        <v>Yes (HTTP)</v>
      </c>
      <c r="AG524" s="58" t="str">
        <f>IF(OR(AG284&lt;&gt;"*",AG348&lt;&gt;"*",AG405&lt;&gt;"*",AG458&lt;&gt;"*"),"Yes (" &amp; JoinAll(", ", MIDForgiving(AG284,6,LEN(AG284)-6), MIDForgiving(AG348,6,LEN(AG348)-6), MIDForgiving(AG405,6,LEN(AG405)-6), MIDForgiving(AG458,6,LEN(AG458)-6))&amp;")","*")</f>
        <v>Yes (HTTP)</v>
      </c>
      <c r="AH524" s="58" t="str">
        <f>IF(OR(AH284&lt;&gt;"*",AH348&lt;&gt;"*",AH405&lt;&gt;"*",AH458&lt;&gt;"*"),"Yes (" &amp; JoinAll(", ", MIDForgiving(AH284,6,LEN(AH284)-6), MIDForgiving(AH348,6,LEN(AH348)-6), MIDForgiving(AH405,6,LEN(AH405)-6), MIDForgiving(AH458,6,LEN(AH458)-6))&amp;")","*")</f>
        <v>*</v>
      </c>
      <c r="AI524" s="58" t="str">
        <f>IF(OR(AI284&lt;&gt;"*",AI348&lt;&gt;"*",AI405&lt;&gt;"*",AI458&lt;&gt;"*"),"Yes (" &amp; JoinAll(", ", MIDForgiving(AI284,6,LEN(AI284)-6), MIDForgiving(AI348,6,LEN(AI348)-6), MIDForgiving(AI405,6,LEN(AI405)-6), MIDForgiving(AI458,6,LEN(AI458)-6))&amp;")","*")</f>
        <v>*</v>
      </c>
      <c r="AJ524" s="58" t="str">
        <f>IF(OR(AJ284&lt;&gt;"*",AJ348&lt;&gt;"*",AJ405&lt;&gt;"*",AJ458&lt;&gt;"*"),"Yes (" &amp; JoinAll(", ", MIDForgiving(AJ284,6,LEN(AJ284)-6), MIDForgiving(AJ348,6,LEN(AJ348)-6), MIDForgiving(AJ405,6,LEN(AJ405)-6), MIDForgiving(AJ458,6,LEN(AJ458)-6))&amp;")","*")</f>
        <v>Yes (HTTP)</v>
      </c>
      <c r="AK524" s="58" t="str">
        <f>IF(OR(AK284&lt;&gt;"*",AK348&lt;&gt;"*",AK405&lt;&gt;"*",AK458&lt;&gt;"*"),"Yes (" &amp; JoinAll(", ", MIDForgiving(AK284,6,LEN(AK284)-6), MIDForgiving(AK348,6,LEN(AK348)-6), MIDForgiving(AK405,6,LEN(AK405)-6), MIDForgiving(AK458,6,LEN(AK458)-6))&amp;")","*")</f>
        <v>*</v>
      </c>
      <c r="AL524" s="58" t="str">
        <f>IF(OR(AL284&lt;&gt;"*",AL348&lt;&gt;"*",AL405&lt;&gt;"*",AL458&lt;&gt;"*"),"Yes (" &amp; JoinAll(", ", MIDForgiving(AL284,6,LEN(AL284)-6), MIDForgiving(AL348,6,LEN(AL348)-6), MIDForgiving(AL405,6,LEN(AL405)-6), MIDForgiving(AL458,6,LEN(AL458)-6))&amp;")","*")</f>
        <v>Yes (HTTP)</v>
      </c>
      <c r="AM524" s="58" t="str">
        <f>IF(OR(AM284&lt;&gt;"*",AM348&lt;&gt;"*",AM405&lt;&gt;"*",AM458&lt;&gt;"*"),"Yes (" &amp; JoinAll(", ", MIDForgiving(AM284,6,LEN(AM284)-6), MIDForgiving(AM348,6,LEN(AM348)-6), MIDForgiving(AM405,6,LEN(AM405)-6), MIDForgiving(AM458,6,LEN(AM458)-6))&amp;")","*")</f>
        <v>*</v>
      </c>
      <c r="AN524" s="58" t="str">
        <f>IF(OR(AN284&lt;&gt;"*",AN348&lt;&gt;"*",AN405&lt;&gt;"*",AN458&lt;&gt;"*"),"Yes (" &amp; JoinAll(", ", MIDForgiving(AN284,6,LEN(AN284)-6), MIDForgiving(AN348,6,LEN(AN348)-6), MIDForgiving(AN405,6,LEN(AN405)-6), MIDForgiving(AN458,6,LEN(AN458)-6))&amp;")","*")</f>
        <v>Yes (HTTPS)</v>
      </c>
      <c r="AO524" s="58" t="str">
        <f>IF(OR(AO284&lt;&gt;"*",AO348&lt;&gt;"*",AO405&lt;&gt;"*",AO458&lt;&gt;"*"),"Yes (" &amp; JoinAll(", ", MIDForgiving(AO284,6,LEN(AO284)-6), MIDForgiving(AO348,6,LEN(AO348)-6), MIDForgiving(AO405,6,LEN(AO405)-6), MIDForgiving(AO458,6,LEN(AO458)-6))&amp;")","*")</f>
        <v>Yes (HTTP)</v>
      </c>
      <c r="AP524" s="58" t="str">
        <f>IF(OR(AP284&lt;&gt;"*",AP348&lt;&gt;"*",AP405&lt;&gt;"*",AP458&lt;&gt;"*"),"Yes (" &amp; JoinAll(", ", MIDForgiving(AP284,6,LEN(AP284)-6), MIDForgiving(AP348,6,LEN(AP348)-6), MIDForgiving(AP405,6,LEN(AP405)-6), MIDForgiving(AP458,6,LEN(AP458)-6))&amp;")","*")</f>
        <v>*</v>
      </c>
      <c r="AQ524" s="58" t="str">
        <f>IF(OR(AQ284&lt;&gt;"*",AQ348&lt;&gt;"*",AQ405&lt;&gt;"*",AQ458&lt;&gt;"*"),"Yes (" &amp; JoinAll(", ", MIDForgiving(AQ284,6,LEN(AQ284)-6), MIDForgiving(AQ348,6,LEN(AQ348)-6), MIDForgiving(AQ405,6,LEN(AQ405)-6), MIDForgiving(AQ458,6,LEN(AQ458)-6))&amp;")","*")</f>
        <v>*</v>
      </c>
      <c r="AR524" s="58" t="str">
        <f>IF(OR(AR284&lt;&gt;"*",AR348&lt;&gt;"*",AR405&lt;&gt;"*",AR458&lt;&gt;"*"),"Yes (" &amp; JoinAll(", ", MIDForgiving(AR284,6,LEN(AR284)-6), MIDForgiving(AR348,6,LEN(AR348)-6), MIDForgiving(AR405,6,LEN(AR405)-6), MIDForgiving(AR458,6,LEN(AR458)-6))&amp;")","*")</f>
        <v>*</v>
      </c>
      <c r="AS524" s="58" t="str">
        <f>IF(OR(AS284&lt;&gt;"*",AS348&lt;&gt;"*",AS405&lt;&gt;"*",AS458&lt;&gt;"*"),"Yes (" &amp; JoinAll(", ", MIDForgiving(AS284,6,LEN(AS284)-6), MIDForgiving(AS348,6,LEN(AS348)-6), MIDForgiving(AS405,6,LEN(AS405)-6), MIDForgiving(AS458,6,LEN(AS458)-6))&amp;")","*")</f>
        <v>*</v>
      </c>
      <c r="AT524" s="58" t="str">
        <f>IF(OR(AT284&lt;&gt;"*",AT348&lt;&gt;"*",AT405&lt;&gt;"*",AT458&lt;&gt;"*"),"Yes (" &amp; JoinAll(", ", MIDForgiving(AT284,6,LEN(AT284)-6), MIDForgiving(AT348,6,LEN(AT348)-6), MIDForgiving(AT405,6,LEN(AT405)-6), MIDForgiving(AT458,6,LEN(AT458)-6))&amp;")","*")</f>
        <v>Yes (HTTP)</v>
      </c>
      <c r="AU524" s="58" t="str">
        <f>IF(OR(AU284&lt;&gt;"*",AU348&lt;&gt;"*",AU405&lt;&gt;"*",AU458&lt;&gt;"*"),"Yes (" &amp; JoinAll(", ", MIDForgiving(AU284,6,LEN(AU284)-6), MIDForgiving(AU348,6,LEN(AU348)-6), MIDForgiving(AU405,6,LEN(AU405)-6), MIDForgiving(AU458,6,LEN(AU458)-6))&amp;")","*")</f>
        <v>Yes (HTTP)</v>
      </c>
      <c r="AV524" s="58" t="str">
        <f>IF(OR(AV284&lt;&gt;"*",AV348&lt;&gt;"*",AV405&lt;&gt;"*",AV458&lt;&gt;"*"),"Yes (" &amp; JoinAll(", ", MIDForgiving(AV284,6,LEN(AV284)-6), MIDForgiving(AV348,6,LEN(AV348)-6), MIDForgiving(AV405,6,LEN(AV405)-6), MIDForgiving(AV458,6,LEN(AV458)-6))&amp;")","*")</f>
        <v>*</v>
      </c>
      <c r="AW524" s="58" t="str">
        <f>IF(OR(AW284&lt;&gt;"*",AW348&lt;&gt;"*",AW405&lt;&gt;"*",AW458&lt;&gt;"*"),"Yes (" &amp; JoinAll(", ", MIDForgiving(AW284,6,LEN(AW284)-6), MIDForgiving(AW348,6,LEN(AW348)-6), MIDForgiving(AW405,6,LEN(AW405)-6), MIDForgiving(AW458,6,LEN(AW458)-6))&amp;")","*")</f>
        <v>*</v>
      </c>
      <c r="AX524" s="58" t="str">
        <f>IF(OR(AX284&lt;&gt;"*",AX348&lt;&gt;"*",AX405&lt;&gt;"*",AX458&lt;&gt;"*"),"Yes (" &amp; JoinAll(", ", MIDForgiving(AX284,6,LEN(AX284)-6), MIDForgiving(AX348,6,LEN(AX348)-6), MIDForgiving(AX405,6,LEN(AX405)-6), MIDForgiving(AX458,6,LEN(AX458)-6))&amp;")","*")</f>
        <v>*</v>
      </c>
      <c r="AY524" s="58" t="str">
        <f>IF(OR(AY284&lt;&gt;"*",AY348&lt;&gt;"*",AY405&lt;&gt;"*",AY458&lt;&gt;"*"),"Yes (" &amp; JoinAll(", ", MIDForgiving(AY284,6,LEN(AY284)-6), MIDForgiving(AY348,6,LEN(AY348)-6), MIDForgiving(AY405,6,LEN(AY405)-6), MIDForgiving(AY458,6,LEN(AY458)-6))&amp;")","*")</f>
        <v>*</v>
      </c>
      <c r="AZ524" s="58" t="str">
        <f>IF(OR(AZ284&lt;&gt;"*",AZ348&lt;&gt;"*",AZ405&lt;&gt;"*",AZ458&lt;&gt;"*"),"Yes (" &amp; JoinAll(", ", MIDForgiving(AZ284,6,LEN(AZ284)-6), MIDForgiving(AZ348,6,LEN(AZ348)-6), MIDForgiving(AZ405,6,LEN(AZ405)-6), MIDForgiving(AZ458,6,LEN(AZ458)-6))&amp;")","*")</f>
        <v>Yes (HTTPS)</v>
      </c>
      <c r="BA524" s="58" t="str">
        <f>IF(OR(BA284&lt;&gt;"*",BA348&lt;&gt;"*",BA405&lt;&gt;"*",BA458&lt;&gt;"*"),"Yes (" &amp; JoinAll(", ", MIDForgiving(BA284,6,LEN(BA284)-6), MIDForgiving(BA348,6,LEN(BA348)-6), MIDForgiving(BA405,6,LEN(BA405)-6), MIDForgiving(BA458,6,LEN(BA458)-6))&amp;")","*")</f>
        <v>*</v>
      </c>
      <c r="BB524" s="58" t="str">
        <f>IF(OR(BB284&lt;&gt;"*",BB348&lt;&gt;"*",BB405&lt;&gt;"*",BB458&lt;&gt;"*"),"Yes (" &amp; JoinAll(", ", MIDForgiving(BB284,6,LEN(BB284)-6), MIDForgiving(BB348,6,LEN(BB348)-6), MIDForgiving(BB405,6,LEN(BB405)-6), MIDForgiving(BB458,6,LEN(BB458)-6))&amp;")","*")</f>
        <v>Yes (HTTPS)</v>
      </c>
      <c r="BC524" s="58" t="str">
        <f>IF(OR(BC284&lt;&gt;"*",BC348&lt;&gt;"*",BC405&lt;&gt;"*",BC458&lt;&gt;"*"),"Yes (" &amp; JoinAll(", ", MIDForgiving(BC284,6,LEN(BC284)-6), MIDForgiving(BC348,6,LEN(BC348)-6), MIDForgiving(BC405,6,LEN(BC405)-6), MIDForgiving(BC458,6,LEN(BC458)-6))&amp;")","*")</f>
        <v>Yes (HTTPS)</v>
      </c>
      <c r="BD524" s="58" t="str">
        <f>IF(OR(BD284&lt;&gt;"*",BD348&lt;&gt;"*",BD405&lt;&gt;"*",BD458&lt;&gt;"*"),"Yes (" &amp; JoinAll(", ", MIDForgiving(BD284,6,LEN(BD284)-6), MIDForgiving(BD348,6,LEN(BD348)-6), MIDForgiving(BD405,6,LEN(BD405)-6), MIDForgiving(BD458,6,LEN(BD458)-6))&amp;")","*")</f>
        <v>*</v>
      </c>
      <c r="BE524" s="58" t="str">
        <f>IF(OR(BE284&lt;&gt;"*",BE348&lt;&gt;"*",BE405&lt;&gt;"*",BE458&lt;&gt;"*"),"Yes (" &amp; JoinAll(", ", MIDForgiving(BE284,6,LEN(BE284)-6), MIDForgiving(BE348,6,LEN(BE348)-6), MIDForgiving(BE405,6,LEN(BE405)-6), MIDForgiving(BE458,6,LEN(BE458)-6))&amp;")","*")</f>
        <v>*</v>
      </c>
      <c r="BF524" s="58" t="str">
        <f>IF(OR(BF284&lt;&gt;"*",BF348&lt;&gt;"*",BF405&lt;&gt;"*",BF458&lt;&gt;"*"),"Yes (" &amp; JoinAll(", ", MIDForgiving(BF284,6,LEN(BF284)-6), MIDForgiving(BF348,6,LEN(BF348)-6), MIDForgiving(BF405,6,LEN(BF405)-6), MIDForgiving(BF458,6,LEN(BF458)-6))&amp;")","*")</f>
        <v>*</v>
      </c>
      <c r="BG524" s="58" t="str">
        <f>IF(OR(BG284&lt;&gt;"*",BG348&lt;&gt;"*",BG405&lt;&gt;"*",BG458&lt;&gt;"*"),"Yes (" &amp; JoinAll(", ", MIDForgiving(BG284,6,LEN(BG284)-6), MIDForgiving(BG348,6,LEN(BG348)-6), MIDForgiving(BG405,6,LEN(BG405)-6), MIDForgiving(BG458,6,LEN(BG458)-6))&amp;")","*")</f>
        <v>*</v>
      </c>
      <c r="BH524" s="58" t="str">
        <f>IF(OR(BH284&lt;&gt;"*",BH348&lt;&gt;"*",BH405&lt;&gt;"*",BH458&lt;&gt;"*"),"Yes (" &amp; JoinAll(", ", MIDForgiving(BH284,6,LEN(BH284)-6), MIDForgiving(BH348,6,LEN(BH348)-6), MIDForgiving(BH405,6,LEN(BH405)-6), MIDForgiving(BH458,6,LEN(BH458)-6))&amp;")","*")</f>
        <v>*</v>
      </c>
      <c r="BI524" s="58" t="str">
        <f>IF(OR(BI284&lt;&gt;"*",BI348&lt;&gt;"*",BI405&lt;&gt;"*",BI458&lt;&gt;"*"),"Yes (" &amp; JoinAll(", ", MIDForgiving(BI284,6,LEN(BI284)-6), MIDForgiving(BI348,6,LEN(BI348)-6), MIDForgiving(BI405,6,LEN(BI405)-6), MIDForgiving(BI458,6,LEN(BI458)-6))&amp;")","*")</f>
        <v>Yes (HTTP)</v>
      </c>
      <c r="BJ524" s="58" t="str">
        <f>IF(OR(BJ284&lt;&gt;"*",BJ348&lt;&gt;"*",BJ405&lt;&gt;"*",BJ458&lt;&gt;"*"),"Yes (" &amp; JoinAll(", ", MIDForgiving(BJ284,6,LEN(BJ284)-6), MIDForgiving(BJ348,6,LEN(BJ348)-6), MIDForgiving(BJ405,6,LEN(BJ405)-6), MIDForgiving(BJ458,6,LEN(BJ458)-6))&amp;")","*")</f>
        <v>*</v>
      </c>
      <c r="BK524" s="58" t="str">
        <f>IF(OR(BK284&lt;&gt;"*",BK348&lt;&gt;"*",BK405&lt;&gt;"*",BK458&lt;&gt;"*"),"Yes (" &amp; JoinAll(", ", MIDForgiving(BK284,6,LEN(BK284)-6), MIDForgiving(BK348,6,LEN(BK348)-6), MIDForgiving(BK405,6,LEN(BK405)-6), MIDForgiving(BK458,6,LEN(BK458)-6))&amp;")","*")</f>
        <v>*</v>
      </c>
      <c r="BL524" s="58" t="str">
        <f>IF(OR(BL284&lt;&gt;"*",BL348&lt;&gt;"*",BL405&lt;&gt;"*",BL458&lt;&gt;"*"),"Yes (" &amp; JoinAll(", ", MIDForgiving(BL284,6,LEN(BL284)-6), MIDForgiving(BL348,6,LEN(BL348)-6), MIDForgiving(BL405,6,LEN(BL405)-6), MIDForgiving(BL458,6,LEN(BL458)-6))&amp;")","*")</f>
        <v>*</v>
      </c>
      <c r="BM524" s="58" t="str">
        <f>IF(OR(BM284&lt;&gt;"*",BM348&lt;&gt;"*",BM405&lt;&gt;"*",BM458&lt;&gt;"*"),"Yes (" &amp; JoinAll(", ", MIDForgiving(BM284,6,LEN(BM284)-6), MIDForgiving(BM348,6,LEN(BM348)-6), MIDForgiving(BM405,6,LEN(BM405)-6), MIDForgiving(BM458,6,LEN(BM458)-6))&amp;")","*")</f>
        <v>*</v>
      </c>
      <c r="BN524" s="58" t="str">
        <f>IF(OR(BN284&lt;&gt;"*",BN348&lt;&gt;"*",BN405&lt;&gt;"*",BN458&lt;&gt;"*"),"Yes (" &amp; JoinAll(", ", MIDForgiving(BN284,6,LEN(BN284)-6), MIDForgiving(BN348,6,LEN(BN348)-6), MIDForgiving(BN405,6,LEN(BN405)-6), MIDForgiving(BN458,6,LEN(BN458)-6))&amp;")","*")</f>
        <v>*</v>
      </c>
      <c r="BO524" s="58" t="str">
        <f>IF(OR(BO284&lt;&gt;"*",BO348&lt;&gt;"*",BO405&lt;&gt;"*",BO458&lt;&gt;"*"),"Yes (" &amp; JoinAll(", ", MIDForgiving(BO284,6,LEN(BO284)-6), MIDForgiving(BO348,6,LEN(BO348)-6), MIDForgiving(BO405,6,LEN(BO405)-6), MIDForgiving(BO458,6,LEN(BO458)-6))&amp;")","*")</f>
        <v>*</v>
      </c>
      <c r="BP524" s="58" t="str">
        <f>IF(OR(BP284&lt;&gt;"*",BP348&lt;&gt;"*",BP405&lt;&gt;"*",BP458&lt;&gt;"*"),"Yes (" &amp; JoinAll(", ", MIDForgiving(BP284,6,LEN(BP284)-6), MIDForgiving(BP348,6,LEN(BP348)-6), MIDForgiving(BP405,6,LEN(BP405)-6), MIDForgiving(BP458,6,LEN(BP458)-6))&amp;")","*")</f>
        <v>*</v>
      </c>
      <c r="BQ524" s="58" t="str">
        <f>IF(OR(BQ284&lt;&gt;"*",BQ348&lt;&gt;"*",BQ405&lt;&gt;"*",BQ458&lt;&gt;"*"),"Yes (" &amp; JoinAll(", ", MIDForgiving(BQ284,6,LEN(BQ284)-6), MIDForgiving(BQ348,6,LEN(BQ348)-6), MIDForgiving(BQ405,6,LEN(BQ405)-6), MIDForgiving(BQ458,6,LEN(BQ458)-6))&amp;")","*")</f>
        <v>*</v>
      </c>
      <c r="BR524" s="58" t="str">
        <f>IF(OR(BR284&lt;&gt;"*",BR348&lt;&gt;"*",BR405&lt;&gt;"*",BR458&lt;&gt;"*"),"Yes (" &amp; JoinAll(", ", MIDForgiving(BR284,6,LEN(BR284)-6), MIDForgiving(BR348,6,LEN(BR348)-6), MIDForgiving(BR405,6,LEN(BR405)-6), MIDForgiving(BR458,6,LEN(BR458)-6))&amp;")","*")</f>
        <v>*</v>
      </c>
      <c r="BS524" s="58" t="str">
        <f>IF(OR(BS284&lt;&gt;"*",BS348&lt;&gt;"*",BS405&lt;&gt;"*",BS458&lt;&gt;"*"),"Yes (" &amp; JoinAll(", ", MIDForgiving(BS284,6,LEN(BS284)-6), MIDForgiving(BS348,6,LEN(BS348)-6), MIDForgiving(BS405,6,LEN(BS405)-6), MIDForgiving(BS458,6,LEN(BS458)-6))&amp;")","*")</f>
        <v>Yes (HTTPS)</v>
      </c>
      <c r="BT524" s="58" t="str">
        <f>IF(OR(BT284&lt;&gt;"*",BT348&lt;&gt;"*",BT405&lt;&gt;"*",BT458&lt;&gt;"*"),"Yes (" &amp; JoinAll(", ", MIDForgiving(BT284,6,LEN(BT284)-6), MIDForgiving(BT348,6,LEN(BT348)-6), MIDForgiving(BT405,6,LEN(BT405)-6), MIDForgiving(BT458,6,LEN(BT458)-6))&amp;")","*")</f>
        <v>*</v>
      </c>
      <c r="BU524" s="58" t="str">
        <f>IF(OR(BU284&lt;&gt;"*",BU348&lt;&gt;"*",BU405&lt;&gt;"*",BU458&lt;&gt;"*"),"Yes (" &amp; JoinAll(", ", MIDForgiving(BU284,6,LEN(BU284)-6), MIDForgiving(BU348,6,LEN(BU348)-6), MIDForgiving(BU405,6,LEN(BU405)-6), MIDForgiving(BU458,6,LEN(BU458)-6))&amp;")","*")</f>
        <v>Yes (HTTP)</v>
      </c>
      <c r="BV524" s="58" t="str">
        <f>IF(OR(BV284&lt;&gt;"*",BV348&lt;&gt;"*",BV405&lt;&gt;"*",BV458&lt;&gt;"*"),"Yes (" &amp; JoinAll(", ", MIDForgiving(BV284,6,LEN(BV284)-6), MIDForgiving(BV348,6,LEN(BV348)-6), MIDForgiving(BV405,6,LEN(BV405)-6), MIDForgiving(BV458,6,LEN(BV458)-6))&amp;")","*")</f>
        <v>*</v>
      </c>
      <c r="BW524" s="58" t="str">
        <f>IF(OR(BW284&lt;&gt;"*",BW348&lt;&gt;"*",BW405&lt;&gt;"*",BW458&lt;&gt;"*"),"Yes (" &amp; JoinAll(", ", MIDForgiving(BW284,6,LEN(BW284)-6), MIDForgiving(BW348,6,LEN(BW348)-6), MIDForgiving(BW405,6,LEN(BW405)-6), MIDForgiving(BW458,6,LEN(BW458)-6))&amp;")","*")</f>
        <v>*</v>
      </c>
      <c r="BX524" s="58" t="str">
        <f>IF(OR(BX284&lt;&gt;"*",BX348&lt;&gt;"*",BX405&lt;&gt;"*",BX458&lt;&gt;"*"),"Yes (" &amp; JoinAll(", ", MIDForgiving(BX284,6,LEN(BX284)-6), MIDForgiving(BX348,6,LEN(BX348)-6), MIDForgiving(BX405,6,LEN(BX405)-6), MIDForgiving(BX458,6,LEN(BX458)-6))&amp;")","*")</f>
        <v>*</v>
      </c>
      <c r="BY524" s="58" t="str">
        <f>IF(OR(BY284&lt;&gt;"*",BY348&lt;&gt;"*",BY405&lt;&gt;"*",BY458&lt;&gt;"*"),"Yes (" &amp; JoinAll(", ", MIDForgiving(BY284,6,LEN(BY284)-6), MIDForgiving(BY348,6,LEN(BY348)-6), MIDForgiving(BY405,6,LEN(BY405)-6), MIDForgiving(BY458,6,LEN(BY458)-6))&amp;")","*")</f>
        <v>Yes (HTTP)</v>
      </c>
      <c r="BZ524" s="58" t="str">
        <f>IF(OR(BZ284&lt;&gt;"*",BZ348&lt;&gt;"*",BZ405&lt;&gt;"*",BZ458&lt;&gt;"*"),"Yes (" &amp; JoinAll(", ", MIDForgiving(BZ284,6,LEN(BZ284)-6), MIDForgiving(BZ348,6,LEN(BZ348)-6), MIDForgiving(BZ405,6,LEN(BZ405)-6), MIDForgiving(BZ458,6,LEN(BZ458)-6))&amp;")","*")</f>
        <v>*</v>
      </c>
      <c r="CA524" s="58" t="str">
        <f>IF(OR(CA284&lt;&gt;"*",CA348&lt;&gt;"*",CA405&lt;&gt;"*",CA458&lt;&gt;"*"),"Yes (" &amp; JoinAll(", ", MIDForgiving(CA284,6,LEN(CA284)-6), MIDForgiving(CA348,6,LEN(CA348)-6), MIDForgiving(CA405,6,LEN(CA405)-6), MIDForgiving(CA458,6,LEN(CA458)-6))&amp;")","*")</f>
        <v>*</v>
      </c>
      <c r="CB524" s="58" t="str">
        <f>IF(OR(CB284&lt;&gt;"*",CB348&lt;&gt;"*",CB405&lt;&gt;"*",CB458&lt;&gt;"*"),"Yes (" &amp; JoinAll(", ", MIDForgiving(CB284,6,LEN(CB284)-6), MIDForgiving(CB348,6,LEN(CB348)-6), MIDForgiving(CB405,6,LEN(CB405)-6), MIDForgiving(CB458,6,LEN(CB458)-6))&amp;")","*")</f>
        <v>Yes (HTTP)</v>
      </c>
      <c r="CC524" s="58" t="str">
        <f>IF(OR(CC284&lt;&gt;"*",CC348&lt;&gt;"*",CC405&lt;&gt;"*",CC458&lt;&gt;"*"),"Yes (" &amp; JoinAll(", ", MIDForgiving(CC284,6,LEN(CC284)-6), MIDForgiving(CC348,6,LEN(CC348)-6), MIDForgiving(CC405,6,LEN(CC405)-6), MIDForgiving(CC458,6,LEN(CC458)-6))&amp;")","*")</f>
        <v>*</v>
      </c>
      <c r="CD524" s="58" t="str">
        <f>IF(OR(CD284&lt;&gt;"*",CD348&lt;&gt;"*",CD405&lt;&gt;"*",CD458&lt;&gt;"*"),"Yes (" &amp; JoinAll(", ", MIDForgiving(CD284,6,LEN(CD284)-6), MIDForgiving(CD348,6,LEN(CD348)-6), MIDForgiving(CD405,6,LEN(CD405)-6), MIDForgiving(CD458,6,LEN(CD458)-6))&amp;")","*")</f>
        <v>*</v>
      </c>
      <c r="CE524" s="58" t="str">
        <f>IF(OR(CE284&lt;&gt;"*",CE348&lt;&gt;"*",CE405&lt;&gt;"*",CE458&lt;&gt;"*"),"Yes (" &amp; JoinAll(", ", MIDForgiving(CE284,6,LEN(CE284)-6), MIDForgiving(CE348,6,LEN(CE348)-6), MIDForgiving(CE405,6,LEN(CE405)-6), MIDForgiving(CE458,6,LEN(CE458)-6))&amp;")","*")</f>
        <v>*</v>
      </c>
      <c r="CF524" s="58" t="str">
        <f>IF(OR(CF284&lt;&gt;"*",CF348&lt;&gt;"*",CF405&lt;&gt;"*",CF458&lt;&gt;"*"),"Yes (" &amp; JoinAll(", ", MIDForgiving(CF284,6,LEN(CF284)-6), MIDForgiving(CF348,6,LEN(CF348)-6), MIDForgiving(CF405,6,LEN(CF405)-6), MIDForgiving(CF458,6,LEN(CF458)-6))&amp;")","*")</f>
        <v>*</v>
      </c>
      <c r="CG524" s="58" t="str">
        <f>IF(OR(CG284&lt;&gt;"*",CG348&lt;&gt;"*",CG405&lt;&gt;"*",CG458&lt;&gt;"*"),"Yes (" &amp; JoinAll(", ", MIDForgiving(CG284,6,LEN(CG284)-6), MIDForgiving(CG348,6,LEN(CG348)-6), MIDForgiving(CG405,6,LEN(CG405)-6), MIDForgiving(CG458,6,LEN(CG458)-6))&amp;")","*")</f>
        <v>Yes (HTTP)</v>
      </c>
      <c r="CH524" s="58" t="str">
        <f>IF(OR(CH284&lt;&gt;"*",CH348&lt;&gt;"*",CH405&lt;&gt;"*",CH458&lt;&gt;"*"),"Yes (" &amp; JoinAll(", ", MIDForgiving(CH284,6,LEN(CH284)-6), MIDForgiving(CH348,6,LEN(CH348)-6), MIDForgiving(CH405,6,LEN(CH405)-6), MIDForgiving(CH458,6,LEN(CH458)-6))&amp;")","*")</f>
        <v>*</v>
      </c>
      <c r="CI524" s="58" t="str">
        <f>IF(OR(CI284&lt;&gt;"*",CI348&lt;&gt;"*",CI405&lt;&gt;"*",CI458&lt;&gt;"*"),"Yes (" &amp; JoinAll(", ", MIDForgiving(CI284,6,LEN(CI284)-6), MIDForgiving(CI348,6,LEN(CI348)-6), MIDForgiving(CI405,6,LEN(CI405)-6), MIDForgiving(CI458,6,LEN(CI458)-6))&amp;")","*")</f>
        <v>*</v>
      </c>
      <c r="CJ524" s="58" t="str">
        <f>IF(OR(CJ284&lt;&gt;"*",CJ348&lt;&gt;"*",CJ405&lt;&gt;"*",CJ458&lt;&gt;"*"),"Yes (" &amp; JoinAll(", ", MIDForgiving(CJ284,6,LEN(CJ284)-6), MIDForgiving(CJ348,6,LEN(CJ348)-6), MIDForgiving(CJ405,6,LEN(CJ405)-6), MIDForgiving(CJ458,6,LEN(CJ458)-6))&amp;")","*")</f>
        <v>Yes (HTTP)</v>
      </c>
      <c r="CK524" s="58" t="str">
        <f>IF(OR(CK284&lt;&gt;"*",CK348&lt;&gt;"*",CK405&lt;&gt;"*",CK458&lt;&gt;"*"),"Yes (" &amp; JoinAll(", ", MIDForgiving(CK284,6,LEN(CK284)-6), MIDForgiving(CK348,6,LEN(CK348)-6), MIDForgiving(CK405,6,LEN(CK405)-6), MIDForgiving(CK458,6,LEN(CK458)-6))&amp;")","*")</f>
        <v>*</v>
      </c>
      <c r="CL524" s="58" t="str">
        <f>IF(OR(CL284&lt;&gt;"*",CL348&lt;&gt;"*",CL405&lt;&gt;"*",CL458&lt;&gt;"*"),"Yes (" &amp; JoinAll(", ", MIDForgiving(CL284,6,LEN(CL284)-6), MIDForgiving(CL348,6,LEN(CL348)-6), MIDForgiving(CL405,6,LEN(CL405)-6), MIDForgiving(CL458,6,LEN(CL458)-6))&amp;")","*")</f>
        <v>*</v>
      </c>
      <c r="CM524" s="58" t="str">
        <f>IF(OR(CM284&lt;&gt;"*",CM348&lt;&gt;"*",CM405&lt;&gt;"*",CM458&lt;&gt;"*"),"Yes (" &amp; JoinAll(", ", MIDForgiving(CM284,6,LEN(CM284)-6), MIDForgiving(CM348,6,LEN(CM348)-6), MIDForgiving(CM405,6,LEN(CM405)-6), MIDForgiving(CM458,6,LEN(CM458)-6))&amp;")","*")</f>
        <v>*</v>
      </c>
      <c r="CN524" s="58" t="str">
        <f>IF(OR(CN284&lt;&gt;"*",CN348&lt;&gt;"*",CN405&lt;&gt;"*",CN458&lt;&gt;"*"),"Yes (" &amp; JoinAll(", ", MIDForgiving(CN284,6,LEN(CN284)-6), MIDForgiving(CN348,6,LEN(CN348)-6), MIDForgiving(CN405,6,LEN(CN405)-6), MIDForgiving(CN458,6,LEN(CN458)-6))&amp;")","*")</f>
        <v>Yes (HTTP)</v>
      </c>
      <c r="CO524" s="58" t="str">
        <f>IF(OR(CO284&lt;&gt;"*",CO348&lt;&gt;"*",CO405&lt;&gt;"*",CO458&lt;&gt;"*"),"Yes (" &amp; JoinAll(", ", MIDForgiving(CO284,6,LEN(CO284)-6), MIDForgiving(CO348,6,LEN(CO348)-6), MIDForgiving(CO405,6,LEN(CO405)-6), MIDForgiving(CO458,6,LEN(CO458)-6))&amp;")","*")</f>
        <v>Yes (HTTPS)</v>
      </c>
      <c r="CP524" s="58" t="str">
        <f>IF(OR(CP284&lt;&gt;"*",CP348&lt;&gt;"*",CP405&lt;&gt;"*",CP458&lt;&gt;"*"),"Yes (" &amp; JoinAll(", ", MIDForgiving(CP284,6,LEN(CP284)-6), MIDForgiving(CP348,6,LEN(CP348)-6), MIDForgiving(CP405,6,LEN(CP405)-6), MIDForgiving(CP458,6,LEN(CP458)-6))&amp;")","*")</f>
        <v>*</v>
      </c>
      <c r="CQ524" s="58" t="str">
        <f>IF(OR(CQ284&lt;&gt;"*",CQ348&lt;&gt;"*",CQ405&lt;&gt;"*",CQ458&lt;&gt;"*"),"Yes (" &amp; JoinAll(", ", MIDForgiving(CQ284,6,LEN(CQ284)-6), MIDForgiving(CQ348,6,LEN(CQ348)-6), MIDForgiving(CQ405,6,LEN(CQ405)-6), MIDForgiving(CQ458,6,LEN(CQ458)-6))&amp;")","*")</f>
        <v>*</v>
      </c>
      <c r="CR524" s="58" t="str">
        <f>IF(OR(CR284&lt;&gt;"*",CR348&lt;&gt;"*",CR405&lt;&gt;"*",CR458&lt;&gt;"*"),"Yes (" &amp; JoinAll(", ", MIDForgiving(CR284,6,LEN(CR284)-6), MIDForgiving(CR348,6,LEN(CR348)-6), MIDForgiving(CR405,6,LEN(CR405)-6), MIDForgiving(CR458,6,LEN(CR458)-6))&amp;")","*")</f>
        <v>*</v>
      </c>
      <c r="CS524" s="58" t="str">
        <f>IF(OR(CS284&lt;&gt;"*",CS348&lt;&gt;"*",CS405&lt;&gt;"*",CS458&lt;&gt;"*"),"Yes (" &amp; JoinAll(", ", MIDForgiving(CS284,6,LEN(CS284)-6), MIDForgiving(CS348,6,LEN(CS348)-6), MIDForgiving(CS405,6,LEN(CS405)-6), MIDForgiving(CS458,6,LEN(CS458)-6))&amp;")","*")</f>
        <v>*</v>
      </c>
      <c r="CT524" s="58" t="str">
        <f>IF(OR(CT284&lt;&gt;"*",CT348&lt;&gt;"*",CT405&lt;&gt;"*",CT458&lt;&gt;"*"),"Yes (" &amp; JoinAll(", ", MIDForgiving(CT284,6,LEN(CT284)-6), MIDForgiving(CT348,6,LEN(CT348)-6), MIDForgiving(CT405,6,LEN(CT405)-6), MIDForgiving(CT458,6,LEN(CT458)-6))&amp;")","*")</f>
        <v>*</v>
      </c>
      <c r="CU524" s="58" t="str">
        <f>IF(OR(CU284&lt;&gt;"*",CU348&lt;&gt;"*",CU405&lt;&gt;"*",CU458&lt;&gt;"*"),"Yes (" &amp; JoinAll(", ", MIDForgiving(CU284,6,LEN(CU284)-6), MIDForgiving(CU348,6,LEN(CU348)-6), MIDForgiving(CU405,6,LEN(CU405)-6), MIDForgiving(CU458,6,LEN(CU458)-6))&amp;")","*")</f>
        <v>*</v>
      </c>
      <c r="CV524" s="58" t="str">
        <f>IF(OR(CV284&lt;&gt;"*",CV348&lt;&gt;"*",CV405&lt;&gt;"*",CV458&lt;&gt;"*"),"Yes (" &amp; JoinAll(", ", MIDForgiving(CV284,6,LEN(CV284)-6), MIDForgiving(CV348,6,LEN(CV348)-6), MIDForgiving(CV405,6,LEN(CV405)-6), MIDForgiving(CV458,6,LEN(CV458)-6))&amp;")","*")</f>
        <v>*</v>
      </c>
      <c r="CW524" s="58" t="str">
        <f>IF(OR(CW284&lt;&gt;"*",CW348&lt;&gt;"*",CW405&lt;&gt;"*",CW458&lt;&gt;"*"),"Yes (" &amp; JoinAll(", ", MIDForgiving(CW284,6,LEN(CW284)-6), MIDForgiving(CW348,6,LEN(CW348)-6), MIDForgiving(CW405,6,LEN(CW405)-6), MIDForgiving(CW458,6,LEN(CW458)-6))&amp;")","*")</f>
        <v>Yes (HTTP)</v>
      </c>
      <c r="CX524" s="58" t="str">
        <f>IF(OR(CX284&lt;&gt;"*",CX348&lt;&gt;"*",CX405&lt;&gt;"*",CX458&lt;&gt;"*"),"Yes (" &amp; JoinAll(", ", MIDForgiving(CX284,6,LEN(CX284)-6), MIDForgiving(CX348,6,LEN(CX348)-6), MIDForgiving(CX405,6,LEN(CX405)-6), MIDForgiving(CX458,6,LEN(CX458)-6))&amp;")","*")</f>
        <v>Yes (HTTP)</v>
      </c>
      <c r="CY524" s="58" t="str">
        <f>IF(OR(CY284&lt;&gt;"*",CY348&lt;&gt;"*",CY405&lt;&gt;"*",CY458&lt;&gt;"*"),"Yes (" &amp; JoinAll(", ", MIDForgiving(CY284,6,LEN(CY284)-6), MIDForgiving(CY348,6,LEN(CY348)-6), MIDForgiving(CY405,6,LEN(CY405)-6), MIDForgiving(CY458,6,LEN(CY458)-6))&amp;")","*")</f>
        <v>Yes (HTTP)</v>
      </c>
      <c r="CZ524" s="58" t="str">
        <f>IF(OR(CZ284&lt;&gt;"*",CZ348&lt;&gt;"*",CZ405&lt;&gt;"*",CZ458&lt;&gt;"*"),"Yes (" &amp; JoinAll(", ", MIDForgiving(CZ284,6,LEN(CZ284)-6), MIDForgiving(CZ348,6,LEN(CZ348)-6), MIDForgiving(CZ405,6,LEN(CZ405)-6), MIDForgiving(CZ458,6,LEN(CZ458)-6))&amp;")","*")</f>
        <v>Yes (HTTP)</v>
      </c>
      <c r="DA524" s="58" t="str">
        <f>IF(OR(DA284&lt;&gt;"*",DA348&lt;&gt;"*",DA405&lt;&gt;"*",DA458&lt;&gt;"*"),"Yes (" &amp; JoinAll(", ", MIDForgiving(DA284,6,LEN(DA284)-6), MIDForgiving(DA348,6,LEN(DA348)-6), MIDForgiving(DA405,6,LEN(DA405)-6), MIDForgiving(DA458,6,LEN(DA458)-6))&amp;")","*")</f>
        <v>Yes (HTTPS)</v>
      </c>
      <c r="DB524" s="58" t="str">
        <f>IF(OR(DB284&lt;&gt;"*",DB348&lt;&gt;"*",DB405&lt;&gt;"*",DB458&lt;&gt;"*"),"Yes (" &amp; JoinAll(", ", MIDForgiving(DB284,6,LEN(DB284)-6), MIDForgiving(DB348,6,LEN(DB348)-6), MIDForgiving(DB405,6,LEN(DB405)-6), MIDForgiving(DB458,6,LEN(DB458)-6))&amp;")","*")</f>
        <v>Yes (HTTPS)</v>
      </c>
      <c r="DC524" s="58" t="str">
        <f>IF(OR(DC284&lt;&gt;"*",DC348&lt;&gt;"*",DC405&lt;&gt;"*",DC458&lt;&gt;"*"),"Yes (" &amp; JoinAll(", ", MIDForgiving(DC284,6,LEN(DC284)-6), MIDForgiving(DC348,6,LEN(DC348)-6), MIDForgiving(DC405,6,LEN(DC405)-6), MIDForgiving(DC458,6,LEN(DC458)-6))&amp;")","*")</f>
        <v>*</v>
      </c>
      <c r="DD524" s="58" t="str">
        <f>IF(OR(DD284&lt;&gt;"*",DD348&lt;&gt;"*",DD405&lt;&gt;"*",DD458&lt;&gt;"*"),"Yes (" &amp; JoinAll(", ", MIDForgiving(DD284,6,LEN(DD284)-6), MIDForgiving(DD348,6,LEN(DD348)-6), MIDForgiving(DD405,6,LEN(DD405)-6), MIDForgiving(DD458,6,LEN(DD458)-6))&amp;")","*")</f>
        <v>Yes (HTTPS)</v>
      </c>
      <c r="DE524" s="58" t="str">
        <f>IF(OR(DE284&lt;&gt;"*",DE348&lt;&gt;"*",DE405&lt;&gt;"*",DE458&lt;&gt;"*"),"Yes (" &amp; JoinAll(", ", MIDForgiving(DE284,6,LEN(DE284)-6), MIDForgiving(DE348,6,LEN(DE348)-6), MIDForgiving(DE405,6,LEN(DE405)-6), MIDForgiving(DE458,6,LEN(DE458)-6))&amp;")","*")</f>
        <v>Yes (HTTP)</v>
      </c>
      <c r="DF524" s="58" t="str">
        <f>IF(OR(DF284&lt;&gt;"*",DF348&lt;&gt;"*",DF405&lt;&gt;"*",DF458&lt;&gt;"*"),"Yes (" &amp; JoinAll(", ", MIDForgiving(DF284,6,LEN(DF284)-6), MIDForgiving(DF348,6,LEN(DF348)-6), MIDForgiving(DF405,6,LEN(DF405)-6), MIDForgiving(DF458,6,LEN(DF458)-6))&amp;")","*")</f>
        <v>*</v>
      </c>
      <c r="DG524" s="58" t="str">
        <f>IF(OR(DG284&lt;&gt;"*",DG348&lt;&gt;"*",DG405&lt;&gt;"*",DG458&lt;&gt;"*"),"Yes (" &amp; JoinAll(", ", MIDForgiving(DG284,6,LEN(DG284)-6), MIDForgiving(DG348,6,LEN(DG348)-6), MIDForgiving(DG405,6,LEN(DG405)-6), MIDForgiving(DG458,6,LEN(DG458)-6))&amp;")","*")</f>
        <v>Yes (HTTPS)</v>
      </c>
      <c r="DH524" s="58" t="str">
        <f>IF(OR(DH284&lt;&gt;"*",DH348&lt;&gt;"*",DH405&lt;&gt;"*",DH458&lt;&gt;"*"),"Yes (" &amp; JoinAll(", ", MIDForgiving(DH284,6,LEN(DH284)-6), MIDForgiving(DH348,6,LEN(DH348)-6), MIDForgiving(DH405,6,LEN(DH405)-6), MIDForgiving(DH458,6,LEN(DH458)-6))&amp;")","*")</f>
        <v>Yes (HTTP)</v>
      </c>
      <c r="DI524" s="58" t="str">
        <f>IF(OR(DI284&lt;&gt;"*",DI348&lt;&gt;"*",DI405&lt;&gt;"*",DI458&lt;&gt;"*"),"Yes (" &amp; JoinAll(", ", MIDForgiving(DI284,6,LEN(DI284)-6), MIDForgiving(DI348,6,LEN(DI348)-6), MIDForgiving(DI405,6,LEN(DI405)-6), MIDForgiving(DI458,6,LEN(DI458)-6))&amp;")","*")</f>
        <v>Yes (HTTP, HTTPS)</v>
      </c>
      <c r="DJ524" s="58" t="str">
        <f>IF(OR(DJ284&lt;&gt;"*",DJ348&lt;&gt;"*",DJ405&lt;&gt;"*",DJ458&lt;&gt;"*"),"Yes (" &amp; JoinAll(", ", MIDForgiving(DJ284,6,LEN(DJ284)-6), MIDForgiving(DJ348,6,LEN(DJ348)-6), MIDForgiving(DJ405,6,LEN(DJ405)-6), MIDForgiving(DJ458,6,LEN(DJ458)-6))&amp;")","*")</f>
        <v>*</v>
      </c>
      <c r="DK524" s="58" t="str">
        <f>IF(OR(DK284&lt;&gt;"*",DK348&lt;&gt;"*",DK405&lt;&gt;"*",DK458&lt;&gt;"*"),"Yes (" &amp; JoinAll(", ", MIDForgiving(DK284,6,LEN(DK284)-6), MIDForgiving(DK348,6,LEN(DK348)-6), MIDForgiving(DK405,6,LEN(DK405)-6), MIDForgiving(DK458,6,LEN(DK458)-6))&amp;")","*")</f>
        <v>*</v>
      </c>
      <c r="DL524" s="58" t="str">
        <f>IF(OR(DL284&lt;&gt;"*",DL348&lt;&gt;"*",DL405&lt;&gt;"*",DL458&lt;&gt;"*"),"Yes (" &amp; JoinAll(", ", MIDForgiving(DL284,6,LEN(DL284)-6), MIDForgiving(DL348,6,LEN(DL348)-6), MIDForgiving(DL405,6,LEN(DL405)-6), MIDForgiving(DL458,6,LEN(DL458)-6))&amp;")","*")</f>
        <v>*</v>
      </c>
      <c r="DM524" s="58" t="str">
        <f>IF(OR(DM284&lt;&gt;"*",DM348&lt;&gt;"*",DM405&lt;&gt;"*",DM458&lt;&gt;"*"),"Yes (" &amp; JoinAll(", ", MIDForgiving(DM284,6,LEN(DM284)-6), MIDForgiving(DM348,6,LEN(DM348)-6), MIDForgiving(DM405,6,LEN(DM405)-6), MIDForgiving(DM458,6,LEN(DM458)-6))&amp;")","*")</f>
        <v>*</v>
      </c>
      <c r="DN524" s="58" t="str">
        <f>IF(OR(DN284&lt;&gt;"*",DN348&lt;&gt;"*",DN405&lt;&gt;"*",DN458&lt;&gt;"*"),"Yes (" &amp; JoinAll(", ", MIDForgiving(DN284,6,LEN(DN284)-6), MIDForgiving(DN348,6,LEN(DN348)-6), MIDForgiving(DN405,6,LEN(DN405)-6), MIDForgiving(DN458,6,LEN(DN458)-6))&amp;")","*")</f>
        <v>Yes ()</v>
      </c>
      <c r="DO524" s="58" t="str">
        <f>IF(OR(DO284&lt;&gt;"*",DO348&lt;&gt;"*",DO405&lt;&gt;"*",DO458&lt;&gt;"*"),"Yes (" &amp; JoinAll(", ", MIDForgiving(DO284,6,LEN(DO284)-6), MIDForgiving(DO348,6,LEN(DO348)-6), MIDForgiving(DO405,6,LEN(DO405)-6), MIDForgiving(DO458,6,LEN(DO458)-6))&amp;")","*")</f>
        <v>*</v>
      </c>
      <c r="DP524" s="58" t="str">
        <f>IF(OR(DP284&lt;&gt;"*",DP348&lt;&gt;"*",DP405&lt;&gt;"*",DP458&lt;&gt;"*"),"Yes (" &amp; JoinAll(", ", MIDForgiving(DP284,6,LEN(DP284)-6), MIDForgiving(DP348,6,LEN(DP348)-6), MIDForgiving(DP405,6,LEN(DP405)-6), MIDForgiving(DP458,6,LEN(DP458)-6))&amp;")","*")</f>
        <v>Yes (HTTPS)</v>
      </c>
      <c r="DQ524" s="58" t="str">
        <f>IF(OR(DQ284&lt;&gt;"*",DQ348&lt;&gt;"*",DQ405&lt;&gt;"*",DQ458&lt;&gt;"*"),"Yes (" &amp; JoinAll(", ", MIDForgiving(DQ284,6,LEN(DQ284)-6), MIDForgiving(DQ348,6,LEN(DQ348)-6), MIDForgiving(DQ405,6,LEN(DQ405)-6), MIDForgiving(DQ458,6,LEN(DQ458)-6))&amp;")","*")</f>
        <v>*</v>
      </c>
      <c r="DR524" s="58" t="str">
        <f>IF(OR(DR284&lt;&gt;"*",DR348&lt;&gt;"*",DR405&lt;&gt;"*",DR458&lt;&gt;"*"),"Yes (" &amp; JoinAll(", ", MIDForgiving(DR284,6,LEN(DR284)-6), MIDForgiving(DR348,6,LEN(DR348)-6), MIDForgiving(DR405,6,LEN(DR405)-6), MIDForgiving(DR458,6,LEN(DR458)-6))&amp;")","*")</f>
        <v>*</v>
      </c>
      <c r="DS524" s="58" t="str">
        <f>IF(OR(DS284&lt;&gt;"*",DS348&lt;&gt;"*",DS405&lt;&gt;"*",DS458&lt;&gt;"*"),"Yes (" &amp; JoinAll(", ", MIDForgiving(DS284,6,LEN(DS284)-6), MIDForgiving(DS348,6,LEN(DS348)-6), MIDForgiving(DS405,6,LEN(DS405)-6), MIDForgiving(DS458,6,LEN(DS458)-6))&amp;")","*")</f>
        <v>*</v>
      </c>
      <c r="DT524" s="58" t="str">
        <f>IF(OR(DT284&lt;&gt;"*",DT348&lt;&gt;"*",DT405&lt;&gt;"*",DT458&lt;&gt;"*"),"Yes (" &amp; JoinAll(", ", MIDForgiving(DT284,6,LEN(DT284)-6), MIDForgiving(DT348,6,LEN(DT348)-6), MIDForgiving(DT405,6,LEN(DT405)-6), MIDForgiving(DT458,6,LEN(DT458)-6))&amp;")","*")</f>
        <v>*</v>
      </c>
      <c r="DU524" s="58" t="str">
        <f>IF(OR(DU284&lt;&gt;"*",DU348&lt;&gt;"*",DU405&lt;&gt;"*",DU458&lt;&gt;"*"),"Yes (" &amp; JoinAll(", ", MIDForgiving(DU284,6,LEN(DU284)-6), MIDForgiving(DU348,6,LEN(DU348)-6), MIDForgiving(DU405,6,LEN(DU405)-6), MIDForgiving(DU458,6,LEN(DU458)-6))&amp;")","*")</f>
        <v>*</v>
      </c>
      <c r="DV524" s="58" t="str">
        <f>IF(OR(DV284&lt;&gt;"*",DV348&lt;&gt;"*",DV405&lt;&gt;"*",DV458&lt;&gt;"*"),"Yes (" &amp; JoinAll(", ", MIDForgiving(DV284,6,LEN(DV284)-6), MIDForgiving(DV348,6,LEN(DV348)-6), MIDForgiving(DV405,6,LEN(DV405)-6), MIDForgiving(DV458,6,LEN(DV458)-6))&amp;")","*")</f>
        <v>*</v>
      </c>
      <c r="DW524" s="58" t="str">
        <f>IF(OR(DW284&lt;&gt;"*",DW348&lt;&gt;"*",DW405&lt;&gt;"*",DW458&lt;&gt;"*"),"Yes (" &amp; JoinAll(", ", MIDForgiving(DW284,6,LEN(DW284)-6), MIDForgiving(DW348,6,LEN(DW348)-6), MIDForgiving(DW405,6,LEN(DW405)-6), MIDForgiving(DW458,6,LEN(DW458)-6))&amp;")","*")</f>
        <v>*</v>
      </c>
      <c r="DX524" s="58" t="str">
        <f>IF(OR(DX284&lt;&gt;"*",DX348&lt;&gt;"*",DX405&lt;&gt;"*",DX458&lt;&gt;"*"),"Yes (" &amp; JoinAll(", ", MIDForgiving(DX284,6,LEN(DX284)-6), MIDForgiving(DX348,6,LEN(DX348)-6), MIDForgiving(DX405,6,LEN(DX405)-6), MIDForgiving(DX458,6,LEN(DX458)-6))&amp;")","*")</f>
        <v>*</v>
      </c>
      <c r="DY524" s="58" t="str">
        <f>IF(OR(DY284&lt;&gt;"*",DY348&lt;&gt;"*",DY405&lt;&gt;"*",DY458&lt;&gt;"*"),"Yes (" &amp; JoinAll(", ", MIDForgiving(DY284,6,LEN(DY284)-6), MIDForgiving(DY348,6,LEN(DY348)-6), MIDForgiving(DY405,6,LEN(DY405)-6), MIDForgiving(DY458,6,LEN(DY458)-6))&amp;")","*")</f>
        <v>Yes (HTTP)</v>
      </c>
      <c r="DZ524" s="58" t="str">
        <f>IF(OR(DZ284&lt;&gt;"*",DZ348&lt;&gt;"*",DZ405&lt;&gt;"*",DZ458&lt;&gt;"*"),"Yes (" &amp; JoinAll(", ", MIDForgiving(DZ284,6,LEN(DZ284)-6), MIDForgiving(DZ348,6,LEN(DZ348)-6), MIDForgiving(DZ405,6,LEN(DZ405)-6), MIDForgiving(DZ458,6,LEN(DZ458)-6))&amp;")","*")</f>
        <v>Yes (HTTP, Request Header = '=ID=d4dfdc286828b4d4')</v>
      </c>
      <c r="EA524" s="58" t="str">
        <f>IF(OR(EA284&lt;&gt;"*",EA348&lt;&gt;"*",EA405&lt;&gt;"*",EA458&lt;&gt;"*"),"Yes (" &amp; JoinAll(", ", MIDForgiving(EA284,6,LEN(EA284)-6), MIDForgiving(EA348,6,LEN(EA348)-6), MIDForgiving(EA405,6,LEN(EA405)-6), MIDForgiving(EA458,6,LEN(EA458)-6))&amp;")","*")</f>
        <v>Yes (HTTP)</v>
      </c>
      <c r="EB524" s="58" t="str">
        <f>IF(OR(EB284&lt;&gt;"*",EB348&lt;&gt;"*",EB405&lt;&gt;"*",EB458&lt;&gt;"*"),"Yes (" &amp; JoinAll(", ", MIDForgiving(EB284,6,LEN(EB284)-6), MIDForgiving(EB348,6,LEN(EB348)-6), MIDForgiving(EB405,6,LEN(EB405)-6), MIDForgiving(EB458,6,LEN(EB458)-6))&amp;")","*")</f>
        <v>*</v>
      </c>
      <c r="EC524" s="58" t="str">
        <f>IF(OR(EC284&lt;&gt;"*",EC348&lt;&gt;"*",EC405&lt;&gt;"*",EC458&lt;&gt;"*"),"Yes (" &amp; JoinAll(", ", MIDForgiving(EC284,6,LEN(EC284)-6), MIDForgiving(EC348,6,LEN(EC348)-6), MIDForgiving(EC405,6,LEN(EC405)-6), MIDForgiving(EC458,6,LEN(EC458)-6))&amp;")","*")</f>
        <v>Yes (HTTPS)</v>
      </c>
      <c r="ED524" s="58" t="str">
        <f>IF(OR(ED284&lt;&gt;"*",ED348&lt;&gt;"*",ED405&lt;&gt;"*",ED458&lt;&gt;"*"),"Yes (" &amp; JoinAll(", ", MIDForgiving(ED284,6,LEN(ED284)-6), MIDForgiving(ED348,6,LEN(ED348)-6), MIDForgiving(ED405,6,LEN(ED405)-6), MIDForgiving(ED458,6,LEN(ED458)-6))&amp;")","*")</f>
        <v>*</v>
      </c>
      <c r="EE524" s="58" t="str">
        <f>IF(OR(EE284&lt;&gt;"*",EE348&lt;&gt;"*",EE405&lt;&gt;"*",EE458&lt;&gt;"*"),"Yes (" &amp; JoinAll(", ", MIDForgiving(EE284,6,LEN(EE284)-6), MIDForgiving(EE348,6,LEN(EE348)-6), MIDForgiving(EE405,6,LEN(EE405)-6), MIDForgiving(EE458,6,LEN(EE458)-6))&amp;")","*")</f>
        <v>*</v>
      </c>
      <c r="EF524" s="58" t="str">
        <f>IF(OR(EF284&lt;&gt;"*",EF348&lt;&gt;"*",EF405&lt;&gt;"*",EF458&lt;&gt;"*"),"Yes (" &amp; JoinAll(", ", MIDForgiving(EF284,6,LEN(EF284)-6), MIDForgiving(EF348,6,LEN(EF348)-6), MIDForgiving(EF405,6,LEN(EF405)-6), MIDForgiving(EF458,6,LEN(EF458)-6))&amp;")","*")</f>
        <v>Yes (HTTP)</v>
      </c>
      <c r="EG524" s="58" t="str">
        <f>IF(OR(EG284&lt;&gt;"*",EG348&lt;&gt;"*",EG405&lt;&gt;"*",EG458&lt;&gt;"*"),"Yes (" &amp; JoinAll(", ", MIDForgiving(EG284,6,LEN(EG284)-6), MIDForgiving(EG348,6,LEN(EG348)-6), MIDForgiving(EG405,6,LEN(EG405)-6), MIDForgiving(EG458,6,LEN(EG458)-6))&amp;")","*")</f>
        <v>Yes (HTTP)</v>
      </c>
      <c r="EH524" s="58" t="str">
        <f>IF(OR(EH284&lt;&gt;"*",EH348&lt;&gt;"*",EH405&lt;&gt;"*",EH458&lt;&gt;"*"),"Yes (" &amp; JoinAll(", ", MIDForgiving(EH284,6,LEN(EH284)-6), MIDForgiving(EH348,6,LEN(EH348)-6), MIDForgiving(EH405,6,LEN(EH405)-6), MIDForgiving(EH458,6,LEN(EH458)-6))&amp;")","*")</f>
        <v>Yes (HTTPS)</v>
      </c>
      <c r="EI524" s="58" t="str">
        <f>IF(OR(EI284&lt;&gt;"*",EI348&lt;&gt;"*",EI405&lt;&gt;"*",EI458&lt;&gt;"*"),"Yes (" &amp; JoinAll(", ", MIDForgiving(EI284,6,LEN(EI284)-6), MIDForgiving(EI348,6,LEN(EI348)-6), MIDForgiving(EI405,6,LEN(EI405)-6), MIDForgiving(EI458,6,LEN(EI458)-6))&amp;")","*")</f>
        <v>Yes (HTTPS)</v>
      </c>
      <c r="EJ524" s="58" t="str">
        <f>IF(OR(EJ284&lt;&gt;"*",EJ348&lt;&gt;"*",EJ405&lt;&gt;"*",EJ458&lt;&gt;"*"),"Yes (" &amp; JoinAll(", ", MIDForgiving(EJ284,6,LEN(EJ284)-6), MIDForgiving(EJ348,6,LEN(EJ348)-6), MIDForgiving(EJ405,6,LEN(EJ405)-6), MIDForgiving(EJ458,6,LEN(EJ458)-6))&amp;")","*")</f>
        <v>Yes (HTTP, HTTPS)</v>
      </c>
      <c r="EK524" s="58" t="str">
        <f>IF(OR(EK284&lt;&gt;"*",EK348&lt;&gt;"*",EK405&lt;&gt;"*",EK458&lt;&gt;"*"),"Yes (" &amp; JoinAll(", ", MIDForgiving(EK284,6,LEN(EK284)-6), MIDForgiving(EK348,6,LEN(EK348)-6), MIDForgiving(EK405,6,LEN(EK405)-6), MIDForgiving(EK458,6,LEN(EK458)-6))&amp;")","*")</f>
        <v>Yes (HTTPS)</v>
      </c>
      <c r="EL524" s="109"/>
      <c r="EM524" s="109"/>
    </row>
    <row r="525" spans="1:143" s="58" customFormat="1" ht="12.75" customHeight="1" x14ac:dyDescent="0.25">
      <c r="A525" s="5"/>
      <c r="B525" s="96"/>
      <c r="C525" s="96"/>
      <c r="D525" s="96"/>
      <c r="E525" s="96"/>
      <c r="F525" s="96" t="s">
        <v>4225</v>
      </c>
      <c r="G525" s="4" t="s">
        <v>2563</v>
      </c>
      <c r="H525" s="18" t="s">
        <v>5</v>
      </c>
      <c r="I525" s="18"/>
      <c r="J525" s="58" t="str">
        <f>IF(OR(J285&lt;&gt;"*",J349&lt;&gt;"*",J406&lt;&gt;"*",J459&lt;&gt;"*"),"Yes (" &amp; JoinAll(", ", MIDForgiving(J285,6,LEN(J285)-6), MIDForgiving(J349,6,LEN(J349)-6), MIDForgiving(J406,6,LEN(J406)-6), MIDForgiving(J459,6,LEN(J459)-6))&amp;")","*")</f>
        <v>Yes (HTTP)</v>
      </c>
      <c r="K525" s="58" t="str">
        <f>IF(OR(K285&lt;&gt;"*",K349&lt;&gt;"*",K406&lt;&gt;"*",K459&lt;&gt;"*"),"Yes (" &amp; JoinAll(", ", MIDForgiving(K285,6,LEN(K285)-6), MIDForgiving(K349,6,LEN(K349)-6), MIDForgiving(K406,6,LEN(K406)-6), MIDForgiving(K459,6,LEN(K459)-6))&amp;")","*")</f>
        <v>*</v>
      </c>
      <c r="L525" s="58" t="str">
        <f>IF(OR(L285&lt;&gt;"*",L349&lt;&gt;"*",L406&lt;&gt;"*",L459&lt;&gt;"*"),"Yes (" &amp; JoinAll(", ", MIDForgiving(L285,6,LEN(L285)-6), MIDForgiving(L349,6,LEN(L349)-6), MIDForgiving(L406,6,LEN(L406)-6), MIDForgiving(L459,6,LEN(L459)-6))&amp;")","*")</f>
        <v>Yes (HTTP)</v>
      </c>
      <c r="M525" s="58" t="str">
        <f>IF(OR(M285&lt;&gt;"*",M349&lt;&gt;"*",M406&lt;&gt;"*",M459&lt;&gt;"*"),"Yes (" &amp; JoinAll(", ", MIDForgiving(M285,6,LEN(M285)-6), MIDForgiving(M349,6,LEN(M349)-6), MIDForgiving(M406,6,LEN(M406)-6), MIDForgiving(M459,6,LEN(M459)-6))&amp;")","*")</f>
        <v>Yes (HTTP)</v>
      </c>
      <c r="N525" s="58" t="str">
        <f>IF(OR(N285&lt;&gt;"*",N349&lt;&gt;"*",N406&lt;&gt;"*",N459&lt;&gt;"*"),"Yes (" &amp; JoinAll(", ", MIDForgiving(N285,6,LEN(N285)-6), MIDForgiving(N349,6,LEN(N349)-6), MIDForgiving(N406,6,LEN(N406)-6), MIDForgiving(N459,6,LEN(N459)-6))&amp;")","*")</f>
        <v>Yes (HTTP)</v>
      </c>
      <c r="O525" s="58" t="str">
        <f>IF(OR(O285&lt;&gt;"*",O349&lt;&gt;"*",O406&lt;&gt;"*",O459&lt;&gt;"*"),"Yes (" &amp; JoinAll(", ", MIDForgiving(O285,6,LEN(O285)-6), MIDForgiving(O349,6,LEN(O349)-6), MIDForgiving(O406,6,LEN(O406)-6), MIDForgiving(O459,6,LEN(O459)-6))&amp;")","*")</f>
        <v>Yes (HTTP)</v>
      </c>
      <c r="P525" s="58" t="str">
        <f>IF(OR(P285&lt;&gt;"*",P349&lt;&gt;"*",P406&lt;&gt;"*",P459&lt;&gt;"*"),"Yes (" &amp; JoinAll(", ", MIDForgiving(P285,6,LEN(P285)-6), MIDForgiving(P349,6,LEN(P349)-6), MIDForgiving(P406,6,LEN(P406)-6), MIDForgiving(P459,6,LEN(P459)-6))&amp;")","*")</f>
        <v>Yes (HTTP, HTTPS)</v>
      </c>
      <c r="Q525" s="58" t="str">
        <f>IF(OR(Q285&lt;&gt;"*",Q349&lt;&gt;"*",Q406&lt;&gt;"*",Q459&lt;&gt;"*"),"Yes (" &amp; JoinAll(", ", MIDForgiving(Q285,6,LEN(Q285)-6), MIDForgiving(Q349,6,LEN(Q349)-6), MIDForgiving(Q406,6,LEN(Q406)-6), MIDForgiving(Q459,6,LEN(Q459)-6))&amp;")","*")</f>
        <v>Yes (HTTP)</v>
      </c>
      <c r="R525" s="58" t="str">
        <f>IF(OR(R285&lt;&gt;"*",R349&lt;&gt;"*",R406&lt;&gt;"*",R459&lt;&gt;"*"),"Yes (" &amp; JoinAll(", ", MIDForgiving(R285,6,LEN(R285)-6), MIDForgiving(R349,6,LEN(R349)-6), MIDForgiving(R406,6,LEN(R406)-6), MIDForgiving(R459,6,LEN(R459)-6))&amp;")","*")</f>
        <v>Yes (HTTP)</v>
      </c>
      <c r="S525" s="58" t="str">
        <f>IF(OR(S285&lt;&gt;"*",S349&lt;&gt;"*",S406&lt;&gt;"*",S459&lt;&gt;"*"),"Yes (" &amp; JoinAll(", ", MIDForgiving(S285,6,LEN(S285)-6), MIDForgiving(S349,6,LEN(S349)-6), MIDForgiving(S406,6,LEN(S406)-6), MIDForgiving(S459,6,LEN(S459)-6))&amp;")","*")</f>
        <v>Yes (HTTP)</v>
      </c>
      <c r="T525" s="58" t="str">
        <f>IF(OR(T285&lt;&gt;"*",T349&lt;&gt;"*",T406&lt;&gt;"*",T459&lt;&gt;"*"),"Yes (" &amp; JoinAll(", ", MIDForgiving(T285,6,LEN(T285)-6), MIDForgiving(T349,6,LEN(T349)-6), MIDForgiving(T406,6,LEN(T406)-6), MIDForgiving(T459,6,LEN(T459)-6))&amp;")","*")</f>
        <v>Yes (HTTP)</v>
      </c>
      <c r="U525" s="58" t="str">
        <f>IF(OR(U285&lt;&gt;"*",U349&lt;&gt;"*",U406&lt;&gt;"*",U459&lt;&gt;"*"),"Yes (" &amp; JoinAll(", ", MIDForgiving(U285,6,LEN(U285)-6), MIDForgiving(U349,6,LEN(U349)-6), MIDForgiving(U406,6,LEN(U406)-6), MIDForgiving(U459,6,LEN(U459)-6))&amp;")","*")</f>
        <v>*</v>
      </c>
      <c r="V525" s="58" t="str">
        <f>IF(OR(V285&lt;&gt;"*",V349&lt;&gt;"*",V406&lt;&gt;"*",V459&lt;&gt;"*"),"Yes (" &amp; JoinAll(", ", MIDForgiving(V285,6,LEN(V285)-6), MIDForgiving(V349,6,LEN(V349)-6), MIDForgiving(V406,6,LEN(V406)-6), MIDForgiving(V459,6,LEN(V459)-6))&amp;")","*")</f>
        <v>Yes (HTTPS)</v>
      </c>
      <c r="W525" s="58" t="str">
        <f>IF(OR(W285&lt;&gt;"*",W349&lt;&gt;"*",W406&lt;&gt;"*",W459&lt;&gt;"*"),"Yes (" &amp; JoinAll(", ", MIDForgiving(W285,6,LEN(W285)-6), MIDForgiving(W349,6,LEN(W349)-6), MIDForgiving(W406,6,LEN(W406)-6), MIDForgiving(W459,6,LEN(W459)-6))&amp;")","*")</f>
        <v>Yes (HTTPS)</v>
      </c>
      <c r="X525" s="58" t="str">
        <f>IF(OR(X285&lt;&gt;"*",X349&lt;&gt;"*",X406&lt;&gt;"*",X459&lt;&gt;"*"),"Yes (" &amp; JoinAll(", ", MIDForgiving(X285,6,LEN(X285)-6), MIDForgiving(X349,6,LEN(X349)-6), MIDForgiving(X406,6,LEN(X406)-6), MIDForgiving(X459,6,LEN(X459)-6))&amp;")","*")</f>
        <v>Yes (HTTPS)</v>
      </c>
      <c r="Y525" s="58" t="str">
        <f>IF(OR(Y285&lt;&gt;"*",Y349&lt;&gt;"*",Y406&lt;&gt;"*",Y459&lt;&gt;"*"),"Yes (" &amp; JoinAll(", ", MIDForgiving(Y285,6,LEN(Y285)-6), MIDForgiving(Y349,6,LEN(Y349)-6), MIDForgiving(Y406,6,LEN(Y406)-6), MIDForgiving(Y459,6,LEN(Y459)-6))&amp;")","*")</f>
        <v>Yes (HTTP)</v>
      </c>
      <c r="Z525" s="58" t="str">
        <f>IF(OR(Z285&lt;&gt;"*",Z349&lt;&gt;"*",Z406&lt;&gt;"*",Z459&lt;&gt;"*"),"Yes (" &amp; JoinAll(", ", MIDForgiving(Z285,6,LEN(Z285)-6), MIDForgiving(Z349,6,LEN(Z349)-6), MIDForgiving(Z406,6,LEN(Z406)-6), MIDForgiving(Z459,6,LEN(Z459)-6))&amp;")","*")</f>
        <v>Yes (HTTP)</v>
      </c>
      <c r="AA525" s="58" t="str">
        <f>IF(OR(AA285&lt;&gt;"*",AA349&lt;&gt;"*",AA406&lt;&gt;"*",AA459&lt;&gt;"*"),"Yes (" &amp; JoinAll(", ", MIDForgiving(AA285,6,LEN(AA285)-6), MIDForgiving(AA349,6,LEN(AA349)-6), MIDForgiving(AA406,6,LEN(AA406)-6), MIDForgiving(AA459,6,LEN(AA459)-6))&amp;")","*")</f>
        <v>Yes (HTTP, HTTPS)</v>
      </c>
      <c r="AB525" s="58" t="str">
        <f>IF(OR(AB285&lt;&gt;"*",AB349&lt;&gt;"*",AB406&lt;&gt;"*",AB459&lt;&gt;"*"),"Yes (" &amp; JoinAll(", ", MIDForgiving(AB285,6,LEN(AB285)-6), MIDForgiving(AB349,6,LEN(AB349)-6), MIDForgiving(AB406,6,LEN(AB406)-6), MIDForgiving(AB459,6,LEN(AB459)-6))&amp;")","*")</f>
        <v>Yes (HTTP, HTTPS)</v>
      </c>
      <c r="AC525" s="58" t="str">
        <f>IF(OR(AC285&lt;&gt;"*",AC349&lt;&gt;"*",AC406&lt;&gt;"*",AC459&lt;&gt;"*"),"Yes (" &amp; JoinAll(", ", MIDForgiving(AC285,6,LEN(AC285)-6), MIDForgiving(AC349,6,LEN(AC349)-6), MIDForgiving(AC406,6,LEN(AC406)-6), MIDForgiving(AC459,6,LEN(AC459)-6))&amp;")","*")</f>
        <v>Yes (HTTPS)</v>
      </c>
      <c r="AD525" s="58" t="str">
        <f>IF(OR(AD285&lt;&gt;"*",AD349&lt;&gt;"*",AD406&lt;&gt;"*",AD459&lt;&gt;"*"),"Yes (" &amp; JoinAll(", ", MIDForgiving(AD285,6,LEN(AD285)-6), MIDForgiving(AD349,6,LEN(AD349)-6), MIDForgiving(AD406,6,LEN(AD406)-6), MIDForgiving(AD459,6,LEN(AD459)-6))&amp;")","*")</f>
        <v>Yes (HTTP)</v>
      </c>
      <c r="AE525" s="58" t="str">
        <f>IF(OR(AE285&lt;&gt;"*",AE349&lt;&gt;"*",AE406&lt;&gt;"*",AE459&lt;&gt;"*"),"Yes (" &amp; JoinAll(", ", MIDForgiving(AE285,6,LEN(AE285)-6), MIDForgiving(AE349,6,LEN(AE349)-6), MIDForgiving(AE406,6,LEN(AE406)-6), MIDForgiving(AE459,6,LEN(AE459)-6))&amp;")","*")</f>
        <v>Yes (HTTP)</v>
      </c>
      <c r="AF525" s="58" t="str">
        <f>IF(OR(AF285&lt;&gt;"*",AF349&lt;&gt;"*",AF406&lt;&gt;"*",AF459&lt;&gt;"*"),"Yes (" &amp; JoinAll(", ", MIDForgiving(AF285,6,LEN(AF285)-6), MIDForgiving(AF349,6,LEN(AF349)-6), MIDForgiving(AF406,6,LEN(AF406)-6), MIDForgiving(AF459,6,LEN(AF459)-6))&amp;")","*")</f>
        <v>Yes (HTTP)</v>
      </c>
      <c r="AG525" s="58" t="str">
        <f>IF(OR(AG285&lt;&gt;"*",AG349&lt;&gt;"*",AG406&lt;&gt;"*",AG459&lt;&gt;"*"),"Yes (" &amp; JoinAll(", ", MIDForgiving(AG285,6,LEN(AG285)-6), MIDForgiving(AG349,6,LEN(AG349)-6), MIDForgiving(AG406,6,LEN(AG406)-6), MIDForgiving(AG459,6,LEN(AG459)-6))&amp;")","*")</f>
        <v>Yes (HTTP)</v>
      </c>
      <c r="AH525" s="58" t="str">
        <f>IF(OR(AH285&lt;&gt;"*",AH349&lt;&gt;"*",AH406&lt;&gt;"*",AH459&lt;&gt;"*"),"Yes (" &amp; JoinAll(", ", MIDForgiving(AH285,6,LEN(AH285)-6), MIDForgiving(AH349,6,LEN(AH349)-6), MIDForgiving(AH406,6,LEN(AH406)-6), MIDForgiving(AH459,6,LEN(AH459)-6))&amp;")","*")</f>
        <v>Yes (HTTP)</v>
      </c>
      <c r="AI525" s="58" t="str">
        <f>IF(OR(AI285&lt;&gt;"*",AI349&lt;&gt;"*",AI406&lt;&gt;"*",AI459&lt;&gt;"*"),"Yes (" &amp; JoinAll(", ", MIDForgiving(AI285,6,LEN(AI285)-6), MIDForgiving(AI349,6,LEN(AI349)-6), MIDForgiving(AI406,6,LEN(AI406)-6), MIDForgiving(AI459,6,LEN(AI459)-6))&amp;")","*")</f>
        <v>Yes (HTTP)</v>
      </c>
      <c r="AJ525" s="58" t="str">
        <f>IF(OR(AJ285&lt;&gt;"*",AJ349&lt;&gt;"*",AJ406&lt;&gt;"*",AJ459&lt;&gt;"*"),"Yes (" &amp; JoinAll(", ", MIDForgiving(AJ285,6,LEN(AJ285)-6), MIDForgiving(AJ349,6,LEN(AJ349)-6), MIDForgiving(AJ406,6,LEN(AJ406)-6), MIDForgiving(AJ459,6,LEN(AJ459)-6))&amp;")","*")</f>
        <v>Yes (HTTP)</v>
      </c>
      <c r="AK525" s="58" t="str">
        <f>IF(OR(AK285&lt;&gt;"*",AK349&lt;&gt;"*",AK406&lt;&gt;"*",AK459&lt;&gt;"*"),"Yes (" &amp; JoinAll(", ", MIDForgiving(AK285,6,LEN(AK285)-6), MIDForgiving(AK349,6,LEN(AK349)-6), MIDForgiving(AK406,6,LEN(AK406)-6), MIDForgiving(AK459,6,LEN(AK459)-6))&amp;")","*")</f>
        <v>Yes (HTTP)</v>
      </c>
      <c r="AL525" s="58" t="str">
        <f>IF(OR(AL285&lt;&gt;"*",AL349&lt;&gt;"*",AL406&lt;&gt;"*",AL459&lt;&gt;"*"),"Yes (" &amp; JoinAll(", ", MIDForgiving(AL285,6,LEN(AL285)-6), MIDForgiving(AL349,6,LEN(AL349)-6), MIDForgiving(AL406,6,LEN(AL406)-6), MIDForgiving(AL459,6,LEN(AL459)-6))&amp;")","*")</f>
        <v>Yes (HTTP)</v>
      </c>
      <c r="AM525" s="58" t="str">
        <f>IF(OR(AM285&lt;&gt;"*",AM349&lt;&gt;"*",AM406&lt;&gt;"*",AM459&lt;&gt;"*"),"Yes (" &amp; JoinAll(", ", MIDForgiving(AM285,6,LEN(AM285)-6), MIDForgiving(AM349,6,LEN(AM349)-6), MIDForgiving(AM406,6,LEN(AM406)-6), MIDForgiving(AM459,6,LEN(AM459)-6))&amp;")","*")</f>
        <v>*</v>
      </c>
      <c r="AN525" s="58" t="str">
        <f>IF(OR(AN285&lt;&gt;"*",AN349&lt;&gt;"*",AN406&lt;&gt;"*",AN459&lt;&gt;"*"),"Yes (" &amp; JoinAll(", ", MIDForgiving(AN285,6,LEN(AN285)-6), MIDForgiving(AN349,6,LEN(AN349)-6), MIDForgiving(AN406,6,LEN(AN406)-6), MIDForgiving(AN459,6,LEN(AN459)-6))&amp;")","*")</f>
        <v>Yes (HTTP, HTTPS)</v>
      </c>
      <c r="AO525" s="58" t="str">
        <f>IF(OR(AO285&lt;&gt;"*",AO349&lt;&gt;"*",AO406&lt;&gt;"*",AO459&lt;&gt;"*"),"Yes (" &amp; JoinAll(", ", MIDForgiving(AO285,6,LEN(AO285)-6), MIDForgiving(AO349,6,LEN(AO349)-6), MIDForgiving(AO406,6,LEN(AO406)-6), MIDForgiving(AO459,6,LEN(AO459)-6))&amp;")","*")</f>
        <v>Yes (HTTP)</v>
      </c>
      <c r="AP525" s="58" t="str">
        <f>IF(OR(AP285&lt;&gt;"*",AP349&lt;&gt;"*",AP406&lt;&gt;"*",AP459&lt;&gt;"*"),"Yes (" &amp; JoinAll(", ", MIDForgiving(AP285,6,LEN(AP285)-6), MIDForgiving(AP349,6,LEN(AP349)-6), MIDForgiving(AP406,6,LEN(AP406)-6), MIDForgiving(AP459,6,LEN(AP459)-6))&amp;")","*")</f>
        <v>*</v>
      </c>
      <c r="AQ525" s="58" t="str">
        <f>IF(OR(AQ285&lt;&gt;"*",AQ349&lt;&gt;"*",AQ406&lt;&gt;"*",AQ459&lt;&gt;"*"),"Yes (" &amp; JoinAll(", ", MIDForgiving(AQ285,6,LEN(AQ285)-6), MIDForgiving(AQ349,6,LEN(AQ349)-6), MIDForgiving(AQ406,6,LEN(AQ406)-6), MIDForgiving(AQ459,6,LEN(AQ459)-6))&amp;")","*")</f>
        <v>*</v>
      </c>
      <c r="AR525" s="58" t="str">
        <f>IF(OR(AR285&lt;&gt;"*",AR349&lt;&gt;"*",AR406&lt;&gt;"*",AR459&lt;&gt;"*"),"Yes (" &amp; JoinAll(", ", MIDForgiving(AR285,6,LEN(AR285)-6), MIDForgiving(AR349,6,LEN(AR349)-6), MIDForgiving(AR406,6,LEN(AR406)-6), MIDForgiving(AR459,6,LEN(AR459)-6))&amp;")","*")</f>
        <v>Yes (HTTP)</v>
      </c>
      <c r="AS525" s="58" t="str">
        <f>IF(OR(AS285&lt;&gt;"*",AS349&lt;&gt;"*",AS406&lt;&gt;"*",AS459&lt;&gt;"*"),"Yes (" &amp; JoinAll(", ", MIDForgiving(AS285,6,LEN(AS285)-6), MIDForgiving(AS349,6,LEN(AS349)-6), MIDForgiving(AS406,6,LEN(AS406)-6), MIDForgiving(AS459,6,LEN(AS459)-6))&amp;")","*")</f>
        <v>Yes (HTTP)</v>
      </c>
      <c r="AT525" s="58" t="str">
        <f>IF(OR(AT285&lt;&gt;"*",AT349&lt;&gt;"*",AT406&lt;&gt;"*",AT459&lt;&gt;"*"),"Yes (" &amp; JoinAll(", ", MIDForgiving(AT285,6,LEN(AT285)-6), MIDForgiving(AT349,6,LEN(AT349)-6), MIDForgiving(AT406,6,LEN(AT406)-6), MIDForgiving(AT459,6,LEN(AT459)-6))&amp;")","*")</f>
        <v>Yes (HTTP)</v>
      </c>
      <c r="AU525" s="58" t="str">
        <f>IF(OR(AU285&lt;&gt;"*",AU349&lt;&gt;"*",AU406&lt;&gt;"*",AU459&lt;&gt;"*"),"Yes (" &amp; JoinAll(", ", MIDForgiving(AU285,6,LEN(AU285)-6), MIDForgiving(AU349,6,LEN(AU349)-6), MIDForgiving(AU406,6,LEN(AU406)-6), MIDForgiving(AU459,6,LEN(AU459)-6))&amp;")","*")</f>
        <v>Yes (HTTP)</v>
      </c>
      <c r="AV525" s="58" t="str">
        <f>IF(OR(AV285&lt;&gt;"*",AV349&lt;&gt;"*",AV406&lt;&gt;"*",AV459&lt;&gt;"*"),"Yes (" &amp; JoinAll(", ", MIDForgiving(AV285,6,LEN(AV285)-6), MIDForgiving(AV349,6,LEN(AV349)-6), MIDForgiving(AV406,6,LEN(AV406)-6), MIDForgiving(AV459,6,LEN(AV459)-6))&amp;")","*")</f>
        <v>*</v>
      </c>
      <c r="AW525" s="58" t="str">
        <f>IF(OR(AW285&lt;&gt;"*",AW349&lt;&gt;"*",AW406&lt;&gt;"*",AW459&lt;&gt;"*"),"Yes (" &amp; JoinAll(", ", MIDForgiving(AW285,6,LEN(AW285)-6), MIDForgiving(AW349,6,LEN(AW349)-6), MIDForgiving(AW406,6,LEN(AW406)-6), MIDForgiving(AW459,6,LEN(AW459)-6))&amp;")","*")</f>
        <v>*</v>
      </c>
      <c r="AX525" s="58" t="str">
        <f>IF(OR(AX285&lt;&gt;"*",AX349&lt;&gt;"*",AX406&lt;&gt;"*",AX459&lt;&gt;"*"),"Yes (" &amp; JoinAll(", ", MIDForgiving(AX285,6,LEN(AX285)-6), MIDForgiving(AX349,6,LEN(AX349)-6), MIDForgiving(AX406,6,LEN(AX406)-6), MIDForgiving(AX459,6,LEN(AX459)-6))&amp;")","*")</f>
        <v>*</v>
      </c>
      <c r="AY525" s="58" t="str">
        <f>IF(OR(AY285&lt;&gt;"*",AY349&lt;&gt;"*",AY406&lt;&gt;"*",AY459&lt;&gt;"*"),"Yes (" &amp; JoinAll(", ", MIDForgiving(AY285,6,LEN(AY285)-6), MIDForgiving(AY349,6,LEN(AY349)-6), MIDForgiving(AY406,6,LEN(AY406)-6), MIDForgiving(AY459,6,LEN(AY459)-6))&amp;")","*")</f>
        <v>*</v>
      </c>
      <c r="AZ525" s="58" t="str">
        <f>IF(OR(AZ285&lt;&gt;"*",AZ349&lt;&gt;"*",AZ406&lt;&gt;"*",AZ459&lt;&gt;"*"),"Yes (" &amp; JoinAll(", ", MIDForgiving(AZ285,6,LEN(AZ285)-6), MIDForgiving(AZ349,6,LEN(AZ349)-6), MIDForgiving(AZ406,6,LEN(AZ406)-6), MIDForgiving(AZ459,6,LEN(AZ459)-6))&amp;")","*")</f>
        <v>Yes (HTTPS)</v>
      </c>
      <c r="BA525" s="58" t="str">
        <f>IF(OR(BA285&lt;&gt;"*",BA349&lt;&gt;"*",BA406&lt;&gt;"*",BA459&lt;&gt;"*"),"Yes (" &amp; JoinAll(", ", MIDForgiving(BA285,6,LEN(BA285)-6), MIDForgiving(BA349,6,LEN(BA349)-6), MIDForgiving(BA406,6,LEN(BA406)-6), MIDForgiving(BA459,6,LEN(BA459)-6))&amp;")","*")</f>
        <v>*</v>
      </c>
      <c r="BB525" s="58" t="str">
        <f>IF(OR(BB285&lt;&gt;"*",BB349&lt;&gt;"*",BB406&lt;&gt;"*",BB459&lt;&gt;"*"),"Yes (" &amp; JoinAll(", ", MIDForgiving(BB285,6,LEN(BB285)-6), MIDForgiving(BB349,6,LEN(BB349)-6), MIDForgiving(BB406,6,LEN(BB406)-6), MIDForgiving(BB459,6,LEN(BB459)-6))&amp;")","*")</f>
        <v>Yes (HTTPS)</v>
      </c>
      <c r="BC525" s="58" t="str">
        <f>IF(OR(BC285&lt;&gt;"*",BC349&lt;&gt;"*",BC406&lt;&gt;"*",BC459&lt;&gt;"*"),"Yes (" &amp; JoinAll(", ", MIDForgiving(BC285,6,LEN(BC285)-6), MIDForgiving(BC349,6,LEN(BC349)-6), MIDForgiving(BC406,6,LEN(BC406)-6), MIDForgiving(BC459,6,LEN(BC459)-6))&amp;")","*")</f>
        <v>Yes (HTTPS)</v>
      </c>
      <c r="BD525" s="58" t="str">
        <f>IF(OR(BD285&lt;&gt;"*",BD349&lt;&gt;"*",BD406&lt;&gt;"*",BD459&lt;&gt;"*"),"Yes (" &amp; JoinAll(", ", MIDForgiving(BD285,6,LEN(BD285)-6), MIDForgiving(BD349,6,LEN(BD349)-6), MIDForgiving(BD406,6,LEN(BD406)-6), MIDForgiving(BD459,6,LEN(BD459)-6))&amp;")","*")</f>
        <v>Yes (HTTPS)</v>
      </c>
      <c r="BE525" s="58" t="str">
        <f>IF(OR(BE285&lt;&gt;"*",BE349&lt;&gt;"*",BE406&lt;&gt;"*",BE459&lt;&gt;"*"),"Yes (" &amp; JoinAll(", ", MIDForgiving(BE285,6,LEN(BE285)-6), MIDForgiving(BE349,6,LEN(BE349)-6), MIDForgiving(BE406,6,LEN(BE406)-6), MIDForgiving(BE459,6,LEN(BE459)-6))&amp;")","*")</f>
        <v>*</v>
      </c>
      <c r="BF525" s="58" t="str">
        <f>IF(OR(BF285&lt;&gt;"*",BF349&lt;&gt;"*",BF406&lt;&gt;"*",BF459&lt;&gt;"*"),"Yes (" &amp; JoinAll(", ", MIDForgiving(BF285,6,LEN(BF285)-6), MIDForgiving(BF349,6,LEN(BF349)-6), MIDForgiving(BF406,6,LEN(BF406)-6), MIDForgiving(BF459,6,LEN(BF459)-6))&amp;")","*")</f>
        <v>*</v>
      </c>
      <c r="BG525" s="58" t="str">
        <f>IF(OR(BG285&lt;&gt;"*",BG349&lt;&gt;"*",BG406&lt;&gt;"*",BG459&lt;&gt;"*"),"Yes (" &amp; JoinAll(", ", MIDForgiving(BG285,6,LEN(BG285)-6), MIDForgiving(BG349,6,LEN(BG349)-6), MIDForgiving(BG406,6,LEN(BG406)-6), MIDForgiving(BG459,6,LEN(BG459)-6))&amp;")","*")</f>
        <v>Yes (HTTP)</v>
      </c>
      <c r="BH525" s="58" t="str">
        <f>IF(OR(BH285&lt;&gt;"*",BH349&lt;&gt;"*",BH406&lt;&gt;"*",BH459&lt;&gt;"*"),"Yes (" &amp; JoinAll(", ", MIDForgiving(BH285,6,LEN(BH285)-6), MIDForgiving(BH349,6,LEN(BH349)-6), MIDForgiving(BH406,6,LEN(BH406)-6), MIDForgiving(BH459,6,LEN(BH459)-6))&amp;")","*")</f>
        <v>*</v>
      </c>
      <c r="BI525" s="58" t="str">
        <f>IF(OR(BI285&lt;&gt;"*",BI349&lt;&gt;"*",BI406&lt;&gt;"*",BI459&lt;&gt;"*"),"Yes (" &amp; JoinAll(", ", MIDForgiving(BI285,6,LEN(BI285)-6), MIDForgiving(BI349,6,LEN(BI349)-6), MIDForgiving(BI406,6,LEN(BI406)-6), MIDForgiving(BI459,6,LEN(BI459)-6))&amp;")","*")</f>
        <v>Yes (HTTP)</v>
      </c>
      <c r="BJ525" s="58" t="str">
        <f>IF(OR(BJ285&lt;&gt;"*",BJ349&lt;&gt;"*",BJ406&lt;&gt;"*",BJ459&lt;&gt;"*"),"Yes (" &amp; JoinAll(", ", MIDForgiving(BJ285,6,LEN(BJ285)-6), MIDForgiving(BJ349,6,LEN(BJ349)-6), MIDForgiving(BJ406,6,LEN(BJ406)-6), MIDForgiving(BJ459,6,LEN(BJ459)-6))&amp;")","*")</f>
        <v>Yes (HTTP)</v>
      </c>
      <c r="BK525" s="58" t="str">
        <f>IF(OR(BK285&lt;&gt;"*",BK349&lt;&gt;"*",BK406&lt;&gt;"*",BK459&lt;&gt;"*"),"Yes (" &amp; JoinAll(", ", MIDForgiving(BK285,6,LEN(BK285)-6), MIDForgiving(BK349,6,LEN(BK349)-6), MIDForgiving(BK406,6,LEN(BK406)-6), MIDForgiving(BK459,6,LEN(BK459)-6))&amp;")","*")</f>
        <v>*</v>
      </c>
      <c r="BL525" s="58" t="str">
        <f>IF(OR(BL285&lt;&gt;"*",BL349&lt;&gt;"*",BL406&lt;&gt;"*",BL459&lt;&gt;"*"),"Yes (" &amp; JoinAll(", ", MIDForgiving(BL285,6,LEN(BL285)-6), MIDForgiving(BL349,6,LEN(BL349)-6), MIDForgiving(BL406,6,LEN(BL406)-6), MIDForgiving(BL459,6,LEN(BL459)-6))&amp;")","*")</f>
        <v>Yes (HTTP)</v>
      </c>
      <c r="BM525" s="58" t="str">
        <f>IF(OR(BM285&lt;&gt;"*",BM349&lt;&gt;"*",BM406&lt;&gt;"*",BM459&lt;&gt;"*"),"Yes (" &amp; JoinAll(", ", MIDForgiving(BM285,6,LEN(BM285)-6), MIDForgiving(BM349,6,LEN(BM349)-6), MIDForgiving(BM406,6,LEN(BM406)-6), MIDForgiving(BM459,6,LEN(BM459)-6))&amp;")","*")</f>
        <v>Yes (HTTP)</v>
      </c>
      <c r="BN525" s="58" t="str">
        <f>IF(OR(BN285&lt;&gt;"*",BN349&lt;&gt;"*",BN406&lt;&gt;"*",BN459&lt;&gt;"*"),"Yes (" &amp; JoinAll(", ", MIDForgiving(BN285,6,LEN(BN285)-6), MIDForgiving(BN349,6,LEN(BN349)-6), MIDForgiving(BN406,6,LEN(BN406)-6), MIDForgiving(BN459,6,LEN(BN459)-6))&amp;")","*")</f>
        <v>*</v>
      </c>
      <c r="BO525" s="58" t="str">
        <f>IF(OR(BO285&lt;&gt;"*",BO349&lt;&gt;"*",BO406&lt;&gt;"*",BO459&lt;&gt;"*"),"Yes (" &amp; JoinAll(", ", MIDForgiving(BO285,6,LEN(BO285)-6), MIDForgiving(BO349,6,LEN(BO349)-6), MIDForgiving(BO406,6,LEN(BO406)-6), MIDForgiving(BO459,6,LEN(BO459)-6))&amp;")","*")</f>
        <v>Yes (HTTP)</v>
      </c>
      <c r="BP525" s="58" t="str">
        <f>IF(OR(BP285&lt;&gt;"*",BP349&lt;&gt;"*",BP406&lt;&gt;"*",BP459&lt;&gt;"*"),"Yes (" &amp; JoinAll(", ", MIDForgiving(BP285,6,LEN(BP285)-6), MIDForgiving(BP349,6,LEN(BP349)-6), MIDForgiving(BP406,6,LEN(BP406)-6), MIDForgiving(BP459,6,LEN(BP459)-6))&amp;")","*")</f>
        <v>Yes (HTTP)</v>
      </c>
      <c r="BQ525" s="58" t="str">
        <f>IF(OR(BQ285&lt;&gt;"*",BQ349&lt;&gt;"*",BQ406&lt;&gt;"*",BQ459&lt;&gt;"*"),"Yes (" &amp; JoinAll(", ", MIDForgiving(BQ285,6,LEN(BQ285)-6), MIDForgiving(BQ349,6,LEN(BQ349)-6), MIDForgiving(BQ406,6,LEN(BQ406)-6), MIDForgiving(BQ459,6,LEN(BQ459)-6))&amp;")","*")</f>
        <v>Yes (HTTP)</v>
      </c>
      <c r="BR525" s="58" t="str">
        <f>IF(OR(BR285&lt;&gt;"*",BR349&lt;&gt;"*",BR406&lt;&gt;"*",BR459&lt;&gt;"*"),"Yes (" &amp; JoinAll(", ", MIDForgiving(BR285,6,LEN(BR285)-6), MIDForgiving(BR349,6,LEN(BR349)-6), MIDForgiving(BR406,6,LEN(BR406)-6), MIDForgiving(BR459,6,LEN(BR459)-6))&amp;")","*")</f>
        <v>Yes (HTTP)</v>
      </c>
      <c r="BS525" s="58" t="str">
        <f>IF(OR(BS285&lt;&gt;"*",BS349&lt;&gt;"*",BS406&lt;&gt;"*",BS459&lt;&gt;"*"),"Yes (" &amp; JoinAll(", ", MIDForgiving(BS285,6,LEN(BS285)-6), MIDForgiving(BS349,6,LEN(BS349)-6), MIDForgiving(BS406,6,LEN(BS406)-6), MIDForgiving(BS459,6,LEN(BS459)-6))&amp;")","*")</f>
        <v>Yes (HTTP, HTTPS)</v>
      </c>
      <c r="BT525" s="58" t="str">
        <f>IF(OR(BT285&lt;&gt;"*",BT349&lt;&gt;"*",BT406&lt;&gt;"*",BT459&lt;&gt;"*"),"Yes (" &amp; JoinAll(", ", MIDForgiving(BT285,6,LEN(BT285)-6), MIDForgiving(BT349,6,LEN(BT349)-6), MIDForgiving(BT406,6,LEN(BT406)-6), MIDForgiving(BT459,6,LEN(BT459)-6))&amp;")","*")</f>
        <v>Yes (HTTP)</v>
      </c>
      <c r="BU525" s="58" t="str">
        <f>IF(OR(BU285&lt;&gt;"*",BU349&lt;&gt;"*",BU406&lt;&gt;"*",BU459&lt;&gt;"*"),"Yes (" &amp; JoinAll(", ", MIDForgiving(BU285,6,LEN(BU285)-6), MIDForgiving(BU349,6,LEN(BU349)-6), MIDForgiving(BU406,6,LEN(BU406)-6), MIDForgiving(BU459,6,LEN(BU459)-6))&amp;")","*")</f>
        <v>Yes (HTTP)</v>
      </c>
      <c r="BV525" s="58" t="str">
        <f>IF(OR(BV285&lt;&gt;"*",BV349&lt;&gt;"*",BV406&lt;&gt;"*",BV459&lt;&gt;"*"),"Yes (" &amp; JoinAll(", ", MIDForgiving(BV285,6,LEN(BV285)-6), MIDForgiving(BV349,6,LEN(BV349)-6), MIDForgiving(BV406,6,LEN(BV406)-6), MIDForgiving(BV459,6,LEN(BV459)-6))&amp;")","*")</f>
        <v>Yes (HTTP)</v>
      </c>
      <c r="BW525" s="58" t="str">
        <f>IF(OR(BW285&lt;&gt;"*",BW349&lt;&gt;"*",BW406&lt;&gt;"*",BW459&lt;&gt;"*"),"Yes (" &amp; JoinAll(", ", MIDForgiving(BW285,6,LEN(BW285)-6), MIDForgiving(BW349,6,LEN(BW349)-6), MIDForgiving(BW406,6,LEN(BW406)-6), MIDForgiving(BW459,6,LEN(BW459)-6))&amp;")","*")</f>
        <v>Yes (HTTP)</v>
      </c>
      <c r="BX525" s="58" t="str">
        <f>IF(OR(BX285&lt;&gt;"*",BX349&lt;&gt;"*",BX406&lt;&gt;"*",BX459&lt;&gt;"*"),"Yes (" &amp; JoinAll(", ", MIDForgiving(BX285,6,LEN(BX285)-6), MIDForgiving(BX349,6,LEN(BX349)-6), MIDForgiving(BX406,6,LEN(BX406)-6), MIDForgiving(BX459,6,LEN(BX459)-6))&amp;")","*")</f>
        <v>Yes (HTTP)</v>
      </c>
      <c r="BY525" s="58" t="str">
        <f>IF(OR(BY285&lt;&gt;"*",BY349&lt;&gt;"*",BY406&lt;&gt;"*",BY459&lt;&gt;"*"),"Yes (" &amp; JoinAll(", ", MIDForgiving(BY285,6,LEN(BY285)-6), MIDForgiving(BY349,6,LEN(BY349)-6), MIDForgiving(BY406,6,LEN(BY406)-6), MIDForgiving(BY459,6,LEN(BY459)-6))&amp;")","*")</f>
        <v>Yes (HTTP)</v>
      </c>
      <c r="BZ525" s="58" t="str">
        <f>IF(OR(BZ285&lt;&gt;"*",BZ349&lt;&gt;"*",BZ406&lt;&gt;"*",BZ459&lt;&gt;"*"),"Yes (" &amp; JoinAll(", ", MIDForgiving(BZ285,6,LEN(BZ285)-6), MIDForgiving(BZ349,6,LEN(BZ349)-6), MIDForgiving(BZ406,6,LEN(BZ406)-6), MIDForgiving(BZ459,6,LEN(BZ459)-6))&amp;")","*")</f>
        <v>Yes (HTTP)</v>
      </c>
      <c r="CA525" s="58" t="str">
        <f>IF(OR(CA285&lt;&gt;"*",CA349&lt;&gt;"*",CA406&lt;&gt;"*",CA459&lt;&gt;"*"),"Yes (" &amp; JoinAll(", ", MIDForgiving(CA285,6,LEN(CA285)-6), MIDForgiving(CA349,6,LEN(CA349)-6), MIDForgiving(CA406,6,LEN(CA406)-6), MIDForgiving(CA459,6,LEN(CA459)-6))&amp;")","*")</f>
        <v>*</v>
      </c>
      <c r="CB525" s="58" t="str">
        <f>IF(OR(CB285&lt;&gt;"*",CB349&lt;&gt;"*",CB406&lt;&gt;"*",CB459&lt;&gt;"*"),"Yes (" &amp; JoinAll(", ", MIDForgiving(CB285,6,LEN(CB285)-6), MIDForgiving(CB349,6,LEN(CB349)-6), MIDForgiving(CB406,6,LEN(CB406)-6), MIDForgiving(CB459,6,LEN(CB459)-6))&amp;")","*")</f>
        <v>Yes (HTTP, HTTPS)</v>
      </c>
      <c r="CC525" s="58" t="str">
        <f>IF(OR(CC285&lt;&gt;"*",CC349&lt;&gt;"*",CC406&lt;&gt;"*",CC459&lt;&gt;"*"),"Yes (" &amp; JoinAll(", ", MIDForgiving(CC285,6,LEN(CC285)-6), MIDForgiving(CC349,6,LEN(CC349)-6), MIDForgiving(CC406,6,LEN(CC406)-6), MIDForgiving(CC459,6,LEN(CC459)-6))&amp;")","*")</f>
        <v>Yes (HTTP)</v>
      </c>
      <c r="CD525" s="58" t="str">
        <f>IF(OR(CD285&lt;&gt;"*",CD349&lt;&gt;"*",CD406&lt;&gt;"*",CD459&lt;&gt;"*"),"Yes (" &amp; JoinAll(", ", MIDForgiving(CD285,6,LEN(CD285)-6), MIDForgiving(CD349,6,LEN(CD349)-6), MIDForgiving(CD406,6,LEN(CD406)-6), MIDForgiving(CD459,6,LEN(CD459)-6))&amp;")","*")</f>
        <v>Yes (HTTP)</v>
      </c>
      <c r="CE525" s="58" t="str">
        <f>IF(OR(CE285&lt;&gt;"*",CE349&lt;&gt;"*",CE406&lt;&gt;"*",CE459&lt;&gt;"*"),"Yes (" &amp; JoinAll(", ", MIDForgiving(CE285,6,LEN(CE285)-6), MIDForgiving(CE349,6,LEN(CE349)-6), MIDForgiving(CE406,6,LEN(CE406)-6), MIDForgiving(CE459,6,LEN(CE459)-6))&amp;")","*")</f>
        <v>*</v>
      </c>
      <c r="CF525" s="58" t="str">
        <f>IF(OR(CF285&lt;&gt;"*",CF349&lt;&gt;"*",CF406&lt;&gt;"*",CF459&lt;&gt;"*"),"Yes (" &amp; JoinAll(", ", MIDForgiving(CF285,6,LEN(CF285)-6), MIDForgiving(CF349,6,LEN(CF349)-6), MIDForgiving(CF406,6,LEN(CF406)-6), MIDForgiving(CF459,6,LEN(CF459)-6))&amp;")","*")</f>
        <v>*</v>
      </c>
      <c r="CG525" s="58" t="str">
        <f>IF(OR(CG285&lt;&gt;"*",CG349&lt;&gt;"*",CG406&lt;&gt;"*",CG459&lt;&gt;"*"),"Yes (" &amp; JoinAll(", ", MIDForgiving(CG285,6,LEN(CG285)-6), MIDForgiving(CG349,6,LEN(CG349)-6), MIDForgiving(CG406,6,LEN(CG406)-6), MIDForgiving(CG459,6,LEN(CG459)-6))&amp;")","*")</f>
        <v>Yes (HTTP)</v>
      </c>
      <c r="CH525" s="58" t="str">
        <f>IF(OR(CH285&lt;&gt;"*",CH349&lt;&gt;"*",CH406&lt;&gt;"*",CH459&lt;&gt;"*"),"Yes (" &amp; JoinAll(", ", MIDForgiving(CH285,6,LEN(CH285)-6), MIDForgiving(CH349,6,LEN(CH349)-6), MIDForgiving(CH406,6,LEN(CH406)-6), MIDForgiving(CH459,6,LEN(CH459)-6))&amp;")","*")</f>
        <v>Yes (HTTP)</v>
      </c>
      <c r="CI525" s="58" t="str">
        <f>IF(OR(CI285&lt;&gt;"*",CI349&lt;&gt;"*",CI406&lt;&gt;"*",CI459&lt;&gt;"*"),"Yes (" &amp; JoinAll(", ", MIDForgiving(CI285,6,LEN(CI285)-6), MIDForgiving(CI349,6,LEN(CI349)-6), MIDForgiving(CI406,6,LEN(CI406)-6), MIDForgiving(CI459,6,LEN(CI459)-6))&amp;")","*")</f>
        <v>Yes (HTTP)</v>
      </c>
      <c r="CJ525" s="58" t="str">
        <f>IF(OR(CJ285&lt;&gt;"*",CJ349&lt;&gt;"*",CJ406&lt;&gt;"*",CJ459&lt;&gt;"*"),"Yes (" &amp; JoinAll(", ", MIDForgiving(CJ285,6,LEN(CJ285)-6), MIDForgiving(CJ349,6,LEN(CJ349)-6), MIDForgiving(CJ406,6,LEN(CJ406)-6), MIDForgiving(CJ459,6,LEN(CJ459)-6))&amp;")","*")</f>
        <v>Yes (HTTP)</v>
      </c>
      <c r="CK525" s="58" t="str">
        <f>IF(OR(CK285&lt;&gt;"*",CK349&lt;&gt;"*",CK406&lt;&gt;"*",CK459&lt;&gt;"*"),"Yes (" &amp; JoinAll(", ", MIDForgiving(CK285,6,LEN(CK285)-6), MIDForgiving(CK349,6,LEN(CK349)-6), MIDForgiving(CK406,6,LEN(CK406)-6), MIDForgiving(CK459,6,LEN(CK459)-6))&amp;")","*")</f>
        <v>Yes (HTTP)</v>
      </c>
      <c r="CL525" s="58" t="str">
        <f>IF(OR(CL285&lt;&gt;"*",CL349&lt;&gt;"*",CL406&lt;&gt;"*",CL459&lt;&gt;"*"),"Yes (" &amp; JoinAll(", ", MIDForgiving(CL285,6,LEN(CL285)-6), MIDForgiving(CL349,6,LEN(CL349)-6), MIDForgiving(CL406,6,LEN(CL406)-6), MIDForgiving(CL459,6,LEN(CL459)-6))&amp;")","*")</f>
        <v>Yes (HTTP, HTTPS)</v>
      </c>
      <c r="CM525" s="58" t="str">
        <f>IF(OR(CM285&lt;&gt;"*",CM349&lt;&gt;"*",CM406&lt;&gt;"*",CM459&lt;&gt;"*"),"Yes (" &amp; JoinAll(", ", MIDForgiving(CM285,6,LEN(CM285)-6), MIDForgiving(CM349,6,LEN(CM349)-6), MIDForgiving(CM406,6,LEN(CM406)-6), MIDForgiving(CM459,6,LEN(CM459)-6))&amp;")","*")</f>
        <v>Yes (HTTPS)</v>
      </c>
      <c r="CN525" s="58" t="str">
        <f>IF(OR(CN285&lt;&gt;"*",CN349&lt;&gt;"*",CN406&lt;&gt;"*",CN459&lt;&gt;"*"),"Yes (" &amp; JoinAll(", ", MIDForgiving(CN285,6,LEN(CN285)-6), MIDForgiving(CN349,6,LEN(CN349)-6), MIDForgiving(CN406,6,LEN(CN406)-6), MIDForgiving(CN459,6,LEN(CN459)-6))&amp;")","*")</f>
        <v>Yes (HTTP)</v>
      </c>
      <c r="CO525" s="58" t="str">
        <f>IF(OR(CO285&lt;&gt;"*",CO349&lt;&gt;"*",CO406&lt;&gt;"*",CO459&lt;&gt;"*"),"Yes (" &amp; JoinAll(", ", MIDForgiving(CO285,6,LEN(CO285)-6), MIDForgiving(CO349,6,LEN(CO349)-6), MIDForgiving(CO406,6,LEN(CO406)-6), MIDForgiving(CO459,6,LEN(CO459)-6))&amp;")","*")</f>
        <v>Yes (HTTP, HTTPS)</v>
      </c>
      <c r="CP525" s="58" t="str">
        <f>IF(OR(CP285&lt;&gt;"*",CP349&lt;&gt;"*",CP406&lt;&gt;"*",CP459&lt;&gt;"*"),"Yes (" &amp; JoinAll(", ", MIDForgiving(CP285,6,LEN(CP285)-6), MIDForgiving(CP349,6,LEN(CP349)-6), MIDForgiving(CP406,6,LEN(CP406)-6), MIDForgiving(CP459,6,LEN(CP459)-6))&amp;")","*")</f>
        <v>Yes (HTTP, HTTPS)</v>
      </c>
      <c r="CQ525" s="58" t="str">
        <f>IF(OR(CQ285&lt;&gt;"*",CQ349&lt;&gt;"*",CQ406&lt;&gt;"*",CQ459&lt;&gt;"*"),"Yes (" &amp; JoinAll(", ", MIDForgiving(CQ285,6,LEN(CQ285)-6), MIDForgiving(CQ349,6,LEN(CQ349)-6), MIDForgiving(CQ406,6,LEN(CQ406)-6), MIDForgiving(CQ459,6,LEN(CQ459)-6))&amp;")","*")</f>
        <v>Yes (HTTP)</v>
      </c>
      <c r="CR525" s="58" t="str">
        <f>IF(OR(CR285&lt;&gt;"*",CR349&lt;&gt;"*",CR406&lt;&gt;"*",CR459&lt;&gt;"*"),"Yes (" &amp; JoinAll(", ", MIDForgiving(CR285,6,LEN(CR285)-6), MIDForgiving(CR349,6,LEN(CR349)-6), MIDForgiving(CR406,6,LEN(CR406)-6), MIDForgiving(CR459,6,LEN(CR459)-6))&amp;")","*")</f>
        <v>*</v>
      </c>
      <c r="CS525" s="58" t="str">
        <f>IF(OR(CS285&lt;&gt;"*",CS349&lt;&gt;"*",CS406&lt;&gt;"*",CS459&lt;&gt;"*"),"Yes (" &amp; JoinAll(", ", MIDForgiving(CS285,6,LEN(CS285)-6), MIDForgiving(CS349,6,LEN(CS349)-6), MIDForgiving(CS406,6,LEN(CS406)-6), MIDForgiving(CS459,6,LEN(CS459)-6))&amp;")","*")</f>
        <v>Yes (HTTP)</v>
      </c>
      <c r="CT525" s="58" t="str">
        <f>IF(OR(CT285&lt;&gt;"*",CT349&lt;&gt;"*",CT406&lt;&gt;"*",CT459&lt;&gt;"*"),"Yes (" &amp; JoinAll(", ", MIDForgiving(CT285,6,LEN(CT285)-6), MIDForgiving(CT349,6,LEN(CT349)-6), MIDForgiving(CT406,6,LEN(CT406)-6), MIDForgiving(CT459,6,LEN(CT459)-6))&amp;")","*")</f>
        <v>*</v>
      </c>
      <c r="CU525" s="58" t="str">
        <f>IF(OR(CU285&lt;&gt;"*",CU349&lt;&gt;"*",CU406&lt;&gt;"*",CU459&lt;&gt;"*"),"Yes (" &amp; JoinAll(", ", MIDForgiving(CU285,6,LEN(CU285)-6), MIDForgiving(CU349,6,LEN(CU349)-6), MIDForgiving(CU406,6,LEN(CU406)-6), MIDForgiving(CU459,6,LEN(CU459)-6))&amp;")","*")</f>
        <v>Yes (HTTP)</v>
      </c>
      <c r="CV525" s="58" t="str">
        <f>IF(OR(CV285&lt;&gt;"*",CV349&lt;&gt;"*",CV406&lt;&gt;"*",CV459&lt;&gt;"*"),"Yes (" &amp; JoinAll(", ", MIDForgiving(CV285,6,LEN(CV285)-6), MIDForgiving(CV349,6,LEN(CV349)-6), MIDForgiving(CV406,6,LEN(CV406)-6), MIDForgiving(CV459,6,LEN(CV459)-6))&amp;")","*")</f>
        <v>Yes (HTTP)</v>
      </c>
      <c r="CW525" s="58" t="str">
        <f>IF(OR(CW285&lt;&gt;"*",CW349&lt;&gt;"*",CW406&lt;&gt;"*",CW459&lt;&gt;"*"),"Yes (" &amp; JoinAll(", ", MIDForgiving(CW285,6,LEN(CW285)-6), MIDForgiving(CW349,6,LEN(CW349)-6), MIDForgiving(CW406,6,LEN(CW406)-6), MIDForgiving(CW459,6,LEN(CW459)-6))&amp;")","*")</f>
        <v>Yes (HTTP)</v>
      </c>
      <c r="CX525" s="58" t="str">
        <f>IF(OR(CX285&lt;&gt;"*",CX349&lt;&gt;"*",CX406&lt;&gt;"*",CX459&lt;&gt;"*"),"Yes (" &amp; JoinAll(", ", MIDForgiving(CX285,6,LEN(CX285)-6), MIDForgiving(CX349,6,LEN(CX349)-6), MIDForgiving(CX406,6,LEN(CX406)-6), MIDForgiving(CX459,6,LEN(CX459)-6))&amp;")","*")</f>
        <v>Yes (HTTP)</v>
      </c>
      <c r="CY525" s="58" t="str">
        <f>IF(OR(CY285&lt;&gt;"*",CY349&lt;&gt;"*",CY406&lt;&gt;"*",CY459&lt;&gt;"*"),"Yes (" &amp; JoinAll(", ", MIDForgiving(CY285,6,LEN(CY285)-6), MIDForgiving(CY349,6,LEN(CY349)-6), MIDForgiving(CY406,6,LEN(CY406)-6), MIDForgiving(CY459,6,LEN(CY459)-6))&amp;")","*")</f>
        <v>Yes (HTTP)</v>
      </c>
      <c r="CZ525" s="58" t="str">
        <f>IF(OR(CZ285&lt;&gt;"*",CZ349&lt;&gt;"*",CZ406&lt;&gt;"*",CZ459&lt;&gt;"*"),"Yes (" &amp; JoinAll(", ", MIDForgiving(CZ285,6,LEN(CZ285)-6), MIDForgiving(CZ349,6,LEN(CZ349)-6), MIDForgiving(CZ406,6,LEN(CZ406)-6), MIDForgiving(CZ459,6,LEN(CZ459)-6))&amp;")","*")</f>
        <v>Yes (HTTP)</v>
      </c>
      <c r="DA525" s="58" t="str">
        <f>IF(OR(DA285&lt;&gt;"*",DA349&lt;&gt;"*",DA406&lt;&gt;"*",DA459&lt;&gt;"*"),"Yes (" &amp; JoinAll(", ", MIDForgiving(DA285,6,LEN(DA285)-6), MIDForgiving(DA349,6,LEN(DA349)-6), MIDForgiving(DA406,6,LEN(DA406)-6), MIDForgiving(DA459,6,LEN(DA459)-6))&amp;")","*")</f>
        <v>Yes (HTTPS)</v>
      </c>
      <c r="DB525" s="58" t="str">
        <f>IF(OR(DB285&lt;&gt;"*",DB349&lt;&gt;"*",DB406&lt;&gt;"*",DB459&lt;&gt;"*"),"Yes (" &amp; JoinAll(", ", MIDForgiving(DB285,6,LEN(DB285)-6), MIDForgiving(DB349,6,LEN(DB349)-6), MIDForgiving(DB406,6,LEN(DB406)-6), MIDForgiving(DB459,6,LEN(DB459)-6))&amp;")","*")</f>
        <v>Yes (HTTPS)</v>
      </c>
      <c r="DC525" s="58" t="str">
        <f>IF(OR(DC285&lt;&gt;"*",DC349&lt;&gt;"*",DC406&lt;&gt;"*",DC459&lt;&gt;"*"),"Yes (" &amp; JoinAll(", ", MIDForgiving(DC285,6,LEN(DC285)-6), MIDForgiving(DC349,6,LEN(DC349)-6), MIDForgiving(DC406,6,LEN(DC406)-6), MIDForgiving(DC459,6,LEN(DC459)-6))&amp;")","*")</f>
        <v>*</v>
      </c>
      <c r="DD525" s="58" t="str">
        <f>IF(OR(DD285&lt;&gt;"*",DD349&lt;&gt;"*",DD406&lt;&gt;"*",DD459&lt;&gt;"*"),"Yes (" &amp; JoinAll(", ", MIDForgiving(DD285,6,LEN(DD285)-6), MIDForgiving(DD349,6,LEN(DD349)-6), MIDForgiving(DD406,6,LEN(DD406)-6), MIDForgiving(DD459,6,LEN(DD459)-6))&amp;")","*")</f>
        <v>Yes (HTTPS)</v>
      </c>
      <c r="DE525" s="58" t="str">
        <f>IF(OR(DE285&lt;&gt;"*",DE349&lt;&gt;"*",DE406&lt;&gt;"*",DE459&lt;&gt;"*"),"Yes (" &amp; JoinAll(", ", MIDForgiving(DE285,6,LEN(DE285)-6), MIDForgiving(DE349,6,LEN(DE349)-6), MIDForgiving(DE406,6,LEN(DE406)-6), MIDForgiving(DE459,6,LEN(DE459)-6))&amp;")","*")</f>
        <v>Yes (HTTP)</v>
      </c>
      <c r="DF525" s="58" t="str">
        <f>IF(OR(DF285&lt;&gt;"*",DF349&lt;&gt;"*",DF406&lt;&gt;"*",DF459&lt;&gt;"*"),"Yes (" &amp; JoinAll(", ", MIDForgiving(DF285,6,LEN(DF285)-6), MIDForgiving(DF349,6,LEN(DF349)-6), MIDForgiving(DF406,6,LEN(DF406)-6), MIDForgiving(DF459,6,LEN(DF459)-6))&amp;")","*")</f>
        <v>Yes (HTTP)</v>
      </c>
      <c r="DG525" s="58" t="str">
        <f>IF(OR(DG285&lt;&gt;"*",DG349&lt;&gt;"*",DG406&lt;&gt;"*",DG459&lt;&gt;"*"),"Yes (" &amp; JoinAll(", ", MIDForgiving(DG285,6,LEN(DG285)-6), MIDForgiving(DG349,6,LEN(DG349)-6), MIDForgiving(DG406,6,LEN(DG406)-6), MIDForgiving(DG459,6,LEN(DG459)-6))&amp;")","*")</f>
        <v>Yes (HTTP, HTTPS)</v>
      </c>
      <c r="DH525" s="58" t="str">
        <f>IF(OR(DH285&lt;&gt;"*",DH349&lt;&gt;"*",DH406&lt;&gt;"*",DH459&lt;&gt;"*"),"Yes (" &amp; JoinAll(", ", MIDForgiving(DH285,6,LEN(DH285)-6), MIDForgiving(DH349,6,LEN(DH349)-6), MIDForgiving(DH406,6,LEN(DH406)-6), MIDForgiving(DH459,6,LEN(DH459)-6))&amp;")","*")</f>
        <v>Yes (HTTP)</v>
      </c>
      <c r="DI525" s="58" t="str">
        <f>IF(OR(DI285&lt;&gt;"*",DI349&lt;&gt;"*",DI406&lt;&gt;"*",DI459&lt;&gt;"*"),"Yes (" &amp; JoinAll(", ", MIDForgiving(DI285,6,LEN(DI285)-6), MIDForgiving(DI349,6,LEN(DI349)-6), MIDForgiving(DI406,6,LEN(DI406)-6), MIDForgiving(DI459,6,LEN(DI459)-6))&amp;")","*")</f>
        <v>Yes (HTTP, HTTPS)</v>
      </c>
      <c r="DJ525" s="58" t="str">
        <f>IF(OR(DJ285&lt;&gt;"*",DJ349&lt;&gt;"*",DJ406&lt;&gt;"*",DJ459&lt;&gt;"*"),"Yes (" &amp; JoinAll(", ", MIDForgiving(DJ285,6,LEN(DJ285)-6), MIDForgiving(DJ349,6,LEN(DJ349)-6), MIDForgiving(DJ406,6,LEN(DJ406)-6), MIDForgiving(DJ459,6,LEN(DJ459)-6))&amp;")","*")</f>
        <v>Yes (HTTP)</v>
      </c>
      <c r="DK525" s="58" t="str">
        <f>IF(OR(DK285&lt;&gt;"*",DK349&lt;&gt;"*",DK406&lt;&gt;"*",DK459&lt;&gt;"*"),"Yes (" &amp; JoinAll(", ", MIDForgiving(DK285,6,LEN(DK285)-6), MIDForgiving(DK349,6,LEN(DK349)-6), MIDForgiving(DK406,6,LEN(DK406)-6), MIDForgiving(DK459,6,LEN(DK459)-6))&amp;")","*")</f>
        <v>Yes (HTTP)</v>
      </c>
      <c r="DL525" s="58" t="str">
        <f>IF(OR(DL285&lt;&gt;"*",DL349&lt;&gt;"*",DL406&lt;&gt;"*",DL459&lt;&gt;"*"),"Yes (" &amp; JoinAll(", ", MIDForgiving(DL285,6,LEN(DL285)-6), MIDForgiving(DL349,6,LEN(DL349)-6), MIDForgiving(DL406,6,LEN(DL406)-6), MIDForgiving(DL459,6,LEN(DL459)-6))&amp;")","*")</f>
        <v>Yes (HTTP)</v>
      </c>
      <c r="DM525" s="58" t="str">
        <f>IF(OR(DM285&lt;&gt;"*",DM349&lt;&gt;"*",DM406&lt;&gt;"*",DM459&lt;&gt;"*"),"Yes (" &amp; JoinAll(", ", MIDForgiving(DM285,6,LEN(DM285)-6), MIDForgiving(DM349,6,LEN(DM349)-6), MIDForgiving(DM406,6,LEN(DM406)-6), MIDForgiving(DM459,6,LEN(DM459)-6))&amp;")","*")</f>
        <v>*</v>
      </c>
      <c r="DN525" s="58" t="str">
        <f>IF(OR(DN285&lt;&gt;"*",DN349&lt;&gt;"*",DN406&lt;&gt;"*",DN459&lt;&gt;"*"),"Yes (" &amp; JoinAll(", ", MIDForgiving(DN285,6,LEN(DN285)-6), MIDForgiving(DN349,6,LEN(DN349)-6), MIDForgiving(DN406,6,LEN(DN406)-6), MIDForgiving(DN459,6,LEN(DN459)-6))&amp;")","*")</f>
        <v>Yes (HTTP)</v>
      </c>
      <c r="DO525" s="58" t="str">
        <f>IF(OR(DO285&lt;&gt;"*",DO349&lt;&gt;"*",DO406&lt;&gt;"*",DO459&lt;&gt;"*"),"Yes (" &amp; JoinAll(", ", MIDForgiving(DO285,6,LEN(DO285)-6), MIDForgiving(DO349,6,LEN(DO349)-6), MIDForgiving(DO406,6,LEN(DO406)-6), MIDForgiving(DO459,6,LEN(DO459)-6))&amp;")","*")</f>
        <v>Yes (HTTP)</v>
      </c>
      <c r="DP525" s="58" t="str">
        <f>IF(OR(DP285&lt;&gt;"*",DP349&lt;&gt;"*",DP406&lt;&gt;"*",DP459&lt;&gt;"*"),"Yes (" &amp; JoinAll(", ", MIDForgiving(DP285,6,LEN(DP285)-6), MIDForgiving(DP349,6,LEN(DP349)-6), MIDForgiving(DP406,6,LEN(DP406)-6), MIDForgiving(DP459,6,LEN(DP459)-6))&amp;")","*")</f>
        <v>Yes (HTTP, HTTPS)</v>
      </c>
      <c r="DQ525" s="58" t="str">
        <f>IF(OR(DQ285&lt;&gt;"*",DQ349&lt;&gt;"*",DQ406&lt;&gt;"*",DQ459&lt;&gt;"*"),"Yes (" &amp; JoinAll(", ", MIDForgiving(DQ285,6,LEN(DQ285)-6), MIDForgiving(DQ349,6,LEN(DQ349)-6), MIDForgiving(DQ406,6,LEN(DQ406)-6), MIDForgiving(DQ459,6,LEN(DQ459)-6))&amp;")","*")</f>
        <v>*</v>
      </c>
      <c r="DR525" s="58" t="str">
        <f>IF(OR(DR285&lt;&gt;"*",DR349&lt;&gt;"*",DR406&lt;&gt;"*",DR459&lt;&gt;"*"),"Yes (" &amp; JoinAll(", ", MIDForgiving(DR285,6,LEN(DR285)-6), MIDForgiving(DR349,6,LEN(DR349)-6), MIDForgiving(DR406,6,LEN(DR406)-6), MIDForgiving(DR459,6,LEN(DR459)-6))&amp;")","*")</f>
        <v>*</v>
      </c>
      <c r="DS525" s="58" t="str">
        <f>IF(OR(DS285&lt;&gt;"*",DS349&lt;&gt;"*",DS406&lt;&gt;"*",DS459&lt;&gt;"*"),"Yes (" &amp; JoinAll(", ", MIDForgiving(DS285,6,LEN(DS285)-6), MIDForgiving(DS349,6,LEN(DS349)-6), MIDForgiving(DS406,6,LEN(DS406)-6), MIDForgiving(DS459,6,LEN(DS459)-6))&amp;")","*")</f>
        <v>*</v>
      </c>
      <c r="DT525" s="58" t="str">
        <f>IF(OR(DT285&lt;&gt;"*",DT349&lt;&gt;"*",DT406&lt;&gt;"*",DT459&lt;&gt;"*"),"Yes (" &amp; JoinAll(", ", MIDForgiving(DT285,6,LEN(DT285)-6), MIDForgiving(DT349,6,LEN(DT349)-6), MIDForgiving(DT406,6,LEN(DT406)-6), MIDForgiving(DT459,6,LEN(DT459)-6))&amp;")","*")</f>
        <v>Yes (HTTP)</v>
      </c>
      <c r="DU525" s="58" t="str">
        <f>IF(OR(DU285&lt;&gt;"*",DU349&lt;&gt;"*",DU406&lt;&gt;"*",DU459&lt;&gt;"*"),"Yes (" &amp; JoinAll(", ", MIDForgiving(DU285,6,LEN(DU285)-6), MIDForgiving(DU349,6,LEN(DU349)-6), MIDForgiving(DU406,6,LEN(DU406)-6), MIDForgiving(DU459,6,LEN(DU459)-6))&amp;")","*")</f>
        <v>Yes (HTTP)</v>
      </c>
      <c r="DV525" s="58" t="str">
        <f>IF(OR(DV285&lt;&gt;"*",DV349&lt;&gt;"*",DV406&lt;&gt;"*",DV459&lt;&gt;"*"),"Yes (" &amp; JoinAll(", ", MIDForgiving(DV285,6,LEN(DV285)-6), MIDForgiving(DV349,6,LEN(DV349)-6), MIDForgiving(DV406,6,LEN(DV406)-6), MIDForgiving(DV459,6,LEN(DV459)-6))&amp;")","*")</f>
        <v>*</v>
      </c>
      <c r="DW525" s="58" t="str">
        <f>IF(OR(DW285&lt;&gt;"*",DW349&lt;&gt;"*",DW406&lt;&gt;"*",DW459&lt;&gt;"*"),"Yes (" &amp; JoinAll(", ", MIDForgiving(DW285,6,LEN(DW285)-6), MIDForgiving(DW349,6,LEN(DW349)-6), MIDForgiving(DW406,6,LEN(DW406)-6), MIDForgiving(DW459,6,LEN(DW459)-6))&amp;")","*")</f>
        <v>*</v>
      </c>
      <c r="DX525" s="58" t="str">
        <f>IF(OR(DX285&lt;&gt;"*",DX349&lt;&gt;"*",DX406&lt;&gt;"*",DX459&lt;&gt;"*"),"Yes (" &amp; JoinAll(", ", MIDForgiving(DX285,6,LEN(DX285)-6), MIDForgiving(DX349,6,LEN(DX349)-6), MIDForgiving(DX406,6,LEN(DX406)-6), MIDForgiving(DX459,6,LEN(DX459)-6))&amp;")","*")</f>
        <v>Yes (HTTP)</v>
      </c>
      <c r="DY525" s="58" t="str">
        <f>IF(OR(DY285&lt;&gt;"*",DY349&lt;&gt;"*",DY406&lt;&gt;"*",DY459&lt;&gt;"*"),"Yes (" &amp; JoinAll(", ", MIDForgiving(DY285,6,LEN(DY285)-6), MIDForgiving(DY349,6,LEN(DY349)-6), MIDForgiving(DY406,6,LEN(DY406)-6), MIDForgiving(DY459,6,LEN(DY459)-6))&amp;")","*")</f>
        <v>Yes (HTTP)</v>
      </c>
      <c r="DZ525" s="58" t="str">
        <f>IF(OR(DZ285&lt;&gt;"*",DZ349&lt;&gt;"*",DZ406&lt;&gt;"*",DZ459&lt;&gt;"*"),"Yes (" &amp; JoinAll(", ", MIDForgiving(DZ285,6,LEN(DZ285)-6), MIDForgiving(DZ349,6,LEN(DZ349)-6), MIDForgiving(DZ406,6,LEN(DZ406)-6), MIDForgiving(DZ459,6,LEN(DZ459)-6))&amp;")","*")</f>
        <v>Yes (HTTP)</v>
      </c>
      <c r="EA525" s="58" t="str">
        <f>IF(OR(EA285&lt;&gt;"*",EA349&lt;&gt;"*",EA406&lt;&gt;"*",EA459&lt;&gt;"*"),"Yes (" &amp; JoinAll(", ", MIDForgiving(EA285,6,LEN(EA285)-6), MIDForgiving(EA349,6,LEN(EA349)-6), MIDForgiving(EA406,6,LEN(EA406)-6), MIDForgiving(EA459,6,LEN(EA459)-6))&amp;")","*")</f>
        <v>Yes (HTTP, HTTPS)</v>
      </c>
      <c r="EB525" s="58" t="str">
        <f>IF(OR(EB285&lt;&gt;"*",EB349&lt;&gt;"*",EB406&lt;&gt;"*",EB459&lt;&gt;"*"),"Yes (" &amp; JoinAll(", ", MIDForgiving(EB285,6,LEN(EB285)-6), MIDForgiving(EB349,6,LEN(EB349)-6), MIDForgiving(EB406,6,LEN(EB406)-6), MIDForgiving(EB459,6,LEN(EB459)-6))&amp;")","*")</f>
        <v>Yes (HTTP)</v>
      </c>
      <c r="EC525" s="58" t="str">
        <f>IF(OR(EC285&lt;&gt;"*",EC349&lt;&gt;"*",EC406&lt;&gt;"*",EC459&lt;&gt;"*"),"Yes (" &amp; JoinAll(", ", MIDForgiving(EC285,6,LEN(EC285)-6), MIDForgiving(EC349,6,LEN(EC349)-6), MIDForgiving(EC406,6,LEN(EC406)-6), MIDForgiving(EC459,6,LEN(EC459)-6))&amp;")","*")</f>
        <v>Yes (HTTP, HTTPS)</v>
      </c>
      <c r="ED525" s="58" t="str">
        <f>IF(OR(ED285&lt;&gt;"*",ED349&lt;&gt;"*",ED406&lt;&gt;"*",ED459&lt;&gt;"*"),"Yes (" &amp; JoinAll(", ", MIDForgiving(ED285,6,LEN(ED285)-6), MIDForgiving(ED349,6,LEN(ED349)-6), MIDForgiving(ED406,6,LEN(ED406)-6), MIDForgiving(ED459,6,LEN(ED459)-6))&amp;")","*")</f>
        <v>Yes (HTTP)</v>
      </c>
      <c r="EE525" s="58" t="str">
        <f>IF(OR(EE285&lt;&gt;"*",EE349&lt;&gt;"*",EE406&lt;&gt;"*",EE459&lt;&gt;"*"),"Yes (" &amp; JoinAll(", ", MIDForgiving(EE285,6,LEN(EE285)-6), MIDForgiving(EE349,6,LEN(EE349)-6), MIDForgiving(EE406,6,LEN(EE406)-6), MIDForgiving(EE459,6,LEN(EE459)-6))&amp;")","*")</f>
        <v>Yes (HTTP)</v>
      </c>
      <c r="EF525" s="58" t="str">
        <f>IF(OR(EF285&lt;&gt;"*",EF349&lt;&gt;"*",EF406&lt;&gt;"*",EF459&lt;&gt;"*"),"Yes (" &amp; JoinAll(", ", MIDForgiving(EF285,6,LEN(EF285)-6), MIDForgiving(EF349,6,LEN(EF349)-6), MIDForgiving(EF406,6,LEN(EF406)-6), MIDForgiving(EF459,6,LEN(EF459)-6))&amp;")","*")</f>
        <v>Yes (HTTP, HTTPS)</v>
      </c>
      <c r="EG525" s="58" t="str">
        <f>IF(OR(EG285&lt;&gt;"*",EG349&lt;&gt;"*",EG406&lt;&gt;"*",EG459&lt;&gt;"*"),"Yes (" &amp; JoinAll(", ", MIDForgiving(EG285,6,LEN(EG285)-6), MIDForgiving(EG349,6,LEN(EG349)-6), MIDForgiving(EG406,6,LEN(EG406)-6), MIDForgiving(EG459,6,LEN(EG459)-6))&amp;")","*")</f>
        <v>Yes (HTTP)</v>
      </c>
      <c r="EH525" s="58" t="str">
        <f>IF(OR(EH285&lt;&gt;"*",EH349&lt;&gt;"*",EH406&lt;&gt;"*",EH459&lt;&gt;"*"),"Yes (" &amp; JoinAll(", ", MIDForgiving(EH285,6,LEN(EH285)-6), MIDForgiving(EH349,6,LEN(EH349)-6), MIDForgiving(EH406,6,LEN(EH406)-6), MIDForgiving(EH459,6,LEN(EH459)-6))&amp;")","*")</f>
        <v>Yes (HTTP, HTTPS)</v>
      </c>
      <c r="EI525" s="58" t="str">
        <f>IF(OR(EI285&lt;&gt;"*",EI349&lt;&gt;"*",EI406&lt;&gt;"*",EI459&lt;&gt;"*"),"Yes (" &amp; JoinAll(", ", MIDForgiving(EI285,6,LEN(EI285)-6), MIDForgiving(EI349,6,LEN(EI349)-6), MIDForgiving(EI406,6,LEN(EI406)-6), MIDForgiving(EI459,6,LEN(EI459)-6))&amp;")","*")</f>
        <v>Yes (HTTP, HTTPS)</v>
      </c>
      <c r="EJ525" s="58" t="str">
        <f>IF(OR(EJ285&lt;&gt;"*",EJ349&lt;&gt;"*",EJ406&lt;&gt;"*",EJ459&lt;&gt;"*"),"Yes (" &amp; JoinAll(", ", MIDForgiving(EJ285,6,LEN(EJ285)-6), MIDForgiving(EJ349,6,LEN(EJ349)-6), MIDForgiving(EJ406,6,LEN(EJ406)-6), MIDForgiving(EJ459,6,LEN(EJ459)-6))&amp;")","*")</f>
        <v>Yes (HTTP, HTTPS)</v>
      </c>
      <c r="EK525" s="58" t="str">
        <f>IF(OR(EK285&lt;&gt;"*",EK349&lt;&gt;"*",EK406&lt;&gt;"*",EK459&lt;&gt;"*"),"Yes (" &amp; JoinAll(", ", MIDForgiving(EK285,6,LEN(EK285)-6), MIDForgiving(EK349,6,LEN(EK349)-6), MIDForgiving(EK406,6,LEN(EK406)-6), MIDForgiving(EK459,6,LEN(EK459)-6))&amp;")","*")</f>
        <v>Yes (HTTP, HTTPS)</v>
      </c>
      <c r="EL525" s="109"/>
      <c r="EM525" s="109"/>
    </row>
    <row r="526" spans="1:143" s="58" customFormat="1" ht="12.75" customHeight="1" x14ac:dyDescent="0.25">
      <c r="A526" s="5"/>
      <c r="B526" s="96"/>
      <c r="C526" s="96"/>
      <c r="D526" s="96"/>
      <c r="E526" s="96"/>
      <c r="F526" s="96" t="s">
        <v>4225</v>
      </c>
      <c r="G526" s="4" t="s">
        <v>4223</v>
      </c>
      <c r="H526" s="18" t="s">
        <v>5</v>
      </c>
      <c r="I526" s="18"/>
      <c r="J526" s="58" t="str">
        <f>IF(OR(J286&lt;&gt;"*",J350&lt;&gt;"*",J407&lt;&gt;"*",J460&lt;&gt;"*"),"Yes (" &amp; JoinAll(", ", MIDForgiving(J286,6,LEN(J286)-6), MIDForgiving(J350,6,LEN(J350)-6), MIDForgiving(J407,6,LEN(J407)-6), MIDForgiving(J460,6,LEN(J460)-6))&amp;")","*")</f>
        <v>Yes (HTTP)</v>
      </c>
      <c r="K526" s="58" t="str">
        <f>IF(OR(K286&lt;&gt;"*",K350&lt;&gt;"*",K407&lt;&gt;"*",K460&lt;&gt;"*"),"Yes (" &amp; JoinAll(", ", MIDForgiving(K286,6,LEN(K286)-6), MIDForgiving(K350,6,LEN(K350)-6), MIDForgiving(K407,6,LEN(K407)-6), MIDForgiving(K460,6,LEN(K460)-6))&amp;")","*")</f>
        <v>*</v>
      </c>
      <c r="L526" s="58" t="str">
        <f>IF(OR(L286&lt;&gt;"*",L350&lt;&gt;"*",L407&lt;&gt;"*",L460&lt;&gt;"*"),"Yes (" &amp; JoinAll(", ", MIDForgiving(L286,6,LEN(L286)-6), MIDForgiving(L350,6,LEN(L350)-6), MIDForgiving(L407,6,LEN(L407)-6), MIDForgiving(L460,6,LEN(L460)-6))&amp;")","*")</f>
        <v>Yes (HTTP)</v>
      </c>
      <c r="M526" s="58" t="str">
        <f>IF(OR(M286&lt;&gt;"*",M350&lt;&gt;"*",M407&lt;&gt;"*",M460&lt;&gt;"*"),"Yes (" &amp; JoinAll(", ", MIDForgiving(M286,6,LEN(M286)-6), MIDForgiving(M350,6,LEN(M350)-6), MIDForgiving(M407,6,LEN(M407)-6), MIDForgiving(M460,6,LEN(M460)-6))&amp;")","*")</f>
        <v>Yes (HTTP)</v>
      </c>
      <c r="N526" s="58" t="str">
        <f>IF(OR(N286&lt;&gt;"*",N350&lt;&gt;"*",N407&lt;&gt;"*",N460&lt;&gt;"*"),"Yes (" &amp; JoinAll(", ", MIDForgiving(N286,6,LEN(N286)-6), MIDForgiving(N350,6,LEN(N350)-6), MIDForgiving(N407,6,LEN(N407)-6), MIDForgiving(N460,6,LEN(N460)-6))&amp;")","*")</f>
        <v>Yes (HTTP)</v>
      </c>
      <c r="O526" s="58" t="str">
        <f>IF(OR(O286&lt;&gt;"*",O350&lt;&gt;"*",O407&lt;&gt;"*",O460&lt;&gt;"*"),"Yes (" &amp; JoinAll(", ", MIDForgiving(O286,6,LEN(O286)-6), MIDForgiving(O350,6,LEN(O350)-6), MIDForgiving(O407,6,LEN(O407)-6), MIDForgiving(O460,6,LEN(O460)-6))&amp;")","*")</f>
        <v>Yes (HTTP)</v>
      </c>
      <c r="P526" s="58" t="str">
        <f>IF(OR(P286&lt;&gt;"*",P350&lt;&gt;"*",P407&lt;&gt;"*",P460&lt;&gt;"*"),"Yes (" &amp; JoinAll(", ", MIDForgiving(P286,6,LEN(P286)-6), MIDForgiving(P350,6,LEN(P350)-6), MIDForgiving(P407,6,LEN(P407)-6), MIDForgiving(P460,6,LEN(P460)-6))&amp;")","*")</f>
        <v>Yes (HTTP, HTTPS)</v>
      </c>
      <c r="Q526" s="58" t="str">
        <f>IF(OR(Q286&lt;&gt;"*",Q350&lt;&gt;"*",Q407&lt;&gt;"*",Q460&lt;&gt;"*"),"Yes (" &amp; JoinAll(", ", MIDForgiving(Q286,6,LEN(Q286)-6), MIDForgiving(Q350,6,LEN(Q350)-6), MIDForgiving(Q407,6,LEN(Q407)-6), MIDForgiving(Q460,6,LEN(Q460)-6))&amp;")","*")</f>
        <v>Yes (HTTP)</v>
      </c>
      <c r="R526" s="58" t="str">
        <f>IF(OR(R286&lt;&gt;"*",R350&lt;&gt;"*",R407&lt;&gt;"*",R460&lt;&gt;"*"),"Yes (" &amp; JoinAll(", ", MIDForgiving(R286,6,LEN(R286)-6), MIDForgiving(R350,6,LEN(R350)-6), MIDForgiving(R407,6,LEN(R407)-6), MIDForgiving(R460,6,LEN(R460)-6))&amp;")","*")</f>
        <v>Yes (HTTP)</v>
      </c>
      <c r="S526" s="58" t="str">
        <f>IF(OR(S286&lt;&gt;"*",S350&lt;&gt;"*",S407&lt;&gt;"*",S460&lt;&gt;"*"),"Yes (" &amp; JoinAll(", ", MIDForgiving(S286,6,LEN(S286)-6), MIDForgiving(S350,6,LEN(S350)-6), MIDForgiving(S407,6,LEN(S407)-6), MIDForgiving(S460,6,LEN(S460)-6))&amp;")","*")</f>
        <v>Yes (HTTP)</v>
      </c>
      <c r="T526" s="58" t="str">
        <f>IF(OR(T286&lt;&gt;"*",T350&lt;&gt;"*",T407&lt;&gt;"*",T460&lt;&gt;"*"),"Yes (" &amp; JoinAll(", ", MIDForgiving(T286,6,LEN(T286)-6), MIDForgiving(T350,6,LEN(T350)-6), MIDForgiving(T407,6,LEN(T407)-6), MIDForgiving(T460,6,LEN(T460)-6))&amp;")","*")</f>
        <v>Yes (HTTP)</v>
      </c>
      <c r="U526" s="58" t="str">
        <f>IF(OR(U286&lt;&gt;"*",U350&lt;&gt;"*",U407&lt;&gt;"*",U460&lt;&gt;"*"),"Yes (" &amp; JoinAll(", ", MIDForgiving(U286,6,LEN(U286)-6), MIDForgiving(U350,6,LEN(U350)-6), MIDForgiving(U407,6,LEN(U407)-6), MIDForgiving(U460,6,LEN(U460)-6))&amp;")","*")</f>
        <v>*</v>
      </c>
      <c r="V526" s="58" t="str">
        <f>IF(OR(V286&lt;&gt;"*",V350&lt;&gt;"*",V407&lt;&gt;"*",V460&lt;&gt;"*"),"Yes (" &amp; JoinAll(", ", MIDForgiving(V286,6,LEN(V286)-6), MIDForgiving(V350,6,LEN(V350)-6), MIDForgiving(V407,6,LEN(V407)-6), MIDForgiving(V460,6,LEN(V460)-6))&amp;")","*")</f>
        <v>Yes (HTTPS)</v>
      </c>
      <c r="W526" s="58" t="str">
        <f>IF(OR(W286&lt;&gt;"*",W350&lt;&gt;"*",W407&lt;&gt;"*",W460&lt;&gt;"*"),"Yes (" &amp; JoinAll(", ", MIDForgiving(W286,6,LEN(W286)-6), MIDForgiving(W350,6,LEN(W350)-6), MIDForgiving(W407,6,LEN(W407)-6), MIDForgiving(W460,6,LEN(W460)-6))&amp;")","*")</f>
        <v>Yes (HTTPS)</v>
      </c>
      <c r="X526" s="58" t="str">
        <f>IF(OR(X286&lt;&gt;"*",X350&lt;&gt;"*",X407&lt;&gt;"*",X460&lt;&gt;"*"),"Yes (" &amp; JoinAll(", ", MIDForgiving(X286,6,LEN(X286)-6), MIDForgiving(X350,6,LEN(X350)-6), MIDForgiving(X407,6,LEN(X407)-6), MIDForgiving(X460,6,LEN(X460)-6))&amp;")","*")</f>
        <v>Yes (HTTPS)</v>
      </c>
      <c r="Y526" s="58" t="str">
        <f>IF(OR(Y286&lt;&gt;"*",Y350&lt;&gt;"*",Y407&lt;&gt;"*",Y460&lt;&gt;"*"),"Yes (" &amp; JoinAll(", ", MIDForgiving(Y286,6,LEN(Y286)-6), MIDForgiving(Y350,6,LEN(Y350)-6), MIDForgiving(Y407,6,LEN(Y407)-6), MIDForgiving(Y460,6,LEN(Y460)-6))&amp;")","*")</f>
        <v>Yes (HTTP)</v>
      </c>
      <c r="Z526" s="58" t="str">
        <f>IF(OR(Z286&lt;&gt;"*",Z350&lt;&gt;"*",Z407&lt;&gt;"*",Z460&lt;&gt;"*"),"Yes (" &amp; JoinAll(", ", MIDForgiving(Z286,6,LEN(Z286)-6), MIDForgiving(Z350,6,LEN(Z350)-6), MIDForgiving(Z407,6,LEN(Z407)-6), MIDForgiving(Z460,6,LEN(Z460)-6))&amp;")","*")</f>
        <v>Yes (HTTP)</v>
      </c>
      <c r="AA526" s="58" t="str">
        <f>IF(OR(AA286&lt;&gt;"*",AA350&lt;&gt;"*",AA407&lt;&gt;"*",AA460&lt;&gt;"*"),"Yes (" &amp; JoinAll(", ", MIDForgiving(AA286,6,LEN(AA286)-6), MIDForgiving(AA350,6,LEN(AA350)-6), MIDForgiving(AA407,6,LEN(AA407)-6), MIDForgiving(AA460,6,LEN(AA460)-6))&amp;")","*")</f>
        <v>Yes (HTTP, HTTPS)</v>
      </c>
      <c r="AB526" s="58" t="str">
        <f>IF(OR(AB286&lt;&gt;"*",AB350&lt;&gt;"*",AB407&lt;&gt;"*",AB460&lt;&gt;"*"),"Yes (" &amp; JoinAll(", ", MIDForgiving(AB286,6,LEN(AB286)-6), MIDForgiving(AB350,6,LEN(AB350)-6), MIDForgiving(AB407,6,LEN(AB407)-6), MIDForgiving(AB460,6,LEN(AB460)-6))&amp;")","*")</f>
        <v>Yes (HTTP, HTTPS)</v>
      </c>
      <c r="AC526" s="58" t="str">
        <f>IF(OR(AC286&lt;&gt;"*",AC350&lt;&gt;"*",AC407&lt;&gt;"*",AC460&lt;&gt;"*"),"Yes (" &amp; JoinAll(", ", MIDForgiving(AC286,6,LEN(AC286)-6), MIDForgiving(AC350,6,LEN(AC350)-6), MIDForgiving(AC407,6,LEN(AC407)-6), MIDForgiving(AC460,6,LEN(AC460)-6))&amp;")","*")</f>
        <v>Yes (HTTPS)</v>
      </c>
      <c r="AD526" s="58" t="str">
        <f>IF(OR(AD286&lt;&gt;"*",AD350&lt;&gt;"*",AD407&lt;&gt;"*",AD460&lt;&gt;"*"),"Yes (" &amp; JoinAll(", ", MIDForgiving(AD286,6,LEN(AD286)-6), MIDForgiving(AD350,6,LEN(AD350)-6), MIDForgiving(AD407,6,LEN(AD407)-6), MIDForgiving(AD460,6,LEN(AD460)-6))&amp;")","*")</f>
        <v>Yes (HTTP)</v>
      </c>
      <c r="AE526" s="58" t="str">
        <f>IF(OR(AE286&lt;&gt;"*",AE350&lt;&gt;"*",AE407&lt;&gt;"*",AE460&lt;&gt;"*"),"Yes (" &amp; JoinAll(", ", MIDForgiving(AE286,6,LEN(AE286)-6), MIDForgiving(AE350,6,LEN(AE350)-6), MIDForgiving(AE407,6,LEN(AE407)-6), MIDForgiving(AE460,6,LEN(AE460)-6))&amp;")","*")</f>
        <v>Yes (HTTP)</v>
      </c>
      <c r="AF526" s="58" t="str">
        <f>IF(OR(AF286&lt;&gt;"*",AF350&lt;&gt;"*",AF407&lt;&gt;"*",AF460&lt;&gt;"*"),"Yes (" &amp; JoinAll(", ", MIDForgiving(AF286,6,LEN(AF286)-6), MIDForgiving(AF350,6,LEN(AF350)-6), MIDForgiving(AF407,6,LEN(AF407)-6), MIDForgiving(AF460,6,LEN(AF460)-6))&amp;")","*")</f>
        <v>Yes (HTTP)</v>
      </c>
      <c r="AG526" s="58" t="str">
        <f>IF(OR(AG286&lt;&gt;"*",AG350&lt;&gt;"*",AG407&lt;&gt;"*",AG460&lt;&gt;"*"),"Yes (" &amp; JoinAll(", ", MIDForgiving(AG286,6,LEN(AG286)-6), MIDForgiving(AG350,6,LEN(AG350)-6), MIDForgiving(AG407,6,LEN(AG407)-6), MIDForgiving(AG460,6,LEN(AG460)-6))&amp;")","*")</f>
        <v>Yes (HTTP)</v>
      </c>
      <c r="AH526" s="58" t="str">
        <f>IF(OR(AH286&lt;&gt;"*",AH350&lt;&gt;"*",AH407&lt;&gt;"*",AH460&lt;&gt;"*"),"Yes (" &amp; JoinAll(", ", MIDForgiving(AH286,6,LEN(AH286)-6), MIDForgiving(AH350,6,LEN(AH350)-6), MIDForgiving(AH407,6,LEN(AH407)-6), MIDForgiving(AH460,6,LEN(AH460)-6))&amp;")","*")</f>
        <v>Yes (HTTP)</v>
      </c>
      <c r="AI526" s="58" t="str">
        <f>IF(OR(AI286&lt;&gt;"*",AI350&lt;&gt;"*",AI407&lt;&gt;"*",AI460&lt;&gt;"*"),"Yes (" &amp; JoinAll(", ", MIDForgiving(AI286,6,LEN(AI286)-6), MIDForgiving(AI350,6,LEN(AI350)-6), MIDForgiving(AI407,6,LEN(AI407)-6), MIDForgiving(AI460,6,LEN(AI460)-6))&amp;")","*")</f>
        <v>Yes (HTTP)</v>
      </c>
      <c r="AJ526" s="58" t="str">
        <f>IF(OR(AJ286&lt;&gt;"*",AJ350&lt;&gt;"*",AJ407&lt;&gt;"*",AJ460&lt;&gt;"*"),"Yes (" &amp; JoinAll(", ", MIDForgiving(AJ286,6,LEN(AJ286)-6), MIDForgiving(AJ350,6,LEN(AJ350)-6), MIDForgiving(AJ407,6,LEN(AJ407)-6), MIDForgiving(AJ460,6,LEN(AJ460)-6))&amp;")","*")</f>
        <v>Yes (HTTP)</v>
      </c>
      <c r="AK526" s="58" t="str">
        <f>IF(OR(AK286&lt;&gt;"*",AK350&lt;&gt;"*",AK407&lt;&gt;"*",AK460&lt;&gt;"*"),"Yes (" &amp; JoinAll(", ", MIDForgiving(AK286,6,LEN(AK286)-6), MIDForgiving(AK350,6,LEN(AK350)-6), MIDForgiving(AK407,6,LEN(AK407)-6), MIDForgiving(AK460,6,LEN(AK460)-6))&amp;")","*")</f>
        <v>Yes (HTTP)</v>
      </c>
      <c r="AL526" s="58" t="str">
        <f>IF(OR(AL286&lt;&gt;"*",AL350&lt;&gt;"*",AL407&lt;&gt;"*",AL460&lt;&gt;"*"),"Yes (" &amp; JoinAll(", ", MIDForgiving(AL286,6,LEN(AL286)-6), MIDForgiving(AL350,6,LEN(AL350)-6), MIDForgiving(AL407,6,LEN(AL407)-6), MIDForgiving(AL460,6,LEN(AL460)-6))&amp;")","*")</f>
        <v>Yes (HTTP)</v>
      </c>
      <c r="AM526" s="58" t="str">
        <f>IF(OR(AM286&lt;&gt;"*",AM350&lt;&gt;"*",AM407&lt;&gt;"*",AM460&lt;&gt;"*"),"Yes (" &amp; JoinAll(", ", MIDForgiving(AM286,6,LEN(AM286)-6), MIDForgiving(AM350,6,LEN(AM350)-6), MIDForgiving(AM407,6,LEN(AM407)-6), MIDForgiving(AM460,6,LEN(AM460)-6))&amp;")","*")</f>
        <v>*</v>
      </c>
      <c r="AN526" s="58" t="str">
        <f>IF(OR(AN286&lt;&gt;"*",AN350&lt;&gt;"*",AN407&lt;&gt;"*",AN460&lt;&gt;"*"),"Yes (" &amp; JoinAll(", ", MIDForgiving(AN286,6,LEN(AN286)-6), MIDForgiving(AN350,6,LEN(AN350)-6), MIDForgiving(AN407,6,LEN(AN407)-6), MIDForgiving(AN460,6,LEN(AN460)-6))&amp;")","*")</f>
        <v>Yes (HTTP, HTTPS)</v>
      </c>
      <c r="AO526" s="58" t="str">
        <f>IF(OR(AO286&lt;&gt;"*",AO350&lt;&gt;"*",AO407&lt;&gt;"*",AO460&lt;&gt;"*"),"Yes (" &amp; JoinAll(", ", MIDForgiving(AO286,6,LEN(AO286)-6), MIDForgiving(AO350,6,LEN(AO350)-6), MIDForgiving(AO407,6,LEN(AO407)-6), MIDForgiving(AO460,6,LEN(AO460)-6))&amp;")","*")</f>
        <v>Yes (HTTP)</v>
      </c>
      <c r="AP526" s="58" t="str">
        <f>IF(OR(AP286&lt;&gt;"*",AP350&lt;&gt;"*",AP407&lt;&gt;"*",AP460&lt;&gt;"*"),"Yes (" &amp; JoinAll(", ", MIDForgiving(AP286,6,LEN(AP286)-6), MIDForgiving(AP350,6,LEN(AP350)-6), MIDForgiving(AP407,6,LEN(AP407)-6), MIDForgiving(AP460,6,LEN(AP460)-6))&amp;")","*")</f>
        <v>*</v>
      </c>
      <c r="AQ526" s="58" t="str">
        <f>IF(OR(AQ286&lt;&gt;"*",AQ350&lt;&gt;"*",AQ407&lt;&gt;"*",AQ460&lt;&gt;"*"),"Yes (" &amp; JoinAll(", ", MIDForgiving(AQ286,6,LEN(AQ286)-6), MIDForgiving(AQ350,6,LEN(AQ350)-6), MIDForgiving(AQ407,6,LEN(AQ407)-6), MIDForgiving(AQ460,6,LEN(AQ460)-6))&amp;")","*")</f>
        <v>*</v>
      </c>
      <c r="AR526" s="58" t="str">
        <f>IF(OR(AR286&lt;&gt;"*",AR350&lt;&gt;"*",AR407&lt;&gt;"*",AR460&lt;&gt;"*"),"Yes (" &amp; JoinAll(", ", MIDForgiving(AR286,6,LEN(AR286)-6), MIDForgiving(AR350,6,LEN(AR350)-6), MIDForgiving(AR407,6,LEN(AR407)-6), MIDForgiving(AR460,6,LEN(AR460)-6))&amp;")","*")</f>
        <v>Yes (HTTP)</v>
      </c>
      <c r="AS526" s="58" t="str">
        <f>IF(OR(AS286&lt;&gt;"*",AS350&lt;&gt;"*",AS407&lt;&gt;"*",AS460&lt;&gt;"*"),"Yes (" &amp; JoinAll(", ", MIDForgiving(AS286,6,LEN(AS286)-6), MIDForgiving(AS350,6,LEN(AS350)-6), MIDForgiving(AS407,6,LEN(AS407)-6), MIDForgiving(AS460,6,LEN(AS460)-6))&amp;")","*")</f>
        <v>Yes (HTTP)</v>
      </c>
      <c r="AT526" s="58" t="str">
        <f>IF(OR(AT286&lt;&gt;"*",AT350&lt;&gt;"*",AT407&lt;&gt;"*",AT460&lt;&gt;"*"),"Yes (" &amp; JoinAll(", ", MIDForgiving(AT286,6,LEN(AT286)-6), MIDForgiving(AT350,6,LEN(AT350)-6), MIDForgiving(AT407,6,LEN(AT407)-6), MIDForgiving(AT460,6,LEN(AT460)-6))&amp;")","*")</f>
        <v>Yes (HTTP)</v>
      </c>
      <c r="AU526" s="58" t="str">
        <f>IF(OR(AU286&lt;&gt;"*",AU350&lt;&gt;"*",AU407&lt;&gt;"*",AU460&lt;&gt;"*"),"Yes (" &amp; JoinAll(", ", MIDForgiving(AU286,6,LEN(AU286)-6), MIDForgiving(AU350,6,LEN(AU350)-6), MIDForgiving(AU407,6,LEN(AU407)-6), MIDForgiving(AU460,6,LEN(AU460)-6))&amp;")","*")</f>
        <v>Yes (HTTP)</v>
      </c>
      <c r="AV526" s="58" t="str">
        <f>IF(OR(AV286&lt;&gt;"*",AV350&lt;&gt;"*",AV407&lt;&gt;"*",AV460&lt;&gt;"*"),"Yes (" &amp; JoinAll(", ", MIDForgiving(AV286,6,LEN(AV286)-6), MIDForgiving(AV350,6,LEN(AV350)-6), MIDForgiving(AV407,6,LEN(AV407)-6), MIDForgiving(AV460,6,LEN(AV460)-6))&amp;")","*")</f>
        <v>*</v>
      </c>
      <c r="AW526" s="58" t="str">
        <f>IF(OR(AW286&lt;&gt;"*",AW350&lt;&gt;"*",AW407&lt;&gt;"*",AW460&lt;&gt;"*"),"Yes (" &amp; JoinAll(", ", MIDForgiving(AW286,6,LEN(AW286)-6), MIDForgiving(AW350,6,LEN(AW350)-6), MIDForgiving(AW407,6,LEN(AW407)-6), MIDForgiving(AW460,6,LEN(AW460)-6))&amp;")","*")</f>
        <v>*</v>
      </c>
      <c r="AX526" s="58" t="str">
        <f>IF(OR(AX286&lt;&gt;"*",AX350&lt;&gt;"*",AX407&lt;&gt;"*",AX460&lt;&gt;"*"),"Yes (" &amp; JoinAll(", ", MIDForgiving(AX286,6,LEN(AX286)-6), MIDForgiving(AX350,6,LEN(AX350)-6), MIDForgiving(AX407,6,LEN(AX407)-6), MIDForgiving(AX460,6,LEN(AX460)-6))&amp;")","*")</f>
        <v>*</v>
      </c>
      <c r="AY526" s="58" t="str">
        <f>IF(OR(AY286&lt;&gt;"*",AY350&lt;&gt;"*",AY407&lt;&gt;"*",AY460&lt;&gt;"*"),"Yes (" &amp; JoinAll(", ", MIDForgiving(AY286,6,LEN(AY286)-6), MIDForgiving(AY350,6,LEN(AY350)-6), MIDForgiving(AY407,6,LEN(AY407)-6), MIDForgiving(AY460,6,LEN(AY460)-6))&amp;")","*")</f>
        <v>*</v>
      </c>
      <c r="AZ526" s="58" t="str">
        <f>IF(OR(AZ286&lt;&gt;"*",AZ350&lt;&gt;"*",AZ407&lt;&gt;"*",AZ460&lt;&gt;"*"),"Yes (" &amp; JoinAll(", ", MIDForgiving(AZ286,6,LEN(AZ286)-6), MIDForgiving(AZ350,6,LEN(AZ350)-6), MIDForgiving(AZ407,6,LEN(AZ407)-6), MIDForgiving(AZ460,6,LEN(AZ460)-6))&amp;")","*")</f>
        <v>Yes (HTTPS)</v>
      </c>
      <c r="BA526" s="58" t="str">
        <f>IF(OR(BA286&lt;&gt;"*",BA350&lt;&gt;"*",BA407&lt;&gt;"*",BA460&lt;&gt;"*"),"Yes (" &amp; JoinAll(", ", MIDForgiving(BA286,6,LEN(BA286)-6), MIDForgiving(BA350,6,LEN(BA350)-6), MIDForgiving(BA407,6,LEN(BA407)-6), MIDForgiving(BA460,6,LEN(BA460)-6))&amp;")","*")</f>
        <v>*</v>
      </c>
      <c r="BB526" s="58" t="str">
        <f>IF(OR(BB286&lt;&gt;"*",BB350&lt;&gt;"*",BB407&lt;&gt;"*",BB460&lt;&gt;"*"),"Yes (" &amp; JoinAll(", ", MIDForgiving(BB286,6,LEN(BB286)-6), MIDForgiving(BB350,6,LEN(BB350)-6), MIDForgiving(BB407,6,LEN(BB407)-6), MIDForgiving(BB460,6,LEN(BB460)-6))&amp;")","*")</f>
        <v>Yes (HTTPS)</v>
      </c>
      <c r="BC526" s="58" t="str">
        <f>IF(OR(BC286&lt;&gt;"*",BC350&lt;&gt;"*",BC407&lt;&gt;"*",BC460&lt;&gt;"*"),"Yes (" &amp; JoinAll(", ", MIDForgiving(BC286,6,LEN(BC286)-6), MIDForgiving(BC350,6,LEN(BC350)-6), MIDForgiving(BC407,6,LEN(BC407)-6), MIDForgiving(BC460,6,LEN(BC460)-6))&amp;")","*")</f>
        <v>Yes (HTTPS)</v>
      </c>
      <c r="BD526" s="58" t="str">
        <f>IF(OR(BD286&lt;&gt;"*",BD350&lt;&gt;"*",BD407&lt;&gt;"*",BD460&lt;&gt;"*"),"Yes (" &amp; JoinAll(", ", MIDForgiving(BD286,6,LEN(BD286)-6), MIDForgiving(BD350,6,LEN(BD350)-6), MIDForgiving(BD407,6,LEN(BD407)-6), MIDForgiving(BD460,6,LEN(BD460)-6))&amp;")","*")</f>
        <v>Yes (HTTPS)</v>
      </c>
      <c r="BE526" s="58" t="str">
        <f>IF(OR(BE286&lt;&gt;"*",BE350&lt;&gt;"*",BE407&lt;&gt;"*",BE460&lt;&gt;"*"),"Yes (" &amp; JoinAll(", ", MIDForgiving(BE286,6,LEN(BE286)-6), MIDForgiving(BE350,6,LEN(BE350)-6), MIDForgiving(BE407,6,LEN(BE407)-6), MIDForgiving(BE460,6,LEN(BE460)-6))&amp;")","*")</f>
        <v>*</v>
      </c>
      <c r="BF526" s="58" t="str">
        <f>IF(OR(BF286&lt;&gt;"*",BF350&lt;&gt;"*",BF407&lt;&gt;"*",BF460&lt;&gt;"*"),"Yes (" &amp; JoinAll(", ", MIDForgiving(BF286,6,LEN(BF286)-6), MIDForgiving(BF350,6,LEN(BF350)-6), MIDForgiving(BF407,6,LEN(BF407)-6), MIDForgiving(BF460,6,LEN(BF460)-6))&amp;")","*")</f>
        <v>*</v>
      </c>
      <c r="BG526" s="58" t="str">
        <f>IF(OR(BG286&lt;&gt;"*",BG350&lt;&gt;"*",BG407&lt;&gt;"*",BG460&lt;&gt;"*"),"Yes (" &amp; JoinAll(", ", MIDForgiving(BG286,6,LEN(BG286)-6), MIDForgiving(BG350,6,LEN(BG350)-6), MIDForgiving(BG407,6,LEN(BG407)-6), MIDForgiving(BG460,6,LEN(BG460)-6))&amp;")","*")</f>
        <v>Yes (HTTP)</v>
      </c>
      <c r="BH526" s="58" t="str">
        <f>IF(OR(BH286&lt;&gt;"*",BH350&lt;&gt;"*",BH407&lt;&gt;"*",BH460&lt;&gt;"*"),"Yes (" &amp; JoinAll(", ", MIDForgiving(BH286,6,LEN(BH286)-6), MIDForgiving(BH350,6,LEN(BH350)-6), MIDForgiving(BH407,6,LEN(BH407)-6), MIDForgiving(BH460,6,LEN(BH460)-6))&amp;")","*")</f>
        <v>*</v>
      </c>
      <c r="BI526" s="58" t="str">
        <f>IF(OR(BI286&lt;&gt;"*",BI350&lt;&gt;"*",BI407&lt;&gt;"*",BI460&lt;&gt;"*"),"Yes (" &amp; JoinAll(", ", MIDForgiving(BI286,6,LEN(BI286)-6), MIDForgiving(BI350,6,LEN(BI350)-6), MIDForgiving(BI407,6,LEN(BI407)-6), MIDForgiving(BI460,6,LEN(BI460)-6))&amp;")","*")</f>
        <v>Yes (HTTPS)</v>
      </c>
      <c r="BJ526" s="58" t="str">
        <f>IF(OR(BJ286&lt;&gt;"*",BJ350&lt;&gt;"*",BJ407&lt;&gt;"*",BJ460&lt;&gt;"*"),"Yes (" &amp; JoinAll(", ", MIDForgiving(BJ286,6,LEN(BJ286)-6), MIDForgiving(BJ350,6,LEN(BJ350)-6), MIDForgiving(BJ407,6,LEN(BJ407)-6), MIDForgiving(BJ460,6,LEN(BJ460)-6))&amp;")","*")</f>
        <v>Yes (HTTP)</v>
      </c>
      <c r="BK526" s="58" t="str">
        <f>IF(OR(BK286&lt;&gt;"*",BK350&lt;&gt;"*",BK407&lt;&gt;"*",BK460&lt;&gt;"*"),"Yes (" &amp; JoinAll(", ", MIDForgiving(BK286,6,LEN(BK286)-6), MIDForgiving(BK350,6,LEN(BK350)-6), MIDForgiving(BK407,6,LEN(BK407)-6), MIDForgiving(BK460,6,LEN(BK460)-6))&amp;")","*")</f>
        <v>*</v>
      </c>
      <c r="BL526" s="58" t="str">
        <f>IF(OR(BL286&lt;&gt;"*",BL350&lt;&gt;"*",BL407&lt;&gt;"*",BL460&lt;&gt;"*"),"Yes (" &amp; JoinAll(", ", MIDForgiving(BL286,6,LEN(BL286)-6), MIDForgiving(BL350,6,LEN(BL350)-6), MIDForgiving(BL407,6,LEN(BL407)-6), MIDForgiving(BL460,6,LEN(BL460)-6))&amp;")","*")</f>
        <v>Yes (HTTP)</v>
      </c>
      <c r="BM526" s="58" t="str">
        <f>IF(OR(BM286&lt;&gt;"*",BM350&lt;&gt;"*",BM407&lt;&gt;"*",BM460&lt;&gt;"*"),"Yes (" &amp; JoinAll(", ", MIDForgiving(BM286,6,LEN(BM286)-6), MIDForgiving(BM350,6,LEN(BM350)-6), MIDForgiving(BM407,6,LEN(BM407)-6), MIDForgiving(BM460,6,LEN(BM460)-6))&amp;")","*")</f>
        <v>Yes (HTTP)</v>
      </c>
      <c r="BN526" s="58" t="str">
        <f>IF(OR(BN286&lt;&gt;"*",BN350&lt;&gt;"*",BN407&lt;&gt;"*",BN460&lt;&gt;"*"),"Yes (" &amp; JoinAll(", ", MIDForgiving(BN286,6,LEN(BN286)-6), MIDForgiving(BN350,6,LEN(BN350)-6), MIDForgiving(BN407,6,LEN(BN407)-6), MIDForgiving(BN460,6,LEN(BN460)-6))&amp;")","*")</f>
        <v>*</v>
      </c>
      <c r="BO526" s="58" t="str">
        <f>IF(OR(BO286&lt;&gt;"*",BO350&lt;&gt;"*",BO407&lt;&gt;"*",BO460&lt;&gt;"*"),"Yes (" &amp; JoinAll(", ", MIDForgiving(BO286,6,LEN(BO286)-6), MIDForgiving(BO350,6,LEN(BO350)-6), MIDForgiving(BO407,6,LEN(BO407)-6), MIDForgiving(BO460,6,LEN(BO460)-6))&amp;")","*")</f>
        <v>Yes (HTTP)</v>
      </c>
      <c r="BP526" s="58" t="str">
        <f>IF(OR(BP286&lt;&gt;"*",BP350&lt;&gt;"*",BP407&lt;&gt;"*",BP460&lt;&gt;"*"),"Yes (" &amp; JoinAll(", ", MIDForgiving(BP286,6,LEN(BP286)-6), MIDForgiving(BP350,6,LEN(BP350)-6), MIDForgiving(BP407,6,LEN(BP407)-6), MIDForgiving(BP460,6,LEN(BP460)-6))&amp;")","*")</f>
        <v>Yes (HTTP)</v>
      </c>
      <c r="BQ526" s="58" t="str">
        <f>IF(OR(BQ286&lt;&gt;"*",BQ350&lt;&gt;"*",BQ407&lt;&gt;"*",BQ460&lt;&gt;"*"),"Yes (" &amp; JoinAll(", ", MIDForgiving(BQ286,6,LEN(BQ286)-6), MIDForgiving(BQ350,6,LEN(BQ350)-6), MIDForgiving(BQ407,6,LEN(BQ407)-6), MIDForgiving(BQ460,6,LEN(BQ460)-6))&amp;")","*")</f>
        <v>Yes (HTTP)</v>
      </c>
      <c r="BR526" s="58" t="str">
        <f>IF(OR(BR286&lt;&gt;"*",BR350&lt;&gt;"*",BR407&lt;&gt;"*",BR460&lt;&gt;"*"),"Yes (" &amp; JoinAll(", ", MIDForgiving(BR286,6,LEN(BR286)-6), MIDForgiving(BR350,6,LEN(BR350)-6), MIDForgiving(BR407,6,LEN(BR407)-6), MIDForgiving(BR460,6,LEN(BR460)-6))&amp;")","*")</f>
        <v>Yes (HTTP)</v>
      </c>
      <c r="BS526" s="58" t="str">
        <f>IF(OR(BS286&lt;&gt;"*",BS350&lt;&gt;"*",BS407&lt;&gt;"*",BS460&lt;&gt;"*"),"Yes (" &amp; JoinAll(", ", MIDForgiving(BS286,6,LEN(BS286)-6), MIDForgiving(BS350,6,LEN(BS350)-6), MIDForgiving(BS407,6,LEN(BS407)-6), MIDForgiving(BS460,6,LEN(BS460)-6))&amp;")","*")</f>
        <v>Yes (HTTP, HTTPS)</v>
      </c>
      <c r="BT526" s="58" t="str">
        <f>IF(OR(BT286&lt;&gt;"*",BT350&lt;&gt;"*",BT407&lt;&gt;"*",BT460&lt;&gt;"*"),"Yes (" &amp; JoinAll(", ", MIDForgiving(BT286,6,LEN(BT286)-6), MIDForgiving(BT350,6,LEN(BT350)-6), MIDForgiving(BT407,6,LEN(BT407)-6), MIDForgiving(BT460,6,LEN(BT460)-6))&amp;")","*")</f>
        <v>Yes (HTTP)</v>
      </c>
      <c r="BU526" s="58" t="str">
        <f>IF(OR(BU286&lt;&gt;"*",BU350&lt;&gt;"*",BU407&lt;&gt;"*",BU460&lt;&gt;"*"),"Yes (" &amp; JoinAll(", ", MIDForgiving(BU286,6,LEN(BU286)-6), MIDForgiving(BU350,6,LEN(BU350)-6), MIDForgiving(BU407,6,LEN(BU407)-6), MIDForgiving(BU460,6,LEN(BU460)-6))&amp;")","*")</f>
        <v>Yes (HTTP)</v>
      </c>
      <c r="BV526" s="58" t="str">
        <f>IF(OR(BV286&lt;&gt;"*",BV350&lt;&gt;"*",BV407&lt;&gt;"*",BV460&lt;&gt;"*"),"Yes (" &amp; JoinAll(", ", MIDForgiving(BV286,6,LEN(BV286)-6), MIDForgiving(BV350,6,LEN(BV350)-6), MIDForgiving(BV407,6,LEN(BV407)-6), MIDForgiving(BV460,6,LEN(BV460)-6))&amp;")","*")</f>
        <v>Yes (HTTP)</v>
      </c>
      <c r="BW526" s="58" t="str">
        <f>IF(OR(BW286&lt;&gt;"*",BW350&lt;&gt;"*",BW407&lt;&gt;"*",BW460&lt;&gt;"*"),"Yes (" &amp; JoinAll(", ", MIDForgiving(BW286,6,LEN(BW286)-6), MIDForgiving(BW350,6,LEN(BW350)-6), MIDForgiving(BW407,6,LEN(BW407)-6), MIDForgiving(BW460,6,LEN(BW460)-6))&amp;")","*")</f>
        <v>Yes (HTTP)</v>
      </c>
      <c r="BX526" s="58" t="str">
        <f>IF(OR(BX286&lt;&gt;"*",BX350&lt;&gt;"*",BX407&lt;&gt;"*",BX460&lt;&gt;"*"),"Yes (" &amp; JoinAll(", ", MIDForgiving(BX286,6,LEN(BX286)-6), MIDForgiving(BX350,6,LEN(BX350)-6), MIDForgiving(BX407,6,LEN(BX407)-6), MIDForgiving(BX460,6,LEN(BX460)-6))&amp;")","*")</f>
        <v>Yes (HTTP)</v>
      </c>
      <c r="BY526" s="58" t="str">
        <f>IF(OR(BY286&lt;&gt;"*",BY350&lt;&gt;"*",BY407&lt;&gt;"*",BY460&lt;&gt;"*"),"Yes (" &amp; JoinAll(", ", MIDForgiving(BY286,6,LEN(BY286)-6), MIDForgiving(BY350,6,LEN(BY350)-6), MIDForgiving(BY407,6,LEN(BY407)-6), MIDForgiving(BY460,6,LEN(BY460)-6))&amp;")","*")</f>
        <v>Yes (HTTP)</v>
      </c>
      <c r="BZ526" s="58" t="str">
        <f>IF(OR(BZ286&lt;&gt;"*",BZ350&lt;&gt;"*",BZ407&lt;&gt;"*",BZ460&lt;&gt;"*"),"Yes (" &amp; JoinAll(", ", MIDForgiving(BZ286,6,LEN(BZ286)-6), MIDForgiving(BZ350,6,LEN(BZ350)-6), MIDForgiving(BZ407,6,LEN(BZ407)-6), MIDForgiving(BZ460,6,LEN(BZ460)-6))&amp;")","*")</f>
        <v>Yes (HTTP)</v>
      </c>
      <c r="CA526" s="58" t="str">
        <f>IF(OR(CA286&lt;&gt;"*",CA350&lt;&gt;"*",CA407&lt;&gt;"*",CA460&lt;&gt;"*"),"Yes (" &amp; JoinAll(", ", MIDForgiving(CA286,6,LEN(CA286)-6), MIDForgiving(CA350,6,LEN(CA350)-6), MIDForgiving(CA407,6,LEN(CA407)-6), MIDForgiving(CA460,6,LEN(CA460)-6))&amp;")","*")</f>
        <v>*</v>
      </c>
      <c r="CB526" s="58" t="str">
        <f>IF(OR(CB286&lt;&gt;"*",CB350&lt;&gt;"*",CB407&lt;&gt;"*",CB460&lt;&gt;"*"),"Yes (" &amp; JoinAll(", ", MIDForgiving(CB286,6,LEN(CB286)-6), MIDForgiving(CB350,6,LEN(CB350)-6), MIDForgiving(CB407,6,LEN(CB407)-6), MIDForgiving(CB460,6,LEN(CB460)-6))&amp;")","*")</f>
        <v>Yes (HTTP)</v>
      </c>
      <c r="CC526" s="58" t="str">
        <f>IF(OR(CC286&lt;&gt;"*",CC350&lt;&gt;"*",CC407&lt;&gt;"*",CC460&lt;&gt;"*"),"Yes (" &amp; JoinAll(", ", MIDForgiving(CC286,6,LEN(CC286)-6), MIDForgiving(CC350,6,LEN(CC350)-6), MIDForgiving(CC407,6,LEN(CC407)-6), MIDForgiving(CC460,6,LEN(CC460)-6))&amp;")","*")</f>
        <v>Yes (HTTP)</v>
      </c>
      <c r="CD526" s="58" t="str">
        <f>IF(OR(CD286&lt;&gt;"*",CD350&lt;&gt;"*",CD407&lt;&gt;"*",CD460&lt;&gt;"*"),"Yes (" &amp; JoinAll(", ", MIDForgiving(CD286,6,LEN(CD286)-6), MIDForgiving(CD350,6,LEN(CD350)-6), MIDForgiving(CD407,6,LEN(CD407)-6), MIDForgiving(CD460,6,LEN(CD460)-6))&amp;")","*")</f>
        <v>Yes (HTTP)</v>
      </c>
      <c r="CE526" s="58" t="str">
        <f>IF(OR(CE286&lt;&gt;"*",CE350&lt;&gt;"*",CE407&lt;&gt;"*",CE460&lt;&gt;"*"),"Yes (" &amp; JoinAll(", ", MIDForgiving(CE286,6,LEN(CE286)-6), MIDForgiving(CE350,6,LEN(CE350)-6), MIDForgiving(CE407,6,LEN(CE407)-6), MIDForgiving(CE460,6,LEN(CE460)-6))&amp;")","*")</f>
        <v>*</v>
      </c>
      <c r="CF526" s="58" t="str">
        <f>IF(OR(CF286&lt;&gt;"*",CF350&lt;&gt;"*",CF407&lt;&gt;"*",CF460&lt;&gt;"*"),"Yes (" &amp; JoinAll(", ", MIDForgiving(CF286,6,LEN(CF286)-6), MIDForgiving(CF350,6,LEN(CF350)-6), MIDForgiving(CF407,6,LEN(CF407)-6), MIDForgiving(CF460,6,LEN(CF460)-6))&amp;")","*")</f>
        <v>*</v>
      </c>
      <c r="CG526" s="58" t="str">
        <f>IF(OR(CG286&lt;&gt;"*",CG350&lt;&gt;"*",CG407&lt;&gt;"*",CG460&lt;&gt;"*"),"Yes (" &amp; JoinAll(", ", MIDForgiving(CG286,6,LEN(CG286)-6), MIDForgiving(CG350,6,LEN(CG350)-6), MIDForgiving(CG407,6,LEN(CG407)-6), MIDForgiving(CG460,6,LEN(CG460)-6))&amp;")","*")</f>
        <v>Yes (HTTPS)</v>
      </c>
      <c r="CH526" s="58" t="str">
        <f>IF(OR(CH286&lt;&gt;"*",CH350&lt;&gt;"*",CH407&lt;&gt;"*",CH460&lt;&gt;"*"),"Yes (" &amp; JoinAll(", ", MIDForgiving(CH286,6,LEN(CH286)-6), MIDForgiving(CH350,6,LEN(CH350)-6), MIDForgiving(CH407,6,LEN(CH407)-6), MIDForgiving(CH460,6,LEN(CH460)-6))&amp;")","*")</f>
        <v>Yes (HTTP)</v>
      </c>
      <c r="CI526" s="58" t="str">
        <f>IF(OR(CI286&lt;&gt;"*",CI350&lt;&gt;"*",CI407&lt;&gt;"*",CI460&lt;&gt;"*"),"Yes (" &amp; JoinAll(", ", MIDForgiving(CI286,6,LEN(CI286)-6), MIDForgiving(CI350,6,LEN(CI350)-6), MIDForgiving(CI407,6,LEN(CI407)-6), MIDForgiving(CI460,6,LEN(CI460)-6))&amp;")","*")</f>
        <v>Yes (HTTP)</v>
      </c>
      <c r="CJ526" s="58" t="str">
        <f>IF(OR(CJ286&lt;&gt;"*",CJ350&lt;&gt;"*",CJ407&lt;&gt;"*",CJ460&lt;&gt;"*"),"Yes (" &amp; JoinAll(", ", MIDForgiving(CJ286,6,LEN(CJ286)-6), MIDForgiving(CJ350,6,LEN(CJ350)-6), MIDForgiving(CJ407,6,LEN(CJ407)-6), MIDForgiving(CJ460,6,LEN(CJ460)-6))&amp;")","*")</f>
        <v>Yes (HTTP)</v>
      </c>
      <c r="CK526" s="58" t="str">
        <f>IF(OR(CK286&lt;&gt;"*",CK350&lt;&gt;"*",CK407&lt;&gt;"*",CK460&lt;&gt;"*"),"Yes (" &amp; JoinAll(", ", MIDForgiving(CK286,6,LEN(CK286)-6), MIDForgiving(CK350,6,LEN(CK350)-6), MIDForgiving(CK407,6,LEN(CK407)-6), MIDForgiving(CK460,6,LEN(CK460)-6))&amp;")","*")</f>
        <v>Yes (HTTP)</v>
      </c>
      <c r="CL526" s="58" t="str">
        <f>IF(OR(CL286&lt;&gt;"*",CL350&lt;&gt;"*",CL407&lt;&gt;"*",CL460&lt;&gt;"*"),"Yes (" &amp; JoinAll(", ", MIDForgiving(CL286,6,LEN(CL286)-6), MIDForgiving(CL350,6,LEN(CL350)-6), MIDForgiving(CL407,6,LEN(CL407)-6), MIDForgiving(CL460,6,LEN(CL460)-6))&amp;")","*")</f>
        <v>Yes (HTTP, HTTPS)</v>
      </c>
      <c r="CM526" s="58" t="str">
        <f>IF(OR(CM286&lt;&gt;"*",CM350&lt;&gt;"*",CM407&lt;&gt;"*",CM460&lt;&gt;"*"),"Yes (" &amp; JoinAll(", ", MIDForgiving(CM286,6,LEN(CM286)-6), MIDForgiving(CM350,6,LEN(CM350)-6), MIDForgiving(CM407,6,LEN(CM407)-6), MIDForgiving(CM460,6,LEN(CM460)-6))&amp;")","*")</f>
        <v>Yes (HTTPS)</v>
      </c>
      <c r="CN526" s="58" t="str">
        <f>IF(OR(CN286&lt;&gt;"*",CN350&lt;&gt;"*",CN407&lt;&gt;"*",CN460&lt;&gt;"*"),"Yes (" &amp; JoinAll(", ", MIDForgiving(CN286,6,LEN(CN286)-6), MIDForgiving(CN350,6,LEN(CN350)-6), MIDForgiving(CN407,6,LEN(CN407)-6), MIDForgiving(CN460,6,LEN(CN460)-6))&amp;")","*")</f>
        <v>Yes (HTTP)</v>
      </c>
      <c r="CO526" s="58" t="str">
        <f>IF(OR(CO286&lt;&gt;"*",CO350&lt;&gt;"*",CO407&lt;&gt;"*",CO460&lt;&gt;"*"),"Yes (" &amp; JoinAll(", ", MIDForgiving(CO286,6,LEN(CO286)-6), MIDForgiving(CO350,6,LEN(CO350)-6), MIDForgiving(CO407,6,LEN(CO407)-6), MIDForgiving(CO460,6,LEN(CO460)-6))&amp;")","*")</f>
        <v>Yes (HTTP, HTTPS)</v>
      </c>
      <c r="CP526" s="58" t="str">
        <f>IF(OR(CP286&lt;&gt;"*",CP350&lt;&gt;"*",CP407&lt;&gt;"*",CP460&lt;&gt;"*"),"Yes (" &amp; JoinAll(", ", MIDForgiving(CP286,6,LEN(CP286)-6), MIDForgiving(CP350,6,LEN(CP350)-6), MIDForgiving(CP407,6,LEN(CP407)-6), MIDForgiving(CP460,6,LEN(CP460)-6))&amp;")","*")</f>
        <v>Yes (HTTP, HTTPS)</v>
      </c>
      <c r="CQ526" s="58" t="str">
        <f>IF(OR(CQ286&lt;&gt;"*",CQ350&lt;&gt;"*",CQ407&lt;&gt;"*",CQ460&lt;&gt;"*"),"Yes (" &amp; JoinAll(", ", MIDForgiving(CQ286,6,LEN(CQ286)-6), MIDForgiving(CQ350,6,LEN(CQ350)-6), MIDForgiving(CQ407,6,LEN(CQ407)-6), MIDForgiving(CQ460,6,LEN(CQ460)-6))&amp;")","*")</f>
        <v>Yes (HTTP)</v>
      </c>
      <c r="CR526" s="58" t="str">
        <f>IF(OR(CR286&lt;&gt;"*",CR350&lt;&gt;"*",CR407&lt;&gt;"*",CR460&lt;&gt;"*"),"Yes (" &amp; JoinAll(", ", MIDForgiving(CR286,6,LEN(CR286)-6), MIDForgiving(CR350,6,LEN(CR350)-6), MIDForgiving(CR407,6,LEN(CR407)-6), MIDForgiving(CR460,6,LEN(CR460)-6))&amp;")","*")</f>
        <v>*</v>
      </c>
      <c r="CS526" s="58" t="str">
        <f>IF(OR(CS286&lt;&gt;"*",CS350&lt;&gt;"*",CS407&lt;&gt;"*",CS460&lt;&gt;"*"),"Yes (" &amp; JoinAll(", ", MIDForgiving(CS286,6,LEN(CS286)-6), MIDForgiving(CS350,6,LEN(CS350)-6), MIDForgiving(CS407,6,LEN(CS407)-6), MIDForgiving(CS460,6,LEN(CS460)-6))&amp;")","*")</f>
        <v>Yes (HTTP)</v>
      </c>
      <c r="CT526" s="58" t="str">
        <f>IF(OR(CT286&lt;&gt;"*",CT350&lt;&gt;"*",CT407&lt;&gt;"*",CT460&lt;&gt;"*"),"Yes (" &amp; JoinAll(", ", MIDForgiving(CT286,6,LEN(CT286)-6), MIDForgiving(CT350,6,LEN(CT350)-6), MIDForgiving(CT407,6,LEN(CT407)-6), MIDForgiving(CT460,6,LEN(CT460)-6))&amp;")","*")</f>
        <v>*</v>
      </c>
      <c r="CU526" s="58" t="str">
        <f>IF(OR(CU286&lt;&gt;"*",CU350&lt;&gt;"*",CU407&lt;&gt;"*",CU460&lt;&gt;"*"),"Yes (" &amp; JoinAll(", ", MIDForgiving(CU286,6,LEN(CU286)-6), MIDForgiving(CU350,6,LEN(CU350)-6), MIDForgiving(CU407,6,LEN(CU407)-6), MIDForgiving(CU460,6,LEN(CU460)-6))&amp;")","*")</f>
        <v>Yes (HTTP)</v>
      </c>
      <c r="CV526" s="58" t="str">
        <f>IF(OR(CV286&lt;&gt;"*",CV350&lt;&gt;"*",CV407&lt;&gt;"*",CV460&lt;&gt;"*"),"Yes (" &amp; JoinAll(", ", MIDForgiving(CV286,6,LEN(CV286)-6), MIDForgiving(CV350,6,LEN(CV350)-6), MIDForgiving(CV407,6,LEN(CV407)-6), MIDForgiving(CV460,6,LEN(CV460)-6))&amp;")","*")</f>
        <v>Yes (HTTP)</v>
      </c>
      <c r="CW526" s="58" t="str">
        <f>IF(OR(CW286&lt;&gt;"*",CW350&lt;&gt;"*",CW407&lt;&gt;"*",CW460&lt;&gt;"*"),"Yes (" &amp; JoinAll(", ", MIDForgiving(CW286,6,LEN(CW286)-6), MIDForgiving(CW350,6,LEN(CW350)-6), MIDForgiving(CW407,6,LEN(CW407)-6), MIDForgiving(CW460,6,LEN(CW460)-6))&amp;")","*")</f>
        <v>Yes (HTTP)</v>
      </c>
      <c r="CX526" s="58" t="str">
        <f>IF(OR(CX286&lt;&gt;"*",CX350&lt;&gt;"*",CX407&lt;&gt;"*",CX460&lt;&gt;"*"),"Yes (" &amp; JoinAll(", ", MIDForgiving(CX286,6,LEN(CX286)-6), MIDForgiving(CX350,6,LEN(CX350)-6), MIDForgiving(CX407,6,LEN(CX407)-6), MIDForgiving(CX460,6,LEN(CX460)-6))&amp;")","*")</f>
        <v>Yes (HTTP)</v>
      </c>
      <c r="CY526" s="58" t="str">
        <f>IF(OR(CY286&lt;&gt;"*",CY350&lt;&gt;"*",CY407&lt;&gt;"*",CY460&lt;&gt;"*"),"Yes (" &amp; JoinAll(", ", MIDForgiving(CY286,6,LEN(CY286)-6), MIDForgiving(CY350,6,LEN(CY350)-6), MIDForgiving(CY407,6,LEN(CY407)-6), MIDForgiving(CY460,6,LEN(CY460)-6))&amp;")","*")</f>
        <v>Yes (HTTP)</v>
      </c>
      <c r="CZ526" s="58" t="str">
        <f>IF(OR(CZ286&lt;&gt;"*",CZ350&lt;&gt;"*",CZ407&lt;&gt;"*",CZ460&lt;&gt;"*"),"Yes (" &amp; JoinAll(", ", MIDForgiving(CZ286,6,LEN(CZ286)-6), MIDForgiving(CZ350,6,LEN(CZ350)-6), MIDForgiving(CZ407,6,LEN(CZ407)-6), MIDForgiving(CZ460,6,LEN(CZ460)-6))&amp;")","*")</f>
        <v>Yes (HTTP)</v>
      </c>
      <c r="DA526" s="58" t="str">
        <f>IF(OR(DA286&lt;&gt;"*",DA350&lt;&gt;"*",DA407&lt;&gt;"*",DA460&lt;&gt;"*"),"Yes (" &amp; JoinAll(", ", MIDForgiving(DA286,6,LEN(DA286)-6), MIDForgiving(DA350,6,LEN(DA350)-6), MIDForgiving(DA407,6,LEN(DA407)-6), MIDForgiving(DA460,6,LEN(DA460)-6))&amp;")","*")</f>
        <v>Yes (HTTPS)</v>
      </c>
      <c r="DB526" s="58" t="str">
        <f>IF(OR(DB286&lt;&gt;"*",DB350&lt;&gt;"*",DB407&lt;&gt;"*",DB460&lt;&gt;"*"),"Yes (" &amp; JoinAll(", ", MIDForgiving(DB286,6,LEN(DB286)-6), MIDForgiving(DB350,6,LEN(DB350)-6), MIDForgiving(DB407,6,LEN(DB407)-6), MIDForgiving(DB460,6,LEN(DB460)-6))&amp;")","*")</f>
        <v>Yes (HTTPS)</v>
      </c>
      <c r="DC526" s="58" t="str">
        <f>IF(OR(DC286&lt;&gt;"*",DC350&lt;&gt;"*",DC407&lt;&gt;"*",DC460&lt;&gt;"*"),"Yes (" &amp; JoinAll(", ", MIDForgiving(DC286,6,LEN(DC286)-6), MIDForgiving(DC350,6,LEN(DC350)-6), MIDForgiving(DC407,6,LEN(DC407)-6), MIDForgiving(DC460,6,LEN(DC460)-6))&amp;")","*")</f>
        <v>*</v>
      </c>
      <c r="DD526" s="58" t="str">
        <f>IF(OR(DD286&lt;&gt;"*",DD350&lt;&gt;"*",DD407&lt;&gt;"*",DD460&lt;&gt;"*"),"Yes (" &amp; JoinAll(", ", MIDForgiving(DD286,6,LEN(DD286)-6), MIDForgiving(DD350,6,LEN(DD350)-6), MIDForgiving(DD407,6,LEN(DD407)-6), MIDForgiving(DD460,6,LEN(DD460)-6))&amp;")","*")</f>
        <v>Yes (HTTPS)</v>
      </c>
      <c r="DE526" s="58" t="str">
        <f>IF(OR(DE286&lt;&gt;"*",DE350&lt;&gt;"*",DE407&lt;&gt;"*",DE460&lt;&gt;"*"),"Yes (" &amp; JoinAll(", ", MIDForgiving(DE286,6,LEN(DE286)-6), MIDForgiving(DE350,6,LEN(DE350)-6), MIDForgiving(DE407,6,LEN(DE407)-6), MIDForgiving(DE460,6,LEN(DE460)-6))&amp;")","*")</f>
        <v>Yes (HTTP)</v>
      </c>
      <c r="DF526" s="58" t="str">
        <f>IF(OR(DF286&lt;&gt;"*",DF350&lt;&gt;"*",DF407&lt;&gt;"*",DF460&lt;&gt;"*"),"Yes (" &amp; JoinAll(", ", MIDForgiving(DF286,6,LEN(DF286)-6), MIDForgiving(DF350,6,LEN(DF350)-6), MIDForgiving(DF407,6,LEN(DF407)-6), MIDForgiving(DF460,6,LEN(DF460)-6))&amp;")","*")</f>
        <v>Yes (HTTP)</v>
      </c>
      <c r="DG526" s="58" t="str">
        <f>IF(OR(DG286&lt;&gt;"*",DG350&lt;&gt;"*",DG407&lt;&gt;"*",DG460&lt;&gt;"*"),"Yes (" &amp; JoinAll(", ", MIDForgiving(DG286,6,LEN(DG286)-6), MIDForgiving(DG350,6,LEN(DG350)-6), MIDForgiving(DG407,6,LEN(DG407)-6), MIDForgiving(DG460,6,LEN(DG460)-6))&amp;")","*")</f>
        <v>Yes (HTTP, HTTPS)</v>
      </c>
      <c r="DH526" s="58" t="str">
        <f>IF(OR(DH286&lt;&gt;"*",DH350&lt;&gt;"*",DH407&lt;&gt;"*",DH460&lt;&gt;"*"),"Yes (" &amp; JoinAll(", ", MIDForgiving(DH286,6,LEN(DH286)-6), MIDForgiving(DH350,6,LEN(DH350)-6), MIDForgiving(DH407,6,LEN(DH407)-6), MIDForgiving(DH460,6,LEN(DH460)-6))&amp;")","*")</f>
        <v>Yes (HTTP)</v>
      </c>
      <c r="DI526" s="58" t="str">
        <f>IF(OR(DI286&lt;&gt;"*",DI350&lt;&gt;"*",DI407&lt;&gt;"*",DI460&lt;&gt;"*"),"Yes (" &amp; JoinAll(", ", MIDForgiving(DI286,6,LEN(DI286)-6), MIDForgiving(DI350,6,LEN(DI350)-6), MIDForgiving(DI407,6,LEN(DI407)-6), MIDForgiving(DI460,6,LEN(DI460)-6))&amp;")","*")</f>
        <v>Yes (HTTP, HTTPS)</v>
      </c>
      <c r="DJ526" s="58" t="str">
        <f>IF(OR(DJ286&lt;&gt;"*",DJ350&lt;&gt;"*",DJ407&lt;&gt;"*",DJ460&lt;&gt;"*"),"Yes (" &amp; JoinAll(", ", MIDForgiving(DJ286,6,LEN(DJ286)-6), MIDForgiving(DJ350,6,LEN(DJ350)-6), MIDForgiving(DJ407,6,LEN(DJ407)-6), MIDForgiving(DJ460,6,LEN(DJ460)-6))&amp;")","*")</f>
        <v>Yes (HTTP)</v>
      </c>
      <c r="DK526" s="58" t="str">
        <f>IF(OR(DK286&lt;&gt;"*",DK350&lt;&gt;"*",DK407&lt;&gt;"*",DK460&lt;&gt;"*"),"Yes (" &amp; JoinAll(", ", MIDForgiving(DK286,6,LEN(DK286)-6), MIDForgiving(DK350,6,LEN(DK350)-6), MIDForgiving(DK407,6,LEN(DK407)-6), MIDForgiving(DK460,6,LEN(DK460)-6))&amp;")","*")</f>
        <v>Yes (HTTP)</v>
      </c>
      <c r="DL526" s="58" t="str">
        <f>IF(OR(DL286&lt;&gt;"*",DL350&lt;&gt;"*",DL407&lt;&gt;"*",DL460&lt;&gt;"*"),"Yes (" &amp; JoinAll(", ", MIDForgiving(DL286,6,LEN(DL286)-6), MIDForgiving(DL350,6,LEN(DL350)-6), MIDForgiving(DL407,6,LEN(DL407)-6), MIDForgiving(DL460,6,LEN(DL460)-6))&amp;")","*")</f>
        <v>Yes (HTTP)</v>
      </c>
      <c r="DM526" s="58" t="str">
        <f>IF(OR(DM286&lt;&gt;"*",DM350&lt;&gt;"*",DM407&lt;&gt;"*",DM460&lt;&gt;"*"),"Yes (" &amp; JoinAll(", ", MIDForgiving(DM286,6,LEN(DM286)-6), MIDForgiving(DM350,6,LEN(DM350)-6), MIDForgiving(DM407,6,LEN(DM407)-6), MIDForgiving(DM460,6,LEN(DM460)-6))&amp;")","*")</f>
        <v>*</v>
      </c>
      <c r="DN526" s="58" t="str">
        <f>IF(OR(DN286&lt;&gt;"*",DN350&lt;&gt;"*",DN407&lt;&gt;"*",DN460&lt;&gt;"*"),"Yes (" &amp; JoinAll(", ", MIDForgiving(DN286,6,LEN(DN286)-6), MIDForgiving(DN350,6,LEN(DN350)-6), MIDForgiving(DN407,6,LEN(DN407)-6), MIDForgiving(DN460,6,LEN(DN460)-6))&amp;")","*")</f>
        <v>Yes (HTTP)</v>
      </c>
      <c r="DO526" s="58" t="str">
        <f>IF(OR(DO286&lt;&gt;"*",DO350&lt;&gt;"*",DO407&lt;&gt;"*",DO460&lt;&gt;"*"),"Yes (" &amp; JoinAll(", ", MIDForgiving(DO286,6,LEN(DO286)-6), MIDForgiving(DO350,6,LEN(DO350)-6), MIDForgiving(DO407,6,LEN(DO407)-6), MIDForgiving(DO460,6,LEN(DO460)-6))&amp;")","*")</f>
        <v>Yes (HTTP)</v>
      </c>
      <c r="DP526" s="58" t="str">
        <f>IF(OR(DP286&lt;&gt;"*",DP350&lt;&gt;"*",DP407&lt;&gt;"*",DP460&lt;&gt;"*"),"Yes (" &amp; JoinAll(", ", MIDForgiving(DP286,6,LEN(DP286)-6), MIDForgiving(DP350,6,LEN(DP350)-6), MIDForgiving(DP407,6,LEN(DP407)-6), MIDForgiving(DP460,6,LEN(DP460)-6))&amp;")","*")</f>
        <v>Yes (HTTP)</v>
      </c>
      <c r="DQ526" s="58" t="str">
        <f>IF(OR(DQ286&lt;&gt;"*",DQ350&lt;&gt;"*",DQ407&lt;&gt;"*",DQ460&lt;&gt;"*"),"Yes (" &amp; JoinAll(", ", MIDForgiving(DQ286,6,LEN(DQ286)-6), MIDForgiving(DQ350,6,LEN(DQ350)-6), MIDForgiving(DQ407,6,LEN(DQ407)-6), MIDForgiving(DQ460,6,LEN(DQ460)-6))&amp;")","*")</f>
        <v>*</v>
      </c>
      <c r="DR526" s="58" t="str">
        <f>IF(OR(DR286&lt;&gt;"*",DR350&lt;&gt;"*",DR407&lt;&gt;"*",DR460&lt;&gt;"*"),"Yes (" &amp; JoinAll(", ", MIDForgiving(DR286,6,LEN(DR286)-6), MIDForgiving(DR350,6,LEN(DR350)-6), MIDForgiving(DR407,6,LEN(DR407)-6), MIDForgiving(DR460,6,LEN(DR460)-6))&amp;")","*")</f>
        <v>*</v>
      </c>
      <c r="DS526" s="58" t="str">
        <f>IF(OR(DS286&lt;&gt;"*",DS350&lt;&gt;"*",DS407&lt;&gt;"*",DS460&lt;&gt;"*"),"Yes (" &amp; JoinAll(", ", MIDForgiving(DS286,6,LEN(DS286)-6), MIDForgiving(DS350,6,LEN(DS350)-6), MIDForgiving(DS407,6,LEN(DS407)-6), MIDForgiving(DS460,6,LEN(DS460)-6))&amp;")","*")</f>
        <v>*</v>
      </c>
      <c r="DT526" s="58" t="str">
        <f>IF(OR(DT286&lt;&gt;"*",DT350&lt;&gt;"*",DT407&lt;&gt;"*",DT460&lt;&gt;"*"),"Yes (" &amp; JoinAll(", ", MIDForgiving(DT286,6,LEN(DT286)-6), MIDForgiving(DT350,6,LEN(DT350)-6), MIDForgiving(DT407,6,LEN(DT407)-6), MIDForgiving(DT460,6,LEN(DT460)-6))&amp;")","*")</f>
        <v>Yes (HTTP)</v>
      </c>
      <c r="DU526" s="58" t="str">
        <f>IF(OR(DU286&lt;&gt;"*",DU350&lt;&gt;"*",DU407&lt;&gt;"*",DU460&lt;&gt;"*"),"Yes (" &amp; JoinAll(", ", MIDForgiving(DU286,6,LEN(DU286)-6), MIDForgiving(DU350,6,LEN(DU350)-6), MIDForgiving(DU407,6,LEN(DU407)-6), MIDForgiving(DU460,6,LEN(DU460)-6))&amp;")","*")</f>
        <v>Yes (HTTP)</v>
      </c>
      <c r="DV526" s="58" t="str">
        <f>IF(OR(DV286&lt;&gt;"*",DV350&lt;&gt;"*",DV407&lt;&gt;"*",DV460&lt;&gt;"*"),"Yes (" &amp; JoinAll(", ", MIDForgiving(DV286,6,LEN(DV286)-6), MIDForgiving(DV350,6,LEN(DV350)-6), MIDForgiving(DV407,6,LEN(DV407)-6), MIDForgiving(DV460,6,LEN(DV460)-6))&amp;")","*")</f>
        <v>*</v>
      </c>
      <c r="DW526" s="58" t="str">
        <f>IF(OR(DW286&lt;&gt;"*",DW350&lt;&gt;"*",DW407&lt;&gt;"*",DW460&lt;&gt;"*"),"Yes (" &amp; JoinAll(", ", MIDForgiving(DW286,6,LEN(DW286)-6), MIDForgiving(DW350,6,LEN(DW350)-6), MIDForgiving(DW407,6,LEN(DW407)-6), MIDForgiving(DW460,6,LEN(DW460)-6))&amp;")","*")</f>
        <v>*</v>
      </c>
      <c r="DX526" s="58" t="str">
        <f>IF(OR(DX286&lt;&gt;"*",DX350&lt;&gt;"*",DX407&lt;&gt;"*",DX460&lt;&gt;"*"),"Yes (" &amp; JoinAll(", ", MIDForgiving(DX286,6,LEN(DX286)-6), MIDForgiving(DX350,6,LEN(DX350)-6), MIDForgiving(DX407,6,LEN(DX407)-6), MIDForgiving(DX460,6,LEN(DX460)-6))&amp;")","*")</f>
        <v>Yes (HTTP)</v>
      </c>
      <c r="DY526" s="58" t="str">
        <f>IF(OR(DY286&lt;&gt;"*",DY350&lt;&gt;"*",DY407&lt;&gt;"*",DY460&lt;&gt;"*"),"Yes (" &amp; JoinAll(", ", MIDForgiving(DY286,6,LEN(DY286)-6), MIDForgiving(DY350,6,LEN(DY350)-6), MIDForgiving(DY407,6,LEN(DY407)-6), MIDForgiving(DY460,6,LEN(DY460)-6))&amp;")","*")</f>
        <v>Yes (HTTP)</v>
      </c>
      <c r="DZ526" s="58" t="str">
        <f>IF(OR(DZ286&lt;&gt;"*",DZ350&lt;&gt;"*",DZ407&lt;&gt;"*",DZ460&lt;&gt;"*"),"Yes (" &amp; JoinAll(", ", MIDForgiving(DZ286,6,LEN(DZ286)-6), MIDForgiving(DZ350,6,LEN(DZ350)-6), MIDForgiving(DZ407,6,LEN(DZ407)-6), MIDForgiving(DZ460,6,LEN(DZ460)-6))&amp;")","*")</f>
        <v>Yes (HTTP)</v>
      </c>
      <c r="EA526" s="58" t="str">
        <f>IF(OR(EA286&lt;&gt;"*",EA350&lt;&gt;"*",EA407&lt;&gt;"*",EA460&lt;&gt;"*"),"Yes (" &amp; JoinAll(", ", MIDForgiving(EA286,6,LEN(EA286)-6), MIDForgiving(EA350,6,LEN(EA350)-6), MIDForgiving(EA407,6,LEN(EA407)-6), MIDForgiving(EA460,6,LEN(EA460)-6))&amp;")","*")</f>
        <v>Yes (HTTP)</v>
      </c>
      <c r="EB526" s="58" t="str">
        <f>IF(OR(EB286&lt;&gt;"*",EB350&lt;&gt;"*",EB407&lt;&gt;"*",EB460&lt;&gt;"*"),"Yes (" &amp; JoinAll(", ", MIDForgiving(EB286,6,LEN(EB286)-6), MIDForgiving(EB350,6,LEN(EB350)-6), MIDForgiving(EB407,6,LEN(EB407)-6), MIDForgiving(EB460,6,LEN(EB460)-6))&amp;")","*")</f>
        <v>Yes (HTTP)</v>
      </c>
      <c r="EC526" s="58" t="str">
        <f>IF(OR(EC286&lt;&gt;"*",EC350&lt;&gt;"*",EC407&lt;&gt;"*",EC460&lt;&gt;"*"),"Yes (" &amp; JoinAll(", ", MIDForgiving(EC286,6,LEN(EC286)-6), MIDForgiving(EC350,6,LEN(EC350)-6), MIDForgiving(EC407,6,LEN(EC407)-6), MIDForgiving(EC460,6,LEN(EC460)-6))&amp;")","*")</f>
        <v>Yes (HTTP, HTTPS)</v>
      </c>
      <c r="ED526" s="58" t="str">
        <f>IF(OR(ED286&lt;&gt;"*",ED350&lt;&gt;"*",ED407&lt;&gt;"*",ED460&lt;&gt;"*"),"Yes (" &amp; JoinAll(", ", MIDForgiving(ED286,6,LEN(ED286)-6), MIDForgiving(ED350,6,LEN(ED350)-6), MIDForgiving(ED407,6,LEN(ED407)-6), MIDForgiving(ED460,6,LEN(ED460)-6))&amp;")","*")</f>
        <v>Yes (HTTP)</v>
      </c>
      <c r="EE526" s="58" t="str">
        <f>IF(OR(EE286&lt;&gt;"*",EE350&lt;&gt;"*",EE407&lt;&gt;"*",EE460&lt;&gt;"*"),"Yes (" &amp; JoinAll(", ", MIDForgiving(EE286,6,LEN(EE286)-6), MIDForgiving(EE350,6,LEN(EE350)-6), MIDForgiving(EE407,6,LEN(EE407)-6), MIDForgiving(EE460,6,LEN(EE460)-6))&amp;")","*")</f>
        <v>Yes (HTTP)</v>
      </c>
      <c r="EF526" s="58" t="str">
        <f>IF(OR(EF286&lt;&gt;"*",EF350&lt;&gt;"*",EF407&lt;&gt;"*",EF460&lt;&gt;"*"),"Yes (" &amp; JoinAll(", ", MIDForgiving(EF286,6,LEN(EF286)-6), MIDForgiving(EF350,6,LEN(EF350)-6), MIDForgiving(EF407,6,LEN(EF407)-6), MIDForgiving(EF460,6,LEN(EF460)-6))&amp;")","*")</f>
        <v>Yes (HTTP)</v>
      </c>
      <c r="EG526" s="58" t="str">
        <f>IF(OR(EG286&lt;&gt;"*",EG350&lt;&gt;"*",EG407&lt;&gt;"*",EG460&lt;&gt;"*"),"Yes (" &amp; JoinAll(", ", MIDForgiving(EG286,6,LEN(EG286)-6), MIDForgiving(EG350,6,LEN(EG350)-6), MIDForgiving(EG407,6,LEN(EG407)-6), MIDForgiving(EG460,6,LEN(EG460)-6))&amp;")","*")</f>
        <v>Yes (HTTP)</v>
      </c>
      <c r="EH526" s="58" t="str">
        <f>IF(OR(EH286&lt;&gt;"*",EH350&lt;&gt;"*",EH407&lt;&gt;"*",EH460&lt;&gt;"*"),"Yes (" &amp; JoinAll(", ", MIDForgiving(EH286,6,LEN(EH286)-6), MIDForgiving(EH350,6,LEN(EH350)-6), MIDForgiving(EH407,6,LEN(EH407)-6), MIDForgiving(EH460,6,LEN(EH460)-6))&amp;")","*")</f>
        <v>Yes (HTTP, HTTPS)</v>
      </c>
      <c r="EI526" s="58" t="str">
        <f>IF(OR(EI286&lt;&gt;"*",EI350&lt;&gt;"*",EI407&lt;&gt;"*",EI460&lt;&gt;"*"),"Yes (" &amp; JoinAll(", ", MIDForgiving(EI286,6,LEN(EI286)-6), MIDForgiving(EI350,6,LEN(EI350)-6), MIDForgiving(EI407,6,LEN(EI407)-6), MIDForgiving(EI460,6,LEN(EI460)-6))&amp;")","*")</f>
        <v>Yes (HTTP, HTTPS)</v>
      </c>
      <c r="EJ526" s="58" t="str">
        <f>IF(OR(EJ286&lt;&gt;"*",EJ350&lt;&gt;"*",EJ407&lt;&gt;"*",EJ460&lt;&gt;"*"),"Yes (" &amp; JoinAll(", ", MIDForgiving(EJ286,6,LEN(EJ286)-6), MIDForgiving(EJ350,6,LEN(EJ350)-6), MIDForgiving(EJ407,6,LEN(EJ407)-6), MIDForgiving(EJ460,6,LEN(EJ460)-6))&amp;")","*")</f>
        <v>Yes (HTTP, HTTPS)</v>
      </c>
      <c r="EK526" s="58" t="str">
        <f>IF(OR(EK286&lt;&gt;"*",EK350&lt;&gt;"*",EK407&lt;&gt;"*",EK460&lt;&gt;"*"),"Yes (" &amp; JoinAll(", ", MIDForgiving(EK286,6,LEN(EK286)-6), MIDForgiving(EK350,6,LEN(EK350)-6), MIDForgiving(EK407,6,LEN(EK407)-6), MIDForgiving(EK460,6,LEN(EK460)-6))&amp;")","*")</f>
        <v>Yes (HTTP, HTTPS)</v>
      </c>
      <c r="EL526" s="109"/>
      <c r="EM526" s="109"/>
    </row>
    <row r="527" spans="1:143" s="21" customFormat="1" ht="12.75" customHeight="1" x14ac:dyDescent="0.25">
      <c r="A527" s="164"/>
      <c r="B527" s="125"/>
      <c r="C527" s="125"/>
      <c r="D527" s="125"/>
      <c r="E527" s="125"/>
      <c r="F527" s="125" t="s">
        <v>3541</v>
      </c>
      <c r="G527" s="165" t="s">
        <v>2564</v>
      </c>
      <c r="H527" s="166" t="s">
        <v>5</v>
      </c>
      <c r="I527" s="166"/>
      <c r="J527" s="21" t="str">
        <f>IF(OR(J287&lt;&gt;"*",J351&lt;&gt;"*",J408&lt;&gt;"*",J461&lt;&gt;"*"),"Yes (" &amp; JoinAll(", ", MIDForgiving(J287,6,LEN(J287)-6), MIDForgiving(J351,6,LEN(J351)-6), MIDForgiving(J408,6,LEN(J408)-6), MIDForgiving(J461,6,LEN(J461)-6))&amp;")","*")</f>
        <v>*</v>
      </c>
      <c r="K527" s="21" t="str">
        <f>IF(OR(K287&lt;&gt;"*",K351&lt;&gt;"*",K408&lt;&gt;"*",K461&lt;&gt;"*"),"Yes (" &amp; JoinAll(", ", MIDForgiving(K287,6,LEN(K287)-6), MIDForgiving(K351,6,LEN(K351)-6), MIDForgiving(K408,6,LEN(K408)-6), MIDForgiving(K461,6,LEN(K461)-6))&amp;")","*")</f>
        <v>*</v>
      </c>
      <c r="L527" s="21" t="str">
        <f>IF(OR(L287&lt;&gt;"*",L351&lt;&gt;"*",L408&lt;&gt;"*",L461&lt;&gt;"*"),"Yes (" &amp; JoinAll(", ", MIDForgiving(L287,6,LEN(L287)-6), MIDForgiving(L351,6,LEN(L351)-6), MIDForgiving(L408,6,LEN(L408)-6), MIDForgiving(L461,6,LEN(L461)-6))&amp;")","*")</f>
        <v>*</v>
      </c>
      <c r="M527" s="21" t="str">
        <f>IF(OR(M287&lt;&gt;"*",M351&lt;&gt;"*",M408&lt;&gt;"*",M461&lt;&gt;"*"),"Yes (" &amp; JoinAll(", ", MIDForgiving(M287,6,LEN(M287)-6), MIDForgiving(M351,6,LEN(M351)-6), MIDForgiving(M408,6,LEN(M408)-6), MIDForgiving(M461,6,LEN(M461)-6))&amp;")","*")</f>
        <v>*</v>
      </c>
      <c r="N527" s="21" t="str">
        <f>IF(OR(N287&lt;&gt;"*",N351&lt;&gt;"*",N408&lt;&gt;"*",N461&lt;&gt;"*"),"Yes (" &amp; JoinAll(", ", MIDForgiving(N287,6,LEN(N287)-6), MIDForgiving(N351,6,LEN(N351)-6), MIDForgiving(N408,6,LEN(N408)-6), MIDForgiving(N461,6,LEN(N461)-6))&amp;")","*")</f>
        <v>*</v>
      </c>
      <c r="O527" s="21" t="str">
        <f>IF(OR(O287&lt;&gt;"*",O351&lt;&gt;"*",O408&lt;&gt;"*",O461&lt;&gt;"*"),"Yes (" &amp; JoinAll(", ", MIDForgiving(O287,6,LEN(O287)-6), MIDForgiving(O351,6,LEN(O351)-6), MIDForgiving(O408,6,LEN(O408)-6), MIDForgiving(O461,6,LEN(O461)-6))&amp;")","*")</f>
        <v>*</v>
      </c>
      <c r="P527" s="21" t="str">
        <f>IF(OR(P287&lt;&gt;"*",P351&lt;&gt;"*",P408&lt;&gt;"*",P461&lt;&gt;"*"),"Yes (" &amp; JoinAll(", ", MIDForgiving(P287,6,LEN(P287)-6), MIDForgiving(P351,6,LEN(P351)-6), MIDForgiving(P408,6,LEN(P408)-6), MIDForgiving(P461,6,LEN(P461)-6))&amp;")","*")</f>
        <v>*</v>
      </c>
      <c r="Q527" s="21" t="str">
        <f>IF(OR(Q287&lt;&gt;"*",Q351&lt;&gt;"*",Q408&lt;&gt;"*",Q461&lt;&gt;"*"),"Yes (" &amp; JoinAll(", ", MIDForgiving(Q287,6,LEN(Q287)-6), MIDForgiving(Q351,6,LEN(Q351)-6), MIDForgiving(Q408,6,LEN(Q408)-6), MIDForgiving(Q461,6,LEN(Q461)-6))&amp;")","*")</f>
        <v>*</v>
      </c>
      <c r="R527" s="21" t="str">
        <f>IF(OR(R287&lt;&gt;"*",R351&lt;&gt;"*",R408&lt;&gt;"*",R461&lt;&gt;"*"),"Yes (" &amp; JoinAll(", ", MIDForgiving(R287,6,LEN(R287)-6), MIDForgiving(R351,6,LEN(R351)-6), MIDForgiving(R408,6,LEN(R408)-6), MIDForgiving(R461,6,LEN(R461)-6))&amp;")","*")</f>
        <v>*</v>
      </c>
      <c r="S527" s="21" t="str">
        <f>IF(OR(S287&lt;&gt;"*",S351&lt;&gt;"*",S408&lt;&gt;"*",S461&lt;&gt;"*"),"Yes (" &amp; JoinAll(", ", MIDForgiving(S287,6,LEN(S287)-6), MIDForgiving(S351,6,LEN(S351)-6), MIDForgiving(S408,6,LEN(S408)-6), MIDForgiving(S461,6,LEN(S461)-6))&amp;")","*")</f>
        <v>*</v>
      </c>
      <c r="T527" s="21" t="str">
        <f>IF(OR(T287&lt;&gt;"*",T351&lt;&gt;"*",T408&lt;&gt;"*",T461&lt;&gt;"*"),"Yes (" &amp; JoinAll(", ", MIDForgiving(T287,6,LEN(T287)-6), MIDForgiving(T351,6,LEN(T351)-6), MIDForgiving(T408,6,LEN(T408)-6), MIDForgiving(T461,6,LEN(T461)-6))&amp;")","*")</f>
        <v>*</v>
      </c>
      <c r="U527" s="21" t="str">
        <f>IF(OR(U287&lt;&gt;"*",U351&lt;&gt;"*",U408&lt;&gt;"*",U461&lt;&gt;"*"),"Yes (" &amp; JoinAll(", ", MIDForgiving(U287,6,LEN(U287)-6), MIDForgiving(U351,6,LEN(U351)-6), MIDForgiving(U408,6,LEN(U408)-6), MIDForgiving(U461,6,LEN(U461)-6))&amp;")","*")</f>
        <v>*</v>
      </c>
      <c r="V527" s="21" t="str">
        <f>IF(OR(V287&lt;&gt;"*",V351&lt;&gt;"*",V408&lt;&gt;"*",V461&lt;&gt;"*"),"Yes (" &amp; JoinAll(", ", MIDForgiving(V287,6,LEN(V287)-6), MIDForgiving(V351,6,LEN(V351)-6), MIDForgiving(V408,6,LEN(V408)-6), MIDForgiving(V461,6,LEN(V461)-6))&amp;")","*")</f>
        <v>*</v>
      </c>
      <c r="W527" s="21" t="str">
        <f>IF(OR(W287&lt;&gt;"*",W351&lt;&gt;"*",W408&lt;&gt;"*",W461&lt;&gt;"*"),"Yes (" &amp; JoinAll(", ", MIDForgiving(W287,6,LEN(W287)-6), MIDForgiving(W351,6,LEN(W351)-6), MIDForgiving(W408,6,LEN(W408)-6), MIDForgiving(W461,6,LEN(W461)-6))&amp;")","*")</f>
        <v>*</v>
      </c>
      <c r="X527" s="21" t="str">
        <f>IF(OR(X287&lt;&gt;"*",X351&lt;&gt;"*",X408&lt;&gt;"*",X461&lt;&gt;"*"),"Yes (" &amp; JoinAll(", ", MIDForgiving(X287,6,LEN(X287)-6), MIDForgiving(X351,6,LEN(X351)-6), MIDForgiving(X408,6,LEN(X408)-6), MIDForgiving(X461,6,LEN(X461)-6))&amp;")","*")</f>
        <v>*</v>
      </c>
      <c r="Y527" s="21" t="str">
        <f>IF(OR(Y287&lt;&gt;"*",Y351&lt;&gt;"*",Y408&lt;&gt;"*",Y461&lt;&gt;"*"),"Yes (" &amp; JoinAll(", ", MIDForgiving(Y287,6,LEN(Y287)-6), MIDForgiving(Y351,6,LEN(Y351)-6), MIDForgiving(Y408,6,LEN(Y408)-6), MIDForgiving(Y461,6,LEN(Y461)-6))&amp;")","*")</f>
        <v>*</v>
      </c>
      <c r="Z527" s="21" t="str">
        <f>IF(OR(Z287&lt;&gt;"*",Z351&lt;&gt;"*",Z408&lt;&gt;"*",Z461&lt;&gt;"*"),"Yes (" &amp; JoinAll(", ", MIDForgiving(Z287,6,LEN(Z287)-6), MIDForgiving(Z351,6,LEN(Z351)-6), MIDForgiving(Z408,6,LEN(Z408)-6), MIDForgiving(Z461,6,LEN(Z461)-6))&amp;")","*")</f>
        <v>*</v>
      </c>
      <c r="AA527" s="21" t="str">
        <f>IF(OR(AA287&lt;&gt;"*",AA351&lt;&gt;"*",AA408&lt;&gt;"*",AA461&lt;&gt;"*"),"Yes (" &amp; JoinAll(", ", MIDForgiving(AA287,6,LEN(AA287)-6), MIDForgiving(AA351,6,LEN(AA351)-6), MIDForgiving(AA408,6,LEN(AA408)-6), MIDForgiving(AA461,6,LEN(AA461)-6))&amp;")","*")</f>
        <v>*</v>
      </c>
      <c r="AB527" s="21" t="str">
        <f>IF(OR(AB287&lt;&gt;"*",AB351&lt;&gt;"*",AB408&lt;&gt;"*",AB461&lt;&gt;"*"),"Yes (" &amp; JoinAll(", ", MIDForgiving(AB287,6,LEN(AB287)-6), MIDForgiving(AB351,6,LEN(AB351)-6), MIDForgiving(AB408,6,LEN(AB408)-6), MIDForgiving(AB461,6,LEN(AB461)-6))&amp;")","*")</f>
        <v>*</v>
      </c>
      <c r="AC527" s="21" t="str">
        <f>IF(OR(AC287&lt;&gt;"*",AC351&lt;&gt;"*",AC408&lt;&gt;"*",AC461&lt;&gt;"*"),"Yes (" &amp; JoinAll(", ", MIDForgiving(AC287,6,LEN(AC287)-6), MIDForgiving(AC351,6,LEN(AC351)-6), MIDForgiving(AC408,6,LEN(AC408)-6), MIDForgiving(AC461,6,LEN(AC461)-6))&amp;")","*")</f>
        <v>*</v>
      </c>
      <c r="AD527" s="21" t="str">
        <f>IF(OR(AD287&lt;&gt;"*",AD351&lt;&gt;"*",AD408&lt;&gt;"*",AD461&lt;&gt;"*"),"Yes (" &amp; JoinAll(", ", MIDForgiving(AD287,6,LEN(AD287)-6), MIDForgiving(AD351,6,LEN(AD351)-6), MIDForgiving(AD408,6,LEN(AD408)-6), MIDForgiving(AD461,6,LEN(AD461)-6))&amp;")","*")</f>
        <v>*</v>
      </c>
      <c r="AE527" s="21" t="str">
        <f>IF(OR(AE287&lt;&gt;"*",AE351&lt;&gt;"*",AE408&lt;&gt;"*",AE461&lt;&gt;"*"),"Yes (" &amp; JoinAll(", ", MIDForgiving(AE287,6,LEN(AE287)-6), MIDForgiving(AE351,6,LEN(AE351)-6), MIDForgiving(AE408,6,LEN(AE408)-6), MIDForgiving(AE461,6,LEN(AE461)-6))&amp;")","*")</f>
        <v>*</v>
      </c>
      <c r="AF527" s="21" t="str">
        <f>IF(OR(AF287&lt;&gt;"*",AF351&lt;&gt;"*",AF408&lt;&gt;"*",AF461&lt;&gt;"*"),"Yes (" &amp; JoinAll(", ", MIDForgiving(AF287,6,LEN(AF287)-6), MIDForgiving(AF351,6,LEN(AF351)-6), MIDForgiving(AF408,6,LEN(AF408)-6), MIDForgiving(AF461,6,LEN(AF461)-6))&amp;")","*")</f>
        <v>*</v>
      </c>
      <c r="AG527" s="21" t="str">
        <f>IF(OR(AG287&lt;&gt;"*",AG351&lt;&gt;"*",AG408&lt;&gt;"*",AG461&lt;&gt;"*"),"Yes (" &amp; JoinAll(", ", MIDForgiving(AG287,6,LEN(AG287)-6), MIDForgiving(AG351,6,LEN(AG351)-6), MIDForgiving(AG408,6,LEN(AG408)-6), MIDForgiving(AG461,6,LEN(AG461)-6))&amp;")","*")</f>
        <v>*</v>
      </c>
      <c r="AH527" s="21" t="str">
        <f>IF(OR(AH287&lt;&gt;"*",AH351&lt;&gt;"*",AH408&lt;&gt;"*",AH461&lt;&gt;"*"),"Yes (" &amp; JoinAll(", ", MIDForgiving(AH287,6,LEN(AH287)-6), MIDForgiving(AH351,6,LEN(AH351)-6), MIDForgiving(AH408,6,LEN(AH408)-6), MIDForgiving(AH461,6,LEN(AH461)-6))&amp;")","*")</f>
        <v>*</v>
      </c>
      <c r="AI527" s="21" t="str">
        <f>IF(OR(AI287&lt;&gt;"*",AI351&lt;&gt;"*",AI408&lt;&gt;"*",AI461&lt;&gt;"*"),"Yes (" &amp; JoinAll(", ", MIDForgiving(AI287,6,LEN(AI287)-6), MIDForgiving(AI351,6,LEN(AI351)-6), MIDForgiving(AI408,6,LEN(AI408)-6), MIDForgiving(AI461,6,LEN(AI461)-6))&amp;")","*")</f>
        <v>*</v>
      </c>
      <c r="AJ527" s="21" t="str">
        <f>IF(OR(AJ287&lt;&gt;"*",AJ351&lt;&gt;"*",AJ408&lt;&gt;"*",AJ461&lt;&gt;"*"),"Yes (" &amp; JoinAll(", ", MIDForgiving(AJ287,6,LEN(AJ287)-6), MIDForgiving(AJ351,6,LEN(AJ351)-6), MIDForgiving(AJ408,6,LEN(AJ408)-6), MIDForgiving(AJ461,6,LEN(AJ461)-6))&amp;")","*")</f>
        <v>*</v>
      </c>
      <c r="AK527" s="21" t="str">
        <f>IF(OR(AK287&lt;&gt;"*",AK351&lt;&gt;"*",AK408&lt;&gt;"*",AK461&lt;&gt;"*"),"Yes (" &amp; JoinAll(", ", MIDForgiving(AK287,6,LEN(AK287)-6), MIDForgiving(AK351,6,LEN(AK351)-6), MIDForgiving(AK408,6,LEN(AK408)-6), MIDForgiving(AK461,6,LEN(AK461)-6))&amp;")","*")</f>
        <v>*</v>
      </c>
      <c r="AL527" s="21" t="str">
        <f>IF(OR(AL287&lt;&gt;"*",AL351&lt;&gt;"*",AL408&lt;&gt;"*",AL461&lt;&gt;"*"),"Yes (" &amp; JoinAll(", ", MIDForgiving(AL287,6,LEN(AL287)-6), MIDForgiving(AL351,6,LEN(AL351)-6), MIDForgiving(AL408,6,LEN(AL408)-6), MIDForgiving(AL461,6,LEN(AL461)-6))&amp;")","*")</f>
        <v>*</v>
      </c>
      <c r="AM527" s="21" t="str">
        <f>IF(OR(AM287&lt;&gt;"*",AM351&lt;&gt;"*",AM408&lt;&gt;"*",AM461&lt;&gt;"*"),"Yes (" &amp; JoinAll(", ", MIDForgiving(AM287,6,LEN(AM287)-6), MIDForgiving(AM351,6,LEN(AM351)-6), MIDForgiving(AM408,6,LEN(AM408)-6), MIDForgiving(AM461,6,LEN(AM461)-6))&amp;")","*")</f>
        <v>*</v>
      </c>
      <c r="AN527" s="21" t="str">
        <f>IF(OR(AN287&lt;&gt;"*",AN351&lt;&gt;"*",AN408&lt;&gt;"*",AN461&lt;&gt;"*"),"Yes (" &amp; JoinAll(", ", MIDForgiving(AN287,6,LEN(AN287)-6), MIDForgiving(AN351,6,LEN(AN351)-6), MIDForgiving(AN408,6,LEN(AN408)-6), MIDForgiving(AN461,6,LEN(AN461)-6))&amp;")","*")</f>
        <v>*</v>
      </c>
      <c r="AO527" s="21" t="str">
        <f>IF(OR(AO287&lt;&gt;"*",AO351&lt;&gt;"*",AO408&lt;&gt;"*",AO461&lt;&gt;"*"),"Yes (" &amp; JoinAll(", ", MIDForgiving(AO287,6,LEN(AO287)-6), MIDForgiving(AO351,6,LEN(AO351)-6), MIDForgiving(AO408,6,LEN(AO408)-6), MIDForgiving(AO461,6,LEN(AO461)-6))&amp;")","*")</f>
        <v>*</v>
      </c>
      <c r="AP527" s="21" t="str">
        <f>IF(OR(AP287&lt;&gt;"*",AP351&lt;&gt;"*",AP408&lt;&gt;"*",AP461&lt;&gt;"*"),"Yes (" &amp; JoinAll(", ", MIDForgiving(AP287,6,LEN(AP287)-6), MIDForgiving(AP351,6,LEN(AP351)-6), MIDForgiving(AP408,6,LEN(AP408)-6), MIDForgiving(AP461,6,LEN(AP461)-6))&amp;")","*")</f>
        <v>*</v>
      </c>
      <c r="AQ527" s="21" t="str">
        <f>IF(OR(AQ287&lt;&gt;"*",AQ351&lt;&gt;"*",AQ408&lt;&gt;"*",AQ461&lt;&gt;"*"),"Yes (" &amp; JoinAll(", ", MIDForgiving(AQ287,6,LEN(AQ287)-6), MIDForgiving(AQ351,6,LEN(AQ351)-6), MIDForgiving(AQ408,6,LEN(AQ408)-6), MIDForgiving(AQ461,6,LEN(AQ461)-6))&amp;")","*")</f>
        <v>*</v>
      </c>
      <c r="AR527" s="21" t="str">
        <f>IF(OR(AR287&lt;&gt;"*",AR351&lt;&gt;"*",AR408&lt;&gt;"*",AR461&lt;&gt;"*"),"Yes (" &amp; JoinAll(", ", MIDForgiving(AR287,6,LEN(AR287)-6), MIDForgiving(AR351,6,LEN(AR351)-6), MIDForgiving(AR408,6,LEN(AR408)-6), MIDForgiving(AR461,6,LEN(AR461)-6))&amp;")","*")</f>
        <v>*</v>
      </c>
      <c r="AS527" s="21" t="str">
        <f>IF(OR(AS287&lt;&gt;"*",AS351&lt;&gt;"*",AS408&lt;&gt;"*",AS461&lt;&gt;"*"),"Yes (" &amp; JoinAll(", ", MIDForgiving(AS287,6,LEN(AS287)-6), MIDForgiving(AS351,6,LEN(AS351)-6), MIDForgiving(AS408,6,LEN(AS408)-6), MIDForgiving(AS461,6,LEN(AS461)-6))&amp;")","*")</f>
        <v>*</v>
      </c>
      <c r="AT527" s="21" t="str">
        <f>IF(OR(AT287&lt;&gt;"*",AT351&lt;&gt;"*",AT408&lt;&gt;"*",AT461&lt;&gt;"*"),"Yes (" &amp; JoinAll(", ", MIDForgiving(AT287,6,LEN(AT287)-6), MIDForgiving(AT351,6,LEN(AT351)-6), MIDForgiving(AT408,6,LEN(AT408)-6), MIDForgiving(AT461,6,LEN(AT461)-6))&amp;")","*")</f>
        <v>*</v>
      </c>
      <c r="AU527" s="21" t="str">
        <f>IF(OR(AU287&lt;&gt;"*",AU351&lt;&gt;"*",AU408&lt;&gt;"*",AU461&lt;&gt;"*"),"Yes (" &amp; JoinAll(", ", MIDForgiving(AU287,6,LEN(AU287)-6), MIDForgiving(AU351,6,LEN(AU351)-6), MIDForgiving(AU408,6,LEN(AU408)-6), MIDForgiving(AU461,6,LEN(AU461)-6))&amp;")","*")</f>
        <v>*</v>
      </c>
      <c r="AV527" s="21" t="str">
        <f>IF(OR(AV287&lt;&gt;"*",AV351&lt;&gt;"*",AV408&lt;&gt;"*",AV461&lt;&gt;"*"),"Yes (" &amp; JoinAll(", ", MIDForgiving(AV287,6,LEN(AV287)-6), MIDForgiving(AV351,6,LEN(AV351)-6), MIDForgiving(AV408,6,LEN(AV408)-6), MIDForgiving(AV461,6,LEN(AV461)-6))&amp;")","*")</f>
        <v>*</v>
      </c>
      <c r="AW527" s="21" t="str">
        <f>IF(OR(AW287&lt;&gt;"*",AW351&lt;&gt;"*",AW408&lt;&gt;"*",AW461&lt;&gt;"*"),"Yes (" &amp; JoinAll(", ", MIDForgiving(AW287,6,LEN(AW287)-6), MIDForgiving(AW351,6,LEN(AW351)-6), MIDForgiving(AW408,6,LEN(AW408)-6), MIDForgiving(AW461,6,LEN(AW461)-6))&amp;")","*")</f>
        <v>*</v>
      </c>
      <c r="AX527" s="21" t="str">
        <f>IF(OR(AX287&lt;&gt;"*",AX351&lt;&gt;"*",AX408&lt;&gt;"*",AX461&lt;&gt;"*"),"Yes (" &amp; JoinAll(", ", MIDForgiving(AX287,6,LEN(AX287)-6), MIDForgiving(AX351,6,LEN(AX351)-6), MIDForgiving(AX408,6,LEN(AX408)-6), MIDForgiving(AX461,6,LEN(AX461)-6))&amp;")","*")</f>
        <v>*</v>
      </c>
      <c r="AY527" s="21" t="str">
        <f>IF(OR(AY287&lt;&gt;"*",AY351&lt;&gt;"*",AY408&lt;&gt;"*",AY461&lt;&gt;"*"),"Yes (" &amp; JoinAll(", ", MIDForgiving(AY287,6,LEN(AY287)-6), MIDForgiving(AY351,6,LEN(AY351)-6), MIDForgiving(AY408,6,LEN(AY408)-6), MIDForgiving(AY461,6,LEN(AY461)-6))&amp;")","*")</f>
        <v>*</v>
      </c>
      <c r="AZ527" s="21" t="str">
        <f>IF(OR(AZ287&lt;&gt;"*",AZ351&lt;&gt;"*",AZ408&lt;&gt;"*",AZ461&lt;&gt;"*"),"Yes (" &amp; JoinAll(", ", MIDForgiving(AZ287,6,LEN(AZ287)-6), MIDForgiving(AZ351,6,LEN(AZ351)-6), MIDForgiving(AZ408,6,LEN(AZ408)-6), MIDForgiving(AZ461,6,LEN(AZ461)-6))&amp;")","*")</f>
        <v>*</v>
      </c>
      <c r="BA527" s="21" t="str">
        <f>IF(OR(BA287&lt;&gt;"*",BA351&lt;&gt;"*",BA408&lt;&gt;"*",BA461&lt;&gt;"*"),"Yes (" &amp; JoinAll(", ", MIDForgiving(BA287,6,LEN(BA287)-6), MIDForgiving(BA351,6,LEN(BA351)-6), MIDForgiving(BA408,6,LEN(BA408)-6), MIDForgiving(BA461,6,LEN(BA461)-6))&amp;")","*")</f>
        <v>*</v>
      </c>
      <c r="BB527" s="21" t="str">
        <f>IF(OR(BB287&lt;&gt;"*",BB351&lt;&gt;"*",BB408&lt;&gt;"*",BB461&lt;&gt;"*"),"Yes (" &amp; JoinAll(", ", MIDForgiving(BB287,6,LEN(BB287)-6), MIDForgiving(BB351,6,LEN(BB351)-6), MIDForgiving(BB408,6,LEN(BB408)-6), MIDForgiving(BB461,6,LEN(BB461)-6))&amp;")","*")</f>
        <v>*</v>
      </c>
      <c r="BC527" s="21" t="str">
        <f>IF(OR(BC287&lt;&gt;"*",BC351&lt;&gt;"*",BC408&lt;&gt;"*",BC461&lt;&gt;"*"),"Yes (" &amp; JoinAll(", ", MIDForgiving(BC287,6,LEN(BC287)-6), MIDForgiving(BC351,6,LEN(BC351)-6), MIDForgiving(BC408,6,LEN(BC408)-6), MIDForgiving(BC461,6,LEN(BC461)-6))&amp;")","*")</f>
        <v>*</v>
      </c>
      <c r="BD527" s="21" t="str">
        <f>IF(OR(BD287&lt;&gt;"*",BD351&lt;&gt;"*",BD408&lt;&gt;"*",BD461&lt;&gt;"*"),"Yes (" &amp; JoinAll(", ", MIDForgiving(BD287,6,LEN(BD287)-6), MIDForgiving(BD351,6,LEN(BD351)-6), MIDForgiving(BD408,6,LEN(BD408)-6), MIDForgiving(BD461,6,LEN(BD461)-6))&amp;")","*")</f>
        <v>*</v>
      </c>
      <c r="BE527" s="21" t="str">
        <f>IF(OR(BE287&lt;&gt;"*",BE351&lt;&gt;"*",BE408&lt;&gt;"*",BE461&lt;&gt;"*"),"Yes (" &amp; JoinAll(", ", MIDForgiving(BE287,6,LEN(BE287)-6), MIDForgiving(BE351,6,LEN(BE351)-6), MIDForgiving(BE408,6,LEN(BE408)-6), MIDForgiving(BE461,6,LEN(BE461)-6))&amp;")","*")</f>
        <v>*</v>
      </c>
      <c r="BF527" s="21" t="str">
        <f>IF(OR(BF287&lt;&gt;"*",BF351&lt;&gt;"*",BF408&lt;&gt;"*",BF461&lt;&gt;"*"),"Yes (" &amp; JoinAll(", ", MIDForgiving(BF287,6,LEN(BF287)-6), MIDForgiving(BF351,6,LEN(BF351)-6), MIDForgiving(BF408,6,LEN(BF408)-6), MIDForgiving(BF461,6,LEN(BF461)-6))&amp;")","*")</f>
        <v>*</v>
      </c>
      <c r="BG527" s="21" t="str">
        <f>IF(OR(BG287&lt;&gt;"*",BG351&lt;&gt;"*",BG408&lt;&gt;"*",BG461&lt;&gt;"*"),"Yes (" &amp; JoinAll(", ", MIDForgiving(BG287,6,LEN(BG287)-6), MIDForgiving(BG351,6,LEN(BG351)-6), MIDForgiving(BG408,6,LEN(BG408)-6), MIDForgiving(BG461,6,LEN(BG461)-6))&amp;")","*")</f>
        <v>*</v>
      </c>
      <c r="BH527" s="21" t="str">
        <f>IF(OR(BH287&lt;&gt;"*",BH351&lt;&gt;"*",BH408&lt;&gt;"*",BH461&lt;&gt;"*"),"Yes (" &amp; JoinAll(", ", MIDForgiving(BH287,6,LEN(BH287)-6), MIDForgiving(BH351,6,LEN(BH351)-6), MIDForgiving(BH408,6,LEN(BH408)-6), MIDForgiving(BH461,6,LEN(BH461)-6))&amp;")","*")</f>
        <v>*</v>
      </c>
      <c r="BI527" s="21" t="str">
        <f>IF(OR(BI287&lt;&gt;"*",BI351&lt;&gt;"*",BI408&lt;&gt;"*",BI461&lt;&gt;"*"),"Yes (" &amp; JoinAll(", ", MIDForgiving(BI287,6,LEN(BI287)-6), MIDForgiving(BI351,6,LEN(BI351)-6), MIDForgiving(BI408,6,LEN(BI408)-6), MIDForgiving(BI461,6,LEN(BI461)-6))&amp;")","*")</f>
        <v>*</v>
      </c>
      <c r="BJ527" s="21" t="str">
        <f>IF(OR(BJ287&lt;&gt;"*",BJ351&lt;&gt;"*",BJ408&lt;&gt;"*",BJ461&lt;&gt;"*"),"Yes (" &amp; JoinAll(", ", MIDForgiving(BJ287,6,LEN(BJ287)-6), MIDForgiving(BJ351,6,LEN(BJ351)-6), MIDForgiving(BJ408,6,LEN(BJ408)-6), MIDForgiving(BJ461,6,LEN(BJ461)-6))&amp;")","*")</f>
        <v>*</v>
      </c>
      <c r="BK527" s="21" t="str">
        <f>IF(OR(BK287&lt;&gt;"*",BK351&lt;&gt;"*",BK408&lt;&gt;"*",BK461&lt;&gt;"*"),"Yes (" &amp; JoinAll(", ", MIDForgiving(BK287,6,LEN(BK287)-6), MIDForgiving(BK351,6,LEN(BK351)-6), MIDForgiving(BK408,6,LEN(BK408)-6), MIDForgiving(BK461,6,LEN(BK461)-6))&amp;")","*")</f>
        <v>*</v>
      </c>
      <c r="BL527" s="21" t="str">
        <f>IF(OR(BL287&lt;&gt;"*",BL351&lt;&gt;"*",BL408&lt;&gt;"*",BL461&lt;&gt;"*"),"Yes (" &amp; JoinAll(", ", MIDForgiving(BL287,6,LEN(BL287)-6), MIDForgiving(BL351,6,LEN(BL351)-6), MIDForgiving(BL408,6,LEN(BL408)-6), MIDForgiving(BL461,6,LEN(BL461)-6))&amp;")","*")</f>
        <v>*</v>
      </c>
      <c r="BM527" s="21" t="str">
        <f>IF(OR(BM287&lt;&gt;"*",BM351&lt;&gt;"*",BM408&lt;&gt;"*",BM461&lt;&gt;"*"),"Yes (" &amp; JoinAll(", ", MIDForgiving(BM287,6,LEN(BM287)-6), MIDForgiving(BM351,6,LEN(BM351)-6), MIDForgiving(BM408,6,LEN(BM408)-6), MIDForgiving(BM461,6,LEN(BM461)-6))&amp;")","*")</f>
        <v>*</v>
      </c>
      <c r="BN527" s="21" t="str">
        <f>IF(OR(BN287&lt;&gt;"*",BN351&lt;&gt;"*",BN408&lt;&gt;"*",BN461&lt;&gt;"*"),"Yes (" &amp; JoinAll(", ", MIDForgiving(BN287,6,LEN(BN287)-6), MIDForgiving(BN351,6,LEN(BN351)-6), MIDForgiving(BN408,6,LEN(BN408)-6), MIDForgiving(BN461,6,LEN(BN461)-6))&amp;")","*")</f>
        <v>*</v>
      </c>
      <c r="BO527" s="21" t="str">
        <f>IF(OR(BO287&lt;&gt;"*",BO351&lt;&gt;"*",BO408&lt;&gt;"*",BO461&lt;&gt;"*"),"Yes (" &amp; JoinAll(", ", MIDForgiving(BO287,6,LEN(BO287)-6), MIDForgiving(BO351,6,LEN(BO351)-6), MIDForgiving(BO408,6,LEN(BO408)-6), MIDForgiving(BO461,6,LEN(BO461)-6))&amp;")","*")</f>
        <v>*</v>
      </c>
      <c r="BP527" s="21" t="str">
        <f>IF(OR(BP287&lt;&gt;"*",BP351&lt;&gt;"*",BP408&lt;&gt;"*",BP461&lt;&gt;"*"),"Yes (" &amp; JoinAll(", ", MIDForgiving(BP287,6,LEN(BP287)-6), MIDForgiving(BP351,6,LEN(BP351)-6), MIDForgiving(BP408,6,LEN(BP408)-6), MIDForgiving(BP461,6,LEN(BP461)-6))&amp;")","*")</f>
        <v>*</v>
      </c>
      <c r="BQ527" s="21" t="str">
        <f>IF(OR(BQ287&lt;&gt;"*",BQ351&lt;&gt;"*",BQ408&lt;&gt;"*",BQ461&lt;&gt;"*"),"Yes (" &amp; JoinAll(", ", MIDForgiving(BQ287,6,LEN(BQ287)-6), MIDForgiving(BQ351,6,LEN(BQ351)-6), MIDForgiving(BQ408,6,LEN(BQ408)-6), MIDForgiving(BQ461,6,LEN(BQ461)-6))&amp;")","*")</f>
        <v>*</v>
      </c>
      <c r="BR527" s="21" t="str">
        <f>IF(OR(BR287&lt;&gt;"*",BR351&lt;&gt;"*",BR408&lt;&gt;"*",BR461&lt;&gt;"*"),"Yes (" &amp; JoinAll(", ", MIDForgiving(BR287,6,LEN(BR287)-6), MIDForgiving(BR351,6,LEN(BR351)-6), MIDForgiving(BR408,6,LEN(BR408)-6), MIDForgiving(BR461,6,LEN(BR461)-6))&amp;")","*")</f>
        <v>*</v>
      </c>
      <c r="BS527" s="21" t="str">
        <f>IF(OR(BS287&lt;&gt;"*",BS351&lt;&gt;"*",BS408&lt;&gt;"*",BS461&lt;&gt;"*"),"Yes (" &amp; JoinAll(", ", MIDForgiving(BS287,6,LEN(BS287)-6), MIDForgiving(BS351,6,LEN(BS351)-6), MIDForgiving(BS408,6,LEN(BS408)-6), MIDForgiving(BS461,6,LEN(BS461)-6))&amp;")","*")</f>
        <v>*</v>
      </c>
      <c r="BT527" s="21" t="str">
        <f>IF(OR(BT287&lt;&gt;"*",BT351&lt;&gt;"*",BT408&lt;&gt;"*",BT461&lt;&gt;"*"),"Yes (" &amp; JoinAll(", ", MIDForgiving(BT287,6,LEN(BT287)-6), MIDForgiving(BT351,6,LEN(BT351)-6), MIDForgiving(BT408,6,LEN(BT408)-6), MIDForgiving(BT461,6,LEN(BT461)-6))&amp;")","*")</f>
        <v>*</v>
      </c>
      <c r="BU527" s="21" t="str">
        <f>IF(OR(BU287&lt;&gt;"*",BU351&lt;&gt;"*",BU408&lt;&gt;"*",BU461&lt;&gt;"*"),"Yes (" &amp; JoinAll(", ", MIDForgiving(BU287,6,LEN(BU287)-6), MIDForgiving(BU351,6,LEN(BU351)-6), MIDForgiving(BU408,6,LEN(BU408)-6), MIDForgiving(BU461,6,LEN(BU461)-6))&amp;")","*")</f>
        <v>*</v>
      </c>
      <c r="BV527" s="21" t="str">
        <f>IF(OR(BV287&lt;&gt;"*",BV351&lt;&gt;"*",BV408&lt;&gt;"*",BV461&lt;&gt;"*"),"Yes (" &amp; JoinAll(", ", MIDForgiving(BV287,6,LEN(BV287)-6), MIDForgiving(BV351,6,LEN(BV351)-6), MIDForgiving(BV408,6,LEN(BV408)-6), MIDForgiving(BV461,6,LEN(BV461)-6))&amp;")","*")</f>
        <v>*</v>
      </c>
      <c r="BW527" s="21" t="str">
        <f>IF(OR(BW287&lt;&gt;"*",BW351&lt;&gt;"*",BW408&lt;&gt;"*",BW461&lt;&gt;"*"),"Yes (" &amp; JoinAll(", ", MIDForgiving(BW287,6,LEN(BW287)-6), MIDForgiving(BW351,6,LEN(BW351)-6), MIDForgiving(BW408,6,LEN(BW408)-6), MIDForgiving(BW461,6,LEN(BW461)-6))&amp;")","*")</f>
        <v>*</v>
      </c>
      <c r="BX527" s="21" t="str">
        <f>IF(OR(BX287&lt;&gt;"*",BX351&lt;&gt;"*",BX408&lt;&gt;"*",BX461&lt;&gt;"*"),"Yes (" &amp; JoinAll(", ", MIDForgiving(BX287,6,LEN(BX287)-6), MIDForgiving(BX351,6,LEN(BX351)-6), MIDForgiving(BX408,6,LEN(BX408)-6), MIDForgiving(BX461,6,LEN(BX461)-6))&amp;")","*")</f>
        <v>*</v>
      </c>
      <c r="BY527" s="21" t="str">
        <f>IF(OR(BY287&lt;&gt;"*",BY351&lt;&gt;"*",BY408&lt;&gt;"*",BY461&lt;&gt;"*"),"Yes (" &amp; JoinAll(", ", MIDForgiving(BY287,6,LEN(BY287)-6), MIDForgiving(BY351,6,LEN(BY351)-6), MIDForgiving(BY408,6,LEN(BY408)-6), MIDForgiving(BY461,6,LEN(BY461)-6))&amp;")","*")</f>
        <v>*</v>
      </c>
      <c r="BZ527" s="21" t="str">
        <f>IF(OR(BZ287&lt;&gt;"*",BZ351&lt;&gt;"*",BZ408&lt;&gt;"*",BZ461&lt;&gt;"*"),"Yes (" &amp; JoinAll(", ", MIDForgiving(BZ287,6,LEN(BZ287)-6), MIDForgiving(BZ351,6,LEN(BZ351)-6), MIDForgiving(BZ408,6,LEN(BZ408)-6), MIDForgiving(BZ461,6,LEN(BZ461)-6))&amp;")","*")</f>
        <v>*</v>
      </c>
      <c r="CA527" s="21" t="str">
        <f>IF(OR(CA287&lt;&gt;"*",CA351&lt;&gt;"*",CA408&lt;&gt;"*",CA461&lt;&gt;"*"),"Yes (" &amp; JoinAll(", ", MIDForgiving(CA287,6,LEN(CA287)-6), MIDForgiving(CA351,6,LEN(CA351)-6), MIDForgiving(CA408,6,LEN(CA408)-6), MIDForgiving(CA461,6,LEN(CA461)-6))&amp;")","*")</f>
        <v>*</v>
      </c>
      <c r="CB527" s="21" t="str">
        <f>IF(OR(CB287&lt;&gt;"*",CB351&lt;&gt;"*",CB408&lt;&gt;"*",CB461&lt;&gt;"*"),"Yes (" &amp; JoinAll(", ", MIDForgiving(CB287,6,LEN(CB287)-6), MIDForgiving(CB351,6,LEN(CB351)-6), MIDForgiving(CB408,6,LEN(CB408)-6), MIDForgiving(CB461,6,LEN(CB461)-6))&amp;")","*")</f>
        <v>*</v>
      </c>
      <c r="CC527" s="21" t="str">
        <f>IF(OR(CC287&lt;&gt;"*",CC351&lt;&gt;"*",CC408&lt;&gt;"*",CC461&lt;&gt;"*"),"Yes (" &amp; JoinAll(", ", MIDForgiving(CC287,6,LEN(CC287)-6), MIDForgiving(CC351,6,LEN(CC351)-6), MIDForgiving(CC408,6,LEN(CC408)-6), MIDForgiving(CC461,6,LEN(CC461)-6))&amp;")","*")</f>
        <v>*</v>
      </c>
      <c r="CD527" s="21" t="str">
        <f>IF(OR(CD287&lt;&gt;"*",CD351&lt;&gt;"*",CD408&lt;&gt;"*",CD461&lt;&gt;"*"),"Yes (" &amp; JoinAll(", ", MIDForgiving(CD287,6,LEN(CD287)-6), MIDForgiving(CD351,6,LEN(CD351)-6), MIDForgiving(CD408,6,LEN(CD408)-6), MIDForgiving(CD461,6,LEN(CD461)-6))&amp;")","*")</f>
        <v>*</v>
      </c>
      <c r="CE527" s="21" t="str">
        <f>IF(OR(CE287&lt;&gt;"*",CE351&lt;&gt;"*",CE408&lt;&gt;"*",CE461&lt;&gt;"*"),"Yes (" &amp; JoinAll(", ", MIDForgiving(CE287,6,LEN(CE287)-6), MIDForgiving(CE351,6,LEN(CE351)-6), MIDForgiving(CE408,6,LEN(CE408)-6), MIDForgiving(CE461,6,LEN(CE461)-6))&amp;")","*")</f>
        <v>*</v>
      </c>
      <c r="CF527" s="21" t="str">
        <f>IF(OR(CF287&lt;&gt;"*",CF351&lt;&gt;"*",CF408&lt;&gt;"*",CF461&lt;&gt;"*"),"Yes (" &amp; JoinAll(", ", MIDForgiving(CF287,6,LEN(CF287)-6), MIDForgiving(CF351,6,LEN(CF351)-6), MIDForgiving(CF408,6,LEN(CF408)-6), MIDForgiving(CF461,6,LEN(CF461)-6))&amp;")","*")</f>
        <v>*</v>
      </c>
      <c r="CG527" s="21" t="str">
        <f>IF(OR(CG287&lt;&gt;"*",CG351&lt;&gt;"*",CG408&lt;&gt;"*",CG461&lt;&gt;"*"),"Yes (" &amp; JoinAll(", ", MIDForgiving(CG287,6,LEN(CG287)-6), MIDForgiving(CG351,6,LEN(CG351)-6), MIDForgiving(CG408,6,LEN(CG408)-6), MIDForgiving(CG461,6,LEN(CG461)-6))&amp;")","*")</f>
        <v>*</v>
      </c>
      <c r="CH527" s="21" t="str">
        <f>IF(OR(CH287&lt;&gt;"*",CH351&lt;&gt;"*",CH408&lt;&gt;"*",CH461&lt;&gt;"*"),"Yes (" &amp; JoinAll(", ", MIDForgiving(CH287,6,LEN(CH287)-6), MIDForgiving(CH351,6,LEN(CH351)-6), MIDForgiving(CH408,6,LEN(CH408)-6), MIDForgiving(CH461,6,LEN(CH461)-6))&amp;")","*")</f>
        <v>*</v>
      </c>
      <c r="CI527" s="21" t="str">
        <f>IF(OR(CI287&lt;&gt;"*",CI351&lt;&gt;"*",CI408&lt;&gt;"*",CI461&lt;&gt;"*"),"Yes (" &amp; JoinAll(", ", MIDForgiving(CI287,6,LEN(CI287)-6), MIDForgiving(CI351,6,LEN(CI351)-6), MIDForgiving(CI408,6,LEN(CI408)-6), MIDForgiving(CI461,6,LEN(CI461)-6))&amp;")","*")</f>
        <v>*</v>
      </c>
      <c r="CJ527" s="21" t="str">
        <f>IF(OR(CJ287&lt;&gt;"*",CJ351&lt;&gt;"*",CJ408&lt;&gt;"*",CJ461&lt;&gt;"*"),"Yes (" &amp; JoinAll(", ", MIDForgiving(CJ287,6,LEN(CJ287)-6), MIDForgiving(CJ351,6,LEN(CJ351)-6), MIDForgiving(CJ408,6,LEN(CJ408)-6), MIDForgiving(CJ461,6,LEN(CJ461)-6))&amp;")","*")</f>
        <v>*</v>
      </c>
      <c r="CK527" s="21" t="str">
        <f>IF(OR(CK287&lt;&gt;"*",CK351&lt;&gt;"*",CK408&lt;&gt;"*",CK461&lt;&gt;"*"),"Yes (" &amp; JoinAll(", ", MIDForgiving(CK287,6,LEN(CK287)-6), MIDForgiving(CK351,6,LEN(CK351)-6), MIDForgiving(CK408,6,LEN(CK408)-6), MIDForgiving(CK461,6,LEN(CK461)-6))&amp;")","*")</f>
        <v>*</v>
      </c>
      <c r="CL527" s="21" t="str">
        <f>IF(OR(CL287&lt;&gt;"*",CL351&lt;&gt;"*",CL408&lt;&gt;"*",CL461&lt;&gt;"*"),"Yes (" &amp; JoinAll(", ", MIDForgiving(CL287,6,LEN(CL287)-6), MIDForgiving(CL351,6,LEN(CL351)-6), MIDForgiving(CL408,6,LEN(CL408)-6), MIDForgiving(CL461,6,LEN(CL461)-6))&amp;")","*")</f>
        <v>*</v>
      </c>
      <c r="CM527" s="21" t="str">
        <f>IF(OR(CM287&lt;&gt;"*",CM351&lt;&gt;"*",CM408&lt;&gt;"*",CM461&lt;&gt;"*"),"Yes (" &amp; JoinAll(", ", MIDForgiving(CM287,6,LEN(CM287)-6), MIDForgiving(CM351,6,LEN(CM351)-6), MIDForgiving(CM408,6,LEN(CM408)-6), MIDForgiving(CM461,6,LEN(CM461)-6))&amp;")","*")</f>
        <v>*</v>
      </c>
      <c r="CN527" s="21" t="str">
        <f>IF(OR(CN287&lt;&gt;"*",CN351&lt;&gt;"*",CN408&lt;&gt;"*",CN461&lt;&gt;"*"),"Yes (" &amp; JoinAll(", ", MIDForgiving(CN287,6,LEN(CN287)-6), MIDForgiving(CN351,6,LEN(CN351)-6), MIDForgiving(CN408,6,LEN(CN408)-6), MIDForgiving(CN461,6,LEN(CN461)-6))&amp;")","*")</f>
        <v>*</v>
      </c>
      <c r="CO527" s="21" t="str">
        <f>IF(OR(CO287&lt;&gt;"*",CO351&lt;&gt;"*",CO408&lt;&gt;"*",CO461&lt;&gt;"*"),"Yes (" &amp; JoinAll(", ", MIDForgiving(CO287,6,LEN(CO287)-6), MIDForgiving(CO351,6,LEN(CO351)-6), MIDForgiving(CO408,6,LEN(CO408)-6), MIDForgiving(CO461,6,LEN(CO461)-6))&amp;")","*")</f>
        <v>*</v>
      </c>
      <c r="CP527" s="21" t="str">
        <f>IF(OR(CP287&lt;&gt;"*",CP351&lt;&gt;"*",CP408&lt;&gt;"*",CP461&lt;&gt;"*"),"Yes (" &amp; JoinAll(", ", MIDForgiving(CP287,6,LEN(CP287)-6), MIDForgiving(CP351,6,LEN(CP351)-6), MIDForgiving(CP408,6,LEN(CP408)-6), MIDForgiving(CP461,6,LEN(CP461)-6))&amp;")","*")</f>
        <v>*</v>
      </c>
      <c r="CQ527" s="21" t="str">
        <f>IF(OR(CQ287&lt;&gt;"*",CQ351&lt;&gt;"*",CQ408&lt;&gt;"*",CQ461&lt;&gt;"*"),"Yes (" &amp; JoinAll(", ", MIDForgiving(CQ287,6,LEN(CQ287)-6), MIDForgiving(CQ351,6,LEN(CQ351)-6), MIDForgiving(CQ408,6,LEN(CQ408)-6), MIDForgiving(CQ461,6,LEN(CQ461)-6))&amp;")","*")</f>
        <v>*</v>
      </c>
      <c r="CR527" s="21" t="str">
        <f>IF(OR(CR287&lt;&gt;"*",CR351&lt;&gt;"*",CR408&lt;&gt;"*",CR461&lt;&gt;"*"),"Yes (" &amp; JoinAll(", ", MIDForgiving(CR287,6,LEN(CR287)-6), MIDForgiving(CR351,6,LEN(CR351)-6), MIDForgiving(CR408,6,LEN(CR408)-6), MIDForgiving(CR461,6,LEN(CR461)-6))&amp;")","*")</f>
        <v>*</v>
      </c>
      <c r="CS527" s="21" t="str">
        <f>IF(OR(CS287&lt;&gt;"*",CS351&lt;&gt;"*",CS408&lt;&gt;"*",CS461&lt;&gt;"*"),"Yes (" &amp; JoinAll(", ", MIDForgiving(CS287,6,LEN(CS287)-6), MIDForgiving(CS351,6,LEN(CS351)-6), MIDForgiving(CS408,6,LEN(CS408)-6), MIDForgiving(CS461,6,LEN(CS461)-6))&amp;")","*")</f>
        <v>*</v>
      </c>
      <c r="CT527" s="21" t="str">
        <f>IF(OR(CT287&lt;&gt;"*",CT351&lt;&gt;"*",CT408&lt;&gt;"*",CT461&lt;&gt;"*"),"Yes (" &amp; JoinAll(", ", MIDForgiving(CT287,6,LEN(CT287)-6), MIDForgiving(CT351,6,LEN(CT351)-6), MIDForgiving(CT408,6,LEN(CT408)-6), MIDForgiving(CT461,6,LEN(CT461)-6))&amp;")","*")</f>
        <v>*</v>
      </c>
      <c r="CU527" s="21" t="str">
        <f>IF(OR(CU287&lt;&gt;"*",CU351&lt;&gt;"*",CU408&lt;&gt;"*",CU461&lt;&gt;"*"),"Yes (" &amp; JoinAll(", ", MIDForgiving(CU287,6,LEN(CU287)-6), MIDForgiving(CU351,6,LEN(CU351)-6), MIDForgiving(CU408,6,LEN(CU408)-6), MIDForgiving(CU461,6,LEN(CU461)-6))&amp;")","*")</f>
        <v>*</v>
      </c>
      <c r="CV527" s="21" t="str">
        <f>IF(OR(CV287&lt;&gt;"*",CV351&lt;&gt;"*",CV408&lt;&gt;"*",CV461&lt;&gt;"*"),"Yes (" &amp; JoinAll(", ", MIDForgiving(CV287,6,LEN(CV287)-6), MIDForgiving(CV351,6,LEN(CV351)-6), MIDForgiving(CV408,6,LEN(CV408)-6), MIDForgiving(CV461,6,LEN(CV461)-6))&amp;")","*")</f>
        <v>*</v>
      </c>
      <c r="CW527" s="21" t="str">
        <f>IF(OR(CW287&lt;&gt;"*",CW351&lt;&gt;"*",CW408&lt;&gt;"*",CW461&lt;&gt;"*"),"Yes (" &amp; JoinAll(", ", MIDForgiving(CW287,6,LEN(CW287)-6), MIDForgiving(CW351,6,LEN(CW351)-6), MIDForgiving(CW408,6,LEN(CW408)-6), MIDForgiving(CW461,6,LEN(CW461)-6))&amp;")","*")</f>
        <v>*</v>
      </c>
      <c r="CX527" s="21" t="str">
        <f>IF(OR(CX287&lt;&gt;"*",CX351&lt;&gt;"*",CX408&lt;&gt;"*",CX461&lt;&gt;"*"),"Yes (" &amp; JoinAll(", ", MIDForgiving(CX287,6,LEN(CX287)-6), MIDForgiving(CX351,6,LEN(CX351)-6), MIDForgiving(CX408,6,LEN(CX408)-6), MIDForgiving(CX461,6,LEN(CX461)-6))&amp;")","*")</f>
        <v>*</v>
      </c>
      <c r="CY527" s="21" t="str">
        <f>IF(OR(CY287&lt;&gt;"*",CY351&lt;&gt;"*",CY408&lt;&gt;"*",CY461&lt;&gt;"*"),"Yes (" &amp; JoinAll(", ", MIDForgiving(CY287,6,LEN(CY287)-6), MIDForgiving(CY351,6,LEN(CY351)-6), MIDForgiving(CY408,6,LEN(CY408)-6), MIDForgiving(CY461,6,LEN(CY461)-6))&amp;")","*")</f>
        <v>*</v>
      </c>
      <c r="CZ527" s="21" t="str">
        <f>IF(OR(CZ287&lt;&gt;"*",CZ351&lt;&gt;"*",CZ408&lt;&gt;"*",CZ461&lt;&gt;"*"),"Yes (" &amp; JoinAll(", ", MIDForgiving(CZ287,6,LEN(CZ287)-6), MIDForgiving(CZ351,6,LEN(CZ351)-6), MIDForgiving(CZ408,6,LEN(CZ408)-6), MIDForgiving(CZ461,6,LEN(CZ461)-6))&amp;")","*")</f>
        <v>*</v>
      </c>
      <c r="DA527" s="21" t="str">
        <f>IF(OR(DA287&lt;&gt;"*",DA351&lt;&gt;"*",DA408&lt;&gt;"*",DA461&lt;&gt;"*"),"Yes (" &amp; JoinAll(", ", MIDForgiving(DA287,6,LEN(DA287)-6), MIDForgiving(DA351,6,LEN(DA351)-6), MIDForgiving(DA408,6,LEN(DA408)-6), MIDForgiving(DA461,6,LEN(DA461)-6))&amp;")","*")</f>
        <v>*</v>
      </c>
      <c r="DB527" s="21" t="str">
        <f>IF(OR(DB287&lt;&gt;"*",DB351&lt;&gt;"*",DB408&lt;&gt;"*",DB461&lt;&gt;"*"),"Yes (" &amp; JoinAll(", ", MIDForgiving(DB287,6,LEN(DB287)-6), MIDForgiving(DB351,6,LEN(DB351)-6), MIDForgiving(DB408,6,LEN(DB408)-6), MIDForgiving(DB461,6,LEN(DB461)-6))&amp;")","*")</f>
        <v>*</v>
      </c>
      <c r="DC527" s="21" t="str">
        <f>IF(OR(DC287&lt;&gt;"*",DC351&lt;&gt;"*",DC408&lt;&gt;"*",DC461&lt;&gt;"*"),"Yes (" &amp; JoinAll(", ", MIDForgiving(DC287,6,LEN(DC287)-6), MIDForgiving(DC351,6,LEN(DC351)-6), MIDForgiving(DC408,6,LEN(DC408)-6), MIDForgiving(DC461,6,LEN(DC461)-6))&amp;")","*")</f>
        <v>*</v>
      </c>
      <c r="DD527" s="21" t="str">
        <f>IF(OR(DD287&lt;&gt;"*",DD351&lt;&gt;"*",DD408&lt;&gt;"*",DD461&lt;&gt;"*"),"Yes (" &amp; JoinAll(", ", MIDForgiving(DD287,6,LEN(DD287)-6), MIDForgiving(DD351,6,LEN(DD351)-6), MIDForgiving(DD408,6,LEN(DD408)-6), MIDForgiving(DD461,6,LEN(DD461)-6))&amp;")","*")</f>
        <v>*</v>
      </c>
      <c r="DE527" s="21" t="str">
        <f>IF(OR(DE287&lt;&gt;"*",DE351&lt;&gt;"*",DE408&lt;&gt;"*",DE461&lt;&gt;"*"),"Yes (" &amp; JoinAll(", ", MIDForgiving(DE287,6,LEN(DE287)-6), MIDForgiving(DE351,6,LEN(DE351)-6), MIDForgiving(DE408,6,LEN(DE408)-6), MIDForgiving(DE461,6,LEN(DE461)-6))&amp;")","*")</f>
        <v>*</v>
      </c>
      <c r="DF527" s="21" t="str">
        <f>IF(OR(DF287&lt;&gt;"*",DF351&lt;&gt;"*",DF408&lt;&gt;"*",DF461&lt;&gt;"*"),"Yes (" &amp; JoinAll(", ", MIDForgiving(DF287,6,LEN(DF287)-6), MIDForgiving(DF351,6,LEN(DF351)-6), MIDForgiving(DF408,6,LEN(DF408)-6), MIDForgiving(DF461,6,LEN(DF461)-6))&amp;")","*")</f>
        <v>*</v>
      </c>
      <c r="DG527" s="21" t="str">
        <f>IF(OR(DG287&lt;&gt;"*",DG351&lt;&gt;"*",DG408&lt;&gt;"*",DG461&lt;&gt;"*"),"Yes (" &amp; JoinAll(", ", MIDForgiving(DG287,6,LEN(DG287)-6), MIDForgiving(DG351,6,LEN(DG351)-6), MIDForgiving(DG408,6,LEN(DG408)-6), MIDForgiving(DG461,6,LEN(DG461)-6))&amp;")","*")</f>
        <v>*</v>
      </c>
      <c r="DH527" s="21" t="str">
        <f>IF(OR(DH287&lt;&gt;"*",DH351&lt;&gt;"*",DH408&lt;&gt;"*",DH461&lt;&gt;"*"),"Yes (" &amp; JoinAll(", ", MIDForgiving(DH287,6,LEN(DH287)-6), MIDForgiving(DH351,6,LEN(DH351)-6), MIDForgiving(DH408,6,LEN(DH408)-6), MIDForgiving(DH461,6,LEN(DH461)-6))&amp;")","*")</f>
        <v>*</v>
      </c>
      <c r="DI527" s="21" t="str">
        <f>IF(OR(DI287&lt;&gt;"*",DI351&lt;&gt;"*",DI408&lt;&gt;"*",DI461&lt;&gt;"*"),"Yes (" &amp; JoinAll(", ", MIDForgiving(DI287,6,LEN(DI287)-6), MIDForgiving(DI351,6,LEN(DI351)-6), MIDForgiving(DI408,6,LEN(DI408)-6), MIDForgiving(DI461,6,LEN(DI461)-6))&amp;")","*")</f>
        <v>*</v>
      </c>
      <c r="DJ527" s="21" t="str">
        <f>IF(OR(DJ287&lt;&gt;"*",DJ351&lt;&gt;"*",DJ408&lt;&gt;"*",DJ461&lt;&gt;"*"),"Yes (" &amp; JoinAll(", ", MIDForgiving(DJ287,6,LEN(DJ287)-6), MIDForgiving(DJ351,6,LEN(DJ351)-6), MIDForgiving(DJ408,6,LEN(DJ408)-6), MIDForgiving(DJ461,6,LEN(DJ461)-6))&amp;")","*")</f>
        <v>*</v>
      </c>
      <c r="DK527" s="21" t="str">
        <f>IF(OR(DK287&lt;&gt;"*",DK351&lt;&gt;"*",DK408&lt;&gt;"*",DK461&lt;&gt;"*"),"Yes (" &amp; JoinAll(", ", MIDForgiving(DK287,6,LEN(DK287)-6), MIDForgiving(DK351,6,LEN(DK351)-6), MIDForgiving(DK408,6,LEN(DK408)-6), MIDForgiving(DK461,6,LEN(DK461)-6))&amp;")","*")</f>
        <v>*</v>
      </c>
      <c r="DL527" s="21" t="str">
        <f>IF(OR(DL287&lt;&gt;"*",DL351&lt;&gt;"*",DL408&lt;&gt;"*",DL461&lt;&gt;"*"),"Yes (" &amp; JoinAll(", ", MIDForgiving(DL287,6,LEN(DL287)-6), MIDForgiving(DL351,6,LEN(DL351)-6), MIDForgiving(DL408,6,LEN(DL408)-6), MIDForgiving(DL461,6,LEN(DL461)-6))&amp;")","*")</f>
        <v>*</v>
      </c>
      <c r="DM527" s="21" t="str">
        <f>IF(OR(DM287&lt;&gt;"*",DM351&lt;&gt;"*",DM408&lt;&gt;"*",DM461&lt;&gt;"*"),"Yes (" &amp; JoinAll(", ", MIDForgiving(DM287,6,LEN(DM287)-6), MIDForgiving(DM351,6,LEN(DM351)-6), MIDForgiving(DM408,6,LEN(DM408)-6), MIDForgiving(DM461,6,LEN(DM461)-6))&amp;")","*")</f>
        <v>*</v>
      </c>
      <c r="DN527" s="21" t="str">
        <f>IF(OR(DN287&lt;&gt;"*",DN351&lt;&gt;"*",DN408&lt;&gt;"*",DN461&lt;&gt;"*"),"Yes (" &amp; JoinAll(", ", MIDForgiving(DN287,6,LEN(DN287)-6), MIDForgiving(DN351,6,LEN(DN351)-6), MIDForgiving(DN408,6,LEN(DN408)-6), MIDForgiving(DN461,6,LEN(DN461)-6))&amp;")","*")</f>
        <v>*</v>
      </c>
      <c r="DO527" s="21" t="str">
        <f>IF(OR(DO287&lt;&gt;"*",DO351&lt;&gt;"*",DO408&lt;&gt;"*",DO461&lt;&gt;"*"),"Yes (" &amp; JoinAll(", ", MIDForgiving(DO287,6,LEN(DO287)-6), MIDForgiving(DO351,6,LEN(DO351)-6), MIDForgiving(DO408,6,LEN(DO408)-6), MIDForgiving(DO461,6,LEN(DO461)-6))&amp;")","*")</f>
        <v>*</v>
      </c>
      <c r="DP527" s="21" t="str">
        <f>IF(OR(DP287&lt;&gt;"*",DP351&lt;&gt;"*",DP408&lt;&gt;"*",DP461&lt;&gt;"*"),"Yes (" &amp; JoinAll(", ", MIDForgiving(DP287,6,LEN(DP287)-6), MIDForgiving(DP351,6,LEN(DP351)-6), MIDForgiving(DP408,6,LEN(DP408)-6), MIDForgiving(DP461,6,LEN(DP461)-6))&amp;")","*")</f>
        <v>*</v>
      </c>
      <c r="DQ527" s="21" t="str">
        <f>IF(OR(DQ287&lt;&gt;"*",DQ351&lt;&gt;"*",DQ408&lt;&gt;"*",DQ461&lt;&gt;"*"),"Yes (" &amp; JoinAll(", ", MIDForgiving(DQ287,6,LEN(DQ287)-6), MIDForgiving(DQ351,6,LEN(DQ351)-6), MIDForgiving(DQ408,6,LEN(DQ408)-6), MIDForgiving(DQ461,6,LEN(DQ461)-6))&amp;")","*")</f>
        <v>*</v>
      </c>
      <c r="DR527" s="21" t="str">
        <f>IF(OR(DR287&lt;&gt;"*",DR351&lt;&gt;"*",DR408&lt;&gt;"*",DR461&lt;&gt;"*"),"Yes (" &amp; JoinAll(", ", MIDForgiving(DR287,6,LEN(DR287)-6), MIDForgiving(DR351,6,LEN(DR351)-6), MIDForgiving(DR408,6,LEN(DR408)-6), MIDForgiving(DR461,6,LEN(DR461)-6))&amp;")","*")</f>
        <v>*</v>
      </c>
      <c r="DS527" s="21" t="str">
        <f>IF(OR(DS287&lt;&gt;"*",DS351&lt;&gt;"*",DS408&lt;&gt;"*",DS461&lt;&gt;"*"),"Yes (" &amp; JoinAll(", ", MIDForgiving(DS287,6,LEN(DS287)-6), MIDForgiving(DS351,6,LEN(DS351)-6), MIDForgiving(DS408,6,LEN(DS408)-6), MIDForgiving(DS461,6,LEN(DS461)-6))&amp;")","*")</f>
        <v>*</v>
      </c>
      <c r="DT527" s="21" t="str">
        <f>IF(OR(DT287&lt;&gt;"*",DT351&lt;&gt;"*",DT408&lt;&gt;"*",DT461&lt;&gt;"*"),"Yes (" &amp; JoinAll(", ", MIDForgiving(DT287,6,LEN(DT287)-6), MIDForgiving(DT351,6,LEN(DT351)-6), MIDForgiving(DT408,6,LEN(DT408)-6), MIDForgiving(DT461,6,LEN(DT461)-6))&amp;")","*")</f>
        <v>*</v>
      </c>
      <c r="DU527" s="21" t="str">
        <f>IF(OR(DU287&lt;&gt;"*",DU351&lt;&gt;"*",DU408&lt;&gt;"*",DU461&lt;&gt;"*"),"Yes (" &amp; JoinAll(", ", MIDForgiving(DU287,6,LEN(DU287)-6), MIDForgiving(DU351,6,LEN(DU351)-6), MIDForgiving(DU408,6,LEN(DU408)-6), MIDForgiving(DU461,6,LEN(DU461)-6))&amp;")","*")</f>
        <v>*</v>
      </c>
      <c r="DV527" s="21" t="str">
        <f>IF(OR(DV287&lt;&gt;"*",DV351&lt;&gt;"*",DV408&lt;&gt;"*",DV461&lt;&gt;"*"),"Yes (" &amp; JoinAll(", ", MIDForgiving(DV287,6,LEN(DV287)-6), MIDForgiving(DV351,6,LEN(DV351)-6), MIDForgiving(DV408,6,LEN(DV408)-6), MIDForgiving(DV461,6,LEN(DV461)-6))&amp;")","*")</f>
        <v>*</v>
      </c>
      <c r="DW527" s="21" t="str">
        <f>IF(OR(DW287&lt;&gt;"*",DW351&lt;&gt;"*",DW408&lt;&gt;"*",DW461&lt;&gt;"*"),"Yes (" &amp; JoinAll(", ", MIDForgiving(DW287,6,LEN(DW287)-6), MIDForgiving(DW351,6,LEN(DW351)-6), MIDForgiving(DW408,6,LEN(DW408)-6), MIDForgiving(DW461,6,LEN(DW461)-6))&amp;")","*")</f>
        <v>*</v>
      </c>
      <c r="DX527" s="21" t="str">
        <f>IF(OR(DX287&lt;&gt;"*",DX351&lt;&gt;"*",DX408&lt;&gt;"*",DX461&lt;&gt;"*"),"Yes (" &amp; JoinAll(", ", MIDForgiving(DX287,6,LEN(DX287)-6), MIDForgiving(DX351,6,LEN(DX351)-6), MIDForgiving(DX408,6,LEN(DX408)-6), MIDForgiving(DX461,6,LEN(DX461)-6))&amp;")","*")</f>
        <v>*</v>
      </c>
      <c r="DY527" s="21" t="str">
        <f>IF(OR(DY287&lt;&gt;"*",DY351&lt;&gt;"*",DY408&lt;&gt;"*",DY461&lt;&gt;"*"),"Yes (" &amp; JoinAll(", ", MIDForgiving(DY287,6,LEN(DY287)-6), MIDForgiving(DY351,6,LEN(DY351)-6), MIDForgiving(DY408,6,LEN(DY408)-6), MIDForgiving(DY461,6,LEN(DY461)-6))&amp;")","*")</f>
        <v>*</v>
      </c>
      <c r="DZ527" s="21" t="str">
        <f>IF(OR(DZ287&lt;&gt;"*",DZ351&lt;&gt;"*",DZ408&lt;&gt;"*",DZ461&lt;&gt;"*"),"Yes (" &amp; JoinAll(", ", MIDForgiving(DZ287,6,LEN(DZ287)-6), MIDForgiving(DZ351,6,LEN(DZ351)-6), MIDForgiving(DZ408,6,LEN(DZ408)-6), MIDForgiving(DZ461,6,LEN(DZ461)-6))&amp;")","*")</f>
        <v>*</v>
      </c>
      <c r="EA527" s="21" t="str">
        <f>IF(OR(EA287&lt;&gt;"*",EA351&lt;&gt;"*",EA408&lt;&gt;"*",EA461&lt;&gt;"*"),"Yes (" &amp; JoinAll(", ", MIDForgiving(EA287,6,LEN(EA287)-6), MIDForgiving(EA351,6,LEN(EA351)-6), MIDForgiving(EA408,6,LEN(EA408)-6), MIDForgiving(EA461,6,LEN(EA461)-6))&amp;")","*")</f>
        <v>*</v>
      </c>
      <c r="EB527" s="21" t="str">
        <f>IF(OR(EB287&lt;&gt;"*",EB351&lt;&gt;"*",EB408&lt;&gt;"*",EB461&lt;&gt;"*"),"Yes (" &amp; JoinAll(", ", MIDForgiving(EB287,6,LEN(EB287)-6), MIDForgiving(EB351,6,LEN(EB351)-6), MIDForgiving(EB408,6,LEN(EB408)-6), MIDForgiving(EB461,6,LEN(EB461)-6))&amp;")","*")</f>
        <v>*</v>
      </c>
      <c r="EC527" s="21" t="str">
        <f>IF(OR(EC287&lt;&gt;"*",EC351&lt;&gt;"*",EC408&lt;&gt;"*",EC461&lt;&gt;"*"),"Yes (" &amp; JoinAll(", ", MIDForgiving(EC287,6,LEN(EC287)-6), MIDForgiving(EC351,6,LEN(EC351)-6), MIDForgiving(EC408,6,LEN(EC408)-6), MIDForgiving(EC461,6,LEN(EC461)-6))&amp;")","*")</f>
        <v>*</v>
      </c>
      <c r="ED527" s="21" t="str">
        <f>IF(OR(ED287&lt;&gt;"*",ED351&lt;&gt;"*",ED408&lt;&gt;"*",ED461&lt;&gt;"*"),"Yes (" &amp; JoinAll(", ", MIDForgiving(ED287,6,LEN(ED287)-6), MIDForgiving(ED351,6,LEN(ED351)-6), MIDForgiving(ED408,6,LEN(ED408)-6), MIDForgiving(ED461,6,LEN(ED461)-6))&amp;")","*")</f>
        <v>*</v>
      </c>
      <c r="EE527" s="21" t="str">
        <f>IF(OR(EE287&lt;&gt;"*",EE351&lt;&gt;"*",EE408&lt;&gt;"*",EE461&lt;&gt;"*"),"Yes (" &amp; JoinAll(", ", MIDForgiving(EE287,6,LEN(EE287)-6), MIDForgiving(EE351,6,LEN(EE351)-6), MIDForgiving(EE408,6,LEN(EE408)-6), MIDForgiving(EE461,6,LEN(EE461)-6))&amp;")","*")</f>
        <v>*</v>
      </c>
      <c r="EF527" s="21" t="str">
        <f>IF(OR(EF287&lt;&gt;"*",EF351&lt;&gt;"*",EF408&lt;&gt;"*",EF461&lt;&gt;"*"),"Yes (" &amp; JoinAll(", ", MIDForgiving(EF287,6,LEN(EF287)-6), MIDForgiving(EF351,6,LEN(EF351)-6), MIDForgiving(EF408,6,LEN(EF408)-6), MIDForgiving(EF461,6,LEN(EF461)-6))&amp;")","*")</f>
        <v>*</v>
      </c>
      <c r="EG527" s="21" t="str">
        <f>IF(OR(EG287&lt;&gt;"*",EG351&lt;&gt;"*",EG408&lt;&gt;"*",EG461&lt;&gt;"*"),"Yes (" &amp; JoinAll(", ", MIDForgiving(EG287,6,LEN(EG287)-6), MIDForgiving(EG351,6,LEN(EG351)-6), MIDForgiving(EG408,6,LEN(EG408)-6), MIDForgiving(EG461,6,LEN(EG461)-6))&amp;")","*")</f>
        <v>*</v>
      </c>
      <c r="EH527" s="21" t="str">
        <f>IF(OR(EH287&lt;&gt;"*",EH351&lt;&gt;"*",EH408&lt;&gt;"*",EH461&lt;&gt;"*"),"Yes (" &amp; JoinAll(", ", MIDForgiving(EH287,6,LEN(EH287)-6), MIDForgiving(EH351,6,LEN(EH351)-6), MIDForgiving(EH408,6,LEN(EH408)-6), MIDForgiving(EH461,6,LEN(EH461)-6))&amp;")","*")</f>
        <v>*</v>
      </c>
      <c r="EI527" s="21" t="str">
        <f>IF(OR(EI287&lt;&gt;"*",EI351&lt;&gt;"*",EI408&lt;&gt;"*",EI461&lt;&gt;"*"),"Yes (" &amp; JoinAll(", ", MIDForgiving(EI287,6,LEN(EI287)-6), MIDForgiving(EI351,6,LEN(EI351)-6), MIDForgiving(EI408,6,LEN(EI408)-6), MIDForgiving(EI461,6,LEN(EI461)-6))&amp;")","*")</f>
        <v>*</v>
      </c>
      <c r="EJ527" s="21" t="str">
        <f>IF(OR(EJ287&lt;&gt;"*",EJ351&lt;&gt;"*",EJ408&lt;&gt;"*",EJ461&lt;&gt;"*"),"Yes (" &amp; JoinAll(", ", MIDForgiving(EJ287,6,LEN(EJ287)-6), MIDForgiving(EJ351,6,LEN(EJ351)-6), MIDForgiving(EJ408,6,LEN(EJ408)-6), MIDForgiving(EJ461,6,LEN(EJ461)-6))&amp;")","*")</f>
        <v>*</v>
      </c>
      <c r="EK527" s="21" t="str">
        <f>IF(OR(EK287&lt;&gt;"*",EK351&lt;&gt;"*",EK408&lt;&gt;"*",EK461&lt;&gt;"*"),"Yes (" &amp; JoinAll(", ", MIDForgiving(EK287,6,LEN(EK287)-6), MIDForgiving(EK351,6,LEN(EK351)-6), MIDForgiving(EK408,6,LEN(EK408)-6), MIDForgiving(EK461,6,LEN(EK461)-6))&amp;")","*")</f>
        <v>*</v>
      </c>
      <c r="EL527" s="110"/>
      <c r="EM527" s="110"/>
    </row>
    <row r="528" spans="1:143" s="15" customFormat="1" ht="15" x14ac:dyDescent="0.25">
      <c r="A528" s="140"/>
      <c r="B528" s="97"/>
      <c r="C528" s="97"/>
      <c r="D528" s="97"/>
      <c r="E528" s="97"/>
      <c r="F528" s="97"/>
      <c r="G528" s="92" t="s">
        <v>4032</v>
      </c>
      <c r="H528" s="80"/>
      <c r="I528" s="80"/>
      <c r="O528" s="55"/>
      <c r="EL528" s="99"/>
      <c r="EM528" s="99"/>
    </row>
    <row r="529" spans="1:143" s="58" customFormat="1" ht="12.75" customHeight="1" x14ac:dyDescent="0.25">
      <c r="A529" s="5"/>
      <c r="B529" s="96"/>
      <c r="C529" s="96"/>
      <c r="D529" s="96"/>
      <c r="E529" s="96"/>
      <c r="F529" s="96"/>
      <c r="G529" s="4" t="s">
        <v>3543</v>
      </c>
      <c r="H529" s="18" t="s">
        <v>5</v>
      </c>
      <c r="I529" s="18"/>
      <c r="J529" s="58" t="str">
        <f>IF(J$9="Include",IF(JoinIfFuzzy(J$486:J$527,$F$486:$F$527,$G529)&amp;IF(AND(J$2=K$3,K$9="Include (Platform Duplicate)"),JoinIfFuzzy(K$486:K$527,$F$486:$F$527,$G529),"")&lt;&gt;"","Yes ("&amp;IF(NOT(ISERR(FIND("HTTP,",JoinIfFuzzy(J$486:J$527,$F$486:$F$527,$G529)&amp;IF(AND(J$2=K$3,K$9="Include (Platform Duplicate)"),JoinIfFuzzy(K$486:K$527,$F$486:$F$527,$G529),"")))),"HTTP","HTTPS")&amp;")","No"),"*")</f>
        <v>No</v>
      </c>
      <c r="K529" s="58" t="str">
        <f>IF(K$9="Include",IF(JoinIfFuzzy(K$486:K$527,$F$486:$F$527,$G529)&amp;IF(AND(K$2=L$3,L$9="Include (Platform Duplicate)"),JoinIfFuzzy(L$486:L$527,$F$486:$F$527,$G529),"")&lt;&gt;"","Yes ("&amp;IF(NOT(ISERR(FIND("HTTP,",JoinIfFuzzy(K$486:K$527,$F$486:$F$527,$G529)&amp;IF(AND(K$2=L$3,L$9="Include (Platform Duplicate)"),JoinIfFuzzy(L$486:L$527,$F$486:$F$527,$G529),"")))),"HTTP","HTTPS")&amp;")","No"),"*")</f>
        <v>No</v>
      </c>
      <c r="L529" s="58" t="str">
        <f>IF(L$9="Include",IF(JoinIfFuzzy(L$486:L$527,$F$486:$F$527,$G529)&amp;IF(AND(L$2=M$3,M$9="Include (Platform Duplicate)"),JoinIfFuzzy(M$486:M$527,$F$486:$F$527,$G529),"")&lt;&gt;"","Yes ("&amp;IF(NOT(ISERR(FIND("HTTP,",JoinIfFuzzy(L$486:L$527,$F$486:$F$527,$G529)&amp;IF(AND(L$2=M$3,M$9="Include (Platform Duplicate)"),JoinIfFuzzy(M$486:M$527,$F$486:$F$527,$G529),"")))),"HTTP","HTTPS")&amp;")","No"),"*")</f>
        <v>*</v>
      </c>
      <c r="M529" s="58" t="str">
        <f>IF(M$9="Include",IF(JoinIfFuzzy(M$486:M$527,$F$486:$F$527,$G529)&amp;IF(AND(M$2=N$3,N$9="Include (Platform Duplicate)"),JoinIfFuzzy(N$486:N$527,$F$486:$F$527,$G529),"")&lt;&gt;"","Yes ("&amp;IF(NOT(ISERR(FIND("HTTP,",JoinIfFuzzy(M$486:M$527,$F$486:$F$527,$G529)&amp;IF(AND(M$2=N$3,N$9="Include (Platform Duplicate)"),JoinIfFuzzy(N$486:N$527,$F$486:$F$527,$G529),"")))),"HTTP","HTTPS")&amp;")","No"),"*")</f>
        <v>Yes (HTTPS)</v>
      </c>
      <c r="N529" s="58" t="str">
        <f>IF(N$9="Include",IF(JoinIfFuzzy(N$486:N$527,$F$486:$F$527,$G529)&amp;IF(AND(N$2=O$3,O$9="Include (Platform Duplicate)"),JoinIfFuzzy(O$486:O$527,$F$486:$F$527,$G529),"")&lt;&gt;"","Yes ("&amp;IF(NOT(ISERR(FIND("HTTP,",JoinIfFuzzy(N$486:N$527,$F$486:$F$527,$G529)&amp;IF(AND(N$2=O$3,O$9="Include (Platform Duplicate)"),JoinIfFuzzy(O$486:O$527,$F$486:$F$527,$G529),"")))),"HTTP","HTTPS")&amp;")","No"),"*")</f>
        <v>*</v>
      </c>
      <c r="O529" s="58" t="str">
        <f>IF(O$9="Include",IF(JoinIfFuzzy(O$486:O$527,$F$486:$F$527,$G529)&amp;IF(AND(O$2=P$3,P$9="Include (Platform Duplicate)"),JoinIfFuzzy(P$486:P$527,$F$486:$F$527,$G529),"")&lt;&gt;"","Yes ("&amp;IF(NOT(ISERR(FIND("HTTP,",JoinIfFuzzy(O$486:O$527,$F$486:$F$527,$G529)&amp;IF(AND(O$2=P$3,P$9="Include (Platform Duplicate)"),JoinIfFuzzy(P$486:P$527,$F$486:$F$527,$G529),"")))),"HTTP","HTTPS")&amp;")","No"),"*")</f>
        <v>Yes (HTTPS)</v>
      </c>
      <c r="P529" s="58" t="str">
        <f>IF(P$9="Include",IF(JoinIfFuzzy(P$486:P$527,$F$486:$F$527,$G529)&amp;IF(AND(P$2=Q$3,Q$9="Include (Platform Duplicate)"),JoinIfFuzzy(Q$486:Q$527,$F$486:$F$527,$G529),"")&lt;&gt;"","Yes ("&amp;IF(NOT(ISERR(FIND("HTTP,",JoinIfFuzzy(P$486:P$527,$F$486:$F$527,$G529)&amp;IF(AND(P$2=Q$3,Q$9="Include (Platform Duplicate)"),JoinIfFuzzy(Q$486:Q$527,$F$486:$F$527,$G529),"")))),"HTTP","HTTPS")&amp;")","No"),"*")</f>
        <v>*</v>
      </c>
      <c r="Q529" s="58" t="str">
        <f>IF(Q$9="Include",IF(JoinIfFuzzy(Q$486:Q$527,$F$486:$F$527,$G529)&amp;IF(AND(Q$2=R$3,R$9="Include (Platform Duplicate)"),JoinIfFuzzy(R$486:R$527,$F$486:$F$527,$G529),"")&lt;&gt;"","Yes ("&amp;IF(NOT(ISERR(FIND("HTTP,",JoinIfFuzzy(Q$486:Q$527,$F$486:$F$527,$G529)&amp;IF(AND(Q$2=R$3,R$9="Include (Platform Duplicate)"),JoinIfFuzzy(R$486:R$527,$F$486:$F$527,$G529),"")))),"HTTP","HTTPS")&amp;")","No"),"*")</f>
        <v>No</v>
      </c>
      <c r="R529" s="58" t="str">
        <f>IF(R$9="Include",IF(JoinIfFuzzy(R$486:R$527,$F$486:$F$527,$G529)&amp;IF(AND(R$2=S$3,S$9="Include (Platform Duplicate)"),JoinIfFuzzy(S$486:S$527,$F$486:$F$527,$G529),"")&lt;&gt;"","Yes ("&amp;IF(NOT(ISERR(FIND("HTTP,",JoinIfFuzzy(R$486:R$527,$F$486:$F$527,$G529)&amp;IF(AND(R$2=S$3,S$9="Include (Platform Duplicate)"),JoinIfFuzzy(S$486:S$527,$F$486:$F$527,$G529),"")))),"HTTP","HTTPS")&amp;")","No"),"*")</f>
        <v>*</v>
      </c>
      <c r="S529" s="58" t="str">
        <f>IF(S$9="Include",IF(JoinIfFuzzy(S$486:S$527,$F$486:$F$527,$G529)&amp;IF(AND(S$2=T$3,T$9="Include (Platform Duplicate)"),JoinIfFuzzy(T$486:T$527,$F$486:$F$527,$G529),"")&lt;&gt;"","Yes ("&amp;IF(NOT(ISERR(FIND("HTTP,",JoinIfFuzzy(S$486:S$527,$F$486:$F$527,$G529)&amp;IF(AND(S$2=T$3,T$9="Include (Platform Duplicate)"),JoinIfFuzzy(T$486:T$527,$F$486:$F$527,$G529),"")))),"HTTP","HTTPS")&amp;")","No"),"*")</f>
        <v>Yes (HTTPS)</v>
      </c>
      <c r="T529" s="58" t="str">
        <f>IF(T$9="Include",IF(JoinIfFuzzy(T$486:T$527,$F$486:$F$527,$G529)&amp;IF(AND(T$2=U$3,U$9="Include (Platform Duplicate)"),JoinIfFuzzy(U$486:U$527,$F$486:$F$527,$G529),"")&lt;&gt;"","Yes ("&amp;IF(NOT(ISERR(FIND("HTTP,",JoinIfFuzzy(T$486:T$527,$F$486:$F$527,$G529)&amp;IF(AND(T$2=U$3,U$9="Include (Platform Duplicate)"),JoinIfFuzzy(U$486:U$527,$F$486:$F$527,$G529),"")))),"HTTP","HTTPS")&amp;")","No"),"*")</f>
        <v>*</v>
      </c>
      <c r="U529" s="58" t="str">
        <f>IF(U$9="Include",IF(JoinIfFuzzy(U$486:U$527,$F$486:$F$527,$G529)&amp;IF(AND(U$2=V$3,V$9="Include (Platform Duplicate)"),JoinIfFuzzy(V$486:V$527,$F$486:$F$527,$G529),"")&lt;&gt;"","Yes ("&amp;IF(NOT(ISERR(FIND("HTTP,",JoinIfFuzzy(U$486:U$527,$F$486:$F$527,$G529)&amp;IF(AND(U$2=V$3,V$9="Include (Platform Duplicate)"),JoinIfFuzzy(V$486:V$527,$F$486:$F$527,$G529),"")))),"HTTP","HTTPS")&amp;")","No"),"*")</f>
        <v>No</v>
      </c>
      <c r="V529" s="58" t="str">
        <f>IF(V$9="Include",IF(JoinIfFuzzy(V$486:V$527,$F$486:$F$527,$G529)&amp;IF(AND(V$2=W$3,W$9="Include (Platform Duplicate)"),JoinIfFuzzy(W$486:W$527,$F$486:$F$527,$G529),"")&lt;&gt;"","Yes ("&amp;IF(NOT(ISERR(FIND("HTTP,",JoinIfFuzzy(V$486:V$527,$F$486:$F$527,$G529)&amp;IF(AND(V$2=W$3,W$9="Include (Platform Duplicate)"),JoinIfFuzzy(W$486:W$527,$F$486:$F$527,$G529),"")))),"HTTP","HTTPS")&amp;")","No"),"*")</f>
        <v>Yes (HTTPS)</v>
      </c>
      <c r="W529" s="58" t="str">
        <f>IF(W$9="Include",IF(JoinIfFuzzy(W$486:W$527,$F$486:$F$527,$G529)&amp;IF(AND(W$2=X$3,X$9="Include (Platform Duplicate)"),JoinIfFuzzy(X$486:X$527,$F$486:$F$527,$G529),"")&lt;&gt;"","Yes ("&amp;IF(NOT(ISERR(FIND("HTTP,",JoinIfFuzzy(W$486:W$527,$F$486:$F$527,$G529)&amp;IF(AND(W$2=X$3,X$9="Include (Platform Duplicate)"),JoinIfFuzzy(X$486:X$527,$F$486:$F$527,$G529),"")))),"HTTP","HTTPS")&amp;")","No"),"*")</f>
        <v>Yes (HTTPS)</v>
      </c>
      <c r="X529" s="58" t="str">
        <f>IF(X$9="Include",IF(JoinIfFuzzy(X$486:X$527,$F$486:$F$527,$G529)&amp;IF(AND(X$2=Y$3,Y$9="Include (Platform Duplicate)"),JoinIfFuzzy(Y$486:Y$527,$F$486:$F$527,$G529),"")&lt;&gt;"","Yes ("&amp;IF(NOT(ISERR(FIND("HTTP,",JoinIfFuzzy(X$486:X$527,$F$486:$F$527,$G529)&amp;IF(AND(X$2=Y$3,Y$9="Include (Platform Duplicate)"),JoinIfFuzzy(Y$486:Y$527,$F$486:$F$527,$G529),"")))),"HTTP","HTTPS")&amp;")","No"),"*")</f>
        <v>*</v>
      </c>
      <c r="Y529" s="58" t="str">
        <f>IF(Y$9="Include",IF(JoinIfFuzzy(Y$486:Y$527,$F$486:$F$527,$G529)&amp;IF(AND(Y$2=Z$3,Z$9="Include (Platform Duplicate)"),JoinIfFuzzy(Z$486:Z$527,$F$486:$F$527,$G529),"")&lt;&gt;"","Yes ("&amp;IF(NOT(ISERR(FIND("HTTP,",JoinIfFuzzy(Y$486:Y$527,$F$486:$F$527,$G529)&amp;IF(AND(Y$2=Z$3,Z$9="Include (Platform Duplicate)"),JoinIfFuzzy(Z$486:Z$527,$F$486:$F$527,$G529),"")))),"HTTP","HTTPS")&amp;")","No"),"*")</f>
        <v>Yes (HTTPS)</v>
      </c>
      <c r="Z529" s="58" t="str">
        <f>IF(Z$9="Include",IF(JoinIfFuzzy(Z$486:Z$527,$F$486:$F$527,$G529)&amp;IF(AND(Z$2=AA$3,AA$9="Include (Platform Duplicate)"),JoinIfFuzzy(AA$486:AA$527,$F$486:$F$527,$G529),"")&lt;&gt;"","Yes ("&amp;IF(NOT(ISERR(FIND("HTTP,",JoinIfFuzzy(Z$486:Z$527,$F$486:$F$527,$G529)&amp;IF(AND(Z$2=AA$3,AA$9="Include (Platform Duplicate)"),JoinIfFuzzy(AA$486:AA$527,$F$486:$F$527,$G529),"")))),"HTTP","HTTPS")&amp;")","No"),"*")</f>
        <v>*</v>
      </c>
      <c r="AA529" s="58" t="str">
        <f>IF(AA$9="Include",IF(JoinIfFuzzy(AA$486:AA$527,$F$486:$F$527,$G529)&amp;IF(AND(AA$2=AB$3,AB$9="Include (Platform Duplicate)"),JoinIfFuzzy(AB$486:AB$527,$F$486:$F$527,$G529),"")&lt;&gt;"","Yes ("&amp;IF(NOT(ISERR(FIND("HTTP,",JoinIfFuzzy(AA$486:AA$527,$F$486:$F$527,$G529)&amp;IF(AND(AA$2=AB$3,AB$9="Include (Platform Duplicate)"),JoinIfFuzzy(AB$486:AB$527,$F$486:$F$527,$G529),"")))),"HTTP","HTTPS")&amp;")","No"),"*")</f>
        <v>Yes (HTTPS)</v>
      </c>
      <c r="AB529" s="58" t="str">
        <f>IF(AB$9="Include",IF(JoinIfFuzzy(AB$486:AB$527,$F$486:$F$527,$G529)&amp;IF(AND(AB$2=AC$3,AC$9="Include (Platform Duplicate)"),JoinIfFuzzy(AC$486:AC$527,$F$486:$F$527,$G529),"")&lt;&gt;"","Yes ("&amp;IF(NOT(ISERR(FIND("HTTP,",JoinIfFuzzy(AB$486:AB$527,$F$486:$F$527,$G529)&amp;IF(AND(AB$2=AC$3,AC$9="Include (Platform Duplicate)"),JoinIfFuzzy(AC$486:AC$527,$F$486:$F$527,$G529),"")))),"HTTP","HTTPS")&amp;")","No"),"*")</f>
        <v>*</v>
      </c>
      <c r="AC529" s="58" t="str">
        <f>IF(AC$9="Include",IF(JoinIfFuzzy(AC$486:AC$527,$F$486:$F$527,$G529)&amp;IF(AND(AC$2=AD$3,AD$9="Include (Platform Duplicate)"),JoinIfFuzzy(AD$486:AD$527,$F$486:$F$527,$G529),"")&lt;&gt;"","Yes ("&amp;IF(NOT(ISERR(FIND("HTTP,",JoinIfFuzzy(AC$486:AC$527,$F$486:$F$527,$G529)&amp;IF(AND(AC$2=AD$3,AD$9="Include (Platform Duplicate)"),JoinIfFuzzy(AD$486:AD$527,$F$486:$F$527,$G529),"")))),"HTTP","HTTPS")&amp;")","No"),"*")</f>
        <v>Yes (HTTPS)</v>
      </c>
      <c r="AD529" s="58" t="str">
        <f>IF(AD$9="Include",IF(JoinIfFuzzy(AD$486:AD$527,$F$486:$F$527,$G529)&amp;IF(AND(AD$2=AE$3,AE$9="Include (Platform Duplicate)"),JoinIfFuzzy(AE$486:AE$527,$F$486:$F$527,$G529),"")&lt;&gt;"","Yes ("&amp;IF(NOT(ISERR(FIND("HTTP,",JoinIfFuzzy(AD$486:AD$527,$F$486:$F$527,$G529)&amp;IF(AND(AD$2=AE$3,AE$9="Include (Platform Duplicate)"),JoinIfFuzzy(AE$486:AE$527,$F$486:$F$527,$G529),"")))),"HTTP","HTTPS")&amp;")","No"),"*")</f>
        <v>Yes (HTTPS)</v>
      </c>
      <c r="AE529" s="58" t="str">
        <f>IF(AE$9="Include",IF(JoinIfFuzzy(AE$486:AE$527,$F$486:$F$527,$G529)&amp;IF(AND(AE$2=AF$3,AF$9="Include (Platform Duplicate)"),JoinIfFuzzy(AF$486:AF$527,$F$486:$F$527,$G529),"")&lt;&gt;"","Yes ("&amp;IF(NOT(ISERR(FIND("HTTP,",JoinIfFuzzy(AE$486:AE$527,$F$486:$F$527,$G529)&amp;IF(AND(AE$2=AF$3,AF$9="Include (Platform Duplicate)"),JoinIfFuzzy(AF$486:AF$527,$F$486:$F$527,$G529),"")))),"HTTP","HTTPS")&amp;")","No"),"*")</f>
        <v>*</v>
      </c>
      <c r="AF529" s="58" t="str">
        <f>IF(AF$9="Include",IF(JoinIfFuzzy(AF$486:AF$527,$F$486:$F$527,$G529)&amp;IF(AND(AF$2=AG$3,AG$9="Include (Platform Duplicate)"),JoinIfFuzzy(AG$486:AG$527,$F$486:$F$527,$G529),"")&lt;&gt;"","Yes ("&amp;IF(NOT(ISERR(FIND("HTTP,",JoinIfFuzzy(AF$486:AF$527,$F$486:$F$527,$G529)&amp;IF(AND(AF$2=AG$3,AG$9="Include (Platform Duplicate)"),JoinIfFuzzy(AG$486:AG$527,$F$486:$F$527,$G529),"")))),"HTTP","HTTPS")&amp;")","No"),"*")</f>
        <v>Yes (HTTPS)</v>
      </c>
      <c r="AG529" s="58" t="str">
        <f>IF(AG$9="Include",IF(JoinIfFuzzy(AG$486:AG$527,$F$486:$F$527,$G529)&amp;IF(AND(AG$2=AH$3,AH$9="Include (Platform Duplicate)"),JoinIfFuzzy(AH$486:AH$527,$F$486:$F$527,$G529),"")&lt;&gt;"","Yes ("&amp;IF(NOT(ISERR(FIND("HTTP,",JoinIfFuzzy(AG$486:AG$527,$F$486:$F$527,$G529)&amp;IF(AND(AG$2=AH$3,AH$9="Include (Platform Duplicate)"),JoinIfFuzzy(AH$486:AH$527,$F$486:$F$527,$G529),"")))),"HTTP","HTTPS")&amp;")","No"),"*")</f>
        <v>Yes (HTTPS)</v>
      </c>
      <c r="AH529" s="58" t="str">
        <f>IF(AH$9="Include",IF(JoinIfFuzzy(AH$486:AH$527,$F$486:$F$527,$G529)&amp;IF(AND(AH$2=AI$3,AI$9="Include (Platform Duplicate)"),JoinIfFuzzy(AI$486:AI$527,$F$486:$F$527,$G529),"")&lt;&gt;"","Yes ("&amp;IF(NOT(ISERR(FIND("HTTP,",JoinIfFuzzy(AH$486:AH$527,$F$486:$F$527,$G529)&amp;IF(AND(AH$2=AI$3,AI$9="Include (Platform Duplicate)"),JoinIfFuzzy(AI$486:AI$527,$F$486:$F$527,$G529),"")))),"HTTP","HTTPS")&amp;")","No"),"*")</f>
        <v>No</v>
      </c>
      <c r="AI529" s="58" t="str">
        <f>IF(AI$9="Include",IF(JoinIfFuzzy(AI$486:AI$527,$F$486:$F$527,$G529)&amp;IF(AND(AI$2=AJ$3,AJ$9="Include (Platform Duplicate)"),JoinIfFuzzy(AJ$486:AJ$527,$F$486:$F$527,$G529),"")&lt;&gt;"","Yes ("&amp;IF(NOT(ISERR(FIND("HTTP,",JoinIfFuzzy(AI$486:AI$527,$F$486:$F$527,$G529)&amp;IF(AND(AI$2=AJ$3,AJ$9="Include (Platform Duplicate)"),JoinIfFuzzy(AJ$486:AJ$527,$F$486:$F$527,$G529),"")))),"HTTP","HTTPS")&amp;")","No"),"*")</f>
        <v>*</v>
      </c>
      <c r="AJ529" s="58" t="str">
        <f>IF(AJ$9="Include",IF(JoinIfFuzzy(AJ$486:AJ$527,$F$486:$F$527,$G529)&amp;IF(AND(AJ$2=AK$3,AK$9="Include (Platform Duplicate)"),JoinIfFuzzy(AK$486:AK$527,$F$486:$F$527,$G529),"")&lt;&gt;"","Yes ("&amp;IF(NOT(ISERR(FIND("HTTP,",JoinIfFuzzy(AJ$486:AJ$527,$F$486:$F$527,$G529)&amp;IF(AND(AJ$2=AK$3,AK$9="Include (Platform Duplicate)"),JoinIfFuzzy(AK$486:AK$527,$F$486:$F$527,$G529),"")))),"HTTP","HTTPS")&amp;")","No"),"*")</f>
        <v>Yes (HTTPS)</v>
      </c>
      <c r="AK529" s="58" t="str">
        <f>IF(AK$9="Include",IF(JoinIfFuzzy(AK$486:AK$527,$F$486:$F$527,$G529)&amp;IF(AND(AK$2=AL$3,AL$9="Include (Platform Duplicate)"),JoinIfFuzzy(AL$486:AL$527,$F$486:$F$527,$G529),"")&lt;&gt;"","Yes ("&amp;IF(NOT(ISERR(FIND("HTTP,",JoinIfFuzzy(AK$486:AK$527,$F$486:$F$527,$G529)&amp;IF(AND(AK$2=AL$3,AL$9="Include (Platform Duplicate)"),JoinIfFuzzy(AL$486:AL$527,$F$486:$F$527,$G529),"")))),"HTTP","HTTPS")&amp;")","No"),"*")</f>
        <v>*</v>
      </c>
      <c r="AL529" s="58" t="str">
        <f>IF(AL$9="Include",IF(JoinIfFuzzy(AL$486:AL$527,$F$486:$F$527,$G529)&amp;IF(AND(AL$2=AM$3,AM$9="Include (Platform Duplicate)"),JoinIfFuzzy(AM$486:AM$527,$F$486:$F$527,$G529),"")&lt;&gt;"","Yes ("&amp;IF(NOT(ISERR(FIND("HTTP,",JoinIfFuzzy(AL$486:AL$527,$F$486:$F$527,$G529)&amp;IF(AND(AL$2=AM$3,AM$9="Include (Platform Duplicate)"),JoinIfFuzzy(AM$486:AM$527,$F$486:$F$527,$G529),"")))),"HTTP","HTTPS")&amp;")","No"),"*")</f>
        <v>Yes (HTTPS)</v>
      </c>
      <c r="AM529" s="58" t="str">
        <f>IF(AM$9="Include",IF(JoinIfFuzzy(AM$486:AM$527,$F$486:$F$527,$G529)&amp;IF(AND(AM$2=AN$3,AN$9="Include (Platform Duplicate)"),JoinIfFuzzy(AN$486:AN$527,$F$486:$F$527,$G529),"")&lt;&gt;"","Yes ("&amp;IF(NOT(ISERR(FIND("HTTP,",JoinIfFuzzy(AM$486:AM$527,$F$486:$F$527,$G529)&amp;IF(AND(AM$2=AN$3,AN$9="Include (Platform Duplicate)"),JoinIfFuzzy(AN$486:AN$527,$F$486:$F$527,$G529),"")))),"HTTP","HTTPS")&amp;")","No"),"*")</f>
        <v>No</v>
      </c>
      <c r="AN529" s="58" t="str">
        <f>IF(AN$9="Include",IF(JoinIfFuzzy(AN$486:AN$527,$F$486:$F$527,$G529)&amp;IF(AND(AN$2=AO$3,AO$9="Include (Platform Duplicate)"),JoinIfFuzzy(AO$486:AO$527,$F$486:$F$527,$G529),"")&lt;&gt;"","Yes ("&amp;IF(NOT(ISERR(FIND("HTTP,",JoinIfFuzzy(AN$486:AN$527,$F$486:$F$527,$G529)&amp;IF(AND(AN$2=AO$3,AO$9="Include (Platform Duplicate)"),JoinIfFuzzy(AO$486:AO$527,$F$486:$F$527,$G529),"")))),"HTTP","HTTPS")&amp;")","No"),"*")</f>
        <v>Yes (HTTPS)</v>
      </c>
      <c r="AO529" s="58" t="str">
        <f>IF(AO$9="Include",IF(JoinIfFuzzy(AO$486:AO$527,$F$486:$F$527,$G529)&amp;IF(AND(AO$2=AP$3,AP$9="Include (Platform Duplicate)"),JoinIfFuzzy(AP$486:AP$527,$F$486:$F$527,$G529),"")&lt;&gt;"","Yes ("&amp;IF(NOT(ISERR(FIND("HTTP,",JoinIfFuzzy(AO$486:AO$527,$F$486:$F$527,$G529)&amp;IF(AND(AO$2=AP$3,AP$9="Include (Platform Duplicate)"),JoinIfFuzzy(AP$486:AP$527,$F$486:$F$527,$G529),"")))),"HTTP","HTTPS")&amp;")","No"),"*")</f>
        <v>*</v>
      </c>
      <c r="AP529" s="58" t="str">
        <f>IF(AP$9="Include",IF(JoinIfFuzzy(AP$486:AP$527,$F$486:$F$527,$G529)&amp;IF(AND(AP$2=AQ$3,AQ$9="Include (Platform Duplicate)"),JoinIfFuzzy(AQ$486:AQ$527,$F$486:$F$527,$G529),"")&lt;&gt;"","Yes ("&amp;IF(NOT(ISERR(FIND("HTTP,",JoinIfFuzzy(AP$486:AP$527,$F$486:$F$527,$G529)&amp;IF(AND(AP$2=AQ$3,AQ$9="Include (Platform Duplicate)"),JoinIfFuzzy(AQ$486:AQ$527,$F$486:$F$527,$G529),"")))),"HTTP","HTTPS")&amp;")","No"),"*")</f>
        <v>No</v>
      </c>
      <c r="AQ529" s="58" t="str">
        <f>IF(AQ$9="Include",IF(JoinIfFuzzy(AQ$486:AQ$527,$F$486:$F$527,$G529)&amp;IF(AND(AQ$2=AR$3,AR$9="Include (Platform Duplicate)"),JoinIfFuzzy(AR$486:AR$527,$F$486:$F$527,$G529),"")&lt;&gt;"","Yes ("&amp;IF(NOT(ISERR(FIND("HTTP,",JoinIfFuzzy(AQ$486:AQ$527,$F$486:$F$527,$G529)&amp;IF(AND(AQ$2=AR$3,AR$9="Include (Platform Duplicate)"),JoinIfFuzzy(AR$486:AR$527,$F$486:$F$527,$G529),"")))),"HTTP","HTTPS")&amp;")","No"),"*")</f>
        <v>*</v>
      </c>
      <c r="AR529" s="58" t="str">
        <f>IF(AR$9="Include",IF(JoinIfFuzzy(AR$486:AR$527,$F$486:$F$527,$G529)&amp;IF(AND(AR$2=AS$3,AS$9="Include (Platform Duplicate)"),JoinIfFuzzy(AS$486:AS$527,$F$486:$F$527,$G529),"")&lt;&gt;"","Yes ("&amp;IF(NOT(ISERR(FIND("HTTP,",JoinIfFuzzy(AR$486:AR$527,$F$486:$F$527,$G529)&amp;IF(AND(AR$2=AS$3,AS$9="Include (Platform Duplicate)"),JoinIfFuzzy(AS$486:AS$527,$F$486:$F$527,$G529),"")))),"HTTP","HTTPS")&amp;")","No"),"*")</f>
        <v>No</v>
      </c>
      <c r="AS529" s="58" t="str">
        <f>IF(AS$9="Include",IF(JoinIfFuzzy(AS$486:AS$527,$F$486:$F$527,$G529)&amp;IF(AND(AS$2=AT$3,AT$9="Include (Platform Duplicate)"),JoinIfFuzzy(AT$486:AT$527,$F$486:$F$527,$G529),"")&lt;&gt;"","Yes ("&amp;IF(NOT(ISERR(FIND("HTTP,",JoinIfFuzzy(AS$486:AS$527,$F$486:$F$527,$G529)&amp;IF(AND(AS$2=AT$3,AT$9="Include (Platform Duplicate)"),JoinIfFuzzy(AT$486:AT$527,$F$486:$F$527,$G529),"")))),"HTTP","HTTPS")&amp;")","No"),"*")</f>
        <v>*</v>
      </c>
      <c r="AT529" s="58" t="str">
        <f>IF(AT$9="Include",IF(JoinIfFuzzy(AT$486:AT$527,$F$486:$F$527,$G529)&amp;IF(AND(AT$2=AU$3,AU$9="Include (Platform Duplicate)"),JoinIfFuzzy(AU$486:AU$527,$F$486:$F$527,$G529),"")&lt;&gt;"","Yes ("&amp;IF(NOT(ISERR(FIND("HTTP,",JoinIfFuzzy(AT$486:AT$527,$F$486:$F$527,$G529)&amp;IF(AND(AT$2=AU$3,AU$9="Include (Platform Duplicate)"),JoinIfFuzzy(AU$486:AU$527,$F$486:$F$527,$G529),"")))),"HTTP","HTTPS")&amp;")","No"),"*")</f>
        <v>Yes (HTTPS)</v>
      </c>
      <c r="AU529" s="58" t="str">
        <f>IF(AU$9="Include",IF(JoinIfFuzzy(AU$486:AU$527,$F$486:$F$527,$G529)&amp;IF(AND(AU$2=AV$3,AV$9="Include (Platform Duplicate)"),JoinIfFuzzy(AV$486:AV$527,$F$486:$F$527,$G529),"")&lt;&gt;"","Yes ("&amp;IF(NOT(ISERR(FIND("HTTP,",JoinIfFuzzy(AU$486:AU$527,$F$486:$F$527,$G529)&amp;IF(AND(AU$2=AV$3,AV$9="Include (Platform Duplicate)"),JoinIfFuzzy(AV$486:AV$527,$F$486:$F$527,$G529),"")))),"HTTP","HTTPS")&amp;")","No"),"*")</f>
        <v>Yes (HTTPS)</v>
      </c>
      <c r="AV529" s="58" t="str">
        <f>IF(AV$9="Include",IF(JoinIfFuzzy(AV$486:AV$527,$F$486:$F$527,$G529)&amp;IF(AND(AV$2=AW$3,AW$9="Include (Platform Duplicate)"),JoinIfFuzzy(AW$486:AW$527,$F$486:$F$527,$G529),"")&lt;&gt;"","Yes ("&amp;IF(NOT(ISERR(FIND("HTTP,",JoinIfFuzzy(AV$486:AV$527,$F$486:$F$527,$G529)&amp;IF(AND(AV$2=AW$3,AW$9="Include (Platform Duplicate)"),JoinIfFuzzy(AW$486:AW$527,$F$486:$F$527,$G529),"")))),"HTTP","HTTPS")&amp;")","No"),"*")</f>
        <v>*</v>
      </c>
      <c r="AW529" s="58" t="str">
        <f>IF(AW$9="Include",IF(JoinIfFuzzy(AW$486:AW$527,$F$486:$F$527,$G529)&amp;IF(AND(AW$2=AX$3,AX$9="Include (Platform Duplicate)"),JoinIfFuzzy(AX$486:AX$527,$F$486:$F$527,$G529),"")&lt;&gt;"","Yes ("&amp;IF(NOT(ISERR(FIND("HTTP,",JoinIfFuzzy(AW$486:AW$527,$F$486:$F$527,$G529)&amp;IF(AND(AW$2=AX$3,AX$9="Include (Platform Duplicate)"),JoinIfFuzzy(AX$486:AX$527,$F$486:$F$527,$G529),"")))),"HTTP","HTTPS")&amp;")","No"),"*")</f>
        <v>*</v>
      </c>
      <c r="AX529" s="58" t="str">
        <f>IF(AX$9="Include",IF(JoinIfFuzzy(AX$486:AX$527,$F$486:$F$527,$G529)&amp;IF(AND(AX$2=AY$3,AY$9="Include (Platform Duplicate)"),JoinIfFuzzy(AY$486:AY$527,$F$486:$F$527,$G529),"")&lt;&gt;"","Yes ("&amp;IF(NOT(ISERR(FIND("HTTP,",JoinIfFuzzy(AX$486:AX$527,$F$486:$F$527,$G529)&amp;IF(AND(AX$2=AY$3,AY$9="Include (Platform Duplicate)"),JoinIfFuzzy(AY$486:AY$527,$F$486:$F$527,$G529),"")))),"HTTP","HTTPS")&amp;")","No"),"*")</f>
        <v>*</v>
      </c>
      <c r="AY529" s="58" t="str">
        <f>IF(AY$9="Include",IF(JoinIfFuzzy(AY$486:AY$527,$F$486:$F$527,$G529)&amp;IF(AND(AY$2=AZ$3,AZ$9="Include (Platform Duplicate)"),JoinIfFuzzy(AZ$486:AZ$527,$F$486:$F$527,$G529),"")&lt;&gt;"","Yes ("&amp;IF(NOT(ISERR(FIND("HTTP,",JoinIfFuzzy(AY$486:AY$527,$F$486:$F$527,$G529)&amp;IF(AND(AY$2=AZ$3,AZ$9="Include (Platform Duplicate)"),JoinIfFuzzy(AZ$486:AZ$527,$F$486:$F$527,$G529),"")))),"HTTP","HTTPS")&amp;")","No"),"*")</f>
        <v>*</v>
      </c>
      <c r="AZ529" s="58" t="str">
        <f>IF(AZ$9="Include",IF(JoinIfFuzzy(AZ$486:AZ$527,$F$486:$F$527,$G529)&amp;IF(AND(AZ$2=BA$3,BA$9="Include (Platform Duplicate)"),JoinIfFuzzy(BA$486:BA$527,$F$486:$F$527,$G529),"")&lt;&gt;"","Yes ("&amp;IF(NOT(ISERR(FIND("HTTP,",JoinIfFuzzy(AZ$486:AZ$527,$F$486:$F$527,$G529)&amp;IF(AND(AZ$2=BA$3,BA$9="Include (Platform Duplicate)"),JoinIfFuzzy(BA$486:BA$527,$F$486:$F$527,$G529),"")))),"HTTP","HTTPS")&amp;")","No"),"*")</f>
        <v>Yes (HTTPS)</v>
      </c>
      <c r="BA529" s="58" t="str">
        <f>IF(BA$9="Include",IF(JoinIfFuzzy(BA$486:BA$527,$F$486:$F$527,$G529)&amp;IF(AND(BA$2=BB$3,BB$9="Include (Platform Duplicate)"),JoinIfFuzzy(BB$486:BB$527,$F$486:$F$527,$G529),"")&lt;&gt;"","Yes ("&amp;IF(NOT(ISERR(FIND("HTTP,",JoinIfFuzzy(BA$486:BA$527,$F$486:$F$527,$G529)&amp;IF(AND(BA$2=BB$3,BB$9="Include (Platform Duplicate)"),JoinIfFuzzy(BB$486:BB$527,$F$486:$F$527,$G529),"")))),"HTTP","HTTPS")&amp;")","No"),"*")</f>
        <v>No</v>
      </c>
      <c r="BB529" s="58" t="str">
        <f>IF(BB$9="Include",IF(JoinIfFuzzy(BB$486:BB$527,$F$486:$F$527,$G529)&amp;IF(AND(BB$2=BC$3,BC$9="Include (Platform Duplicate)"),JoinIfFuzzy(BC$486:BC$527,$F$486:$F$527,$G529),"")&lt;&gt;"","Yes ("&amp;IF(NOT(ISERR(FIND("HTTP,",JoinIfFuzzy(BB$486:BB$527,$F$486:$F$527,$G529)&amp;IF(AND(BB$2=BC$3,BC$9="Include (Platform Duplicate)"),JoinIfFuzzy(BC$486:BC$527,$F$486:$F$527,$G529),"")))),"HTTP","HTTPS")&amp;")","No"),"*")</f>
        <v>Yes (HTTPS)</v>
      </c>
      <c r="BC529" s="58" t="str">
        <f>IF(BC$9="Include",IF(JoinIfFuzzy(BC$486:BC$527,$F$486:$F$527,$G529)&amp;IF(AND(BC$2=BD$3,BD$9="Include (Platform Duplicate)"),JoinIfFuzzy(BD$486:BD$527,$F$486:$F$527,$G529),"")&lt;&gt;"","Yes ("&amp;IF(NOT(ISERR(FIND("HTTP,",JoinIfFuzzy(BC$486:BC$527,$F$486:$F$527,$G529)&amp;IF(AND(BC$2=BD$3,BD$9="Include (Platform Duplicate)"),JoinIfFuzzy(BD$486:BD$527,$F$486:$F$527,$G529),"")))),"HTTP","HTTPS")&amp;")","No"),"*")</f>
        <v>Yes (HTTPS)</v>
      </c>
      <c r="BD529" s="58" t="str">
        <f>IF(BD$9="Include",IF(JoinIfFuzzy(BD$486:BD$527,$F$486:$F$527,$G529)&amp;IF(AND(BD$2=BE$3,BE$9="Include (Platform Duplicate)"),JoinIfFuzzy(BE$486:BE$527,$F$486:$F$527,$G529),"")&lt;&gt;"","Yes ("&amp;IF(NOT(ISERR(FIND("HTTP,",JoinIfFuzzy(BD$486:BD$527,$F$486:$F$527,$G529)&amp;IF(AND(BD$2=BE$3,BE$9="Include (Platform Duplicate)"),JoinIfFuzzy(BE$486:BE$527,$F$486:$F$527,$G529),"")))),"HTTP","HTTPS")&amp;")","No"),"*")</f>
        <v>Yes (HTTPS)</v>
      </c>
      <c r="BE529" s="58" t="str">
        <f>IF(BE$9="Include",IF(JoinIfFuzzy(BE$486:BE$527,$F$486:$F$527,$G529)&amp;IF(AND(BE$2=BF$3,BF$9="Include (Platform Duplicate)"),JoinIfFuzzy(BF$486:BF$527,$F$486:$F$527,$G529),"")&lt;&gt;"","Yes ("&amp;IF(NOT(ISERR(FIND("HTTP,",JoinIfFuzzy(BE$486:BE$527,$F$486:$F$527,$G529)&amp;IF(AND(BE$2=BF$3,BF$9="Include (Platform Duplicate)"),JoinIfFuzzy(BF$486:BF$527,$F$486:$F$527,$G529),"")))),"HTTP","HTTPS")&amp;")","No"),"*")</f>
        <v>*</v>
      </c>
      <c r="BF529" s="58" t="str">
        <f>IF(BF$9="Include",IF(JoinIfFuzzy(BF$486:BF$527,$F$486:$F$527,$G529)&amp;IF(AND(BF$2=BG$3,BG$9="Include (Platform Duplicate)"),JoinIfFuzzy(BG$486:BG$527,$F$486:$F$527,$G529),"")&lt;&gt;"","Yes ("&amp;IF(NOT(ISERR(FIND("HTTP,",JoinIfFuzzy(BF$486:BF$527,$F$486:$F$527,$G529)&amp;IF(AND(BF$2=BG$3,BG$9="Include (Platform Duplicate)"),JoinIfFuzzy(BG$486:BG$527,$F$486:$F$527,$G529),"")))),"HTTP","HTTPS")&amp;")","No"),"*")</f>
        <v>*</v>
      </c>
      <c r="BG529" s="58" t="str">
        <f>IF(BG$9="Include",IF(JoinIfFuzzy(BG$486:BG$527,$F$486:$F$527,$G529)&amp;IF(AND(BG$2=BH$3,BH$9="Include (Platform Duplicate)"),JoinIfFuzzy(BH$486:BH$527,$F$486:$F$527,$G529),"")&lt;&gt;"","Yes ("&amp;IF(NOT(ISERR(FIND("HTTP,",JoinIfFuzzy(BG$486:BG$527,$F$486:$F$527,$G529)&amp;IF(AND(BG$2=BH$3,BH$9="Include (Platform Duplicate)"),JoinIfFuzzy(BH$486:BH$527,$F$486:$F$527,$G529),"")))),"HTTP","HTTPS")&amp;")","No"),"*")</f>
        <v>No</v>
      </c>
      <c r="BH529" s="58" t="str">
        <f>IF(BH$9="Include",IF(JoinIfFuzzy(BH$486:BH$527,$F$486:$F$527,$G529)&amp;IF(AND(BH$2=BI$3,BI$9="Include (Platform Duplicate)"),JoinIfFuzzy(BI$486:BI$527,$F$486:$F$527,$G529),"")&lt;&gt;"","Yes ("&amp;IF(NOT(ISERR(FIND("HTTP,",JoinIfFuzzy(BH$486:BH$527,$F$486:$F$527,$G529)&amp;IF(AND(BH$2=BI$3,BI$9="Include (Platform Duplicate)"),JoinIfFuzzy(BI$486:BI$527,$F$486:$F$527,$G529),"")))),"HTTP","HTTPS")&amp;")","No"),"*")</f>
        <v>*</v>
      </c>
      <c r="BI529" s="58" t="str">
        <f>IF(BI$9="Include",IF(JoinIfFuzzy(BI$486:BI$527,$F$486:$F$527,$G529)&amp;IF(AND(BI$2=BJ$3,BJ$9="Include (Platform Duplicate)"),JoinIfFuzzy(BJ$486:BJ$527,$F$486:$F$527,$G529),"")&lt;&gt;"","Yes ("&amp;IF(NOT(ISERR(FIND("HTTP,",JoinIfFuzzy(BI$486:BI$527,$F$486:$F$527,$G529)&amp;IF(AND(BI$2=BJ$3,BJ$9="Include (Platform Duplicate)"),JoinIfFuzzy(BJ$486:BJ$527,$F$486:$F$527,$G529),"")))),"HTTP","HTTPS")&amp;")","No"),"*")</f>
        <v>Yes (HTTPS)</v>
      </c>
      <c r="BJ529" s="58" t="str">
        <f>IF(BJ$9="Include",IF(JoinIfFuzzy(BJ$486:BJ$527,$F$486:$F$527,$G529)&amp;IF(AND(BJ$2=BK$3,BK$9="Include (Platform Duplicate)"),JoinIfFuzzy(BK$486:BK$527,$F$486:$F$527,$G529),"")&lt;&gt;"","Yes ("&amp;IF(NOT(ISERR(FIND("HTTP,",JoinIfFuzzy(BJ$486:BJ$527,$F$486:$F$527,$G529)&amp;IF(AND(BJ$2=BK$3,BK$9="Include (Platform Duplicate)"),JoinIfFuzzy(BK$486:BK$527,$F$486:$F$527,$G529),"")))),"HTTP","HTTPS")&amp;")","No"),"*")</f>
        <v>Yes (HTTPS)</v>
      </c>
      <c r="BK529" s="58" t="str">
        <f>IF(BK$9="Include",IF(JoinIfFuzzy(BK$486:BK$527,$F$486:$F$527,$G529)&amp;IF(AND(BK$2=BL$3,BL$9="Include (Platform Duplicate)"),JoinIfFuzzy(BL$486:BL$527,$F$486:$F$527,$G529),"")&lt;&gt;"","Yes ("&amp;IF(NOT(ISERR(FIND("HTTP,",JoinIfFuzzy(BK$486:BK$527,$F$486:$F$527,$G529)&amp;IF(AND(BK$2=BL$3,BL$9="Include (Platform Duplicate)"),JoinIfFuzzy(BL$486:BL$527,$F$486:$F$527,$G529),"")))),"HTTP","HTTPS")&amp;")","No"),"*")</f>
        <v>*</v>
      </c>
      <c r="BL529" s="58" t="str">
        <f>IF(BL$9="Include",IF(JoinIfFuzzy(BL$486:BL$527,$F$486:$F$527,$G529)&amp;IF(AND(BL$2=BM$3,BM$9="Include (Platform Duplicate)"),JoinIfFuzzy(BM$486:BM$527,$F$486:$F$527,$G529),"")&lt;&gt;"","Yes ("&amp;IF(NOT(ISERR(FIND("HTTP,",JoinIfFuzzy(BL$486:BL$527,$F$486:$F$527,$G529)&amp;IF(AND(BL$2=BM$3,BM$9="Include (Platform Duplicate)"),JoinIfFuzzy(BM$486:BM$527,$F$486:$F$527,$G529),"")))),"HTTP","HTTPS")&amp;")","No"),"*")</f>
        <v>Yes (HTTPS)</v>
      </c>
      <c r="BM529" s="58" t="str">
        <f>IF(BM$9="Include",IF(JoinIfFuzzy(BM$486:BM$527,$F$486:$F$527,$G529)&amp;IF(AND(BM$2=BN$3,BN$9="Include (Platform Duplicate)"),JoinIfFuzzy(BN$486:BN$527,$F$486:$F$527,$G529),"")&lt;&gt;"","Yes ("&amp;IF(NOT(ISERR(FIND("HTTP,",JoinIfFuzzy(BM$486:BM$527,$F$486:$F$527,$G529)&amp;IF(AND(BM$2=BN$3,BN$9="Include (Platform Duplicate)"),JoinIfFuzzy(BN$486:BN$527,$F$486:$F$527,$G529),"")))),"HTTP","HTTPS")&amp;")","No"),"*")</f>
        <v>*</v>
      </c>
      <c r="BN529" s="58" t="str">
        <f>IF(BN$9="Include",IF(JoinIfFuzzy(BN$486:BN$527,$F$486:$F$527,$G529)&amp;IF(AND(BN$2=BO$3,BO$9="Include (Platform Duplicate)"),JoinIfFuzzy(BO$486:BO$527,$F$486:$F$527,$G529),"")&lt;&gt;"","Yes ("&amp;IF(NOT(ISERR(FIND("HTTP,",JoinIfFuzzy(BN$486:BN$527,$F$486:$F$527,$G529)&amp;IF(AND(BN$2=BO$3,BO$9="Include (Platform Duplicate)"),JoinIfFuzzy(BO$486:BO$527,$F$486:$F$527,$G529),"")))),"HTTP","HTTPS")&amp;")","No"),"*")</f>
        <v>No</v>
      </c>
      <c r="BO529" s="58" t="str">
        <f>IF(BO$9="Include",IF(JoinIfFuzzy(BO$486:BO$527,$F$486:$F$527,$G529)&amp;IF(AND(BO$2=BP$3,BP$9="Include (Platform Duplicate)"),JoinIfFuzzy(BP$486:BP$527,$F$486:$F$527,$G529),"")&lt;&gt;"","Yes ("&amp;IF(NOT(ISERR(FIND("HTTP,",JoinIfFuzzy(BO$486:BO$527,$F$486:$F$527,$G529)&amp;IF(AND(BO$2=BP$3,BP$9="Include (Platform Duplicate)"),JoinIfFuzzy(BP$486:BP$527,$F$486:$F$527,$G529),"")))),"HTTP","HTTPS")&amp;")","No"),"*")</f>
        <v>Yes (HTTPS)</v>
      </c>
      <c r="BP529" s="58" t="str">
        <f>IF(BP$9="Include",IF(JoinIfFuzzy(BP$486:BP$527,$F$486:$F$527,$G529)&amp;IF(AND(BP$2=BQ$3,BQ$9="Include (Platform Duplicate)"),JoinIfFuzzy(BQ$486:BQ$527,$F$486:$F$527,$G529),"")&lt;&gt;"","Yes ("&amp;IF(NOT(ISERR(FIND("HTTP,",JoinIfFuzzy(BP$486:BP$527,$F$486:$F$527,$G529)&amp;IF(AND(BP$2=BQ$3,BQ$9="Include (Platform Duplicate)"),JoinIfFuzzy(BQ$486:BQ$527,$F$486:$F$527,$G529),"")))),"HTTP","HTTPS")&amp;")","No"),"*")</f>
        <v>*</v>
      </c>
      <c r="BQ529" s="58" t="str">
        <f>IF(BQ$9="Include",IF(JoinIfFuzzy(BQ$486:BQ$527,$F$486:$F$527,$G529)&amp;IF(AND(BQ$2=BR$3,BR$9="Include (Platform Duplicate)"),JoinIfFuzzy(BR$486:BR$527,$F$486:$F$527,$G529),"")&lt;&gt;"","Yes ("&amp;IF(NOT(ISERR(FIND("HTTP,",JoinIfFuzzy(BQ$486:BQ$527,$F$486:$F$527,$G529)&amp;IF(AND(BQ$2=BR$3,BR$9="Include (Platform Duplicate)"),JoinIfFuzzy(BR$486:BR$527,$F$486:$F$527,$G529),"")))),"HTTP","HTTPS")&amp;")","No"),"*")</f>
        <v>Yes (HTTPS)</v>
      </c>
      <c r="BR529" s="58" t="str">
        <f>IF(BR$9="Include",IF(JoinIfFuzzy(BR$486:BR$527,$F$486:$F$527,$G529)&amp;IF(AND(BR$2=BS$3,BS$9="Include (Platform Duplicate)"),JoinIfFuzzy(BS$486:BS$527,$F$486:$F$527,$G529),"")&lt;&gt;"","Yes ("&amp;IF(NOT(ISERR(FIND("HTTP,",JoinIfFuzzy(BR$486:BR$527,$F$486:$F$527,$G529)&amp;IF(AND(BR$2=BS$3,BS$9="Include (Platform Duplicate)"),JoinIfFuzzy(BS$486:BS$527,$F$486:$F$527,$G529),"")))),"HTTP","HTTPS")&amp;")","No"),"*")</f>
        <v>*</v>
      </c>
      <c r="BS529" s="58" t="str">
        <f>IF(BS$9="Include",IF(JoinIfFuzzy(BS$486:BS$527,$F$486:$F$527,$G529)&amp;IF(AND(BS$2=BT$3,BT$9="Include (Platform Duplicate)"),JoinIfFuzzy(BT$486:BT$527,$F$486:$F$527,$G529),"")&lt;&gt;"","Yes ("&amp;IF(NOT(ISERR(FIND("HTTP,",JoinIfFuzzy(BS$486:BS$527,$F$486:$F$527,$G529)&amp;IF(AND(BS$2=BT$3,BT$9="Include (Platform Duplicate)"),JoinIfFuzzy(BT$486:BT$527,$F$486:$F$527,$G529),"")))),"HTTP","HTTPS")&amp;")","No"),"*")</f>
        <v>Yes (HTTPS)</v>
      </c>
      <c r="BT529" s="58" t="str">
        <f>IF(BT$9="Include",IF(JoinIfFuzzy(BT$486:BT$527,$F$486:$F$527,$G529)&amp;IF(AND(BT$2=BU$3,BU$9="Include (Platform Duplicate)"),JoinIfFuzzy(BU$486:BU$527,$F$486:$F$527,$G529),"")&lt;&gt;"","Yes ("&amp;IF(NOT(ISERR(FIND("HTTP,",JoinIfFuzzy(BT$486:BT$527,$F$486:$F$527,$G529)&amp;IF(AND(BT$2=BU$3,BU$9="Include (Platform Duplicate)"),JoinIfFuzzy(BU$486:BU$527,$F$486:$F$527,$G529),"")))),"HTTP","HTTPS")&amp;")","No"),"*")</f>
        <v>Yes (HTTPS)</v>
      </c>
      <c r="BU529" s="58" t="str">
        <f>IF(BU$9="Include",IF(JoinIfFuzzy(BU$486:BU$527,$F$486:$F$527,$G529)&amp;IF(AND(BU$2=BV$3,BV$9="Include (Platform Duplicate)"),JoinIfFuzzy(BV$486:BV$527,$F$486:$F$527,$G529),"")&lt;&gt;"","Yes ("&amp;IF(NOT(ISERR(FIND("HTTP,",JoinIfFuzzy(BU$486:BU$527,$F$486:$F$527,$G529)&amp;IF(AND(BU$2=BV$3,BV$9="Include (Platform Duplicate)"),JoinIfFuzzy(BV$486:BV$527,$F$486:$F$527,$G529),"")))),"HTTP","HTTPS")&amp;")","No"),"*")</f>
        <v>*</v>
      </c>
      <c r="BV529" s="58" t="str">
        <f>IF(BV$9="Include",IF(JoinIfFuzzy(BV$486:BV$527,$F$486:$F$527,$G529)&amp;IF(AND(BV$2=BW$3,BW$9="Include (Platform Duplicate)"),JoinIfFuzzy(BW$486:BW$527,$F$486:$F$527,$G529),"")&lt;&gt;"","Yes ("&amp;IF(NOT(ISERR(FIND("HTTP,",JoinIfFuzzy(BV$486:BV$527,$F$486:$F$527,$G529)&amp;IF(AND(BV$2=BW$3,BW$9="Include (Platform Duplicate)"),JoinIfFuzzy(BW$486:BW$527,$F$486:$F$527,$G529),"")))),"HTTP","HTTPS")&amp;")","No"),"*")</f>
        <v>Yes (HTTPS)</v>
      </c>
      <c r="BW529" s="58" t="str">
        <f>IF(BW$9="Include",IF(JoinIfFuzzy(BW$486:BW$527,$F$486:$F$527,$G529)&amp;IF(AND(BW$2=BX$3,BX$9="Include (Platform Duplicate)"),JoinIfFuzzy(BX$486:BX$527,$F$486:$F$527,$G529),"")&lt;&gt;"","Yes ("&amp;IF(NOT(ISERR(FIND("HTTP,",JoinIfFuzzy(BW$486:BW$527,$F$486:$F$527,$G529)&amp;IF(AND(BW$2=BX$3,BX$9="Include (Platform Duplicate)"),JoinIfFuzzy(BX$486:BX$527,$F$486:$F$527,$G529),"")))),"HTTP","HTTPS")&amp;")","No"),"*")</f>
        <v>*</v>
      </c>
      <c r="BX529" s="58" t="str">
        <f>IF(BX$9="Include",IF(JoinIfFuzzy(BX$486:BX$527,$F$486:$F$527,$G529)&amp;IF(AND(BX$2=BY$3,BY$9="Include (Platform Duplicate)"),JoinIfFuzzy(BY$486:BY$527,$F$486:$F$527,$G529),"")&lt;&gt;"","Yes ("&amp;IF(NOT(ISERR(FIND("HTTP,",JoinIfFuzzy(BX$486:BX$527,$F$486:$F$527,$G529)&amp;IF(AND(BX$2=BY$3,BY$9="Include (Platform Duplicate)"),JoinIfFuzzy(BY$486:BY$527,$F$486:$F$527,$G529),"")))),"HTTP","HTTPS")&amp;")","No"),"*")</f>
        <v>Yes (HTTPS)</v>
      </c>
      <c r="BY529" s="58" t="str">
        <f>IF(BY$9="Include",IF(JoinIfFuzzy(BY$486:BY$527,$F$486:$F$527,$G529)&amp;IF(AND(BY$2=BZ$3,BZ$9="Include (Platform Duplicate)"),JoinIfFuzzy(BZ$486:BZ$527,$F$486:$F$527,$G529),"")&lt;&gt;"","Yes ("&amp;IF(NOT(ISERR(FIND("HTTP,",JoinIfFuzzy(BY$486:BY$527,$F$486:$F$527,$G529)&amp;IF(AND(BY$2=BZ$3,BZ$9="Include (Platform Duplicate)"),JoinIfFuzzy(BZ$486:BZ$527,$F$486:$F$527,$G529),"")))),"HTTP","HTTPS")&amp;")","No"),"*")</f>
        <v>*</v>
      </c>
      <c r="BZ529" s="58" t="str">
        <f>IF(BZ$9="Include",IF(JoinIfFuzzy(BZ$486:BZ$527,$F$486:$F$527,$G529)&amp;IF(AND(BZ$2=CA$3,CA$9="Include (Platform Duplicate)"),JoinIfFuzzy(CA$486:CA$527,$F$486:$F$527,$G529),"")&lt;&gt;"","Yes ("&amp;IF(NOT(ISERR(FIND("HTTP,",JoinIfFuzzy(BZ$486:BZ$527,$F$486:$F$527,$G529)&amp;IF(AND(BZ$2=CA$3,CA$9="Include (Platform Duplicate)"),JoinIfFuzzy(CA$486:CA$527,$F$486:$F$527,$G529),"")))),"HTTP","HTTPS")&amp;")","No"),"*")</f>
        <v>No</v>
      </c>
      <c r="CA529" s="58" t="str">
        <f>IF(CA$9="Include",IF(JoinIfFuzzy(CA$486:CA$527,$F$486:$F$527,$G529)&amp;IF(AND(CA$2=CB$3,CB$9="Include (Platform Duplicate)"),JoinIfFuzzy(CB$486:CB$527,$F$486:$F$527,$G529),"")&lt;&gt;"","Yes ("&amp;IF(NOT(ISERR(FIND("HTTP,",JoinIfFuzzy(CA$486:CA$527,$F$486:$F$527,$G529)&amp;IF(AND(CA$2=CB$3,CB$9="Include (Platform Duplicate)"),JoinIfFuzzy(CB$486:CB$527,$F$486:$F$527,$G529),"")))),"HTTP","HTTPS")&amp;")","No"),"*")</f>
        <v>No</v>
      </c>
      <c r="CB529" s="58" t="str">
        <f>IF(CB$9="Include",IF(JoinIfFuzzy(CB$486:CB$527,$F$486:$F$527,$G529)&amp;IF(AND(CB$2=CC$3,CC$9="Include (Platform Duplicate)"),JoinIfFuzzy(CC$486:CC$527,$F$486:$F$527,$G529),"")&lt;&gt;"","Yes ("&amp;IF(NOT(ISERR(FIND("HTTP,",JoinIfFuzzy(CB$486:CB$527,$F$486:$F$527,$G529)&amp;IF(AND(CB$2=CC$3,CC$9="Include (Platform Duplicate)"),JoinIfFuzzy(CC$486:CC$527,$F$486:$F$527,$G529),"")))),"HTTP","HTTPS")&amp;")","No"),"*")</f>
        <v>Yes (HTTP)</v>
      </c>
      <c r="CC529" s="58" t="str">
        <f>IF(CC$9="Include",IF(JoinIfFuzzy(CC$486:CC$527,$F$486:$F$527,$G529)&amp;IF(AND(CC$2=CD$3,CD$9="Include (Platform Duplicate)"),JoinIfFuzzy(CD$486:CD$527,$F$486:$F$527,$G529),"")&lt;&gt;"","Yes ("&amp;IF(NOT(ISERR(FIND("HTTP,",JoinIfFuzzy(CC$486:CC$527,$F$486:$F$527,$G529)&amp;IF(AND(CC$2=CD$3,CD$9="Include (Platform Duplicate)"),JoinIfFuzzy(CD$486:CD$527,$F$486:$F$527,$G529),"")))),"HTTP","HTTPS")&amp;")","No"),"*")</f>
        <v>Yes (HTTPS)</v>
      </c>
      <c r="CD529" s="58" t="str">
        <f>IF(CD$9="Include",IF(JoinIfFuzzy(CD$486:CD$527,$F$486:$F$527,$G529)&amp;IF(AND(CD$2=CE$3,CE$9="Include (Platform Duplicate)"),JoinIfFuzzy(CE$486:CE$527,$F$486:$F$527,$G529),"")&lt;&gt;"","Yes ("&amp;IF(NOT(ISERR(FIND("HTTP,",JoinIfFuzzy(CD$486:CD$527,$F$486:$F$527,$G529)&amp;IF(AND(CD$2=CE$3,CE$9="Include (Platform Duplicate)"),JoinIfFuzzy(CE$486:CE$527,$F$486:$F$527,$G529),"")))),"HTTP","HTTPS")&amp;")","No"),"*")</f>
        <v>*</v>
      </c>
      <c r="CE529" s="58" t="str">
        <f>IF(CE$9="Include",IF(JoinIfFuzzy(CE$486:CE$527,$F$486:$F$527,$G529)&amp;IF(AND(CE$2=CF$3,CF$9="Include (Platform Duplicate)"),JoinIfFuzzy(CF$486:CF$527,$F$486:$F$527,$G529),"")&lt;&gt;"","Yes ("&amp;IF(NOT(ISERR(FIND("HTTP,",JoinIfFuzzy(CE$486:CE$527,$F$486:$F$527,$G529)&amp;IF(AND(CE$2=CF$3,CF$9="Include (Platform Duplicate)"),JoinIfFuzzy(CF$486:CF$527,$F$486:$F$527,$G529),"")))),"HTTP","HTTPS")&amp;")","No"),"*")</f>
        <v>*</v>
      </c>
      <c r="CF529" s="58" t="str">
        <f>IF(CF$9="Include",IF(JoinIfFuzzy(CF$486:CF$527,$F$486:$F$527,$G529)&amp;IF(AND(CF$2=CG$3,CG$9="Include (Platform Duplicate)"),JoinIfFuzzy(CG$486:CG$527,$F$486:$F$527,$G529),"")&lt;&gt;"","Yes ("&amp;IF(NOT(ISERR(FIND("HTTP,",JoinIfFuzzy(CF$486:CF$527,$F$486:$F$527,$G529)&amp;IF(AND(CF$2=CG$3,CG$9="Include (Platform Duplicate)"),JoinIfFuzzy(CG$486:CG$527,$F$486:$F$527,$G529),"")))),"HTTP","HTTPS")&amp;")","No"),"*")</f>
        <v>*</v>
      </c>
      <c r="CG529" s="58" t="str">
        <f>IF(CG$9="Include",IF(JoinIfFuzzy(CG$486:CG$527,$F$486:$F$527,$G529)&amp;IF(AND(CG$2=CH$3,CH$9="Include (Platform Duplicate)"),JoinIfFuzzy(CH$486:CH$527,$F$486:$F$527,$G529),"")&lt;&gt;"","Yes ("&amp;IF(NOT(ISERR(FIND("HTTP,",JoinIfFuzzy(CG$486:CG$527,$F$486:$F$527,$G529)&amp;IF(AND(CG$2=CH$3,CH$9="Include (Platform Duplicate)"),JoinIfFuzzy(CH$486:CH$527,$F$486:$F$527,$G529),"")))),"HTTP","HTTPS")&amp;")","No"),"*")</f>
        <v>Yes (HTTPS)</v>
      </c>
      <c r="CH529" s="58" t="str">
        <f>IF(CH$9="Include",IF(JoinIfFuzzy(CH$486:CH$527,$F$486:$F$527,$G529)&amp;IF(AND(CH$2=CI$3,CI$9="Include (Platform Duplicate)"),JoinIfFuzzy(CI$486:CI$527,$F$486:$F$527,$G529),"")&lt;&gt;"","Yes ("&amp;IF(NOT(ISERR(FIND("HTTP,",JoinIfFuzzy(CH$486:CH$527,$F$486:$F$527,$G529)&amp;IF(AND(CH$2=CI$3,CI$9="Include (Platform Duplicate)"),JoinIfFuzzy(CI$486:CI$527,$F$486:$F$527,$G529),"")))),"HTTP","HTTPS")&amp;")","No"),"*")</f>
        <v>No</v>
      </c>
      <c r="CI529" s="58" t="str">
        <f>IF(CI$9="Include",IF(JoinIfFuzzy(CI$486:CI$527,$F$486:$F$527,$G529)&amp;IF(AND(CI$2=CJ$3,CJ$9="Include (Platform Duplicate)"),JoinIfFuzzy(CJ$486:CJ$527,$F$486:$F$527,$G529),"")&lt;&gt;"","Yes ("&amp;IF(NOT(ISERR(FIND("HTTP,",JoinIfFuzzy(CI$486:CI$527,$F$486:$F$527,$G529)&amp;IF(AND(CI$2=CJ$3,CJ$9="Include (Platform Duplicate)"),JoinIfFuzzy(CJ$486:CJ$527,$F$486:$F$527,$G529),"")))),"HTTP","HTTPS")&amp;")","No"),"*")</f>
        <v>*</v>
      </c>
      <c r="CJ529" s="58" t="str">
        <f>IF(CJ$9="Include",IF(JoinIfFuzzy(CJ$486:CJ$527,$F$486:$F$527,$G529)&amp;IF(AND(CJ$2=CK$3,CK$9="Include (Platform Duplicate)"),JoinIfFuzzy(CK$486:CK$527,$F$486:$F$527,$G529),"")&lt;&gt;"","Yes ("&amp;IF(NOT(ISERR(FIND("HTTP,",JoinIfFuzzy(CJ$486:CJ$527,$F$486:$F$527,$G529)&amp;IF(AND(CJ$2=CK$3,CK$9="Include (Platform Duplicate)"),JoinIfFuzzy(CK$486:CK$527,$F$486:$F$527,$G529),"")))),"HTTP","HTTPS")&amp;")","No"),"*")</f>
        <v>Yes (HTTPS)</v>
      </c>
      <c r="CK529" s="58" t="str">
        <f>IF(CK$9="Include",IF(JoinIfFuzzy(CK$486:CK$527,$F$486:$F$527,$G529)&amp;IF(AND(CK$2=CL$3,CL$9="Include (Platform Duplicate)"),JoinIfFuzzy(CL$486:CL$527,$F$486:$F$527,$G529),"")&lt;&gt;"","Yes ("&amp;IF(NOT(ISERR(FIND("HTTP,",JoinIfFuzzy(CK$486:CK$527,$F$486:$F$527,$G529)&amp;IF(AND(CK$2=CL$3,CL$9="Include (Platform Duplicate)"),JoinIfFuzzy(CL$486:CL$527,$F$486:$F$527,$G529),"")))),"HTTP","HTTPS")&amp;")","No"),"*")</f>
        <v>Yes (HTTPS)</v>
      </c>
      <c r="CL529" s="58" t="str">
        <f>IF(CL$9="Include",IF(JoinIfFuzzy(CL$486:CL$527,$F$486:$F$527,$G529)&amp;IF(AND(CL$2=CM$3,CM$9="Include (Platform Duplicate)"),JoinIfFuzzy(CM$486:CM$527,$F$486:$F$527,$G529),"")&lt;&gt;"","Yes ("&amp;IF(NOT(ISERR(FIND("HTTP,",JoinIfFuzzy(CL$486:CL$527,$F$486:$F$527,$G529)&amp;IF(AND(CL$2=CM$3,CM$9="Include (Platform Duplicate)"),JoinIfFuzzy(CM$486:CM$527,$F$486:$F$527,$G529),"")))),"HTTP","HTTPS")&amp;")","No"),"*")</f>
        <v>Yes (HTTP)</v>
      </c>
      <c r="CM529" s="58" t="str">
        <f>IF(CM$9="Include",IF(JoinIfFuzzy(CM$486:CM$527,$F$486:$F$527,$G529)&amp;IF(AND(CM$2=CN$3,CN$9="Include (Platform Duplicate)"),JoinIfFuzzy(CN$486:CN$527,$F$486:$F$527,$G529),"")&lt;&gt;"","Yes ("&amp;IF(NOT(ISERR(FIND("HTTP,",JoinIfFuzzy(CM$486:CM$527,$F$486:$F$527,$G529)&amp;IF(AND(CM$2=CN$3,CN$9="Include (Platform Duplicate)"),JoinIfFuzzy(CN$486:CN$527,$F$486:$F$527,$G529),"")))),"HTTP","HTTPS")&amp;")","No"),"*")</f>
        <v>*</v>
      </c>
      <c r="CN529" s="58" t="str">
        <f>IF(CN$9="Include",IF(JoinIfFuzzy(CN$486:CN$527,$F$486:$F$527,$G529)&amp;IF(AND(CN$2=CO$3,CO$9="Include (Platform Duplicate)"),JoinIfFuzzy(CO$486:CO$527,$F$486:$F$527,$G529),"")&lt;&gt;"","Yes ("&amp;IF(NOT(ISERR(FIND("HTTP,",JoinIfFuzzy(CN$486:CN$527,$F$486:$F$527,$G529)&amp;IF(AND(CN$2=CO$3,CO$9="Include (Platform Duplicate)"),JoinIfFuzzy(CO$486:CO$527,$F$486:$F$527,$G529),"")))),"HTTP","HTTPS")&amp;")","No"),"*")</f>
        <v>Yes (HTTPS)</v>
      </c>
      <c r="CO529" s="58" t="str">
        <f>IF(CO$9="Include",IF(JoinIfFuzzy(CO$486:CO$527,$F$486:$F$527,$G529)&amp;IF(AND(CO$2=CP$3,CP$9="Include (Platform Duplicate)"),JoinIfFuzzy(CP$486:CP$527,$F$486:$F$527,$G529),"")&lt;&gt;"","Yes ("&amp;IF(NOT(ISERR(FIND("HTTP,",JoinIfFuzzy(CO$486:CO$527,$F$486:$F$527,$G529)&amp;IF(AND(CO$2=CP$3,CP$9="Include (Platform Duplicate)"),JoinIfFuzzy(CP$486:CP$527,$F$486:$F$527,$G529),"")))),"HTTP","HTTPS")&amp;")","No"),"*")</f>
        <v>Yes (HTTP)</v>
      </c>
      <c r="CP529" s="58" t="str">
        <f>IF(CP$9="Include",IF(JoinIfFuzzy(CP$486:CP$527,$F$486:$F$527,$G529)&amp;IF(AND(CP$2=CQ$3,CQ$9="Include (Platform Duplicate)"),JoinIfFuzzy(CQ$486:CQ$527,$F$486:$F$527,$G529),"")&lt;&gt;"","Yes ("&amp;IF(NOT(ISERR(FIND("HTTP,",JoinIfFuzzy(CP$486:CP$527,$F$486:$F$527,$G529)&amp;IF(AND(CP$2=CQ$3,CQ$9="Include (Platform Duplicate)"),JoinIfFuzzy(CQ$486:CQ$527,$F$486:$F$527,$G529),"")))),"HTTP","HTTPS")&amp;")","No"),"*")</f>
        <v>*</v>
      </c>
      <c r="CQ529" s="58" t="str">
        <f>IF(CQ$9="Include",IF(JoinIfFuzzy(CQ$486:CQ$527,$F$486:$F$527,$G529)&amp;IF(AND(CQ$2=CR$3,CR$9="Include (Platform Duplicate)"),JoinIfFuzzy(CR$486:CR$527,$F$486:$F$527,$G529),"")&lt;&gt;"","Yes ("&amp;IF(NOT(ISERR(FIND("HTTP,",JoinIfFuzzy(CQ$486:CQ$527,$F$486:$F$527,$G529)&amp;IF(AND(CQ$2=CR$3,CR$9="Include (Platform Duplicate)"),JoinIfFuzzy(CR$486:CR$527,$F$486:$F$527,$G529),"")))),"HTTP","HTTPS")&amp;")","No"),"*")</f>
        <v>Yes (HTTPS)</v>
      </c>
      <c r="CR529" s="58" t="str">
        <f>IF(CR$9="Include",IF(JoinIfFuzzy(CR$486:CR$527,$F$486:$F$527,$G529)&amp;IF(AND(CR$2=CS$3,CS$9="Include (Platform Duplicate)"),JoinIfFuzzy(CS$486:CS$527,$F$486:$F$527,$G529),"")&lt;&gt;"","Yes ("&amp;IF(NOT(ISERR(FIND("HTTP,",JoinIfFuzzy(CR$486:CR$527,$F$486:$F$527,$G529)&amp;IF(AND(CR$2=CS$3,CS$9="Include (Platform Duplicate)"),JoinIfFuzzy(CS$486:CS$527,$F$486:$F$527,$G529),"")))),"HTTP","HTTPS")&amp;")","No"),"*")</f>
        <v>No</v>
      </c>
      <c r="CS529" s="58" t="str">
        <f>IF(CS$9="Include",IF(JoinIfFuzzy(CS$486:CS$527,$F$486:$F$527,$G529)&amp;IF(AND(CS$2=CT$3,CT$9="Include (Platform Duplicate)"),JoinIfFuzzy(CT$486:CT$527,$F$486:$F$527,$G529),"")&lt;&gt;"","Yes ("&amp;IF(NOT(ISERR(FIND("HTTP,",JoinIfFuzzy(CS$486:CS$527,$F$486:$F$527,$G529)&amp;IF(AND(CS$2=CT$3,CT$9="Include (Platform Duplicate)"),JoinIfFuzzy(CT$486:CT$527,$F$486:$F$527,$G529),"")))),"HTTP","HTTPS")&amp;")","No"),"*")</f>
        <v>No</v>
      </c>
      <c r="CT529" s="58" t="str">
        <f>IF(CT$9="Include",IF(JoinIfFuzzy(CT$486:CT$527,$F$486:$F$527,$G529)&amp;IF(AND(CT$2=CU$3,CU$9="Include (Platform Duplicate)"),JoinIfFuzzy(CU$486:CU$527,$F$486:$F$527,$G529),"")&lt;&gt;"","Yes ("&amp;IF(NOT(ISERR(FIND("HTTP,",JoinIfFuzzy(CT$486:CT$527,$F$486:$F$527,$G529)&amp;IF(AND(CT$2=CU$3,CU$9="Include (Platform Duplicate)"),JoinIfFuzzy(CU$486:CU$527,$F$486:$F$527,$G529),"")))),"HTTP","HTTPS")&amp;")","No"),"*")</f>
        <v>*</v>
      </c>
      <c r="CU529" s="58" t="str">
        <f>IF(CU$9="Include",IF(JoinIfFuzzy(CU$486:CU$527,$F$486:$F$527,$G529)&amp;IF(AND(CU$2=CV$3,CV$9="Include (Platform Duplicate)"),JoinIfFuzzy(CV$486:CV$527,$F$486:$F$527,$G529),"")&lt;&gt;"","Yes ("&amp;IF(NOT(ISERR(FIND("HTTP,",JoinIfFuzzy(CU$486:CU$527,$F$486:$F$527,$G529)&amp;IF(AND(CU$2=CV$3,CV$9="Include (Platform Duplicate)"),JoinIfFuzzy(CV$486:CV$527,$F$486:$F$527,$G529),"")))),"HTTP","HTTPS")&amp;")","No"),"*")</f>
        <v>No</v>
      </c>
      <c r="CV529" s="58" t="str">
        <f>IF(CV$9="Include",IF(JoinIfFuzzy(CV$486:CV$527,$F$486:$F$527,$G529)&amp;IF(AND(CV$2=CW$3,CW$9="Include (Platform Duplicate)"),JoinIfFuzzy(CW$486:CW$527,$F$486:$F$527,$G529),"")&lt;&gt;"","Yes ("&amp;IF(NOT(ISERR(FIND("HTTP,",JoinIfFuzzy(CV$486:CV$527,$F$486:$F$527,$G529)&amp;IF(AND(CV$2=CW$3,CW$9="Include (Platform Duplicate)"),JoinIfFuzzy(CW$486:CW$527,$F$486:$F$527,$G529),"")))),"HTTP","HTTPS")&amp;")","No"),"*")</f>
        <v>*</v>
      </c>
      <c r="CW529" s="58" t="str">
        <f>IF(CW$9="Include",IF(JoinIfFuzzy(CW$486:CW$527,$F$486:$F$527,$G529)&amp;IF(AND(CW$2=CX$3,CX$9="Include (Platform Duplicate)"),JoinIfFuzzy(CX$486:CX$527,$F$486:$F$527,$G529),"")&lt;&gt;"","Yes ("&amp;IF(NOT(ISERR(FIND("HTTP,",JoinIfFuzzy(CW$486:CW$527,$F$486:$F$527,$G529)&amp;IF(AND(CW$2=CX$3,CX$9="Include (Platform Duplicate)"),JoinIfFuzzy(CX$486:CX$527,$F$486:$F$527,$G529),"")))),"HTTP","HTTPS")&amp;")","No"),"*")</f>
        <v>Yes (HTTPS)</v>
      </c>
      <c r="CX529" s="58" t="str">
        <f>IF(CX$9="Include",IF(JoinIfFuzzy(CX$486:CX$527,$F$486:$F$527,$G529)&amp;IF(AND(CX$2=CY$3,CY$9="Include (Platform Duplicate)"),JoinIfFuzzy(CY$486:CY$527,$F$486:$F$527,$G529),"")&lt;&gt;"","Yes ("&amp;IF(NOT(ISERR(FIND("HTTP,",JoinIfFuzzy(CX$486:CX$527,$F$486:$F$527,$G529)&amp;IF(AND(CX$2=CY$3,CY$9="Include (Platform Duplicate)"),JoinIfFuzzy(CY$486:CY$527,$F$486:$F$527,$G529),"")))),"HTTP","HTTPS")&amp;")","No"),"*")</f>
        <v>*</v>
      </c>
      <c r="CY529" s="58" t="str">
        <f>IF(CY$9="Include",IF(JoinIfFuzzy(CY$486:CY$527,$F$486:$F$527,$G529)&amp;IF(AND(CY$2=CZ$3,CZ$9="Include (Platform Duplicate)"),JoinIfFuzzy(CZ$486:CZ$527,$F$486:$F$527,$G529),"")&lt;&gt;"","Yes ("&amp;IF(NOT(ISERR(FIND("HTTP,",JoinIfFuzzy(CY$486:CY$527,$F$486:$F$527,$G529)&amp;IF(AND(CY$2=CZ$3,CZ$9="Include (Platform Duplicate)"),JoinIfFuzzy(CZ$486:CZ$527,$F$486:$F$527,$G529),"")))),"HTTP","HTTPS")&amp;")","No"),"*")</f>
        <v>Yes (HTTPS)</v>
      </c>
      <c r="CZ529" s="58" t="str">
        <f>IF(CZ$9="Include",IF(JoinIfFuzzy(CZ$486:CZ$527,$F$486:$F$527,$G529)&amp;IF(AND(CZ$2=DA$3,DA$9="Include (Platform Duplicate)"),JoinIfFuzzy(DA$486:DA$527,$F$486:$F$527,$G529),"")&lt;&gt;"","Yes ("&amp;IF(NOT(ISERR(FIND("HTTP,",JoinIfFuzzy(CZ$486:CZ$527,$F$486:$F$527,$G529)&amp;IF(AND(CZ$2=DA$3,DA$9="Include (Platform Duplicate)"),JoinIfFuzzy(DA$486:DA$527,$F$486:$F$527,$G529),"")))),"HTTP","HTTPS")&amp;")","No"),"*")</f>
        <v>*</v>
      </c>
      <c r="DA529" s="58" t="str">
        <f>IF(DA$9="Include",IF(JoinIfFuzzy(DA$486:DA$527,$F$486:$F$527,$G529)&amp;IF(AND(DA$2=DB$3,DB$9="Include (Platform Duplicate)"),JoinIfFuzzy(DB$486:DB$527,$F$486:$F$527,$G529),"")&lt;&gt;"","Yes ("&amp;IF(NOT(ISERR(FIND("HTTP,",JoinIfFuzzy(DA$486:DA$527,$F$486:$F$527,$G529)&amp;IF(AND(DA$2=DB$3,DB$9="Include (Platform Duplicate)"),JoinIfFuzzy(DB$486:DB$527,$F$486:$F$527,$G529),"")))),"HTTP","HTTPS")&amp;")","No"),"*")</f>
        <v>Yes (HTTPS)</v>
      </c>
      <c r="DB529" s="58" t="str">
        <f>IF(DB$9="Include",IF(JoinIfFuzzy(DB$486:DB$527,$F$486:$F$527,$G529)&amp;IF(AND(DB$2=DC$3,DC$9="Include (Platform Duplicate)"),JoinIfFuzzy(DC$486:DC$527,$F$486:$F$527,$G529),"")&lt;&gt;"","Yes ("&amp;IF(NOT(ISERR(FIND("HTTP,",JoinIfFuzzy(DB$486:DB$527,$F$486:$F$527,$G529)&amp;IF(AND(DB$2=DC$3,DC$9="Include (Platform Duplicate)"),JoinIfFuzzy(DC$486:DC$527,$F$486:$F$527,$G529),"")))),"HTTP","HTTPS")&amp;")","No"),"*")</f>
        <v>*</v>
      </c>
      <c r="DC529" s="58" t="str">
        <f>IF(DC$9="Include",IF(JoinIfFuzzy(DC$486:DC$527,$F$486:$F$527,$G529)&amp;IF(AND(DC$2=DD$3,DD$9="Include (Platform Duplicate)"),JoinIfFuzzy(DD$486:DD$527,$F$486:$F$527,$G529),"")&lt;&gt;"","Yes ("&amp;IF(NOT(ISERR(FIND("HTTP,",JoinIfFuzzy(DC$486:DC$527,$F$486:$F$527,$G529)&amp;IF(AND(DC$2=DD$3,DD$9="Include (Platform Duplicate)"),JoinIfFuzzy(DD$486:DD$527,$F$486:$F$527,$G529),"")))),"HTTP","HTTPS")&amp;")","No"),"*")</f>
        <v>*</v>
      </c>
      <c r="DD529" s="58" t="str">
        <f>IF(DD$9="Include",IF(JoinIfFuzzy(DD$486:DD$527,$F$486:$F$527,$G529)&amp;IF(AND(DD$2=DE$3,DE$9="Include (Platform Duplicate)"),JoinIfFuzzy(DE$486:DE$527,$F$486:$F$527,$G529),"")&lt;&gt;"","Yes ("&amp;IF(NOT(ISERR(FIND("HTTP,",JoinIfFuzzy(DD$486:DD$527,$F$486:$F$527,$G529)&amp;IF(AND(DD$2=DE$3,DE$9="Include (Platform Duplicate)"),JoinIfFuzzy(DE$486:DE$527,$F$486:$F$527,$G529),"")))),"HTTP","HTTPS")&amp;")","No"),"*")</f>
        <v>Yes (HTTPS)</v>
      </c>
      <c r="DE529" s="58" t="str">
        <f>IF(DE$9="Include",IF(JoinIfFuzzy(DE$486:DE$527,$F$486:$F$527,$G529)&amp;IF(AND(DE$2=DF$3,DF$9="Include (Platform Duplicate)"),JoinIfFuzzy(DF$486:DF$527,$F$486:$F$527,$G529),"")&lt;&gt;"","Yes ("&amp;IF(NOT(ISERR(FIND("HTTP,",JoinIfFuzzy(DE$486:DE$527,$F$486:$F$527,$G529)&amp;IF(AND(DE$2=DF$3,DF$9="Include (Platform Duplicate)"),JoinIfFuzzy(DF$486:DF$527,$F$486:$F$527,$G529),"")))),"HTTP","HTTPS")&amp;")","No"),"*")</f>
        <v>Yes (HTTPS)</v>
      </c>
      <c r="DF529" s="58" t="str">
        <f>IF(DF$9="Include",IF(JoinIfFuzzy(DF$486:DF$527,$F$486:$F$527,$G529)&amp;IF(AND(DF$2=DG$3,DG$9="Include (Platform Duplicate)"),JoinIfFuzzy(DG$486:DG$527,$F$486:$F$527,$G529),"")&lt;&gt;"","Yes ("&amp;IF(NOT(ISERR(FIND("HTTP,",JoinIfFuzzy(DF$486:DF$527,$F$486:$F$527,$G529)&amp;IF(AND(DF$2=DG$3,DG$9="Include (Platform Duplicate)"),JoinIfFuzzy(DG$486:DG$527,$F$486:$F$527,$G529),"")))),"HTTP","HTTPS")&amp;")","No"),"*")</f>
        <v>*</v>
      </c>
      <c r="DG529" s="58" t="str">
        <f>IF(DG$9="Include",IF(JoinIfFuzzy(DG$486:DG$527,$F$486:$F$527,$G529)&amp;IF(AND(DG$2=DH$3,DH$9="Include (Platform Duplicate)"),JoinIfFuzzy(DH$486:DH$527,$F$486:$F$527,$G529),"")&lt;&gt;"","Yes ("&amp;IF(NOT(ISERR(FIND("HTTP,",JoinIfFuzzy(DG$486:DG$527,$F$486:$F$527,$G529)&amp;IF(AND(DG$2=DH$3,DH$9="Include (Platform Duplicate)"),JoinIfFuzzy(DH$486:DH$527,$F$486:$F$527,$G529),"")))),"HTTP","HTTPS")&amp;")","No"),"*")</f>
        <v>Yes (HTTP)</v>
      </c>
      <c r="DH529" s="58" t="str">
        <f>IF(DH$9="Include",IF(JoinIfFuzzy(DH$486:DH$527,$F$486:$F$527,$G529)&amp;IF(AND(DH$2=DI$3,DI$9="Include (Platform Duplicate)"),JoinIfFuzzy(DI$486:DI$527,$F$486:$F$527,$G529),"")&lt;&gt;"","Yes ("&amp;IF(NOT(ISERR(FIND("HTTP,",JoinIfFuzzy(DH$486:DH$527,$F$486:$F$527,$G529)&amp;IF(AND(DH$2=DI$3,DI$9="Include (Platform Duplicate)"),JoinIfFuzzy(DI$486:DI$527,$F$486:$F$527,$G529),"")))),"HTTP","HTTPS")&amp;")","No"),"*")</f>
        <v>Yes (HTTPS)</v>
      </c>
      <c r="DI529" s="58" t="str">
        <f>IF(DI$9="Include",IF(JoinIfFuzzy(DI$486:DI$527,$F$486:$F$527,$G529)&amp;IF(AND(DI$2=DJ$3,DJ$9="Include (Platform Duplicate)"),JoinIfFuzzy(DJ$486:DJ$527,$F$486:$F$527,$G529),"")&lt;&gt;"","Yes ("&amp;IF(NOT(ISERR(FIND("HTTP,",JoinIfFuzzy(DI$486:DI$527,$F$486:$F$527,$G529)&amp;IF(AND(DI$2=DJ$3,DJ$9="Include (Platform Duplicate)"),JoinIfFuzzy(DJ$486:DJ$527,$F$486:$F$527,$G529),"")))),"HTTP","HTTPS")&amp;")","No"),"*")</f>
        <v>Yes (HTTP)</v>
      </c>
      <c r="DJ529" s="58" t="str">
        <f>IF(DJ$9="Include",IF(JoinIfFuzzy(DJ$486:DJ$527,$F$486:$F$527,$G529)&amp;IF(AND(DJ$2=DK$3,DK$9="Include (Platform Duplicate)"),JoinIfFuzzy(DK$486:DK$527,$F$486:$F$527,$G529),"")&lt;&gt;"","Yes ("&amp;IF(NOT(ISERR(FIND("HTTP,",JoinIfFuzzy(DJ$486:DJ$527,$F$486:$F$527,$G529)&amp;IF(AND(DJ$2=DK$3,DK$9="Include (Platform Duplicate)"),JoinIfFuzzy(DK$486:DK$527,$F$486:$F$527,$G529),"")))),"HTTP","HTTPS")&amp;")","No"),"*")</f>
        <v>Yes (HTTPS)</v>
      </c>
      <c r="DK529" s="58" t="str">
        <f>IF(DK$9="Include",IF(JoinIfFuzzy(DK$486:DK$527,$F$486:$F$527,$G529)&amp;IF(AND(DK$2=DL$3,DL$9="Include (Platform Duplicate)"),JoinIfFuzzy(DL$486:DL$527,$F$486:$F$527,$G529),"")&lt;&gt;"","Yes ("&amp;IF(NOT(ISERR(FIND("HTTP,",JoinIfFuzzy(DK$486:DK$527,$F$486:$F$527,$G529)&amp;IF(AND(DK$2=DL$3,DL$9="Include (Platform Duplicate)"),JoinIfFuzzy(DL$486:DL$527,$F$486:$F$527,$G529),"")))),"HTTP","HTTPS")&amp;")","No"),"*")</f>
        <v>*</v>
      </c>
      <c r="DL529" s="58" t="str">
        <f>IF(DL$9="Include",IF(JoinIfFuzzy(DL$486:DL$527,$F$486:$F$527,$G529)&amp;IF(AND(DL$2=DM$3,DM$9="Include (Platform Duplicate)"),JoinIfFuzzy(DM$486:DM$527,$F$486:$F$527,$G529),"")&lt;&gt;"","Yes ("&amp;IF(NOT(ISERR(FIND("HTTP,",JoinIfFuzzy(DL$486:DL$527,$F$486:$F$527,$G529)&amp;IF(AND(DL$2=DM$3,DM$9="Include (Platform Duplicate)"),JoinIfFuzzy(DM$486:DM$527,$F$486:$F$527,$G529),"")))),"HTTP","HTTPS")&amp;")","No"),"*")</f>
        <v>No</v>
      </c>
      <c r="DM529" s="58" t="str">
        <f>IF(DM$9="Include",IF(JoinIfFuzzy(DM$486:DM$527,$F$486:$F$527,$G529)&amp;IF(AND(DM$2=DN$3,DN$9="Include (Platform Duplicate)"),JoinIfFuzzy(DN$486:DN$527,$F$486:$F$527,$G529),"")&lt;&gt;"","Yes ("&amp;IF(NOT(ISERR(FIND("HTTP,",JoinIfFuzzy(DM$486:DM$527,$F$486:$F$527,$G529)&amp;IF(AND(DM$2=DN$3,DN$9="Include (Platform Duplicate)"),JoinIfFuzzy(DN$486:DN$527,$F$486:$F$527,$G529),"")))),"HTTP","HTTPS")&amp;")","No"),"*")</f>
        <v>*</v>
      </c>
      <c r="DN529" s="58" t="str">
        <f>IF(DN$9="Include",IF(JoinIfFuzzy(DN$486:DN$527,$F$486:$F$527,$G529)&amp;IF(AND(DN$2=DO$3,DO$9="Include (Platform Duplicate)"),JoinIfFuzzy(DO$486:DO$527,$F$486:$F$527,$G529),"")&lt;&gt;"","Yes ("&amp;IF(NOT(ISERR(FIND("HTTP,",JoinIfFuzzy(DN$486:DN$527,$F$486:$F$527,$G529)&amp;IF(AND(DN$2=DO$3,DO$9="Include (Platform Duplicate)"),JoinIfFuzzy(DO$486:DO$527,$F$486:$F$527,$G529),"")))),"HTTP","HTTPS")&amp;")","No"),"*")</f>
        <v>Yes (HTTPS)</v>
      </c>
      <c r="DO529" s="58" t="str">
        <f>IF(DO$9="Include",IF(JoinIfFuzzy(DO$486:DO$527,$F$486:$F$527,$G529)&amp;IF(AND(DO$2=DP$3,DP$9="Include (Platform Duplicate)"),JoinIfFuzzy(DP$486:DP$527,$F$486:$F$527,$G529),"")&lt;&gt;"","Yes ("&amp;IF(NOT(ISERR(FIND("HTTP,",JoinIfFuzzy(DO$486:DO$527,$F$486:$F$527,$G529)&amp;IF(AND(DO$2=DP$3,DP$9="Include (Platform Duplicate)"),JoinIfFuzzy(DP$486:DP$527,$F$486:$F$527,$G529),"")))),"HTTP","HTTPS")&amp;")","No"),"*")</f>
        <v>*</v>
      </c>
      <c r="DP529" s="58" t="str">
        <f>IF(DP$9="Include",IF(JoinIfFuzzy(DP$486:DP$527,$F$486:$F$527,$G529)&amp;IF(AND(DP$2=DQ$3,DQ$9="Include (Platform Duplicate)"),JoinIfFuzzy(DQ$486:DQ$527,$F$486:$F$527,$G529),"")&lt;&gt;"","Yes ("&amp;IF(NOT(ISERR(FIND("HTTP,",JoinIfFuzzy(DP$486:DP$527,$F$486:$F$527,$G529)&amp;IF(AND(DP$2=DQ$3,DQ$9="Include (Platform Duplicate)"),JoinIfFuzzy(DQ$486:DQ$527,$F$486:$F$527,$G529),"")))),"HTTP","HTTPS")&amp;")","No"),"*")</f>
        <v>Yes (HTTP)</v>
      </c>
      <c r="DQ529" s="58" t="str">
        <f>IF(DQ$9="Include",IF(JoinIfFuzzy(DQ$486:DQ$527,$F$486:$F$527,$G529)&amp;IF(AND(DQ$2=DR$3,DR$9="Include (Platform Duplicate)"),JoinIfFuzzy(DR$486:DR$527,$F$486:$F$527,$G529),"")&lt;&gt;"","Yes ("&amp;IF(NOT(ISERR(FIND("HTTP,",JoinIfFuzzy(DQ$486:DQ$527,$F$486:$F$527,$G529)&amp;IF(AND(DQ$2=DR$3,DR$9="Include (Platform Duplicate)"),JoinIfFuzzy(DR$486:DR$527,$F$486:$F$527,$G529),"")))),"HTTP","HTTPS")&amp;")","No"),"*")</f>
        <v>*</v>
      </c>
      <c r="DR529" s="58" t="str">
        <f>IF(DR$9="Include",IF(JoinIfFuzzy(DR$486:DR$527,$F$486:$F$527,$G529)&amp;IF(AND(DR$2=DS$3,DS$9="Include (Platform Duplicate)"),JoinIfFuzzy(DS$486:DS$527,$F$486:$F$527,$G529),"")&lt;&gt;"","Yes ("&amp;IF(NOT(ISERR(FIND("HTTP,",JoinIfFuzzy(DR$486:DR$527,$F$486:$F$527,$G529)&amp;IF(AND(DR$2=DS$3,DS$9="Include (Platform Duplicate)"),JoinIfFuzzy(DS$486:DS$527,$F$486:$F$527,$G529),"")))),"HTTP","HTTPS")&amp;")","No"),"*")</f>
        <v>*</v>
      </c>
      <c r="DS529" s="58" t="str">
        <f>IF(DS$9="Include",IF(JoinIfFuzzy(DS$486:DS$527,$F$486:$F$527,$G529)&amp;IF(AND(DS$2=DT$3,DT$9="Include (Platform Duplicate)"),JoinIfFuzzy(DT$486:DT$527,$F$486:$F$527,$G529),"")&lt;&gt;"","Yes ("&amp;IF(NOT(ISERR(FIND("HTTP,",JoinIfFuzzy(DS$486:DS$527,$F$486:$F$527,$G529)&amp;IF(AND(DS$2=DT$3,DT$9="Include (Platform Duplicate)"),JoinIfFuzzy(DT$486:DT$527,$F$486:$F$527,$G529),"")))),"HTTP","HTTPS")&amp;")","No"),"*")</f>
        <v>No</v>
      </c>
      <c r="DT529" s="58" t="str">
        <f>IF(DT$9="Include",IF(JoinIfFuzzy(DT$486:DT$527,$F$486:$F$527,$G529)&amp;IF(AND(DT$2=DU$3,DU$9="Include (Platform Duplicate)"),JoinIfFuzzy(DU$486:DU$527,$F$486:$F$527,$G529),"")&lt;&gt;"","Yes ("&amp;IF(NOT(ISERR(FIND("HTTP,",JoinIfFuzzy(DT$486:DT$527,$F$486:$F$527,$G529)&amp;IF(AND(DT$2=DU$3,DU$9="Include (Platform Duplicate)"),JoinIfFuzzy(DU$486:DU$527,$F$486:$F$527,$G529),"")))),"HTTP","HTTPS")&amp;")","No"),"*")</f>
        <v>No</v>
      </c>
      <c r="DU529" s="58" t="str">
        <f>IF(DU$9="Include",IF(JoinIfFuzzy(DU$486:DU$527,$F$486:$F$527,$G529)&amp;IF(AND(DU$2=DV$3,DV$9="Include (Platform Duplicate)"),JoinIfFuzzy(DV$486:DV$527,$F$486:$F$527,$G529),"")&lt;&gt;"","Yes ("&amp;IF(NOT(ISERR(FIND("HTTP,",JoinIfFuzzy(DU$486:DU$527,$F$486:$F$527,$G529)&amp;IF(AND(DU$2=DV$3,DV$9="Include (Platform Duplicate)"),JoinIfFuzzy(DV$486:DV$527,$F$486:$F$527,$G529),"")))),"HTTP","HTTPS")&amp;")","No"),"*")</f>
        <v>*</v>
      </c>
      <c r="DV529" s="58" t="str">
        <f>IF(DV$9="Include",IF(JoinIfFuzzy(DV$486:DV$527,$F$486:$F$527,$G529)&amp;IF(AND(DV$2=DW$3,DW$9="Include (Platform Duplicate)"),JoinIfFuzzy(DW$486:DW$527,$F$486:$F$527,$G529),"")&lt;&gt;"","Yes ("&amp;IF(NOT(ISERR(FIND("HTTP,",JoinIfFuzzy(DV$486:DV$527,$F$486:$F$527,$G529)&amp;IF(AND(DV$2=DW$3,DW$9="Include (Platform Duplicate)"),JoinIfFuzzy(DW$486:DW$527,$F$486:$F$527,$G529),"")))),"HTTP","HTTPS")&amp;")","No"),"*")</f>
        <v>*</v>
      </c>
      <c r="DW529" s="58" t="str">
        <f>IF(DW$9="Include",IF(JoinIfFuzzy(DW$486:DW$527,$F$486:$F$527,$G529)&amp;IF(AND(DW$2=DX$3,DX$9="Include (Platform Duplicate)"),JoinIfFuzzy(DX$486:DX$527,$F$486:$F$527,$G529),"")&lt;&gt;"","Yes ("&amp;IF(NOT(ISERR(FIND("HTTP,",JoinIfFuzzy(DW$486:DW$527,$F$486:$F$527,$G529)&amp;IF(AND(DW$2=DX$3,DX$9="Include (Platform Duplicate)"),JoinIfFuzzy(DX$486:DX$527,$F$486:$F$527,$G529),"")))),"HTTP","HTTPS")&amp;")","No"),"*")</f>
        <v>No</v>
      </c>
      <c r="DX529" s="58" t="str">
        <f>IF(DX$9="Include",IF(JoinIfFuzzy(DX$486:DX$527,$F$486:$F$527,$G529)&amp;IF(AND(DX$2=DY$3,DY$9="Include (Platform Duplicate)"),JoinIfFuzzy(DY$486:DY$527,$F$486:$F$527,$G529),"")&lt;&gt;"","Yes ("&amp;IF(NOT(ISERR(FIND("HTTP,",JoinIfFuzzy(DX$486:DX$527,$F$486:$F$527,$G529)&amp;IF(AND(DX$2=DY$3,DY$9="Include (Platform Duplicate)"),JoinIfFuzzy(DY$486:DY$527,$F$486:$F$527,$G529),"")))),"HTTP","HTTPS")&amp;")","No"),"*")</f>
        <v>No</v>
      </c>
      <c r="DY529" s="58" t="str">
        <f>IF(DY$9="Include",IF(JoinIfFuzzy(DY$486:DY$527,$F$486:$F$527,$G529)&amp;IF(AND(DY$2=DZ$3,DZ$9="Include (Platform Duplicate)"),JoinIfFuzzy(DZ$486:DZ$527,$F$486:$F$527,$G529),"")&lt;&gt;"","Yes ("&amp;IF(NOT(ISERR(FIND("HTTP,",JoinIfFuzzy(DY$486:DY$527,$F$486:$F$527,$G529)&amp;IF(AND(DY$2=DZ$3,DZ$9="Include (Platform Duplicate)"),JoinIfFuzzy(DZ$486:DZ$527,$F$486:$F$527,$G529),"")))),"HTTP","HTTPS")&amp;")","No"),"*")</f>
        <v>Yes (HTTP)</v>
      </c>
      <c r="DZ529" s="58" t="str">
        <f>IF(DZ$9="Include",IF(JoinIfFuzzy(DZ$486:DZ$527,$F$486:$F$527,$G529)&amp;IF(AND(DZ$2=EA$3,EA$9="Include (Platform Duplicate)"),JoinIfFuzzy(EA$486:EA$527,$F$486:$F$527,$G529),"")&lt;&gt;"","Yes ("&amp;IF(NOT(ISERR(FIND("HTTP,",JoinIfFuzzy(DZ$486:DZ$527,$F$486:$F$527,$G529)&amp;IF(AND(DZ$2=EA$3,EA$9="Include (Platform Duplicate)"),JoinIfFuzzy(EA$486:EA$527,$F$486:$F$527,$G529),"")))),"HTTP","HTTPS")&amp;")","No"),"*")</f>
        <v>*</v>
      </c>
      <c r="EA529" s="58" t="str">
        <f>IF(EA$9="Include",IF(JoinIfFuzzy(EA$486:EA$527,$F$486:$F$527,$G529)&amp;IF(AND(EA$2=EB$3,EB$9="Include (Platform Duplicate)"),JoinIfFuzzy(EB$486:EB$527,$F$486:$F$527,$G529),"")&lt;&gt;"","Yes ("&amp;IF(NOT(ISERR(FIND("HTTP,",JoinIfFuzzy(EA$486:EA$527,$F$486:$F$527,$G529)&amp;IF(AND(EA$2=EB$3,EB$9="Include (Platform Duplicate)"),JoinIfFuzzy(EB$486:EB$527,$F$486:$F$527,$G529),"")))),"HTTP","HTTPS")&amp;")","No"),"*")</f>
        <v>Yes (HTTPS)</v>
      </c>
      <c r="EB529" s="58" t="str">
        <f>IF(EB$9="Include",IF(JoinIfFuzzy(EB$486:EB$527,$F$486:$F$527,$G529)&amp;IF(AND(EB$2=EC$3,EC$9="Include (Platform Duplicate)"),JoinIfFuzzy(EC$486:EC$527,$F$486:$F$527,$G529),"")&lt;&gt;"","Yes ("&amp;IF(NOT(ISERR(FIND("HTTP,",JoinIfFuzzy(EB$486:EB$527,$F$486:$F$527,$G529)&amp;IF(AND(EB$2=EC$3,EC$9="Include (Platform Duplicate)"),JoinIfFuzzy(EC$486:EC$527,$F$486:$F$527,$G529),"")))),"HTTP","HTTPS")&amp;")","No"),"*")</f>
        <v>No</v>
      </c>
      <c r="EC529" s="58" t="str">
        <f>IF(EC$9="Include",IF(JoinIfFuzzy(EC$486:EC$527,$F$486:$F$527,$G529)&amp;IF(AND(EC$2=ED$3,ED$9="Include (Platform Duplicate)"),JoinIfFuzzy(ED$486:ED$527,$F$486:$F$527,$G529),"")&lt;&gt;"","Yes ("&amp;IF(NOT(ISERR(FIND("HTTP,",JoinIfFuzzy(EC$486:EC$527,$F$486:$F$527,$G529)&amp;IF(AND(EC$2=ED$3,ED$9="Include (Platform Duplicate)"),JoinIfFuzzy(ED$486:ED$527,$F$486:$F$527,$G529),"")))),"HTTP","HTTPS")&amp;")","No"),"*")</f>
        <v>Yes (HTTPS)</v>
      </c>
      <c r="ED529" s="58" t="str">
        <f>IF(ED$9="Include",IF(JoinIfFuzzy(ED$486:ED$527,$F$486:$F$527,$G529)&amp;IF(AND(ED$2=EE$3,EE$9="Include (Platform Duplicate)"),JoinIfFuzzy(EE$486:EE$527,$F$486:$F$527,$G529),"")&lt;&gt;"","Yes ("&amp;IF(NOT(ISERR(FIND("HTTP,",JoinIfFuzzy(ED$486:ED$527,$F$486:$F$527,$G529)&amp;IF(AND(ED$2=EE$3,EE$9="Include (Platform Duplicate)"),JoinIfFuzzy(EE$486:EE$527,$F$486:$F$527,$G529),"")))),"HTTP","HTTPS")&amp;")","No"),"*")</f>
        <v>*</v>
      </c>
      <c r="EE529" s="58" t="str">
        <f>IF(EE$9="Include",IF(JoinIfFuzzy(EE$486:EE$527,$F$486:$F$527,$G529)&amp;IF(AND(EE$2=EF$3,EF$9="Include (Platform Duplicate)"),JoinIfFuzzy(EF$486:EF$527,$F$486:$F$527,$G529),"")&lt;&gt;"","Yes ("&amp;IF(NOT(ISERR(FIND("HTTP,",JoinIfFuzzy(EE$486:EE$527,$F$486:$F$527,$G529)&amp;IF(AND(EE$2=EF$3,EF$9="Include (Platform Duplicate)"),JoinIfFuzzy(EF$486:EF$527,$F$486:$F$527,$G529),"")))),"HTTP","HTTPS")&amp;")","No"),"*")</f>
        <v>Yes (HTTPS)</v>
      </c>
      <c r="EF529" s="58" t="str">
        <f>IF(EF$9="Include",IF(JoinIfFuzzy(EF$486:EF$527,$F$486:$F$527,$G529)&amp;IF(AND(EF$2=EG$3,EG$9="Include (Platform Duplicate)"),JoinIfFuzzy(EG$486:EG$527,$F$486:$F$527,$G529),"")&lt;&gt;"","Yes ("&amp;IF(NOT(ISERR(FIND("HTTP,",JoinIfFuzzy(EF$486:EF$527,$F$486:$F$527,$G529)&amp;IF(AND(EF$2=EG$3,EG$9="Include (Platform Duplicate)"),JoinIfFuzzy(EG$486:EG$527,$F$486:$F$527,$G529),"")))),"HTTP","HTTPS")&amp;")","No"),"*")</f>
        <v>Yes (HTTP)</v>
      </c>
      <c r="EG529" s="58" t="str">
        <f>IF(EG$9="Include",IF(JoinIfFuzzy(EG$486:EG$527,$F$486:$F$527,$G529)&amp;IF(AND(EG$2=EH$3,EH$9="Include (Platform Duplicate)"),JoinIfFuzzy(EH$486:EH$527,$F$486:$F$527,$G529),"")&lt;&gt;"","Yes ("&amp;IF(NOT(ISERR(FIND("HTTP,",JoinIfFuzzy(EG$486:EG$527,$F$486:$F$527,$G529)&amp;IF(AND(EG$2=EH$3,EH$9="Include (Platform Duplicate)"),JoinIfFuzzy(EH$486:EH$527,$F$486:$F$527,$G529),"")))),"HTTP","HTTPS")&amp;")","No"),"*")</f>
        <v>*</v>
      </c>
      <c r="EH529" s="58" t="str">
        <f>IF(EH$9="Include",IF(JoinIfFuzzy(EH$486:EH$527,$F$486:$F$527,$G529)&amp;IF(AND(EH$2=EI$3,EI$9="Include (Platform Duplicate)"),JoinIfFuzzy(EI$486:EI$527,$F$486:$F$527,$G529),"")&lt;&gt;"","Yes ("&amp;IF(NOT(ISERR(FIND("HTTP,",JoinIfFuzzy(EH$486:EH$527,$F$486:$F$527,$G529)&amp;IF(AND(EH$2=EI$3,EI$9="Include (Platform Duplicate)"),JoinIfFuzzy(EI$486:EI$527,$F$486:$F$527,$G529),"")))),"HTTP","HTTPS")&amp;")","No"),"*")</f>
        <v>Yes (HTTPS)</v>
      </c>
      <c r="EI529" s="58" t="str">
        <f>IF(EI$9="Include",IF(JoinIfFuzzy(EI$486:EI$527,$F$486:$F$527,$G529)&amp;IF(AND(EI$2=EJ$3,EJ$9="Include (Platform Duplicate)"),JoinIfFuzzy(EJ$486:EJ$527,$F$486:$F$527,$G529),"")&lt;&gt;"","Yes ("&amp;IF(NOT(ISERR(FIND("HTTP,",JoinIfFuzzy(EI$486:EI$527,$F$486:$F$527,$G529)&amp;IF(AND(EI$2=EJ$3,EJ$9="Include (Platform Duplicate)"),JoinIfFuzzy(EJ$486:EJ$527,$F$486:$F$527,$G529),"")))),"HTTP","HTTPS")&amp;")","No"),"*")</f>
        <v>*</v>
      </c>
      <c r="EJ529" s="58" t="str">
        <f>IF(EJ$9="Include",IF(JoinIfFuzzy(EJ$486:EJ$527,$F$486:$F$527,$G529)&amp;IF(AND(EJ$2=EK$3,EK$9="Include (Platform Duplicate)"),JoinIfFuzzy(EK$486:EK$527,$F$486:$F$527,$G529),"")&lt;&gt;"","Yes ("&amp;IF(NOT(ISERR(FIND("HTTP,",JoinIfFuzzy(EJ$486:EJ$527,$F$486:$F$527,$G529)&amp;IF(AND(EJ$2=EK$3,EK$9="Include (Platform Duplicate)"),JoinIfFuzzy(EK$486:EK$527,$F$486:$F$527,$G529),"")))),"HTTP","HTTPS")&amp;")","No"),"*")</f>
        <v>Yes (HTTP)</v>
      </c>
      <c r="EK529" s="58" t="str">
        <f>IF(EK$9="Include",IF(JoinIfFuzzy(EK$486:EK$527,$F$486:$F$527,$G529)&amp;IF(AND(EK$2=EL$3,EL$9="Include (Platform Duplicate)"),JoinIfFuzzy(EL$486:EL$527,$F$486:$F$527,$G529),"")&lt;&gt;"","Yes ("&amp;IF(NOT(ISERR(FIND("HTTP,",JoinIfFuzzy(EK$486:EK$527,$F$486:$F$527,$G529)&amp;IF(AND(EK$2=EL$3,EL$9="Include (Platform Duplicate)"),JoinIfFuzzy(EL$486:EL$527,$F$486:$F$527,$G529),"")))),"HTTP","HTTPS")&amp;")","No"),"*")</f>
        <v>*</v>
      </c>
      <c r="EL529" s="109"/>
      <c r="EM529" s="109"/>
    </row>
    <row r="530" spans="1:143" s="58" customFormat="1" ht="12.75" customHeight="1" x14ac:dyDescent="0.25">
      <c r="A530" s="5"/>
      <c r="B530" s="96"/>
      <c r="C530" s="96"/>
      <c r="D530" s="96"/>
      <c r="E530" s="96"/>
      <c r="F530" s="96"/>
      <c r="G530" s="58" t="s">
        <v>3541</v>
      </c>
      <c r="H530" s="18" t="s">
        <v>5</v>
      </c>
      <c r="I530" s="18"/>
      <c r="J530" s="58" t="str">
        <f>IF(J$9="Include",IF(JoinIfFuzzy(J$486:J$527,$F$486:$F$527,$G530)&amp;IF(AND(J$2=K$3,K$9="Include (Platform Duplicate)"),JoinIfFuzzy(K$486:K$527,$F$486:$F$527,$G530),"")&lt;&gt;"","Yes ("&amp;IF(NOT(ISERR(FIND("HTTP,",JoinIfFuzzy(J$486:J$527,$F$486:$F$527,$G530)&amp;IF(AND(J$2=K$3,K$9="Include (Platform Duplicate)"),JoinIfFuzzy(K$486:K$527,$F$486:$F$527,$G530),"")))),"HTTP","HTTPS")&amp;")","No"),"*")</f>
        <v>No</v>
      </c>
      <c r="K530" s="58" t="str">
        <f>IF(K$9="Include",IF(JoinIfFuzzy(K$486:K$527,$F$486:$F$527,$G530)&amp;IF(AND(K$2=L$3,L$9="Include (Platform Duplicate)"),JoinIfFuzzy(L$486:L$527,$F$486:$F$527,$G530),"")&lt;&gt;"","Yes ("&amp;IF(NOT(ISERR(FIND("HTTP,",JoinIfFuzzy(K$486:K$527,$F$486:$F$527,$G530)&amp;IF(AND(K$2=L$3,L$9="Include (Platform Duplicate)"),JoinIfFuzzy(L$486:L$527,$F$486:$F$527,$G530),"")))),"HTTP","HTTPS")&amp;")","No"),"*")</f>
        <v>No</v>
      </c>
      <c r="L530" s="58" t="str">
        <f>IF(L$9="Include",IF(JoinIfFuzzy(L$486:L$527,$F$486:$F$527,$G530)&amp;IF(AND(L$2=M$3,M$9="Include (Platform Duplicate)"),JoinIfFuzzy(M$486:M$527,$F$486:$F$527,$G530),"")&lt;&gt;"","Yes ("&amp;IF(NOT(ISERR(FIND("HTTP,",JoinIfFuzzy(L$486:L$527,$F$486:$F$527,$G530)&amp;IF(AND(L$2=M$3,M$9="Include (Platform Duplicate)"),JoinIfFuzzy(M$486:M$527,$F$486:$F$527,$G530),"")))),"HTTP","HTTPS")&amp;")","No"),"*")</f>
        <v>*</v>
      </c>
      <c r="M530" s="58" t="str">
        <f>IF(M$9="Include",IF(JoinIfFuzzy(M$486:M$527,$F$486:$F$527,$G530)&amp;IF(AND(M$2=N$3,N$9="Include (Platform Duplicate)"),JoinIfFuzzy(N$486:N$527,$F$486:$F$527,$G530),"")&lt;&gt;"","Yes ("&amp;IF(NOT(ISERR(FIND("HTTP,",JoinIfFuzzy(M$486:M$527,$F$486:$F$527,$G530)&amp;IF(AND(M$2=N$3,N$9="Include (Platform Duplicate)"),JoinIfFuzzy(N$486:N$527,$F$486:$F$527,$G530),"")))),"HTTP","HTTPS")&amp;")","No"),"*")</f>
        <v>Yes (HTTPS)</v>
      </c>
      <c r="N530" s="58" t="str">
        <f>IF(N$9="Include",IF(JoinIfFuzzy(N$486:N$527,$F$486:$F$527,$G530)&amp;IF(AND(N$2=O$3,O$9="Include (Platform Duplicate)"),JoinIfFuzzy(O$486:O$527,$F$486:$F$527,$G530),"")&lt;&gt;"","Yes ("&amp;IF(NOT(ISERR(FIND("HTTP,",JoinIfFuzzy(N$486:N$527,$F$486:$F$527,$G530)&amp;IF(AND(N$2=O$3,O$9="Include (Platform Duplicate)"),JoinIfFuzzy(O$486:O$527,$F$486:$F$527,$G530),"")))),"HTTP","HTTPS")&amp;")","No"),"*")</f>
        <v>*</v>
      </c>
      <c r="O530" s="58" t="str">
        <f>IF(O$9="Include",IF(JoinIfFuzzy(O$486:O$527,$F$486:$F$527,$G530)&amp;IF(AND(O$2=P$3,P$9="Include (Platform Duplicate)"),JoinIfFuzzy(P$486:P$527,$F$486:$F$527,$G530),"")&lt;&gt;"","Yes ("&amp;IF(NOT(ISERR(FIND("HTTP,",JoinIfFuzzy(O$486:O$527,$F$486:$F$527,$G530)&amp;IF(AND(O$2=P$3,P$9="Include (Platform Duplicate)"),JoinIfFuzzy(P$486:P$527,$F$486:$F$527,$G530),"")))),"HTTP","HTTPS")&amp;")","No"),"*")</f>
        <v>No</v>
      </c>
      <c r="P530" s="58" t="str">
        <f>IF(P$9="Include",IF(JoinIfFuzzy(P$486:P$527,$F$486:$F$527,$G530)&amp;IF(AND(P$2=Q$3,Q$9="Include (Platform Duplicate)"),JoinIfFuzzy(Q$486:Q$527,$F$486:$F$527,$G530),"")&lt;&gt;"","Yes ("&amp;IF(NOT(ISERR(FIND("HTTP,",JoinIfFuzzy(P$486:P$527,$F$486:$F$527,$G530)&amp;IF(AND(P$2=Q$3,Q$9="Include (Platform Duplicate)"),JoinIfFuzzy(Q$486:Q$527,$F$486:$F$527,$G530),"")))),"HTTP","HTTPS")&amp;")","No"),"*")</f>
        <v>*</v>
      </c>
      <c r="Q530" s="58" t="str">
        <f>IF(Q$9="Include",IF(JoinIfFuzzy(Q$486:Q$527,$F$486:$F$527,$G530)&amp;IF(AND(Q$2=R$3,R$9="Include (Platform Duplicate)"),JoinIfFuzzy(R$486:R$527,$F$486:$F$527,$G530),"")&lt;&gt;"","Yes ("&amp;IF(NOT(ISERR(FIND("HTTP,",JoinIfFuzzy(Q$486:Q$527,$F$486:$F$527,$G530)&amp;IF(AND(Q$2=R$3,R$9="Include (Platform Duplicate)"),JoinIfFuzzy(R$486:R$527,$F$486:$F$527,$G530),"")))),"HTTP","HTTPS")&amp;")","No"),"*")</f>
        <v>No</v>
      </c>
      <c r="R530" s="58" t="str">
        <f>IF(R$9="Include",IF(JoinIfFuzzy(R$486:R$527,$F$486:$F$527,$G530)&amp;IF(AND(R$2=S$3,S$9="Include (Platform Duplicate)"),JoinIfFuzzy(S$486:S$527,$F$486:$F$527,$G530),"")&lt;&gt;"","Yes ("&amp;IF(NOT(ISERR(FIND("HTTP,",JoinIfFuzzy(R$486:R$527,$F$486:$F$527,$G530)&amp;IF(AND(R$2=S$3,S$9="Include (Platform Duplicate)"),JoinIfFuzzy(S$486:S$527,$F$486:$F$527,$G530),"")))),"HTTP","HTTPS")&amp;")","No"),"*")</f>
        <v>*</v>
      </c>
      <c r="S530" s="58" t="str">
        <f>IF(S$9="Include",IF(JoinIfFuzzy(S$486:S$527,$F$486:$F$527,$G530)&amp;IF(AND(S$2=T$3,T$9="Include (Platform Duplicate)"),JoinIfFuzzy(T$486:T$527,$F$486:$F$527,$G530),"")&lt;&gt;"","Yes ("&amp;IF(NOT(ISERR(FIND("HTTP,",JoinIfFuzzy(S$486:S$527,$F$486:$F$527,$G530)&amp;IF(AND(S$2=T$3,T$9="Include (Platform Duplicate)"),JoinIfFuzzy(T$486:T$527,$F$486:$F$527,$G530),"")))),"HTTP","HTTPS")&amp;")","No"),"*")</f>
        <v>Yes (HTTPS)</v>
      </c>
      <c r="T530" s="58" t="str">
        <f>IF(T$9="Include",IF(JoinIfFuzzy(T$486:T$527,$F$486:$F$527,$G530)&amp;IF(AND(T$2=U$3,U$9="Include (Platform Duplicate)"),JoinIfFuzzy(U$486:U$527,$F$486:$F$527,$G530),"")&lt;&gt;"","Yes ("&amp;IF(NOT(ISERR(FIND("HTTP,",JoinIfFuzzy(T$486:T$527,$F$486:$F$527,$G530)&amp;IF(AND(T$2=U$3,U$9="Include (Platform Duplicate)"),JoinIfFuzzy(U$486:U$527,$F$486:$F$527,$G530),"")))),"HTTP","HTTPS")&amp;")","No"),"*")</f>
        <v>*</v>
      </c>
      <c r="U530" s="58" t="str">
        <f>IF(U$9="Include",IF(JoinIfFuzzy(U$486:U$527,$F$486:$F$527,$G530)&amp;IF(AND(U$2=V$3,V$9="Include (Platform Duplicate)"),JoinIfFuzzy(V$486:V$527,$F$486:$F$527,$G530),"")&lt;&gt;"","Yes ("&amp;IF(NOT(ISERR(FIND("HTTP,",JoinIfFuzzy(U$486:U$527,$F$486:$F$527,$G530)&amp;IF(AND(U$2=V$3,V$9="Include (Platform Duplicate)"),JoinIfFuzzy(V$486:V$527,$F$486:$F$527,$G530),"")))),"HTTP","HTTPS")&amp;")","No"),"*")</f>
        <v>No</v>
      </c>
      <c r="V530" s="58" t="str">
        <f>IF(V$9="Include",IF(JoinIfFuzzy(V$486:V$527,$F$486:$F$527,$G530)&amp;IF(AND(V$2=W$3,W$9="Include (Platform Duplicate)"),JoinIfFuzzy(W$486:W$527,$F$486:$F$527,$G530),"")&lt;&gt;"","Yes ("&amp;IF(NOT(ISERR(FIND("HTTP,",JoinIfFuzzy(V$486:V$527,$F$486:$F$527,$G530)&amp;IF(AND(V$2=W$3,W$9="Include (Platform Duplicate)"),JoinIfFuzzy(W$486:W$527,$F$486:$F$527,$G530),"")))),"HTTP","HTTPS")&amp;")","No"),"*")</f>
        <v>Yes (HTTPS)</v>
      </c>
      <c r="W530" s="58" t="str">
        <f>IF(W$9="Include",IF(JoinIfFuzzy(W$486:W$527,$F$486:$F$527,$G530)&amp;IF(AND(W$2=X$3,X$9="Include (Platform Duplicate)"),JoinIfFuzzy(X$486:X$527,$F$486:$F$527,$G530),"")&lt;&gt;"","Yes ("&amp;IF(NOT(ISERR(FIND("HTTP,",JoinIfFuzzy(W$486:W$527,$F$486:$F$527,$G530)&amp;IF(AND(W$2=X$3,X$9="Include (Platform Duplicate)"),JoinIfFuzzy(X$486:X$527,$F$486:$F$527,$G530),"")))),"HTTP","HTTPS")&amp;")","No"),"*")</f>
        <v>No</v>
      </c>
      <c r="X530" s="58" t="str">
        <f>IF(X$9="Include",IF(JoinIfFuzzy(X$486:X$527,$F$486:$F$527,$G530)&amp;IF(AND(X$2=Y$3,Y$9="Include (Platform Duplicate)"),JoinIfFuzzy(Y$486:Y$527,$F$486:$F$527,$G530),"")&lt;&gt;"","Yes ("&amp;IF(NOT(ISERR(FIND("HTTP,",JoinIfFuzzy(X$486:X$527,$F$486:$F$527,$G530)&amp;IF(AND(X$2=Y$3,Y$9="Include (Platform Duplicate)"),JoinIfFuzzy(Y$486:Y$527,$F$486:$F$527,$G530),"")))),"HTTP","HTTPS")&amp;")","No"),"*")</f>
        <v>*</v>
      </c>
      <c r="Y530" s="58" t="str">
        <f>IF(Y$9="Include",IF(JoinIfFuzzy(Y$486:Y$527,$F$486:$F$527,$G530)&amp;IF(AND(Y$2=Z$3,Z$9="Include (Platform Duplicate)"),JoinIfFuzzy(Z$486:Z$527,$F$486:$F$527,$G530),"")&lt;&gt;"","Yes ("&amp;IF(NOT(ISERR(FIND("HTTP,",JoinIfFuzzy(Y$486:Y$527,$F$486:$F$527,$G530)&amp;IF(AND(Y$2=Z$3,Z$9="Include (Platform Duplicate)"),JoinIfFuzzy(Z$486:Z$527,$F$486:$F$527,$G530),"")))),"HTTP","HTTPS")&amp;")","No"),"*")</f>
        <v>Yes (HTTPS)</v>
      </c>
      <c r="Z530" s="58" t="str">
        <f>IF(Z$9="Include",IF(JoinIfFuzzy(Z$486:Z$527,$F$486:$F$527,$G530)&amp;IF(AND(Z$2=AA$3,AA$9="Include (Platform Duplicate)"),JoinIfFuzzy(AA$486:AA$527,$F$486:$F$527,$G530),"")&lt;&gt;"","Yes ("&amp;IF(NOT(ISERR(FIND("HTTP,",JoinIfFuzzy(Z$486:Z$527,$F$486:$F$527,$G530)&amp;IF(AND(Z$2=AA$3,AA$9="Include (Platform Duplicate)"),JoinIfFuzzy(AA$486:AA$527,$F$486:$F$527,$G530),"")))),"HTTP","HTTPS")&amp;")","No"),"*")</f>
        <v>*</v>
      </c>
      <c r="AA530" s="58" t="str">
        <f>IF(AA$9="Include",IF(JoinIfFuzzy(AA$486:AA$527,$F$486:$F$527,$G530)&amp;IF(AND(AA$2=AB$3,AB$9="Include (Platform Duplicate)"),JoinIfFuzzy(AB$486:AB$527,$F$486:$F$527,$G530),"")&lt;&gt;"","Yes ("&amp;IF(NOT(ISERR(FIND("HTTP,",JoinIfFuzzy(AA$486:AA$527,$F$486:$F$527,$G530)&amp;IF(AND(AA$2=AB$3,AB$9="Include (Platform Duplicate)"),JoinIfFuzzy(AB$486:AB$527,$F$486:$F$527,$G530),"")))),"HTTP","HTTPS")&amp;")","No"),"*")</f>
        <v>Yes (HTTPS)</v>
      </c>
      <c r="AB530" s="58" t="str">
        <f>IF(AB$9="Include",IF(JoinIfFuzzy(AB$486:AB$527,$F$486:$F$527,$G530)&amp;IF(AND(AB$2=AC$3,AC$9="Include (Platform Duplicate)"),JoinIfFuzzy(AC$486:AC$527,$F$486:$F$527,$G530),"")&lt;&gt;"","Yes ("&amp;IF(NOT(ISERR(FIND("HTTP,",JoinIfFuzzy(AB$486:AB$527,$F$486:$F$527,$G530)&amp;IF(AND(AB$2=AC$3,AC$9="Include (Platform Duplicate)"),JoinIfFuzzy(AC$486:AC$527,$F$486:$F$527,$G530),"")))),"HTTP","HTTPS")&amp;")","No"),"*")</f>
        <v>*</v>
      </c>
      <c r="AC530" s="58" t="str">
        <f>IF(AC$9="Include",IF(JoinIfFuzzy(AC$486:AC$527,$F$486:$F$527,$G530)&amp;IF(AND(AC$2=AD$3,AD$9="Include (Platform Duplicate)"),JoinIfFuzzy(AD$486:AD$527,$F$486:$F$527,$G530),"")&lt;&gt;"","Yes ("&amp;IF(NOT(ISERR(FIND("HTTP,",JoinIfFuzzy(AC$486:AC$527,$F$486:$F$527,$G530)&amp;IF(AND(AC$2=AD$3,AD$9="Include (Platform Duplicate)"),JoinIfFuzzy(AD$486:AD$527,$F$486:$F$527,$G530),"")))),"HTTP","HTTPS")&amp;")","No"),"*")</f>
        <v>Yes (HTTPS)</v>
      </c>
      <c r="AD530" s="58" t="str">
        <f>IF(AD$9="Include",IF(JoinIfFuzzy(AD$486:AD$527,$F$486:$F$527,$G530)&amp;IF(AND(AD$2=AE$3,AE$9="Include (Platform Duplicate)"),JoinIfFuzzy(AE$486:AE$527,$F$486:$F$527,$G530),"")&lt;&gt;"","Yes ("&amp;IF(NOT(ISERR(FIND("HTTP,",JoinIfFuzzy(AD$486:AD$527,$F$486:$F$527,$G530)&amp;IF(AND(AD$2=AE$3,AE$9="Include (Platform Duplicate)"),JoinIfFuzzy(AE$486:AE$527,$F$486:$F$527,$G530),"")))),"HTTP","HTTPS")&amp;")","No"),"*")</f>
        <v>No</v>
      </c>
      <c r="AE530" s="58" t="str">
        <f>IF(AE$9="Include",IF(JoinIfFuzzy(AE$486:AE$527,$F$486:$F$527,$G530)&amp;IF(AND(AE$2=AF$3,AF$9="Include (Platform Duplicate)"),JoinIfFuzzy(AF$486:AF$527,$F$486:$F$527,$G530),"")&lt;&gt;"","Yes ("&amp;IF(NOT(ISERR(FIND("HTTP,",JoinIfFuzzy(AE$486:AE$527,$F$486:$F$527,$G530)&amp;IF(AND(AE$2=AF$3,AF$9="Include (Platform Duplicate)"),JoinIfFuzzy(AF$486:AF$527,$F$486:$F$527,$G530),"")))),"HTTP","HTTPS")&amp;")","No"),"*")</f>
        <v>*</v>
      </c>
      <c r="AF530" s="58" t="str">
        <f>IF(AF$9="Include",IF(JoinIfFuzzy(AF$486:AF$527,$F$486:$F$527,$G530)&amp;IF(AND(AF$2=AG$3,AG$9="Include (Platform Duplicate)"),JoinIfFuzzy(AG$486:AG$527,$F$486:$F$527,$G530),"")&lt;&gt;"","Yes ("&amp;IF(NOT(ISERR(FIND("HTTP,",JoinIfFuzzy(AF$486:AF$527,$F$486:$F$527,$G530)&amp;IF(AND(AF$2=AG$3,AG$9="Include (Platform Duplicate)"),JoinIfFuzzy(AG$486:AG$527,$F$486:$F$527,$G530),"")))),"HTTP","HTTPS")&amp;")","No"),"*")</f>
        <v>Yes (HTTPS)</v>
      </c>
      <c r="AG530" s="58" t="str">
        <f>IF(AG$9="Include",IF(JoinIfFuzzy(AG$486:AG$527,$F$486:$F$527,$G530)&amp;IF(AND(AG$2=AH$3,AH$9="Include (Platform Duplicate)"),JoinIfFuzzy(AH$486:AH$527,$F$486:$F$527,$G530),"")&lt;&gt;"","Yes ("&amp;IF(NOT(ISERR(FIND("HTTP,",JoinIfFuzzy(AG$486:AG$527,$F$486:$F$527,$G530)&amp;IF(AND(AG$2=AH$3,AH$9="Include (Platform Duplicate)"),JoinIfFuzzy(AH$486:AH$527,$F$486:$F$527,$G530),"")))),"HTTP","HTTPS")&amp;")","No"),"*")</f>
        <v>No</v>
      </c>
      <c r="AH530" s="58" t="str">
        <f>IF(AH$9="Include",IF(JoinIfFuzzy(AH$486:AH$527,$F$486:$F$527,$G530)&amp;IF(AND(AH$2=AI$3,AI$9="Include (Platform Duplicate)"),JoinIfFuzzy(AI$486:AI$527,$F$486:$F$527,$G530),"")&lt;&gt;"","Yes ("&amp;IF(NOT(ISERR(FIND("HTTP,",JoinIfFuzzy(AH$486:AH$527,$F$486:$F$527,$G530)&amp;IF(AND(AH$2=AI$3,AI$9="Include (Platform Duplicate)"),JoinIfFuzzy(AI$486:AI$527,$F$486:$F$527,$G530),"")))),"HTTP","HTTPS")&amp;")","No"),"*")</f>
        <v>No</v>
      </c>
      <c r="AI530" s="58" t="str">
        <f>IF(AI$9="Include",IF(JoinIfFuzzy(AI$486:AI$527,$F$486:$F$527,$G530)&amp;IF(AND(AI$2=AJ$3,AJ$9="Include (Platform Duplicate)"),JoinIfFuzzy(AJ$486:AJ$527,$F$486:$F$527,$G530),"")&lt;&gt;"","Yes ("&amp;IF(NOT(ISERR(FIND("HTTP,",JoinIfFuzzy(AI$486:AI$527,$F$486:$F$527,$G530)&amp;IF(AND(AI$2=AJ$3,AJ$9="Include (Platform Duplicate)"),JoinIfFuzzy(AJ$486:AJ$527,$F$486:$F$527,$G530),"")))),"HTTP","HTTPS")&amp;")","No"),"*")</f>
        <v>*</v>
      </c>
      <c r="AJ530" s="58" t="str">
        <f>IF(AJ$9="Include",IF(JoinIfFuzzy(AJ$486:AJ$527,$F$486:$F$527,$G530)&amp;IF(AND(AJ$2=AK$3,AK$9="Include (Platform Duplicate)"),JoinIfFuzzy(AK$486:AK$527,$F$486:$F$527,$G530),"")&lt;&gt;"","Yes ("&amp;IF(NOT(ISERR(FIND("HTTP,",JoinIfFuzzy(AJ$486:AJ$527,$F$486:$F$527,$G530)&amp;IF(AND(AJ$2=AK$3,AK$9="Include (Platform Duplicate)"),JoinIfFuzzy(AK$486:AK$527,$F$486:$F$527,$G530),"")))),"HTTP","HTTPS")&amp;")","No"),"*")</f>
        <v>Yes (HTTPS)</v>
      </c>
      <c r="AK530" s="58" t="str">
        <f>IF(AK$9="Include",IF(JoinIfFuzzy(AK$486:AK$527,$F$486:$F$527,$G530)&amp;IF(AND(AK$2=AL$3,AL$9="Include (Platform Duplicate)"),JoinIfFuzzy(AL$486:AL$527,$F$486:$F$527,$G530),"")&lt;&gt;"","Yes ("&amp;IF(NOT(ISERR(FIND("HTTP,",JoinIfFuzzy(AK$486:AK$527,$F$486:$F$527,$G530)&amp;IF(AND(AK$2=AL$3,AL$9="Include (Platform Duplicate)"),JoinIfFuzzy(AL$486:AL$527,$F$486:$F$527,$G530),"")))),"HTTP","HTTPS")&amp;")","No"),"*")</f>
        <v>*</v>
      </c>
      <c r="AL530" s="58" t="str">
        <f>IF(AL$9="Include",IF(JoinIfFuzzy(AL$486:AL$527,$F$486:$F$527,$G530)&amp;IF(AND(AL$2=AM$3,AM$9="Include (Platform Duplicate)"),JoinIfFuzzy(AM$486:AM$527,$F$486:$F$527,$G530),"")&lt;&gt;"","Yes ("&amp;IF(NOT(ISERR(FIND("HTTP,",JoinIfFuzzy(AL$486:AL$527,$F$486:$F$527,$G530)&amp;IF(AND(AL$2=AM$3,AM$9="Include (Platform Duplicate)"),JoinIfFuzzy(AM$486:AM$527,$F$486:$F$527,$G530),"")))),"HTTP","HTTPS")&amp;")","No"),"*")</f>
        <v>No</v>
      </c>
      <c r="AM530" s="58" t="str">
        <f>IF(AM$9="Include",IF(JoinIfFuzzy(AM$486:AM$527,$F$486:$F$527,$G530)&amp;IF(AND(AM$2=AN$3,AN$9="Include (Platform Duplicate)"),JoinIfFuzzy(AN$486:AN$527,$F$486:$F$527,$G530),"")&lt;&gt;"","Yes ("&amp;IF(NOT(ISERR(FIND("HTTP,",JoinIfFuzzy(AM$486:AM$527,$F$486:$F$527,$G530)&amp;IF(AND(AM$2=AN$3,AN$9="Include (Platform Duplicate)"),JoinIfFuzzy(AN$486:AN$527,$F$486:$F$527,$G530),"")))),"HTTP","HTTPS")&amp;")","No"),"*")</f>
        <v>No</v>
      </c>
      <c r="AN530" s="58" t="str">
        <f>IF(AN$9="Include",IF(JoinIfFuzzy(AN$486:AN$527,$F$486:$F$527,$G530)&amp;IF(AND(AN$2=AO$3,AO$9="Include (Platform Duplicate)"),JoinIfFuzzy(AO$486:AO$527,$F$486:$F$527,$G530),"")&lt;&gt;"","Yes ("&amp;IF(NOT(ISERR(FIND("HTTP,",JoinIfFuzzy(AN$486:AN$527,$F$486:$F$527,$G530)&amp;IF(AND(AN$2=AO$3,AO$9="Include (Platform Duplicate)"),JoinIfFuzzy(AO$486:AO$527,$F$486:$F$527,$G530),"")))),"HTTP","HTTPS")&amp;")","No"),"*")</f>
        <v>No</v>
      </c>
      <c r="AO530" s="58" t="str">
        <f>IF(AO$9="Include",IF(JoinIfFuzzy(AO$486:AO$527,$F$486:$F$527,$G530)&amp;IF(AND(AO$2=AP$3,AP$9="Include (Platform Duplicate)"),JoinIfFuzzy(AP$486:AP$527,$F$486:$F$527,$G530),"")&lt;&gt;"","Yes ("&amp;IF(NOT(ISERR(FIND("HTTP,",JoinIfFuzzy(AO$486:AO$527,$F$486:$F$527,$G530)&amp;IF(AND(AO$2=AP$3,AP$9="Include (Platform Duplicate)"),JoinIfFuzzy(AP$486:AP$527,$F$486:$F$527,$G530),"")))),"HTTP","HTTPS")&amp;")","No"),"*")</f>
        <v>*</v>
      </c>
      <c r="AP530" s="58" t="str">
        <f>IF(AP$9="Include",IF(JoinIfFuzzy(AP$486:AP$527,$F$486:$F$527,$G530)&amp;IF(AND(AP$2=AQ$3,AQ$9="Include (Platform Duplicate)"),JoinIfFuzzy(AQ$486:AQ$527,$F$486:$F$527,$G530),"")&lt;&gt;"","Yes ("&amp;IF(NOT(ISERR(FIND("HTTP,",JoinIfFuzzy(AP$486:AP$527,$F$486:$F$527,$G530)&amp;IF(AND(AP$2=AQ$3,AQ$9="Include (Platform Duplicate)"),JoinIfFuzzy(AQ$486:AQ$527,$F$486:$F$527,$G530),"")))),"HTTP","HTTPS")&amp;")","No"),"*")</f>
        <v>No</v>
      </c>
      <c r="AQ530" s="58" t="str">
        <f>IF(AQ$9="Include",IF(JoinIfFuzzy(AQ$486:AQ$527,$F$486:$F$527,$G530)&amp;IF(AND(AQ$2=AR$3,AR$9="Include (Platform Duplicate)"),JoinIfFuzzy(AR$486:AR$527,$F$486:$F$527,$G530),"")&lt;&gt;"","Yes ("&amp;IF(NOT(ISERR(FIND("HTTP,",JoinIfFuzzy(AQ$486:AQ$527,$F$486:$F$527,$G530)&amp;IF(AND(AQ$2=AR$3,AR$9="Include (Platform Duplicate)"),JoinIfFuzzy(AR$486:AR$527,$F$486:$F$527,$G530),"")))),"HTTP","HTTPS")&amp;")","No"),"*")</f>
        <v>*</v>
      </c>
      <c r="AR530" s="58" t="str">
        <f>IF(AR$9="Include",IF(JoinIfFuzzy(AR$486:AR$527,$F$486:$F$527,$G530)&amp;IF(AND(AR$2=AS$3,AS$9="Include (Platform Duplicate)"),JoinIfFuzzy(AS$486:AS$527,$F$486:$F$527,$G530),"")&lt;&gt;"","Yes ("&amp;IF(NOT(ISERR(FIND("HTTP,",JoinIfFuzzy(AR$486:AR$527,$F$486:$F$527,$G530)&amp;IF(AND(AR$2=AS$3,AS$9="Include (Platform Duplicate)"),JoinIfFuzzy(AS$486:AS$527,$F$486:$F$527,$G530),"")))),"HTTP","HTTPS")&amp;")","No"),"*")</f>
        <v>No</v>
      </c>
      <c r="AS530" s="58" t="str">
        <f>IF(AS$9="Include",IF(JoinIfFuzzy(AS$486:AS$527,$F$486:$F$527,$G530)&amp;IF(AND(AS$2=AT$3,AT$9="Include (Platform Duplicate)"),JoinIfFuzzy(AT$486:AT$527,$F$486:$F$527,$G530),"")&lt;&gt;"","Yes ("&amp;IF(NOT(ISERR(FIND("HTTP,",JoinIfFuzzy(AS$486:AS$527,$F$486:$F$527,$G530)&amp;IF(AND(AS$2=AT$3,AT$9="Include (Platform Duplicate)"),JoinIfFuzzy(AT$486:AT$527,$F$486:$F$527,$G530),"")))),"HTTP","HTTPS")&amp;")","No"),"*")</f>
        <v>*</v>
      </c>
      <c r="AT530" s="58" t="str">
        <f>IF(AT$9="Include",IF(JoinIfFuzzy(AT$486:AT$527,$F$486:$F$527,$G530)&amp;IF(AND(AT$2=AU$3,AU$9="Include (Platform Duplicate)"),JoinIfFuzzy(AU$486:AU$527,$F$486:$F$527,$G530),"")&lt;&gt;"","Yes ("&amp;IF(NOT(ISERR(FIND("HTTP,",JoinIfFuzzy(AT$486:AT$527,$F$486:$F$527,$G530)&amp;IF(AND(AT$2=AU$3,AU$9="Include (Platform Duplicate)"),JoinIfFuzzy(AU$486:AU$527,$F$486:$F$527,$G530),"")))),"HTTP","HTTPS")&amp;")","No"),"*")</f>
        <v>No</v>
      </c>
      <c r="AU530" s="58" t="str">
        <f>IF(AU$9="Include",IF(JoinIfFuzzy(AU$486:AU$527,$F$486:$F$527,$G530)&amp;IF(AND(AU$2=AV$3,AV$9="Include (Platform Duplicate)"),JoinIfFuzzy(AV$486:AV$527,$F$486:$F$527,$G530),"")&lt;&gt;"","Yes ("&amp;IF(NOT(ISERR(FIND("HTTP,",JoinIfFuzzy(AU$486:AU$527,$F$486:$F$527,$G530)&amp;IF(AND(AU$2=AV$3,AV$9="Include (Platform Duplicate)"),JoinIfFuzzy(AV$486:AV$527,$F$486:$F$527,$G530),"")))),"HTTP","HTTPS")&amp;")","No"),"*")</f>
        <v>Yes (HTTPS)</v>
      </c>
      <c r="AV530" s="58" t="str">
        <f>IF(AV$9="Include",IF(JoinIfFuzzy(AV$486:AV$527,$F$486:$F$527,$G530)&amp;IF(AND(AV$2=AW$3,AW$9="Include (Platform Duplicate)"),JoinIfFuzzy(AW$486:AW$527,$F$486:$F$527,$G530),"")&lt;&gt;"","Yes ("&amp;IF(NOT(ISERR(FIND("HTTP,",JoinIfFuzzy(AV$486:AV$527,$F$486:$F$527,$G530)&amp;IF(AND(AV$2=AW$3,AW$9="Include (Platform Duplicate)"),JoinIfFuzzy(AW$486:AW$527,$F$486:$F$527,$G530),"")))),"HTTP","HTTPS")&amp;")","No"),"*")</f>
        <v>*</v>
      </c>
      <c r="AW530" s="58" t="str">
        <f>IF(AW$9="Include",IF(JoinIfFuzzy(AW$486:AW$527,$F$486:$F$527,$G530)&amp;IF(AND(AW$2=AX$3,AX$9="Include (Platform Duplicate)"),JoinIfFuzzy(AX$486:AX$527,$F$486:$F$527,$G530),"")&lt;&gt;"","Yes ("&amp;IF(NOT(ISERR(FIND("HTTP,",JoinIfFuzzy(AW$486:AW$527,$F$486:$F$527,$G530)&amp;IF(AND(AW$2=AX$3,AX$9="Include (Platform Duplicate)"),JoinIfFuzzy(AX$486:AX$527,$F$486:$F$527,$G530),"")))),"HTTP","HTTPS")&amp;")","No"),"*")</f>
        <v>*</v>
      </c>
      <c r="AX530" s="58" t="str">
        <f>IF(AX$9="Include",IF(JoinIfFuzzy(AX$486:AX$527,$F$486:$F$527,$G530)&amp;IF(AND(AX$2=AY$3,AY$9="Include (Platform Duplicate)"),JoinIfFuzzy(AY$486:AY$527,$F$486:$F$527,$G530),"")&lt;&gt;"","Yes ("&amp;IF(NOT(ISERR(FIND("HTTP,",JoinIfFuzzy(AX$486:AX$527,$F$486:$F$527,$G530)&amp;IF(AND(AX$2=AY$3,AY$9="Include (Platform Duplicate)"),JoinIfFuzzy(AY$486:AY$527,$F$486:$F$527,$G530),"")))),"HTTP","HTTPS")&amp;")","No"),"*")</f>
        <v>*</v>
      </c>
      <c r="AY530" s="58" t="str">
        <f>IF(AY$9="Include",IF(JoinIfFuzzy(AY$486:AY$527,$F$486:$F$527,$G530)&amp;IF(AND(AY$2=AZ$3,AZ$9="Include (Platform Duplicate)"),JoinIfFuzzy(AZ$486:AZ$527,$F$486:$F$527,$G530),"")&lt;&gt;"","Yes ("&amp;IF(NOT(ISERR(FIND("HTTP,",JoinIfFuzzy(AY$486:AY$527,$F$486:$F$527,$G530)&amp;IF(AND(AY$2=AZ$3,AZ$9="Include (Platform Duplicate)"),JoinIfFuzzy(AZ$486:AZ$527,$F$486:$F$527,$G530),"")))),"HTTP","HTTPS")&amp;")","No"),"*")</f>
        <v>*</v>
      </c>
      <c r="AZ530" s="58" t="str">
        <f>IF(AZ$9="Include",IF(JoinIfFuzzy(AZ$486:AZ$527,$F$486:$F$527,$G530)&amp;IF(AND(AZ$2=BA$3,BA$9="Include (Platform Duplicate)"),JoinIfFuzzy(BA$486:BA$527,$F$486:$F$527,$G530),"")&lt;&gt;"","Yes ("&amp;IF(NOT(ISERR(FIND("HTTP,",JoinIfFuzzy(AZ$486:AZ$527,$F$486:$F$527,$G530)&amp;IF(AND(AZ$2=BA$3,BA$9="Include (Platform Duplicate)"),JoinIfFuzzy(BA$486:BA$527,$F$486:$F$527,$G530),"")))),"HTTP","HTTPS")&amp;")","No"),"*")</f>
        <v>No</v>
      </c>
      <c r="BA530" s="58" t="str">
        <f>IF(BA$9="Include",IF(JoinIfFuzzy(BA$486:BA$527,$F$486:$F$527,$G530)&amp;IF(AND(BA$2=BB$3,BB$9="Include (Platform Duplicate)"),JoinIfFuzzy(BB$486:BB$527,$F$486:$F$527,$G530),"")&lt;&gt;"","Yes ("&amp;IF(NOT(ISERR(FIND("HTTP,",JoinIfFuzzy(BA$486:BA$527,$F$486:$F$527,$G530)&amp;IF(AND(BA$2=BB$3,BB$9="Include (Platform Duplicate)"),JoinIfFuzzy(BB$486:BB$527,$F$486:$F$527,$G530),"")))),"HTTP","HTTPS")&amp;")","No"),"*")</f>
        <v>No</v>
      </c>
      <c r="BB530" s="58" t="str">
        <f>IF(BB$9="Include",IF(JoinIfFuzzy(BB$486:BB$527,$F$486:$F$527,$G530)&amp;IF(AND(BB$2=BC$3,BC$9="Include (Platform Duplicate)"),JoinIfFuzzy(BC$486:BC$527,$F$486:$F$527,$G530),"")&lt;&gt;"","Yes ("&amp;IF(NOT(ISERR(FIND("HTTP,",JoinIfFuzzy(BB$486:BB$527,$F$486:$F$527,$G530)&amp;IF(AND(BB$2=BC$3,BC$9="Include (Platform Duplicate)"),JoinIfFuzzy(BC$486:BC$527,$F$486:$F$527,$G530),"")))),"HTTP","HTTPS")&amp;")","No"),"*")</f>
        <v>Yes (HTTPS)</v>
      </c>
      <c r="BC530" s="58" t="str">
        <f>IF(BC$9="Include",IF(JoinIfFuzzy(BC$486:BC$527,$F$486:$F$527,$G530)&amp;IF(AND(BC$2=BD$3,BD$9="Include (Platform Duplicate)"),JoinIfFuzzy(BD$486:BD$527,$F$486:$F$527,$G530),"")&lt;&gt;"","Yes ("&amp;IF(NOT(ISERR(FIND("HTTP,",JoinIfFuzzy(BC$486:BC$527,$F$486:$F$527,$G530)&amp;IF(AND(BC$2=BD$3,BD$9="Include (Platform Duplicate)"),JoinIfFuzzy(BD$486:BD$527,$F$486:$F$527,$G530),"")))),"HTTP","HTTPS")&amp;")","No"),"*")</f>
        <v>Yes (HTTPS)</v>
      </c>
      <c r="BD530" s="58" t="str">
        <f>IF(BD$9="Include",IF(JoinIfFuzzy(BD$486:BD$527,$F$486:$F$527,$G530)&amp;IF(AND(BD$2=BE$3,BE$9="Include (Platform Duplicate)"),JoinIfFuzzy(BE$486:BE$527,$F$486:$F$527,$G530),"")&lt;&gt;"","Yes ("&amp;IF(NOT(ISERR(FIND("HTTP,",JoinIfFuzzy(BD$486:BD$527,$F$486:$F$527,$G530)&amp;IF(AND(BD$2=BE$3,BE$9="Include (Platform Duplicate)"),JoinIfFuzzy(BE$486:BE$527,$F$486:$F$527,$G530),"")))),"HTTP","HTTPS")&amp;")","No"),"*")</f>
        <v>Yes (HTTPS)</v>
      </c>
      <c r="BE530" s="58" t="str">
        <f>IF(BE$9="Include",IF(JoinIfFuzzy(BE$486:BE$527,$F$486:$F$527,$G530)&amp;IF(AND(BE$2=BF$3,BF$9="Include (Platform Duplicate)"),JoinIfFuzzy(BF$486:BF$527,$F$486:$F$527,$G530),"")&lt;&gt;"","Yes ("&amp;IF(NOT(ISERR(FIND("HTTP,",JoinIfFuzzy(BE$486:BE$527,$F$486:$F$527,$G530)&amp;IF(AND(BE$2=BF$3,BF$9="Include (Platform Duplicate)"),JoinIfFuzzy(BF$486:BF$527,$F$486:$F$527,$G530),"")))),"HTTP","HTTPS")&amp;")","No"),"*")</f>
        <v>*</v>
      </c>
      <c r="BF530" s="58" t="str">
        <f>IF(BF$9="Include",IF(JoinIfFuzzy(BF$486:BF$527,$F$486:$F$527,$G530)&amp;IF(AND(BF$2=BG$3,BG$9="Include (Platform Duplicate)"),JoinIfFuzzy(BG$486:BG$527,$F$486:$F$527,$G530),"")&lt;&gt;"","Yes ("&amp;IF(NOT(ISERR(FIND("HTTP,",JoinIfFuzzy(BF$486:BF$527,$F$486:$F$527,$G530)&amp;IF(AND(BF$2=BG$3,BG$9="Include (Platform Duplicate)"),JoinIfFuzzy(BG$486:BG$527,$F$486:$F$527,$G530),"")))),"HTTP","HTTPS")&amp;")","No"),"*")</f>
        <v>*</v>
      </c>
      <c r="BG530" s="58" t="str">
        <f>IF(BG$9="Include",IF(JoinIfFuzzy(BG$486:BG$527,$F$486:$F$527,$G530)&amp;IF(AND(BG$2=BH$3,BH$9="Include (Platform Duplicate)"),JoinIfFuzzy(BH$486:BH$527,$F$486:$F$527,$G530),"")&lt;&gt;"","Yes ("&amp;IF(NOT(ISERR(FIND("HTTP,",JoinIfFuzzy(BG$486:BG$527,$F$486:$F$527,$G530)&amp;IF(AND(BG$2=BH$3,BH$9="Include (Platform Duplicate)"),JoinIfFuzzy(BH$486:BH$527,$F$486:$F$527,$G530),"")))),"HTTP","HTTPS")&amp;")","No"),"*")</f>
        <v>No</v>
      </c>
      <c r="BH530" s="58" t="str">
        <f>IF(BH$9="Include",IF(JoinIfFuzzy(BH$486:BH$527,$F$486:$F$527,$G530)&amp;IF(AND(BH$2=BI$3,BI$9="Include (Platform Duplicate)"),JoinIfFuzzy(BI$486:BI$527,$F$486:$F$527,$G530),"")&lt;&gt;"","Yes ("&amp;IF(NOT(ISERR(FIND("HTTP,",JoinIfFuzzy(BH$486:BH$527,$F$486:$F$527,$G530)&amp;IF(AND(BH$2=BI$3,BI$9="Include (Platform Duplicate)"),JoinIfFuzzy(BI$486:BI$527,$F$486:$F$527,$G530),"")))),"HTTP","HTTPS")&amp;")","No"),"*")</f>
        <v>*</v>
      </c>
      <c r="BI530" s="58" t="str">
        <f>IF(BI$9="Include",IF(JoinIfFuzzy(BI$486:BI$527,$F$486:$F$527,$G530)&amp;IF(AND(BI$2=BJ$3,BJ$9="Include (Platform Duplicate)"),JoinIfFuzzy(BJ$486:BJ$527,$F$486:$F$527,$G530),"")&lt;&gt;"","Yes ("&amp;IF(NOT(ISERR(FIND("HTTP,",JoinIfFuzzy(BI$486:BI$527,$F$486:$F$527,$G530)&amp;IF(AND(BI$2=BJ$3,BJ$9="Include (Platform Duplicate)"),JoinIfFuzzy(BJ$486:BJ$527,$F$486:$F$527,$G530),"")))),"HTTP","HTTPS")&amp;")","No"),"*")</f>
        <v>Yes (HTTPS)</v>
      </c>
      <c r="BJ530" s="58" t="str">
        <f>IF(BJ$9="Include",IF(JoinIfFuzzy(BJ$486:BJ$527,$F$486:$F$527,$G530)&amp;IF(AND(BJ$2=BK$3,BK$9="Include (Platform Duplicate)"),JoinIfFuzzy(BK$486:BK$527,$F$486:$F$527,$G530),"")&lt;&gt;"","Yes ("&amp;IF(NOT(ISERR(FIND("HTTP,",JoinIfFuzzy(BJ$486:BJ$527,$F$486:$F$527,$G530)&amp;IF(AND(BJ$2=BK$3,BK$9="Include (Platform Duplicate)"),JoinIfFuzzy(BK$486:BK$527,$F$486:$F$527,$G530),"")))),"HTTP","HTTPS")&amp;")","No"),"*")</f>
        <v>Yes (HTTPS)</v>
      </c>
      <c r="BK530" s="58" t="str">
        <f>IF(BK$9="Include",IF(JoinIfFuzzy(BK$486:BK$527,$F$486:$F$527,$G530)&amp;IF(AND(BK$2=BL$3,BL$9="Include (Platform Duplicate)"),JoinIfFuzzy(BL$486:BL$527,$F$486:$F$527,$G530),"")&lt;&gt;"","Yes ("&amp;IF(NOT(ISERR(FIND("HTTP,",JoinIfFuzzy(BK$486:BK$527,$F$486:$F$527,$G530)&amp;IF(AND(BK$2=BL$3,BL$9="Include (Platform Duplicate)"),JoinIfFuzzy(BL$486:BL$527,$F$486:$F$527,$G530),"")))),"HTTP","HTTPS")&amp;")","No"),"*")</f>
        <v>*</v>
      </c>
      <c r="BL530" s="58" t="str">
        <f>IF(BL$9="Include",IF(JoinIfFuzzy(BL$486:BL$527,$F$486:$F$527,$G530)&amp;IF(AND(BL$2=BM$3,BM$9="Include (Platform Duplicate)"),JoinIfFuzzy(BM$486:BM$527,$F$486:$F$527,$G530),"")&lt;&gt;"","Yes ("&amp;IF(NOT(ISERR(FIND("HTTP,",JoinIfFuzzy(BL$486:BL$527,$F$486:$F$527,$G530)&amp;IF(AND(BL$2=BM$3,BM$9="Include (Platform Duplicate)"),JoinIfFuzzy(BM$486:BM$527,$F$486:$F$527,$G530),"")))),"HTTP","HTTPS")&amp;")","No"),"*")</f>
        <v>Yes (HTTPS)</v>
      </c>
      <c r="BM530" s="58" t="str">
        <f>IF(BM$9="Include",IF(JoinIfFuzzy(BM$486:BM$527,$F$486:$F$527,$G530)&amp;IF(AND(BM$2=BN$3,BN$9="Include (Platform Duplicate)"),JoinIfFuzzy(BN$486:BN$527,$F$486:$F$527,$G530),"")&lt;&gt;"","Yes ("&amp;IF(NOT(ISERR(FIND("HTTP,",JoinIfFuzzy(BM$486:BM$527,$F$486:$F$527,$G530)&amp;IF(AND(BM$2=BN$3,BN$9="Include (Platform Duplicate)"),JoinIfFuzzy(BN$486:BN$527,$F$486:$F$527,$G530),"")))),"HTTP","HTTPS")&amp;")","No"),"*")</f>
        <v>*</v>
      </c>
      <c r="BN530" s="58" t="str">
        <f>IF(BN$9="Include",IF(JoinIfFuzzy(BN$486:BN$527,$F$486:$F$527,$G530)&amp;IF(AND(BN$2=BO$3,BO$9="Include (Platform Duplicate)"),JoinIfFuzzy(BO$486:BO$527,$F$486:$F$527,$G530),"")&lt;&gt;"","Yes ("&amp;IF(NOT(ISERR(FIND("HTTP,",JoinIfFuzzy(BN$486:BN$527,$F$486:$F$527,$G530)&amp;IF(AND(BN$2=BO$3,BO$9="Include (Platform Duplicate)"),JoinIfFuzzy(BO$486:BO$527,$F$486:$F$527,$G530),"")))),"HTTP","HTTPS")&amp;")","No"),"*")</f>
        <v>No</v>
      </c>
      <c r="BO530" s="58" t="str">
        <f>IF(BO$9="Include",IF(JoinIfFuzzy(BO$486:BO$527,$F$486:$F$527,$G530)&amp;IF(AND(BO$2=BP$3,BP$9="Include (Platform Duplicate)"),JoinIfFuzzy(BP$486:BP$527,$F$486:$F$527,$G530),"")&lt;&gt;"","Yes ("&amp;IF(NOT(ISERR(FIND("HTTP,",JoinIfFuzzy(BO$486:BO$527,$F$486:$F$527,$G530)&amp;IF(AND(BO$2=BP$3,BP$9="Include (Platform Duplicate)"),JoinIfFuzzy(BP$486:BP$527,$F$486:$F$527,$G530),"")))),"HTTP","HTTPS")&amp;")","No"),"*")</f>
        <v>No</v>
      </c>
      <c r="BP530" s="58" t="str">
        <f>IF(BP$9="Include",IF(JoinIfFuzzy(BP$486:BP$527,$F$486:$F$527,$G530)&amp;IF(AND(BP$2=BQ$3,BQ$9="Include (Platform Duplicate)"),JoinIfFuzzy(BQ$486:BQ$527,$F$486:$F$527,$G530),"")&lt;&gt;"","Yes ("&amp;IF(NOT(ISERR(FIND("HTTP,",JoinIfFuzzy(BP$486:BP$527,$F$486:$F$527,$G530)&amp;IF(AND(BP$2=BQ$3,BQ$9="Include (Platform Duplicate)"),JoinIfFuzzy(BQ$486:BQ$527,$F$486:$F$527,$G530),"")))),"HTTP","HTTPS")&amp;")","No"),"*")</f>
        <v>*</v>
      </c>
      <c r="BQ530" s="58" t="str">
        <f>IF(BQ$9="Include",IF(JoinIfFuzzy(BQ$486:BQ$527,$F$486:$F$527,$G530)&amp;IF(AND(BQ$2=BR$3,BR$9="Include (Platform Duplicate)"),JoinIfFuzzy(BR$486:BR$527,$F$486:$F$527,$G530),"")&lt;&gt;"","Yes ("&amp;IF(NOT(ISERR(FIND("HTTP,",JoinIfFuzzy(BQ$486:BQ$527,$F$486:$F$527,$G530)&amp;IF(AND(BQ$2=BR$3,BR$9="Include (Platform Duplicate)"),JoinIfFuzzy(BR$486:BR$527,$F$486:$F$527,$G530),"")))),"HTTP","HTTPS")&amp;")","No"),"*")</f>
        <v>No</v>
      </c>
      <c r="BR530" s="58" t="str">
        <f>IF(BR$9="Include",IF(JoinIfFuzzy(BR$486:BR$527,$F$486:$F$527,$G530)&amp;IF(AND(BR$2=BS$3,BS$9="Include (Platform Duplicate)"),JoinIfFuzzy(BS$486:BS$527,$F$486:$F$527,$G530),"")&lt;&gt;"","Yes ("&amp;IF(NOT(ISERR(FIND("HTTP,",JoinIfFuzzy(BR$486:BR$527,$F$486:$F$527,$G530)&amp;IF(AND(BR$2=BS$3,BS$9="Include (Platform Duplicate)"),JoinIfFuzzy(BS$486:BS$527,$F$486:$F$527,$G530),"")))),"HTTP","HTTPS")&amp;")","No"),"*")</f>
        <v>*</v>
      </c>
      <c r="BS530" s="58" t="str">
        <f>IF(BS$9="Include",IF(JoinIfFuzzy(BS$486:BS$527,$F$486:$F$527,$G530)&amp;IF(AND(BS$2=BT$3,BT$9="Include (Platform Duplicate)"),JoinIfFuzzy(BT$486:BT$527,$F$486:$F$527,$G530),"")&lt;&gt;"","Yes ("&amp;IF(NOT(ISERR(FIND("HTTP,",JoinIfFuzzy(BS$486:BS$527,$F$486:$F$527,$G530)&amp;IF(AND(BS$2=BT$3,BT$9="Include (Platform Duplicate)"),JoinIfFuzzy(BT$486:BT$527,$F$486:$F$527,$G530),"")))),"HTTP","HTTPS")&amp;")","No"),"*")</f>
        <v>No</v>
      </c>
      <c r="BT530" s="58" t="str">
        <f>IF(BT$9="Include",IF(JoinIfFuzzy(BT$486:BT$527,$F$486:$F$527,$G530)&amp;IF(AND(BT$2=BU$3,BU$9="Include (Platform Duplicate)"),JoinIfFuzzy(BU$486:BU$527,$F$486:$F$527,$G530),"")&lt;&gt;"","Yes ("&amp;IF(NOT(ISERR(FIND("HTTP,",JoinIfFuzzy(BT$486:BT$527,$F$486:$F$527,$G530)&amp;IF(AND(BT$2=BU$3,BU$9="Include (Platform Duplicate)"),JoinIfFuzzy(BU$486:BU$527,$F$486:$F$527,$G530),"")))),"HTTP","HTTPS")&amp;")","No"),"*")</f>
        <v>Yes (HTTPS)</v>
      </c>
      <c r="BU530" s="58" t="str">
        <f>IF(BU$9="Include",IF(JoinIfFuzzy(BU$486:BU$527,$F$486:$F$527,$G530)&amp;IF(AND(BU$2=BV$3,BV$9="Include (Platform Duplicate)"),JoinIfFuzzy(BV$486:BV$527,$F$486:$F$527,$G530),"")&lt;&gt;"","Yes ("&amp;IF(NOT(ISERR(FIND("HTTP,",JoinIfFuzzy(BU$486:BU$527,$F$486:$F$527,$G530)&amp;IF(AND(BU$2=BV$3,BV$9="Include (Platform Duplicate)"),JoinIfFuzzy(BV$486:BV$527,$F$486:$F$527,$G530),"")))),"HTTP","HTTPS")&amp;")","No"),"*")</f>
        <v>*</v>
      </c>
      <c r="BV530" s="58" t="str">
        <f>IF(BV$9="Include",IF(JoinIfFuzzy(BV$486:BV$527,$F$486:$F$527,$G530)&amp;IF(AND(BV$2=BW$3,BW$9="Include (Platform Duplicate)"),JoinIfFuzzy(BW$486:BW$527,$F$486:$F$527,$G530),"")&lt;&gt;"","Yes ("&amp;IF(NOT(ISERR(FIND("HTTP,",JoinIfFuzzy(BV$486:BV$527,$F$486:$F$527,$G530)&amp;IF(AND(BV$2=BW$3,BW$9="Include (Platform Duplicate)"),JoinIfFuzzy(BW$486:BW$527,$F$486:$F$527,$G530),"")))),"HTTP","HTTPS")&amp;")","No"),"*")</f>
        <v>No</v>
      </c>
      <c r="BW530" s="58" t="str">
        <f>IF(BW$9="Include",IF(JoinIfFuzzy(BW$486:BW$527,$F$486:$F$527,$G530)&amp;IF(AND(BW$2=BX$3,BX$9="Include (Platform Duplicate)"),JoinIfFuzzy(BX$486:BX$527,$F$486:$F$527,$G530),"")&lt;&gt;"","Yes ("&amp;IF(NOT(ISERR(FIND("HTTP,",JoinIfFuzzy(BW$486:BW$527,$F$486:$F$527,$G530)&amp;IF(AND(BW$2=BX$3,BX$9="Include (Platform Duplicate)"),JoinIfFuzzy(BX$486:BX$527,$F$486:$F$527,$G530),"")))),"HTTP","HTTPS")&amp;")","No"),"*")</f>
        <v>*</v>
      </c>
      <c r="BX530" s="58" t="str">
        <f>IF(BX$9="Include",IF(JoinIfFuzzy(BX$486:BX$527,$F$486:$F$527,$G530)&amp;IF(AND(BX$2=BY$3,BY$9="Include (Platform Duplicate)"),JoinIfFuzzy(BY$486:BY$527,$F$486:$F$527,$G530),"")&lt;&gt;"","Yes ("&amp;IF(NOT(ISERR(FIND("HTTP,",JoinIfFuzzy(BX$486:BX$527,$F$486:$F$527,$G530)&amp;IF(AND(BX$2=BY$3,BY$9="Include (Platform Duplicate)"),JoinIfFuzzy(BY$486:BY$527,$F$486:$F$527,$G530),"")))),"HTTP","HTTPS")&amp;")","No"),"*")</f>
        <v>Yes (HTTPS)</v>
      </c>
      <c r="BY530" s="58" t="str">
        <f>IF(BY$9="Include",IF(JoinIfFuzzy(BY$486:BY$527,$F$486:$F$527,$G530)&amp;IF(AND(BY$2=BZ$3,BZ$9="Include (Platform Duplicate)"),JoinIfFuzzy(BZ$486:BZ$527,$F$486:$F$527,$G530),"")&lt;&gt;"","Yes ("&amp;IF(NOT(ISERR(FIND("HTTP,",JoinIfFuzzy(BY$486:BY$527,$F$486:$F$527,$G530)&amp;IF(AND(BY$2=BZ$3,BZ$9="Include (Platform Duplicate)"),JoinIfFuzzy(BZ$486:BZ$527,$F$486:$F$527,$G530),"")))),"HTTP","HTTPS")&amp;")","No"),"*")</f>
        <v>*</v>
      </c>
      <c r="BZ530" s="58" t="str">
        <f>IF(BZ$9="Include",IF(JoinIfFuzzy(BZ$486:BZ$527,$F$486:$F$527,$G530)&amp;IF(AND(BZ$2=CA$3,CA$9="Include (Platform Duplicate)"),JoinIfFuzzy(CA$486:CA$527,$F$486:$F$527,$G530),"")&lt;&gt;"","Yes ("&amp;IF(NOT(ISERR(FIND("HTTP,",JoinIfFuzzy(BZ$486:BZ$527,$F$486:$F$527,$G530)&amp;IF(AND(BZ$2=CA$3,CA$9="Include (Platform Duplicate)"),JoinIfFuzzy(CA$486:CA$527,$F$486:$F$527,$G530),"")))),"HTTP","HTTPS")&amp;")","No"),"*")</f>
        <v>No</v>
      </c>
      <c r="CA530" s="58" t="str">
        <f>IF(CA$9="Include",IF(JoinIfFuzzy(CA$486:CA$527,$F$486:$F$527,$G530)&amp;IF(AND(CA$2=CB$3,CB$9="Include (Platform Duplicate)"),JoinIfFuzzy(CB$486:CB$527,$F$486:$F$527,$G530),"")&lt;&gt;"","Yes ("&amp;IF(NOT(ISERR(FIND("HTTP,",JoinIfFuzzy(CA$486:CA$527,$F$486:$F$527,$G530)&amp;IF(AND(CA$2=CB$3,CB$9="Include (Platform Duplicate)"),JoinIfFuzzy(CB$486:CB$527,$F$486:$F$527,$G530),"")))),"HTTP","HTTPS")&amp;")","No"),"*")</f>
        <v>No</v>
      </c>
      <c r="CB530" s="58" t="str">
        <f>IF(CB$9="Include",IF(JoinIfFuzzy(CB$486:CB$527,$F$486:$F$527,$G530)&amp;IF(AND(CB$2=CC$3,CC$9="Include (Platform Duplicate)"),JoinIfFuzzy(CC$486:CC$527,$F$486:$F$527,$G530),"")&lt;&gt;"","Yes ("&amp;IF(NOT(ISERR(FIND("HTTP,",JoinIfFuzzy(CB$486:CB$527,$F$486:$F$527,$G530)&amp;IF(AND(CB$2=CC$3,CC$9="Include (Platform Duplicate)"),JoinIfFuzzy(CC$486:CC$527,$F$486:$F$527,$G530),"")))),"HTTP","HTTPS")&amp;")","No"),"*")</f>
        <v>No</v>
      </c>
      <c r="CC530" s="58" t="str">
        <f>IF(CC$9="Include",IF(JoinIfFuzzy(CC$486:CC$527,$F$486:$F$527,$G530)&amp;IF(AND(CC$2=CD$3,CD$9="Include (Platform Duplicate)"),JoinIfFuzzy(CD$486:CD$527,$F$486:$F$527,$G530),"")&lt;&gt;"","Yes ("&amp;IF(NOT(ISERR(FIND("HTTP,",JoinIfFuzzy(CC$486:CC$527,$F$486:$F$527,$G530)&amp;IF(AND(CC$2=CD$3,CD$9="Include (Platform Duplicate)"),JoinIfFuzzy(CD$486:CD$527,$F$486:$F$527,$G530),"")))),"HTTP","HTTPS")&amp;")","No"),"*")</f>
        <v>Yes (HTTPS)</v>
      </c>
      <c r="CD530" s="58" t="str">
        <f>IF(CD$9="Include",IF(JoinIfFuzzy(CD$486:CD$527,$F$486:$F$527,$G530)&amp;IF(AND(CD$2=CE$3,CE$9="Include (Platform Duplicate)"),JoinIfFuzzy(CE$486:CE$527,$F$486:$F$527,$G530),"")&lt;&gt;"","Yes ("&amp;IF(NOT(ISERR(FIND("HTTP,",JoinIfFuzzy(CD$486:CD$527,$F$486:$F$527,$G530)&amp;IF(AND(CD$2=CE$3,CE$9="Include (Platform Duplicate)"),JoinIfFuzzy(CE$486:CE$527,$F$486:$F$527,$G530),"")))),"HTTP","HTTPS")&amp;")","No"),"*")</f>
        <v>*</v>
      </c>
      <c r="CE530" s="58" t="str">
        <f>IF(CE$9="Include",IF(JoinIfFuzzy(CE$486:CE$527,$F$486:$F$527,$G530)&amp;IF(AND(CE$2=CF$3,CF$9="Include (Platform Duplicate)"),JoinIfFuzzy(CF$486:CF$527,$F$486:$F$527,$G530),"")&lt;&gt;"","Yes ("&amp;IF(NOT(ISERR(FIND("HTTP,",JoinIfFuzzy(CE$486:CE$527,$F$486:$F$527,$G530)&amp;IF(AND(CE$2=CF$3,CF$9="Include (Platform Duplicate)"),JoinIfFuzzy(CF$486:CF$527,$F$486:$F$527,$G530),"")))),"HTTP","HTTPS")&amp;")","No"),"*")</f>
        <v>*</v>
      </c>
      <c r="CF530" s="58" t="str">
        <f>IF(CF$9="Include",IF(JoinIfFuzzy(CF$486:CF$527,$F$486:$F$527,$G530)&amp;IF(AND(CF$2=CG$3,CG$9="Include (Platform Duplicate)"),JoinIfFuzzy(CG$486:CG$527,$F$486:$F$527,$G530),"")&lt;&gt;"","Yes ("&amp;IF(NOT(ISERR(FIND("HTTP,",JoinIfFuzzy(CF$486:CF$527,$F$486:$F$527,$G530)&amp;IF(AND(CF$2=CG$3,CG$9="Include (Platform Duplicate)"),JoinIfFuzzy(CG$486:CG$527,$F$486:$F$527,$G530),"")))),"HTTP","HTTPS")&amp;")","No"),"*")</f>
        <v>*</v>
      </c>
      <c r="CG530" s="58" t="str">
        <f>IF(CG$9="Include",IF(JoinIfFuzzy(CG$486:CG$527,$F$486:$F$527,$G530)&amp;IF(AND(CG$2=CH$3,CH$9="Include (Platform Duplicate)"),JoinIfFuzzy(CH$486:CH$527,$F$486:$F$527,$G530),"")&lt;&gt;"","Yes ("&amp;IF(NOT(ISERR(FIND("HTTP,",JoinIfFuzzy(CG$486:CG$527,$F$486:$F$527,$G530)&amp;IF(AND(CG$2=CH$3,CH$9="Include (Platform Duplicate)"),JoinIfFuzzy(CH$486:CH$527,$F$486:$F$527,$G530),"")))),"HTTP","HTTPS")&amp;")","No"),"*")</f>
        <v>No</v>
      </c>
      <c r="CH530" s="58" t="str">
        <f>IF(CH$9="Include",IF(JoinIfFuzzy(CH$486:CH$527,$F$486:$F$527,$G530)&amp;IF(AND(CH$2=CI$3,CI$9="Include (Platform Duplicate)"),JoinIfFuzzy(CI$486:CI$527,$F$486:$F$527,$G530),"")&lt;&gt;"","Yes ("&amp;IF(NOT(ISERR(FIND("HTTP,",JoinIfFuzzy(CH$486:CH$527,$F$486:$F$527,$G530)&amp;IF(AND(CH$2=CI$3,CI$9="Include (Platform Duplicate)"),JoinIfFuzzy(CI$486:CI$527,$F$486:$F$527,$G530),"")))),"HTTP","HTTPS")&amp;")","No"),"*")</f>
        <v>No</v>
      </c>
      <c r="CI530" s="58" t="str">
        <f>IF(CI$9="Include",IF(JoinIfFuzzy(CI$486:CI$527,$F$486:$F$527,$G530)&amp;IF(AND(CI$2=CJ$3,CJ$9="Include (Platform Duplicate)"),JoinIfFuzzy(CJ$486:CJ$527,$F$486:$F$527,$G530),"")&lt;&gt;"","Yes ("&amp;IF(NOT(ISERR(FIND("HTTP,",JoinIfFuzzy(CI$486:CI$527,$F$486:$F$527,$G530)&amp;IF(AND(CI$2=CJ$3,CJ$9="Include (Platform Duplicate)"),JoinIfFuzzy(CJ$486:CJ$527,$F$486:$F$527,$G530),"")))),"HTTP","HTTPS")&amp;")","No"),"*")</f>
        <v>*</v>
      </c>
      <c r="CJ530" s="58" t="str">
        <f>IF(CJ$9="Include",IF(JoinIfFuzzy(CJ$486:CJ$527,$F$486:$F$527,$G530)&amp;IF(AND(CJ$2=CK$3,CK$9="Include (Platform Duplicate)"),JoinIfFuzzy(CK$486:CK$527,$F$486:$F$527,$G530),"")&lt;&gt;"","Yes ("&amp;IF(NOT(ISERR(FIND("HTTP,",JoinIfFuzzy(CJ$486:CJ$527,$F$486:$F$527,$G530)&amp;IF(AND(CJ$2=CK$3,CK$9="Include (Platform Duplicate)"),JoinIfFuzzy(CK$486:CK$527,$F$486:$F$527,$G530),"")))),"HTTP","HTTPS")&amp;")","No"),"*")</f>
        <v>No</v>
      </c>
      <c r="CK530" s="58" t="str">
        <f>IF(CK$9="Include",IF(JoinIfFuzzy(CK$486:CK$527,$F$486:$F$527,$G530)&amp;IF(AND(CK$2=CL$3,CL$9="Include (Platform Duplicate)"),JoinIfFuzzy(CL$486:CL$527,$F$486:$F$527,$G530),"")&lt;&gt;"","Yes ("&amp;IF(NOT(ISERR(FIND("HTTP,",JoinIfFuzzy(CK$486:CK$527,$F$486:$F$527,$G530)&amp;IF(AND(CK$2=CL$3,CL$9="Include (Platform Duplicate)"),JoinIfFuzzy(CL$486:CL$527,$F$486:$F$527,$G530),"")))),"HTTP","HTTPS")&amp;")","No"),"*")</f>
        <v>Yes (HTTPS)</v>
      </c>
      <c r="CL530" s="58" t="str">
        <f>IF(CL$9="Include",IF(JoinIfFuzzy(CL$486:CL$527,$F$486:$F$527,$G530)&amp;IF(AND(CL$2=CM$3,CM$9="Include (Platform Duplicate)"),JoinIfFuzzy(CM$486:CM$527,$F$486:$F$527,$G530),"")&lt;&gt;"","Yes ("&amp;IF(NOT(ISERR(FIND("HTTP,",JoinIfFuzzy(CL$486:CL$527,$F$486:$F$527,$G530)&amp;IF(AND(CL$2=CM$3,CM$9="Include (Platform Duplicate)"),JoinIfFuzzy(CM$486:CM$527,$F$486:$F$527,$G530),"")))),"HTTP","HTTPS")&amp;")","No"),"*")</f>
        <v>Yes (HTTPS)</v>
      </c>
      <c r="CM530" s="58" t="str">
        <f>IF(CM$9="Include",IF(JoinIfFuzzy(CM$486:CM$527,$F$486:$F$527,$G530)&amp;IF(AND(CM$2=CN$3,CN$9="Include (Platform Duplicate)"),JoinIfFuzzy(CN$486:CN$527,$F$486:$F$527,$G530),"")&lt;&gt;"","Yes ("&amp;IF(NOT(ISERR(FIND("HTTP,",JoinIfFuzzy(CM$486:CM$527,$F$486:$F$527,$G530)&amp;IF(AND(CM$2=CN$3,CN$9="Include (Platform Duplicate)"),JoinIfFuzzy(CN$486:CN$527,$F$486:$F$527,$G530),"")))),"HTTP","HTTPS")&amp;")","No"),"*")</f>
        <v>*</v>
      </c>
      <c r="CN530" s="58" t="str">
        <f>IF(CN$9="Include",IF(JoinIfFuzzy(CN$486:CN$527,$F$486:$F$527,$G530)&amp;IF(AND(CN$2=CO$3,CO$9="Include (Platform Duplicate)"),JoinIfFuzzy(CO$486:CO$527,$F$486:$F$527,$G530),"")&lt;&gt;"","Yes ("&amp;IF(NOT(ISERR(FIND("HTTP,",JoinIfFuzzy(CN$486:CN$527,$F$486:$F$527,$G530)&amp;IF(AND(CN$2=CO$3,CO$9="Include (Platform Duplicate)"),JoinIfFuzzy(CO$486:CO$527,$F$486:$F$527,$G530),"")))),"HTTP","HTTPS")&amp;")","No"),"*")</f>
        <v>No</v>
      </c>
      <c r="CO530" s="58" t="str">
        <f>IF(CO$9="Include",IF(JoinIfFuzzy(CO$486:CO$527,$F$486:$F$527,$G530)&amp;IF(AND(CO$2=CP$3,CP$9="Include (Platform Duplicate)"),JoinIfFuzzy(CP$486:CP$527,$F$486:$F$527,$G530),"")&lt;&gt;"","Yes ("&amp;IF(NOT(ISERR(FIND("HTTP,",JoinIfFuzzy(CO$486:CO$527,$F$486:$F$527,$G530)&amp;IF(AND(CO$2=CP$3,CP$9="Include (Platform Duplicate)"),JoinIfFuzzy(CP$486:CP$527,$F$486:$F$527,$G530),"")))),"HTTP","HTTPS")&amp;")","No"),"*")</f>
        <v>Yes (HTTP)</v>
      </c>
      <c r="CP530" s="58" t="str">
        <f>IF(CP$9="Include",IF(JoinIfFuzzy(CP$486:CP$527,$F$486:$F$527,$G530)&amp;IF(AND(CP$2=CQ$3,CQ$9="Include (Platform Duplicate)"),JoinIfFuzzy(CQ$486:CQ$527,$F$486:$F$527,$G530),"")&lt;&gt;"","Yes ("&amp;IF(NOT(ISERR(FIND("HTTP,",JoinIfFuzzy(CP$486:CP$527,$F$486:$F$527,$G530)&amp;IF(AND(CP$2=CQ$3,CQ$9="Include (Platform Duplicate)"),JoinIfFuzzy(CQ$486:CQ$527,$F$486:$F$527,$G530),"")))),"HTTP","HTTPS")&amp;")","No"),"*")</f>
        <v>*</v>
      </c>
      <c r="CQ530" s="58" t="str">
        <f>IF(CQ$9="Include",IF(JoinIfFuzzy(CQ$486:CQ$527,$F$486:$F$527,$G530)&amp;IF(AND(CQ$2=CR$3,CR$9="Include (Platform Duplicate)"),JoinIfFuzzy(CR$486:CR$527,$F$486:$F$527,$G530),"")&lt;&gt;"","Yes ("&amp;IF(NOT(ISERR(FIND("HTTP,",JoinIfFuzzy(CQ$486:CQ$527,$F$486:$F$527,$G530)&amp;IF(AND(CQ$2=CR$3,CR$9="Include (Platform Duplicate)"),JoinIfFuzzy(CR$486:CR$527,$F$486:$F$527,$G530),"")))),"HTTP","HTTPS")&amp;")","No"),"*")</f>
        <v>Yes (HTTPS)</v>
      </c>
      <c r="CR530" s="58" t="str">
        <f>IF(CR$9="Include",IF(JoinIfFuzzy(CR$486:CR$527,$F$486:$F$527,$G530)&amp;IF(AND(CR$2=CS$3,CS$9="Include (Platform Duplicate)"),JoinIfFuzzy(CS$486:CS$527,$F$486:$F$527,$G530),"")&lt;&gt;"","Yes ("&amp;IF(NOT(ISERR(FIND("HTTP,",JoinIfFuzzy(CR$486:CR$527,$F$486:$F$527,$G530)&amp;IF(AND(CR$2=CS$3,CS$9="Include (Platform Duplicate)"),JoinIfFuzzy(CS$486:CS$527,$F$486:$F$527,$G530),"")))),"HTTP","HTTPS")&amp;")","No"),"*")</f>
        <v>No</v>
      </c>
      <c r="CS530" s="58" t="str">
        <f>IF(CS$9="Include",IF(JoinIfFuzzy(CS$486:CS$527,$F$486:$F$527,$G530)&amp;IF(AND(CS$2=CT$3,CT$9="Include (Platform Duplicate)"),JoinIfFuzzy(CT$486:CT$527,$F$486:$F$527,$G530),"")&lt;&gt;"","Yes ("&amp;IF(NOT(ISERR(FIND("HTTP,",JoinIfFuzzy(CS$486:CS$527,$F$486:$F$527,$G530)&amp;IF(AND(CS$2=CT$3,CT$9="Include (Platform Duplicate)"),JoinIfFuzzy(CT$486:CT$527,$F$486:$F$527,$G530),"")))),"HTTP","HTTPS")&amp;")","No"),"*")</f>
        <v>No</v>
      </c>
      <c r="CT530" s="58" t="str">
        <f>IF(CT$9="Include",IF(JoinIfFuzzy(CT$486:CT$527,$F$486:$F$527,$G530)&amp;IF(AND(CT$2=CU$3,CU$9="Include (Platform Duplicate)"),JoinIfFuzzy(CU$486:CU$527,$F$486:$F$527,$G530),"")&lt;&gt;"","Yes ("&amp;IF(NOT(ISERR(FIND("HTTP,",JoinIfFuzzy(CT$486:CT$527,$F$486:$F$527,$G530)&amp;IF(AND(CT$2=CU$3,CU$9="Include (Platform Duplicate)"),JoinIfFuzzy(CU$486:CU$527,$F$486:$F$527,$G530),"")))),"HTTP","HTTPS")&amp;")","No"),"*")</f>
        <v>*</v>
      </c>
      <c r="CU530" s="58" t="str">
        <f>IF(CU$9="Include",IF(JoinIfFuzzy(CU$486:CU$527,$F$486:$F$527,$G530)&amp;IF(AND(CU$2=CV$3,CV$9="Include (Platform Duplicate)"),JoinIfFuzzy(CV$486:CV$527,$F$486:$F$527,$G530),"")&lt;&gt;"","Yes ("&amp;IF(NOT(ISERR(FIND("HTTP,",JoinIfFuzzy(CU$486:CU$527,$F$486:$F$527,$G530)&amp;IF(AND(CU$2=CV$3,CV$9="Include (Platform Duplicate)"),JoinIfFuzzy(CV$486:CV$527,$F$486:$F$527,$G530),"")))),"HTTP","HTTPS")&amp;")","No"),"*")</f>
        <v>No</v>
      </c>
      <c r="CV530" s="58" t="str">
        <f>IF(CV$9="Include",IF(JoinIfFuzzy(CV$486:CV$527,$F$486:$F$527,$G530)&amp;IF(AND(CV$2=CW$3,CW$9="Include (Platform Duplicate)"),JoinIfFuzzy(CW$486:CW$527,$F$486:$F$527,$G530),"")&lt;&gt;"","Yes ("&amp;IF(NOT(ISERR(FIND("HTTP,",JoinIfFuzzy(CV$486:CV$527,$F$486:$F$527,$G530)&amp;IF(AND(CV$2=CW$3,CW$9="Include (Platform Duplicate)"),JoinIfFuzzy(CW$486:CW$527,$F$486:$F$527,$G530),"")))),"HTTP","HTTPS")&amp;")","No"),"*")</f>
        <v>*</v>
      </c>
      <c r="CW530" s="58" t="str">
        <f>IF(CW$9="Include",IF(JoinIfFuzzy(CW$486:CW$527,$F$486:$F$527,$G530)&amp;IF(AND(CW$2=CX$3,CX$9="Include (Platform Duplicate)"),JoinIfFuzzy(CX$486:CX$527,$F$486:$F$527,$G530),"")&lt;&gt;"","Yes ("&amp;IF(NOT(ISERR(FIND("HTTP,",JoinIfFuzzy(CW$486:CW$527,$F$486:$F$527,$G530)&amp;IF(AND(CW$2=CX$3,CX$9="Include (Platform Duplicate)"),JoinIfFuzzy(CX$486:CX$527,$F$486:$F$527,$G530),"")))),"HTTP","HTTPS")&amp;")","No"),"*")</f>
        <v>No</v>
      </c>
      <c r="CX530" s="58" t="str">
        <f>IF(CX$9="Include",IF(JoinIfFuzzy(CX$486:CX$527,$F$486:$F$527,$G530)&amp;IF(AND(CX$2=CY$3,CY$9="Include (Platform Duplicate)"),JoinIfFuzzy(CY$486:CY$527,$F$486:$F$527,$G530),"")&lt;&gt;"","Yes ("&amp;IF(NOT(ISERR(FIND("HTTP,",JoinIfFuzzy(CX$486:CX$527,$F$486:$F$527,$G530)&amp;IF(AND(CX$2=CY$3,CY$9="Include (Platform Duplicate)"),JoinIfFuzzy(CY$486:CY$527,$F$486:$F$527,$G530),"")))),"HTTP","HTTPS")&amp;")","No"),"*")</f>
        <v>*</v>
      </c>
      <c r="CY530" s="58" t="str">
        <f>IF(CY$9="Include",IF(JoinIfFuzzy(CY$486:CY$527,$F$486:$F$527,$G530)&amp;IF(AND(CY$2=CZ$3,CZ$9="Include (Platform Duplicate)"),JoinIfFuzzy(CZ$486:CZ$527,$F$486:$F$527,$G530),"")&lt;&gt;"","Yes ("&amp;IF(NOT(ISERR(FIND("HTTP,",JoinIfFuzzy(CY$486:CY$527,$F$486:$F$527,$G530)&amp;IF(AND(CY$2=CZ$3,CZ$9="Include (Platform Duplicate)"),JoinIfFuzzy(CZ$486:CZ$527,$F$486:$F$527,$G530),"")))),"HTTP","HTTPS")&amp;")","No"),"*")</f>
        <v>Yes (HTTPS)</v>
      </c>
      <c r="CZ530" s="58" t="str">
        <f>IF(CZ$9="Include",IF(JoinIfFuzzy(CZ$486:CZ$527,$F$486:$F$527,$G530)&amp;IF(AND(CZ$2=DA$3,DA$9="Include (Platform Duplicate)"),JoinIfFuzzy(DA$486:DA$527,$F$486:$F$527,$G530),"")&lt;&gt;"","Yes ("&amp;IF(NOT(ISERR(FIND("HTTP,",JoinIfFuzzy(CZ$486:CZ$527,$F$486:$F$527,$G530)&amp;IF(AND(CZ$2=DA$3,DA$9="Include (Platform Duplicate)"),JoinIfFuzzy(DA$486:DA$527,$F$486:$F$527,$G530),"")))),"HTTP","HTTPS")&amp;")","No"),"*")</f>
        <v>*</v>
      </c>
      <c r="DA530" s="58" t="str">
        <f>IF(DA$9="Include",IF(JoinIfFuzzy(DA$486:DA$527,$F$486:$F$527,$G530)&amp;IF(AND(DA$2=DB$3,DB$9="Include (Platform Duplicate)"),JoinIfFuzzy(DB$486:DB$527,$F$486:$F$527,$G530),"")&lt;&gt;"","Yes ("&amp;IF(NOT(ISERR(FIND("HTTP,",JoinIfFuzzy(DA$486:DA$527,$F$486:$F$527,$G530)&amp;IF(AND(DA$2=DB$3,DB$9="Include (Platform Duplicate)"),JoinIfFuzzy(DB$486:DB$527,$F$486:$F$527,$G530),"")))),"HTTP","HTTPS")&amp;")","No"),"*")</f>
        <v>Yes (HTTPS)</v>
      </c>
      <c r="DB530" s="58" t="str">
        <f>IF(DB$9="Include",IF(JoinIfFuzzy(DB$486:DB$527,$F$486:$F$527,$G530)&amp;IF(AND(DB$2=DC$3,DC$9="Include (Platform Duplicate)"),JoinIfFuzzy(DC$486:DC$527,$F$486:$F$527,$G530),"")&lt;&gt;"","Yes ("&amp;IF(NOT(ISERR(FIND("HTTP,",JoinIfFuzzy(DB$486:DB$527,$F$486:$F$527,$G530)&amp;IF(AND(DB$2=DC$3,DC$9="Include (Platform Duplicate)"),JoinIfFuzzy(DC$486:DC$527,$F$486:$F$527,$G530),"")))),"HTTP","HTTPS")&amp;")","No"),"*")</f>
        <v>*</v>
      </c>
      <c r="DC530" s="58" t="str">
        <f>IF(DC$9="Include",IF(JoinIfFuzzy(DC$486:DC$527,$F$486:$F$527,$G530)&amp;IF(AND(DC$2=DD$3,DD$9="Include (Platform Duplicate)"),JoinIfFuzzy(DD$486:DD$527,$F$486:$F$527,$G530),"")&lt;&gt;"","Yes ("&amp;IF(NOT(ISERR(FIND("HTTP,",JoinIfFuzzy(DC$486:DC$527,$F$486:$F$527,$G530)&amp;IF(AND(DC$2=DD$3,DD$9="Include (Platform Duplicate)"),JoinIfFuzzy(DD$486:DD$527,$F$486:$F$527,$G530),"")))),"HTTP","HTTPS")&amp;")","No"),"*")</f>
        <v>*</v>
      </c>
      <c r="DD530" s="58" t="str">
        <f>IF(DD$9="Include",IF(JoinIfFuzzy(DD$486:DD$527,$F$486:$F$527,$G530)&amp;IF(AND(DD$2=DE$3,DE$9="Include (Platform Duplicate)"),JoinIfFuzzy(DE$486:DE$527,$F$486:$F$527,$G530),"")&lt;&gt;"","Yes ("&amp;IF(NOT(ISERR(FIND("HTTP,",JoinIfFuzzy(DD$486:DD$527,$F$486:$F$527,$G530)&amp;IF(AND(DD$2=DE$3,DE$9="Include (Platform Duplicate)"),JoinIfFuzzy(DE$486:DE$527,$F$486:$F$527,$G530),"")))),"HTTP","HTTPS")&amp;")","No"),"*")</f>
        <v>Yes (HTTPS)</v>
      </c>
      <c r="DE530" s="58" t="str">
        <f>IF(DE$9="Include",IF(JoinIfFuzzy(DE$486:DE$527,$F$486:$F$527,$G530)&amp;IF(AND(DE$2=DF$3,DF$9="Include (Platform Duplicate)"),JoinIfFuzzy(DF$486:DF$527,$F$486:$F$527,$G530),"")&lt;&gt;"","Yes ("&amp;IF(NOT(ISERR(FIND("HTTP,",JoinIfFuzzy(DE$486:DE$527,$F$486:$F$527,$G530)&amp;IF(AND(DE$2=DF$3,DF$9="Include (Platform Duplicate)"),JoinIfFuzzy(DF$486:DF$527,$F$486:$F$527,$G530),"")))),"HTTP","HTTPS")&amp;")","No"),"*")</f>
        <v>Yes (HTTPS)</v>
      </c>
      <c r="DF530" s="58" t="str">
        <f>IF(DF$9="Include",IF(JoinIfFuzzy(DF$486:DF$527,$F$486:$F$527,$G530)&amp;IF(AND(DF$2=DG$3,DG$9="Include (Platform Duplicate)"),JoinIfFuzzy(DG$486:DG$527,$F$486:$F$527,$G530),"")&lt;&gt;"","Yes ("&amp;IF(NOT(ISERR(FIND("HTTP,",JoinIfFuzzy(DF$486:DF$527,$F$486:$F$527,$G530)&amp;IF(AND(DF$2=DG$3,DG$9="Include (Platform Duplicate)"),JoinIfFuzzy(DG$486:DG$527,$F$486:$F$527,$G530),"")))),"HTTP","HTTPS")&amp;")","No"),"*")</f>
        <v>*</v>
      </c>
      <c r="DG530" s="58" t="str">
        <f>IF(DG$9="Include",IF(JoinIfFuzzy(DG$486:DG$527,$F$486:$F$527,$G530)&amp;IF(AND(DG$2=DH$3,DH$9="Include (Platform Duplicate)"),JoinIfFuzzy(DH$486:DH$527,$F$486:$F$527,$G530),"")&lt;&gt;"","Yes ("&amp;IF(NOT(ISERR(FIND("HTTP,",JoinIfFuzzy(DG$486:DG$527,$F$486:$F$527,$G530)&amp;IF(AND(DG$2=DH$3,DH$9="Include (Platform Duplicate)"),JoinIfFuzzy(DH$486:DH$527,$F$486:$F$527,$G530),"")))),"HTTP","HTTPS")&amp;")","No"),"*")</f>
        <v>No</v>
      </c>
      <c r="DH530" s="58" t="str">
        <f>IF(DH$9="Include",IF(JoinIfFuzzy(DH$486:DH$527,$F$486:$F$527,$G530)&amp;IF(AND(DH$2=DI$3,DI$9="Include (Platform Duplicate)"),JoinIfFuzzy(DI$486:DI$527,$F$486:$F$527,$G530),"")&lt;&gt;"","Yes ("&amp;IF(NOT(ISERR(FIND("HTTP,",JoinIfFuzzy(DH$486:DH$527,$F$486:$F$527,$G530)&amp;IF(AND(DH$2=DI$3,DI$9="Include (Platform Duplicate)"),JoinIfFuzzy(DI$486:DI$527,$F$486:$F$527,$G530),"")))),"HTTP","HTTPS")&amp;")","No"),"*")</f>
        <v>No</v>
      </c>
      <c r="DI530" s="58" t="str">
        <f>IF(DI$9="Include",IF(JoinIfFuzzy(DI$486:DI$527,$F$486:$F$527,$G530)&amp;IF(AND(DI$2=DJ$3,DJ$9="Include (Platform Duplicate)"),JoinIfFuzzy(DJ$486:DJ$527,$F$486:$F$527,$G530),"")&lt;&gt;"","Yes ("&amp;IF(NOT(ISERR(FIND("HTTP,",JoinIfFuzzy(DI$486:DI$527,$F$486:$F$527,$G530)&amp;IF(AND(DI$2=DJ$3,DJ$9="Include (Platform Duplicate)"),JoinIfFuzzy(DJ$486:DJ$527,$F$486:$F$527,$G530),"")))),"HTTP","HTTPS")&amp;")","No"),"*")</f>
        <v>No</v>
      </c>
      <c r="DJ530" s="58" t="str">
        <f>IF(DJ$9="Include",IF(JoinIfFuzzy(DJ$486:DJ$527,$F$486:$F$527,$G530)&amp;IF(AND(DJ$2=DK$3,DK$9="Include (Platform Duplicate)"),JoinIfFuzzy(DK$486:DK$527,$F$486:$F$527,$G530),"")&lt;&gt;"","Yes ("&amp;IF(NOT(ISERR(FIND("HTTP,",JoinIfFuzzy(DJ$486:DJ$527,$F$486:$F$527,$G530)&amp;IF(AND(DJ$2=DK$3,DK$9="Include (Platform Duplicate)"),JoinIfFuzzy(DK$486:DK$527,$F$486:$F$527,$G530),"")))),"HTTP","HTTPS")&amp;")","No"),"*")</f>
        <v>Yes (HTTPS)</v>
      </c>
      <c r="DK530" s="58" t="str">
        <f>IF(DK$9="Include",IF(JoinIfFuzzy(DK$486:DK$527,$F$486:$F$527,$G530)&amp;IF(AND(DK$2=DL$3,DL$9="Include (Platform Duplicate)"),JoinIfFuzzy(DL$486:DL$527,$F$486:$F$527,$G530),"")&lt;&gt;"","Yes ("&amp;IF(NOT(ISERR(FIND("HTTP,",JoinIfFuzzy(DK$486:DK$527,$F$486:$F$527,$G530)&amp;IF(AND(DK$2=DL$3,DL$9="Include (Platform Duplicate)"),JoinIfFuzzy(DL$486:DL$527,$F$486:$F$527,$G530),"")))),"HTTP","HTTPS")&amp;")","No"),"*")</f>
        <v>*</v>
      </c>
      <c r="DL530" s="58" t="str">
        <f>IF(DL$9="Include",IF(JoinIfFuzzy(DL$486:DL$527,$F$486:$F$527,$G530)&amp;IF(AND(DL$2=DM$3,DM$9="Include (Platform Duplicate)"),JoinIfFuzzy(DM$486:DM$527,$F$486:$F$527,$G530),"")&lt;&gt;"","Yes ("&amp;IF(NOT(ISERR(FIND("HTTP,",JoinIfFuzzy(DL$486:DL$527,$F$486:$F$527,$G530)&amp;IF(AND(DL$2=DM$3,DM$9="Include (Platform Duplicate)"),JoinIfFuzzy(DM$486:DM$527,$F$486:$F$527,$G530),"")))),"HTTP","HTTPS")&amp;")","No"),"*")</f>
        <v>No</v>
      </c>
      <c r="DM530" s="58" t="str">
        <f>IF(DM$9="Include",IF(JoinIfFuzzy(DM$486:DM$527,$F$486:$F$527,$G530)&amp;IF(AND(DM$2=DN$3,DN$9="Include (Platform Duplicate)"),JoinIfFuzzy(DN$486:DN$527,$F$486:$F$527,$G530),"")&lt;&gt;"","Yes ("&amp;IF(NOT(ISERR(FIND("HTTP,",JoinIfFuzzy(DM$486:DM$527,$F$486:$F$527,$G530)&amp;IF(AND(DM$2=DN$3,DN$9="Include (Platform Duplicate)"),JoinIfFuzzy(DN$486:DN$527,$F$486:$F$527,$G530),"")))),"HTTP","HTTPS")&amp;")","No"),"*")</f>
        <v>*</v>
      </c>
      <c r="DN530" s="58" t="str">
        <f>IF(DN$9="Include",IF(JoinIfFuzzy(DN$486:DN$527,$F$486:$F$527,$G530)&amp;IF(AND(DN$2=DO$3,DO$9="Include (Platform Duplicate)"),JoinIfFuzzy(DO$486:DO$527,$F$486:$F$527,$G530),"")&lt;&gt;"","Yes ("&amp;IF(NOT(ISERR(FIND("HTTP,",JoinIfFuzzy(DN$486:DN$527,$F$486:$F$527,$G530)&amp;IF(AND(DN$2=DO$3,DO$9="Include (Platform Duplicate)"),JoinIfFuzzy(DO$486:DO$527,$F$486:$F$527,$G530),"")))),"HTTP","HTTPS")&amp;")","No"),"*")</f>
        <v>Yes (HTTPS)</v>
      </c>
      <c r="DO530" s="58" t="str">
        <f>IF(DO$9="Include",IF(JoinIfFuzzy(DO$486:DO$527,$F$486:$F$527,$G530)&amp;IF(AND(DO$2=DP$3,DP$9="Include (Platform Duplicate)"),JoinIfFuzzy(DP$486:DP$527,$F$486:$F$527,$G530),"")&lt;&gt;"","Yes ("&amp;IF(NOT(ISERR(FIND("HTTP,",JoinIfFuzzy(DO$486:DO$527,$F$486:$F$527,$G530)&amp;IF(AND(DO$2=DP$3,DP$9="Include (Platform Duplicate)"),JoinIfFuzzy(DP$486:DP$527,$F$486:$F$527,$G530),"")))),"HTTP","HTTPS")&amp;")","No"),"*")</f>
        <v>*</v>
      </c>
      <c r="DP530" s="58" t="str">
        <f>IF(DP$9="Include",IF(JoinIfFuzzy(DP$486:DP$527,$F$486:$F$527,$G530)&amp;IF(AND(DP$2=DQ$3,DQ$9="Include (Platform Duplicate)"),JoinIfFuzzy(DQ$486:DQ$527,$F$486:$F$527,$G530),"")&lt;&gt;"","Yes ("&amp;IF(NOT(ISERR(FIND("HTTP,",JoinIfFuzzy(DP$486:DP$527,$F$486:$F$527,$G530)&amp;IF(AND(DP$2=DQ$3,DQ$9="Include (Platform Duplicate)"),JoinIfFuzzy(DQ$486:DQ$527,$F$486:$F$527,$G530),"")))),"HTTP","HTTPS")&amp;")","No"),"*")</f>
        <v>Yes (HTTPS)</v>
      </c>
      <c r="DQ530" s="58" t="str">
        <f>IF(DQ$9="Include",IF(JoinIfFuzzy(DQ$486:DQ$527,$F$486:$F$527,$G530)&amp;IF(AND(DQ$2=DR$3,DR$9="Include (Platform Duplicate)"),JoinIfFuzzy(DR$486:DR$527,$F$486:$F$527,$G530),"")&lt;&gt;"","Yes ("&amp;IF(NOT(ISERR(FIND("HTTP,",JoinIfFuzzy(DQ$486:DQ$527,$F$486:$F$527,$G530)&amp;IF(AND(DQ$2=DR$3,DR$9="Include (Platform Duplicate)"),JoinIfFuzzy(DR$486:DR$527,$F$486:$F$527,$G530),"")))),"HTTP","HTTPS")&amp;")","No"),"*")</f>
        <v>*</v>
      </c>
      <c r="DR530" s="58" t="str">
        <f>IF(DR$9="Include",IF(JoinIfFuzzy(DR$486:DR$527,$F$486:$F$527,$G530)&amp;IF(AND(DR$2=DS$3,DS$9="Include (Platform Duplicate)"),JoinIfFuzzy(DS$486:DS$527,$F$486:$F$527,$G530),"")&lt;&gt;"","Yes ("&amp;IF(NOT(ISERR(FIND("HTTP,",JoinIfFuzzy(DR$486:DR$527,$F$486:$F$527,$G530)&amp;IF(AND(DR$2=DS$3,DS$9="Include (Platform Duplicate)"),JoinIfFuzzy(DS$486:DS$527,$F$486:$F$527,$G530),"")))),"HTTP","HTTPS")&amp;")","No"),"*")</f>
        <v>*</v>
      </c>
      <c r="DS530" s="58" t="str">
        <f>IF(DS$9="Include",IF(JoinIfFuzzy(DS$486:DS$527,$F$486:$F$527,$G530)&amp;IF(AND(DS$2=DT$3,DT$9="Include (Platform Duplicate)"),JoinIfFuzzy(DT$486:DT$527,$F$486:$F$527,$G530),"")&lt;&gt;"","Yes ("&amp;IF(NOT(ISERR(FIND("HTTP,",JoinIfFuzzy(DS$486:DS$527,$F$486:$F$527,$G530)&amp;IF(AND(DS$2=DT$3,DT$9="Include (Platform Duplicate)"),JoinIfFuzzy(DT$486:DT$527,$F$486:$F$527,$G530),"")))),"HTTP","HTTPS")&amp;")","No"),"*")</f>
        <v>No</v>
      </c>
      <c r="DT530" s="58" t="str">
        <f>IF(DT$9="Include",IF(JoinIfFuzzy(DT$486:DT$527,$F$486:$F$527,$G530)&amp;IF(AND(DT$2=DU$3,DU$9="Include (Platform Duplicate)"),JoinIfFuzzy(DU$486:DU$527,$F$486:$F$527,$G530),"")&lt;&gt;"","Yes ("&amp;IF(NOT(ISERR(FIND("HTTP,",JoinIfFuzzy(DT$486:DT$527,$F$486:$F$527,$G530)&amp;IF(AND(DT$2=DU$3,DU$9="Include (Platform Duplicate)"),JoinIfFuzzy(DU$486:DU$527,$F$486:$F$527,$G530),"")))),"HTTP","HTTPS")&amp;")","No"),"*")</f>
        <v>No</v>
      </c>
      <c r="DU530" s="58" t="str">
        <f>IF(DU$9="Include",IF(JoinIfFuzzy(DU$486:DU$527,$F$486:$F$527,$G530)&amp;IF(AND(DU$2=DV$3,DV$9="Include (Platform Duplicate)"),JoinIfFuzzy(DV$486:DV$527,$F$486:$F$527,$G530),"")&lt;&gt;"","Yes ("&amp;IF(NOT(ISERR(FIND("HTTP,",JoinIfFuzzy(DU$486:DU$527,$F$486:$F$527,$G530)&amp;IF(AND(DU$2=DV$3,DV$9="Include (Platform Duplicate)"),JoinIfFuzzy(DV$486:DV$527,$F$486:$F$527,$G530),"")))),"HTTP","HTTPS")&amp;")","No"),"*")</f>
        <v>*</v>
      </c>
      <c r="DV530" s="58" t="str">
        <f>IF(DV$9="Include",IF(JoinIfFuzzy(DV$486:DV$527,$F$486:$F$527,$G530)&amp;IF(AND(DV$2=DW$3,DW$9="Include (Platform Duplicate)"),JoinIfFuzzy(DW$486:DW$527,$F$486:$F$527,$G530),"")&lt;&gt;"","Yes ("&amp;IF(NOT(ISERR(FIND("HTTP,",JoinIfFuzzy(DV$486:DV$527,$F$486:$F$527,$G530)&amp;IF(AND(DV$2=DW$3,DW$9="Include (Platform Duplicate)"),JoinIfFuzzy(DW$486:DW$527,$F$486:$F$527,$G530),"")))),"HTTP","HTTPS")&amp;")","No"),"*")</f>
        <v>*</v>
      </c>
      <c r="DW530" s="58" t="str">
        <f>IF(DW$9="Include",IF(JoinIfFuzzy(DW$486:DW$527,$F$486:$F$527,$G530)&amp;IF(AND(DW$2=DX$3,DX$9="Include (Platform Duplicate)"),JoinIfFuzzy(DX$486:DX$527,$F$486:$F$527,$G530),"")&lt;&gt;"","Yes ("&amp;IF(NOT(ISERR(FIND("HTTP,",JoinIfFuzzy(DW$486:DW$527,$F$486:$F$527,$G530)&amp;IF(AND(DW$2=DX$3,DX$9="Include (Platform Duplicate)"),JoinIfFuzzy(DX$486:DX$527,$F$486:$F$527,$G530),"")))),"HTTP","HTTPS")&amp;")","No"),"*")</f>
        <v>No</v>
      </c>
      <c r="DX530" s="58" t="str">
        <f>IF(DX$9="Include",IF(JoinIfFuzzy(DX$486:DX$527,$F$486:$F$527,$G530)&amp;IF(AND(DX$2=DY$3,DY$9="Include (Platform Duplicate)"),JoinIfFuzzy(DY$486:DY$527,$F$486:$F$527,$G530),"")&lt;&gt;"","Yes ("&amp;IF(NOT(ISERR(FIND("HTTP,",JoinIfFuzzy(DX$486:DX$527,$F$486:$F$527,$G530)&amp;IF(AND(DX$2=DY$3,DY$9="Include (Platform Duplicate)"),JoinIfFuzzy(DY$486:DY$527,$F$486:$F$527,$G530),"")))),"HTTP","HTTPS")&amp;")","No"),"*")</f>
        <v>No</v>
      </c>
      <c r="DY530" s="58" t="str">
        <f>IF(DY$9="Include",IF(JoinIfFuzzy(DY$486:DY$527,$F$486:$F$527,$G530)&amp;IF(AND(DY$2=DZ$3,DZ$9="Include (Platform Duplicate)"),JoinIfFuzzy(DZ$486:DZ$527,$F$486:$F$527,$G530),"")&lt;&gt;"","Yes ("&amp;IF(NOT(ISERR(FIND("HTTP,",JoinIfFuzzy(DY$486:DY$527,$F$486:$F$527,$G530)&amp;IF(AND(DY$2=DZ$3,DZ$9="Include (Platform Duplicate)"),JoinIfFuzzy(DZ$486:DZ$527,$F$486:$F$527,$G530),"")))),"HTTP","HTTPS")&amp;")","No"),"*")</f>
        <v>Yes (HTTPS)</v>
      </c>
      <c r="DZ530" s="58" t="str">
        <f>IF(DZ$9="Include",IF(JoinIfFuzzy(DZ$486:DZ$527,$F$486:$F$527,$G530)&amp;IF(AND(DZ$2=EA$3,EA$9="Include (Platform Duplicate)"),JoinIfFuzzy(EA$486:EA$527,$F$486:$F$527,$G530),"")&lt;&gt;"","Yes ("&amp;IF(NOT(ISERR(FIND("HTTP,",JoinIfFuzzy(DZ$486:DZ$527,$F$486:$F$527,$G530)&amp;IF(AND(DZ$2=EA$3,EA$9="Include (Platform Duplicate)"),JoinIfFuzzy(EA$486:EA$527,$F$486:$F$527,$G530),"")))),"HTTP","HTTPS")&amp;")","No"),"*")</f>
        <v>*</v>
      </c>
      <c r="EA530" s="58" t="str">
        <f>IF(EA$9="Include",IF(JoinIfFuzzy(EA$486:EA$527,$F$486:$F$527,$G530)&amp;IF(AND(EA$2=EB$3,EB$9="Include (Platform Duplicate)"),JoinIfFuzzy(EB$486:EB$527,$F$486:$F$527,$G530),"")&lt;&gt;"","Yes ("&amp;IF(NOT(ISERR(FIND("HTTP,",JoinIfFuzzy(EA$486:EA$527,$F$486:$F$527,$G530)&amp;IF(AND(EA$2=EB$3,EB$9="Include (Platform Duplicate)"),JoinIfFuzzy(EB$486:EB$527,$F$486:$F$527,$G530),"")))),"HTTP","HTTPS")&amp;")","No"),"*")</f>
        <v>Yes (HTTPS)</v>
      </c>
      <c r="EB530" s="58" t="str">
        <f>IF(EB$9="Include",IF(JoinIfFuzzy(EB$486:EB$527,$F$486:$F$527,$G530)&amp;IF(AND(EB$2=EC$3,EC$9="Include (Platform Duplicate)"),JoinIfFuzzy(EC$486:EC$527,$F$486:$F$527,$G530),"")&lt;&gt;"","Yes ("&amp;IF(NOT(ISERR(FIND("HTTP,",JoinIfFuzzy(EB$486:EB$527,$F$486:$F$527,$G530)&amp;IF(AND(EB$2=EC$3,EC$9="Include (Platform Duplicate)"),JoinIfFuzzy(EC$486:EC$527,$F$486:$F$527,$G530),"")))),"HTTP","HTTPS")&amp;")","No"),"*")</f>
        <v>No</v>
      </c>
      <c r="EC530" s="58" t="str">
        <f>IF(EC$9="Include",IF(JoinIfFuzzy(EC$486:EC$527,$F$486:$F$527,$G530)&amp;IF(AND(EC$2=ED$3,ED$9="Include (Platform Duplicate)"),JoinIfFuzzy(ED$486:ED$527,$F$486:$F$527,$G530),"")&lt;&gt;"","Yes ("&amp;IF(NOT(ISERR(FIND("HTTP,",JoinIfFuzzy(EC$486:EC$527,$F$486:$F$527,$G530)&amp;IF(AND(EC$2=ED$3,ED$9="Include (Platform Duplicate)"),JoinIfFuzzy(ED$486:ED$527,$F$486:$F$527,$G530),"")))),"HTTP","HTTPS")&amp;")","No"),"*")</f>
        <v>Yes (HTTPS)</v>
      </c>
      <c r="ED530" s="58" t="str">
        <f>IF(ED$9="Include",IF(JoinIfFuzzy(ED$486:ED$527,$F$486:$F$527,$G530)&amp;IF(AND(ED$2=EE$3,EE$9="Include (Platform Duplicate)"),JoinIfFuzzy(EE$486:EE$527,$F$486:$F$527,$G530),"")&lt;&gt;"","Yes ("&amp;IF(NOT(ISERR(FIND("HTTP,",JoinIfFuzzy(ED$486:ED$527,$F$486:$F$527,$G530)&amp;IF(AND(ED$2=EE$3,EE$9="Include (Platform Duplicate)"),JoinIfFuzzy(EE$486:EE$527,$F$486:$F$527,$G530),"")))),"HTTP","HTTPS")&amp;")","No"),"*")</f>
        <v>*</v>
      </c>
      <c r="EE530" s="58" t="str">
        <f>IF(EE$9="Include",IF(JoinIfFuzzy(EE$486:EE$527,$F$486:$F$527,$G530)&amp;IF(AND(EE$2=EF$3,EF$9="Include (Platform Duplicate)"),JoinIfFuzzy(EF$486:EF$527,$F$486:$F$527,$G530),"")&lt;&gt;"","Yes ("&amp;IF(NOT(ISERR(FIND("HTTP,",JoinIfFuzzy(EE$486:EE$527,$F$486:$F$527,$G530)&amp;IF(AND(EE$2=EF$3,EF$9="Include (Platform Duplicate)"),JoinIfFuzzy(EF$486:EF$527,$F$486:$F$527,$G530),"")))),"HTTP","HTTPS")&amp;")","No"),"*")</f>
        <v>No</v>
      </c>
      <c r="EF530" s="58" t="str">
        <f>IF(EF$9="Include",IF(JoinIfFuzzy(EF$486:EF$527,$F$486:$F$527,$G530)&amp;IF(AND(EF$2=EG$3,EG$9="Include (Platform Duplicate)"),JoinIfFuzzy(EG$486:EG$527,$F$486:$F$527,$G530),"")&lt;&gt;"","Yes ("&amp;IF(NOT(ISERR(FIND("HTTP,",JoinIfFuzzy(EF$486:EF$527,$F$486:$F$527,$G530)&amp;IF(AND(EF$2=EG$3,EG$9="Include (Platform Duplicate)"),JoinIfFuzzy(EG$486:EG$527,$F$486:$F$527,$G530),"")))),"HTTP","HTTPS")&amp;")","No"),"*")</f>
        <v>Yes (HTTPS)</v>
      </c>
      <c r="EG530" s="58" t="str">
        <f>IF(EG$9="Include",IF(JoinIfFuzzy(EG$486:EG$527,$F$486:$F$527,$G530)&amp;IF(AND(EG$2=EH$3,EH$9="Include (Platform Duplicate)"),JoinIfFuzzy(EH$486:EH$527,$F$486:$F$527,$G530),"")&lt;&gt;"","Yes ("&amp;IF(NOT(ISERR(FIND("HTTP,",JoinIfFuzzy(EG$486:EG$527,$F$486:$F$527,$G530)&amp;IF(AND(EG$2=EH$3,EH$9="Include (Platform Duplicate)"),JoinIfFuzzy(EH$486:EH$527,$F$486:$F$527,$G530),"")))),"HTTP","HTTPS")&amp;")","No"),"*")</f>
        <v>*</v>
      </c>
      <c r="EH530" s="58" t="str">
        <f>IF(EH$9="Include",IF(JoinIfFuzzy(EH$486:EH$527,$F$486:$F$527,$G530)&amp;IF(AND(EH$2=EI$3,EI$9="Include (Platform Duplicate)"),JoinIfFuzzy(EI$486:EI$527,$F$486:$F$527,$G530),"")&lt;&gt;"","Yes ("&amp;IF(NOT(ISERR(FIND("HTTP,",JoinIfFuzzy(EH$486:EH$527,$F$486:$F$527,$G530)&amp;IF(AND(EH$2=EI$3,EI$9="Include (Platform Duplicate)"),JoinIfFuzzy(EI$486:EI$527,$F$486:$F$527,$G530),"")))),"HTTP","HTTPS")&amp;")","No"),"*")</f>
        <v>Yes (HTTPS)</v>
      </c>
      <c r="EI530" s="58" t="str">
        <f>IF(EI$9="Include",IF(JoinIfFuzzy(EI$486:EI$527,$F$486:$F$527,$G530)&amp;IF(AND(EI$2=EJ$3,EJ$9="Include (Platform Duplicate)"),JoinIfFuzzy(EJ$486:EJ$527,$F$486:$F$527,$G530),"")&lt;&gt;"","Yes ("&amp;IF(NOT(ISERR(FIND("HTTP,",JoinIfFuzzy(EI$486:EI$527,$F$486:$F$527,$G530)&amp;IF(AND(EI$2=EJ$3,EJ$9="Include (Platform Duplicate)"),JoinIfFuzzy(EJ$486:EJ$527,$F$486:$F$527,$G530),"")))),"HTTP","HTTPS")&amp;")","No"),"*")</f>
        <v>*</v>
      </c>
      <c r="EJ530" s="58" t="str">
        <f>IF(EJ$9="Include",IF(JoinIfFuzzy(EJ$486:EJ$527,$F$486:$F$527,$G530)&amp;IF(AND(EJ$2=EK$3,EK$9="Include (Platform Duplicate)"),JoinIfFuzzy(EK$486:EK$527,$F$486:$F$527,$G530),"")&lt;&gt;"","Yes ("&amp;IF(NOT(ISERR(FIND("HTTP,",JoinIfFuzzy(EJ$486:EJ$527,$F$486:$F$527,$G530)&amp;IF(AND(EJ$2=EK$3,EK$9="Include (Platform Duplicate)"),JoinIfFuzzy(EK$486:EK$527,$F$486:$F$527,$G530),"")))),"HTTP","HTTPS")&amp;")","No"),"*")</f>
        <v>Yes (HTTPS)</v>
      </c>
      <c r="EK530" s="58" t="str">
        <f>IF(EK$9="Include",IF(JoinIfFuzzy(EK$486:EK$527,$F$486:$F$527,$G530)&amp;IF(AND(EK$2=EL$3,EL$9="Include (Platform Duplicate)"),JoinIfFuzzy(EL$486:EL$527,$F$486:$F$527,$G530),"")&lt;&gt;"","Yes ("&amp;IF(NOT(ISERR(FIND("HTTP,",JoinIfFuzzy(EK$486:EK$527,$F$486:$F$527,$G530)&amp;IF(AND(EK$2=EL$3,EL$9="Include (Platform Duplicate)"),JoinIfFuzzy(EL$486:EL$527,$F$486:$F$527,$G530),"")))),"HTTP","HTTPS")&amp;")","No"),"*")</f>
        <v>*</v>
      </c>
      <c r="EL530" s="109"/>
      <c r="EM530" s="109"/>
    </row>
    <row r="531" spans="1:143" s="58" customFormat="1" ht="12.75" customHeight="1" x14ac:dyDescent="0.25">
      <c r="A531" s="5"/>
      <c r="B531" s="96"/>
      <c r="C531" s="96"/>
      <c r="D531" s="96"/>
      <c r="E531" s="96"/>
      <c r="F531" s="96"/>
      <c r="G531" s="58" t="s">
        <v>4227</v>
      </c>
      <c r="H531" s="18" t="s">
        <v>5</v>
      </c>
      <c r="I531" s="18"/>
      <c r="J531" s="58" t="str">
        <f>IF(J$9="Include",IF(JoinIfFuzzy(J$486:J$527,$F$486:$F$527,$G531)&amp;IF(AND(J$2=K$3,K$9="Include (Platform Duplicate)"),JoinIfFuzzy(K$486:K$527,$F$486:$F$527,$G531),"")&lt;&gt;"","Yes ("&amp;IF(NOT(ISERR(FIND("HTTP,",JoinIfFuzzy(J$486:J$527,$F$486:$F$527,$G531)&amp;IF(AND(J$2=K$3,K$9="Include (Platform Duplicate)"),JoinIfFuzzy(K$486:K$527,$F$486:$F$527,$G531),"")))),"HTTP","HTTPS")&amp;")","No"),"*")</f>
        <v>No</v>
      </c>
      <c r="K531" s="58" t="str">
        <f>IF(K$9="Include",IF(JoinIfFuzzy(K$486:K$527,$F$486:$F$527,$G531)&amp;IF(AND(K$2=L$3,L$9="Include (Platform Duplicate)"),JoinIfFuzzy(L$486:L$527,$F$486:$F$527,$G531),"")&lt;&gt;"","Yes ("&amp;IF(NOT(ISERR(FIND("HTTP,",JoinIfFuzzy(K$486:K$527,$F$486:$F$527,$G531)&amp;IF(AND(K$2=L$3,L$9="Include (Platform Duplicate)"),JoinIfFuzzy(L$486:L$527,$F$486:$F$527,$G531),"")))),"HTTP","HTTPS")&amp;")","No"),"*")</f>
        <v>No</v>
      </c>
      <c r="L531" s="58" t="str">
        <f>IF(L$9="Include",IF(JoinIfFuzzy(L$486:L$527,$F$486:$F$527,$G531)&amp;IF(AND(L$2=M$3,M$9="Include (Platform Duplicate)"),JoinIfFuzzy(M$486:M$527,$F$486:$F$527,$G531),"")&lt;&gt;"","Yes ("&amp;IF(NOT(ISERR(FIND("HTTP,",JoinIfFuzzy(L$486:L$527,$F$486:$F$527,$G531)&amp;IF(AND(L$2=M$3,M$9="Include (Platform Duplicate)"),JoinIfFuzzy(M$486:M$527,$F$486:$F$527,$G531),"")))),"HTTP","HTTPS")&amp;")","No"),"*")</f>
        <v>*</v>
      </c>
      <c r="M531" s="58" t="str">
        <f>IF(M$9="Include",IF(JoinIfFuzzy(M$486:M$527,$F$486:$F$527,$G531)&amp;IF(AND(M$2=N$3,N$9="Include (Platform Duplicate)"),JoinIfFuzzy(N$486:N$527,$F$486:$F$527,$G531),"")&lt;&gt;"","Yes ("&amp;IF(NOT(ISERR(FIND("HTTP,",JoinIfFuzzy(M$486:M$527,$F$486:$F$527,$G531)&amp;IF(AND(M$2=N$3,N$9="Include (Platform Duplicate)"),JoinIfFuzzy(N$486:N$527,$F$486:$F$527,$G531),"")))),"HTTP","HTTPS")&amp;")","No"),"*")</f>
        <v>Yes (HTTPS)</v>
      </c>
      <c r="N531" s="58" t="str">
        <f>IF(N$9="Include",IF(JoinIfFuzzy(N$486:N$527,$F$486:$F$527,$G531)&amp;IF(AND(N$2=O$3,O$9="Include (Platform Duplicate)"),JoinIfFuzzy(O$486:O$527,$F$486:$F$527,$G531),"")&lt;&gt;"","Yes ("&amp;IF(NOT(ISERR(FIND("HTTP,",JoinIfFuzzy(N$486:N$527,$F$486:$F$527,$G531)&amp;IF(AND(N$2=O$3,O$9="Include (Platform Duplicate)"),JoinIfFuzzy(O$486:O$527,$F$486:$F$527,$G531),"")))),"HTTP","HTTPS")&amp;")","No"),"*")</f>
        <v>*</v>
      </c>
      <c r="O531" s="58" t="str">
        <f>IF(O$9="Include",IF(JoinIfFuzzy(O$486:O$527,$F$486:$F$527,$G531)&amp;IF(AND(O$2=P$3,P$9="Include (Platform Duplicate)"),JoinIfFuzzy(P$486:P$527,$F$486:$F$527,$G531),"")&lt;&gt;"","Yes ("&amp;IF(NOT(ISERR(FIND("HTTP,",JoinIfFuzzy(O$486:O$527,$F$486:$F$527,$G531)&amp;IF(AND(O$2=P$3,P$9="Include (Platform Duplicate)"),JoinIfFuzzy(P$486:P$527,$F$486:$F$527,$G531),"")))),"HTTP","HTTPS")&amp;")","No"),"*")</f>
        <v>Yes (HTTPS)</v>
      </c>
      <c r="P531" s="58" t="str">
        <f>IF(P$9="Include",IF(JoinIfFuzzy(P$486:P$527,$F$486:$F$527,$G531)&amp;IF(AND(P$2=Q$3,Q$9="Include (Platform Duplicate)"),JoinIfFuzzy(Q$486:Q$527,$F$486:$F$527,$G531),"")&lt;&gt;"","Yes ("&amp;IF(NOT(ISERR(FIND("HTTP,",JoinIfFuzzy(P$486:P$527,$F$486:$F$527,$G531)&amp;IF(AND(P$2=Q$3,Q$9="Include (Platform Duplicate)"),JoinIfFuzzy(Q$486:Q$527,$F$486:$F$527,$G531),"")))),"HTTP","HTTPS")&amp;")","No"),"*")</f>
        <v>*</v>
      </c>
      <c r="Q531" s="58" t="str">
        <f>IF(Q$9="Include",IF(JoinIfFuzzy(Q$486:Q$527,$F$486:$F$527,$G531)&amp;IF(AND(Q$2=R$3,R$9="Include (Platform Duplicate)"),JoinIfFuzzy(R$486:R$527,$F$486:$F$527,$G531),"")&lt;&gt;"","Yes ("&amp;IF(NOT(ISERR(FIND("HTTP,",JoinIfFuzzy(Q$486:Q$527,$F$486:$F$527,$G531)&amp;IF(AND(Q$2=R$3,R$9="Include (Platform Duplicate)"),JoinIfFuzzy(R$486:R$527,$F$486:$F$527,$G531),"")))),"HTTP","HTTPS")&amp;")","No"),"*")</f>
        <v>No</v>
      </c>
      <c r="R531" s="58" t="str">
        <f>IF(R$9="Include",IF(JoinIfFuzzy(R$486:R$527,$F$486:$F$527,$G531)&amp;IF(AND(R$2=S$3,S$9="Include (Platform Duplicate)"),JoinIfFuzzy(S$486:S$527,$F$486:$F$527,$G531),"")&lt;&gt;"","Yes ("&amp;IF(NOT(ISERR(FIND("HTTP,",JoinIfFuzzy(R$486:R$527,$F$486:$F$527,$G531)&amp;IF(AND(R$2=S$3,S$9="Include (Platform Duplicate)"),JoinIfFuzzy(S$486:S$527,$F$486:$F$527,$G531),"")))),"HTTP","HTTPS")&amp;")","No"),"*")</f>
        <v>*</v>
      </c>
      <c r="S531" s="58" t="str">
        <f>IF(S$9="Include",IF(JoinIfFuzzy(S$486:S$527,$F$486:$F$527,$G531)&amp;IF(AND(S$2=T$3,T$9="Include (Platform Duplicate)"),JoinIfFuzzy(T$486:T$527,$F$486:$F$527,$G531),"")&lt;&gt;"","Yes ("&amp;IF(NOT(ISERR(FIND("HTTP,",JoinIfFuzzy(S$486:S$527,$F$486:$F$527,$G531)&amp;IF(AND(S$2=T$3,T$9="Include (Platform Duplicate)"),JoinIfFuzzy(T$486:T$527,$F$486:$F$527,$G531),"")))),"HTTP","HTTPS")&amp;")","No"),"*")</f>
        <v>Yes (HTTPS)</v>
      </c>
      <c r="T531" s="58" t="str">
        <f>IF(T$9="Include",IF(JoinIfFuzzy(T$486:T$527,$F$486:$F$527,$G531)&amp;IF(AND(T$2=U$3,U$9="Include (Platform Duplicate)"),JoinIfFuzzy(U$486:U$527,$F$486:$F$527,$G531),"")&lt;&gt;"","Yes ("&amp;IF(NOT(ISERR(FIND("HTTP,",JoinIfFuzzy(T$486:T$527,$F$486:$F$527,$G531)&amp;IF(AND(T$2=U$3,U$9="Include (Platform Duplicate)"),JoinIfFuzzy(U$486:U$527,$F$486:$F$527,$G531),"")))),"HTTP","HTTPS")&amp;")","No"),"*")</f>
        <v>*</v>
      </c>
      <c r="U531" s="58" t="str">
        <f>IF(U$9="Include",IF(JoinIfFuzzy(U$486:U$527,$F$486:$F$527,$G531)&amp;IF(AND(U$2=V$3,V$9="Include (Platform Duplicate)"),JoinIfFuzzy(V$486:V$527,$F$486:$F$527,$G531),"")&lt;&gt;"","Yes ("&amp;IF(NOT(ISERR(FIND("HTTP,",JoinIfFuzzy(U$486:U$527,$F$486:$F$527,$G531)&amp;IF(AND(U$2=V$3,V$9="Include (Platform Duplicate)"),JoinIfFuzzy(V$486:V$527,$F$486:$F$527,$G531),"")))),"HTTP","HTTPS")&amp;")","No"),"*")</f>
        <v>No</v>
      </c>
      <c r="V531" s="58" t="str">
        <f>IF(V$9="Include",IF(JoinIfFuzzy(V$486:V$527,$F$486:$F$527,$G531)&amp;IF(AND(V$2=W$3,W$9="Include (Platform Duplicate)"),JoinIfFuzzy(W$486:W$527,$F$486:$F$527,$G531),"")&lt;&gt;"","Yes ("&amp;IF(NOT(ISERR(FIND("HTTP,",JoinIfFuzzy(V$486:V$527,$F$486:$F$527,$G531)&amp;IF(AND(V$2=W$3,W$9="Include (Platform Duplicate)"),JoinIfFuzzy(W$486:W$527,$F$486:$F$527,$G531),"")))),"HTTP","HTTPS")&amp;")","No"),"*")</f>
        <v>Yes (HTTPS)</v>
      </c>
      <c r="W531" s="58" t="str">
        <f>IF(W$9="Include",IF(JoinIfFuzzy(W$486:W$527,$F$486:$F$527,$G531)&amp;IF(AND(W$2=X$3,X$9="Include (Platform Duplicate)"),JoinIfFuzzy(X$486:X$527,$F$486:$F$527,$G531),"")&lt;&gt;"","Yes ("&amp;IF(NOT(ISERR(FIND("HTTP,",JoinIfFuzzy(W$486:W$527,$F$486:$F$527,$G531)&amp;IF(AND(W$2=X$3,X$9="Include (Platform Duplicate)"),JoinIfFuzzy(X$486:X$527,$F$486:$F$527,$G531),"")))),"HTTP","HTTPS")&amp;")","No"),"*")</f>
        <v>Yes (HTTPS)</v>
      </c>
      <c r="X531" s="58" t="str">
        <f>IF(X$9="Include",IF(JoinIfFuzzy(X$486:X$527,$F$486:$F$527,$G531)&amp;IF(AND(X$2=Y$3,Y$9="Include (Platform Duplicate)"),JoinIfFuzzy(Y$486:Y$527,$F$486:$F$527,$G531),"")&lt;&gt;"","Yes ("&amp;IF(NOT(ISERR(FIND("HTTP,",JoinIfFuzzy(X$486:X$527,$F$486:$F$527,$G531)&amp;IF(AND(X$2=Y$3,Y$9="Include (Platform Duplicate)"),JoinIfFuzzy(Y$486:Y$527,$F$486:$F$527,$G531),"")))),"HTTP","HTTPS")&amp;")","No"),"*")</f>
        <v>*</v>
      </c>
      <c r="Y531" s="58" t="str">
        <f>IF(Y$9="Include",IF(JoinIfFuzzy(Y$486:Y$527,$F$486:$F$527,$G531)&amp;IF(AND(Y$2=Z$3,Z$9="Include (Platform Duplicate)"),JoinIfFuzzy(Z$486:Z$527,$F$486:$F$527,$G531),"")&lt;&gt;"","Yes ("&amp;IF(NOT(ISERR(FIND("HTTP,",JoinIfFuzzy(Y$486:Y$527,$F$486:$F$527,$G531)&amp;IF(AND(Y$2=Z$3,Z$9="Include (Platform Duplicate)"),JoinIfFuzzy(Z$486:Z$527,$F$486:$F$527,$G531),"")))),"HTTP","HTTPS")&amp;")","No"),"*")</f>
        <v>No</v>
      </c>
      <c r="Z531" s="58" t="str">
        <f>IF(Z$9="Include",IF(JoinIfFuzzy(Z$486:Z$527,$F$486:$F$527,$G531)&amp;IF(AND(Z$2=AA$3,AA$9="Include (Platform Duplicate)"),JoinIfFuzzy(AA$486:AA$527,$F$486:$F$527,$G531),"")&lt;&gt;"","Yes ("&amp;IF(NOT(ISERR(FIND("HTTP,",JoinIfFuzzy(Z$486:Z$527,$F$486:$F$527,$G531)&amp;IF(AND(Z$2=AA$3,AA$9="Include (Platform Duplicate)"),JoinIfFuzzy(AA$486:AA$527,$F$486:$F$527,$G531),"")))),"HTTP","HTTPS")&amp;")","No"),"*")</f>
        <v>*</v>
      </c>
      <c r="AA531" s="58" t="str">
        <f>IF(AA$9="Include",IF(JoinIfFuzzy(AA$486:AA$527,$F$486:$F$527,$G531)&amp;IF(AND(AA$2=AB$3,AB$9="Include (Platform Duplicate)"),JoinIfFuzzy(AB$486:AB$527,$F$486:$F$527,$G531),"")&lt;&gt;"","Yes ("&amp;IF(NOT(ISERR(FIND("HTTP,",JoinIfFuzzy(AA$486:AA$527,$F$486:$F$527,$G531)&amp;IF(AND(AA$2=AB$3,AB$9="Include (Platform Duplicate)"),JoinIfFuzzy(AB$486:AB$527,$F$486:$F$527,$G531),"")))),"HTTP","HTTPS")&amp;")","No"),"*")</f>
        <v>Yes (HTTPS)</v>
      </c>
      <c r="AB531" s="58" t="str">
        <f>IF(AB$9="Include",IF(JoinIfFuzzy(AB$486:AB$527,$F$486:$F$527,$G531)&amp;IF(AND(AB$2=AC$3,AC$9="Include (Platform Duplicate)"),JoinIfFuzzy(AC$486:AC$527,$F$486:$F$527,$G531),"")&lt;&gt;"","Yes ("&amp;IF(NOT(ISERR(FIND("HTTP,",JoinIfFuzzy(AB$486:AB$527,$F$486:$F$527,$G531)&amp;IF(AND(AB$2=AC$3,AC$9="Include (Platform Duplicate)"),JoinIfFuzzy(AC$486:AC$527,$F$486:$F$527,$G531),"")))),"HTTP","HTTPS")&amp;")","No"),"*")</f>
        <v>*</v>
      </c>
      <c r="AC531" s="58" t="str">
        <f>IF(AC$9="Include",IF(JoinIfFuzzy(AC$486:AC$527,$F$486:$F$527,$G531)&amp;IF(AND(AC$2=AD$3,AD$9="Include (Platform Duplicate)"),JoinIfFuzzy(AD$486:AD$527,$F$486:$F$527,$G531),"")&lt;&gt;"","Yes ("&amp;IF(NOT(ISERR(FIND("HTTP,",JoinIfFuzzy(AC$486:AC$527,$F$486:$F$527,$G531)&amp;IF(AND(AC$2=AD$3,AD$9="Include (Platform Duplicate)"),JoinIfFuzzy(AD$486:AD$527,$F$486:$F$527,$G531),"")))),"HTTP","HTTPS")&amp;")","No"),"*")</f>
        <v>Yes (HTTPS)</v>
      </c>
      <c r="AD531" s="58" t="str">
        <f>IF(AD$9="Include",IF(JoinIfFuzzy(AD$486:AD$527,$F$486:$F$527,$G531)&amp;IF(AND(AD$2=AE$3,AE$9="Include (Platform Duplicate)"),JoinIfFuzzy(AE$486:AE$527,$F$486:$F$527,$G531),"")&lt;&gt;"","Yes ("&amp;IF(NOT(ISERR(FIND("HTTP,",JoinIfFuzzy(AD$486:AD$527,$F$486:$F$527,$G531)&amp;IF(AND(AD$2=AE$3,AE$9="Include (Platform Duplicate)"),JoinIfFuzzy(AE$486:AE$527,$F$486:$F$527,$G531),"")))),"HTTP","HTTPS")&amp;")","No"),"*")</f>
        <v>Yes (HTTPS)</v>
      </c>
      <c r="AE531" s="58" t="str">
        <f>IF(AE$9="Include",IF(JoinIfFuzzy(AE$486:AE$527,$F$486:$F$527,$G531)&amp;IF(AND(AE$2=AF$3,AF$9="Include (Platform Duplicate)"),JoinIfFuzzy(AF$486:AF$527,$F$486:$F$527,$G531),"")&lt;&gt;"","Yes ("&amp;IF(NOT(ISERR(FIND("HTTP,",JoinIfFuzzy(AE$486:AE$527,$F$486:$F$527,$G531)&amp;IF(AND(AE$2=AF$3,AF$9="Include (Platform Duplicate)"),JoinIfFuzzy(AF$486:AF$527,$F$486:$F$527,$G531),"")))),"HTTP","HTTPS")&amp;")","No"),"*")</f>
        <v>*</v>
      </c>
      <c r="AF531" s="58" t="str">
        <f>IF(AF$9="Include",IF(JoinIfFuzzy(AF$486:AF$527,$F$486:$F$527,$G531)&amp;IF(AND(AF$2=AG$3,AG$9="Include (Platform Duplicate)"),JoinIfFuzzy(AG$486:AG$527,$F$486:$F$527,$G531),"")&lt;&gt;"","Yes ("&amp;IF(NOT(ISERR(FIND("HTTP,",JoinIfFuzzy(AF$486:AF$527,$F$486:$F$527,$G531)&amp;IF(AND(AF$2=AG$3,AG$9="Include (Platform Duplicate)"),JoinIfFuzzy(AG$486:AG$527,$F$486:$F$527,$G531),"")))),"HTTP","HTTPS")&amp;")","No"),"*")</f>
        <v>Yes (HTTPS)</v>
      </c>
      <c r="AG531" s="58" t="str">
        <f>IF(AG$9="Include",IF(JoinIfFuzzy(AG$486:AG$527,$F$486:$F$527,$G531)&amp;IF(AND(AG$2=AH$3,AH$9="Include (Platform Duplicate)"),JoinIfFuzzy(AH$486:AH$527,$F$486:$F$527,$G531),"")&lt;&gt;"","Yes ("&amp;IF(NOT(ISERR(FIND("HTTP,",JoinIfFuzzy(AG$486:AG$527,$F$486:$F$527,$G531)&amp;IF(AND(AG$2=AH$3,AH$9="Include (Platform Duplicate)"),JoinIfFuzzy(AH$486:AH$527,$F$486:$F$527,$G531),"")))),"HTTP","HTTPS")&amp;")","No"),"*")</f>
        <v>Yes (HTTPS)</v>
      </c>
      <c r="AH531" s="58" t="str">
        <f>IF(AH$9="Include",IF(JoinIfFuzzy(AH$486:AH$527,$F$486:$F$527,$G531)&amp;IF(AND(AH$2=AI$3,AI$9="Include (Platform Duplicate)"),JoinIfFuzzy(AI$486:AI$527,$F$486:$F$527,$G531),"")&lt;&gt;"","Yes ("&amp;IF(NOT(ISERR(FIND("HTTP,",JoinIfFuzzy(AH$486:AH$527,$F$486:$F$527,$G531)&amp;IF(AND(AH$2=AI$3,AI$9="Include (Platform Duplicate)"),JoinIfFuzzy(AI$486:AI$527,$F$486:$F$527,$G531),"")))),"HTTP","HTTPS")&amp;")","No"),"*")</f>
        <v>No</v>
      </c>
      <c r="AI531" s="58" t="str">
        <f>IF(AI$9="Include",IF(JoinIfFuzzy(AI$486:AI$527,$F$486:$F$527,$G531)&amp;IF(AND(AI$2=AJ$3,AJ$9="Include (Platform Duplicate)"),JoinIfFuzzy(AJ$486:AJ$527,$F$486:$F$527,$G531),"")&lt;&gt;"","Yes ("&amp;IF(NOT(ISERR(FIND("HTTP,",JoinIfFuzzy(AI$486:AI$527,$F$486:$F$527,$G531)&amp;IF(AND(AI$2=AJ$3,AJ$9="Include (Platform Duplicate)"),JoinIfFuzzy(AJ$486:AJ$527,$F$486:$F$527,$G531),"")))),"HTTP","HTTPS")&amp;")","No"),"*")</f>
        <v>*</v>
      </c>
      <c r="AJ531" s="58" t="str">
        <f>IF(AJ$9="Include",IF(JoinIfFuzzy(AJ$486:AJ$527,$F$486:$F$527,$G531)&amp;IF(AND(AJ$2=AK$3,AK$9="Include (Platform Duplicate)"),JoinIfFuzzy(AK$486:AK$527,$F$486:$F$527,$G531),"")&lt;&gt;"","Yes ("&amp;IF(NOT(ISERR(FIND("HTTP,",JoinIfFuzzy(AJ$486:AJ$527,$F$486:$F$527,$G531)&amp;IF(AND(AJ$2=AK$3,AK$9="Include (Platform Duplicate)"),JoinIfFuzzy(AK$486:AK$527,$F$486:$F$527,$G531),"")))),"HTTP","HTTPS")&amp;")","No"),"*")</f>
        <v>Yes (HTTPS)</v>
      </c>
      <c r="AK531" s="58" t="str">
        <f>IF(AK$9="Include",IF(JoinIfFuzzy(AK$486:AK$527,$F$486:$F$527,$G531)&amp;IF(AND(AK$2=AL$3,AL$9="Include (Platform Duplicate)"),JoinIfFuzzy(AL$486:AL$527,$F$486:$F$527,$G531),"")&lt;&gt;"","Yes ("&amp;IF(NOT(ISERR(FIND("HTTP,",JoinIfFuzzy(AK$486:AK$527,$F$486:$F$527,$G531)&amp;IF(AND(AK$2=AL$3,AL$9="Include (Platform Duplicate)"),JoinIfFuzzy(AL$486:AL$527,$F$486:$F$527,$G531),"")))),"HTTP","HTTPS")&amp;")","No"),"*")</f>
        <v>*</v>
      </c>
      <c r="AL531" s="58" t="str">
        <f>IF(AL$9="Include",IF(JoinIfFuzzy(AL$486:AL$527,$F$486:$F$527,$G531)&amp;IF(AND(AL$2=AM$3,AM$9="Include (Platform Duplicate)"),JoinIfFuzzy(AM$486:AM$527,$F$486:$F$527,$G531),"")&lt;&gt;"","Yes ("&amp;IF(NOT(ISERR(FIND("HTTP,",JoinIfFuzzy(AL$486:AL$527,$F$486:$F$527,$G531)&amp;IF(AND(AL$2=AM$3,AM$9="Include (Platform Duplicate)"),JoinIfFuzzy(AM$486:AM$527,$F$486:$F$527,$G531),"")))),"HTTP","HTTPS")&amp;")","No"),"*")</f>
        <v>Yes (HTTPS)</v>
      </c>
      <c r="AM531" s="58" t="str">
        <f>IF(AM$9="Include",IF(JoinIfFuzzy(AM$486:AM$527,$F$486:$F$527,$G531)&amp;IF(AND(AM$2=AN$3,AN$9="Include (Platform Duplicate)"),JoinIfFuzzy(AN$486:AN$527,$F$486:$F$527,$G531),"")&lt;&gt;"","Yes ("&amp;IF(NOT(ISERR(FIND("HTTP,",JoinIfFuzzy(AM$486:AM$527,$F$486:$F$527,$G531)&amp;IF(AND(AM$2=AN$3,AN$9="Include (Platform Duplicate)"),JoinIfFuzzy(AN$486:AN$527,$F$486:$F$527,$G531),"")))),"HTTP","HTTPS")&amp;")","No"),"*")</f>
        <v>No</v>
      </c>
      <c r="AN531" s="58" t="str">
        <f>IF(AN$9="Include",IF(JoinIfFuzzy(AN$486:AN$527,$F$486:$F$527,$G531)&amp;IF(AND(AN$2=AO$3,AO$9="Include (Platform Duplicate)"),JoinIfFuzzy(AO$486:AO$527,$F$486:$F$527,$G531),"")&lt;&gt;"","Yes ("&amp;IF(NOT(ISERR(FIND("HTTP,",JoinIfFuzzy(AN$486:AN$527,$F$486:$F$527,$G531)&amp;IF(AND(AN$2=AO$3,AO$9="Include (Platform Duplicate)"),JoinIfFuzzy(AO$486:AO$527,$F$486:$F$527,$G531),"")))),"HTTP","HTTPS")&amp;")","No"),"*")</f>
        <v>Yes (HTTPS)</v>
      </c>
      <c r="AO531" s="58" t="str">
        <f>IF(AO$9="Include",IF(JoinIfFuzzy(AO$486:AO$527,$F$486:$F$527,$G531)&amp;IF(AND(AO$2=AP$3,AP$9="Include (Platform Duplicate)"),JoinIfFuzzy(AP$486:AP$527,$F$486:$F$527,$G531),"")&lt;&gt;"","Yes ("&amp;IF(NOT(ISERR(FIND("HTTP,",JoinIfFuzzy(AO$486:AO$527,$F$486:$F$527,$G531)&amp;IF(AND(AO$2=AP$3,AP$9="Include (Platform Duplicate)"),JoinIfFuzzy(AP$486:AP$527,$F$486:$F$527,$G531),"")))),"HTTP","HTTPS")&amp;")","No"),"*")</f>
        <v>*</v>
      </c>
      <c r="AP531" s="58" t="str">
        <f>IF(AP$9="Include",IF(JoinIfFuzzy(AP$486:AP$527,$F$486:$F$527,$G531)&amp;IF(AND(AP$2=AQ$3,AQ$9="Include (Platform Duplicate)"),JoinIfFuzzy(AQ$486:AQ$527,$F$486:$F$527,$G531),"")&lt;&gt;"","Yes ("&amp;IF(NOT(ISERR(FIND("HTTP,",JoinIfFuzzy(AP$486:AP$527,$F$486:$F$527,$G531)&amp;IF(AND(AP$2=AQ$3,AQ$9="Include (Platform Duplicate)"),JoinIfFuzzy(AQ$486:AQ$527,$F$486:$F$527,$G531),"")))),"HTTP","HTTPS")&amp;")","No"),"*")</f>
        <v>No</v>
      </c>
      <c r="AQ531" s="58" t="str">
        <f>IF(AQ$9="Include",IF(JoinIfFuzzy(AQ$486:AQ$527,$F$486:$F$527,$G531)&amp;IF(AND(AQ$2=AR$3,AR$9="Include (Platform Duplicate)"),JoinIfFuzzy(AR$486:AR$527,$F$486:$F$527,$G531),"")&lt;&gt;"","Yes ("&amp;IF(NOT(ISERR(FIND("HTTP,",JoinIfFuzzy(AQ$486:AQ$527,$F$486:$F$527,$G531)&amp;IF(AND(AQ$2=AR$3,AR$9="Include (Platform Duplicate)"),JoinIfFuzzy(AR$486:AR$527,$F$486:$F$527,$G531),"")))),"HTTP","HTTPS")&amp;")","No"),"*")</f>
        <v>*</v>
      </c>
      <c r="AR531" s="58" t="str">
        <f>IF(AR$9="Include",IF(JoinIfFuzzy(AR$486:AR$527,$F$486:$F$527,$G531)&amp;IF(AND(AR$2=AS$3,AS$9="Include (Platform Duplicate)"),JoinIfFuzzy(AS$486:AS$527,$F$486:$F$527,$G531),"")&lt;&gt;"","Yes ("&amp;IF(NOT(ISERR(FIND("HTTP,",JoinIfFuzzy(AR$486:AR$527,$F$486:$F$527,$G531)&amp;IF(AND(AR$2=AS$3,AS$9="Include (Platform Duplicate)"),JoinIfFuzzy(AS$486:AS$527,$F$486:$F$527,$G531),"")))),"HTTP","HTTPS")&amp;")","No"),"*")</f>
        <v>No</v>
      </c>
      <c r="AS531" s="58" t="str">
        <f>IF(AS$9="Include",IF(JoinIfFuzzy(AS$486:AS$527,$F$486:$F$527,$G531)&amp;IF(AND(AS$2=AT$3,AT$9="Include (Platform Duplicate)"),JoinIfFuzzy(AT$486:AT$527,$F$486:$F$527,$G531),"")&lt;&gt;"","Yes ("&amp;IF(NOT(ISERR(FIND("HTTP,",JoinIfFuzzy(AS$486:AS$527,$F$486:$F$527,$G531)&amp;IF(AND(AS$2=AT$3,AT$9="Include (Platform Duplicate)"),JoinIfFuzzy(AT$486:AT$527,$F$486:$F$527,$G531),"")))),"HTTP","HTTPS")&amp;")","No"),"*")</f>
        <v>*</v>
      </c>
      <c r="AT531" s="58" t="str">
        <f>IF(AT$9="Include",IF(JoinIfFuzzy(AT$486:AT$527,$F$486:$F$527,$G531)&amp;IF(AND(AT$2=AU$3,AU$9="Include (Platform Duplicate)"),JoinIfFuzzy(AU$486:AU$527,$F$486:$F$527,$G531),"")&lt;&gt;"","Yes ("&amp;IF(NOT(ISERR(FIND("HTTP,",JoinIfFuzzy(AT$486:AT$527,$F$486:$F$527,$G531)&amp;IF(AND(AT$2=AU$3,AU$9="Include (Platform Duplicate)"),JoinIfFuzzy(AU$486:AU$527,$F$486:$F$527,$G531),"")))),"HTTP","HTTPS")&amp;")","No"),"*")</f>
        <v>Yes (HTTPS)</v>
      </c>
      <c r="AU531" s="58" t="str">
        <f>IF(AU$9="Include",IF(JoinIfFuzzy(AU$486:AU$527,$F$486:$F$527,$G531)&amp;IF(AND(AU$2=AV$3,AV$9="Include (Platform Duplicate)"),JoinIfFuzzy(AV$486:AV$527,$F$486:$F$527,$G531),"")&lt;&gt;"","Yes ("&amp;IF(NOT(ISERR(FIND("HTTP,",JoinIfFuzzy(AU$486:AU$527,$F$486:$F$527,$G531)&amp;IF(AND(AU$2=AV$3,AV$9="Include (Platform Duplicate)"),JoinIfFuzzy(AV$486:AV$527,$F$486:$F$527,$G531),"")))),"HTTP","HTTPS")&amp;")","No"),"*")</f>
        <v>Yes (HTTPS)</v>
      </c>
      <c r="AV531" s="58" t="str">
        <f>IF(AV$9="Include",IF(JoinIfFuzzy(AV$486:AV$527,$F$486:$F$527,$G531)&amp;IF(AND(AV$2=AW$3,AW$9="Include (Platform Duplicate)"),JoinIfFuzzy(AW$486:AW$527,$F$486:$F$527,$G531),"")&lt;&gt;"","Yes ("&amp;IF(NOT(ISERR(FIND("HTTP,",JoinIfFuzzy(AV$486:AV$527,$F$486:$F$527,$G531)&amp;IF(AND(AV$2=AW$3,AW$9="Include (Platform Duplicate)"),JoinIfFuzzy(AW$486:AW$527,$F$486:$F$527,$G531),"")))),"HTTP","HTTPS")&amp;")","No"),"*")</f>
        <v>*</v>
      </c>
      <c r="AW531" s="58" t="str">
        <f>IF(AW$9="Include",IF(JoinIfFuzzy(AW$486:AW$527,$F$486:$F$527,$G531)&amp;IF(AND(AW$2=AX$3,AX$9="Include (Platform Duplicate)"),JoinIfFuzzy(AX$486:AX$527,$F$486:$F$527,$G531),"")&lt;&gt;"","Yes ("&amp;IF(NOT(ISERR(FIND("HTTP,",JoinIfFuzzy(AW$486:AW$527,$F$486:$F$527,$G531)&amp;IF(AND(AW$2=AX$3,AX$9="Include (Platform Duplicate)"),JoinIfFuzzy(AX$486:AX$527,$F$486:$F$527,$G531),"")))),"HTTP","HTTPS")&amp;")","No"),"*")</f>
        <v>*</v>
      </c>
      <c r="AX531" s="58" t="str">
        <f>IF(AX$9="Include",IF(JoinIfFuzzy(AX$486:AX$527,$F$486:$F$527,$G531)&amp;IF(AND(AX$2=AY$3,AY$9="Include (Platform Duplicate)"),JoinIfFuzzy(AY$486:AY$527,$F$486:$F$527,$G531),"")&lt;&gt;"","Yes ("&amp;IF(NOT(ISERR(FIND("HTTP,",JoinIfFuzzy(AX$486:AX$527,$F$486:$F$527,$G531)&amp;IF(AND(AX$2=AY$3,AY$9="Include (Platform Duplicate)"),JoinIfFuzzy(AY$486:AY$527,$F$486:$F$527,$G531),"")))),"HTTP","HTTPS")&amp;")","No"),"*")</f>
        <v>*</v>
      </c>
      <c r="AY531" s="58" t="str">
        <f>IF(AY$9="Include",IF(JoinIfFuzzy(AY$486:AY$527,$F$486:$F$527,$G531)&amp;IF(AND(AY$2=AZ$3,AZ$9="Include (Platform Duplicate)"),JoinIfFuzzy(AZ$486:AZ$527,$F$486:$F$527,$G531),"")&lt;&gt;"","Yes ("&amp;IF(NOT(ISERR(FIND("HTTP,",JoinIfFuzzy(AY$486:AY$527,$F$486:$F$527,$G531)&amp;IF(AND(AY$2=AZ$3,AZ$9="Include (Platform Duplicate)"),JoinIfFuzzy(AZ$486:AZ$527,$F$486:$F$527,$G531),"")))),"HTTP","HTTPS")&amp;")","No"),"*")</f>
        <v>*</v>
      </c>
      <c r="AZ531" s="58" t="str">
        <f>IF(AZ$9="Include",IF(JoinIfFuzzy(AZ$486:AZ$527,$F$486:$F$527,$G531)&amp;IF(AND(AZ$2=BA$3,BA$9="Include (Platform Duplicate)"),JoinIfFuzzy(BA$486:BA$527,$F$486:$F$527,$G531),"")&lt;&gt;"","Yes ("&amp;IF(NOT(ISERR(FIND("HTTP,",JoinIfFuzzy(AZ$486:AZ$527,$F$486:$F$527,$G531)&amp;IF(AND(AZ$2=BA$3,BA$9="Include (Platform Duplicate)"),JoinIfFuzzy(BA$486:BA$527,$F$486:$F$527,$G531),"")))),"HTTP","HTTPS")&amp;")","No"),"*")</f>
        <v>Yes (HTTPS)</v>
      </c>
      <c r="BA531" s="58" t="str">
        <f>IF(BA$9="Include",IF(JoinIfFuzzy(BA$486:BA$527,$F$486:$F$527,$G531)&amp;IF(AND(BA$2=BB$3,BB$9="Include (Platform Duplicate)"),JoinIfFuzzy(BB$486:BB$527,$F$486:$F$527,$G531),"")&lt;&gt;"","Yes ("&amp;IF(NOT(ISERR(FIND("HTTP,",JoinIfFuzzy(BA$486:BA$527,$F$486:$F$527,$G531)&amp;IF(AND(BA$2=BB$3,BB$9="Include (Platform Duplicate)"),JoinIfFuzzy(BB$486:BB$527,$F$486:$F$527,$G531),"")))),"HTTP","HTTPS")&amp;")","No"),"*")</f>
        <v>No</v>
      </c>
      <c r="BB531" s="58" t="str">
        <f>IF(BB$9="Include",IF(JoinIfFuzzy(BB$486:BB$527,$F$486:$F$527,$G531)&amp;IF(AND(BB$2=BC$3,BC$9="Include (Platform Duplicate)"),JoinIfFuzzy(BC$486:BC$527,$F$486:$F$527,$G531),"")&lt;&gt;"","Yes ("&amp;IF(NOT(ISERR(FIND("HTTP,",JoinIfFuzzy(BB$486:BB$527,$F$486:$F$527,$G531)&amp;IF(AND(BB$2=BC$3,BC$9="Include (Platform Duplicate)"),JoinIfFuzzy(BC$486:BC$527,$F$486:$F$527,$G531),"")))),"HTTP","HTTPS")&amp;")","No"),"*")</f>
        <v>Yes (HTTPS)</v>
      </c>
      <c r="BC531" s="58" t="str">
        <f>IF(BC$9="Include",IF(JoinIfFuzzy(BC$486:BC$527,$F$486:$F$527,$G531)&amp;IF(AND(BC$2=BD$3,BD$9="Include (Platform Duplicate)"),JoinIfFuzzy(BD$486:BD$527,$F$486:$F$527,$G531),"")&lt;&gt;"","Yes ("&amp;IF(NOT(ISERR(FIND("HTTP,",JoinIfFuzzy(BC$486:BC$527,$F$486:$F$527,$G531)&amp;IF(AND(BC$2=BD$3,BD$9="Include (Platform Duplicate)"),JoinIfFuzzy(BD$486:BD$527,$F$486:$F$527,$G531),"")))),"HTTP","HTTPS")&amp;")","No"),"*")</f>
        <v>Yes (HTTPS)</v>
      </c>
      <c r="BD531" s="58" t="str">
        <f>IF(BD$9="Include",IF(JoinIfFuzzy(BD$486:BD$527,$F$486:$F$527,$G531)&amp;IF(AND(BD$2=BE$3,BE$9="Include (Platform Duplicate)"),JoinIfFuzzy(BE$486:BE$527,$F$486:$F$527,$G531),"")&lt;&gt;"","Yes ("&amp;IF(NOT(ISERR(FIND("HTTP,",JoinIfFuzzy(BD$486:BD$527,$F$486:$F$527,$G531)&amp;IF(AND(BD$2=BE$3,BE$9="Include (Platform Duplicate)"),JoinIfFuzzy(BE$486:BE$527,$F$486:$F$527,$G531),"")))),"HTTP","HTTPS")&amp;")","No"),"*")</f>
        <v>Yes (HTTPS)</v>
      </c>
      <c r="BE531" s="58" t="str">
        <f>IF(BE$9="Include",IF(JoinIfFuzzy(BE$486:BE$527,$F$486:$F$527,$G531)&amp;IF(AND(BE$2=BF$3,BF$9="Include (Platform Duplicate)"),JoinIfFuzzy(BF$486:BF$527,$F$486:$F$527,$G531),"")&lt;&gt;"","Yes ("&amp;IF(NOT(ISERR(FIND("HTTP,",JoinIfFuzzy(BE$486:BE$527,$F$486:$F$527,$G531)&amp;IF(AND(BE$2=BF$3,BF$9="Include (Platform Duplicate)"),JoinIfFuzzy(BF$486:BF$527,$F$486:$F$527,$G531),"")))),"HTTP","HTTPS")&amp;")","No"),"*")</f>
        <v>*</v>
      </c>
      <c r="BF531" s="58" t="str">
        <f>IF(BF$9="Include",IF(JoinIfFuzzy(BF$486:BF$527,$F$486:$F$527,$G531)&amp;IF(AND(BF$2=BG$3,BG$9="Include (Platform Duplicate)"),JoinIfFuzzy(BG$486:BG$527,$F$486:$F$527,$G531),"")&lt;&gt;"","Yes ("&amp;IF(NOT(ISERR(FIND("HTTP,",JoinIfFuzzy(BF$486:BF$527,$F$486:$F$527,$G531)&amp;IF(AND(BF$2=BG$3,BG$9="Include (Platform Duplicate)"),JoinIfFuzzy(BG$486:BG$527,$F$486:$F$527,$G531),"")))),"HTTP","HTTPS")&amp;")","No"),"*")</f>
        <v>*</v>
      </c>
      <c r="BG531" s="58" t="str">
        <f>IF(BG$9="Include",IF(JoinIfFuzzy(BG$486:BG$527,$F$486:$F$527,$G531)&amp;IF(AND(BG$2=BH$3,BH$9="Include (Platform Duplicate)"),JoinIfFuzzy(BH$486:BH$527,$F$486:$F$527,$G531),"")&lt;&gt;"","Yes ("&amp;IF(NOT(ISERR(FIND("HTTP,",JoinIfFuzzy(BG$486:BG$527,$F$486:$F$527,$G531)&amp;IF(AND(BG$2=BH$3,BH$9="Include (Platform Duplicate)"),JoinIfFuzzy(BH$486:BH$527,$F$486:$F$527,$G531),"")))),"HTTP","HTTPS")&amp;")","No"),"*")</f>
        <v>No</v>
      </c>
      <c r="BH531" s="58" t="str">
        <f>IF(BH$9="Include",IF(JoinIfFuzzy(BH$486:BH$527,$F$486:$F$527,$G531)&amp;IF(AND(BH$2=BI$3,BI$9="Include (Platform Duplicate)"),JoinIfFuzzy(BI$486:BI$527,$F$486:$F$527,$G531),"")&lt;&gt;"","Yes ("&amp;IF(NOT(ISERR(FIND("HTTP,",JoinIfFuzzy(BH$486:BH$527,$F$486:$F$527,$G531)&amp;IF(AND(BH$2=BI$3,BI$9="Include (Platform Duplicate)"),JoinIfFuzzy(BI$486:BI$527,$F$486:$F$527,$G531),"")))),"HTTP","HTTPS")&amp;")","No"),"*")</f>
        <v>*</v>
      </c>
      <c r="BI531" s="58" t="str">
        <f>IF(BI$9="Include",IF(JoinIfFuzzy(BI$486:BI$527,$F$486:$F$527,$G531)&amp;IF(AND(BI$2=BJ$3,BJ$9="Include (Platform Duplicate)"),JoinIfFuzzy(BJ$486:BJ$527,$F$486:$F$527,$G531),"")&lt;&gt;"","Yes ("&amp;IF(NOT(ISERR(FIND("HTTP,",JoinIfFuzzy(BI$486:BI$527,$F$486:$F$527,$G531)&amp;IF(AND(BI$2=BJ$3,BJ$9="Include (Platform Duplicate)"),JoinIfFuzzy(BJ$486:BJ$527,$F$486:$F$527,$G531),"")))),"HTTP","HTTPS")&amp;")","No"),"*")</f>
        <v>Yes (HTTPS)</v>
      </c>
      <c r="BJ531" s="58" t="str">
        <f>IF(BJ$9="Include",IF(JoinIfFuzzy(BJ$486:BJ$527,$F$486:$F$527,$G531)&amp;IF(AND(BJ$2=BK$3,BK$9="Include (Platform Duplicate)"),JoinIfFuzzy(BK$486:BK$527,$F$486:$F$527,$G531),"")&lt;&gt;"","Yes ("&amp;IF(NOT(ISERR(FIND("HTTP,",JoinIfFuzzy(BJ$486:BJ$527,$F$486:$F$527,$G531)&amp;IF(AND(BJ$2=BK$3,BK$9="Include (Platform Duplicate)"),JoinIfFuzzy(BK$486:BK$527,$F$486:$F$527,$G531),"")))),"HTTP","HTTPS")&amp;")","No"),"*")</f>
        <v>No</v>
      </c>
      <c r="BK531" s="58" t="str">
        <f>IF(BK$9="Include",IF(JoinIfFuzzy(BK$486:BK$527,$F$486:$F$527,$G531)&amp;IF(AND(BK$2=BL$3,BL$9="Include (Platform Duplicate)"),JoinIfFuzzy(BL$486:BL$527,$F$486:$F$527,$G531),"")&lt;&gt;"","Yes ("&amp;IF(NOT(ISERR(FIND("HTTP,",JoinIfFuzzy(BK$486:BK$527,$F$486:$F$527,$G531)&amp;IF(AND(BK$2=BL$3,BL$9="Include (Platform Duplicate)"),JoinIfFuzzy(BL$486:BL$527,$F$486:$F$527,$G531),"")))),"HTTP","HTTPS")&amp;")","No"),"*")</f>
        <v>*</v>
      </c>
      <c r="BL531" s="58" t="str">
        <f>IF(BL$9="Include",IF(JoinIfFuzzy(BL$486:BL$527,$F$486:$F$527,$G531)&amp;IF(AND(BL$2=BM$3,BM$9="Include (Platform Duplicate)"),JoinIfFuzzy(BM$486:BM$527,$F$486:$F$527,$G531),"")&lt;&gt;"","Yes ("&amp;IF(NOT(ISERR(FIND("HTTP,",JoinIfFuzzy(BL$486:BL$527,$F$486:$F$527,$G531)&amp;IF(AND(BL$2=BM$3,BM$9="Include (Platform Duplicate)"),JoinIfFuzzy(BM$486:BM$527,$F$486:$F$527,$G531),"")))),"HTTP","HTTPS")&amp;")","No"),"*")</f>
        <v>Yes (HTTPS)</v>
      </c>
      <c r="BM531" s="58" t="str">
        <f>IF(BM$9="Include",IF(JoinIfFuzzy(BM$486:BM$527,$F$486:$F$527,$G531)&amp;IF(AND(BM$2=BN$3,BN$9="Include (Platform Duplicate)"),JoinIfFuzzy(BN$486:BN$527,$F$486:$F$527,$G531),"")&lt;&gt;"","Yes ("&amp;IF(NOT(ISERR(FIND("HTTP,",JoinIfFuzzy(BM$486:BM$527,$F$486:$F$527,$G531)&amp;IF(AND(BM$2=BN$3,BN$9="Include (Platform Duplicate)"),JoinIfFuzzy(BN$486:BN$527,$F$486:$F$527,$G531),"")))),"HTTP","HTTPS")&amp;")","No"),"*")</f>
        <v>*</v>
      </c>
      <c r="BN531" s="58" t="str">
        <f>IF(BN$9="Include",IF(JoinIfFuzzy(BN$486:BN$527,$F$486:$F$527,$G531)&amp;IF(AND(BN$2=BO$3,BO$9="Include (Platform Duplicate)"),JoinIfFuzzy(BO$486:BO$527,$F$486:$F$527,$G531),"")&lt;&gt;"","Yes ("&amp;IF(NOT(ISERR(FIND("HTTP,",JoinIfFuzzy(BN$486:BN$527,$F$486:$F$527,$G531)&amp;IF(AND(BN$2=BO$3,BO$9="Include (Platform Duplicate)"),JoinIfFuzzy(BO$486:BO$527,$F$486:$F$527,$G531),"")))),"HTTP","HTTPS")&amp;")","No"),"*")</f>
        <v>No</v>
      </c>
      <c r="BO531" s="58" t="str">
        <f>IF(BO$9="Include",IF(JoinIfFuzzy(BO$486:BO$527,$F$486:$F$527,$G531)&amp;IF(AND(BO$2=BP$3,BP$9="Include (Platform Duplicate)"),JoinIfFuzzy(BP$486:BP$527,$F$486:$F$527,$G531),"")&lt;&gt;"","Yes ("&amp;IF(NOT(ISERR(FIND("HTTP,",JoinIfFuzzy(BO$486:BO$527,$F$486:$F$527,$G531)&amp;IF(AND(BO$2=BP$3,BP$9="Include (Platform Duplicate)"),JoinIfFuzzy(BP$486:BP$527,$F$486:$F$527,$G531),"")))),"HTTP","HTTPS")&amp;")","No"),"*")</f>
        <v>Yes (HTTPS)</v>
      </c>
      <c r="BP531" s="58" t="str">
        <f>IF(BP$9="Include",IF(JoinIfFuzzy(BP$486:BP$527,$F$486:$F$527,$G531)&amp;IF(AND(BP$2=BQ$3,BQ$9="Include (Platform Duplicate)"),JoinIfFuzzy(BQ$486:BQ$527,$F$486:$F$527,$G531),"")&lt;&gt;"","Yes ("&amp;IF(NOT(ISERR(FIND("HTTP,",JoinIfFuzzy(BP$486:BP$527,$F$486:$F$527,$G531)&amp;IF(AND(BP$2=BQ$3,BQ$9="Include (Platform Duplicate)"),JoinIfFuzzy(BQ$486:BQ$527,$F$486:$F$527,$G531),"")))),"HTTP","HTTPS")&amp;")","No"),"*")</f>
        <v>*</v>
      </c>
      <c r="BQ531" s="58" t="str">
        <f>IF(BQ$9="Include",IF(JoinIfFuzzy(BQ$486:BQ$527,$F$486:$F$527,$G531)&amp;IF(AND(BQ$2=BR$3,BR$9="Include (Platform Duplicate)"),JoinIfFuzzy(BR$486:BR$527,$F$486:$F$527,$G531),"")&lt;&gt;"","Yes ("&amp;IF(NOT(ISERR(FIND("HTTP,",JoinIfFuzzy(BQ$486:BQ$527,$F$486:$F$527,$G531)&amp;IF(AND(BQ$2=BR$3,BR$9="Include (Platform Duplicate)"),JoinIfFuzzy(BR$486:BR$527,$F$486:$F$527,$G531),"")))),"HTTP","HTTPS")&amp;")","No"),"*")</f>
        <v>Yes (HTTPS)</v>
      </c>
      <c r="BR531" s="58" t="str">
        <f>IF(BR$9="Include",IF(JoinIfFuzzy(BR$486:BR$527,$F$486:$F$527,$G531)&amp;IF(AND(BR$2=BS$3,BS$9="Include (Platform Duplicate)"),JoinIfFuzzy(BS$486:BS$527,$F$486:$F$527,$G531),"")&lt;&gt;"","Yes ("&amp;IF(NOT(ISERR(FIND("HTTP,",JoinIfFuzzy(BR$486:BR$527,$F$486:$F$527,$G531)&amp;IF(AND(BR$2=BS$3,BS$9="Include (Platform Duplicate)"),JoinIfFuzzy(BS$486:BS$527,$F$486:$F$527,$G531),"")))),"HTTP","HTTPS")&amp;")","No"),"*")</f>
        <v>*</v>
      </c>
      <c r="BS531" s="58" t="str">
        <f>IF(BS$9="Include",IF(JoinIfFuzzy(BS$486:BS$527,$F$486:$F$527,$G531)&amp;IF(AND(BS$2=BT$3,BT$9="Include (Platform Duplicate)"),JoinIfFuzzy(BT$486:BT$527,$F$486:$F$527,$G531),"")&lt;&gt;"","Yes ("&amp;IF(NOT(ISERR(FIND("HTTP,",JoinIfFuzzy(BS$486:BS$527,$F$486:$F$527,$G531)&amp;IF(AND(BS$2=BT$3,BT$9="Include (Platform Duplicate)"),JoinIfFuzzy(BT$486:BT$527,$F$486:$F$527,$G531),"")))),"HTTP","HTTPS")&amp;")","No"),"*")</f>
        <v>Yes (HTTPS)</v>
      </c>
      <c r="BT531" s="58" t="str">
        <f>IF(BT$9="Include",IF(JoinIfFuzzy(BT$486:BT$527,$F$486:$F$527,$G531)&amp;IF(AND(BT$2=BU$3,BU$9="Include (Platform Duplicate)"),JoinIfFuzzy(BU$486:BU$527,$F$486:$F$527,$G531),"")&lt;&gt;"","Yes ("&amp;IF(NOT(ISERR(FIND("HTTP,",JoinIfFuzzy(BT$486:BT$527,$F$486:$F$527,$G531)&amp;IF(AND(BT$2=BU$3,BU$9="Include (Platform Duplicate)"),JoinIfFuzzy(BU$486:BU$527,$F$486:$F$527,$G531),"")))),"HTTP","HTTPS")&amp;")","No"),"*")</f>
        <v>Yes (HTTPS)</v>
      </c>
      <c r="BU531" s="58" t="str">
        <f>IF(BU$9="Include",IF(JoinIfFuzzy(BU$486:BU$527,$F$486:$F$527,$G531)&amp;IF(AND(BU$2=BV$3,BV$9="Include (Platform Duplicate)"),JoinIfFuzzy(BV$486:BV$527,$F$486:$F$527,$G531),"")&lt;&gt;"","Yes ("&amp;IF(NOT(ISERR(FIND("HTTP,",JoinIfFuzzy(BU$486:BU$527,$F$486:$F$527,$G531)&amp;IF(AND(BU$2=BV$3,BV$9="Include (Platform Duplicate)"),JoinIfFuzzy(BV$486:BV$527,$F$486:$F$527,$G531),"")))),"HTTP","HTTPS")&amp;")","No"),"*")</f>
        <v>*</v>
      </c>
      <c r="BV531" s="58" t="str">
        <f>IF(BV$9="Include",IF(JoinIfFuzzy(BV$486:BV$527,$F$486:$F$527,$G531)&amp;IF(AND(BV$2=BW$3,BW$9="Include (Platform Duplicate)"),JoinIfFuzzy(BW$486:BW$527,$F$486:$F$527,$G531),"")&lt;&gt;"","Yes ("&amp;IF(NOT(ISERR(FIND("HTTP,",JoinIfFuzzy(BV$486:BV$527,$F$486:$F$527,$G531)&amp;IF(AND(BV$2=BW$3,BW$9="Include (Platform Duplicate)"),JoinIfFuzzy(BW$486:BW$527,$F$486:$F$527,$G531),"")))),"HTTP","HTTPS")&amp;")","No"),"*")</f>
        <v>Yes (HTTPS)</v>
      </c>
      <c r="BW531" s="58" t="str">
        <f>IF(BW$9="Include",IF(JoinIfFuzzy(BW$486:BW$527,$F$486:$F$527,$G531)&amp;IF(AND(BW$2=BX$3,BX$9="Include (Platform Duplicate)"),JoinIfFuzzy(BX$486:BX$527,$F$486:$F$527,$G531),"")&lt;&gt;"","Yes ("&amp;IF(NOT(ISERR(FIND("HTTP,",JoinIfFuzzy(BW$486:BW$527,$F$486:$F$527,$G531)&amp;IF(AND(BW$2=BX$3,BX$9="Include (Platform Duplicate)"),JoinIfFuzzy(BX$486:BX$527,$F$486:$F$527,$G531),"")))),"HTTP","HTTPS")&amp;")","No"),"*")</f>
        <v>*</v>
      </c>
      <c r="BX531" s="58" t="str">
        <f>IF(BX$9="Include",IF(JoinIfFuzzy(BX$486:BX$527,$F$486:$F$527,$G531)&amp;IF(AND(BX$2=BY$3,BY$9="Include (Platform Duplicate)"),JoinIfFuzzy(BY$486:BY$527,$F$486:$F$527,$G531),"")&lt;&gt;"","Yes ("&amp;IF(NOT(ISERR(FIND("HTTP,",JoinIfFuzzy(BX$486:BX$527,$F$486:$F$527,$G531)&amp;IF(AND(BX$2=BY$3,BY$9="Include (Platform Duplicate)"),JoinIfFuzzy(BY$486:BY$527,$F$486:$F$527,$G531),"")))),"HTTP","HTTPS")&amp;")","No"),"*")</f>
        <v>Yes (HTTPS)</v>
      </c>
      <c r="BY531" s="58" t="str">
        <f>IF(BY$9="Include",IF(JoinIfFuzzy(BY$486:BY$527,$F$486:$F$527,$G531)&amp;IF(AND(BY$2=BZ$3,BZ$9="Include (Platform Duplicate)"),JoinIfFuzzy(BZ$486:BZ$527,$F$486:$F$527,$G531),"")&lt;&gt;"","Yes ("&amp;IF(NOT(ISERR(FIND("HTTP,",JoinIfFuzzy(BY$486:BY$527,$F$486:$F$527,$G531)&amp;IF(AND(BY$2=BZ$3,BZ$9="Include (Platform Duplicate)"),JoinIfFuzzy(BZ$486:BZ$527,$F$486:$F$527,$G531),"")))),"HTTP","HTTPS")&amp;")","No"),"*")</f>
        <v>*</v>
      </c>
      <c r="BZ531" s="58" t="str">
        <f>IF(BZ$9="Include",IF(JoinIfFuzzy(BZ$486:BZ$527,$F$486:$F$527,$G531)&amp;IF(AND(BZ$2=CA$3,CA$9="Include (Platform Duplicate)"),JoinIfFuzzy(CA$486:CA$527,$F$486:$F$527,$G531),"")&lt;&gt;"","Yes ("&amp;IF(NOT(ISERR(FIND("HTTP,",JoinIfFuzzy(BZ$486:BZ$527,$F$486:$F$527,$G531)&amp;IF(AND(BZ$2=CA$3,CA$9="Include (Platform Duplicate)"),JoinIfFuzzy(CA$486:CA$527,$F$486:$F$527,$G531),"")))),"HTTP","HTTPS")&amp;")","No"),"*")</f>
        <v>No</v>
      </c>
      <c r="CA531" s="58" t="str">
        <f>IF(CA$9="Include",IF(JoinIfFuzzy(CA$486:CA$527,$F$486:$F$527,$G531)&amp;IF(AND(CA$2=CB$3,CB$9="Include (Platform Duplicate)"),JoinIfFuzzy(CB$486:CB$527,$F$486:$F$527,$G531),"")&lt;&gt;"","Yes ("&amp;IF(NOT(ISERR(FIND("HTTP,",JoinIfFuzzy(CA$486:CA$527,$F$486:$F$527,$G531)&amp;IF(AND(CA$2=CB$3,CB$9="Include (Platform Duplicate)"),JoinIfFuzzy(CB$486:CB$527,$F$486:$F$527,$G531),"")))),"HTTP","HTTPS")&amp;")","No"),"*")</f>
        <v>No</v>
      </c>
      <c r="CB531" s="58" t="str">
        <f>IF(CB$9="Include",IF(JoinIfFuzzy(CB$486:CB$527,$F$486:$F$527,$G531)&amp;IF(AND(CB$2=CC$3,CC$9="Include (Platform Duplicate)"),JoinIfFuzzy(CC$486:CC$527,$F$486:$F$527,$G531),"")&lt;&gt;"","Yes ("&amp;IF(NOT(ISERR(FIND("HTTP,",JoinIfFuzzy(CB$486:CB$527,$F$486:$F$527,$G531)&amp;IF(AND(CB$2=CC$3,CC$9="Include (Platform Duplicate)"),JoinIfFuzzy(CC$486:CC$527,$F$486:$F$527,$G531),"")))),"HTTP","HTTPS")&amp;")","No"),"*")</f>
        <v>Yes (HTTP)</v>
      </c>
      <c r="CC531" s="58" t="str">
        <f>IF(CC$9="Include",IF(JoinIfFuzzy(CC$486:CC$527,$F$486:$F$527,$G531)&amp;IF(AND(CC$2=CD$3,CD$9="Include (Platform Duplicate)"),JoinIfFuzzy(CD$486:CD$527,$F$486:$F$527,$G531),"")&lt;&gt;"","Yes ("&amp;IF(NOT(ISERR(FIND("HTTP,",JoinIfFuzzy(CC$486:CC$527,$F$486:$F$527,$G531)&amp;IF(AND(CC$2=CD$3,CD$9="Include (Platform Duplicate)"),JoinIfFuzzy(CD$486:CD$527,$F$486:$F$527,$G531),"")))),"HTTP","HTTPS")&amp;")","No"),"*")</f>
        <v>Yes (HTTPS)</v>
      </c>
      <c r="CD531" s="58" t="str">
        <f>IF(CD$9="Include",IF(JoinIfFuzzy(CD$486:CD$527,$F$486:$F$527,$G531)&amp;IF(AND(CD$2=CE$3,CE$9="Include (Platform Duplicate)"),JoinIfFuzzy(CE$486:CE$527,$F$486:$F$527,$G531),"")&lt;&gt;"","Yes ("&amp;IF(NOT(ISERR(FIND("HTTP,",JoinIfFuzzy(CD$486:CD$527,$F$486:$F$527,$G531)&amp;IF(AND(CD$2=CE$3,CE$9="Include (Platform Duplicate)"),JoinIfFuzzy(CE$486:CE$527,$F$486:$F$527,$G531),"")))),"HTTP","HTTPS")&amp;")","No"),"*")</f>
        <v>*</v>
      </c>
      <c r="CE531" s="58" t="str">
        <f>IF(CE$9="Include",IF(JoinIfFuzzy(CE$486:CE$527,$F$486:$F$527,$G531)&amp;IF(AND(CE$2=CF$3,CF$9="Include (Platform Duplicate)"),JoinIfFuzzy(CF$486:CF$527,$F$486:$F$527,$G531),"")&lt;&gt;"","Yes ("&amp;IF(NOT(ISERR(FIND("HTTP,",JoinIfFuzzy(CE$486:CE$527,$F$486:$F$527,$G531)&amp;IF(AND(CE$2=CF$3,CF$9="Include (Platform Duplicate)"),JoinIfFuzzy(CF$486:CF$527,$F$486:$F$527,$G531),"")))),"HTTP","HTTPS")&amp;")","No"),"*")</f>
        <v>*</v>
      </c>
      <c r="CF531" s="58" t="str">
        <f>IF(CF$9="Include",IF(JoinIfFuzzy(CF$486:CF$527,$F$486:$F$527,$G531)&amp;IF(AND(CF$2=CG$3,CG$9="Include (Platform Duplicate)"),JoinIfFuzzy(CG$486:CG$527,$F$486:$F$527,$G531),"")&lt;&gt;"","Yes ("&amp;IF(NOT(ISERR(FIND("HTTP,",JoinIfFuzzy(CF$486:CF$527,$F$486:$F$527,$G531)&amp;IF(AND(CF$2=CG$3,CG$9="Include (Platform Duplicate)"),JoinIfFuzzy(CG$486:CG$527,$F$486:$F$527,$G531),"")))),"HTTP","HTTPS")&amp;")","No"),"*")</f>
        <v>*</v>
      </c>
      <c r="CG531" s="58" t="str">
        <f>IF(CG$9="Include",IF(JoinIfFuzzy(CG$486:CG$527,$F$486:$F$527,$G531)&amp;IF(AND(CG$2=CH$3,CH$9="Include (Platform Duplicate)"),JoinIfFuzzy(CH$486:CH$527,$F$486:$F$527,$G531),"")&lt;&gt;"","Yes ("&amp;IF(NOT(ISERR(FIND("HTTP,",JoinIfFuzzy(CG$486:CG$527,$F$486:$F$527,$G531)&amp;IF(AND(CG$2=CH$3,CH$9="Include (Platform Duplicate)"),JoinIfFuzzy(CH$486:CH$527,$F$486:$F$527,$G531),"")))),"HTTP","HTTPS")&amp;")","No"),"*")</f>
        <v>Yes (HTTPS)</v>
      </c>
      <c r="CH531" s="58" t="str">
        <f>IF(CH$9="Include",IF(JoinIfFuzzy(CH$486:CH$527,$F$486:$F$527,$G531)&amp;IF(AND(CH$2=CI$3,CI$9="Include (Platform Duplicate)"),JoinIfFuzzy(CI$486:CI$527,$F$486:$F$527,$G531),"")&lt;&gt;"","Yes ("&amp;IF(NOT(ISERR(FIND("HTTP,",JoinIfFuzzy(CH$486:CH$527,$F$486:$F$527,$G531)&amp;IF(AND(CH$2=CI$3,CI$9="Include (Platform Duplicate)"),JoinIfFuzzy(CI$486:CI$527,$F$486:$F$527,$G531),"")))),"HTTP","HTTPS")&amp;")","No"),"*")</f>
        <v>No</v>
      </c>
      <c r="CI531" s="58" t="str">
        <f>IF(CI$9="Include",IF(JoinIfFuzzy(CI$486:CI$527,$F$486:$F$527,$G531)&amp;IF(AND(CI$2=CJ$3,CJ$9="Include (Platform Duplicate)"),JoinIfFuzzy(CJ$486:CJ$527,$F$486:$F$527,$G531),"")&lt;&gt;"","Yes ("&amp;IF(NOT(ISERR(FIND("HTTP,",JoinIfFuzzy(CI$486:CI$527,$F$486:$F$527,$G531)&amp;IF(AND(CI$2=CJ$3,CJ$9="Include (Platform Duplicate)"),JoinIfFuzzy(CJ$486:CJ$527,$F$486:$F$527,$G531),"")))),"HTTP","HTTPS")&amp;")","No"),"*")</f>
        <v>*</v>
      </c>
      <c r="CJ531" s="58" t="str">
        <f>IF(CJ$9="Include",IF(JoinIfFuzzy(CJ$486:CJ$527,$F$486:$F$527,$G531)&amp;IF(AND(CJ$2=CK$3,CK$9="Include (Platform Duplicate)"),JoinIfFuzzy(CK$486:CK$527,$F$486:$F$527,$G531),"")&lt;&gt;"","Yes ("&amp;IF(NOT(ISERR(FIND("HTTP,",JoinIfFuzzy(CJ$486:CJ$527,$F$486:$F$527,$G531)&amp;IF(AND(CJ$2=CK$3,CK$9="Include (Platform Duplicate)"),JoinIfFuzzy(CK$486:CK$527,$F$486:$F$527,$G531),"")))),"HTTP","HTTPS")&amp;")","No"),"*")</f>
        <v>Yes (HTTPS)</v>
      </c>
      <c r="CK531" s="58" t="str">
        <f>IF(CK$9="Include",IF(JoinIfFuzzy(CK$486:CK$527,$F$486:$F$527,$G531)&amp;IF(AND(CK$2=CL$3,CL$9="Include (Platform Duplicate)"),JoinIfFuzzy(CL$486:CL$527,$F$486:$F$527,$G531),"")&lt;&gt;"","Yes ("&amp;IF(NOT(ISERR(FIND("HTTP,",JoinIfFuzzy(CK$486:CK$527,$F$486:$F$527,$G531)&amp;IF(AND(CK$2=CL$3,CL$9="Include (Platform Duplicate)"),JoinIfFuzzy(CL$486:CL$527,$F$486:$F$527,$G531),"")))),"HTTP","HTTPS")&amp;")","No"),"*")</f>
        <v>Yes (HTTPS)</v>
      </c>
      <c r="CL531" s="58" t="str">
        <f>IF(CL$9="Include",IF(JoinIfFuzzy(CL$486:CL$527,$F$486:$F$527,$G531)&amp;IF(AND(CL$2=CM$3,CM$9="Include (Platform Duplicate)"),JoinIfFuzzy(CM$486:CM$527,$F$486:$F$527,$G531),"")&lt;&gt;"","Yes ("&amp;IF(NOT(ISERR(FIND("HTTP,",JoinIfFuzzy(CL$486:CL$527,$F$486:$F$527,$G531)&amp;IF(AND(CL$2=CM$3,CM$9="Include (Platform Duplicate)"),JoinIfFuzzy(CM$486:CM$527,$F$486:$F$527,$G531),"")))),"HTTP","HTTPS")&amp;")","No"),"*")</f>
        <v>Yes (HTTP)</v>
      </c>
      <c r="CM531" s="58" t="str">
        <f>IF(CM$9="Include",IF(JoinIfFuzzy(CM$486:CM$527,$F$486:$F$527,$G531)&amp;IF(AND(CM$2=CN$3,CN$9="Include (Platform Duplicate)"),JoinIfFuzzy(CN$486:CN$527,$F$486:$F$527,$G531),"")&lt;&gt;"","Yes ("&amp;IF(NOT(ISERR(FIND("HTTP,",JoinIfFuzzy(CM$486:CM$527,$F$486:$F$527,$G531)&amp;IF(AND(CM$2=CN$3,CN$9="Include (Platform Duplicate)"),JoinIfFuzzy(CN$486:CN$527,$F$486:$F$527,$G531),"")))),"HTTP","HTTPS")&amp;")","No"),"*")</f>
        <v>*</v>
      </c>
      <c r="CN531" s="58" t="str">
        <f>IF(CN$9="Include",IF(JoinIfFuzzy(CN$486:CN$527,$F$486:$F$527,$G531)&amp;IF(AND(CN$2=CO$3,CO$9="Include (Platform Duplicate)"),JoinIfFuzzy(CO$486:CO$527,$F$486:$F$527,$G531),"")&lt;&gt;"","Yes ("&amp;IF(NOT(ISERR(FIND("HTTP,",JoinIfFuzzy(CN$486:CN$527,$F$486:$F$527,$G531)&amp;IF(AND(CN$2=CO$3,CO$9="Include (Platform Duplicate)"),JoinIfFuzzy(CO$486:CO$527,$F$486:$F$527,$G531),"")))),"HTTP","HTTPS")&amp;")","No"),"*")</f>
        <v>Yes (HTTPS)</v>
      </c>
      <c r="CO531" s="58" t="str">
        <f>IF(CO$9="Include",IF(JoinIfFuzzy(CO$486:CO$527,$F$486:$F$527,$G531)&amp;IF(AND(CO$2=CP$3,CP$9="Include (Platform Duplicate)"),JoinIfFuzzy(CP$486:CP$527,$F$486:$F$527,$G531),"")&lt;&gt;"","Yes ("&amp;IF(NOT(ISERR(FIND("HTTP,",JoinIfFuzzy(CO$486:CO$527,$F$486:$F$527,$G531)&amp;IF(AND(CO$2=CP$3,CP$9="Include (Platform Duplicate)"),JoinIfFuzzy(CP$486:CP$527,$F$486:$F$527,$G531),"")))),"HTTP","HTTPS")&amp;")","No"),"*")</f>
        <v>Yes (HTTPS)</v>
      </c>
      <c r="CP531" s="58" t="str">
        <f>IF(CP$9="Include",IF(JoinIfFuzzy(CP$486:CP$527,$F$486:$F$527,$G531)&amp;IF(AND(CP$2=CQ$3,CQ$9="Include (Platform Duplicate)"),JoinIfFuzzy(CQ$486:CQ$527,$F$486:$F$527,$G531),"")&lt;&gt;"","Yes ("&amp;IF(NOT(ISERR(FIND("HTTP,",JoinIfFuzzy(CP$486:CP$527,$F$486:$F$527,$G531)&amp;IF(AND(CP$2=CQ$3,CQ$9="Include (Platform Duplicate)"),JoinIfFuzzy(CQ$486:CQ$527,$F$486:$F$527,$G531),"")))),"HTTP","HTTPS")&amp;")","No"),"*")</f>
        <v>*</v>
      </c>
      <c r="CQ531" s="58" t="str">
        <f>IF(CQ$9="Include",IF(JoinIfFuzzy(CQ$486:CQ$527,$F$486:$F$527,$G531)&amp;IF(AND(CQ$2=CR$3,CR$9="Include (Platform Duplicate)"),JoinIfFuzzy(CR$486:CR$527,$F$486:$F$527,$G531),"")&lt;&gt;"","Yes ("&amp;IF(NOT(ISERR(FIND("HTTP,",JoinIfFuzzy(CQ$486:CQ$527,$F$486:$F$527,$G531)&amp;IF(AND(CQ$2=CR$3,CR$9="Include (Platform Duplicate)"),JoinIfFuzzy(CR$486:CR$527,$F$486:$F$527,$G531),"")))),"HTTP","HTTPS")&amp;")","No"),"*")</f>
        <v>Yes (HTTPS)</v>
      </c>
      <c r="CR531" s="58" t="str">
        <f>IF(CR$9="Include",IF(JoinIfFuzzy(CR$486:CR$527,$F$486:$F$527,$G531)&amp;IF(AND(CR$2=CS$3,CS$9="Include (Platform Duplicate)"),JoinIfFuzzy(CS$486:CS$527,$F$486:$F$527,$G531),"")&lt;&gt;"","Yes ("&amp;IF(NOT(ISERR(FIND("HTTP,",JoinIfFuzzy(CR$486:CR$527,$F$486:$F$527,$G531)&amp;IF(AND(CR$2=CS$3,CS$9="Include (Platform Duplicate)"),JoinIfFuzzy(CS$486:CS$527,$F$486:$F$527,$G531),"")))),"HTTP","HTTPS")&amp;")","No"),"*")</f>
        <v>No</v>
      </c>
      <c r="CS531" s="58" t="str">
        <f>IF(CS$9="Include",IF(JoinIfFuzzy(CS$486:CS$527,$F$486:$F$527,$G531)&amp;IF(AND(CS$2=CT$3,CT$9="Include (Platform Duplicate)"),JoinIfFuzzy(CT$486:CT$527,$F$486:$F$527,$G531),"")&lt;&gt;"","Yes ("&amp;IF(NOT(ISERR(FIND("HTTP,",JoinIfFuzzy(CS$486:CS$527,$F$486:$F$527,$G531)&amp;IF(AND(CS$2=CT$3,CT$9="Include (Platform Duplicate)"),JoinIfFuzzy(CT$486:CT$527,$F$486:$F$527,$G531),"")))),"HTTP","HTTPS")&amp;")","No"),"*")</f>
        <v>No</v>
      </c>
      <c r="CT531" s="58" t="str">
        <f>IF(CT$9="Include",IF(JoinIfFuzzy(CT$486:CT$527,$F$486:$F$527,$G531)&amp;IF(AND(CT$2=CU$3,CU$9="Include (Platform Duplicate)"),JoinIfFuzzy(CU$486:CU$527,$F$486:$F$527,$G531),"")&lt;&gt;"","Yes ("&amp;IF(NOT(ISERR(FIND("HTTP,",JoinIfFuzzy(CT$486:CT$527,$F$486:$F$527,$G531)&amp;IF(AND(CT$2=CU$3,CU$9="Include (Platform Duplicate)"),JoinIfFuzzy(CU$486:CU$527,$F$486:$F$527,$G531),"")))),"HTTP","HTTPS")&amp;")","No"),"*")</f>
        <v>*</v>
      </c>
      <c r="CU531" s="58" t="str">
        <f>IF(CU$9="Include",IF(JoinIfFuzzy(CU$486:CU$527,$F$486:$F$527,$G531)&amp;IF(AND(CU$2=CV$3,CV$9="Include (Platform Duplicate)"),JoinIfFuzzy(CV$486:CV$527,$F$486:$F$527,$G531),"")&lt;&gt;"","Yes ("&amp;IF(NOT(ISERR(FIND("HTTP,",JoinIfFuzzy(CU$486:CU$527,$F$486:$F$527,$G531)&amp;IF(AND(CU$2=CV$3,CV$9="Include (Platform Duplicate)"),JoinIfFuzzy(CV$486:CV$527,$F$486:$F$527,$G531),"")))),"HTTP","HTTPS")&amp;")","No"),"*")</f>
        <v>No</v>
      </c>
      <c r="CV531" s="58" t="str">
        <f>IF(CV$9="Include",IF(JoinIfFuzzy(CV$486:CV$527,$F$486:$F$527,$G531)&amp;IF(AND(CV$2=CW$3,CW$9="Include (Platform Duplicate)"),JoinIfFuzzy(CW$486:CW$527,$F$486:$F$527,$G531),"")&lt;&gt;"","Yes ("&amp;IF(NOT(ISERR(FIND("HTTP,",JoinIfFuzzy(CV$486:CV$527,$F$486:$F$527,$G531)&amp;IF(AND(CV$2=CW$3,CW$9="Include (Platform Duplicate)"),JoinIfFuzzy(CW$486:CW$527,$F$486:$F$527,$G531),"")))),"HTTP","HTTPS")&amp;")","No"),"*")</f>
        <v>*</v>
      </c>
      <c r="CW531" s="58" t="str">
        <f>IF(CW$9="Include",IF(JoinIfFuzzy(CW$486:CW$527,$F$486:$F$527,$G531)&amp;IF(AND(CW$2=CX$3,CX$9="Include (Platform Duplicate)"),JoinIfFuzzy(CX$486:CX$527,$F$486:$F$527,$G531),"")&lt;&gt;"","Yes ("&amp;IF(NOT(ISERR(FIND("HTTP,",JoinIfFuzzy(CW$486:CW$527,$F$486:$F$527,$G531)&amp;IF(AND(CW$2=CX$3,CX$9="Include (Platform Duplicate)"),JoinIfFuzzy(CX$486:CX$527,$F$486:$F$527,$G531),"")))),"HTTP","HTTPS")&amp;")","No"),"*")</f>
        <v>Yes (HTTPS)</v>
      </c>
      <c r="CX531" s="58" t="str">
        <f>IF(CX$9="Include",IF(JoinIfFuzzy(CX$486:CX$527,$F$486:$F$527,$G531)&amp;IF(AND(CX$2=CY$3,CY$9="Include (Platform Duplicate)"),JoinIfFuzzy(CY$486:CY$527,$F$486:$F$527,$G531),"")&lt;&gt;"","Yes ("&amp;IF(NOT(ISERR(FIND("HTTP,",JoinIfFuzzy(CX$486:CX$527,$F$486:$F$527,$G531)&amp;IF(AND(CX$2=CY$3,CY$9="Include (Platform Duplicate)"),JoinIfFuzzy(CY$486:CY$527,$F$486:$F$527,$G531),"")))),"HTTP","HTTPS")&amp;")","No"),"*")</f>
        <v>*</v>
      </c>
      <c r="CY531" s="58" t="str">
        <f>IF(CY$9="Include",IF(JoinIfFuzzy(CY$486:CY$527,$F$486:$F$527,$G531)&amp;IF(AND(CY$2=CZ$3,CZ$9="Include (Platform Duplicate)"),JoinIfFuzzy(CZ$486:CZ$527,$F$486:$F$527,$G531),"")&lt;&gt;"","Yes ("&amp;IF(NOT(ISERR(FIND("HTTP,",JoinIfFuzzy(CY$486:CY$527,$F$486:$F$527,$G531)&amp;IF(AND(CY$2=CZ$3,CZ$9="Include (Platform Duplicate)"),JoinIfFuzzy(CZ$486:CZ$527,$F$486:$F$527,$G531),"")))),"HTTP","HTTPS")&amp;")","No"),"*")</f>
        <v>Yes (HTTPS)</v>
      </c>
      <c r="CZ531" s="58" t="str">
        <f>IF(CZ$9="Include",IF(JoinIfFuzzy(CZ$486:CZ$527,$F$486:$F$527,$G531)&amp;IF(AND(CZ$2=DA$3,DA$9="Include (Platform Duplicate)"),JoinIfFuzzy(DA$486:DA$527,$F$486:$F$527,$G531),"")&lt;&gt;"","Yes ("&amp;IF(NOT(ISERR(FIND("HTTP,",JoinIfFuzzy(CZ$486:CZ$527,$F$486:$F$527,$G531)&amp;IF(AND(CZ$2=DA$3,DA$9="Include (Platform Duplicate)"),JoinIfFuzzy(DA$486:DA$527,$F$486:$F$527,$G531),"")))),"HTTP","HTTPS")&amp;")","No"),"*")</f>
        <v>*</v>
      </c>
      <c r="DA531" s="58" t="str">
        <f>IF(DA$9="Include",IF(JoinIfFuzzy(DA$486:DA$527,$F$486:$F$527,$G531)&amp;IF(AND(DA$2=DB$3,DB$9="Include (Platform Duplicate)"),JoinIfFuzzy(DB$486:DB$527,$F$486:$F$527,$G531),"")&lt;&gt;"","Yes ("&amp;IF(NOT(ISERR(FIND("HTTP,",JoinIfFuzzy(DA$486:DA$527,$F$486:$F$527,$G531)&amp;IF(AND(DA$2=DB$3,DB$9="Include (Platform Duplicate)"),JoinIfFuzzy(DB$486:DB$527,$F$486:$F$527,$G531),"")))),"HTTP","HTTPS")&amp;")","No"),"*")</f>
        <v>Yes (HTTPS)</v>
      </c>
      <c r="DB531" s="58" t="str">
        <f>IF(DB$9="Include",IF(JoinIfFuzzy(DB$486:DB$527,$F$486:$F$527,$G531)&amp;IF(AND(DB$2=DC$3,DC$9="Include (Platform Duplicate)"),JoinIfFuzzy(DC$486:DC$527,$F$486:$F$527,$G531),"")&lt;&gt;"","Yes ("&amp;IF(NOT(ISERR(FIND("HTTP,",JoinIfFuzzy(DB$486:DB$527,$F$486:$F$527,$G531)&amp;IF(AND(DB$2=DC$3,DC$9="Include (Platform Duplicate)"),JoinIfFuzzy(DC$486:DC$527,$F$486:$F$527,$G531),"")))),"HTTP","HTTPS")&amp;")","No"),"*")</f>
        <v>*</v>
      </c>
      <c r="DC531" s="58" t="str">
        <f>IF(DC$9="Include",IF(JoinIfFuzzy(DC$486:DC$527,$F$486:$F$527,$G531)&amp;IF(AND(DC$2=DD$3,DD$9="Include (Platform Duplicate)"),JoinIfFuzzy(DD$486:DD$527,$F$486:$F$527,$G531),"")&lt;&gt;"","Yes ("&amp;IF(NOT(ISERR(FIND("HTTP,",JoinIfFuzzy(DC$486:DC$527,$F$486:$F$527,$G531)&amp;IF(AND(DC$2=DD$3,DD$9="Include (Platform Duplicate)"),JoinIfFuzzy(DD$486:DD$527,$F$486:$F$527,$G531),"")))),"HTTP","HTTPS")&amp;")","No"),"*")</f>
        <v>*</v>
      </c>
      <c r="DD531" s="58" t="str">
        <f>IF(DD$9="Include",IF(JoinIfFuzzy(DD$486:DD$527,$F$486:$F$527,$G531)&amp;IF(AND(DD$2=DE$3,DE$9="Include (Platform Duplicate)"),JoinIfFuzzy(DE$486:DE$527,$F$486:$F$527,$G531),"")&lt;&gt;"","Yes ("&amp;IF(NOT(ISERR(FIND("HTTP,",JoinIfFuzzy(DD$486:DD$527,$F$486:$F$527,$G531)&amp;IF(AND(DD$2=DE$3,DE$9="Include (Platform Duplicate)"),JoinIfFuzzy(DE$486:DE$527,$F$486:$F$527,$G531),"")))),"HTTP","HTTPS")&amp;")","No"),"*")</f>
        <v>Yes (HTTPS)</v>
      </c>
      <c r="DE531" s="58" t="str">
        <f>IF(DE$9="Include",IF(JoinIfFuzzy(DE$486:DE$527,$F$486:$F$527,$G531)&amp;IF(AND(DE$2=DF$3,DF$9="Include (Platform Duplicate)"),JoinIfFuzzy(DF$486:DF$527,$F$486:$F$527,$G531),"")&lt;&gt;"","Yes ("&amp;IF(NOT(ISERR(FIND("HTTP,",JoinIfFuzzy(DE$486:DE$527,$F$486:$F$527,$G531)&amp;IF(AND(DE$2=DF$3,DF$9="Include (Platform Duplicate)"),JoinIfFuzzy(DF$486:DF$527,$F$486:$F$527,$G531),"")))),"HTTP","HTTPS")&amp;")","No"),"*")</f>
        <v>Yes (HTTPS)</v>
      </c>
      <c r="DF531" s="58" t="str">
        <f>IF(DF$9="Include",IF(JoinIfFuzzy(DF$486:DF$527,$F$486:$F$527,$G531)&amp;IF(AND(DF$2=DG$3,DG$9="Include (Platform Duplicate)"),JoinIfFuzzy(DG$486:DG$527,$F$486:$F$527,$G531),"")&lt;&gt;"","Yes ("&amp;IF(NOT(ISERR(FIND("HTTP,",JoinIfFuzzy(DF$486:DF$527,$F$486:$F$527,$G531)&amp;IF(AND(DF$2=DG$3,DG$9="Include (Platform Duplicate)"),JoinIfFuzzy(DG$486:DG$527,$F$486:$F$527,$G531),"")))),"HTTP","HTTPS")&amp;")","No"),"*")</f>
        <v>*</v>
      </c>
      <c r="DG531" s="58" t="str">
        <f>IF(DG$9="Include",IF(JoinIfFuzzy(DG$486:DG$527,$F$486:$F$527,$G531)&amp;IF(AND(DG$2=DH$3,DH$9="Include (Platform Duplicate)"),JoinIfFuzzy(DH$486:DH$527,$F$486:$F$527,$G531),"")&lt;&gt;"","Yes ("&amp;IF(NOT(ISERR(FIND("HTTP,",JoinIfFuzzy(DG$486:DG$527,$F$486:$F$527,$G531)&amp;IF(AND(DG$2=DH$3,DH$9="Include (Platform Duplicate)"),JoinIfFuzzy(DH$486:DH$527,$F$486:$F$527,$G531),"")))),"HTTP","HTTPS")&amp;")","No"),"*")</f>
        <v>Yes (HTTP)</v>
      </c>
      <c r="DH531" s="58" t="str">
        <f>IF(DH$9="Include",IF(JoinIfFuzzy(DH$486:DH$527,$F$486:$F$527,$G531)&amp;IF(AND(DH$2=DI$3,DI$9="Include (Platform Duplicate)"),JoinIfFuzzy(DI$486:DI$527,$F$486:$F$527,$G531),"")&lt;&gt;"","Yes ("&amp;IF(NOT(ISERR(FIND("HTTP,",JoinIfFuzzy(DH$486:DH$527,$F$486:$F$527,$G531)&amp;IF(AND(DH$2=DI$3,DI$9="Include (Platform Duplicate)"),JoinIfFuzzy(DI$486:DI$527,$F$486:$F$527,$G531),"")))),"HTTP","HTTPS")&amp;")","No"),"*")</f>
        <v>Yes (HTTPS)</v>
      </c>
      <c r="DI531" s="58" t="str">
        <f>IF(DI$9="Include",IF(JoinIfFuzzy(DI$486:DI$527,$F$486:$F$527,$G531)&amp;IF(AND(DI$2=DJ$3,DJ$9="Include (Platform Duplicate)"),JoinIfFuzzy(DJ$486:DJ$527,$F$486:$F$527,$G531),"")&lt;&gt;"","Yes ("&amp;IF(NOT(ISERR(FIND("HTTP,",JoinIfFuzzy(DI$486:DI$527,$F$486:$F$527,$G531)&amp;IF(AND(DI$2=DJ$3,DJ$9="Include (Platform Duplicate)"),JoinIfFuzzy(DJ$486:DJ$527,$F$486:$F$527,$G531),"")))),"HTTP","HTTPS")&amp;")","No"),"*")</f>
        <v>Yes (HTTP)</v>
      </c>
      <c r="DJ531" s="58" t="str">
        <f>IF(DJ$9="Include",IF(JoinIfFuzzy(DJ$486:DJ$527,$F$486:$F$527,$G531)&amp;IF(AND(DJ$2=DK$3,DK$9="Include (Platform Duplicate)"),JoinIfFuzzy(DK$486:DK$527,$F$486:$F$527,$G531),"")&lt;&gt;"","Yes ("&amp;IF(NOT(ISERR(FIND("HTTP,",JoinIfFuzzy(DJ$486:DJ$527,$F$486:$F$527,$G531)&amp;IF(AND(DJ$2=DK$3,DK$9="Include (Platform Duplicate)"),JoinIfFuzzy(DK$486:DK$527,$F$486:$F$527,$G531),"")))),"HTTP","HTTPS")&amp;")","No"),"*")</f>
        <v>Yes (HTTPS)</v>
      </c>
      <c r="DK531" s="58" t="str">
        <f>IF(DK$9="Include",IF(JoinIfFuzzy(DK$486:DK$527,$F$486:$F$527,$G531)&amp;IF(AND(DK$2=DL$3,DL$9="Include (Platform Duplicate)"),JoinIfFuzzy(DL$486:DL$527,$F$486:$F$527,$G531),"")&lt;&gt;"","Yes ("&amp;IF(NOT(ISERR(FIND("HTTP,",JoinIfFuzzy(DK$486:DK$527,$F$486:$F$527,$G531)&amp;IF(AND(DK$2=DL$3,DL$9="Include (Platform Duplicate)"),JoinIfFuzzy(DL$486:DL$527,$F$486:$F$527,$G531),"")))),"HTTP","HTTPS")&amp;")","No"),"*")</f>
        <v>*</v>
      </c>
      <c r="DL531" s="58" t="str">
        <f>IF(DL$9="Include",IF(JoinIfFuzzy(DL$486:DL$527,$F$486:$F$527,$G531)&amp;IF(AND(DL$2=DM$3,DM$9="Include (Platform Duplicate)"),JoinIfFuzzy(DM$486:DM$527,$F$486:$F$527,$G531),"")&lt;&gt;"","Yes ("&amp;IF(NOT(ISERR(FIND("HTTP,",JoinIfFuzzy(DL$486:DL$527,$F$486:$F$527,$G531)&amp;IF(AND(DL$2=DM$3,DM$9="Include (Platform Duplicate)"),JoinIfFuzzy(DM$486:DM$527,$F$486:$F$527,$G531),"")))),"HTTP","HTTPS")&amp;")","No"),"*")</f>
        <v>No</v>
      </c>
      <c r="DM531" s="58" t="str">
        <f>IF(DM$9="Include",IF(JoinIfFuzzy(DM$486:DM$527,$F$486:$F$527,$G531)&amp;IF(AND(DM$2=DN$3,DN$9="Include (Platform Duplicate)"),JoinIfFuzzy(DN$486:DN$527,$F$486:$F$527,$G531),"")&lt;&gt;"","Yes ("&amp;IF(NOT(ISERR(FIND("HTTP,",JoinIfFuzzy(DM$486:DM$527,$F$486:$F$527,$G531)&amp;IF(AND(DM$2=DN$3,DN$9="Include (Platform Duplicate)"),JoinIfFuzzy(DN$486:DN$527,$F$486:$F$527,$G531),"")))),"HTTP","HTTPS")&amp;")","No"),"*")</f>
        <v>*</v>
      </c>
      <c r="DN531" s="58" t="str">
        <f>IF(DN$9="Include",IF(JoinIfFuzzy(DN$486:DN$527,$F$486:$F$527,$G531)&amp;IF(AND(DN$2=DO$3,DO$9="Include (Platform Duplicate)"),JoinIfFuzzy(DO$486:DO$527,$F$486:$F$527,$G531),"")&lt;&gt;"","Yes ("&amp;IF(NOT(ISERR(FIND("HTTP,",JoinIfFuzzy(DN$486:DN$527,$F$486:$F$527,$G531)&amp;IF(AND(DN$2=DO$3,DO$9="Include (Platform Duplicate)"),JoinIfFuzzy(DO$486:DO$527,$F$486:$F$527,$G531),"")))),"HTTP","HTTPS")&amp;")","No"),"*")</f>
        <v>Yes (HTTPS)</v>
      </c>
      <c r="DO531" s="58" t="str">
        <f>IF(DO$9="Include",IF(JoinIfFuzzy(DO$486:DO$527,$F$486:$F$527,$G531)&amp;IF(AND(DO$2=DP$3,DP$9="Include (Platform Duplicate)"),JoinIfFuzzy(DP$486:DP$527,$F$486:$F$527,$G531),"")&lt;&gt;"","Yes ("&amp;IF(NOT(ISERR(FIND("HTTP,",JoinIfFuzzy(DO$486:DO$527,$F$486:$F$527,$G531)&amp;IF(AND(DO$2=DP$3,DP$9="Include (Platform Duplicate)"),JoinIfFuzzy(DP$486:DP$527,$F$486:$F$527,$G531),"")))),"HTTP","HTTPS")&amp;")","No"),"*")</f>
        <v>*</v>
      </c>
      <c r="DP531" s="58" t="str">
        <f>IF(DP$9="Include",IF(JoinIfFuzzy(DP$486:DP$527,$F$486:$F$527,$G531)&amp;IF(AND(DP$2=DQ$3,DQ$9="Include (Platform Duplicate)"),JoinIfFuzzy(DQ$486:DQ$527,$F$486:$F$527,$G531),"")&lt;&gt;"","Yes ("&amp;IF(NOT(ISERR(FIND("HTTP,",JoinIfFuzzy(DP$486:DP$527,$F$486:$F$527,$G531)&amp;IF(AND(DP$2=DQ$3,DQ$9="Include (Platform Duplicate)"),JoinIfFuzzy(DQ$486:DQ$527,$F$486:$F$527,$G531),"")))),"HTTP","HTTPS")&amp;")","No"),"*")</f>
        <v>Yes (HTTP)</v>
      </c>
      <c r="DQ531" s="58" t="str">
        <f>IF(DQ$9="Include",IF(JoinIfFuzzy(DQ$486:DQ$527,$F$486:$F$527,$G531)&amp;IF(AND(DQ$2=DR$3,DR$9="Include (Platform Duplicate)"),JoinIfFuzzy(DR$486:DR$527,$F$486:$F$527,$G531),"")&lt;&gt;"","Yes ("&amp;IF(NOT(ISERR(FIND("HTTP,",JoinIfFuzzy(DQ$486:DQ$527,$F$486:$F$527,$G531)&amp;IF(AND(DQ$2=DR$3,DR$9="Include (Platform Duplicate)"),JoinIfFuzzy(DR$486:DR$527,$F$486:$F$527,$G531),"")))),"HTTP","HTTPS")&amp;")","No"),"*")</f>
        <v>*</v>
      </c>
      <c r="DR531" s="58" t="str">
        <f>IF(DR$9="Include",IF(JoinIfFuzzy(DR$486:DR$527,$F$486:$F$527,$G531)&amp;IF(AND(DR$2=DS$3,DS$9="Include (Platform Duplicate)"),JoinIfFuzzy(DS$486:DS$527,$F$486:$F$527,$G531),"")&lt;&gt;"","Yes ("&amp;IF(NOT(ISERR(FIND("HTTP,",JoinIfFuzzy(DR$486:DR$527,$F$486:$F$527,$G531)&amp;IF(AND(DR$2=DS$3,DS$9="Include (Platform Duplicate)"),JoinIfFuzzy(DS$486:DS$527,$F$486:$F$527,$G531),"")))),"HTTP","HTTPS")&amp;")","No"),"*")</f>
        <v>*</v>
      </c>
      <c r="DS531" s="58" t="str">
        <f>IF(DS$9="Include",IF(JoinIfFuzzy(DS$486:DS$527,$F$486:$F$527,$G531)&amp;IF(AND(DS$2=DT$3,DT$9="Include (Platform Duplicate)"),JoinIfFuzzy(DT$486:DT$527,$F$486:$F$527,$G531),"")&lt;&gt;"","Yes ("&amp;IF(NOT(ISERR(FIND("HTTP,",JoinIfFuzzy(DS$486:DS$527,$F$486:$F$527,$G531)&amp;IF(AND(DS$2=DT$3,DT$9="Include (Platform Duplicate)"),JoinIfFuzzy(DT$486:DT$527,$F$486:$F$527,$G531),"")))),"HTTP","HTTPS")&amp;")","No"),"*")</f>
        <v>No</v>
      </c>
      <c r="DT531" s="58" t="str">
        <f>IF(DT$9="Include",IF(JoinIfFuzzy(DT$486:DT$527,$F$486:$F$527,$G531)&amp;IF(AND(DT$2=DU$3,DU$9="Include (Platform Duplicate)"),JoinIfFuzzy(DU$486:DU$527,$F$486:$F$527,$G531),"")&lt;&gt;"","Yes ("&amp;IF(NOT(ISERR(FIND("HTTP,",JoinIfFuzzy(DT$486:DT$527,$F$486:$F$527,$G531)&amp;IF(AND(DT$2=DU$3,DU$9="Include (Platform Duplicate)"),JoinIfFuzzy(DU$486:DU$527,$F$486:$F$527,$G531),"")))),"HTTP","HTTPS")&amp;")","No"),"*")</f>
        <v>No</v>
      </c>
      <c r="DU531" s="58" t="str">
        <f>IF(DU$9="Include",IF(JoinIfFuzzy(DU$486:DU$527,$F$486:$F$527,$G531)&amp;IF(AND(DU$2=DV$3,DV$9="Include (Platform Duplicate)"),JoinIfFuzzy(DV$486:DV$527,$F$486:$F$527,$G531),"")&lt;&gt;"","Yes ("&amp;IF(NOT(ISERR(FIND("HTTP,",JoinIfFuzzy(DU$486:DU$527,$F$486:$F$527,$G531)&amp;IF(AND(DU$2=DV$3,DV$9="Include (Platform Duplicate)"),JoinIfFuzzy(DV$486:DV$527,$F$486:$F$527,$G531),"")))),"HTTP","HTTPS")&amp;")","No"),"*")</f>
        <v>*</v>
      </c>
      <c r="DV531" s="58" t="str">
        <f>IF(DV$9="Include",IF(JoinIfFuzzy(DV$486:DV$527,$F$486:$F$527,$G531)&amp;IF(AND(DV$2=DW$3,DW$9="Include (Platform Duplicate)"),JoinIfFuzzy(DW$486:DW$527,$F$486:$F$527,$G531),"")&lt;&gt;"","Yes ("&amp;IF(NOT(ISERR(FIND("HTTP,",JoinIfFuzzy(DV$486:DV$527,$F$486:$F$527,$G531)&amp;IF(AND(DV$2=DW$3,DW$9="Include (Platform Duplicate)"),JoinIfFuzzy(DW$486:DW$527,$F$486:$F$527,$G531),"")))),"HTTP","HTTPS")&amp;")","No"),"*")</f>
        <v>*</v>
      </c>
      <c r="DW531" s="58" t="str">
        <f>IF(DW$9="Include",IF(JoinIfFuzzy(DW$486:DW$527,$F$486:$F$527,$G531)&amp;IF(AND(DW$2=DX$3,DX$9="Include (Platform Duplicate)"),JoinIfFuzzy(DX$486:DX$527,$F$486:$F$527,$G531),"")&lt;&gt;"","Yes ("&amp;IF(NOT(ISERR(FIND("HTTP,",JoinIfFuzzy(DW$486:DW$527,$F$486:$F$527,$G531)&amp;IF(AND(DW$2=DX$3,DX$9="Include (Platform Duplicate)"),JoinIfFuzzy(DX$486:DX$527,$F$486:$F$527,$G531),"")))),"HTTP","HTTPS")&amp;")","No"),"*")</f>
        <v>No</v>
      </c>
      <c r="DX531" s="58" t="str">
        <f>IF(DX$9="Include",IF(JoinIfFuzzy(DX$486:DX$527,$F$486:$F$527,$G531)&amp;IF(AND(DX$2=DY$3,DY$9="Include (Platform Duplicate)"),JoinIfFuzzy(DY$486:DY$527,$F$486:$F$527,$G531),"")&lt;&gt;"","Yes ("&amp;IF(NOT(ISERR(FIND("HTTP,",JoinIfFuzzy(DX$486:DX$527,$F$486:$F$527,$G531)&amp;IF(AND(DX$2=DY$3,DY$9="Include (Platform Duplicate)"),JoinIfFuzzy(DY$486:DY$527,$F$486:$F$527,$G531),"")))),"HTTP","HTTPS")&amp;")","No"),"*")</f>
        <v>No</v>
      </c>
      <c r="DY531" s="58" t="str">
        <f>IF(DY$9="Include",IF(JoinIfFuzzy(DY$486:DY$527,$F$486:$F$527,$G531)&amp;IF(AND(DY$2=DZ$3,DZ$9="Include (Platform Duplicate)"),JoinIfFuzzy(DZ$486:DZ$527,$F$486:$F$527,$G531),"")&lt;&gt;"","Yes ("&amp;IF(NOT(ISERR(FIND("HTTP,",JoinIfFuzzy(DY$486:DY$527,$F$486:$F$527,$G531)&amp;IF(AND(DY$2=DZ$3,DZ$9="Include (Platform Duplicate)"),JoinIfFuzzy(DZ$486:DZ$527,$F$486:$F$527,$G531),"")))),"HTTP","HTTPS")&amp;")","No"),"*")</f>
        <v>Yes (HTTP)</v>
      </c>
      <c r="DZ531" s="58" t="str">
        <f>IF(DZ$9="Include",IF(JoinIfFuzzy(DZ$486:DZ$527,$F$486:$F$527,$G531)&amp;IF(AND(DZ$2=EA$3,EA$9="Include (Platform Duplicate)"),JoinIfFuzzy(EA$486:EA$527,$F$486:$F$527,$G531),"")&lt;&gt;"","Yes ("&amp;IF(NOT(ISERR(FIND("HTTP,",JoinIfFuzzy(DZ$486:DZ$527,$F$486:$F$527,$G531)&amp;IF(AND(DZ$2=EA$3,EA$9="Include (Platform Duplicate)"),JoinIfFuzzy(EA$486:EA$527,$F$486:$F$527,$G531),"")))),"HTTP","HTTPS")&amp;")","No"),"*")</f>
        <v>*</v>
      </c>
      <c r="EA531" s="58" t="str">
        <f>IF(EA$9="Include",IF(JoinIfFuzzy(EA$486:EA$527,$F$486:$F$527,$G531)&amp;IF(AND(EA$2=EB$3,EB$9="Include (Platform Duplicate)"),JoinIfFuzzy(EB$486:EB$527,$F$486:$F$527,$G531),"")&lt;&gt;"","Yes ("&amp;IF(NOT(ISERR(FIND("HTTP,",JoinIfFuzzy(EA$486:EA$527,$F$486:$F$527,$G531)&amp;IF(AND(EA$2=EB$3,EB$9="Include (Platform Duplicate)"),JoinIfFuzzy(EB$486:EB$527,$F$486:$F$527,$G531),"")))),"HTTP","HTTPS")&amp;")","No"),"*")</f>
        <v>Yes (HTTPS)</v>
      </c>
      <c r="EB531" s="58" t="str">
        <f>IF(EB$9="Include",IF(JoinIfFuzzy(EB$486:EB$527,$F$486:$F$527,$G531)&amp;IF(AND(EB$2=EC$3,EC$9="Include (Platform Duplicate)"),JoinIfFuzzy(EC$486:EC$527,$F$486:$F$527,$G531),"")&lt;&gt;"","Yes ("&amp;IF(NOT(ISERR(FIND("HTTP,",JoinIfFuzzy(EB$486:EB$527,$F$486:$F$527,$G531)&amp;IF(AND(EB$2=EC$3,EC$9="Include (Platform Duplicate)"),JoinIfFuzzy(EC$486:EC$527,$F$486:$F$527,$G531),"")))),"HTTP","HTTPS")&amp;")","No"),"*")</f>
        <v>No</v>
      </c>
      <c r="EC531" s="58" t="str">
        <f>IF(EC$9="Include",IF(JoinIfFuzzy(EC$486:EC$527,$F$486:$F$527,$G531)&amp;IF(AND(EC$2=ED$3,ED$9="Include (Platform Duplicate)"),JoinIfFuzzy(ED$486:ED$527,$F$486:$F$527,$G531),"")&lt;&gt;"","Yes ("&amp;IF(NOT(ISERR(FIND("HTTP,",JoinIfFuzzy(EC$486:EC$527,$F$486:$F$527,$G531)&amp;IF(AND(EC$2=ED$3,ED$9="Include (Platform Duplicate)"),JoinIfFuzzy(ED$486:ED$527,$F$486:$F$527,$G531),"")))),"HTTP","HTTPS")&amp;")","No"),"*")</f>
        <v>Yes (HTTPS)</v>
      </c>
      <c r="ED531" s="58" t="str">
        <f>IF(ED$9="Include",IF(JoinIfFuzzy(ED$486:ED$527,$F$486:$F$527,$G531)&amp;IF(AND(ED$2=EE$3,EE$9="Include (Platform Duplicate)"),JoinIfFuzzy(EE$486:EE$527,$F$486:$F$527,$G531),"")&lt;&gt;"","Yes ("&amp;IF(NOT(ISERR(FIND("HTTP,",JoinIfFuzzy(ED$486:ED$527,$F$486:$F$527,$G531)&amp;IF(AND(ED$2=EE$3,EE$9="Include (Platform Duplicate)"),JoinIfFuzzy(EE$486:EE$527,$F$486:$F$527,$G531),"")))),"HTTP","HTTPS")&amp;")","No"),"*")</f>
        <v>*</v>
      </c>
      <c r="EE531" s="58" t="str">
        <f>IF(EE$9="Include",IF(JoinIfFuzzy(EE$486:EE$527,$F$486:$F$527,$G531)&amp;IF(AND(EE$2=EF$3,EF$9="Include (Platform Duplicate)"),JoinIfFuzzy(EF$486:EF$527,$F$486:$F$527,$G531),"")&lt;&gt;"","Yes ("&amp;IF(NOT(ISERR(FIND("HTTP,",JoinIfFuzzy(EE$486:EE$527,$F$486:$F$527,$G531)&amp;IF(AND(EE$2=EF$3,EF$9="Include (Platform Duplicate)"),JoinIfFuzzy(EF$486:EF$527,$F$486:$F$527,$G531),"")))),"HTTP","HTTPS")&amp;")","No"),"*")</f>
        <v>Yes (HTTPS)</v>
      </c>
      <c r="EF531" s="58" t="str">
        <f>IF(EF$9="Include",IF(JoinIfFuzzy(EF$486:EF$527,$F$486:$F$527,$G531)&amp;IF(AND(EF$2=EG$3,EG$9="Include (Platform Duplicate)"),JoinIfFuzzy(EG$486:EG$527,$F$486:$F$527,$G531),"")&lt;&gt;"","Yes ("&amp;IF(NOT(ISERR(FIND("HTTP,",JoinIfFuzzy(EF$486:EF$527,$F$486:$F$527,$G531)&amp;IF(AND(EF$2=EG$3,EG$9="Include (Platform Duplicate)"),JoinIfFuzzy(EG$486:EG$527,$F$486:$F$527,$G531),"")))),"HTTP","HTTPS")&amp;")","No"),"*")</f>
        <v>Yes (HTTP)</v>
      </c>
      <c r="EG531" s="58" t="str">
        <f>IF(EG$9="Include",IF(JoinIfFuzzy(EG$486:EG$527,$F$486:$F$527,$G531)&amp;IF(AND(EG$2=EH$3,EH$9="Include (Platform Duplicate)"),JoinIfFuzzy(EH$486:EH$527,$F$486:$F$527,$G531),"")&lt;&gt;"","Yes ("&amp;IF(NOT(ISERR(FIND("HTTP,",JoinIfFuzzy(EG$486:EG$527,$F$486:$F$527,$G531)&amp;IF(AND(EG$2=EH$3,EH$9="Include (Platform Duplicate)"),JoinIfFuzzy(EH$486:EH$527,$F$486:$F$527,$G531),"")))),"HTTP","HTTPS")&amp;")","No"),"*")</f>
        <v>*</v>
      </c>
      <c r="EH531" s="58" t="str">
        <f>IF(EH$9="Include",IF(JoinIfFuzzy(EH$486:EH$527,$F$486:$F$527,$G531)&amp;IF(AND(EH$2=EI$3,EI$9="Include (Platform Duplicate)"),JoinIfFuzzy(EI$486:EI$527,$F$486:$F$527,$G531),"")&lt;&gt;"","Yes ("&amp;IF(NOT(ISERR(FIND("HTTP,",JoinIfFuzzy(EH$486:EH$527,$F$486:$F$527,$G531)&amp;IF(AND(EH$2=EI$3,EI$9="Include (Platform Duplicate)"),JoinIfFuzzy(EI$486:EI$527,$F$486:$F$527,$G531),"")))),"HTTP","HTTPS")&amp;")","No"),"*")</f>
        <v>Yes (HTTPS)</v>
      </c>
      <c r="EI531" s="58" t="str">
        <f>IF(EI$9="Include",IF(JoinIfFuzzy(EI$486:EI$527,$F$486:$F$527,$G531)&amp;IF(AND(EI$2=EJ$3,EJ$9="Include (Platform Duplicate)"),JoinIfFuzzy(EJ$486:EJ$527,$F$486:$F$527,$G531),"")&lt;&gt;"","Yes ("&amp;IF(NOT(ISERR(FIND("HTTP,",JoinIfFuzzy(EI$486:EI$527,$F$486:$F$527,$G531)&amp;IF(AND(EI$2=EJ$3,EJ$9="Include (Platform Duplicate)"),JoinIfFuzzy(EJ$486:EJ$527,$F$486:$F$527,$G531),"")))),"HTTP","HTTPS")&amp;")","No"),"*")</f>
        <v>*</v>
      </c>
      <c r="EJ531" s="58" t="str">
        <f>IF(EJ$9="Include",IF(JoinIfFuzzy(EJ$486:EJ$527,$F$486:$F$527,$G531)&amp;IF(AND(EJ$2=EK$3,EK$9="Include (Platform Duplicate)"),JoinIfFuzzy(EK$486:EK$527,$F$486:$F$527,$G531),"")&lt;&gt;"","Yes ("&amp;IF(NOT(ISERR(FIND("HTTP,",JoinIfFuzzy(EJ$486:EJ$527,$F$486:$F$527,$G531)&amp;IF(AND(EJ$2=EK$3,EK$9="Include (Platform Duplicate)"),JoinIfFuzzy(EK$486:EK$527,$F$486:$F$527,$G531),"")))),"HTTP","HTTPS")&amp;")","No"),"*")</f>
        <v>Yes (HTTP)</v>
      </c>
      <c r="EK531" s="58" t="str">
        <f>IF(EK$9="Include",IF(JoinIfFuzzy(EK$486:EK$527,$F$486:$F$527,$G531)&amp;IF(AND(EK$2=EL$3,EL$9="Include (Platform Duplicate)"),JoinIfFuzzy(EL$486:EL$527,$F$486:$F$527,$G531),"")&lt;&gt;"","Yes ("&amp;IF(NOT(ISERR(FIND("HTTP,",JoinIfFuzzy(EK$486:EK$527,$F$486:$F$527,$G531)&amp;IF(AND(EK$2=EL$3,EL$9="Include (Platform Duplicate)"),JoinIfFuzzy(EL$486:EL$527,$F$486:$F$527,$G531),"")))),"HTTP","HTTPS")&amp;")","No"),"*")</f>
        <v>*</v>
      </c>
      <c r="EL531" s="109"/>
      <c r="EM531" s="109"/>
    </row>
    <row r="532" spans="1:143" s="58" customFormat="1" ht="12.75" customHeight="1" x14ac:dyDescent="0.25">
      <c r="A532" s="5"/>
      <c r="B532" s="96"/>
      <c r="C532" s="96"/>
      <c r="D532" s="96"/>
      <c r="E532" s="96"/>
      <c r="F532" s="96"/>
      <c r="G532" s="4" t="s">
        <v>3534</v>
      </c>
      <c r="H532" s="18" t="s">
        <v>5</v>
      </c>
      <c r="I532" s="18"/>
      <c r="J532" s="58" t="str">
        <f>IF(J$9="Include",IF(JoinIfFuzzy(J$486:J$527,$F$486:$F$527,$G532)&amp;IF(AND(J$2=K$3,K$9="Include (Platform Duplicate)"),JoinIfFuzzy(K$486:K$527,$F$486:$F$527,$G532),"")&lt;&gt;"","Yes ("&amp;IF(NOT(ISERR(FIND("HTTP,",JoinIfFuzzy(J$486:J$527,$F$486:$F$527,$G532)&amp;IF(AND(J$2=K$3,K$9="Include (Platform Duplicate)"),JoinIfFuzzy(K$486:K$527,$F$486:$F$527,$G532),"")))),"HTTP","HTTPS")&amp;")","No"),"*")</f>
        <v>No</v>
      </c>
      <c r="K532" s="58" t="str">
        <f>IF(K$9="Include",IF(JoinIfFuzzy(K$486:K$527,$F$486:$F$527,$G532)&amp;IF(AND(K$2=L$3,L$9="Include (Platform Duplicate)"),JoinIfFuzzy(L$486:L$527,$F$486:$F$527,$G532),"")&lt;&gt;"","Yes ("&amp;IF(NOT(ISERR(FIND("HTTP,",JoinIfFuzzy(K$486:K$527,$F$486:$F$527,$G532)&amp;IF(AND(K$2=L$3,L$9="Include (Platform Duplicate)"),JoinIfFuzzy(L$486:L$527,$F$486:$F$527,$G532),"")))),"HTTP","HTTPS")&amp;")","No"),"*")</f>
        <v>No</v>
      </c>
      <c r="L532" s="58" t="str">
        <f>IF(L$9="Include",IF(JoinIfFuzzy(L$486:L$527,$F$486:$F$527,$G532)&amp;IF(AND(L$2=M$3,M$9="Include (Platform Duplicate)"),JoinIfFuzzy(M$486:M$527,$F$486:$F$527,$G532),"")&lt;&gt;"","Yes ("&amp;IF(NOT(ISERR(FIND("HTTP,",JoinIfFuzzy(L$486:L$527,$F$486:$F$527,$G532)&amp;IF(AND(L$2=M$3,M$9="Include (Platform Duplicate)"),JoinIfFuzzy(M$486:M$527,$F$486:$F$527,$G532),"")))),"HTTP","HTTPS")&amp;")","No"),"*")</f>
        <v>*</v>
      </c>
      <c r="M532" s="58" t="str">
        <f>IF(M$9="Include",IF(JoinIfFuzzy(M$486:M$527,$F$486:$F$527,$G532)&amp;IF(AND(M$2=N$3,N$9="Include (Platform Duplicate)"),JoinIfFuzzy(N$486:N$527,$F$486:$F$527,$G532),"")&lt;&gt;"","Yes ("&amp;IF(NOT(ISERR(FIND("HTTP,",JoinIfFuzzy(M$486:M$527,$F$486:$F$527,$G532)&amp;IF(AND(M$2=N$3,N$9="Include (Platform Duplicate)"),JoinIfFuzzy(N$486:N$527,$F$486:$F$527,$G532),"")))),"HTTP","HTTPS")&amp;")","No"),"*")</f>
        <v>No</v>
      </c>
      <c r="N532" s="58" t="str">
        <f>IF(N$9="Include",IF(JoinIfFuzzy(N$486:N$527,$F$486:$F$527,$G532)&amp;IF(AND(N$2=O$3,O$9="Include (Platform Duplicate)"),JoinIfFuzzy(O$486:O$527,$F$486:$F$527,$G532),"")&lt;&gt;"","Yes ("&amp;IF(NOT(ISERR(FIND("HTTP,",JoinIfFuzzy(N$486:N$527,$F$486:$F$527,$G532)&amp;IF(AND(N$2=O$3,O$9="Include (Platform Duplicate)"),JoinIfFuzzy(O$486:O$527,$F$486:$F$527,$G532),"")))),"HTTP","HTTPS")&amp;")","No"),"*")</f>
        <v>*</v>
      </c>
      <c r="O532" s="58" t="str">
        <f>IF(O$9="Include",IF(JoinIfFuzzy(O$486:O$527,$F$486:$F$527,$G532)&amp;IF(AND(O$2=P$3,P$9="Include (Platform Duplicate)"),JoinIfFuzzy(P$486:P$527,$F$486:$F$527,$G532),"")&lt;&gt;"","Yes ("&amp;IF(NOT(ISERR(FIND("HTTP,",JoinIfFuzzy(O$486:O$527,$F$486:$F$527,$G532)&amp;IF(AND(O$2=P$3,P$9="Include (Platform Duplicate)"),JoinIfFuzzy(P$486:P$527,$F$486:$F$527,$G532),"")))),"HTTP","HTTPS")&amp;")","No"),"*")</f>
        <v>No</v>
      </c>
      <c r="P532" s="58" t="str">
        <f>IF(P$9="Include",IF(JoinIfFuzzy(P$486:P$527,$F$486:$F$527,$G532)&amp;IF(AND(P$2=Q$3,Q$9="Include (Platform Duplicate)"),JoinIfFuzzy(Q$486:Q$527,$F$486:$F$527,$G532),"")&lt;&gt;"","Yes ("&amp;IF(NOT(ISERR(FIND("HTTP,",JoinIfFuzzy(P$486:P$527,$F$486:$F$527,$G532)&amp;IF(AND(P$2=Q$3,Q$9="Include (Platform Duplicate)"),JoinIfFuzzy(Q$486:Q$527,$F$486:$F$527,$G532),"")))),"HTTP","HTTPS")&amp;")","No"),"*")</f>
        <v>*</v>
      </c>
      <c r="Q532" s="58" t="str">
        <f>IF(Q$9="Include",IF(JoinIfFuzzy(Q$486:Q$527,$F$486:$F$527,$G532)&amp;IF(AND(Q$2=R$3,R$9="Include (Platform Duplicate)"),JoinIfFuzzy(R$486:R$527,$F$486:$F$527,$G532),"")&lt;&gt;"","Yes ("&amp;IF(NOT(ISERR(FIND("HTTP,",JoinIfFuzzy(Q$486:Q$527,$F$486:$F$527,$G532)&amp;IF(AND(Q$2=R$3,R$9="Include (Platform Duplicate)"),JoinIfFuzzy(R$486:R$527,$F$486:$F$527,$G532),"")))),"HTTP","HTTPS")&amp;")","No"),"*")</f>
        <v>No</v>
      </c>
      <c r="R532" s="58" t="str">
        <f>IF(R$9="Include",IF(JoinIfFuzzy(R$486:R$527,$F$486:$F$527,$G532)&amp;IF(AND(R$2=S$3,S$9="Include (Platform Duplicate)"),JoinIfFuzzy(S$486:S$527,$F$486:$F$527,$G532),"")&lt;&gt;"","Yes ("&amp;IF(NOT(ISERR(FIND("HTTP,",JoinIfFuzzy(R$486:R$527,$F$486:$F$527,$G532)&amp;IF(AND(R$2=S$3,S$9="Include (Platform Duplicate)"),JoinIfFuzzy(S$486:S$527,$F$486:$F$527,$G532),"")))),"HTTP","HTTPS")&amp;")","No"),"*")</f>
        <v>*</v>
      </c>
      <c r="S532" s="58" t="str">
        <f>IF(S$9="Include",IF(JoinIfFuzzy(S$486:S$527,$F$486:$F$527,$G532)&amp;IF(AND(S$2=T$3,T$9="Include (Platform Duplicate)"),JoinIfFuzzy(T$486:T$527,$F$486:$F$527,$G532),"")&lt;&gt;"","Yes ("&amp;IF(NOT(ISERR(FIND("HTTP,",JoinIfFuzzy(S$486:S$527,$F$486:$F$527,$G532)&amp;IF(AND(S$2=T$3,T$9="Include (Platform Duplicate)"),JoinIfFuzzy(T$486:T$527,$F$486:$F$527,$G532),"")))),"HTTP","HTTPS")&amp;")","No"),"*")</f>
        <v>Yes (HTTPS)</v>
      </c>
      <c r="T532" s="58" t="str">
        <f>IF(T$9="Include",IF(JoinIfFuzzy(T$486:T$527,$F$486:$F$527,$G532)&amp;IF(AND(T$2=U$3,U$9="Include (Platform Duplicate)"),JoinIfFuzzy(U$486:U$527,$F$486:$F$527,$G532),"")&lt;&gt;"","Yes ("&amp;IF(NOT(ISERR(FIND("HTTP,",JoinIfFuzzy(T$486:T$527,$F$486:$F$527,$G532)&amp;IF(AND(T$2=U$3,U$9="Include (Platform Duplicate)"),JoinIfFuzzy(U$486:U$527,$F$486:$F$527,$G532),"")))),"HTTP","HTTPS")&amp;")","No"),"*")</f>
        <v>*</v>
      </c>
      <c r="U532" s="58" t="str">
        <f>IF(U$9="Include",IF(JoinIfFuzzy(U$486:U$527,$F$486:$F$527,$G532)&amp;IF(AND(U$2=V$3,V$9="Include (Platform Duplicate)"),JoinIfFuzzy(V$486:V$527,$F$486:$F$527,$G532),"")&lt;&gt;"","Yes ("&amp;IF(NOT(ISERR(FIND("HTTP,",JoinIfFuzzy(U$486:U$527,$F$486:$F$527,$G532)&amp;IF(AND(U$2=V$3,V$9="Include (Platform Duplicate)"),JoinIfFuzzy(V$486:V$527,$F$486:$F$527,$G532),"")))),"HTTP","HTTPS")&amp;")","No"),"*")</f>
        <v>No</v>
      </c>
      <c r="V532" s="58" t="str">
        <f>IF(V$9="Include",IF(JoinIfFuzzy(V$486:V$527,$F$486:$F$527,$G532)&amp;IF(AND(V$2=W$3,W$9="Include (Platform Duplicate)"),JoinIfFuzzy(W$486:W$527,$F$486:$F$527,$G532),"")&lt;&gt;"","Yes ("&amp;IF(NOT(ISERR(FIND("HTTP,",JoinIfFuzzy(V$486:V$527,$F$486:$F$527,$G532)&amp;IF(AND(V$2=W$3,W$9="Include (Platform Duplicate)"),JoinIfFuzzy(W$486:W$527,$F$486:$F$527,$G532),"")))),"HTTP","HTTPS")&amp;")","No"),"*")</f>
        <v>Yes (HTTPS)</v>
      </c>
      <c r="W532" s="58" t="str">
        <f>IF(W$9="Include",IF(JoinIfFuzzy(W$486:W$527,$F$486:$F$527,$G532)&amp;IF(AND(W$2=X$3,X$9="Include (Platform Duplicate)"),JoinIfFuzzy(X$486:X$527,$F$486:$F$527,$G532),"")&lt;&gt;"","Yes ("&amp;IF(NOT(ISERR(FIND("HTTP,",JoinIfFuzzy(W$486:W$527,$F$486:$F$527,$G532)&amp;IF(AND(W$2=X$3,X$9="Include (Platform Duplicate)"),JoinIfFuzzy(X$486:X$527,$F$486:$F$527,$G532),"")))),"HTTP","HTTPS")&amp;")","No"),"*")</f>
        <v>No</v>
      </c>
      <c r="X532" s="58" t="str">
        <f>IF(X$9="Include",IF(JoinIfFuzzy(X$486:X$527,$F$486:$F$527,$G532)&amp;IF(AND(X$2=Y$3,Y$9="Include (Platform Duplicate)"),JoinIfFuzzy(Y$486:Y$527,$F$486:$F$527,$G532),"")&lt;&gt;"","Yes ("&amp;IF(NOT(ISERR(FIND("HTTP,",JoinIfFuzzy(X$486:X$527,$F$486:$F$527,$G532)&amp;IF(AND(X$2=Y$3,Y$9="Include (Platform Duplicate)"),JoinIfFuzzy(Y$486:Y$527,$F$486:$F$527,$G532),"")))),"HTTP","HTTPS")&amp;")","No"),"*")</f>
        <v>*</v>
      </c>
      <c r="Y532" s="58" t="str">
        <f>IF(Y$9="Include",IF(JoinIfFuzzy(Y$486:Y$527,$F$486:$F$527,$G532)&amp;IF(AND(Y$2=Z$3,Z$9="Include (Platform Duplicate)"),JoinIfFuzzy(Z$486:Z$527,$F$486:$F$527,$G532),"")&lt;&gt;"","Yes ("&amp;IF(NOT(ISERR(FIND("HTTP,",JoinIfFuzzy(Y$486:Y$527,$F$486:$F$527,$G532)&amp;IF(AND(Y$2=Z$3,Z$9="Include (Platform Duplicate)"),JoinIfFuzzy(Z$486:Z$527,$F$486:$F$527,$G532),"")))),"HTTP","HTTPS")&amp;")","No"),"*")</f>
        <v>No</v>
      </c>
      <c r="Z532" s="58" t="str">
        <f>IF(Z$9="Include",IF(JoinIfFuzzy(Z$486:Z$527,$F$486:$F$527,$G532)&amp;IF(AND(Z$2=AA$3,AA$9="Include (Platform Duplicate)"),JoinIfFuzzy(AA$486:AA$527,$F$486:$F$527,$G532),"")&lt;&gt;"","Yes ("&amp;IF(NOT(ISERR(FIND("HTTP,",JoinIfFuzzy(Z$486:Z$527,$F$486:$F$527,$G532)&amp;IF(AND(Z$2=AA$3,AA$9="Include (Platform Duplicate)"),JoinIfFuzzy(AA$486:AA$527,$F$486:$F$527,$G532),"")))),"HTTP","HTTPS")&amp;")","No"),"*")</f>
        <v>*</v>
      </c>
      <c r="AA532" s="58" t="str">
        <f>IF(AA$9="Include",IF(JoinIfFuzzy(AA$486:AA$527,$F$486:$F$527,$G532)&amp;IF(AND(AA$2=AB$3,AB$9="Include (Platform Duplicate)"),JoinIfFuzzy(AB$486:AB$527,$F$486:$F$527,$G532),"")&lt;&gt;"","Yes ("&amp;IF(NOT(ISERR(FIND("HTTP,",JoinIfFuzzy(AA$486:AA$527,$F$486:$F$527,$G532)&amp;IF(AND(AA$2=AB$3,AB$9="Include (Platform Duplicate)"),JoinIfFuzzy(AB$486:AB$527,$F$486:$F$527,$G532),"")))),"HTTP","HTTPS")&amp;")","No"),"*")</f>
        <v>No</v>
      </c>
      <c r="AB532" s="58" t="str">
        <f>IF(AB$9="Include",IF(JoinIfFuzzy(AB$486:AB$527,$F$486:$F$527,$G532)&amp;IF(AND(AB$2=AC$3,AC$9="Include (Platform Duplicate)"),JoinIfFuzzy(AC$486:AC$527,$F$486:$F$527,$G532),"")&lt;&gt;"","Yes ("&amp;IF(NOT(ISERR(FIND("HTTP,",JoinIfFuzzy(AB$486:AB$527,$F$486:$F$527,$G532)&amp;IF(AND(AB$2=AC$3,AC$9="Include (Platform Duplicate)"),JoinIfFuzzy(AC$486:AC$527,$F$486:$F$527,$G532),"")))),"HTTP","HTTPS")&amp;")","No"),"*")</f>
        <v>*</v>
      </c>
      <c r="AC532" s="58" t="str">
        <f>IF(AC$9="Include",IF(JoinIfFuzzy(AC$486:AC$527,$F$486:$F$527,$G532)&amp;IF(AND(AC$2=AD$3,AD$9="Include (Platform Duplicate)"),JoinIfFuzzy(AD$486:AD$527,$F$486:$F$527,$G532),"")&lt;&gt;"","Yes ("&amp;IF(NOT(ISERR(FIND("HTTP,",JoinIfFuzzy(AC$486:AC$527,$F$486:$F$527,$G532)&amp;IF(AND(AC$2=AD$3,AD$9="Include (Platform Duplicate)"),JoinIfFuzzy(AD$486:AD$527,$F$486:$F$527,$G532),"")))),"HTTP","HTTPS")&amp;")","No"),"*")</f>
        <v>No</v>
      </c>
      <c r="AD532" s="58" t="str">
        <f>IF(AD$9="Include",IF(JoinIfFuzzy(AD$486:AD$527,$F$486:$F$527,$G532)&amp;IF(AND(AD$2=AE$3,AE$9="Include (Platform Duplicate)"),JoinIfFuzzy(AE$486:AE$527,$F$486:$F$527,$G532),"")&lt;&gt;"","Yes ("&amp;IF(NOT(ISERR(FIND("HTTP,",JoinIfFuzzy(AD$486:AD$527,$F$486:$F$527,$G532)&amp;IF(AND(AD$2=AE$3,AE$9="Include (Platform Duplicate)"),JoinIfFuzzy(AE$486:AE$527,$F$486:$F$527,$G532),"")))),"HTTP","HTTPS")&amp;")","No"),"*")</f>
        <v>No</v>
      </c>
      <c r="AE532" s="58" t="str">
        <f>IF(AE$9="Include",IF(JoinIfFuzzy(AE$486:AE$527,$F$486:$F$527,$G532)&amp;IF(AND(AE$2=AF$3,AF$9="Include (Platform Duplicate)"),JoinIfFuzzy(AF$486:AF$527,$F$486:$F$527,$G532),"")&lt;&gt;"","Yes ("&amp;IF(NOT(ISERR(FIND("HTTP,",JoinIfFuzzy(AE$486:AE$527,$F$486:$F$527,$G532)&amp;IF(AND(AE$2=AF$3,AF$9="Include (Platform Duplicate)"),JoinIfFuzzy(AF$486:AF$527,$F$486:$F$527,$G532),"")))),"HTTP","HTTPS")&amp;")","No"),"*")</f>
        <v>*</v>
      </c>
      <c r="AF532" s="58" t="str">
        <f>IF(AF$9="Include",IF(JoinIfFuzzy(AF$486:AF$527,$F$486:$F$527,$G532)&amp;IF(AND(AF$2=AG$3,AG$9="Include (Platform Duplicate)"),JoinIfFuzzy(AG$486:AG$527,$F$486:$F$527,$G532),"")&lt;&gt;"","Yes ("&amp;IF(NOT(ISERR(FIND("HTTP,",JoinIfFuzzy(AF$486:AF$527,$F$486:$F$527,$G532)&amp;IF(AND(AF$2=AG$3,AG$9="Include (Platform Duplicate)"),JoinIfFuzzy(AG$486:AG$527,$F$486:$F$527,$G532),"")))),"HTTP","HTTPS")&amp;")","No"),"*")</f>
        <v>No</v>
      </c>
      <c r="AG532" s="58" t="str">
        <f>IF(AG$9="Include",IF(JoinIfFuzzy(AG$486:AG$527,$F$486:$F$527,$G532)&amp;IF(AND(AG$2=AH$3,AH$9="Include (Platform Duplicate)"),JoinIfFuzzy(AH$486:AH$527,$F$486:$F$527,$G532),"")&lt;&gt;"","Yes ("&amp;IF(NOT(ISERR(FIND("HTTP,",JoinIfFuzzy(AG$486:AG$527,$F$486:$F$527,$G532)&amp;IF(AND(AG$2=AH$3,AH$9="Include (Platform Duplicate)"),JoinIfFuzzy(AH$486:AH$527,$F$486:$F$527,$G532),"")))),"HTTP","HTTPS")&amp;")","No"),"*")</f>
        <v>No</v>
      </c>
      <c r="AH532" s="58" t="str">
        <f>IF(AH$9="Include",IF(JoinIfFuzzy(AH$486:AH$527,$F$486:$F$527,$G532)&amp;IF(AND(AH$2=AI$3,AI$9="Include (Platform Duplicate)"),JoinIfFuzzy(AI$486:AI$527,$F$486:$F$527,$G532),"")&lt;&gt;"","Yes ("&amp;IF(NOT(ISERR(FIND("HTTP,",JoinIfFuzzy(AH$486:AH$527,$F$486:$F$527,$G532)&amp;IF(AND(AH$2=AI$3,AI$9="Include (Platform Duplicate)"),JoinIfFuzzy(AI$486:AI$527,$F$486:$F$527,$G532),"")))),"HTTP","HTTPS")&amp;")","No"),"*")</f>
        <v>No</v>
      </c>
      <c r="AI532" s="58" t="str">
        <f>IF(AI$9="Include",IF(JoinIfFuzzy(AI$486:AI$527,$F$486:$F$527,$G532)&amp;IF(AND(AI$2=AJ$3,AJ$9="Include (Platform Duplicate)"),JoinIfFuzzy(AJ$486:AJ$527,$F$486:$F$527,$G532),"")&lt;&gt;"","Yes ("&amp;IF(NOT(ISERR(FIND("HTTP,",JoinIfFuzzy(AI$486:AI$527,$F$486:$F$527,$G532)&amp;IF(AND(AI$2=AJ$3,AJ$9="Include (Platform Duplicate)"),JoinIfFuzzy(AJ$486:AJ$527,$F$486:$F$527,$G532),"")))),"HTTP","HTTPS")&amp;")","No"),"*")</f>
        <v>*</v>
      </c>
      <c r="AJ532" s="58" t="str">
        <f>IF(AJ$9="Include",IF(JoinIfFuzzy(AJ$486:AJ$527,$F$486:$F$527,$G532)&amp;IF(AND(AJ$2=AK$3,AK$9="Include (Platform Duplicate)"),JoinIfFuzzy(AK$486:AK$527,$F$486:$F$527,$G532),"")&lt;&gt;"","Yes ("&amp;IF(NOT(ISERR(FIND("HTTP,",JoinIfFuzzy(AJ$486:AJ$527,$F$486:$F$527,$G532)&amp;IF(AND(AJ$2=AK$3,AK$9="Include (Platform Duplicate)"),JoinIfFuzzy(AK$486:AK$527,$F$486:$F$527,$G532),"")))),"HTTP","HTTPS")&amp;")","No"),"*")</f>
        <v>No</v>
      </c>
      <c r="AK532" s="58" t="str">
        <f>IF(AK$9="Include",IF(JoinIfFuzzy(AK$486:AK$527,$F$486:$F$527,$G532)&amp;IF(AND(AK$2=AL$3,AL$9="Include (Platform Duplicate)"),JoinIfFuzzy(AL$486:AL$527,$F$486:$F$527,$G532),"")&lt;&gt;"","Yes ("&amp;IF(NOT(ISERR(FIND("HTTP,",JoinIfFuzzy(AK$486:AK$527,$F$486:$F$527,$G532)&amp;IF(AND(AK$2=AL$3,AL$9="Include (Platform Duplicate)"),JoinIfFuzzy(AL$486:AL$527,$F$486:$F$527,$G532),"")))),"HTTP","HTTPS")&amp;")","No"),"*")</f>
        <v>*</v>
      </c>
      <c r="AL532" s="58" t="str">
        <f>IF(AL$9="Include",IF(JoinIfFuzzy(AL$486:AL$527,$F$486:$F$527,$G532)&amp;IF(AND(AL$2=AM$3,AM$9="Include (Platform Duplicate)"),JoinIfFuzzy(AM$486:AM$527,$F$486:$F$527,$G532),"")&lt;&gt;"","Yes ("&amp;IF(NOT(ISERR(FIND("HTTP,",JoinIfFuzzy(AL$486:AL$527,$F$486:$F$527,$G532)&amp;IF(AND(AL$2=AM$3,AM$9="Include (Platform Duplicate)"),JoinIfFuzzy(AM$486:AM$527,$F$486:$F$527,$G532),"")))),"HTTP","HTTPS")&amp;")","No"),"*")</f>
        <v>No</v>
      </c>
      <c r="AM532" s="58" t="str">
        <f>IF(AM$9="Include",IF(JoinIfFuzzy(AM$486:AM$527,$F$486:$F$527,$G532)&amp;IF(AND(AM$2=AN$3,AN$9="Include (Platform Duplicate)"),JoinIfFuzzy(AN$486:AN$527,$F$486:$F$527,$G532),"")&lt;&gt;"","Yes ("&amp;IF(NOT(ISERR(FIND("HTTP,",JoinIfFuzzy(AM$486:AM$527,$F$486:$F$527,$G532)&amp;IF(AND(AM$2=AN$3,AN$9="Include (Platform Duplicate)"),JoinIfFuzzy(AN$486:AN$527,$F$486:$F$527,$G532),"")))),"HTTP","HTTPS")&amp;")","No"),"*")</f>
        <v>No</v>
      </c>
      <c r="AN532" s="58" t="str">
        <f>IF(AN$9="Include",IF(JoinIfFuzzy(AN$486:AN$527,$F$486:$F$527,$G532)&amp;IF(AND(AN$2=AO$3,AO$9="Include (Platform Duplicate)"),JoinIfFuzzy(AO$486:AO$527,$F$486:$F$527,$G532),"")&lt;&gt;"","Yes ("&amp;IF(NOT(ISERR(FIND("HTTP,",JoinIfFuzzy(AN$486:AN$527,$F$486:$F$527,$G532)&amp;IF(AND(AN$2=AO$3,AO$9="Include (Platform Duplicate)"),JoinIfFuzzy(AO$486:AO$527,$F$486:$F$527,$G532),"")))),"HTTP","HTTPS")&amp;")","No"),"*")</f>
        <v>Yes (HTTPS)</v>
      </c>
      <c r="AO532" s="58" t="str">
        <f>IF(AO$9="Include",IF(JoinIfFuzzy(AO$486:AO$527,$F$486:$F$527,$G532)&amp;IF(AND(AO$2=AP$3,AP$9="Include (Platform Duplicate)"),JoinIfFuzzy(AP$486:AP$527,$F$486:$F$527,$G532),"")&lt;&gt;"","Yes ("&amp;IF(NOT(ISERR(FIND("HTTP,",JoinIfFuzzy(AO$486:AO$527,$F$486:$F$527,$G532)&amp;IF(AND(AO$2=AP$3,AP$9="Include (Platform Duplicate)"),JoinIfFuzzy(AP$486:AP$527,$F$486:$F$527,$G532),"")))),"HTTP","HTTPS")&amp;")","No"),"*")</f>
        <v>*</v>
      </c>
      <c r="AP532" s="58" t="str">
        <f>IF(AP$9="Include",IF(JoinIfFuzzy(AP$486:AP$527,$F$486:$F$527,$G532)&amp;IF(AND(AP$2=AQ$3,AQ$9="Include (Platform Duplicate)"),JoinIfFuzzy(AQ$486:AQ$527,$F$486:$F$527,$G532),"")&lt;&gt;"","Yes ("&amp;IF(NOT(ISERR(FIND("HTTP,",JoinIfFuzzy(AP$486:AP$527,$F$486:$F$527,$G532)&amp;IF(AND(AP$2=AQ$3,AQ$9="Include (Platform Duplicate)"),JoinIfFuzzy(AQ$486:AQ$527,$F$486:$F$527,$G532),"")))),"HTTP","HTTPS")&amp;")","No"),"*")</f>
        <v>No</v>
      </c>
      <c r="AQ532" s="58" t="str">
        <f>IF(AQ$9="Include",IF(JoinIfFuzzy(AQ$486:AQ$527,$F$486:$F$527,$G532)&amp;IF(AND(AQ$2=AR$3,AR$9="Include (Platform Duplicate)"),JoinIfFuzzy(AR$486:AR$527,$F$486:$F$527,$G532),"")&lt;&gt;"","Yes ("&amp;IF(NOT(ISERR(FIND("HTTP,",JoinIfFuzzy(AQ$486:AQ$527,$F$486:$F$527,$G532)&amp;IF(AND(AQ$2=AR$3,AR$9="Include (Platform Duplicate)"),JoinIfFuzzy(AR$486:AR$527,$F$486:$F$527,$G532),"")))),"HTTP","HTTPS")&amp;")","No"),"*")</f>
        <v>*</v>
      </c>
      <c r="AR532" s="58" t="str">
        <f>IF(AR$9="Include",IF(JoinIfFuzzy(AR$486:AR$527,$F$486:$F$527,$G532)&amp;IF(AND(AR$2=AS$3,AS$9="Include (Platform Duplicate)"),JoinIfFuzzy(AS$486:AS$527,$F$486:$F$527,$G532),"")&lt;&gt;"","Yes ("&amp;IF(NOT(ISERR(FIND("HTTP,",JoinIfFuzzy(AR$486:AR$527,$F$486:$F$527,$G532)&amp;IF(AND(AR$2=AS$3,AS$9="Include (Platform Duplicate)"),JoinIfFuzzy(AS$486:AS$527,$F$486:$F$527,$G532),"")))),"HTTP","HTTPS")&amp;")","No"),"*")</f>
        <v>No</v>
      </c>
      <c r="AS532" s="58" t="str">
        <f>IF(AS$9="Include",IF(JoinIfFuzzy(AS$486:AS$527,$F$486:$F$527,$G532)&amp;IF(AND(AS$2=AT$3,AT$9="Include (Platform Duplicate)"),JoinIfFuzzy(AT$486:AT$527,$F$486:$F$527,$G532),"")&lt;&gt;"","Yes ("&amp;IF(NOT(ISERR(FIND("HTTP,",JoinIfFuzzy(AS$486:AS$527,$F$486:$F$527,$G532)&amp;IF(AND(AS$2=AT$3,AT$9="Include (Platform Duplicate)"),JoinIfFuzzy(AT$486:AT$527,$F$486:$F$527,$G532),"")))),"HTTP","HTTPS")&amp;")","No"),"*")</f>
        <v>*</v>
      </c>
      <c r="AT532" s="58" t="str">
        <f>IF(AT$9="Include",IF(JoinIfFuzzy(AT$486:AT$527,$F$486:$F$527,$G532)&amp;IF(AND(AT$2=AU$3,AU$9="Include (Platform Duplicate)"),JoinIfFuzzy(AU$486:AU$527,$F$486:$F$527,$G532),"")&lt;&gt;"","Yes ("&amp;IF(NOT(ISERR(FIND("HTTP,",JoinIfFuzzy(AT$486:AT$527,$F$486:$F$527,$G532)&amp;IF(AND(AT$2=AU$3,AU$9="Include (Platform Duplicate)"),JoinIfFuzzy(AU$486:AU$527,$F$486:$F$527,$G532),"")))),"HTTP","HTTPS")&amp;")","No"),"*")</f>
        <v>No</v>
      </c>
      <c r="AU532" s="58" t="str">
        <f>IF(AU$9="Include",IF(JoinIfFuzzy(AU$486:AU$527,$F$486:$F$527,$G532)&amp;IF(AND(AU$2=AV$3,AV$9="Include (Platform Duplicate)"),JoinIfFuzzy(AV$486:AV$527,$F$486:$F$527,$G532),"")&lt;&gt;"","Yes ("&amp;IF(NOT(ISERR(FIND("HTTP,",JoinIfFuzzy(AU$486:AU$527,$F$486:$F$527,$G532)&amp;IF(AND(AU$2=AV$3,AV$9="Include (Platform Duplicate)"),JoinIfFuzzy(AV$486:AV$527,$F$486:$F$527,$G532),"")))),"HTTP","HTTPS")&amp;")","No"),"*")</f>
        <v>No</v>
      </c>
      <c r="AV532" s="58" t="str">
        <f>IF(AV$9="Include",IF(JoinIfFuzzy(AV$486:AV$527,$F$486:$F$527,$G532)&amp;IF(AND(AV$2=AW$3,AW$9="Include (Platform Duplicate)"),JoinIfFuzzy(AW$486:AW$527,$F$486:$F$527,$G532),"")&lt;&gt;"","Yes ("&amp;IF(NOT(ISERR(FIND("HTTP,",JoinIfFuzzy(AV$486:AV$527,$F$486:$F$527,$G532)&amp;IF(AND(AV$2=AW$3,AW$9="Include (Platform Duplicate)"),JoinIfFuzzy(AW$486:AW$527,$F$486:$F$527,$G532),"")))),"HTTP","HTTPS")&amp;")","No"),"*")</f>
        <v>*</v>
      </c>
      <c r="AW532" s="58" t="str">
        <f>IF(AW$9="Include",IF(JoinIfFuzzy(AW$486:AW$527,$F$486:$F$527,$G532)&amp;IF(AND(AW$2=AX$3,AX$9="Include (Platform Duplicate)"),JoinIfFuzzy(AX$486:AX$527,$F$486:$F$527,$G532),"")&lt;&gt;"","Yes ("&amp;IF(NOT(ISERR(FIND("HTTP,",JoinIfFuzzy(AW$486:AW$527,$F$486:$F$527,$G532)&amp;IF(AND(AW$2=AX$3,AX$9="Include (Platform Duplicate)"),JoinIfFuzzy(AX$486:AX$527,$F$486:$F$527,$G532),"")))),"HTTP","HTTPS")&amp;")","No"),"*")</f>
        <v>*</v>
      </c>
      <c r="AX532" s="58" t="str">
        <f>IF(AX$9="Include",IF(JoinIfFuzzy(AX$486:AX$527,$F$486:$F$527,$G532)&amp;IF(AND(AX$2=AY$3,AY$9="Include (Platform Duplicate)"),JoinIfFuzzy(AY$486:AY$527,$F$486:$F$527,$G532),"")&lt;&gt;"","Yes ("&amp;IF(NOT(ISERR(FIND("HTTP,",JoinIfFuzzy(AX$486:AX$527,$F$486:$F$527,$G532)&amp;IF(AND(AX$2=AY$3,AY$9="Include (Platform Duplicate)"),JoinIfFuzzy(AY$486:AY$527,$F$486:$F$527,$G532),"")))),"HTTP","HTTPS")&amp;")","No"),"*")</f>
        <v>*</v>
      </c>
      <c r="AY532" s="58" t="str">
        <f>IF(AY$9="Include",IF(JoinIfFuzzy(AY$486:AY$527,$F$486:$F$527,$G532)&amp;IF(AND(AY$2=AZ$3,AZ$9="Include (Platform Duplicate)"),JoinIfFuzzy(AZ$486:AZ$527,$F$486:$F$527,$G532),"")&lt;&gt;"","Yes ("&amp;IF(NOT(ISERR(FIND("HTTP,",JoinIfFuzzy(AY$486:AY$527,$F$486:$F$527,$G532)&amp;IF(AND(AY$2=AZ$3,AZ$9="Include (Platform Duplicate)"),JoinIfFuzzy(AZ$486:AZ$527,$F$486:$F$527,$G532),"")))),"HTTP","HTTPS")&amp;")","No"),"*")</f>
        <v>*</v>
      </c>
      <c r="AZ532" s="58" t="str">
        <f>IF(AZ$9="Include",IF(JoinIfFuzzy(AZ$486:AZ$527,$F$486:$F$527,$G532)&amp;IF(AND(AZ$2=BA$3,BA$9="Include (Platform Duplicate)"),JoinIfFuzzy(BA$486:BA$527,$F$486:$F$527,$G532),"")&lt;&gt;"","Yes ("&amp;IF(NOT(ISERR(FIND("HTTP,",JoinIfFuzzy(AZ$486:AZ$527,$F$486:$F$527,$G532)&amp;IF(AND(AZ$2=BA$3,BA$9="Include (Platform Duplicate)"),JoinIfFuzzy(BA$486:BA$527,$F$486:$F$527,$G532),"")))),"HTTP","HTTPS")&amp;")","No"),"*")</f>
        <v>No</v>
      </c>
      <c r="BA532" s="58" t="str">
        <f>IF(BA$9="Include",IF(JoinIfFuzzy(BA$486:BA$527,$F$486:$F$527,$G532)&amp;IF(AND(BA$2=BB$3,BB$9="Include (Platform Duplicate)"),JoinIfFuzzy(BB$486:BB$527,$F$486:$F$527,$G532),"")&lt;&gt;"","Yes ("&amp;IF(NOT(ISERR(FIND("HTTP,",JoinIfFuzzy(BA$486:BA$527,$F$486:$F$527,$G532)&amp;IF(AND(BA$2=BB$3,BB$9="Include (Platform Duplicate)"),JoinIfFuzzy(BB$486:BB$527,$F$486:$F$527,$G532),"")))),"HTTP","HTTPS")&amp;")","No"),"*")</f>
        <v>No</v>
      </c>
      <c r="BB532" s="58" t="str">
        <f>IF(BB$9="Include",IF(JoinIfFuzzy(BB$486:BB$527,$F$486:$F$527,$G532)&amp;IF(AND(BB$2=BC$3,BC$9="Include (Platform Duplicate)"),JoinIfFuzzy(BC$486:BC$527,$F$486:$F$527,$G532),"")&lt;&gt;"","Yes ("&amp;IF(NOT(ISERR(FIND("HTTP,",JoinIfFuzzy(BB$486:BB$527,$F$486:$F$527,$G532)&amp;IF(AND(BB$2=BC$3,BC$9="Include (Platform Duplicate)"),JoinIfFuzzy(BC$486:BC$527,$F$486:$F$527,$G532),"")))),"HTTP","HTTPS")&amp;")","No"),"*")</f>
        <v>No</v>
      </c>
      <c r="BC532" s="58" t="str">
        <f>IF(BC$9="Include",IF(JoinIfFuzzy(BC$486:BC$527,$F$486:$F$527,$G532)&amp;IF(AND(BC$2=BD$3,BD$9="Include (Platform Duplicate)"),JoinIfFuzzy(BD$486:BD$527,$F$486:$F$527,$G532),"")&lt;&gt;"","Yes ("&amp;IF(NOT(ISERR(FIND("HTTP,",JoinIfFuzzy(BC$486:BC$527,$F$486:$F$527,$G532)&amp;IF(AND(BC$2=BD$3,BD$9="Include (Platform Duplicate)"),JoinIfFuzzy(BD$486:BD$527,$F$486:$F$527,$G532),"")))),"HTTP","HTTPS")&amp;")","No"),"*")</f>
        <v>No</v>
      </c>
      <c r="BD532" s="58" t="str">
        <f>IF(BD$9="Include",IF(JoinIfFuzzy(BD$486:BD$527,$F$486:$F$527,$G532)&amp;IF(AND(BD$2=BE$3,BE$9="Include (Platform Duplicate)"),JoinIfFuzzy(BE$486:BE$527,$F$486:$F$527,$G532),"")&lt;&gt;"","Yes ("&amp;IF(NOT(ISERR(FIND("HTTP,",JoinIfFuzzy(BD$486:BD$527,$F$486:$F$527,$G532)&amp;IF(AND(BD$2=BE$3,BE$9="Include (Platform Duplicate)"),JoinIfFuzzy(BE$486:BE$527,$F$486:$F$527,$G532),"")))),"HTTP","HTTPS")&amp;")","No"),"*")</f>
        <v>No</v>
      </c>
      <c r="BE532" s="58" t="str">
        <f>IF(BE$9="Include",IF(JoinIfFuzzy(BE$486:BE$527,$F$486:$F$527,$G532)&amp;IF(AND(BE$2=BF$3,BF$9="Include (Platform Duplicate)"),JoinIfFuzzy(BF$486:BF$527,$F$486:$F$527,$G532),"")&lt;&gt;"","Yes ("&amp;IF(NOT(ISERR(FIND("HTTP,",JoinIfFuzzy(BE$486:BE$527,$F$486:$F$527,$G532)&amp;IF(AND(BE$2=BF$3,BF$9="Include (Platform Duplicate)"),JoinIfFuzzy(BF$486:BF$527,$F$486:$F$527,$G532),"")))),"HTTP","HTTPS")&amp;")","No"),"*")</f>
        <v>*</v>
      </c>
      <c r="BF532" s="58" t="str">
        <f>IF(BF$9="Include",IF(JoinIfFuzzy(BF$486:BF$527,$F$486:$F$527,$G532)&amp;IF(AND(BF$2=BG$3,BG$9="Include (Platform Duplicate)"),JoinIfFuzzy(BG$486:BG$527,$F$486:$F$527,$G532),"")&lt;&gt;"","Yes ("&amp;IF(NOT(ISERR(FIND("HTTP,",JoinIfFuzzy(BF$486:BF$527,$F$486:$F$527,$G532)&amp;IF(AND(BF$2=BG$3,BG$9="Include (Platform Duplicate)"),JoinIfFuzzy(BG$486:BG$527,$F$486:$F$527,$G532),"")))),"HTTP","HTTPS")&amp;")","No"),"*")</f>
        <v>*</v>
      </c>
      <c r="BG532" s="58" t="str">
        <f>IF(BG$9="Include",IF(JoinIfFuzzy(BG$486:BG$527,$F$486:$F$527,$G532)&amp;IF(AND(BG$2=BH$3,BH$9="Include (Platform Duplicate)"),JoinIfFuzzy(BH$486:BH$527,$F$486:$F$527,$G532),"")&lt;&gt;"","Yes ("&amp;IF(NOT(ISERR(FIND("HTTP,",JoinIfFuzzy(BG$486:BG$527,$F$486:$F$527,$G532)&amp;IF(AND(BG$2=BH$3,BH$9="Include (Platform Duplicate)"),JoinIfFuzzy(BH$486:BH$527,$F$486:$F$527,$G532),"")))),"HTTP","HTTPS")&amp;")","No"),"*")</f>
        <v>No</v>
      </c>
      <c r="BH532" s="58" t="str">
        <f>IF(BH$9="Include",IF(JoinIfFuzzy(BH$486:BH$527,$F$486:$F$527,$G532)&amp;IF(AND(BH$2=BI$3,BI$9="Include (Platform Duplicate)"),JoinIfFuzzy(BI$486:BI$527,$F$486:$F$527,$G532),"")&lt;&gt;"","Yes ("&amp;IF(NOT(ISERR(FIND("HTTP,",JoinIfFuzzy(BH$486:BH$527,$F$486:$F$527,$G532)&amp;IF(AND(BH$2=BI$3,BI$9="Include (Platform Duplicate)"),JoinIfFuzzy(BI$486:BI$527,$F$486:$F$527,$G532),"")))),"HTTP","HTTPS")&amp;")","No"),"*")</f>
        <v>*</v>
      </c>
      <c r="BI532" s="58" t="str">
        <f>IF(BI$9="Include",IF(JoinIfFuzzy(BI$486:BI$527,$F$486:$F$527,$G532)&amp;IF(AND(BI$2=BJ$3,BJ$9="Include (Platform Duplicate)"),JoinIfFuzzy(BJ$486:BJ$527,$F$486:$F$527,$G532),"")&lt;&gt;"","Yes ("&amp;IF(NOT(ISERR(FIND("HTTP,",JoinIfFuzzy(BI$486:BI$527,$F$486:$F$527,$G532)&amp;IF(AND(BI$2=BJ$3,BJ$9="Include (Platform Duplicate)"),JoinIfFuzzy(BJ$486:BJ$527,$F$486:$F$527,$G532),"")))),"HTTP","HTTPS")&amp;")","No"),"*")</f>
        <v>No</v>
      </c>
      <c r="BJ532" s="58" t="str">
        <f>IF(BJ$9="Include",IF(JoinIfFuzzy(BJ$486:BJ$527,$F$486:$F$527,$G532)&amp;IF(AND(BJ$2=BK$3,BK$9="Include (Platform Duplicate)"),JoinIfFuzzy(BK$486:BK$527,$F$486:$F$527,$G532),"")&lt;&gt;"","Yes ("&amp;IF(NOT(ISERR(FIND("HTTP,",JoinIfFuzzy(BJ$486:BJ$527,$F$486:$F$527,$G532)&amp;IF(AND(BJ$2=BK$3,BK$9="Include (Platform Duplicate)"),JoinIfFuzzy(BK$486:BK$527,$F$486:$F$527,$G532),"")))),"HTTP","HTTPS")&amp;")","No"),"*")</f>
        <v>No</v>
      </c>
      <c r="BK532" s="58" t="str">
        <f>IF(BK$9="Include",IF(JoinIfFuzzy(BK$486:BK$527,$F$486:$F$527,$G532)&amp;IF(AND(BK$2=BL$3,BL$9="Include (Platform Duplicate)"),JoinIfFuzzy(BL$486:BL$527,$F$486:$F$527,$G532),"")&lt;&gt;"","Yes ("&amp;IF(NOT(ISERR(FIND("HTTP,",JoinIfFuzzy(BK$486:BK$527,$F$486:$F$527,$G532)&amp;IF(AND(BK$2=BL$3,BL$9="Include (Platform Duplicate)"),JoinIfFuzzy(BL$486:BL$527,$F$486:$F$527,$G532),"")))),"HTTP","HTTPS")&amp;")","No"),"*")</f>
        <v>*</v>
      </c>
      <c r="BL532" s="58" t="str">
        <f>IF(BL$9="Include",IF(JoinIfFuzzy(BL$486:BL$527,$F$486:$F$527,$G532)&amp;IF(AND(BL$2=BM$3,BM$9="Include (Platform Duplicate)"),JoinIfFuzzy(BM$486:BM$527,$F$486:$F$527,$G532),"")&lt;&gt;"","Yes ("&amp;IF(NOT(ISERR(FIND("HTTP,",JoinIfFuzzy(BL$486:BL$527,$F$486:$F$527,$G532)&amp;IF(AND(BL$2=BM$3,BM$9="Include (Platform Duplicate)"),JoinIfFuzzy(BM$486:BM$527,$F$486:$F$527,$G532),"")))),"HTTP","HTTPS")&amp;")","No"),"*")</f>
        <v>No</v>
      </c>
      <c r="BM532" s="58" t="str">
        <f>IF(BM$9="Include",IF(JoinIfFuzzy(BM$486:BM$527,$F$486:$F$527,$G532)&amp;IF(AND(BM$2=BN$3,BN$9="Include (Platform Duplicate)"),JoinIfFuzzy(BN$486:BN$527,$F$486:$F$527,$G532),"")&lt;&gt;"","Yes ("&amp;IF(NOT(ISERR(FIND("HTTP,",JoinIfFuzzy(BM$486:BM$527,$F$486:$F$527,$G532)&amp;IF(AND(BM$2=BN$3,BN$9="Include (Platform Duplicate)"),JoinIfFuzzy(BN$486:BN$527,$F$486:$F$527,$G532),"")))),"HTTP","HTTPS")&amp;")","No"),"*")</f>
        <v>*</v>
      </c>
      <c r="BN532" s="58" t="str">
        <f>IF(BN$9="Include",IF(JoinIfFuzzy(BN$486:BN$527,$F$486:$F$527,$G532)&amp;IF(AND(BN$2=BO$3,BO$9="Include (Platform Duplicate)"),JoinIfFuzzy(BO$486:BO$527,$F$486:$F$527,$G532),"")&lt;&gt;"","Yes ("&amp;IF(NOT(ISERR(FIND("HTTP,",JoinIfFuzzy(BN$486:BN$527,$F$486:$F$527,$G532)&amp;IF(AND(BN$2=BO$3,BO$9="Include (Platform Duplicate)"),JoinIfFuzzy(BO$486:BO$527,$F$486:$F$527,$G532),"")))),"HTTP","HTTPS")&amp;")","No"),"*")</f>
        <v>No</v>
      </c>
      <c r="BO532" s="58" t="str">
        <f>IF(BO$9="Include",IF(JoinIfFuzzy(BO$486:BO$527,$F$486:$F$527,$G532)&amp;IF(AND(BO$2=BP$3,BP$9="Include (Platform Duplicate)"),JoinIfFuzzy(BP$486:BP$527,$F$486:$F$527,$G532),"")&lt;&gt;"","Yes ("&amp;IF(NOT(ISERR(FIND("HTTP,",JoinIfFuzzy(BO$486:BO$527,$F$486:$F$527,$G532)&amp;IF(AND(BO$2=BP$3,BP$9="Include (Platform Duplicate)"),JoinIfFuzzy(BP$486:BP$527,$F$486:$F$527,$G532),"")))),"HTTP","HTTPS")&amp;")","No"),"*")</f>
        <v>No</v>
      </c>
      <c r="BP532" s="58" t="str">
        <f>IF(BP$9="Include",IF(JoinIfFuzzy(BP$486:BP$527,$F$486:$F$527,$G532)&amp;IF(AND(BP$2=BQ$3,BQ$9="Include (Platform Duplicate)"),JoinIfFuzzy(BQ$486:BQ$527,$F$486:$F$527,$G532),"")&lt;&gt;"","Yes ("&amp;IF(NOT(ISERR(FIND("HTTP,",JoinIfFuzzy(BP$486:BP$527,$F$486:$F$527,$G532)&amp;IF(AND(BP$2=BQ$3,BQ$9="Include (Platform Duplicate)"),JoinIfFuzzy(BQ$486:BQ$527,$F$486:$F$527,$G532),"")))),"HTTP","HTTPS")&amp;")","No"),"*")</f>
        <v>*</v>
      </c>
      <c r="BQ532" s="58" t="str">
        <f>IF(BQ$9="Include",IF(JoinIfFuzzy(BQ$486:BQ$527,$F$486:$F$527,$G532)&amp;IF(AND(BQ$2=BR$3,BR$9="Include (Platform Duplicate)"),JoinIfFuzzy(BR$486:BR$527,$F$486:$F$527,$G532),"")&lt;&gt;"","Yes ("&amp;IF(NOT(ISERR(FIND("HTTP,",JoinIfFuzzy(BQ$486:BQ$527,$F$486:$F$527,$G532)&amp;IF(AND(BQ$2=BR$3,BR$9="Include (Platform Duplicate)"),JoinIfFuzzy(BR$486:BR$527,$F$486:$F$527,$G532),"")))),"HTTP","HTTPS")&amp;")","No"),"*")</f>
        <v>No</v>
      </c>
      <c r="BR532" s="58" t="str">
        <f>IF(BR$9="Include",IF(JoinIfFuzzy(BR$486:BR$527,$F$486:$F$527,$G532)&amp;IF(AND(BR$2=BS$3,BS$9="Include (Platform Duplicate)"),JoinIfFuzzy(BS$486:BS$527,$F$486:$F$527,$G532),"")&lt;&gt;"","Yes ("&amp;IF(NOT(ISERR(FIND("HTTP,",JoinIfFuzzy(BR$486:BR$527,$F$486:$F$527,$G532)&amp;IF(AND(BR$2=BS$3,BS$9="Include (Platform Duplicate)"),JoinIfFuzzy(BS$486:BS$527,$F$486:$F$527,$G532),"")))),"HTTP","HTTPS")&amp;")","No"),"*")</f>
        <v>*</v>
      </c>
      <c r="BS532" s="58" t="str">
        <f>IF(BS$9="Include",IF(JoinIfFuzzy(BS$486:BS$527,$F$486:$F$527,$G532)&amp;IF(AND(BS$2=BT$3,BT$9="Include (Platform Duplicate)"),JoinIfFuzzy(BT$486:BT$527,$F$486:$F$527,$G532),"")&lt;&gt;"","Yes ("&amp;IF(NOT(ISERR(FIND("HTTP,",JoinIfFuzzy(BS$486:BS$527,$F$486:$F$527,$G532)&amp;IF(AND(BS$2=BT$3,BT$9="Include (Platform Duplicate)"),JoinIfFuzzy(BT$486:BT$527,$F$486:$F$527,$G532),"")))),"HTTP","HTTPS")&amp;")","No"),"*")</f>
        <v>No</v>
      </c>
      <c r="BT532" s="58" t="str">
        <f>IF(BT$9="Include",IF(JoinIfFuzzy(BT$486:BT$527,$F$486:$F$527,$G532)&amp;IF(AND(BT$2=BU$3,BU$9="Include (Platform Duplicate)"),JoinIfFuzzy(BU$486:BU$527,$F$486:$F$527,$G532),"")&lt;&gt;"","Yes ("&amp;IF(NOT(ISERR(FIND("HTTP,",JoinIfFuzzy(BT$486:BT$527,$F$486:$F$527,$G532)&amp;IF(AND(BT$2=BU$3,BU$9="Include (Platform Duplicate)"),JoinIfFuzzy(BU$486:BU$527,$F$486:$F$527,$G532),"")))),"HTTP","HTTPS")&amp;")","No"),"*")</f>
        <v>No</v>
      </c>
      <c r="BU532" s="58" t="str">
        <f>IF(BU$9="Include",IF(JoinIfFuzzy(BU$486:BU$527,$F$486:$F$527,$G532)&amp;IF(AND(BU$2=BV$3,BV$9="Include (Platform Duplicate)"),JoinIfFuzzy(BV$486:BV$527,$F$486:$F$527,$G532),"")&lt;&gt;"","Yes ("&amp;IF(NOT(ISERR(FIND("HTTP,",JoinIfFuzzy(BU$486:BU$527,$F$486:$F$527,$G532)&amp;IF(AND(BU$2=BV$3,BV$9="Include (Platform Duplicate)"),JoinIfFuzzy(BV$486:BV$527,$F$486:$F$527,$G532),"")))),"HTTP","HTTPS")&amp;")","No"),"*")</f>
        <v>*</v>
      </c>
      <c r="BV532" s="58" t="str">
        <f>IF(BV$9="Include",IF(JoinIfFuzzy(BV$486:BV$527,$F$486:$F$527,$G532)&amp;IF(AND(BV$2=BW$3,BW$9="Include (Platform Duplicate)"),JoinIfFuzzy(BW$486:BW$527,$F$486:$F$527,$G532),"")&lt;&gt;"","Yes ("&amp;IF(NOT(ISERR(FIND("HTTP,",JoinIfFuzzy(BV$486:BV$527,$F$486:$F$527,$G532)&amp;IF(AND(BV$2=BW$3,BW$9="Include (Platform Duplicate)"),JoinIfFuzzy(BW$486:BW$527,$F$486:$F$527,$G532),"")))),"HTTP","HTTPS")&amp;")","No"),"*")</f>
        <v>No</v>
      </c>
      <c r="BW532" s="58" t="str">
        <f>IF(BW$9="Include",IF(JoinIfFuzzy(BW$486:BW$527,$F$486:$F$527,$G532)&amp;IF(AND(BW$2=BX$3,BX$9="Include (Platform Duplicate)"),JoinIfFuzzy(BX$486:BX$527,$F$486:$F$527,$G532),"")&lt;&gt;"","Yes ("&amp;IF(NOT(ISERR(FIND("HTTP,",JoinIfFuzzy(BW$486:BW$527,$F$486:$F$527,$G532)&amp;IF(AND(BW$2=BX$3,BX$9="Include (Platform Duplicate)"),JoinIfFuzzy(BX$486:BX$527,$F$486:$F$527,$G532),"")))),"HTTP","HTTPS")&amp;")","No"),"*")</f>
        <v>*</v>
      </c>
      <c r="BX532" s="58" t="str">
        <f>IF(BX$9="Include",IF(JoinIfFuzzy(BX$486:BX$527,$F$486:$F$527,$G532)&amp;IF(AND(BX$2=BY$3,BY$9="Include (Platform Duplicate)"),JoinIfFuzzy(BY$486:BY$527,$F$486:$F$527,$G532),"")&lt;&gt;"","Yes ("&amp;IF(NOT(ISERR(FIND("HTTP,",JoinIfFuzzy(BX$486:BX$527,$F$486:$F$527,$G532)&amp;IF(AND(BX$2=BY$3,BY$9="Include (Platform Duplicate)"),JoinIfFuzzy(BY$486:BY$527,$F$486:$F$527,$G532),"")))),"HTTP","HTTPS")&amp;")","No"),"*")</f>
        <v>Yes (HTTPS)</v>
      </c>
      <c r="BY532" s="58" t="str">
        <f>IF(BY$9="Include",IF(JoinIfFuzzy(BY$486:BY$527,$F$486:$F$527,$G532)&amp;IF(AND(BY$2=BZ$3,BZ$9="Include (Platform Duplicate)"),JoinIfFuzzy(BZ$486:BZ$527,$F$486:$F$527,$G532),"")&lt;&gt;"","Yes ("&amp;IF(NOT(ISERR(FIND("HTTP,",JoinIfFuzzy(BY$486:BY$527,$F$486:$F$527,$G532)&amp;IF(AND(BY$2=BZ$3,BZ$9="Include (Platform Duplicate)"),JoinIfFuzzy(BZ$486:BZ$527,$F$486:$F$527,$G532),"")))),"HTTP","HTTPS")&amp;")","No"),"*")</f>
        <v>*</v>
      </c>
      <c r="BZ532" s="58" t="str">
        <f>IF(BZ$9="Include",IF(JoinIfFuzzy(BZ$486:BZ$527,$F$486:$F$527,$G532)&amp;IF(AND(BZ$2=CA$3,CA$9="Include (Platform Duplicate)"),JoinIfFuzzy(CA$486:CA$527,$F$486:$F$527,$G532),"")&lt;&gt;"","Yes ("&amp;IF(NOT(ISERR(FIND("HTTP,",JoinIfFuzzy(BZ$486:BZ$527,$F$486:$F$527,$G532)&amp;IF(AND(BZ$2=CA$3,CA$9="Include (Platform Duplicate)"),JoinIfFuzzy(CA$486:CA$527,$F$486:$F$527,$G532),"")))),"HTTP","HTTPS")&amp;")","No"),"*")</f>
        <v>No</v>
      </c>
      <c r="CA532" s="58" t="str">
        <f>IF(CA$9="Include",IF(JoinIfFuzzy(CA$486:CA$527,$F$486:$F$527,$G532)&amp;IF(AND(CA$2=CB$3,CB$9="Include (Platform Duplicate)"),JoinIfFuzzy(CB$486:CB$527,$F$486:$F$527,$G532),"")&lt;&gt;"","Yes ("&amp;IF(NOT(ISERR(FIND("HTTP,",JoinIfFuzzy(CA$486:CA$527,$F$486:$F$527,$G532)&amp;IF(AND(CA$2=CB$3,CB$9="Include (Platform Duplicate)"),JoinIfFuzzy(CB$486:CB$527,$F$486:$F$527,$G532),"")))),"HTTP","HTTPS")&amp;")","No"),"*")</f>
        <v>No</v>
      </c>
      <c r="CB532" s="58" t="str">
        <f>IF(CB$9="Include",IF(JoinIfFuzzy(CB$486:CB$527,$F$486:$F$527,$G532)&amp;IF(AND(CB$2=CC$3,CC$9="Include (Platform Duplicate)"),JoinIfFuzzy(CC$486:CC$527,$F$486:$F$527,$G532),"")&lt;&gt;"","Yes ("&amp;IF(NOT(ISERR(FIND("HTTP,",JoinIfFuzzy(CB$486:CB$527,$F$486:$F$527,$G532)&amp;IF(AND(CB$2=CC$3,CC$9="Include (Platform Duplicate)"),JoinIfFuzzy(CC$486:CC$527,$F$486:$F$527,$G532),"")))),"HTTP","HTTPS")&amp;")","No"),"*")</f>
        <v>No</v>
      </c>
      <c r="CC532" s="58" t="str">
        <f>IF(CC$9="Include",IF(JoinIfFuzzy(CC$486:CC$527,$F$486:$F$527,$G532)&amp;IF(AND(CC$2=CD$3,CD$9="Include (Platform Duplicate)"),JoinIfFuzzy(CD$486:CD$527,$F$486:$F$527,$G532),"")&lt;&gt;"","Yes ("&amp;IF(NOT(ISERR(FIND("HTTP,",JoinIfFuzzy(CC$486:CC$527,$F$486:$F$527,$G532)&amp;IF(AND(CC$2=CD$3,CD$9="Include (Platform Duplicate)"),JoinIfFuzzy(CD$486:CD$527,$F$486:$F$527,$G532),"")))),"HTTP","HTTPS")&amp;")","No"),"*")</f>
        <v>No</v>
      </c>
      <c r="CD532" s="58" t="str">
        <f>IF(CD$9="Include",IF(JoinIfFuzzy(CD$486:CD$527,$F$486:$F$527,$G532)&amp;IF(AND(CD$2=CE$3,CE$9="Include (Platform Duplicate)"),JoinIfFuzzy(CE$486:CE$527,$F$486:$F$527,$G532),"")&lt;&gt;"","Yes ("&amp;IF(NOT(ISERR(FIND("HTTP,",JoinIfFuzzy(CD$486:CD$527,$F$486:$F$527,$G532)&amp;IF(AND(CD$2=CE$3,CE$9="Include (Platform Duplicate)"),JoinIfFuzzy(CE$486:CE$527,$F$486:$F$527,$G532),"")))),"HTTP","HTTPS")&amp;")","No"),"*")</f>
        <v>*</v>
      </c>
      <c r="CE532" s="58" t="str">
        <f>IF(CE$9="Include",IF(JoinIfFuzzy(CE$486:CE$527,$F$486:$F$527,$G532)&amp;IF(AND(CE$2=CF$3,CF$9="Include (Platform Duplicate)"),JoinIfFuzzy(CF$486:CF$527,$F$486:$F$527,$G532),"")&lt;&gt;"","Yes ("&amp;IF(NOT(ISERR(FIND("HTTP,",JoinIfFuzzy(CE$486:CE$527,$F$486:$F$527,$G532)&amp;IF(AND(CE$2=CF$3,CF$9="Include (Platform Duplicate)"),JoinIfFuzzy(CF$486:CF$527,$F$486:$F$527,$G532),"")))),"HTTP","HTTPS")&amp;")","No"),"*")</f>
        <v>*</v>
      </c>
      <c r="CF532" s="58" t="str">
        <f>IF(CF$9="Include",IF(JoinIfFuzzy(CF$486:CF$527,$F$486:$F$527,$G532)&amp;IF(AND(CF$2=CG$3,CG$9="Include (Platform Duplicate)"),JoinIfFuzzy(CG$486:CG$527,$F$486:$F$527,$G532),"")&lt;&gt;"","Yes ("&amp;IF(NOT(ISERR(FIND("HTTP,",JoinIfFuzzy(CF$486:CF$527,$F$486:$F$527,$G532)&amp;IF(AND(CF$2=CG$3,CG$9="Include (Platform Duplicate)"),JoinIfFuzzy(CG$486:CG$527,$F$486:$F$527,$G532),"")))),"HTTP","HTTPS")&amp;")","No"),"*")</f>
        <v>*</v>
      </c>
      <c r="CG532" s="58" t="str">
        <f>IF(CG$9="Include",IF(JoinIfFuzzy(CG$486:CG$527,$F$486:$F$527,$G532)&amp;IF(AND(CG$2=CH$3,CH$9="Include (Platform Duplicate)"),JoinIfFuzzy(CH$486:CH$527,$F$486:$F$527,$G532),"")&lt;&gt;"","Yes ("&amp;IF(NOT(ISERR(FIND("HTTP,",JoinIfFuzzy(CG$486:CG$527,$F$486:$F$527,$G532)&amp;IF(AND(CG$2=CH$3,CH$9="Include (Platform Duplicate)"),JoinIfFuzzy(CH$486:CH$527,$F$486:$F$527,$G532),"")))),"HTTP","HTTPS")&amp;")","No"),"*")</f>
        <v>No</v>
      </c>
      <c r="CH532" s="58" t="str">
        <f>IF(CH$9="Include",IF(JoinIfFuzzy(CH$486:CH$527,$F$486:$F$527,$G532)&amp;IF(AND(CH$2=CI$3,CI$9="Include (Platform Duplicate)"),JoinIfFuzzy(CI$486:CI$527,$F$486:$F$527,$G532),"")&lt;&gt;"","Yes ("&amp;IF(NOT(ISERR(FIND("HTTP,",JoinIfFuzzy(CH$486:CH$527,$F$486:$F$527,$G532)&amp;IF(AND(CH$2=CI$3,CI$9="Include (Platform Duplicate)"),JoinIfFuzzy(CI$486:CI$527,$F$486:$F$527,$G532),"")))),"HTTP","HTTPS")&amp;")","No"),"*")</f>
        <v>No</v>
      </c>
      <c r="CI532" s="58" t="str">
        <f>IF(CI$9="Include",IF(JoinIfFuzzy(CI$486:CI$527,$F$486:$F$527,$G532)&amp;IF(AND(CI$2=CJ$3,CJ$9="Include (Platform Duplicate)"),JoinIfFuzzy(CJ$486:CJ$527,$F$486:$F$527,$G532),"")&lt;&gt;"","Yes ("&amp;IF(NOT(ISERR(FIND("HTTP,",JoinIfFuzzy(CI$486:CI$527,$F$486:$F$527,$G532)&amp;IF(AND(CI$2=CJ$3,CJ$9="Include (Platform Duplicate)"),JoinIfFuzzy(CJ$486:CJ$527,$F$486:$F$527,$G532),"")))),"HTTP","HTTPS")&amp;")","No"),"*")</f>
        <v>*</v>
      </c>
      <c r="CJ532" s="58" t="str">
        <f>IF(CJ$9="Include",IF(JoinIfFuzzy(CJ$486:CJ$527,$F$486:$F$527,$G532)&amp;IF(AND(CJ$2=CK$3,CK$9="Include (Platform Duplicate)"),JoinIfFuzzy(CK$486:CK$527,$F$486:$F$527,$G532),"")&lt;&gt;"","Yes ("&amp;IF(NOT(ISERR(FIND("HTTP,",JoinIfFuzzy(CJ$486:CJ$527,$F$486:$F$527,$G532)&amp;IF(AND(CJ$2=CK$3,CK$9="Include (Platform Duplicate)"),JoinIfFuzzy(CK$486:CK$527,$F$486:$F$527,$G532),"")))),"HTTP","HTTPS")&amp;")","No"),"*")</f>
        <v>Yes (HTTPS)</v>
      </c>
      <c r="CK532" s="58" t="str">
        <f>IF(CK$9="Include",IF(JoinIfFuzzy(CK$486:CK$527,$F$486:$F$527,$G532)&amp;IF(AND(CK$2=CL$3,CL$9="Include (Platform Duplicate)"),JoinIfFuzzy(CL$486:CL$527,$F$486:$F$527,$G532),"")&lt;&gt;"","Yes ("&amp;IF(NOT(ISERR(FIND("HTTP,",JoinIfFuzzy(CK$486:CK$527,$F$486:$F$527,$G532)&amp;IF(AND(CK$2=CL$3,CL$9="Include (Platform Duplicate)"),JoinIfFuzzy(CL$486:CL$527,$F$486:$F$527,$G532),"")))),"HTTP","HTTPS")&amp;")","No"),"*")</f>
        <v>Yes (HTTPS)</v>
      </c>
      <c r="CL532" s="58" t="str">
        <f>IF(CL$9="Include",IF(JoinIfFuzzy(CL$486:CL$527,$F$486:$F$527,$G532)&amp;IF(AND(CL$2=CM$3,CM$9="Include (Platform Duplicate)"),JoinIfFuzzy(CM$486:CM$527,$F$486:$F$527,$G532),"")&lt;&gt;"","Yes ("&amp;IF(NOT(ISERR(FIND("HTTP,",JoinIfFuzzy(CL$486:CL$527,$F$486:$F$527,$G532)&amp;IF(AND(CL$2=CM$3,CM$9="Include (Platform Duplicate)"),JoinIfFuzzy(CM$486:CM$527,$F$486:$F$527,$G532),"")))),"HTTP","HTTPS")&amp;")","No"),"*")</f>
        <v>Yes (HTTPS)</v>
      </c>
      <c r="CM532" s="58" t="str">
        <f>IF(CM$9="Include",IF(JoinIfFuzzy(CM$486:CM$527,$F$486:$F$527,$G532)&amp;IF(AND(CM$2=CN$3,CN$9="Include (Platform Duplicate)"),JoinIfFuzzy(CN$486:CN$527,$F$486:$F$527,$G532),"")&lt;&gt;"","Yes ("&amp;IF(NOT(ISERR(FIND("HTTP,",JoinIfFuzzy(CM$486:CM$527,$F$486:$F$527,$G532)&amp;IF(AND(CM$2=CN$3,CN$9="Include (Platform Duplicate)"),JoinIfFuzzy(CN$486:CN$527,$F$486:$F$527,$G532),"")))),"HTTP","HTTPS")&amp;")","No"),"*")</f>
        <v>*</v>
      </c>
      <c r="CN532" s="58" t="str">
        <f>IF(CN$9="Include",IF(JoinIfFuzzy(CN$486:CN$527,$F$486:$F$527,$G532)&amp;IF(AND(CN$2=CO$3,CO$9="Include (Platform Duplicate)"),JoinIfFuzzy(CO$486:CO$527,$F$486:$F$527,$G532),"")&lt;&gt;"","Yes ("&amp;IF(NOT(ISERR(FIND("HTTP,",JoinIfFuzzy(CN$486:CN$527,$F$486:$F$527,$G532)&amp;IF(AND(CN$2=CO$3,CO$9="Include (Platform Duplicate)"),JoinIfFuzzy(CO$486:CO$527,$F$486:$F$527,$G532),"")))),"HTTP","HTTPS")&amp;")","No"),"*")</f>
        <v>No</v>
      </c>
      <c r="CO532" s="58" t="str">
        <f>IF(CO$9="Include",IF(JoinIfFuzzy(CO$486:CO$527,$F$486:$F$527,$G532)&amp;IF(AND(CO$2=CP$3,CP$9="Include (Platform Duplicate)"),JoinIfFuzzy(CP$486:CP$527,$F$486:$F$527,$G532),"")&lt;&gt;"","Yes ("&amp;IF(NOT(ISERR(FIND("HTTP,",JoinIfFuzzy(CO$486:CO$527,$F$486:$F$527,$G532)&amp;IF(AND(CO$2=CP$3,CP$9="Include (Platform Duplicate)"),JoinIfFuzzy(CP$486:CP$527,$F$486:$F$527,$G532),"")))),"HTTP","HTTPS")&amp;")","No"),"*")</f>
        <v>Yes (HTTPS)</v>
      </c>
      <c r="CP532" s="58" t="str">
        <f>IF(CP$9="Include",IF(JoinIfFuzzy(CP$486:CP$527,$F$486:$F$527,$G532)&amp;IF(AND(CP$2=CQ$3,CQ$9="Include (Platform Duplicate)"),JoinIfFuzzy(CQ$486:CQ$527,$F$486:$F$527,$G532),"")&lt;&gt;"","Yes ("&amp;IF(NOT(ISERR(FIND("HTTP,",JoinIfFuzzy(CP$486:CP$527,$F$486:$F$527,$G532)&amp;IF(AND(CP$2=CQ$3,CQ$9="Include (Platform Duplicate)"),JoinIfFuzzy(CQ$486:CQ$527,$F$486:$F$527,$G532),"")))),"HTTP","HTTPS")&amp;")","No"),"*")</f>
        <v>*</v>
      </c>
      <c r="CQ532" s="58" t="str">
        <f>IF(CQ$9="Include",IF(JoinIfFuzzy(CQ$486:CQ$527,$F$486:$F$527,$G532)&amp;IF(AND(CQ$2=CR$3,CR$9="Include (Platform Duplicate)"),JoinIfFuzzy(CR$486:CR$527,$F$486:$F$527,$G532),"")&lt;&gt;"","Yes ("&amp;IF(NOT(ISERR(FIND("HTTP,",JoinIfFuzzy(CQ$486:CQ$527,$F$486:$F$527,$G532)&amp;IF(AND(CQ$2=CR$3,CR$9="Include (Platform Duplicate)"),JoinIfFuzzy(CR$486:CR$527,$F$486:$F$527,$G532),"")))),"HTTP","HTTPS")&amp;")","No"),"*")</f>
        <v>No</v>
      </c>
      <c r="CR532" s="58" t="str">
        <f>IF(CR$9="Include",IF(JoinIfFuzzy(CR$486:CR$527,$F$486:$F$527,$G532)&amp;IF(AND(CR$2=CS$3,CS$9="Include (Platform Duplicate)"),JoinIfFuzzy(CS$486:CS$527,$F$486:$F$527,$G532),"")&lt;&gt;"","Yes ("&amp;IF(NOT(ISERR(FIND("HTTP,",JoinIfFuzzy(CR$486:CR$527,$F$486:$F$527,$G532)&amp;IF(AND(CR$2=CS$3,CS$9="Include (Platform Duplicate)"),JoinIfFuzzy(CS$486:CS$527,$F$486:$F$527,$G532),"")))),"HTTP","HTTPS")&amp;")","No"),"*")</f>
        <v>No</v>
      </c>
      <c r="CS532" s="58" t="str">
        <f>IF(CS$9="Include",IF(JoinIfFuzzy(CS$486:CS$527,$F$486:$F$527,$G532)&amp;IF(AND(CS$2=CT$3,CT$9="Include (Platform Duplicate)"),JoinIfFuzzy(CT$486:CT$527,$F$486:$F$527,$G532),"")&lt;&gt;"","Yes ("&amp;IF(NOT(ISERR(FIND("HTTP,",JoinIfFuzzy(CS$486:CS$527,$F$486:$F$527,$G532)&amp;IF(AND(CS$2=CT$3,CT$9="Include (Platform Duplicate)"),JoinIfFuzzy(CT$486:CT$527,$F$486:$F$527,$G532),"")))),"HTTP","HTTPS")&amp;")","No"),"*")</f>
        <v>No</v>
      </c>
      <c r="CT532" s="58" t="str">
        <f>IF(CT$9="Include",IF(JoinIfFuzzy(CT$486:CT$527,$F$486:$F$527,$G532)&amp;IF(AND(CT$2=CU$3,CU$9="Include (Platform Duplicate)"),JoinIfFuzzy(CU$486:CU$527,$F$486:$F$527,$G532),"")&lt;&gt;"","Yes ("&amp;IF(NOT(ISERR(FIND("HTTP,",JoinIfFuzzy(CT$486:CT$527,$F$486:$F$527,$G532)&amp;IF(AND(CT$2=CU$3,CU$9="Include (Platform Duplicate)"),JoinIfFuzzy(CU$486:CU$527,$F$486:$F$527,$G532),"")))),"HTTP","HTTPS")&amp;")","No"),"*")</f>
        <v>*</v>
      </c>
      <c r="CU532" s="58" t="str">
        <f>IF(CU$9="Include",IF(JoinIfFuzzy(CU$486:CU$527,$F$486:$F$527,$G532)&amp;IF(AND(CU$2=CV$3,CV$9="Include (Platform Duplicate)"),JoinIfFuzzy(CV$486:CV$527,$F$486:$F$527,$G532),"")&lt;&gt;"","Yes ("&amp;IF(NOT(ISERR(FIND("HTTP,",JoinIfFuzzy(CU$486:CU$527,$F$486:$F$527,$G532)&amp;IF(AND(CU$2=CV$3,CV$9="Include (Platform Duplicate)"),JoinIfFuzzy(CV$486:CV$527,$F$486:$F$527,$G532),"")))),"HTTP","HTTPS")&amp;")","No"),"*")</f>
        <v>No</v>
      </c>
      <c r="CV532" s="58" t="str">
        <f>IF(CV$9="Include",IF(JoinIfFuzzy(CV$486:CV$527,$F$486:$F$527,$G532)&amp;IF(AND(CV$2=CW$3,CW$9="Include (Platform Duplicate)"),JoinIfFuzzy(CW$486:CW$527,$F$486:$F$527,$G532),"")&lt;&gt;"","Yes ("&amp;IF(NOT(ISERR(FIND("HTTP,",JoinIfFuzzy(CV$486:CV$527,$F$486:$F$527,$G532)&amp;IF(AND(CV$2=CW$3,CW$9="Include (Platform Duplicate)"),JoinIfFuzzy(CW$486:CW$527,$F$486:$F$527,$G532),"")))),"HTTP","HTTPS")&amp;")","No"),"*")</f>
        <v>*</v>
      </c>
      <c r="CW532" s="58" t="str">
        <f>IF(CW$9="Include",IF(JoinIfFuzzy(CW$486:CW$527,$F$486:$F$527,$G532)&amp;IF(AND(CW$2=CX$3,CX$9="Include (Platform Duplicate)"),JoinIfFuzzy(CX$486:CX$527,$F$486:$F$527,$G532),"")&lt;&gt;"","Yes ("&amp;IF(NOT(ISERR(FIND("HTTP,",JoinIfFuzzy(CW$486:CW$527,$F$486:$F$527,$G532)&amp;IF(AND(CW$2=CX$3,CX$9="Include (Platform Duplicate)"),JoinIfFuzzy(CX$486:CX$527,$F$486:$F$527,$G532),"")))),"HTTP","HTTPS")&amp;")","No"),"*")</f>
        <v>No</v>
      </c>
      <c r="CX532" s="58" t="str">
        <f>IF(CX$9="Include",IF(JoinIfFuzzy(CX$486:CX$527,$F$486:$F$527,$G532)&amp;IF(AND(CX$2=CY$3,CY$9="Include (Platform Duplicate)"),JoinIfFuzzy(CY$486:CY$527,$F$486:$F$527,$G532),"")&lt;&gt;"","Yes ("&amp;IF(NOT(ISERR(FIND("HTTP,",JoinIfFuzzy(CX$486:CX$527,$F$486:$F$527,$G532)&amp;IF(AND(CX$2=CY$3,CY$9="Include (Platform Duplicate)"),JoinIfFuzzy(CY$486:CY$527,$F$486:$F$527,$G532),"")))),"HTTP","HTTPS")&amp;")","No"),"*")</f>
        <v>*</v>
      </c>
      <c r="CY532" s="58" t="str">
        <f>IF(CY$9="Include",IF(JoinIfFuzzy(CY$486:CY$527,$F$486:$F$527,$G532)&amp;IF(AND(CY$2=CZ$3,CZ$9="Include (Platform Duplicate)"),JoinIfFuzzy(CZ$486:CZ$527,$F$486:$F$527,$G532),"")&lt;&gt;"","Yes ("&amp;IF(NOT(ISERR(FIND("HTTP,",JoinIfFuzzy(CY$486:CY$527,$F$486:$F$527,$G532)&amp;IF(AND(CY$2=CZ$3,CZ$9="Include (Platform Duplicate)"),JoinIfFuzzy(CZ$486:CZ$527,$F$486:$F$527,$G532),"")))),"HTTP","HTTPS")&amp;")","No"),"*")</f>
        <v>No</v>
      </c>
      <c r="CZ532" s="58" t="str">
        <f>IF(CZ$9="Include",IF(JoinIfFuzzy(CZ$486:CZ$527,$F$486:$F$527,$G532)&amp;IF(AND(CZ$2=DA$3,DA$9="Include (Platform Duplicate)"),JoinIfFuzzy(DA$486:DA$527,$F$486:$F$527,$G532),"")&lt;&gt;"","Yes ("&amp;IF(NOT(ISERR(FIND("HTTP,",JoinIfFuzzy(CZ$486:CZ$527,$F$486:$F$527,$G532)&amp;IF(AND(CZ$2=DA$3,DA$9="Include (Platform Duplicate)"),JoinIfFuzzy(DA$486:DA$527,$F$486:$F$527,$G532),"")))),"HTTP","HTTPS")&amp;")","No"),"*")</f>
        <v>*</v>
      </c>
      <c r="DA532" s="58" t="str">
        <f>IF(DA$9="Include",IF(JoinIfFuzzy(DA$486:DA$527,$F$486:$F$527,$G532)&amp;IF(AND(DA$2=DB$3,DB$9="Include (Platform Duplicate)"),JoinIfFuzzy(DB$486:DB$527,$F$486:$F$527,$G532),"")&lt;&gt;"","Yes ("&amp;IF(NOT(ISERR(FIND("HTTP,",JoinIfFuzzy(DA$486:DA$527,$F$486:$F$527,$G532)&amp;IF(AND(DA$2=DB$3,DB$9="Include (Platform Duplicate)"),JoinIfFuzzy(DB$486:DB$527,$F$486:$F$527,$G532),"")))),"HTTP","HTTPS")&amp;")","No"),"*")</f>
        <v>Yes (HTTPS)</v>
      </c>
      <c r="DB532" s="58" t="str">
        <f>IF(DB$9="Include",IF(JoinIfFuzzy(DB$486:DB$527,$F$486:$F$527,$G532)&amp;IF(AND(DB$2=DC$3,DC$9="Include (Platform Duplicate)"),JoinIfFuzzy(DC$486:DC$527,$F$486:$F$527,$G532),"")&lt;&gt;"","Yes ("&amp;IF(NOT(ISERR(FIND("HTTP,",JoinIfFuzzy(DB$486:DB$527,$F$486:$F$527,$G532)&amp;IF(AND(DB$2=DC$3,DC$9="Include (Platform Duplicate)"),JoinIfFuzzy(DC$486:DC$527,$F$486:$F$527,$G532),"")))),"HTTP","HTTPS")&amp;")","No"),"*")</f>
        <v>*</v>
      </c>
      <c r="DC532" s="58" t="str">
        <f>IF(DC$9="Include",IF(JoinIfFuzzy(DC$486:DC$527,$F$486:$F$527,$G532)&amp;IF(AND(DC$2=DD$3,DD$9="Include (Platform Duplicate)"),JoinIfFuzzy(DD$486:DD$527,$F$486:$F$527,$G532),"")&lt;&gt;"","Yes ("&amp;IF(NOT(ISERR(FIND("HTTP,",JoinIfFuzzy(DC$486:DC$527,$F$486:$F$527,$G532)&amp;IF(AND(DC$2=DD$3,DD$9="Include (Platform Duplicate)"),JoinIfFuzzy(DD$486:DD$527,$F$486:$F$527,$G532),"")))),"HTTP","HTTPS")&amp;")","No"),"*")</f>
        <v>*</v>
      </c>
      <c r="DD532" s="58" t="str">
        <f>IF(DD$9="Include",IF(JoinIfFuzzy(DD$486:DD$527,$F$486:$F$527,$G532)&amp;IF(AND(DD$2=DE$3,DE$9="Include (Platform Duplicate)"),JoinIfFuzzy(DE$486:DE$527,$F$486:$F$527,$G532),"")&lt;&gt;"","Yes ("&amp;IF(NOT(ISERR(FIND("HTTP,",JoinIfFuzzy(DD$486:DD$527,$F$486:$F$527,$G532)&amp;IF(AND(DD$2=DE$3,DE$9="Include (Platform Duplicate)"),JoinIfFuzzy(DE$486:DE$527,$F$486:$F$527,$G532),"")))),"HTTP","HTTPS")&amp;")","No"),"*")</f>
        <v>Yes (HTTPS)</v>
      </c>
      <c r="DE532" s="58" t="str">
        <f>IF(DE$9="Include",IF(JoinIfFuzzy(DE$486:DE$527,$F$486:$F$527,$G532)&amp;IF(AND(DE$2=DF$3,DF$9="Include (Platform Duplicate)"),JoinIfFuzzy(DF$486:DF$527,$F$486:$F$527,$G532),"")&lt;&gt;"","Yes ("&amp;IF(NOT(ISERR(FIND("HTTP,",JoinIfFuzzy(DE$486:DE$527,$F$486:$F$527,$G532)&amp;IF(AND(DE$2=DF$3,DF$9="Include (Platform Duplicate)"),JoinIfFuzzy(DF$486:DF$527,$F$486:$F$527,$G532),"")))),"HTTP","HTTPS")&amp;")","No"),"*")</f>
        <v>No</v>
      </c>
      <c r="DF532" s="58" t="str">
        <f>IF(DF$9="Include",IF(JoinIfFuzzy(DF$486:DF$527,$F$486:$F$527,$G532)&amp;IF(AND(DF$2=DG$3,DG$9="Include (Platform Duplicate)"),JoinIfFuzzy(DG$486:DG$527,$F$486:$F$527,$G532),"")&lt;&gt;"","Yes ("&amp;IF(NOT(ISERR(FIND("HTTP,",JoinIfFuzzy(DF$486:DF$527,$F$486:$F$527,$G532)&amp;IF(AND(DF$2=DG$3,DG$9="Include (Platform Duplicate)"),JoinIfFuzzy(DG$486:DG$527,$F$486:$F$527,$G532),"")))),"HTTP","HTTPS")&amp;")","No"),"*")</f>
        <v>*</v>
      </c>
      <c r="DG532" s="58" t="str">
        <f>IF(DG$9="Include",IF(JoinIfFuzzy(DG$486:DG$527,$F$486:$F$527,$G532)&amp;IF(AND(DG$2=DH$3,DH$9="Include (Platform Duplicate)"),JoinIfFuzzy(DH$486:DH$527,$F$486:$F$527,$G532),"")&lt;&gt;"","Yes ("&amp;IF(NOT(ISERR(FIND("HTTP,",JoinIfFuzzy(DG$486:DG$527,$F$486:$F$527,$G532)&amp;IF(AND(DG$2=DH$3,DH$9="Include (Platform Duplicate)"),JoinIfFuzzy(DH$486:DH$527,$F$486:$F$527,$G532),"")))),"HTTP","HTTPS")&amp;")","No"),"*")</f>
        <v>No</v>
      </c>
      <c r="DH532" s="58" t="str">
        <f>IF(DH$9="Include",IF(JoinIfFuzzy(DH$486:DH$527,$F$486:$F$527,$G532)&amp;IF(AND(DH$2=DI$3,DI$9="Include (Platform Duplicate)"),JoinIfFuzzy(DI$486:DI$527,$F$486:$F$527,$G532),"")&lt;&gt;"","Yes ("&amp;IF(NOT(ISERR(FIND("HTTP,",JoinIfFuzzy(DH$486:DH$527,$F$486:$F$527,$G532)&amp;IF(AND(DH$2=DI$3,DI$9="Include (Platform Duplicate)"),JoinIfFuzzy(DI$486:DI$527,$F$486:$F$527,$G532),"")))),"HTTP","HTTPS")&amp;")","No"),"*")</f>
        <v>No</v>
      </c>
      <c r="DI532" s="58" t="str">
        <f>IF(DI$9="Include",IF(JoinIfFuzzy(DI$486:DI$527,$F$486:$F$527,$G532)&amp;IF(AND(DI$2=DJ$3,DJ$9="Include (Platform Duplicate)"),JoinIfFuzzy(DJ$486:DJ$527,$F$486:$F$527,$G532),"")&lt;&gt;"","Yes ("&amp;IF(NOT(ISERR(FIND("HTTP,",JoinIfFuzzy(DI$486:DI$527,$F$486:$F$527,$G532)&amp;IF(AND(DI$2=DJ$3,DJ$9="Include (Platform Duplicate)"),JoinIfFuzzy(DJ$486:DJ$527,$F$486:$F$527,$G532),"")))),"HTTP","HTTPS")&amp;")","No"),"*")</f>
        <v>Yes (HTTPS)</v>
      </c>
      <c r="DJ532" s="58" t="str">
        <f>IF(DJ$9="Include",IF(JoinIfFuzzy(DJ$486:DJ$527,$F$486:$F$527,$G532)&amp;IF(AND(DJ$2=DK$3,DK$9="Include (Platform Duplicate)"),JoinIfFuzzy(DK$486:DK$527,$F$486:$F$527,$G532),"")&lt;&gt;"","Yes ("&amp;IF(NOT(ISERR(FIND("HTTP,",JoinIfFuzzy(DJ$486:DJ$527,$F$486:$F$527,$G532)&amp;IF(AND(DJ$2=DK$3,DK$9="Include (Platform Duplicate)"),JoinIfFuzzy(DK$486:DK$527,$F$486:$F$527,$G532),"")))),"HTTP","HTTPS")&amp;")","No"),"*")</f>
        <v>No</v>
      </c>
      <c r="DK532" s="58" t="str">
        <f>IF(DK$9="Include",IF(JoinIfFuzzy(DK$486:DK$527,$F$486:$F$527,$G532)&amp;IF(AND(DK$2=DL$3,DL$9="Include (Platform Duplicate)"),JoinIfFuzzy(DL$486:DL$527,$F$486:$F$527,$G532),"")&lt;&gt;"","Yes ("&amp;IF(NOT(ISERR(FIND("HTTP,",JoinIfFuzzy(DK$486:DK$527,$F$486:$F$527,$G532)&amp;IF(AND(DK$2=DL$3,DL$9="Include (Platform Duplicate)"),JoinIfFuzzy(DL$486:DL$527,$F$486:$F$527,$G532),"")))),"HTTP","HTTPS")&amp;")","No"),"*")</f>
        <v>*</v>
      </c>
      <c r="DL532" s="58" t="str">
        <f>IF(DL$9="Include",IF(JoinIfFuzzy(DL$486:DL$527,$F$486:$F$527,$G532)&amp;IF(AND(DL$2=DM$3,DM$9="Include (Platform Duplicate)"),JoinIfFuzzy(DM$486:DM$527,$F$486:$F$527,$G532),"")&lt;&gt;"","Yes ("&amp;IF(NOT(ISERR(FIND("HTTP,",JoinIfFuzzy(DL$486:DL$527,$F$486:$F$527,$G532)&amp;IF(AND(DL$2=DM$3,DM$9="Include (Platform Duplicate)"),JoinIfFuzzy(DM$486:DM$527,$F$486:$F$527,$G532),"")))),"HTTP","HTTPS")&amp;")","No"),"*")</f>
        <v>No</v>
      </c>
      <c r="DM532" s="58" t="str">
        <f>IF(DM$9="Include",IF(JoinIfFuzzy(DM$486:DM$527,$F$486:$F$527,$G532)&amp;IF(AND(DM$2=DN$3,DN$9="Include (Platform Duplicate)"),JoinIfFuzzy(DN$486:DN$527,$F$486:$F$527,$G532),"")&lt;&gt;"","Yes ("&amp;IF(NOT(ISERR(FIND("HTTP,",JoinIfFuzzy(DM$486:DM$527,$F$486:$F$527,$G532)&amp;IF(AND(DM$2=DN$3,DN$9="Include (Platform Duplicate)"),JoinIfFuzzy(DN$486:DN$527,$F$486:$F$527,$G532),"")))),"HTTP","HTTPS")&amp;")","No"),"*")</f>
        <v>*</v>
      </c>
      <c r="DN532" s="58" t="str">
        <f>IF(DN$9="Include",IF(JoinIfFuzzy(DN$486:DN$527,$F$486:$F$527,$G532)&amp;IF(AND(DN$2=DO$3,DO$9="Include (Platform Duplicate)"),JoinIfFuzzy(DO$486:DO$527,$F$486:$F$527,$G532),"")&lt;&gt;"","Yes ("&amp;IF(NOT(ISERR(FIND("HTTP,",JoinIfFuzzy(DN$486:DN$527,$F$486:$F$527,$G532)&amp;IF(AND(DN$2=DO$3,DO$9="Include (Platform Duplicate)"),JoinIfFuzzy(DO$486:DO$527,$F$486:$F$527,$G532),"")))),"HTTP","HTTPS")&amp;")","No"),"*")</f>
        <v>No</v>
      </c>
      <c r="DO532" s="58" t="str">
        <f>IF(DO$9="Include",IF(JoinIfFuzzy(DO$486:DO$527,$F$486:$F$527,$G532)&amp;IF(AND(DO$2=DP$3,DP$9="Include (Platform Duplicate)"),JoinIfFuzzy(DP$486:DP$527,$F$486:$F$527,$G532),"")&lt;&gt;"","Yes ("&amp;IF(NOT(ISERR(FIND("HTTP,",JoinIfFuzzy(DO$486:DO$527,$F$486:$F$527,$G532)&amp;IF(AND(DO$2=DP$3,DP$9="Include (Platform Duplicate)"),JoinIfFuzzy(DP$486:DP$527,$F$486:$F$527,$G532),"")))),"HTTP","HTTPS")&amp;")","No"),"*")</f>
        <v>*</v>
      </c>
      <c r="DP532" s="58" t="str">
        <f>IF(DP$9="Include",IF(JoinIfFuzzy(DP$486:DP$527,$F$486:$F$527,$G532)&amp;IF(AND(DP$2=DQ$3,DQ$9="Include (Platform Duplicate)"),JoinIfFuzzy(DQ$486:DQ$527,$F$486:$F$527,$G532),"")&lt;&gt;"","Yes ("&amp;IF(NOT(ISERR(FIND("HTTP,",JoinIfFuzzy(DP$486:DP$527,$F$486:$F$527,$G532)&amp;IF(AND(DP$2=DQ$3,DQ$9="Include (Platform Duplicate)"),JoinIfFuzzy(DQ$486:DQ$527,$F$486:$F$527,$G532),"")))),"HTTP","HTTPS")&amp;")","No"),"*")</f>
        <v>No</v>
      </c>
      <c r="DQ532" s="58" t="str">
        <f>IF(DQ$9="Include",IF(JoinIfFuzzy(DQ$486:DQ$527,$F$486:$F$527,$G532)&amp;IF(AND(DQ$2=DR$3,DR$9="Include (Platform Duplicate)"),JoinIfFuzzy(DR$486:DR$527,$F$486:$F$527,$G532),"")&lt;&gt;"","Yes ("&amp;IF(NOT(ISERR(FIND("HTTP,",JoinIfFuzzy(DQ$486:DQ$527,$F$486:$F$527,$G532)&amp;IF(AND(DQ$2=DR$3,DR$9="Include (Platform Duplicate)"),JoinIfFuzzy(DR$486:DR$527,$F$486:$F$527,$G532),"")))),"HTTP","HTTPS")&amp;")","No"),"*")</f>
        <v>*</v>
      </c>
      <c r="DR532" s="58" t="str">
        <f>IF(DR$9="Include",IF(JoinIfFuzzy(DR$486:DR$527,$F$486:$F$527,$G532)&amp;IF(AND(DR$2=DS$3,DS$9="Include (Platform Duplicate)"),JoinIfFuzzy(DS$486:DS$527,$F$486:$F$527,$G532),"")&lt;&gt;"","Yes ("&amp;IF(NOT(ISERR(FIND("HTTP,",JoinIfFuzzy(DR$486:DR$527,$F$486:$F$527,$G532)&amp;IF(AND(DR$2=DS$3,DS$9="Include (Platform Duplicate)"),JoinIfFuzzy(DS$486:DS$527,$F$486:$F$527,$G532),"")))),"HTTP","HTTPS")&amp;")","No"),"*")</f>
        <v>*</v>
      </c>
      <c r="DS532" s="58" t="str">
        <f>IF(DS$9="Include",IF(JoinIfFuzzy(DS$486:DS$527,$F$486:$F$527,$G532)&amp;IF(AND(DS$2=DT$3,DT$9="Include (Platform Duplicate)"),JoinIfFuzzy(DT$486:DT$527,$F$486:$F$527,$G532),"")&lt;&gt;"","Yes ("&amp;IF(NOT(ISERR(FIND("HTTP,",JoinIfFuzzy(DS$486:DS$527,$F$486:$F$527,$G532)&amp;IF(AND(DS$2=DT$3,DT$9="Include (Platform Duplicate)"),JoinIfFuzzy(DT$486:DT$527,$F$486:$F$527,$G532),"")))),"HTTP","HTTPS")&amp;")","No"),"*")</f>
        <v>No</v>
      </c>
      <c r="DT532" s="58" t="str">
        <f>IF(DT$9="Include",IF(JoinIfFuzzy(DT$486:DT$527,$F$486:$F$527,$G532)&amp;IF(AND(DT$2=DU$3,DU$9="Include (Platform Duplicate)"),JoinIfFuzzy(DU$486:DU$527,$F$486:$F$527,$G532),"")&lt;&gt;"","Yes ("&amp;IF(NOT(ISERR(FIND("HTTP,",JoinIfFuzzy(DT$486:DT$527,$F$486:$F$527,$G532)&amp;IF(AND(DT$2=DU$3,DU$9="Include (Platform Duplicate)"),JoinIfFuzzy(DU$486:DU$527,$F$486:$F$527,$G532),"")))),"HTTP","HTTPS")&amp;")","No"),"*")</f>
        <v>No</v>
      </c>
      <c r="DU532" s="58" t="str">
        <f>IF(DU$9="Include",IF(JoinIfFuzzy(DU$486:DU$527,$F$486:$F$527,$G532)&amp;IF(AND(DU$2=DV$3,DV$9="Include (Platform Duplicate)"),JoinIfFuzzy(DV$486:DV$527,$F$486:$F$527,$G532),"")&lt;&gt;"","Yes ("&amp;IF(NOT(ISERR(FIND("HTTP,",JoinIfFuzzy(DU$486:DU$527,$F$486:$F$527,$G532)&amp;IF(AND(DU$2=DV$3,DV$9="Include (Platform Duplicate)"),JoinIfFuzzy(DV$486:DV$527,$F$486:$F$527,$G532),"")))),"HTTP","HTTPS")&amp;")","No"),"*")</f>
        <v>*</v>
      </c>
      <c r="DV532" s="58" t="str">
        <f>IF(DV$9="Include",IF(JoinIfFuzzy(DV$486:DV$527,$F$486:$F$527,$G532)&amp;IF(AND(DV$2=DW$3,DW$9="Include (Platform Duplicate)"),JoinIfFuzzy(DW$486:DW$527,$F$486:$F$527,$G532),"")&lt;&gt;"","Yes ("&amp;IF(NOT(ISERR(FIND("HTTP,",JoinIfFuzzy(DV$486:DV$527,$F$486:$F$527,$G532)&amp;IF(AND(DV$2=DW$3,DW$9="Include (Platform Duplicate)"),JoinIfFuzzy(DW$486:DW$527,$F$486:$F$527,$G532),"")))),"HTTP","HTTPS")&amp;")","No"),"*")</f>
        <v>*</v>
      </c>
      <c r="DW532" s="58" t="str">
        <f>IF(DW$9="Include",IF(JoinIfFuzzy(DW$486:DW$527,$F$486:$F$527,$G532)&amp;IF(AND(DW$2=DX$3,DX$9="Include (Platform Duplicate)"),JoinIfFuzzy(DX$486:DX$527,$F$486:$F$527,$G532),"")&lt;&gt;"","Yes ("&amp;IF(NOT(ISERR(FIND("HTTP,",JoinIfFuzzy(DW$486:DW$527,$F$486:$F$527,$G532)&amp;IF(AND(DW$2=DX$3,DX$9="Include (Platform Duplicate)"),JoinIfFuzzy(DX$486:DX$527,$F$486:$F$527,$G532),"")))),"HTTP","HTTPS")&amp;")","No"),"*")</f>
        <v>No</v>
      </c>
      <c r="DX532" s="58" t="str">
        <f>IF(DX$9="Include",IF(JoinIfFuzzy(DX$486:DX$527,$F$486:$F$527,$G532)&amp;IF(AND(DX$2=DY$3,DY$9="Include (Platform Duplicate)"),JoinIfFuzzy(DY$486:DY$527,$F$486:$F$527,$G532),"")&lt;&gt;"","Yes ("&amp;IF(NOT(ISERR(FIND("HTTP,",JoinIfFuzzy(DX$486:DX$527,$F$486:$F$527,$G532)&amp;IF(AND(DX$2=DY$3,DY$9="Include (Platform Duplicate)"),JoinIfFuzzy(DY$486:DY$527,$F$486:$F$527,$G532),"")))),"HTTP","HTTPS")&amp;")","No"),"*")</f>
        <v>No</v>
      </c>
      <c r="DY532" s="58" t="str">
        <f>IF(DY$9="Include",IF(JoinIfFuzzy(DY$486:DY$527,$F$486:$F$527,$G532)&amp;IF(AND(DY$2=DZ$3,DZ$9="Include (Platform Duplicate)"),JoinIfFuzzy(DZ$486:DZ$527,$F$486:$F$527,$G532),"")&lt;&gt;"","Yes ("&amp;IF(NOT(ISERR(FIND("HTTP,",JoinIfFuzzy(DY$486:DY$527,$F$486:$F$527,$G532)&amp;IF(AND(DY$2=DZ$3,DZ$9="Include (Platform Duplicate)"),JoinIfFuzzy(DZ$486:DZ$527,$F$486:$F$527,$G532),"")))),"HTTP","HTTPS")&amp;")","No"),"*")</f>
        <v>No</v>
      </c>
      <c r="DZ532" s="58" t="str">
        <f>IF(DZ$9="Include",IF(JoinIfFuzzy(DZ$486:DZ$527,$F$486:$F$527,$G532)&amp;IF(AND(DZ$2=EA$3,EA$9="Include (Platform Duplicate)"),JoinIfFuzzy(EA$486:EA$527,$F$486:$F$527,$G532),"")&lt;&gt;"","Yes ("&amp;IF(NOT(ISERR(FIND("HTTP,",JoinIfFuzzy(DZ$486:DZ$527,$F$486:$F$527,$G532)&amp;IF(AND(DZ$2=EA$3,EA$9="Include (Platform Duplicate)"),JoinIfFuzzy(EA$486:EA$527,$F$486:$F$527,$G532),"")))),"HTTP","HTTPS")&amp;")","No"),"*")</f>
        <v>*</v>
      </c>
      <c r="EA532" s="58" t="str">
        <f>IF(EA$9="Include",IF(JoinIfFuzzy(EA$486:EA$527,$F$486:$F$527,$G532)&amp;IF(AND(EA$2=EB$3,EB$9="Include (Platform Duplicate)"),JoinIfFuzzy(EB$486:EB$527,$F$486:$F$527,$G532),"")&lt;&gt;"","Yes ("&amp;IF(NOT(ISERR(FIND("HTTP,",JoinIfFuzzy(EA$486:EA$527,$F$486:$F$527,$G532)&amp;IF(AND(EA$2=EB$3,EB$9="Include (Platform Duplicate)"),JoinIfFuzzy(EB$486:EB$527,$F$486:$F$527,$G532),"")))),"HTTP","HTTPS")&amp;")","No"),"*")</f>
        <v>Yes (HTTPS)</v>
      </c>
      <c r="EB532" s="58" t="str">
        <f>IF(EB$9="Include",IF(JoinIfFuzzy(EB$486:EB$527,$F$486:$F$527,$G532)&amp;IF(AND(EB$2=EC$3,EC$9="Include (Platform Duplicate)"),JoinIfFuzzy(EC$486:EC$527,$F$486:$F$527,$G532),"")&lt;&gt;"","Yes ("&amp;IF(NOT(ISERR(FIND("HTTP,",JoinIfFuzzy(EB$486:EB$527,$F$486:$F$527,$G532)&amp;IF(AND(EB$2=EC$3,EC$9="Include (Platform Duplicate)"),JoinIfFuzzy(EC$486:EC$527,$F$486:$F$527,$G532),"")))),"HTTP","HTTPS")&amp;")","No"),"*")</f>
        <v>No</v>
      </c>
      <c r="EC532" s="58" t="str">
        <f>IF(EC$9="Include",IF(JoinIfFuzzy(EC$486:EC$527,$F$486:$F$527,$G532)&amp;IF(AND(EC$2=ED$3,ED$9="Include (Platform Duplicate)"),JoinIfFuzzy(ED$486:ED$527,$F$486:$F$527,$G532),"")&lt;&gt;"","Yes ("&amp;IF(NOT(ISERR(FIND("HTTP,",JoinIfFuzzy(EC$486:EC$527,$F$486:$F$527,$G532)&amp;IF(AND(EC$2=ED$3,ED$9="Include (Platform Duplicate)"),JoinIfFuzzy(ED$486:ED$527,$F$486:$F$527,$G532),"")))),"HTTP","HTTPS")&amp;")","No"),"*")</f>
        <v>No</v>
      </c>
      <c r="ED532" s="58" t="str">
        <f>IF(ED$9="Include",IF(JoinIfFuzzy(ED$486:ED$527,$F$486:$F$527,$G532)&amp;IF(AND(ED$2=EE$3,EE$9="Include (Platform Duplicate)"),JoinIfFuzzy(EE$486:EE$527,$F$486:$F$527,$G532),"")&lt;&gt;"","Yes ("&amp;IF(NOT(ISERR(FIND("HTTP,",JoinIfFuzzy(ED$486:ED$527,$F$486:$F$527,$G532)&amp;IF(AND(ED$2=EE$3,EE$9="Include (Platform Duplicate)"),JoinIfFuzzy(EE$486:EE$527,$F$486:$F$527,$G532),"")))),"HTTP","HTTPS")&amp;")","No"),"*")</f>
        <v>*</v>
      </c>
      <c r="EE532" s="58" t="str">
        <f>IF(EE$9="Include",IF(JoinIfFuzzy(EE$486:EE$527,$F$486:$F$527,$G532)&amp;IF(AND(EE$2=EF$3,EF$9="Include (Platform Duplicate)"),JoinIfFuzzy(EF$486:EF$527,$F$486:$F$527,$G532),"")&lt;&gt;"","Yes ("&amp;IF(NOT(ISERR(FIND("HTTP,",JoinIfFuzzy(EE$486:EE$527,$F$486:$F$527,$G532)&amp;IF(AND(EE$2=EF$3,EF$9="Include (Platform Duplicate)"),JoinIfFuzzy(EF$486:EF$527,$F$486:$F$527,$G532),"")))),"HTTP","HTTPS")&amp;")","No"),"*")</f>
        <v>No</v>
      </c>
      <c r="EF532" s="58" t="str">
        <f>IF(EF$9="Include",IF(JoinIfFuzzy(EF$486:EF$527,$F$486:$F$527,$G532)&amp;IF(AND(EF$2=EG$3,EG$9="Include (Platform Duplicate)"),JoinIfFuzzy(EG$486:EG$527,$F$486:$F$527,$G532),"")&lt;&gt;"","Yes ("&amp;IF(NOT(ISERR(FIND("HTTP,",JoinIfFuzzy(EF$486:EF$527,$F$486:$F$527,$G532)&amp;IF(AND(EF$2=EG$3,EG$9="Include (Platform Duplicate)"),JoinIfFuzzy(EG$486:EG$527,$F$486:$F$527,$G532),"")))),"HTTP","HTTPS")&amp;")","No"),"*")</f>
        <v>No</v>
      </c>
      <c r="EG532" s="58" t="str">
        <f>IF(EG$9="Include",IF(JoinIfFuzzy(EG$486:EG$527,$F$486:$F$527,$G532)&amp;IF(AND(EG$2=EH$3,EH$9="Include (Platform Duplicate)"),JoinIfFuzzy(EH$486:EH$527,$F$486:$F$527,$G532),"")&lt;&gt;"","Yes ("&amp;IF(NOT(ISERR(FIND("HTTP,",JoinIfFuzzy(EG$486:EG$527,$F$486:$F$527,$G532)&amp;IF(AND(EG$2=EH$3,EH$9="Include (Platform Duplicate)"),JoinIfFuzzy(EH$486:EH$527,$F$486:$F$527,$G532),"")))),"HTTP","HTTPS")&amp;")","No"),"*")</f>
        <v>*</v>
      </c>
      <c r="EH532" s="58" t="str">
        <f>IF(EH$9="Include",IF(JoinIfFuzzy(EH$486:EH$527,$F$486:$F$527,$G532)&amp;IF(AND(EH$2=EI$3,EI$9="Include (Platform Duplicate)"),JoinIfFuzzy(EI$486:EI$527,$F$486:$F$527,$G532),"")&lt;&gt;"","Yes ("&amp;IF(NOT(ISERR(FIND("HTTP,",JoinIfFuzzy(EH$486:EH$527,$F$486:$F$527,$G532)&amp;IF(AND(EH$2=EI$3,EI$9="Include (Platform Duplicate)"),JoinIfFuzzy(EI$486:EI$527,$F$486:$F$527,$G532),"")))),"HTTP","HTTPS")&amp;")","No"),"*")</f>
        <v>No</v>
      </c>
      <c r="EI532" s="58" t="str">
        <f>IF(EI$9="Include",IF(JoinIfFuzzy(EI$486:EI$527,$F$486:$F$527,$G532)&amp;IF(AND(EI$2=EJ$3,EJ$9="Include (Platform Duplicate)"),JoinIfFuzzy(EJ$486:EJ$527,$F$486:$F$527,$G532),"")&lt;&gt;"","Yes ("&amp;IF(NOT(ISERR(FIND("HTTP,",JoinIfFuzzy(EI$486:EI$527,$F$486:$F$527,$G532)&amp;IF(AND(EI$2=EJ$3,EJ$9="Include (Platform Duplicate)"),JoinIfFuzzy(EJ$486:EJ$527,$F$486:$F$527,$G532),"")))),"HTTP","HTTPS")&amp;")","No"),"*")</f>
        <v>*</v>
      </c>
      <c r="EJ532" s="58" t="str">
        <f>IF(EJ$9="Include",IF(JoinIfFuzzy(EJ$486:EJ$527,$F$486:$F$527,$G532)&amp;IF(AND(EJ$2=EK$3,EK$9="Include (Platform Duplicate)"),JoinIfFuzzy(EK$486:EK$527,$F$486:$F$527,$G532),"")&lt;&gt;"","Yes ("&amp;IF(NOT(ISERR(FIND("HTTP,",JoinIfFuzzy(EJ$486:EJ$527,$F$486:$F$527,$G532)&amp;IF(AND(EJ$2=EK$3,EK$9="Include (Platform Duplicate)"),JoinIfFuzzy(EK$486:EK$527,$F$486:$F$527,$G532),"")))),"HTTP","HTTPS")&amp;")","No"),"*")</f>
        <v>No</v>
      </c>
      <c r="EK532" s="58" t="str">
        <f>IF(EK$9="Include",IF(JoinIfFuzzy(EK$486:EK$527,$F$486:$F$527,$G532)&amp;IF(AND(EK$2=EL$3,EL$9="Include (Platform Duplicate)"),JoinIfFuzzy(EL$486:EL$527,$F$486:$F$527,$G532),"")&lt;&gt;"","Yes ("&amp;IF(NOT(ISERR(FIND("HTTP,",JoinIfFuzzy(EK$486:EK$527,$F$486:$F$527,$G532)&amp;IF(AND(EK$2=EL$3,EL$9="Include (Platform Duplicate)"),JoinIfFuzzy(EL$486:EL$527,$F$486:$F$527,$G532),"")))),"HTTP","HTTPS")&amp;")","No"),"*")</f>
        <v>*</v>
      </c>
      <c r="EL532" s="109"/>
      <c r="EM532" s="109"/>
    </row>
    <row r="533" spans="1:143" s="58" customFormat="1" ht="12.75" customHeight="1" x14ac:dyDescent="0.25">
      <c r="A533" s="5"/>
      <c r="B533" s="96"/>
      <c r="C533" s="96"/>
      <c r="D533" s="96"/>
      <c r="E533" s="96"/>
      <c r="F533" s="96"/>
      <c r="G533" s="4" t="s">
        <v>4042</v>
      </c>
      <c r="H533" s="18" t="s">
        <v>5</v>
      </c>
      <c r="I533" s="18"/>
      <c r="J533" s="58" t="str">
        <f>IF(J$9="Include",IF(OR(LEFT(J534,3)="Yes",LEFT(J535,3)="Yes"),IF(OR(J534="Yes (HTTP)",J535="No"),J534,J535),"No"),"*")</f>
        <v>No</v>
      </c>
      <c r="K533" s="58" t="str">
        <f t="shared" ref="K533:BV533" si="22">IF(K$9="Include",IF(OR(LEFT(K534,3)="Yes",LEFT(K535,3)="Yes"),IF(OR(K534="Yes (HTTP)",K535="No"),K534,K535),"No"),"*")</f>
        <v>No</v>
      </c>
      <c r="L533" s="58" t="str">
        <f t="shared" si="22"/>
        <v>*</v>
      </c>
      <c r="M533" s="58" t="str">
        <f t="shared" si="22"/>
        <v>No</v>
      </c>
      <c r="N533" s="58" t="str">
        <f t="shared" si="22"/>
        <v>*</v>
      </c>
      <c r="O533" s="58" t="str">
        <f t="shared" si="22"/>
        <v>No</v>
      </c>
      <c r="P533" s="58" t="str">
        <f t="shared" si="22"/>
        <v>*</v>
      </c>
      <c r="Q533" s="58" t="str">
        <f t="shared" si="22"/>
        <v>No</v>
      </c>
      <c r="R533" s="58" t="str">
        <f t="shared" si="22"/>
        <v>*</v>
      </c>
      <c r="S533" s="58" t="str">
        <f t="shared" si="22"/>
        <v>Yes (HTTPS)</v>
      </c>
      <c r="T533" s="58" t="str">
        <f t="shared" si="22"/>
        <v>*</v>
      </c>
      <c r="U533" s="58" t="str">
        <f t="shared" si="22"/>
        <v>No</v>
      </c>
      <c r="V533" s="58" t="str">
        <f t="shared" si="22"/>
        <v>No</v>
      </c>
      <c r="W533" s="58" t="str">
        <f t="shared" si="22"/>
        <v>No</v>
      </c>
      <c r="X533" s="58" t="str">
        <f t="shared" si="22"/>
        <v>*</v>
      </c>
      <c r="Y533" s="58" t="str">
        <f t="shared" si="22"/>
        <v>No</v>
      </c>
      <c r="Z533" s="58" t="str">
        <f t="shared" si="22"/>
        <v>*</v>
      </c>
      <c r="AA533" s="58" t="str">
        <f t="shared" si="22"/>
        <v>No</v>
      </c>
      <c r="AB533" s="58" t="str">
        <f t="shared" si="22"/>
        <v>*</v>
      </c>
      <c r="AC533" s="58" t="str">
        <f t="shared" si="22"/>
        <v>No</v>
      </c>
      <c r="AD533" s="58" t="str">
        <f t="shared" si="22"/>
        <v>No</v>
      </c>
      <c r="AE533" s="58" t="str">
        <f t="shared" si="22"/>
        <v>*</v>
      </c>
      <c r="AF533" s="58" t="str">
        <f t="shared" si="22"/>
        <v>No</v>
      </c>
      <c r="AG533" s="58" t="str">
        <f t="shared" si="22"/>
        <v>No</v>
      </c>
      <c r="AH533" s="58" t="str">
        <f t="shared" si="22"/>
        <v>No</v>
      </c>
      <c r="AI533" s="58" t="str">
        <f t="shared" si="22"/>
        <v>*</v>
      </c>
      <c r="AJ533" s="58" t="str">
        <f t="shared" si="22"/>
        <v>No</v>
      </c>
      <c r="AK533" s="58" t="str">
        <f t="shared" si="22"/>
        <v>*</v>
      </c>
      <c r="AL533" s="58" t="str">
        <f t="shared" si="22"/>
        <v>No</v>
      </c>
      <c r="AM533" s="58" t="str">
        <f t="shared" si="22"/>
        <v>No</v>
      </c>
      <c r="AN533" s="58" t="str">
        <f t="shared" si="22"/>
        <v>Yes (HTTPS)</v>
      </c>
      <c r="AO533" s="58" t="str">
        <f t="shared" si="22"/>
        <v>*</v>
      </c>
      <c r="AP533" s="58" t="str">
        <f t="shared" si="22"/>
        <v>No</v>
      </c>
      <c r="AQ533" s="58" t="str">
        <f t="shared" si="22"/>
        <v>*</v>
      </c>
      <c r="AR533" s="58" t="str">
        <f t="shared" si="22"/>
        <v>No</v>
      </c>
      <c r="AS533" s="58" t="str">
        <f t="shared" si="22"/>
        <v>*</v>
      </c>
      <c r="AT533" s="58" t="str">
        <f t="shared" si="22"/>
        <v>No</v>
      </c>
      <c r="AU533" s="58" t="str">
        <f t="shared" si="22"/>
        <v>No</v>
      </c>
      <c r="AV533" s="58" t="str">
        <f t="shared" si="22"/>
        <v>*</v>
      </c>
      <c r="AW533" s="58" t="str">
        <f t="shared" si="22"/>
        <v>*</v>
      </c>
      <c r="AX533" s="58" t="str">
        <f t="shared" si="22"/>
        <v>*</v>
      </c>
      <c r="AY533" s="58" t="str">
        <f t="shared" si="22"/>
        <v>*</v>
      </c>
      <c r="AZ533" s="58" t="str">
        <f t="shared" si="22"/>
        <v>No</v>
      </c>
      <c r="BA533" s="58" t="str">
        <f t="shared" si="22"/>
        <v>No</v>
      </c>
      <c r="BB533" s="58" t="str">
        <f t="shared" si="22"/>
        <v>No</v>
      </c>
      <c r="BC533" s="58" t="str">
        <f t="shared" si="22"/>
        <v>No</v>
      </c>
      <c r="BD533" s="58" t="str">
        <f t="shared" si="22"/>
        <v>No</v>
      </c>
      <c r="BE533" s="58" t="str">
        <f t="shared" si="22"/>
        <v>*</v>
      </c>
      <c r="BF533" s="58" t="str">
        <f t="shared" si="22"/>
        <v>*</v>
      </c>
      <c r="BG533" s="58" t="str">
        <f t="shared" si="22"/>
        <v>No</v>
      </c>
      <c r="BH533" s="58" t="str">
        <f t="shared" si="22"/>
        <v>*</v>
      </c>
      <c r="BI533" s="58" t="str">
        <f t="shared" si="22"/>
        <v>No</v>
      </c>
      <c r="BJ533" s="58" t="str">
        <f t="shared" si="22"/>
        <v>No</v>
      </c>
      <c r="BK533" s="58" t="str">
        <f t="shared" si="22"/>
        <v>*</v>
      </c>
      <c r="BL533" s="58" t="str">
        <f t="shared" si="22"/>
        <v>No</v>
      </c>
      <c r="BM533" s="58" t="str">
        <f t="shared" si="22"/>
        <v>*</v>
      </c>
      <c r="BN533" s="58" t="str">
        <f t="shared" si="22"/>
        <v>No</v>
      </c>
      <c r="BO533" s="58" t="str">
        <f t="shared" si="22"/>
        <v>No</v>
      </c>
      <c r="BP533" s="58" t="str">
        <f t="shared" si="22"/>
        <v>*</v>
      </c>
      <c r="BQ533" s="58" t="str">
        <f t="shared" si="22"/>
        <v>No</v>
      </c>
      <c r="BR533" s="58" t="str">
        <f t="shared" si="22"/>
        <v>*</v>
      </c>
      <c r="BS533" s="58" t="str">
        <f t="shared" si="22"/>
        <v>No</v>
      </c>
      <c r="BT533" s="58" t="str">
        <f t="shared" si="22"/>
        <v>No</v>
      </c>
      <c r="BU533" s="58" t="str">
        <f t="shared" si="22"/>
        <v>*</v>
      </c>
      <c r="BV533" s="58" t="str">
        <f t="shared" si="22"/>
        <v>No</v>
      </c>
      <c r="BW533" s="58" t="str">
        <f t="shared" ref="BW533:EH533" si="23">IF(BW$9="Include",IF(OR(LEFT(BW534,3)="Yes",LEFT(BW535,3)="Yes"),IF(OR(BW534="Yes (HTTP)",BW535="No"),BW534,BW535),"No"),"*")</f>
        <v>*</v>
      </c>
      <c r="BX533" s="58" t="str">
        <f t="shared" si="23"/>
        <v>Yes (HTTPS)</v>
      </c>
      <c r="BY533" s="58" t="str">
        <f t="shared" si="23"/>
        <v>*</v>
      </c>
      <c r="BZ533" s="58" t="str">
        <f t="shared" si="23"/>
        <v>No</v>
      </c>
      <c r="CA533" s="58" t="str">
        <f t="shared" si="23"/>
        <v>No</v>
      </c>
      <c r="CB533" s="58" t="str">
        <f t="shared" si="23"/>
        <v>No</v>
      </c>
      <c r="CC533" s="58" t="str">
        <f t="shared" si="23"/>
        <v>No</v>
      </c>
      <c r="CD533" s="58" t="str">
        <f t="shared" si="23"/>
        <v>*</v>
      </c>
      <c r="CE533" s="58" t="str">
        <f t="shared" si="23"/>
        <v>*</v>
      </c>
      <c r="CF533" s="58" t="str">
        <f t="shared" si="23"/>
        <v>*</v>
      </c>
      <c r="CG533" s="58" t="str">
        <f t="shared" si="23"/>
        <v>No</v>
      </c>
      <c r="CH533" s="58" t="str">
        <f t="shared" si="23"/>
        <v>No</v>
      </c>
      <c r="CI533" s="58" t="str">
        <f t="shared" si="23"/>
        <v>*</v>
      </c>
      <c r="CJ533" s="58" t="str">
        <f t="shared" si="23"/>
        <v>Yes (HTTPS)</v>
      </c>
      <c r="CK533" s="58" t="str">
        <f t="shared" si="23"/>
        <v>Yes (HTTPS)</v>
      </c>
      <c r="CL533" s="58" t="str">
        <f t="shared" si="23"/>
        <v>Yes (HTTPS)</v>
      </c>
      <c r="CM533" s="58" t="str">
        <f t="shared" si="23"/>
        <v>*</v>
      </c>
      <c r="CN533" s="58" t="str">
        <f t="shared" si="23"/>
        <v>No</v>
      </c>
      <c r="CO533" s="58" t="str">
        <f t="shared" si="23"/>
        <v>No</v>
      </c>
      <c r="CP533" s="58" t="str">
        <f t="shared" si="23"/>
        <v>*</v>
      </c>
      <c r="CQ533" s="58" t="str">
        <f t="shared" si="23"/>
        <v>No</v>
      </c>
      <c r="CR533" s="58" t="str">
        <f t="shared" si="23"/>
        <v>No</v>
      </c>
      <c r="CS533" s="58" t="str">
        <f t="shared" si="23"/>
        <v>No</v>
      </c>
      <c r="CT533" s="58" t="str">
        <f t="shared" si="23"/>
        <v>*</v>
      </c>
      <c r="CU533" s="58" t="str">
        <f t="shared" si="23"/>
        <v>No</v>
      </c>
      <c r="CV533" s="58" t="str">
        <f t="shared" si="23"/>
        <v>*</v>
      </c>
      <c r="CW533" s="58" t="str">
        <f t="shared" si="23"/>
        <v>No</v>
      </c>
      <c r="CX533" s="58" t="str">
        <f t="shared" si="23"/>
        <v>*</v>
      </c>
      <c r="CY533" s="58" t="str">
        <f t="shared" si="23"/>
        <v>No</v>
      </c>
      <c r="CZ533" s="58" t="str">
        <f t="shared" si="23"/>
        <v>*</v>
      </c>
      <c r="DA533" s="58" t="str">
        <f t="shared" si="23"/>
        <v>Yes (HTTPS)</v>
      </c>
      <c r="DB533" s="58" t="str">
        <f t="shared" si="23"/>
        <v>*</v>
      </c>
      <c r="DC533" s="58" t="str">
        <f t="shared" si="23"/>
        <v>*</v>
      </c>
      <c r="DD533" s="58" t="str">
        <f t="shared" si="23"/>
        <v>No</v>
      </c>
      <c r="DE533" s="58" t="str">
        <f t="shared" si="23"/>
        <v>No</v>
      </c>
      <c r="DF533" s="58" t="str">
        <f t="shared" si="23"/>
        <v>*</v>
      </c>
      <c r="DG533" s="58" t="str">
        <f t="shared" si="23"/>
        <v>No</v>
      </c>
      <c r="DH533" s="58" t="str">
        <f t="shared" si="23"/>
        <v>No</v>
      </c>
      <c r="DI533" s="58" t="str">
        <f t="shared" si="23"/>
        <v>Yes (HTTPS)</v>
      </c>
      <c r="DJ533" s="58" t="str">
        <f t="shared" si="23"/>
        <v>No</v>
      </c>
      <c r="DK533" s="58" t="str">
        <f t="shared" si="23"/>
        <v>*</v>
      </c>
      <c r="DL533" s="58" t="str">
        <f t="shared" si="23"/>
        <v>No</v>
      </c>
      <c r="DM533" s="58" t="str">
        <f t="shared" si="23"/>
        <v>*</v>
      </c>
      <c r="DN533" s="58" t="str">
        <f t="shared" si="23"/>
        <v>No</v>
      </c>
      <c r="DO533" s="58" t="str">
        <f t="shared" si="23"/>
        <v>*</v>
      </c>
      <c r="DP533" s="58" t="str">
        <f t="shared" si="23"/>
        <v>No</v>
      </c>
      <c r="DQ533" s="58" t="str">
        <f t="shared" si="23"/>
        <v>*</v>
      </c>
      <c r="DR533" s="58" t="str">
        <f t="shared" si="23"/>
        <v>*</v>
      </c>
      <c r="DS533" s="58" t="str">
        <f t="shared" si="23"/>
        <v>No</v>
      </c>
      <c r="DT533" s="58" t="str">
        <f t="shared" si="23"/>
        <v>No</v>
      </c>
      <c r="DU533" s="58" t="str">
        <f t="shared" si="23"/>
        <v>*</v>
      </c>
      <c r="DV533" s="58" t="str">
        <f t="shared" si="23"/>
        <v>*</v>
      </c>
      <c r="DW533" s="58" t="str">
        <f t="shared" si="23"/>
        <v>No</v>
      </c>
      <c r="DX533" s="58" t="str">
        <f t="shared" si="23"/>
        <v>No</v>
      </c>
      <c r="DY533" s="58" t="str">
        <f t="shared" si="23"/>
        <v>No</v>
      </c>
      <c r="DZ533" s="58" t="str">
        <f t="shared" si="23"/>
        <v>*</v>
      </c>
      <c r="EA533" s="58" t="str">
        <f t="shared" si="23"/>
        <v>Yes (HTTPS)</v>
      </c>
      <c r="EB533" s="58" t="str">
        <f t="shared" si="23"/>
        <v>No</v>
      </c>
      <c r="EC533" s="58" t="str">
        <f t="shared" si="23"/>
        <v>No</v>
      </c>
      <c r="ED533" s="58" t="str">
        <f t="shared" si="23"/>
        <v>*</v>
      </c>
      <c r="EE533" s="58" t="str">
        <f t="shared" si="23"/>
        <v>No</v>
      </c>
      <c r="EF533" s="58" t="str">
        <f t="shared" si="23"/>
        <v>No</v>
      </c>
      <c r="EG533" s="58" t="str">
        <f t="shared" si="23"/>
        <v>*</v>
      </c>
      <c r="EH533" s="58" t="str">
        <f t="shared" si="23"/>
        <v>No</v>
      </c>
      <c r="EI533" s="58" t="str">
        <f>IF(EI$9="Include",IF(OR(LEFT(EI534,3)="Yes",LEFT(EI535,3)="Yes"),IF(OR(EI534="Yes (HTTP)",EI535="No"),EI534,EI535),"No"),"*")</f>
        <v>*</v>
      </c>
      <c r="EJ533" s="58" t="str">
        <f>IF(EJ$9="Include",IF(OR(LEFT(EJ534,3)="Yes",LEFT(EJ535,3)="Yes"),IF(OR(EJ534="Yes (HTTP)",EJ535="No"),EJ534,EJ535),"No"),"*")</f>
        <v>No</v>
      </c>
      <c r="EK533" s="58" t="str">
        <f>IF(EK$9="Include",IF(OR(LEFT(EK534,3)="Yes",LEFT(EK535,3)="Yes"),IF(OR(EK534="Yes (HTTP)",EK535="No"),EK534,EK535),"No"),"*")</f>
        <v>*</v>
      </c>
      <c r="EL533" s="109"/>
      <c r="EM533" s="109"/>
    </row>
    <row r="534" spans="1:143" s="58" customFormat="1" ht="12.75" customHeight="1" x14ac:dyDescent="0.25">
      <c r="A534" s="5"/>
      <c r="B534" s="96"/>
      <c r="C534" s="96"/>
      <c r="D534" s="96"/>
      <c r="E534" s="96"/>
      <c r="F534" s="96"/>
      <c r="G534" s="58" t="s">
        <v>3538</v>
      </c>
      <c r="H534" s="18" t="s">
        <v>5</v>
      </c>
      <c r="I534" s="18"/>
      <c r="J534" s="58" t="str">
        <f>IF(J$9="Include",IF(JoinIfFuzzy(J$486:J$527,$F$486:$F$527,$G534)&amp;IF(AND(J$2=K$3,K$9="Include (Platform Duplicate)"),JoinIfFuzzy(K$486:K$527,$F$486:$F$527,$G534),"")&lt;&gt;"","Yes ("&amp;IF(NOT(ISERR(FIND("HTTP,",JoinIfFuzzy(J$486:J$527,$F$486:$F$527,$G534)&amp;IF(AND(J$2=K$3,K$9="Include (Platform Duplicate)"),JoinIfFuzzy(K$486:K$527,$F$486:$F$527,$G534),"")))),"HTTP","HTTPS")&amp;")","No"),"*")</f>
        <v>No</v>
      </c>
      <c r="K534" s="58" t="str">
        <f>IF(K$9="Include",IF(JoinIfFuzzy(K$486:K$527,$F$486:$F$527,$G534)&amp;IF(AND(K$2=L$3,L$9="Include (Platform Duplicate)"),JoinIfFuzzy(L$486:L$527,$F$486:$F$527,$G534),"")&lt;&gt;"","Yes ("&amp;IF(NOT(ISERR(FIND("HTTP,",JoinIfFuzzy(K$486:K$527,$F$486:$F$527,$G534)&amp;IF(AND(K$2=L$3,L$9="Include (Platform Duplicate)"),JoinIfFuzzy(L$486:L$527,$F$486:$F$527,$G534),"")))),"HTTP","HTTPS")&amp;")","No"),"*")</f>
        <v>No</v>
      </c>
      <c r="L534" s="58" t="str">
        <f>IF(L$9="Include",IF(JoinIfFuzzy(L$486:L$527,$F$486:$F$527,$G534)&amp;IF(AND(L$2=M$3,M$9="Include (Platform Duplicate)"),JoinIfFuzzy(M$486:M$527,$F$486:$F$527,$G534),"")&lt;&gt;"","Yes ("&amp;IF(NOT(ISERR(FIND("HTTP,",JoinIfFuzzy(L$486:L$527,$F$486:$F$527,$G534)&amp;IF(AND(L$2=M$3,M$9="Include (Platform Duplicate)"),JoinIfFuzzy(M$486:M$527,$F$486:$F$527,$G534),"")))),"HTTP","HTTPS")&amp;")","No"),"*")</f>
        <v>*</v>
      </c>
      <c r="M534" s="58" t="str">
        <f>IF(M$9="Include",IF(JoinIfFuzzy(M$486:M$527,$F$486:$F$527,$G534)&amp;IF(AND(M$2=N$3,N$9="Include (Platform Duplicate)"),JoinIfFuzzy(N$486:N$527,$F$486:$F$527,$G534),"")&lt;&gt;"","Yes ("&amp;IF(NOT(ISERR(FIND("HTTP,",JoinIfFuzzy(M$486:M$527,$F$486:$F$527,$G534)&amp;IF(AND(M$2=N$3,N$9="Include (Platform Duplicate)"),JoinIfFuzzy(N$486:N$527,$F$486:$F$527,$G534),"")))),"HTTP","HTTPS")&amp;")","No"),"*")</f>
        <v>No</v>
      </c>
      <c r="N534" s="58" t="str">
        <f>IF(N$9="Include",IF(JoinIfFuzzy(N$486:N$527,$F$486:$F$527,$G534)&amp;IF(AND(N$2=O$3,O$9="Include (Platform Duplicate)"),JoinIfFuzzy(O$486:O$527,$F$486:$F$527,$G534),"")&lt;&gt;"","Yes ("&amp;IF(NOT(ISERR(FIND("HTTP,",JoinIfFuzzy(N$486:N$527,$F$486:$F$527,$G534)&amp;IF(AND(N$2=O$3,O$9="Include (Platform Duplicate)"),JoinIfFuzzy(O$486:O$527,$F$486:$F$527,$G534),"")))),"HTTP","HTTPS")&amp;")","No"),"*")</f>
        <v>*</v>
      </c>
      <c r="O534" s="58" t="str">
        <f>IF(O$9="Include",IF(JoinIfFuzzy(O$486:O$527,$F$486:$F$527,$G534)&amp;IF(AND(O$2=P$3,P$9="Include (Platform Duplicate)"),JoinIfFuzzy(P$486:P$527,$F$486:$F$527,$G534),"")&lt;&gt;"","Yes ("&amp;IF(NOT(ISERR(FIND("HTTP,",JoinIfFuzzy(O$486:O$527,$F$486:$F$527,$G534)&amp;IF(AND(O$2=P$3,P$9="Include (Platform Duplicate)"),JoinIfFuzzy(P$486:P$527,$F$486:$F$527,$G534),"")))),"HTTP","HTTPS")&amp;")","No"),"*")</f>
        <v>No</v>
      </c>
      <c r="P534" s="58" t="str">
        <f>IF(P$9="Include",IF(JoinIfFuzzy(P$486:P$527,$F$486:$F$527,$G534)&amp;IF(AND(P$2=Q$3,Q$9="Include (Platform Duplicate)"),JoinIfFuzzy(Q$486:Q$527,$F$486:$F$527,$G534),"")&lt;&gt;"","Yes ("&amp;IF(NOT(ISERR(FIND("HTTP,",JoinIfFuzzy(P$486:P$527,$F$486:$F$527,$G534)&amp;IF(AND(P$2=Q$3,Q$9="Include (Platform Duplicate)"),JoinIfFuzzy(Q$486:Q$527,$F$486:$F$527,$G534),"")))),"HTTP","HTTPS")&amp;")","No"),"*")</f>
        <v>*</v>
      </c>
      <c r="Q534" s="58" t="str">
        <f>IF(Q$9="Include",IF(JoinIfFuzzy(Q$486:Q$527,$F$486:$F$527,$G534)&amp;IF(AND(Q$2=R$3,R$9="Include (Platform Duplicate)"),JoinIfFuzzy(R$486:R$527,$F$486:$F$527,$G534),"")&lt;&gt;"","Yes ("&amp;IF(NOT(ISERR(FIND("HTTP,",JoinIfFuzzy(Q$486:Q$527,$F$486:$F$527,$G534)&amp;IF(AND(Q$2=R$3,R$9="Include (Platform Duplicate)"),JoinIfFuzzy(R$486:R$527,$F$486:$F$527,$G534),"")))),"HTTP","HTTPS")&amp;")","No"),"*")</f>
        <v>No</v>
      </c>
      <c r="R534" s="58" t="str">
        <f>IF(R$9="Include",IF(JoinIfFuzzy(R$486:R$527,$F$486:$F$527,$G534)&amp;IF(AND(R$2=S$3,S$9="Include (Platform Duplicate)"),JoinIfFuzzy(S$486:S$527,$F$486:$F$527,$G534),"")&lt;&gt;"","Yes ("&amp;IF(NOT(ISERR(FIND("HTTP,",JoinIfFuzzy(R$486:R$527,$F$486:$F$527,$G534)&amp;IF(AND(R$2=S$3,S$9="Include (Platform Duplicate)"),JoinIfFuzzy(S$486:S$527,$F$486:$F$527,$G534),"")))),"HTTP","HTTPS")&amp;")","No"),"*")</f>
        <v>*</v>
      </c>
      <c r="S534" s="58" t="str">
        <f>IF(S$9="Include",IF(JoinIfFuzzy(S$486:S$527,$F$486:$F$527,$G534)&amp;IF(AND(S$2=T$3,T$9="Include (Platform Duplicate)"),JoinIfFuzzy(T$486:T$527,$F$486:$F$527,$G534),"")&lt;&gt;"","Yes ("&amp;IF(NOT(ISERR(FIND("HTTP,",JoinIfFuzzy(S$486:S$527,$F$486:$F$527,$G534)&amp;IF(AND(S$2=T$3,T$9="Include (Platform Duplicate)"),JoinIfFuzzy(T$486:T$527,$F$486:$F$527,$G534),"")))),"HTTP","HTTPS")&amp;")","No"),"*")</f>
        <v>No</v>
      </c>
      <c r="T534" s="58" t="str">
        <f>IF(T$9="Include",IF(JoinIfFuzzy(T$486:T$527,$F$486:$F$527,$G534)&amp;IF(AND(T$2=U$3,U$9="Include (Platform Duplicate)"),JoinIfFuzzy(U$486:U$527,$F$486:$F$527,$G534),"")&lt;&gt;"","Yes ("&amp;IF(NOT(ISERR(FIND("HTTP,",JoinIfFuzzy(T$486:T$527,$F$486:$F$527,$G534)&amp;IF(AND(T$2=U$3,U$9="Include (Platform Duplicate)"),JoinIfFuzzy(U$486:U$527,$F$486:$F$527,$G534),"")))),"HTTP","HTTPS")&amp;")","No"),"*")</f>
        <v>*</v>
      </c>
      <c r="U534" s="58" t="str">
        <f>IF(U$9="Include",IF(JoinIfFuzzy(U$486:U$527,$F$486:$F$527,$G534)&amp;IF(AND(U$2=V$3,V$9="Include (Platform Duplicate)"),JoinIfFuzzy(V$486:V$527,$F$486:$F$527,$G534),"")&lt;&gt;"","Yes ("&amp;IF(NOT(ISERR(FIND("HTTP,",JoinIfFuzzy(U$486:U$527,$F$486:$F$527,$G534)&amp;IF(AND(U$2=V$3,V$9="Include (Platform Duplicate)"),JoinIfFuzzy(V$486:V$527,$F$486:$F$527,$G534),"")))),"HTTP","HTTPS")&amp;")","No"),"*")</f>
        <v>No</v>
      </c>
      <c r="V534" s="58" t="str">
        <f>IF(V$9="Include",IF(JoinIfFuzzy(V$486:V$527,$F$486:$F$527,$G534)&amp;IF(AND(V$2=W$3,W$9="Include (Platform Duplicate)"),JoinIfFuzzy(W$486:W$527,$F$486:$F$527,$G534),"")&lt;&gt;"","Yes ("&amp;IF(NOT(ISERR(FIND("HTTP,",JoinIfFuzzy(V$486:V$527,$F$486:$F$527,$G534)&amp;IF(AND(V$2=W$3,W$9="Include (Platform Duplicate)"),JoinIfFuzzy(W$486:W$527,$F$486:$F$527,$G534),"")))),"HTTP","HTTPS")&amp;")","No"),"*")</f>
        <v>No</v>
      </c>
      <c r="W534" s="58" t="str">
        <f>IF(W$9="Include",IF(JoinIfFuzzy(W$486:W$527,$F$486:$F$527,$G534)&amp;IF(AND(W$2=X$3,X$9="Include (Platform Duplicate)"),JoinIfFuzzy(X$486:X$527,$F$486:$F$527,$G534),"")&lt;&gt;"","Yes ("&amp;IF(NOT(ISERR(FIND("HTTP,",JoinIfFuzzy(W$486:W$527,$F$486:$F$527,$G534)&amp;IF(AND(W$2=X$3,X$9="Include (Platform Duplicate)"),JoinIfFuzzy(X$486:X$527,$F$486:$F$527,$G534),"")))),"HTTP","HTTPS")&amp;")","No"),"*")</f>
        <v>No</v>
      </c>
      <c r="X534" s="58" t="str">
        <f>IF(X$9="Include",IF(JoinIfFuzzy(X$486:X$527,$F$486:$F$527,$G534)&amp;IF(AND(X$2=Y$3,Y$9="Include (Platform Duplicate)"),JoinIfFuzzy(Y$486:Y$527,$F$486:$F$527,$G534),"")&lt;&gt;"","Yes ("&amp;IF(NOT(ISERR(FIND("HTTP,",JoinIfFuzzy(X$486:X$527,$F$486:$F$527,$G534)&amp;IF(AND(X$2=Y$3,Y$9="Include (Platform Duplicate)"),JoinIfFuzzy(Y$486:Y$527,$F$486:$F$527,$G534),"")))),"HTTP","HTTPS")&amp;")","No"),"*")</f>
        <v>*</v>
      </c>
      <c r="Y534" s="58" t="str">
        <f>IF(Y$9="Include",IF(JoinIfFuzzy(Y$486:Y$527,$F$486:$F$527,$G534)&amp;IF(AND(Y$2=Z$3,Z$9="Include (Platform Duplicate)"),JoinIfFuzzy(Z$486:Z$527,$F$486:$F$527,$G534),"")&lt;&gt;"","Yes ("&amp;IF(NOT(ISERR(FIND("HTTP,",JoinIfFuzzy(Y$486:Y$527,$F$486:$F$527,$G534)&amp;IF(AND(Y$2=Z$3,Z$9="Include (Platform Duplicate)"),JoinIfFuzzy(Z$486:Z$527,$F$486:$F$527,$G534),"")))),"HTTP","HTTPS")&amp;")","No"),"*")</f>
        <v>No</v>
      </c>
      <c r="Z534" s="58" t="str">
        <f>IF(Z$9="Include",IF(JoinIfFuzzy(Z$486:Z$527,$F$486:$F$527,$G534)&amp;IF(AND(Z$2=AA$3,AA$9="Include (Platform Duplicate)"),JoinIfFuzzy(AA$486:AA$527,$F$486:$F$527,$G534),"")&lt;&gt;"","Yes ("&amp;IF(NOT(ISERR(FIND("HTTP,",JoinIfFuzzy(Z$486:Z$527,$F$486:$F$527,$G534)&amp;IF(AND(Z$2=AA$3,AA$9="Include (Platform Duplicate)"),JoinIfFuzzy(AA$486:AA$527,$F$486:$F$527,$G534),"")))),"HTTP","HTTPS")&amp;")","No"),"*")</f>
        <v>*</v>
      </c>
      <c r="AA534" s="58" t="str">
        <f>IF(AA$9="Include",IF(JoinIfFuzzy(AA$486:AA$527,$F$486:$F$527,$G534)&amp;IF(AND(AA$2=AB$3,AB$9="Include (Platform Duplicate)"),JoinIfFuzzy(AB$486:AB$527,$F$486:$F$527,$G534),"")&lt;&gt;"","Yes ("&amp;IF(NOT(ISERR(FIND("HTTP,",JoinIfFuzzy(AA$486:AA$527,$F$486:$F$527,$G534)&amp;IF(AND(AA$2=AB$3,AB$9="Include (Platform Duplicate)"),JoinIfFuzzy(AB$486:AB$527,$F$486:$F$527,$G534),"")))),"HTTP","HTTPS")&amp;")","No"),"*")</f>
        <v>No</v>
      </c>
      <c r="AB534" s="58" t="str">
        <f>IF(AB$9="Include",IF(JoinIfFuzzy(AB$486:AB$527,$F$486:$F$527,$G534)&amp;IF(AND(AB$2=AC$3,AC$9="Include (Platform Duplicate)"),JoinIfFuzzy(AC$486:AC$527,$F$486:$F$527,$G534),"")&lt;&gt;"","Yes ("&amp;IF(NOT(ISERR(FIND("HTTP,",JoinIfFuzzy(AB$486:AB$527,$F$486:$F$527,$G534)&amp;IF(AND(AB$2=AC$3,AC$9="Include (Platform Duplicate)"),JoinIfFuzzy(AC$486:AC$527,$F$486:$F$527,$G534),"")))),"HTTP","HTTPS")&amp;")","No"),"*")</f>
        <v>*</v>
      </c>
      <c r="AC534" s="58" t="str">
        <f>IF(AC$9="Include",IF(JoinIfFuzzy(AC$486:AC$527,$F$486:$F$527,$G534)&amp;IF(AND(AC$2=AD$3,AD$9="Include (Platform Duplicate)"),JoinIfFuzzy(AD$486:AD$527,$F$486:$F$527,$G534),"")&lt;&gt;"","Yes ("&amp;IF(NOT(ISERR(FIND("HTTP,",JoinIfFuzzy(AC$486:AC$527,$F$486:$F$527,$G534)&amp;IF(AND(AC$2=AD$3,AD$9="Include (Platform Duplicate)"),JoinIfFuzzy(AD$486:AD$527,$F$486:$F$527,$G534),"")))),"HTTP","HTTPS")&amp;")","No"),"*")</f>
        <v>No</v>
      </c>
      <c r="AD534" s="58" t="str">
        <f>IF(AD$9="Include",IF(JoinIfFuzzy(AD$486:AD$527,$F$486:$F$527,$G534)&amp;IF(AND(AD$2=AE$3,AE$9="Include (Platform Duplicate)"),JoinIfFuzzy(AE$486:AE$527,$F$486:$F$527,$G534),"")&lt;&gt;"","Yes ("&amp;IF(NOT(ISERR(FIND("HTTP,",JoinIfFuzzy(AD$486:AD$527,$F$486:$F$527,$G534)&amp;IF(AND(AD$2=AE$3,AE$9="Include (Platform Duplicate)"),JoinIfFuzzy(AE$486:AE$527,$F$486:$F$527,$G534),"")))),"HTTP","HTTPS")&amp;")","No"),"*")</f>
        <v>No</v>
      </c>
      <c r="AE534" s="58" t="str">
        <f>IF(AE$9="Include",IF(JoinIfFuzzy(AE$486:AE$527,$F$486:$F$527,$G534)&amp;IF(AND(AE$2=AF$3,AF$9="Include (Platform Duplicate)"),JoinIfFuzzy(AF$486:AF$527,$F$486:$F$527,$G534),"")&lt;&gt;"","Yes ("&amp;IF(NOT(ISERR(FIND("HTTP,",JoinIfFuzzy(AE$486:AE$527,$F$486:$F$527,$G534)&amp;IF(AND(AE$2=AF$3,AF$9="Include (Platform Duplicate)"),JoinIfFuzzy(AF$486:AF$527,$F$486:$F$527,$G534),"")))),"HTTP","HTTPS")&amp;")","No"),"*")</f>
        <v>*</v>
      </c>
      <c r="AF534" s="58" t="str">
        <f>IF(AF$9="Include",IF(JoinIfFuzzy(AF$486:AF$527,$F$486:$F$527,$G534)&amp;IF(AND(AF$2=AG$3,AG$9="Include (Platform Duplicate)"),JoinIfFuzzy(AG$486:AG$527,$F$486:$F$527,$G534),"")&lt;&gt;"","Yes ("&amp;IF(NOT(ISERR(FIND("HTTP,",JoinIfFuzzy(AF$486:AF$527,$F$486:$F$527,$G534)&amp;IF(AND(AF$2=AG$3,AG$9="Include (Platform Duplicate)"),JoinIfFuzzy(AG$486:AG$527,$F$486:$F$527,$G534),"")))),"HTTP","HTTPS")&amp;")","No"),"*")</f>
        <v>No</v>
      </c>
      <c r="AG534" s="58" t="str">
        <f>IF(AG$9="Include",IF(JoinIfFuzzy(AG$486:AG$527,$F$486:$F$527,$G534)&amp;IF(AND(AG$2=AH$3,AH$9="Include (Platform Duplicate)"),JoinIfFuzzy(AH$486:AH$527,$F$486:$F$527,$G534),"")&lt;&gt;"","Yes ("&amp;IF(NOT(ISERR(FIND("HTTP,",JoinIfFuzzy(AG$486:AG$527,$F$486:$F$527,$G534)&amp;IF(AND(AG$2=AH$3,AH$9="Include (Platform Duplicate)"),JoinIfFuzzy(AH$486:AH$527,$F$486:$F$527,$G534),"")))),"HTTP","HTTPS")&amp;")","No"),"*")</f>
        <v>No</v>
      </c>
      <c r="AH534" s="58" t="str">
        <f>IF(AH$9="Include",IF(JoinIfFuzzy(AH$486:AH$527,$F$486:$F$527,$G534)&amp;IF(AND(AH$2=AI$3,AI$9="Include (Platform Duplicate)"),JoinIfFuzzy(AI$486:AI$527,$F$486:$F$527,$G534),"")&lt;&gt;"","Yes ("&amp;IF(NOT(ISERR(FIND("HTTP,",JoinIfFuzzy(AH$486:AH$527,$F$486:$F$527,$G534)&amp;IF(AND(AH$2=AI$3,AI$9="Include (Platform Duplicate)"),JoinIfFuzzy(AI$486:AI$527,$F$486:$F$527,$G534),"")))),"HTTP","HTTPS")&amp;")","No"),"*")</f>
        <v>No</v>
      </c>
      <c r="AI534" s="58" t="str">
        <f>IF(AI$9="Include",IF(JoinIfFuzzy(AI$486:AI$527,$F$486:$F$527,$G534)&amp;IF(AND(AI$2=AJ$3,AJ$9="Include (Platform Duplicate)"),JoinIfFuzzy(AJ$486:AJ$527,$F$486:$F$527,$G534),"")&lt;&gt;"","Yes ("&amp;IF(NOT(ISERR(FIND("HTTP,",JoinIfFuzzy(AI$486:AI$527,$F$486:$F$527,$G534)&amp;IF(AND(AI$2=AJ$3,AJ$9="Include (Platform Duplicate)"),JoinIfFuzzy(AJ$486:AJ$527,$F$486:$F$527,$G534),"")))),"HTTP","HTTPS")&amp;")","No"),"*")</f>
        <v>*</v>
      </c>
      <c r="AJ534" s="58" t="str">
        <f>IF(AJ$9="Include",IF(JoinIfFuzzy(AJ$486:AJ$527,$F$486:$F$527,$G534)&amp;IF(AND(AJ$2=AK$3,AK$9="Include (Platform Duplicate)"),JoinIfFuzzy(AK$486:AK$527,$F$486:$F$527,$G534),"")&lt;&gt;"","Yes ("&amp;IF(NOT(ISERR(FIND("HTTP,",JoinIfFuzzy(AJ$486:AJ$527,$F$486:$F$527,$G534)&amp;IF(AND(AJ$2=AK$3,AK$9="Include (Platform Duplicate)"),JoinIfFuzzy(AK$486:AK$527,$F$486:$F$527,$G534),"")))),"HTTP","HTTPS")&amp;")","No"),"*")</f>
        <v>No</v>
      </c>
      <c r="AK534" s="58" t="str">
        <f>IF(AK$9="Include",IF(JoinIfFuzzy(AK$486:AK$527,$F$486:$F$527,$G534)&amp;IF(AND(AK$2=AL$3,AL$9="Include (Platform Duplicate)"),JoinIfFuzzy(AL$486:AL$527,$F$486:$F$527,$G534),"")&lt;&gt;"","Yes ("&amp;IF(NOT(ISERR(FIND("HTTP,",JoinIfFuzzy(AK$486:AK$527,$F$486:$F$527,$G534)&amp;IF(AND(AK$2=AL$3,AL$9="Include (Platform Duplicate)"),JoinIfFuzzy(AL$486:AL$527,$F$486:$F$527,$G534),"")))),"HTTP","HTTPS")&amp;")","No"),"*")</f>
        <v>*</v>
      </c>
      <c r="AL534" s="58" t="str">
        <f>IF(AL$9="Include",IF(JoinIfFuzzy(AL$486:AL$527,$F$486:$F$527,$G534)&amp;IF(AND(AL$2=AM$3,AM$9="Include (Platform Duplicate)"),JoinIfFuzzy(AM$486:AM$527,$F$486:$F$527,$G534),"")&lt;&gt;"","Yes ("&amp;IF(NOT(ISERR(FIND("HTTP,",JoinIfFuzzy(AL$486:AL$527,$F$486:$F$527,$G534)&amp;IF(AND(AL$2=AM$3,AM$9="Include (Platform Duplicate)"),JoinIfFuzzy(AM$486:AM$527,$F$486:$F$527,$G534),"")))),"HTTP","HTTPS")&amp;")","No"),"*")</f>
        <v>No</v>
      </c>
      <c r="AM534" s="58" t="str">
        <f>IF(AM$9="Include",IF(JoinIfFuzzy(AM$486:AM$527,$F$486:$F$527,$G534)&amp;IF(AND(AM$2=AN$3,AN$9="Include (Platform Duplicate)"),JoinIfFuzzy(AN$486:AN$527,$F$486:$F$527,$G534),"")&lt;&gt;"","Yes ("&amp;IF(NOT(ISERR(FIND("HTTP,",JoinIfFuzzy(AM$486:AM$527,$F$486:$F$527,$G534)&amp;IF(AND(AM$2=AN$3,AN$9="Include (Platform Duplicate)"),JoinIfFuzzy(AN$486:AN$527,$F$486:$F$527,$G534),"")))),"HTTP","HTTPS")&amp;")","No"),"*")</f>
        <v>No</v>
      </c>
      <c r="AN534" s="58" t="str">
        <f>IF(AN$9="Include",IF(JoinIfFuzzy(AN$486:AN$527,$F$486:$F$527,$G534)&amp;IF(AND(AN$2=AO$3,AO$9="Include (Platform Duplicate)"),JoinIfFuzzy(AO$486:AO$527,$F$486:$F$527,$G534),"")&lt;&gt;"","Yes ("&amp;IF(NOT(ISERR(FIND("HTTP,",JoinIfFuzzy(AN$486:AN$527,$F$486:$F$527,$G534)&amp;IF(AND(AN$2=AO$3,AO$9="Include (Platform Duplicate)"),JoinIfFuzzy(AO$486:AO$527,$F$486:$F$527,$G534),"")))),"HTTP","HTTPS")&amp;")","No"),"*")</f>
        <v>Yes (HTTPS)</v>
      </c>
      <c r="AO534" s="58" t="str">
        <f>IF(AO$9="Include",IF(JoinIfFuzzy(AO$486:AO$527,$F$486:$F$527,$G534)&amp;IF(AND(AO$2=AP$3,AP$9="Include (Platform Duplicate)"),JoinIfFuzzy(AP$486:AP$527,$F$486:$F$527,$G534),"")&lt;&gt;"","Yes ("&amp;IF(NOT(ISERR(FIND("HTTP,",JoinIfFuzzy(AO$486:AO$527,$F$486:$F$527,$G534)&amp;IF(AND(AO$2=AP$3,AP$9="Include (Platform Duplicate)"),JoinIfFuzzy(AP$486:AP$527,$F$486:$F$527,$G534),"")))),"HTTP","HTTPS")&amp;")","No"),"*")</f>
        <v>*</v>
      </c>
      <c r="AP534" s="58" t="str">
        <f>IF(AP$9="Include",IF(JoinIfFuzzy(AP$486:AP$527,$F$486:$F$527,$G534)&amp;IF(AND(AP$2=AQ$3,AQ$9="Include (Platform Duplicate)"),JoinIfFuzzy(AQ$486:AQ$527,$F$486:$F$527,$G534),"")&lt;&gt;"","Yes ("&amp;IF(NOT(ISERR(FIND("HTTP,",JoinIfFuzzy(AP$486:AP$527,$F$486:$F$527,$G534)&amp;IF(AND(AP$2=AQ$3,AQ$9="Include (Platform Duplicate)"),JoinIfFuzzy(AQ$486:AQ$527,$F$486:$F$527,$G534),"")))),"HTTP","HTTPS")&amp;")","No"),"*")</f>
        <v>No</v>
      </c>
      <c r="AQ534" s="58" t="str">
        <f>IF(AQ$9="Include",IF(JoinIfFuzzy(AQ$486:AQ$527,$F$486:$F$527,$G534)&amp;IF(AND(AQ$2=AR$3,AR$9="Include (Platform Duplicate)"),JoinIfFuzzy(AR$486:AR$527,$F$486:$F$527,$G534),"")&lt;&gt;"","Yes ("&amp;IF(NOT(ISERR(FIND("HTTP,",JoinIfFuzzy(AQ$486:AQ$527,$F$486:$F$527,$G534)&amp;IF(AND(AQ$2=AR$3,AR$9="Include (Platform Duplicate)"),JoinIfFuzzy(AR$486:AR$527,$F$486:$F$527,$G534),"")))),"HTTP","HTTPS")&amp;")","No"),"*")</f>
        <v>*</v>
      </c>
      <c r="AR534" s="58" t="str">
        <f>IF(AR$9="Include",IF(JoinIfFuzzy(AR$486:AR$527,$F$486:$F$527,$G534)&amp;IF(AND(AR$2=AS$3,AS$9="Include (Platform Duplicate)"),JoinIfFuzzy(AS$486:AS$527,$F$486:$F$527,$G534),"")&lt;&gt;"","Yes ("&amp;IF(NOT(ISERR(FIND("HTTP,",JoinIfFuzzy(AR$486:AR$527,$F$486:$F$527,$G534)&amp;IF(AND(AR$2=AS$3,AS$9="Include (Platform Duplicate)"),JoinIfFuzzy(AS$486:AS$527,$F$486:$F$527,$G534),"")))),"HTTP","HTTPS")&amp;")","No"),"*")</f>
        <v>No</v>
      </c>
      <c r="AS534" s="58" t="str">
        <f>IF(AS$9="Include",IF(JoinIfFuzzy(AS$486:AS$527,$F$486:$F$527,$G534)&amp;IF(AND(AS$2=AT$3,AT$9="Include (Platform Duplicate)"),JoinIfFuzzy(AT$486:AT$527,$F$486:$F$527,$G534),"")&lt;&gt;"","Yes ("&amp;IF(NOT(ISERR(FIND("HTTP,",JoinIfFuzzy(AS$486:AS$527,$F$486:$F$527,$G534)&amp;IF(AND(AS$2=AT$3,AT$9="Include (Platform Duplicate)"),JoinIfFuzzy(AT$486:AT$527,$F$486:$F$527,$G534),"")))),"HTTP","HTTPS")&amp;")","No"),"*")</f>
        <v>*</v>
      </c>
      <c r="AT534" s="58" t="str">
        <f>IF(AT$9="Include",IF(JoinIfFuzzy(AT$486:AT$527,$F$486:$F$527,$G534)&amp;IF(AND(AT$2=AU$3,AU$9="Include (Platform Duplicate)"),JoinIfFuzzy(AU$486:AU$527,$F$486:$F$527,$G534),"")&lt;&gt;"","Yes ("&amp;IF(NOT(ISERR(FIND("HTTP,",JoinIfFuzzy(AT$486:AT$527,$F$486:$F$527,$G534)&amp;IF(AND(AT$2=AU$3,AU$9="Include (Platform Duplicate)"),JoinIfFuzzy(AU$486:AU$527,$F$486:$F$527,$G534),"")))),"HTTP","HTTPS")&amp;")","No"),"*")</f>
        <v>No</v>
      </c>
      <c r="AU534" s="58" t="str">
        <f>IF(AU$9="Include",IF(JoinIfFuzzy(AU$486:AU$527,$F$486:$F$527,$G534)&amp;IF(AND(AU$2=AV$3,AV$9="Include (Platform Duplicate)"),JoinIfFuzzy(AV$486:AV$527,$F$486:$F$527,$G534),"")&lt;&gt;"","Yes ("&amp;IF(NOT(ISERR(FIND("HTTP,",JoinIfFuzzy(AU$486:AU$527,$F$486:$F$527,$G534)&amp;IF(AND(AU$2=AV$3,AV$9="Include (Platform Duplicate)"),JoinIfFuzzy(AV$486:AV$527,$F$486:$F$527,$G534),"")))),"HTTP","HTTPS")&amp;")","No"),"*")</f>
        <v>No</v>
      </c>
      <c r="AV534" s="58" t="str">
        <f>IF(AV$9="Include",IF(JoinIfFuzzy(AV$486:AV$527,$F$486:$F$527,$G534)&amp;IF(AND(AV$2=AW$3,AW$9="Include (Platform Duplicate)"),JoinIfFuzzy(AW$486:AW$527,$F$486:$F$527,$G534),"")&lt;&gt;"","Yes ("&amp;IF(NOT(ISERR(FIND("HTTP,",JoinIfFuzzy(AV$486:AV$527,$F$486:$F$527,$G534)&amp;IF(AND(AV$2=AW$3,AW$9="Include (Platform Duplicate)"),JoinIfFuzzy(AW$486:AW$527,$F$486:$F$527,$G534),"")))),"HTTP","HTTPS")&amp;")","No"),"*")</f>
        <v>*</v>
      </c>
      <c r="AW534" s="58" t="str">
        <f>IF(AW$9="Include",IF(JoinIfFuzzy(AW$486:AW$527,$F$486:$F$527,$G534)&amp;IF(AND(AW$2=AX$3,AX$9="Include (Platform Duplicate)"),JoinIfFuzzy(AX$486:AX$527,$F$486:$F$527,$G534),"")&lt;&gt;"","Yes ("&amp;IF(NOT(ISERR(FIND("HTTP,",JoinIfFuzzy(AW$486:AW$527,$F$486:$F$527,$G534)&amp;IF(AND(AW$2=AX$3,AX$9="Include (Platform Duplicate)"),JoinIfFuzzy(AX$486:AX$527,$F$486:$F$527,$G534),"")))),"HTTP","HTTPS")&amp;")","No"),"*")</f>
        <v>*</v>
      </c>
      <c r="AX534" s="58" t="str">
        <f>IF(AX$9="Include",IF(JoinIfFuzzy(AX$486:AX$527,$F$486:$F$527,$G534)&amp;IF(AND(AX$2=AY$3,AY$9="Include (Platform Duplicate)"),JoinIfFuzzy(AY$486:AY$527,$F$486:$F$527,$G534),"")&lt;&gt;"","Yes ("&amp;IF(NOT(ISERR(FIND("HTTP,",JoinIfFuzzy(AX$486:AX$527,$F$486:$F$527,$G534)&amp;IF(AND(AX$2=AY$3,AY$9="Include (Platform Duplicate)"),JoinIfFuzzy(AY$486:AY$527,$F$486:$F$527,$G534),"")))),"HTTP","HTTPS")&amp;")","No"),"*")</f>
        <v>*</v>
      </c>
      <c r="AY534" s="58" t="str">
        <f>IF(AY$9="Include",IF(JoinIfFuzzy(AY$486:AY$527,$F$486:$F$527,$G534)&amp;IF(AND(AY$2=AZ$3,AZ$9="Include (Platform Duplicate)"),JoinIfFuzzy(AZ$486:AZ$527,$F$486:$F$527,$G534),"")&lt;&gt;"","Yes ("&amp;IF(NOT(ISERR(FIND("HTTP,",JoinIfFuzzy(AY$486:AY$527,$F$486:$F$527,$G534)&amp;IF(AND(AY$2=AZ$3,AZ$9="Include (Platform Duplicate)"),JoinIfFuzzy(AZ$486:AZ$527,$F$486:$F$527,$G534),"")))),"HTTP","HTTPS")&amp;")","No"),"*")</f>
        <v>*</v>
      </c>
      <c r="AZ534" s="58" t="str">
        <f>IF(AZ$9="Include",IF(JoinIfFuzzy(AZ$486:AZ$527,$F$486:$F$527,$G534)&amp;IF(AND(AZ$2=BA$3,BA$9="Include (Platform Duplicate)"),JoinIfFuzzy(BA$486:BA$527,$F$486:$F$527,$G534),"")&lt;&gt;"","Yes ("&amp;IF(NOT(ISERR(FIND("HTTP,",JoinIfFuzzy(AZ$486:AZ$527,$F$486:$F$527,$G534)&amp;IF(AND(AZ$2=BA$3,BA$9="Include (Platform Duplicate)"),JoinIfFuzzy(BA$486:BA$527,$F$486:$F$527,$G534),"")))),"HTTP","HTTPS")&amp;")","No"),"*")</f>
        <v>No</v>
      </c>
      <c r="BA534" s="58" t="str">
        <f>IF(BA$9="Include",IF(JoinIfFuzzy(BA$486:BA$527,$F$486:$F$527,$G534)&amp;IF(AND(BA$2=BB$3,BB$9="Include (Platform Duplicate)"),JoinIfFuzzy(BB$486:BB$527,$F$486:$F$527,$G534),"")&lt;&gt;"","Yes ("&amp;IF(NOT(ISERR(FIND("HTTP,",JoinIfFuzzy(BA$486:BA$527,$F$486:$F$527,$G534)&amp;IF(AND(BA$2=BB$3,BB$9="Include (Platform Duplicate)"),JoinIfFuzzy(BB$486:BB$527,$F$486:$F$527,$G534),"")))),"HTTP","HTTPS")&amp;")","No"),"*")</f>
        <v>No</v>
      </c>
      <c r="BB534" s="58" t="str">
        <f>IF(BB$9="Include",IF(JoinIfFuzzy(BB$486:BB$527,$F$486:$F$527,$G534)&amp;IF(AND(BB$2=BC$3,BC$9="Include (Platform Duplicate)"),JoinIfFuzzy(BC$486:BC$527,$F$486:$F$527,$G534),"")&lt;&gt;"","Yes ("&amp;IF(NOT(ISERR(FIND("HTTP,",JoinIfFuzzy(BB$486:BB$527,$F$486:$F$527,$G534)&amp;IF(AND(BB$2=BC$3,BC$9="Include (Platform Duplicate)"),JoinIfFuzzy(BC$486:BC$527,$F$486:$F$527,$G534),"")))),"HTTP","HTTPS")&amp;")","No"),"*")</f>
        <v>No</v>
      </c>
      <c r="BC534" s="58" t="str">
        <f>IF(BC$9="Include",IF(JoinIfFuzzy(BC$486:BC$527,$F$486:$F$527,$G534)&amp;IF(AND(BC$2=BD$3,BD$9="Include (Platform Duplicate)"),JoinIfFuzzy(BD$486:BD$527,$F$486:$F$527,$G534),"")&lt;&gt;"","Yes ("&amp;IF(NOT(ISERR(FIND("HTTP,",JoinIfFuzzy(BC$486:BC$527,$F$486:$F$527,$G534)&amp;IF(AND(BC$2=BD$3,BD$9="Include (Platform Duplicate)"),JoinIfFuzzy(BD$486:BD$527,$F$486:$F$527,$G534),"")))),"HTTP","HTTPS")&amp;")","No"),"*")</f>
        <v>No</v>
      </c>
      <c r="BD534" s="58" t="str">
        <f>IF(BD$9="Include",IF(JoinIfFuzzy(BD$486:BD$527,$F$486:$F$527,$G534)&amp;IF(AND(BD$2=BE$3,BE$9="Include (Platform Duplicate)"),JoinIfFuzzy(BE$486:BE$527,$F$486:$F$527,$G534),"")&lt;&gt;"","Yes ("&amp;IF(NOT(ISERR(FIND("HTTP,",JoinIfFuzzy(BD$486:BD$527,$F$486:$F$527,$G534)&amp;IF(AND(BD$2=BE$3,BE$9="Include (Platform Duplicate)"),JoinIfFuzzy(BE$486:BE$527,$F$486:$F$527,$G534),"")))),"HTTP","HTTPS")&amp;")","No"),"*")</f>
        <v>No</v>
      </c>
      <c r="BE534" s="58" t="str">
        <f>IF(BE$9="Include",IF(JoinIfFuzzy(BE$486:BE$527,$F$486:$F$527,$G534)&amp;IF(AND(BE$2=BF$3,BF$9="Include (Platform Duplicate)"),JoinIfFuzzy(BF$486:BF$527,$F$486:$F$527,$G534),"")&lt;&gt;"","Yes ("&amp;IF(NOT(ISERR(FIND("HTTP,",JoinIfFuzzy(BE$486:BE$527,$F$486:$F$527,$G534)&amp;IF(AND(BE$2=BF$3,BF$9="Include (Platform Duplicate)"),JoinIfFuzzy(BF$486:BF$527,$F$486:$F$527,$G534),"")))),"HTTP","HTTPS")&amp;")","No"),"*")</f>
        <v>*</v>
      </c>
      <c r="BF534" s="58" t="str">
        <f>IF(BF$9="Include",IF(JoinIfFuzzy(BF$486:BF$527,$F$486:$F$527,$G534)&amp;IF(AND(BF$2=BG$3,BG$9="Include (Platform Duplicate)"),JoinIfFuzzy(BG$486:BG$527,$F$486:$F$527,$G534),"")&lt;&gt;"","Yes ("&amp;IF(NOT(ISERR(FIND("HTTP,",JoinIfFuzzy(BF$486:BF$527,$F$486:$F$527,$G534)&amp;IF(AND(BF$2=BG$3,BG$9="Include (Platform Duplicate)"),JoinIfFuzzy(BG$486:BG$527,$F$486:$F$527,$G534),"")))),"HTTP","HTTPS")&amp;")","No"),"*")</f>
        <v>*</v>
      </c>
      <c r="BG534" s="58" t="str">
        <f>IF(BG$9="Include",IF(JoinIfFuzzy(BG$486:BG$527,$F$486:$F$527,$G534)&amp;IF(AND(BG$2=BH$3,BH$9="Include (Platform Duplicate)"),JoinIfFuzzy(BH$486:BH$527,$F$486:$F$527,$G534),"")&lt;&gt;"","Yes ("&amp;IF(NOT(ISERR(FIND("HTTP,",JoinIfFuzzy(BG$486:BG$527,$F$486:$F$527,$G534)&amp;IF(AND(BG$2=BH$3,BH$9="Include (Platform Duplicate)"),JoinIfFuzzy(BH$486:BH$527,$F$486:$F$527,$G534),"")))),"HTTP","HTTPS")&amp;")","No"),"*")</f>
        <v>No</v>
      </c>
      <c r="BH534" s="58" t="str">
        <f>IF(BH$9="Include",IF(JoinIfFuzzy(BH$486:BH$527,$F$486:$F$527,$G534)&amp;IF(AND(BH$2=BI$3,BI$9="Include (Platform Duplicate)"),JoinIfFuzzy(BI$486:BI$527,$F$486:$F$527,$G534),"")&lt;&gt;"","Yes ("&amp;IF(NOT(ISERR(FIND("HTTP,",JoinIfFuzzy(BH$486:BH$527,$F$486:$F$527,$G534)&amp;IF(AND(BH$2=BI$3,BI$9="Include (Platform Duplicate)"),JoinIfFuzzy(BI$486:BI$527,$F$486:$F$527,$G534),"")))),"HTTP","HTTPS")&amp;")","No"),"*")</f>
        <v>*</v>
      </c>
      <c r="BI534" s="58" t="str">
        <f>IF(BI$9="Include",IF(JoinIfFuzzy(BI$486:BI$527,$F$486:$F$527,$G534)&amp;IF(AND(BI$2=BJ$3,BJ$9="Include (Platform Duplicate)"),JoinIfFuzzy(BJ$486:BJ$527,$F$486:$F$527,$G534),"")&lt;&gt;"","Yes ("&amp;IF(NOT(ISERR(FIND("HTTP,",JoinIfFuzzy(BI$486:BI$527,$F$486:$F$527,$G534)&amp;IF(AND(BI$2=BJ$3,BJ$9="Include (Platform Duplicate)"),JoinIfFuzzy(BJ$486:BJ$527,$F$486:$F$527,$G534),"")))),"HTTP","HTTPS")&amp;")","No"),"*")</f>
        <v>No</v>
      </c>
      <c r="BJ534" s="58" t="str">
        <f>IF(BJ$9="Include",IF(JoinIfFuzzy(BJ$486:BJ$527,$F$486:$F$527,$G534)&amp;IF(AND(BJ$2=BK$3,BK$9="Include (Platform Duplicate)"),JoinIfFuzzy(BK$486:BK$527,$F$486:$F$527,$G534),"")&lt;&gt;"","Yes ("&amp;IF(NOT(ISERR(FIND("HTTP,",JoinIfFuzzy(BJ$486:BJ$527,$F$486:$F$527,$G534)&amp;IF(AND(BJ$2=BK$3,BK$9="Include (Platform Duplicate)"),JoinIfFuzzy(BK$486:BK$527,$F$486:$F$527,$G534),"")))),"HTTP","HTTPS")&amp;")","No"),"*")</f>
        <v>No</v>
      </c>
      <c r="BK534" s="58" t="str">
        <f>IF(BK$9="Include",IF(JoinIfFuzzy(BK$486:BK$527,$F$486:$F$527,$G534)&amp;IF(AND(BK$2=BL$3,BL$9="Include (Platform Duplicate)"),JoinIfFuzzy(BL$486:BL$527,$F$486:$F$527,$G534),"")&lt;&gt;"","Yes ("&amp;IF(NOT(ISERR(FIND("HTTP,",JoinIfFuzzy(BK$486:BK$527,$F$486:$F$527,$G534)&amp;IF(AND(BK$2=BL$3,BL$9="Include (Platform Duplicate)"),JoinIfFuzzy(BL$486:BL$527,$F$486:$F$527,$G534),"")))),"HTTP","HTTPS")&amp;")","No"),"*")</f>
        <v>*</v>
      </c>
      <c r="BL534" s="58" t="str">
        <f>IF(BL$9="Include",IF(JoinIfFuzzy(BL$486:BL$527,$F$486:$F$527,$G534)&amp;IF(AND(BL$2=BM$3,BM$9="Include (Platform Duplicate)"),JoinIfFuzzy(BM$486:BM$527,$F$486:$F$527,$G534),"")&lt;&gt;"","Yes ("&amp;IF(NOT(ISERR(FIND("HTTP,",JoinIfFuzzy(BL$486:BL$527,$F$486:$F$527,$G534)&amp;IF(AND(BL$2=BM$3,BM$9="Include (Platform Duplicate)"),JoinIfFuzzy(BM$486:BM$527,$F$486:$F$527,$G534),"")))),"HTTP","HTTPS")&amp;")","No"),"*")</f>
        <v>No</v>
      </c>
      <c r="BM534" s="58" t="str">
        <f>IF(BM$9="Include",IF(JoinIfFuzzy(BM$486:BM$527,$F$486:$F$527,$G534)&amp;IF(AND(BM$2=BN$3,BN$9="Include (Platform Duplicate)"),JoinIfFuzzy(BN$486:BN$527,$F$486:$F$527,$G534),"")&lt;&gt;"","Yes ("&amp;IF(NOT(ISERR(FIND("HTTP,",JoinIfFuzzy(BM$486:BM$527,$F$486:$F$527,$G534)&amp;IF(AND(BM$2=BN$3,BN$9="Include (Platform Duplicate)"),JoinIfFuzzy(BN$486:BN$527,$F$486:$F$527,$G534),"")))),"HTTP","HTTPS")&amp;")","No"),"*")</f>
        <v>*</v>
      </c>
      <c r="BN534" s="58" t="str">
        <f>IF(BN$9="Include",IF(JoinIfFuzzy(BN$486:BN$527,$F$486:$F$527,$G534)&amp;IF(AND(BN$2=BO$3,BO$9="Include (Platform Duplicate)"),JoinIfFuzzy(BO$486:BO$527,$F$486:$F$527,$G534),"")&lt;&gt;"","Yes ("&amp;IF(NOT(ISERR(FIND("HTTP,",JoinIfFuzzy(BN$486:BN$527,$F$486:$F$527,$G534)&amp;IF(AND(BN$2=BO$3,BO$9="Include (Platform Duplicate)"),JoinIfFuzzy(BO$486:BO$527,$F$486:$F$527,$G534),"")))),"HTTP","HTTPS")&amp;")","No"),"*")</f>
        <v>No</v>
      </c>
      <c r="BO534" s="58" t="str">
        <f>IF(BO$9="Include",IF(JoinIfFuzzy(BO$486:BO$527,$F$486:$F$527,$G534)&amp;IF(AND(BO$2=BP$3,BP$9="Include (Platform Duplicate)"),JoinIfFuzzy(BP$486:BP$527,$F$486:$F$527,$G534),"")&lt;&gt;"","Yes ("&amp;IF(NOT(ISERR(FIND("HTTP,",JoinIfFuzzy(BO$486:BO$527,$F$486:$F$527,$G534)&amp;IF(AND(BO$2=BP$3,BP$9="Include (Platform Duplicate)"),JoinIfFuzzy(BP$486:BP$527,$F$486:$F$527,$G534),"")))),"HTTP","HTTPS")&amp;")","No"),"*")</f>
        <v>No</v>
      </c>
      <c r="BP534" s="58" t="str">
        <f>IF(BP$9="Include",IF(JoinIfFuzzy(BP$486:BP$527,$F$486:$F$527,$G534)&amp;IF(AND(BP$2=BQ$3,BQ$9="Include (Platform Duplicate)"),JoinIfFuzzy(BQ$486:BQ$527,$F$486:$F$527,$G534),"")&lt;&gt;"","Yes ("&amp;IF(NOT(ISERR(FIND("HTTP,",JoinIfFuzzy(BP$486:BP$527,$F$486:$F$527,$G534)&amp;IF(AND(BP$2=BQ$3,BQ$9="Include (Platform Duplicate)"),JoinIfFuzzy(BQ$486:BQ$527,$F$486:$F$527,$G534),"")))),"HTTP","HTTPS")&amp;")","No"),"*")</f>
        <v>*</v>
      </c>
      <c r="BQ534" s="58" t="str">
        <f>IF(BQ$9="Include",IF(JoinIfFuzzy(BQ$486:BQ$527,$F$486:$F$527,$G534)&amp;IF(AND(BQ$2=BR$3,BR$9="Include (Platform Duplicate)"),JoinIfFuzzy(BR$486:BR$527,$F$486:$F$527,$G534),"")&lt;&gt;"","Yes ("&amp;IF(NOT(ISERR(FIND("HTTP,",JoinIfFuzzy(BQ$486:BQ$527,$F$486:$F$527,$G534)&amp;IF(AND(BQ$2=BR$3,BR$9="Include (Platform Duplicate)"),JoinIfFuzzy(BR$486:BR$527,$F$486:$F$527,$G534),"")))),"HTTP","HTTPS")&amp;")","No"),"*")</f>
        <v>No</v>
      </c>
      <c r="BR534" s="58" t="str">
        <f>IF(BR$9="Include",IF(JoinIfFuzzy(BR$486:BR$527,$F$486:$F$527,$G534)&amp;IF(AND(BR$2=BS$3,BS$9="Include (Platform Duplicate)"),JoinIfFuzzy(BS$486:BS$527,$F$486:$F$527,$G534),"")&lt;&gt;"","Yes ("&amp;IF(NOT(ISERR(FIND("HTTP,",JoinIfFuzzy(BR$486:BR$527,$F$486:$F$527,$G534)&amp;IF(AND(BR$2=BS$3,BS$9="Include (Platform Duplicate)"),JoinIfFuzzy(BS$486:BS$527,$F$486:$F$527,$G534),"")))),"HTTP","HTTPS")&amp;")","No"),"*")</f>
        <v>*</v>
      </c>
      <c r="BS534" s="58" t="str">
        <f>IF(BS$9="Include",IF(JoinIfFuzzy(BS$486:BS$527,$F$486:$F$527,$G534)&amp;IF(AND(BS$2=BT$3,BT$9="Include (Platform Duplicate)"),JoinIfFuzzy(BT$486:BT$527,$F$486:$F$527,$G534),"")&lt;&gt;"","Yes ("&amp;IF(NOT(ISERR(FIND("HTTP,",JoinIfFuzzy(BS$486:BS$527,$F$486:$F$527,$G534)&amp;IF(AND(BS$2=BT$3,BT$9="Include (Platform Duplicate)"),JoinIfFuzzy(BT$486:BT$527,$F$486:$F$527,$G534),"")))),"HTTP","HTTPS")&amp;")","No"),"*")</f>
        <v>No</v>
      </c>
      <c r="BT534" s="58" t="str">
        <f>IF(BT$9="Include",IF(JoinIfFuzzy(BT$486:BT$527,$F$486:$F$527,$G534)&amp;IF(AND(BT$2=BU$3,BU$9="Include (Platform Duplicate)"),JoinIfFuzzy(BU$486:BU$527,$F$486:$F$527,$G534),"")&lt;&gt;"","Yes ("&amp;IF(NOT(ISERR(FIND("HTTP,",JoinIfFuzzy(BT$486:BT$527,$F$486:$F$527,$G534)&amp;IF(AND(BT$2=BU$3,BU$9="Include (Platform Duplicate)"),JoinIfFuzzy(BU$486:BU$527,$F$486:$F$527,$G534),"")))),"HTTP","HTTPS")&amp;")","No"),"*")</f>
        <v>No</v>
      </c>
      <c r="BU534" s="58" t="str">
        <f>IF(BU$9="Include",IF(JoinIfFuzzy(BU$486:BU$527,$F$486:$F$527,$G534)&amp;IF(AND(BU$2=BV$3,BV$9="Include (Platform Duplicate)"),JoinIfFuzzy(BV$486:BV$527,$F$486:$F$527,$G534),"")&lt;&gt;"","Yes ("&amp;IF(NOT(ISERR(FIND("HTTP,",JoinIfFuzzy(BU$486:BU$527,$F$486:$F$527,$G534)&amp;IF(AND(BU$2=BV$3,BV$9="Include (Platform Duplicate)"),JoinIfFuzzy(BV$486:BV$527,$F$486:$F$527,$G534),"")))),"HTTP","HTTPS")&amp;")","No"),"*")</f>
        <v>*</v>
      </c>
      <c r="BV534" s="58" t="str">
        <f>IF(BV$9="Include",IF(JoinIfFuzzy(BV$486:BV$527,$F$486:$F$527,$G534)&amp;IF(AND(BV$2=BW$3,BW$9="Include (Platform Duplicate)"),JoinIfFuzzy(BW$486:BW$527,$F$486:$F$527,$G534),"")&lt;&gt;"","Yes ("&amp;IF(NOT(ISERR(FIND("HTTP,",JoinIfFuzzy(BV$486:BV$527,$F$486:$F$527,$G534)&amp;IF(AND(BV$2=BW$3,BW$9="Include (Platform Duplicate)"),JoinIfFuzzy(BW$486:BW$527,$F$486:$F$527,$G534),"")))),"HTTP","HTTPS")&amp;")","No"),"*")</f>
        <v>No</v>
      </c>
      <c r="BW534" s="58" t="str">
        <f>IF(BW$9="Include",IF(JoinIfFuzzy(BW$486:BW$527,$F$486:$F$527,$G534)&amp;IF(AND(BW$2=BX$3,BX$9="Include (Platform Duplicate)"),JoinIfFuzzy(BX$486:BX$527,$F$486:$F$527,$G534),"")&lt;&gt;"","Yes ("&amp;IF(NOT(ISERR(FIND("HTTP,",JoinIfFuzzy(BW$486:BW$527,$F$486:$F$527,$G534)&amp;IF(AND(BW$2=BX$3,BX$9="Include (Platform Duplicate)"),JoinIfFuzzy(BX$486:BX$527,$F$486:$F$527,$G534),"")))),"HTTP","HTTPS")&amp;")","No"),"*")</f>
        <v>*</v>
      </c>
      <c r="BX534" s="58" t="str">
        <f>IF(BX$9="Include",IF(JoinIfFuzzy(BX$486:BX$527,$F$486:$F$527,$G534)&amp;IF(AND(BX$2=BY$3,BY$9="Include (Platform Duplicate)"),JoinIfFuzzy(BY$486:BY$527,$F$486:$F$527,$G534),"")&lt;&gt;"","Yes ("&amp;IF(NOT(ISERR(FIND("HTTP,",JoinIfFuzzy(BX$486:BX$527,$F$486:$F$527,$G534)&amp;IF(AND(BX$2=BY$3,BY$9="Include (Platform Duplicate)"),JoinIfFuzzy(BY$486:BY$527,$F$486:$F$527,$G534),"")))),"HTTP","HTTPS")&amp;")","No"),"*")</f>
        <v>No</v>
      </c>
      <c r="BY534" s="58" t="str">
        <f>IF(BY$9="Include",IF(JoinIfFuzzy(BY$486:BY$527,$F$486:$F$527,$G534)&amp;IF(AND(BY$2=BZ$3,BZ$9="Include (Platform Duplicate)"),JoinIfFuzzy(BZ$486:BZ$527,$F$486:$F$527,$G534),"")&lt;&gt;"","Yes ("&amp;IF(NOT(ISERR(FIND("HTTP,",JoinIfFuzzy(BY$486:BY$527,$F$486:$F$527,$G534)&amp;IF(AND(BY$2=BZ$3,BZ$9="Include (Platform Duplicate)"),JoinIfFuzzy(BZ$486:BZ$527,$F$486:$F$527,$G534),"")))),"HTTP","HTTPS")&amp;")","No"),"*")</f>
        <v>*</v>
      </c>
      <c r="BZ534" s="58" t="str">
        <f>IF(BZ$9="Include",IF(JoinIfFuzzy(BZ$486:BZ$527,$F$486:$F$527,$G534)&amp;IF(AND(BZ$2=CA$3,CA$9="Include (Platform Duplicate)"),JoinIfFuzzy(CA$486:CA$527,$F$486:$F$527,$G534),"")&lt;&gt;"","Yes ("&amp;IF(NOT(ISERR(FIND("HTTP,",JoinIfFuzzy(BZ$486:BZ$527,$F$486:$F$527,$G534)&amp;IF(AND(BZ$2=CA$3,CA$9="Include (Platform Duplicate)"),JoinIfFuzzy(CA$486:CA$527,$F$486:$F$527,$G534),"")))),"HTTP","HTTPS")&amp;")","No"),"*")</f>
        <v>No</v>
      </c>
      <c r="CA534" s="58" t="str">
        <f>IF(CA$9="Include",IF(JoinIfFuzzy(CA$486:CA$527,$F$486:$F$527,$G534)&amp;IF(AND(CA$2=CB$3,CB$9="Include (Platform Duplicate)"),JoinIfFuzzy(CB$486:CB$527,$F$486:$F$527,$G534),"")&lt;&gt;"","Yes ("&amp;IF(NOT(ISERR(FIND("HTTP,",JoinIfFuzzy(CA$486:CA$527,$F$486:$F$527,$G534)&amp;IF(AND(CA$2=CB$3,CB$9="Include (Platform Duplicate)"),JoinIfFuzzy(CB$486:CB$527,$F$486:$F$527,$G534),"")))),"HTTP","HTTPS")&amp;")","No"),"*")</f>
        <v>No</v>
      </c>
      <c r="CB534" s="58" t="str">
        <f>IF(CB$9="Include",IF(JoinIfFuzzy(CB$486:CB$527,$F$486:$F$527,$G534)&amp;IF(AND(CB$2=CC$3,CC$9="Include (Platform Duplicate)"),JoinIfFuzzy(CC$486:CC$527,$F$486:$F$527,$G534),"")&lt;&gt;"","Yes ("&amp;IF(NOT(ISERR(FIND("HTTP,",JoinIfFuzzy(CB$486:CB$527,$F$486:$F$527,$G534)&amp;IF(AND(CB$2=CC$3,CC$9="Include (Platform Duplicate)"),JoinIfFuzzy(CC$486:CC$527,$F$486:$F$527,$G534),"")))),"HTTP","HTTPS")&amp;")","No"),"*")</f>
        <v>No</v>
      </c>
      <c r="CC534" s="58" t="str">
        <f>IF(CC$9="Include",IF(JoinIfFuzzy(CC$486:CC$527,$F$486:$F$527,$G534)&amp;IF(AND(CC$2=CD$3,CD$9="Include (Platform Duplicate)"),JoinIfFuzzy(CD$486:CD$527,$F$486:$F$527,$G534),"")&lt;&gt;"","Yes ("&amp;IF(NOT(ISERR(FIND("HTTP,",JoinIfFuzzy(CC$486:CC$527,$F$486:$F$527,$G534)&amp;IF(AND(CC$2=CD$3,CD$9="Include (Platform Duplicate)"),JoinIfFuzzy(CD$486:CD$527,$F$486:$F$527,$G534),"")))),"HTTP","HTTPS")&amp;")","No"),"*")</f>
        <v>No</v>
      </c>
      <c r="CD534" s="58" t="str">
        <f>IF(CD$9="Include",IF(JoinIfFuzzy(CD$486:CD$527,$F$486:$F$527,$G534)&amp;IF(AND(CD$2=CE$3,CE$9="Include (Platform Duplicate)"),JoinIfFuzzy(CE$486:CE$527,$F$486:$F$527,$G534),"")&lt;&gt;"","Yes ("&amp;IF(NOT(ISERR(FIND("HTTP,",JoinIfFuzzy(CD$486:CD$527,$F$486:$F$527,$G534)&amp;IF(AND(CD$2=CE$3,CE$9="Include (Platform Duplicate)"),JoinIfFuzzy(CE$486:CE$527,$F$486:$F$527,$G534),"")))),"HTTP","HTTPS")&amp;")","No"),"*")</f>
        <v>*</v>
      </c>
      <c r="CE534" s="58" t="str">
        <f>IF(CE$9="Include",IF(JoinIfFuzzy(CE$486:CE$527,$F$486:$F$527,$G534)&amp;IF(AND(CE$2=CF$3,CF$9="Include (Platform Duplicate)"),JoinIfFuzzy(CF$486:CF$527,$F$486:$F$527,$G534),"")&lt;&gt;"","Yes ("&amp;IF(NOT(ISERR(FIND("HTTP,",JoinIfFuzzy(CE$486:CE$527,$F$486:$F$527,$G534)&amp;IF(AND(CE$2=CF$3,CF$9="Include (Platform Duplicate)"),JoinIfFuzzy(CF$486:CF$527,$F$486:$F$527,$G534),"")))),"HTTP","HTTPS")&amp;")","No"),"*")</f>
        <v>*</v>
      </c>
      <c r="CF534" s="58" t="str">
        <f>IF(CF$9="Include",IF(JoinIfFuzzy(CF$486:CF$527,$F$486:$F$527,$G534)&amp;IF(AND(CF$2=CG$3,CG$9="Include (Platform Duplicate)"),JoinIfFuzzy(CG$486:CG$527,$F$486:$F$527,$G534),"")&lt;&gt;"","Yes ("&amp;IF(NOT(ISERR(FIND("HTTP,",JoinIfFuzzy(CF$486:CF$527,$F$486:$F$527,$G534)&amp;IF(AND(CF$2=CG$3,CG$9="Include (Platform Duplicate)"),JoinIfFuzzy(CG$486:CG$527,$F$486:$F$527,$G534),"")))),"HTTP","HTTPS")&amp;")","No"),"*")</f>
        <v>*</v>
      </c>
      <c r="CG534" s="58" t="str">
        <f>IF(CG$9="Include",IF(JoinIfFuzzy(CG$486:CG$527,$F$486:$F$527,$G534)&amp;IF(AND(CG$2=CH$3,CH$9="Include (Platform Duplicate)"),JoinIfFuzzy(CH$486:CH$527,$F$486:$F$527,$G534),"")&lt;&gt;"","Yes ("&amp;IF(NOT(ISERR(FIND("HTTP,",JoinIfFuzzy(CG$486:CG$527,$F$486:$F$527,$G534)&amp;IF(AND(CG$2=CH$3,CH$9="Include (Platform Duplicate)"),JoinIfFuzzy(CH$486:CH$527,$F$486:$F$527,$G534),"")))),"HTTP","HTTPS")&amp;")","No"),"*")</f>
        <v>No</v>
      </c>
      <c r="CH534" s="58" t="str">
        <f>IF(CH$9="Include",IF(JoinIfFuzzy(CH$486:CH$527,$F$486:$F$527,$G534)&amp;IF(AND(CH$2=CI$3,CI$9="Include (Platform Duplicate)"),JoinIfFuzzy(CI$486:CI$527,$F$486:$F$527,$G534),"")&lt;&gt;"","Yes ("&amp;IF(NOT(ISERR(FIND("HTTP,",JoinIfFuzzy(CH$486:CH$527,$F$486:$F$527,$G534)&amp;IF(AND(CH$2=CI$3,CI$9="Include (Platform Duplicate)"),JoinIfFuzzy(CI$486:CI$527,$F$486:$F$527,$G534),"")))),"HTTP","HTTPS")&amp;")","No"),"*")</f>
        <v>No</v>
      </c>
      <c r="CI534" s="58" t="str">
        <f>IF(CI$9="Include",IF(JoinIfFuzzy(CI$486:CI$527,$F$486:$F$527,$G534)&amp;IF(AND(CI$2=CJ$3,CJ$9="Include (Platform Duplicate)"),JoinIfFuzzy(CJ$486:CJ$527,$F$486:$F$527,$G534),"")&lt;&gt;"","Yes ("&amp;IF(NOT(ISERR(FIND("HTTP,",JoinIfFuzzy(CI$486:CI$527,$F$486:$F$527,$G534)&amp;IF(AND(CI$2=CJ$3,CJ$9="Include (Platform Duplicate)"),JoinIfFuzzy(CJ$486:CJ$527,$F$486:$F$527,$G534),"")))),"HTTP","HTTPS")&amp;")","No"),"*")</f>
        <v>*</v>
      </c>
      <c r="CJ534" s="58" t="str">
        <f>IF(CJ$9="Include",IF(JoinIfFuzzy(CJ$486:CJ$527,$F$486:$F$527,$G534)&amp;IF(AND(CJ$2=CK$3,CK$9="Include (Platform Duplicate)"),JoinIfFuzzy(CK$486:CK$527,$F$486:$F$527,$G534),"")&lt;&gt;"","Yes ("&amp;IF(NOT(ISERR(FIND("HTTP,",JoinIfFuzzy(CJ$486:CJ$527,$F$486:$F$527,$G534)&amp;IF(AND(CJ$2=CK$3,CK$9="Include (Platform Duplicate)"),JoinIfFuzzy(CK$486:CK$527,$F$486:$F$527,$G534),"")))),"HTTP","HTTPS")&amp;")","No"),"*")</f>
        <v>No</v>
      </c>
      <c r="CK534" s="58" t="str">
        <f>IF(CK$9="Include",IF(JoinIfFuzzy(CK$486:CK$527,$F$486:$F$527,$G534)&amp;IF(AND(CK$2=CL$3,CL$9="Include (Platform Duplicate)"),JoinIfFuzzy(CL$486:CL$527,$F$486:$F$527,$G534),"")&lt;&gt;"","Yes ("&amp;IF(NOT(ISERR(FIND("HTTP,",JoinIfFuzzy(CK$486:CK$527,$F$486:$F$527,$G534)&amp;IF(AND(CK$2=CL$3,CL$9="Include (Platform Duplicate)"),JoinIfFuzzy(CL$486:CL$527,$F$486:$F$527,$G534),"")))),"HTTP","HTTPS")&amp;")","No"),"*")</f>
        <v>Yes (HTTPS)</v>
      </c>
      <c r="CL534" s="58" t="str">
        <f>IF(CL$9="Include",IF(JoinIfFuzzy(CL$486:CL$527,$F$486:$F$527,$G534)&amp;IF(AND(CL$2=CM$3,CM$9="Include (Platform Duplicate)"),JoinIfFuzzy(CM$486:CM$527,$F$486:$F$527,$G534),"")&lt;&gt;"","Yes ("&amp;IF(NOT(ISERR(FIND("HTTP,",JoinIfFuzzy(CL$486:CL$527,$F$486:$F$527,$G534)&amp;IF(AND(CL$2=CM$3,CM$9="Include (Platform Duplicate)"),JoinIfFuzzy(CM$486:CM$527,$F$486:$F$527,$G534),"")))),"HTTP","HTTPS")&amp;")","No"),"*")</f>
        <v>Yes (HTTPS)</v>
      </c>
      <c r="CM534" s="58" t="str">
        <f>IF(CM$9="Include",IF(JoinIfFuzzy(CM$486:CM$527,$F$486:$F$527,$G534)&amp;IF(AND(CM$2=CN$3,CN$9="Include (Platform Duplicate)"),JoinIfFuzzy(CN$486:CN$527,$F$486:$F$527,$G534),"")&lt;&gt;"","Yes ("&amp;IF(NOT(ISERR(FIND("HTTP,",JoinIfFuzzy(CM$486:CM$527,$F$486:$F$527,$G534)&amp;IF(AND(CM$2=CN$3,CN$9="Include (Platform Duplicate)"),JoinIfFuzzy(CN$486:CN$527,$F$486:$F$527,$G534),"")))),"HTTP","HTTPS")&amp;")","No"),"*")</f>
        <v>*</v>
      </c>
      <c r="CN534" s="58" t="str">
        <f>IF(CN$9="Include",IF(JoinIfFuzzy(CN$486:CN$527,$F$486:$F$527,$G534)&amp;IF(AND(CN$2=CO$3,CO$9="Include (Platform Duplicate)"),JoinIfFuzzy(CO$486:CO$527,$F$486:$F$527,$G534),"")&lt;&gt;"","Yes ("&amp;IF(NOT(ISERR(FIND("HTTP,",JoinIfFuzzy(CN$486:CN$527,$F$486:$F$527,$G534)&amp;IF(AND(CN$2=CO$3,CO$9="Include (Platform Duplicate)"),JoinIfFuzzy(CO$486:CO$527,$F$486:$F$527,$G534),"")))),"HTTP","HTTPS")&amp;")","No"),"*")</f>
        <v>No</v>
      </c>
      <c r="CO534" s="58" t="str">
        <f>IF(CO$9="Include",IF(JoinIfFuzzy(CO$486:CO$527,$F$486:$F$527,$G534)&amp;IF(AND(CO$2=CP$3,CP$9="Include (Platform Duplicate)"),JoinIfFuzzy(CP$486:CP$527,$F$486:$F$527,$G534),"")&lt;&gt;"","Yes ("&amp;IF(NOT(ISERR(FIND("HTTP,",JoinIfFuzzy(CO$486:CO$527,$F$486:$F$527,$G534)&amp;IF(AND(CO$2=CP$3,CP$9="Include (Platform Duplicate)"),JoinIfFuzzy(CP$486:CP$527,$F$486:$F$527,$G534),"")))),"HTTP","HTTPS")&amp;")","No"),"*")</f>
        <v>No</v>
      </c>
      <c r="CP534" s="58" t="str">
        <f>IF(CP$9="Include",IF(JoinIfFuzzy(CP$486:CP$527,$F$486:$F$527,$G534)&amp;IF(AND(CP$2=CQ$3,CQ$9="Include (Platform Duplicate)"),JoinIfFuzzy(CQ$486:CQ$527,$F$486:$F$527,$G534),"")&lt;&gt;"","Yes ("&amp;IF(NOT(ISERR(FIND("HTTP,",JoinIfFuzzy(CP$486:CP$527,$F$486:$F$527,$G534)&amp;IF(AND(CP$2=CQ$3,CQ$9="Include (Platform Duplicate)"),JoinIfFuzzy(CQ$486:CQ$527,$F$486:$F$527,$G534),"")))),"HTTP","HTTPS")&amp;")","No"),"*")</f>
        <v>*</v>
      </c>
      <c r="CQ534" s="58" t="str">
        <f>IF(CQ$9="Include",IF(JoinIfFuzzy(CQ$486:CQ$527,$F$486:$F$527,$G534)&amp;IF(AND(CQ$2=CR$3,CR$9="Include (Platform Duplicate)"),JoinIfFuzzy(CR$486:CR$527,$F$486:$F$527,$G534),"")&lt;&gt;"","Yes ("&amp;IF(NOT(ISERR(FIND("HTTP,",JoinIfFuzzy(CQ$486:CQ$527,$F$486:$F$527,$G534)&amp;IF(AND(CQ$2=CR$3,CR$9="Include (Platform Duplicate)"),JoinIfFuzzy(CR$486:CR$527,$F$486:$F$527,$G534),"")))),"HTTP","HTTPS")&amp;")","No"),"*")</f>
        <v>No</v>
      </c>
      <c r="CR534" s="58" t="str">
        <f>IF(CR$9="Include",IF(JoinIfFuzzy(CR$486:CR$527,$F$486:$F$527,$G534)&amp;IF(AND(CR$2=CS$3,CS$9="Include (Platform Duplicate)"),JoinIfFuzzy(CS$486:CS$527,$F$486:$F$527,$G534),"")&lt;&gt;"","Yes ("&amp;IF(NOT(ISERR(FIND("HTTP,",JoinIfFuzzy(CR$486:CR$527,$F$486:$F$527,$G534)&amp;IF(AND(CR$2=CS$3,CS$9="Include (Platform Duplicate)"),JoinIfFuzzy(CS$486:CS$527,$F$486:$F$527,$G534),"")))),"HTTP","HTTPS")&amp;")","No"),"*")</f>
        <v>No</v>
      </c>
      <c r="CS534" s="58" t="str">
        <f>IF(CS$9="Include",IF(JoinIfFuzzy(CS$486:CS$527,$F$486:$F$527,$G534)&amp;IF(AND(CS$2=CT$3,CT$9="Include (Platform Duplicate)"),JoinIfFuzzy(CT$486:CT$527,$F$486:$F$527,$G534),"")&lt;&gt;"","Yes ("&amp;IF(NOT(ISERR(FIND("HTTP,",JoinIfFuzzy(CS$486:CS$527,$F$486:$F$527,$G534)&amp;IF(AND(CS$2=CT$3,CT$9="Include (Platform Duplicate)"),JoinIfFuzzy(CT$486:CT$527,$F$486:$F$527,$G534),"")))),"HTTP","HTTPS")&amp;")","No"),"*")</f>
        <v>No</v>
      </c>
      <c r="CT534" s="58" t="str">
        <f>IF(CT$9="Include",IF(JoinIfFuzzy(CT$486:CT$527,$F$486:$F$527,$G534)&amp;IF(AND(CT$2=CU$3,CU$9="Include (Platform Duplicate)"),JoinIfFuzzy(CU$486:CU$527,$F$486:$F$527,$G534),"")&lt;&gt;"","Yes ("&amp;IF(NOT(ISERR(FIND("HTTP,",JoinIfFuzzy(CT$486:CT$527,$F$486:$F$527,$G534)&amp;IF(AND(CT$2=CU$3,CU$9="Include (Platform Duplicate)"),JoinIfFuzzy(CU$486:CU$527,$F$486:$F$527,$G534),"")))),"HTTP","HTTPS")&amp;")","No"),"*")</f>
        <v>*</v>
      </c>
      <c r="CU534" s="58" t="str">
        <f>IF(CU$9="Include",IF(JoinIfFuzzy(CU$486:CU$527,$F$486:$F$527,$G534)&amp;IF(AND(CU$2=CV$3,CV$9="Include (Platform Duplicate)"),JoinIfFuzzy(CV$486:CV$527,$F$486:$F$527,$G534),"")&lt;&gt;"","Yes ("&amp;IF(NOT(ISERR(FIND("HTTP,",JoinIfFuzzy(CU$486:CU$527,$F$486:$F$527,$G534)&amp;IF(AND(CU$2=CV$3,CV$9="Include (Platform Duplicate)"),JoinIfFuzzy(CV$486:CV$527,$F$486:$F$527,$G534),"")))),"HTTP","HTTPS")&amp;")","No"),"*")</f>
        <v>No</v>
      </c>
      <c r="CV534" s="58" t="str">
        <f>IF(CV$9="Include",IF(JoinIfFuzzy(CV$486:CV$527,$F$486:$F$527,$G534)&amp;IF(AND(CV$2=CW$3,CW$9="Include (Platform Duplicate)"),JoinIfFuzzy(CW$486:CW$527,$F$486:$F$527,$G534),"")&lt;&gt;"","Yes ("&amp;IF(NOT(ISERR(FIND("HTTP,",JoinIfFuzzy(CV$486:CV$527,$F$486:$F$527,$G534)&amp;IF(AND(CV$2=CW$3,CW$9="Include (Platform Duplicate)"),JoinIfFuzzy(CW$486:CW$527,$F$486:$F$527,$G534),"")))),"HTTP","HTTPS")&amp;")","No"),"*")</f>
        <v>*</v>
      </c>
      <c r="CW534" s="58" t="str">
        <f>IF(CW$9="Include",IF(JoinIfFuzzy(CW$486:CW$527,$F$486:$F$527,$G534)&amp;IF(AND(CW$2=CX$3,CX$9="Include (Platform Duplicate)"),JoinIfFuzzy(CX$486:CX$527,$F$486:$F$527,$G534),"")&lt;&gt;"","Yes ("&amp;IF(NOT(ISERR(FIND("HTTP,",JoinIfFuzzy(CW$486:CW$527,$F$486:$F$527,$G534)&amp;IF(AND(CW$2=CX$3,CX$9="Include (Platform Duplicate)"),JoinIfFuzzy(CX$486:CX$527,$F$486:$F$527,$G534),"")))),"HTTP","HTTPS")&amp;")","No"),"*")</f>
        <v>No</v>
      </c>
      <c r="CX534" s="58" t="str">
        <f>IF(CX$9="Include",IF(JoinIfFuzzy(CX$486:CX$527,$F$486:$F$527,$G534)&amp;IF(AND(CX$2=CY$3,CY$9="Include (Platform Duplicate)"),JoinIfFuzzy(CY$486:CY$527,$F$486:$F$527,$G534),"")&lt;&gt;"","Yes ("&amp;IF(NOT(ISERR(FIND("HTTP,",JoinIfFuzzy(CX$486:CX$527,$F$486:$F$527,$G534)&amp;IF(AND(CX$2=CY$3,CY$9="Include (Platform Duplicate)"),JoinIfFuzzy(CY$486:CY$527,$F$486:$F$527,$G534),"")))),"HTTP","HTTPS")&amp;")","No"),"*")</f>
        <v>*</v>
      </c>
      <c r="CY534" s="58" t="str">
        <f>IF(CY$9="Include",IF(JoinIfFuzzy(CY$486:CY$527,$F$486:$F$527,$G534)&amp;IF(AND(CY$2=CZ$3,CZ$9="Include (Platform Duplicate)"),JoinIfFuzzy(CZ$486:CZ$527,$F$486:$F$527,$G534),"")&lt;&gt;"","Yes ("&amp;IF(NOT(ISERR(FIND("HTTP,",JoinIfFuzzy(CY$486:CY$527,$F$486:$F$527,$G534)&amp;IF(AND(CY$2=CZ$3,CZ$9="Include (Platform Duplicate)"),JoinIfFuzzy(CZ$486:CZ$527,$F$486:$F$527,$G534),"")))),"HTTP","HTTPS")&amp;")","No"),"*")</f>
        <v>No</v>
      </c>
      <c r="CZ534" s="58" t="str">
        <f>IF(CZ$9="Include",IF(JoinIfFuzzy(CZ$486:CZ$527,$F$486:$F$527,$G534)&amp;IF(AND(CZ$2=DA$3,DA$9="Include (Platform Duplicate)"),JoinIfFuzzy(DA$486:DA$527,$F$486:$F$527,$G534),"")&lt;&gt;"","Yes ("&amp;IF(NOT(ISERR(FIND("HTTP,",JoinIfFuzzy(CZ$486:CZ$527,$F$486:$F$527,$G534)&amp;IF(AND(CZ$2=DA$3,DA$9="Include (Platform Duplicate)"),JoinIfFuzzy(DA$486:DA$527,$F$486:$F$527,$G534),"")))),"HTTP","HTTPS")&amp;")","No"),"*")</f>
        <v>*</v>
      </c>
      <c r="DA534" s="58" t="str">
        <f>IF(DA$9="Include",IF(JoinIfFuzzy(DA$486:DA$527,$F$486:$F$527,$G534)&amp;IF(AND(DA$2=DB$3,DB$9="Include (Platform Duplicate)"),JoinIfFuzzy(DB$486:DB$527,$F$486:$F$527,$G534),"")&lt;&gt;"","Yes ("&amp;IF(NOT(ISERR(FIND("HTTP,",JoinIfFuzzy(DA$486:DA$527,$F$486:$F$527,$G534)&amp;IF(AND(DA$2=DB$3,DB$9="Include (Platform Duplicate)"),JoinIfFuzzy(DB$486:DB$527,$F$486:$F$527,$G534),"")))),"HTTP","HTTPS")&amp;")","No"),"*")</f>
        <v>Yes (HTTPS)</v>
      </c>
      <c r="DB534" s="58" t="str">
        <f>IF(DB$9="Include",IF(JoinIfFuzzy(DB$486:DB$527,$F$486:$F$527,$G534)&amp;IF(AND(DB$2=DC$3,DC$9="Include (Platform Duplicate)"),JoinIfFuzzy(DC$486:DC$527,$F$486:$F$527,$G534),"")&lt;&gt;"","Yes ("&amp;IF(NOT(ISERR(FIND("HTTP,",JoinIfFuzzy(DB$486:DB$527,$F$486:$F$527,$G534)&amp;IF(AND(DB$2=DC$3,DC$9="Include (Platform Duplicate)"),JoinIfFuzzy(DC$486:DC$527,$F$486:$F$527,$G534),"")))),"HTTP","HTTPS")&amp;")","No"),"*")</f>
        <v>*</v>
      </c>
      <c r="DC534" s="58" t="str">
        <f>IF(DC$9="Include",IF(JoinIfFuzzy(DC$486:DC$527,$F$486:$F$527,$G534)&amp;IF(AND(DC$2=DD$3,DD$9="Include (Platform Duplicate)"),JoinIfFuzzy(DD$486:DD$527,$F$486:$F$527,$G534),"")&lt;&gt;"","Yes ("&amp;IF(NOT(ISERR(FIND("HTTP,",JoinIfFuzzy(DC$486:DC$527,$F$486:$F$527,$G534)&amp;IF(AND(DC$2=DD$3,DD$9="Include (Platform Duplicate)"),JoinIfFuzzy(DD$486:DD$527,$F$486:$F$527,$G534),"")))),"HTTP","HTTPS")&amp;")","No"),"*")</f>
        <v>*</v>
      </c>
      <c r="DD534" s="58" t="str">
        <f>IF(DD$9="Include",IF(JoinIfFuzzy(DD$486:DD$527,$F$486:$F$527,$G534)&amp;IF(AND(DD$2=DE$3,DE$9="Include (Platform Duplicate)"),JoinIfFuzzy(DE$486:DE$527,$F$486:$F$527,$G534),"")&lt;&gt;"","Yes ("&amp;IF(NOT(ISERR(FIND("HTTP,",JoinIfFuzzy(DD$486:DD$527,$F$486:$F$527,$G534)&amp;IF(AND(DD$2=DE$3,DE$9="Include (Platform Duplicate)"),JoinIfFuzzy(DE$486:DE$527,$F$486:$F$527,$G534),"")))),"HTTP","HTTPS")&amp;")","No"),"*")</f>
        <v>No</v>
      </c>
      <c r="DE534" s="58" t="str">
        <f>IF(DE$9="Include",IF(JoinIfFuzzy(DE$486:DE$527,$F$486:$F$527,$G534)&amp;IF(AND(DE$2=DF$3,DF$9="Include (Platform Duplicate)"),JoinIfFuzzy(DF$486:DF$527,$F$486:$F$527,$G534),"")&lt;&gt;"","Yes ("&amp;IF(NOT(ISERR(FIND("HTTP,",JoinIfFuzzy(DE$486:DE$527,$F$486:$F$527,$G534)&amp;IF(AND(DE$2=DF$3,DF$9="Include (Platform Duplicate)"),JoinIfFuzzy(DF$486:DF$527,$F$486:$F$527,$G534),"")))),"HTTP","HTTPS")&amp;")","No"),"*")</f>
        <v>No</v>
      </c>
      <c r="DF534" s="58" t="str">
        <f>IF(DF$9="Include",IF(JoinIfFuzzy(DF$486:DF$527,$F$486:$F$527,$G534)&amp;IF(AND(DF$2=DG$3,DG$9="Include (Platform Duplicate)"),JoinIfFuzzy(DG$486:DG$527,$F$486:$F$527,$G534),"")&lt;&gt;"","Yes ("&amp;IF(NOT(ISERR(FIND("HTTP,",JoinIfFuzzy(DF$486:DF$527,$F$486:$F$527,$G534)&amp;IF(AND(DF$2=DG$3,DG$9="Include (Platform Duplicate)"),JoinIfFuzzy(DG$486:DG$527,$F$486:$F$527,$G534),"")))),"HTTP","HTTPS")&amp;")","No"),"*")</f>
        <v>*</v>
      </c>
      <c r="DG534" s="58" t="str">
        <f>IF(DG$9="Include",IF(JoinIfFuzzy(DG$486:DG$527,$F$486:$F$527,$G534)&amp;IF(AND(DG$2=DH$3,DH$9="Include (Platform Duplicate)"),JoinIfFuzzy(DH$486:DH$527,$F$486:$F$527,$G534),"")&lt;&gt;"","Yes ("&amp;IF(NOT(ISERR(FIND("HTTP,",JoinIfFuzzy(DG$486:DG$527,$F$486:$F$527,$G534)&amp;IF(AND(DG$2=DH$3,DH$9="Include (Platform Duplicate)"),JoinIfFuzzy(DH$486:DH$527,$F$486:$F$527,$G534),"")))),"HTTP","HTTPS")&amp;")","No"),"*")</f>
        <v>No</v>
      </c>
      <c r="DH534" s="58" t="str">
        <f>IF(DH$9="Include",IF(JoinIfFuzzy(DH$486:DH$527,$F$486:$F$527,$G534)&amp;IF(AND(DH$2=DI$3,DI$9="Include (Platform Duplicate)"),JoinIfFuzzy(DI$486:DI$527,$F$486:$F$527,$G534),"")&lt;&gt;"","Yes ("&amp;IF(NOT(ISERR(FIND("HTTP,",JoinIfFuzzy(DH$486:DH$527,$F$486:$F$527,$G534)&amp;IF(AND(DH$2=DI$3,DI$9="Include (Platform Duplicate)"),JoinIfFuzzy(DI$486:DI$527,$F$486:$F$527,$G534),"")))),"HTTP","HTTPS")&amp;")","No"),"*")</f>
        <v>No</v>
      </c>
      <c r="DI534" s="58" t="str">
        <f>IF(DI$9="Include",IF(JoinIfFuzzy(DI$486:DI$527,$F$486:$F$527,$G534)&amp;IF(AND(DI$2=DJ$3,DJ$9="Include (Platform Duplicate)"),JoinIfFuzzy(DJ$486:DJ$527,$F$486:$F$527,$G534),"")&lt;&gt;"","Yes ("&amp;IF(NOT(ISERR(FIND("HTTP,",JoinIfFuzzy(DI$486:DI$527,$F$486:$F$527,$G534)&amp;IF(AND(DI$2=DJ$3,DJ$9="Include (Platform Duplicate)"),JoinIfFuzzy(DJ$486:DJ$527,$F$486:$F$527,$G534),"")))),"HTTP","HTTPS")&amp;")","No"),"*")</f>
        <v>Yes (HTTPS)</v>
      </c>
      <c r="DJ534" s="58" t="str">
        <f>IF(DJ$9="Include",IF(JoinIfFuzzy(DJ$486:DJ$527,$F$486:$F$527,$G534)&amp;IF(AND(DJ$2=DK$3,DK$9="Include (Platform Duplicate)"),JoinIfFuzzy(DK$486:DK$527,$F$486:$F$527,$G534),"")&lt;&gt;"","Yes ("&amp;IF(NOT(ISERR(FIND("HTTP,",JoinIfFuzzy(DJ$486:DJ$527,$F$486:$F$527,$G534)&amp;IF(AND(DJ$2=DK$3,DK$9="Include (Platform Duplicate)"),JoinIfFuzzy(DK$486:DK$527,$F$486:$F$527,$G534),"")))),"HTTP","HTTPS")&amp;")","No"),"*")</f>
        <v>No</v>
      </c>
      <c r="DK534" s="58" t="str">
        <f>IF(DK$9="Include",IF(JoinIfFuzzy(DK$486:DK$527,$F$486:$F$527,$G534)&amp;IF(AND(DK$2=DL$3,DL$9="Include (Platform Duplicate)"),JoinIfFuzzy(DL$486:DL$527,$F$486:$F$527,$G534),"")&lt;&gt;"","Yes ("&amp;IF(NOT(ISERR(FIND("HTTP,",JoinIfFuzzy(DK$486:DK$527,$F$486:$F$527,$G534)&amp;IF(AND(DK$2=DL$3,DL$9="Include (Platform Duplicate)"),JoinIfFuzzy(DL$486:DL$527,$F$486:$F$527,$G534),"")))),"HTTP","HTTPS")&amp;")","No"),"*")</f>
        <v>*</v>
      </c>
      <c r="DL534" s="58" t="str">
        <f>IF(DL$9="Include",IF(JoinIfFuzzy(DL$486:DL$527,$F$486:$F$527,$G534)&amp;IF(AND(DL$2=DM$3,DM$9="Include (Platform Duplicate)"),JoinIfFuzzy(DM$486:DM$527,$F$486:$F$527,$G534),"")&lt;&gt;"","Yes ("&amp;IF(NOT(ISERR(FIND("HTTP,",JoinIfFuzzy(DL$486:DL$527,$F$486:$F$527,$G534)&amp;IF(AND(DL$2=DM$3,DM$9="Include (Platform Duplicate)"),JoinIfFuzzy(DM$486:DM$527,$F$486:$F$527,$G534),"")))),"HTTP","HTTPS")&amp;")","No"),"*")</f>
        <v>No</v>
      </c>
      <c r="DM534" s="58" t="str">
        <f>IF(DM$9="Include",IF(JoinIfFuzzy(DM$486:DM$527,$F$486:$F$527,$G534)&amp;IF(AND(DM$2=DN$3,DN$9="Include (Platform Duplicate)"),JoinIfFuzzy(DN$486:DN$527,$F$486:$F$527,$G534),"")&lt;&gt;"","Yes ("&amp;IF(NOT(ISERR(FIND("HTTP,",JoinIfFuzzy(DM$486:DM$527,$F$486:$F$527,$G534)&amp;IF(AND(DM$2=DN$3,DN$9="Include (Platform Duplicate)"),JoinIfFuzzy(DN$486:DN$527,$F$486:$F$527,$G534),"")))),"HTTP","HTTPS")&amp;")","No"),"*")</f>
        <v>*</v>
      </c>
      <c r="DN534" s="58" t="str">
        <f>IF(DN$9="Include",IF(JoinIfFuzzy(DN$486:DN$527,$F$486:$F$527,$G534)&amp;IF(AND(DN$2=DO$3,DO$9="Include (Platform Duplicate)"),JoinIfFuzzy(DO$486:DO$527,$F$486:$F$527,$G534),"")&lt;&gt;"","Yes ("&amp;IF(NOT(ISERR(FIND("HTTP,",JoinIfFuzzy(DN$486:DN$527,$F$486:$F$527,$G534)&amp;IF(AND(DN$2=DO$3,DO$9="Include (Platform Duplicate)"),JoinIfFuzzy(DO$486:DO$527,$F$486:$F$527,$G534),"")))),"HTTP","HTTPS")&amp;")","No"),"*")</f>
        <v>No</v>
      </c>
      <c r="DO534" s="58" t="str">
        <f>IF(DO$9="Include",IF(JoinIfFuzzy(DO$486:DO$527,$F$486:$F$527,$G534)&amp;IF(AND(DO$2=DP$3,DP$9="Include (Platform Duplicate)"),JoinIfFuzzy(DP$486:DP$527,$F$486:$F$527,$G534),"")&lt;&gt;"","Yes ("&amp;IF(NOT(ISERR(FIND("HTTP,",JoinIfFuzzy(DO$486:DO$527,$F$486:$F$527,$G534)&amp;IF(AND(DO$2=DP$3,DP$9="Include (Platform Duplicate)"),JoinIfFuzzy(DP$486:DP$527,$F$486:$F$527,$G534),"")))),"HTTP","HTTPS")&amp;")","No"),"*")</f>
        <v>*</v>
      </c>
      <c r="DP534" s="58" t="str">
        <f>IF(DP$9="Include",IF(JoinIfFuzzy(DP$486:DP$527,$F$486:$F$527,$G534)&amp;IF(AND(DP$2=DQ$3,DQ$9="Include (Platform Duplicate)"),JoinIfFuzzy(DQ$486:DQ$527,$F$486:$F$527,$G534),"")&lt;&gt;"","Yes ("&amp;IF(NOT(ISERR(FIND("HTTP,",JoinIfFuzzy(DP$486:DP$527,$F$486:$F$527,$G534)&amp;IF(AND(DP$2=DQ$3,DQ$9="Include (Platform Duplicate)"),JoinIfFuzzy(DQ$486:DQ$527,$F$486:$F$527,$G534),"")))),"HTTP","HTTPS")&amp;")","No"),"*")</f>
        <v>No</v>
      </c>
      <c r="DQ534" s="58" t="str">
        <f>IF(DQ$9="Include",IF(JoinIfFuzzy(DQ$486:DQ$527,$F$486:$F$527,$G534)&amp;IF(AND(DQ$2=DR$3,DR$9="Include (Platform Duplicate)"),JoinIfFuzzy(DR$486:DR$527,$F$486:$F$527,$G534),"")&lt;&gt;"","Yes ("&amp;IF(NOT(ISERR(FIND("HTTP,",JoinIfFuzzy(DQ$486:DQ$527,$F$486:$F$527,$G534)&amp;IF(AND(DQ$2=DR$3,DR$9="Include (Platform Duplicate)"),JoinIfFuzzy(DR$486:DR$527,$F$486:$F$527,$G534),"")))),"HTTP","HTTPS")&amp;")","No"),"*")</f>
        <v>*</v>
      </c>
      <c r="DR534" s="58" t="str">
        <f>IF(DR$9="Include",IF(JoinIfFuzzy(DR$486:DR$527,$F$486:$F$527,$G534)&amp;IF(AND(DR$2=DS$3,DS$9="Include (Platform Duplicate)"),JoinIfFuzzy(DS$486:DS$527,$F$486:$F$527,$G534),"")&lt;&gt;"","Yes ("&amp;IF(NOT(ISERR(FIND("HTTP,",JoinIfFuzzy(DR$486:DR$527,$F$486:$F$527,$G534)&amp;IF(AND(DR$2=DS$3,DS$9="Include (Platform Duplicate)"),JoinIfFuzzy(DS$486:DS$527,$F$486:$F$527,$G534),"")))),"HTTP","HTTPS")&amp;")","No"),"*")</f>
        <v>*</v>
      </c>
      <c r="DS534" s="58" t="str">
        <f>IF(DS$9="Include",IF(JoinIfFuzzy(DS$486:DS$527,$F$486:$F$527,$G534)&amp;IF(AND(DS$2=DT$3,DT$9="Include (Platform Duplicate)"),JoinIfFuzzy(DT$486:DT$527,$F$486:$F$527,$G534),"")&lt;&gt;"","Yes ("&amp;IF(NOT(ISERR(FIND("HTTP,",JoinIfFuzzy(DS$486:DS$527,$F$486:$F$527,$G534)&amp;IF(AND(DS$2=DT$3,DT$9="Include (Platform Duplicate)"),JoinIfFuzzy(DT$486:DT$527,$F$486:$F$527,$G534),"")))),"HTTP","HTTPS")&amp;")","No"),"*")</f>
        <v>No</v>
      </c>
      <c r="DT534" s="58" t="str">
        <f>IF(DT$9="Include",IF(JoinIfFuzzy(DT$486:DT$527,$F$486:$F$527,$G534)&amp;IF(AND(DT$2=DU$3,DU$9="Include (Platform Duplicate)"),JoinIfFuzzy(DU$486:DU$527,$F$486:$F$527,$G534),"")&lt;&gt;"","Yes ("&amp;IF(NOT(ISERR(FIND("HTTP,",JoinIfFuzzy(DT$486:DT$527,$F$486:$F$527,$G534)&amp;IF(AND(DT$2=DU$3,DU$9="Include (Platform Duplicate)"),JoinIfFuzzy(DU$486:DU$527,$F$486:$F$527,$G534),"")))),"HTTP","HTTPS")&amp;")","No"),"*")</f>
        <v>No</v>
      </c>
      <c r="DU534" s="58" t="str">
        <f>IF(DU$9="Include",IF(JoinIfFuzzy(DU$486:DU$527,$F$486:$F$527,$G534)&amp;IF(AND(DU$2=DV$3,DV$9="Include (Platform Duplicate)"),JoinIfFuzzy(DV$486:DV$527,$F$486:$F$527,$G534),"")&lt;&gt;"","Yes ("&amp;IF(NOT(ISERR(FIND("HTTP,",JoinIfFuzzy(DU$486:DU$527,$F$486:$F$527,$G534)&amp;IF(AND(DU$2=DV$3,DV$9="Include (Platform Duplicate)"),JoinIfFuzzy(DV$486:DV$527,$F$486:$F$527,$G534),"")))),"HTTP","HTTPS")&amp;")","No"),"*")</f>
        <v>*</v>
      </c>
      <c r="DV534" s="58" t="str">
        <f>IF(DV$9="Include",IF(JoinIfFuzzy(DV$486:DV$527,$F$486:$F$527,$G534)&amp;IF(AND(DV$2=DW$3,DW$9="Include (Platform Duplicate)"),JoinIfFuzzy(DW$486:DW$527,$F$486:$F$527,$G534),"")&lt;&gt;"","Yes ("&amp;IF(NOT(ISERR(FIND("HTTP,",JoinIfFuzzy(DV$486:DV$527,$F$486:$F$527,$G534)&amp;IF(AND(DV$2=DW$3,DW$9="Include (Platform Duplicate)"),JoinIfFuzzy(DW$486:DW$527,$F$486:$F$527,$G534),"")))),"HTTP","HTTPS")&amp;")","No"),"*")</f>
        <v>*</v>
      </c>
      <c r="DW534" s="58" t="str">
        <f>IF(DW$9="Include",IF(JoinIfFuzzy(DW$486:DW$527,$F$486:$F$527,$G534)&amp;IF(AND(DW$2=DX$3,DX$9="Include (Platform Duplicate)"),JoinIfFuzzy(DX$486:DX$527,$F$486:$F$527,$G534),"")&lt;&gt;"","Yes ("&amp;IF(NOT(ISERR(FIND("HTTP,",JoinIfFuzzy(DW$486:DW$527,$F$486:$F$527,$G534)&amp;IF(AND(DW$2=DX$3,DX$9="Include (Platform Duplicate)"),JoinIfFuzzy(DX$486:DX$527,$F$486:$F$527,$G534),"")))),"HTTP","HTTPS")&amp;")","No"),"*")</f>
        <v>No</v>
      </c>
      <c r="DX534" s="58" t="str">
        <f>IF(DX$9="Include",IF(JoinIfFuzzy(DX$486:DX$527,$F$486:$F$527,$G534)&amp;IF(AND(DX$2=DY$3,DY$9="Include (Platform Duplicate)"),JoinIfFuzzy(DY$486:DY$527,$F$486:$F$527,$G534),"")&lt;&gt;"","Yes ("&amp;IF(NOT(ISERR(FIND("HTTP,",JoinIfFuzzy(DX$486:DX$527,$F$486:$F$527,$G534)&amp;IF(AND(DX$2=DY$3,DY$9="Include (Platform Duplicate)"),JoinIfFuzzy(DY$486:DY$527,$F$486:$F$527,$G534),"")))),"HTTP","HTTPS")&amp;")","No"),"*")</f>
        <v>No</v>
      </c>
      <c r="DY534" s="58" t="str">
        <f>IF(DY$9="Include",IF(JoinIfFuzzy(DY$486:DY$527,$F$486:$F$527,$G534)&amp;IF(AND(DY$2=DZ$3,DZ$9="Include (Platform Duplicate)"),JoinIfFuzzy(DZ$486:DZ$527,$F$486:$F$527,$G534),"")&lt;&gt;"","Yes ("&amp;IF(NOT(ISERR(FIND("HTTP,",JoinIfFuzzy(DY$486:DY$527,$F$486:$F$527,$G534)&amp;IF(AND(DY$2=DZ$3,DZ$9="Include (Platform Duplicate)"),JoinIfFuzzy(DZ$486:DZ$527,$F$486:$F$527,$G534),"")))),"HTTP","HTTPS")&amp;")","No"),"*")</f>
        <v>No</v>
      </c>
      <c r="DZ534" s="58" t="str">
        <f>IF(DZ$9="Include",IF(JoinIfFuzzy(DZ$486:DZ$527,$F$486:$F$527,$G534)&amp;IF(AND(DZ$2=EA$3,EA$9="Include (Platform Duplicate)"),JoinIfFuzzy(EA$486:EA$527,$F$486:$F$527,$G534),"")&lt;&gt;"","Yes ("&amp;IF(NOT(ISERR(FIND("HTTP,",JoinIfFuzzy(DZ$486:DZ$527,$F$486:$F$527,$G534)&amp;IF(AND(DZ$2=EA$3,EA$9="Include (Platform Duplicate)"),JoinIfFuzzy(EA$486:EA$527,$F$486:$F$527,$G534),"")))),"HTTP","HTTPS")&amp;")","No"),"*")</f>
        <v>*</v>
      </c>
      <c r="EA534" s="58" t="str">
        <f>IF(EA$9="Include",IF(JoinIfFuzzy(EA$486:EA$527,$F$486:$F$527,$G534)&amp;IF(AND(EA$2=EB$3,EB$9="Include (Platform Duplicate)"),JoinIfFuzzy(EB$486:EB$527,$F$486:$F$527,$G534),"")&lt;&gt;"","Yes ("&amp;IF(NOT(ISERR(FIND("HTTP,",JoinIfFuzzy(EA$486:EA$527,$F$486:$F$527,$G534)&amp;IF(AND(EA$2=EB$3,EB$9="Include (Platform Duplicate)"),JoinIfFuzzy(EB$486:EB$527,$F$486:$F$527,$G534),"")))),"HTTP","HTTPS")&amp;")","No"),"*")</f>
        <v>No</v>
      </c>
      <c r="EB534" s="58" t="str">
        <f>IF(EB$9="Include",IF(JoinIfFuzzy(EB$486:EB$527,$F$486:$F$527,$G534)&amp;IF(AND(EB$2=EC$3,EC$9="Include (Platform Duplicate)"),JoinIfFuzzy(EC$486:EC$527,$F$486:$F$527,$G534),"")&lt;&gt;"","Yes ("&amp;IF(NOT(ISERR(FIND("HTTP,",JoinIfFuzzy(EB$486:EB$527,$F$486:$F$527,$G534)&amp;IF(AND(EB$2=EC$3,EC$9="Include (Platform Duplicate)"),JoinIfFuzzy(EC$486:EC$527,$F$486:$F$527,$G534),"")))),"HTTP","HTTPS")&amp;")","No"),"*")</f>
        <v>No</v>
      </c>
      <c r="EC534" s="58" t="str">
        <f>IF(EC$9="Include",IF(JoinIfFuzzy(EC$486:EC$527,$F$486:$F$527,$G534)&amp;IF(AND(EC$2=ED$3,ED$9="Include (Platform Duplicate)"),JoinIfFuzzy(ED$486:ED$527,$F$486:$F$527,$G534),"")&lt;&gt;"","Yes ("&amp;IF(NOT(ISERR(FIND("HTTP,",JoinIfFuzzy(EC$486:EC$527,$F$486:$F$527,$G534)&amp;IF(AND(EC$2=ED$3,ED$9="Include (Platform Duplicate)"),JoinIfFuzzy(ED$486:ED$527,$F$486:$F$527,$G534),"")))),"HTTP","HTTPS")&amp;")","No"),"*")</f>
        <v>No</v>
      </c>
      <c r="ED534" s="58" t="str">
        <f>IF(ED$9="Include",IF(JoinIfFuzzy(ED$486:ED$527,$F$486:$F$527,$G534)&amp;IF(AND(ED$2=EE$3,EE$9="Include (Platform Duplicate)"),JoinIfFuzzy(EE$486:EE$527,$F$486:$F$527,$G534),"")&lt;&gt;"","Yes ("&amp;IF(NOT(ISERR(FIND("HTTP,",JoinIfFuzzy(ED$486:ED$527,$F$486:$F$527,$G534)&amp;IF(AND(ED$2=EE$3,EE$9="Include (Platform Duplicate)"),JoinIfFuzzy(EE$486:EE$527,$F$486:$F$527,$G534),"")))),"HTTP","HTTPS")&amp;")","No"),"*")</f>
        <v>*</v>
      </c>
      <c r="EE534" s="58" t="str">
        <f>IF(EE$9="Include",IF(JoinIfFuzzy(EE$486:EE$527,$F$486:$F$527,$G534)&amp;IF(AND(EE$2=EF$3,EF$9="Include (Platform Duplicate)"),JoinIfFuzzy(EF$486:EF$527,$F$486:$F$527,$G534),"")&lt;&gt;"","Yes ("&amp;IF(NOT(ISERR(FIND("HTTP,",JoinIfFuzzy(EE$486:EE$527,$F$486:$F$527,$G534)&amp;IF(AND(EE$2=EF$3,EF$9="Include (Platform Duplicate)"),JoinIfFuzzy(EF$486:EF$527,$F$486:$F$527,$G534),"")))),"HTTP","HTTPS")&amp;")","No"),"*")</f>
        <v>No</v>
      </c>
      <c r="EF534" s="58" t="str">
        <f>IF(EF$9="Include",IF(JoinIfFuzzy(EF$486:EF$527,$F$486:$F$527,$G534)&amp;IF(AND(EF$2=EG$3,EG$9="Include (Platform Duplicate)"),JoinIfFuzzy(EG$486:EG$527,$F$486:$F$527,$G534),"")&lt;&gt;"","Yes ("&amp;IF(NOT(ISERR(FIND("HTTP,",JoinIfFuzzy(EF$486:EF$527,$F$486:$F$527,$G534)&amp;IF(AND(EF$2=EG$3,EG$9="Include (Platform Duplicate)"),JoinIfFuzzy(EG$486:EG$527,$F$486:$F$527,$G534),"")))),"HTTP","HTTPS")&amp;")","No"),"*")</f>
        <v>No</v>
      </c>
      <c r="EG534" s="58" t="str">
        <f>IF(EG$9="Include",IF(JoinIfFuzzy(EG$486:EG$527,$F$486:$F$527,$G534)&amp;IF(AND(EG$2=EH$3,EH$9="Include (Platform Duplicate)"),JoinIfFuzzy(EH$486:EH$527,$F$486:$F$527,$G534),"")&lt;&gt;"","Yes ("&amp;IF(NOT(ISERR(FIND("HTTP,",JoinIfFuzzy(EG$486:EG$527,$F$486:$F$527,$G534)&amp;IF(AND(EG$2=EH$3,EH$9="Include (Platform Duplicate)"),JoinIfFuzzy(EH$486:EH$527,$F$486:$F$527,$G534),"")))),"HTTP","HTTPS")&amp;")","No"),"*")</f>
        <v>*</v>
      </c>
      <c r="EH534" s="58" t="str">
        <f>IF(EH$9="Include",IF(JoinIfFuzzy(EH$486:EH$527,$F$486:$F$527,$G534)&amp;IF(AND(EH$2=EI$3,EI$9="Include (Platform Duplicate)"),JoinIfFuzzy(EI$486:EI$527,$F$486:$F$527,$G534),"")&lt;&gt;"","Yes ("&amp;IF(NOT(ISERR(FIND("HTTP,",JoinIfFuzzy(EH$486:EH$527,$F$486:$F$527,$G534)&amp;IF(AND(EH$2=EI$3,EI$9="Include (Platform Duplicate)"),JoinIfFuzzy(EI$486:EI$527,$F$486:$F$527,$G534),"")))),"HTTP","HTTPS")&amp;")","No"),"*")</f>
        <v>No</v>
      </c>
      <c r="EI534" s="58" t="str">
        <f>IF(EI$9="Include",IF(JoinIfFuzzy(EI$486:EI$527,$F$486:$F$527,$G534)&amp;IF(AND(EI$2=EJ$3,EJ$9="Include (Platform Duplicate)"),JoinIfFuzzy(EJ$486:EJ$527,$F$486:$F$527,$G534),"")&lt;&gt;"","Yes ("&amp;IF(NOT(ISERR(FIND("HTTP,",JoinIfFuzzy(EI$486:EI$527,$F$486:$F$527,$G534)&amp;IF(AND(EI$2=EJ$3,EJ$9="Include (Platform Duplicate)"),JoinIfFuzzy(EJ$486:EJ$527,$F$486:$F$527,$G534),"")))),"HTTP","HTTPS")&amp;")","No"),"*")</f>
        <v>*</v>
      </c>
      <c r="EJ534" s="58" t="str">
        <f>IF(EJ$9="Include",IF(JoinIfFuzzy(EJ$486:EJ$527,$F$486:$F$527,$G534)&amp;IF(AND(EJ$2=EK$3,EK$9="Include (Platform Duplicate)"),JoinIfFuzzy(EK$486:EK$527,$F$486:$F$527,$G534),"")&lt;&gt;"","Yes ("&amp;IF(NOT(ISERR(FIND("HTTP,",JoinIfFuzzy(EJ$486:EJ$527,$F$486:$F$527,$G534)&amp;IF(AND(EJ$2=EK$3,EK$9="Include (Platform Duplicate)"),JoinIfFuzzy(EK$486:EK$527,$F$486:$F$527,$G534),"")))),"HTTP","HTTPS")&amp;")","No"),"*")</f>
        <v>No</v>
      </c>
      <c r="EK534" s="58" t="str">
        <f>IF(EK$9="Include",IF(JoinIfFuzzy(EK$486:EK$527,$F$486:$F$527,$G534)&amp;IF(AND(EK$2=EL$3,EL$9="Include (Platform Duplicate)"),JoinIfFuzzy(EL$486:EL$527,$F$486:$F$527,$G534),"")&lt;&gt;"","Yes ("&amp;IF(NOT(ISERR(FIND("HTTP,",JoinIfFuzzy(EK$486:EK$527,$F$486:$F$527,$G534)&amp;IF(AND(EK$2=EL$3,EL$9="Include (Platform Duplicate)"),JoinIfFuzzy(EL$486:EL$527,$F$486:$F$527,$G534),"")))),"HTTP","HTTPS")&amp;")","No"),"*")</f>
        <v>*</v>
      </c>
      <c r="EL534" s="109"/>
      <c r="EM534" s="109"/>
    </row>
    <row r="535" spans="1:143" s="58" customFormat="1" ht="12.75" customHeight="1" x14ac:dyDescent="0.25">
      <c r="A535" s="5"/>
      <c r="B535" s="96"/>
      <c r="C535" s="96"/>
      <c r="D535" s="96"/>
      <c r="E535" s="96"/>
      <c r="F535" s="96"/>
      <c r="G535" s="58" t="s">
        <v>3542</v>
      </c>
      <c r="H535" s="18" t="s">
        <v>5</v>
      </c>
      <c r="I535" s="18"/>
      <c r="J535" s="58" t="str">
        <f>IF(J$9="Include",IF(JoinIfFuzzy(J$486:J$527,$F$486:$F$527,$G535)&amp;IF(AND(J$2=K$3,K$9="Include (Platform Duplicate)"),JoinIfFuzzy(K$486:K$527,$F$486:$F$527,$G535),"")&lt;&gt;"","Yes ("&amp;IF(NOT(ISERR(FIND("HTTP,",JoinIfFuzzy(J$486:J$527,$F$486:$F$527,$G535)&amp;IF(AND(J$2=K$3,K$9="Include (Platform Duplicate)"),JoinIfFuzzy(K$486:K$527,$F$486:$F$527,$G535),"")))),"HTTP","HTTPS")&amp;")","No"),"*")</f>
        <v>No</v>
      </c>
      <c r="K535" s="58" t="str">
        <f>IF(K$9="Include",IF(JoinIfFuzzy(K$486:K$527,$F$486:$F$527,$G535)&amp;IF(AND(K$2=L$3,L$9="Include (Platform Duplicate)"),JoinIfFuzzy(L$486:L$527,$F$486:$F$527,$G535),"")&lt;&gt;"","Yes ("&amp;IF(NOT(ISERR(FIND("HTTP,",JoinIfFuzzy(K$486:K$527,$F$486:$F$527,$G535)&amp;IF(AND(K$2=L$3,L$9="Include (Platform Duplicate)"),JoinIfFuzzy(L$486:L$527,$F$486:$F$527,$G535),"")))),"HTTP","HTTPS")&amp;")","No"),"*")</f>
        <v>No</v>
      </c>
      <c r="L535" s="58" t="str">
        <f>IF(L$9="Include",IF(JoinIfFuzzy(L$486:L$527,$F$486:$F$527,$G535)&amp;IF(AND(L$2=M$3,M$9="Include (Platform Duplicate)"),JoinIfFuzzy(M$486:M$527,$F$486:$F$527,$G535),"")&lt;&gt;"","Yes ("&amp;IF(NOT(ISERR(FIND("HTTP,",JoinIfFuzzy(L$486:L$527,$F$486:$F$527,$G535)&amp;IF(AND(L$2=M$3,M$9="Include (Platform Duplicate)"),JoinIfFuzzy(M$486:M$527,$F$486:$F$527,$G535),"")))),"HTTP","HTTPS")&amp;")","No"),"*")</f>
        <v>*</v>
      </c>
      <c r="M535" s="58" t="str">
        <f>IF(M$9="Include",IF(JoinIfFuzzy(M$486:M$527,$F$486:$F$527,$G535)&amp;IF(AND(M$2=N$3,N$9="Include (Platform Duplicate)"),JoinIfFuzzy(N$486:N$527,$F$486:$F$527,$G535),"")&lt;&gt;"","Yes ("&amp;IF(NOT(ISERR(FIND("HTTP,",JoinIfFuzzy(M$486:M$527,$F$486:$F$527,$G535)&amp;IF(AND(M$2=N$3,N$9="Include (Platform Duplicate)"),JoinIfFuzzy(N$486:N$527,$F$486:$F$527,$G535),"")))),"HTTP","HTTPS")&amp;")","No"),"*")</f>
        <v>No</v>
      </c>
      <c r="N535" s="58" t="str">
        <f>IF(N$9="Include",IF(JoinIfFuzzy(N$486:N$527,$F$486:$F$527,$G535)&amp;IF(AND(N$2=O$3,O$9="Include (Platform Duplicate)"),JoinIfFuzzy(O$486:O$527,$F$486:$F$527,$G535),"")&lt;&gt;"","Yes ("&amp;IF(NOT(ISERR(FIND("HTTP,",JoinIfFuzzy(N$486:N$527,$F$486:$F$527,$G535)&amp;IF(AND(N$2=O$3,O$9="Include (Platform Duplicate)"),JoinIfFuzzy(O$486:O$527,$F$486:$F$527,$G535),"")))),"HTTP","HTTPS")&amp;")","No"),"*")</f>
        <v>*</v>
      </c>
      <c r="O535" s="58" t="str">
        <f>IF(O$9="Include",IF(JoinIfFuzzy(O$486:O$527,$F$486:$F$527,$G535)&amp;IF(AND(O$2=P$3,P$9="Include (Platform Duplicate)"),JoinIfFuzzy(P$486:P$527,$F$486:$F$527,$G535),"")&lt;&gt;"","Yes ("&amp;IF(NOT(ISERR(FIND("HTTP,",JoinIfFuzzy(O$486:O$527,$F$486:$F$527,$G535)&amp;IF(AND(O$2=P$3,P$9="Include (Platform Duplicate)"),JoinIfFuzzy(P$486:P$527,$F$486:$F$527,$G535),"")))),"HTTP","HTTPS")&amp;")","No"),"*")</f>
        <v>No</v>
      </c>
      <c r="P535" s="58" t="str">
        <f>IF(P$9="Include",IF(JoinIfFuzzy(P$486:P$527,$F$486:$F$527,$G535)&amp;IF(AND(P$2=Q$3,Q$9="Include (Platform Duplicate)"),JoinIfFuzzy(Q$486:Q$527,$F$486:$F$527,$G535),"")&lt;&gt;"","Yes ("&amp;IF(NOT(ISERR(FIND("HTTP,",JoinIfFuzzy(P$486:P$527,$F$486:$F$527,$G535)&amp;IF(AND(P$2=Q$3,Q$9="Include (Platform Duplicate)"),JoinIfFuzzy(Q$486:Q$527,$F$486:$F$527,$G535),"")))),"HTTP","HTTPS")&amp;")","No"),"*")</f>
        <v>*</v>
      </c>
      <c r="Q535" s="58" t="str">
        <f>IF(Q$9="Include",IF(JoinIfFuzzy(Q$486:Q$527,$F$486:$F$527,$G535)&amp;IF(AND(Q$2=R$3,R$9="Include (Platform Duplicate)"),JoinIfFuzzy(R$486:R$527,$F$486:$F$527,$G535),"")&lt;&gt;"","Yes ("&amp;IF(NOT(ISERR(FIND("HTTP,",JoinIfFuzzy(Q$486:Q$527,$F$486:$F$527,$G535)&amp;IF(AND(Q$2=R$3,R$9="Include (Platform Duplicate)"),JoinIfFuzzy(R$486:R$527,$F$486:$F$527,$G535),"")))),"HTTP","HTTPS")&amp;")","No"),"*")</f>
        <v>No</v>
      </c>
      <c r="R535" s="58" t="str">
        <f>IF(R$9="Include",IF(JoinIfFuzzy(R$486:R$527,$F$486:$F$527,$G535)&amp;IF(AND(R$2=S$3,S$9="Include (Platform Duplicate)"),JoinIfFuzzy(S$486:S$527,$F$486:$F$527,$G535),"")&lt;&gt;"","Yes ("&amp;IF(NOT(ISERR(FIND("HTTP,",JoinIfFuzzy(R$486:R$527,$F$486:$F$527,$G535)&amp;IF(AND(R$2=S$3,S$9="Include (Platform Duplicate)"),JoinIfFuzzy(S$486:S$527,$F$486:$F$527,$G535),"")))),"HTTP","HTTPS")&amp;")","No"),"*")</f>
        <v>*</v>
      </c>
      <c r="S535" s="58" t="str">
        <f>IF(S$9="Include",IF(JoinIfFuzzy(S$486:S$527,$F$486:$F$527,$G535)&amp;IF(AND(S$2=T$3,T$9="Include (Platform Duplicate)"),JoinIfFuzzy(T$486:T$527,$F$486:$F$527,$G535),"")&lt;&gt;"","Yes ("&amp;IF(NOT(ISERR(FIND("HTTP,",JoinIfFuzzy(S$486:S$527,$F$486:$F$527,$G535)&amp;IF(AND(S$2=T$3,T$9="Include (Platform Duplicate)"),JoinIfFuzzy(T$486:T$527,$F$486:$F$527,$G535),"")))),"HTTP","HTTPS")&amp;")","No"),"*")</f>
        <v>Yes (HTTPS)</v>
      </c>
      <c r="T535" s="58" t="str">
        <f>IF(T$9="Include",IF(JoinIfFuzzy(T$486:T$527,$F$486:$F$527,$G535)&amp;IF(AND(T$2=U$3,U$9="Include (Platform Duplicate)"),JoinIfFuzzy(U$486:U$527,$F$486:$F$527,$G535),"")&lt;&gt;"","Yes ("&amp;IF(NOT(ISERR(FIND("HTTP,",JoinIfFuzzy(T$486:T$527,$F$486:$F$527,$G535)&amp;IF(AND(T$2=U$3,U$9="Include (Platform Duplicate)"),JoinIfFuzzy(U$486:U$527,$F$486:$F$527,$G535),"")))),"HTTP","HTTPS")&amp;")","No"),"*")</f>
        <v>*</v>
      </c>
      <c r="U535" s="58" t="str">
        <f>IF(U$9="Include",IF(JoinIfFuzzy(U$486:U$527,$F$486:$F$527,$G535)&amp;IF(AND(U$2=V$3,V$9="Include (Platform Duplicate)"),JoinIfFuzzy(V$486:V$527,$F$486:$F$527,$G535),"")&lt;&gt;"","Yes ("&amp;IF(NOT(ISERR(FIND("HTTP,",JoinIfFuzzy(U$486:U$527,$F$486:$F$527,$G535)&amp;IF(AND(U$2=V$3,V$9="Include (Platform Duplicate)"),JoinIfFuzzy(V$486:V$527,$F$486:$F$527,$G535),"")))),"HTTP","HTTPS")&amp;")","No"),"*")</f>
        <v>No</v>
      </c>
      <c r="V535" s="58" t="str">
        <f>IF(V$9="Include",IF(JoinIfFuzzy(V$486:V$527,$F$486:$F$527,$G535)&amp;IF(AND(V$2=W$3,W$9="Include (Platform Duplicate)"),JoinIfFuzzy(W$486:W$527,$F$486:$F$527,$G535),"")&lt;&gt;"","Yes ("&amp;IF(NOT(ISERR(FIND("HTTP,",JoinIfFuzzy(V$486:V$527,$F$486:$F$527,$G535)&amp;IF(AND(V$2=W$3,W$9="Include (Platform Duplicate)"),JoinIfFuzzy(W$486:W$527,$F$486:$F$527,$G535),"")))),"HTTP","HTTPS")&amp;")","No"),"*")</f>
        <v>No</v>
      </c>
      <c r="W535" s="58" t="str">
        <f>IF(W$9="Include",IF(JoinIfFuzzy(W$486:W$527,$F$486:$F$527,$G535)&amp;IF(AND(W$2=X$3,X$9="Include (Platform Duplicate)"),JoinIfFuzzy(X$486:X$527,$F$486:$F$527,$G535),"")&lt;&gt;"","Yes ("&amp;IF(NOT(ISERR(FIND("HTTP,",JoinIfFuzzy(W$486:W$527,$F$486:$F$527,$G535)&amp;IF(AND(W$2=X$3,X$9="Include (Platform Duplicate)"),JoinIfFuzzy(X$486:X$527,$F$486:$F$527,$G535),"")))),"HTTP","HTTPS")&amp;")","No"),"*")</f>
        <v>No</v>
      </c>
      <c r="X535" s="58" t="str">
        <f>IF(X$9="Include",IF(JoinIfFuzzy(X$486:X$527,$F$486:$F$527,$G535)&amp;IF(AND(X$2=Y$3,Y$9="Include (Platform Duplicate)"),JoinIfFuzzy(Y$486:Y$527,$F$486:$F$527,$G535),"")&lt;&gt;"","Yes ("&amp;IF(NOT(ISERR(FIND("HTTP,",JoinIfFuzzy(X$486:X$527,$F$486:$F$527,$G535)&amp;IF(AND(X$2=Y$3,Y$9="Include (Platform Duplicate)"),JoinIfFuzzy(Y$486:Y$527,$F$486:$F$527,$G535),"")))),"HTTP","HTTPS")&amp;")","No"),"*")</f>
        <v>*</v>
      </c>
      <c r="Y535" s="58" t="str">
        <f>IF(Y$9="Include",IF(JoinIfFuzzy(Y$486:Y$527,$F$486:$F$527,$G535)&amp;IF(AND(Y$2=Z$3,Z$9="Include (Platform Duplicate)"),JoinIfFuzzy(Z$486:Z$527,$F$486:$F$527,$G535),"")&lt;&gt;"","Yes ("&amp;IF(NOT(ISERR(FIND("HTTP,",JoinIfFuzzy(Y$486:Y$527,$F$486:$F$527,$G535)&amp;IF(AND(Y$2=Z$3,Z$9="Include (Platform Duplicate)"),JoinIfFuzzy(Z$486:Z$527,$F$486:$F$527,$G535),"")))),"HTTP","HTTPS")&amp;")","No"),"*")</f>
        <v>No</v>
      </c>
      <c r="Z535" s="58" t="str">
        <f>IF(Z$9="Include",IF(JoinIfFuzzy(Z$486:Z$527,$F$486:$F$527,$G535)&amp;IF(AND(Z$2=AA$3,AA$9="Include (Platform Duplicate)"),JoinIfFuzzy(AA$486:AA$527,$F$486:$F$527,$G535),"")&lt;&gt;"","Yes ("&amp;IF(NOT(ISERR(FIND("HTTP,",JoinIfFuzzy(Z$486:Z$527,$F$486:$F$527,$G535)&amp;IF(AND(Z$2=AA$3,AA$9="Include (Platform Duplicate)"),JoinIfFuzzy(AA$486:AA$527,$F$486:$F$527,$G535),"")))),"HTTP","HTTPS")&amp;")","No"),"*")</f>
        <v>*</v>
      </c>
      <c r="AA535" s="58" t="str">
        <f>IF(AA$9="Include",IF(JoinIfFuzzy(AA$486:AA$527,$F$486:$F$527,$G535)&amp;IF(AND(AA$2=AB$3,AB$9="Include (Platform Duplicate)"),JoinIfFuzzy(AB$486:AB$527,$F$486:$F$527,$G535),"")&lt;&gt;"","Yes ("&amp;IF(NOT(ISERR(FIND("HTTP,",JoinIfFuzzy(AA$486:AA$527,$F$486:$F$527,$G535)&amp;IF(AND(AA$2=AB$3,AB$9="Include (Platform Duplicate)"),JoinIfFuzzy(AB$486:AB$527,$F$486:$F$527,$G535),"")))),"HTTP","HTTPS")&amp;")","No"),"*")</f>
        <v>No</v>
      </c>
      <c r="AB535" s="58" t="str">
        <f>IF(AB$9="Include",IF(JoinIfFuzzy(AB$486:AB$527,$F$486:$F$527,$G535)&amp;IF(AND(AB$2=AC$3,AC$9="Include (Platform Duplicate)"),JoinIfFuzzy(AC$486:AC$527,$F$486:$F$527,$G535),"")&lt;&gt;"","Yes ("&amp;IF(NOT(ISERR(FIND("HTTP,",JoinIfFuzzy(AB$486:AB$527,$F$486:$F$527,$G535)&amp;IF(AND(AB$2=AC$3,AC$9="Include (Platform Duplicate)"),JoinIfFuzzy(AC$486:AC$527,$F$486:$F$527,$G535),"")))),"HTTP","HTTPS")&amp;")","No"),"*")</f>
        <v>*</v>
      </c>
      <c r="AC535" s="58" t="str">
        <f>IF(AC$9="Include",IF(JoinIfFuzzy(AC$486:AC$527,$F$486:$F$527,$G535)&amp;IF(AND(AC$2=AD$3,AD$9="Include (Platform Duplicate)"),JoinIfFuzzy(AD$486:AD$527,$F$486:$F$527,$G535),"")&lt;&gt;"","Yes ("&amp;IF(NOT(ISERR(FIND("HTTP,",JoinIfFuzzy(AC$486:AC$527,$F$486:$F$527,$G535)&amp;IF(AND(AC$2=AD$3,AD$9="Include (Platform Duplicate)"),JoinIfFuzzy(AD$486:AD$527,$F$486:$F$527,$G535),"")))),"HTTP","HTTPS")&amp;")","No"),"*")</f>
        <v>No</v>
      </c>
      <c r="AD535" s="58" t="str">
        <f>IF(AD$9="Include",IF(JoinIfFuzzy(AD$486:AD$527,$F$486:$F$527,$G535)&amp;IF(AND(AD$2=AE$3,AE$9="Include (Platform Duplicate)"),JoinIfFuzzy(AE$486:AE$527,$F$486:$F$527,$G535),"")&lt;&gt;"","Yes ("&amp;IF(NOT(ISERR(FIND("HTTP,",JoinIfFuzzy(AD$486:AD$527,$F$486:$F$527,$G535)&amp;IF(AND(AD$2=AE$3,AE$9="Include (Platform Duplicate)"),JoinIfFuzzy(AE$486:AE$527,$F$486:$F$527,$G535),"")))),"HTTP","HTTPS")&amp;")","No"),"*")</f>
        <v>No</v>
      </c>
      <c r="AE535" s="58" t="str">
        <f>IF(AE$9="Include",IF(JoinIfFuzzy(AE$486:AE$527,$F$486:$F$527,$G535)&amp;IF(AND(AE$2=AF$3,AF$9="Include (Platform Duplicate)"),JoinIfFuzzy(AF$486:AF$527,$F$486:$F$527,$G535),"")&lt;&gt;"","Yes ("&amp;IF(NOT(ISERR(FIND("HTTP,",JoinIfFuzzy(AE$486:AE$527,$F$486:$F$527,$G535)&amp;IF(AND(AE$2=AF$3,AF$9="Include (Platform Duplicate)"),JoinIfFuzzy(AF$486:AF$527,$F$486:$F$527,$G535),"")))),"HTTP","HTTPS")&amp;")","No"),"*")</f>
        <v>*</v>
      </c>
      <c r="AF535" s="58" t="str">
        <f>IF(AF$9="Include",IF(JoinIfFuzzy(AF$486:AF$527,$F$486:$F$527,$G535)&amp;IF(AND(AF$2=AG$3,AG$9="Include (Platform Duplicate)"),JoinIfFuzzy(AG$486:AG$527,$F$486:$F$527,$G535),"")&lt;&gt;"","Yes ("&amp;IF(NOT(ISERR(FIND("HTTP,",JoinIfFuzzy(AF$486:AF$527,$F$486:$F$527,$G535)&amp;IF(AND(AF$2=AG$3,AG$9="Include (Platform Duplicate)"),JoinIfFuzzy(AG$486:AG$527,$F$486:$F$527,$G535),"")))),"HTTP","HTTPS")&amp;")","No"),"*")</f>
        <v>No</v>
      </c>
      <c r="AG535" s="58" t="str">
        <f>IF(AG$9="Include",IF(JoinIfFuzzy(AG$486:AG$527,$F$486:$F$527,$G535)&amp;IF(AND(AG$2=AH$3,AH$9="Include (Platform Duplicate)"),JoinIfFuzzy(AH$486:AH$527,$F$486:$F$527,$G535),"")&lt;&gt;"","Yes ("&amp;IF(NOT(ISERR(FIND("HTTP,",JoinIfFuzzy(AG$486:AG$527,$F$486:$F$527,$G535)&amp;IF(AND(AG$2=AH$3,AH$9="Include (Platform Duplicate)"),JoinIfFuzzy(AH$486:AH$527,$F$486:$F$527,$G535),"")))),"HTTP","HTTPS")&amp;")","No"),"*")</f>
        <v>No</v>
      </c>
      <c r="AH535" s="58" t="str">
        <f>IF(AH$9="Include",IF(JoinIfFuzzy(AH$486:AH$527,$F$486:$F$527,$G535)&amp;IF(AND(AH$2=AI$3,AI$9="Include (Platform Duplicate)"),JoinIfFuzzy(AI$486:AI$527,$F$486:$F$527,$G535),"")&lt;&gt;"","Yes ("&amp;IF(NOT(ISERR(FIND("HTTP,",JoinIfFuzzy(AH$486:AH$527,$F$486:$F$527,$G535)&amp;IF(AND(AH$2=AI$3,AI$9="Include (Platform Duplicate)"),JoinIfFuzzy(AI$486:AI$527,$F$486:$F$527,$G535),"")))),"HTTP","HTTPS")&amp;")","No"),"*")</f>
        <v>No</v>
      </c>
      <c r="AI535" s="58" t="str">
        <f>IF(AI$9="Include",IF(JoinIfFuzzy(AI$486:AI$527,$F$486:$F$527,$G535)&amp;IF(AND(AI$2=AJ$3,AJ$9="Include (Platform Duplicate)"),JoinIfFuzzy(AJ$486:AJ$527,$F$486:$F$527,$G535),"")&lt;&gt;"","Yes ("&amp;IF(NOT(ISERR(FIND("HTTP,",JoinIfFuzzy(AI$486:AI$527,$F$486:$F$527,$G535)&amp;IF(AND(AI$2=AJ$3,AJ$9="Include (Platform Duplicate)"),JoinIfFuzzy(AJ$486:AJ$527,$F$486:$F$527,$G535),"")))),"HTTP","HTTPS")&amp;")","No"),"*")</f>
        <v>*</v>
      </c>
      <c r="AJ535" s="58" t="str">
        <f>IF(AJ$9="Include",IF(JoinIfFuzzy(AJ$486:AJ$527,$F$486:$F$527,$G535)&amp;IF(AND(AJ$2=AK$3,AK$9="Include (Platform Duplicate)"),JoinIfFuzzy(AK$486:AK$527,$F$486:$F$527,$G535),"")&lt;&gt;"","Yes ("&amp;IF(NOT(ISERR(FIND("HTTP,",JoinIfFuzzy(AJ$486:AJ$527,$F$486:$F$527,$G535)&amp;IF(AND(AJ$2=AK$3,AK$9="Include (Platform Duplicate)"),JoinIfFuzzy(AK$486:AK$527,$F$486:$F$527,$G535),"")))),"HTTP","HTTPS")&amp;")","No"),"*")</f>
        <v>No</v>
      </c>
      <c r="AK535" s="58" t="str">
        <f>IF(AK$9="Include",IF(JoinIfFuzzy(AK$486:AK$527,$F$486:$F$527,$G535)&amp;IF(AND(AK$2=AL$3,AL$9="Include (Platform Duplicate)"),JoinIfFuzzy(AL$486:AL$527,$F$486:$F$527,$G535),"")&lt;&gt;"","Yes ("&amp;IF(NOT(ISERR(FIND("HTTP,",JoinIfFuzzy(AK$486:AK$527,$F$486:$F$527,$G535)&amp;IF(AND(AK$2=AL$3,AL$9="Include (Platform Duplicate)"),JoinIfFuzzy(AL$486:AL$527,$F$486:$F$527,$G535),"")))),"HTTP","HTTPS")&amp;")","No"),"*")</f>
        <v>*</v>
      </c>
      <c r="AL535" s="58" t="str">
        <f>IF(AL$9="Include",IF(JoinIfFuzzy(AL$486:AL$527,$F$486:$F$527,$G535)&amp;IF(AND(AL$2=AM$3,AM$9="Include (Platform Duplicate)"),JoinIfFuzzy(AM$486:AM$527,$F$486:$F$527,$G535),"")&lt;&gt;"","Yes ("&amp;IF(NOT(ISERR(FIND("HTTP,",JoinIfFuzzy(AL$486:AL$527,$F$486:$F$527,$G535)&amp;IF(AND(AL$2=AM$3,AM$9="Include (Platform Duplicate)"),JoinIfFuzzy(AM$486:AM$527,$F$486:$F$527,$G535),"")))),"HTTP","HTTPS")&amp;")","No"),"*")</f>
        <v>No</v>
      </c>
      <c r="AM535" s="58" t="str">
        <f>IF(AM$9="Include",IF(JoinIfFuzzy(AM$486:AM$527,$F$486:$F$527,$G535)&amp;IF(AND(AM$2=AN$3,AN$9="Include (Platform Duplicate)"),JoinIfFuzzy(AN$486:AN$527,$F$486:$F$527,$G535),"")&lt;&gt;"","Yes ("&amp;IF(NOT(ISERR(FIND("HTTP,",JoinIfFuzzy(AM$486:AM$527,$F$486:$F$527,$G535)&amp;IF(AND(AM$2=AN$3,AN$9="Include (Platform Duplicate)"),JoinIfFuzzy(AN$486:AN$527,$F$486:$F$527,$G535),"")))),"HTTP","HTTPS")&amp;")","No"),"*")</f>
        <v>No</v>
      </c>
      <c r="AN535" s="58" t="str">
        <f>IF(AN$9="Include",IF(JoinIfFuzzy(AN$486:AN$527,$F$486:$F$527,$G535)&amp;IF(AND(AN$2=AO$3,AO$9="Include (Platform Duplicate)"),JoinIfFuzzy(AO$486:AO$527,$F$486:$F$527,$G535),"")&lt;&gt;"","Yes ("&amp;IF(NOT(ISERR(FIND("HTTP,",JoinIfFuzzy(AN$486:AN$527,$F$486:$F$527,$G535)&amp;IF(AND(AN$2=AO$3,AO$9="Include (Platform Duplicate)"),JoinIfFuzzy(AO$486:AO$527,$F$486:$F$527,$G535),"")))),"HTTP","HTTPS")&amp;")","No"),"*")</f>
        <v>No</v>
      </c>
      <c r="AO535" s="58" t="str">
        <f>IF(AO$9="Include",IF(JoinIfFuzzy(AO$486:AO$527,$F$486:$F$527,$G535)&amp;IF(AND(AO$2=AP$3,AP$9="Include (Platform Duplicate)"),JoinIfFuzzy(AP$486:AP$527,$F$486:$F$527,$G535),"")&lt;&gt;"","Yes ("&amp;IF(NOT(ISERR(FIND("HTTP,",JoinIfFuzzy(AO$486:AO$527,$F$486:$F$527,$G535)&amp;IF(AND(AO$2=AP$3,AP$9="Include (Platform Duplicate)"),JoinIfFuzzy(AP$486:AP$527,$F$486:$F$527,$G535),"")))),"HTTP","HTTPS")&amp;")","No"),"*")</f>
        <v>*</v>
      </c>
      <c r="AP535" s="58" t="str">
        <f>IF(AP$9="Include",IF(JoinIfFuzzy(AP$486:AP$527,$F$486:$F$527,$G535)&amp;IF(AND(AP$2=AQ$3,AQ$9="Include (Platform Duplicate)"),JoinIfFuzzy(AQ$486:AQ$527,$F$486:$F$527,$G535),"")&lt;&gt;"","Yes ("&amp;IF(NOT(ISERR(FIND("HTTP,",JoinIfFuzzy(AP$486:AP$527,$F$486:$F$527,$G535)&amp;IF(AND(AP$2=AQ$3,AQ$9="Include (Platform Duplicate)"),JoinIfFuzzy(AQ$486:AQ$527,$F$486:$F$527,$G535),"")))),"HTTP","HTTPS")&amp;")","No"),"*")</f>
        <v>No</v>
      </c>
      <c r="AQ535" s="58" t="str">
        <f>IF(AQ$9="Include",IF(JoinIfFuzzy(AQ$486:AQ$527,$F$486:$F$527,$G535)&amp;IF(AND(AQ$2=AR$3,AR$9="Include (Platform Duplicate)"),JoinIfFuzzy(AR$486:AR$527,$F$486:$F$527,$G535),"")&lt;&gt;"","Yes ("&amp;IF(NOT(ISERR(FIND("HTTP,",JoinIfFuzzy(AQ$486:AQ$527,$F$486:$F$527,$G535)&amp;IF(AND(AQ$2=AR$3,AR$9="Include (Platform Duplicate)"),JoinIfFuzzy(AR$486:AR$527,$F$486:$F$527,$G535),"")))),"HTTP","HTTPS")&amp;")","No"),"*")</f>
        <v>*</v>
      </c>
      <c r="AR535" s="58" t="str">
        <f>IF(AR$9="Include",IF(JoinIfFuzzy(AR$486:AR$527,$F$486:$F$527,$G535)&amp;IF(AND(AR$2=AS$3,AS$9="Include (Platform Duplicate)"),JoinIfFuzzy(AS$486:AS$527,$F$486:$F$527,$G535),"")&lt;&gt;"","Yes ("&amp;IF(NOT(ISERR(FIND("HTTP,",JoinIfFuzzy(AR$486:AR$527,$F$486:$F$527,$G535)&amp;IF(AND(AR$2=AS$3,AS$9="Include (Platform Duplicate)"),JoinIfFuzzy(AS$486:AS$527,$F$486:$F$527,$G535),"")))),"HTTP","HTTPS")&amp;")","No"),"*")</f>
        <v>No</v>
      </c>
      <c r="AS535" s="58" t="str">
        <f>IF(AS$9="Include",IF(JoinIfFuzzy(AS$486:AS$527,$F$486:$F$527,$G535)&amp;IF(AND(AS$2=AT$3,AT$9="Include (Platform Duplicate)"),JoinIfFuzzy(AT$486:AT$527,$F$486:$F$527,$G535),"")&lt;&gt;"","Yes ("&amp;IF(NOT(ISERR(FIND("HTTP,",JoinIfFuzzy(AS$486:AS$527,$F$486:$F$527,$G535)&amp;IF(AND(AS$2=AT$3,AT$9="Include (Platform Duplicate)"),JoinIfFuzzy(AT$486:AT$527,$F$486:$F$527,$G535),"")))),"HTTP","HTTPS")&amp;")","No"),"*")</f>
        <v>*</v>
      </c>
      <c r="AT535" s="58" t="str">
        <f>IF(AT$9="Include",IF(JoinIfFuzzy(AT$486:AT$527,$F$486:$F$527,$G535)&amp;IF(AND(AT$2=AU$3,AU$9="Include (Platform Duplicate)"),JoinIfFuzzy(AU$486:AU$527,$F$486:$F$527,$G535),"")&lt;&gt;"","Yes ("&amp;IF(NOT(ISERR(FIND("HTTP,",JoinIfFuzzy(AT$486:AT$527,$F$486:$F$527,$G535)&amp;IF(AND(AT$2=AU$3,AU$9="Include (Platform Duplicate)"),JoinIfFuzzy(AU$486:AU$527,$F$486:$F$527,$G535),"")))),"HTTP","HTTPS")&amp;")","No"),"*")</f>
        <v>No</v>
      </c>
      <c r="AU535" s="58" t="str">
        <f>IF(AU$9="Include",IF(JoinIfFuzzy(AU$486:AU$527,$F$486:$F$527,$G535)&amp;IF(AND(AU$2=AV$3,AV$9="Include (Platform Duplicate)"),JoinIfFuzzy(AV$486:AV$527,$F$486:$F$527,$G535),"")&lt;&gt;"","Yes ("&amp;IF(NOT(ISERR(FIND("HTTP,",JoinIfFuzzy(AU$486:AU$527,$F$486:$F$527,$G535)&amp;IF(AND(AU$2=AV$3,AV$9="Include (Platform Duplicate)"),JoinIfFuzzy(AV$486:AV$527,$F$486:$F$527,$G535),"")))),"HTTP","HTTPS")&amp;")","No"),"*")</f>
        <v>No</v>
      </c>
      <c r="AV535" s="58" t="str">
        <f>IF(AV$9="Include",IF(JoinIfFuzzy(AV$486:AV$527,$F$486:$F$527,$G535)&amp;IF(AND(AV$2=AW$3,AW$9="Include (Platform Duplicate)"),JoinIfFuzzy(AW$486:AW$527,$F$486:$F$527,$G535),"")&lt;&gt;"","Yes ("&amp;IF(NOT(ISERR(FIND("HTTP,",JoinIfFuzzy(AV$486:AV$527,$F$486:$F$527,$G535)&amp;IF(AND(AV$2=AW$3,AW$9="Include (Platform Duplicate)"),JoinIfFuzzy(AW$486:AW$527,$F$486:$F$527,$G535),"")))),"HTTP","HTTPS")&amp;")","No"),"*")</f>
        <v>*</v>
      </c>
      <c r="AW535" s="58" t="str">
        <f>IF(AW$9="Include",IF(JoinIfFuzzy(AW$486:AW$527,$F$486:$F$527,$G535)&amp;IF(AND(AW$2=AX$3,AX$9="Include (Platform Duplicate)"),JoinIfFuzzy(AX$486:AX$527,$F$486:$F$527,$G535),"")&lt;&gt;"","Yes ("&amp;IF(NOT(ISERR(FIND("HTTP,",JoinIfFuzzy(AW$486:AW$527,$F$486:$F$527,$G535)&amp;IF(AND(AW$2=AX$3,AX$9="Include (Platform Duplicate)"),JoinIfFuzzy(AX$486:AX$527,$F$486:$F$527,$G535),"")))),"HTTP","HTTPS")&amp;")","No"),"*")</f>
        <v>*</v>
      </c>
      <c r="AX535" s="58" t="str">
        <f>IF(AX$9="Include",IF(JoinIfFuzzy(AX$486:AX$527,$F$486:$F$527,$G535)&amp;IF(AND(AX$2=AY$3,AY$9="Include (Platform Duplicate)"),JoinIfFuzzy(AY$486:AY$527,$F$486:$F$527,$G535),"")&lt;&gt;"","Yes ("&amp;IF(NOT(ISERR(FIND("HTTP,",JoinIfFuzzy(AX$486:AX$527,$F$486:$F$527,$G535)&amp;IF(AND(AX$2=AY$3,AY$9="Include (Platform Duplicate)"),JoinIfFuzzy(AY$486:AY$527,$F$486:$F$527,$G535),"")))),"HTTP","HTTPS")&amp;")","No"),"*")</f>
        <v>*</v>
      </c>
      <c r="AY535" s="58" t="str">
        <f>IF(AY$9="Include",IF(JoinIfFuzzy(AY$486:AY$527,$F$486:$F$527,$G535)&amp;IF(AND(AY$2=AZ$3,AZ$9="Include (Platform Duplicate)"),JoinIfFuzzy(AZ$486:AZ$527,$F$486:$F$527,$G535),"")&lt;&gt;"","Yes ("&amp;IF(NOT(ISERR(FIND("HTTP,",JoinIfFuzzy(AY$486:AY$527,$F$486:$F$527,$G535)&amp;IF(AND(AY$2=AZ$3,AZ$9="Include (Platform Duplicate)"),JoinIfFuzzy(AZ$486:AZ$527,$F$486:$F$527,$G535),"")))),"HTTP","HTTPS")&amp;")","No"),"*")</f>
        <v>*</v>
      </c>
      <c r="AZ535" s="58" t="str">
        <f>IF(AZ$9="Include",IF(JoinIfFuzzy(AZ$486:AZ$527,$F$486:$F$527,$G535)&amp;IF(AND(AZ$2=BA$3,BA$9="Include (Platform Duplicate)"),JoinIfFuzzy(BA$486:BA$527,$F$486:$F$527,$G535),"")&lt;&gt;"","Yes ("&amp;IF(NOT(ISERR(FIND("HTTP,",JoinIfFuzzy(AZ$486:AZ$527,$F$486:$F$527,$G535)&amp;IF(AND(AZ$2=BA$3,BA$9="Include (Platform Duplicate)"),JoinIfFuzzy(BA$486:BA$527,$F$486:$F$527,$G535),"")))),"HTTP","HTTPS")&amp;")","No"),"*")</f>
        <v>No</v>
      </c>
      <c r="BA535" s="58" t="str">
        <f>IF(BA$9="Include",IF(JoinIfFuzzy(BA$486:BA$527,$F$486:$F$527,$G535)&amp;IF(AND(BA$2=BB$3,BB$9="Include (Platform Duplicate)"),JoinIfFuzzy(BB$486:BB$527,$F$486:$F$527,$G535),"")&lt;&gt;"","Yes ("&amp;IF(NOT(ISERR(FIND("HTTP,",JoinIfFuzzy(BA$486:BA$527,$F$486:$F$527,$G535)&amp;IF(AND(BA$2=BB$3,BB$9="Include (Platform Duplicate)"),JoinIfFuzzy(BB$486:BB$527,$F$486:$F$527,$G535),"")))),"HTTP","HTTPS")&amp;")","No"),"*")</f>
        <v>No</v>
      </c>
      <c r="BB535" s="58" t="str">
        <f>IF(BB$9="Include",IF(JoinIfFuzzy(BB$486:BB$527,$F$486:$F$527,$G535)&amp;IF(AND(BB$2=BC$3,BC$9="Include (Platform Duplicate)"),JoinIfFuzzy(BC$486:BC$527,$F$486:$F$527,$G535),"")&lt;&gt;"","Yes ("&amp;IF(NOT(ISERR(FIND("HTTP,",JoinIfFuzzy(BB$486:BB$527,$F$486:$F$527,$G535)&amp;IF(AND(BB$2=BC$3,BC$9="Include (Platform Duplicate)"),JoinIfFuzzy(BC$486:BC$527,$F$486:$F$527,$G535),"")))),"HTTP","HTTPS")&amp;")","No"),"*")</f>
        <v>No</v>
      </c>
      <c r="BC535" s="58" t="str">
        <f>IF(BC$9="Include",IF(JoinIfFuzzy(BC$486:BC$527,$F$486:$F$527,$G535)&amp;IF(AND(BC$2=BD$3,BD$9="Include (Platform Duplicate)"),JoinIfFuzzy(BD$486:BD$527,$F$486:$F$527,$G535),"")&lt;&gt;"","Yes ("&amp;IF(NOT(ISERR(FIND("HTTP,",JoinIfFuzzy(BC$486:BC$527,$F$486:$F$527,$G535)&amp;IF(AND(BC$2=BD$3,BD$9="Include (Platform Duplicate)"),JoinIfFuzzy(BD$486:BD$527,$F$486:$F$527,$G535),"")))),"HTTP","HTTPS")&amp;")","No"),"*")</f>
        <v>No</v>
      </c>
      <c r="BD535" s="58" t="str">
        <f>IF(BD$9="Include",IF(JoinIfFuzzy(BD$486:BD$527,$F$486:$F$527,$G535)&amp;IF(AND(BD$2=BE$3,BE$9="Include (Platform Duplicate)"),JoinIfFuzzy(BE$486:BE$527,$F$486:$F$527,$G535),"")&lt;&gt;"","Yes ("&amp;IF(NOT(ISERR(FIND("HTTP,",JoinIfFuzzy(BD$486:BD$527,$F$486:$F$527,$G535)&amp;IF(AND(BD$2=BE$3,BE$9="Include (Platform Duplicate)"),JoinIfFuzzy(BE$486:BE$527,$F$486:$F$527,$G535),"")))),"HTTP","HTTPS")&amp;")","No"),"*")</f>
        <v>No</v>
      </c>
      <c r="BE535" s="58" t="str">
        <f>IF(BE$9="Include",IF(JoinIfFuzzy(BE$486:BE$527,$F$486:$F$527,$G535)&amp;IF(AND(BE$2=BF$3,BF$9="Include (Platform Duplicate)"),JoinIfFuzzy(BF$486:BF$527,$F$486:$F$527,$G535),"")&lt;&gt;"","Yes ("&amp;IF(NOT(ISERR(FIND("HTTP,",JoinIfFuzzy(BE$486:BE$527,$F$486:$F$527,$G535)&amp;IF(AND(BE$2=BF$3,BF$9="Include (Platform Duplicate)"),JoinIfFuzzy(BF$486:BF$527,$F$486:$F$527,$G535),"")))),"HTTP","HTTPS")&amp;")","No"),"*")</f>
        <v>*</v>
      </c>
      <c r="BF535" s="58" t="str">
        <f>IF(BF$9="Include",IF(JoinIfFuzzy(BF$486:BF$527,$F$486:$F$527,$G535)&amp;IF(AND(BF$2=BG$3,BG$9="Include (Platform Duplicate)"),JoinIfFuzzy(BG$486:BG$527,$F$486:$F$527,$G535),"")&lt;&gt;"","Yes ("&amp;IF(NOT(ISERR(FIND("HTTP,",JoinIfFuzzy(BF$486:BF$527,$F$486:$F$527,$G535)&amp;IF(AND(BF$2=BG$3,BG$9="Include (Platform Duplicate)"),JoinIfFuzzy(BG$486:BG$527,$F$486:$F$527,$G535),"")))),"HTTP","HTTPS")&amp;")","No"),"*")</f>
        <v>*</v>
      </c>
      <c r="BG535" s="58" t="str">
        <f>IF(BG$9="Include",IF(JoinIfFuzzy(BG$486:BG$527,$F$486:$F$527,$G535)&amp;IF(AND(BG$2=BH$3,BH$9="Include (Platform Duplicate)"),JoinIfFuzzy(BH$486:BH$527,$F$486:$F$527,$G535),"")&lt;&gt;"","Yes ("&amp;IF(NOT(ISERR(FIND("HTTP,",JoinIfFuzzy(BG$486:BG$527,$F$486:$F$527,$G535)&amp;IF(AND(BG$2=BH$3,BH$9="Include (Platform Duplicate)"),JoinIfFuzzy(BH$486:BH$527,$F$486:$F$527,$G535),"")))),"HTTP","HTTPS")&amp;")","No"),"*")</f>
        <v>No</v>
      </c>
      <c r="BH535" s="58" t="str">
        <f>IF(BH$9="Include",IF(JoinIfFuzzy(BH$486:BH$527,$F$486:$F$527,$G535)&amp;IF(AND(BH$2=BI$3,BI$9="Include (Platform Duplicate)"),JoinIfFuzzy(BI$486:BI$527,$F$486:$F$527,$G535),"")&lt;&gt;"","Yes ("&amp;IF(NOT(ISERR(FIND("HTTP,",JoinIfFuzzy(BH$486:BH$527,$F$486:$F$527,$G535)&amp;IF(AND(BH$2=BI$3,BI$9="Include (Platform Duplicate)"),JoinIfFuzzy(BI$486:BI$527,$F$486:$F$527,$G535),"")))),"HTTP","HTTPS")&amp;")","No"),"*")</f>
        <v>*</v>
      </c>
      <c r="BI535" s="58" t="str">
        <f>IF(BI$9="Include",IF(JoinIfFuzzy(BI$486:BI$527,$F$486:$F$527,$G535)&amp;IF(AND(BI$2=BJ$3,BJ$9="Include (Platform Duplicate)"),JoinIfFuzzy(BJ$486:BJ$527,$F$486:$F$527,$G535),"")&lt;&gt;"","Yes ("&amp;IF(NOT(ISERR(FIND("HTTP,",JoinIfFuzzy(BI$486:BI$527,$F$486:$F$527,$G535)&amp;IF(AND(BI$2=BJ$3,BJ$9="Include (Platform Duplicate)"),JoinIfFuzzy(BJ$486:BJ$527,$F$486:$F$527,$G535),"")))),"HTTP","HTTPS")&amp;")","No"),"*")</f>
        <v>No</v>
      </c>
      <c r="BJ535" s="58" t="str">
        <f>IF(BJ$9="Include",IF(JoinIfFuzzy(BJ$486:BJ$527,$F$486:$F$527,$G535)&amp;IF(AND(BJ$2=BK$3,BK$9="Include (Platform Duplicate)"),JoinIfFuzzy(BK$486:BK$527,$F$486:$F$527,$G535),"")&lt;&gt;"","Yes ("&amp;IF(NOT(ISERR(FIND("HTTP,",JoinIfFuzzy(BJ$486:BJ$527,$F$486:$F$527,$G535)&amp;IF(AND(BJ$2=BK$3,BK$9="Include (Platform Duplicate)"),JoinIfFuzzy(BK$486:BK$527,$F$486:$F$527,$G535),"")))),"HTTP","HTTPS")&amp;")","No"),"*")</f>
        <v>No</v>
      </c>
      <c r="BK535" s="58" t="str">
        <f>IF(BK$9="Include",IF(JoinIfFuzzy(BK$486:BK$527,$F$486:$F$527,$G535)&amp;IF(AND(BK$2=BL$3,BL$9="Include (Platform Duplicate)"),JoinIfFuzzy(BL$486:BL$527,$F$486:$F$527,$G535),"")&lt;&gt;"","Yes ("&amp;IF(NOT(ISERR(FIND("HTTP,",JoinIfFuzzy(BK$486:BK$527,$F$486:$F$527,$G535)&amp;IF(AND(BK$2=BL$3,BL$9="Include (Platform Duplicate)"),JoinIfFuzzy(BL$486:BL$527,$F$486:$F$527,$G535),"")))),"HTTP","HTTPS")&amp;")","No"),"*")</f>
        <v>*</v>
      </c>
      <c r="BL535" s="58" t="str">
        <f>IF(BL$9="Include",IF(JoinIfFuzzy(BL$486:BL$527,$F$486:$F$527,$G535)&amp;IF(AND(BL$2=BM$3,BM$9="Include (Platform Duplicate)"),JoinIfFuzzy(BM$486:BM$527,$F$486:$F$527,$G535),"")&lt;&gt;"","Yes ("&amp;IF(NOT(ISERR(FIND("HTTP,",JoinIfFuzzy(BL$486:BL$527,$F$486:$F$527,$G535)&amp;IF(AND(BL$2=BM$3,BM$9="Include (Platform Duplicate)"),JoinIfFuzzy(BM$486:BM$527,$F$486:$F$527,$G535),"")))),"HTTP","HTTPS")&amp;")","No"),"*")</f>
        <v>No</v>
      </c>
      <c r="BM535" s="58" t="str">
        <f>IF(BM$9="Include",IF(JoinIfFuzzy(BM$486:BM$527,$F$486:$F$527,$G535)&amp;IF(AND(BM$2=BN$3,BN$9="Include (Platform Duplicate)"),JoinIfFuzzy(BN$486:BN$527,$F$486:$F$527,$G535),"")&lt;&gt;"","Yes ("&amp;IF(NOT(ISERR(FIND("HTTP,",JoinIfFuzzy(BM$486:BM$527,$F$486:$F$527,$G535)&amp;IF(AND(BM$2=BN$3,BN$9="Include (Platform Duplicate)"),JoinIfFuzzy(BN$486:BN$527,$F$486:$F$527,$G535),"")))),"HTTP","HTTPS")&amp;")","No"),"*")</f>
        <v>*</v>
      </c>
      <c r="BN535" s="58" t="str">
        <f>IF(BN$9="Include",IF(JoinIfFuzzy(BN$486:BN$527,$F$486:$F$527,$G535)&amp;IF(AND(BN$2=BO$3,BO$9="Include (Platform Duplicate)"),JoinIfFuzzy(BO$486:BO$527,$F$486:$F$527,$G535),"")&lt;&gt;"","Yes ("&amp;IF(NOT(ISERR(FIND("HTTP,",JoinIfFuzzy(BN$486:BN$527,$F$486:$F$527,$G535)&amp;IF(AND(BN$2=BO$3,BO$9="Include (Platform Duplicate)"),JoinIfFuzzy(BO$486:BO$527,$F$486:$F$527,$G535),"")))),"HTTP","HTTPS")&amp;")","No"),"*")</f>
        <v>No</v>
      </c>
      <c r="BO535" s="58" t="str">
        <f>IF(BO$9="Include",IF(JoinIfFuzzy(BO$486:BO$527,$F$486:$F$527,$G535)&amp;IF(AND(BO$2=BP$3,BP$9="Include (Platform Duplicate)"),JoinIfFuzzy(BP$486:BP$527,$F$486:$F$527,$G535),"")&lt;&gt;"","Yes ("&amp;IF(NOT(ISERR(FIND("HTTP,",JoinIfFuzzy(BO$486:BO$527,$F$486:$F$527,$G535)&amp;IF(AND(BO$2=BP$3,BP$9="Include (Platform Duplicate)"),JoinIfFuzzy(BP$486:BP$527,$F$486:$F$527,$G535),"")))),"HTTP","HTTPS")&amp;")","No"),"*")</f>
        <v>No</v>
      </c>
      <c r="BP535" s="58" t="str">
        <f>IF(BP$9="Include",IF(JoinIfFuzzy(BP$486:BP$527,$F$486:$F$527,$G535)&amp;IF(AND(BP$2=BQ$3,BQ$9="Include (Platform Duplicate)"),JoinIfFuzzy(BQ$486:BQ$527,$F$486:$F$527,$G535),"")&lt;&gt;"","Yes ("&amp;IF(NOT(ISERR(FIND("HTTP,",JoinIfFuzzy(BP$486:BP$527,$F$486:$F$527,$G535)&amp;IF(AND(BP$2=BQ$3,BQ$9="Include (Platform Duplicate)"),JoinIfFuzzy(BQ$486:BQ$527,$F$486:$F$527,$G535),"")))),"HTTP","HTTPS")&amp;")","No"),"*")</f>
        <v>*</v>
      </c>
      <c r="BQ535" s="58" t="str">
        <f>IF(BQ$9="Include",IF(JoinIfFuzzy(BQ$486:BQ$527,$F$486:$F$527,$G535)&amp;IF(AND(BQ$2=BR$3,BR$9="Include (Platform Duplicate)"),JoinIfFuzzy(BR$486:BR$527,$F$486:$F$527,$G535),"")&lt;&gt;"","Yes ("&amp;IF(NOT(ISERR(FIND("HTTP,",JoinIfFuzzy(BQ$486:BQ$527,$F$486:$F$527,$G535)&amp;IF(AND(BQ$2=BR$3,BR$9="Include (Platform Duplicate)"),JoinIfFuzzy(BR$486:BR$527,$F$486:$F$527,$G535),"")))),"HTTP","HTTPS")&amp;")","No"),"*")</f>
        <v>No</v>
      </c>
      <c r="BR535" s="58" t="str">
        <f>IF(BR$9="Include",IF(JoinIfFuzzy(BR$486:BR$527,$F$486:$F$527,$G535)&amp;IF(AND(BR$2=BS$3,BS$9="Include (Platform Duplicate)"),JoinIfFuzzy(BS$486:BS$527,$F$486:$F$527,$G535),"")&lt;&gt;"","Yes ("&amp;IF(NOT(ISERR(FIND("HTTP,",JoinIfFuzzy(BR$486:BR$527,$F$486:$F$527,$G535)&amp;IF(AND(BR$2=BS$3,BS$9="Include (Platform Duplicate)"),JoinIfFuzzy(BS$486:BS$527,$F$486:$F$527,$G535),"")))),"HTTP","HTTPS")&amp;")","No"),"*")</f>
        <v>*</v>
      </c>
      <c r="BS535" s="58" t="str">
        <f>IF(BS$9="Include",IF(JoinIfFuzzy(BS$486:BS$527,$F$486:$F$527,$G535)&amp;IF(AND(BS$2=BT$3,BT$9="Include (Platform Duplicate)"),JoinIfFuzzy(BT$486:BT$527,$F$486:$F$527,$G535),"")&lt;&gt;"","Yes ("&amp;IF(NOT(ISERR(FIND("HTTP,",JoinIfFuzzy(BS$486:BS$527,$F$486:$F$527,$G535)&amp;IF(AND(BS$2=BT$3,BT$9="Include (Platform Duplicate)"),JoinIfFuzzy(BT$486:BT$527,$F$486:$F$527,$G535),"")))),"HTTP","HTTPS")&amp;")","No"),"*")</f>
        <v>No</v>
      </c>
      <c r="BT535" s="58" t="str">
        <f>IF(BT$9="Include",IF(JoinIfFuzzy(BT$486:BT$527,$F$486:$F$527,$G535)&amp;IF(AND(BT$2=BU$3,BU$9="Include (Platform Duplicate)"),JoinIfFuzzy(BU$486:BU$527,$F$486:$F$527,$G535),"")&lt;&gt;"","Yes ("&amp;IF(NOT(ISERR(FIND("HTTP,",JoinIfFuzzy(BT$486:BT$527,$F$486:$F$527,$G535)&amp;IF(AND(BT$2=BU$3,BU$9="Include (Platform Duplicate)"),JoinIfFuzzy(BU$486:BU$527,$F$486:$F$527,$G535),"")))),"HTTP","HTTPS")&amp;")","No"),"*")</f>
        <v>No</v>
      </c>
      <c r="BU535" s="58" t="str">
        <f>IF(BU$9="Include",IF(JoinIfFuzzy(BU$486:BU$527,$F$486:$F$527,$G535)&amp;IF(AND(BU$2=BV$3,BV$9="Include (Platform Duplicate)"),JoinIfFuzzy(BV$486:BV$527,$F$486:$F$527,$G535),"")&lt;&gt;"","Yes ("&amp;IF(NOT(ISERR(FIND("HTTP,",JoinIfFuzzy(BU$486:BU$527,$F$486:$F$527,$G535)&amp;IF(AND(BU$2=BV$3,BV$9="Include (Platform Duplicate)"),JoinIfFuzzy(BV$486:BV$527,$F$486:$F$527,$G535),"")))),"HTTP","HTTPS")&amp;")","No"),"*")</f>
        <v>*</v>
      </c>
      <c r="BV535" s="58" t="str">
        <f>IF(BV$9="Include",IF(JoinIfFuzzy(BV$486:BV$527,$F$486:$F$527,$G535)&amp;IF(AND(BV$2=BW$3,BW$9="Include (Platform Duplicate)"),JoinIfFuzzy(BW$486:BW$527,$F$486:$F$527,$G535),"")&lt;&gt;"","Yes ("&amp;IF(NOT(ISERR(FIND("HTTP,",JoinIfFuzzy(BV$486:BV$527,$F$486:$F$527,$G535)&amp;IF(AND(BV$2=BW$3,BW$9="Include (Platform Duplicate)"),JoinIfFuzzy(BW$486:BW$527,$F$486:$F$527,$G535),"")))),"HTTP","HTTPS")&amp;")","No"),"*")</f>
        <v>No</v>
      </c>
      <c r="BW535" s="58" t="str">
        <f>IF(BW$9="Include",IF(JoinIfFuzzy(BW$486:BW$527,$F$486:$F$527,$G535)&amp;IF(AND(BW$2=BX$3,BX$9="Include (Platform Duplicate)"),JoinIfFuzzy(BX$486:BX$527,$F$486:$F$527,$G535),"")&lt;&gt;"","Yes ("&amp;IF(NOT(ISERR(FIND("HTTP,",JoinIfFuzzy(BW$486:BW$527,$F$486:$F$527,$G535)&amp;IF(AND(BW$2=BX$3,BX$9="Include (Platform Duplicate)"),JoinIfFuzzy(BX$486:BX$527,$F$486:$F$527,$G535),"")))),"HTTP","HTTPS")&amp;")","No"),"*")</f>
        <v>*</v>
      </c>
      <c r="BX535" s="58" t="str">
        <f>IF(BX$9="Include",IF(JoinIfFuzzy(BX$486:BX$527,$F$486:$F$527,$G535)&amp;IF(AND(BX$2=BY$3,BY$9="Include (Platform Duplicate)"),JoinIfFuzzy(BY$486:BY$527,$F$486:$F$527,$G535),"")&lt;&gt;"","Yes ("&amp;IF(NOT(ISERR(FIND("HTTP,",JoinIfFuzzy(BX$486:BX$527,$F$486:$F$527,$G535)&amp;IF(AND(BX$2=BY$3,BY$9="Include (Platform Duplicate)"),JoinIfFuzzy(BY$486:BY$527,$F$486:$F$527,$G535),"")))),"HTTP","HTTPS")&amp;")","No"),"*")</f>
        <v>Yes (HTTPS)</v>
      </c>
      <c r="BY535" s="58" t="str">
        <f>IF(BY$9="Include",IF(JoinIfFuzzy(BY$486:BY$527,$F$486:$F$527,$G535)&amp;IF(AND(BY$2=BZ$3,BZ$9="Include (Platform Duplicate)"),JoinIfFuzzy(BZ$486:BZ$527,$F$486:$F$527,$G535),"")&lt;&gt;"","Yes ("&amp;IF(NOT(ISERR(FIND("HTTP,",JoinIfFuzzy(BY$486:BY$527,$F$486:$F$527,$G535)&amp;IF(AND(BY$2=BZ$3,BZ$9="Include (Platform Duplicate)"),JoinIfFuzzy(BZ$486:BZ$527,$F$486:$F$527,$G535),"")))),"HTTP","HTTPS")&amp;")","No"),"*")</f>
        <v>*</v>
      </c>
      <c r="BZ535" s="58" t="str">
        <f>IF(BZ$9="Include",IF(JoinIfFuzzy(BZ$486:BZ$527,$F$486:$F$527,$G535)&amp;IF(AND(BZ$2=CA$3,CA$9="Include (Platform Duplicate)"),JoinIfFuzzy(CA$486:CA$527,$F$486:$F$527,$G535),"")&lt;&gt;"","Yes ("&amp;IF(NOT(ISERR(FIND("HTTP,",JoinIfFuzzy(BZ$486:BZ$527,$F$486:$F$527,$G535)&amp;IF(AND(BZ$2=CA$3,CA$9="Include (Platform Duplicate)"),JoinIfFuzzy(CA$486:CA$527,$F$486:$F$527,$G535),"")))),"HTTP","HTTPS")&amp;")","No"),"*")</f>
        <v>No</v>
      </c>
      <c r="CA535" s="58" t="str">
        <f>IF(CA$9="Include",IF(JoinIfFuzzy(CA$486:CA$527,$F$486:$F$527,$G535)&amp;IF(AND(CA$2=CB$3,CB$9="Include (Platform Duplicate)"),JoinIfFuzzy(CB$486:CB$527,$F$486:$F$527,$G535),"")&lt;&gt;"","Yes ("&amp;IF(NOT(ISERR(FIND("HTTP,",JoinIfFuzzy(CA$486:CA$527,$F$486:$F$527,$G535)&amp;IF(AND(CA$2=CB$3,CB$9="Include (Platform Duplicate)"),JoinIfFuzzy(CB$486:CB$527,$F$486:$F$527,$G535),"")))),"HTTP","HTTPS")&amp;")","No"),"*")</f>
        <v>No</v>
      </c>
      <c r="CB535" s="58" t="str">
        <f>IF(CB$9="Include",IF(JoinIfFuzzy(CB$486:CB$527,$F$486:$F$527,$G535)&amp;IF(AND(CB$2=CC$3,CC$9="Include (Platform Duplicate)"),JoinIfFuzzy(CC$486:CC$527,$F$486:$F$527,$G535),"")&lt;&gt;"","Yes ("&amp;IF(NOT(ISERR(FIND("HTTP,",JoinIfFuzzy(CB$486:CB$527,$F$486:$F$527,$G535)&amp;IF(AND(CB$2=CC$3,CC$9="Include (Platform Duplicate)"),JoinIfFuzzy(CC$486:CC$527,$F$486:$F$527,$G535),"")))),"HTTP","HTTPS")&amp;")","No"),"*")</f>
        <v>No</v>
      </c>
      <c r="CC535" s="58" t="str">
        <f>IF(CC$9="Include",IF(JoinIfFuzzy(CC$486:CC$527,$F$486:$F$527,$G535)&amp;IF(AND(CC$2=CD$3,CD$9="Include (Platform Duplicate)"),JoinIfFuzzy(CD$486:CD$527,$F$486:$F$527,$G535),"")&lt;&gt;"","Yes ("&amp;IF(NOT(ISERR(FIND("HTTP,",JoinIfFuzzy(CC$486:CC$527,$F$486:$F$527,$G535)&amp;IF(AND(CC$2=CD$3,CD$9="Include (Platform Duplicate)"),JoinIfFuzzy(CD$486:CD$527,$F$486:$F$527,$G535),"")))),"HTTP","HTTPS")&amp;")","No"),"*")</f>
        <v>No</v>
      </c>
      <c r="CD535" s="58" t="str">
        <f>IF(CD$9="Include",IF(JoinIfFuzzy(CD$486:CD$527,$F$486:$F$527,$G535)&amp;IF(AND(CD$2=CE$3,CE$9="Include (Platform Duplicate)"),JoinIfFuzzy(CE$486:CE$527,$F$486:$F$527,$G535),"")&lt;&gt;"","Yes ("&amp;IF(NOT(ISERR(FIND("HTTP,",JoinIfFuzzy(CD$486:CD$527,$F$486:$F$527,$G535)&amp;IF(AND(CD$2=CE$3,CE$9="Include (Platform Duplicate)"),JoinIfFuzzy(CE$486:CE$527,$F$486:$F$527,$G535),"")))),"HTTP","HTTPS")&amp;")","No"),"*")</f>
        <v>*</v>
      </c>
      <c r="CE535" s="58" t="str">
        <f>IF(CE$9="Include",IF(JoinIfFuzzy(CE$486:CE$527,$F$486:$F$527,$G535)&amp;IF(AND(CE$2=CF$3,CF$9="Include (Platform Duplicate)"),JoinIfFuzzy(CF$486:CF$527,$F$486:$F$527,$G535),"")&lt;&gt;"","Yes ("&amp;IF(NOT(ISERR(FIND("HTTP,",JoinIfFuzzy(CE$486:CE$527,$F$486:$F$527,$G535)&amp;IF(AND(CE$2=CF$3,CF$9="Include (Platform Duplicate)"),JoinIfFuzzy(CF$486:CF$527,$F$486:$F$527,$G535),"")))),"HTTP","HTTPS")&amp;")","No"),"*")</f>
        <v>*</v>
      </c>
      <c r="CF535" s="58" t="str">
        <f>IF(CF$9="Include",IF(JoinIfFuzzy(CF$486:CF$527,$F$486:$F$527,$G535)&amp;IF(AND(CF$2=CG$3,CG$9="Include (Platform Duplicate)"),JoinIfFuzzy(CG$486:CG$527,$F$486:$F$527,$G535),"")&lt;&gt;"","Yes ("&amp;IF(NOT(ISERR(FIND("HTTP,",JoinIfFuzzy(CF$486:CF$527,$F$486:$F$527,$G535)&amp;IF(AND(CF$2=CG$3,CG$9="Include (Platform Duplicate)"),JoinIfFuzzy(CG$486:CG$527,$F$486:$F$527,$G535),"")))),"HTTP","HTTPS")&amp;")","No"),"*")</f>
        <v>*</v>
      </c>
      <c r="CG535" s="58" t="str">
        <f>IF(CG$9="Include",IF(JoinIfFuzzy(CG$486:CG$527,$F$486:$F$527,$G535)&amp;IF(AND(CG$2=CH$3,CH$9="Include (Platform Duplicate)"),JoinIfFuzzy(CH$486:CH$527,$F$486:$F$527,$G535),"")&lt;&gt;"","Yes ("&amp;IF(NOT(ISERR(FIND("HTTP,",JoinIfFuzzy(CG$486:CG$527,$F$486:$F$527,$G535)&amp;IF(AND(CG$2=CH$3,CH$9="Include (Platform Duplicate)"),JoinIfFuzzy(CH$486:CH$527,$F$486:$F$527,$G535),"")))),"HTTP","HTTPS")&amp;")","No"),"*")</f>
        <v>No</v>
      </c>
      <c r="CH535" s="58" t="str">
        <f>IF(CH$9="Include",IF(JoinIfFuzzy(CH$486:CH$527,$F$486:$F$527,$G535)&amp;IF(AND(CH$2=CI$3,CI$9="Include (Platform Duplicate)"),JoinIfFuzzy(CI$486:CI$527,$F$486:$F$527,$G535),"")&lt;&gt;"","Yes ("&amp;IF(NOT(ISERR(FIND("HTTP,",JoinIfFuzzy(CH$486:CH$527,$F$486:$F$527,$G535)&amp;IF(AND(CH$2=CI$3,CI$9="Include (Platform Duplicate)"),JoinIfFuzzy(CI$486:CI$527,$F$486:$F$527,$G535),"")))),"HTTP","HTTPS")&amp;")","No"),"*")</f>
        <v>No</v>
      </c>
      <c r="CI535" s="58" t="str">
        <f>IF(CI$9="Include",IF(JoinIfFuzzy(CI$486:CI$527,$F$486:$F$527,$G535)&amp;IF(AND(CI$2=CJ$3,CJ$9="Include (Platform Duplicate)"),JoinIfFuzzy(CJ$486:CJ$527,$F$486:$F$527,$G535),"")&lt;&gt;"","Yes ("&amp;IF(NOT(ISERR(FIND("HTTP,",JoinIfFuzzy(CI$486:CI$527,$F$486:$F$527,$G535)&amp;IF(AND(CI$2=CJ$3,CJ$9="Include (Platform Duplicate)"),JoinIfFuzzy(CJ$486:CJ$527,$F$486:$F$527,$G535),"")))),"HTTP","HTTPS")&amp;")","No"),"*")</f>
        <v>*</v>
      </c>
      <c r="CJ535" s="58" t="str">
        <f>IF(CJ$9="Include",IF(JoinIfFuzzy(CJ$486:CJ$527,$F$486:$F$527,$G535)&amp;IF(AND(CJ$2=CK$3,CK$9="Include (Platform Duplicate)"),JoinIfFuzzy(CK$486:CK$527,$F$486:$F$527,$G535),"")&lt;&gt;"","Yes ("&amp;IF(NOT(ISERR(FIND("HTTP,",JoinIfFuzzy(CJ$486:CJ$527,$F$486:$F$527,$G535)&amp;IF(AND(CJ$2=CK$3,CK$9="Include (Platform Duplicate)"),JoinIfFuzzy(CK$486:CK$527,$F$486:$F$527,$G535),"")))),"HTTP","HTTPS")&amp;")","No"),"*")</f>
        <v>Yes (HTTPS)</v>
      </c>
      <c r="CK535" s="58" t="str">
        <f>IF(CK$9="Include",IF(JoinIfFuzzy(CK$486:CK$527,$F$486:$F$527,$G535)&amp;IF(AND(CK$2=CL$3,CL$9="Include (Platform Duplicate)"),JoinIfFuzzy(CL$486:CL$527,$F$486:$F$527,$G535),"")&lt;&gt;"","Yes ("&amp;IF(NOT(ISERR(FIND("HTTP,",JoinIfFuzzy(CK$486:CK$527,$F$486:$F$527,$G535)&amp;IF(AND(CK$2=CL$3,CL$9="Include (Platform Duplicate)"),JoinIfFuzzy(CL$486:CL$527,$F$486:$F$527,$G535),"")))),"HTTP","HTTPS")&amp;")","No"),"*")</f>
        <v>No</v>
      </c>
      <c r="CL535" s="58" t="str">
        <f>IF(CL$9="Include",IF(JoinIfFuzzy(CL$486:CL$527,$F$486:$F$527,$G535)&amp;IF(AND(CL$2=CM$3,CM$9="Include (Platform Duplicate)"),JoinIfFuzzy(CM$486:CM$527,$F$486:$F$527,$G535),"")&lt;&gt;"","Yes ("&amp;IF(NOT(ISERR(FIND("HTTP,",JoinIfFuzzy(CL$486:CL$527,$F$486:$F$527,$G535)&amp;IF(AND(CL$2=CM$3,CM$9="Include (Platform Duplicate)"),JoinIfFuzzy(CM$486:CM$527,$F$486:$F$527,$G535),"")))),"HTTP","HTTPS")&amp;")","No"),"*")</f>
        <v>No</v>
      </c>
      <c r="CM535" s="58" t="str">
        <f>IF(CM$9="Include",IF(JoinIfFuzzy(CM$486:CM$527,$F$486:$F$527,$G535)&amp;IF(AND(CM$2=CN$3,CN$9="Include (Platform Duplicate)"),JoinIfFuzzy(CN$486:CN$527,$F$486:$F$527,$G535),"")&lt;&gt;"","Yes ("&amp;IF(NOT(ISERR(FIND("HTTP,",JoinIfFuzzy(CM$486:CM$527,$F$486:$F$527,$G535)&amp;IF(AND(CM$2=CN$3,CN$9="Include (Platform Duplicate)"),JoinIfFuzzy(CN$486:CN$527,$F$486:$F$527,$G535),"")))),"HTTP","HTTPS")&amp;")","No"),"*")</f>
        <v>*</v>
      </c>
      <c r="CN535" s="58" t="str">
        <f>IF(CN$9="Include",IF(JoinIfFuzzy(CN$486:CN$527,$F$486:$F$527,$G535)&amp;IF(AND(CN$2=CO$3,CO$9="Include (Platform Duplicate)"),JoinIfFuzzy(CO$486:CO$527,$F$486:$F$527,$G535),"")&lt;&gt;"","Yes ("&amp;IF(NOT(ISERR(FIND("HTTP,",JoinIfFuzzy(CN$486:CN$527,$F$486:$F$527,$G535)&amp;IF(AND(CN$2=CO$3,CO$9="Include (Platform Duplicate)"),JoinIfFuzzy(CO$486:CO$527,$F$486:$F$527,$G535),"")))),"HTTP","HTTPS")&amp;")","No"),"*")</f>
        <v>No</v>
      </c>
      <c r="CO535" s="58" t="str">
        <f>IF(CO$9="Include",IF(JoinIfFuzzy(CO$486:CO$527,$F$486:$F$527,$G535)&amp;IF(AND(CO$2=CP$3,CP$9="Include (Platform Duplicate)"),JoinIfFuzzy(CP$486:CP$527,$F$486:$F$527,$G535),"")&lt;&gt;"","Yes ("&amp;IF(NOT(ISERR(FIND("HTTP,",JoinIfFuzzy(CO$486:CO$527,$F$486:$F$527,$G535)&amp;IF(AND(CO$2=CP$3,CP$9="Include (Platform Duplicate)"),JoinIfFuzzy(CP$486:CP$527,$F$486:$F$527,$G535),"")))),"HTTP","HTTPS")&amp;")","No"),"*")</f>
        <v>No</v>
      </c>
      <c r="CP535" s="58" t="str">
        <f>IF(CP$9="Include",IF(JoinIfFuzzy(CP$486:CP$527,$F$486:$F$527,$G535)&amp;IF(AND(CP$2=CQ$3,CQ$9="Include (Platform Duplicate)"),JoinIfFuzzy(CQ$486:CQ$527,$F$486:$F$527,$G535),"")&lt;&gt;"","Yes ("&amp;IF(NOT(ISERR(FIND("HTTP,",JoinIfFuzzy(CP$486:CP$527,$F$486:$F$527,$G535)&amp;IF(AND(CP$2=CQ$3,CQ$9="Include (Platform Duplicate)"),JoinIfFuzzy(CQ$486:CQ$527,$F$486:$F$527,$G535),"")))),"HTTP","HTTPS")&amp;")","No"),"*")</f>
        <v>*</v>
      </c>
      <c r="CQ535" s="58" t="str">
        <f>IF(CQ$9="Include",IF(JoinIfFuzzy(CQ$486:CQ$527,$F$486:$F$527,$G535)&amp;IF(AND(CQ$2=CR$3,CR$9="Include (Platform Duplicate)"),JoinIfFuzzy(CR$486:CR$527,$F$486:$F$527,$G535),"")&lt;&gt;"","Yes ("&amp;IF(NOT(ISERR(FIND("HTTP,",JoinIfFuzzy(CQ$486:CQ$527,$F$486:$F$527,$G535)&amp;IF(AND(CQ$2=CR$3,CR$9="Include (Platform Duplicate)"),JoinIfFuzzy(CR$486:CR$527,$F$486:$F$527,$G535),"")))),"HTTP","HTTPS")&amp;")","No"),"*")</f>
        <v>No</v>
      </c>
      <c r="CR535" s="58" t="str">
        <f>IF(CR$9="Include",IF(JoinIfFuzzy(CR$486:CR$527,$F$486:$F$527,$G535)&amp;IF(AND(CR$2=CS$3,CS$9="Include (Platform Duplicate)"),JoinIfFuzzy(CS$486:CS$527,$F$486:$F$527,$G535),"")&lt;&gt;"","Yes ("&amp;IF(NOT(ISERR(FIND("HTTP,",JoinIfFuzzy(CR$486:CR$527,$F$486:$F$527,$G535)&amp;IF(AND(CR$2=CS$3,CS$9="Include (Platform Duplicate)"),JoinIfFuzzy(CS$486:CS$527,$F$486:$F$527,$G535),"")))),"HTTP","HTTPS")&amp;")","No"),"*")</f>
        <v>No</v>
      </c>
      <c r="CS535" s="58" t="str">
        <f>IF(CS$9="Include",IF(JoinIfFuzzy(CS$486:CS$527,$F$486:$F$527,$G535)&amp;IF(AND(CS$2=CT$3,CT$9="Include (Platform Duplicate)"),JoinIfFuzzy(CT$486:CT$527,$F$486:$F$527,$G535),"")&lt;&gt;"","Yes ("&amp;IF(NOT(ISERR(FIND("HTTP,",JoinIfFuzzy(CS$486:CS$527,$F$486:$F$527,$G535)&amp;IF(AND(CS$2=CT$3,CT$9="Include (Platform Duplicate)"),JoinIfFuzzy(CT$486:CT$527,$F$486:$F$527,$G535),"")))),"HTTP","HTTPS")&amp;")","No"),"*")</f>
        <v>No</v>
      </c>
      <c r="CT535" s="58" t="str">
        <f>IF(CT$9="Include",IF(JoinIfFuzzy(CT$486:CT$527,$F$486:$F$527,$G535)&amp;IF(AND(CT$2=CU$3,CU$9="Include (Platform Duplicate)"),JoinIfFuzzy(CU$486:CU$527,$F$486:$F$527,$G535),"")&lt;&gt;"","Yes ("&amp;IF(NOT(ISERR(FIND("HTTP,",JoinIfFuzzy(CT$486:CT$527,$F$486:$F$527,$G535)&amp;IF(AND(CT$2=CU$3,CU$9="Include (Platform Duplicate)"),JoinIfFuzzy(CU$486:CU$527,$F$486:$F$527,$G535),"")))),"HTTP","HTTPS")&amp;")","No"),"*")</f>
        <v>*</v>
      </c>
      <c r="CU535" s="58" t="str">
        <f>IF(CU$9="Include",IF(JoinIfFuzzy(CU$486:CU$527,$F$486:$F$527,$G535)&amp;IF(AND(CU$2=CV$3,CV$9="Include (Platform Duplicate)"),JoinIfFuzzy(CV$486:CV$527,$F$486:$F$527,$G535),"")&lt;&gt;"","Yes ("&amp;IF(NOT(ISERR(FIND("HTTP,",JoinIfFuzzy(CU$486:CU$527,$F$486:$F$527,$G535)&amp;IF(AND(CU$2=CV$3,CV$9="Include (Platform Duplicate)"),JoinIfFuzzy(CV$486:CV$527,$F$486:$F$527,$G535),"")))),"HTTP","HTTPS")&amp;")","No"),"*")</f>
        <v>No</v>
      </c>
      <c r="CV535" s="58" t="str">
        <f>IF(CV$9="Include",IF(JoinIfFuzzy(CV$486:CV$527,$F$486:$F$527,$G535)&amp;IF(AND(CV$2=CW$3,CW$9="Include (Platform Duplicate)"),JoinIfFuzzy(CW$486:CW$527,$F$486:$F$527,$G535),"")&lt;&gt;"","Yes ("&amp;IF(NOT(ISERR(FIND("HTTP,",JoinIfFuzzy(CV$486:CV$527,$F$486:$F$527,$G535)&amp;IF(AND(CV$2=CW$3,CW$9="Include (Platform Duplicate)"),JoinIfFuzzy(CW$486:CW$527,$F$486:$F$527,$G535),"")))),"HTTP","HTTPS")&amp;")","No"),"*")</f>
        <v>*</v>
      </c>
      <c r="CW535" s="58" t="str">
        <f>IF(CW$9="Include",IF(JoinIfFuzzy(CW$486:CW$527,$F$486:$F$527,$G535)&amp;IF(AND(CW$2=CX$3,CX$9="Include (Platform Duplicate)"),JoinIfFuzzy(CX$486:CX$527,$F$486:$F$527,$G535),"")&lt;&gt;"","Yes ("&amp;IF(NOT(ISERR(FIND("HTTP,",JoinIfFuzzy(CW$486:CW$527,$F$486:$F$527,$G535)&amp;IF(AND(CW$2=CX$3,CX$9="Include (Platform Duplicate)"),JoinIfFuzzy(CX$486:CX$527,$F$486:$F$527,$G535),"")))),"HTTP","HTTPS")&amp;")","No"),"*")</f>
        <v>No</v>
      </c>
      <c r="CX535" s="58" t="str">
        <f>IF(CX$9="Include",IF(JoinIfFuzzy(CX$486:CX$527,$F$486:$F$527,$G535)&amp;IF(AND(CX$2=CY$3,CY$9="Include (Platform Duplicate)"),JoinIfFuzzy(CY$486:CY$527,$F$486:$F$527,$G535),"")&lt;&gt;"","Yes ("&amp;IF(NOT(ISERR(FIND("HTTP,",JoinIfFuzzy(CX$486:CX$527,$F$486:$F$527,$G535)&amp;IF(AND(CX$2=CY$3,CY$9="Include (Platform Duplicate)"),JoinIfFuzzy(CY$486:CY$527,$F$486:$F$527,$G535),"")))),"HTTP","HTTPS")&amp;")","No"),"*")</f>
        <v>*</v>
      </c>
      <c r="CY535" s="58" t="str">
        <f>IF(CY$9="Include",IF(JoinIfFuzzy(CY$486:CY$527,$F$486:$F$527,$G535)&amp;IF(AND(CY$2=CZ$3,CZ$9="Include (Platform Duplicate)"),JoinIfFuzzy(CZ$486:CZ$527,$F$486:$F$527,$G535),"")&lt;&gt;"","Yes ("&amp;IF(NOT(ISERR(FIND("HTTP,",JoinIfFuzzy(CY$486:CY$527,$F$486:$F$527,$G535)&amp;IF(AND(CY$2=CZ$3,CZ$9="Include (Platform Duplicate)"),JoinIfFuzzy(CZ$486:CZ$527,$F$486:$F$527,$G535),"")))),"HTTP","HTTPS")&amp;")","No"),"*")</f>
        <v>No</v>
      </c>
      <c r="CZ535" s="58" t="str">
        <f>IF(CZ$9="Include",IF(JoinIfFuzzy(CZ$486:CZ$527,$F$486:$F$527,$G535)&amp;IF(AND(CZ$2=DA$3,DA$9="Include (Platform Duplicate)"),JoinIfFuzzy(DA$486:DA$527,$F$486:$F$527,$G535),"")&lt;&gt;"","Yes ("&amp;IF(NOT(ISERR(FIND("HTTP,",JoinIfFuzzy(CZ$486:CZ$527,$F$486:$F$527,$G535)&amp;IF(AND(CZ$2=DA$3,DA$9="Include (Platform Duplicate)"),JoinIfFuzzy(DA$486:DA$527,$F$486:$F$527,$G535),"")))),"HTTP","HTTPS")&amp;")","No"),"*")</f>
        <v>*</v>
      </c>
      <c r="DA535" s="58" t="str">
        <f>IF(DA$9="Include",IF(JoinIfFuzzy(DA$486:DA$527,$F$486:$F$527,$G535)&amp;IF(AND(DA$2=DB$3,DB$9="Include (Platform Duplicate)"),JoinIfFuzzy(DB$486:DB$527,$F$486:$F$527,$G535),"")&lt;&gt;"","Yes ("&amp;IF(NOT(ISERR(FIND("HTTP,",JoinIfFuzzy(DA$486:DA$527,$F$486:$F$527,$G535)&amp;IF(AND(DA$2=DB$3,DB$9="Include (Platform Duplicate)"),JoinIfFuzzy(DB$486:DB$527,$F$486:$F$527,$G535),"")))),"HTTP","HTTPS")&amp;")","No"),"*")</f>
        <v>No</v>
      </c>
      <c r="DB535" s="58" t="str">
        <f>IF(DB$9="Include",IF(JoinIfFuzzy(DB$486:DB$527,$F$486:$F$527,$G535)&amp;IF(AND(DB$2=DC$3,DC$9="Include (Platform Duplicate)"),JoinIfFuzzy(DC$486:DC$527,$F$486:$F$527,$G535),"")&lt;&gt;"","Yes ("&amp;IF(NOT(ISERR(FIND("HTTP,",JoinIfFuzzy(DB$486:DB$527,$F$486:$F$527,$G535)&amp;IF(AND(DB$2=DC$3,DC$9="Include (Platform Duplicate)"),JoinIfFuzzy(DC$486:DC$527,$F$486:$F$527,$G535),"")))),"HTTP","HTTPS")&amp;")","No"),"*")</f>
        <v>*</v>
      </c>
      <c r="DC535" s="58" t="str">
        <f>IF(DC$9="Include",IF(JoinIfFuzzy(DC$486:DC$527,$F$486:$F$527,$G535)&amp;IF(AND(DC$2=DD$3,DD$9="Include (Platform Duplicate)"),JoinIfFuzzy(DD$486:DD$527,$F$486:$F$527,$G535),"")&lt;&gt;"","Yes ("&amp;IF(NOT(ISERR(FIND("HTTP,",JoinIfFuzzy(DC$486:DC$527,$F$486:$F$527,$G535)&amp;IF(AND(DC$2=DD$3,DD$9="Include (Platform Duplicate)"),JoinIfFuzzy(DD$486:DD$527,$F$486:$F$527,$G535),"")))),"HTTP","HTTPS")&amp;")","No"),"*")</f>
        <v>*</v>
      </c>
      <c r="DD535" s="58" t="str">
        <f>IF(DD$9="Include",IF(JoinIfFuzzy(DD$486:DD$527,$F$486:$F$527,$G535)&amp;IF(AND(DD$2=DE$3,DE$9="Include (Platform Duplicate)"),JoinIfFuzzy(DE$486:DE$527,$F$486:$F$527,$G535),"")&lt;&gt;"","Yes ("&amp;IF(NOT(ISERR(FIND("HTTP,",JoinIfFuzzy(DD$486:DD$527,$F$486:$F$527,$G535)&amp;IF(AND(DD$2=DE$3,DE$9="Include (Platform Duplicate)"),JoinIfFuzzy(DE$486:DE$527,$F$486:$F$527,$G535),"")))),"HTTP","HTTPS")&amp;")","No"),"*")</f>
        <v>No</v>
      </c>
      <c r="DE535" s="58" t="str">
        <f>IF(DE$9="Include",IF(JoinIfFuzzy(DE$486:DE$527,$F$486:$F$527,$G535)&amp;IF(AND(DE$2=DF$3,DF$9="Include (Platform Duplicate)"),JoinIfFuzzy(DF$486:DF$527,$F$486:$F$527,$G535),"")&lt;&gt;"","Yes ("&amp;IF(NOT(ISERR(FIND("HTTP,",JoinIfFuzzy(DE$486:DE$527,$F$486:$F$527,$G535)&amp;IF(AND(DE$2=DF$3,DF$9="Include (Platform Duplicate)"),JoinIfFuzzy(DF$486:DF$527,$F$486:$F$527,$G535),"")))),"HTTP","HTTPS")&amp;")","No"),"*")</f>
        <v>No</v>
      </c>
      <c r="DF535" s="58" t="str">
        <f>IF(DF$9="Include",IF(JoinIfFuzzy(DF$486:DF$527,$F$486:$F$527,$G535)&amp;IF(AND(DF$2=DG$3,DG$9="Include (Platform Duplicate)"),JoinIfFuzzy(DG$486:DG$527,$F$486:$F$527,$G535),"")&lt;&gt;"","Yes ("&amp;IF(NOT(ISERR(FIND("HTTP,",JoinIfFuzzy(DF$486:DF$527,$F$486:$F$527,$G535)&amp;IF(AND(DF$2=DG$3,DG$9="Include (Platform Duplicate)"),JoinIfFuzzy(DG$486:DG$527,$F$486:$F$527,$G535),"")))),"HTTP","HTTPS")&amp;")","No"),"*")</f>
        <v>*</v>
      </c>
      <c r="DG535" s="58" t="str">
        <f>IF(DG$9="Include",IF(JoinIfFuzzy(DG$486:DG$527,$F$486:$F$527,$G535)&amp;IF(AND(DG$2=DH$3,DH$9="Include (Platform Duplicate)"),JoinIfFuzzy(DH$486:DH$527,$F$486:$F$527,$G535),"")&lt;&gt;"","Yes ("&amp;IF(NOT(ISERR(FIND("HTTP,",JoinIfFuzzy(DG$486:DG$527,$F$486:$F$527,$G535)&amp;IF(AND(DG$2=DH$3,DH$9="Include (Platform Duplicate)"),JoinIfFuzzy(DH$486:DH$527,$F$486:$F$527,$G535),"")))),"HTTP","HTTPS")&amp;")","No"),"*")</f>
        <v>No</v>
      </c>
      <c r="DH535" s="58" t="str">
        <f>IF(DH$9="Include",IF(JoinIfFuzzy(DH$486:DH$527,$F$486:$F$527,$G535)&amp;IF(AND(DH$2=DI$3,DI$9="Include (Platform Duplicate)"),JoinIfFuzzy(DI$486:DI$527,$F$486:$F$527,$G535),"")&lt;&gt;"","Yes ("&amp;IF(NOT(ISERR(FIND("HTTP,",JoinIfFuzzy(DH$486:DH$527,$F$486:$F$527,$G535)&amp;IF(AND(DH$2=DI$3,DI$9="Include (Platform Duplicate)"),JoinIfFuzzy(DI$486:DI$527,$F$486:$F$527,$G535),"")))),"HTTP","HTTPS")&amp;")","No"),"*")</f>
        <v>No</v>
      </c>
      <c r="DI535" s="58" t="str">
        <f>IF(DI$9="Include",IF(JoinIfFuzzy(DI$486:DI$527,$F$486:$F$527,$G535)&amp;IF(AND(DI$2=DJ$3,DJ$9="Include (Platform Duplicate)"),JoinIfFuzzy(DJ$486:DJ$527,$F$486:$F$527,$G535),"")&lt;&gt;"","Yes ("&amp;IF(NOT(ISERR(FIND("HTTP,",JoinIfFuzzy(DI$486:DI$527,$F$486:$F$527,$G535)&amp;IF(AND(DI$2=DJ$3,DJ$9="Include (Platform Duplicate)"),JoinIfFuzzy(DJ$486:DJ$527,$F$486:$F$527,$G535),"")))),"HTTP","HTTPS")&amp;")","No"),"*")</f>
        <v>No</v>
      </c>
      <c r="DJ535" s="58" t="str">
        <f>IF(DJ$9="Include",IF(JoinIfFuzzy(DJ$486:DJ$527,$F$486:$F$527,$G535)&amp;IF(AND(DJ$2=DK$3,DK$9="Include (Platform Duplicate)"),JoinIfFuzzy(DK$486:DK$527,$F$486:$F$527,$G535),"")&lt;&gt;"","Yes ("&amp;IF(NOT(ISERR(FIND("HTTP,",JoinIfFuzzy(DJ$486:DJ$527,$F$486:$F$527,$G535)&amp;IF(AND(DJ$2=DK$3,DK$9="Include (Platform Duplicate)"),JoinIfFuzzy(DK$486:DK$527,$F$486:$F$527,$G535),"")))),"HTTP","HTTPS")&amp;")","No"),"*")</f>
        <v>No</v>
      </c>
      <c r="DK535" s="58" t="str">
        <f>IF(DK$9="Include",IF(JoinIfFuzzy(DK$486:DK$527,$F$486:$F$527,$G535)&amp;IF(AND(DK$2=DL$3,DL$9="Include (Platform Duplicate)"),JoinIfFuzzy(DL$486:DL$527,$F$486:$F$527,$G535),"")&lt;&gt;"","Yes ("&amp;IF(NOT(ISERR(FIND("HTTP,",JoinIfFuzzy(DK$486:DK$527,$F$486:$F$527,$G535)&amp;IF(AND(DK$2=DL$3,DL$9="Include (Platform Duplicate)"),JoinIfFuzzy(DL$486:DL$527,$F$486:$F$527,$G535),"")))),"HTTP","HTTPS")&amp;")","No"),"*")</f>
        <v>*</v>
      </c>
      <c r="DL535" s="58" t="str">
        <f>IF(DL$9="Include",IF(JoinIfFuzzy(DL$486:DL$527,$F$486:$F$527,$G535)&amp;IF(AND(DL$2=DM$3,DM$9="Include (Platform Duplicate)"),JoinIfFuzzy(DM$486:DM$527,$F$486:$F$527,$G535),"")&lt;&gt;"","Yes ("&amp;IF(NOT(ISERR(FIND("HTTP,",JoinIfFuzzy(DL$486:DL$527,$F$486:$F$527,$G535)&amp;IF(AND(DL$2=DM$3,DM$9="Include (Platform Duplicate)"),JoinIfFuzzy(DM$486:DM$527,$F$486:$F$527,$G535),"")))),"HTTP","HTTPS")&amp;")","No"),"*")</f>
        <v>No</v>
      </c>
      <c r="DM535" s="58" t="str">
        <f>IF(DM$9="Include",IF(JoinIfFuzzy(DM$486:DM$527,$F$486:$F$527,$G535)&amp;IF(AND(DM$2=DN$3,DN$9="Include (Platform Duplicate)"),JoinIfFuzzy(DN$486:DN$527,$F$486:$F$527,$G535),"")&lt;&gt;"","Yes ("&amp;IF(NOT(ISERR(FIND("HTTP,",JoinIfFuzzy(DM$486:DM$527,$F$486:$F$527,$G535)&amp;IF(AND(DM$2=DN$3,DN$9="Include (Platform Duplicate)"),JoinIfFuzzy(DN$486:DN$527,$F$486:$F$527,$G535),"")))),"HTTP","HTTPS")&amp;")","No"),"*")</f>
        <v>*</v>
      </c>
      <c r="DN535" s="58" t="str">
        <f>IF(DN$9="Include",IF(JoinIfFuzzy(DN$486:DN$527,$F$486:$F$527,$G535)&amp;IF(AND(DN$2=DO$3,DO$9="Include (Platform Duplicate)"),JoinIfFuzzy(DO$486:DO$527,$F$486:$F$527,$G535),"")&lt;&gt;"","Yes ("&amp;IF(NOT(ISERR(FIND("HTTP,",JoinIfFuzzy(DN$486:DN$527,$F$486:$F$527,$G535)&amp;IF(AND(DN$2=DO$3,DO$9="Include (Platform Duplicate)"),JoinIfFuzzy(DO$486:DO$527,$F$486:$F$527,$G535),"")))),"HTTP","HTTPS")&amp;")","No"),"*")</f>
        <v>No</v>
      </c>
      <c r="DO535" s="58" t="str">
        <f>IF(DO$9="Include",IF(JoinIfFuzzy(DO$486:DO$527,$F$486:$F$527,$G535)&amp;IF(AND(DO$2=DP$3,DP$9="Include (Platform Duplicate)"),JoinIfFuzzy(DP$486:DP$527,$F$486:$F$527,$G535),"")&lt;&gt;"","Yes ("&amp;IF(NOT(ISERR(FIND("HTTP,",JoinIfFuzzy(DO$486:DO$527,$F$486:$F$527,$G535)&amp;IF(AND(DO$2=DP$3,DP$9="Include (Platform Duplicate)"),JoinIfFuzzy(DP$486:DP$527,$F$486:$F$527,$G535),"")))),"HTTP","HTTPS")&amp;")","No"),"*")</f>
        <v>*</v>
      </c>
      <c r="DP535" s="58" t="str">
        <f>IF(DP$9="Include",IF(JoinIfFuzzy(DP$486:DP$527,$F$486:$F$527,$G535)&amp;IF(AND(DP$2=DQ$3,DQ$9="Include (Platform Duplicate)"),JoinIfFuzzy(DQ$486:DQ$527,$F$486:$F$527,$G535),"")&lt;&gt;"","Yes ("&amp;IF(NOT(ISERR(FIND("HTTP,",JoinIfFuzzy(DP$486:DP$527,$F$486:$F$527,$G535)&amp;IF(AND(DP$2=DQ$3,DQ$9="Include (Platform Duplicate)"),JoinIfFuzzy(DQ$486:DQ$527,$F$486:$F$527,$G535),"")))),"HTTP","HTTPS")&amp;")","No"),"*")</f>
        <v>No</v>
      </c>
      <c r="DQ535" s="58" t="str">
        <f>IF(DQ$9="Include",IF(JoinIfFuzzy(DQ$486:DQ$527,$F$486:$F$527,$G535)&amp;IF(AND(DQ$2=DR$3,DR$9="Include (Platform Duplicate)"),JoinIfFuzzy(DR$486:DR$527,$F$486:$F$527,$G535),"")&lt;&gt;"","Yes ("&amp;IF(NOT(ISERR(FIND("HTTP,",JoinIfFuzzy(DQ$486:DQ$527,$F$486:$F$527,$G535)&amp;IF(AND(DQ$2=DR$3,DR$9="Include (Platform Duplicate)"),JoinIfFuzzy(DR$486:DR$527,$F$486:$F$527,$G535),"")))),"HTTP","HTTPS")&amp;")","No"),"*")</f>
        <v>*</v>
      </c>
      <c r="DR535" s="58" t="str">
        <f>IF(DR$9="Include",IF(JoinIfFuzzy(DR$486:DR$527,$F$486:$F$527,$G535)&amp;IF(AND(DR$2=DS$3,DS$9="Include (Platform Duplicate)"),JoinIfFuzzy(DS$486:DS$527,$F$486:$F$527,$G535),"")&lt;&gt;"","Yes ("&amp;IF(NOT(ISERR(FIND("HTTP,",JoinIfFuzzy(DR$486:DR$527,$F$486:$F$527,$G535)&amp;IF(AND(DR$2=DS$3,DS$9="Include (Platform Duplicate)"),JoinIfFuzzy(DS$486:DS$527,$F$486:$F$527,$G535),"")))),"HTTP","HTTPS")&amp;")","No"),"*")</f>
        <v>*</v>
      </c>
      <c r="DS535" s="58" t="str">
        <f>IF(DS$9="Include",IF(JoinIfFuzzy(DS$486:DS$527,$F$486:$F$527,$G535)&amp;IF(AND(DS$2=DT$3,DT$9="Include (Platform Duplicate)"),JoinIfFuzzy(DT$486:DT$527,$F$486:$F$527,$G535),"")&lt;&gt;"","Yes ("&amp;IF(NOT(ISERR(FIND("HTTP,",JoinIfFuzzy(DS$486:DS$527,$F$486:$F$527,$G535)&amp;IF(AND(DS$2=DT$3,DT$9="Include (Platform Duplicate)"),JoinIfFuzzy(DT$486:DT$527,$F$486:$F$527,$G535),"")))),"HTTP","HTTPS")&amp;")","No"),"*")</f>
        <v>No</v>
      </c>
      <c r="DT535" s="58" t="str">
        <f>IF(DT$9="Include",IF(JoinIfFuzzy(DT$486:DT$527,$F$486:$F$527,$G535)&amp;IF(AND(DT$2=DU$3,DU$9="Include (Platform Duplicate)"),JoinIfFuzzy(DU$486:DU$527,$F$486:$F$527,$G535),"")&lt;&gt;"","Yes ("&amp;IF(NOT(ISERR(FIND("HTTP,",JoinIfFuzzy(DT$486:DT$527,$F$486:$F$527,$G535)&amp;IF(AND(DT$2=DU$3,DU$9="Include (Platform Duplicate)"),JoinIfFuzzy(DU$486:DU$527,$F$486:$F$527,$G535),"")))),"HTTP","HTTPS")&amp;")","No"),"*")</f>
        <v>No</v>
      </c>
      <c r="DU535" s="58" t="str">
        <f>IF(DU$9="Include",IF(JoinIfFuzzy(DU$486:DU$527,$F$486:$F$527,$G535)&amp;IF(AND(DU$2=DV$3,DV$9="Include (Platform Duplicate)"),JoinIfFuzzy(DV$486:DV$527,$F$486:$F$527,$G535),"")&lt;&gt;"","Yes ("&amp;IF(NOT(ISERR(FIND("HTTP,",JoinIfFuzzy(DU$486:DU$527,$F$486:$F$527,$G535)&amp;IF(AND(DU$2=DV$3,DV$9="Include (Platform Duplicate)"),JoinIfFuzzy(DV$486:DV$527,$F$486:$F$527,$G535),"")))),"HTTP","HTTPS")&amp;")","No"),"*")</f>
        <v>*</v>
      </c>
      <c r="DV535" s="58" t="str">
        <f>IF(DV$9="Include",IF(JoinIfFuzzy(DV$486:DV$527,$F$486:$F$527,$G535)&amp;IF(AND(DV$2=DW$3,DW$9="Include (Platform Duplicate)"),JoinIfFuzzy(DW$486:DW$527,$F$486:$F$527,$G535),"")&lt;&gt;"","Yes ("&amp;IF(NOT(ISERR(FIND("HTTP,",JoinIfFuzzy(DV$486:DV$527,$F$486:$F$527,$G535)&amp;IF(AND(DV$2=DW$3,DW$9="Include (Platform Duplicate)"),JoinIfFuzzy(DW$486:DW$527,$F$486:$F$527,$G535),"")))),"HTTP","HTTPS")&amp;")","No"),"*")</f>
        <v>*</v>
      </c>
      <c r="DW535" s="58" t="str">
        <f>IF(DW$9="Include",IF(JoinIfFuzzy(DW$486:DW$527,$F$486:$F$527,$G535)&amp;IF(AND(DW$2=DX$3,DX$9="Include (Platform Duplicate)"),JoinIfFuzzy(DX$486:DX$527,$F$486:$F$527,$G535),"")&lt;&gt;"","Yes ("&amp;IF(NOT(ISERR(FIND("HTTP,",JoinIfFuzzy(DW$486:DW$527,$F$486:$F$527,$G535)&amp;IF(AND(DW$2=DX$3,DX$9="Include (Platform Duplicate)"),JoinIfFuzzy(DX$486:DX$527,$F$486:$F$527,$G535),"")))),"HTTP","HTTPS")&amp;")","No"),"*")</f>
        <v>No</v>
      </c>
      <c r="DX535" s="58" t="str">
        <f>IF(DX$9="Include",IF(JoinIfFuzzy(DX$486:DX$527,$F$486:$F$527,$G535)&amp;IF(AND(DX$2=DY$3,DY$9="Include (Platform Duplicate)"),JoinIfFuzzy(DY$486:DY$527,$F$486:$F$527,$G535),"")&lt;&gt;"","Yes ("&amp;IF(NOT(ISERR(FIND("HTTP,",JoinIfFuzzy(DX$486:DX$527,$F$486:$F$527,$G535)&amp;IF(AND(DX$2=DY$3,DY$9="Include (Platform Duplicate)"),JoinIfFuzzy(DY$486:DY$527,$F$486:$F$527,$G535),"")))),"HTTP","HTTPS")&amp;")","No"),"*")</f>
        <v>No</v>
      </c>
      <c r="DY535" s="58" t="str">
        <f>IF(DY$9="Include",IF(JoinIfFuzzy(DY$486:DY$527,$F$486:$F$527,$G535)&amp;IF(AND(DY$2=DZ$3,DZ$9="Include (Platform Duplicate)"),JoinIfFuzzy(DZ$486:DZ$527,$F$486:$F$527,$G535),"")&lt;&gt;"","Yes ("&amp;IF(NOT(ISERR(FIND("HTTP,",JoinIfFuzzy(DY$486:DY$527,$F$486:$F$527,$G535)&amp;IF(AND(DY$2=DZ$3,DZ$9="Include (Platform Duplicate)"),JoinIfFuzzy(DZ$486:DZ$527,$F$486:$F$527,$G535),"")))),"HTTP","HTTPS")&amp;")","No"),"*")</f>
        <v>No</v>
      </c>
      <c r="DZ535" s="58" t="str">
        <f>IF(DZ$9="Include",IF(JoinIfFuzzy(DZ$486:DZ$527,$F$486:$F$527,$G535)&amp;IF(AND(DZ$2=EA$3,EA$9="Include (Platform Duplicate)"),JoinIfFuzzy(EA$486:EA$527,$F$486:$F$527,$G535),"")&lt;&gt;"","Yes ("&amp;IF(NOT(ISERR(FIND("HTTP,",JoinIfFuzzy(DZ$486:DZ$527,$F$486:$F$527,$G535)&amp;IF(AND(DZ$2=EA$3,EA$9="Include (Platform Duplicate)"),JoinIfFuzzy(EA$486:EA$527,$F$486:$F$527,$G535),"")))),"HTTP","HTTPS")&amp;")","No"),"*")</f>
        <v>*</v>
      </c>
      <c r="EA535" s="58" t="str">
        <f>IF(EA$9="Include",IF(JoinIfFuzzy(EA$486:EA$527,$F$486:$F$527,$G535)&amp;IF(AND(EA$2=EB$3,EB$9="Include (Platform Duplicate)"),JoinIfFuzzy(EB$486:EB$527,$F$486:$F$527,$G535),"")&lt;&gt;"","Yes ("&amp;IF(NOT(ISERR(FIND("HTTP,",JoinIfFuzzy(EA$486:EA$527,$F$486:$F$527,$G535)&amp;IF(AND(EA$2=EB$3,EB$9="Include (Platform Duplicate)"),JoinIfFuzzy(EB$486:EB$527,$F$486:$F$527,$G535),"")))),"HTTP","HTTPS")&amp;")","No"),"*")</f>
        <v>Yes (HTTPS)</v>
      </c>
      <c r="EB535" s="58" t="str">
        <f>IF(EB$9="Include",IF(JoinIfFuzzy(EB$486:EB$527,$F$486:$F$527,$G535)&amp;IF(AND(EB$2=EC$3,EC$9="Include (Platform Duplicate)"),JoinIfFuzzy(EC$486:EC$527,$F$486:$F$527,$G535),"")&lt;&gt;"","Yes ("&amp;IF(NOT(ISERR(FIND("HTTP,",JoinIfFuzzy(EB$486:EB$527,$F$486:$F$527,$G535)&amp;IF(AND(EB$2=EC$3,EC$9="Include (Platform Duplicate)"),JoinIfFuzzy(EC$486:EC$527,$F$486:$F$527,$G535),"")))),"HTTP","HTTPS")&amp;")","No"),"*")</f>
        <v>No</v>
      </c>
      <c r="EC535" s="58" t="str">
        <f>IF(EC$9="Include",IF(JoinIfFuzzy(EC$486:EC$527,$F$486:$F$527,$G535)&amp;IF(AND(EC$2=ED$3,ED$9="Include (Platform Duplicate)"),JoinIfFuzzy(ED$486:ED$527,$F$486:$F$527,$G535),"")&lt;&gt;"","Yes ("&amp;IF(NOT(ISERR(FIND("HTTP,",JoinIfFuzzy(EC$486:EC$527,$F$486:$F$527,$G535)&amp;IF(AND(EC$2=ED$3,ED$9="Include (Platform Duplicate)"),JoinIfFuzzy(ED$486:ED$527,$F$486:$F$527,$G535),"")))),"HTTP","HTTPS")&amp;")","No"),"*")</f>
        <v>No</v>
      </c>
      <c r="ED535" s="58" t="str">
        <f>IF(ED$9="Include",IF(JoinIfFuzzy(ED$486:ED$527,$F$486:$F$527,$G535)&amp;IF(AND(ED$2=EE$3,EE$9="Include (Platform Duplicate)"),JoinIfFuzzy(EE$486:EE$527,$F$486:$F$527,$G535),"")&lt;&gt;"","Yes ("&amp;IF(NOT(ISERR(FIND("HTTP,",JoinIfFuzzy(ED$486:ED$527,$F$486:$F$527,$G535)&amp;IF(AND(ED$2=EE$3,EE$9="Include (Platform Duplicate)"),JoinIfFuzzy(EE$486:EE$527,$F$486:$F$527,$G535),"")))),"HTTP","HTTPS")&amp;")","No"),"*")</f>
        <v>*</v>
      </c>
      <c r="EE535" s="58" t="str">
        <f>IF(EE$9="Include",IF(JoinIfFuzzy(EE$486:EE$527,$F$486:$F$527,$G535)&amp;IF(AND(EE$2=EF$3,EF$9="Include (Platform Duplicate)"),JoinIfFuzzy(EF$486:EF$527,$F$486:$F$527,$G535),"")&lt;&gt;"","Yes ("&amp;IF(NOT(ISERR(FIND("HTTP,",JoinIfFuzzy(EE$486:EE$527,$F$486:$F$527,$G535)&amp;IF(AND(EE$2=EF$3,EF$9="Include (Platform Duplicate)"),JoinIfFuzzy(EF$486:EF$527,$F$486:$F$527,$G535),"")))),"HTTP","HTTPS")&amp;")","No"),"*")</f>
        <v>No</v>
      </c>
      <c r="EF535" s="58" t="str">
        <f>IF(EF$9="Include",IF(JoinIfFuzzy(EF$486:EF$527,$F$486:$F$527,$G535)&amp;IF(AND(EF$2=EG$3,EG$9="Include (Platform Duplicate)"),JoinIfFuzzy(EG$486:EG$527,$F$486:$F$527,$G535),"")&lt;&gt;"","Yes ("&amp;IF(NOT(ISERR(FIND("HTTP,",JoinIfFuzzy(EF$486:EF$527,$F$486:$F$527,$G535)&amp;IF(AND(EF$2=EG$3,EG$9="Include (Platform Duplicate)"),JoinIfFuzzy(EG$486:EG$527,$F$486:$F$527,$G535),"")))),"HTTP","HTTPS")&amp;")","No"),"*")</f>
        <v>No</v>
      </c>
      <c r="EG535" s="58" t="str">
        <f>IF(EG$9="Include",IF(JoinIfFuzzy(EG$486:EG$527,$F$486:$F$527,$G535)&amp;IF(AND(EG$2=EH$3,EH$9="Include (Platform Duplicate)"),JoinIfFuzzy(EH$486:EH$527,$F$486:$F$527,$G535),"")&lt;&gt;"","Yes ("&amp;IF(NOT(ISERR(FIND("HTTP,",JoinIfFuzzy(EG$486:EG$527,$F$486:$F$527,$G535)&amp;IF(AND(EG$2=EH$3,EH$9="Include (Platform Duplicate)"),JoinIfFuzzy(EH$486:EH$527,$F$486:$F$527,$G535),"")))),"HTTP","HTTPS")&amp;")","No"),"*")</f>
        <v>*</v>
      </c>
      <c r="EH535" s="58" t="str">
        <f>IF(EH$9="Include",IF(JoinIfFuzzy(EH$486:EH$527,$F$486:$F$527,$G535)&amp;IF(AND(EH$2=EI$3,EI$9="Include (Platform Duplicate)"),JoinIfFuzzy(EI$486:EI$527,$F$486:$F$527,$G535),"")&lt;&gt;"","Yes ("&amp;IF(NOT(ISERR(FIND("HTTP,",JoinIfFuzzy(EH$486:EH$527,$F$486:$F$527,$G535)&amp;IF(AND(EH$2=EI$3,EI$9="Include (Platform Duplicate)"),JoinIfFuzzy(EI$486:EI$527,$F$486:$F$527,$G535),"")))),"HTTP","HTTPS")&amp;")","No"),"*")</f>
        <v>No</v>
      </c>
      <c r="EI535" s="58" t="str">
        <f>IF(EI$9="Include",IF(JoinIfFuzzy(EI$486:EI$527,$F$486:$F$527,$G535)&amp;IF(AND(EI$2=EJ$3,EJ$9="Include (Platform Duplicate)"),JoinIfFuzzy(EJ$486:EJ$527,$F$486:$F$527,$G535),"")&lt;&gt;"","Yes ("&amp;IF(NOT(ISERR(FIND("HTTP,",JoinIfFuzzy(EI$486:EI$527,$F$486:$F$527,$G535)&amp;IF(AND(EI$2=EJ$3,EJ$9="Include (Platform Duplicate)"),JoinIfFuzzy(EJ$486:EJ$527,$F$486:$F$527,$G535),"")))),"HTTP","HTTPS")&amp;")","No"),"*")</f>
        <v>*</v>
      </c>
      <c r="EJ535" s="58" t="str">
        <f>IF(EJ$9="Include",IF(JoinIfFuzzy(EJ$486:EJ$527,$F$486:$F$527,$G535)&amp;IF(AND(EJ$2=EK$3,EK$9="Include (Platform Duplicate)"),JoinIfFuzzy(EK$486:EK$527,$F$486:$F$527,$G535),"")&lt;&gt;"","Yes ("&amp;IF(NOT(ISERR(FIND("HTTP,",JoinIfFuzzy(EJ$486:EJ$527,$F$486:$F$527,$G535)&amp;IF(AND(EJ$2=EK$3,EK$9="Include (Platform Duplicate)"),JoinIfFuzzy(EK$486:EK$527,$F$486:$F$527,$G535),"")))),"HTTP","HTTPS")&amp;")","No"),"*")</f>
        <v>No</v>
      </c>
      <c r="EK535" s="58" t="str">
        <f>IF(EK$9="Include",IF(JoinIfFuzzy(EK$486:EK$527,$F$486:$F$527,$G535)&amp;IF(AND(EK$2=EL$3,EL$9="Include (Platform Duplicate)"),JoinIfFuzzy(EL$486:EL$527,$F$486:$F$527,$G535),"")&lt;&gt;"","Yes ("&amp;IF(NOT(ISERR(FIND("HTTP,",JoinIfFuzzy(EK$486:EK$527,$F$486:$F$527,$G535)&amp;IF(AND(EK$2=EL$3,EL$9="Include (Platform Duplicate)"),JoinIfFuzzy(EL$486:EL$527,$F$486:$F$527,$G535),"")))),"HTTP","HTTPS")&amp;")","No"),"*")</f>
        <v>*</v>
      </c>
      <c r="EL535" s="109"/>
      <c r="EM535" s="109"/>
    </row>
    <row r="536" spans="1:143" s="58" customFormat="1" ht="12.75" customHeight="1" x14ac:dyDescent="0.25">
      <c r="A536" s="5"/>
      <c r="B536" s="96"/>
      <c r="C536" s="96"/>
      <c r="D536" s="96"/>
      <c r="E536" s="96"/>
      <c r="F536" s="96"/>
      <c r="G536" s="58" t="s">
        <v>3539</v>
      </c>
      <c r="H536" s="18" t="s">
        <v>5</v>
      </c>
      <c r="I536" s="18"/>
      <c r="J536" s="58" t="str">
        <f>IF(J$9="Include",IF(JoinIfFuzzy(J$486:J$527,$F$486:$F$527,$G536)&amp;IF(AND(J$2=K$3,K$9="Include (Platform Duplicate)"),JoinIfFuzzy(K$486:K$527,$F$486:$F$527,$G536),"")&lt;&gt;"","Yes ("&amp;IF(NOT(ISERR(FIND("HTTP,",JoinIfFuzzy(J$486:J$527,$F$486:$F$527,$G536)&amp;IF(AND(J$2=K$3,K$9="Include (Platform Duplicate)"),JoinIfFuzzy(K$486:K$527,$F$486:$F$527,$G536),"")))),"HTTP","HTTPS")&amp;")","No"),"*")</f>
        <v>No</v>
      </c>
      <c r="K536" s="58" t="str">
        <f>IF(K$9="Include",IF(JoinIfFuzzy(K$486:K$527,$F$486:$F$527,$G536)&amp;IF(AND(K$2=L$3,L$9="Include (Platform Duplicate)"),JoinIfFuzzy(L$486:L$527,$F$486:$F$527,$G536),"")&lt;&gt;"","Yes ("&amp;IF(NOT(ISERR(FIND("HTTP,",JoinIfFuzzy(K$486:K$527,$F$486:$F$527,$G536)&amp;IF(AND(K$2=L$3,L$9="Include (Platform Duplicate)"),JoinIfFuzzy(L$486:L$527,$F$486:$F$527,$G536),"")))),"HTTP","HTTPS")&amp;")","No"),"*")</f>
        <v>No</v>
      </c>
      <c r="L536" s="58" t="str">
        <f>IF(L$9="Include",IF(JoinIfFuzzy(L$486:L$527,$F$486:$F$527,$G536)&amp;IF(AND(L$2=M$3,M$9="Include (Platform Duplicate)"),JoinIfFuzzy(M$486:M$527,$F$486:$F$527,$G536),"")&lt;&gt;"","Yes ("&amp;IF(NOT(ISERR(FIND("HTTP,",JoinIfFuzzy(L$486:L$527,$F$486:$F$527,$G536)&amp;IF(AND(L$2=M$3,M$9="Include (Platform Duplicate)"),JoinIfFuzzy(M$486:M$527,$F$486:$F$527,$G536),"")))),"HTTP","HTTPS")&amp;")","No"),"*")</f>
        <v>*</v>
      </c>
      <c r="M536" s="58" t="str">
        <f>IF(M$9="Include",IF(JoinIfFuzzy(M$486:M$527,$F$486:$F$527,$G536)&amp;IF(AND(M$2=N$3,N$9="Include (Platform Duplicate)"),JoinIfFuzzy(N$486:N$527,$F$486:$F$527,$G536),"")&lt;&gt;"","Yes ("&amp;IF(NOT(ISERR(FIND("HTTP,",JoinIfFuzzy(M$486:M$527,$F$486:$F$527,$G536)&amp;IF(AND(M$2=N$3,N$9="Include (Platform Duplicate)"),JoinIfFuzzy(N$486:N$527,$F$486:$F$527,$G536),"")))),"HTTP","HTTPS")&amp;")","No"),"*")</f>
        <v>No</v>
      </c>
      <c r="N536" s="58" t="str">
        <f>IF(N$9="Include",IF(JoinIfFuzzy(N$486:N$527,$F$486:$F$527,$G536)&amp;IF(AND(N$2=O$3,O$9="Include (Platform Duplicate)"),JoinIfFuzzy(O$486:O$527,$F$486:$F$527,$G536),"")&lt;&gt;"","Yes ("&amp;IF(NOT(ISERR(FIND("HTTP,",JoinIfFuzzy(N$486:N$527,$F$486:$F$527,$G536)&amp;IF(AND(N$2=O$3,O$9="Include (Platform Duplicate)"),JoinIfFuzzy(O$486:O$527,$F$486:$F$527,$G536),"")))),"HTTP","HTTPS")&amp;")","No"),"*")</f>
        <v>*</v>
      </c>
      <c r="O536" s="58" t="str">
        <f>IF(O$9="Include",IF(JoinIfFuzzy(O$486:O$527,$F$486:$F$527,$G536)&amp;IF(AND(O$2=P$3,P$9="Include (Platform Duplicate)"),JoinIfFuzzy(P$486:P$527,$F$486:$F$527,$G536),"")&lt;&gt;"","Yes ("&amp;IF(NOT(ISERR(FIND("HTTP,",JoinIfFuzzy(O$486:O$527,$F$486:$F$527,$G536)&amp;IF(AND(O$2=P$3,P$9="Include (Platform Duplicate)"),JoinIfFuzzy(P$486:P$527,$F$486:$F$527,$G536),"")))),"HTTP","HTTPS")&amp;")","No"),"*")</f>
        <v>No</v>
      </c>
      <c r="P536" s="58" t="str">
        <f>IF(P$9="Include",IF(JoinIfFuzzy(P$486:P$527,$F$486:$F$527,$G536)&amp;IF(AND(P$2=Q$3,Q$9="Include (Platform Duplicate)"),JoinIfFuzzy(Q$486:Q$527,$F$486:$F$527,$G536),"")&lt;&gt;"","Yes ("&amp;IF(NOT(ISERR(FIND("HTTP,",JoinIfFuzzy(P$486:P$527,$F$486:$F$527,$G536)&amp;IF(AND(P$2=Q$3,Q$9="Include (Platform Duplicate)"),JoinIfFuzzy(Q$486:Q$527,$F$486:$F$527,$G536),"")))),"HTTP","HTTPS")&amp;")","No"),"*")</f>
        <v>*</v>
      </c>
      <c r="Q536" s="58" t="str">
        <f>IF(Q$9="Include",IF(JoinIfFuzzy(Q$486:Q$527,$F$486:$F$527,$G536)&amp;IF(AND(Q$2=R$3,R$9="Include (Platform Duplicate)"),JoinIfFuzzy(R$486:R$527,$F$486:$F$527,$G536),"")&lt;&gt;"","Yes ("&amp;IF(NOT(ISERR(FIND("HTTP,",JoinIfFuzzy(Q$486:Q$527,$F$486:$F$527,$G536)&amp;IF(AND(Q$2=R$3,R$9="Include (Platform Duplicate)"),JoinIfFuzzy(R$486:R$527,$F$486:$F$527,$G536),"")))),"HTTP","HTTPS")&amp;")","No"),"*")</f>
        <v>No</v>
      </c>
      <c r="R536" s="58" t="str">
        <f>IF(R$9="Include",IF(JoinIfFuzzy(R$486:R$527,$F$486:$F$527,$G536)&amp;IF(AND(R$2=S$3,S$9="Include (Platform Duplicate)"),JoinIfFuzzy(S$486:S$527,$F$486:$F$527,$G536),"")&lt;&gt;"","Yes ("&amp;IF(NOT(ISERR(FIND("HTTP,",JoinIfFuzzy(R$486:R$527,$F$486:$F$527,$G536)&amp;IF(AND(R$2=S$3,S$9="Include (Platform Duplicate)"),JoinIfFuzzy(S$486:S$527,$F$486:$F$527,$G536),"")))),"HTTP","HTTPS")&amp;")","No"),"*")</f>
        <v>*</v>
      </c>
      <c r="S536" s="58" t="str">
        <f>IF(S$9="Include",IF(JoinIfFuzzy(S$486:S$527,$F$486:$F$527,$G536)&amp;IF(AND(S$2=T$3,T$9="Include (Platform Duplicate)"),JoinIfFuzzy(T$486:T$527,$F$486:$F$527,$G536),"")&lt;&gt;"","Yes ("&amp;IF(NOT(ISERR(FIND("HTTP,",JoinIfFuzzy(S$486:S$527,$F$486:$F$527,$G536)&amp;IF(AND(S$2=T$3,T$9="Include (Platform Duplicate)"),JoinIfFuzzy(T$486:T$527,$F$486:$F$527,$G536),"")))),"HTTP","HTTPS")&amp;")","No"),"*")</f>
        <v>No</v>
      </c>
      <c r="T536" s="58" t="str">
        <f>IF(T$9="Include",IF(JoinIfFuzzy(T$486:T$527,$F$486:$F$527,$G536)&amp;IF(AND(T$2=U$3,U$9="Include (Platform Duplicate)"),JoinIfFuzzy(U$486:U$527,$F$486:$F$527,$G536),"")&lt;&gt;"","Yes ("&amp;IF(NOT(ISERR(FIND("HTTP,",JoinIfFuzzy(T$486:T$527,$F$486:$F$527,$G536)&amp;IF(AND(T$2=U$3,U$9="Include (Platform Duplicate)"),JoinIfFuzzy(U$486:U$527,$F$486:$F$527,$G536),"")))),"HTTP","HTTPS")&amp;")","No"),"*")</f>
        <v>*</v>
      </c>
      <c r="U536" s="58" t="str">
        <f>IF(U$9="Include",IF(JoinIfFuzzy(U$486:U$527,$F$486:$F$527,$G536)&amp;IF(AND(U$2=V$3,V$9="Include (Platform Duplicate)"),JoinIfFuzzy(V$486:V$527,$F$486:$F$527,$G536),"")&lt;&gt;"","Yes ("&amp;IF(NOT(ISERR(FIND("HTTP,",JoinIfFuzzy(U$486:U$527,$F$486:$F$527,$G536)&amp;IF(AND(U$2=V$3,V$9="Include (Platform Duplicate)"),JoinIfFuzzy(V$486:V$527,$F$486:$F$527,$G536),"")))),"HTTP","HTTPS")&amp;")","No"),"*")</f>
        <v>No</v>
      </c>
      <c r="V536" s="58" t="str">
        <f>IF(V$9="Include",IF(JoinIfFuzzy(V$486:V$527,$F$486:$F$527,$G536)&amp;IF(AND(V$2=W$3,W$9="Include (Platform Duplicate)"),JoinIfFuzzy(W$486:W$527,$F$486:$F$527,$G536),"")&lt;&gt;"","Yes ("&amp;IF(NOT(ISERR(FIND("HTTP,",JoinIfFuzzy(V$486:V$527,$F$486:$F$527,$G536)&amp;IF(AND(V$2=W$3,W$9="Include (Platform Duplicate)"),JoinIfFuzzy(W$486:W$527,$F$486:$F$527,$G536),"")))),"HTTP","HTTPS")&amp;")","No"),"*")</f>
        <v>Yes (HTTPS)</v>
      </c>
      <c r="W536" s="58" t="str">
        <f>IF(W$9="Include",IF(JoinIfFuzzy(W$486:W$527,$F$486:$F$527,$G536)&amp;IF(AND(W$2=X$3,X$9="Include (Platform Duplicate)"),JoinIfFuzzy(X$486:X$527,$F$486:$F$527,$G536),"")&lt;&gt;"","Yes ("&amp;IF(NOT(ISERR(FIND("HTTP,",JoinIfFuzzy(W$486:W$527,$F$486:$F$527,$G536)&amp;IF(AND(W$2=X$3,X$9="Include (Platform Duplicate)"),JoinIfFuzzy(X$486:X$527,$F$486:$F$527,$G536),"")))),"HTTP","HTTPS")&amp;")","No"),"*")</f>
        <v>No</v>
      </c>
      <c r="X536" s="58" t="str">
        <f>IF(X$9="Include",IF(JoinIfFuzzy(X$486:X$527,$F$486:$F$527,$G536)&amp;IF(AND(X$2=Y$3,Y$9="Include (Platform Duplicate)"),JoinIfFuzzy(Y$486:Y$527,$F$486:$F$527,$G536),"")&lt;&gt;"","Yes ("&amp;IF(NOT(ISERR(FIND("HTTP,",JoinIfFuzzy(X$486:X$527,$F$486:$F$527,$G536)&amp;IF(AND(X$2=Y$3,Y$9="Include (Platform Duplicate)"),JoinIfFuzzy(Y$486:Y$527,$F$486:$F$527,$G536),"")))),"HTTP","HTTPS")&amp;")","No"),"*")</f>
        <v>*</v>
      </c>
      <c r="Y536" s="58" t="str">
        <f>IF(Y$9="Include",IF(JoinIfFuzzy(Y$486:Y$527,$F$486:$F$527,$G536)&amp;IF(AND(Y$2=Z$3,Z$9="Include (Platform Duplicate)"),JoinIfFuzzy(Z$486:Z$527,$F$486:$F$527,$G536),"")&lt;&gt;"","Yes ("&amp;IF(NOT(ISERR(FIND("HTTP,",JoinIfFuzzy(Y$486:Y$527,$F$486:$F$527,$G536)&amp;IF(AND(Y$2=Z$3,Z$9="Include (Platform Duplicate)"),JoinIfFuzzy(Z$486:Z$527,$F$486:$F$527,$G536),"")))),"HTTP","HTTPS")&amp;")","No"),"*")</f>
        <v>No</v>
      </c>
      <c r="Z536" s="58" t="str">
        <f>IF(Z$9="Include",IF(JoinIfFuzzy(Z$486:Z$527,$F$486:$F$527,$G536)&amp;IF(AND(Z$2=AA$3,AA$9="Include (Platform Duplicate)"),JoinIfFuzzy(AA$486:AA$527,$F$486:$F$527,$G536),"")&lt;&gt;"","Yes ("&amp;IF(NOT(ISERR(FIND("HTTP,",JoinIfFuzzy(Z$486:Z$527,$F$486:$F$527,$G536)&amp;IF(AND(Z$2=AA$3,AA$9="Include (Platform Duplicate)"),JoinIfFuzzy(AA$486:AA$527,$F$486:$F$527,$G536),"")))),"HTTP","HTTPS")&amp;")","No"),"*")</f>
        <v>*</v>
      </c>
      <c r="AA536" s="58" t="str">
        <f>IF(AA$9="Include",IF(JoinIfFuzzy(AA$486:AA$527,$F$486:$F$527,$G536)&amp;IF(AND(AA$2=AB$3,AB$9="Include (Platform Duplicate)"),JoinIfFuzzy(AB$486:AB$527,$F$486:$F$527,$G536),"")&lt;&gt;"","Yes ("&amp;IF(NOT(ISERR(FIND("HTTP,",JoinIfFuzzy(AA$486:AA$527,$F$486:$F$527,$G536)&amp;IF(AND(AA$2=AB$3,AB$9="Include (Platform Duplicate)"),JoinIfFuzzy(AB$486:AB$527,$F$486:$F$527,$G536),"")))),"HTTP","HTTPS")&amp;")","No"),"*")</f>
        <v>No</v>
      </c>
      <c r="AB536" s="58" t="str">
        <f>IF(AB$9="Include",IF(JoinIfFuzzy(AB$486:AB$527,$F$486:$F$527,$G536)&amp;IF(AND(AB$2=AC$3,AC$9="Include (Platform Duplicate)"),JoinIfFuzzy(AC$486:AC$527,$F$486:$F$527,$G536),"")&lt;&gt;"","Yes ("&amp;IF(NOT(ISERR(FIND("HTTP,",JoinIfFuzzy(AB$486:AB$527,$F$486:$F$527,$G536)&amp;IF(AND(AB$2=AC$3,AC$9="Include (Platform Duplicate)"),JoinIfFuzzy(AC$486:AC$527,$F$486:$F$527,$G536),"")))),"HTTP","HTTPS")&amp;")","No"),"*")</f>
        <v>*</v>
      </c>
      <c r="AC536" s="58" t="str">
        <f>IF(AC$9="Include",IF(JoinIfFuzzy(AC$486:AC$527,$F$486:$F$527,$G536)&amp;IF(AND(AC$2=AD$3,AD$9="Include (Platform Duplicate)"),JoinIfFuzzy(AD$486:AD$527,$F$486:$F$527,$G536),"")&lt;&gt;"","Yes ("&amp;IF(NOT(ISERR(FIND("HTTP,",JoinIfFuzzy(AC$486:AC$527,$F$486:$F$527,$G536)&amp;IF(AND(AC$2=AD$3,AD$9="Include (Platform Duplicate)"),JoinIfFuzzy(AD$486:AD$527,$F$486:$F$527,$G536),"")))),"HTTP","HTTPS")&amp;")","No"),"*")</f>
        <v>No</v>
      </c>
      <c r="AD536" s="58" t="str">
        <f>IF(AD$9="Include",IF(JoinIfFuzzy(AD$486:AD$527,$F$486:$F$527,$G536)&amp;IF(AND(AD$2=AE$3,AE$9="Include (Platform Duplicate)"),JoinIfFuzzy(AE$486:AE$527,$F$486:$F$527,$G536),"")&lt;&gt;"","Yes ("&amp;IF(NOT(ISERR(FIND("HTTP,",JoinIfFuzzy(AD$486:AD$527,$F$486:$F$527,$G536)&amp;IF(AND(AD$2=AE$3,AE$9="Include (Platform Duplicate)"),JoinIfFuzzy(AE$486:AE$527,$F$486:$F$527,$G536),"")))),"HTTP","HTTPS")&amp;")","No"),"*")</f>
        <v>No</v>
      </c>
      <c r="AE536" s="58" t="str">
        <f>IF(AE$9="Include",IF(JoinIfFuzzy(AE$486:AE$527,$F$486:$F$527,$G536)&amp;IF(AND(AE$2=AF$3,AF$9="Include (Platform Duplicate)"),JoinIfFuzzy(AF$486:AF$527,$F$486:$F$527,$G536),"")&lt;&gt;"","Yes ("&amp;IF(NOT(ISERR(FIND("HTTP,",JoinIfFuzzy(AE$486:AE$527,$F$486:$F$527,$G536)&amp;IF(AND(AE$2=AF$3,AF$9="Include (Platform Duplicate)"),JoinIfFuzzy(AF$486:AF$527,$F$486:$F$527,$G536),"")))),"HTTP","HTTPS")&amp;")","No"),"*")</f>
        <v>*</v>
      </c>
      <c r="AF536" s="58" t="str">
        <f>IF(AF$9="Include",IF(JoinIfFuzzy(AF$486:AF$527,$F$486:$F$527,$G536)&amp;IF(AND(AF$2=AG$3,AG$9="Include (Platform Duplicate)"),JoinIfFuzzy(AG$486:AG$527,$F$486:$F$527,$G536),"")&lt;&gt;"","Yes ("&amp;IF(NOT(ISERR(FIND("HTTP,",JoinIfFuzzy(AF$486:AF$527,$F$486:$F$527,$G536)&amp;IF(AND(AF$2=AG$3,AG$9="Include (Platform Duplicate)"),JoinIfFuzzy(AG$486:AG$527,$F$486:$F$527,$G536),"")))),"HTTP","HTTPS")&amp;")","No"),"*")</f>
        <v>No</v>
      </c>
      <c r="AG536" s="58" t="str">
        <f>IF(AG$9="Include",IF(JoinIfFuzzy(AG$486:AG$527,$F$486:$F$527,$G536)&amp;IF(AND(AG$2=AH$3,AH$9="Include (Platform Duplicate)"),JoinIfFuzzy(AH$486:AH$527,$F$486:$F$527,$G536),"")&lt;&gt;"","Yes ("&amp;IF(NOT(ISERR(FIND("HTTP,",JoinIfFuzzy(AG$486:AG$527,$F$486:$F$527,$G536)&amp;IF(AND(AG$2=AH$3,AH$9="Include (Platform Duplicate)"),JoinIfFuzzy(AH$486:AH$527,$F$486:$F$527,$G536),"")))),"HTTP","HTTPS")&amp;")","No"),"*")</f>
        <v>No</v>
      </c>
      <c r="AH536" s="58" t="str">
        <f>IF(AH$9="Include",IF(JoinIfFuzzy(AH$486:AH$527,$F$486:$F$527,$G536)&amp;IF(AND(AH$2=AI$3,AI$9="Include (Platform Duplicate)"),JoinIfFuzzy(AI$486:AI$527,$F$486:$F$527,$G536),"")&lt;&gt;"","Yes ("&amp;IF(NOT(ISERR(FIND("HTTP,",JoinIfFuzzy(AH$486:AH$527,$F$486:$F$527,$G536)&amp;IF(AND(AH$2=AI$3,AI$9="Include (Platform Duplicate)"),JoinIfFuzzy(AI$486:AI$527,$F$486:$F$527,$G536),"")))),"HTTP","HTTPS")&amp;")","No"),"*")</f>
        <v>No</v>
      </c>
      <c r="AI536" s="58" t="str">
        <f>IF(AI$9="Include",IF(JoinIfFuzzy(AI$486:AI$527,$F$486:$F$527,$G536)&amp;IF(AND(AI$2=AJ$3,AJ$9="Include (Platform Duplicate)"),JoinIfFuzzy(AJ$486:AJ$527,$F$486:$F$527,$G536),"")&lt;&gt;"","Yes ("&amp;IF(NOT(ISERR(FIND("HTTP,",JoinIfFuzzy(AI$486:AI$527,$F$486:$F$527,$G536)&amp;IF(AND(AI$2=AJ$3,AJ$9="Include (Platform Duplicate)"),JoinIfFuzzy(AJ$486:AJ$527,$F$486:$F$527,$G536),"")))),"HTTP","HTTPS")&amp;")","No"),"*")</f>
        <v>*</v>
      </c>
      <c r="AJ536" s="58" t="str">
        <f>IF(AJ$9="Include",IF(JoinIfFuzzy(AJ$486:AJ$527,$F$486:$F$527,$G536)&amp;IF(AND(AJ$2=AK$3,AK$9="Include (Platform Duplicate)"),JoinIfFuzzy(AK$486:AK$527,$F$486:$F$527,$G536),"")&lt;&gt;"","Yes ("&amp;IF(NOT(ISERR(FIND("HTTP,",JoinIfFuzzy(AJ$486:AJ$527,$F$486:$F$527,$G536)&amp;IF(AND(AJ$2=AK$3,AK$9="Include (Platform Duplicate)"),JoinIfFuzzy(AK$486:AK$527,$F$486:$F$527,$G536),"")))),"HTTP","HTTPS")&amp;")","No"),"*")</f>
        <v>No</v>
      </c>
      <c r="AK536" s="58" t="str">
        <f>IF(AK$9="Include",IF(JoinIfFuzzy(AK$486:AK$527,$F$486:$F$527,$G536)&amp;IF(AND(AK$2=AL$3,AL$9="Include (Platform Duplicate)"),JoinIfFuzzy(AL$486:AL$527,$F$486:$F$527,$G536),"")&lt;&gt;"","Yes ("&amp;IF(NOT(ISERR(FIND("HTTP,",JoinIfFuzzy(AK$486:AK$527,$F$486:$F$527,$G536)&amp;IF(AND(AK$2=AL$3,AL$9="Include (Platform Duplicate)"),JoinIfFuzzy(AL$486:AL$527,$F$486:$F$527,$G536),"")))),"HTTP","HTTPS")&amp;")","No"),"*")</f>
        <v>*</v>
      </c>
      <c r="AL536" s="58" t="str">
        <f>IF(AL$9="Include",IF(JoinIfFuzzy(AL$486:AL$527,$F$486:$F$527,$G536)&amp;IF(AND(AL$2=AM$3,AM$9="Include (Platform Duplicate)"),JoinIfFuzzy(AM$486:AM$527,$F$486:$F$527,$G536),"")&lt;&gt;"","Yes ("&amp;IF(NOT(ISERR(FIND("HTTP,",JoinIfFuzzy(AL$486:AL$527,$F$486:$F$527,$G536)&amp;IF(AND(AL$2=AM$3,AM$9="Include (Platform Duplicate)"),JoinIfFuzzy(AM$486:AM$527,$F$486:$F$527,$G536),"")))),"HTTP","HTTPS")&amp;")","No"),"*")</f>
        <v>No</v>
      </c>
      <c r="AM536" s="58" t="str">
        <f>IF(AM$9="Include",IF(JoinIfFuzzy(AM$486:AM$527,$F$486:$F$527,$G536)&amp;IF(AND(AM$2=AN$3,AN$9="Include (Platform Duplicate)"),JoinIfFuzzy(AN$486:AN$527,$F$486:$F$527,$G536),"")&lt;&gt;"","Yes ("&amp;IF(NOT(ISERR(FIND("HTTP,",JoinIfFuzzy(AM$486:AM$527,$F$486:$F$527,$G536)&amp;IF(AND(AM$2=AN$3,AN$9="Include (Platform Duplicate)"),JoinIfFuzzy(AN$486:AN$527,$F$486:$F$527,$G536),"")))),"HTTP","HTTPS")&amp;")","No"),"*")</f>
        <v>No</v>
      </c>
      <c r="AN536" s="58" t="str">
        <f>IF(AN$9="Include",IF(JoinIfFuzzy(AN$486:AN$527,$F$486:$F$527,$G536)&amp;IF(AND(AN$2=AO$3,AO$9="Include (Platform Duplicate)"),JoinIfFuzzy(AO$486:AO$527,$F$486:$F$527,$G536),"")&lt;&gt;"","Yes ("&amp;IF(NOT(ISERR(FIND("HTTP,",JoinIfFuzzy(AN$486:AN$527,$F$486:$F$527,$G536)&amp;IF(AND(AN$2=AO$3,AO$9="Include (Platform Duplicate)"),JoinIfFuzzy(AO$486:AO$527,$F$486:$F$527,$G536),"")))),"HTTP","HTTPS")&amp;")","No"),"*")</f>
        <v>Yes (HTTPS)</v>
      </c>
      <c r="AO536" s="58" t="str">
        <f>IF(AO$9="Include",IF(JoinIfFuzzy(AO$486:AO$527,$F$486:$F$527,$G536)&amp;IF(AND(AO$2=AP$3,AP$9="Include (Platform Duplicate)"),JoinIfFuzzy(AP$486:AP$527,$F$486:$F$527,$G536),"")&lt;&gt;"","Yes ("&amp;IF(NOT(ISERR(FIND("HTTP,",JoinIfFuzzy(AO$486:AO$527,$F$486:$F$527,$G536)&amp;IF(AND(AO$2=AP$3,AP$9="Include (Platform Duplicate)"),JoinIfFuzzy(AP$486:AP$527,$F$486:$F$527,$G536),"")))),"HTTP","HTTPS")&amp;")","No"),"*")</f>
        <v>*</v>
      </c>
      <c r="AP536" s="58" t="str">
        <f>IF(AP$9="Include",IF(JoinIfFuzzy(AP$486:AP$527,$F$486:$F$527,$G536)&amp;IF(AND(AP$2=AQ$3,AQ$9="Include (Platform Duplicate)"),JoinIfFuzzy(AQ$486:AQ$527,$F$486:$F$527,$G536),"")&lt;&gt;"","Yes ("&amp;IF(NOT(ISERR(FIND("HTTP,",JoinIfFuzzy(AP$486:AP$527,$F$486:$F$527,$G536)&amp;IF(AND(AP$2=AQ$3,AQ$9="Include (Platform Duplicate)"),JoinIfFuzzy(AQ$486:AQ$527,$F$486:$F$527,$G536),"")))),"HTTP","HTTPS")&amp;")","No"),"*")</f>
        <v>No</v>
      </c>
      <c r="AQ536" s="58" t="str">
        <f>IF(AQ$9="Include",IF(JoinIfFuzzy(AQ$486:AQ$527,$F$486:$F$527,$G536)&amp;IF(AND(AQ$2=AR$3,AR$9="Include (Platform Duplicate)"),JoinIfFuzzy(AR$486:AR$527,$F$486:$F$527,$G536),"")&lt;&gt;"","Yes ("&amp;IF(NOT(ISERR(FIND("HTTP,",JoinIfFuzzy(AQ$486:AQ$527,$F$486:$F$527,$G536)&amp;IF(AND(AQ$2=AR$3,AR$9="Include (Platform Duplicate)"),JoinIfFuzzy(AR$486:AR$527,$F$486:$F$527,$G536),"")))),"HTTP","HTTPS")&amp;")","No"),"*")</f>
        <v>*</v>
      </c>
      <c r="AR536" s="58" t="str">
        <f>IF(AR$9="Include",IF(JoinIfFuzzy(AR$486:AR$527,$F$486:$F$527,$G536)&amp;IF(AND(AR$2=AS$3,AS$9="Include (Platform Duplicate)"),JoinIfFuzzy(AS$486:AS$527,$F$486:$F$527,$G536),"")&lt;&gt;"","Yes ("&amp;IF(NOT(ISERR(FIND("HTTP,",JoinIfFuzzy(AR$486:AR$527,$F$486:$F$527,$G536)&amp;IF(AND(AR$2=AS$3,AS$9="Include (Platform Duplicate)"),JoinIfFuzzy(AS$486:AS$527,$F$486:$F$527,$G536),"")))),"HTTP","HTTPS")&amp;")","No"),"*")</f>
        <v>No</v>
      </c>
      <c r="AS536" s="58" t="str">
        <f>IF(AS$9="Include",IF(JoinIfFuzzy(AS$486:AS$527,$F$486:$F$527,$G536)&amp;IF(AND(AS$2=AT$3,AT$9="Include (Platform Duplicate)"),JoinIfFuzzy(AT$486:AT$527,$F$486:$F$527,$G536),"")&lt;&gt;"","Yes ("&amp;IF(NOT(ISERR(FIND("HTTP,",JoinIfFuzzy(AS$486:AS$527,$F$486:$F$527,$G536)&amp;IF(AND(AS$2=AT$3,AT$9="Include (Platform Duplicate)"),JoinIfFuzzy(AT$486:AT$527,$F$486:$F$527,$G536),"")))),"HTTP","HTTPS")&amp;")","No"),"*")</f>
        <v>*</v>
      </c>
      <c r="AT536" s="58" t="str">
        <f>IF(AT$9="Include",IF(JoinIfFuzzy(AT$486:AT$527,$F$486:$F$527,$G536)&amp;IF(AND(AT$2=AU$3,AU$9="Include (Platform Duplicate)"),JoinIfFuzzy(AU$486:AU$527,$F$486:$F$527,$G536),"")&lt;&gt;"","Yes ("&amp;IF(NOT(ISERR(FIND("HTTP,",JoinIfFuzzy(AT$486:AT$527,$F$486:$F$527,$G536)&amp;IF(AND(AT$2=AU$3,AU$9="Include (Platform Duplicate)"),JoinIfFuzzy(AU$486:AU$527,$F$486:$F$527,$G536),"")))),"HTTP","HTTPS")&amp;")","No"),"*")</f>
        <v>No</v>
      </c>
      <c r="AU536" s="58" t="str">
        <f>IF(AU$9="Include",IF(JoinIfFuzzy(AU$486:AU$527,$F$486:$F$527,$G536)&amp;IF(AND(AU$2=AV$3,AV$9="Include (Platform Duplicate)"),JoinIfFuzzy(AV$486:AV$527,$F$486:$F$527,$G536),"")&lt;&gt;"","Yes ("&amp;IF(NOT(ISERR(FIND("HTTP,",JoinIfFuzzy(AU$486:AU$527,$F$486:$F$527,$G536)&amp;IF(AND(AU$2=AV$3,AV$9="Include (Platform Duplicate)"),JoinIfFuzzy(AV$486:AV$527,$F$486:$F$527,$G536),"")))),"HTTP","HTTPS")&amp;")","No"),"*")</f>
        <v>No</v>
      </c>
      <c r="AV536" s="58" t="str">
        <f>IF(AV$9="Include",IF(JoinIfFuzzy(AV$486:AV$527,$F$486:$F$527,$G536)&amp;IF(AND(AV$2=AW$3,AW$9="Include (Platform Duplicate)"),JoinIfFuzzy(AW$486:AW$527,$F$486:$F$527,$G536),"")&lt;&gt;"","Yes ("&amp;IF(NOT(ISERR(FIND("HTTP,",JoinIfFuzzy(AV$486:AV$527,$F$486:$F$527,$G536)&amp;IF(AND(AV$2=AW$3,AW$9="Include (Platform Duplicate)"),JoinIfFuzzy(AW$486:AW$527,$F$486:$F$527,$G536),"")))),"HTTP","HTTPS")&amp;")","No"),"*")</f>
        <v>*</v>
      </c>
      <c r="AW536" s="58" t="str">
        <f>IF(AW$9="Include",IF(JoinIfFuzzy(AW$486:AW$527,$F$486:$F$527,$G536)&amp;IF(AND(AW$2=AX$3,AX$9="Include (Platform Duplicate)"),JoinIfFuzzy(AX$486:AX$527,$F$486:$F$527,$G536),"")&lt;&gt;"","Yes ("&amp;IF(NOT(ISERR(FIND("HTTP,",JoinIfFuzzy(AW$486:AW$527,$F$486:$F$527,$G536)&amp;IF(AND(AW$2=AX$3,AX$9="Include (Platform Duplicate)"),JoinIfFuzzy(AX$486:AX$527,$F$486:$F$527,$G536),"")))),"HTTP","HTTPS")&amp;")","No"),"*")</f>
        <v>*</v>
      </c>
      <c r="AX536" s="58" t="str">
        <f>IF(AX$9="Include",IF(JoinIfFuzzy(AX$486:AX$527,$F$486:$F$527,$G536)&amp;IF(AND(AX$2=AY$3,AY$9="Include (Platform Duplicate)"),JoinIfFuzzy(AY$486:AY$527,$F$486:$F$527,$G536),"")&lt;&gt;"","Yes ("&amp;IF(NOT(ISERR(FIND("HTTP,",JoinIfFuzzy(AX$486:AX$527,$F$486:$F$527,$G536)&amp;IF(AND(AX$2=AY$3,AY$9="Include (Platform Duplicate)"),JoinIfFuzzy(AY$486:AY$527,$F$486:$F$527,$G536),"")))),"HTTP","HTTPS")&amp;")","No"),"*")</f>
        <v>*</v>
      </c>
      <c r="AY536" s="58" t="str">
        <f>IF(AY$9="Include",IF(JoinIfFuzzy(AY$486:AY$527,$F$486:$F$527,$G536)&amp;IF(AND(AY$2=AZ$3,AZ$9="Include (Platform Duplicate)"),JoinIfFuzzy(AZ$486:AZ$527,$F$486:$F$527,$G536),"")&lt;&gt;"","Yes ("&amp;IF(NOT(ISERR(FIND("HTTP,",JoinIfFuzzy(AY$486:AY$527,$F$486:$F$527,$G536)&amp;IF(AND(AY$2=AZ$3,AZ$9="Include (Platform Duplicate)"),JoinIfFuzzy(AZ$486:AZ$527,$F$486:$F$527,$G536),"")))),"HTTP","HTTPS")&amp;")","No"),"*")</f>
        <v>*</v>
      </c>
      <c r="AZ536" s="58" t="str">
        <f>IF(AZ$9="Include",IF(JoinIfFuzzy(AZ$486:AZ$527,$F$486:$F$527,$G536)&amp;IF(AND(AZ$2=BA$3,BA$9="Include (Platform Duplicate)"),JoinIfFuzzy(BA$486:BA$527,$F$486:$F$527,$G536),"")&lt;&gt;"","Yes ("&amp;IF(NOT(ISERR(FIND("HTTP,",JoinIfFuzzy(AZ$486:AZ$527,$F$486:$F$527,$G536)&amp;IF(AND(AZ$2=BA$3,BA$9="Include (Platform Duplicate)"),JoinIfFuzzy(BA$486:BA$527,$F$486:$F$527,$G536),"")))),"HTTP","HTTPS")&amp;")","No"),"*")</f>
        <v>No</v>
      </c>
      <c r="BA536" s="58" t="str">
        <f>IF(BA$9="Include",IF(JoinIfFuzzy(BA$486:BA$527,$F$486:$F$527,$G536)&amp;IF(AND(BA$2=BB$3,BB$9="Include (Platform Duplicate)"),JoinIfFuzzy(BB$486:BB$527,$F$486:$F$527,$G536),"")&lt;&gt;"","Yes ("&amp;IF(NOT(ISERR(FIND("HTTP,",JoinIfFuzzy(BA$486:BA$527,$F$486:$F$527,$G536)&amp;IF(AND(BA$2=BB$3,BB$9="Include (Platform Duplicate)"),JoinIfFuzzy(BB$486:BB$527,$F$486:$F$527,$G536),"")))),"HTTP","HTTPS")&amp;")","No"),"*")</f>
        <v>No</v>
      </c>
      <c r="BB536" s="58" t="str">
        <f>IF(BB$9="Include",IF(JoinIfFuzzy(BB$486:BB$527,$F$486:$F$527,$G536)&amp;IF(AND(BB$2=BC$3,BC$9="Include (Platform Duplicate)"),JoinIfFuzzy(BC$486:BC$527,$F$486:$F$527,$G536),"")&lt;&gt;"","Yes ("&amp;IF(NOT(ISERR(FIND("HTTP,",JoinIfFuzzy(BB$486:BB$527,$F$486:$F$527,$G536)&amp;IF(AND(BB$2=BC$3,BC$9="Include (Platform Duplicate)"),JoinIfFuzzy(BC$486:BC$527,$F$486:$F$527,$G536),"")))),"HTTP","HTTPS")&amp;")","No"),"*")</f>
        <v>No</v>
      </c>
      <c r="BC536" s="58" t="str">
        <f>IF(BC$9="Include",IF(JoinIfFuzzy(BC$486:BC$527,$F$486:$F$527,$G536)&amp;IF(AND(BC$2=BD$3,BD$9="Include (Platform Duplicate)"),JoinIfFuzzy(BD$486:BD$527,$F$486:$F$527,$G536),"")&lt;&gt;"","Yes ("&amp;IF(NOT(ISERR(FIND("HTTP,",JoinIfFuzzy(BC$486:BC$527,$F$486:$F$527,$G536)&amp;IF(AND(BC$2=BD$3,BD$9="Include (Platform Duplicate)"),JoinIfFuzzy(BD$486:BD$527,$F$486:$F$527,$G536),"")))),"HTTP","HTTPS")&amp;")","No"),"*")</f>
        <v>No</v>
      </c>
      <c r="BD536" s="58" t="str">
        <f>IF(BD$9="Include",IF(JoinIfFuzzy(BD$486:BD$527,$F$486:$F$527,$G536)&amp;IF(AND(BD$2=BE$3,BE$9="Include (Platform Duplicate)"),JoinIfFuzzy(BE$486:BE$527,$F$486:$F$527,$G536),"")&lt;&gt;"","Yes ("&amp;IF(NOT(ISERR(FIND("HTTP,",JoinIfFuzzy(BD$486:BD$527,$F$486:$F$527,$G536)&amp;IF(AND(BD$2=BE$3,BE$9="Include (Platform Duplicate)"),JoinIfFuzzy(BE$486:BE$527,$F$486:$F$527,$G536),"")))),"HTTP","HTTPS")&amp;")","No"),"*")</f>
        <v>No</v>
      </c>
      <c r="BE536" s="58" t="str">
        <f>IF(BE$9="Include",IF(JoinIfFuzzy(BE$486:BE$527,$F$486:$F$527,$G536)&amp;IF(AND(BE$2=BF$3,BF$9="Include (Platform Duplicate)"),JoinIfFuzzy(BF$486:BF$527,$F$486:$F$527,$G536),"")&lt;&gt;"","Yes ("&amp;IF(NOT(ISERR(FIND("HTTP,",JoinIfFuzzy(BE$486:BE$527,$F$486:$F$527,$G536)&amp;IF(AND(BE$2=BF$3,BF$9="Include (Platform Duplicate)"),JoinIfFuzzy(BF$486:BF$527,$F$486:$F$527,$G536),"")))),"HTTP","HTTPS")&amp;")","No"),"*")</f>
        <v>*</v>
      </c>
      <c r="BF536" s="58" t="str">
        <f>IF(BF$9="Include",IF(JoinIfFuzzy(BF$486:BF$527,$F$486:$F$527,$G536)&amp;IF(AND(BF$2=BG$3,BG$9="Include (Platform Duplicate)"),JoinIfFuzzy(BG$486:BG$527,$F$486:$F$527,$G536),"")&lt;&gt;"","Yes ("&amp;IF(NOT(ISERR(FIND("HTTP,",JoinIfFuzzy(BF$486:BF$527,$F$486:$F$527,$G536)&amp;IF(AND(BF$2=BG$3,BG$9="Include (Platform Duplicate)"),JoinIfFuzzy(BG$486:BG$527,$F$486:$F$527,$G536),"")))),"HTTP","HTTPS")&amp;")","No"),"*")</f>
        <v>*</v>
      </c>
      <c r="BG536" s="58" t="str">
        <f>IF(BG$9="Include",IF(JoinIfFuzzy(BG$486:BG$527,$F$486:$F$527,$G536)&amp;IF(AND(BG$2=BH$3,BH$9="Include (Platform Duplicate)"),JoinIfFuzzy(BH$486:BH$527,$F$486:$F$527,$G536),"")&lt;&gt;"","Yes ("&amp;IF(NOT(ISERR(FIND("HTTP,",JoinIfFuzzy(BG$486:BG$527,$F$486:$F$527,$G536)&amp;IF(AND(BG$2=BH$3,BH$9="Include (Platform Duplicate)"),JoinIfFuzzy(BH$486:BH$527,$F$486:$F$527,$G536),"")))),"HTTP","HTTPS")&amp;")","No"),"*")</f>
        <v>No</v>
      </c>
      <c r="BH536" s="58" t="str">
        <f>IF(BH$9="Include",IF(JoinIfFuzzy(BH$486:BH$527,$F$486:$F$527,$G536)&amp;IF(AND(BH$2=BI$3,BI$9="Include (Platform Duplicate)"),JoinIfFuzzy(BI$486:BI$527,$F$486:$F$527,$G536),"")&lt;&gt;"","Yes ("&amp;IF(NOT(ISERR(FIND("HTTP,",JoinIfFuzzy(BH$486:BH$527,$F$486:$F$527,$G536)&amp;IF(AND(BH$2=BI$3,BI$9="Include (Platform Duplicate)"),JoinIfFuzzy(BI$486:BI$527,$F$486:$F$527,$G536),"")))),"HTTP","HTTPS")&amp;")","No"),"*")</f>
        <v>*</v>
      </c>
      <c r="BI536" s="58" t="str">
        <f>IF(BI$9="Include",IF(JoinIfFuzzy(BI$486:BI$527,$F$486:$F$527,$G536)&amp;IF(AND(BI$2=BJ$3,BJ$9="Include (Platform Duplicate)"),JoinIfFuzzy(BJ$486:BJ$527,$F$486:$F$527,$G536),"")&lt;&gt;"","Yes ("&amp;IF(NOT(ISERR(FIND("HTTP,",JoinIfFuzzy(BI$486:BI$527,$F$486:$F$527,$G536)&amp;IF(AND(BI$2=BJ$3,BJ$9="Include (Platform Duplicate)"),JoinIfFuzzy(BJ$486:BJ$527,$F$486:$F$527,$G536),"")))),"HTTP","HTTPS")&amp;")","No"),"*")</f>
        <v>No</v>
      </c>
      <c r="BJ536" s="58" t="str">
        <f>IF(BJ$9="Include",IF(JoinIfFuzzy(BJ$486:BJ$527,$F$486:$F$527,$G536)&amp;IF(AND(BJ$2=BK$3,BK$9="Include (Platform Duplicate)"),JoinIfFuzzy(BK$486:BK$527,$F$486:$F$527,$G536),"")&lt;&gt;"","Yes ("&amp;IF(NOT(ISERR(FIND("HTTP,",JoinIfFuzzy(BJ$486:BJ$527,$F$486:$F$527,$G536)&amp;IF(AND(BJ$2=BK$3,BK$9="Include (Platform Duplicate)"),JoinIfFuzzy(BK$486:BK$527,$F$486:$F$527,$G536),"")))),"HTTP","HTTPS")&amp;")","No"),"*")</f>
        <v>No</v>
      </c>
      <c r="BK536" s="58" t="str">
        <f>IF(BK$9="Include",IF(JoinIfFuzzy(BK$486:BK$527,$F$486:$F$527,$G536)&amp;IF(AND(BK$2=BL$3,BL$9="Include (Platform Duplicate)"),JoinIfFuzzy(BL$486:BL$527,$F$486:$F$527,$G536),"")&lt;&gt;"","Yes ("&amp;IF(NOT(ISERR(FIND("HTTP,",JoinIfFuzzy(BK$486:BK$527,$F$486:$F$527,$G536)&amp;IF(AND(BK$2=BL$3,BL$9="Include (Platform Duplicate)"),JoinIfFuzzy(BL$486:BL$527,$F$486:$F$527,$G536),"")))),"HTTP","HTTPS")&amp;")","No"),"*")</f>
        <v>*</v>
      </c>
      <c r="BL536" s="58" t="str">
        <f>IF(BL$9="Include",IF(JoinIfFuzzy(BL$486:BL$527,$F$486:$F$527,$G536)&amp;IF(AND(BL$2=BM$3,BM$9="Include (Platform Duplicate)"),JoinIfFuzzy(BM$486:BM$527,$F$486:$F$527,$G536),"")&lt;&gt;"","Yes ("&amp;IF(NOT(ISERR(FIND("HTTP,",JoinIfFuzzy(BL$486:BL$527,$F$486:$F$527,$G536)&amp;IF(AND(BL$2=BM$3,BM$9="Include (Platform Duplicate)"),JoinIfFuzzy(BM$486:BM$527,$F$486:$F$527,$G536),"")))),"HTTP","HTTPS")&amp;")","No"),"*")</f>
        <v>No</v>
      </c>
      <c r="BM536" s="58" t="str">
        <f>IF(BM$9="Include",IF(JoinIfFuzzy(BM$486:BM$527,$F$486:$F$527,$G536)&amp;IF(AND(BM$2=BN$3,BN$9="Include (Platform Duplicate)"),JoinIfFuzzy(BN$486:BN$527,$F$486:$F$527,$G536),"")&lt;&gt;"","Yes ("&amp;IF(NOT(ISERR(FIND("HTTP,",JoinIfFuzzy(BM$486:BM$527,$F$486:$F$527,$G536)&amp;IF(AND(BM$2=BN$3,BN$9="Include (Platform Duplicate)"),JoinIfFuzzy(BN$486:BN$527,$F$486:$F$527,$G536),"")))),"HTTP","HTTPS")&amp;")","No"),"*")</f>
        <v>*</v>
      </c>
      <c r="BN536" s="58" t="str">
        <f>IF(BN$9="Include",IF(JoinIfFuzzy(BN$486:BN$527,$F$486:$F$527,$G536)&amp;IF(AND(BN$2=BO$3,BO$9="Include (Platform Duplicate)"),JoinIfFuzzy(BO$486:BO$527,$F$486:$F$527,$G536),"")&lt;&gt;"","Yes ("&amp;IF(NOT(ISERR(FIND("HTTP,",JoinIfFuzzy(BN$486:BN$527,$F$486:$F$527,$G536)&amp;IF(AND(BN$2=BO$3,BO$9="Include (Platform Duplicate)"),JoinIfFuzzy(BO$486:BO$527,$F$486:$F$527,$G536),"")))),"HTTP","HTTPS")&amp;")","No"),"*")</f>
        <v>No</v>
      </c>
      <c r="BO536" s="58" t="str">
        <f>IF(BO$9="Include",IF(JoinIfFuzzy(BO$486:BO$527,$F$486:$F$527,$G536)&amp;IF(AND(BO$2=BP$3,BP$9="Include (Platform Duplicate)"),JoinIfFuzzy(BP$486:BP$527,$F$486:$F$527,$G536),"")&lt;&gt;"","Yes ("&amp;IF(NOT(ISERR(FIND("HTTP,",JoinIfFuzzy(BO$486:BO$527,$F$486:$F$527,$G536)&amp;IF(AND(BO$2=BP$3,BP$9="Include (Platform Duplicate)"),JoinIfFuzzy(BP$486:BP$527,$F$486:$F$527,$G536),"")))),"HTTP","HTTPS")&amp;")","No"),"*")</f>
        <v>No</v>
      </c>
      <c r="BP536" s="58" t="str">
        <f>IF(BP$9="Include",IF(JoinIfFuzzy(BP$486:BP$527,$F$486:$F$527,$G536)&amp;IF(AND(BP$2=BQ$3,BQ$9="Include (Platform Duplicate)"),JoinIfFuzzy(BQ$486:BQ$527,$F$486:$F$527,$G536),"")&lt;&gt;"","Yes ("&amp;IF(NOT(ISERR(FIND("HTTP,",JoinIfFuzzy(BP$486:BP$527,$F$486:$F$527,$G536)&amp;IF(AND(BP$2=BQ$3,BQ$9="Include (Platform Duplicate)"),JoinIfFuzzy(BQ$486:BQ$527,$F$486:$F$527,$G536),"")))),"HTTP","HTTPS")&amp;")","No"),"*")</f>
        <v>*</v>
      </c>
      <c r="BQ536" s="58" t="str">
        <f>IF(BQ$9="Include",IF(JoinIfFuzzy(BQ$486:BQ$527,$F$486:$F$527,$G536)&amp;IF(AND(BQ$2=BR$3,BR$9="Include (Platform Duplicate)"),JoinIfFuzzy(BR$486:BR$527,$F$486:$F$527,$G536),"")&lt;&gt;"","Yes ("&amp;IF(NOT(ISERR(FIND("HTTP,",JoinIfFuzzy(BQ$486:BQ$527,$F$486:$F$527,$G536)&amp;IF(AND(BQ$2=BR$3,BR$9="Include (Platform Duplicate)"),JoinIfFuzzy(BR$486:BR$527,$F$486:$F$527,$G536),"")))),"HTTP","HTTPS")&amp;")","No"),"*")</f>
        <v>No</v>
      </c>
      <c r="BR536" s="58" t="str">
        <f>IF(BR$9="Include",IF(JoinIfFuzzy(BR$486:BR$527,$F$486:$F$527,$G536)&amp;IF(AND(BR$2=BS$3,BS$9="Include (Platform Duplicate)"),JoinIfFuzzy(BS$486:BS$527,$F$486:$F$527,$G536),"")&lt;&gt;"","Yes ("&amp;IF(NOT(ISERR(FIND("HTTP,",JoinIfFuzzy(BR$486:BR$527,$F$486:$F$527,$G536)&amp;IF(AND(BR$2=BS$3,BS$9="Include (Platform Duplicate)"),JoinIfFuzzy(BS$486:BS$527,$F$486:$F$527,$G536),"")))),"HTTP","HTTPS")&amp;")","No"),"*")</f>
        <v>*</v>
      </c>
      <c r="BS536" s="58" t="str">
        <f>IF(BS$9="Include",IF(JoinIfFuzzy(BS$486:BS$527,$F$486:$F$527,$G536)&amp;IF(AND(BS$2=BT$3,BT$9="Include (Platform Duplicate)"),JoinIfFuzzy(BT$486:BT$527,$F$486:$F$527,$G536),"")&lt;&gt;"","Yes ("&amp;IF(NOT(ISERR(FIND("HTTP,",JoinIfFuzzy(BS$486:BS$527,$F$486:$F$527,$G536)&amp;IF(AND(BS$2=BT$3,BT$9="Include (Platform Duplicate)"),JoinIfFuzzy(BT$486:BT$527,$F$486:$F$527,$G536),"")))),"HTTP","HTTPS")&amp;")","No"),"*")</f>
        <v>No</v>
      </c>
      <c r="BT536" s="58" t="str">
        <f>IF(BT$9="Include",IF(JoinIfFuzzy(BT$486:BT$527,$F$486:$F$527,$G536)&amp;IF(AND(BT$2=BU$3,BU$9="Include (Platform Duplicate)"),JoinIfFuzzy(BU$486:BU$527,$F$486:$F$527,$G536),"")&lt;&gt;"","Yes ("&amp;IF(NOT(ISERR(FIND("HTTP,",JoinIfFuzzy(BT$486:BT$527,$F$486:$F$527,$G536)&amp;IF(AND(BT$2=BU$3,BU$9="Include (Platform Duplicate)"),JoinIfFuzzy(BU$486:BU$527,$F$486:$F$527,$G536),"")))),"HTTP","HTTPS")&amp;")","No"),"*")</f>
        <v>No</v>
      </c>
      <c r="BU536" s="58" t="str">
        <f>IF(BU$9="Include",IF(JoinIfFuzzy(BU$486:BU$527,$F$486:$F$527,$G536)&amp;IF(AND(BU$2=BV$3,BV$9="Include (Platform Duplicate)"),JoinIfFuzzy(BV$486:BV$527,$F$486:$F$527,$G536),"")&lt;&gt;"","Yes ("&amp;IF(NOT(ISERR(FIND("HTTP,",JoinIfFuzzy(BU$486:BU$527,$F$486:$F$527,$G536)&amp;IF(AND(BU$2=BV$3,BV$9="Include (Platform Duplicate)"),JoinIfFuzzy(BV$486:BV$527,$F$486:$F$527,$G536),"")))),"HTTP","HTTPS")&amp;")","No"),"*")</f>
        <v>*</v>
      </c>
      <c r="BV536" s="58" t="str">
        <f>IF(BV$9="Include",IF(JoinIfFuzzy(BV$486:BV$527,$F$486:$F$527,$G536)&amp;IF(AND(BV$2=BW$3,BW$9="Include (Platform Duplicate)"),JoinIfFuzzy(BW$486:BW$527,$F$486:$F$527,$G536),"")&lt;&gt;"","Yes ("&amp;IF(NOT(ISERR(FIND("HTTP,",JoinIfFuzzy(BV$486:BV$527,$F$486:$F$527,$G536)&amp;IF(AND(BV$2=BW$3,BW$9="Include (Platform Duplicate)"),JoinIfFuzzy(BW$486:BW$527,$F$486:$F$527,$G536),"")))),"HTTP","HTTPS")&amp;")","No"),"*")</f>
        <v>No</v>
      </c>
      <c r="BW536" s="58" t="str">
        <f>IF(BW$9="Include",IF(JoinIfFuzzy(BW$486:BW$527,$F$486:$F$527,$G536)&amp;IF(AND(BW$2=BX$3,BX$9="Include (Platform Duplicate)"),JoinIfFuzzy(BX$486:BX$527,$F$486:$F$527,$G536),"")&lt;&gt;"","Yes ("&amp;IF(NOT(ISERR(FIND("HTTP,",JoinIfFuzzy(BW$486:BW$527,$F$486:$F$527,$G536)&amp;IF(AND(BW$2=BX$3,BX$9="Include (Platform Duplicate)"),JoinIfFuzzy(BX$486:BX$527,$F$486:$F$527,$G536),"")))),"HTTP","HTTPS")&amp;")","No"),"*")</f>
        <v>*</v>
      </c>
      <c r="BX536" s="58" t="str">
        <f>IF(BX$9="Include",IF(JoinIfFuzzy(BX$486:BX$527,$F$486:$F$527,$G536)&amp;IF(AND(BX$2=BY$3,BY$9="Include (Platform Duplicate)"),JoinIfFuzzy(BY$486:BY$527,$F$486:$F$527,$G536),"")&lt;&gt;"","Yes ("&amp;IF(NOT(ISERR(FIND("HTTP,",JoinIfFuzzy(BX$486:BX$527,$F$486:$F$527,$G536)&amp;IF(AND(BX$2=BY$3,BY$9="Include (Platform Duplicate)"),JoinIfFuzzy(BY$486:BY$527,$F$486:$F$527,$G536),"")))),"HTTP","HTTPS")&amp;")","No"),"*")</f>
        <v>No</v>
      </c>
      <c r="BY536" s="58" t="str">
        <f>IF(BY$9="Include",IF(JoinIfFuzzy(BY$486:BY$527,$F$486:$F$527,$G536)&amp;IF(AND(BY$2=BZ$3,BZ$9="Include (Platform Duplicate)"),JoinIfFuzzy(BZ$486:BZ$527,$F$486:$F$527,$G536),"")&lt;&gt;"","Yes ("&amp;IF(NOT(ISERR(FIND("HTTP,",JoinIfFuzzy(BY$486:BY$527,$F$486:$F$527,$G536)&amp;IF(AND(BY$2=BZ$3,BZ$9="Include (Platform Duplicate)"),JoinIfFuzzy(BZ$486:BZ$527,$F$486:$F$527,$G536),"")))),"HTTP","HTTPS")&amp;")","No"),"*")</f>
        <v>*</v>
      </c>
      <c r="BZ536" s="58" t="str">
        <f>IF(BZ$9="Include",IF(JoinIfFuzzy(BZ$486:BZ$527,$F$486:$F$527,$G536)&amp;IF(AND(BZ$2=CA$3,CA$9="Include (Platform Duplicate)"),JoinIfFuzzy(CA$486:CA$527,$F$486:$F$527,$G536),"")&lt;&gt;"","Yes ("&amp;IF(NOT(ISERR(FIND("HTTP,",JoinIfFuzzy(BZ$486:BZ$527,$F$486:$F$527,$G536)&amp;IF(AND(BZ$2=CA$3,CA$9="Include (Platform Duplicate)"),JoinIfFuzzy(CA$486:CA$527,$F$486:$F$527,$G536),"")))),"HTTP","HTTPS")&amp;")","No"),"*")</f>
        <v>No</v>
      </c>
      <c r="CA536" s="58" t="str">
        <f>IF(CA$9="Include",IF(JoinIfFuzzy(CA$486:CA$527,$F$486:$F$527,$G536)&amp;IF(AND(CA$2=CB$3,CB$9="Include (Platform Duplicate)"),JoinIfFuzzy(CB$486:CB$527,$F$486:$F$527,$G536),"")&lt;&gt;"","Yes ("&amp;IF(NOT(ISERR(FIND("HTTP,",JoinIfFuzzy(CA$486:CA$527,$F$486:$F$527,$G536)&amp;IF(AND(CA$2=CB$3,CB$9="Include (Platform Duplicate)"),JoinIfFuzzy(CB$486:CB$527,$F$486:$F$527,$G536),"")))),"HTTP","HTTPS")&amp;")","No"),"*")</f>
        <v>No</v>
      </c>
      <c r="CB536" s="58" t="str">
        <f>IF(CB$9="Include",IF(JoinIfFuzzy(CB$486:CB$527,$F$486:$F$527,$G536)&amp;IF(AND(CB$2=CC$3,CC$9="Include (Platform Duplicate)"),JoinIfFuzzy(CC$486:CC$527,$F$486:$F$527,$G536),"")&lt;&gt;"","Yes ("&amp;IF(NOT(ISERR(FIND("HTTP,",JoinIfFuzzy(CB$486:CB$527,$F$486:$F$527,$G536)&amp;IF(AND(CB$2=CC$3,CC$9="Include (Platform Duplicate)"),JoinIfFuzzy(CC$486:CC$527,$F$486:$F$527,$G536),"")))),"HTTP","HTTPS")&amp;")","No"),"*")</f>
        <v>No</v>
      </c>
      <c r="CC536" s="58" t="str">
        <f>IF(CC$9="Include",IF(JoinIfFuzzy(CC$486:CC$527,$F$486:$F$527,$G536)&amp;IF(AND(CC$2=CD$3,CD$9="Include (Platform Duplicate)"),JoinIfFuzzy(CD$486:CD$527,$F$486:$F$527,$G536),"")&lt;&gt;"","Yes ("&amp;IF(NOT(ISERR(FIND("HTTP,",JoinIfFuzzy(CC$486:CC$527,$F$486:$F$527,$G536)&amp;IF(AND(CC$2=CD$3,CD$9="Include (Platform Duplicate)"),JoinIfFuzzy(CD$486:CD$527,$F$486:$F$527,$G536),"")))),"HTTP","HTTPS")&amp;")","No"),"*")</f>
        <v>No</v>
      </c>
      <c r="CD536" s="58" t="str">
        <f>IF(CD$9="Include",IF(JoinIfFuzzy(CD$486:CD$527,$F$486:$F$527,$G536)&amp;IF(AND(CD$2=CE$3,CE$9="Include (Platform Duplicate)"),JoinIfFuzzy(CE$486:CE$527,$F$486:$F$527,$G536),"")&lt;&gt;"","Yes ("&amp;IF(NOT(ISERR(FIND("HTTP,",JoinIfFuzzy(CD$486:CD$527,$F$486:$F$527,$G536)&amp;IF(AND(CD$2=CE$3,CE$9="Include (Platform Duplicate)"),JoinIfFuzzy(CE$486:CE$527,$F$486:$F$527,$G536),"")))),"HTTP","HTTPS")&amp;")","No"),"*")</f>
        <v>*</v>
      </c>
      <c r="CE536" s="58" t="str">
        <f>IF(CE$9="Include",IF(JoinIfFuzzy(CE$486:CE$527,$F$486:$F$527,$G536)&amp;IF(AND(CE$2=CF$3,CF$9="Include (Platform Duplicate)"),JoinIfFuzzy(CF$486:CF$527,$F$486:$F$527,$G536),"")&lt;&gt;"","Yes ("&amp;IF(NOT(ISERR(FIND("HTTP,",JoinIfFuzzy(CE$486:CE$527,$F$486:$F$527,$G536)&amp;IF(AND(CE$2=CF$3,CF$9="Include (Platform Duplicate)"),JoinIfFuzzy(CF$486:CF$527,$F$486:$F$527,$G536),"")))),"HTTP","HTTPS")&amp;")","No"),"*")</f>
        <v>*</v>
      </c>
      <c r="CF536" s="58" t="str">
        <f>IF(CF$9="Include",IF(JoinIfFuzzy(CF$486:CF$527,$F$486:$F$527,$G536)&amp;IF(AND(CF$2=CG$3,CG$9="Include (Platform Duplicate)"),JoinIfFuzzy(CG$486:CG$527,$F$486:$F$527,$G536),"")&lt;&gt;"","Yes ("&amp;IF(NOT(ISERR(FIND("HTTP,",JoinIfFuzzy(CF$486:CF$527,$F$486:$F$527,$G536)&amp;IF(AND(CF$2=CG$3,CG$9="Include (Platform Duplicate)"),JoinIfFuzzy(CG$486:CG$527,$F$486:$F$527,$G536),"")))),"HTTP","HTTPS")&amp;")","No"),"*")</f>
        <v>*</v>
      </c>
      <c r="CG536" s="58" t="str">
        <f>IF(CG$9="Include",IF(JoinIfFuzzy(CG$486:CG$527,$F$486:$F$527,$G536)&amp;IF(AND(CG$2=CH$3,CH$9="Include (Platform Duplicate)"),JoinIfFuzzy(CH$486:CH$527,$F$486:$F$527,$G536),"")&lt;&gt;"","Yes ("&amp;IF(NOT(ISERR(FIND("HTTP,",JoinIfFuzzy(CG$486:CG$527,$F$486:$F$527,$G536)&amp;IF(AND(CG$2=CH$3,CH$9="Include (Platform Duplicate)"),JoinIfFuzzy(CH$486:CH$527,$F$486:$F$527,$G536),"")))),"HTTP","HTTPS")&amp;")","No"),"*")</f>
        <v>No</v>
      </c>
      <c r="CH536" s="58" t="str">
        <f>IF(CH$9="Include",IF(JoinIfFuzzy(CH$486:CH$527,$F$486:$F$527,$G536)&amp;IF(AND(CH$2=CI$3,CI$9="Include (Platform Duplicate)"),JoinIfFuzzy(CI$486:CI$527,$F$486:$F$527,$G536),"")&lt;&gt;"","Yes ("&amp;IF(NOT(ISERR(FIND("HTTP,",JoinIfFuzzy(CH$486:CH$527,$F$486:$F$527,$G536)&amp;IF(AND(CH$2=CI$3,CI$9="Include (Platform Duplicate)"),JoinIfFuzzy(CI$486:CI$527,$F$486:$F$527,$G536),"")))),"HTTP","HTTPS")&amp;")","No"),"*")</f>
        <v>No</v>
      </c>
      <c r="CI536" s="58" t="str">
        <f>IF(CI$9="Include",IF(JoinIfFuzzy(CI$486:CI$527,$F$486:$F$527,$G536)&amp;IF(AND(CI$2=CJ$3,CJ$9="Include (Platform Duplicate)"),JoinIfFuzzy(CJ$486:CJ$527,$F$486:$F$527,$G536),"")&lt;&gt;"","Yes ("&amp;IF(NOT(ISERR(FIND("HTTP,",JoinIfFuzzy(CI$486:CI$527,$F$486:$F$527,$G536)&amp;IF(AND(CI$2=CJ$3,CJ$9="Include (Platform Duplicate)"),JoinIfFuzzy(CJ$486:CJ$527,$F$486:$F$527,$G536),"")))),"HTTP","HTTPS")&amp;")","No"),"*")</f>
        <v>*</v>
      </c>
      <c r="CJ536" s="58" t="str">
        <f>IF(CJ$9="Include",IF(JoinIfFuzzy(CJ$486:CJ$527,$F$486:$F$527,$G536)&amp;IF(AND(CJ$2=CK$3,CK$9="Include (Platform Duplicate)"),JoinIfFuzzy(CK$486:CK$527,$F$486:$F$527,$G536),"")&lt;&gt;"","Yes ("&amp;IF(NOT(ISERR(FIND("HTTP,",JoinIfFuzzy(CJ$486:CJ$527,$F$486:$F$527,$G536)&amp;IF(AND(CJ$2=CK$3,CK$9="Include (Platform Duplicate)"),JoinIfFuzzy(CK$486:CK$527,$F$486:$F$527,$G536),"")))),"HTTP","HTTPS")&amp;")","No"),"*")</f>
        <v>No</v>
      </c>
      <c r="CK536" s="58" t="str">
        <f>IF(CK$9="Include",IF(JoinIfFuzzy(CK$486:CK$527,$F$486:$F$527,$G536)&amp;IF(AND(CK$2=CL$3,CL$9="Include (Platform Duplicate)"),JoinIfFuzzy(CL$486:CL$527,$F$486:$F$527,$G536),"")&lt;&gt;"","Yes ("&amp;IF(NOT(ISERR(FIND("HTTP,",JoinIfFuzzy(CK$486:CK$527,$F$486:$F$527,$G536)&amp;IF(AND(CK$2=CL$3,CL$9="Include (Platform Duplicate)"),JoinIfFuzzy(CL$486:CL$527,$F$486:$F$527,$G536),"")))),"HTTP","HTTPS")&amp;")","No"),"*")</f>
        <v>No</v>
      </c>
      <c r="CL536" s="58" t="str">
        <f>IF(CL$9="Include",IF(JoinIfFuzzy(CL$486:CL$527,$F$486:$F$527,$G536)&amp;IF(AND(CL$2=CM$3,CM$9="Include (Platform Duplicate)"),JoinIfFuzzy(CM$486:CM$527,$F$486:$F$527,$G536),"")&lt;&gt;"","Yes ("&amp;IF(NOT(ISERR(FIND("HTTP,",JoinIfFuzzy(CL$486:CL$527,$F$486:$F$527,$G536)&amp;IF(AND(CL$2=CM$3,CM$9="Include (Platform Duplicate)"),JoinIfFuzzy(CM$486:CM$527,$F$486:$F$527,$G536),"")))),"HTTP","HTTPS")&amp;")","No"),"*")</f>
        <v>No</v>
      </c>
      <c r="CM536" s="58" t="str">
        <f>IF(CM$9="Include",IF(JoinIfFuzzy(CM$486:CM$527,$F$486:$F$527,$G536)&amp;IF(AND(CM$2=CN$3,CN$9="Include (Platform Duplicate)"),JoinIfFuzzy(CN$486:CN$527,$F$486:$F$527,$G536),"")&lt;&gt;"","Yes ("&amp;IF(NOT(ISERR(FIND("HTTP,",JoinIfFuzzy(CM$486:CM$527,$F$486:$F$527,$G536)&amp;IF(AND(CM$2=CN$3,CN$9="Include (Platform Duplicate)"),JoinIfFuzzy(CN$486:CN$527,$F$486:$F$527,$G536),"")))),"HTTP","HTTPS")&amp;")","No"),"*")</f>
        <v>*</v>
      </c>
      <c r="CN536" s="58" t="str">
        <f>IF(CN$9="Include",IF(JoinIfFuzzy(CN$486:CN$527,$F$486:$F$527,$G536)&amp;IF(AND(CN$2=CO$3,CO$9="Include (Platform Duplicate)"),JoinIfFuzzy(CO$486:CO$527,$F$486:$F$527,$G536),"")&lt;&gt;"","Yes ("&amp;IF(NOT(ISERR(FIND("HTTP,",JoinIfFuzzy(CN$486:CN$527,$F$486:$F$527,$G536)&amp;IF(AND(CN$2=CO$3,CO$9="Include (Platform Duplicate)"),JoinIfFuzzy(CO$486:CO$527,$F$486:$F$527,$G536),"")))),"HTTP","HTTPS")&amp;")","No"),"*")</f>
        <v>No</v>
      </c>
      <c r="CO536" s="58" t="str">
        <f>IF(CO$9="Include",IF(JoinIfFuzzy(CO$486:CO$527,$F$486:$F$527,$G536)&amp;IF(AND(CO$2=CP$3,CP$9="Include (Platform Duplicate)"),JoinIfFuzzy(CP$486:CP$527,$F$486:$F$527,$G536),"")&lt;&gt;"","Yes ("&amp;IF(NOT(ISERR(FIND("HTTP,",JoinIfFuzzy(CO$486:CO$527,$F$486:$F$527,$G536)&amp;IF(AND(CO$2=CP$3,CP$9="Include (Platform Duplicate)"),JoinIfFuzzy(CP$486:CP$527,$F$486:$F$527,$G536),"")))),"HTTP","HTTPS")&amp;")","No"),"*")</f>
        <v>Yes (HTTPS)</v>
      </c>
      <c r="CP536" s="58" t="str">
        <f>IF(CP$9="Include",IF(JoinIfFuzzy(CP$486:CP$527,$F$486:$F$527,$G536)&amp;IF(AND(CP$2=CQ$3,CQ$9="Include (Platform Duplicate)"),JoinIfFuzzy(CQ$486:CQ$527,$F$486:$F$527,$G536),"")&lt;&gt;"","Yes ("&amp;IF(NOT(ISERR(FIND("HTTP,",JoinIfFuzzy(CP$486:CP$527,$F$486:$F$527,$G536)&amp;IF(AND(CP$2=CQ$3,CQ$9="Include (Platform Duplicate)"),JoinIfFuzzy(CQ$486:CQ$527,$F$486:$F$527,$G536),"")))),"HTTP","HTTPS")&amp;")","No"),"*")</f>
        <v>*</v>
      </c>
      <c r="CQ536" s="58" t="str">
        <f>IF(CQ$9="Include",IF(JoinIfFuzzy(CQ$486:CQ$527,$F$486:$F$527,$G536)&amp;IF(AND(CQ$2=CR$3,CR$9="Include (Platform Duplicate)"),JoinIfFuzzy(CR$486:CR$527,$F$486:$F$527,$G536),"")&lt;&gt;"","Yes ("&amp;IF(NOT(ISERR(FIND("HTTP,",JoinIfFuzzy(CQ$486:CQ$527,$F$486:$F$527,$G536)&amp;IF(AND(CQ$2=CR$3,CR$9="Include (Platform Duplicate)"),JoinIfFuzzy(CR$486:CR$527,$F$486:$F$527,$G536),"")))),"HTTP","HTTPS")&amp;")","No"),"*")</f>
        <v>No</v>
      </c>
      <c r="CR536" s="58" t="str">
        <f>IF(CR$9="Include",IF(JoinIfFuzzy(CR$486:CR$527,$F$486:$F$527,$G536)&amp;IF(AND(CR$2=CS$3,CS$9="Include (Platform Duplicate)"),JoinIfFuzzy(CS$486:CS$527,$F$486:$F$527,$G536),"")&lt;&gt;"","Yes ("&amp;IF(NOT(ISERR(FIND("HTTP,",JoinIfFuzzy(CR$486:CR$527,$F$486:$F$527,$G536)&amp;IF(AND(CR$2=CS$3,CS$9="Include (Platform Duplicate)"),JoinIfFuzzy(CS$486:CS$527,$F$486:$F$527,$G536),"")))),"HTTP","HTTPS")&amp;")","No"),"*")</f>
        <v>No</v>
      </c>
      <c r="CS536" s="58" t="str">
        <f>IF(CS$9="Include",IF(JoinIfFuzzy(CS$486:CS$527,$F$486:$F$527,$G536)&amp;IF(AND(CS$2=CT$3,CT$9="Include (Platform Duplicate)"),JoinIfFuzzy(CT$486:CT$527,$F$486:$F$527,$G536),"")&lt;&gt;"","Yes ("&amp;IF(NOT(ISERR(FIND("HTTP,",JoinIfFuzzy(CS$486:CS$527,$F$486:$F$527,$G536)&amp;IF(AND(CS$2=CT$3,CT$9="Include (Platform Duplicate)"),JoinIfFuzzy(CT$486:CT$527,$F$486:$F$527,$G536),"")))),"HTTP","HTTPS")&amp;")","No"),"*")</f>
        <v>No</v>
      </c>
      <c r="CT536" s="58" t="str">
        <f>IF(CT$9="Include",IF(JoinIfFuzzy(CT$486:CT$527,$F$486:$F$527,$G536)&amp;IF(AND(CT$2=CU$3,CU$9="Include (Platform Duplicate)"),JoinIfFuzzy(CU$486:CU$527,$F$486:$F$527,$G536),"")&lt;&gt;"","Yes ("&amp;IF(NOT(ISERR(FIND("HTTP,",JoinIfFuzzy(CT$486:CT$527,$F$486:$F$527,$G536)&amp;IF(AND(CT$2=CU$3,CU$9="Include (Platform Duplicate)"),JoinIfFuzzy(CU$486:CU$527,$F$486:$F$527,$G536),"")))),"HTTP","HTTPS")&amp;")","No"),"*")</f>
        <v>*</v>
      </c>
      <c r="CU536" s="58" t="str">
        <f>IF(CU$9="Include",IF(JoinIfFuzzy(CU$486:CU$527,$F$486:$F$527,$G536)&amp;IF(AND(CU$2=CV$3,CV$9="Include (Platform Duplicate)"),JoinIfFuzzy(CV$486:CV$527,$F$486:$F$527,$G536),"")&lt;&gt;"","Yes ("&amp;IF(NOT(ISERR(FIND("HTTP,",JoinIfFuzzy(CU$486:CU$527,$F$486:$F$527,$G536)&amp;IF(AND(CU$2=CV$3,CV$9="Include (Platform Duplicate)"),JoinIfFuzzy(CV$486:CV$527,$F$486:$F$527,$G536),"")))),"HTTP","HTTPS")&amp;")","No"),"*")</f>
        <v>No</v>
      </c>
      <c r="CV536" s="58" t="str">
        <f>IF(CV$9="Include",IF(JoinIfFuzzy(CV$486:CV$527,$F$486:$F$527,$G536)&amp;IF(AND(CV$2=CW$3,CW$9="Include (Platform Duplicate)"),JoinIfFuzzy(CW$486:CW$527,$F$486:$F$527,$G536),"")&lt;&gt;"","Yes ("&amp;IF(NOT(ISERR(FIND("HTTP,",JoinIfFuzzy(CV$486:CV$527,$F$486:$F$527,$G536)&amp;IF(AND(CV$2=CW$3,CW$9="Include (Platform Duplicate)"),JoinIfFuzzy(CW$486:CW$527,$F$486:$F$527,$G536),"")))),"HTTP","HTTPS")&amp;")","No"),"*")</f>
        <v>*</v>
      </c>
      <c r="CW536" s="58" t="str">
        <f>IF(CW$9="Include",IF(JoinIfFuzzy(CW$486:CW$527,$F$486:$F$527,$G536)&amp;IF(AND(CW$2=CX$3,CX$9="Include (Platform Duplicate)"),JoinIfFuzzy(CX$486:CX$527,$F$486:$F$527,$G536),"")&lt;&gt;"","Yes ("&amp;IF(NOT(ISERR(FIND("HTTP,",JoinIfFuzzy(CW$486:CW$527,$F$486:$F$527,$G536)&amp;IF(AND(CW$2=CX$3,CX$9="Include (Platform Duplicate)"),JoinIfFuzzy(CX$486:CX$527,$F$486:$F$527,$G536),"")))),"HTTP","HTTPS")&amp;")","No"),"*")</f>
        <v>No</v>
      </c>
      <c r="CX536" s="58" t="str">
        <f>IF(CX$9="Include",IF(JoinIfFuzzy(CX$486:CX$527,$F$486:$F$527,$G536)&amp;IF(AND(CX$2=CY$3,CY$9="Include (Platform Duplicate)"),JoinIfFuzzy(CY$486:CY$527,$F$486:$F$527,$G536),"")&lt;&gt;"","Yes ("&amp;IF(NOT(ISERR(FIND("HTTP,",JoinIfFuzzy(CX$486:CX$527,$F$486:$F$527,$G536)&amp;IF(AND(CX$2=CY$3,CY$9="Include (Platform Duplicate)"),JoinIfFuzzy(CY$486:CY$527,$F$486:$F$527,$G536),"")))),"HTTP","HTTPS")&amp;")","No"),"*")</f>
        <v>*</v>
      </c>
      <c r="CY536" s="58" t="str">
        <f>IF(CY$9="Include",IF(JoinIfFuzzy(CY$486:CY$527,$F$486:$F$527,$G536)&amp;IF(AND(CY$2=CZ$3,CZ$9="Include (Platform Duplicate)"),JoinIfFuzzy(CZ$486:CZ$527,$F$486:$F$527,$G536),"")&lt;&gt;"","Yes ("&amp;IF(NOT(ISERR(FIND("HTTP,",JoinIfFuzzy(CY$486:CY$527,$F$486:$F$527,$G536)&amp;IF(AND(CY$2=CZ$3,CZ$9="Include (Platform Duplicate)"),JoinIfFuzzy(CZ$486:CZ$527,$F$486:$F$527,$G536),"")))),"HTTP","HTTPS")&amp;")","No"),"*")</f>
        <v>No</v>
      </c>
      <c r="CZ536" s="58" t="str">
        <f>IF(CZ$9="Include",IF(JoinIfFuzzy(CZ$486:CZ$527,$F$486:$F$527,$G536)&amp;IF(AND(CZ$2=DA$3,DA$9="Include (Platform Duplicate)"),JoinIfFuzzy(DA$486:DA$527,$F$486:$F$527,$G536),"")&lt;&gt;"","Yes ("&amp;IF(NOT(ISERR(FIND("HTTP,",JoinIfFuzzy(CZ$486:CZ$527,$F$486:$F$527,$G536)&amp;IF(AND(CZ$2=DA$3,DA$9="Include (Platform Duplicate)"),JoinIfFuzzy(DA$486:DA$527,$F$486:$F$527,$G536),"")))),"HTTP","HTTPS")&amp;")","No"),"*")</f>
        <v>*</v>
      </c>
      <c r="DA536" s="58" t="str">
        <f>IF(DA$9="Include",IF(JoinIfFuzzy(DA$486:DA$527,$F$486:$F$527,$G536)&amp;IF(AND(DA$2=DB$3,DB$9="Include (Platform Duplicate)"),JoinIfFuzzy(DB$486:DB$527,$F$486:$F$527,$G536),"")&lt;&gt;"","Yes ("&amp;IF(NOT(ISERR(FIND("HTTP,",JoinIfFuzzy(DA$486:DA$527,$F$486:$F$527,$G536)&amp;IF(AND(DA$2=DB$3,DB$9="Include (Platform Duplicate)"),JoinIfFuzzy(DB$486:DB$527,$F$486:$F$527,$G536),"")))),"HTTP","HTTPS")&amp;")","No"),"*")</f>
        <v>No</v>
      </c>
      <c r="DB536" s="58" t="str">
        <f>IF(DB$9="Include",IF(JoinIfFuzzy(DB$486:DB$527,$F$486:$F$527,$G536)&amp;IF(AND(DB$2=DC$3,DC$9="Include (Platform Duplicate)"),JoinIfFuzzy(DC$486:DC$527,$F$486:$F$527,$G536),"")&lt;&gt;"","Yes ("&amp;IF(NOT(ISERR(FIND("HTTP,",JoinIfFuzzy(DB$486:DB$527,$F$486:$F$527,$G536)&amp;IF(AND(DB$2=DC$3,DC$9="Include (Platform Duplicate)"),JoinIfFuzzy(DC$486:DC$527,$F$486:$F$527,$G536),"")))),"HTTP","HTTPS")&amp;")","No"),"*")</f>
        <v>*</v>
      </c>
      <c r="DC536" s="58" t="str">
        <f>IF(DC$9="Include",IF(JoinIfFuzzy(DC$486:DC$527,$F$486:$F$527,$G536)&amp;IF(AND(DC$2=DD$3,DD$9="Include (Platform Duplicate)"),JoinIfFuzzy(DD$486:DD$527,$F$486:$F$527,$G536),"")&lt;&gt;"","Yes ("&amp;IF(NOT(ISERR(FIND("HTTP,",JoinIfFuzzy(DC$486:DC$527,$F$486:$F$527,$G536)&amp;IF(AND(DC$2=DD$3,DD$9="Include (Platform Duplicate)"),JoinIfFuzzy(DD$486:DD$527,$F$486:$F$527,$G536),"")))),"HTTP","HTTPS")&amp;")","No"),"*")</f>
        <v>*</v>
      </c>
      <c r="DD536" s="58" t="str">
        <f>IF(DD$9="Include",IF(JoinIfFuzzy(DD$486:DD$527,$F$486:$F$527,$G536)&amp;IF(AND(DD$2=DE$3,DE$9="Include (Platform Duplicate)"),JoinIfFuzzy(DE$486:DE$527,$F$486:$F$527,$G536),"")&lt;&gt;"","Yes ("&amp;IF(NOT(ISERR(FIND("HTTP,",JoinIfFuzzy(DD$486:DD$527,$F$486:$F$527,$G536)&amp;IF(AND(DD$2=DE$3,DE$9="Include (Platform Duplicate)"),JoinIfFuzzy(DE$486:DE$527,$F$486:$F$527,$G536),"")))),"HTTP","HTTPS")&amp;")","No"),"*")</f>
        <v>Yes (HTTPS)</v>
      </c>
      <c r="DE536" s="58" t="str">
        <f>IF(DE$9="Include",IF(JoinIfFuzzy(DE$486:DE$527,$F$486:$F$527,$G536)&amp;IF(AND(DE$2=DF$3,DF$9="Include (Platform Duplicate)"),JoinIfFuzzy(DF$486:DF$527,$F$486:$F$527,$G536),"")&lt;&gt;"","Yes ("&amp;IF(NOT(ISERR(FIND("HTTP,",JoinIfFuzzy(DE$486:DE$527,$F$486:$F$527,$G536)&amp;IF(AND(DE$2=DF$3,DF$9="Include (Platform Duplicate)"),JoinIfFuzzy(DF$486:DF$527,$F$486:$F$527,$G536),"")))),"HTTP","HTTPS")&amp;")","No"),"*")</f>
        <v>No</v>
      </c>
      <c r="DF536" s="58" t="str">
        <f>IF(DF$9="Include",IF(JoinIfFuzzy(DF$486:DF$527,$F$486:$F$527,$G536)&amp;IF(AND(DF$2=DG$3,DG$9="Include (Platform Duplicate)"),JoinIfFuzzy(DG$486:DG$527,$F$486:$F$527,$G536),"")&lt;&gt;"","Yes ("&amp;IF(NOT(ISERR(FIND("HTTP,",JoinIfFuzzy(DF$486:DF$527,$F$486:$F$527,$G536)&amp;IF(AND(DF$2=DG$3,DG$9="Include (Platform Duplicate)"),JoinIfFuzzy(DG$486:DG$527,$F$486:$F$527,$G536),"")))),"HTTP","HTTPS")&amp;")","No"),"*")</f>
        <v>*</v>
      </c>
      <c r="DG536" s="58" t="str">
        <f>IF(DG$9="Include",IF(JoinIfFuzzy(DG$486:DG$527,$F$486:$F$527,$G536)&amp;IF(AND(DG$2=DH$3,DH$9="Include (Platform Duplicate)"),JoinIfFuzzy(DH$486:DH$527,$F$486:$F$527,$G536),"")&lt;&gt;"","Yes ("&amp;IF(NOT(ISERR(FIND("HTTP,",JoinIfFuzzy(DG$486:DG$527,$F$486:$F$527,$G536)&amp;IF(AND(DG$2=DH$3,DH$9="Include (Platform Duplicate)"),JoinIfFuzzy(DH$486:DH$527,$F$486:$F$527,$G536),"")))),"HTTP","HTTPS")&amp;")","No"),"*")</f>
        <v>No</v>
      </c>
      <c r="DH536" s="58" t="str">
        <f>IF(DH$9="Include",IF(JoinIfFuzzy(DH$486:DH$527,$F$486:$F$527,$G536)&amp;IF(AND(DH$2=DI$3,DI$9="Include (Platform Duplicate)"),JoinIfFuzzy(DI$486:DI$527,$F$486:$F$527,$G536),"")&lt;&gt;"","Yes ("&amp;IF(NOT(ISERR(FIND("HTTP,",JoinIfFuzzy(DH$486:DH$527,$F$486:$F$527,$G536)&amp;IF(AND(DH$2=DI$3,DI$9="Include (Platform Duplicate)"),JoinIfFuzzy(DI$486:DI$527,$F$486:$F$527,$G536),"")))),"HTTP","HTTPS")&amp;")","No"),"*")</f>
        <v>No</v>
      </c>
      <c r="DI536" s="58" t="str">
        <f>IF(DI$9="Include",IF(JoinIfFuzzy(DI$486:DI$527,$F$486:$F$527,$G536)&amp;IF(AND(DI$2=DJ$3,DJ$9="Include (Platform Duplicate)"),JoinIfFuzzy(DJ$486:DJ$527,$F$486:$F$527,$G536),"")&lt;&gt;"","Yes ("&amp;IF(NOT(ISERR(FIND("HTTP,",JoinIfFuzzy(DI$486:DI$527,$F$486:$F$527,$G536)&amp;IF(AND(DI$2=DJ$3,DJ$9="Include (Platform Duplicate)"),JoinIfFuzzy(DJ$486:DJ$527,$F$486:$F$527,$G536),"")))),"HTTP","HTTPS")&amp;")","No"),"*")</f>
        <v>Yes (HTTPS)</v>
      </c>
      <c r="DJ536" s="58" t="str">
        <f>IF(DJ$9="Include",IF(JoinIfFuzzy(DJ$486:DJ$527,$F$486:$F$527,$G536)&amp;IF(AND(DJ$2=DK$3,DK$9="Include (Platform Duplicate)"),JoinIfFuzzy(DK$486:DK$527,$F$486:$F$527,$G536),"")&lt;&gt;"","Yes ("&amp;IF(NOT(ISERR(FIND("HTTP,",JoinIfFuzzy(DJ$486:DJ$527,$F$486:$F$527,$G536)&amp;IF(AND(DJ$2=DK$3,DK$9="Include (Platform Duplicate)"),JoinIfFuzzy(DK$486:DK$527,$F$486:$F$527,$G536),"")))),"HTTP","HTTPS")&amp;")","No"),"*")</f>
        <v>No</v>
      </c>
      <c r="DK536" s="58" t="str">
        <f>IF(DK$9="Include",IF(JoinIfFuzzy(DK$486:DK$527,$F$486:$F$527,$G536)&amp;IF(AND(DK$2=DL$3,DL$9="Include (Platform Duplicate)"),JoinIfFuzzy(DL$486:DL$527,$F$486:$F$527,$G536),"")&lt;&gt;"","Yes ("&amp;IF(NOT(ISERR(FIND("HTTP,",JoinIfFuzzy(DK$486:DK$527,$F$486:$F$527,$G536)&amp;IF(AND(DK$2=DL$3,DL$9="Include (Platform Duplicate)"),JoinIfFuzzy(DL$486:DL$527,$F$486:$F$527,$G536),"")))),"HTTP","HTTPS")&amp;")","No"),"*")</f>
        <v>*</v>
      </c>
      <c r="DL536" s="58" t="str">
        <f>IF(DL$9="Include",IF(JoinIfFuzzy(DL$486:DL$527,$F$486:$F$527,$G536)&amp;IF(AND(DL$2=DM$3,DM$9="Include (Platform Duplicate)"),JoinIfFuzzy(DM$486:DM$527,$F$486:$F$527,$G536),"")&lt;&gt;"","Yes ("&amp;IF(NOT(ISERR(FIND("HTTP,",JoinIfFuzzy(DL$486:DL$527,$F$486:$F$527,$G536)&amp;IF(AND(DL$2=DM$3,DM$9="Include (Platform Duplicate)"),JoinIfFuzzy(DM$486:DM$527,$F$486:$F$527,$G536),"")))),"HTTP","HTTPS")&amp;")","No"),"*")</f>
        <v>No</v>
      </c>
      <c r="DM536" s="58" t="str">
        <f>IF(DM$9="Include",IF(JoinIfFuzzy(DM$486:DM$527,$F$486:$F$527,$G536)&amp;IF(AND(DM$2=DN$3,DN$9="Include (Platform Duplicate)"),JoinIfFuzzy(DN$486:DN$527,$F$486:$F$527,$G536),"")&lt;&gt;"","Yes ("&amp;IF(NOT(ISERR(FIND("HTTP,",JoinIfFuzzy(DM$486:DM$527,$F$486:$F$527,$G536)&amp;IF(AND(DM$2=DN$3,DN$9="Include (Platform Duplicate)"),JoinIfFuzzy(DN$486:DN$527,$F$486:$F$527,$G536),"")))),"HTTP","HTTPS")&amp;")","No"),"*")</f>
        <v>*</v>
      </c>
      <c r="DN536" s="58" t="str">
        <f>IF(DN$9="Include",IF(JoinIfFuzzy(DN$486:DN$527,$F$486:$F$527,$G536)&amp;IF(AND(DN$2=DO$3,DO$9="Include (Platform Duplicate)"),JoinIfFuzzy(DO$486:DO$527,$F$486:$F$527,$G536),"")&lt;&gt;"","Yes ("&amp;IF(NOT(ISERR(FIND("HTTP,",JoinIfFuzzy(DN$486:DN$527,$F$486:$F$527,$G536)&amp;IF(AND(DN$2=DO$3,DO$9="Include (Platform Duplicate)"),JoinIfFuzzy(DO$486:DO$527,$F$486:$F$527,$G536),"")))),"HTTP","HTTPS")&amp;")","No"),"*")</f>
        <v>No</v>
      </c>
      <c r="DO536" s="58" t="str">
        <f>IF(DO$9="Include",IF(JoinIfFuzzy(DO$486:DO$527,$F$486:$F$527,$G536)&amp;IF(AND(DO$2=DP$3,DP$9="Include (Platform Duplicate)"),JoinIfFuzzy(DP$486:DP$527,$F$486:$F$527,$G536),"")&lt;&gt;"","Yes ("&amp;IF(NOT(ISERR(FIND("HTTP,",JoinIfFuzzy(DO$486:DO$527,$F$486:$F$527,$G536)&amp;IF(AND(DO$2=DP$3,DP$9="Include (Platform Duplicate)"),JoinIfFuzzy(DP$486:DP$527,$F$486:$F$527,$G536),"")))),"HTTP","HTTPS")&amp;")","No"),"*")</f>
        <v>*</v>
      </c>
      <c r="DP536" s="58" t="str">
        <f>IF(DP$9="Include",IF(JoinIfFuzzy(DP$486:DP$527,$F$486:$F$527,$G536)&amp;IF(AND(DP$2=DQ$3,DQ$9="Include (Platform Duplicate)"),JoinIfFuzzy(DQ$486:DQ$527,$F$486:$F$527,$G536),"")&lt;&gt;"","Yes ("&amp;IF(NOT(ISERR(FIND("HTTP,",JoinIfFuzzy(DP$486:DP$527,$F$486:$F$527,$G536)&amp;IF(AND(DP$2=DQ$3,DQ$9="Include (Platform Duplicate)"),JoinIfFuzzy(DQ$486:DQ$527,$F$486:$F$527,$G536),"")))),"HTTP","HTTPS")&amp;")","No"),"*")</f>
        <v>No</v>
      </c>
      <c r="DQ536" s="58" t="str">
        <f>IF(DQ$9="Include",IF(JoinIfFuzzy(DQ$486:DQ$527,$F$486:$F$527,$G536)&amp;IF(AND(DQ$2=DR$3,DR$9="Include (Platform Duplicate)"),JoinIfFuzzy(DR$486:DR$527,$F$486:$F$527,$G536),"")&lt;&gt;"","Yes ("&amp;IF(NOT(ISERR(FIND("HTTP,",JoinIfFuzzy(DQ$486:DQ$527,$F$486:$F$527,$G536)&amp;IF(AND(DQ$2=DR$3,DR$9="Include (Platform Duplicate)"),JoinIfFuzzy(DR$486:DR$527,$F$486:$F$527,$G536),"")))),"HTTP","HTTPS")&amp;")","No"),"*")</f>
        <v>*</v>
      </c>
      <c r="DR536" s="58" t="str">
        <f>IF(DR$9="Include",IF(JoinIfFuzzy(DR$486:DR$527,$F$486:$F$527,$G536)&amp;IF(AND(DR$2=DS$3,DS$9="Include (Platform Duplicate)"),JoinIfFuzzy(DS$486:DS$527,$F$486:$F$527,$G536),"")&lt;&gt;"","Yes ("&amp;IF(NOT(ISERR(FIND("HTTP,",JoinIfFuzzy(DR$486:DR$527,$F$486:$F$527,$G536)&amp;IF(AND(DR$2=DS$3,DS$9="Include (Platform Duplicate)"),JoinIfFuzzy(DS$486:DS$527,$F$486:$F$527,$G536),"")))),"HTTP","HTTPS")&amp;")","No"),"*")</f>
        <v>*</v>
      </c>
      <c r="DS536" s="58" t="str">
        <f>IF(DS$9="Include",IF(JoinIfFuzzy(DS$486:DS$527,$F$486:$F$527,$G536)&amp;IF(AND(DS$2=DT$3,DT$9="Include (Platform Duplicate)"),JoinIfFuzzy(DT$486:DT$527,$F$486:$F$527,$G536),"")&lt;&gt;"","Yes ("&amp;IF(NOT(ISERR(FIND("HTTP,",JoinIfFuzzy(DS$486:DS$527,$F$486:$F$527,$G536)&amp;IF(AND(DS$2=DT$3,DT$9="Include (Platform Duplicate)"),JoinIfFuzzy(DT$486:DT$527,$F$486:$F$527,$G536),"")))),"HTTP","HTTPS")&amp;")","No"),"*")</f>
        <v>No</v>
      </c>
      <c r="DT536" s="58" t="str">
        <f>IF(DT$9="Include",IF(JoinIfFuzzy(DT$486:DT$527,$F$486:$F$527,$G536)&amp;IF(AND(DT$2=DU$3,DU$9="Include (Platform Duplicate)"),JoinIfFuzzy(DU$486:DU$527,$F$486:$F$527,$G536),"")&lt;&gt;"","Yes ("&amp;IF(NOT(ISERR(FIND("HTTP,",JoinIfFuzzy(DT$486:DT$527,$F$486:$F$527,$G536)&amp;IF(AND(DT$2=DU$3,DU$9="Include (Platform Duplicate)"),JoinIfFuzzy(DU$486:DU$527,$F$486:$F$527,$G536),"")))),"HTTP","HTTPS")&amp;")","No"),"*")</f>
        <v>No</v>
      </c>
      <c r="DU536" s="58" t="str">
        <f>IF(DU$9="Include",IF(JoinIfFuzzy(DU$486:DU$527,$F$486:$F$527,$G536)&amp;IF(AND(DU$2=DV$3,DV$9="Include (Platform Duplicate)"),JoinIfFuzzy(DV$486:DV$527,$F$486:$F$527,$G536),"")&lt;&gt;"","Yes ("&amp;IF(NOT(ISERR(FIND("HTTP,",JoinIfFuzzy(DU$486:DU$527,$F$486:$F$527,$G536)&amp;IF(AND(DU$2=DV$3,DV$9="Include (Platform Duplicate)"),JoinIfFuzzy(DV$486:DV$527,$F$486:$F$527,$G536),"")))),"HTTP","HTTPS")&amp;")","No"),"*")</f>
        <v>*</v>
      </c>
      <c r="DV536" s="58" t="str">
        <f>IF(DV$9="Include",IF(JoinIfFuzzy(DV$486:DV$527,$F$486:$F$527,$G536)&amp;IF(AND(DV$2=DW$3,DW$9="Include (Platform Duplicate)"),JoinIfFuzzy(DW$486:DW$527,$F$486:$F$527,$G536),"")&lt;&gt;"","Yes ("&amp;IF(NOT(ISERR(FIND("HTTP,",JoinIfFuzzy(DV$486:DV$527,$F$486:$F$527,$G536)&amp;IF(AND(DV$2=DW$3,DW$9="Include (Platform Duplicate)"),JoinIfFuzzy(DW$486:DW$527,$F$486:$F$527,$G536),"")))),"HTTP","HTTPS")&amp;")","No"),"*")</f>
        <v>*</v>
      </c>
      <c r="DW536" s="58" t="str">
        <f>IF(DW$9="Include",IF(JoinIfFuzzy(DW$486:DW$527,$F$486:$F$527,$G536)&amp;IF(AND(DW$2=DX$3,DX$9="Include (Platform Duplicate)"),JoinIfFuzzy(DX$486:DX$527,$F$486:$F$527,$G536),"")&lt;&gt;"","Yes ("&amp;IF(NOT(ISERR(FIND("HTTP,",JoinIfFuzzy(DW$486:DW$527,$F$486:$F$527,$G536)&amp;IF(AND(DW$2=DX$3,DX$9="Include (Platform Duplicate)"),JoinIfFuzzy(DX$486:DX$527,$F$486:$F$527,$G536),"")))),"HTTP","HTTPS")&amp;")","No"),"*")</f>
        <v>No</v>
      </c>
      <c r="DX536" s="58" t="str">
        <f>IF(DX$9="Include",IF(JoinIfFuzzy(DX$486:DX$527,$F$486:$F$527,$G536)&amp;IF(AND(DX$2=DY$3,DY$9="Include (Platform Duplicate)"),JoinIfFuzzy(DY$486:DY$527,$F$486:$F$527,$G536),"")&lt;&gt;"","Yes ("&amp;IF(NOT(ISERR(FIND("HTTP,",JoinIfFuzzy(DX$486:DX$527,$F$486:$F$527,$G536)&amp;IF(AND(DX$2=DY$3,DY$9="Include (Platform Duplicate)"),JoinIfFuzzy(DY$486:DY$527,$F$486:$F$527,$G536),"")))),"HTTP","HTTPS")&amp;")","No"),"*")</f>
        <v>No</v>
      </c>
      <c r="DY536" s="58" t="str">
        <f>IF(DY$9="Include",IF(JoinIfFuzzy(DY$486:DY$527,$F$486:$F$527,$G536)&amp;IF(AND(DY$2=DZ$3,DZ$9="Include (Platform Duplicate)"),JoinIfFuzzy(DZ$486:DZ$527,$F$486:$F$527,$G536),"")&lt;&gt;"","Yes ("&amp;IF(NOT(ISERR(FIND("HTTP,",JoinIfFuzzy(DY$486:DY$527,$F$486:$F$527,$G536)&amp;IF(AND(DY$2=DZ$3,DZ$9="Include (Platform Duplicate)"),JoinIfFuzzy(DZ$486:DZ$527,$F$486:$F$527,$G536),"")))),"HTTP","HTTPS")&amp;")","No"),"*")</f>
        <v>No</v>
      </c>
      <c r="DZ536" s="58" t="str">
        <f>IF(DZ$9="Include",IF(JoinIfFuzzy(DZ$486:DZ$527,$F$486:$F$527,$G536)&amp;IF(AND(DZ$2=EA$3,EA$9="Include (Platform Duplicate)"),JoinIfFuzzy(EA$486:EA$527,$F$486:$F$527,$G536),"")&lt;&gt;"","Yes ("&amp;IF(NOT(ISERR(FIND("HTTP,",JoinIfFuzzy(DZ$486:DZ$527,$F$486:$F$527,$G536)&amp;IF(AND(DZ$2=EA$3,EA$9="Include (Platform Duplicate)"),JoinIfFuzzy(EA$486:EA$527,$F$486:$F$527,$G536),"")))),"HTTP","HTTPS")&amp;")","No"),"*")</f>
        <v>*</v>
      </c>
      <c r="EA536" s="58" t="str">
        <f>IF(EA$9="Include",IF(JoinIfFuzzy(EA$486:EA$527,$F$486:$F$527,$G536)&amp;IF(AND(EA$2=EB$3,EB$9="Include (Platform Duplicate)"),JoinIfFuzzy(EB$486:EB$527,$F$486:$F$527,$G536),"")&lt;&gt;"","Yes ("&amp;IF(NOT(ISERR(FIND("HTTP,",JoinIfFuzzy(EA$486:EA$527,$F$486:$F$527,$G536)&amp;IF(AND(EA$2=EB$3,EB$9="Include (Platform Duplicate)"),JoinIfFuzzy(EB$486:EB$527,$F$486:$F$527,$G536),"")))),"HTTP","HTTPS")&amp;")","No"),"*")</f>
        <v>No</v>
      </c>
      <c r="EB536" s="58" t="str">
        <f>IF(EB$9="Include",IF(JoinIfFuzzy(EB$486:EB$527,$F$486:$F$527,$G536)&amp;IF(AND(EB$2=EC$3,EC$9="Include (Platform Duplicate)"),JoinIfFuzzy(EC$486:EC$527,$F$486:$F$527,$G536),"")&lt;&gt;"","Yes ("&amp;IF(NOT(ISERR(FIND("HTTP,",JoinIfFuzzy(EB$486:EB$527,$F$486:$F$527,$G536)&amp;IF(AND(EB$2=EC$3,EC$9="Include (Platform Duplicate)"),JoinIfFuzzy(EC$486:EC$527,$F$486:$F$527,$G536),"")))),"HTTP","HTTPS")&amp;")","No"),"*")</f>
        <v>No</v>
      </c>
      <c r="EC536" s="58" t="str">
        <f>IF(EC$9="Include",IF(JoinIfFuzzy(EC$486:EC$527,$F$486:$F$527,$G536)&amp;IF(AND(EC$2=ED$3,ED$9="Include (Platform Duplicate)"),JoinIfFuzzy(ED$486:ED$527,$F$486:$F$527,$G536),"")&lt;&gt;"","Yes ("&amp;IF(NOT(ISERR(FIND("HTTP,",JoinIfFuzzy(EC$486:EC$527,$F$486:$F$527,$G536)&amp;IF(AND(EC$2=ED$3,ED$9="Include (Platform Duplicate)"),JoinIfFuzzy(ED$486:ED$527,$F$486:$F$527,$G536),"")))),"HTTP","HTTPS")&amp;")","No"),"*")</f>
        <v>No</v>
      </c>
      <c r="ED536" s="58" t="str">
        <f>IF(ED$9="Include",IF(JoinIfFuzzy(ED$486:ED$527,$F$486:$F$527,$G536)&amp;IF(AND(ED$2=EE$3,EE$9="Include (Platform Duplicate)"),JoinIfFuzzy(EE$486:EE$527,$F$486:$F$527,$G536),"")&lt;&gt;"","Yes ("&amp;IF(NOT(ISERR(FIND("HTTP,",JoinIfFuzzy(ED$486:ED$527,$F$486:$F$527,$G536)&amp;IF(AND(ED$2=EE$3,EE$9="Include (Platform Duplicate)"),JoinIfFuzzy(EE$486:EE$527,$F$486:$F$527,$G536),"")))),"HTTP","HTTPS")&amp;")","No"),"*")</f>
        <v>*</v>
      </c>
      <c r="EE536" s="58" t="str">
        <f>IF(EE$9="Include",IF(JoinIfFuzzy(EE$486:EE$527,$F$486:$F$527,$G536)&amp;IF(AND(EE$2=EF$3,EF$9="Include (Platform Duplicate)"),JoinIfFuzzy(EF$486:EF$527,$F$486:$F$527,$G536),"")&lt;&gt;"","Yes ("&amp;IF(NOT(ISERR(FIND("HTTP,",JoinIfFuzzy(EE$486:EE$527,$F$486:$F$527,$G536)&amp;IF(AND(EE$2=EF$3,EF$9="Include (Platform Duplicate)"),JoinIfFuzzy(EF$486:EF$527,$F$486:$F$527,$G536),"")))),"HTTP","HTTPS")&amp;")","No"),"*")</f>
        <v>No</v>
      </c>
      <c r="EF536" s="58" t="str">
        <f>IF(EF$9="Include",IF(JoinIfFuzzy(EF$486:EF$527,$F$486:$F$527,$G536)&amp;IF(AND(EF$2=EG$3,EG$9="Include (Platform Duplicate)"),JoinIfFuzzy(EG$486:EG$527,$F$486:$F$527,$G536),"")&lt;&gt;"","Yes ("&amp;IF(NOT(ISERR(FIND("HTTP,",JoinIfFuzzy(EF$486:EF$527,$F$486:$F$527,$G536)&amp;IF(AND(EF$2=EG$3,EG$9="Include (Platform Duplicate)"),JoinIfFuzzy(EG$486:EG$527,$F$486:$F$527,$G536),"")))),"HTTP","HTTPS")&amp;")","No"),"*")</f>
        <v>No</v>
      </c>
      <c r="EG536" s="58" t="str">
        <f>IF(EG$9="Include",IF(JoinIfFuzzy(EG$486:EG$527,$F$486:$F$527,$G536)&amp;IF(AND(EG$2=EH$3,EH$9="Include (Platform Duplicate)"),JoinIfFuzzy(EH$486:EH$527,$F$486:$F$527,$G536),"")&lt;&gt;"","Yes ("&amp;IF(NOT(ISERR(FIND("HTTP,",JoinIfFuzzy(EG$486:EG$527,$F$486:$F$527,$G536)&amp;IF(AND(EG$2=EH$3,EH$9="Include (Platform Duplicate)"),JoinIfFuzzy(EH$486:EH$527,$F$486:$F$527,$G536),"")))),"HTTP","HTTPS")&amp;")","No"),"*")</f>
        <v>*</v>
      </c>
      <c r="EH536" s="58" t="str">
        <f>IF(EH$9="Include",IF(JoinIfFuzzy(EH$486:EH$527,$F$486:$F$527,$G536)&amp;IF(AND(EH$2=EI$3,EI$9="Include (Platform Duplicate)"),JoinIfFuzzy(EI$486:EI$527,$F$486:$F$527,$G536),"")&lt;&gt;"","Yes ("&amp;IF(NOT(ISERR(FIND("HTTP,",JoinIfFuzzy(EH$486:EH$527,$F$486:$F$527,$G536)&amp;IF(AND(EH$2=EI$3,EI$9="Include (Platform Duplicate)"),JoinIfFuzzy(EI$486:EI$527,$F$486:$F$527,$G536),"")))),"HTTP","HTTPS")&amp;")","No"),"*")</f>
        <v>No</v>
      </c>
      <c r="EI536" s="58" t="str">
        <f>IF(EI$9="Include",IF(JoinIfFuzzy(EI$486:EI$527,$F$486:$F$527,$G536)&amp;IF(AND(EI$2=EJ$3,EJ$9="Include (Platform Duplicate)"),JoinIfFuzzy(EJ$486:EJ$527,$F$486:$F$527,$G536),"")&lt;&gt;"","Yes ("&amp;IF(NOT(ISERR(FIND("HTTP,",JoinIfFuzzy(EI$486:EI$527,$F$486:$F$527,$G536)&amp;IF(AND(EI$2=EJ$3,EJ$9="Include (Platform Duplicate)"),JoinIfFuzzy(EJ$486:EJ$527,$F$486:$F$527,$G536),"")))),"HTTP","HTTPS")&amp;")","No"),"*")</f>
        <v>*</v>
      </c>
      <c r="EJ536" s="58" t="str">
        <f>IF(EJ$9="Include",IF(JoinIfFuzzy(EJ$486:EJ$527,$F$486:$F$527,$G536)&amp;IF(AND(EJ$2=EK$3,EK$9="Include (Platform Duplicate)"),JoinIfFuzzy(EK$486:EK$527,$F$486:$F$527,$G536),"")&lt;&gt;"","Yes ("&amp;IF(NOT(ISERR(FIND("HTTP,",JoinIfFuzzy(EJ$486:EJ$527,$F$486:$F$527,$G536)&amp;IF(AND(EJ$2=EK$3,EK$9="Include (Platform Duplicate)"),JoinIfFuzzy(EK$486:EK$527,$F$486:$F$527,$G536),"")))),"HTTP","HTTPS")&amp;")","No"),"*")</f>
        <v>No</v>
      </c>
      <c r="EK536" s="58" t="str">
        <f>IF(EK$9="Include",IF(JoinIfFuzzy(EK$486:EK$527,$F$486:$F$527,$G536)&amp;IF(AND(EK$2=EL$3,EL$9="Include (Platform Duplicate)"),JoinIfFuzzy(EL$486:EL$527,$F$486:$F$527,$G536),"")&lt;&gt;"","Yes ("&amp;IF(NOT(ISERR(FIND("HTTP,",JoinIfFuzzy(EK$486:EK$527,$F$486:$F$527,$G536)&amp;IF(AND(EK$2=EL$3,EL$9="Include (Platform Duplicate)"),JoinIfFuzzy(EL$486:EL$527,$F$486:$F$527,$G536),"")))),"HTTP","HTTPS")&amp;")","No"),"*")</f>
        <v>*</v>
      </c>
      <c r="EL536" s="109"/>
      <c r="EM536" s="109"/>
    </row>
    <row r="537" spans="1:143" s="58" customFormat="1" ht="12.75" customHeight="1" x14ac:dyDescent="0.25">
      <c r="A537" s="5"/>
      <c r="B537" s="96"/>
      <c r="C537" s="96"/>
      <c r="D537" s="96"/>
      <c r="E537" s="96"/>
      <c r="F537" s="96"/>
      <c r="G537" s="4" t="s">
        <v>3540</v>
      </c>
      <c r="H537" s="18" t="s">
        <v>5</v>
      </c>
      <c r="I537" s="18"/>
      <c r="J537" s="58" t="str">
        <f>IF(J$9="Include",IF(JoinIfFuzzy(J$486:J$527,$F$486:$F$527,$G537)&amp;IF(AND(J$2=K$3,K$9="Include (Platform Duplicate)"),JoinIfFuzzy(K$486:K$527,$F$486:$F$527,$G537),"")&lt;&gt;"","Yes ("&amp;IF(NOT(ISERR(FIND("HTTP,",JoinIfFuzzy(J$486:J$527,$F$486:$F$527,$G537)&amp;IF(AND(J$2=K$3,K$9="Include (Platform Duplicate)"),JoinIfFuzzy(K$486:K$527,$F$486:$F$527,$G537),"")))),"HTTP","HTTPS")&amp;")","No"),"*")</f>
        <v>No</v>
      </c>
      <c r="K537" s="58" t="str">
        <f>IF(K$9="Include",IF(JoinIfFuzzy(K$486:K$527,$F$486:$F$527,$G537)&amp;IF(AND(K$2=L$3,L$9="Include (Platform Duplicate)"),JoinIfFuzzy(L$486:L$527,$F$486:$F$527,$G537),"")&lt;&gt;"","Yes ("&amp;IF(NOT(ISERR(FIND("HTTP,",JoinIfFuzzy(K$486:K$527,$F$486:$F$527,$G537)&amp;IF(AND(K$2=L$3,L$9="Include (Platform Duplicate)"),JoinIfFuzzy(L$486:L$527,$F$486:$F$527,$G537),"")))),"HTTP","HTTPS")&amp;")","No"),"*")</f>
        <v>No</v>
      </c>
      <c r="L537" s="58" t="str">
        <f>IF(L$9="Include",IF(JoinIfFuzzy(L$486:L$527,$F$486:$F$527,$G537)&amp;IF(AND(L$2=M$3,M$9="Include (Platform Duplicate)"),JoinIfFuzzy(M$486:M$527,$F$486:$F$527,$G537),"")&lt;&gt;"","Yes ("&amp;IF(NOT(ISERR(FIND("HTTP,",JoinIfFuzzy(L$486:L$527,$F$486:$F$527,$G537)&amp;IF(AND(L$2=M$3,M$9="Include (Platform Duplicate)"),JoinIfFuzzy(M$486:M$527,$F$486:$F$527,$G537),"")))),"HTTP","HTTPS")&amp;")","No"),"*")</f>
        <v>*</v>
      </c>
      <c r="M537" s="58" t="str">
        <f>IF(M$9="Include",IF(JoinIfFuzzy(M$486:M$527,$F$486:$F$527,$G537)&amp;IF(AND(M$2=N$3,N$9="Include (Platform Duplicate)"),JoinIfFuzzy(N$486:N$527,$F$486:$F$527,$G537),"")&lt;&gt;"","Yes ("&amp;IF(NOT(ISERR(FIND("HTTP,",JoinIfFuzzy(M$486:M$527,$F$486:$F$527,$G537)&amp;IF(AND(M$2=N$3,N$9="Include (Platform Duplicate)"),JoinIfFuzzy(N$486:N$527,$F$486:$F$527,$G537),"")))),"HTTP","HTTPS")&amp;")","No"),"*")</f>
        <v>Yes (HTTPS)</v>
      </c>
      <c r="N537" s="58" t="str">
        <f>IF(N$9="Include",IF(JoinIfFuzzy(N$486:N$527,$F$486:$F$527,$G537)&amp;IF(AND(N$2=O$3,O$9="Include (Platform Duplicate)"),JoinIfFuzzy(O$486:O$527,$F$486:$F$527,$G537),"")&lt;&gt;"","Yes ("&amp;IF(NOT(ISERR(FIND("HTTP,",JoinIfFuzzy(N$486:N$527,$F$486:$F$527,$G537)&amp;IF(AND(N$2=O$3,O$9="Include (Platform Duplicate)"),JoinIfFuzzy(O$486:O$527,$F$486:$F$527,$G537),"")))),"HTTP","HTTPS")&amp;")","No"),"*")</f>
        <v>*</v>
      </c>
      <c r="O537" s="58" t="str">
        <f>IF(O$9="Include",IF(JoinIfFuzzy(O$486:O$527,$F$486:$F$527,$G537)&amp;IF(AND(O$2=P$3,P$9="Include (Platform Duplicate)"),JoinIfFuzzy(P$486:P$527,$F$486:$F$527,$G537),"")&lt;&gt;"","Yes ("&amp;IF(NOT(ISERR(FIND("HTTP,",JoinIfFuzzy(O$486:O$527,$F$486:$F$527,$G537)&amp;IF(AND(O$2=P$3,P$9="Include (Platform Duplicate)"),JoinIfFuzzy(P$486:P$527,$F$486:$F$527,$G537),"")))),"HTTP","HTTPS")&amp;")","No"),"*")</f>
        <v>No</v>
      </c>
      <c r="P537" s="58" t="str">
        <f>IF(P$9="Include",IF(JoinIfFuzzy(P$486:P$527,$F$486:$F$527,$G537)&amp;IF(AND(P$2=Q$3,Q$9="Include (Platform Duplicate)"),JoinIfFuzzy(Q$486:Q$527,$F$486:$F$527,$G537),"")&lt;&gt;"","Yes ("&amp;IF(NOT(ISERR(FIND("HTTP,",JoinIfFuzzy(P$486:P$527,$F$486:$F$527,$G537)&amp;IF(AND(P$2=Q$3,Q$9="Include (Platform Duplicate)"),JoinIfFuzzy(Q$486:Q$527,$F$486:$F$527,$G537),"")))),"HTTP","HTTPS")&amp;")","No"),"*")</f>
        <v>*</v>
      </c>
      <c r="Q537" s="58" t="str">
        <f>IF(Q$9="Include",IF(JoinIfFuzzy(Q$486:Q$527,$F$486:$F$527,$G537)&amp;IF(AND(Q$2=R$3,R$9="Include (Platform Duplicate)"),JoinIfFuzzy(R$486:R$527,$F$486:$F$527,$G537),"")&lt;&gt;"","Yes ("&amp;IF(NOT(ISERR(FIND("HTTP,",JoinIfFuzzy(Q$486:Q$527,$F$486:$F$527,$G537)&amp;IF(AND(Q$2=R$3,R$9="Include (Platform Duplicate)"),JoinIfFuzzy(R$486:R$527,$F$486:$F$527,$G537),"")))),"HTTP","HTTPS")&amp;")","No"),"*")</f>
        <v>No</v>
      </c>
      <c r="R537" s="58" t="str">
        <f>IF(R$9="Include",IF(JoinIfFuzzy(R$486:R$527,$F$486:$F$527,$G537)&amp;IF(AND(R$2=S$3,S$9="Include (Platform Duplicate)"),JoinIfFuzzy(S$486:S$527,$F$486:$F$527,$G537),"")&lt;&gt;"","Yes ("&amp;IF(NOT(ISERR(FIND("HTTP,",JoinIfFuzzy(R$486:R$527,$F$486:$F$527,$G537)&amp;IF(AND(R$2=S$3,S$9="Include (Platform Duplicate)"),JoinIfFuzzy(S$486:S$527,$F$486:$F$527,$G537),"")))),"HTTP","HTTPS")&amp;")","No"),"*")</f>
        <v>*</v>
      </c>
      <c r="S537" s="58" t="str">
        <f>IF(S$9="Include",IF(JoinIfFuzzy(S$486:S$527,$F$486:$F$527,$G537)&amp;IF(AND(S$2=T$3,T$9="Include (Platform Duplicate)"),JoinIfFuzzy(T$486:T$527,$F$486:$F$527,$G537),"")&lt;&gt;"","Yes ("&amp;IF(NOT(ISERR(FIND("HTTP,",JoinIfFuzzy(S$486:S$527,$F$486:$F$527,$G537)&amp;IF(AND(S$2=T$3,T$9="Include (Platform Duplicate)"),JoinIfFuzzy(T$486:T$527,$F$486:$F$527,$G537),"")))),"HTTP","HTTPS")&amp;")","No"),"*")</f>
        <v>Yes (HTTPS)</v>
      </c>
      <c r="T537" s="58" t="str">
        <f>IF(T$9="Include",IF(JoinIfFuzzy(T$486:T$527,$F$486:$F$527,$G537)&amp;IF(AND(T$2=U$3,U$9="Include (Platform Duplicate)"),JoinIfFuzzy(U$486:U$527,$F$486:$F$527,$G537),"")&lt;&gt;"","Yes ("&amp;IF(NOT(ISERR(FIND("HTTP,",JoinIfFuzzy(T$486:T$527,$F$486:$F$527,$G537)&amp;IF(AND(T$2=U$3,U$9="Include (Platform Duplicate)"),JoinIfFuzzy(U$486:U$527,$F$486:$F$527,$G537),"")))),"HTTP","HTTPS")&amp;")","No"),"*")</f>
        <v>*</v>
      </c>
      <c r="U537" s="58" t="str">
        <f>IF(U$9="Include",IF(JoinIfFuzzy(U$486:U$527,$F$486:$F$527,$G537)&amp;IF(AND(U$2=V$3,V$9="Include (Platform Duplicate)"),JoinIfFuzzy(V$486:V$527,$F$486:$F$527,$G537),"")&lt;&gt;"","Yes ("&amp;IF(NOT(ISERR(FIND("HTTP,",JoinIfFuzzy(U$486:U$527,$F$486:$F$527,$G537)&amp;IF(AND(U$2=V$3,V$9="Include (Platform Duplicate)"),JoinIfFuzzy(V$486:V$527,$F$486:$F$527,$G537),"")))),"HTTP","HTTPS")&amp;")","No"),"*")</f>
        <v>No</v>
      </c>
      <c r="V537" s="58" t="str">
        <f>IF(V$9="Include",IF(JoinIfFuzzy(V$486:V$527,$F$486:$F$527,$G537)&amp;IF(AND(V$2=W$3,W$9="Include (Platform Duplicate)"),JoinIfFuzzy(W$486:W$527,$F$486:$F$527,$G537),"")&lt;&gt;"","Yes ("&amp;IF(NOT(ISERR(FIND("HTTP,",JoinIfFuzzy(V$486:V$527,$F$486:$F$527,$G537)&amp;IF(AND(V$2=W$3,W$9="Include (Platform Duplicate)"),JoinIfFuzzy(W$486:W$527,$F$486:$F$527,$G537),"")))),"HTTP","HTTPS")&amp;")","No"),"*")</f>
        <v>Yes (HTTPS)</v>
      </c>
      <c r="W537" s="58" t="str">
        <f>IF(W$9="Include",IF(JoinIfFuzzy(W$486:W$527,$F$486:$F$527,$G537)&amp;IF(AND(W$2=X$3,X$9="Include (Platform Duplicate)"),JoinIfFuzzy(X$486:X$527,$F$486:$F$527,$G537),"")&lt;&gt;"","Yes ("&amp;IF(NOT(ISERR(FIND("HTTP,",JoinIfFuzzy(W$486:W$527,$F$486:$F$527,$G537)&amp;IF(AND(W$2=X$3,X$9="Include (Platform Duplicate)"),JoinIfFuzzy(X$486:X$527,$F$486:$F$527,$G537),"")))),"HTTP","HTTPS")&amp;")","No"),"*")</f>
        <v>No</v>
      </c>
      <c r="X537" s="58" t="str">
        <f>IF(X$9="Include",IF(JoinIfFuzzy(X$486:X$527,$F$486:$F$527,$G537)&amp;IF(AND(X$2=Y$3,Y$9="Include (Platform Duplicate)"),JoinIfFuzzy(Y$486:Y$527,$F$486:$F$527,$G537),"")&lt;&gt;"","Yes ("&amp;IF(NOT(ISERR(FIND("HTTP,",JoinIfFuzzy(X$486:X$527,$F$486:$F$527,$G537)&amp;IF(AND(X$2=Y$3,Y$9="Include (Platform Duplicate)"),JoinIfFuzzy(Y$486:Y$527,$F$486:$F$527,$G537),"")))),"HTTP","HTTPS")&amp;")","No"),"*")</f>
        <v>*</v>
      </c>
      <c r="Y537" s="58" t="str">
        <f>IF(Y$9="Include",IF(JoinIfFuzzy(Y$486:Y$527,$F$486:$F$527,$G537)&amp;IF(AND(Y$2=Z$3,Z$9="Include (Platform Duplicate)"),JoinIfFuzzy(Z$486:Z$527,$F$486:$F$527,$G537),"")&lt;&gt;"","Yes ("&amp;IF(NOT(ISERR(FIND("HTTP,",JoinIfFuzzy(Y$486:Y$527,$F$486:$F$527,$G537)&amp;IF(AND(Y$2=Z$3,Z$9="Include (Platform Duplicate)"),JoinIfFuzzy(Z$486:Z$527,$F$486:$F$527,$G537),"")))),"HTTP","HTTPS")&amp;")","No"),"*")</f>
        <v>No</v>
      </c>
      <c r="Z537" s="58" t="str">
        <f>IF(Z$9="Include",IF(JoinIfFuzzy(Z$486:Z$527,$F$486:$F$527,$G537)&amp;IF(AND(Z$2=AA$3,AA$9="Include (Platform Duplicate)"),JoinIfFuzzy(AA$486:AA$527,$F$486:$F$527,$G537),"")&lt;&gt;"","Yes ("&amp;IF(NOT(ISERR(FIND("HTTP,",JoinIfFuzzy(Z$486:Z$527,$F$486:$F$527,$G537)&amp;IF(AND(Z$2=AA$3,AA$9="Include (Platform Duplicate)"),JoinIfFuzzy(AA$486:AA$527,$F$486:$F$527,$G537),"")))),"HTTP","HTTPS")&amp;")","No"),"*")</f>
        <v>*</v>
      </c>
      <c r="AA537" s="58" t="str">
        <f>IF(AA$9="Include",IF(JoinIfFuzzy(AA$486:AA$527,$F$486:$F$527,$G537)&amp;IF(AND(AA$2=AB$3,AB$9="Include (Platform Duplicate)"),JoinIfFuzzy(AB$486:AB$527,$F$486:$F$527,$G537),"")&lt;&gt;"","Yes ("&amp;IF(NOT(ISERR(FIND("HTTP,",JoinIfFuzzy(AA$486:AA$527,$F$486:$F$527,$G537)&amp;IF(AND(AA$2=AB$3,AB$9="Include (Platform Duplicate)"),JoinIfFuzzy(AB$486:AB$527,$F$486:$F$527,$G537),"")))),"HTTP","HTTPS")&amp;")","No"),"*")</f>
        <v>No</v>
      </c>
      <c r="AB537" s="58" t="str">
        <f>IF(AB$9="Include",IF(JoinIfFuzzy(AB$486:AB$527,$F$486:$F$527,$G537)&amp;IF(AND(AB$2=AC$3,AC$9="Include (Platform Duplicate)"),JoinIfFuzzy(AC$486:AC$527,$F$486:$F$527,$G537),"")&lt;&gt;"","Yes ("&amp;IF(NOT(ISERR(FIND("HTTP,",JoinIfFuzzy(AB$486:AB$527,$F$486:$F$527,$G537)&amp;IF(AND(AB$2=AC$3,AC$9="Include (Platform Duplicate)"),JoinIfFuzzy(AC$486:AC$527,$F$486:$F$527,$G537),"")))),"HTTP","HTTPS")&amp;")","No"),"*")</f>
        <v>*</v>
      </c>
      <c r="AC537" s="58" t="str">
        <f>IF(AC$9="Include",IF(JoinIfFuzzy(AC$486:AC$527,$F$486:$F$527,$G537)&amp;IF(AND(AC$2=AD$3,AD$9="Include (Platform Duplicate)"),JoinIfFuzzy(AD$486:AD$527,$F$486:$F$527,$G537),"")&lt;&gt;"","Yes ("&amp;IF(NOT(ISERR(FIND("HTTP,",JoinIfFuzzy(AC$486:AC$527,$F$486:$F$527,$G537)&amp;IF(AND(AC$2=AD$3,AD$9="Include (Platform Duplicate)"),JoinIfFuzzy(AD$486:AD$527,$F$486:$F$527,$G537),"")))),"HTTP","HTTPS")&amp;")","No"),"*")</f>
        <v>No</v>
      </c>
      <c r="AD537" s="58" t="str">
        <f>IF(AD$9="Include",IF(JoinIfFuzzy(AD$486:AD$527,$F$486:$F$527,$G537)&amp;IF(AND(AD$2=AE$3,AE$9="Include (Platform Duplicate)"),JoinIfFuzzy(AE$486:AE$527,$F$486:$F$527,$G537),"")&lt;&gt;"","Yes ("&amp;IF(NOT(ISERR(FIND("HTTP,",JoinIfFuzzy(AD$486:AD$527,$F$486:$F$527,$G537)&amp;IF(AND(AD$2=AE$3,AE$9="Include (Platform Duplicate)"),JoinIfFuzzy(AE$486:AE$527,$F$486:$F$527,$G537),"")))),"HTTP","HTTPS")&amp;")","No"),"*")</f>
        <v>No</v>
      </c>
      <c r="AE537" s="58" t="str">
        <f>IF(AE$9="Include",IF(JoinIfFuzzy(AE$486:AE$527,$F$486:$F$527,$G537)&amp;IF(AND(AE$2=AF$3,AF$9="Include (Platform Duplicate)"),JoinIfFuzzy(AF$486:AF$527,$F$486:$F$527,$G537),"")&lt;&gt;"","Yes ("&amp;IF(NOT(ISERR(FIND("HTTP,",JoinIfFuzzy(AE$486:AE$527,$F$486:$F$527,$G537)&amp;IF(AND(AE$2=AF$3,AF$9="Include (Platform Duplicate)"),JoinIfFuzzy(AF$486:AF$527,$F$486:$F$527,$G537),"")))),"HTTP","HTTPS")&amp;")","No"),"*")</f>
        <v>*</v>
      </c>
      <c r="AF537" s="58" t="str">
        <f>IF(AF$9="Include",IF(JoinIfFuzzy(AF$486:AF$527,$F$486:$F$527,$G537)&amp;IF(AND(AF$2=AG$3,AG$9="Include (Platform Duplicate)"),JoinIfFuzzy(AG$486:AG$527,$F$486:$F$527,$G537),"")&lt;&gt;"","Yes ("&amp;IF(NOT(ISERR(FIND("HTTP,",JoinIfFuzzy(AF$486:AF$527,$F$486:$F$527,$G537)&amp;IF(AND(AF$2=AG$3,AG$9="Include (Platform Duplicate)"),JoinIfFuzzy(AG$486:AG$527,$F$486:$F$527,$G537),"")))),"HTTP","HTTPS")&amp;")","No"),"*")</f>
        <v>No</v>
      </c>
      <c r="AG537" s="58" t="str">
        <f>IF(AG$9="Include",IF(JoinIfFuzzy(AG$486:AG$527,$F$486:$F$527,$G537)&amp;IF(AND(AG$2=AH$3,AH$9="Include (Platform Duplicate)"),JoinIfFuzzy(AH$486:AH$527,$F$486:$F$527,$G537),"")&lt;&gt;"","Yes ("&amp;IF(NOT(ISERR(FIND("HTTP,",JoinIfFuzzy(AG$486:AG$527,$F$486:$F$527,$G537)&amp;IF(AND(AG$2=AH$3,AH$9="Include (Platform Duplicate)"),JoinIfFuzzy(AH$486:AH$527,$F$486:$F$527,$G537),"")))),"HTTP","HTTPS")&amp;")","No"),"*")</f>
        <v>No</v>
      </c>
      <c r="AH537" s="58" t="str">
        <f>IF(AH$9="Include",IF(JoinIfFuzzy(AH$486:AH$527,$F$486:$F$527,$G537)&amp;IF(AND(AH$2=AI$3,AI$9="Include (Platform Duplicate)"),JoinIfFuzzy(AI$486:AI$527,$F$486:$F$527,$G537),"")&lt;&gt;"","Yes ("&amp;IF(NOT(ISERR(FIND("HTTP,",JoinIfFuzzy(AH$486:AH$527,$F$486:$F$527,$G537)&amp;IF(AND(AH$2=AI$3,AI$9="Include (Platform Duplicate)"),JoinIfFuzzy(AI$486:AI$527,$F$486:$F$527,$G537),"")))),"HTTP","HTTPS")&amp;")","No"),"*")</f>
        <v>No</v>
      </c>
      <c r="AI537" s="58" t="str">
        <f>IF(AI$9="Include",IF(JoinIfFuzzy(AI$486:AI$527,$F$486:$F$527,$G537)&amp;IF(AND(AI$2=AJ$3,AJ$9="Include (Platform Duplicate)"),JoinIfFuzzy(AJ$486:AJ$527,$F$486:$F$527,$G537),"")&lt;&gt;"","Yes ("&amp;IF(NOT(ISERR(FIND("HTTP,",JoinIfFuzzy(AI$486:AI$527,$F$486:$F$527,$G537)&amp;IF(AND(AI$2=AJ$3,AJ$9="Include (Platform Duplicate)"),JoinIfFuzzy(AJ$486:AJ$527,$F$486:$F$527,$G537),"")))),"HTTP","HTTPS")&amp;")","No"),"*")</f>
        <v>*</v>
      </c>
      <c r="AJ537" s="58" t="str">
        <f>IF(AJ$9="Include",IF(JoinIfFuzzy(AJ$486:AJ$527,$F$486:$F$527,$G537)&amp;IF(AND(AJ$2=AK$3,AK$9="Include (Platform Duplicate)"),JoinIfFuzzy(AK$486:AK$527,$F$486:$F$527,$G537),"")&lt;&gt;"","Yes ("&amp;IF(NOT(ISERR(FIND("HTTP,",JoinIfFuzzy(AJ$486:AJ$527,$F$486:$F$527,$G537)&amp;IF(AND(AJ$2=AK$3,AK$9="Include (Platform Duplicate)"),JoinIfFuzzy(AK$486:AK$527,$F$486:$F$527,$G537),"")))),"HTTP","HTTPS")&amp;")","No"),"*")</f>
        <v>No</v>
      </c>
      <c r="AK537" s="58" t="str">
        <f>IF(AK$9="Include",IF(JoinIfFuzzy(AK$486:AK$527,$F$486:$F$527,$G537)&amp;IF(AND(AK$2=AL$3,AL$9="Include (Platform Duplicate)"),JoinIfFuzzy(AL$486:AL$527,$F$486:$F$527,$G537),"")&lt;&gt;"","Yes ("&amp;IF(NOT(ISERR(FIND("HTTP,",JoinIfFuzzy(AK$486:AK$527,$F$486:$F$527,$G537)&amp;IF(AND(AK$2=AL$3,AL$9="Include (Platform Duplicate)"),JoinIfFuzzy(AL$486:AL$527,$F$486:$F$527,$G537),"")))),"HTTP","HTTPS")&amp;")","No"),"*")</f>
        <v>*</v>
      </c>
      <c r="AL537" s="58" t="str">
        <f>IF(AL$9="Include",IF(JoinIfFuzzy(AL$486:AL$527,$F$486:$F$527,$G537)&amp;IF(AND(AL$2=AM$3,AM$9="Include (Platform Duplicate)"),JoinIfFuzzy(AM$486:AM$527,$F$486:$F$527,$G537),"")&lt;&gt;"","Yes ("&amp;IF(NOT(ISERR(FIND("HTTP,",JoinIfFuzzy(AL$486:AL$527,$F$486:$F$527,$G537)&amp;IF(AND(AL$2=AM$3,AM$9="Include (Platform Duplicate)"),JoinIfFuzzy(AM$486:AM$527,$F$486:$F$527,$G537),"")))),"HTTP","HTTPS")&amp;")","No"),"*")</f>
        <v>No</v>
      </c>
      <c r="AM537" s="58" t="str">
        <f>IF(AM$9="Include",IF(JoinIfFuzzy(AM$486:AM$527,$F$486:$F$527,$G537)&amp;IF(AND(AM$2=AN$3,AN$9="Include (Platform Duplicate)"),JoinIfFuzzy(AN$486:AN$527,$F$486:$F$527,$G537),"")&lt;&gt;"","Yes ("&amp;IF(NOT(ISERR(FIND("HTTP,",JoinIfFuzzy(AM$486:AM$527,$F$486:$F$527,$G537)&amp;IF(AND(AM$2=AN$3,AN$9="Include (Platform Duplicate)"),JoinIfFuzzy(AN$486:AN$527,$F$486:$F$527,$G537),"")))),"HTTP","HTTPS")&amp;")","No"),"*")</f>
        <v>No</v>
      </c>
      <c r="AN537" s="58" t="str">
        <f>IF(AN$9="Include",IF(JoinIfFuzzy(AN$486:AN$527,$F$486:$F$527,$G537)&amp;IF(AND(AN$2=AO$3,AO$9="Include (Platform Duplicate)"),JoinIfFuzzy(AO$486:AO$527,$F$486:$F$527,$G537),"")&lt;&gt;"","Yes ("&amp;IF(NOT(ISERR(FIND("HTTP,",JoinIfFuzzy(AN$486:AN$527,$F$486:$F$527,$G537)&amp;IF(AND(AN$2=AO$3,AO$9="Include (Platform Duplicate)"),JoinIfFuzzy(AO$486:AO$527,$F$486:$F$527,$G537),"")))),"HTTP","HTTPS")&amp;")","No"),"*")</f>
        <v>Yes (HTTPS)</v>
      </c>
      <c r="AO537" s="58" t="str">
        <f>IF(AO$9="Include",IF(JoinIfFuzzy(AO$486:AO$527,$F$486:$F$527,$G537)&amp;IF(AND(AO$2=AP$3,AP$9="Include (Platform Duplicate)"),JoinIfFuzzy(AP$486:AP$527,$F$486:$F$527,$G537),"")&lt;&gt;"","Yes ("&amp;IF(NOT(ISERR(FIND("HTTP,",JoinIfFuzzy(AO$486:AO$527,$F$486:$F$527,$G537)&amp;IF(AND(AO$2=AP$3,AP$9="Include (Platform Duplicate)"),JoinIfFuzzy(AP$486:AP$527,$F$486:$F$527,$G537),"")))),"HTTP","HTTPS")&amp;")","No"),"*")</f>
        <v>*</v>
      </c>
      <c r="AP537" s="58" t="str">
        <f>IF(AP$9="Include",IF(JoinIfFuzzy(AP$486:AP$527,$F$486:$F$527,$G537)&amp;IF(AND(AP$2=AQ$3,AQ$9="Include (Platform Duplicate)"),JoinIfFuzzy(AQ$486:AQ$527,$F$486:$F$527,$G537),"")&lt;&gt;"","Yes ("&amp;IF(NOT(ISERR(FIND("HTTP,",JoinIfFuzzy(AP$486:AP$527,$F$486:$F$527,$G537)&amp;IF(AND(AP$2=AQ$3,AQ$9="Include (Platform Duplicate)"),JoinIfFuzzy(AQ$486:AQ$527,$F$486:$F$527,$G537),"")))),"HTTP","HTTPS")&amp;")","No"),"*")</f>
        <v>No</v>
      </c>
      <c r="AQ537" s="58" t="str">
        <f>IF(AQ$9="Include",IF(JoinIfFuzzy(AQ$486:AQ$527,$F$486:$F$527,$G537)&amp;IF(AND(AQ$2=AR$3,AR$9="Include (Platform Duplicate)"),JoinIfFuzzy(AR$486:AR$527,$F$486:$F$527,$G537),"")&lt;&gt;"","Yes ("&amp;IF(NOT(ISERR(FIND("HTTP,",JoinIfFuzzy(AQ$486:AQ$527,$F$486:$F$527,$G537)&amp;IF(AND(AQ$2=AR$3,AR$9="Include (Platform Duplicate)"),JoinIfFuzzy(AR$486:AR$527,$F$486:$F$527,$G537),"")))),"HTTP","HTTPS")&amp;")","No"),"*")</f>
        <v>*</v>
      </c>
      <c r="AR537" s="58" t="str">
        <f>IF(AR$9="Include",IF(JoinIfFuzzy(AR$486:AR$527,$F$486:$F$527,$G537)&amp;IF(AND(AR$2=AS$3,AS$9="Include (Platform Duplicate)"),JoinIfFuzzy(AS$486:AS$527,$F$486:$F$527,$G537),"")&lt;&gt;"","Yes ("&amp;IF(NOT(ISERR(FIND("HTTP,",JoinIfFuzzy(AR$486:AR$527,$F$486:$F$527,$G537)&amp;IF(AND(AR$2=AS$3,AS$9="Include (Platform Duplicate)"),JoinIfFuzzy(AS$486:AS$527,$F$486:$F$527,$G537),"")))),"HTTP","HTTPS")&amp;")","No"),"*")</f>
        <v>No</v>
      </c>
      <c r="AS537" s="58" t="str">
        <f>IF(AS$9="Include",IF(JoinIfFuzzy(AS$486:AS$527,$F$486:$F$527,$G537)&amp;IF(AND(AS$2=AT$3,AT$9="Include (Platform Duplicate)"),JoinIfFuzzy(AT$486:AT$527,$F$486:$F$527,$G537),"")&lt;&gt;"","Yes ("&amp;IF(NOT(ISERR(FIND("HTTP,",JoinIfFuzzy(AS$486:AS$527,$F$486:$F$527,$G537)&amp;IF(AND(AS$2=AT$3,AT$9="Include (Platform Duplicate)"),JoinIfFuzzy(AT$486:AT$527,$F$486:$F$527,$G537),"")))),"HTTP","HTTPS")&amp;")","No"),"*")</f>
        <v>*</v>
      </c>
      <c r="AT537" s="58" t="str">
        <f>IF(AT$9="Include",IF(JoinIfFuzzy(AT$486:AT$527,$F$486:$F$527,$G537)&amp;IF(AND(AT$2=AU$3,AU$9="Include (Platform Duplicate)"),JoinIfFuzzy(AU$486:AU$527,$F$486:$F$527,$G537),"")&lt;&gt;"","Yes ("&amp;IF(NOT(ISERR(FIND("HTTP,",JoinIfFuzzy(AT$486:AT$527,$F$486:$F$527,$G537)&amp;IF(AND(AT$2=AU$3,AU$9="Include (Platform Duplicate)"),JoinIfFuzzy(AU$486:AU$527,$F$486:$F$527,$G537),"")))),"HTTP","HTTPS")&amp;")","No"),"*")</f>
        <v>No</v>
      </c>
      <c r="AU537" s="58" t="str">
        <f>IF(AU$9="Include",IF(JoinIfFuzzy(AU$486:AU$527,$F$486:$F$527,$G537)&amp;IF(AND(AU$2=AV$3,AV$9="Include (Platform Duplicate)"),JoinIfFuzzy(AV$486:AV$527,$F$486:$F$527,$G537),"")&lt;&gt;"","Yes ("&amp;IF(NOT(ISERR(FIND("HTTP,",JoinIfFuzzy(AU$486:AU$527,$F$486:$F$527,$G537)&amp;IF(AND(AU$2=AV$3,AV$9="Include (Platform Duplicate)"),JoinIfFuzzy(AV$486:AV$527,$F$486:$F$527,$G537),"")))),"HTTP","HTTPS")&amp;")","No"),"*")</f>
        <v>No</v>
      </c>
      <c r="AV537" s="58" t="str">
        <f>IF(AV$9="Include",IF(JoinIfFuzzy(AV$486:AV$527,$F$486:$F$527,$G537)&amp;IF(AND(AV$2=AW$3,AW$9="Include (Platform Duplicate)"),JoinIfFuzzy(AW$486:AW$527,$F$486:$F$527,$G537),"")&lt;&gt;"","Yes ("&amp;IF(NOT(ISERR(FIND("HTTP,",JoinIfFuzzy(AV$486:AV$527,$F$486:$F$527,$G537)&amp;IF(AND(AV$2=AW$3,AW$9="Include (Platform Duplicate)"),JoinIfFuzzy(AW$486:AW$527,$F$486:$F$527,$G537),"")))),"HTTP","HTTPS")&amp;")","No"),"*")</f>
        <v>*</v>
      </c>
      <c r="AW537" s="58" t="str">
        <f>IF(AW$9="Include",IF(JoinIfFuzzy(AW$486:AW$527,$F$486:$F$527,$G537)&amp;IF(AND(AW$2=AX$3,AX$9="Include (Platform Duplicate)"),JoinIfFuzzy(AX$486:AX$527,$F$486:$F$527,$G537),"")&lt;&gt;"","Yes ("&amp;IF(NOT(ISERR(FIND("HTTP,",JoinIfFuzzy(AW$486:AW$527,$F$486:$F$527,$G537)&amp;IF(AND(AW$2=AX$3,AX$9="Include (Platform Duplicate)"),JoinIfFuzzy(AX$486:AX$527,$F$486:$F$527,$G537),"")))),"HTTP","HTTPS")&amp;")","No"),"*")</f>
        <v>*</v>
      </c>
      <c r="AX537" s="58" t="str">
        <f>IF(AX$9="Include",IF(JoinIfFuzzy(AX$486:AX$527,$F$486:$F$527,$G537)&amp;IF(AND(AX$2=AY$3,AY$9="Include (Platform Duplicate)"),JoinIfFuzzy(AY$486:AY$527,$F$486:$F$527,$G537),"")&lt;&gt;"","Yes ("&amp;IF(NOT(ISERR(FIND("HTTP,",JoinIfFuzzy(AX$486:AX$527,$F$486:$F$527,$G537)&amp;IF(AND(AX$2=AY$3,AY$9="Include (Platform Duplicate)"),JoinIfFuzzy(AY$486:AY$527,$F$486:$F$527,$G537),"")))),"HTTP","HTTPS")&amp;")","No"),"*")</f>
        <v>*</v>
      </c>
      <c r="AY537" s="58" t="str">
        <f>IF(AY$9="Include",IF(JoinIfFuzzy(AY$486:AY$527,$F$486:$F$527,$G537)&amp;IF(AND(AY$2=AZ$3,AZ$9="Include (Platform Duplicate)"),JoinIfFuzzy(AZ$486:AZ$527,$F$486:$F$527,$G537),"")&lt;&gt;"","Yes ("&amp;IF(NOT(ISERR(FIND("HTTP,",JoinIfFuzzy(AY$486:AY$527,$F$486:$F$527,$G537)&amp;IF(AND(AY$2=AZ$3,AZ$9="Include (Platform Duplicate)"),JoinIfFuzzy(AZ$486:AZ$527,$F$486:$F$527,$G537),"")))),"HTTP","HTTPS")&amp;")","No"),"*")</f>
        <v>*</v>
      </c>
      <c r="AZ537" s="58" t="str">
        <f>IF(AZ$9="Include",IF(JoinIfFuzzy(AZ$486:AZ$527,$F$486:$F$527,$G537)&amp;IF(AND(AZ$2=BA$3,BA$9="Include (Platform Duplicate)"),JoinIfFuzzy(BA$486:BA$527,$F$486:$F$527,$G537),"")&lt;&gt;"","Yes ("&amp;IF(NOT(ISERR(FIND("HTTP,",JoinIfFuzzy(AZ$486:AZ$527,$F$486:$F$527,$G537)&amp;IF(AND(AZ$2=BA$3,BA$9="Include (Platform Duplicate)"),JoinIfFuzzy(BA$486:BA$527,$F$486:$F$527,$G537),"")))),"HTTP","HTTPS")&amp;")","No"),"*")</f>
        <v>No</v>
      </c>
      <c r="BA537" s="58" t="str">
        <f>IF(BA$9="Include",IF(JoinIfFuzzy(BA$486:BA$527,$F$486:$F$527,$G537)&amp;IF(AND(BA$2=BB$3,BB$9="Include (Platform Duplicate)"),JoinIfFuzzy(BB$486:BB$527,$F$486:$F$527,$G537),"")&lt;&gt;"","Yes ("&amp;IF(NOT(ISERR(FIND("HTTP,",JoinIfFuzzy(BA$486:BA$527,$F$486:$F$527,$G537)&amp;IF(AND(BA$2=BB$3,BB$9="Include (Platform Duplicate)"),JoinIfFuzzy(BB$486:BB$527,$F$486:$F$527,$G537),"")))),"HTTP","HTTPS")&amp;")","No"),"*")</f>
        <v>No</v>
      </c>
      <c r="BB537" s="58" t="str">
        <f>IF(BB$9="Include",IF(JoinIfFuzzy(BB$486:BB$527,$F$486:$F$527,$G537)&amp;IF(AND(BB$2=BC$3,BC$9="Include (Platform Duplicate)"),JoinIfFuzzy(BC$486:BC$527,$F$486:$F$527,$G537),"")&lt;&gt;"","Yes ("&amp;IF(NOT(ISERR(FIND("HTTP,",JoinIfFuzzy(BB$486:BB$527,$F$486:$F$527,$G537)&amp;IF(AND(BB$2=BC$3,BC$9="Include (Platform Duplicate)"),JoinIfFuzzy(BC$486:BC$527,$F$486:$F$527,$G537),"")))),"HTTP","HTTPS")&amp;")","No"),"*")</f>
        <v>No</v>
      </c>
      <c r="BC537" s="58" t="str">
        <f>IF(BC$9="Include",IF(JoinIfFuzzy(BC$486:BC$527,$F$486:$F$527,$G537)&amp;IF(AND(BC$2=BD$3,BD$9="Include (Platform Duplicate)"),JoinIfFuzzy(BD$486:BD$527,$F$486:$F$527,$G537),"")&lt;&gt;"","Yes ("&amp;IF(NOT(ISERR(FIND("HTTP,",JoinIfFuzzy(BC$486:BC$527,$F$486:$F$527,$G537)&amp;IF(AND(BC$2=BD$3,BD$9="Include (Platform Duplicate)"),JoinIfFuzzy(BD$486:BD$527,$F$486:$F$527,$G537),"")))),"HTTP","HTTPS")&amp;")","No"),"*")</f>
        <v>No</v>
      </c>
      <c r="BD537" s="58" t="str">
        <f>IF(BD$9="Include",IF(JoinIfFuzzy(BD$486:BD$527,$F$486:$F$527,$G537)&amp;IF(AND(BD$2=BE$3,BE$9="Include (Platform Duplicate)"),JoinIfFuzzy(BE$486:BE$527,$F$486:$F$527,$G537),"")&lt;&gt;"","Yes ("&amp;IF(NOT(ISERR(FIND("HTTP,",JoinIfFuzzy(BD$486:BD$527,$F$486:$F$527,$G537)&amp;IF(AND(BD$2=BE$3,BE$9="Include (Platform Duplicate)"),JoinIfFuzzy(BE$486:BE$527,$F$486:$F$527,$G537),"")))),"HTTP","HTTPS")&amp;")","No"),"*")</f>
        <v>No</v>
      </c>
      <c r="BE537" s="58" t="str">
        <f>IF(BE$9="Include",IF(JoinIfFuzzy(BE$486:BE$527,$F$486:$F$527,$G537)&amp;IF(AND(BE$2=BF$3,BF$9="Include (Platform Duplicate)"),JoinIfFuzzy(BF$486:BF$527,$F$486:$F$527,$G537),"")&lt;&gt;"","Yes ("&amp;IF(NOT(ISERR(FIND("HTTP,",JoinIfFuzzy(BE$486:BE$527,$F$486:$F$527,$G537)&amp;IF(AND(BE$2=BF$3,BF$9="Include (Platform Duplicate)"),JoinIfFuzzy(BF$486:BF$527,$F$486:$F$527,$G537),"")))),"HTTP","HTTPS")&amp;")","No"),"*")</f>
        <v>*</v>
      </c>
      <c r="BF537" s="58" t="str">
        <f>IF(BF$9="Include",IF(JoinIfFuzzy(BF$486:BF$527,$F$486:$F$527,$G537)&amp;IF(AND(BF$2=BG$3,BG$9="Include (Platform Duplicate)"),JoinIfFuzzy(BG$486:BG$527,$F$486:$F$527,$G537),"")&lt;&gt;"","Yes ("&amp;IF(NOT(ISERR(FIND("HTTP,",JoinIfFuzzy(BF$486:BF$527,$F$486:$F$527,$G537)&amp;IF(AND(BF$2=BG$3,BG$9="Include (Platform Duplicate)"),JoinIfFuzzy(BG$486:BG$527,$F$486:$F$527,$G537),"")))),"HTTP","HTTPS")&amp;")","No"),"*")</f>
        <v>*</v>
      </c>
      <c r="BG537" s="58" t="str">
        <f>IF(BG$9="Include",IF(JoinIfFuzzy(BG$486:BG$527,$F$486:$F$527,$G537)&amp;IF(AND(BG$2=BH$3,BH$9="Include (Platform Duplicate)"),JoinIfFuzzy(BH$486:BH$527,$F$486:$F$527,$G537),"")&lt;&gt;"","Yes ("&amp;IF(NOT(ISERR(FIND("HTTP,",JoinIfFuzzy(BG$486:BG$527,$F$486:$F$527,$G537)&amp;IF(AND(BG$2=BH$3,BH$9="Include (Platform Duplicate)"),JoinIfFuzzy(BH$486:BH$527,$F$486:$F$527,$G537),"")))),"HTTP","HTTPS")&amp;")","No"),"*")</f>
        <v>No</v>
      </c>
      <c r="BH537" s="58" t="str">
        <f>IF(BH$9="Include",IF(JoinIfFuzzy(BH$486:BH$527,$F$486:$F$527,$G537)&amp;IF(AND(BH$2=BI$3,BI$9="Include (Platform Duplicate)"),JoinIfFuzzy(BI$486:BI$527,$F$486:$F$527,$G537),"")&lt;&gt;"","Yes ("&amp;IF(NOT(ISERR(FIND("HTTP,",JoinIfFuzzy(BH$486:BH$527,$F$486:$F$527,$G537)&amp;IF(AND(BH$2=BI$3,BI$9="Include (Platform Duplicate)"),JoinIfFuzzy(BI$486:BI$527,$F$486:$F$527,$G537),"")))),"HTTP","HTTPS")&amp;")","No"),"*")</f>
        <v>*</v>
      </c>
      <c r="BI537" s="58" t="str">
        <f>IF(BI$9="Include",IF(JoinIfFuzzy(BI$486:BI$527,$F$486:$F$527,$G537)&amp;IF(AND(BI$2=BJ$3,BJ$9="Include (Platform Duplicate)"),JoinIfFuzzy(BJ$486:BJ$527,$F$486:$F$527,$G537),"")&lt;&gt;"","Yes ("&amp;IF(NOT(ISERR(FIND("HTTP,",JoinIfFuzzy(BI$486:BI$527,$F$486:$F$527,$G537)&amp;IF(AND(BI$2=BJ$3,BJ$9="Include (Platform Duplicate)"),JoinIfFuzzy(BJ$486:BJ$527,$F$486:$F$527,$G537),"")))),"HTTP","HTTPS")&amp;")","No"),"*")</f>
        <v>No</v>
      </c>
      <c r="BJ537" s="58" t="str">
        <f>IF(BJ$9="Include",IF(JoinIfFuzzy(BJ$486:BJ$527,$F$486:$F$527,$G537)&amp;IF(AND(BJ$2=BK$3,BK$9="Include (Platform Duplicate)"),JoinIfFuzzy(BK$486:BK$527,$F$486:$F$527,$G537),"")&lt;&gt;"","Yes ("&amp;IF(NOT(ISERR(FIND("HTTP,",JoinIfFuzzy(BJ$486:BJ$527,$F$486:$F$527,$G537)&amp;IF(AND(BJ$2=BK$3,BK$9="Include (Platform Duplicate)"),JoinIfFuzzy(BK$486:BK$527,$F$486:$F$527,$G537),"")))),"HTTP","HTTPS")&amp;")","No"),"*")</f>
        <v>No</v>
      </c>
      <c r="BK537" s="58" t="str">
        <f>IF(BK$9="Include",IF(JoinIfFuzzy(BK$486:BK$527,$F$486:$F$527,$G537)&amp;IF(AND(BK$2=BL$3,BL$9="Include (Platform Duplicate)"),JoinIfFuzzy(BL$486:BL$527,$F$486:$F$527,$G537),"")&lt;&gt;"","Yes ("&amp;IF(NOT(ISERR(FIND("HTTP,",JoinIfFuzzy(BK$486:BK$527,$F$486:$F$527,$G537)&amp;IF(AND(BK$2=BL$3,BL$9="Include (Platform Duplicate)"),JoinIfFuzzy(BL$486:BL$527,$F$486:$F$527,$G537),"")))),"HTTP","HTTPS")&amp;")","No"),"*")</f>
        <v>*</v>
      </c>
      <c r="BL537" s="58" t="str">
        <f>IF(BL$9="Include",IF(JoinIfFuzzy(BL$486:BL$527,$F$486:$F$527,$G537)&amp;IF(AND(BL$2=BM$3,BM$9="Include (Platform Duplicate)"),JoinIfFuzzy(BM$486:BM$527,$F$486:$F$527,$G537),"")&lt;&gt;"","Yes ("&amp;IF(NOT(ISERR(FIND("HTTP,",JoinIfFuzzy(BL$486:BL$527,$F$486:$F$527,$G537)&amp;IF(AND(BL$2=BM$3,BM$9="Include (Platform Duplicate)"),JoinIfFuzzy(BM$486:BM$527,$F$486:$F$527,$G537),"")))),"HTTP","HTTPS")&amp;")","No"),"*")</f>
        <v>Yes (HTTPS)</v>
      </c>
      <c r="BM537" s="58" t="str">
        <f>IF(BM$9="Include",IF(JoinIfFuzzy(BM$486:BM$527,$F$486:$F$527,$G537)&amp;IF(AND(BM$2=BN$3,BN$9="Include (Platform Duplicate)"),JoinIfFuzzy(BN$486:BN$527,$F$486:$F$527,$G537),"")&lt;&gt;"","Yes ("&amp;IF(NOT(ISERR(FIND("HTTP,",JoinIfFuzzy(BM$486:BM$527,$F$486:$F$527,$G537)&amp;IF(AND(BM$2=BN$3,BN$9="Include (Platform Duplicate)"),JoinIfFuzzy(BN$486:BN$527,$F$486:$F$527,$G537),"")))),"HTTP","HTTPS")&amp;")","No"),"*")</f>
        <v>*</v>
      </c>
      <c r="BN537" s="58" t="str">
        <f>IF(BN$9="Include",IF(JoinIfFuzzy(BN$486:BN$527,$F$486:$F$527,$G537)&amp;IF(AND(BN$2=BO$3,BO$9="Include (Platform Duplicate)"),JoinIfFuzzy(BO$486:BO$527,$F$486:$F$527,$G537),"")&lt;&gt;"","Yes ("&amp;IF(NOT(ISERR(FIND("HTTP,",JoinIfFuzzy(BN$486:BN$527,$F$486:$F$527,$G537)&amp;IF(AND(BN$2=BO$3,BO$9="Include (Platform Duplicate)"),JoinIfFuzzy(BO$486:BO$527,$F$486:$F$527,$G537),"")))),"HTTP","HTTPS")&amp;")","No"),"*")</f>
        <v>No</v>
      </c>
      <c r="BO537" s="58" t="str">
        <f>IF(BO$9="Include",IF(JoinIfFuzzy(BO$486:BO$527,$F$486:$F$527,$G537)&amp;IF(AND(BO$2=BP$3,BP$9="Include (Platform Duplicate)"),JoinIfFuzzy(BP$486:BP$527,$F$486:$F$527,$G537),"")&lt;&gt;"","Yes ("&amp;IF(NOT(ISERR(FIND("HTTP,",JoinIfFuzzy(BO$486:BO$527,$F$486:$F$527,$G537)&amp;IF(AND(BO$2=BP$3,BP$9="Include (Platform Duplicate)"),JoinIfFuzzy(BP$486:BP$527,$F$486:$F$527,$G537),"")))),"HTTP","HTTPS")&amp;")","No"),"*")</f>
        <v>Yes (HTTPS)</v>
      </c>
      <c r="BP537" s="58" t="str">
        <f>IF(BP$9="Include",IF(JoinIfFuzzy(BP$486:BP$527,$F$486:$F$527,$G537)&amp;IF(AND(BP$2=BQ$3,BQ$9="Include (Platform Duplicate)"),JoinIfFuzzy(BQ$486:BQ$527,$F$486:$F$527,$G537),"")&lt;&gt;"","Yes ("&amp;IF(NOT(ISERR(FIND("HTTP,",JoinIfFuzzy(BP$486:BP$527,$F$486:$F$527,$G537)&amp;IF(AND(BP$2=BQ$3,BQ$9="Include (Platform Duplicate)"),JoinIfFuzzy(BQ$486:BQ$527,$F$486:$F$527,$G537),"")))),"HTTP","HTTPS")&amp;")","No"),"*")</f>
        <v>*</v>
      </c>
      <c r="BQ537" s="58" t="str">
        <f>IF(BQ$9="Include",IF(JoinIfFuzzy(BQ$486:BQ$527,$F$486:$F$527,$G537)&amp;IF(AND(BQ$2=BR$3,BR$9="Include (Platform Duplicate)"),JoinIfFuzzy(BR$486:BR$527,$F$486:$F$527,$G537),"")&lt;&gt;"","Yes ("&amp;IF(NOT(ISERR(FIND("HTTP,",JoinIfFuzzy(BQ$486:BQ$527,$F$486:$F$527,$G537)&amp;IF(AND(BQ$2=BR$3,BR$9="Include (Platform Duplicate)"),JoinIfFuzzy(BR$486:BR$527,$F$486:$F$527,$G537),"")))),"HTTP","HTTPS")&amp;")","No"),"*")</f>
        <v>No</v>
      </c>
      <c r="BR537" s="58" t="str">
        <f>IF(BR$9="Include",IF(JoinIfFuzzy(BR$486:BR$527,$F$486:$F$527,$G537)&amp;IF(AND(BR$2=BS$3,BS$9="Include (Platform Duplicate)"),JoinIfFuzzy(BS$486:BS$527,$F$486:$F$527,$G537),"")&lt;&gt;"","Yes ("&amp;IF(NOT(ISERR(FIND("HTTP,",JoinIfFuzzy(BR$486:BR$527,$F$486:$F$527,$G537)&amp;IF(AND(BR$2=BS$3,BS$9="Include (Platform Duplicate)"),JoinIfFuzzy(BS$486:BS$527,$F$486:$F$527,$G537),"")))),"HTTP","HTTPS")&amp;")","No"),"*")</f>
        <v>*</v>
      </c>
      <c r="BS537" s="58" t="str">
        <f>IF(BS$9="Include",IF(JoinIfFuzzy(BS$486:BS$527,$F$486:$F$527,$G537)&amp;IF(AND(BS$2=BT$3,BT$9="Include (Platform Duplicate)"),JoinIfFuzzy(BT$486:BT$527,$F$486:$F$527,$G537),"")&lt;&gt;"","Yes ("&amp;IF(NOT(ISERR(FIND("HTTP,",JoinIfFuzzy(BS$486:BS$527,$F$486:$F$527,$G537)&amp;IF(AND(BS$2=BT$3,BT$9="Include (Platform Duplicate)"),JoinIfFuzzy(BT$486:BT$527,$F$486:$F$527,$G537),"")))),"HTTP","HTTPS")&amp;")","No"),"*")</f>
        <v>No</v>
      </c>
      <c r="BT537" s="58" t="str">
        <f>IF(BT$9="Include",IF(JoinIfFuzzy(BT$486:BT$527,$F$486:$F$527,$G537)&amp;IF(AND(BT$2=BU$3,BU$9="Include (Platform Duplicate)"),JoinIfFuzzy(BU$486:BU$527,$F$486:$F$527,$G537),"")&lt;&gt;"","Yes ("&amp;IF(NOT(ISERR(FIND("HTTP,",JoinIfFuzzy(BT$486:BT$527,$F$486:$F$527,$G537)&amp;IF(AND(BT$2=BU$3,BU$9="Include (Platform Duplicate)"),JoinIfFuzzy(BU$486:BU$527,$F$486:$F$527,$G537),"")))),"HTTP","HTTPS")&amp;")","No"),"*")</f>
        <v>Yes (HTTPS)</v>
      </c>
      <c r="BU537" s="58" t="str">
        <f>IF(BU$9="Include",IF(JoinIfFuzzy(BU$486:BU$527,$F$486:$F$527,$G537)&amp;IF(AND(BU$2=BV$3,BV$9="Include (Platform Duplicate)"),JoinIfFuzzy(BV$486:BV$527,$F$486:$F$527,$G537),"")&lt;&gt;"","Yes ("&amp;IF(NOT(ISERR(FIND("HTTP,",JoinIfFuzzy(BU$486:BU$527,$F$486:$F$527,$G537)&amp;IF(AND(BU$2=BV$3,BV$9="Include (Platform Duplicate)"),JoinIfFuzzy(BV$486:BV$527,$F$486:$F$527,$G537),"")))),"HTTP","HTTPS")&amp;")","No"),"*")</f>
        <v>*</v>
      </c>
      <c r="BV537" s="58" t="str">
        <f>IF(BV$9="Include",IF(JoinIfFuzzy(BV$486:BV$527,$F$486:$F$527,$G537)&amp;IF(AND(BV$2=BW$3,BW$9="Include (Platform Duplicate)"),JoinIfFuzzy(BW$486:BW$527,$F$486:$F$527,$G537),"")&lt;&gt;"","Yes ("&amp;IF(NOT(ISERR(FIND("HTTP,",JoinIfFuzzy(BV$486:BV$527,$F$486:$F$527,$G537)&amp;IF(AND(BV$2=BW$3,BW$9="Include (Platform Duplicate)"),JoinIfFuzzy(BW$486:BW$527,$F$486:$F$527,$G537),"")))),"HTTP","HTTPS")&amp;")","No"),"*")</f>
        <v>No</v>
      </c>
      <c r="BW537" s="58" t="str">
        <f>IF(BW$9="Include",IF(JoinIfFuzzy(BW$486:BW$527,$F$486:$F$527,$G537)&amp;IF(AND(BW$2=BX$3,BX$9="Include (Platform Duplicate)"),JoinIfFuzzy(BX$486:BX$527,$F$486:$F$527,$G537),"")&lt;&gt;"","Yes ("&amp;IF(NOT(ISERR(FIND("HTTP,",JoinIfFuzzy(BW$486:BW$527,$F$486:$F$527,$G537)&amp;IF(AND(BW$2=BX$3,BX$9="Include (Platform Duplicate)"),JoinIfFuzzy(BX$486:BX$527,$F$486:$F$527,$G537),"")))),"HTTP","HTTPS")&amp;")","No"),"*")</f>
        <v>*</v>
      </c>
      <c r="BX537" s="58" t="str">
        <f>IF(BX$9="Include",IF(JoinIfFuzzy(BX$486:BX$527,$F$486:$F$527,$G537)&amp;IF(AND(BX$2=BY$3,BY$9="Include (Platform Duplicate)"),JoinIfFuzzy(BY$486:BY$527,$F$486:$F$527,$G537),"")&lt;&gt;"","Yes ("&amp;IF(NOT(ISERR(FIND("HTTP,",JoinIfFuzzy(BX$486:BX$527,$F$486:$F$527,$G537)&amp;IF(AND(BX$2=BY$3,BY$9="Include (Platform Duplicate)"),JoinIfFuzzy(BY$486:BY$527,$F$486:$F$527,$G537),"")))),"HTTP","HTTPS")&amp;")","No"),"*")</f>
        <v>No</v>
      </c>
      <c r="BY537" s="58" t="str">
        <f>IF(BY$9="Include",IF(JoinIfFuzzy(BY$486:BY$527,$F$486:$F$527,$G537)&amp;IF(AND(BY$2=BZ$3,BZ$9="Include (Platform Duplicate)"),JoinIfFuzzy(BZ$486:BZ$527,$F$486:$F$527,$G537),"")&lt;&gt;"","Yes ("&amp;IF(NOT(ISERR(FIND("HTTP,",JoinIfFuzzy(BY$486:BY$527,$F$486:$F$527,$G537)&amp;IF(AND(BY$2=BZ$3,BZ$9="Include (Platform Duplicate)"),JoinIfFuzzy(BZ$486:BZ$527,$F$486:$F$527,$G537),"")))),"HTTP","HTTPS")&amp;")","No"),"*")</f>
        <v>*</v>
      </c>
      <c r="BZ537" s="58" t="str">
        <f>IF(BZ$9="Include",IF(JoinIfFuzzy(BZ$486:BZ$527,$F$486:$F$527,$G537)&amp;IF(AND(BZ$2=CA$3,CA$9="Include (Platform Duplicate)"),JoinIfFuzzy(CA$486:CA$527,$F$486:$F$527,$G537),"")&lt;&gt;"","Yes ("&amp;IF(NOT(ISERR(FIND("HTTP,",JoinIfFuzzy(BZ$486:BZ$527,$F$486:$F$527,$G537)&amp;IF(AND(BZ$2=CA$3,CA$9="Include (Platform Duplicate)"),JoinIfFuzzy(CA$486:CA$527,$F$486:$F$527,$G537),"")))),"HTTP","HTTPS")&amp;")","No"),"*")</f>
        <v>No</v>
      </c>
      <c r="CA537" s="58" t="str">
        <f>IF(CA$9="Include",IF(JoinIfFuzzy(CA$486:CA$527,$F$486:$F$527,$G537)&amp;IF(AND(CA$2=CB$3,CB$9="Include (Platform Duplicate)"),JoinIfFuzzy(CB$486:CB$527,$F$486:$F$527,$G537),"")&lt;&gt;"","Yes ("&amp;IF(NOT(ISERR(FIND("HTTP,",JoinIfFuzzy(CA$486:CA$527,$F$486:$F$527,$G537)&amp;IF(AND(CA$2=CB$3,CB$9="Include (Platform Duplicate)"),JoinIfFuzzy(CB$486:CB$527,$F$486:$F$527,$G537),"")))),"HTTP","HTTPS")&amp;")","No"),"*")</f>
        <v>No</v>
      </c>
      <c r="CB537" s="58" t="str">
        <f>IF(CB$9="Include",IF(JoinIfFuzzy(CB$486:CB$527,$F$486:$F$527,$G537)&amp;IF(AND(CB$2=CC$3,CC$9="Include (Platform Duplicate)"),JoinIfFuzzy(CC$486:CC$527,$F$486:$F$527,$G537),"")&lt;&gt;"","Yes ("&amp;IF(NOT(ISERR(FIND("HTTP,",JoinIfFuzzy(CB$486:CB$527,$F$486:$F$527,$G537)&amp;IF(AND(CB$2=CC$3,CC$9="Include (Platform Duplicate)"),JoinIfFuzzy(CC$486:CC$527,$F$486:$F$527,$G537),"")))),"HTTP","HTTPS")&amp;")","No"),"*")</f>
        <v>Yes (HTTPS)</v>
      </c>
      <c r="CC537" s="58" t="str">
        <f>IF(CC$9="Include",IF(JoinIfFuzzy(CC$486:CC$527,$F$486:$F$527,$G537)&amp;IF(AND(CC$2=CD$3,CD$9="Include (Platform Duplicate)"),JoinIfFuzzy(CD$486:CD$527,$F$486:$F$527,$G537),"")&lt;&gt;"","Yes ("&amp;IF(NOT(ISERR(FIND("HTTP,",JoinIfFuzzy(CC$486:CC$527,$F$486:$F$527,$G537)&amp;IF(AND(CC$2=CD$3,CD$9="Include (Platform Duplicate)"),JoinIfFuzzy(CD$486:CD$527,$F$486:$F$527,$G537),"")))),"HTTP","HTTPS")&amp;")","No"),"*")</f>
        <v>No</v>
      </c>
      <c r="CD537" s="58" t="str">
        <f>IF(CD$9="Include",IF(JoinIfFuzzy(CD$486:CD$527,$F$486:$F$527,$G537)&amp;IF(AND(CD$2=CE$3,CE$9="Include (Platform Duplicate)"),JoinIfFuzzy(CE$486:CE$527,$F$486:$F$527,$G537),"")&lt;&gt;"","Yes ("&amp;IF(NOT(ISERR(FIND("HTTP,",JoinIfFuzzy(CD$486:CD$527,$F$486:$F$527,$G537)&amp;IF(AND(CD$2=CE$3,CE$9="Include (Platform Duplicate)"),JoinIfFuzzy(CE$486:CE$527,$F$486:$F$527,$G537),"")))),"HTTP","HTTPS")&amp;")","No"),"*")</f>
        <v>*</v>
      </c>
      <c r="CE537" s="58" t="str">
        <f>IF(CE$9="Include",IF(JoinIfFuzzy(CE$486:CE$527,$F$486:$F$527,$G537)&amp;IF(AND(CE$2=CF$3,CF$9="Include (Platform Duplicate)"),JoinIfFuzzy(CF$486:CF$527,$F$486:$F$527,$G537),"")&lt;&gt;"","Yes ("&amp;IF(NOT(ISERR(FIND("HTTP,",JoinIfFuzzy(CE$486:CE$527,$F$486:$F$527,$G537)&amp;IF(AND(CE$2=CF$3,CF$9="Include (Platform Duplicate)"),JoinIfFuzzy(CF$486:CF$527,$F$486:$F$527,$G537),"")))),"HTTP","HTTPS")&amp;")","No"),"*")</f>
        <v>*</v>
      </c>
      <c r="CF537" s="58" t="str">
        <f>IF(CF$9="Include",IF(JoinIfFuzzy(CF$486:CF$527,$F$486:$F$527,$G537)&amp;IF(AND(CF$2=CG$3,CG$9="Include (Platform Duplicate)"),JoinIfFuzzy(CG$486:CG$527,$F$486:$F$527,$G537),"")&lt;&gt;"","Yes ("&amp;IF(NOT(ISERR(FIND("HTTP,",JoinIfFuzzy(CF$486:CF$527,$F$486:$F$527,$G537)&amp;IF(AND(CF$2=CG$3,CG$9="Include (Platform Duplicate)"),JoinIfFuzzy(CG$486:CG$527,$F$486:$F$527,$G537),"")))),"HTTP","HTTPS")&amp;")","No"),"*")</f>
        <v>*</v>
      </c>
      <c r="CG537" s="58" t="str">
        <f>IF(CG$9="Include",IF(JoinIfFuzzy(CG$486:CG$527,$F$486:$F$527,$G537)&amp;IF(AND(CG$2=CH$3,CH$9="Include (Platform Duplicate)"),JoinIfFuzzy(CH$486:CH$527,$F$486:$F$527,$G537),"")&lt;&gt;"","Yes ("&amp;IF(NOT(ISERR(FIND("HTTP,",JoinIfFuzzy(CG$486:CG$527,$F$486:$F$527,$G537)&amp;IF(AND(CG$2=CH$3,CH$9="Include (Platform Duplicate)"),JoinIfFuzzy(CH$486:CH$527,$F$486:$F$527,$G537),"")))),"HTTP","HTTPS")&amp;")","No"),"*")</f>
        <v>No</v>
      </c>
      <c r="CH537" s="58" t="str">
        <f>IF(CH$9="Include",IF(JoinIfFuzzy(CH$486:CH$527,$F$486:$F$527,$G537)&amp;IF(AND(CH$2=CI$3,CI$9="Include (Platform Duplicate)"),JoinIfFuzzy(CI$486:CI$527,$F$486:$F$527,$G537),"")&lt;&gt;"","Yes ("&amp;IF(NOT(ISERR(FIND("HTTP,",JoinIfFuzzy(CH$486:CH$527,$F$486:$F$527,$G537)&amp;IF(AND(CH$2=CI$3,CI$9="Include (Platform Duplicate)"),JoinIfFuzzy(CI$486:CI$527,$F$486:$F$527,$G537),"")))),"HTTP","HTTPS")&amp;")","No"),"*")</f>
        <v>No</v>
      </c>
      <c r="CI537" s="58" t="str">
        <f>IF(CI$9="Include",IF(JoinIfFuzzy(CI$486:CI$527,$F$486:$F$527,$G537)&amp;IF(AND(CI$2=CJ$3,CJ$9="Include (Platform Duplicate)"),JoinIfFuzzy(CJ$486:CJ$527,$F$486:$F$527,$G537),"")&lt;&gt;"","Yes ("&amp;IF(NOT(ISERR(FIND("HTTP,",JoinIfFuzzy(CI$486:CI$527,$F$486:$F$527,$G537)&amp;IF(AND(CI$2=CJ$3,CJ$9="Include (Platform Duplicate)"),JoinIfFuzzy(CJ$486:CJ$527,$F$486:$F$527,$G537),"")))),"HTTP","HTTPS")&amp;")","No"),"*")</f>
        <v>*</v>
      </c>
      <c r="CJ537" s="58" t="str">
        <f>IF(CJ$9="Include",IF(JoinIfFuzzy(CJ$486:CJ$527,$F$486:$F$527,$G537)&amp;IF(AND(CJ$2=CK$3,CK$9="Include (Platform Duplicate)"),JoinIfFuzzy(CK$486:CK$527,$F$486:$F$527,$G537),"")&lt;&gt;"","Yes ("&amp;IF(NOT(ISERR(FIND("HTTP,",JoinIfFuzzy(CJ$486:CJ$527,$F$486:$F$527,$G537)&amp;IF(AND(CJ$2=CK$3,CK$9="Include (Platform Duplicate)"),JoinIfFuzzy(CK$486:CK$527,$F$486:$F$527,$G537),"")))),"HTTP","HTTPS")&amp;")","No"),"*")</f>
        <v>Yes (HTTPS)</v>
      </c>
      <c r="CK537" s="58" t="str">
        <f>IF(CK$9="Include",IF(JoinIfFuzzy(CK$486:CK$527,$F$486:$F$527,$G537)&amp;IF(AND(CK$2=CL$3,CL$9="Include (Platform Duplicate)"),JoinIfFuzzy(CL$486:CL$527,$F$486:$F$527,$G537),"")&lt;&gt;"","Yes ("&amp;IF(NOT(ISERR(FIND("HTTP,",JoinIfFuzzy(CK$486:CK$527,$F$486:$F$527,$G537)&amp;IF(AND(CK$2=CL$3,CL$9="Include (Platform Duplicate)"),JoinIfFuzzy(CL$486:CL$527,$F$486:$F$527,$G537),"")))),"HTTP","HTTPS")&amp;")","No"),"*")</f>
        <v>No</v>
      </c>
      <c r="CL537" s="58" t="str">
        <f>IF(CL$9="Include",IF(JoinIfFuzzy(CL$486:CL$527,$F$486:$F$527,$G537)&amp;IF(AND(CL$2=CM$3,CM$9="Include (Platform Duplicate)"),JoinIfFuzzy(CM$486:CM$527,$F$486:$F$527,$G537),"")&lt;&gt;"","Yes ("&amp;IF(NOT(ISERR(FIND("HTTP,",JoinIfFuzzy(CL$486:CL$527,$F$486:$F$527,$G537)&amp;IF(AND(CL$2=CM$3,CM$9="Include (Platform Duplicate)"),JoinIfFuzzy(CM$486:CM$527,$F$486:$F$527,$G537),"")))),"HTTP","HTTPS")&amp;")","No"),"*")</f>
        <v>Yes (HTTP)</v>
      </c>
      <c r="CM537" s="58" t="str">
        <f>IF(CM$9="Include",IF(JoinIfFuzzy(CM$486:CM$527,$F$486:$F$527,$G537)&amp;IF(AND(CM$2=CN$3,CN$9="Include (Platform Duplicate)"),JoinIfFuzzy(CN$486:CN$527,$F$486:$F$527,$G537),"")&lt;&gt;"","Yes ("&amp;IF(NOT(ISERR(FIND("HTTP,",JoinIfFuzzy(CM$486:CM$527,$F$486:$F$527,$G537)&amp;IF(AND(CM$2=CN$3,CN$9="Include (Platform Duplicate)"),JoinIfFuzzy(CN$486:CN$527,$F$486:$F$527,$G537),"")))),"HTTP","HTTPS")&amp;")","No"),"*")</f>
        <v>*</v>
      </c>
      <c r="CN537" s="58" t="str">
        <f>IF(CN$9="Include",IF(JoinIfFuzzy(CN$486:CN$527,$F$486:$F$527,$G537)&amp;IF(AND(CN$2=CO$3,CO$9="Include (Platform Duplicate)"),JoinIfFuzzy(CO$486:CO$527,$F$486:$F$527,$G537),"")&lt;&gt;"","Yes ("&amp;IF(NOT(ISERR(FIND("HTTP,",JoinIfFuzzy(CN$486:CN$527,$F$486:$F$527,$G537)&amp;IF(AND(CN$2=CO$3,CO$9="Include (Platform Duplicate)"),JoinIfFuzzy(CO$486:CO$527,$F$486:$F$527,$G537),"")))),"HTTP","HTTPS")&amp;")","No"),"*")</f>
        <v>No</v>
      </c>
      <c r="CO537" s="58" t="str">
        <f>IF(CO$9="Include",IF(JoinIfFuzzy(CO$486:CO$527,$F$486:$F$527,$G537)&amp;IF(AND(CO$2=CP$3,CP$9="Include (Platform Duplicate)"),JoinIfFuzzy(CP$486:CP$527,$F$486:$F$527,$G537),"")&lt;&gt;"","Yes ("&amp;IF(NOT(ISERR(FIND("HTTP,",JoinIfFuzzy(CO$486:CO$527,$F$486:$F$527,$G537)&amp;IF(AND(CO$2=CP$3,CP$9="Include (Platform Duplicate)"),JoinIfFuzzy(CP$486:CP$527,$F$486:$F$527,$G537),"")))),"HTTP","HTTPS")&amp;")","No"),"*")</f>
        <v>Yes (HTTPS)</v>
      </c>
      <c r="CP537" s="58" t="str">
        <f>IF(CP$9="Include",IF(JoinIfFuzzy(CP$486:CP$527,$F$486:$F$527,$G537)&amp;IF(AND(CP$2=CQ$3,CQ$9="Include (Platform Duplicate)"),JoinIfFuzzy(CQ$486:CQ$527,$F$486:$F$527,$G537),"")&lt;&gt;"","Yes ("&amp;IF(NOT(ISERR(FIND("HTTP,",JoinIfFuzzy(CP$486:CP$527,$F$486:$F$527,$G537)&amp;IF(AND(CP$2=CQ$3,CQ$9="Include (Platform Duplicate)"),JoinIfFuzzy(CQ$486:CQ$527,$F$486:$F$527,$G537),"")))),"HTTP","HTTPS")&amp;")","No"),"*")</f>
        <v>*</v>
      </c>
      <c r="CQ537" s="58" t="str">
        <f>IF(CQ$9="Include",IF(JoinIfFuzzy(CQ$486:CQ$527,$F$486:$F$527,$G537)&amp;IF(AND(CQ$2=CR$3,CR$9="Include (Platform Duplicate)"),JoinIfFuzzy(CR$486:CR$527,$F$486:$F$527,$G537),"")&lt;&gt;"","Yes ("&amp;IF(NOT(ISERR(FIND("HTTP,",JoinIfFuzzy(CQ$486:CQ$527,$F$486:$F$527,$G537)&amp;IF(AND(CQ$2=CR$3,CR$9="Include (Platform Duplicate)"),JoinIfFuzzy(CR$486:CR$527,$F$486:$F$527,$G537),"")))),"HTTP","HTTPS")&amp;")","No"),"*")</f>
        <v>No</v>
      </c>
      <c r="CR537" s="58" t="str">
        <f>IF(CR$9="Include",IF(JoinIfFuzzy(CR$486:CR$527,$F$486:$F$527,$G537)&amp;IF(AND(CR$2=CS$3,CS$9="Include (Platform Duplicate)"),JoinIfFuzzy(CS$486:CS$527,$F$486:$F$527,$G537),"")&lt;&gt;"","Yes ("&amp;IF(NOT(ISERR(FIND("HTTP,",JoinIfFuzzy(CR$486:CR$527,$F$486:$F$527,$G537)&amp;IF(AND(CR$2=CS$3,CS$9="Include (Platform Duplicate)"),JoinIfFuzzy(CS$486:CS$527,$F$486:$F$527,$G537),"")))),"HTTP","HTTPS")&amp;")","No"),"*")</f>
        <v>No</v>
      </c>
      <c r="CS537" s="58" t="str">
        <f>IF(CS$9="Include",IF(JoinIfFuzzy(CS$486:CS$527,$F$486:$F$527,$G537)&amp;IF(AND(CS$2=CT$3,CT$9="Include (Platform Duplicate)"),JoinIfFuzzy(CT$486:CT$527,$F$486:$F$527,$G537),"")&lt;&gt;"","Yes ("&amp;IF(NOT(ISERR(FIND("HTTP,",JoinIfFuzzy(CS$486:CS$527,$F$486:$F$527,$G537)&amp;IF(AND(CS$2=CT$3,CT$9="Include (Platform Duplicate)"),JoinIfFuzzy(CT$486:CT$527,$F$486:$F$527,$G537),"")))),"HTTP","HTTPS")&amp;")","No"),"*")</f>
        <v>No</v>
      </c>
      <c r="CT537" s="58" t="str">
        <f>IF(CT$9="Include",IF(JoinIfFuzzy(CT$486:CT$527,$F$486:$F$527,$G537)&amp;IF(AND(CT$2=CU$3,CU$9="Include (Platform Duplicate)"),JoinIfFuzzy(CU$486:CU$527,$F$486:$F$527,$G537),"")&lt;&gt;"","Yes ("&amp;IF(NOT(ISERR(FIND("HTTP,",JoinIfFuzzy(CT$486:CT$527,$F$486:$F$527,$G537)&amp;IF(AND(CT$2=CU$3,CU$9="Include (Platform Duplicate)"),JoinIfFuzzy(CU$486:CU$527,$F$486:$F$527,$G537),"")))),"HTTP","HTTPS")&amp;")","No"),"*")</f>
        <v>*</v>
      </c>
      <c r="CU537" s="58" t="str">
        <f>IF(CU$9="Include",IF(JoinIfFuzzy(CU$486:CU$527,$F$486:$F$527,$G537)&amp;IF(AND(CU$2=CV$3,CV$9="Include (Platform Duplicate)"),JoinIfFuzzy(CV$486:CV$527,$F$486:$F$527,$G537),"")&lt;&gt;"","Yes ("&amp;IF(NOT(ISERR(FIND("HTTP,",JoinIfFuzzy(CU$486:CU$527,$F$486:$F$527,$G537)&amp;IF(AND(CU$2=CV$3,CV$9="Include (Platform Duplicate)"),JoinIfFuzzy(CV$486:CV$527,$F$486:$F$527,$G537),"")))),"HTTP","HTTPS")&amp;")","No"),"*")</f>
        <v>No</v>
      </c>
      <c r="CV537" s="58" t="str">
        <f>IF(CV$9="Include",IF(JoinIfFuzzy(CV$486:CV$527,$F$486:$F$527,$G537)&amp;IF(AND(CV$2=CW$3,CW$9="Include (Platform Duplicate)"),JoinIfFuzzy(CW$486:CW$527,$F$486:$F$527,$G537),"")&lt;&gt;"","Yes ("&amp;IF(NOT(ISERR(FIND("HTTP,",JoinIfFuzzy(CV$486:CV$527,$F$486:$F$527,$G537)&amp;IF(AND(CV$2=CW$3,CW$9="Include (Platform Duplicate)"),JoinIfFuzzy(CW$486:CW$527,$F$486:$F$527,$G537),"")))),"HTTP","HTTPS")&amp;")","No"),"*")</f>
        <v>*</v>
      </c>
      <c r="CW537" s="58" t="str">
        <f>IF(CW$9="Include",IF(JoinIfFuzzy(CW$486:CW$527,$F$486:$F$527,$G537)&amp;IF(AND(CW$2=CX$3,CX$9="Include (Platform Duplicate)"),JoinIfFuzzy(CX$486:CX$527,$F$486:$F$527,$G537),"")&lt;&gt;"","Yes ("&amp;IF(NOT(ISERR(FIND("HTTP,",JoinIfFuzzy(CW$486:CW$527,$F$486:$F$527,$G537)&amp;IF(AND(CW$2=CX$3,CX$9="Include (Platform Duplicate)"),JoinIfFuzzy(CX$486:CX$527,$F$486:$F$527,$G537),"")))),"HTTP","HTTPS")&amp;")","No"),"*")</f>
        <v>Yes (HTTPS)</v>
      </c>
      <c r="CX537" s="58" t="str">
        <f>IF(CX$9="Include",IF(JoinIfFuzzy(CX$486:CX$527,$F$486:$F$527,$G537)&amp;IF(AND(CX$2=CY$3,CY$9="Include (Platform Duplicate)"),JoinIfFuzzy(CY$486:CY$527,$F$486:$F$527,$G537),"")&lt;&gt;"","Yes ("&amp;IF(NOT(ISERR(FIND("HTTP,",JoinIfFuzzy(CX$486:CX$527,$F$486:$F$527,$G537)&amp;IF(AND(CX$2=CY$3,CY$9="Include (Platform Duplicate)"),JoinIfFuzzy(CY$486:CY$527,$F$486:$F$527,$G537),"")))),"HTTP","HTTPS")&amp;")","No"),"*")</f>
        <v>*</v>
      </c>
      <c r="CY537" s="58" t="str">
        <f>IF(CY$9="Include",IF(JoinIfFuzzy(CY$486:CY$527,$F$486:$F$527,$G537)&amp;IF(AND(CY$2=CZ$3,CZ$9="Include (Platform Duplicate)"),JoinIfFuzzy(CZ$486:CZ$527,$F$486:$F$527,$G537),"")&lt;&gt;"","Yes ("&amp;IF(NOT(ISERR(FIND("HTTP,",JoinIfFuzzy(CY$486:CY$527,$F$486:$F$527,$G537)&amp;IF(AND(CY$2=CZ$3,CZ$9="Include (Platform Duplicate)"),JoinIfFuzzy(CZ$486:CZ$527,$F$486:$F$527,$G537),"")))),"HTTP","HTTPS")&amp;")","No"),"*")</f>
        <v>Yes (HTTPS)</v>
      </c>
      <c r="CZ537" s="58" t="str">
        <f>IF(CZ$9="Include",IF(JoinIfFuzzy(CZ$486:CZ$527,$F$486:$F$527,$G537)&amp;IF(AND(CZ$2=DA$3,DA$9="Include (Platform Duplicate)"),JoinIfFuzzy(DA$486:DA$527,$F$486:$F$527,$G537),"")&lt;&gt;"","Yes ("&amp;IF(NOT(ISERR(FIND("HTTP,",JoinIfFuzzy(CZ$486:CZ$527,$F$486:$F$527,$G537)&amp;IF(AND(CZ$2=DA$3,DA$9="Include (Platform Duplicate)"),JoinIfFuzzy(DA$486:DA$527,$F$486:$F$527,$G537),"")))),"HTTP","HTTPS")&amp;")","No"),"*")</f>
        <v>*</v>
      </c>
      <c r="DA537" s="58" t="str">
        <f>IF(DA$9="Include",IF(JoinIfFuzzy(DA$486:DA$527,$F$486:$F$527,$G537)&amp;IF(AND(DA$2=DB$3,DB$9="Include (Platform Duplicate)"),JoinIfFuzzy(DB$486:DB$527,$F$486:$F$527,$G537),"")&lt;&gt;"","Yes ("&amp;IF(NOT(ISERR(FIND("HTTP,",JoinIfFuzzy(DA$486:DA$527,$F$486:$F$527,$G537)&amp;IF(AND(DA$2=DB$3,DB$9="Include (Platform Duplicate)"),JoinIfFuzzy(DB$486:DB$527,$F$486:$F$527,$G537),"")))),"HTTP","HTTPS")&amp;")","No"),"*")</f>
        <v>Yes (HTTPS)</v>
      </c>
      <c r="DB537" s="58" t="str">
        <f>IF(DB$9="Include",IF(JoinIfFuzzy(DB$486:DB$527,$F$486:$F$527,$G537)&amp;IF(AND(DB$2=DC$3,DC$9="Include (Platform Duplicate)"),JoinIfFuzzy(DC$486:DC$527,$F$486:$F$527,$G537),"")&lt;&gt;"","Yes ("&amp;IF(NOT(ISERR(FIND("HTTP,",JoinIfFuzzy(DB$486:DB$527,$F$486:$F$527,$G537)&amp;IF(AND(DB$2=DC$3,DC$9="Include (Platform Duplicate)"),JoinIfFuzzy(DC$486:DC$527,$F$486:$F$527,$G537),"")))),"HTTP","HTTPS")&amp;")","No"),"*")</f>
        <v>*</v>
      </c>
      <c r="DC537" s="58" t="str">
        <f>IF(DC$9="Include",IF(JoinIfFuzzy(DC$486:DC$527,$F$486:$F$527,$G537)&amp;IF(AND(DC$2=DD$3,DD$9="Include (Platform Duplicate)"),JoinIfFuzzy(DD$486:DD$527,$F$486:$F$527,$G537),"")&lt;&gt;"","Yes ("&amp;IF(NOT(ISERR(FIND("HTTP,",JoinIfFuzzy(DC$486:DC$527,$F$486:$F$527,$G537)&amp;IF(AND(DC$2=DD$3,DD$9="Include (Platform Duplicate)"),JoinIfFuzzy(DD$486:DD$527,$F$486:$F$527,$G537),"")))),"HTTP","HTTPS")&amp;")","No"),"*")</f>
        <v>*</v>
      </c>
      <c r="DD537" s="58" t="str">
        <f>IF(DD$9="Include",IF(JoinIfFuzzy(DD$486:DD$527,$F$486:$F$527,$G537)&amp;IF(AND(DD$2=DE$3,DE$9="Include (Platform Duplicate)"),JoinIfFuzzy(DE$486:DE$527,$F$486:$F$527,$G537),"")&lt;&gt;"","Yes ("&amp;IF(NOT(ISERR(FIND("HTTP,",JoinIfFuzzy(DD$486:DD$527,$F$486:$F$527,$G537)&amp;IF(AND(DD$2=DE$3,DE$9="Include (Platform Duplicate)"),JoinIfFuzzy(DE$486:DE$527,$F$486:$F$527,$G537),"")))),"HTTP","HTTPS")&amp;")","No"),"*")</f>
        <v>No</v>
      </c>
      <c r="DE537" s="58" t="str">
        <f>IF(DE$9="Include",IF(JoinIfFuzzy(DE$486:DE$527,$F$486:$F$527,$G537)&amp;IF(AND(DE$2=DF$3,DF$9="Include (Platform Duplicate)"),JoinIfFuzzy(DF$486:DF$527,$F$486:$F$527,$G537),"")&lt;&gt;"","Yes ("&amp;IF(NOT(ISERR(FIND("HTTP,",JoinIfFuzzy(DE$486:DE$527,$F$486:$F$527,$G537)&amp;IF(AND(DE$2=DF$3,DF$9="Include (Platform Duplicate)"),JoinIfFuzzy(DF$486:DF$527,$F$486:$F$527,$G537),"")))),"HTTP","HTTPS")&amp;")","No"),"*")</f>
        <v>No</v>
      </c>
      <c r="DF537" s="58" t="str">
        <f>IF(DF$9="Include",IF(JoinIfFuzzy(DF$486:DF$527,$F$486:$F$527,$G537)&amp;IF(AND(DF$2=DG$3,DG$9="Include (Platform Duplicate)"),JoinIfFuzzy(DG$486:DG$527,$F$486:$F$527,$G537),"")&lt;&gt;"","Yes ("&amp;IF(NOT(ISERR(FIND("HTTP,",JoinIfFuzzy(DF$486:DF$527,$F$486:$F$527,$G537)&amp;IF(AND(DF$2=DG$3,DG$9="Include (Platform Duplicate)"),JoinIfFuzzy(DG$486:DG$527,$F$486:$F$527,$G537),"")))),"HTTP","HTTPS")&amp;")","No"),"*")</f>
        <v>*</v>
      </c>
      <c r="DG537" s="58" t="str">
        <f>IF(DG$9="Include",IF(JoinIfFuzzy(DG$486:DG$527,$F$486:$F$527,$G537)&amp;IF(AND(DG$2=DH$3,DH$9="Include (Platform Duplicate)"),JoinIfFuzzy(DH$486:DH$527,$F$486:$F$527,$G537),"")&lt;&gt;"","Yes ("&amp;IF(NOT(ISERR(FIND("HTTP,",JoinIfFuzzy(DG$486:DG$527,$F$486:$F$527,$G537)&amp;IF(AND(DG$2=DH$3,DH$9="Include (Platform Duplicate)"),JoinIfFuzzy(DH$486:DH$527,$F$486:$F$527,$G537),"")))),"HTTP","HTTPS")&amp;")","No"),"*")</f>
        <v>Yes (HTTPS)</v>
      </c>
      <c r="DH537" s="58" t="str">
        <f>IF(DH$9="Include",IF(JoinIfFuzzy(DH$486:DH$527,$F$486:$F$527,$G537)&amp;IF(AND(DH$2=DI$3,DI$9="Include (Platform Duplicate)"),JoinIfFuzzy(DI$486:DI$527,$F$486:$F$527,$G537),"")&lt;&gt;"","Yes ("&amp;IF(NOT(ISERR(FIND("HTTP,",JoinIfFuzzy(DH$486:DH$527,$F$486:$F$527,$G537)&amp;IF(AND(DH$2=DI$3,DI$9="Include (Platform Duplicate)"),JoinIfFuzzy(DI$486:DI$527,$F$486:$F$527,$G537),"")))),"HTTP","HTTPS")&amp;")","No"),"*")</f>
        <v>No</v>
      </c>
      <c r="DI537" s="58" t="str">
        <f>IF(DI$9="Include",IF(JoinIfFuzzy(DI$486:DI$527,$F$486:$F$527,$G537)&amp;IF(AND(DI$2=DJ$3,DJ$9="Include (Platform Duplicate)"),JoinIfFuzzy(DJ$486:DJ$527,$F$486:$F$527,$G537),"")&lt;&gt;"","Yes ("&amp;IF(NOT(ISERR(FIND("HTTP,",JoinIfFuzzy(DI$486:DI$527,$F$486:$F$527,$G537)&amp;IF(AND(DI$2=DJ$3,DJ$9="Include (Platform Duplicate)"),JoinIfFuzzy(DJ$486:DJ$527,$F$486:$F$527,$G537),"")))),"HTTP","HTTPS")&amp;")","No"),"*")</f>
        <v>Yes (HTTPS)</v>
      </c>
      <c r="DJ537" s="58" t="str">
        <f>IF(DJ$9="Include",IF(JoinIfFuzzy(DJ$486:DJ$527,$F$486:$F$527,$G537)&amp;IF(AND(DJ$2=DK$3,DK$9="Include (Platform Duplicate)"),JoinIfFuzzy(DK$486:DK$527,$F$486:$F$527,$G537),"")&lt;&gt;"","Yes ("&amp;IF(NOT(ISERR(FIND("HTTP,",JoinIfFuzzy(DJ$486:DJ$527,$F$486:$F$527,$G537)&amp;IF(AND(DJ$2=DK$3,DK$9="Include (Platform Duplicate)"),JoinIfFuzzy(DK$486:DK$527,$F$486:$F$527,$G537),"")))),"HTTP","HTTPS")&amp;")","No"),"*")</f>
        <v>No</v>
      </c>
      <c r="DK537" s="58" t="str">
        <f>IF(DK$9="Include",IF(JoinIfFuzzy(DK$486:DK$527,$F$486:$F$527,$G537)&amp;IF(AND(DK$2=DL$3,DL$9="Include (Platform Duplicate)"),JoinIfFuzzy(DL$486:DL$527,$F$486:$F$527,$G537),"")&lt;&gt;"","Yes ("&amp;IF(NOT(ISERR(FIND("HTTP,",JoinIfFuzzy(DK$486:DK$527,$F$486:$F$527,$G537)&amp;IF(AND(DK$2=DL$3,DL$9="Include (Platform Duplicate)"),JoinIfFuzzy(DL$486:DL$527,$F$486:$F$527,$G537),"")))),"HTTP","HTTPS")&amp;")","No"),"*")</f>
        <v>*</v>
      </c>
      <c r="DL537" s="58" t="str">
        <f>IF(DL$9="Include",IF(JoinIfFuzzy(DL$486:DL$527,$F$486:$F$527,$G537)&amp;IF(AND(DL$2=DM$3,DM$9="Include (Platform Duplicate)"),JoinIfFuzzy(DM$486:DM$527,$F$486:$F$527,$G537),"")&lt;&gt;"","Yes ("&amp;IF(NOT(ISERR(FIND("HTTP,",JoinIfFuzzy(DL$486:DL$527,$F$486:$F$527,$G537)&amp;IF(AND(DL$2=DM$3,DM$9="Include (Platform Duplicate)"),JoinIfFuzzy(DM$486:DM$527,$F$486:$F$527,$G537),"")))),"HTTP","HTTPS")&amp;")","No"),"*")</f>
        <v>No</v>
      </c>
      <c r="DM537" s="58" t="str">
        <f>IF(DM$9="Include",IF(JoinIfFuzzy(DM$486:DM$527,$F$486:$F$527,$G537)&amp;IF(AND(DM$2=DN$3,DN$9="Include (Platform Duplicate)"),JoinIfFuzzy(DN$486:DN$527,$F$486:$F$527,$G537),"")&lt;&gt;"","Yes ("&amp;IF(NOT(ISERR(FIND("HTTP,",JoinIfFuzzy(DM$486:DM$527,$F$486:$F$527,$G537)&amp;IF(AND(DM$2=DN$3,DN$9="Include (Platform Duplicate)"),JoinIfFuzzy(DN$486:DN$527,$F$486:$F$527,$G537),"")))),"HTTP","HTTPS")&amp;")","No"),"*")</f>
        <v>*</v>
      </c>
      <c r="DN537" s="58" t="str">
        <f>IF(DN$9="Include",IF(JoinIfFuzzy(DN$486:DN$527,$F$486:$F$527,$G537)&amp;IF(AND(DN$2=DO$3,DO$9="Include (Platform Duplicate)"),JoinIfFuzzy(DO$486:DO$527,$F$486:$F$527,$G537),"")&lt;&gt;"","Yes ("&amp;IF(NOT(ISERR(FIND("HTTP,",JoinIfFuzzy(DN$486:DN$527,$F$486:$F$527,$G537)&amp;IF(AND(DN$2=DO$3,DO$9="Include (Platform Duplicate)"),JoinIfFuzzy(DO$486:DO$527,$F$486:$F$527,$G537),"")))),"HTTP","HTTPS")&amp;")","No"),"*")</f>
        <v>Yes (HTTPS)</v>
      </c>
      <c r="DO537" s="58" t="str">
        <f>IF(DO$9="Include",IF(JoinIfFuzzy(DO$486:DO$527,$F$486:$F$527,$G537)&amp;IF(AND(DO$2=DP$3,DP$9="Include (Platform Duplicate)"),JoinIfFuzzy(DP$486:DP$527,$F$486:$F$527,$G537),"")&lt;&gt;"","Yes ("&amp;IF(NOT(ISERR(FIND("HTTP,",JoinIfFuzzy(DO$486:DO$527,$F$486:$F$527,$G537)&amp;IF(AND(DO$2=DP$3,DP$9="Include (Platform Duplicate)"),JoinIfFuzzy(DP$486:DP$527,$F$486:$F$527,$G537),"")))),"HTTP","HTTPS")&amp;")","No"),"*")</f>
        <v>*</v>
      </c>
      <c r="DP537" s="58" t="str">
        <f>IF(DP$9="Include",IF(JoinIfFuzzy(DP$486:DP$527,$F$486:$F$527,$G537)&amp;IF(AND(DP$2=DQ$3,DQ$9="Include (Platform Duplicate)"),JoinIfFuzzy(DQ$486:DQ$527,$F$486:$F$527,$G537),"")&lt;&gt;"","Yes ("&amp;IF(NOT(ISERR(FIND("HTTP,",JoinIfFuzzy(DP$486:DP$527,$F$486:$F$527,$G537)&amp;IF(AND(DP$2=DQ$3,DQ$9="Include (Platform Duplicate)"),JoinIfFuzzy(DQ$486:DQ$527,$F$486:$F$527,$G537),"")))),"HTTP","HTTPS")&amp;")","No"),"*")</f>
        <v>No</v>
      </c>
      <c r="DQ537" s="58" t="str">
        <f>IF(DQ$9="Include",IF(JoinIfFuzzy(DQ$486:DQ$527,$F$486:$F$527,$G537)&amp;IF(AND(DQ$2=DR$3,DR$9="Include (Platform Duplicate)"),JoinIfFuzzy(DR$486:DR$527,$F$486:$F$527,$G537),"")&lt;&gt;"","Yes ("&amp;IF(NOT(ISERR(FIND("HTTP,",JoinIfFuzzy(DQ$486:DQ$527,$F$486:$F$527,$G537)&amp;IF(AND(DQ$2=DR$3,DR$9="Include (Platform Duplicate)"),JoinIfFuzzy(DR$486:DR$527,$F$486:$F$527,$G537),"")))),"HTTP","HTTPS")&amp;")","No"),"*")</f>
        <v>*</v>
      </c>
      <c r="DR537" s="58" t="str">
        <f>IF(DR$9="Include",IF(JoinIfFuzzy(DR$486:DR$527,$F$486:$F$527,$G537)&amp;IF(AND(DR$2=DS$3,DS$9="Include (Platform Duplicate)"),JoinIfFuzzy(DS$486:DS$527,$F$486:$F$527,$G537),"")&lt;&gt;"","Yes ("&amp;IF(NOT(ISERR(FIND("HTTP,",JoinIfFuzzy(DR$486:DR$527,$F$486:$F$527,$G537)&amp;IF(AND(DR$2=DS$3,DS$9="Include (Platform Duplicate)"),JoinIfFuzzy(DS$486:DS$527,$F$486:$F$527,$G537),"")))),"HTTP","HTTPS")&amp;")","No"),"*")</f>
        <v>*</v>
      </c>
      <c r="DS537" s="58" t="str">
        <f>IF(DS$9="Include",IF(JoinIfFuzzy(DS$486:DS$527,$F$486:$F$527,$G537)&amp;IF(AND(DS$2=DT$3,DT$9="Include (Platform Duplicate)"),JoinIfFuzzy(DT$486:DT$527,$F$486:$F$527,$G537),"")&lt;&gt;"","Yes ("&amp;IF(NOT(ISERR(FIND("HTTP,",JoinIfFuzzy(DS$486:DS$527,$F$486:$F$527,$G537)&amp;IF(AND(DS$2=DT$3,DT$9="Include (Platform Duplicate)"),JoinIfFuzzy(DT$486:DT$527,$F$486:$F$527,$G537),"")))),"HTTP","HTTPS")&amp;")","No"),"*")</f>
        <v>No</v>
      </c>
      <c r="DT537" s="58" t="str">
        <f>IF(DT$9="Include",IF(JoinIfFuzzy(DT$486:DT$527,$F$486:$F$527,$G537)&amp;IF(AND(DT$2=DU$3,DU$9="Include (Platform Duplicate)"),JoinIfFuzzy(DU$486:DU$527,$F$486:$F$527,$G537),"")&lt;&gt;"","Yes ("&amp;IF(NOT(ISERR(FIND("HTTP,",JoinIfFuzzy(DT$486:DT$527,$F$486:$F$527,$G537)&amp;IF(AND(DT$2=DU$3,DU$9="Include (Platform Duplicate)"),JoinIfFuzzy(DU$486:DU$527,$F$486:$F$527,$G537),"")))),"HTTP","HTTPS")&amp;")","No"),"*")</f>
        <v>No</v>
      </c>
      <c r="DU537" s="58" t="str">
        <f>IF(DU$9="Include",IF(JoinIfFuzzy(DU$486:DU$527,$F$486:$F$527,$G537)&amp;IF(AND(DU$2=DV$3,DV$9="Include (Platform Duplicate)"),JoinIfFuzzy(DV$486:DV$527,$F$486:$F$527,$G537),"")&lt;&gt;"","Yes ("&amp;IF(NOT(ISERR(FIND("HTTP,",JoinIfFuzzy(DU$486:DU$527,$F$486:$F$527,$G537)&amp;IF(AND(DU$2=DV$3,DV$9="Include (Platform Duplicate)"),JoinIfFuzzy(DV$486:DV$527,$F$486:$F$527,$G537),"")))),"HTTP","HTTPS")&amp;")","No"),"*")</f>
        <v>*</v>
      </c>
      <c r="DV537" s="58" t="str">
        <f>IF(DV$9="Include",IF(JoinIfFuzzy(DV$486:DV$527,$F$486:$F$527,$G537)&amp;IF(AND(DV$2=DW$3,DW$9="Include (Platform Duplicate)"),JoinIfFuzzy(DW$486:DW$527,$F$486:$F$527,$G537),"")&lt;&gt;"","Yes ("&amp;IF(NOT(ISERR(FIND("HTTP,",JoinIfFuzzy(DV$486:DV$527,$F$486:$F$527,$G537)&amp;IF(AND(DV$2=DW$3,DW$9="Include (Platform Duplicate)"),JoinIfFuzzy(DW$486:DW$527,$F$486:$F$527,$G537),"")))),"HTTP","HTTPS")&amp;")","No"),"*")</f>
        <v>*</v>
      </c>
      <c r="DW537" s="58" t="str">
        <f>IF(DW$9="Include",IF(JoinIfFuzzy(DW$486:DW$527,$F$486:$F$527,$G537)&amp;IF(AND(DW$2=DX$3,DX$9="Include (Platform Duplicate)"),JoinIfFuzzy(DX$486:DX$527,$F$486:$F$527,$G537),"")&lt;&gt;"","Yes ("&amp;IF(NOT(ISERR(FIND("HTTP,",JoinIfFuzzy(DW$486:DW$527,$F$486:$F$527,$G537)&amp;IF(AND(DW$2=DX$3,DX$9="Include (Platform Duplicate)"),JoinIfFuzzy(DX$486:DX$527,$F$486:$F$527,$G537),"")))),"HTTP","HTTPS")&amp;")","No"),"*")</f>
        <v>No</v>
      </c>
      <c r="DX537" s="58" t="str">
        <f>IF(DX$9="Include",IF(JoinIfFuzzy(DX$486:DX$527,$F$486:$F$527,$G537)&amp;IF(AND(DX$2=DY$3,DY$9="Include (Platform Duplicate)"),JoinIfFuzzy(DY$486:DY$527,$F$486:$F$527,$G537),"")&lt;&gt;"","Yes ("&amp;IF(NOT(ISERR(FIND("HTTP,",JoinIfFuzzy(DX$486:DX$527,$F$486:$F$527,$G537)&amp;IF(AND(DX$2=DY$3,DY$9="Include (Platform Duplicate)"),JoinIfFuzzy(DY$486:DY$527,$F$486:$F$527,$G537),"")))),"HTTP","HTTPS")&amp;")","No"),"*")</f>
        <v>No</v>
      </c>
      <c r="DY537" s="58" t="str">
        <f>IF(DY$9="Include",IF(JoinIfFuzzy(DY$486:DY$527,$F$486:$F$527,$G537)&amp;IF(AND(DY$2=DZ$3,DZ$9="Include (Platform Duplicate)"),JoinIfFuzzy(DZ$486:DZ$527,$F$486:$F$527,$G537),"")&lt;&gt;"","Yes ("&amp;IF(NOT(ISERR(FIND("HTTP,",JoinIfFuzzy(DY$486:DY$527,$F$486:$F$527,$G537)&amp;IF(AND(DY$2=DZ$3,DZ$9="Include (Platform Duplicate)"),JoinIfFuzzy(DZ$486:DZ$527,$F$486:$F$527,$G537),"")))),"HTTP","HTTPS")&amp;")","No"),"*")</f>
        <v>Yes (HTTPS)</v>
      </c>
      <c r="DZ537" s="58" t="str">
        <f>IF(DZ$9="Include",IF(JoinIfFuzzy(DZ$486:DZ$527,$F$486:$F$527,$G537)&amp;IF(AND(DZ$2=EA$3,EA$9="Include (Platform Duplicate)"),JoinIfFuzzy(EA$486:EA$527,$F$486:$F$527,$G537),"")&lt;&gt;"","Yes ("&amp;IF(NOT(ISERR(FIND("HTTP,",JoinIfFuzzy(DZ$486:DZ$527,$F$486:$F$527,$G537)&amp;IF(AND(DZ$2=EA$3,EA$9="Include (Platform Duplicate)"),JoinIfFuzzy(EA$486:EA$527,$F$486:$F$527,$G537),"")))),"HTTP","HTTPS")&amp;")","No"),"*")</f>
        <v>*</v>
      </c>
      <c r="EA537" s="58" t="str">
        <f>IF(EA$9="Include",IF(JoinIfFuzzy(EA$486:EA$527,$F$486:$F$527,$G537)&amp;IF(AND(EA$2=EB$3,EB$9="Include (Platform Duplicate)"),JoinIfFuzzy(EB$486:EB$527,$F$486:$F$527,$G537),"")&lt;&gt;"","Yes ("&amp;IF(NOT(ISERR(FIND("HTTP,",JoinIfFuzzy(EA$486:EA$527,$F$486:$F$527,$G537)&amp;IF(AND(EA$2=EB$3,EB$9="Include (Platform Duplicate)"),JoinIfFuzzy(EB$486:EB$527,$F$486:$F$527,$G537),"")))),"HTTP","HTTPS")&amp;")","No"),"*")</f>
        <v>Yes (HTTPS)</v>
      </c>
      <c r="EB537" s="58" t="str">
        <f>IF(EB$9="Include",IF(JoinIfFuzzy(EB$486:EB$527,$F$486:$F$527,$G537)&amp;IF(AND(EB$2=EC$3,EC$9="Include (Platform Duplicate)"),JoinIfFuzzy(EC$486:EC$527,$F$486:$F$527,$G537),"")&lt;&gt;"","Yes ("&amp;IF(NOT(ISERR(FIND("HTTP,",JoinIfFuzzy(EB$486:EB$527,$F$486:$F$527,$G537)&amp;IF(AND(EB$2=EC$3,EC$9="Include (Platform Duplicate)"),JoinIfFuzzy(EC$486:EC$527,$F$486:$F$527,$G537),"")))),"HTTP","HTTPS")&amp;")","No"),"*")</f>
        <v>No</v>
      </c>
      <c r="EC537" s="58" t="str">
        <f>IF(EC$9="Include",IF(JoinIfFuzzy(EC$486:EC$527,$F$486:$F$527,$G537)&amp;IF(AND(EC$2=ED$3,ED$9="Include (Platform Duplicate)"),JoinIfFuzzy(ED$486:ED$527,$F$486:$F$527,$G537),"")&lt;&gt;"","Yes ("&amp;IF(NOT(ISERR(FIND("HTTP,",JoinIfFuzzy(EC$486:EC$527,$F$486:$F$527,$G537)&amp;IF(AND(EC$2=ED$3,ED$9="Include (Platform Duplicate)"),JoinIfFuzzy(ED$486:ED$527,$F$486:$F$527,$G537),"")))),"HTTP","HTTPS")&amp;")","No"),"*")</f>
        <v>Yes (HTTPS)</v>
      </c>
      <c r="ED537" s="58" t="str">
        <f>IF(ED$9="Include",IF(JoinIfFuzzy(ED$486:ED$527,$F$486:$F$527,$G537)&amp;IF(AND(ED$2=EE$3,EE$9="Include (Platform Duplicate)"),JoinIfFuzzy(EE$486:EE$527,$F$486:$F$527,$G537),"")&lt;&gt;"","Yes ("&amp;IF(NOT(ISERR(FIND("HTTP,",JoinIfFuzzy(ED$486:ED$527,$F$486:$F$527,$G537)&amp;IF(AND(ED$2=EE$3,EE$9="Include (Platform Duplicate)"),JoinIfFuzzy(EE$486:EE$527,$F$486:$F$527,$G537),"")))),"HTTP","HTTPS")&amp;")","No"),"*")</f>
        <v>*</v>
      </c>
      <c r="EE537" s="58" t="str">
        <f>IF(EE$9="Include",IF(JoinIfFuzzy(EE$486:EE$527,$F$486:$F$527,$G537)&amp;IF(AND(EE$2=EF$3,EF$9="Include (Platform Duplicate)"),JoinIfFuzzy(EF$486:EF$527,$F$486:$F$527,$G537),"")&lt;&gt;"","Yes ("&amp;IF(NOT(ISERR(FIND("HTTP,",JoinIfFuzzy(EE$486:EE$527,$F$486:$F$527,$G537)&amp;IF(AND(EE$2=EF$3,EF$9="Include (Platform Duplicate)"),JoinIfFuzzy(EF$486:EF$527,$F$486:$F$527,$G537),"")))),"HTTP","HTTPS")&amp;")","No"),"*")</f>
        <v>Yes (HTTPS)</v>
      </c>
      <c r="EF537" s="58" t="str">
        <f>IF(EF$9="Include",IF(JoinIfFuzzy(EF$486:EF$527,$F$486:$F$527,$G537)&amp;IF(AND(EF$2=EG$3,EG$9="Include (Platform Duplicate)"),JoinIfFuzzy(EG$486:EG$527,$F$486:$F$527,$G537),"")&lt;&gt;"","Yes ("&amp;IF(NOT(ISERR(FIND("HTTP,",JoinIfFuzzy(EF$486:EF$527,$F$486:$F$527,$G537)&amp;IF(AND(EF$2=EG$3,EG$9="Include (Platform Duplicate)"),JoinIfFuzzy(EG$486:EG$527,$F$486:$F$527,$G537),"")))),"HTTP","HTTPS")&amp;")","No"),"*")</f>
        <v>Yes (HTTPS)</v>
      </c>
      <c r="EG537" s="58" t="str">
        <f>IF(EG$9="Include",IF(JoinIfFuzzy(EG$486:EG$527,$F$486:$F$527,$G537)&amp;IF(AND(EG$2=EH$3,EH$9="Include (Platform Duplicate)"),JoinIfFuzzy(EH$486:EH$527,$F$486:$F$527,$G537),"")&lt;&gt;"","Yes ("&amp;IF(NOT(ISERR(FIND("HTTP,",JoinIfFuzzy(EG$486:EG$527,$F$486:$F$527,$G537)&amp;IF(AND(EG$2=EH$3,EH$9="Include (Platform Duplicate)"),JoinIfFuzzy(EH$486:EH$527,$F$486:$F$527,$G537),"")))),"HTTP","HTTPS")&amp;")","No"),"*")</f>
        <v>*</v>
      </c>
      <c r="EH537" s="58" t="str">
        <f>IF(EH$9="Include",IF(JoinIfFuzzy(EH$486:EH$527,$F$486:$F$527,$G537)&amp;IF(AND(EH$2=EI$3,EI$9="Include (Platform Duplicate)"),JoinIfFuzzy(EI$486:EI$527,$F$486:$F$527,$G537),"")&lt;&gt;"","Yes ("&amp;IF(NOT(ISERR(FIND("HTTP,",JoinIfFuzzy(EH$486:EH$527,$F$486:$F$527,$G537)&amp;IF(AND(EH$2=EI$3,EI$9="Include (Platform Duplicate)"),JoinIfFuzzy(EI$486:EI$527,$F$486:$F$527,$G537),"")))),"HTTP","HTTPS")&amp;")","No"),"*")</f>
        <v>Yes (HTTPS)</v>
      </c>
      <c r="EI537" s="58" t="str">
        <f>IF(EI$9="Include",IF(JoinIfFuzzy(EI$486:EI$527,$F$486:$F$527,$G537)&amp;IF(AND(EI$2=EJ$3,EJ$9="Include (Platform Duplicate)"),JoinIfFuzzy(EJ$486:EJ$527,$F$486:$F$527,$G537),"")&lt;&gt;"","Yes ("&amp;IF(NOT(ISERR(FIND("HTTP,",JoinIfFuzzy(EI$486:EI$527,$F$486:$F$527,$G537)&amp;IF(AND(EI$2=EJ$3,EJ$9="Include (Platform Duplicate)"),JoinIfFuzzy(EJ$486:EJ$527,$F$486:$F$527,$G537),"")))),"HTTP","HTTPS")&amp;")","No"),"*")</f>
        <v>*</v>
      </c>
      <c r="EJ537" s="58" t="str">
        <f>IF(EJ$9="Include",IF(JoinIfFuzzy(EJ$486:EJ$527,$F$486:$F$527,$G537)&amp;IF(AND(EJ$2=EK$3,EK$9="Include (Platform Duplicate)"),JoinIfFuzzy(EK$486:EK$527,$F$486:$F$527,$G537),"")&lt;&gt;"","Yes ("&amp;IF(NOT(ISERR(FIND("HTTP,",JoinIfFuzzy(EJ$486:EJ$527,$F$486:$F$527,$G537)&amp;IF(AND(EJ$2=EK$3,EK$9="Include (Platform Duplicate)"),JoinIfFuzzy(EK$486:EK$527,$F$486:$F$527,$G537),"")))),"HTTP","HTTPS")&amp;")","No"),"*")</f>
        <v>Yes (HTTPS)</v>
      </c>
      <c r="EK537" s="58" t="str">
        <f>IF(EK$9="Include",IF(JoinIfFuzzy(EK$486:EK$527,$F$486:$F$527,$G537)&amp;IF(AND(EK$2=EL$3,EL$9="Include (Platform Duplicate)"),JoinIfFuzzy(EL$486:EL$527,$F$486:$F$527,$G537),"")&lt;&gt;"","Yes ("&amp;IF(NOT(ISERR(FIND("HTTP,",JoinIfFuzzy(EK$486:EK$527,$F$486:$F$527,$G537)&amp;IF(AND(EK$2=EL$3,EL$9="Include (Platform Duplicate)"),JoinIfFuzzy(EL$486:EL$527,$F$486:$F$527,$G537),"")))),"HTTP","HTTPS")&amp;")","No"),"*")</f>
        <v>*</v>
      </c>
      <c r="EL537" s="109"/>
      <c r="EM537" s="109"/>
    </row>
    <row r="538" spans="1:143" s="58" customFormat="1" ht="12.75" customHeight="1" x14ac:dyDescent="0.25">
      <c r="A538" s="5"/>
      <c r="B538" s="96"/>
      <c r="C538" s="96"/>
      <c r="D538" s="96"/>
      <c r="E538" s="96"/>
      <c r="F538" s="96"/>
      <c r="G538" s="4" t="s">
        <v>4225</v>
      </c>
      <c r="H538" s="18" t="s">
        <v>5</v>
      </c>
      <c r="I538" s="18"/>
      <c r="J538" s="58" t="str">
        <f>IF(J$9="Include",IF(JoinIfFuzzy(J$486:J$527,$F$486:$F$527,$G538)&amp;IF(AND(J$2=K$3,K$9="Include (Platform Duplicate)"),JoinIfFuzzy(K$486:K$527,$F$486:$F$527,$G538),"")&lt;&gt;"","Yes ("&amp;IF(NOT(ISERR(FIND("HTTP,",JoinIfFuzzy(J$486:J$527,$F$486:$F$527,$G538)&amp;IF(AND(J$2=K$3,K$9="Include (Platform Duplicate)"),JoinIfFuzzy(K$486:K$527,$F$486:$F$527,$G538),"")))),"HTTP","HTTPS")&amp;")","No"),"*")</f>
        <v>Yes (HTTPS)</v>
      </c>
      <c r="K538" s="58" t="str">
        <f>IF(K$9="Include",IF(JoinIfFuzzy(K$486:K$527,$F$486:$F$527,$G538)&amp;IF(AND(K$2=L$3,L$9="Include (Platform Duplicate)"),JoinIfFuzzy(L$486:L$527,$F$486:$F$527,$G538),"")&lt;&gt;"","Yes ("&amp;IF(NOT(ISERR(FIND("HTTP,",JoinIfFuzzy(K$486:K$527,$F$486:$F$527,$G538)&amp;IF(AND(K$2=L$3,L$9="Include (Platform Duplicate)"),JoinIfFuzzy(L$486:L$527,$F$486:$F$527,$G538),"")))),"HTTP","HTTPS")&amp;")","No"),"*")</f>
        <v>Yes (HTTPS)</v>
      </c>
      <c r="L538" s="58" t="str">
        <f>IF(L$9="Include",IF(JoinIfFuzzy(L$486:L$527,$F$486:$F$527,$G538)&amp;IF(AND(L$2=M$3,M$9="Include (Platform Duplicate)"),JoinIfFuzzy(M$486:M$527,$F$486:$F$527,$G538),"")&lt;&gt;"","Yes ("&amp;IF(NOT(ISERR(FIND("HTTP,",JoinIfFuzzy(L$486:L$527,$F$486:$F$527,$G538)&amp;IF(AND(L$2=M$3,M$9="Include (Platform Duplicate)"),JoinIfFuzzy(M$486:M$527,$F$486:$F$527,$G538),"")))),"HTTP","HTTPS")&amp;")","No"),"*")</f>
        <v>*</v>
      </c>
      <c r="M538" s="58" t="str">
        <f>IF(M$9="Include",IF(JoinIfFuzzy(M$486:M$527,$F$486:$F$527,$G538)&amp;IF(AND(M$2=N$3,N$9="Include (Platform Duplicate)"),JoinIfFuzzy(N$486:N$527,$F$486:$F$527,$G538),"")&lt;&gt;"","Yes ("&amp;IF(NOT(ISERR(FIND("HTTP,",JoinIfFuzzy(M$486:M$527,$F$486:$F$527,$G538)&amp;IF(AND(M$2=N$3,N$9="Include (Platform Duplicate)"),JoinIfFuzzy(N$486:N$527,$F$486:$F$527,$G538),"")))),"HTTP","HTTPS")&amp;")","No"),"*")</f>
        <v>Yes (HTTPS)</v>
      </c>
      <c r="N538" s="58" t="str">
        <f>IF(N$9="Include",IF(JoinIfFuzzy(N$486:N$527,$F$486:$F$527,$G538)&amp;IF(AND(N$2=O$3,O$9="Include (Platform Duplicate)"),JoinIfFuzzy(O$486:O$527,$F$486:$F$527,$G538),"")&lt;&gt;"","Yes ("&amp;IF(NOT(ISERR(FIND("HTTP,",JoinIfFuzzy(N$486:N$527,$F$486:$F$527,$G538)&amp;IF(AND(N$2=O$3,O$9="Include (Platform Duplicate)"),JoinIfFuzzy(O$486:O$527,$F$486:$F$527,$G538),"")))),"HTTP","HTTPS")&amp;")","No"),"*")</f>
        <v>*</v>
      </c>
      <c r="O538" s="58" t="str">
        <f>IF(O$9="Include",IF(JoinIfFuzzy(O$486:O$527,$F$486:$F$527,$G538)&amp;IF(AND(O$2=P$3,P$9="Include (Platform Duplicate)"),JoinIfFuzzy(P$486:P$527,$F$486:$F$527,$G538),"")&lt;&gt;"","Yes ("&amp;IF(NOT(ISERR(FIND("HTTP,",JoinIfFuzzy(O$486:O$527,$F$486:$F$527,$G538)&amp;IF(AND(O$2=P$3,P$9="Include (Platform Duplicate)"),JoinIfFuzzy(P$486:P$527,$F$486:$F$527,$G538),"")))),"HTTP","HTTPS")&amp;")","No"),"*")</f>
        <v>Yes (HTTP)</v>
      </c>
      <c r="P538" s="58" t="str">
        <f>IF(P$9="Include",IF(JoinIfFuzzy(P$486:P$527,$F$486:$F$527,$G538)&amp;IF(AND(P$2=Q$3,Q$9="Include (Platform Duplicate)"),JoinIfFuzzy(Q$486:Q$527,$F$486:$F$527,$G538),"")&lt;&gt;"","Yes ("&amp;IF(NOT(ISERR(FIND("HTTP,",JoinIfFuzzy(P$486:P$527,$F$486:$F$527,$G538)&amp;IF(AND(P$2=Q$3,Q$9="Include (Platform Duplicate)"),JoinIfFuzzy(Q$486:Q$527,$F$486:$F$527,$G538),"")))),"HTTP","HTTPS")&amp;")","No"),"*")</f>
        <v>*</v>
      </c>
      <c r="Q538" s="58" t="str">
        <f>IF(Q$9="Include",IF(JoinIfFuzzy(Q$486:Q$527,$F$486:$F$527,$G538)&amp;IF(AND(Q$2=R$3,R$9="Include (Platform Duplicate)"),JoinIfFuzzy(R$486:R$527,$F$486:$F$527,$G538),"")&lt;&gt;"","Yes ("&amp;IF(NOT(ISERR(FIND("HTTP,",JoinIfFuzzy(Q$486:Q$527,$F$486:$F$527,$G538)&amp;IF(AND(Q$2=R$3,R$9="Include (Platform Duplicate)"),JoinIfFuzzy(R$486:R$527,$F$486:$F$527,$G538),"")))),"HTTP","HTTPS")&amp;")","No"),"*")</f>
        <v>Yes (HTTPS)</v>
      </c>
      <c r="R538" s="58" t="str">
        <f>IF(R$9="Include",IF(JoinIfFuzzy(R$486:R$527,$F$486:$F$527,$G538)&amp;IF(AND(R$2=S$3,S$9="Include (Platform Duplicate)"),JoinIfFuzzy(S$486:S$527,$F$486:$F$527,$G538),"")&lt;&gt;"","Yes ("&amp;IF(NOT(ISERR(FIND("HTTP,",JoinIfFuzzy(R$486:R$527,$F$486:$F$527,$G538)&amp;IF(AND(R$2=S$3,S$9="Include (Platform Duplicate)"),JoinIfFuzzy(S$486:S$527,$F$486:$F$527,$G538),"")))),"HTTP","HTTPS")&amp;")","No"),"*")</f>
        <v>*</v>
      </c>
      <c r="S538" s="58" t="str">
        <f>IF(S$9="Include",IF(JoinIfFuzzy(S$486:S$527,$F$486:$F$527,$G538)&amp;IF(AND(S$2=T$3,T$9="Include (Platform Duplicate)"),JoinIfFuzzy(T$486:T$527,$F$486:$F$527,$G538),"")&lt;&gt;"","Yes ("&amp;IF(NOT(ISERR(FIND("HTTP,",JoinIfFuzzy(S$486:S$527,$F$486:$F$527,$G538)&amp;IF(AND(S$2=T$3,T$9="Include (Platform Duplicate)"),JoinIfFuzzy(T$486:T$527,$F$486:$F$527,$G538),"")))),"HTTP","HTTPS")&amp;")","No"),"*")</f>
        <v>Yes (HTTPS)</v>
      </c>
      <c r="T538" s="58" t="str">
        <f>IF(T$9="Include",IF(JoinIfFuzzy(T$486:T$527,$F$486:$F$527,$G538)&amp;IF(AND(T$2=U$3,U$9="Include (Platform Duplicate)"),JoinIfFuzzy(U$486:U$527,$F$486:$F$527,$G538),"")&lt;&gt;"","Yes ("&amp;IF(NOT(ISERR(FIND("HTTP,",JoinIfFuzzy(T$486:T$527,$F$486:$F$527,$G538)&amp;IF(AND(T$2=U$3,U$9="Include (Platform Duplicate)"),JoinIfFuzzy(U$486:U$527,$F$486:$F$527,$G538),"")))),"HTTP","HTTPS")&amp;")","No"),"*")</f>
        <v>*</v>
      </c>
      <c r="U538" s="58" t="str">
        <f>IF(U$9="Include",IF(JoinIfFuzzy(U$486:U$527,$F$486:$F$527,$G538)&amp;IF(AND(U$2=V$3,V$9="Include (Platform Duplicate)"),JoinIfFuzzy(V$486:V$527,$F$486:$F$527,$G538),"")&lt;&gt;"","Yes ("&amp;IF(NOT(ISERR(FIND("HTTP,",JoinIfFuzzy(U$486:U$527,$F$486:$F$527,$G538)&amp;IF(AND(U$2=V$3,V$9="Include (Platform Duplicate)"),JoinIfFuzzy(V$486:V$527,$F$486:$F$527,$G538),"")))),"HTTP","HTTPS")&amp;")","No"),"*")</f>
        <v>No</v>
      </c>
      <c r="V538" s="58" t="str">
        <f>IF(V$9="Include",IF(JoinIfFuzzy(V$486:V$527,$F$486:$F$527,$G538)&amp;IF(AND(V$2=W$3,W$9="Include (Platform Duplicate)"),JoinIfFuzzy(W$486:W$527,$F$486:$F$527,$G538),"")&lt;&gt;"","Yes ("&amp;IF(NOT(ISERR(FIND("HTTP,",JoinIfFuzzy(V$486:V$527,$F$486:$F$527,$G538)&amp;IF(AND(V$2=W$3,W$9="Include (Platform Duplicate)"),JoinIfFuzzy(W$486:W$527,$F$486:$F$527,$G538),"")))),"HTTP","HTTPS")&amp;")","No"),"*")</f>
        <v>Yes (HTTPS)</v>
      </c>
      <c r="W538" s="58" t="str">
        <f>IF(W$9="Include",IF(JoinIfFuzzy(W$486:W$527,$F$486:$F$527,$G538)&amp;IF(AND(W$2=X$3,X$9="Include (Platform Duplicate)"),JoinIfFuzzy(X$486:X$527,$F$486:$F$527,$G538),"")&lt;&gt;"","Yes ("&amp;IF(NOT(ISERR(FIND("HTTP,",JoinIfFuzzy(W$486:W$527,$F$486:$F$527,$G538)&amp;IF(AND(W$2=X$3,X$9="Include (Platform Duplicate)"),JoinIfFuzzy(X$486:X$527,$F$486:$F$527,$G538),"")))),"HTTP","HTTPS")&amp;")","No"),"*")</f>
        <v>Yes (HTTPS)</v>
      </c>
      <c r="X538" s="58" t="str">
        <f>IF(X$9="Include",IF(JoinIfFuzzy(X$486:X$527,$F$486:$F$527,$G538)&amp;IF(AND(X$2=Y$3,Y$9="Include (Platform Duplicate)"),JoinIfFuzzy(Y$486:Y$527,$F$486:$F$527,$G538),"")&lt;&gt;"","Yes ("&amp;IF(NOT(ISERR(FIND("HTTP,",JoinIfFuzzy(X$486:X$527,$F$486:$F$527,$G538)&amp;IF(AND(X$2=Y$3,Y$9="Include (Platform Duplicate)"),JoinIfFuzzy(Y$486:Y$527,$F$486:$F$527,$G538),"")))),"HTTP","HTTPS")&amp;")","No"),"*")</f>
        <v>*</v>
      </c>
      <c r="Y538" s="58" t="str">
        <f>IF(Y$9="Include",IF(JoinIfFuzzy(Y$486:Y$527,$F$486:$F$527,$G538)&amp;IF(AND(Y$2=Z$3,Z$9="Include (Platform Duplicate)"),JoinIfFuzzy(Z$486:Z$527,$F$486:$F$527,$G538),"")&lt;&gt;"","Yes ("&amp;IF(NOT(ISERR(FIND("HTTP,",JoinIfFuzzy(Y$486:Y$527,$F$486:$F$527,$G538)&amp;IF(AND(Y$2=Z$3,Z$9="Include (Platform Duplicate)"),JoinIfFuzzy(Z$486:Z$527,$F$486:$F$527,$G538),"")))),"HTTP","HTTPS")&amp;")","No"),"*")</f>
        <v>Yes (HTTPS)</v>
      </c>
      <c r="Z538" s="58" t="str">
        <f>IF(Z$9="Include",IF(JoinIfFuzzy(Z$486:Z$527,$F$486:$F$527,$G538)&amp;IF(AND(Z$2=AA$3,AA$9="Include (Platform Duplicate)"),JoinIfFuzzy(AA$486:AA$527,$F$486:$F$527,$G538),"")&lt;&gt;"","Yes ("&amp;IF(NOT(ISERR(FIND("HTTP,",JoinIfFuzzy(Z$486:Z$527,$F$486:$F$527,$G538)&amp;IF(AND(Z$2=AA$3,AA$9="Include (Platform Duplicate)"),JoinIfFuzzy(AA$486:AA$527,$F$486:$F$527,$G538),"")))),"HTTP","HTTPS")&amp;")","No"),"*")</f>
        <v>*</v>
      </c>
      <c r="AA538" s="58" t="str">
        <f>IF(AA$9="Include",IF(JoinIfFuzzy(AA$486:AA$527,$F$486:$F$527,$G538)&amp;IF(AND(AA$2=AB$3,AB$9="Include (Platform Duplicate)"),JoinIfFuzzy(AB$486:AB$527,$F$486:$F$527,$G538),"")&lt;&gt;"","Yes ("&amp;IF(NOT(ISERR(FIND("HTTP,",JoinIfFuzzy(AA$486:AA$527,$F$486:$F$527,$G538)&amp;IF(AND(AA$2=AB$3,AB$9="Include (Platform Duplicate)"),JoinIfFuzzy(AB$486:AB$527,$F$486:$F$527,$G538),"")))),"HTTP","HTTPS")&amp;")","No"),"*")</f>
        <v>Yes (HTTP)</v>
      </c>
      <c r="AB538" s="58" t="str">
        <f>IF(AB$9="Include",IF(JoinIfFuzzy(AB$486:AB$527,$F$486:$F$527,$G538)&amp;IF(AND(AB$2=AC$3,AC$9="Include (Platform Duplicate)"),JoinIfFuzzy(AC$486:AC$527,$F$486:$F$527,$G538),"")&lt;&gt;"","Yes ("&amp;IF(NOT(ISERR(FIND("HTTP,",JoinIfFuzzy(AB$486:AB$527,$F$486:$F$527,$G538)&amp;IF(AND(AB$2=AC$3,AC$9="Include (Platform Duplicate)"),JoinIfFuzzy(AC$486:AC$527,$F$486:$F$527,$G538),"")))),"HTTP","HTTPS")&amp;")","No"),"*")</f>
        <v>*</v>
      </c>
      <c r="AC538" s="58" t="str">
        <f>IF(AC$9="Include",IF(JoinIfFuzzy(AC$486:AC$527,$F$486:$F$527,$G538)&amp;IF(AND(AC$2=AD$3,AD$9="Include (Platform Duplicate)"),JoinIfFuzzy(AD$486:AD$527,$F$486:$F$527,$G538),"")&lt;&gt;"","Yes ("&amp;IF(NOT(ISERR(FIND("HTTP,",JoinIfFuzzy(AC$486:AC$527,$F$486:$F$527,$G538)&amp;IF(AND(AC$2=AD$3,AD$9="Include (Platform Duplicate)"),JoinIfFuzzy(AD$486:AD$527,$F$486:$F$527,$G538),"")))),"HTTP","HTTPS")&amp;")","No"),"*")</f>
        <v>Yes (HTTPS)</v>
      </c>
      <c r="AD538" s="58" t="str">
        <f>IF(AD$9="Include",IF(JoinIfFuzzy(AD$486:AD$527,$F$486:$F$527,$G538)&amp;IF(AND(AD$2=AE$3,AE$9="Include (Platform Duplicate)"),JoinIfFuzzy(AE$486:AE$527,$F$486:$F$527,$G538),"")&lt;&gt;"","Yes ("&amp;IF(NOT(ISERR(FIND("HTTP,",JoinIfFuzzy(AD$486:AD$527,$F$486:$F$527,$G538)&amp;IF(AND(AD$2=AE$3,AE$9="Include (Platform Duplicate)"),JoinIfFuzzy(AE$486:AE$527,$F$486:$F$527,$G538),"")))),"HTTP","HTTPS")&amp;")","No"),"*")</f>
        <v>Yes (HTTPS)</v>
      </c>
      <c r="AE538" s="58" t="str">
        <f>IF(AE$9="Include",IF(JoinIfFuzzy(AE$486:AE$527,$F$486:$F$527,$G538)&amp;IF(AND(AE$2=AF$3,AF$9="Include (Platform Duplicate)"),JoinIfFuzzy(AF$486:AF$527,$F$486:$F$527,$G538),"")&lt;&gt;"","Yes ("&amp;IF(NOT(ISERR(FIND("HTTP,",JoinIfFuzzy(AE$486:AE$527,$F$486:$F$527,$G538)&amp;IF(AND(AE$2=AF$3,AF$9="Include (Platform Duplicate)"),JoinIfFuzzy(AF$486:AF$527,$F$486:$F$527,$G538),"")))),"HTTP","HTTPS")&amp;")","No"),"*")</f>
        <v>*</v>
      </c>
      <c r="AF538" s="58" t="str">
        <f>IF(AF$9="Include",IF(JoinIfFuzzy(AF$486:AF$527,$F$486:$F$527,$G538)&amp;IF(AND(AF$2=AG$3,AG$9="Include (Platform Duplicate)"),JoinIfFuzzy(AG$486:AG$527,$F$486:$F$527,$G538),"")&lt;&gt;"","Yes ("&amp;IF(NOT(ISERR(FIND("HTTP,",JoinIfFuzzy(AF$486:AF$527,$F$486:$F$527,$G538)&amp;IF(AND(AF$2=AG$3,AG$9="Include (Platform Duplicate)"),JoinIfFuzzy(AG$486:AG$527,$F$486:$F$527,$G538),"")))),"HTTP","HTTPS")&amp;")","No"),"*")</f>
        <v>Yes (HTTPS)</v>
      </c>
      <c r="AG538" s="58" t="str">
        <f>IF(AG$9="Include",IF(JoinIfFuzzy(AG$486:AG$527,$F$486:$F$527,$G538)&amp;IF(AND(AG$2=AH$3,AH$9="Include (Platform Duplicate)"),JoinIfFuzzy(AH$486:AH$527,$F$486:$F$527,$G538),"")&lt;&gt;"","Yes ("&amp;IF(NOT(ISERR(FIND("HTTP,",JoinIfFuzzy(AG$486:AG$527,$F$486:$F$527,$G538)&amp;IF(AND(AG$2=AH$3,AH$9="Include (Platform Duplicate)"),JoinIfFuzzy(AH$486:AH$527,$F$486:$F$527,$G538),"")))),"HTTP","HTTPS")&amp;")","No"),"*")</f>
        <v>Yes (HTTPS)</v>
      </c>
      <c r="AH538" s="58" t="str">
        <f>IF(AH$9="Include",IF(JoinIfFuzzy(AH$486:AH$527,$F$486:$F$527,$G538)&amp;IF(AND(AH$2=AI$3,AI$9="Include (Platform Duplicate)"),JoinIfFuzzy(AI$486:AI$527,$F$486:$F$527,$G538),"")&lt;&gt;"","Yes ("&amp;IF(NOT(ISERR(FIND("HTTP,",JoinIfFuzzy(AH$486:AH$527,$F$486:$F$527,$G538)&amp;IF(AND(AH$2=AI$3,AI$9="Include (Platform Duplicate)"),JoinIfFuzzy(AI$486:AI$527,$F$486:$F$527,$G538),"")))),"HTTP","HTTPS")&amp;")","No"),"*")</f>
        <v>Yes (HTTPS)</v>
      </c>
      <c r="AI538" s="58" t="str">
        <f>IF(AI$9="Include",IF(JoinIfFuzzy(AI$486:AI$527,$F$486:$F$527,$G538)&amp;IF(AND(AI$2=AJ$3,AJ$9="Include (Platform Duplicate)"),JoinIfFuzzy(AJ$486:AJ$527,$F$486:$F$527,$G538),"")&lt;&gt;"","Yes ("&amp;IF(NOT(ISERR(FIND("HTTP,",JoinIfFuzzy(AI$486:AI$527,$F$486:$F$527,$G538)&amp;IF(AND(AI$2=AJ$3,AJ$9="Include (Platform Duplicate)"),JoinIfFuzzy(AJ$486:AJ$527,$F$486:$F$527,$G538),"")))),"HTTP","HTTPS")&amp;")","No"),"*")</f>
        <v>*</v>
      </c>
      <c r="AJ538" s="58" t="str">
        <f>IF(AJ$9="Include",IF(JoinIfFuzzy(AJ$486:AJ$527,$F$486:$F$527,$G538)&amp;IF(AND(AJ$2=AK$3,AK$9="Include (Platform Duplicate)"),JoinIfFuzzy(AK$486:AK$527,$F$486:$F$527,$G538),"")&lt;&gt;"","Yes ("&amp;IF(NOT(ISERR(FIND("HTTP,",JoinIfFuzzy(AJ$486:AJ$527,$F$486:$F$527,$G538)&amp;IF(AND(AJ$2=AK$3,AK$9="Include (Platform Duplicate)"),JoinIfFuzzy(AK$486:AK$527,$F$486:$F$527,$G538),"")))),"HTTP","HTTPS")&amp;")","No"),"*")</f>
        <v>Yes (HTTPS)</v>
      </c>
      <c r="AK538" s="58" t="str">
        <f>IF(AK$9="Include",IF(JoinIfFuzzy(AK$486:AK$527,$F$486:$F$527,$G538)&amp;IF(AND(AK$2=AL$3,AL$9="Include (Platform Duplicate)"),JoinIfFuzzy(AL$486:AL$527,$F$486:$F$527,$G538),"")&lt;&gt;"","Yes ("&amp;IF(NOT(ISERR(FIND("HTTP,",JoinIfFuzzy(AK$486:AK$527,$F$486:$F$527,$G538)&amp;IF(AND(AK$2=AL$3,AL$9="Include (Platform Duplicate)"),JoinIfFuzzy(AL$486:AL$527,$F$486:$F$527,$G538),"")))),"HTTP","HTTPS")&amp;")","No"),"*")</f>
        <v>*</v>
      </c>
      <c r="AL538" s="58" t="str">
        <f>IF(AL$9="Include",IF(JoinIfFuzzy(AL$486:AL$527,$F$486:$F$527,$G538)&amp;IF(AND(AL$2=AM$3,AM$9="Include (Platform Duplicate)"),JoinIfFuzzy(AM$486:AM$527,$F$486:$F$527,$G538),"")&lt;&gt;"","Yes ("&amp;IF(NOT(ISERR(FIND("HTTP,",JoinIfFuzzy(AL$486:AL$527,$F$486:$F$527,$G538)&amp;IF(AND(AL$2=AM$3,AM$9="Include (Platform Duplicate)"),JoinIfFuzzy(AM$486:AM$527,$F$486:$F$527,$G538),"")))),"HTTP","HTTPS")&amp;")","No"),"*")</f>
        <v>Yes (HTTPS)</v>
      </c>
      <c r="AM538" s="58" t="str">
        <f>IF(AM$9="Include",IF(JoinIfFuzzy(AM$486:AM$527,$F$486:$F$527,$G538)&amp;IF(AND(AM$2=AN$3,AN$9="Include (Platform Duplicate)"),JoinIfFuzzy(AN$486:AN$527,$F$486:$F$527,$G538),"")&lt;&gt;"","Yes ("&amp;IF(NOT(ISERR(FIND("HTTP,",JoinIfFuzzy(AM$486:AM$527,$F$486:$F$527,$G538)&amp;IF(AND(AM$2=AN$3,AN$9="Include (Platform Duplicate)"),JoinIfFuzzy(AN$486:AN$527,$F$486:$F$527,$G538),"")))),"HTTP","HTTPS")&amp;")","No"),"*")</f>
        <v>No</v>
      </c>
      <c r="AN538" s="58" t="str">
        <f>IF(AN$9="Include",IF(JoinIfFuzzy(AN$486:AN$527,$F$486:$F$527,$G538)&amp;IF(AND(AN$2=AO$3,AO$9="Include (Platform Duplicate)"),JoinIfFuzzy(AO$486:AO$527,$F$486:$F$527,$G538),"")&lt;&gt;"","Yes ("&amp;IF(NOT(ISERR(FIND("HTTP,",JoinIfFuzzy(AN$486:AN$527,$F$486:$F$527,$G538)&amp;IF(AND(AN$2=AO$3,AO$9="Include (Platform Duplicate)"),JoinIfFuzzy(AO$486:AO$527,$F$486:$F$527,$G538),"")))),"HTTP","HTTPS")&amp;")","No"),"*")</f>
        <v>Yes (HTTP)</v>
      </c>
      <c r="AO538" s="58" t="str">
        <f>IF(AO$9="Include",IF(JoinIfFuzzy(AO$486:AO$527,$F$486:$F$527,$G538)&amp;IF(AND(AO$2=AP$3,AP$9="Include (Platform Duplicate)"),JoinIfFuzzy(AP$486:AP$527,$F$486:$F$527,$G538),"")&lt;&gt;"","Yes ("&amp;IF(NOT(ISERR(FIND("HTTP,",JoinIfFuzzy(AO$486:AO$527,$F$486:$F$527,$G538)&amp;IF(AND(AO$2=AP$3,AP$9="Include (Platform Duplicate)"),JoinIfFuzzy(AP$486:AP$527,$F$486:$F$527,$G538),"")))),"HTTP","HTTPS")&amp;")","No"),"*")</f>
        <v>*</v>
      </c>
      <c r="AP538" s="58" t="str">
        <f>IF(AP$9="Include",IF(JoinIfFuzzy(AP$486:AP$527,$F$486:$F$527,$G538)&amp;IF(AND(AP$2=AQ$3,AQ$9="Include (Platform Duplicate)"),JoinIfFuzzy(AQ$486:AQ$527,$F$486:$F$527,$G538),"")&lt;&gt;"","Yes ("&amp;IF(NOT(ISERR(FIND("HTTP,",JoinIfFuzzy(AP$486:AP$527,$F$486:$F$527,$G538)&amp;IF(AND(AP$2=AQ$3,AQ$9="Include (Platform Duplicate)"),JoinIfFuzzy(AQ$486:AQ$527,$F$486:$F$527,$G538),"")))),"HTTP","HTTPS")&amp;")","No"),"*")</f>
        <v>No</v>
      </c>
      <c r="AQ538" s="58" t="str">
        <f>IF(AQ$9="Include",IF(JoinIfFuzzy(AQ$486:AQ$527,$F$486:$F$527,$G538)&amp;IF(AND(AQ$2=AR$3,AR$9="Include (Platform Duplicate)"),JoinIfFuzzy(AR$486:AR$527,$F$486:$F$527,$G538),"")&lt;&gt;"","Yes ("&amp;IF(NOT(ISERR(FIND("HTTP,",JoinIfFuzzy(AQ$486:AQ$527,$F$486:$F$527,$G538)&amp;IF(AND(AQ$2=AR$3,AR$9="Include (Platform Duplicate)"),JoinIfFuzzy(AR$486:AR$527,$F$486:$F$527,$G538),"")))),"HTTP","HTTPS")&amp;")","No"),"*")</f>
        <v>*</v>
      </c>
      <c r="AR538" s="58" t="str">
        <f>IF(AR$9="Include",IF(JoinIfFuzzy(AR$486:AR$527,$F$486:$F$527,$G538)&amp;IF(AND(AR$2=AS$3,AS$9="Include (Platform Duplicate)"),JoinIfFuzzy(AS$486:AS$527,$F$486:$F$527,$G538),"")&lt;&gt;"","Yes ("&amp;IF(NOT(ISERR(FIND("HTTP,",JoinIfFuzzy(AR$486:AR$527,$F$486:$F$527,$G538)&amp;IF(AND(AR$2=AS$3,AS$9="Include (Platform Duplicate)"),JoinIfFuzzy(AS$486:AS$527,$F$486:$F$527,$G538),"")))),"HTTP","HTTPS")&amp;")","No"),"*")</f>
        <v>Yes (HTTPS)</v>
      </c>
      <c r="AS538" s="58" t="str">
        <f>IF(AS$9="Include",IF(JoinIfFuzzy(AS$486:AS$527,$F$486:$F$527,$G538)&amp;IF(AND(AS$2=AT$3,AT$9="Include (Platform Duplicate)"),JoinIfFuzzy(AT$486:AT$527,$F$486:$F$527,$G538),"")&lt;&gt;"","Yes ("&amp;IF(NOT(ISERR(FIND("HTTP,",JoinIfFuzzy(AS$486:AS$527,$F$486:$F$527,$G538)&amp;IF(AND(AS$2=AT$3,AT$9="Include (Platform Duplicate)"),JoinIfFuzzy(AT$486:AT$527,$F$486:$F$527,$G538),"")))),"HTTP","HTTPS")&amp;")","No"),"*")</f>
        <v>*</v>
      </c>
      <c r="AT538" s="58" t="str">
        <f>IF(AT$9="Include",IF(JoinIfFuzzy(AT$486:AT$527,$F$486:$F$527,$G538)&amp;IF(AND(AT$2=AU$3,AU$9="Include (Platform Duplicate)"),JoinIfFuzzy(AU$486:AU$527,$F$486:$F$527,$G538),"")&lt;&gt;"","Yes ("&amp;IF(NOT(ISERR(FIND("HTTP,",JoinIfFuzzy(AT$486:AT$527,$F$486:$F$527,$G538)&amp;IF(AND(AT$2=AU$3,AU$9="Include (Platform Duplicate)"),JoinIfFuzzy(AU$486:AU$527,$F$486:$F$527,$G538),"")))),"HTTP","HTTPS")&amp;")","No"),"*")</f>
        <v>Yes (HTTPS)</v>
      </c>
      <c r="AU538" s="58" t="str">
        <f>IF(AU$9="Include",IF(JoinIfFuzzy(AU$486:AU$527,$F$486:$F$527,$G538)&amp;IF(AND(AU$2=AV$3,AV$9="Include (Platform Duplicate)"),JoinIfFuzzy(AV$486:AV$527,$F$486:$F$527,$G538),"")&lt;&gt;"","Yes ("&amp;IF(NOT(ISERR(FIND("HTTP,",JoinIfFuzzy(AU$486:AU$527,$F$486:$F$527,$G538)&amp;IF(AND(AU$2=AV$3,AV$9="Include (Platform Duplicate)"),JoinIfFuzzy(AV$486:AV$527,$F$486:$F$527,$G538),"")))),"HTTP","HTTPS")&amp;")","No"),"*")</f>
        <v>Yes (HTTPS)</v>
      </c>
      <c r="AV538" s="58" t="str">
        <f>IF(AV$9="Include",IF(JoinIfFuzzy(AV$486:AV$527,$F$486:$F$527,$G538)&amp;IF(AND(AV$2=AW$3,AW$9="Include (Platform Duplicate)"),JoinIfFuzzy(AW$486:AW$527,$F$486:$F$527,$G538),"")&lt;&gt;"","Yes ("&amp;IF(NOT(ISERR(FIND("HTTP,",JoinIfFuzzy(AV$486:AV$527,$F$486:$F$527,$G538)&amp;IF(AND(AV$2=AW$3,AW$9="Include (Platform Duplicate)"),JoinIfFuzzy(AW$486:AW$527,$F$486:$F$527,$G538),"")))),"HTTP","HTTPS")&amp;")","No"),"*")</f>
        <v>*</v>
      </c>
      <c r="AW538" s="58" t="str">
        <f>IF(AW$9="Include",IF(JoinIfFuzzy(AW$486:AW$527,$F$486:$F$527,$G538)&amp;IF(AND(AW$2=AX$3,AX$9="Include (Platform Duplicate)"),JoinIfFuzzy(AX$486:AX$527,$F$486:$F$527,$G538),"")&lt;&gt;"","Yes ("&amp;IF(NOT(ISERR(FIND("HTTP,",JoinIfFuzzy(AW$486:AW$527,$F$486:$F$527,$G538)&amp;IF(AND(AW$2=AX$3,AX$9="Include (Platform Duplicate)"),JoinIfFuzzy(AX$486:AX$527,$F$486:$F$527,$G538),"")))),"HTTP","HTTPS")&amp;")","No"),"*")</f>
        <v>*</v>
      </c>
      <c r="AX538" s="58" t="str">
        <f>IF(AX$9="Include",IF(JoinIfFuzzy(AX$486:AX$527,$F$486:$F$527,$G538)&amp;IF(AND(AX$2=AY$3,AY$9="Include (Platform Duplicate)"),JoinIfFuzzy(AY$486:AY$527,$F$486:$F$527,$G538),"")&lt;&gt;"","Yes ("&amp;IF(NOT(ISERR(FIND("HTTP,",JoinIfFuzzy(AX$486:AX$527,$F$486:$F$527,$G538)&amp;IF(AND(AX$2=AY$3,AY$9="Include (Platform Duplicate)"),JoinIfFuzzy(AY$486:AY$527,$F$486:$F$527,$G538),"")))),"HTTP","HTTPS")&amp;")","No"),"*")</f>
        <v>*</v>
      </c>
      <c r="AY538" s="58" t="str">
        <f>IF(AY$9="Include",IF(JoinIfFuzzy(AY$486:AY$527,$F$486:$F$527,$G538)&amp;IF(AND(AY$2=AZ$3,AZ$9="Include (Platform Duplicate)"),JoinIfFuzzy(AZ$486:AZ$527,$F$486:$F$527,$G538),"")&lt;&gt;"","Yes ("&amp;IF(NOT(ISERR(FIND("HTTP,",JoinIfFuzzy(AY$486:AY$527,$F$486:$F$527,$G538)&amp;IF(AND(AY$2=AZ$3,AZ$9="Include (Platform Duplicate)"),JoinIfFuzzy(AZ$486:AZ$527,$F$486:$F$527,$G538),"")))),"HTTP","HTTPS")&amp;")","No"),"*")</f>
        <v>*</v>
      </c>
      <c r="AZ538" s="58" t="str">
        <f>IF(AZ$9="Include",IF(JoinIfFuzzy(AZ$486:AZ$527,$F$486:$F$527,$G538)&amp;IF(AND(AZ$2=BA$3,BA$9="Include (Platform Duplicate)"),JoinIfFuzzy(BA$486:BA$527,$F$486:$F$527,$G538),"")&lt;&gt;"","Yes ("&amp;IF(NOT(ISERR(FIND("HTTP,",JoinIfFuzzy(AZ$486:AZ$527,$F$486:$F$527,$G538)&amp;IF(AND(AZ$2=BA$3,BA$9="Include (Platform Duplicate)"),JoinIfFuzzy(BA$486:BA$527,$F$486:$F$527,$G538),"")))),"HTTP","HTTPS")&amp;")","No"),"*")</f>
        <v>Yes (HTTPS)</v>
      </c>
      <c r="BA538" s="58" t="str">
        <f>IF(BA$9="Include",IF(JoinIfFuzzy(BA$486:BA$527,$F$486:$F$527,$G538)&amp;IF(AND(BA$2=BB$3,BB$9="Include (Platform Duplicate)"),JoinIfFuzzy(BB$486:BB$527,$F$486:$F$527,$G538),"")&lt;&gt;"","Yes ("&amp;IF(NOT(ISERR(FIND("HTTP,",JoinIfFuzzy(BA$486:BA$527,$F$486:$F$527,$G538)&amp;IF(AND(BA$2=BB$3,BB$9="Include (Platform Duplicate)"),JoinIfFuzzy(BB$486:BB$527,$F$486:$F$527,$G538),"")))),"HTTP","HTTPS")&amp;")","No"),"*")</f>
        <v>No</v>
      </c>
      <c r="BB538" s="58" t="str">
        <f>IF(BB$9="Include",IF(JoinIfFuzzy(BB$486:BB$527,$F$486:$F$527,$G538)&amp;IF(AND(BB$2=BC$3,BC$9="Include (Platform Duplicate)"),JoinIfFuzzy(BC$486:BC$527,$F$486:$F$527,$G538),"")&lt;&gt;"","Yes ("&amp;IF(NOT(ISERR(FIND("HTTP,",JoinIfFuzzy(BB$486:BB$527,$F$486:$F$527,$G538)&amp;IF(AND(BB$2=BC$3,BC$9="Include (Platform Duplicate)"),JoinIfFuzzy(BC$486:BC$527,$F$486:$F$527,$G538),"")))),"HTTP","HTTPS")&amp;")","No"),"*")</f>
        <v>Yes (HTTPS)</v>
      </c>
      <c r="BC538" s="58" t="str">
        <f>IF(BC$9="Include",IF(JoinIfFuzzy(BC$486:BC$527,$F$486:$F$527,$G538)&amp;IF(AND(BC$2=BD$3,BD$9="Include (Platform Duplicate)"),JoinIfFuzzy(BD$486:BD$527,$F$486:$F$527,$G538),"")&lt;&gt;"","Yes ("&amp;IF(NOT(ISERR(FIND("HTTP,",JoinIfFuzzy(BC$486:BC$527,$F$486:$F$527,$G538)&amp;IF(AND(BC$2=BD$3,BD$9="Include (Platform Duplicate)"),JoinIfFuzzy(BD$486:BD$527,$F$486:$F$527,$G538),"")))),"HTTP","HTTPS")&amp;")","No"),"*")</f>
        <v>Yes (HTTPS)</v>
      </c>
      <c r="BD538" s="58" t="str">
        <f>IF(BD$9="Include",IF(JoinIfFuzzy(BD$486:BD$527,$F$486:$F$527,$G538)&amp;IF(AND(BD$2=BE$3,BE$9="Include (Platform Duplicate)"),JoinIfFuzzy(BE$486:BE$527,$F$486:$F$527,$G538),"")&lt;&gt;"","Yes ("&amp;IF(NOT(ISERR(FIND("HTTP,",JoinIfFuzzy(BD$486:BD$527,$F$486:$F$527,$G538)&amp;IF(AND(BD$2=BE$3,BE$9="Include (Platform Duplicate)"),JoinIfFuzzy(BE$486:BE$527,$F$486:$F$527,$G538),"")))),"HTTP","HTTPS")&amp;")","No"),"*")</f>
        <v>Yes (HTTPS)</v>
      </c>
      <c r="BE538" s="58" t="str">
        <f>IF(BE$9="Include",IF(JoinIfFuzzy(BE$486:BE$527,$F$486:$F$527,$G538)&amp;IF(AND(BE$2=BF$3,BF$9="Include (Platform Duplicate)"),JoinIfFuzzy(BF$486:BF$527,$F$486:$F$527,$G538),"")&lt;&gt;"","Yes ("&amp;IF(NOT(ISERR(FIND("HTTP,",JoinIfFuzzy(BE$486:BE$527,$F$486:$F$527,$G538)&amp;IF(AND(BE$2=BF$3,BF$9="Include (Platform Duplicate)"),JoinIfFuzzy(BF$486:BF$527,$F$486:$F$527,$G538),"")))),"HTTP","HTTPS")&amp;")","No"),"*")</f>
        <v>*</v>
      </c>
      <c r="BF538" s="58" t="str">
        <f>IF(BF$9="Include",IF(JoinIfFuzzy(BF$486:BF$527,$F$486:$F$527,$G538)&amp;IF(AND(BF$2=BG$3,BG$9="Include (Platform Duplicate)"),JoinIfFuzzy(BG$486:BG$527,$F$486:$F$527,$G538),"")&lt;&gt;"","Yes ("&amp;IF(NOT(ISERR(FIND("HTTP,",JoinIfFuzzy(BF$486:BF$527,$F$486:$F$527,$G538)&amp;IF(AND(BF$2=BG$3,BG$9="Include (Platform Duplicate)"),JoinIfFuzzy(BG$486:BG$527,$F$486:$F$527,$G538),"")))),"HTTP","HTTPS")&amp;")","No"),"*")</f>
        <v>*</v>
      </c>
      <c r="BG538" s="58" t="str">
        <f>IF(BG$9="Include",IF(JoinIfFuzzy(BG$486:BG$527,$F$486:$F$527,$G538)&amp;IF(AND(BG$2=BH$3,BH$9="Include (Platform Duplicate)"),JoinIfFuzzy(BH$486:BH$527,$F$486:$F$527,$G538),"")&lt;&gt;"","Yes ("&amp;IF(NOT(ISERR(FIND("HTTP,",JoinIfFuzzy(BG$486:BG$527,$F$486:$F$527,$G538)&amp;IF(AND(BG$2=BH$3,BH$9="Include (Platform Duplicate)"),JoinIfFuzzy(BH$486:BH$527,$F$486:$F$527,$G538),"")))),"HTTP","HTTPS")&amp;")","No"),"*")</f>
        <v>Yes (HTTPS)</v>
      </c>
      <c r="BH538" s="58" t="str">
        <f>IF(BH$9="Include",IF(JoinIfFuzzy(BH$486:BH$527,$F$486:$F$527,$G538)&amp;IF(AND(BH$2=BI$3,BI$9="Include (Platform Duplicate)"),JoinIfFuzzy(BI$486:BI$527,$F$486:$F$527,$G538),"")&lt;&gt;"","Yes ("&amp;IF(NOT(ISERR(FIND("HTTP,",JoinIfFuzzy(BH$486:BH$527,$F$486:$F$527,$G538)&amp;IF(AND(BH$2=BI$3,BI$9="Include (Platform Duplicate)"),JoinIfFuzzy(BI$486:BI$527,$F$486:$F$527,$G538),"")))),"HTTP","HTTPS")&amp;")","No"),"*")</f>
        <v>*</v>
      </c>
      <c r="BI538" s="58" t="str">
        <f>IF(BI$9="Include",IF(JoinIfFuzzy(BI$486:BI$527,$F$486:$F$527,$G538)&amp;IF(AND(BI$2=BJ$3,BJ$9="Include (Platform Duplicate)"),JoinIfFuzzy(BJ$486:BJ$527,$F$486:$F$527,$G538),"")&lt;&gt;"","Yes ("&amp;IF(NOT(ISERR(FIND("HTTP,",JoinIfFuzzy(BI$486:BI$527,$F$486:$F$527,$G538)&amp;IF(AND(BI$2=BJ$3,BJ$9="Include (Platform Duplicate)"),JoinIfFuzzy(BJ$486:BJ$527,$F$486:$F$527,$G538),"")))),"HTTP","HTTPS")&amp;")","No"),"*")</f>
        <v>Yes (HTTPS)</v>
      </c>
      <c r="BJ538" s="58" t="str">
        <f>IF(BJ$9="Include",IF(JoinIfFuzzy(BJ$486:BJ$527,$F$486:$F$527,$G538)&amp;IF(AND(BJ$2=BK$3,BK$9="Include (Platform Duplicate)"),JoinIfFuzzy(BK$486:BK$527,$F$486:$F$527,$G538),"")&lt;&gt;"","Yes ("&amp;IF(NOT(ISERR(FIND("HTTP,",JoinIfFuzzy(BJ$486:BJ$527,$F$486:$F$527,$G538)&amp;IF(AND(BJ$2=BK$3,BK$9="Include (Platform Duplicate)"),JoinIfFuzzy(BK$486:BK$527,$F$486:$F$527,$G538),"")))),"HTTP","HTTPS")&amp;")","No"),"*")</f>
        <v>Yes (HTTPS)</v>
      </c>
      <c r="BK538" s="58" t="str">
        <f>IF(BK$9="Include",IF(JoinIfFuzzy(BK$486:BK$527,$F$486:$F$527,$G538)&amp;IF(AND(BK$2=BL$3,BL$9="Include (Platform Duplicate)"),JoinIfFuzzy(BL$486:BL$527,$F$486:$F$527,$G538),"")&lt;&gt;"","Yes ("&amp;IF(NOT(ISERR(FIND("HTTP,",JoinIfFuzzy(BK$486:BK$527,$F$486:$F$527,$G538)&amp;IF(AND(BK$2=BL$3,BL$9="Include (Platform Duplicate)"),JoinIfFuzzy(BL$486:BL$527,$F$486:$F$527,$G538),"")))),"HTTP","HTTPS")&amp;")","No"),"*")</f>
        <v>*</v>
      </c>
      <c r="BL538" s="58" t="str">
        <f>IF(BL$9="Include",IF(JoinIfFuzzy(BL$486:BL$527,$F$486:$F$527,$G538)&amp;IF(AND(BL$2=BM$3,BM$9="Include (Platform Duplicate)"),JoinIfFuzzy(BM$486:BM$527,$F$486:$F$527,$G538),"")&lt;&gt;"","Yes ("&amp;IF(NOT(ISERR(FIND("HTTP,",JoinIfFuzzy(BL$486:BL$527,$F$486:$F$527,$G538)&amp;IF(AND(BL$2=BM$3,BM$9="Include (Platform Duplicate)"),JoinIfFuzzy(BM$486:BM$527,$F$486:$F$527,$G538),"")))),"HTTP","HTTPS")&amp;")","No"),"*")</f>
        <v>Yes (HTTPS)</v>
      </c>
      <c r="BM538" s="58" t="str">
        <f>IF(BM$9="Include",IF(JoinIfFuzzy(BM$486:BM$527,$F$486:$F$527,$G538)&amp;IF(AND(BM$2=BN$3,BN$9="Include (Platform Duplicate)"),JoinIfFuzzy(BN$486:BN$527,$F$486:$F$527,$G538),"")&lt;&gt;"","Yes ("&amp;IF(NOT(ISERR(FIND("HTTP,",JoinIfFuzzy(BM$486:BM$527,$F$486:$F$527,$G538)&amp;IF(AND(BM$2=BN$3,BN$9="Include (Platform Duplicate)"),JoinIfFuzzy(BN$486:BN$527,$F$486:$F$527,$G538),"")))),"HTTP","HTTPS")&amp;")","No"),"*")</f>
        <v>*</v>
      </c>
      <c r="BN538" s="58" t="str">
        <f>IF(BN$9="Include",IF(JoinIfFuzzy(BN$486:BN$527,$F$486:$F$527,$G538)&amp;IF(AND(BN$2=BO$3,BO$9="Include (Platform Duplicate)"),JoinIfFuzzy(BO$486:BO$527,$F$486:$F$527,$G538),"")&lt;&gt;"","Yes ("&amp;IF(NOT(ISERR(FIND("HTTP,",JoinIfFuzzy(BN$486:BN$527,$F$486:$F$527,$G538)&amp;IF(AND(BN$2=BO$3,BO$9="Include (Platform Duplicate)"),JoinIfFuzzy(BO$486:BO$527,$F$486:$F$527,$G538),"")))),"HTTP","HTTPS")&amp;")","No"),"*")</f>
        <v>No</v>
      </c>
      <c r="BO538" s="58" t="str">
        <f>IF(BO$9="Include",IF(JoinIfFuzzy(BO$486:BO$527,$F$486:$F$527,$G538)&amp;IF(AND(BO$2=BP$3,BP$9="Include (Platform Duplicate)"),JoinIfFuzzy(BP$486:BP$527,$F$486:$F$527,$G538),"")&lt;&gt;"","Yes ("&amp;IF(NOT(ISERR(FIND("HTTP,",JoinIfFuzzy(BO$486:BO$527,$F$486:$F$527,$G538)&amp;IF(AND(BO$2=BP$3,BP$9="Include (Platform Duplicate)"),JoinIfFuzzy(BP$486:BP$527,$F$486:$F$527,$G538),"")))),"HTTP","HTTPS")&amp;")","No"),"*")</f>
        <v>Yes (HTTPS)</v>
      </c>
      <c r="BP538" s="58" t="str">
        <f>IF(BP$9="Include",IF(JoinIfFuzzy(BP$486:BP$527,$F$486:$F$527,$G538)&amp;IF(AND(BP$2=BQ$3,BQ$9="Include (Platform Duplicate)"),JoinIfFuzzy(BQ$486:BQ$527,$F$486:$F$527,$G538),"")&lt;&gt;"","Yes ("&amp;IF(NOT(ISERR(FIND("HTTP,",JoinIfFuzzy(BP$486:BP$527,$F$486:$F$527,$G538)&amp;IF(AND(BP$2=BQ$3,BQ$9="Include (Platform Duplicate)"),JoinIfFuzzy(BQ$486:BQ$527,$F$486:$F$527,$G538),"")))),"HTTP","HTTPS")&amp;")","No"),"*")</f>
        <v>*</v>
      </c>
      <c r="BQ538" s="58" t="str">
        <f>IF(BQ$9="Include",IF(JoinIfFuzzy(BQ$486:BQ$527,$F$486:$F$527,$G538)&amp;IF(AND(BQ$2=BR$3,BR$9="Include (Platform Duplicate)"),JoinIfFuzzy(BR$486:BR$527,$F$486:$F$527,$G538),"")&lt;&gt;"","Yes ("&amp;IF(NOT(ISERR(FIND("HTTP,",JoinIfFuzzy(BQ$486:BQ$527,$F$486:$F$527,$G538)&amp;IF(AND(BQ$2=BR$3,BR$9="Include (Platform Duplicate)"),JoinIfFuzzy(BR$486:BR$527,$F$486:$F$527,$G538),"")))),"HTTP","HTTPS")&amp;")","No"),"*")</f>
        <v>Yes (HTTPS)</v>
      </c>
      <c r="BR538" s="58" t="str">
        <f>IF(BR$9="Include",IF(JoinIfFuzzy(BR$486:BR$527,$F$486:$F$527,$G538)&amp;IF(AND(BR$2=BS$3,BS$9="Include (Platform Duplicate)"),JoinIfFuzzy(BS$486:BS$527,$F$486:$F$527,$G538),"")&lt;&gt;"","Yes ("&amp;IF(NOT(ISERR(FIND("HTTP,",JoinIfFuzzy(BR$486:BR$527,$F$486:$F$527,$G538)&amp;IF(AND(BR$2=BS$3,BS$9="Include (Platform Duplicate)"),JoinIfFuzzy(BS$486:BS$527,$F$486:$F$527,$G538),"")))),"HTTP","HTTPS")&amp;")","No"),"*")</f>
        <v>*</v>
      </c>
      <c r="BS538" s="58" t="str">
        <f>IF(BS$9="Include",IF(JoinIfFuzzy(BS$486:BS$527,$F$486:$F$527,$G538)&amp;IF(AND(BS$2=BT$3,BT$9="Include (Platform Duplicate)"),JoinIfFuzzy(BT$486:BT$527,$F$486:$F$527,$G538),"")&lt;&gt;"","Yes ("&amp;IF(NOT(ISERR(FIND("HTTP,",JoinIfFuzzy(BS$486:BS$527,$F$486:$F$527,$G538)&amp;IF(AND(BS$2=BT$3,BT$9="Include (Platform Duplicate)"),JoinIfFuzzy(BT$486:BT$527,$F$486:$F$527,$G538),"")))),"HTTP","HTTPS")&amp;")","No"),"*")</f>
        <v>Yes (HTTP)</v>
      </c>
      <c r="BT538" s="58" t="str">
        <f>IF(BT$9="Include",IF(JoinIfFuzzy(BT$486:BT$527,$F$486:$F$527,$G538)&amp;IF(AND(BT$2=BU$3,BU$9="Include (Platform Duplicate)"),JoinIfFuzzy(BU$486:BU$527,$F$486:$F$527,$G538),"")&lt;&gt;"","Yes ("&amp;IF(NOT(ISERR(FIND("HTTP,",JoinIfFuzzy(BT$486:BT$527,$F$486:$F$527,$G538)&amp;IF(AND(BT$2=BU$3,BU$9="Include (Platform Duplicate)"),JoinIfFuzzy(BU$486:BU$527,$F$486:$F$527,$G538),"")))),"HTTP","HTTPS")&amp;")","No"),"*")</f>
        <v>Yes (HTTPS)</v>
      </c>
      <c r="BU538" s="58" t="str">
        <f>IF(BU$9="Include",IF(JoinIfFuzzy(BU$486:BU$527,$F$486:$F$527,$G538)&amp;IF(AND(BU$2=BV$3,BV$9="Include (Platform Duplicate)"),JoinIfFuzzy(BV$486:BV$527,$F$486:$F$527,$G538),"")&lt;&gt;"","Yes ("&amp;IF(NOT(ISERR(FIND("HTTP,",JoinIfFuzzy(BU$486:BU$527,$F$486:$F$527,$G538)&amp;IF(AND(BU$2=BV$3,BV$9="Include (Platform Duplicate)"),JoinIfFuzzy(BV$486:BV$527,$F$486:$F$527,$G538),"")))),"HTTP","HTTPS")&amp;")","No"),"*")</f>
        <v>*</v>
      </c>
      <c r="BV538" s="58" t="str">
        <f>IF(BV$9="Include",IF(JoinIfFuzzy(BV$486:BV$527,$F$486:$F$527,$G538)&amp;IF(AND(BV$2=BW$3,BW$9="Include (Platform Duplicate)"),JoinIfFuzzy(BW$486:BW$527,$F$486:$F$527,$G538),"")&lt;&gt;"","Yes ("&amp;IF(NOT(ISERR(FIND("HTTP,",JoinIfFuzzy(BV$486:BV$527,$F$486:$F$527,$G538)&amp;IF(AND(BV$2=BW$3,BW$9="Include (Platform Duplicate)"),JoinIfFuzzy(BW$486:BW$527,$F$486:$F$527,$G538),"")))),"HTTP","HTTPS")&amp;")","No"),"*")</f>
        <v>Yes (HTTPS)</v>
      </c>
      <c r="BW538" s="58" t="str">
        <f>IF(BW$9="Include",IF(JoinIfFuzzy(BW$486:BW$527,$F$486:$F$527,$G538)&amp;IF(AND(BW$2=BX$3,BX$9="Include (Platform Duplicate)"),JoinIfFuzzy(BX$486:BX$527,$F$486:$F$527,$G538),"")&lt;&gt;"","Yes ("&amp;IF(NOT(ISERR(FIND("HTTP,",JoinIfFuzzy(BW$486:BW$527,$F$486:$F$527,$G538)&amp;IF(AND(BW$2=BX$3,BX$9="Include (Platform Duplicate)"),JoinIfFuzzy(BX$486:BX$527,$F$486:$F$527,$G538),"")))),"HTTP","HTTPS")&amp;")","No"),"*")</f>
        <v>*</v>
      </c>
      <c r="BX538" s="58" t="str">
        <f>IF(BX$9="Include",IF(JoinIfFuzzy(BX$486:BX$527,$F$486:$F$527,$G538)&amp;IF(AND(BX$2=BY$3,BY$9="Include (Platform Duplicate)"),JoinIfFuzzy(BY$486:BY$527,$F$486:$F$527,$G538),"")&lt;&gt;"","Yes ("&amp;IF(NOT(ISERR(FIND("HTTP,",JoinIfFuzzy(BX$486:BX$527,$F$486:$F$527,$G538)&amp;IF(AND(BX$2=BY$3,BY$9="Include (Platform Duplicate)"),JoinIfFuzzy(BY$486:BY$527,$F$486:$F$527,$G538),"")))),"HTTP","HTTPS")&amp;")","No"),"*")</f>
        <v>Yes (HTTPS)</v>
      </c>
      <c r="BY538" s="58" t="str">
        <f>IF(BY$9="Include",IF(JoinIfFuzzy(BY$486:BY$527,$F$486:$F$527,$G538)&amp;IF(AND(BY$2=BZ$3,BZ$9="Include (Platform Duplicate)"),JoinIfFuzzy(BZ$486:BZ$527,$F$486:$F$527,$G538),"")&lt;&gt;"","Yes ("&amp;IF(NOT(ISERR(FIND("HTTP,",JoinIfFuzzy(BY$486:BY$527,$F$486:$F$527,$G538)&amp;IF(AND(BY$2=BZ$3,BZ$9="Include (Platform Duplicate)"),JoinIfFuzzy(BZ$486:BZ$527,$F$486:$F$527,$G538),"")))),"HTTP","HTTPS")&amp;")","No"),"*")</f>
        <v>*</v>
      </c>
      <c r="BZ538" s="58" t="str">
        <f>IF(BZ$9="Include",IF(JoinIfFuzzy(BZ$486:BZ$527,$F$486:$F$527,$G538)&amp;IF(AND(BZ$2=CA$3,CA$9="Include (Platform Duplicate)"),JoinIfFuzzy(CA$486:CA$527,$F$486:$F$527,$G538),"")&lt;&gt;"","Yes ("&amp;IF(NOT(ISERR(FIND("HTTP,",JoinIfFuzzy(BZ$486:BZ$527,$F$486:$F$527,$G538)&amp;IF(AND(BZ$2=CA$3,CA$9="Include (Platform Duplicate)"),JoinIfFuzzy(CA$486:CA$527,$F$486:$F$527,$G538),"")))),"HTTP","HTTPS")&amp;")","No"),"*")</f>
        <v>Yes (HTTPS)</v>
      </c>
      <c r="CA538" s="58" t="str">
        <f>IF(CA$9="Include",IF(JoinIfFuzzy(CA$486:CA$527,$F$486:$F$527,$G538)&amp;IF(AND(CA$2=CB$3,CB$9="Include (Platform Duplicate)"),JoinIfFuzzy(CB$486:CB$527,$F$486:$F$527,$G538),"")&lt;&gt;"","Yes ("&amp;IF(NOT(ISERR(FIND("HTTP,",JoinIfFuzzy(CA$486:CA$527,$F$486:$F$527,$G538)&amp;IF(AND(CA$2=CB$3,CB$9="Include (Platform Duplicate)"),JoinIfFuzzy(CB$486:CB$527,$F$486:$F$527,$G538),"")))),"HTTP","HTTPS")&amp;")","No"),"*")</f>
        <v>No</v>
      </c>
      <c r="CB538" s="58" t="str">
        <f>IF(CB$9="Include",IF(JoinIfFuzzy(CB$486:CB$527,$F$486:$F$527,$G538)&amp;IF(AND(CB$2=CC$3,CC$9="Include (Platform Duplicate)"),JoinIfFuzzy(CC$486:CC$527,$F$486:$F$527,$G538),"")&lt;&gt;"","Yes ("&amp;IF(NOT(ISERR(FIND("HTTP,",JoinIfFuzzy(CB$486:CB$527,$F$486:$F$527,$G538)&amp;IF(AND(CB$2=CC$3,CC$9="Include (Platform Duplicate)"),JoinIfFuzzy(CC$486:CC$527,$F$486:$F$527,$G538),"")))),"HTTP","HTTPS")&amp;")","No"),"*")</f>
        <v>Yes (HTTP)</v>
      </c>
      <c r="CC538" s="58" t="str">
        <f>IF(CC$9="Include",IF(JoinIfFuzzy(CC$486:CC$527,$F$486:$F$527,$G538)&amp;IF(AND(CC$2=CD$3,CD$9="Include (Platform Duplicate)"),JoinIfFuzzy(CD$486:CD$527,$F$486:$F$527,$G538),"")&lt;&gt;"","Yes ("&amp;IF(NOT(ISERR(FIND("HTTP,",JoinIfFuzzy(CC$486:CC$527,$F$486:$F$527,$G538)&amp;IF(AND(CC$2=CD$3,CD$9="Include (Platform Duplicate)"),JoinIfFuzzy(CD$486:CD$527,$F$486:$F$527,$G538),"")))),"HTTP","HTTPS")&amp;")","No"),"*")</f>
        <v>Yes (HTTPS)</v>
      </c>
      <c r="CD538" s="58" t="str">
        <f>IF(CD$9="Include",IF(JoinIfFuzzy(CD$486:CD$527,$F$486:$F$527,$G538)&amp;IF(AND(CD$2=CE$3,CE$9="Include (Platform Duplicate)"),JoinIfFuzzy(CE$486:CE$527,$F$486:$F$527,$G538),"")&lt;&gt;"","Yes ("&amp;IF(NOT(ISERR(FIND("HTTP,",JoinIfFuzzy(CD$486:CD$527,$F$486:$F$527,$G538)&amp;IF(AND(CD$2=CE$3,CE$9="Include (Platform Duplicate)"),JoinIfFuzzy(CE$486:CE$527,$F$486:$F$527,$G538),"")))),"HTTP","HTTPS")&amp;")","No"),"*")</f>
        <v>*</v>
      </c>
      <c r="CE538" s="58" t="str">
        <f>IF(CE$9="Include",IF(JoinIfFuzzy(CE$486:CE$527,$F$486:$F$527,$G538)&amp;IF(AND(CE$2=CF$3,CF$9="Include (Platform Duplicate)"),JoinIfFuzzy(CF$486:CF$527,$F$486:$F$527,$G538),"")&lt;&gt;"","Yes ("&amp;IF(NOT(ISERR(FIND("HTTP,",JoinIfFuzzy(CE$486:CE$527,$F$486:$F$527,$G538)&amp;IF(AND(CE$2=CF$3,CF$9="Include (Platform Duplicate)"),JoinIfFuzzy(CF$486:CF$527,$F$486:$F$527,$G538),"")))),"HTTP","HTTPS")&amp;")","No"),"*")</f>
        <v>*</v>
      </c>
      <c r="CF538" s="58" t="str">
        <f>IF(CF$9="Include",IF(JoinIfFuzzy(CF$486:CF$527,$F$486:$F$527,$G538)&amp;IF(AND(CF$2=CG$3,CG$9="Include (Platform Duplicate)"),JoinIfFuzzy(CG$486:CG$527,$F$486:$F$527,$G538),"")&lt;&gt;"","Yes ("&amp;IF(NOT(ISERR(FIND("HTTP,",JoinIfFuzzy(CF$486:CF$527,$F$486:$F$527,$G538)&amp;IF(AND(CF$2=CG$3,CG$9="Include (Platform Duplicate)"),JoinIfFuzzy(CG$486:CG$527,$F$486:$F$527,$G538),"")))),"HTTP","HTTPS")&amp;")","No"),"*")</f>
        <v>*</v>
      </c>
      <c r="CG538" s="58" t="str">
        <f>IF(CG$9="Include",IF(JoinIfFuzzy(CG$486:CG$527,$F$486:$F$527,$G538)&amp;IF(AND(CG$2=CH$3,CH$9="Include (Platform Duplicate)"),JoinIfFuzzy(CH$486:CH$527,$F$486:$F$527,$G538),"")&lt;&gt;"","Yes ("&amp;IF(NOT(ISERR(FIND("HTTP,",JoinIfFuzzy(CG$486:CG$527,$F$486:$F$527,$G538)&amp;IF(AND(CG$2=CH$3,CH$9="Include (Platform Duplicate)"),JoinIfFuzzy(CH$486:CH$527,$F$486:$F$527,$G538),"")))),"HTTP","HTTPS")&amp;")","No"),"*")</f>
        <v>Yes (HTTPS)</v>
      </c>
      <c r="CH538" s="58" t="str">
        <f>IF(CH$9="Include",IF(JoinIfFuzzy(CH$486:CH$527,$F$486:$F$527,$G538)&amp;IF(AND(CH$2=CI$3,CI$9="Include (Platform Duplicate)"),JoinIfFuzzy(CI$486:CI$527,$F$486:$F$527,$G538),"")&lt;&gt;"","Yes ("&amp;IF(NOT(ISERR(FIND("HTTP,",JoinIfFuzzy(CH$486:CH$527,$F$486:$F$527,$G538)&amp;IF(AND(CH$2=CI$3,CI$9="Include (Platform Duplicate)"),JoinIfFuzzy(CI$486:CI$527,$F$486:$F$527,$G538),"")))),"HTTP","HTTPS")&amp;")","No"),"*")</f>
        <v>Yes (HTTPS)</v>
      </c>
      <c r="CI538" s="58" t="str">
        <f>IF(CI$9="Include",IF(JoinIfFuzzy(CI$486:CI$527,$F$486:$F$527,$G538)&amp;IF(AND(CI$2=CJ$3,CJ$9="Include (Platform Duplicate)"),JoinIfFuzzy(CJ$486:CJ$527,$F$486:$F$527,$G538),"")&lt;&gt;"","Yes ("&amp;IF(NOT(ISERR(FIND("HTTP,",JoinIfFuzzy(CI$486:CI$527,$F$486:$F$527,$G538)&amp;IF(AND(CI$2=CJ$3,CJ$9="Include (Platform Duplicate)"),JoinIfFuzzy(CJ$486:CJ$527,$F$486:$F$527,$G538),"")))),"HTTP","HTTPS")&amp;")","No"),"*")</f>
        <v>*</v>
      </c>
      <c r="CJ538" s="58" t="str">
        <f>IF(CJ$9="Include",IF(JoinIfFuzzy(CJ$486:CJ$527,$F$486:$F$527,$G538)&amp;IF(AND(CJ$2=CK$3,CK$9="Include (Platform Duplicate)"),JoinIfFuzzy(CK$486:CK$527,$F$486:$F$527,$G538),"")&lt;&gt;"","Yes ("&amp;IF(NOT(ISERR(FIND("HTTP,",JoinIfFuzzy(CJ$486:CJ$527,$F$486:$F$527,$G538)&amp;IF(AND(CJ$2=CK$3,CK$9="Include (Platform Duplicate)"),JoinIfFuzzy(CK$486:CK$527,$F$486:$F$527,$G538),"")))),"HTTP","HTTPS")&amp;")","No"),"*")</f>
        <v>Yes (HTTPS)</v>
      </c>
      <c r="CK538" s="58" t="str">
        <f>IF(CK$9="Include",IF(JoinIfFuzzy(CK$486:CK$527,$F$486:$F$527,$G538)&amp;IF(AND(CK$2=CL$3,CL$9="Include (Platform Duplicate)"),JoinIfFuzzy(CL$486:CL$527,$F$486:$F$527,$G538),"")&lt;&gt;"","Yes ("&amp;IF(NOT(ISERR(FIND("HTTP,",JoinIfFuzzy(CK$486:CK$527,$F$486:$F$527,$G538)&amp;IF(AND(CK$2=CL$3,CL$9="Include (Platform Duplicate)"),JoinIfFuzzy(CL$486:CL$527,$F$486:$F$527,$G538),"")))),"HTTP","HTTPS")&amp;")","No"),"*")</f>
        <v>Yes (HTTPS)</v>
      </c>
      <c r="CL538" s="58" t="str">
        <f>IF(CL$9="Include",IF(JoinIfFuzzy(CL$486:CL$527,$F$486:$F$527,$G538)&amp;IF(AND(CL$2=CM$3,CM$9="Include (Platform Duplicate)"),JoinIfFuzzy(CM$486:CM$527,$F$486:$F$527,$G538),"")&lt;&gt;"","Yes ("&amp;IF(NOT(ISERR(FIND("HTTP,",JoinIfFuzzy(CL$486:CL$527,$F$486:$F$527,$G538)&amp;IF(AND(CL$2=CM$3,CM$9="Include (Platform Duplicate)"),JoinIfFuzzy(CM$486:CM$527,$F$486:$F$527,$G538),"")))),"HTTP","HTTPS")&amp;")","No"),"*")</f>
        <v>Yes (HTTP)</v>
      </c>
      <c r="CM538" s="58" t="str">
        <f>IF(CM$9="Include",IF(JoinIfFuzzy(CM$486:CM$527,$F$486:$F$527,$G538)&amp;IF(AND(CM$2=CN$3,CN$9="Include (Platform Duplicate)"),JoinIfFuzzy(CN$486:CN$527,$F$486:$F$527,$G538),"")&lt;&gt;"","Yes ("&amp;IF(NOT(ISERR(FIND("HTTP,",JoinIfFuzzy(CM$486:CM$527,$F$486:$F$527,$G538)&amp;IF(AND(CM$2=CN$3,CN$9="Include (Platform Duplicate)"),JoinIfFuzzy(CN$486:CN$527,$F$486:$F$527,$G538),"")))),"HTTP","HTTPS")&amp;")","No"),"*")</f>
        <v>*</v>
      </c>
      <c r="CN538" s="58" t="str">
        <f>IF(CN$9="Include",IF(JoinIfFuzzy(CN$486:CN$527,$F$486:$F$527,$G538)&amp;IF(AND(CN$2=CO$3,CO$9="Include (Platform Duplicate)"),JoinIfFuzzy(CO$486:CO$527,$F$486:$F$527,$G538),"")&lt;&gt;"","Yes ("&amp;IF(NOT(ISERR(FIND("HTTP,",JoinIfFuzzy(CN$486:CN$527,$F$486:$F$527,$G538)&amp;IF(AND(CN$2=CO$3,CO$9="Include (Platform Duplicate)"),JoinIfFuzzy(CO$486:CO$527,$F$486:$F$527,$G538),"")))),"HTTP","HTTPS")&amp;")","No"),"*")</f>
        <v>Yes (HTTPS)</v>
      </c>
      <c r="CO538" s="58" t="str">
        <f>IF(CO$9="Include",IF(JoinIfFuzzy(CO$486:CO$527,$F$486:$F$527,$G538)&amp;IF(AND(CO$2=CP$3,CP$9="Include (Platform Duplicate)"),JoinIfFuzzy(CP$486:CP$527,$F$486:$F$527,$G538),"")&lt;&gt;"","Yes ("&amp;IF(NOT(ISERR(FIND("HTTP,",JoinIfFuzzy(CO$486:CO$527,$F$486:$F$527,$G538)&amp;IF(AND(CO$2=CP$3,CP$9="Include (Platform Duplicate)"),JoinIfFuzzy(CP$486:CP$527,$F$486:$F$527,$G538),"")))),"HTTP","HTTPS")&amp;")","No"),"*")</f>
        <v>Yes (HTTP)</v>
      </c>
      <c r="CP538" s="58" t="str">
        <f>IF(CP$9="Include",IF(JoinIfFuzzy(CP$486:CP$527,$F$486:$F$527,$G538)&amp;IF(AND(CP$2=CQ$3,CQ$9="Include (Platform Duplicate)"),JoinIfFuzzy(CQ$486:CQ$527,$F$486:$F$527,$G538),"")&lt;&gt;"","Yes ("&amp;IF(NOT(ISERR(FIND("HTTP,",JoinIfFuzzy(CP$486:CP$527,$F$486:$F$527,$G538)&amp;IF(AND(CP$2=CQ$3,CQ$9="Include (Platform Duplicate)"),JoinIfFuzzy(CQ$486:CQ$527,$F$486:$F$527,$G538),"")))),"HTTP","HTTPS")&amp;")","No"),"*")</f>
        <v>*</v>
      </c>
      <c r="CQ538" s="58" t="str">
        <f>IF(CQ$9="Include",IF(JoinIfFuzzy(CQ$486:CQ$527,$F$486:$F$527,$G538)&amp;IF(AND(CQ$2=CR$3,CR$9="Include (Platform Duplicate)"),JoinIfFuzzy(CR$486:CR$527,$F$486:$F$527,$G538),"")&lt;&gt;"","Yes ("&amp;IF(NOT(ISERR(FIND("HTTP,",JoinIfFuzzy(CQ$486:CQ$527,$F$486:$F$527,$G538)&amp;IF(AND(CQ$2=CR$3,CR$9="Include (Platform Duplicate)"),JoinIfFuzzy(CR$486:CR$527,$F$486:$F$527,$G538),"")))),"HTTP","HTTPS")&amp;")","No"),"*")</f>
        <v>Yes (HTTPS)</v>
      </c>
      <c r="CR538" s="58" t="str">
        <f>IF(CR$9="Include",IF(JoinIfFuzzy(CR$486:CR$527,$F$486:$F$527,$G538)&amp;IF(AND(CR$2=CS$3,CS$9="Include (Platform Duplicate)"),JoinIfFuzzy(CS$486:CS$527,$F$486:$F$527,$G538),"")&lt;&gt;"","Yes ("&amp;IF(NOT(ISERR(FIND("HTTP,",JoinIfFuzzy(CR$486:CR$527,$F$486:$F$527,$G538)&amp;IF(AND(CR$2=CS$3,CS$9="Include (Platform Duplicate)"),JoinIfFuzzy(CS$486:CS$527,$F$486:$F$527,$G538),"")))),"HTTP","HTTPS")&amp;")","No"),"*")</f>
        <v>No</v>
      </c>
      <c r="CS538" s="58" t="str">
        <f>IF(CS$9="Include",IF(JoinIfFuzzy(CS$486:CS$527,$F$486:$F$527,$G538)&amp;IF(AND(CS$2=CT$3,CT$9="Include (Platform Duplicate)"),JoinIfFuzzy(CT$486:CT$527,$F$486:$F$527,$G538),"")&lt;&gt;"","Yes ("&amp;IF(NOT(ISERR(FIND("HTTP,",JoinIfFuzzy(CS$486:CS$527,$F$486:$F$527,$G538)&amp;IF(AND(CS$2=CT$3,CT$9="Include (Platform Duplicate)"),JoinIfFuzzy(CT$486:CT$527,$F$486:$F$527,$G538),"")))),"HTTP","HTTPS")&amp;")","No"),"*")</f>
        <v>Yes (HTTPS)</v>
      </c>
      <c r="CT538" s="58" t="str">
        <f>IF(CT$9="Include",IF(JoinIfFuzzy(CT$486:CT$527,$F$486:$F$527,$G538)&amp;IF(AND(CT$2=CU$3,CU$9="Include (Platform Duplicate)"),JoinIfFuzzy(CU$486:CU$527,$F$486:$F$527,$G538),"")&lt;&gt;"","Yes ("&amp;IF(NOT(ISERR(FIND("HTTP,",JoinIfFuzzy(CT$486:CT$527,$F$486:$F$527,$G538)&amp;IF(AND(CT$2=CU$3,CU$9="Include (Platform Duplicate)"),JoinIfFuzzy(CU$486:CU$527,$F$486:$F$527,$G538),"")))),"HTTP","HTTPS")&amp;")","No"),"*")</f>
        <v>*</v>
      </c>
      <c r="CU538" s="58" t="str">
        <f>IF(CU$9="Include",IF(JoinIfFuzzy(CU$486:CU$527,$F$486:$F$527,$G538)&amp;IF(AND(CU$2=CV$3,CV$9="Include (Platform Duplicate)"),JoinIfFuzzy(CV$486:CV$527,$F$486:$F$527,$G538),"")&lt;&gt;"","Yes ("&amp;IF(NOT(ISERR(FIND("HTTP,",JoinIfFuzzy(CU$486:CU$527,$F$486:$F$527,$G538)&amp;IF(AND(CU$2=CV$3,CV$9="Include (Platform Duplicate)"),JoinIfFuzzy(CV$486:CV$527,$F$486:$F$527,$G538),"")))),"HTTP","HTTPS")&amp;")","No"),"*")</f>
        <v>Yes (HTTPS)</v>
      </c>
      <c r="CV538" s="58" t="str">
        <f>IF(CV$9="Include",IF(JoinIfFuzzy(CV$486:CV$527,$F$486:$F$527,$G538)&amp;IF(AND(CV$2=CW$3,CW$9="Include (Platform Duplicate)"),JoinIfFuzzy(CW$486:CW$527,$F$486:$F$527,$G538),"")&lt;&gt;"","Yes ("&amp;IF(NOT(ISERR(FIND("HTTP,",JoinIfFuzzy(CV$486:CV$527,$F$486:$F$527,$G538)&amp;IF(AND(CV$2=CW$3,CW$9="Include (Platform Duplicate)"),JoinIfFuzzy(CW$486:CW$527,$F$486:$F$527,$G538),"")))),"HTTP","HTTPS")&amp;")","No"),"*")</f>
        <v>*</v>
      </c>
      <c r="CW538" s="58" t="str">
        <f>IF(CW$9="Include",IF(JoinIfFuzzy(CW$486:CW$527,$F$486:$F$527,$G538)&amp;IF(AND(CW$2=CX$3,CX$9="Include (Platform Duplicate)"),JoinIfFuzzy(CX$486:CX$527,$F$486:$F$527,$G538),"")&lt;&gt;"","Yes ("&amp;IF(NOT(ISERR(FIND("HTTP,",JoinIfFuzzy(CW$486:CW$527,$F$486:$F$527,$G538)&amp;IF(AND(CW$2=CX$3,CX$9="Include (Platform Duplicate)"),JoinIfFuzzy(CX$486:CX$527,$F$486:$F$527,$G538),"")))),"HTTP","HTTPS")&amp;")","No"),"*")</f>
        <v>Yes (HTTPS)</v>
      </c>
      <c r="CX538" s="58" t="str">
        <f>IF(CX$9="Include",IF(JoinIfFuzzy(CX$486:CX$527,$F$486:$F$527,$G538)&amp;IF(AND(CX$2=CY$3,CY$9="Include (Platform Duplicate)"),JoinIfFuzzy(CY$486:CY$527,$F$486:$F$527,$G538),"")&lt;&gt;"","Yes ("&amp;IF(NOT(ISERR(FIND("HTTP,",JoinIfFuzzy(CX$486:CX$527,$F$486:$F$527,$G538)&amp;IF(AND(CX$2=CY$3,CY$9="Include (Platform Duplicate)"),JoinIfFuzzy(CY$486:CY$527,$F$486:$F$527,$G538),"")))),"HTTP","HTTPS")&amp;")","No"),"*")</f>
        <v>*</v>
      </c>
      <c r="CY538" s="58" t="str">
        <f>IF(CY$9="Include",IF(JoinIfFuzzy(CY$486:CY$527,$F$486:$F$527,$G538)&amp;IF(AND(CY$2=CZ$3,CZ$9="Include (Platform Duplicate)"),JoinIfFuzzy(CZ$486:CZ$527,$F$486:$F$527,$G538),"")&lt;&gt;"","Yes ("&amp;IF(NOT(ISERR(FIND("HTTP,",JoinIfFuzzy(CY$486:CY$527,$F$486:$F$527,$G538)&amp;IF(AND(CY$2=CZ$3,CZ$9="Include (Platform Duplicate)"),JoinIfFuzzy(CZ$486:CZ$527,$F$486:$F$527,$G538),"")))),"HTTP","HTTPS")&amp;")","No"),"*")</f>
        <v>Yes (HTTPS)</v>
      </c>
      <c r="CZ538" s="58" t="str">
        <f>IF(CZ$9="Include",IF(JoinIfFuzzy(CZ$486:CZ$527,$F$486:$F$527,$G538)&amp;IF(AND(CZ$2=DA$3,DA$9="Include (Platform Duplicate)"),JoinIfFuzzy(DA$486:DA$527,$F$486:$F$527,$G538),"")&lt;&gt;"","Yes ("&amp;IF(NOT(ISERR(FIND("HTTP,",JoinIfFuzzy(CZ$486:CZ$527,$F$486:$F$527,$G538)&amp;IF(AND(CZ$2=DA$3,DA$9="Include (Platform Duplicate)"),JoinIfFuzzy(DA$486:DA$527,$F$486:$F$527,$G538),"")))),"HTTP","HTTPS")&amp;")","No"),"*")</f>
        <v>*</v>
      </c>
      <c r="DA538" s="58" t="str">
        <f>IF(DA$9="Include",IF(JoinIfFuzzy(DA$486:DA$527,$F$486:$F$527,$G538)&amp;IF(AND(DA$2=DB$3,DB$9="Include (Platform Duplicate)"),JoinIfFuzzy(DB$486:DB$527,$F$486:$F$527,$G538),"")&lt;&gt;"","Yes ("&amp;IF(NOT(ISERR(FIND("HTTP,",JoinIfFuzzy(DA$486:DA$527,$F$486:$F$527,$G538)&amp;IF(AND(DA$2=DB$3,DB$9="Include (Platform Duplicate)"),JoinIfFuzzy(DB$486:DB$527,$F$486:$F$527,$G538),"")))),"HTTP","HTTPS")&amp;")","No"),"*")</f>
        <v>Yes (HTTPS)</v>
      </c>
      <c r="DB538" s="58" t="str">
        <f>IF(DB$9="Include",IF(JoinIfFuzzy(DB$486:DB$527,$F$486:$F$527,$G538)&amp;IF(AND(DB$2=DC$3,DC$9="Include (Platform Duplicate)"),JoinIfFuzzy(DC$486:DC$527,$F$486:$F$527,$G538),"")&lt;&gt;"","Yes ("&amp;IF(NOT(ISERR(FIND("HTTP,",JoinIfFuzzy(DB$486:DB$527,$F$486:$F$527,$G538)&amp;IF(AND(DB$2=DC$3,DC$9="Include (Platform Duplicate)"),JoinIfFuzzy(DC$486:DC$527,$F$486:$F$527,$G538),"")))),"HTTP","HTTPS")&amp;")","No"),"*")</f>
        <v>*</v>
      </c>
      <c r="DC538" s="58" t="str">
        <f>IF(DC$9="Include",IF(JoinIfFuzzy(DC$486:DC$527,$F$486:$F$527,$G538)&amp;IF(AND(DC$2=DD$3,DD$9="Include (Platform Duplicate)"),JoinIfFuzzy(DD$486:DD$527,$F$486:$F$527,$G538),"")&lt;&gt;"","Yes ("&amp;IF(NOT(ISERR(FIND("HTTP,",JoinIfFuzzy(DC$486:DC$527,$F$486:$F$527,$G538)&amp;IF(AND(DC$2=DD$3,DD$9="Include (Platform Duplicate)"),JoinIfFuzzy(DD$486:DD$527,$F$486:$F$527,$G538),"")))),"HTTP","HTTPS")&amp;")","No"),"*")</f>
        <v>*</v>
      </c>
      <c r="DD538" s="58" t="str">
        <f>IF(DD$9="Include",IF(JoinIfFuzzy(DD$486:DD$527,$F$486:$F$527,$G538)&amp;IF(AND(DD$2=DE$3,DE$9="Include (Platform Duplicate)"),JoinIfFuzzy(DE$486:DE$527,$F$486:$F$527,$G538),"")&lt;&gt;"","Yes ("&amp;IF(NOT(ISERR(FIND("HTTP,",JoinIfFuzzy(DD$486:DD$527,$F$486:$F$527,$G538)&amp;IF(AND(DD$2=DE$3,DE$9="Include (Platform Duplicate)"),JoinIfFuzzy(DE$486:DE$527,$F$486:$F$527,$G538),"")))),"HTTP","HTTPS")&amp;")","No"),"*")</f>
        <v>Yes (HTTPS)</v>
      </c>
      <c r="DE538" s="58" t="str">
        <f>IF(DE$9="Include",IF(JoinIfFuzzy(DE$486:DE$527,$F$486:$F$527,$G538)&amp;IF(AND(DE$2=DF$3,DF$9="Include (Platform Duplicate)"),JoinIfFuzzy(DF$486:DF$527,$F$486:$F$527,$G538),"")&lt;&gt;"","Yes ("&amp;IF(NOT(ISERR(FIND("HTTP,",JoinIfFuzzy(DE$486:DE$527,$F$486:$F$527,$G538)&amp;IF(AND(DE$2=DF$3,DF$9="Include (Platform Duplicate)"),JoinIfFuzzy(DF$486:DF$527,$F$486:$F$527,$G538),"")))),"HTTP","HTTPS")&amp;")","No"),"*")</f>
        <v>Yes (HTTPS)</v>
      </c>
      <c r="DF538" s="58" t="str">
        <f>IF(DF$9="Include",IF(JoinIfFuzzy(DF$486:DF$527,$F$486:$F$527,$G538)&amp;IF(AND(DF$2=DG$3,DG$9="Include (Platform Duplicate)"),JoinIfFuzzy(DG$486:DG$527,$F$486:$F$527,$G538),"")&lt;&gt;"","Yes ("&amp;IF(NOT(ISERR(FIND("HTTP,",JoinIfFuzzy(DF$486:DF$527,$F$486:$F$527,$G538)&amp;IF(AND(DF$2=DG$3,DG$9="Include (Platform Duplicate)"),JoinIfFuzzy(DG$486:DG$527,$F$486:$F$527,$G538),"")))),"HTTP","HTTPS")&amp;")","No"),"*")</f>
        <v>*</v>
      </c>
      <c r="DG538" s="58" t="str">
        <f>IF(DG$9="Include",IF(JoinIfFuzzy(DG$486:DG$527,$F$486:$F$527,$G538)&amp;IF(AND(DG$2=DH$3,DH$9="Include (Platform Duplicate)"),JoinIfFuzzy(DH$486:DH$527,$F$486:$F$527,$G538),"")&lt;&gt;"","Yes ("&amp;IF(NOT(ISERR(FIND("HTTP,",JoinIfFuzzy(DG$486:DG$527,$F$486:$F$527,$G538)&amp;IF(AND(DG$2=DH$3,DH$9="Include (Platform Duplicate)"),JoinIfFuzzy(DH$486:DH$527,$F$486:$F$527,$G538),"")))),"HTTP","HTTPS")&amp;")","No"),"*")</f>
        <v>Yes (HTTP)</v>
      </c>
      <c r="DH538" s="58" t="str">
        <f>IF(DH$9="Include",IF(JoinIfFuzzy(DH$486:DH$527,$F$486:$F$527,$G538)&amp;IF(AND(DH$2=DI$3,DI$9="Include (Platform Duplicate)"),JoinIfFuzzy(DI$486:DI$527,$F$486:$F$527,$G538),"")&lt;&gt;"","Yes ("&amp;IF(NOT(ISERR(FIND("HTTP,",JoinIfFuzzy(DH$486:DH$527,$F$486:$F$527,$G538)&amp;IF(AND(DH$2=DI$3,DI$9="Include (Platform Duplicate)"),JoinIfFuzzy(DI$486:DI$527,$F$486:$F$527,$G538),"")))),"HTTP","HTTPS")&amp;")","No"),"*")</f>
        <v>Yes (HTTPS)</v>
      </c>
      <c r="DI538" s="58" t="str">
        <f>IF(DI$9="Include",IF(JoinIfFuzzy(DI$486:DI$527,$F$486:$F$527,$G538)&amp;IF(AND(DI$2=DJ$3,DJ$9="Include (Platform Duplicate)"),JoinIfFuzzy(DJ$486:DJ$527,$F$486:$F$527,$G538),"")&lt;&gt;"","Yes ("&amp;IF(NOT(ISERR(FIND("HTTP,",JoinIfFuzzy(DI$486:DI$527,$F$486:$F$527,$G538)&amp;IF(AND(DI$2=DJ$3,DJ$9="Include (Platform Duplicate)"),JoinIfFuzzy(DJ$486:DJ$527,$F$486:$F$527,$G538),"")))),"HTTP","HTTPS")&amp;")","No"),"*")</f>
        <v>Yes (HTTP)</v>
      </c>
      <c r="DJ538" s="58" t="str">
        <f>IF(DJ$9="Include",IF(JoinIfFuzzy(DJ$486:DJ$527,$F$486:$F$527,$G538)&amp;IF(AND(DJ$2=DK$3,DK$9="Include (Platform Duplicate)"),JoinIfFuzzy(DK$486:DK$527,$F$486:$F$527,$G538),"")&lt;&gt;"","Yes ("&amp;IF(NOT(ISERR(FIND("HTTP,",JoinIfFuzzy(DJ$486:DJ$527,$F$486:$F$527,$G538)&amp;IF(AND(DJ$2=DK$3,DK$9="Include (Platform Duplicate)"),JoinIfFuzzy(DK$486:DK$527,$F$486:$F$527,$G538),"")))),"HTTP","HTTPS")&amp;")","No"),"*")</f>
        <v>Yes (HTTPS)</v>
      </c>
      <c r="DK538" s="58" t="str">
        <f>IF(DK$9="Include",IF(JoinIfFuzzy(DK$486:DK$527,$F$486:$F$527,$G538)&amp;IF(AND(DK$2=DL$3,DL$9="Include (Platform Duplicate)"),JoinIfFuzzy(DL$486:DL$527,$F$486:$F$527,$G538),"")&lt;&gt;"","Yes ("&amp;IF(NOT(ISERR(FIND("HTTP,",JoinIfFuzzy(DK$486:DK$527,$F$486:$F$527,$G538)&amp;IF(AND(DK$2=DL$3,DL$9="Include (Platform Duplicate)"),JoinIfFuzzy(DL$486:DL$527,$F$486:$F$527,$G538),"")))),"HTTP","HTTPS")&amp;")","No"),"*")</f>
        <v>*</v>
      </c>
      <c r="DL538" s="58" t="str">
        <f>IF(DL$9="Include",IF(JoinIfFuzzy(DL$486:DL$527,$F$486:$F$527,$G538)&amp;IF(AND(DL$2=DM$3,DM$9="Include (Platform Duplicate)"),JoinIfFuzzy(DM$486:DM$527,$F$486:$F$527,$G538),"")&lt;&gt;"","Yes ("&amp;IF(NOT(ISERR(FIND("HTTP,",JoinIfFuzzy(DL$486:DL$527,$F$486:$F$527,$G538)&amp;IF(AND(DL$2=DM$3,DM$9="Include (Platform Duplicate)"),JoinIfFuzzy(DM$486:DM$527,$F$486:$F$527,$G538),"")))),"HTTP","HTTPS")&amp;")","No"),"*")</f>
        <v>Yes (HTTPS)</v>
      </c>
      <c r="DM538" s="58" t="str">
        <f>IF(DM$9="Include",IF(JoinIfFuzzy(DM$486:DM$527,$F$486:$F$527,$G538)&amp;IF(AND(DM$2=DN$3,DN$9="Include (Platform Duplicate)"),JoinIfFuzzy(DN$486:DN$527,$F$486:$F$527,$G538),"")&lt;&gt;"","Yes ("&amp;IF(NOT(ISERR(FIND("HTTP,",JoinIfFuzzy(DM$486:DM$527,$F$486:$F$527,$G538)&amp;IF(AND(DM$2=DN$3,DN$9="Include (Platform Duplicate)"),JoinIfFuzzy(DN$486:DN$527,$F$486:$F$527,$G538),"")))),"HTTP","HTTPS")&amp;")","No"),"*")</f>
        <v>*</v>
      </c>
      <c r="DN538" s="58" t="str">
        <f>IF(DN$9="Include",IF(JoinIfFuzzy(DN$486:DN$527,$F$486:$F$527,$G538)&amp;IF(AND(DN$2=DO$3,DO$9="Include (Platform Duplicate)"),JoinIfFuzzy(DO$486:DO$527,$F$486:$F$527,$G538),"")&lt;&gt;"","Yes ("&amp;IF(NOT(ISERR(FIND("HTTP,",JoinIfFuzzy(DN$486:DN$527,$F$486:$F$527,$G538)&amp;IF(AND(DN$2=DO$3,DO$9="Include (Platform Duplicate)"),JoinIfFuzzy(DO$486:DO$527,$F$486:$F$527,$G538),"")))),"HTTP","HTTPS")&amp;")","No"),"*")</f>
        <v>Yes (HTTPS)</v>
      </c>
      <c r="DO538" s="58" t="str">
        <f>IF(DO$9="Include",IF(JoinIfFuzzy(DO$486:DO$527,$F$486:$F$527,$G538)&amp;IF(AND(DO$2=DP$3,DP$9="Include (Platform Duplicate)"),JoinIfFuzzy(DP$486:DP$527,$F$486:$F$527,$G538),"")&lt;&gt;"","Yes ("&amp;IF(NOT(ISERR(FIND("HTTP,",JoinIfFuzzy(DO$486:DO$527,$F$486:$F$527,$G538)&amp;IF(AND(DO$2=DP$3,DP$9="Include (Platform Duplicate)"),JoinIfFuzzy(DP$486:DP$527,$F$486:$F$527,$G538),"")))),"HTTP","HTTPS")&amp;")","No"),"*")</f>
        <v>*</v>
      </c>
      <c r="DP538" s="58" t="str">
        <f>IF(DP$9="Include",IF(JoinIfFuzzy(DP$486:DP$527,$F$486:$F$527,$G538)&amp;IF(AND(DP$2=DQ$3,DQ$9="Include (Platform Duplicate)"),JoinIfFuzzy(DQ$486:DQ$527,$F$486:$F$527,$G538),"")&lt;&gt;"","Yes ("&amp;IF(NOT(ISERR(FIND("HTTP,",JoinIfFuzzy(DP$486:DP$527,$F$486:$F$527,$G538)&amp;IF(AND(DP$2=DQ$3,DQ$9="Include (Platform Duplicate)"),JoinIfFuzzy(DQ$486:DQ$527,$F$486:$F$527,$G538),"")))),"HTTP","HTTPS")&amp;")","No"),"*")</f>
        <v>Yes (HTTP)</v>
      </c>
      <c r="DQ538" s="58" t="str">
        <f>IF(DQ$9="Include",IF(JoinIfFuzzy(DQ$486:DQ$527,$F$486:$F$527,$G538)&amp;IF(AND(DQ$2=DR$3,DR$9="Include (Platform Duplicate)"),JoinIfFuzzy(DR$486:DR$527,$F$486:$F$527,$G538),"")&lt;&gt;"","Yes ("&amp;IF(NOT(ISERR(FIND("HTTP,",JoinIfFuzzy(DQ$486:DQ$527,$F$486:$F$527,$G538)&amp;IF(AND(DQ$2=DR$3,DR$9="Include (Platform Duplicate)"),JoinIfFuzzy(DR$486:DR$527,$F$486:$F$527,$G538),"")))),"HTTP","HTTPS")&amp;")","No"),"*")</f>
        <v>*</v>
      </c>
      <c r="DR538" s="58" t="str">
        <f>IF(DR$9="Include",IF(JoinIfFuzzy(DR$486:DR$527,$F$486:$F$527,$G538)&amp;IF(AND(DR$2=DS$3,DS$9="Include (Platform Duplicate)"),JoinIfFuzzy(DS$486:DS$527,$F$486:$F$527,$G538),"")&lt;&gt;"","Yes ("&amp;IF(NOT(ISERR(FIND("HTTP,",JoinIfFuzzy(DR$486:DR$527,$F$486:$F$527,$G538)&amp;IF(AND(DR$2=DS$3,DS$9="Include (Platform Duplicate)"),JoinIfFuzzy(DS$486:DS$527,$F$486:$F$527,$G538),"")))),"HTTP","HTTPS")&amp;")","No"),"*")</f>
        <v>*</v>
      </c>
      <c r="DS538" s="58" t="str">
        <f>IF(DS$9="Include",IF(JoinIfFuzzy(DS$486:DS$527,$F$486:$F$527,$G538)&amp;IF(AND(DS$2=DT$3,DT$9="Include (Platform Duplicate)"),JoinIfFuzzy(DT$486:DT$527,$F$486:$F$527,$G538),"")&lt;&gt;"","Yes ("&amp;IF(NOT(ISERR(FIND("HTTP,",JoinIfFuzzy(DS$486:DS$527,$F$486:$F$527,$G538)&amp;IF(AND(DS$2=DT$3,DT$9="Include (Platform Duplicate)"),JoinIfFuzzy(DT$486:DT$527,$F$486:$F$527,$G538),"")))),"HTTP","HTTPS")&amp;")","No"),"*")</f>
        <v>No</v>
      </c>
      <c r="DT538" s="58" t="str">
        <f>IF(DT$9="Include",IF(JoinIfFuzzy(DT$486:DT$527,$F$486:$F$527,$G538)&amp;IF(AND(DT$2=DU$3,DU$9="Include (Platform Duplicate)"),JoinIfFuzzy(DU$486:DU$527,$F$486:$F$527,$G538),"")&lt;&gt;"","Yes ("&amp;IF(NOT(ISERR(FIND("HTTP,",JoinIfFuzzy(DT$486:DT$527,$F$486:$F$527,$G538)&amp;IF(AND(DT$2=DU$3,DU$9="Include (Platform Duplicate)"),JoinIfFuzzy(DU$486:DU$527,$F$486:$F$527,$G538),"")))),"HTTP","HTTPS")&amp;")","No"),"*")</f>
        <v>Yes (HTTPS)</v>
      </c>
      <c r="DU538" s="58" t="str">
        <f>IF(DU$9="Include",IF(JoinIfFuzzy(DU$486:DU$527,$F$486:$F$527,$G538)&amp;IF(AND(DU$2=DV$3,DV$9="Include (Platform Duplicate)"),JoinIfFuzzy(DV$486:DV$527,$F$486:$F$527,$G538),"")&lt;&gt;"","Yes ("&amp;IF(NOT(ISERR(FIND("HTTP,",JoinIfFuzzy(DU$486:DU$527,$F$486:$F$527,$G538)&amp;IF(AND(DU$2=DV$3,DV$9="Include (Platform Duplicate)"),JoinIfFuzzy(DV$486:DV$527,$F$486:$F$527,$G538),"")))),"HTTP","HTTPS")&amp;")","No"),"*")</f>
        <v>*</v>
      </c>
      <c r="DV538" s="58" t="str">
        <f>IF(DV$9="Include",IF(JoinIfFuzzy(DV$486:DV$527,$F$486:$F$527,$G538)&amp;IF(AND(DV$2=DW$3,DW$9="Include (Platform Duplicate)"),JoinIfFuzzy(DW$486:DW$527,$F$486:$F$527,$G538),"")&lt;&gt;"","Yes ("&amp;IF(NOT(ISERR(FIND("HTTP,",JoinIfFuzzy(DV$486:DV$527,$F$486:$F$527,$G538)&amp;IF(AND(DV$2=DW$3,DW$9="Include (Platform Duplicate)"),JoinIfFuzzy(DW$486:DW$527,$F$486:$F$527,$G538),"")))),"HTTP","HTTPS")&amp;")","No"),"*")</f>
        <v>*</v>
      </c>
      <c r="DW538" s="58" t="str">
        <f>IF(DW$9="Include",IF(JoinIfFuzzy(DW$486:DW$527,$F$486:$F$527,$G538)&amp;IF(AND(DW$2=DX$3,DX$9="Include (Platform Duplicate)"),JoinIfFuzzy(DX$486:DX$527,$F$486:$F$527,$G538),"")&lt;&gt;"","Yes ("&amp;IF(NOT(ISERR(FIND("HTTP,",JoinIfFuzzy(DW$486:DW$527,$F$486:$F$527,$G538)&amp;IF(AND(DW$2=DX$3,DX$9="Include (Platform Duplicate)"),JoinIfFuzzy(DX$486:DX$527,$F$486:$F$527,$G538),"")))),"HTTP","HTTPS")&amp;")","No"),"*")</f>
        <v>No</v>
      </c>
      <c r="DX538" s="58" t="str">
        <f>IF(DX$9="Include",IF(JoinIfFuzzy(DX$486:DX$527,$F$486:$F$527,$G538)&amp;IF(AND(DX$2=DY$3,DY$9="Include (Platform Duplicate)"),JoinIfFuzzy(DY$486:DY$527,$F$486:$F$527,$G538),"")&lt;&gt;"","Yes ("&amp;IF(NOT(ISERR(FIND("HTTP,",JoinIfFuzzy(DX$486:DX$527,$F$486:$F$527,$G538)&amp;IF(AND(DX$2=DY$3,DY$9="Include (Platform Duplicate)"),JoinIfFuzzy(DY$486:DY$527,$F$486:$F$527,$G538),"")))),"HTTP","HTTPS")&amp;")","No"),"*")</f>
        <v>Yes (HTTPS)</v>
      </c>
      <c r="DY538" s="58" t="str">
        <f>IF(DY$9="Include",IF(JoinIfFuzzy(DY$486:DY$527,$F$486:$F$527,$G538)&amp;IF(AND(DY$2=DZ$3,DZ$9="Include (Platform Duplicate)"),JoinIfFuzzy(DZ$486:DZ$527,$F$486:$F$527,$G538),"")&lt;&gt;"","Yes ("&amp;IF(NOT(ISERR(FIND("HTTP,",JoinIfFuzzy(DY$486:DY$527,$F$486:$F$527,$G538)&amp;IF(AND(DY$2=DZ$3,DZ$9="Include (Platform Duplicate)"),JoinIfFuzzy(DZ$486:DZ$527,$F$486:$F$527,$G538),"")))),"HTTP","HTTPS")&amp;")","No"),"*")</f>
        <v>Yes (HTTPS)</v>
      </c>
      <c r="DZ538" s="58" t="str">
        <f>IF(DZ$9="Include",IF(JoinIfFuzzy(DZ$486:DZ$527,$F$486:$F$527,$G538)&amp;IF(AND(DZ$2=EA$3,EA$9="Include (Platform Duplicate)"),JoinIfFuzzy(EA$486:EA$527,$F$486:$F$527,$G538),"")&lt;&gt;"","Yes ("&amp;IF(NOT(ISERR(FIND("HTTP,",JoinIfFuzzy(DZ$486:DZ$527,$F$486:$F$527,$G538)&amp;IF(AND(DZ$2=EA$3,EA$9="Include (Platform Duplicate)"),JoinIfFuzzy(EA$486:EA$527,$F$486:$F$527,$G538),"")))),"HTTP","HTTPS")&amp;")","No"),"*")</f>
        <v>*</v>
      </c>
      <c r="EA538" s="58" t="str">
        <f>IF(EA$9="Include",IF(JoinIfFuzzy(EA$486:EA$527,$F$486:$F$527,$G538)&amp;IF(AND(EA$2=EB$3,EB$9="Include (Platform Duplicate)"),JoinIfFuzzy(EB$486:EB$527,$F$486:$F$527,$G538),"")&lt;&gt;"","Yes ("&amp;IF(NOT(ISERR(FIND("HTTP,",JoinIfFuzzy(EA$486:EA$527,$F$486:$F$527,$G538)&amp;IF(AND(EA$2=EB$3,EB$9="Include (Platform Duplicate)"),JoinIfFuzzy(EB$486:EB$527,$F$486:$F$527,$G538),"")))),"HTTP","HTTPS")&amp;")","No"),"*")</f>
        <v>Yes (HTTP)</v>
      </c>
      <c r="EB538" s="58" t="str">
        <f>IF(EB$9="Include",IF(JoinIfFuzzy(EB$486:EB$527,$F$486:$F$527,$G538)&amp;IF(AND(EB$2=EC$3,EC$9="Include (Platform Duplicate)"),JoinIfFuzzy(EC$486:EC$527,$F$486:$F$527,$G538),"")&lt;&gt;"","Yes ("&amp;IF(NOT(ISERR(FIND("HTTP,",JoinIfFuzzy(EB$486:EB$527,$F$486:$F$527,$G538)&amp;IF(AND(EB$2=EC$3,EC$9="Include (Platform Duplicate)"),JoinIfFuzzy(EC$486:EC$527,$F$486:$F$527,$G538),"")))),"HTTP","HTTPS")&amp;")","No"),"*")</f>
        <v>Yes (HTTPS)</v>
      </c>
      <c r="EC538" s="58" t="str">
        <f>IF(EC$9="Include",IF(JoinIfFuzzy(EC$486:EC$527,$F$486:$F$527,$G538)&amp;IF(AND(EC$2=ED$3,ED$9="Include (Platform Duplicate)"),JoinIfFuzzy(ED$486:ED$527,$F$486:$F$527,$G538),"")&lt;&gt;"","Yes ("&amp;IF(NOT(ISERR(FIND("HTTP,",JoinIfFuzzy(EC$486:EC$527,$F$486:$F$527,$G538)&amp;IF(AND(EC$2=ED$3,ED$9="Include (Platform Duplicate)"),JoinIfFuzzy(ED$486:ED$527,$F$486:$F$527,$G538),"")))),"HTTP","HTTPS")&amp;")","No"),"*")</f>
        <v>Yes (HTTP)</v>
      </c>
      <c r="ED538" s="58" t="str">
        <f>IF(ED$9="Include",IF(JoinIfFuzzy(ED$486:ED$527,$F$486:$F$527,$G538)&amp;IF(AND(ED$2=EE$3,EE$9="Include (Platform Duplicate)"),JoinIfFuzzy(EE$486:EE$527,$F$486:$F$527,$G538),"")&lt;&gt;"","Yes ("&amp;IF(NOT(ISERR(FIND("HTTP,",JoinIfFuzzy(ED$486:ED$527,$F$486:$F$527,$G538)&amp;IF(AND(ED$2=EE$3,EE$9="Include (Platform Duplicate)"),JoinIfFuzzy(EE$486:EE$527,$F$486:$F$527,$G538),"")))),"HTTP","HTTPS")&amp;")","No"),"*")</f>
        <v>*</v>
      </c>
      <c r="EE538" s="58" t="str">
        <f>IF(EE$9="Include",IF(JoinIfFuzzy(EE$486:EE$527,$F$486:$F$527,$G538)&amp;IF(AND(EE$2=EF$3,EF$9="Include (Platform Duplicate)"),JoinIfFuzzy(EF$486:EF$527,$F$486:$F$527,$G538),"")&lt;&gt;"","Yes ("&amp;IF(NOT(ISERR(FIND("HTTP,",JoinIfFuzzy(EE$486:EE$527,$F$486:$F$527,$G538)&amp;IF(AND(EE$2=EF$3,EF$9="Include (Platform Duplicate)"),JoinIfFuzzy(EF$486:EF$527,$F$486:$F$527,$G538),"")))),"HTTP","HTTPS")&amp;")","No"),"*")</f>
        <v>Yes (HTTPS)</v>
      </c>
      <c r="EF538" s="58" t="str">
        <f>IF(EF$9="Include",IF(JoinIfFuzzy(EF$486:EF$527,$F$486:$F$527,$G538)&amp;IF(AND(EF$2=EG$3,EG$9="Include (Platform Duplicate)"),JoinIfFuzzy(EG$486:EG$527,$F$486:$F$527,$G538),"")&lt;&gt;"","Yes ("&amp;IF(NOT(ISERR(FIND("HTTP,",JoinIfFuzzy(EF$486:EF$527,$F$486:$F$527,$G538)&amp;IF(AND(EF$2=EG$3,EG$9="Include (Platform Duplicate)"),JoinIfFuzzy(EG$486:EG$527,$F$486:$F$527,$G538),"")))),"HTTP","HTTPS")&amp;")","No"),"*")</f>
        <v>Yes (HTTP)</v>
      </c>
      <c r="EG538" s="58" t="str">
        <f>IF(EG$9="Include",IF(JoinIfFuzzy(EG$486:EG$527,$F$486:$F$527,$G538)&amp;IF(AND(EG$2=EH$3,EH$9="Include (Platform Duplicate)"),JoinIfFuzzy(EH$486:EH$527,$F$486:$F$527,$G538),"")&lt;&gt;"","Yes ("&amp;IF(NOT(ISERR(FIND("HTTP,",JoinIfFuzzy(EG$486:EG$527,$F$486:$F$527,$G538)&amp;IF(AND(EG$2=EH$3,EH$9="Include (Platform Duplicate)"),JoinIfFuzzy(EH$486:EH$527,$F$486:$F$527,$G538),"")))),"HTTP","HTTPS")&amp;")","No"),"*")</f>
        <v>*</v>
      </c>
      <c r="EH538" s="58" t="str">
        <f>IF(EH$9="Include",IF(JoinIfFuzzy(EH$486:EH$527,$F$486:$F$527,$G538)&amp;IF(AND(EH$2=EI$3,EI$9="Include (Platform Duplicate)"),JoinIfFuzzy(EI$486:EI$527,$F$486:$F$527,$G538),"")&lt;&gt;"","Yes ("&amp;IF(NOT(ISERR(FIND("HTTP,",JoinIfFuzzy(EH$486:EH$527,$F$486:$F$527,$G538)&amp;IF(AND(EH$2=EI$3,EI$9="Include (Platform Duplicate)"),JoinIfFuzzy(EI$486:EI$527,$F$486:$F$527,$G538),"")))),"HTTP","HTTPS")&amp;")","No"),"*")</f>
        <v>Yes (HTTP)</v>
      </c>
      <c r="EI538" s="58" t="str">
        <f>IF(EI$9="Include",IF(JoinIfFuzzy(EI$486:EI$527,$F$486:$F$527,$G538)&amp;IF(AND(EI$2=EJ$3,EJ$9="Include (Platform Duplicate)"),JoinIfFuzzy(EJ$486:EJ$527,$F$486:$F$527,$G538),"")&lt;&gt;"","Yes ("&amp;IF(NOT(ISERR(FIND("HTTP,",JoinIfFuzzy(EI$486:EI$527,$F$486:$F$527,$G538)&amp;IF(AND(EI$2=EJ$3,EJ$9="Include (Platform Duplicate)"),JoinIfFuzzy(EJ$486:EJ$527,$F$486:$F$527,$G538),"")))),"HTTP","HTTPS")&amp;")","No"),"*")</f>
        <v>*</v>
      </c>
      <c r="EJ538" s="58" t="str">
        <f>IF(EJ$9="Include",IF(JoinIfFuzzy(EJ$486:EJ$527,$F$486:$F$527,$G538)&amp;IF(AND(EJ$2=EK$3,EK$9="Include (Platform Duplicate)"),JoinIfFuzzy(EK$486:EK$527,$F$486:$F$527,$G538),"")&lt;&gt;"","Yes ("&amp;IF(NOT(ISERR(FIND("HTTP,",JoinIfFuzzy(EJ$486:EJ$527,$F$486:$F$527,$G538)&amp;IF(AND(EJ$2=EK$3,EK$9="Include (Platform Duplicate)"),JoinIfFuzzy(EK$486:EK$527,$F$486:$F$527,$G538),"")))),"HTTP","HTTPS")&amp;")","No"),"*")</f>
        <v>Yes (HTTP)</v>
      </c>
      <c r="EK538" s="58" t="str">
        <f>IF(EK$9="Include",IF(JoinIfFuzzy(EK$486:EK$527,$F$486:$F$527,$G538)&amp;IF(AND(EK$2=EL$3,EL$9="Include (Platform Duplicate)"),JoinIfFuzzy(EL$486:EL$527,$F$486:$F$527,$G538),"")&lt;&gt;"","Yes ("&amp;IF(NOT(ISERR(FIND("HTTP,",JoinIfFuzzy(EK$486:EK$527,$F$486:$F$527,$G538)&amp;IF(AND(EK$2=EL$3,EL$9="Include (Platform Duplicate)"),JoinIfFuzzy(EL$486:EL$527,$F$486:$F$527,$G538),"")))),"HTTP","HTTPS")&amp;")","No"),"*")</f>
        <v>*</v>
      </c>
      <c r="EL538" s="109"/>
      <c r="EM538" s="109"/>
    </row>
    <row r="539" spans="1:143" s="58" customFormat="1" ht="12.75" customHeight="1" x14ac:dyDescent="0.25">
      <c r="A539" s="5"/>
      <c r="B539" s="96"/>
      <c r="C539" s="96"/>
      <c r="D539" s="96"/>
      <c r="E539" s="96"/>
      <c r="F539" s="96"/>
      <c r="G539" s="4" t="s">
        <v>4226</v>
      </c>
      <c r="H539" s="18" t="s">
        <v>5</v>
      </c>
      <c r="I539" s="18"/>
      <c r="J539" s="58" t="str">
        <f>IF(J$9="Include",IF(JoinIfFuzzy(J$486:J$527,$F$486:$F$527,$G539)&amp;IF(AND(J$2=K$3,K$9="Include (Platform Duplicate)"),JoinIfFuzzy(K$486:K$527,$F$486:$F$527,$G539),"")&lt;&gt;"","Yes ("&amp;IF(NOT(ISERR(FIND("HTTP,",JoinIfFuzzy(J$486:J$527,$F$486:$F$527,$G539)&amp;IF(AND(J$2=K$3,K$9="Include (Platform Duplicate)"),JoinIfFuzzy(K$486:K$527,$F$486:$F$527,$G539),"")))),"HTTP","HTTPS")&amp;")","No"),"*")</f>
        <v>No</v>
      </c>
      <c r="K539" s="58" t="str">
        <f>IF(K$9="Include",IF(JoinIfFuzzy(K$486:K$527,$F$486:$F$527,$G539)&amp;IF(AND(K$2=L$3,L$9="Include (Platform Duplicate)"),JoinIfFuzzy(L$486:L$527,$F$486:$F$527,$G539),"")&lt;&gt;"","Yes ("&amp;IF(NOT(ISERR(FIND("HTTP,",JoinIfFuzzy(K$486:K$527,$F$486:$F$527,$G539)&amp;IF(AND(K$2=L$3,L$9="Include (Platform Duplicate)"),JoinIfFuzzy(L$486:L$527,$F$486:$F$527,$G539),"")))),"HTTP","HTTPS")&amp;")","No"),"*")</f>
        <v>No</v>
      </c>
      <c r="L539" s="58" t="str">
        <f>IF(L$9="Include",IF(JoinIfFuzzy(L$486:L$527,$F$486:$F$527,$G539)&amp;IF(AND(L$2=M$3,M$9="Include (Platform Duplicate)"),JoinIfFuzzy(M$486:M$527,$F$486:$F$527,$G539),"")&lt;&gt;"","Yes ("&amp;IF(NOT(ISERR(FIND("HTTP,",JoinIfFuzzy(L$486:L$527,$F$486:$F$527,$G539)&amp;IF(AND(L$2=M$3,M$9="Include (Platform Duplicate)"),JoinIfFuzzy(M$486:M$527,$F$486:$F$527,$G539),"")))),"HTTP","HTTPS")&amp;")","No"),"*")</f>
        <v>*</v>
      </c>
      <c r="M539" s="58" t="str">
        <f>IF(M$9="Include",IF(JoinIfFuzzy(M$486:M$527,$F$486:$F$527,$G539)&amp;IF(AND(M$2=N$3,N$9="Include (Platform Duplicate)"),JoinIfFuzzy(N$486:N$527,$F$486:$F$527,$G539),"")&lt;&gt;"","Yes ("&amp;IF(NOT(ISERR(FIND("HTTP,",JoinIfFuzzy(M$486:M$527,$F$486:$F$527,$G539)&amp;IF(AND(M$2=N$3,N$9="Include (Platform Duplicate)"),JoinIfFuzzy(N$486:N$527,$F$486:$F$527,$G539),"")))),"HTTP","HTTPS")&amp;")","No"),"*")</f>
        <v>Yes (HTTPS)</v>
      </c>
      <c r="N539" s="58" t="str">
        <f>IF(N$9="Include",IF(JoinIfFuzzy(N$486:N$527,$F$486:$F$527,$G539)&amp;IF(AND(N$2=O$3,O$9="Include (Platform Duplicate)"),JoinIfFuzzy(O$486:O$527,$F$486:$F$527,$G539),"")&lt;&gt;"","Yes ("&amp;IF(NOT(ISERR(FIND("HTTP,",JoinIfFuzzy(N$486:N$527,$F$486:$F$527,$G539)&amp;IF(AND(N$2=O$3,O$9="Include (Platform Duplicate)"),JoinIfFuzzy(O$486:O$527,$F$486:$F$527,$G539),"")))),"HTTP","HTTPS")&amp;")","No"),"*")</f>
        <v>*</v>
      </c>
      <c r="O539" s="58" t="str">
        <f>IF(O$9="Include",IF(JoinIfFuzzy(O$486:O$527,$F$486:$F$527,$G539)&amp;IF(AND(O$2=P$3,P$9="Include (Platform Duplicate)"),JoinIfFuzzy(P$486:P$527,$F$486:$F$527,$G539),"")&lt;&gt;"","Yes ("&amp;IF(NOT(ISERR(FIND("HTTP,",JoinIfFuzzy(O$486:O$527,$F$486:$F$527,$G539)&amp;IF(AND(O$2=P$3,P$9="Include (Platform Duplicate)"),JoinIfFuzzy(P$486:P$527,$F$486:$F$527,$G539),"")))),"HTTP","HTTPS")&amp;")","No"),"*")</f>
        <v>Yes (HTTPS)</v>
      </c>
      <c r="P539" s="58" t="str">
        <f>IF(P$9="Include",IF(JoinIfFuzzy(P$486:P$527,$F$486:$F$527,$G539)&amp;IF(AND(P$2=Q$3,Q$9="Include (Platform Duplicate)"),JoinIfFuzzy(Q$486:Q$527,$F$486:$F$527,$G539),"")&lt;&gt;"","Yes ("&amp;IF(NOT(ISERR(FIND("HTTP,",JoinIfFuzzy(P$486:P$527,$F$486:$F$527,$G539)&amp;IF(AND(P$2=Q$3,Q$9="Include (Platform Duplicate)"),JoinIfFuzzy(Q$486:Q$527,$F$486:$F$527,$G539),"")))),"HTTP","HTTPS")&amp;")","No"),"*")</f>
        <v>*</v>
      </c>
      <c r="Q539" s="58" t="str">
        <f>IF(Q$9="Include",IF(JoinIfFuzzy(Q$486:Q$527,$F$486:$F$527,$G539)&amp;IF(AND(Q$2=R$3,R$9="Include (Platform Duplicate)"),JoinIfFuzzy(R$486:R$527,$F$486:$F$527,$G539),"")&lt;&gt;"","Yes ("&amp;IF(NOT(ISERR(FIND("HTTP,",JoinIfFuzzy(Q$486:Q$527,$F$486:$F$527,$G539)&amp;IF(AND(Q$2=R$3,R$9="Include (Platform Duplicate)"),JoinIfFuzzy(R$486:R$527,$F$486:$F$527,$G539),"")))),"HTTP","HTTPS")&amp;")","No"),"*")</f>
        <v>Yes (HTTPS)</v>
      </c>
      <c r="R539" s="58" t="str">
        <f>IF(R$9="Include",IF(JoinIfFuzzy(R$486:R$527,$F$486:$F$527,$G539)&amp;IF(AND(R$2=S$3,S$9="Include (Platform Duplicate)"),JoinIfFuzzy(S$486:S$527,$F$486:$F$527,$G539),"")&lt;&gt;"","Yes ("&amp;IF(NOT(ISERR(FIND("HTTP,",JoinIfFuzzy(R$486:R$527,$F$486:$F$527,$G539)&amp;IF(AND(R$2=S$3,S$9="Include (Platform Duplicate)"),JoinIfFuzzy(S$486:S$527,$F$486:$F$527,$G539),"")))),"HTTP","HTTPS")&amp;")","No"),"*")</f>
        <v>*</v>
      </c>
      <c r="S539" s="58" t="str">
        <f>IF(S$9="Include",IF(JoinIfFuzzy(S$486:S$527,$F$486:$F$527,$G539)&amp;IF(AND(S$2=T$3,T$9="Include (Platform Duplicate)"),JoinIfFuzzy(T$486:T$527,$F$486:$F$527,$G539),"")&lt;&gt;"","Yes ("&amp;IF(NOT(ISERR(FIND("HTTP,",JoinIfFuzzy(S$486:S$527,$F$486:$F$527,$G539)&amp;IF(AND(S$2=T$3,T$9="Include (Platform Duplicate)"),JoinIfFuzzy(T$486:T$527,$F$486:$F$527,$G539),"")))),"HTTP","HTTPS")&amp;")","No"),"*")</f>
        <v>Yes (HTTPS)</v>
      </c>
      <c r="T539" s="58" t="str">
        <f>IF(T$9="Include",IF(JoinIfFuzzy(T$486:T$527,$F$486:$F$527,$G539)&amp;IF(AND(T$2=U$3,U$9="Include (Platform Duplicate)"),JoinIfFuzzy(U$486:U$527,$F$486:$F$527,$G539),"")&lt;&gt;"","Yes ("&amp;IF(NOT(ISERR(FIND("HTTP,",JoinIfFuzzy(T$486:T$527,$F$486:$F$527,$G539)&amp;IF(AND(T$2=U$3,U$9="Include (Platform Duplicate)"),JoinIfFuzzy(U$486:U$527,$F$486:$F$527,$G539),"")))),"HTTP","HTTPS")&amp;")","No"),"*")</f>
        <v>*</v>
      </c>
      <c r="U539" s="58" t="str">
        <f>IF(U$9="Include",IF(JoinIfFuzzy(U$486:U$527,$F$486:$F$527,$G539)&amp;IF(AND(U$2=V$3,V$9="Include (Platform Duplicate)"),JoinIfFuzzy(V$486:V$527,$F$486:$F$527,$G539),"")&lt;&gt;"","Yes ("&amp;IF(NOT(ISERR(FIND("HTTP,",JoinIfFuzzy(U$486:U$527,$F$486:$F$527,$G539)&amp;IF(AND(U$2=V$3,V$9="Include (Platform Duplicate)"),JoinIfFuzzy(V$486:V$527,$F$486:$F$527,$G539),"")))),"HTTP","HTTPS")&amp;")","No"),"*")</f>
        <v>No</v>
      </c>
      <c r="V539" s="58" t="str">
        <f>IF(V$9="Include",IF(JoinIfFuzzy(V$486:V$527,$F$486:$F$527,$G539)&amp;IF(AND(V$2=W$3,W$9="Include (Platform Duplicate)"),JoinIfFuzzy(W$486:W$527,$F$486:$F$527,$G539),"")&lt;&gt;"","Yes ("&amp;IF(NOT(ISERR(FIND("HTTP,",JoinIfFuzzy(V$486:V$527,$F$486:$F$527,$G539)&amp;IF(AND(V$2=W$3,W$9="Include (Platform Duplicate)"),JoinIfFuzzy(W$486:W$527,$F$486:$F$527,$G539),"")))),"HTTP","HTTPS")&amp;")","No"),"*")</f>
        <v>Yes (HTTPS)</v>
      </c>
      <c r="W539" s="58" t="str">
        <f>IF(W$9="Include",IF(JoinIfFuzzy(W$486:W$527,$F$486:$F$527,$G539)&amp;IF(AND(W$2=X$3,X$9="Include (Platform Duplicate)"),JoinIfFuzzy(X$486:X$527,$F$486:$F$527,$G539),"")&lt;&gt;"","Yes ("&amp;IF(NOT(ISERR(FIND("HTTP,",JoinIfFuzzy(W$486:W$527,$F$486:$F$527,$G539)&amp;IF(AND(W$2=X$3,X$9="Include (Platform Duplicate)"),JoinIfFuzzy(X$486:X$527,$F$486:$F$527,$G539),"")))),"HTTP","HTTPS")&amp;")","No"),"*")</f>
        <v>Yes (HTTPS)</v>
      </c>
      <c r="X539" s="58" t="str">
        <f>IF(X$9="Include",IF(JoinIfFuzzy(X$486:X$527,$F$486:$F$527,$G539)&amp;IF(AND(X$2=Y$3,Y$9="Include (Platform Duplicate)"),JoinIfFuzzy(Y$486:Y$527,$F$486:$F$527,$G539),"")&lt;&gt;"","Yes ("&amp;IF(NOT(ISERR(FIND("HTTP,",JoinIfFuzzy(X$486:X$527,$F$486:$F$527,$G539)&amp;IF(AND(X$2=Y$3,Y$9="Include (Platform Duplicate)"),JoinIfFuzzy(Y$486:Y$527,$F$486:$F$527,$G539),"")))),"HTTP","HTTPS")&amp;")","No"),"*")</f>
        <v>*</v>
      </c>
      <c r="Y539" s="58" t="str">
        <f>IF(Y$9="Include",IF(JoinIfFuzzy(Y$486:Y$527,$F$486:$F$527,$G539)&amp;IF(AND(Y$2=Z$3,Z$9="Include (Platform Duplicate)"),JoinIfFuzzy(Z$486:Z$527,$F$486:$F$527,$G539),"")&lt;&gt;"","Yes ("&amp;IF(NOT(ISERR(FIND("HTTP,",JoinIfFuzzy(Y$486:Y$527,$F$486:$F$527,$G539)&amp;IF(AND(Y$2=Z$3,Z$9="Include (Platform Duplicate)"),JoinIfFuzzy(Z$486:Z$527,$F$486:$F$527,$G539),"")))),"HTTP","HTTPS")&amp;")","No"),"*")</f>
        <v>Yes (HTTPS)</v>
      </c>
      <c r="Z539" s="58" t="str">
        <f>IF(Z$9="Include",IF(JoinIfFuzzy(Z$486:Z$527,$F$486:$F$527,$G539)&amp;IF(AND(Z$2=AA$3,AA$9="Include (Platform Duplicate)"),JoinIfFuzzy(AA$486:AA$527,$F$486:$F$527,$G539),"")&lt;&gt;"","Yes ("&amp;IF(NOT(ISERR(FIND("HTTP,",JoinIfFuzzy(Z$486:Z$527,$F$486:$F$527,$G539)&amp;IF(AND(Z$2=AA$3,AA$9="Include (Platform Duplicate)"),JoinIfFuzzy(AA$486:AA$527,$F$486:$F$527,$G539),"")))),"HTTP","HTTPS")&amp;")","No"),"*")</f>
        <v>*</v>
      </c>
      <c r="AA539" s="58" t="str">
        <f>IF(AA$9="Include",IF(JoinIfFuzzy(AA$486:AA$527,$F$486:$F$527,$G539)&amp;IF(AND(AA$2=AB$3,AB$9="Include (Platform Duplicate)"),JoinIfFuzzy(AB$486:AB$527,$F$486:$F$527,$G539),"")&lt;&gt;"","Yes ("&amp;IF(NOT(ISERR(FIND("HTTP,",JoinIfFuzzy(AA$486:AA$527,$F$486:$F$527,$G539)&amp;IF(AND(AA$2=AB$3,AB$9="Include (Platform Duplicate)"),JoinIfFuzzy(AB$486:AB$527,$F$486:$F$527,$G539),"")))),"HTTP","HTTPS")&amp;")","No"),"*")</f>
        <v>Yes (HTTPS)</v>
      </c>
      <c r="AB539" s="58" t="str">
        <f>IF(AB$9="Include",IF(JoinIfFuzzy(AB$486:AB$527,$F$486:$F$527,$G539)&amp;IF(AND(AB$2=AC$3,AC$9="Include (Platform Duplicate)"),JoinIfFuzzy(AC$486:AC$527,$F$486:$F$527,$G539),"")&lt;&gt;"","Yes ("&amp;IF(NOT(ISERR(FIND("HTTP,",JoinIfFuzzy(AB$486:AB$527,$F$486:$F$527,$G539)&amp;IF(AND(AB$2=AC$3,AC$9="Include (Platform Duplicate)"),JoinIfFuzzy(AC$486:AC$527,$F$486:$F$527,$G539),"")))),"HTTP","HTTPS")&amp;")","No"),"*")</f>
        <v>*</v>
      </c>
      <c r="AC539" s="58" t="str">
        <f>IF(AC$9="Include",IF(JoinIfFuzzy(AC$486:AC$527,$F$486:$F$527,$G539)&amp;IF(AND(AC$2=AD$3,AD$9="Include (Platform Duplicate)"),JoinIfFuzzy(AD$486:AD$527,$F$486:$F$527,$G539),"")&lt;&gt;"","Yes ("&amp;IF(NOT(ISERR(FIND("HTTP,",JoinIfFuzzy(AC$486:AC$527,$F$486:$F$527,$G539)&amp;IF(AND(AC$2=AD$3,AD$9="Include (Platform Duplicate)"),JoinIfFuzzy(AD$486:AD$527,$F$486:$F$527,$G539),"")))),"HTTP","HTTPS")&amp;")","No"),"*")</f>
        <v>Yes (HTTPS)</v>
      </c>
      <c r="AD539" s="58" t="str">
        <f>IF(AD$9="Include",IF(JoinIfFuzzy(AD$486:AD$527,$F$486:$F$527,$G539)&amp;IF(AND(AD$2=AE$3,AE$9="Include (Platform Duplicate)"),JoinIfFuzzy(AE$486:AE$527,$F$486:$F$527,$G539),"")&lt;&gt;"","Yes ("&amp;IF(NOT(ISERR(FIND("HTTP,",JoinIfFuzzy(AD$486:AD$527,$F$486:$F$527,$G539)&amp;IF(AND(AD$2=AE$3,AE$9="Include (Platform Duplicate)"),JoinIfFuzzy(AE$486:AE$527,$F$486:$F$527,$G539),"")))),"HTTP","HTTPS")&amp;")","No"),"*")</f>
        <v>Yes (HTTPS)</v>
      </c>
      <c r="AE539" s="58" t="str">
        <f>IF(AE$9="Include",IF(JoinIfFuzzy(AE$486:AE$527,$F$486:$F$527,$G539)&amp;IF(AND(AE$2=AF$3,AF$9="Include (Platform Duplicate)"),JoinIfFuzzy(AF$486:AF$527,$F$486:$F$527,$G539),"")&lt;&gt;"","Yes ("&amp;IF(NOT(ISERR(FIND("HTTP,",JoinIfFuzzy(AE$486:AE$527,$F$486:$F$527,$G539)&amp;IF(AND(AE$2=AF$3,AF$9="Include (Platform Duplicate)"),JoinIfFuzzy(AF$486:AF$527,$F$486:$F$527,$G539),"")))),"HTTP","HTTPS")&amp;")","No"),"*")</f>
        <v>*</v>
      </c>
      <c r="AF539" s="58" t="str">
        <f>IF(AF$9="Include",IF(JoinIfFuzzy(AF$486:AF$527,$F$486:$F$527,$G539)&amp;IF(AND(AF$2=AG$3,AG$9="Include (Platform Duplicate)"),JoinIfFuzzy(AG$486:AG$527,$F$486:$F$527,$G539),"")&lt;&gt;"","Yes ("&amp;IF(NOT(ISERR(FIND("HTTP,",JoinIfFuzzy(AF$486:AF$527,$F$486:$F$527,$G539)&amp;IF(AND(AF$2=AG$3,AG$9="Include (Platform Duplicate)"),JoinIfFuzzy(AG$486:AG$527,$F$486:$F$527,$G539),"")))),"HTTP","HTTPS")&amp;")","No"),"*")</f>
        <v>Yes (HTTPS)</v>
      </c>
      <c r="AG539" s="58" t="str">
        <f>IF(AG$9="Include",IF(JoinIfFuzzy(AG$486:AG$527,$F$486:$F$527,$G539)&amp;IF(AND(AG$2=AH$3,AH$9="Include (Platform Duplicate)"),JoinIfFuzzy(AH$486:AH$527,$F$486:$F$527,$G539),"")&lt;&gt;"","Yes ("&amp;IF(NOT(ISERR(FIND("HTTP,",JoinIfFuzzy(AG$486:AG$527,$F$486:$F$527,$G539)&amp;IF(AND(AG$2=AH$3,AH$9="Include (Platform Duplicate)"),JoinIfFuzzy(AH$486:AH$527,$F$486:$F$527,$G539),"")))),"HTTP","HTTPS")&amp;")","No"),"*")</f>
        <v>Yes (HTTPS)</v>
      </c>
      <c r="AH539" s="58" t="str">
        <f>IF(AH$9="Include",IF(JoinIfFuzzy(AH$486:AH$527,$F$486:$F$527,$G539)&amp;IF(AND(AH$2=AI$3,AI$9="Include (Platform Duplicate)"),JoinIfFuzzy(AI$486:AI$527,$F$486:$F$527,$G539),"")&lt;&gt;"","Yes ("&amp;IF(NOT(ISERR(FIND("HTTP,",JoinIfFuzzy(AH$486:AH$527,$F$486:$F$527,$G539)&amp;IF(AND(AH$2=AI$3,AI$9="Include (Platform Duplicate)"),JoinIfFuzzy(AI$486:AI$527,$F$486:$F$527,$G539),"")))),"HTTP","HTTPS")&amp;")","No"),"*")</f>
        <v>No</v>
      </c>
      <c r="AI539" s="58" t="str">
        <f>IF(AI$9="Include",IF(JoinIfFuzzy(AI$486:AI$527,$F$486:$F$527,$G539)&amp;IF(AND(AI$2=AJ$3,AJ$9="Include (Platform Duplicate)"),JoinIfFuzzy(AJ$486:AJ$527,$F$486:$F$527,$G539),"")&lt;&gt;"","Yes ("&amp;IF(NOT(ISERR(FIND("HTTP,",JoinIfFuzzy(AI$486:AI$527,$F$486:$F$527,$G539)&amp;IF(AND(AI$2=AJ$3,AJ$9="Include (Platform Duplicate)"),JoinIfFuzzy(AJ$486:AJ$527,$F$486:$F$527,$G539),"")))),"HTTP","HTTPS")&amp;")","No"),"*")</f>
        <v>*</v>
      </c>
      <c r="AJ539" s="58" t="str">
        <f>IF(AJ$9="Include",IF(JoinIfFuzzy(AJ$486:AJ$527,$F$486:$F$527,$G539)&amp;IF(AND(AJ$2=AK$3,AK$9="Include (Platform Duplicate)"),JoinIfFuzzy(AK$486:AK$527,$F$486:$F$527,$G539),"")&lt;&gt;"","Yes ("&amp;IF(NOT(ISERR(FIND("HTTP,",JoinIfFuzzy(AJ$486:AJ$527,$F$486:$F$527,$G539)&amp;IF(AND(AJ$2=AK$3,AK$9="Include (Platform Duplicate)"),JoinIfFuzzy(AK$486:AK$527,$F$486:$F$527,$G539),"")))),"HTTP","HTTPS")&amp;")","No"),"*")</f>
        <v>Yes (HTTPS)</v>
      </c>
      <c r="AK539" s="58" t="str">
        <f>IF(AK$9="Include",IF(JoinIfFuzzy(AK$486:AK$527,$F$486:$F$527,$G539)&amp;IF(AND(AK$2=AL$3,AL$9="Include (Platform Duplicate)"),JoinIfFuzzy(AL$486:AL$527,$F$486:$F$527,$G539),"")&lt;&gt;"","Yes ("&amp;IF(NOT(ISERR(FIND("HTTP,",JoinIfFuzzy(AK$486:AK$527,$F$486:$F$527,$G539)&amp;IF(AND(AK$2=AL$3,AL$9="Include (Platform Duplicate)"),JoinIfFuzzy(AL$486:AL$527,$F$486:$F$527,$G539),"")))),"HTTP","HTTPS")&amp;")","No"),"*")</f>
        <v>*</v>
      </c>
      <c r="AL539" s="58" t="str">
        <f>IF(AL$9="Include",IF(JoinIfFuzzy(AL$486:AL$527,$F$486:$F$527,$G539)&amp;IF(AND(AL$2=AM$3,AM$9="Include (Platform Duplicate)"),JoinIfFuzzy(AM$486:AM$527,$F$486:$F$527,$G539),"")&lt;&gt;"","Yes ("&amp;IF(NOT(ISERR(FIND("HTTP,",JoinIfFuzzy(AL$486:AL$527,$F$486:$F$527,$G539)&amp;IF(AND(AL$2=AM$3,AM$9="Include (Platform Duplicate)"),JoinIfFuzzy(AM$486:AM$527,$F$486:$F$527,$G539),"")))),"HTTP","HTTPS")&amp;")","No"),"*")</f>
        <v>No</v>
      </c>
      <c r="AM539" s="58" t="str">
        <f>IF(AM$9="Include",IF(JoinIfFuzzy(AM$486:AM$527,$F$486:$F$527,$G539)&amp;IF(AND(AM$2=AN$3,AN$9="Include (Platform Duplicate)"),JoinIfFuzzy(AN$486:AN$527,$F$486:$F$527,$G539),"")&lt;&gt;"","Yes ("&amp;IF(NOT(ISERR(FIND("HTTP,",JoinIfFuzzy(AM$486:AM$527,$F$486:$F$527,$G539)&amp;IF(AND(AM$2=AN$3,AN$9="Include (Platform Duplicate)"),JoinIfFuzzy(AN$486:AN$527,$F$486:$F$527,$G539),"")))),"HTTP","HTTPS")&amp;")","No"),"*")</f>
        <v>No</v>
      </c>
      <c r="AN539" s="58" t="str">
        <f>IF(AN$9="Include",IF(JoinIfFuzzy(AN$486:AN$527,$F$486:$F$527,$G539)&amp;IF(AND(AN$2=AO$3,AO$9="Include (Platform Duplicate)"),JoinIfFuzzy(AO$486:AO$527,$F$486:$F$527,$G539),"")&lt;&gt;"","Yes ("&amp;IF(NOT(ISERR(FIND("HTTP,",JoinIfFuzzy(AN$486:AN$527,$F$486:$F$527,$G539)&amp;IF(AND(AN$2=AO$3,AO$9="Include (Platform Duplicate)"),JoinIfFuzzy(AO$486:AO$527,$F$486:$F$527,$G539),"")))),"HTTP","HTTPS")&amp;")","No"),"*")</f>
        <v>Yes (HTTPS)</v>
      </c>
      <c r="AO539" s="58" t="str">
        <f>IF(AO$9="Include",IF(JoinIfFuzzy(AO$486:AO$527,$F$486:$F$527,$G539)&amp;IF(AND(AO$2=AP$3,AP$9="Include (Platform Duplicate)"),JoinIfFuzzy(AP$486:AP$527,$F$486:$F$527,$G539),"")&lt;&gt;"","Yes ("&amp;IF(NOT(ISERR(FIND("HTTP,",JoinIfFuzzy(AO$486:AO$527,$F$486:$F$527,$G539)&amp;IF(AND(AO$2=AP$3,AP$9="Include (Platform Duplicate)"),JoinIfFuzzy(AP$486:AP$527,$F$486:$F$527,$G539),"")))),"HTTP","HTTPS")&amp;")","No"),"*")</f>
        <v>*</v>
      </c>
      <c r="AP539" s="58" t="str">
        <f>IF(AP$9="Include",IF(JoinIfFuzzy(AP$486:AP$527,$F$486:$F$527,$G539)&amp;IF(AND(AP$2=AQ$3,AQ$9="Include (Platform Duplicate)"),JoinIfFuzzy(AQ$486:AQ$527,$F$486:$F$527,$G539),"")&lt;&gt;"","Yes ("&amp;IF(NOT(ISERR(FIND("HTTP,",JoinIfFuzzy(AP$486:AP$527,$F$486:$F$527,$G539)&amp;IF(AND(AP$2=AQ$3,AQ$9="Include (Platform Duplicate)"),JoinIfFuzzy(AQ$486:AQ$527,$F$486:$F$527,$G539),"")))),"HTTP","HTTPS")&amp;")","No"),"*")</f>
        <v>No</v>
      </c>
      <c r="AQ539" s="58" t="str">
        <f>IF(AQ$9="Include",IF(JoinIfFuzzy(AQ$486:AQ$527,$F$486:$F$527,$G539)&amp;IF(AND(AQ$2=AR$3,AR$9="Include (Platform Duplicate)"),JoinIfFuzzy(AR$486:AR$527,$F$486:$F$527,$G539),"")&lt;&gt;"","Yes ("&amp;IF(NOT(ISERR(FIND("HTTP,",JoinIfFuzzy(AQ$486:AQ$527,$F$486:$F$527,$G539)&amp;IF(AND(AQ$2=AR$3,AR$9="Include (Platform Duplicate)"),JoinIfFuzzy(AR$486:AR$527,$F$486:$F$527,$G539),"")))),"HTTP","HTTPS")&amp;")","No"),"*")</f>
        <v>*</v>
      </c>
      <c r="AR539" s="58" t="str">
        <f>IF(AR$9="Include",IF(JoinIfFuzzy(AR$486:AR$527,$F$486:$F$527,$G539)&amp;IF(AND(AR$2=AS$3,AS$9="Include (Platform Duplicate)"),JoinIfFuzzy(AS$486:AS$527,$F$486:$F$527,$G539),"")&lt;&gt;"","Yes ("&amp;IF(NOT(ISERR(FIND("HTTP,",JoinIfFuzzy(AR$486:AR$527,$F$486:$F$527,$G539)&amp;IF(AND(AR$2=AS$3,AS$9="Include (Platform Duplicate)"),JoinIfFuzzy(AS$486:AS$527,$F$486:$F$527,$G539),"")))),"HTTP","HTTPS")&amp;")","No"),"*")</f>
        <v>No</v>
      </c>
      <c r="AS539" s="58" t="str">
        <f>IF(AS$9="Include",IF(JoinIfFuzzy(AS$486:AS$527,$F$486:$F$527,$G539)&amp;IF(AND(AS$2=AT$3,AT$9="Include (Platform Duplicate)"),JoinIfFuzzy(AT$486:AT$527,$F$486:$F$527,$G539),"")&lt;&gt;"","Yes ("&amp;IF(NOT(ISERR(FIND("HTTP,",JoinIfFuzzy(AS$486:AS$527,$F$486:$F$527,$G539)&amp;IF(AND(AS$2=AT$3,AT$9="Include (Platform Duplicate)"),JoinIfFuzzy(AT$486:AT$527,$F$486:$F$527,$G539),"")))),"HTTP","HTTPS")&amp;")","No"),"*")</f>
        <v>*</v>
      </c>
      <c r="AT539" s="58" t="str">
        <f>IF(AT$9="Include",IF(JoinIfFuzzy(AT$486:AT$527,$F$486:$F$527,$G539)&amp;IF(AND(AT$2=AU$3,AU$9="Include (Platform Duplicate)"),JoinIfFuzzy(AU$486:AU$527,$F$486:$F$527,$G539),"")&lt;&gt;"","Yes ("&amp;IF(NOT(ISERR(FIND("HTTP,",JoinIfFuzzy(AT$486:AT$527,$F$486:$F$527,$G539)&amp;IF(AND(AT$2=AU$3,AU$9="Include (Platform Duplicate)"),JoinIfFuzzy(AU$486:AU$527,$F$486:$F$527,$G539),"")))),"HTTP","HTTPS")&amp;")","No"),"*")</f>
        <v>No</v>
      </c>
      <c r="AU539" s="58" t="str">
        <f>IF(AU$9="Include",IF(JoinIfFuzzy(AU$486:AU$527,$F$486:$F$527,$G539)&amp;IF(AND(AU$2=AV$3,AV$9="Include (Platform Duplicate)"),JoinIfFuzzy(AV$486:AV$527,$F$486:$F$527,$G539),"")&lt;&gt;"","Yes ("&amp;IF(NOT(ISERR(FIND("HTTP,",JoinIfFuzzy(AU$486:AU$527,$F$486:$F$527,$G539)&amp;IF(AND(AU$2=AV$3,AV$9="Include (Platform Duplicate)"),JoinIfFuzzy(AV$486:AV$527,$F$486:$F$527,$G539),"")))),"HTTP","HTTPS")&amp;")","No"),"*")</f>
        <v>No</v>
      </c>
      <c r="AV539" s="58" t="str">
        <f>IF(AV$9="Include",IF(JoinIfFuzzy(AV$486:AV$527,$F$486:$F$527,$G539)&amp;IF(AND(AV$2=AW$3,AW$9="Include (Platform Duplicate)"),JoinIfFuzzy(AW$486:AW$527,$F$486:$F$527,$G539),"")&lt;&gt;"","Yes ("&amp;IF(NOT(ISERR(FIND("HTTP,",JoinIfFuzzy(AV$486:AV$527,$F$486:$F$527,$G539)&amp;IF(AND(AV$2=AW$3,AW$9="Include (Platform Duplicate)"),JoinIfFuzzy(AW$486:AW$527,$F$486:$F$527,$G539),"")))),"HTTP","HTTPS")&amp;")","No"),"*")</f>
        <v>*</v>
      </c>
      <c r="AW539" s="58" t="str">
        <f>IF(AW$9="Include",IF(JoinIfFuzzy(AW$486:AW$527,$F$486:$F$527,$G539)&amp;IF(AND(AW$2=AX$3,AX$9="Include (Platform Duplicate)"),JoinIfFuzzy(AX$486:AX$527,$F$486:$F$527,$G539),"")&lt;&gt;"","Yes ("&amp;IF(NOT(ISERR(FIND("HTTP,",JoinIfFuzzy(AW$486:AW$527,$F$486:$F$527,$G539)&amp;IF(AND(AW$2=AX$3,AX$9="Include (Platform Duplicate)"),JoinIfFuzzy(AX$486:AX$527,$F$486:$F$527,$G539),"")))),"HTTP","HTTPS")&amp;")","No"),"*")</f>
        <v>*</v>
      </c>
      <c r="AX539" s="58" t="str">
        <f>IF(AX$9="Include",IF(JoinIfFuzzy(AX$486:AX$527,$F$486:$F$527,$G539)&amp;IF(AND(AX$2=AY$3,AY$9="Include (Platform Duplicate)"),JoinIfFuzzy(AY$486:AY$527,$F$486:$F$527,$G539),"")&lt;&gt;"","Yes ("&amp;IF(NOT(ISERR(FIND("HTTP,",JoinIfFuzzy(AX$486:AX$527,$F$486:$F$527,$G539)&amp;IF(AND(AX$2=AY$3,AY$9="Include (Platform Duplicate)"),JoinIfFuzzy(AY$486:AY$527,$F$486:$F$527,$G539),"")))),"HTTP","HTTPS")&amp;")","No"),"*")</f>
        <v>*</v>
      </c>
      <c r="AY539" s="58" t="str">
        <f>IF(AY$9="Include",IF(JoinIfFuzzy(AY$486:AY$527,$F$486:$F$527,$G539)&amp;IF(AND(AY$2=AZ$3,AZ$9="Include (Platform Duplicate)"),JoinIfFuzzy(AZ$486:AZ$527,$F$486:$F$527,$G539),"")&lt;&gt;"","Yes ("&amp;IF(NOT(ISERR(FIND("HTTP,",JoinIfFuzzy(AY$486:AY$527,$F$486:$F$527,$G539)&amp;IF(AND(AY$2=AZ$3,AZ$9="Include (Platform Duplicate)"),JoinIfFuzzy(AZ$486:AZ$527,$F$486:$F$527,$G539),"")))),"HTTP","HTTPS")&amp;")","No"),"*")</f>
        <v>*</v>
      </c>
      <c r="AZ539" s="58" t="str">
        <f>IF(AZ$9="Include",IF(JoinIfFuzzy(AZ$486:AZ$527,$F$486:$F$527,$G539)&amp;IF(AND(AZ$2=BA$3,BA$9="Include (Platform Duplicate)"),JoinIfFuzzy(BA$486:BA$527,$F$486:$F$527,$G539),"")&lt;&gt;"","Yes ("&amp;IF(NOT(ISERR(FIND("HTTP,",JoinIfFuzzy(AZ$486:AZ$527,$F$486:$F$527,$G539)&amp;IF(AND(AZ$2=BA$3,BA$9="Include (Platform Duplicate)"),JoinIfFuzzy(BA$486:BA$527,$F$486:$F$527,$G539),"")))),"HTTP","HTTPS")&amp;")","No"),"*")</f>
        <v>Yes (HTTPS)</v>
      </c>
      <c r="BA539" s="58" t="str">
        <f>IF(BA$9="Include",IF(JoinIfFuzzy(BA$486:BA$527,$F$486:$F$527,$G539)&amp;IF(AND(BA$2=BB$3,BB$9="Include (Platform Duplicate)"),JoinIfFuzzy(BB$486:BB$527,$F$486:$F$527,$G539),"")&lt;&gt;"","Yes ("&amp;IF(NOT(ISERR(FIND("HTTP,",JoinIfFuzzy(BA$486:BA$527,$F$486:$F$527,$G539)&amp;IF(AND(BA$2=BB$3,BB$9="Include (Platform Duplicate)"),JoinIfFuzzy(BB$486:BB$527,$F$486:$F$527,$G539),"")))),"HTTP","HTTPS")&amp;")","No"),"*")</f>
        <v>No</v>
      </c>
      <c r="BB539" s="58" t="str">
        <f>IF(BB$9="Include",IF(JoinIfFuzzy(BB$486:BB$527,$F$486:$F$527,$G539)&amp;IF(AND(BB$2=BC$3,BC$9="Include (Platform Duplicate)"),JoinIfFuzzy(BC$486:BC$527,$F$486:$F$527,$G539),"")&lt;&gt;"","Yes ("&amp;IF(NOT(ISERR(FIND("HTTP,",JoinIfFuzzy(BB$486:BB$527,$F$486:$F$527,$G539)&amp;IF(AND(BB$2=BC$3,BC$9="Include (Platform Duplicate)"),JoinIfFuzzy(BC$486:BC$527,$F$486:$F$527,$G539),"")))),"HTTP","HTTPS")&amp;")","No"),"*")</f>
        <v>Yes (HTTPS)</v>
      </c>
      <c r="BC539" s="58" t="str">
        <f>IF(BC$9="Include",IF(JoinIfFuzzy(BC$486:BC$527,$F$486:$F$527,$G539)&amp;IF(AND(BC$2=BD$3,BD$9="Include (Platform Duplicate)"),JoinIfFuzzy(BD$486:BD$527,$F$486:$F$527,$G539),"")&lt;&gt;"","Yes ("&amp;IF(NOT(ISERR(FIND("HTTP,",JoinIfFuzzy(BC$486:BC$527,$F$486:$F$527,$G539)&amp;IF(AND(BC$2=BD$3,BD$9="Include (Platform Duplicate)"),JoinIfFuzzy(BD$486:BD$527,$F$486:$F$527,$G539),"")))),"HTTP","HTTPS")&amp;")","No"),"*")</f>
        <v>Yes (HTTPS)</v>
      </c>
      <c r="BD539" s="58" t="str">
        <f>IF(BD$9="Include",IF(JoinIfFuzzy(BD$486:BD$527,$F$486:$F$527,$G539)&amp;IF(AND(BD$2=BE$3,BE$9="Include (Platform Duplicate)"),JoinIfFuzzy(BE$486:BE$527,$F$486:$F$527,$G539),"")&lt;&gt;"","Yes ("&amp;IF(NOT(ISERR(FIND("HTTP,",JoinIfFuzzy(BD$486:BD$527,$F$486:$F$527,$G539)&amp;IF(AND(BD$2=BE$3,BE$9="Include (Platform Duplicate)"),JoinIfFuzzy(BE$486:BE$527,$F$486:$F$527,$G539),"")))),"HTTP","HTTPS")&amp;")","No"),"*")</f>
        <v>No</v>
      </c>
      <c r="BE539" s="58" t="str">
        <f>IF(BE$9="Include",IF(JoinIfFuzzy(BE$486:BE$527,$F$486:$F$527,$G539)&amp;IF(AND(BE$2=BF$3,BF$9="Include (Platform Duplicate)"),JoinIfFuzzy(BF$486:BF$527,$F$486:$F$527,$G539),"")&lt;&gt;"","Yes ("&amp;IF(NOT(ISERR(FIND("HTTP,",JoinIfFuzzy(BE$486:BE$527,$F$486:$F$527,$G539)&amp;IF(AND(BE$2=BF$3,BF$9="Include (Platform Duplicate)"),JoinIfFuzzy(BF$486:BF$527,$F$486:$F$527,$G539),"")))),"HTTP","HTTPS")&amp;")","No"),"*")</f>
        <v>*</v>
      </c>
      <c r="BF539" s="58" t="str">
        <f>IF(BF$9="Include",IF(JoinIfFuzzy(BF$486:BF$527,$F$486:$F$527,$G539)&amp;IF(AND(BF$2=BG$3,BG$9="Include (Platform Duplicate)"),JoinIfFuzzy(BG$486:BG$527,$F$486:$F$527,$G539),"")&lt;&gt;"","Yes ("&amp;IF(NOT(ISERR(FIND("HTTP,",JoinIfFuzzy(BF$486:BF$527,$F$486:$F$527,$G539)&amp;IF(AND(BF$2=BG$3,BG$9="Include (Platform Duplicate)"),JoinIfFuzzy(BG$486:BG$527,$F$486:$F$527,$G539),"")))),"HTTP","HTTPS")&amp;")","No"),"*")</f>
        <v>*</v>
      </c>
      <c r="BG539" s="58" t="str">
        <f>IF(BG$9="Include",IF(JoinIfFuzzy(BG$486:BG$527,$F$486:$F$527,$G539)&amp;IF(AND(BG$2=BH$3,BH$9="Include (Platform Duplicate)"),JoinIfFuzzy(BH$486:BH$527,$F$486:$F$527,$G539),"")&lt;&gt;"","Yes ("&amp;IF(NOT(ISERR(FIND("HTTP,",JoinIfFuzzy(BG$486:BG$527,$F$486:$F$527,$G539)&amp;IF(AND(BG$2=BH$3,BH$9="Include (Platform Duplicate)"),JoinIfFuzzy(BH$486:BH$527,$F$486:$F$527,$G539),"")))),"HTTP","HTTPS")&amp;")","No"),"*")</f>
        <v>No</v>
      </c>
      <c r="BH539" s="58" t="str">
        <f>IF(BH$9="Include",IF(JoinIfFuzzy(BH$486:BH$527,$F$486:$F$527,$G539)&amp;IF(AND(BH$2=BI$3,BI$9="Include (Platform Duplicate)"),JoinIfFuzzy(BI$486:BI$527,$F$486:$F$527,$G539),"")&lt;&gt;"","Yes ("&amp;IF(NOT(ISERR(FIND("HTTP,",JoinIfFuzzy(BH$486:BH$527,$F$486:$F$527,$G539)&amp;IF(AND(BH$2=BI$3,BI$9="Include (Platform Duplicate)"),JoinIfFuzzy(BI$486:BI$527,$F$486:$F$527,$G539),"")))),"HTTP","HTTPS")&amp;")","No"),"*")</f>
        <v>*</v>
      </c>
      <c r="BI539" s="58" t="str">
        <f>IF(BI$9="Include",IF(JoinIfFuzzy(BI$486:BI$527,$F$486:$F$527,$G539)&amp;IF(AND(BI$2=BJ$3,BJ$9="Include (Platform Duplicate)"),JoinIfFuzzy(BJ$486:BJ$527,$F$486:$F$527,$G539),"")&lt;&gt;"","Yes ("&amp;IF(NOT(ISERR(FIND("HTTP,",JoinIfFuzzy(BI$486:BI$527,$F$486:$F$527,$G539)&amp;IF(AND(BI$2=BJ$3,BJ$9="Include (Platform Duplicate)"),JoinIfFuzzy(BJ$486:BJ$527,$F$486:$F$527,$G539),"")))),"HTTP","HTTPS")&amp;")","No"),"*")</f>
        <v>Yes (HTTPS)</v>
      </c>
      <c r="BJ539" s="58" t="str">
        <f>IF(BJ$9="Include",IF(JoinIfFuzzy(BJ$486:BJ$527,$F$486:$F$527,$G539)&amp;IF(AND(BJ$2=BK$3,BK$9="Include (Platform Duplicate)"),JoinIfFuzzy(BK$486:BK$527,$F$486:$F$527,$G539),"")&lt;&gt;"","Yes ("&amp;IF(NOT(ISERR(FIND("HTTP,",JoinIfFuzzy(BJ$486:BJ$527,$F$486:$F$527,$G539)&amp;IF(AND(BJ$2=BK$3,BK$9="Include (Platform Duplicate)"),JoinIfFuzzy(BK$486:BK$527,$F$486:$F$527,$G539),"")))),"HTTP","HTTPS")&amp;")","No"),"*")</f>
        <v>No</v>
      </c>
      <c r="BK539" s="58" t="str">
        <f>IF(BK$9="Include",IF(JoinIfFuzzy(BK$486:BK$527,$F$486:$F$527,$G539)&amp;IF(AND(BK$2=BL$3,BL$9="Include (Platform Duplicate)"),JoinIfFuzzy(BL$486:BL$527,$F$486:$F$527,$G539),"")&lt;&gt;"","Yes ("&amp;IF(NOT(ISERR(FIND("HTTP,",JoinIfFuzzy(BK$486:BK$527,$F$486:$F$527,$G539)&amp;IF(AND(BK$2=BL$3,BL$9="Include (Platform Duplicate)"),JoinIfFuzzy(BL$486:BL$527,$F$486:$F$527,$G539),"")))),"HTTP","HTTPS")&amp;")","No"),"*")</f>
        <v>*</v>
      </c>
      <c r="BL539" s="58" t="str">
        <f>IF(BL$9="Include",IF(JoinIfFuzzy(BL$486:BL$527,$F$486:$F$527,$G539)&amp;IF(AND(BL$2=BM$3,BM$9="Include (Platform Duplicate)"),JoinIfFuzzy(BM$486:BM$527,$F$486:$F$527,$G539),"")&lt;&gt;"","Yes ("&amp;IF(NOT(ISERR(FIND("HTTP,",JoinIfFuzzy(BL$486:BL$527,$F$486:$F$527,$G539)&amp;IF(AND(BL$2=BM$3,BM$9="Include (Platform Duplicate)"),JoinIfFuzzy(BM$486:BM$527,$F$486:$F$527,$G539),"")))),"HTTP","HTTPS")&amp;")","No"),"*")</f>
        <v>Yes (HTTPS)</v>
      </c>
      <c r="BM539" s="58" t="str">
        <f>IF(BM$9="Include",IF(JoinIfFuzzy(BM$486:BM$527,$F$486:$F$527,$G539)&amp;IF(AND(BM$2=BN$3,BN$9="Include (Platform Duplicate)"),JoinIfFuzzy(BN$486:BN$527,$F$486:$F$527,$G539),"")&lt;&gt;"","Yes ("&amp;IF(NOT(ISERR(FIND("HTTP,",JoinIfFuzzy(BM$486:BM$527,$F$486:$F$527,$G539)&amp;IF(AND(BM$2=BN$3,BN$9="Include (Platform Duplicate)"),JoinIfFuzzy(BN$486:BN$527,$F$486:$F$527,$G539),"")))),"HTTP","HTTPS")&amp;")","No"),"*")</f>
        <v>*</v>
      </c>
      <c r="BN539" s="58" t="str">
        <f>IF(BN$9="Include",IF(JoinIfFuzzy(BN$486:BN$527,$F$486:$F$527,$G539)&amp;IF(AND(BN$2=BO$3,BO$9="Include (Platform Duplicate)"),JoinIfFuzzy(BO$486:BO$527,$F$486:$F$527,$G539),"")&lt;&gt;"","Yes ("&amp;IF(NOT(ISERR(FIND("HTTP,",JoinIfFuzzy(BN$486:BN$527,$F$486:$F$527,$G539)&amp;IF(AND(BN$2=BO$3,BO$9="Include (Platform Duplicate)"),JoinIfFuzzy(BO$486:BO$527,$F$486:$F$527,$G539),"")))),"HTTP","HTTPS")&amp;")","No"),"*")</f>
        <v>No</v>
      </c>
      <c r="BO539" s="58" t="str">
        <f>IF(BO$9="Include",IF(JoinIfFuzzy(BO$486:BO$527,$F$486:$F$527,$G539)&amp;IF(AND(BO$2=BP$3,BP$9="Include (Platform Duplicate)"),JoinIfFuzzy(BP$486:BP$527,$F$486:$F$527,$G539),"")&lt;&gt;"","Yes ("&amp;IF(NOT(ISERR(FIND("HTTP,",JoinIfFuzzy(BO$486:BO$527,$F$486:$F$527,$G539)&amp;IF(AND(BO$2=BP$3,BP$9="Include (Platform Duplicate)"),JoinIfFuzzy(BP$486:BP$527,$F$486:$F$527,$G539),"")))),"HTTP","HTTPS")&amp;")","No"),"*")</f>
        <v>Yes (HTTPS)</v>
      </c>
      <c r="BP539" s="58" t="str">
        <f>IF(BP$9="Include",IF(JoinIfFuzzy(BP$486:BP$527,$F$486:$F$527,$G539)&amp;IF(AND(BP$2=BQ$3,BQ$9="Include (Platform Duplicate)"),JoinIfFuzzy(BQ$486:BQ$527,$F$486:$F$527,$G539),"")&lt;&gt;"","Yes ("&amp;IF(NOT(ISERR(FIND("HTTP,",JoinIfFuzzy(BP$486:BP$527,$F$486:$F$527,$G539)&amp;IF(AND(BP$2=BQ$3,BQ$9="Include (Platform Duplicate)"),JoinIfFuzzy(BQ$486:BQ$527,$F$486:$F$527,$G539),"")))),"HTTP","HTTPS")&amp;")","No"),"*")</f>
        <v>*</v>
      </c>
      <c r="BQ539" s="58" t="str">
        <f>IF(BQ$9="Include",IF(JoinIfFuzzy(BQ$486:BQ$527,$F$486:$F$527,$G539)&amp;IF(AND(BQ$2=BR$3,BR$9="Include (Platform Duplicate)"),JoinIfFuzzy(BR$486:BR$527,$F$486:$F$527,$G539),"")&lt;&gt;"","Yes ("&amp;IF(NOT(ISERR(FIND("HTTP,",JoinIfFuzzy(BQ$486:BQ$527,$F$486:$F$527,$G539)&amp;IF(AND(BQ$2=BR$3,BR$9="Include (Platform Duplicate)"),JoinIfFuzzy(BR$486:BR$527,$F$486:$F$527,$G539),"")))),"HTTP","HTTPS")&amp;")","No"),"*")</f>
        <v>Yes (HTTPS)</v>
      </c>
      <c r="BR539" s="58" t="str">
        <f>IF(BR$9="Include",IF(JoinIfFuzzy(BR$486:BR$527,$F$486:$F$527,$G539)&amp;IF(AND(BR$2=BS$3,BS$9="Include (Platform Duplicate)"),JoinIfFuzzy(BS$486:BS$527,$F$486:$F$527,$G539),"")&lt;&gt;"","Yes ("&amp;IF(NOT(ISERR(FIND("HTTP,",JoinIfFuzzy(BR$486:BR$527,$F$486:$F$527,$G539)&amp;IF(AND(BR$2=BS$3,BS$9="Include (Platform Duplicate)"),JoinIfFuzzy(BS$486:BS$527,$F$486:$F$527,$G539),"")))),"HTTP","HTTPS")&amp;")","No"),"*")</f>
        <v>*</v>
      </c>
      <c r="BS539" s="58" t="str">
        <f>IF(BS$9="Include",IF(JoinIfFuzzy(BS$486:BS$527,$F$486:$F$527,$G539)&amp;IF(AND(BS$2=BT$3,BT$9="Include (Platform Duplicate)"),JoinIfFuzzy(BT$486:BT$527,$F$486:$F$527,$G539),"")&lt;&gt;"","Yes ("&amp;IF(NOT(ISERR(FIND("HTTP,",JoinIfFuzzy(BS$486:BS$527,$F$486:$F$527,$G539)&amp;IF(AND(BS$2=BT$3,BT$9="Include (Platform Duplicate)"),JoinIfFuzzy(BT$486:BT$527,$F$486:$F$527,$G539),"")))),"HTTP","HTTPS")&amp;")","No"),"*")</f>
        <v>Yes (HTTPS)</v>
      </c>
      <c r="BT539" s="58" t="str">
        <f>IF(BT$9="Include",IF(JoinIfFuzzy(BT$486:BT$527,$F$486:$F$527,$G539)&amp;IF(AND(BT$2=BU$3,BU$9="Include (Platform Duplicate)"),JoinIfFuzzy(BU$486:BU$527,$F$486:$F$527,$G539),"")&lt;&gt;"","Yes ("&amp;IF(NOT(ISERR(FIND("HTTP,",JoinIfFuzzy(BT$486:BT$527,$F$486:$F$527,$G539)&amp;IF(AND(BT$2=BU$3,BU$9="Include (Platform Duplicate)"),JoinIfFuzzy(BU$486:BU$527,$F$486:$F$527,$G539),"")))),"HTTP","HTTPS")&amp;")","No"),"*")</f>
        <v>Yes (HTTPS)</v>
      </c>
      <c r="BU539" s="58" t="str">
        <f>IF(BU$9="Include",IF(JoinIfFuzzy(BU$486:BU$527,$F$486:$F$527,$G539)&amp;IF(AND(BU$2=BV$3,BV$9="Include (Platform Duplicate)"),JoinIfFuzzy(BV$486:BV$527,$F$486:$F$527,$G539),"")&lt;&gt;"","Yes ("&amp;IF(NOT(ISERR(FIND("HTTP,",JoinIfFuzzy(BU$486:BU$527,$F$486:$F$527,$G539)&amp;IF(AND(BU$2=BV$3,BV$9="Include (Platform Duplicate)"),JoinIfFuzzy(BV$486:BV$527,$F$486:$F$527,$G539),"")))),"HTTP","HTTPS")&amp;")","No"),"*")</f>
        <v>*</v>
      </c>
      <c r="BV539" s="58" t="str">
        <f>IF(BV$9="Include",IF(JoinIfFuzzy(BV$486:BV$527,$F$486:$F$527,$G539)&amp;IF(AND(BV$2=BW$3,BW$9="Include (Platform Duplicate)"),JoinIfFuzzy(BW$486:BW$527,$F$486:$F$527,$G539),"")&lt;&gt;"","Yes ("&amp;IF(NOT(ISERR(FIND("HTTP,",JoinIfFuzzy(BV$486:BV$527,$F$486:$F$527,$G539)&amp;IF(AND(BV$2=BW$3,BW$9="Include (Platform Duplicate)"),JoinIfFuzzy(BW$486:BW$527,$F$486:$F$527,$G539),"")))),"HTTP","HTTPS")&amp;")","No"),"*")</f>
        <v>Yes (HTTPS)</v>
      </c>
      <c r="BW539" s="58" t="str">
        <f>IF(BW$9="Include",IF(JoinIfFuzzy(BW$486:BW$527,$F$486:$F$527,$G539)&amp;IF(AND(BW$2=BX$3,BX$9="Include (Platform Duplicate)"),JoinIfFuzzy(BX$486:BX$527,$F$486:$F$527,$G539),"")&lt;&gt;"","Yes ("&amp;IF(NOT(ISERR(FIND("HTTP,",JoinIfFuzzy(BW$486:BW$527,$F$486:$F$527,$G539)&amp;IF(AND(BW$2=BX$3,BX$9="Include (Platform Duplicate)"),JoinIfFuzzy(BX$486:BX$527,$F$486:$F$527,$G539),"")))),"HTTP","HTTPS")&amp;")","No"),"*")</f>
        <v>*</v>
      </c>
      <c r="BX539" s="58" t="str">
        <f>IF(BX$9="Include",IF(JoinIfFuzzy(BX$486:BX$527,$F$486:$F$527,$G539)&amp;IF(AND(BX$2=BY$3,BY$9="Include (Platform Duplicate)"),JoinIfFuzzy(BY$486:BY$527,$F$486:$F$527,$G539),"")&lt;&gt;"","Yes ("&amp;IF(NOT(ISERR(FIND("HTTP,",JoinIfFuzzy(BX$486:BX$527,$F$486:$F$527,$G539)&amp;IF(AND(BX$2=BY$3,BY$9="Include (Platform Duplicate)"),JoinIfFuzzy(BY$486:BY$527,$F$486:$F$527,$G539),"")))),"HTTP","HTTPS")&amp;")","No"),"*")</f>
        <v>Yes (HTTPS)</v>
      </c>
      <c r="BY539" s="58" t="str">
        <f>IF(BY$9="Include",IF(JoinIfFuzzy(BY$486:BY$527,$F$486:$F$527,$G539)&amp;IF(AND(BY$2=BZ$3,BZ$9="Include (Platform Duplicate)"),JoinIfFuzzy(BZ$486:BZ$527,$F$486:$F$527,$G539),"")&lt;&gt;"","Yes ("&amp;IF(NOT(ISERR(FIND("HTTP,",JoinIfFuzzy(BY$486:BY$527,$F$486:$F$527,$G539)&amp;IF(AND(BY$2=BZ$3,BZ$9="Include (Platform Duplicate)"),JoinIfFuzzy(BZ$486:BZ$527,$F$486:$F$527,$G539),"")))),"HTTP","HTTPS")&amp;")","No"),"*")</f>
        <v>*</v>
      </c>
      <c r="BZ539" s="58" t="str">
        <f>IF(BZ$9="Include",IF(JoinIfFuzzy(BZ$486:BZ$527,$F$486:$F$527,$G539)&amp;IF(AND(BZ$2=CA$3,CA$9="Include (Platform Duplicate)"),JoinIfFuzzy(CA$486:CA$527,$F$486:$F$527,$G539),"")&lt;&gt;"","Yes ("&amp;IF(NOT(ISERR(FIND("HTTP,",JoinIfFuzzy(BZ$486:BZ$527,$F$486:$F$527,$G539)&amp;IF(AND(BZ$2=CA$3,CA$9="Include (Platform Duplicate)"),JoinIfFuzzy(CA$486:CA$527,$F$486:$F$527,$G539),"")))),"HTTP","HTTPS")&amp;")","No"),"*")</f>
        <v>No</v>
      </c>
      <c r="CA539" s="58" t="str">
        <f>IF(CA$9="Include",IF(JoinIfFuzzy(CA$486:CA$527,$F$486:$F$527,$G539)&amp;IF(AND(CA$2=CB$3,CB$9="Include (Platform Duplicate)"),JoinIfFuzzy(CB$486:CB$527,$F$486:$F$527,$G539),"")&lt;&gt;"","Yes ("&amp;IF(NOT(ISERR(FIND("HTTP,",JoinIfFuzzy(CA$486:CA$527,$F$486:$F$527,$G539)&amp;IF(AND(CA$2=CB$3,CB$9="Include (Platform Duplicate)"),JoinIfFuzzy(CB$486:CB$527,$F$486:$F$527,$G539),"")))),"HTTP","HTTPS")&amp;")","No"),"*")</f>
        <v>No</v>
      </c>
      <c r="CB539" s="58" t="str">
        <f>IF(CB$9="Include",IF(JoinIfFuzzy(CB$486:CB$527,$F$486:$F$527,$G539)&amp;IF(AND(CB$2=CC$3,CC$9="Include (Platform Duplicate)"),JoinIfFuzzy(CC$486:CC$527,$F$486:$F$527,$G539),"")&lt;&gt;"","Yes ("&amp;IF(NOT(ISERR(FIND("HTTP,",JoinIfFuzzy(CB$486:CB$527,$F$486:$F$527,$G539)&amp;IF(AND(CB$2=CC$3,CC$9="Include (Platform Duplicate)"),JoinIfFuzzy(CC$486:CC$527,$F$486:$F$527,$G539),"")))),"HTTP","HTTPS")&amp;")","No"),"*")</f>
        <v>No</v>
      </c>
      <c r="CC539" s="58" t="str">
        <f>IF(CC$9="Include",IF(JoinIfFuzzy(CC$486:CC$527,$F$486:$F$527,$G539)&amp;IF(AND(CC$2=CD$3,CD$9="Include (Platform Duplicate)"),JoinIfFuzzy(CD$486:CD$527,$F$486:$F$527,$G539),"")&lt;&gt;"","Yes ("&amp;IF(NOT(ISERR(FIND("HTTP,",JoinIfFuzzy(CC$486:CC$527,$F$486:$F$527,$G539)&amp;IF(AND(CC$2=CD$3,CD$9="Include (Platform Duplicate)"),JoinIfFuzzy(CD$486:CD$527,$F$486:$F$527,$G539),"")))),"HTTP","HTTPS")&amp;")","No"),"*")</f>
        <v>Yes (HTTPS)</v>
      </c>
      <c r="CD539" s="58" t="str">
        <f>IF(CD$9="Include",IF(JoinIfFuzzy(CD$486:CD$527,$F$486:$F$527,$G539)&amp;IF(AND(CD$2=CE$3,CE$9="Include (Platform Duplicate)"),JoinIfFuzzy(CE$486:CE$527,$F$486:$F$527,$G539),"")&lt;&gt;"","Yes ("&amp;IF(NOT(ISERR(FIND("HTTP,",JoinIfFuzzy(CD$486:CD$527,$F$486:$F$527,$G539)&amp;IF(AND(CD$2=CE$3,CE$9="Include (Platform Duplicate)"),JoinIfFuzzy(CE$486:CE$527,$F$486:$F$527,$G539),"")))),"HTTP","HTTPS")&amp;")","No"),"*")</f>
        <v>*</v>
      </c>
      <c r="CE539" s="58" t="str">
        <f>IF(CE$9="Include",IF(JoinIfFuzzy(CE$486:CE$527,$F$486:$F$527,$G539)&amp;IF(AND(CE$2=CF$3,CF$9="Include (Platform Duplicate)"),JoinIfFuzzy(CF$486:CF$527,$F$486:$F$527,$G539),"")&lt;&gt;"","Yes ("&amp;IF(NOT(ISERR(FIND("HTTP,",JoinIfFuzzy(CE$486:CE$527,$F$486:$F$527,$G539)&amp;IF(AND(CE$2=CF$3,CF$9="Include (Platform Duplicate)"),JoinIfFuzzy(CF$486:CF$527,$F$486:$F$527,$G539),"")))),"HTTP","HTTPS")&amp;")","No"),"*")</f>
        <v>*</v>
      </c>
      <c r="CF539" s="58" t="str">
        <f>IF(CF$9="Include",IF(JoinIfFuzzy(CF$486:CF$527,$F$486:$F$527,$G539)&amp;IF(AND(CF$2=CG$3,CG$9="Include (Platform Duplicate)"),JoinIfFuzzy(CG$486:CG$527,$F$486:$F$527,$G539),"")&lt;&gt;"","Yes ("&amp;IF(NOT(ISERR(FIND("HTTP,",JoinIfFuzzy(CF$486:CF$527,$F$486:$F$527,$G539)&amp;IF(AND(CF$2=CG$3,CG$9="Include (Platform Duplicate)"),JoinIfFuzzy(CG$486:CG$527,$F$486:$F$527,$G539),"")))),"HTTP","HTTPS")&amp;")","No"),"*")</f>
        <v>*</v>
      </c>
      <c r="CG539" s="58" t="str">
        <f>IF(CG$9="Include",IF(JoinIfFuzzy(CG$486:CG$527,$F$486:$F$527,$G539)&amp;IF(AND(CG$2=CH$3,CH$9="Include (Platform Duplicate)"),JoinIfFuzzy(CH$486:CH$527,$F$486:$F$527,$G539),"")&lt;&gt;"","Yes ("&amp;IF(NOT(ISERR(FIND("HTTP,",JoinIfFuzzy(CG$486:CG$527,$F$486:$F$527,$G539)&amp;IF(AND(CG$2=CH$3,CH$9="Include (Platform Duplicate)"),JoinIfFuzzy(CH$486:CH$527,$F$486:$F$527,$G539),"")))),"HTTP","HTTPS")&amp;")","No"),"*")</f>
        <v>Yes (HTTPS)</v>
      </c>
      <c r="CH539" s="58" t="str">
        <f>IF(CH$9="Include",IF(JoinIfFuzzy(CH$486:CH$527,$F$486:$F$527,$G539)&amp;IF(AND(CH$2=CI$3,CI$9="Include (Platform Duplicate)"),JoinIfFuzzy(CI$486:CI$527,$F$486:$F$527,$G539),"")&lt;&gt;"","Yes ("&amp;IF(NOT(ISERR(FIND("HTTP,",JoinIfFuzzy(CH$486:CH$527,$F$486:$F$527,$G539)&amp;IF(AND(CH$2=CI$3,CI$9="Include (Platform Duplicate)"),JoinIfFuzzy(CI$486:CI$527,$F$486:$F$527,$G539),"")))),"HTTP","HTTPS")&amp;")","No"),"*")</f>
        <v>Yes (HTTPS)</v>
      </c>
      <c r="CI539" s="58" t="str">
        <f>IF(CI$9="Include",IF(JoinIfFuzzy(CI$486:CI$527,$F$486:$F$527,$G539)&amp;IF(AND(CI$2=CJ$3,CJ$9="Include (Platform Duplicate)"),JoinIfFuzzy(CJ$486:CJ$527,$F$486:$F$527,$G539),"")&lt;&gt;"","Yes ("&amp;IF(NOT(ISERR(FIND("HTTP,",JoinIfFuzzy(CI$486:CI$527,$F$486:$F$527,$G539)&amp;IF(AND(CI$2=CJ$3,CJ$9="Include (Platform Duplicate)"),JoinIfFuzzy(CJ$486:CJ$527,$F$486:$F$527,$G539),"")))),"HTTP","HTTPS")&amp;")","No"),"*")</f>
        <v>*</v>
      </c>
      <c r="CJ539" s="58" t="str">
        <f>IF(CJ$9="Include",IF(JoinIfFuzzy(CJ$486:CJ$527,$F$486:$F$527,$G539)&amp;IF(AND(CJ$2=CK$3,CK$9="Include (Platform Duplicate)"),JoinIfFuzzy(CK$486:CK$527,$F$486:$F$527,$G539),"")&lt;&gt;"","Yes ("&amp;IF(NOT(ISERR(FIND("HTTP,",JoinIfFuzzy(CJ$486:CJ$527,$F$486:$F$527,$G539)&amp;IF(AND(CJ$2=CK$3,CK$9="Include (Platform Duplicate)"),JoinIfFuzzy(CK$486:CK$527,$F$486:$F$527,$G539),"")))),"HTTP","HTTPS")&amp;")","No"),"*")</f>
        <v>Yes (HTTPS)</v>
      </c>
      <c r="CK539" s="58" t="str">
        <f>IF(CK$9="Include",IF(JoinIfFuzzy(CK$486:CK$527,$F$486:$F$527,$G539)&amp;IF(AND(CK$2=CL$3,CL$9="Include (Platform Duplicate)"),JoinIfFuzzy(CL$486:CL$527,$F$486:$F$527,$G539),"")&lt;&gt;"","Yes ("&amp;IF(NOT(ISERR(FIND("HTTP,",JoinIfFuzzy(CK$486:CK$527,$F$486:$F$527,$G539)&amp;IF(AND(CK$2=CL$3,CL$9="Include (Platform Duplicate)"),JoinIfFuzzy(CL$486:CL$527,$F$486:$F$527,$G539),"")))),"HTTP","HTTPS")&amp;")","No"),"*")</f>
        <v>No</v>
      </c>
      <c r="CL539" s="58" t="str">
        <f>IF(CL$9="Include",IF(JoinIfFuzzy(CL$486:CL$527,$F$486:$F$527,$G539)&amp;IF(AND(CL$2=CM$3,CM$9="Include (Platform Duplicate)"),JoinIfFuzzy(CM$486:CM$527,$F$486:$F$527,$G539),"")&lt;&gt;"","Yes ("&amp;IF(NOT(ISERR(FIND("HTTP,",JoinIfFuzzy(CL$486:CL$527,$F$486:$F$527,$G539)&amp;IF(AND(CL$2=CM$3,CM$9="Include (Platform Duplicate)"),JoinIfFuzzy(CM$486:CM$527,$F$486:$F$527,$G539),"")))),"HTTP","HTTPS")&amp;")","No"),"*")</f>
        <v>Yes (HTTP)</v>
      </c>
      <c r="CM539" s="58" t="str">
        <f>IF(CM$9="Include",IF(JoinIfFuzzy(CM$486:CM$527,$F$486:$F$527,$G539)&amp;IF(AND(CM$2=CN$3,CN$9="Include (Platform Duplicate)"),JoinIfFuzzy(CN$486:CN$527,$F$486:$F$527,$G539),"")&lt;&gt;"","Yes ("&amp;IF(NOT(ISERR(FIND("HTTP,",JoinIfFuzzy(CM$486:CM$527,$F$486:$F$527,$G539)&amp;IF(AND(CM$2=CN$3,CN$9="Include (Platform Duplicate)"),JoinIfFuzzy(CN$486:CN$527,$F$486:$F$527,$G539),"")))),"HTTP","HTTPS")&amp;")","No"),"*")</f>
        <v>*</v>
      </c>
      <c r="CN539" s="58" t="str">
        <f>IF(CN$9="Include",IF(JoinIfFuzzy(CN$486:CN$527,$F$486:$F$527,$G539)&amp;IF(AND(CN$2=CO$3,CO$9="Include (Platform Duplicate)"),JoinIfFuzzy(CO$486:CO$527,$F$486:$F$527,$G539),"")&lt;&gt;"","Yes ("&amp;IF(NOT(ISERR(FIND("HTTP,",JoinIfFuzzy(CN$486:CN$527,$F$486:$F$527,$G539)&amp;IF(AND(CN$2=CO$3,CO$9="Include (Platform Duplicate)"),JoinIfFuzzy(CO$486:CO$527,$F$486:$F$527,$G539),"")))),"HTTP","HTTPS")&amp;")","No"),"*")</f>
        <v>No</v>
      </c>
      <c r="CO539" s="58" t="str">
        <f>IF(CO$9="Include",IF(JoinIfFuzzy(CO$486:CO$527,$F$486:$F$527,$G539)&amp;IF(AND(CO$2=CP$3,CP$9="Include (Platform Duplicate)"),JoinIfFuzzy(CP$486:CP$527,$F$486:$F$527,$G539),"")&lt;&gt;"","Yes ("&amp;IF(NOT(ISERR(FIND("HTTP,",JoinIfFuzzy(CO$486:CO$527,$F$486:$F$527,$G539)&amp;IF(AND(CO$2=CP$3,CP$9="Include (Platform Duplicate)"),JoinIfFuzzy(CP$486:CP$527,$F$486:$F$527,$G539),"")))),"HTTP","HTTPS")&amp;")","No"),"*")</f>
        <v>Yes (HTTP)</v>
      </c>
      <c r="CP539" s="58" t="str">
        <f>IF(CP$9="Include",IF(JoinIfFuzzy(CP$486:CP$527,$F$486:$F$527,$G539)&amp;IF(AND(CP$2=CQ$3,CQ$9="Include (Platform Duplicate)"),JoinIfFuzzy(CQ$486:CQ$527,$F$486:$F$527,$G539),"")&lt;&gt;"","Yes ("&amp;IF(NOT(ISERR(FIND("HTTP,",JoinIfFuzzy(CP$486:CP$527,$F$486:$F$527,$G539)&amp;IF(AND(CP$2=CQ$3,CQ$9="Include (Platform Duplicate)"),JoinIfFuzzy(CQ$486:CQ$527,$F$486:$F$527,$G539),"")))),"HTTP","HTTPS")&amp;")","No"),"*")</f>
        <v>*</v>
      </c>
      <c r="CQ539" s="58" t="str">
        <f>IF(CQ$9="Include",IF(JoinIfFuzzy(CQ$486:CQ$527,$F$486:$F$527,$G539)&amp;IF(AND(CQ$2=CR$3,CR$9="Include (Platform Duplicate)"),JoinIfFuzzy(CR$486:CR$527,$F$486:$F$527,$G539),"")&lt;&gt;"","Yes ("&amp;IF(NOT(ISERR(FIND("HTTP,",JoinIfFuzzy(CQ$486:CQ$527,$F$486:$F$527,$G539)&amp;IF(AND(CQ$2=CR$3,CR$9="Include (Platform Duplicate)"),JoinIfFuzzy(CR$486:CR$527,$F$486:$F$527,$G539),"")))),"HTTP","HTTPS")&amp;")","No"),"*")</f>
        <v>Yes (HTTPS)</v>
      </c>
      <c r="CR539" s="58" t="str">
        <f>IF(CR$9="Include",IF(JoinIfFuzzy(CR$486:CR$527,$F$486:$F$527,$G539)&amp;IF(AND(CR$2=CS$3,CS$9="Include (Platform Duplicate)"),JoinIfFuzzy(CS$486:CS$527,$F$486:$F$527,$G539),"")&lt;&gt;"","Yes ("&amp;IF(NOT(ISERR(FIND("HTTP,",JoinIfFuzzy(CR$486:CR$527,$F$486:$F$527,$G539)&amp;IF(AND(CR$2=CS$3,CS$9="Include (Platform Duplicate)"),JoinIfFuzzy(CS$486:CS$527,$F$486:$F$527,$G539),"")))),"HTTP","HTTPS")&amp;")","No"),"*")</f>
        <v>No</v>
      </c>
      <c r="CS539" s="58" t="str">
        <f>IF(CS$9="Include",IF(JoinIfFuzzy(CS$486:CS$527,$F$486:$F$527,$G539)&amp;IF(AND(CS$2=CT$3,CT$9="Include (Platform Duplicate)"),JoinIfFuzzy(CT$486:CT$527,$F$486:$F$527,$G539),"")&lt;&gt;"","Yes ("&amp;IF(NOT(ISERR(FIND("HTTP,",JoinIfFuzzy(CS$486:CS$527,$F$486:$F$527,$G539)&amp;IF(AND(CS$2=CT$3,CT$9="Include (Platform Duplicate)"),JoinIfFuzzy(CT$486:CT$527,$F$486:$F$527,$G539),"")))),"HTTP","HTTPS")&amp;")","No"),"*")</f>
        <v>Yes (HTTPS)</v>
      </c>
      <c r="CT539" s="58" t="str">
        <f>IF(CT$9="Include",IF(JoinIfFuzzy(CT$486:CT$527,$F$486:$F$527,$G539)&amp;IF(AND(CT$2=CU$3,CU$9="Include (Platform Duplicate)"),JoinIfFuzzy(CU$486:CU$527,$F$486:$F$527,$G539),"")&lt;&gt;"","Yes ("&amp;IF(NOT(ISERR(FIND("HTTP,",JoinIfFuzzy(CT$486:CT$527,$F$486:$F$527,$G539)&amp;IF(AND(CT$2=CU$3,CU$9="Include (Platform Duplicate)"),JoinIfFuzzy(CU$486:CU$527,$F$486:$F$527,$G539),"")))),"HTTP","HTTPS")&amp;")","No"),"*")</f>
        <v>*</v>
      </c>
      <c r="CU539" s="58" t="str">
        <f>IF(CU$9="Include",IF(JoinIfFuzzy(CU$486:CU$527,$F$486:$F$527,$G539)&amp;IF(AND(CU$2=CV$3,CV$9="Include (Platform Duplicate)"),JoinIfFuzzy(CV$486:CV$527,$F$486:$F$527,$G539),"")&lt;&gt;"","Yes ("&amp;IF(NOT(ISERR(FIND("HTTP,",JoinIfFuzzy(CU$486:CU$527,$F$486:$F$527,$G539)&amp;IF(AND(CU$2=CV$3,CV$9="Include (Platform Duplicate)"),JoinIfFuzzy(CV$486:CV$527,$F$486:$F$527,$G539),"")))),"HTTP","HTTPS")&amp;")","No"),"*")</f>
        <v>No</v>
      </c>
      <c r="CV539" s="58" t="str">
        <f>IF(CV$9="Include",IF(JoinIfFuzzy(CV$486:CV$527,$F$486:$F$527,$G539)&amp;IF(AND(CV$2=CW$3,CW$9="Include (Platform Duplicate)"),JoinIfFuzzy(CW$486:CW$527,$F$486:$F$527,$G539),"")&lt;&gt;"","Yes ("&amp;IF(NOT(ISERR(FIND("HTTP,",JoinIfFuzzy(CV$486:CV$527,$F$486:$F$527,$G539)&amp;IF(AND(CV$2=CW$3,CW$9="Include (Platform Duplicate)"),JoinIfFuzzy(CW$486:CW$527,$F$486:$F$527,$G539),"")))),"HTTP","HTTPS")&amp;")","No"),"*")</f>
        <v>*</v>
      </c>
      <c r="CW539" s="58" t="str">
        <f>IF(CW$9="Include",IF(JoinIfFuzzy(CW$486:CW$527,$F$486:$F$527,$G539)&amp;IF(AND(CW$2=CX$3,CX$9="Include (Platform Duplicate)"),JoinIfFuzzy(CX$486:CX$527,$F$486:$F$527,$G539),"")&lt;&gt;"","Yes ("&amp;IF(NOT(ISERR(FIND("HTTP,",JoinIfFuzzy(CW$486:CW$527,$F$486:$F$527,$G539)&amp;IF(AND(CW$2=CX$3,CX$9="Include (Platform Duplicate)"),JoinIfFuzzy(CX$486:CX$527,$F$486:$F$527,$G539),"")))),"HTTP","HTTPS")&amp;")","No"),"*")</f>
        <v>No</v>
      </c>
      <c r="CX539" s="58" t="str">
        <f>IF(CX$9="Include",IF(JoinIfFuzzy(CX$486:CX$527,$F$486:$F$527,$G539)&amp;IF(AND(CX$2=CY$3,CY$9="Include (Platform Duplicate)"),JoinIfFuzzy(CY$486:CY$527,$F$486:$F$527,$G539),"")&lt;&gt;"","Yes ("&amp;IF(NOT(ISERR(FIND("HTTP,",JoinIfFuzzy(CX$486:CX$527,$F$486:$F$527,$G539)&amp;IF(AND(CX$2=CY$3,CY$9="Include (Platform Duplicate)"),JoinIfFuzzy(CY$486:CY$527,$F$486:$F$527,$G539),"")))),"HTTP","HTTPS")&amp;")","No"),"*")</f>
        <v>*</v>
      </c>
      <c r="CY539" s="58" t="str">
        <f>IF(CY$9="Include",IF(JoinIfFuzzy(CY$486:CY$527,$F$486:$F$527,$G539)&amp;IF(AND(CY$2=CZ$3,CZ$9="Include (Platform Duplicate)"),JoinIfFuzzy(CZ$486:CZ$527,$F$486:$F$527,$G539),"")&lt;&gt;"","Yes ("&amp;IF(NOT(ISERR(FIND("HTTP,",JoinIfFuzzy(CY$486:CY$527,$F$486:$F$527,$G539)&amp;IF(AND(CY$2=CZ$3,CZ$9="Include (Platform Duplicate)"),JoinIfFuzzy(CZ$486:CZ$527,$F$486:$F$527,$G539),"")))),"HTTP","HTTPS")&amp;")","No"),"*")</f>
        <v>Yes (HTTPS)</v>
      </c>
      <c r="CZ539" s="58" t="str">
        <f>IF(CZ$9="Include",IF(JoinIfFuzzy(CZ$486:CZ$527,$F$486:$F$527,$G539)&amp;IF(AND(CZ$2=DA$3,DA$9="Include (Platform Duplicate)"),JoinIfFuzzy(DA$486:DA$527,$F$486:$F$527,$G539),"")&lt;&gt;"","Yes ("&amp;IF(NOT(ISERR(FIND("HTTP,",JoinIfFuzzy(CZ$486:CZ$527,$F$486:$F$527,$G539)&amp;IF(AND(CZ$2=DA$3,DA$9="Include (Platform Duplicate)"),JoinIfFuzzy(DA$486:DA$527,$F$486:$F$527,$G539),"")))),"HTTP","HTTPS")&amp;")","No"),"*")</f>
        <v>*</v>
      </c>
      <c r="DA539" s="58" t="str">
        <f>IF(DA$9="Include",IF(JoinIfFuzzy(DA$486:DA$527,$F$486:$F$527,$G539)&amp;IF(AND(DA$2=DB$3,DB$9="Include (Platform Duplicate)"),JoinIfFuzzy(DB$486:DB$527,$F$486:$F$527,$G539),"")&lt;&gt;"","Yes ("&amp;IF(NOT(ISERR(FIND("HTTP,",JoinIfFuzzy(DA$486:DA$527,$F$486:$F$527,$G539)&amp;IF(AND(DA$2=DB$3,DB$9="Include (Platform Duplicate)"),JoinIfFuzzy(DB$486:DB$527,$F$486:$F$527,$G539),"")))),"HTTP","HTTPS")&amp;")","No"),"*")</f>
        <v>Yes (HTTPS)</v>
      </c>
      <c r="DB539" s="58" t="str">
        <f>IF(DB$9="Include",IF(JoinIfFuzzy(DB$486:DB$527,$F$486:$F$527,$G539)&amp;IF(AND(DB$2=DC$3,DC$9="Include (Platform Duplicate)"),JoinIfFuzzy(DC$486:DC$527,$F$486:$F$527,$G539),"")&lt;&gt;"","Yes ("&amp;IF(NOT(ISERR(FIND("HTTP,",JoinIfFuzzy(DB$486:DB$527,$F$486:$F$527,$G539)&amp;IF(AND(DB$2=DC$3,DC$9="Include (Platform Duplicate)"),JoinIfFuzzy(DC$486:DC$527,$F$486:$F$527,$G539),"")))),"HTTP","HTTPS")&amp;")","No"),"*")</f>
        <v>*</v>
      </c>
      <c r="DC539" s="58" t="str">
        <f>IF(DC$9="Include",IF(JoinIfFuzzy(DC$486:DC$527,$F$486:$F$527,$G539)&amp;IF(AND(DC$2=DD$3,DD$9="Include (Platform Duplicate)"),JoinIfFuzzy(DD$486:DD$527,$F$486:$F$527,$G539),"")&lt;&gt;"","Yes ("&amp;IF(NOT(ISERR(FIND("HTTP,",JoinIfFuzzy(DC$486:DC$527,$F$486:$F$527,$G539)&amp;IF(AND(DC$2=DD$3,DD$9="Include (Platform Duplicate)"),JoinIfFuzzy(DD$486:DD$527,$F$486:$F$527,$G539),"")))),"HTTP","HTTPS")&amp;")","No"),"*")</f>
        <v>*</v>
      </c>
      <c r="DD539" s="58" t="str">
        <f>IF(DD$9="Include",IF(JoinIfFuzzy(DD$486:DD$527,$F$486:$F$527,$G539)&amp;IF(AND(DD$2=DE$3,DE$9="Include (Platform Duplicate)"),JoinIfFuzzy(DE$486:DE$527,$F$486:$F$527,$G539),"")&lt;&gt;"","Yes ("&amp;IF(NOT(ISERR(FIND("HTTP,",JoinIfFuzzy(DD$486:DD$527,$F$486:$F$527,$G539)&amp;IF(AND(DD$2=DE$3,DE$9="Include (Platform Duplicate)"),JoinIfFuzzy(DE$486:DE$527,$F$486:$F$527,$G539),"")))),"HTTP","HTTPS")&amp;")","No"),"*")</f>
        <v>No</v>
      </c>
      <c r="DE539" s="58" t="str">
        <f>IF(DE$9="Include",IF(JoinIfFuzzy(DE$486:DE$527,$F$486:$F$527,$G539)&amp;IF(AND(DE$2=DF$3,DF$9="Include (Platform Duplicate)"),JoinIfFuzzy(DF$486:DF$527,$F$486:$F$527,$G539),"")&lt;&gt;"","Yes ("&amp;IF(NOT(ISERR(FIND("HTTP,",JoinIfFuzzy(DE$486:DE$527,$F$486:$F$527,$G539)&amp;IF(AND(DE$2=DF$3,DF$9="Include (Platform Duplicate)"),JoinIfFuzzy(DF$486:DF$527,$F$486:$F$527,$G539),"")))),"HTTP","HTTPS")&amp;")","No"),"*")</f>
        <v>Yes (HTTPS)</v>
      </c>
      <c r="DF539" s="58" t="str">
        <f>IF(DF$9="Include",IF(JoinIfFuzzy(DF$486:DF$527,$F$486:$F$527,$G539)&amp;IF(AND(DF$2=DG$3,DG$9="Include (Platform Duplicate)"),JoinIfFuzzy(DG$486:DG$527,$F$486:$F$527,$G539),"")&lt;&gt;"","Yes ("&amp;IF(NOT(ISERR(FIND("HTTP,",JoinIfFuzzy(DF$486:DF$527,$F$486:$F$527,$G539)&amp;IF(AND(DF$2=DG$3,DG$9="Include (Platform Duplicate)"),JoinIfFuzzy(DG$486:DG$527,$F$486:$F$527,$G539),"")))),"HTTP","HTTPS")&amp;")","No"),"*")</f>
        <v>*</v>
      </c>
      <c r="DG539" s="58" t="str">
        <f>IF(DG$9="Include",IF(JoinIfFuzzy(DG$486:DG$527,$F$486:$F$527,$G539)&amp;IF(AND(DG$2=DH$3,DH$9="Include (Platform Duplicate)"),JoinIfFuzzy(DH$486:DH$527,$F$486:$F$527,$G539),"")&lt;&gt;"","Yes ("&amp;IF(NOT(ISERR(FIND("HTTP,",JoinIfFuzzy(DG$486:DG$527,$F$486:$F$527,$G539)&amp;IF(AND(DG$2=DH$3,DH$9="Include (Platform Duplicate)"),JoinIfFuzzy(DH$486:DH$527,$F$486:$F$527,$G539),"")))),"HTTP","HTTPS")&amp;")","No"),"*")</f>
        <v>Yes (HTTPS)</v>
      </c>
      <c r="DH539" s="58" t="str">
        <f>IF(DH$9="Include",IF(JoinIfFuzzy(DH$486:DH$527,$F$486:$F$527,$G539)&amp;IF(AND(DH$2=DI$3,DI$9="Include (Platform Duplicate)"),JoinIfFuzzy(DI$486:DI$527,$F$486:$F$527,$G539),"")&lt;&gt;"","Yes ("&amp;IF(NOT(ISERR(FIND("HTTP,",JoinIfFuzzy(DH$486:DH$527,$F$486:$F$527,$G539)&amp;IF(AND(DH$2=DI$3,DI$9="Include (Platform Duplicate)"),JoinIfFuzzy(DI$486:DI$527,$F$486:$F$527,$G539),"")))),"HTTP","HTTPS")&amp;")","No"),"*")</f>
        <v>Yes (HTTPS)</v>
      </c>
      <c r="DI539" s="58" t="str">
        <f>IF(DI$9="Include",IF(JoinIfFuzzy(DI$486:DI$527,$F$486:$F$527,$G539)&amp;IF(AND(DI$2=DJ$3,DJ$9="Include (Platform Duplicate)"),JoinIfFuzzy(DJ$486:DJ$527,$F$486:$F$527,$G539),"")&lt;&gt;"","Yes ("&amp;IF(NOT(ISERR(FIND("HTTP,",JoinIfFuzzy(DI$486:DI$527,$F$486:$F$527,$G539)&amp;IF(AND(DI$2=DJ$3,DJ$9="Include (Platform Duplicate)"),JoinIfFuzzy(DJ$486:DJ$527,$F$486:$F$527,$G539),"")))),"HTTP","HTTPS")&amp;")","No"),"*")</f>
        <v>Yes (HTTP)</v>
      </c>
      <c r="DJ539" s="58" t="str">
        <f>IF(DJ$9="Include",IF(JoinIfFuzzy(DJ$486:DJ$527,$F$486:$F$527,$G539)&amp;IF(AND(DJ$2=DK$3,DK$9="Include (Platform Duplicate)"),JoinIfFuzzy(DK$486:DK$527,$F$486:$F$527,$G539),"")&lt;&gt;"","Yes ("&amp;IF(NOT(ISERR(FIND("HTTP,",JoinIfFuzzy(DJ$486:DJ$527,$F$486:$F$527,$G539)&amp;IF(AND(DJ$2=DK$3,DK$9="Include (Platform Duplicate)"),JoinIfFuzzy(DK$486:DK$527,$F$486:$F$527,$G539),"")))),"HTTP","HTTPS")&amp;")","No"),"*")</f>
        <v>Yes (HTTPS)</v>
      </c>
      <c r="DK539" s="58" t="str">
        <f>IF(DK$9="Include",IF(JoinIfFuzzy(DK$486:DK$527,$F$486:$F$527,$G539)&amp;IF(AND(DK$2=DL$3,DL$9="Include (Platform Duplicate)"),JoinIfFuzzy(DL$486:DL$527,$F$486:$F$527,$G539),"")&lt;&gt;"","Yes ("&amp;IF(NOT(ISERR(FIND("HTTP,",JoinIfFuzzy(DK$486:DK$527,$F$486:$F$527,$G539)&amp;IF(AND(DK$2=DL$3,DL$9="Include (Platform Duplicate)"),JoinIfFuzzy(DL$486:DL$527,$F$486:$F$527,$G539),"")))),"HTTP","HTTPS")&amp;")","No"),"*")</f>
        <v>*</v>
      </c>
      <c r="DL539" s="58" t="str">
        <f>IF(DL$9="Include",IF(JoinIfFuzzy(DL$486:DL$527,$F$486:$F$527,$G539)&amp;IF(AND(DL$2=DM$3,DM$9="Include (Platform Duplicate)"),JoinIfFuzzy(DM$486:DM$527,$F$486:$F$527,$G539),"")&lt;&gt;"","Yes ("&amp;IF(NOT(ISERR(FIND("HTTP,",JoinIfFuzzy(DL$486:DL$527,$F$486:$F$527,$G539)&amp;IF(AND(DL$2=DM$3,DM$9="Include (Platform Duplicate)"),JoinIfFuzzy(DM$486:DM$527,$F$486:$F$527,$G539),"")))),"HTTP","HTTPS")&amp;")","No"),"*")</f>
        <v>Yes (HTTPS)</v>
      </c>
      <c r="DM539" s="58" t="str">
        <f>IF(DM$9="Include",IF(JoinIfFuzzy(DM$486:DM$527,$F$486:$F$527,$G539)&amp;IF(AND(DM$2=DN$3,DN$9="Include (Platform Duplicate)"),JoinIfFuzzy(DN$486:DN$527,$F$486:$F$527,$G539),"")&lt;&gt;"","Yes ("&amp;IF(NOT(ISERR(FIND("HTTP,",JoinIfFuzzy(DM$486:DM$527,$F$486:$F$527,$G539)&amp;IF(AND(DM$2=DN$3,DN$9="Include (Platform Duplicate)"),JoinIfFuzzy(DN$486:DN$527,$F$486:$F$527,$G539),"")))),"HTTP","HTTPS")&amp;")","No"),"*")</f>
        <v>*</v>
      </c>
      <c r="DN539" s="58" t="str">
        <f>IF(DN$9="Include",IF(JoinIfFuzzy(DN$486:DN$527,$F$486:$F$527,$G539)&amp;IF(AND(DN$2=DO$3,DO$9="Include (Platform Duplicate)"),JoinIfFuzzy(DO$486:DO$527,$F$486:$F$527,$G539),"")&lt;&gt;"","Yes ("&amp;IF(NOT(ISERR(FIND("HTTP,",JoinIfFuzzy(DN$486:DN$527,$F$486:$F$527,$G539)&amp;IF(AND(DN$2=DO$3,DO$9="Include (Platform Duplicate)"),JoinIfFuzzy(DO$486:DO$527,$F$486:$F$527,$G539),"")))),"HTTP","HTTPS")&amp;")","No"),"*")</f>
        <v>Yes (HTTPS)</v>
      </c>
      <c r="DO539" s="58" t="str">
        <f>IF(DO$9="Include",IF(JoinIfFuzzy(DO$486:DO$527,$F$486:$F$527,$G539)&amp;IF(AND(DO$2=DP$3,DP$9="Include (Platform Duplicate)"),JoinIfFuzzy(DP$486:DP$527,$F$486:$F$527,$G539),"")&lt;&gt;"","Yes ("&amp;IF(NOT(ISERR(FIND("HTTP,",JoinIfFuzzy(DO$486:DO$527,$F$486:$F$527,$G539)&amp;IF(AND(DO$2=DP$3,DP$9="Include (Platform Duplicate)"),JoinIfFuzzy(DP$486:DP$527,$F$486:$F$527,$G539),"")))),"HTTP","HTTPS")&amp;")","No"),"*")</f>
        <v>*</v>
      </c>
      <c r="DP539" s="58" t="str">
        <f>IF(DP$9="Include",IF(JoinIfFuzzy(DP$486:DP$527,$F$486:$F$527,$G539)&amp;IF(AND(DP$2=DQ$3,DQ$9="Include (Platform Duplicate)"),JoinIfFuzzy(DQ$486:DQ$527,$F$486:$F$527,$G539),"")&lt;&gt;"","Yes ("&amp;IF(NOT(ISERR(FIND("HTTP,",JoinIfFuzzy(DP$486:DP$527,$F$486:$F$527,$G539)&amp;IF(AND(DP$2=DQ$3,DQ$9="Include (Platform Duplicate)"),JoinIfFuzzy(DQ$486:DQ$527,$F$486:$F$527,$G539),"")))),"HTTP","HTTPS")&amp;")","No"),"*")</f>
        <v>Yes (HTTPS)</v>
      </c>
      <c r="DQ539" s="58" t="str">
        <f>IF(DQ$9="Include",IF(JoinIfFuzzy(DQ$486:DQ$527,$F$486:$F$527,$G539)&amp;IF(AND(DQ$2=DR$3,DR$9="Include (Platform Duplicate)"),JoinIfFuzzy(DR$486:DR$527,$F$486:$F$527,$G539),"")&lt;&gt;"","Yes ("&amp;IF(NOT(ISERR(FIND("HTTP,",JoinIfFuzzy(DQ$486:DQ$527,$F$486:$F$527,$G539)&amp;IF(AND(DQ$2=DR$3,DR$9="Include (Platform Duplicate)"),JoinIfFuzzy(DR$486:DR$527,$F$486:$F$527,$G539),"")))),"HTTP","HTTPS")&amp;")","No"),"*")</f>
        <v>*</v>
      </c>
      <c r="DR539" s="58" t="str">
        <f>IF(DR$9="Include",IF(JoinIfFuzzy(DR$486:DR$527,$F$486:$F$527,$G539)&amp;IF(AND(DR$2=DS$3,DS$9="Include (Platform Duplicate)"),JoinIfFuzzy(DS$486:DS$527,$F$486:$F$527,$G539),"")&lt;&gt;"","Yes ("&amp;IF(NOT(ISERR(FIND("HTTP,",JoinIfFuzzy(DR$486:DR$527,$F$486:$F$527,$G539)&amp;IF(AND(DR$2=DS$3,DS$9="Include (Platform Duplicate)"),JoinIfFuzzy(DS$486:DS$527,$F$486:$F$527,$G539),"")))),"HTTP","HTTPS")&amp;")","No"),"*")</f>
        <v>*</v>
      </c>
      <c r="DS539" s="58" t="str">
        <f>IF(DS$9="Include",IF(JoinIfFuzzy(DS$486:DS$527,$F$486:$F$527,$G539)&amp;IF(AND(DS$2=DT$3,DT$9="Include (Platform Duplicate)"),JoinIfFuzzy(DT$486:DT$527,$F$486:$F$527,$G539),"")&lt;&gt;"","Yes ("&amp;IF(NOT(ISERR(FIND("HTTP,",JoinIfFuzzy(DS$486:DS$527,$F$486:$F$527,$G539)&amp;IF(AND(DS$2=DT$3,DT$9="Include (Platform Duplicate)"),JoinIfFuzzy(DT$486:DT$527,$F$486:$F$527,$G539),"")))),"HTTP","HTTPS")&amp;")","No"),"*")</f>
        <v>No</v>
      </c>
      <c r="DT539" s="58" t="str">
        <f>IF(DT$9="Include",IF(JoinIfFuzzy(DT$486:DT$527,$F$486:$F$527,$G539)&amp;IF(AND(DT$2=DU$3,DU$9="Include (Platform Duplicate)"),JoinIfFuzzy(DU$486:DU$527,$F$486:$F$527,$G539),"")&lt;&gt;"","Yes ("&amp;IF(NOT(ISERR(FIND("HTTP,",JoinIfFuzzy(DT$486:DT$527,$F$486:$F$527,$G539)&amp;IF(AND(DT$2=DU$3,DU$9="Include (Platform Duplicate)"),JoinIfFuzzy(DU$486:DU$527,$F$486:$F$527,$G539),"")))),"HTTP","HTTPS")&amp;")","No"),"*")</f>
        <v>Yes (HTTPS)</v>
      </c>
      <c r="DU539" s="58" t="str">
        <f>IF(DU$9="Include",IF(JoinIfFuzzy(DU$486:DU$527,$F$486:$F$527,$G539)&amp;IF(AND(DU$2=DV$3,DV$9="Include (Platform Duplicate)"),JoinIfFuzzy(DV$486:DV$527,$F$486:$F$527,$G539),"")&lt;&gt;"","Yes ("&amp;IF(NOT(ISERR(FIND("HTTP,",JoinIfFuzzy(DU$486:DU$527,$F$486:$F$527,$G539)&amp;IF(AND(DU$2=DV$3,DV$9="Include (Platform Duplicate)"),JoinIfFuzzy(DV$486:DV$527,$F$486:$F$527,$G539),"")))),"HTTP","HTTPS")&amp;")","No"),"*")</f>
        <v>*</v>
      </c>
      <c r="DV539" s="58" t="str">
        <f>IF(DV$9="Include",IF(JoinIfFuzzy(DV$486:DV$527,$F$486:$F$527,$G539)&amp;IF(AND(DV$2=DW$3,DW$9="Include (Platform Duplicate)"),JoinIfFuzzy(DW$486:DW$527,$F$486:$F$527,$G539),"")&lt;&gt;"","Yes ("&amp;IF(NOT(ISERR(FIND("HTTP,",JoinIfFuzzy(DV$486:DV$527,$F$486:$F$527,$G539)&amp;IF(AND(DV$2=DW$3,DW$9="Include (Platform Duplicate)"),JoinIfFuzzy(DW$486:DW$527,$F$486:$F$527,$G539),"")))),"HTTP","HTTPS")&amp;")","No"),"*")</f>
        <v>*</v>
      </c>
      <c r="DW539" s="58" t="str">
        <f>IF(DW$9="Include",IF(JoinIfFuzzy(DW$486:DW$527,$F$486:$F$527,$G539)&amp;IF(AND(DW$2=DX$3,DX$9="Include (Platform Duplicate)"),JoinIfFuzzy(DX$486:DX$527,$F$486:$F$527,$G539),"")&lt;&gt;"","Yes ("&amp;IF(NOT(ISERR(FIND("HTTP,",JoinIfFuzzy(DW$486:DW$527,$F$486:$F$527,$G539)&amp;IF(AND(DW$2=DX$3,DX$9="Include (Platform Duplicate)"),JoinIfFuzzy(DX$486:DX$527,$F$486:$F$527,$G539),"")))),"HTTP","HTTPS")&amp;")","No"),"*")</f>
        <v>No</v>
      </c>
      <c r="DX539" s="58" t="str">
        <f>IF(DX$9="Include",IF(JoinIfFuzzy(DX$486:DX$527,$F$486:$F$527,$G539)&amp;IF(AND(DX$2=DY$3,DY$9="Include (Platform Duplicate)"),JoinIfFuzzy(DY$486:DY$527,$F$486:$F$527,$G539),"")&lt;&gt;"","Yes ("&amp;IF(NOT(ISERR(FIND("HTTP,",JoinIfFuzzy(DX$486:DX$527,$F$486:$F$527,$G539)&amp;IF(AND(DX$2=DY$3,DY$9="Include (Platform Duplicate)"),JoinIfFuzzy(DY$486:DY$527,$F$486:$F$527,$G539),"")))),"HTTP","HTTPS")&amp;")","No"),"*")</f>
        <v>No</v>
      </c>
      <c r="DY539" s="58" t="str">
        <f>IF(DY$9="Include",IF(JoinIfFuzzy(DY$486:DY$527,$F$486:$F$527,$G539)&amp;IF(AND(DY$2=DZ$3,DZ$9="Include (Platform Duplicate)"),JoinIfFuzzy(DZ$486:DZ$527,$F$486:$F$527,$G539),"")&lt;&gt;"","Yes ("&amp;IF(NOT(ISERR(FIND("HTTP,",JoinIfFuzzy(DY$486:DY$527,$F$486:$F$527,$G539)&amp;IF(AND(DY$2=DZ$3,DZ$9="Include (Platform Duplicate)"),JoinIfFuzzy(DZ$486:DZ$527,$F$486:$F$527,$G539),"")))),"HTTP","HTTPS")&amp;")","No"),"*")</f>
        <v>Yes (HTTPS)</v>
      </c>
      <c r="DZ539" s="58" t="str">
        <f>IF(DZ$9="Include",IF(JoinIfFuzzy(DZ$486:DZ$527,$F$486:$F$527,$G539)&amp;IF(AND(DZ$2=EA$3,EA$9="Include (Platform Duplicate)"),JoinIfFuzzy(EA$486:EA$527,$F$486:$F$527,$G539),"")&lt;&gt;"","Yes ("&amp;IF(NOT(ISERR(FIND("HTTP,",JoinIfFuzzy(DZ$486:DZ$527,$F$486:$F$527,$G539)&amp;IF(AND(DZ$2=EA$3,EA$9="Include (Platform Duplicate)"),JoinIfFuzzy(EA$486:EA$527,$F$486:$F$527,$G539),"")))),"HTTP","HTTPS")&amp;")","No"),"*")</f>
        <v>*</v>
      </c>
      <c r="EA539" s="58" t="str">
        <f>IF(EA$9="Include",IF(JoinIfFuzzy(EA$486:EA$527,$F$486:$F$527,$G539)&amp;IF(AND(EA$2=EB$3,EB$9="Include (Platform Duplicate)"),JoinIfFuzzy(EB$486:EB$527,$F$486:$F$527,$G539),"")&lt;&gt;"","Yes ("&amp;IF(NOT(ISERR(FIND("HTTP,",JoinIfFuzzy(EA$486:EA$527,$F$486:$F$527,$G539)&amp;IF(AND(EA$2=EB$3,EB$9="Include (Platform Duplicate)"),JoinIfFuzzy(EB$486:EB$527,$F$486:$F$527,$G539),"")))),"HTTP","HTTPS")&amp;")","No"),"*")</f>
        <v>Yes (HTTPS)</v>
      </c>
      <c r="EB539" s="58" t="str">
        <f>IF(EB$9="Include",IF(JoinIfFuzzy(EB$486:EB$527,$F$486:$F$527,$G539)&amp;IF(AND(EB$2=EC$3,EC$9="Include (Platform Duplicate)"),JoinIfFuzzy(EC$486:EC$527,$F$486:$F$527,$G539),"")&lt;&gt;"","Yes ("&amp;IF(NOT(ISERR(FIND("HTTP,",JoinIfFuzzy(EB$486:EB$527,$F$486:$F$527,$G539)&amp;IF(AND(EB$2=EC$3,EC$9="Include (Platform Duplicate)"),JoinIfFuzzy(EC$486:EC$527,$F$486:$F$527,$G539),"")))),"HTTP","HTTPS")&amp;")","No"),"*")</f>
        <v>No</v>
      </c>
      <c r="EC539" s="58" t="str">
        <f>IF(EC$9="Include",IF(JoinIfFuzzy(EC$486:EC$527,$F$486:$F$527,$G539)&amp;IF(AND(EC$2=ED$3,ED$9="Include (Platform Duplicate)"),JoinIfFuzzy(ED$486:ED$527,$F$486:$F$527,$G539),"")&lt;&gt;"","Yes ("&amp;IF(NOT(ISERR(FIND("HTTP,",JoinIfFuzzy(EC$486:EC$527,$F$486:$F$527,$G539)&amp;IF(AND(EC$2=ED$3,ED$9="Include (Platform Duplicate)"),JoinIfFuzzy(ED$486:ED$527,$F$486:$F$527,$G539),"")))),"HTTP","HTTPS")&amp;")","No"),"*")</f>
        <v>Yes (HTTPS)</v>
      </c>
      <c r="ED539" s="58" t="str">
        <f>IF(ED$9="Include",IF(JoinIfFuzzy(ED$486:ED$527,$F$486:$F$527,$G539)&amp;IF(AND(ED$2=EE$3,EE$9="Include (Platform Duplicate)"),JoinIfFuzzy(EE$486:EE$527,$F$486:$F$527,$G539),"")&lt;&gt;"","Yes ("&amp;IF(NOT(ISERR(FIND("HTTP,",JoinIfFuzzy(ED$486:ED$527,$F$486:$F$527,$G539)&amp;IF(AND(ED$2=EE$3,EE$9="Include (Platform Duplicate)"),JoinIfFuzzy(EE$486:EE$527,$F$486:$F$527,$G539),"")))),"HTTP","HTTPS")&amp;")","No"),"*")</f>
        <v>*</v>
      </c>
      <c r="EE539" s="58" t="str">
        <f>IF(EE$9="Include",IF(JoinIfFuzzy(EE$486:EE$527,$F$486:$F$527,$G539)&amp;IF(AND(EE$2=EF$3,EF$9="Include (Platform Duplicate)"),JoinIfFuzzy(EF$486:EF$527,$F$486:$F$527,$G539),"")&lt;&gt;"","Yes ("&amp;IF(NOT(ISERR(FIND("HTTP,",JoinIfFuzzy(EE$486:EE$527,$F$486:$F$527,$G539)&amp;IF(AND(EE$2=EF$3,EF$9="Include (Platform Duplicate)"),JoinIfFuzzy(EF$486:EF$527,$F$486:$F$527,$G539),"")))),"HTTP","HTTPS")&amp;")","No"),"*")</f>
        <v>No</v>
      </c>
      <c r="EF539" s="58" t="str">
        <f>IF(EF$9="Include",IF(JoinIfFuzzy(EF$486:EF$527,$F$486:$F$527,$G539)&amp;IF(AND(EF$2=EG$3,EG$9="Include (Platform Duplicate)"),JoinIfFuzzy(EG$486:EG$527,$F$486:$F$527,$G539),"")&lt;&gt;"","Yes ("&amp;IF(NOT(ISERR(FIND("HTTP,",JoinIfFuzzy(EF$486:EF$527,$F$486:$F$527,$G539)&amp;IF(AND(EF$2=EG$3,EG$9="Include (Platform Duplicate)"),JoinIfFuzzy(EG$486:EG$527,$F$486:$F$527,$G539),"")))),"HTTP","HTTPS")&amp;")","No"),"*")</f>
        <v>Yes (HTTPS)</v>
      </c>
      <c r="EG539" s="58" t="str">
        <f>IF(EG$9="Include",IF(JoinIfFuzzy(EG$486:EG$527,$F$486:$F$527,$G539)&amp;IF(AND(EG$2=EH$3,EH$9="Include (Platform Duplicate)"),JoinIfFuzzy(EH$486:EH$527,$F$486:$F$527,$G539),"")&lt;&gt;"","Yes ("&amp;IF(NOT(ISERR(FIND("HTTP,",JoinIfFuzzy(EG$486:EG$527,$F$486:$F$527,$G539)&amp;IF(AND(EG$2=EH$3,EH$9="Include (Platform Duplicate)"),JoinIfFuzzy(EH$486:EH$527,$F$486:$F$527,$G539),"")))),"HTTP","HTTPS")&amp;")","No"),"*")</f>
        <v>*</v>
      </c>
      <c r="EH539" s="58" t="str">
        <f>IF(EH$9="Include",IF(JoinIfFuzzy(EH$486:EH$527,$F$486:$F$527,$G539)&amp;IF(AND(EH$2=EI$3,EI$9="Include (Platform Duplicate)"),JoinIfFuzzy(EI$486:EI$527,$F$486:$F$527,$G539),"")&lt;&gt;"","Yes ("&amp;IF(NOT(ISERR(FIND("HTTP,",JoinIfFuzzy(EH$486:EH$527,$F$486:$F$527,$G539)&amp;IF(AND(EH$2=EI$3,EI$9="Include (Platform Duplicate)"),JoinIfFuzzy(EI$486:EI$527,$F$486:$F$527,$G539),"")))),"HTTP","HTTPS")&amp;")","No"),"*")</f>
        <v>Yes (HTTPS)</v>
      </c>
      <c r="EI539" s="58" t="str">
        <f>IF(EI$9="Include",IF(JoinIfFuzzy(EI$486:EI$527,$F$486:$F$527,$G539)&amp;IF(AND(EI$2=EJ$3,EJ$9="Include (Platform Duplicate)"),JoinIfFuzzy(EJ$486:EJ$527,$F$486:$F$527,$G539),"")&lt;&gt;"","Yes ("&amp;IF(NOT(ISERR(FIND("HTTP,",JoinIfFuzzy(EI$486:EI$527,$F$486:$F$527,$G539)&amp;IF(AND(EI$2=EJ$3,EJ$9="Include (Platform Duplicate)"),JoinIfFuzzy(EJ$486:EJ$527,$F$486:$F$527,$G539),"")))),"HTTP","HTTPS")&amp;")","No"),"*")</f>
        <v>*</v>
      </c>
      <c r="EJ539" s="58" t="str">
        <f>IF(EJ$9="Include",IF(JoinIfFuzzy(EJ$486:EJ$527,$F$486:$F$527,$G539)&amp;IF(AND(EJ$2=EK$3,EK$9="Include (Platform Duplicate)"),JoinIfFuzzy(EK$486:EK$527,$F$486:$F$527,$G539),"")&lt;&gt;"","Yes ("&amp;IF(NOT(ISERR(FIND("HTTP,",JoinIfFuzzy(EJ$486:EJ$527,$F$486:$F$527,$G539)&amp;IF(AND(EJ$2=EK$3,EK$9="Include (Platform Duplicate)"),JoinIfFuzzy(EK$486:EK$527,$F$486:$F$527,$G539),"")))),"HTTP","HTTPS")&amp;")","No"),"*")</f>
        <v>Yes (HTTPS)</v>
      </c>
      <c r="EK539" s="58" t="str">
        <f>IF(EK$9="Include",IF(JoinIfFuzzy(EK$486:EK$527,$F$486:$F$527,$G539)&amp;IF(AND(EK$2=EL$3,EL$9="Include (Platform Duplicate)"),JoinIfFuzzy(EL$486:EL$527,$F$486:$F$527,$G539),"")&lt;&gt;"","Yes ("&amp;IF(NOT(ISERR(FIND("HTTP,",JoinIfFuzzy(EK$486:EK$527,$F$486:$F$527,$G539)&amp;IF(AND(EK$2=EL$3,EL$9="Include (Platform Duplicate)"),JoinIfFuzzy(EL$486:EL$527,$F$486:$F$527,$G539),"")))),"HTTP","HTTPS")&amp;")","No"),"*")</f>
        <v>*</v>
      </c>
      <c r="EL539" s="109"/>
      <c r="EM539" s="109"/>
    </row>
    <row r="540" spans="1:143" s="184" customFormat="1" ht="12.75" customHeight="1" x14ac:dyDescent="0.25">
      <c r="A540" s="181"/>
      <c r="B540" s="122"/>
      <c r="C540" s="122"/>
      <c r="D540" s="122"/>
      <c r="E540" s="122"/>
      <c r="F540" s="122"/>
      <c r="G540" s="182" t="s">
        <v>3726</v>
      </c>
      <c r="H540" s="183"/>
      <c r="I540" s="183"/>
      <c r="J540" s="184" t="str">
        <f t="shared" ref="J540:AO540" si="24">IF(COUNTIF(J529:J539,"*(HTTP)*")&gt;0,IF(COUNTIF(J529:J539,"*(HTTPS)*")&gt;0,"(HTTP), (HTTPS)","(HTTP)"),IF(COUNTIF(J529:J539,"*(HTTPS)*")&gt;0,"(HTTPS)","*"))</f>
        <v>(HTTPS)</v>
      </c>
      <c r="K540" s="184" t="str">
        <f t="shared" si="24"/>
        <v>(HTTPS)</v>
      </c>
      <c r="L540" s="184" t="str">
        <f t="shared" si="24"/>
        <v>*</v>
      </c>
      <c r="M540" s="184" t="str">
        <f t="shared" si="24"/>
        <v>(HTTPS)</v>
      </c>
      <c r="N540" s="184" t="str">
        <f t="shared" si="24"/>
        <v>*</v>
      </c>
      <c r="O540" s="184" t="str">
        <f t="shared" si="24"/>
        <v>(HTTP), (HTTPS)</v>
      </c>
      <c r="P540" s="184" t="str">
        <f t="shared" si="24"/>
        <v>*</v>
      </c>
      <c r="Q540" s="184" t="str">
        <f t="shared" si="24"/>
        <v>(HTTPS)</v>
      </c>
      <c r="R540" s="184" t="str">
        <f t="shared" si="24"/>
        <v>*</v>
      </c>
      <c r="S540" s="184" t="str">
        <f t="shared" si="24"/>
        <v>(HTTPS)</v>
      </c>
      <c r="T540" s="184" t="str">
        <f t="shared" si="24"/>
        <v>*</v>
      </c>
      <c r="U540" s="184" t="str">
        <f t="shared" si="24"/>
        <v>*</v>
      </c>
      <c r="V540" s="184" t="str">
        <f t="shared" si="24"/>
        <v>(HTTPS)</v>
      </c>
      <c r="W540" s="184" t="str">
        <f t="shared" si="24"/>
        <v>(HTTPS)</v>
      </c>
      <c r="X540" s="184" t="str">
        <f t="shared" si="24"/>
        <v>*</v>
      </c>
      <c r="Y540" s="184" t="str">
        <f t="shared" si="24"/>
        <v>(HTTPS)</v>
      </c>
      <c r="Z540" s="184" t="str">
        <f t="shared" si="24"/>
        <v>*</v>
      </c>
      <c r="AA540" s="184" t="str">
        <f t="shared" si="24"/>
        <v>(HTTP), (HTTPS)</v>
      </c>
      <c r="AB540" s="184" t="str">
        <f t="shared" si="24"/>
        <v>*</v>
      </c>
      <c r="AC540" s="184" t="str">
        <f t="shared" si="24"/>
        <v>(HTTPS)</v>
      </c>
      <c r="AD540" s="184" t="str">
        <f t="shared" si="24"/>
        <v>(HTTPS)</v>
      </c>
      <c r="AE540" s="184" t="str">
        <f t="shared" si="24"/>
        <v>*</v>
      </c>
      <c r="AF540" s="184" t="str">
        <f t="shared" si="24"/>
        <v>(HTTPS)</v>
      </c>
      <c r="AG540" s="184" t="str">
        <f t="shared" si="24"/>
        <v>(HTTPS)</v>
      </c>
      <c r="AH540" s="184" t="str">
        <f t="shared" si="24"/>
        <v>(HTTPS)</v>
      </c>
      <c r="AI540" s="184" t="str">
        <f t="shared" si="24"/>
        <v>*</v>
      </c>
      <c r="AJ540" s="184" t="str">
        <f t="shared" si="24"/>
        <v>(HTTPS)</v>
      </c>
      <c r="AK540" s="184" t="str">
        <f t="shared" si="24"/>
        <v>*</v>
      </c>
      <c r="AL540" s="184" t="str">
        <f t="shared" si="24"/>
        <v>(HTTPS)</v>
      </c>
      <c r="AM540" s="184" t="str">
        <f t="shared" si="24"/>
        <v>*</v>
      </c>
      <c r="AN540" s="184" t="str">
        <f t="shared" si="24"/>
        <v>(HTTP), (HTTPS)</v>
      </c>
      <c r="AO540" s="184" t="str">
        <f t="shared" si="24"/>
        <v>*</v>
      </c>
      <c r="AP540" s="184" t="str">
        <f t="shared" ref="AP540:BU540" si="25">IF(COUNTIF(AP529:AP539,"*(HTTP)*")&gt;0,IF(COUNTIF(AP529:AP539,"*(HTTPS)*")&gt;0,"(HTTP), (HTTPS)","(HTTP)"),IF(COUNTIF(AP529:AP539,"*(HTTPS)*")&gt;0,"(HTTPS)","*"))</f>
        <v>*</v>
      </c>
      <c r="AQ540" s="184" t="str">
        <f t="shared" si="25"/>
        <v>*</v>
      </c>
      <c r="AR540" s="184" t="str">
        <f t="shared" si="25"/>
        <v>(HTTPS)</v>
      </c>
      <c r="AS540" s="184" t="str">
        <f t="shared" si="25"/>
        <v>*</v>
      </c>
      <c r="AT540" s="184" t="str">
        <f t="shared" si="25"/>
        <v>(HTTPS)</v>
      </c>
      <c r="AU540" s="184" t="str">
        <f t="shared" si="25"/>
        <v>(HTTPS)</v>
      </c>
      <c r="AV540" s="184" t="str">
        <f t="shared" si="25"/>
        <v>*</v>
      </c>
      <c r="AW540" s="184" t="str">
        <f t="shared" si="25"/>
        <v>*</v>
      </c>
      <c r="AX540" s="184" t="str">
        <f t="shared" si="25"/>
        <v>*</v>
      </c>
      <c r="AY540" s="184" t="str">
        <f t="shared" si="25"/>
        <v>*</v>
      </c>
      <c r="AZ540" s="184" t="str">
        <f t="shared" si="25"/>
        <v>(HTTPS)</v>
      </c>
      <c r="BA540" s="184" t="str">
        <f t="shared" si="25"/>
        <v>*</v>
      </c>
      <c r="BB540" s="184" t="str">
        <f t="shared" si="25"/>
        <v>(HTTPS)</v>
      </c>
      <c r="BC540" s="184" t="str">
        <f t="shared" si="25"/>
        <v>(HTTPS)</v>
      </c>
      <c r="BD540" s="184" t="str">
        <f t="shared" si="25"/>
        <v>(HTTPS)</v>
      </c>
      <c r="BE540" s="184" t="str">
        <f t="shared" si="25"/>
        <v>*</v>
      </c>
      <c r="BF540" s="184" t="str">
        <f t="shared" si="25"/>
        <v>*</v>
      </c>
      <c r="BG540" s="184" t="str">
        <f t="shared" si="25"/>
        <v>(HTTPS)</v>
      </c>
      <c r="BH540" s="184" t="str">
        <f t="shared" si="25"/>
        <v>*</v>
      </c>
      <c r="BI540" s="184" t="str">
        <f t="shared" si="25"/>
        <v>(HTTPS)</v>
      </c>
      <c r="BJ540" s="184" t="str">
        <f t="shared" si="25"/>
        <v>(HTTPS)</v>
      </c>
      <c r="BK540" s="184" t="str">
        <f t="shared" si="25"/>
        <v>*</v>
      </c>
      <c r="BL540" s="184" t="str">
        <f t="shared" si="25"/>
        <v>(HTTPS)</v>
      </c>
      <c r="BM540" s="184" t="str">
        <f t="shared" si="25"/>
        <v>*</v>
      </c>
      <c r="BN540" s="184" t="str">
        <f t="shared" si="25"/>
        <v>*</v>
      </c>
      <c r="BO540" s="184" t="str">
        <f t="shared" si="25"/>
        <v>(HTTPS)</v>
      </c>
      <c r="BP540" s="184" t="str">
        <f t="shared" si="25"/>
        <v>*</v>
      </c>
      <c r="BQ540" s="184" t="str">
        <f t="shared" si="25"/>
        <v>(HTTPS)</v>
      </c>
      <c r="BR540" s="184" t="str">
        <f t="shared" si="25"/>
        <v>*</v>
      </c>
      <c r="BS540" s="184" t="str">
        <f t="shared" si="25"/>
        <v>(HTTP), (HTTPS)</v>
      </c>
      <c r="BT540" s="184" t="str">
        <f t="shared" si="25"/>
        <v>(HTTPS)</v>
      </c>
      <c r="BU540" s="184" t="str">
        <f t="shared" si="25"/>
        <v>*</v>
      </c>
      <c r="BV540" s="184" t="str">
        <f t="shared" ref="BV540:DA540" si="26">IF(COUNTIF(BV529:BV539,"*(HTTP)*")&gt;0,IF(COUNTIF(BV529:BV539,"*(HTTPS)*")&gt;0,"(HTTP), (HTTPS)","(HTTP)"),IF(COUNTIF(BV529:BV539,"*(HTTPS)*")&gt;0,"(HTTPS)","*"))</f>
        <v>(HTTPS)</v>
      </c>
      <c r="BW540" s="184" t="str">
        <f t="shared" si="26"/>
        <v>*</v>
      </c>
      <c r="BX540" s="184" t="str">
        <f t="shared" si="26"/>
        <v>(HTTPS)</v>
      </c>
      <c r="BY540" s="184" t="str">
        <f t="shared" si="26"/>
        <v>*</v>
      </c>
      <c r="BZ540" s="184" t="str">
        <f t="shared" si="26"/>
        <v>(HTTPS)</v>
      </c>
      <c r="CA540" s="184" t="str">
        <f t="shared" si="26"/>
        <v>*</v>
      </c>
      <c r="CB540" s="184" t="str">
        <f t="shared" si="26"/>
        <v>(HTTP), (HTTPS)</v>
      </c>
      <c r="CC540" s="184" t="str">
        <f t="shared" si="26"/>
        <v>(HTTPS)</v>
      </c>
      <c r="CD540" s="184" t="str">
        <f t="shared" si="26"/>
        <v>*</v>
      </c>
      <c r="CE540" s="184" t="str">
        <f t="shared" si="26"/>
        <v>*</v>
      </c>
      <c r="CF540" s="184" t="str">
        <f t="shared" si="26"/>
        <v>*</v>
      </c>
      <c r="CG540" s="184" t="str">
        <f t="shared" si="26"/>
        <v>(HTTPS)</v>
      </c>
      <c r="CH540" s="184" t="str">
        <f t="shared" si="26"/>
        <v>(HTTPS)</v>
      </c>
      <c r="CI540" s="184" t="str">
        <f t="shared" si="26"/>
        <v>*</v>
      </c>
      <c r="CJ540" s="184" t="str">
        <f t="shared" si="26"/>
        <v>(HTTPS)</v>
      </c>
      <c r="CK540" s="184" t="str">
        <f t="shared" si="26"/>
        <v>(HTTPS)</v>
      </c>
      <c r="CL540" s="184" t="str">
        <f t="shared" si="26"/>
        <v>(HTTP), (HTTPS)</v>
      </c>
      <c r="CM540" s="184" t="str">
        <f t="shared" si="26"/>
        <v>*</v>
      </c>
      <c r="CN540" s="184" t="str">
        <f t="shared" si="26"/>
        <v>(HTTPS)</v>
      </c>
      <c r="CO540" s="184" t="str">
        <f t="shared" si="26"/>
        <v>(HTTP), (HTTPS)</v>
      </c>
      <c r="CP540" s="184" t="str">
        <f t="shared" si="26"/>
        <v>*</v>
      </c>
      <c r="CQ540" s="184" t="str">
        <f t="shared" si="26"/>
        <v>(HTTPS)</v>
      </c>
      <c r="CR540" s="184" t="str">
        <f t="shared" si="26"/>
        <v>*</v>
      </c>
      <c r="CS540" s="184" t="str">
        <f t="shared" si="26"/>
        <v>(HTTPS)</v>
      </c>
      <c r="CT540" s="184" t="str">
        <f t="shared" si="26"/>
        <v>*</v>
      </c>
      <c r="CU540" s="184" t="str">
        <f t="shared" si="26"/>
        <v>(HTTPS)</v>
      </c>
      <c r="CV540" s="184" t="str">
        <f t="shared" si="26"/>
        <v>*</v>
      </c>
      <c r="CW540" s="184" t="str">
        <f t="shared" si="26"/>
        <v>(HTTPS)</v>
      </c>
      <c r="CX540" s="184" t="str">
        <f t="shared" si="26"/>
        <v>*</v>
      </c>
      <c r="CY540" s="184" t="str">
        <f t="shared" si="26"/>
        <v>(HTTPS)</v>
      </c>
      <c r="CZ540" s="184" t="str">
        <f t="shared" si="26"/>
        <v>*</v>
      </c>
      <c r="DA540" s="184" t="str">
        <f t="shared" si="26"/>
        <v>(HTTPS)</v>
      </c>
      <c r="DB540" s="184" t="str">
        <f t="shared" ref="DB540:EG540" si="27">IF(COUNTIF(DB529:DB539,"*(HTTP)*")&gt;0,IF(COUNTIF(DB529:DB539,"*(HTTPS)*")&gt;0,"(HTTP), (HTTPS)","(HTTP)"),IF(COUNTIF(DB529:DB539,"*(HTTPS)*")&gt;0,"(HTTPS)","*"))</f>
        <v>*</v>
      </c>
      <c r="DC540" s="184" t="str">
        <f t="shared" si="27"/>
        <v>*</v>
      </c>
      <c r="DD540" s="184" t="str">
        <f t="shared" si="27"/>
        <v>(HTTPS)</v>
      </c>
      <c r="DE540" s="184" t="str">
        <f t="shared" si="27"/>
        <v>(HTTPS)</v>
      </c>
      <c r="DF540" s="184" t="str">
        <f t="shared" si="27"/>
        <v>*</v>
      </c>
      <c r="DG540" s="184" t="str">
        <f t="shared" si="27"/>
        <v>(HTTP), (HTTPS)</v>
      </c>
      <c r="DH540" s="184" t="str">
        <f t="shared" si="27"/>
        <v>(HTTPS)</v>
      </c>
      <c r="DI540" s="184" t="str">
        <f t="shared" si="27"/>
        <v>(HTTP), (HTTPS)</v>
      </c>
      <c r="DJ540" s="184" t="str">
        <f t="shared" si="27"/>
        <v>(HTTPS)</v>
      </c>
      <c r="DK540" s="184" t="str">
        <f t="shared" si="27"/>
        <v>*</v>
      </c>
      <c r="DL540" s="184" t="str">
        <f t="shared" si="27"/>
        <v>(HTTPS)</v>
      </c>
      <c r="DM540" s="184" t="str">
        <f t="shared" si="27"/>
        <v>*</v>
      </c>
      <c r="DN540" s="184" t="str">
        <f t="shared" si="27"/>
        <v>(HTTPS)</v>
      </c>
      <c r="DO540" s="184" t="str">
        <f t="shared" si="27"/>
        <v>*</v>
      </c>
      <c r="DP540" s="184" t="str">
        <f t="shared" si="27"/>
        <v>(HTTP), (HTTPS)</v>
      </c>
      <c r="DQ540" s="184" t="str">
        <f t="shared" si="27"/>
        <v>*</v>
      </c>
      <c r="DR540" s="184" t="str">
        <f t="shared" si="27"/>
        <v>*</v>
      </c>
      <c r="DS540" s="184" t="str">
        <f t="shared" si="27"/>
        <v>*</v>
      </c>
      <c r="DT540" s="184" t="str">
        <f t="shared" si="27"/>
        <v>(HTTPS)</v>
      </c>
      <c r="DU540" s="184" t="str">
        <f t="shared" si="27"/>
        <v>*</v>
      </c>
      <c r="DV540" s="184" t="str">
        <f t="shared" si="27"/>
        <v>*</v>
      </c>
      <c r="DW540" s="184" t="str">
        <f t="shared" si="27"/>
        <v>*</v>
      </c>
      <c r="DX540" s="184" t="str">
        <f t="shared" si="27"/>
        <v>(HTTPS)</v>
      </c>
      <c r="DY540" s="184" t="str">
        <f t="shared" si="27"/>
        <v>(HTTP), (HTTPS)</v>
      </c>
      <c r="DZ540" s="184" t="str">
        <f t="shared" si="27"/>
        <v>*</v>
      </c>
      <c r="EA540" s="184" t="str">
        <f t="shared" si="27"/>
        <v>(HTTP), (HTTPS)</v>
      </c>
      <c r="EB540" s="184" t="str">
        <f t="shared" si="27"/>
        <v>(HTTPS)</v>
      </c>
      <c r="EC540" s="184" t="str">
        <f t="shared" si="27"/>
        <v>(HTTP), (HTTPS)</v>
      </c>
      <c r="ED540" s="184" t="str">
        <f t="shared" si="27"/>
        <v>*</v>
      </c>
      <c r="EE540" s="184" t="str">
        <f t="shared" si="27"/>
        <v>(HTTPS)</v>
      </c>
      <c r="EF540" s="184" t="str">
        <f t="shared" si="27"/>
        <v>(HTTP), (HTTPS)</v>
      </c>
      <c r="EG540" s="184" t="str">
        <f t="shared" si="27"/>
        <v>*</v>
      </c>
      <c r="EH540" s="184" t="str">
        <f>IF(COUNTIF(EH529:EH539,"*(HTTP)*")&gt;0,IF(COUNTIF(EH529:EH539,"*(HTTPS)*")&gt;0,"(HTTP), (HTTPS)","(HTTP)"),IF(COUNTIF(EH529:EH539,"*(HTTPS)*")&gt;0,"(HTTPS)","*"))</f>
        <v>(HTTP), (HTTPS)</v>
      </c>
      <c r="EI540" s="184" t="str">
        <f>IF(COUNTIF(EI529:EI539,"*(HTTP)*")&gt;0,IF(COUNTIF(EI529:EI539,"*(HTTPS)*")&gt;0,"(HTTP), (HTTPS)","(HTTP)"),IF(COUNTIF(EI529:EI539,"*(HTTPS)*")&gt;0,"(HTTPS)","*"))</f>
        <v>*</v>
      </c>
      <c r="EJ540" s="184" t="str">
        <f>IF(COUNTIF(EJ529:EJ539,"*(HTTP)*")&gt;0,IF(COUNTIF(EJ529:EJ539,"*(HTTPS)*")&gt;0,"(HTTP), (HTTPS)","(HTTP)"),IF(COUNTIF(EJ529:EJ539,"*(HTTPS)*")&gt;0,"(HTTPS)","*"))</f>
        <v>(HTTP), (HTTPS)</v>
      </c>
      <c r="EK540" s="184" t="str">
        <f>IF(COUNTIF(EK529:EK539,"*(HTTP)*")&gt;0,IF(COUNTIF(EK529:EK539,"*(HTTPS)*")&gt;0,"(HTTP), (HTTPS)","(HTTP)"),IF(COUNTIF(EK529:EK539,"*(HTTPS)*")&gt;0,"(HTTPS)","*"))</f>
        <v>*</v>
      </c>
      <c r="EL540" s="185"/>
      <c r="EM540" s="185"/>
    </row>
    <row r="541" spans="1:143" s="58" customFormat="1" ht="12.75" customHeight="1" x14ac:dyDescent="0.25">
      <c r="A541" s="5"/>
      <c r="B541" s="96"/>
      <c r="C541" s="96"/>
      <c r="D541" s="96"/>
      <c r="E541" s="96"/>
      <c r="F541" s="96"/>
      <c r="G541" s="4" t="s">
        <v>4099</v>
      </c>
      <c r="H541" s="18"/>
      <c r="I541" s="18"/>
      <c r="J541" s="58" t="str">
        <f t="shared" ref="J541:AO541" si="28">IF(J$9="Include",IF(NOT(ISERR(FIND("(HTTP)",J530&amp;J532))),"(HTTP)",IF(NOT(ISERR(FIND("(HTTPS)",J530&amp;J532))),"(HTTPS)","No")),"*")</f>
        <v>No</v>
      </c>
      <c r="K541" s="58" t="str">
        <f t="shared" si="28"/>
        <v>No</v>
      </c>
      <c r="L541" s="58" t="str">
        <f t="shared" si="28"/>
        <v>*</v>
      </c>
      <c r="M541" s="58" t="str">
        <f t="shared" si="28"/>
        <v>(HTTPS)</v>
      </c>
      <c r="N541" s="58" t="str">
        <f t="shared" si="28"/>
        <v>*</v>
      </c>
      <c r="O541" s="58" t="str">
        <f t="shared" si="28"/>
        <v>No</v>
      </c>
      <c r="P541" s="58" t="str">
        <f t="shared" si="28"/>
        <v>*</v>
      </c>
      <c r="Q541" s="58" t="str">
        <f t="shared" si="28"/>
        <v>No</v>
      </c>
      <c r="R541" s="58" t="str">
        <f t="shared" si="28"/>
        <v>*</v>
      </c>
      <c r="S541" s="58" t="str">
        <f t="shared" si="28"/>
        <v>(HTTPS)</v>
      </c>
      <c r="T541" s="58" t="str">
        <f t="shared" si="28"/>
        <v>*</v>
      </c>
      <c r="U541" s="58" t="str">
        <f t="shared" si="28"/>
        <v>No</v>
      </c>
      <c r="V541" s="58" t="str">
        <f t="shared" si="28"/>
        <v>(HTTPS)</v>
      </c>
      <c r="W541" s="58" t="str">
        <f t="shared" si="28"/>
        <v>No</v>
      </c>
      <c r="X541" s="58" t="str">
        <f t="shared" si="28"/>
        <v>*</v>
      </c>
      <c r="Y541" s="58" t="str">
        <f t="shared" si="28"/>
        <v>(HTTPS)</v>
      </c>
      <c r="Z541" s="58" t="str">
        <f t="shared" si="28"/>
        <v>*</v>
      </c>
      <c r="AA541" s="58" t="str">
        <f t="shared" si="28"/>
        <v>(HTTPS)</v>
      </c>
      <c r="AB541" s="58" t="str">
        <f t="shared" si="28"/>
        <v>*</v>
      </c>
      <c r="AC541" s="58" t="str">
        <f t="shared" si="28"/>
        <v>(HTTPS)</v>
      </c>
      <c r="AD541" s="58" t="str">
        <f t="shared" si="28"/>
        <v>No</v>
      </c>
      <c r="AE541" s="58" t="str">
        <f t="shared" si="28"/>
        <v>*</v>
      </c>
      <c r="AF541" s="58" t="str">
        <f t="shared" si="28"/>
        <v>(HTTPS)</v>
      </c>
      <c r="AG541" s="58" t="str">
        <f t="shared" si="28"/>
        <v>No</v>
      </c>
      <c r="AH541" s="58" t="str">
        <f t="shared" si="28"/>
        <v>No</v>
      </c>
      <c r="AI541" s="58" t="str">
        <f t="shared" si="28"/>
        <v>*</v>
      </c>
      <c r="AJ541" s="58" t="str">
        <f t="shared" si="28"/>
        <v>(HTTPS)</v>
      </c>
      <c r="AK541" s="58" t="str">
        <f t="shared" si="28"/>
        <v>*</v>
      </c>
      <c r="AL541" s="58" t="str">
        <f t="shared" si="28"/>
        <v>No</v>
      </c>
      <c r="AM541" s="58" t="str">
        <f t="shared" si="28"/>
        <v>No</v>
      </c>
      <c r="AN541" s="58" t="str">
        <f t="shared" si="28"/>
        <v>(HTTPS)</v>
      </c>
      <c r="AO541" s="58" t="str">
        <f t="shared" si="28"/>
        <v>*</v>
      </c>
      <c r="AP541" s="58" t="str">
        <f t="shared" ref="AP541:BU541" si="29">IF(AP$9="Include",IF(NOT(ISERR(FIND("(HTTP)",AP530&amp;AP532))),"(HTTP)",IF(NOT(ISERR(FIND("(HTTPS)",AP530&amp;AP532))),"(HTTPS)","No")),"*")</f>
        <v>No</v>
      </c>
      <c r="AQ541" s="58" t="str">
        <f t="shared" si="29"/>
        <v>*</v>
      </c>
      <c r="AR541" s="58" t="str">
        <f t="shared" si="29"/>
        <v>No</v>
      </c>
      <c r="AS541" s="58" t="str">
        <f t="shared" si="29"/>
        <v>*</v>
      </c>
      <c r="AT541" s="58" t="str">
        <f t="shared" si="29"/>
        <v>No</v>
      </c>
      <c r="AU541" s="58" t="str">
        <f t="shared" si="29"/>
        <v>(HTTPS)</v>
      </c>
      <c r="AV541" s="58" t="str">
        <f t="shared" si="29"/>
        <v>*</v>
      </c>
      <c r="AW541" s="58" t="str">
        <f t="shared" si="29"/>
        <v>*</v>
      </c>
      <c r="AX541" s="58" t="str">
        <f t="shared" si="29"/>
        <v>*</v>
      </c>
      <c r="AY541" s="58" t="str">
        <f t="shared" si="29"/>
        <v>*</v>
      </c>
      <c r="AZ541" s="58" t="str">
        <f t="shared" si="29"/>
        <v>No</v>
      </c>
      <c r="BA541" s="58" t="str">
        <f t="shared" si="29"/>
        <v>No</v>
      </c>
      <c r="BB541" s="58" t="str">
        <f t="shared" si="29"/>
        <v>(HTTPS)</v>
      </c>
      <c r="BC541" s="58" t="str">
        <f t="shared" si="29"/>
        <v>(HTTPS)</v>
      </c>
      <c r="BD541" s="58" t="str">
        <f t="shared" si="29"/>
        <v>(HTTPS)</v>
      </c>
      <c r="BE541" s="58" t="str">
        <f t="shared" si="29"/>
        <v>*</v>
      </c>
      <c r="BF541" s="58" t="str">
        <f t="shared" si="29"/>
        <v>*</v>
      </c>
      <c r="BG541" s="58" t="str">
        <f t="shared" si="29"/>
        <v>No</v>
      </c>
      <c r="BH541" s="58" t="str">
        <f t="shared" si="29"/>
        <v>*</v>
      </c>
      <c r="BI541" s="58" t="str">
        <f t="shared" si="29"/>
        <v>(HTTPS)</v>
      </c>
      <c r="BJ541" s="58" t="str">
        <f t="shared" si="29"/>
        <v>(HTTPS)</v>
      </c>
      <c r="BK541" s="58" t="str">
        <f t="shared" si="29"/>
        <v>*</v>
      </c>
      <c r="BL541" s="58" t="str">
        <f t="shared" si="29"/>
        <v>(HTTPS)</v>
      </c>
      <c r="BM541" s="58" t="str">
        <f t="shared" si="29"/>
        <v>*</v>
      </c>
      <c r="BN541" s="58" t="str">
        <f t="shared" si="29"/>
        <v>No</v>
      </c>
      <c r="BO541" s="58" t="str">
        <f t="shared" si="29"/>
        <v>No</v>
      </c>
      <c r="BP541" s="58" t="str">
        <f t="shared" si="29"/>
        <v>*</v>
      </c>
      <c r="BQ541" s="58" t="str">
        <f t="shared" si="29"/>
        <v>No</v>
      </c>
      <c r="BR541" s="58" t="str">
        <f t="shared" si="29"/>
        <v>*</v>
      </c>
      <c r="BS541" s="58" t="str">
        <f t="shared" si="29"/>
        <v>No</v>
      </c>
      <c r="BT541" s="58" t="str">
        <f t="shared" si="29"/>
        <v>(HTTPS)</v>
      </c>
      <c r="BU541" s="58" t="str">
        <f t="shared" si="29"/>
        <v>*</v>
      </c>
      <c r="BV541" s="58" t="str">
        <f t="shared" ref="BV541:DA541" si="30">IF(BV$9="Include",IF(NOT(ISERR(FIND("(HTTP)",BV530&amp;BV532))),"(HTTP)",IF(NOT(ISERR(FIND("(HTTPS)",BV530&amp;BV532))),"(HTTPS)","No")),"*")</f>
        <v>No</v>
      </c>
      <c r="BW541" s="58" t="str">
        <f t="shared" si="30"/>
        <v>*</v>
      </c>
      <c r="BX541" s="58" t="str">
        <f t="shared" si="30"/>
        <v>(HTTPS)</v>
      </c>
      <c r="BY541" s="58" t="str">
        <f t="shared" si="30"/>
        <v>*</v>
      </c>
      <c r="BZ541" s="58" t="str">
        <f t="shared" si="30"/>
        <v>No</v>
      </c>
      <c r="CA541" s="58" t="str">
        <f t="shared" si="30"/>
        <v>No</v>
      </c>
      <c r="CB541" s="58" t="str">
        <f t="shared" si="30"/>
        <v>No</v>
      </c>
      <c r="CC541" s="58" t="str">
        <f t="shared" si="30"/>
        <v>(HTTPS)</v>
      </c>
      <c r="CD541" s="58" t="str">
        <f t="shared" si="30"/>
        <v>*</v>
      </c>
      <c r="CE541" s="58" t="str">
        <f t="shared" si="30"/>
        <v>*</v>
      </c>
      <c r="CF541" s="58" t="str">
        <f t="shared" si="30"/>
        <v>*</v>
      </c>
      <c r="CG541" s="58" t="str">
        <f t="shared" si="30"/>
        <v>No</v>
      </c>
      <c r="CH541" s="58" t="str">
        <f t="shared" si="30"/>
        <v>No</v>
      </c>
      <c r="CI541" s="58" t="str">
        <f t="shared" si="30"/>
        <v>*</v>
      </c>
      <c r="CJ541" s="58" t="str">
        <f t="shared" si="30"/>
        <v>(HTTPS)</v>
      </c>
      <c r="CK541" s="58" t="str">
        <f t="shared" si="30"/>
        <v>(HTTPS)</v>
      </c>
      <c r="CL541" s="58" t="str">
        <f t="shared" si="30"/>
        <v>(HTTPS)</v>
      </c>
      <c r="CM541" s="58" t="str">
        <f t="shared" si="30"/>
        <v>*</v>
      </c>
      <c r="CN541" s="58" t="str">
        <f t="shared" si="30"/>
        <v>No</v>
      </c>
      <c r="CO541" s="58" t="str">
        <f t="shared" si="30"/>
        <v>(HTTP)</v>
      </c>
      <c r="CP541" s="58" t="str">
        <f t="shared" si="30"/>
        <v>*</v>
      </c>
      <c r="CQ541" s="58" t="str">
        <f t="shared" si="30"/>
        <v>(HTTPS)</v>
      </c>
      <c r="CR541" s="58" t="str">
        <f t="shared" si="30"/>
        <v>No</v>
      </c>
      <c r="CS541" s="58" t="str">
        <f t="shared" si="30"/>
        <v>No</v>
      </c>
      <c r="CT541" s="58" t="str">
        <f t="shared" si="30"/>
        <v>*</v>
      </c>
      <c r="CU541" s="58" t="str">
        <f t="shared" si="30"/>
        <v>No</v>
      </c>
      <c r="CV541" s="58" t="str">
        <f t="shared" si="30"/>
        <v>*</v>
      </c>
      <c r="CW541" s="58" t="str">
        <f t="shared" si="30"/>
        <v>No</v>
      </c>
      <c r="CX541" s="58" t="str">
        <f t="shared" si="30"/>
        <v>*</v>
      </c>
      <c r="CY541" s="58" t="str">
        <f t="shared" si="30"/>
        <v>(HTTPS)</v>
      </c>
      <c r="CZ541" s="58" t="str">
        <f t="shared" si="30"/>
        <v>*</v>
      </c>
      <c r="DA541" s="58" t="str">
        <f t="shared" si="30"/>
        <v>(HTTPS)</v>
      </c>
      <c r="DB541" s="58" t="str">
        <f t="shared" ref="DB541:EK541" si="31">IF(DB$9="Include",IF(NOT(ISERR(FIND("(HTTP)",DB530&amp;DB532))),"(HTTP)",IF(NOT(ISERR(FIND("(HTTPS)",DB530&amp;DB532))),"(HTTPS)","No")),"*")</f>
        <v>*</v>
      </c>
      <c r="DC541" s="58" t="str">
        <f t="shared" si="31"/>
        <v>*</v>
      </c>
      <c r="DD541" s="58" t="str">
        <f t="shared" si="31"/>
        <v>(HTTPS)</v>
      </c>
      <c r="DE541" s="58" t="str">
        <f t="shared" si="31"/>
        <v>(HTTPS)</v>
      </c>
      <c r="DF541" s="58" t="str">
        <f t="shared" si="31"/>
        <v>*</v>
      </c>
      <c r="DG541" s="58" t="str">
        <f t="shared" si="31"/>
        <v>No</v>
      </c>
      <c r="DH541" s="58" t="str">
        <f t="shared" si="31"/>
        <v>No</v>
      </c>
      <c r="DI541" s="58" t="str">
        <f t="shared" si="31"/>
        <v>(HTTPS)</v>
      </c>
      <c r="DJ541" s="58" t="str">
        <f t="shared" si="31"/>
        <v>(HTTPS)</v>
      </c>
      <c r="DK541" s="58" t="str">
        <f t="shared" si="31"/>
        <v>*</v>
      </c>
      <c r="DL541" s="58" t="str">
        <f t="shared" si="31"/>
        <v>No</v>
      </c>
      <c r="DM541" s="58" t="str">
        <f t="shared" si="31"/>
        <v>*</v>
      </c>
      <c r="DN541" s="58" t="str">
        <f t="shared" si="31"/>
        <v>(HTTPS)</v>
      </c>
      <c r="DO541" s="58" t="str">
        <f t="shared" si="31"/>
        <v>*</v>
      </c>
      <c r="DP541" s="58" t="str">
        <f t="shared" si="31"/>
        <v>(HTTPS)</v>
      </c>
      <c r="DQ541" s="58" t="str">
        <f t="shared" si="31"/>
        <v>*</v>
      </c>
      <c r="DR541" s="58" t="str">
        <f t="shared" si="31"/>
        <v>*</v>
      </c>
      <c r="DS541" s="58" t="str">
        <f t="shared" si="31"/>
        <v>No</v>
      </c>
      <c r="DT541" s="58" t="str">
        <f t="shared" si="31"/>
        <v>No</v>
      </c>
      <c r="DU541" s="58" t="str">
        <f t="shared" si="31"/>
        <v>*</v>
      </c>
      <c r="DV541" s="58" t="str">
        <f t="shared" si="31"/>
        <v>*</v>
      </c>
      <c r="DW541" s="58" t="str">
        <f t="shared" si="31"/>
        <v>No</v>
      </c>
      <c r="DX541" s="58" t="str">
        <f t="shared" si="31"/>
        <v>No</v>
      </c>
      <c r="DY541" s="58" t="str">
        <f t="shared" si="31"/>
        <v>(HTTPS)</v>
      </c>
      <c r="DZ541" s="58" t="str">
        <f t="shared" si="31"/>
        <v>*</v>
      </c>
      <c r="EA541" s="58" t="str">
        <f t="shared" si="31"/>
        <v>(HTTPS)</v>
      </c>
      <c r="EB541" s="58" t="str">
        <f t="shared" si="31"/>
        <v>No</v>
      </c>
      <c r="EC541" s="58" t="str">
        <f t="shared" si="31"/>
        <v>(HTTPS)</v>
      </c>
      <c r="ED541" s="58" t="str">
        <f t="shared" si="31"/>
        <v>*</v>
      </c>
      <c r="EE541" s="58" t="str">
        <f t="shared" si="31"/>
        <v>No</v>
      </c>
      <c r="EF541" s="58" t="str">
        <f t="shared" si="31"/>
        <v>(HTTPS)</v>
      </c>
      <c r="EG541" s="58" t="str">
        <f t="shared" si="31"/>
        <v>*</v>
      </c>
      <c r="EH541" s="58" t="str">
        <f t="shared" si="31"/>
        <v>(HTTPS)</v>
      </c>
      <c r="EI541" s="58" t="str">
        <f t="shared" si="31"/>
        <v>*</v>
      </c>
      <c r="EJ541" s="58" t="str">
        <f t="shared" si="31"/>
        <v>(HTTPS)</v>
      </c>
      <c r="EK541" s="58" t="str">
        <f t="shared" si="31"/>
        <v>*</v>
      </c>
      <c r="EL541" s="109"/>
      <c r="EM541" s="109"/>
    </row>
    <row r="542" spans="1:143" s="21" customFormat="1" ht="12.75" customHeight="1" x14ac:dyDescent="0.25">
      <c r="A542" s="164"/>
      <c r="B542" s="125"/>
      <c r="C542" s="125"/>
      <c r="D542" s="125"/>
      <c r="E542" s="125"/>
      <c r="F542" s="125"/>
      <c r="G542" s="165" t="s">
        <v>4098</v>
      </c>
      <c r="H542" s="166"/>
      <c r="I542" s="166"/>
      <c r="J542" s="21" t="str">
        <f t="shared" ref="J542:AO542" si="32">IF(J$9="Include",IF(AND(J529&lt;&gt;"No",J532&lt;&gt;"No"),IF(NOT(ISERR(FIND("(HTTP)",J529&amp;J532))),"(HTTP)",IF(NOT(ISERR(FIND("(HTTPS)",J529&amp;J532))),"(HTTPS)","No")),"No"),"*")</f>
        <v>No</v>
      </c>
      <c r="K542" s="21" t="str">
        <f t="shared" si="32"/>
        <v>No</v>
      </c>
      <c r="L542" s="21" t="str">
        <f t="shared" si="32"/>
        <v>*</v>
      </c>
      <c r="M542" s="21" t="str">
        <f t="shared" si="32"/>
        <v>No</v>
      </c>
      <c r="N542" s="21" t="str">
        <f t="shared" si="32"/>
        <v>*</v>
      </c>
      <c r="O542" s="21" t="str">
        <f t="shared" si="32"/>
        <v>No</v>
      </c>
      <c r="P542" s="21" t="str">
        <f t="shared" si="32"/>
        <v>*</v>
      </c>
      <c r="Q542" s="21" t="str">
        <f t="shared" si="32"/>
        <v>No</v>
      </c>
      <c r="R542" s="21" t="str">
        <f t="shared" si="32"/>
        <v>*</v>
      </c>
      <c r="S542" s="21" t="str">
        <f t="shared" si="32"/>
        <v>(HTTPS)</v>
      </c>
      <c r="T542" s="21" t="str">
        <f t="shared" si="32"/>
        <v>*</v>
      </c>
      <c r="U542" s="21" t="str">
        <f t="shared" si="32"/>
        <v>No</v>
      </c>
      <c r="V542" s="21" t="str">
        <f t="shared" si="32"/>
        <v>(HTTPS)</v>
      </c>
      <c r="W542" s="21" t="str">
        <f t="shared" si="32"/>
        <v>No</v>
      </c>
      <c r="X542" s="21" t="str">
        <f t="shared" si="32"/>
        <v>*</v>
      </c>
      <c r="Y542" s="21" t="str">
        <f t="shared" si="32"/>
        <v>No</v>
      </c>
      <c r="Z542" s="21" t="str">
        <f t="shared" si="32"/>
        <v>*</v>
      </c>
      <c r="AA542" s="21" t="str">
        <f t="shared" si="32"/>
        <v>No</v>
      </c>
      <c r="AB542" s="21" t="str">
        <f t="shared" si="32"/>
        <v>*</v>
      </c>
      <c r="AC542" s="21" t="str">
        <f t="shared" si="32"/>
        <v>No</v>
      </c>
      <c r="AD542" s="21" t="str">
        <f t="shared" si="32"/>
        <v>No</v>
      </c>
      <c r="AE542" s="21" t="str">
        <f t="shared" si="32"/>
        <v>*</v>
      </c>
      <c r="AF542" s="21" t="str">
        <f t="shared" si="32"/>
        <v>No</v>
      </c>
      <c r="AG542" s="21" t="str">
        <f t="shared" si="32"/>
        <v>No</v>
      </c>
      <c r="AH542" s="21" t="str">
        <f t="shared" si="32"/>
        <v>No</v>
      </c>
      <c r="AI542" s="21" t="str">
        <f t="shared" si="32"/>
        <v>*</v>
      </c>
      <c r="AJ542" s="21" t="str">
        <f t="shared" si="32"/>
        <v>No</v>
      </c>
      <c r="AK542" s="21" t="str">
        <f t="shared" si="32"/>
        <v>*</v>
      </c>
      <c r="AL542" s="21" t="str">
        <f t="shared" si="32"/>
        <v>No</v>
      </c>
      <c r="AM542" s="21" t="str">
        <f t="shared" si="32"/>
        <v>No</v>
      </c>
      <c r="AN542" s="21" t="str">
        <f t="shared" si="32"/>
        <v>(HTTPS)</v>
      </c>
      <c r="AO542" s="21" t="str">
        <f t="shared" si="32"/>
        <v>*</v>
      </c>
      <c r="AP542" s="21" t="str">
        <f t="shared" ref="AP542:BU542" si="33">IF(AP$9="Include",IF(AND(AP529&lt;&gt;"No",AP532&lt;&gt;"No"),IF(NOT(ISERR(FIND("(HTTP)",AP529&amp;AP532))),"(HTTP)",IF(NOT(ISERR(FIND("(HTTPS)",AP529&amp;AP532))),"(HTTPS)","No")),"No"),"*")</f>
        <v>No</v>
      </c>
      <c r="AQ542" s="21" t="str">
        <f t="shared" si="33"/>
        <v>*</v>
      </c>
      <c r="AR542" s="21" t="str">
        <f t="shared" si="33"/>
        <v>No</v>
      </c>
      <c r="AS542" s="21" t="str">
        <f t="shared" si="33"/>
        <v>*</v>
      </c>
      <c r="AT542" s="21" t="str">
        <f t="shared" si="33"/>
        <v>No</v>
      </c>
      <c r="AU542" s="21" t="str">
        <f t="shared" si="33"/>
        <v>No</v>
      </c>
      <c r="AV542" s="21" t="str">
        <f t="shared" si="33"/>
        <v>*</v>
      </c>
      <c r="AW542" s="21" t="str">
        <f t="shared" si="33"/>
        <v>*</v>
      </c>
      <c r="AX542" s="21" t="str">
        <f t="shared" si="33"/>
        <v>*</v>
      </c>
      <c r="AY542" s="21" t="str">
        <f t="shared" si="33"/>
        <v>*</v>
      </c>
      <c r="AZ542" s="21" t="str">
        <f t="shared" si="33"/>
        <v>No</v>
      </c>
      <c r="BA542" s="21" t="str">
        <f t="shared" si="33"/>
        <v>No</v>
      </c>
      <c r="BB542" s="21" t="str">
        <f t="shared" si="33"/>
        <v>No</v>
      </c>
      <c r="BC542" s="21" t="str">
        <f t="shared" si="33"/>
        <v>No</v>
      </c>
      <c r="BD542" s="21" t="str">
        <f t="shared" si="33"/>
        <v>No</v>
      </c>
      <c r="BE542" s="21" t="str">
        <f t="shared" si="33"/>
        <v>*</v>
      </c>
      <c r="BF542" s="21" t="str">
        <f t="shared" si="33"/>
        <v>*</v>
      </c>
      <c r="BG542" s="21" t="str">
        <f t="shared" si="33"/>
        <v>No</v>
      </c>
      <c r="BH542" s="21" t="str">
        <f t="shared" si="33"/>
        <v>*</v>
      </c>
      <c r="BI542" s="21" t="str">
        <f t="shared" si="33"/>
        <v>No</v>
      </c>
      <c r="BJ542" s="21" t="str">
        <f t="shared" si="33"/>
        <v>No</v>
      </c>
      <c r="BK542" s="21" t="str">
        <f t="shared" si="33"/>
        <v>*</v>
      </c>
      <c r="BL542" s="21" t="str">
        <f t="shared" si="33"/>
        <v>No</v>
      </c>
      <c r="BM542" s="21" t="str">
        <f t="shared" si="33"/>
        <v>*</v>
      </c>
      <c r="BN542" s="21" t="str">
        <f t="shared" si="33"/>
        <v>No</v>
      </c>
      <c r="BO542" s="21" t="str">
        <f t="shared" si="33"/>
        <v>No</v>
      </c>
      <c r="BP542" s="21" t="str">
        <f t="shared" si="33"/>
        <v>*</v>
      </c>
      <c r="BQ542" s="21" t="str">
        <f t="shared" si="33"/>
        <v>No</v>
      </c>
      <c r="BR542" s="21" t="str">
        <f t="shared" si="33"/>
        <v>*</v>
      </c>
      <c r="BS542" s="21" t="str">
        <f t="shared" si="33"/>
        <v>No</v>
      </c>
      <c r="BT542" s="21" t="str">
        <f t="shared" si="33"/>
        <v>No</v>
      </c>
      <c r="BU542" s="21" t="str">
        <f t="shared" si="33"/>
        <v>*</v>
      </c>
      <c r="BV542" s="21" t="str">
        <f t="shared" ref="BV542:DA542" si="34">IF(BV$9="Include",IF(AND(BV529&lt;&gt;"No",BV532&lt;&gt;"No"),IF(NOT(ISERR(FIND("(HTTP)",BV529&amp;BV532))),"(HTTP)",IF(NOT(ISERR(FIND("(HTTPS)",BV529&amp;BV532))),"(HTTPS)","No")),"No"),"*")</f>
        <v>No</v>
      </c>
      <c r="BW542" s="21" t="str">
        <f t="shared" si="34"/>
        <v>*</v>
      </c>
      <c r="BX542" s="21" t="str">
        <f t="shared" si="34"/>
        <v>(HTTPS)</v>
      </c>
      <c r="BY542" s="21" t="str">
        <f t="shared" si="34"/>
        <v>*</v>
      </c>
      <c r="BZ542" s="21" t="str">
        <f t="shared" si="34"/>
        <v>No</v>
      </c>
      <c r="CA542" s="21" t="str">
        <f t="shared" si="34"/>
        <v>No</v>
      </c>
      <c r="CB542" s="21" t="str">
        <f t="shared" si="34"/>
        <v>No</v>
      </c>
      <c r="CC542" s="21" t="str">
        <f t="shared" si="34"/>
        <v>No</v>
      </c>
      <c r="CD542" s="21" t="str">
        <f t="shared" si="34"/>
        <v>*</v>
      </c>
      <c r="CE542" s="21" t="str">
        <f t="shared" si="34"/>
        <v>*</v>
      </c>
      <c r="CF542" s="21" t="str">
        <f t="shared" si="34"/>
        <v>*</v>
      </c>
      <c r="CG542" s="21" t="str">
        <f t="shared" si="34"/>
        <v>No</v>
      </c>
      <c r="CH542" s="21" t="str">
        <f t="shared" si="34"/>
        <v>No</v>
      </c>
      <c r="CI542" s="21" t="str">
        <f t="shared" si="34"/>
        <v>*</v>
      </c>
      <c r="CJ542" s="21" t="str">
        <f t="shared" si="34"/>
        <v>(HTTPS)</v>
      </c>
      <c r="CK542" s="21" t="str">
        <f t="shared" si="34"/>
        <v>(HTTPS)</v>
      </c>
      <c r="CL542" s="21" t="str">
        <f t="shared" si="34"/>
        <v>(HTTP)</v>
      </c>
      <c r="CM542" s="21" t="str">
        <f t="shared" si="34"/>
        <v>*</v>
      </c>
      <c r="CN542" s="21" t="str">
        <f t="shared" si="34"/>
        <v>No</v>
      </c>
      <c r="CO542" s="21" t="str">
        <f t="shared" si="34"/>
        <v>(HTTP)</v>
      </c>
      <c r="CP542" s="21" t="str">
        <f t="shared" si="34"/>
        <v>*</v>
      </c>
      <c r="CQ542" s="21" t="str">
        <f t="shared" si="34"/>
        <v>No</v>
      </c>
      <c r="CR542" s="21" t="str">
        <f t="shared" si="34"/>
        <v>No</v>
      </c>
      <c r="CS542" s="21" t="str">
        <f t="shared" si="34"/>
        <v>No</v>
      </c>
      <c r="CT542" s="21" t="str">
        <f t="shared" si="34"/>
        <v>*</v>
      </c>
      <c r="CU542" s="21" t="str">
        <f t="shared" si="34"/>
        <v>No</v>
      </c>
      <c r="CV542" s="21" t="str">
        <f t="shared" si="34"/>
        <v>*</v>
      </c>
      <c r="CW542" s="21" t="str">
        <f t="shared" si="34"/>
        <v>No</v>
      </c>
      <c r="CX542" s="21" t="str">
        <f t="shared" si="34"/>
        <v>*</v>
      </c>
      <c r="CY542" s="21" t="str">
        <f t="shared" si="34"/>
        <v>No</v>
      </c>
      <c r="CZ542" s="21" t="str">
        <f t="shared" si="34"/>
        <v>*</v>
      </c>
      <c r="DA542" s="21" t="str">
        <f t="shared" si="34"/>
        <v>(HTTPS)</v>
      </c>
      <c r="DB542" s="21" t="str">
        <f t="shared" ref="DB542:EK542" si="35">IF(DB$9="Include",IF(AND(DB529&lt;&gt;"No",DB532&lt;&gt;"No"),IF(NOT(ISERR(FIND("(HTTP)",DB529&amp;DB532))),"(HTTP)",IF(NOT(ISERR(FIND("(HTTPS)",DB529&amp;DB532))),"(HTTPS)","No")),"No"),"*")</f>
        <v>*</v>
      </c>
      <c r="DC542" s="21" t="str">
        <f t="shared" si="35"/>
        <v>*</v>
      </c>
      <c r="DD542" s="21" t="str">
        <f t="shared" si="35"/>
        <v>(HTTPS)</v>
      </c>
      <c r="DE542" s="21" t="str">
        <f t="shared" si="35"/>
        <v>No</v>
      </c>
      <c r="DF542" s="21" t="str">
        <f t="shared" si="35"/>
        <v>*</v>
      </c>
      <c r="DG542" s="21" t="str">
        <f t="shared" si="35"/>
        <v>No</v>
      </c>
      <c r="DH542" s="21" t="str">
        <f t="shared" si="35"/>
        <v>No</v>
      </c>
      <c r="DI542" s="21" t="str">
        <f t="shared" si="35"/>
        <v>(HTTP)</v>
      </c>
      <c r="DJ542" s="21" t="str">
        <f t="shared" si="35"/>
        <v>No</v>
      </c>
      <c r="DK542" s="21" t="str">
        <f t="shared" si="35"/>
        <v>*</v>
      </c>
      <c r="DL542" s="21" t="str">
        <f t="shared" si="35"/>
        <v>No</v>
      </c>
      <c r="DM542" s="21" t="str">
        <f t="shared" si="35"/>
        <v>*</v>
      </c>
      <c r="DN542" s="21" t="str">
        <f t="shared" si="35"/>
        <v>No</v>
      </c>
      <c r="DO542" s="21" t="str">
        <f t="shared" si="35"/>
        <v>*</v>
      </c>
      <c r="DP542" s="21" t="str">
        <f t="shared" si="35"/>
        <v>No</v>
      </c>
      <c r="DQ542" s="21" t="str">
        <f t="shared" si="35"/>
        <v>*</v>
      </c>
      <c r="DR542" s="21" t="str">
        <f t="shared" si="35"/>
        <v>*</v>
      </c>
      <c r="DS542" s="21" t="str">
        <f t="shared" si="35"/>
        <v>No</v>
      </c>
      <c r="DT542" s="21" t="str">
        <f t="shared" si="35"/>
        <v>No</v>
      </c>
      <c r="DU542" s="21" t="str">
        <f t="shared" si="35"/>
        <v>*</v>
      </c>
      <c r="DV542" s="21" t="str">
        <f t="shared" si="35"/>
        <v>*</v>
      </c>
      <c r="DW542" s="21" t="str">
        <f t="shared" si="35"/>
        <v>No</v>
      </c>
      <c r="DX542" s="21" t="str">
        <f t="shared" si="35"/>
        <v>No</v>
      </c>
      <c r="DY542" s="21" t="str">
        <f t="shared" si="35"/>
        <v>No</v>
      </c>
      <c r="DZ542" s="21" t="str">
        <f t="shared" si="35"/>
        <v>*</v>
      </c>
      <c r="EA542" s="21" t="str">
        <f t="shared" si="35"/>
        <v>(HTTPS)</v>
      </c>
      <c r="EB542" s="21" t="str">
        <f t="shared" si="35"/>
        <v>No</v>
      </c>
      <c r="EC542" s="21" t="str">
        <f t="shared" si="35"/>
        <v>No</v>
      </c>
      <c r="ED542" s="21" t="str">
        <f t="shared" si="35"/>
        <v>*</v>
      </c>
      <c r="EE542" s="21" t="str">
        <f t="shared" si="35"/>
        <v>No</v>
      </c>
      <c r="EF542" s="21" t="str">
        <f t="shared" si="35"/>
        <v>No</v>
      </c>
      <c r="EG542" s="21" t="str">
        <f t="shared" si="35"/>
        <v>*</v>
      </c>
      <c r="EH542" s="21" t="str">
        <f t="shared" si="35"/>
        <v>No</v>
      </c>
      <c r="EI542" s="21" t="str">
        <f t="shared" si="35"/>
        <v>*</v>
      </c>
      <c r="EJ542" s="21" t="str">
        <f t="shared" si="35"/>
        <v>No</v>
      </c>
      <c r="EK542" s="21" t="str">
        <f t="shared" si="35"/>
        <v>*</v>
      </c>
      <c r="EL542" s="110"/>
      <c r="EM542" s="110"/>
    </row>
    <row r="543" spans="1:143" s="58" customFormat="1" ht="12.75" customHeight="1" x14ac:dyDescent="0.25">
      <c r="A543" s="5"/>
      <c r="B543" s="96"/>
      <c r="C543" s="96"/>
      <c r="D543" s="96"/>
      <c r="E543" s="96"/>
      <c r="F543" s="96"/>
      <c r="G543" s="4" t="s">
        <v>4297</v>
      </c>
      <c r="H543" s="18" t="s">
        <v>4296</v>
      </c>
      <c r="I543" s="18"/>
      <c r="J543" s="58" t="str">
        <f>IF(J$9="Include", NullToAsterisk(JoinAll(", ", JoinIfFuzzy(TransmissionItemTypes,$F$486:$F$527,"Identifying Information (Strong)",J$486:J$527,"*HTTP,*"), IF(AND(J$2=K$3,K$9="Include (Platform Duplicate)"),JoinIfFuzzy(TransmissionItemTypes,$F$486:$F$527,"Identifying Information (Strong)",K$486:K$527,"*HTTP,*"),"*"))),"*")</f>
        <v>*</v>
      </c>
      <c r="K543" s="58" t="str">
        <f>IF(K$9="Include", NullToAsterisk(JoinAll(", ", JoinIfFuzzy(TransmissionItemTypes,$F$486:$F$527,"Identifying Information (Strong)",K$486:K$527,"*HTTP,*"), IF(AND(K$2=L$3,L$9="Include (Platform Duplicate)"),JoinIfFuzzy(TransmissionItemTypes,$F$486:$F$527,"Identifying Information (Strong)",L$486:L$527,"*HTTP,*"),"*"))),"*")</f>
        <v>*</v>
      </c>
      <c r="L543" s="58" t="str">
        <f>IF(L$9="Include", NullToAsterisk(JoinAll(", ", JoinIfFuzzy(TransmissionItemTypes,$F$486:$F$527,"Identifying Information (Strong)",L$486:L$527,"*HTTP,*"), IF(AND(L$2=M$3,M$9="Include (Platform Duplicate)"),JoinIfFuzzy(TransmissionItemTypes,$F$486:$F$527,"Identifying Information (Strong)",M$486:M$527,"*HTTP,*"),"*"))),"*")</f>
        <v>*</v>
      </c>
      <c r="M543" s="58" t="str">
        <f>IF(M$9="Include", NullToAsterisk(JoinAll(", ", JoinIfFuzzy(TransmissionItemTypes,$F$486:$F$527,"Identifying Information (Strong)",M$486:M$527,"*HTTP,*"), IF(AND(M$2=N$3,N$9="Include (Platform Duplicate)"),JoinIfFuzzy(TransmissionItemTypes,$F$486:$F$527,"Identifying Information (Strong)",N$486:N$527,"*HTTP,*"),"*"))),"*")</f>
        <v>*</v>
      </c>
      <c r="N543" s="58" t="str">
        <f>IF(N$9="Include", NullToAsterisk(JoinAll(", ", JoinIfFuzzy(TransmissionItemTypes,$F$486:$F$527,"Identifying Information (Strong)",N$486:N$527,"*HTTP,*"), IF(AND(N$2=O$3,O$9="Include (Platform Duplicate)"),JoinIfFuzzy(TransmissionItemTypes,$F$486:$F$527,"Identifying Information (Strong)",O$486:O$527,"*HTTP,*"),"*"))),"*")</f>
        <v>*</v>
      </c>
      <c r="O543" s="58" t="str">
        <f>IF(O$9="Include", NullToAsterisk(JoinAll(", ", JoinIfFuzzy(TransmissionItemTypes,$F$486:$F$527,"Identifying Information (Strong)",O$486:O$527,"*HTTP,*"), IF(AND(O$2=P$3,P$9="Include (Platform Duplicate)"),JoinIfFuzzy(TransmissionItemTypes,$F$486:$F$527,"Identifying Information (Strong)",P$486:P$527,"*HTTP,*"),"*"))),"*")</f>
        <v>*</v>
      </c>
      <c r="P543" s="58" t="str">
        <f>IF(P$9="Include", NullToAsterisk(JoinAll(", ", JoinIfFuzzy(TransmissionItemTypes,$F$486:$F$527,"Identifying Information (Strong)",P$486:P$527,"*HTTP,*"), IF(AND(P$2=Q$3,Q$9="Include (Platform Duplicate)"),JoinIfFuzzy(TransmissionItemTypes,$F$486:$F$527,"Identifying Information (Strong)",Q$486:Q$527,"*HTTP,*"),"*"))),"*")</f>
        <v>*</v>
      </c>
      <c r="Q543" s="58" t="str">
        <f>IF(Q$9="Include", NullToAsterisk(JoinAll(", ", JoinIfFuzzy(TransmissionItemTypes,$F$486:$F$527,"Identifying Information (Strong)",Q$486:Q$527,"*HTTP,*"), IF(AND(Q$2=R$3,R$9="Include (Platform Duplicate)"),JoinIfFuzzy(TransmissionItemTypes,$F$486:$F$527,"Identifying Information (Strong)",R$486:R$527,"*HTTP,*"),"*"))),"*")</f>
        <v>*</v>
      </c>
      <c r="R543" s="58" t="str">
        <f>IF(R$9="Include", NullToAsterisk(JoinAll(", ", JoinIfFuzzy(TransmissionItemTypes,$F$486:$F$527,"Identifying Information (Strong)",R$486:R$527,"*HTTP,*"), IF(AND(R$2=S$3,S$9="Include (Platform Duplicate)"),JoinIfFuzzy(TransmissionItemTypes,$F$486:$F$527,"Identifying Information (Strong)",S$486:S$527,"*HTTP,*"),"*"))),"*")</f>
        <v>*</v>
      </c>
      <c r="S543" s="58" t="str">
        <f>IF(S$9="Include", NullToAsterisk(JoinAll(", ", JoinIfFuzzy(TransmissionItemTypes,$F$486:$F$527,"Identifying Information (Strong)",S$486:S$527,"*HTTP,*"), IF(AND(S$2=T$3,T$9="Include (Platform Duplicate)"),JoinIfFuzzy(TransmissionItemTypes,$F$486:$F$527,"Identifying Information (Strong)",T$486:T$527,"*HTTP,*"),"*"))),"*")</f>
        <v>*</v>
      </c>
      <c r="T543" s="58" t="str">
        <f>IF(T$9="Include", NullToAsterisk(JoinAll(", ", JoinIfFuzzy(TransmissionItemTypes,$F$486:$F$527,"Identifying Information (Strong)",T$486:T$527,"*HTTP,*"), IF(AND(T$2=U$3,U$9="Include (Platform Duplicate)"),JoinIfFuzzy(TransmissionItemTypes,$F$486:$F$527,"Identifying Information (Strong)",U$486:U$527,"*HTTP,*"),"*"))),"*")</f>
        <v>*</v>
      </c>
      <c r="U543" s="58" t="str">
        <f>IF(U$9="Include", NullToAsterisk(JoinAll(", ", JoinIfFuzzy(TransmissionItemTypes,$F$486:$F$527,"Identifying Information (Strong)",U$486:U$527,"*HTTP,*"), IF(AND(U$2=V$3,V$9="Include (Platform Duplicate)"),JoinIfFuzzy(TransmissionItemTypes,$F$486:$F$527,"Identifying Information (Strong)",V$486:V$527,"*HTTP,*"),"*"))),"*")</f>
        <v>*</v>
      </c>
      <c r="V543" s="58" t="str">
        <f>IF(V$9="Include", NullToAsterisk(JoinAll(", ", JoinIfFuzzy(TransmissionItemTypes,$F$486:$F$527,"Identifying Information (Strong)",V$486:V$527,"*HTTP,*"), IF(AND(V$2=W$3,W$9="Include (Platform Duplicate)"),JoinIfFuzzy(TransmissionItemTypes,$F$486:$F$527,"Identifying Information (Strong)",W$486:W$527,"*HTTP,*"),"*"))),"*")</f>
        <v>*</v>
      </c>
      <c r="W543" s="58" t="str">
        <f>IF(W$9="Include", NullToAsterisk(JoinAll(", ", JoinIfFuzzy(TransmissionItemTypes,$F$486:$F$527,"Identifying Information (Strong)",W$486:W$527,"*HTTP,*"), IF(AND(W$2=X$3,X$9="Include (Platform Duplicate)"),JoinIfFuzzy(TransmissionItemTypes,$F$486:$F$527,"Identifying Information (Strong)",X$486:X$527,"*HTTP,*"),"*"))),"*")</f>
        <v>*</v>
      </c>
      <c r="X543" s="58" t="str">
        <f>IF(X$9="Include", NullToAsterisk(JoinAll(", ", JoinIfFuzzy(TransmissionItemTypes,$F$486:$F$527,"Identifying Information (Strong)",X$486:X$527,"*HTTP,*"), IF(AND(X$2=Y$3,Y$9="Include (Platform Duplicate)"),JoinIfFuzzy(TransmissionItemTypes,$F$486:$F$527,"Identifying Information (Strong)",Y$486:Y$527,"*HTTP,*"),"*"))),"*")</f>
        <v>*</v>
      </c>
      <c r="Y543" s="58" t="str">
        <f>IF(Y$9="Include", NullToAsterisk(JoinAll(", ", JoinIfFuzzy(TransmissionItemTypes,$F$486:$F$527,"Identifying Information (Strong)",Y$486:Y$527,"*HTTP,*"), IF(AND(Y$2=Z$3,Z$9="Include (Platform Duplicate)"),JoinIfFuzzy(TransmissionItemTypes,$F$486:$F$527,"Identifying Information (Strong)",Z$486:Z$527,"*HTTP,*"),"*"))),"*")</f>
        <v>*</v>
      </c>
      <c r="Z543" s="58" t="str">
        <f>IF(Z$9="Include", NullToAsterisk(JoinAll(", ", JoinIfFuzzy(TransmissionItemTypes,$F$486:$F$527,"Identifying Information (Strong)",Z$486:Z$527,"*HTTP,*"), IF(AND(Z$2=AA$3,AA$9="Include (Platform Duplicate)"),JoinIfFuzzy(TransmissionItemTypes,$F$486:$F$527,"Identifying Information (Strong)",AA$486:AA$527,"*HTTP,*"),"*"))),"*")</f>
        <v>*</v>
      </c>
      <c r="AA543" s="58" t="str">
        <f>IF(AA$9="Include", NullToAsterisk(JoinAll(", ", JoinIfFuzzy(TransmissionItemTypes,$F$486:$F$527,"Identifying Information (Strong)",AA$486:AA$527,"*HTTP,*"), IF(AND(AA$2=AB$3,AB$9="Include (Platform Duplicate)"),JoinIfFuzzy(TransmissionItemTypes,$F$486:$F$527,"Identifying Information (Strong)",AB$486:AB$527,"*HTTP,*"),"*"))),"*")</f>
        <v>*</v>
      </c>
      <c r="AB543" s="58" t="str">
        <f>IF(AB$9="Include", NullToAsterisk(JoinAll(", ", JoinIfFuzzy(TransmissionItemTypes,$F$486:$F$527,"Identifying Information (Strong)",AB$486:AB$527,"*HTTP,*"), IF(AND(AB$2=AC$3,AC$9="Include (Platform Duplicate)"),JoinIfFuzzy(TransmissionItemTypes,$F$486:$F$527,"Identifying Information (Strong)",AC$486:AC$527,"*HTTP,*"),"*"))),"*")</f>
        <v>*</v>
      </c>
      <c r="AC543" s="58" t="str">
        <f>IF(AC$9="Include", NullToAsterisk(JoinAll(", ", JoinIfFuzzy(TransmissionItemTypes,$F$486:$F$527,"Identifying Information (Strong)",AC$486:AC$527,"*HTTP,*"), IF(AND(AC$2=AD$3,AD$9="Include (Platform Duplicate)"),JoinIfFuzzy(TransmissionItemTypes,$F$486:$F$527,"Identifying Information (Strong)",AD$486:AD$527,"*HTTP,*"),"*"))),"*")</f>
        <v>*</v>
      </c>
      <c r="AD543" s="58" t="str">
        <f>IF(AD$9="Include", NullToAsterisk(JoinAll(", ", JoinIfFuzzy(TransmissionItemTypes,$F$486:$F$527,"Identifying Information (Strong)",AD$486:AD$527,"*HTTP,*"), IF(AND(AD$2=AE$3,AE$9="Include (Platform Duplicate)"),JoinIfFuzzy(TransmissionItemTypes,$F$486:$F$527,"Identifying Information (Strong)",AE$486:AE$527,"*HTTP,*"),"*"))),"*")</f>
        <v>*</v>
      </c>
      <c r="AE543" s="58" t="str">
        <f>IF(AE$9="Include", NullToAsterisk(JoinAll(", ", JoinIfFuzzy(TransmissionItemTypes,$F$486:$F$527,"Identifying Information (Strong)",AE$486:AE$527,"*HTTP,*"), IF(AND(AE$2=AF$3,AF$9="Include (Platform Duplicate)"),JoinIfFuzzy(TransmissionItemTypes,$F$486:$F$527,"Identifying Information (Strong)",AF$486:AF$527,"*HTTP,*"),"*"))),"*")</f>
        <v>*</v>
      </c>
      <c r="AF543" s="58" t="str">
        <f>IF(AF$9="Include", NullToAsterisk(JoinAll(", ", JoinIfFuzzy(TransmissionItemTypes,$F$486:$F$527,"Identifying Information (Strong)",AF$486:AF$527,"*HTTP,*"), IF(AND(AF$2=AG$3,AG$9="Include (Platform Duplicate)"),JoinIfFuzzy(TransmissionItemTypes,$F$486:$F$527,"Identifying Information (Strong)",AG$486:AG$527,"*HTTP,*"),"*"))),"*")</f>
        <v>*</v>
      </c>
      <c r="AG543" s="58" t="str">
        <f>IF(AG$9="Include", NullToAsterisk(JoinAll(", ", JoinIfFuzzy(TransmissionItemTypes,$F$486:$F$527,"Identifying Information (Strong)",AG$486:AG$527,"*HTTP,*"), IF(AND(AG$2=AH$3,AH$9="Include (Platform Duplicate)"),JoinIfFuzzy(TransmissionItemTypes,$F$486:$F$527,"Identifying Information (Strong)",AH$486:AH$527,"*HTTP,*"),"*"))),"*")</f>
        <v>*</v>
      </c>
      <c r="AH543" s="58" t="str">
        <f>IF(AH$9="Include", NullToAsterisk(JoinAll(", ", JoinIfFuzzy(TransmissionItemTypes,$F$486:$F$527,"Identifying Information (Strong)",AH$486:AH$527,"*HTTP,*"), IF(AND(AH$2=AI$3,AI$9="Include (Platform Duplicate)"),JoinIfFuzzy(TransmissionItemTypes,$F$486:$F$527,"Identifying Information (Strong)",AI$486:AI$527,"*HTTP,*"),"*"))),"*")</f>
        <v>*</v>
      </c>
      <c r="AI543" s="58" t="str">
        <f>IF(AI$9="Include", NullToAsterisk(JoinAll(", ", JoinIfFuzzy(TransmissionItemTypes,$F$486:$F$527,"Identifying Information (Strong)",AI$486:AI$527,"*HTTP,*"), IF(AND(AI$2=AJ$3,AJ$9="Include (Platform Duplicate)"),JoinIfFuzzy(TransmissionItemTypes,$F$486:$F$527,"Identifying Information (Strong)",AJ$486:AJ$527,"*HTTP,*"),"*"))),"*")</f>
        <v>*</v>
      </c>
      <c r="AJ543" s="58" t="str">
        <f>IF(AJ$9="Include", NullToAsterisk(JoinAll(", ", JoinIfFuzzy(TransmissionItemTypes,$F$486:$F$527,"Identifying Information (Strong)",AJ$486:AJ$527,"*HTTP,*"), IF(AND(AJ$2=AK$3,AK$9="Include (Platform Duplicate)"),JoinIfFuzzy(TransmissionItemTypes,$F$486:$F$527,"Identifying Information (Strong)",AK$486:AK$527,"*HTTP,*"),"*"))),"*")</f>
        <v>*</v>
      </c>
      <c r="AK543" s="58" t="str">
        <f>IF(AK$9="Include", NullToAsterisk(JoinAll(", ", JoinIfFuzzy(TransmissionItemTypes,$F$486:$F$527,"Identifying Information (Strong)",AK$486:AK$527,"*HTTP,*"), IF(AND(AK$2=AL$3,AL$9="Include (Platform Duplicate)"),JoinIfFuzzy(TransmissionItemTypes,$F$486:$F$527,"Identifying Information (Strong)",AL$486:AL$527,"*HTTP,*"),"*"))),"*")</f>
        <v>*</v>
      </c>
      <c r="AL543" s="58" t="str">
        <f>IF(AL$9="Include", NullToAsterisk(JoinAll(", ", JoinIfFuzzy(TransmissionItemTypes,$F$486:$F$527,"Identifying Information (Strong)",AL$486:AL$527,"*HTTP,*"), IF(AND(AL$2=AM$3,AM$9="Include (Platform Duplicate)"),JoinIfFuzzy(TransmissionItemTypes,$F$486:$F$527,"Identifying Information (Strong)",AM$486:AM$527,"*HTTP,*"),"*"))),"*")</f>
        <v>*</v>
      </c>
      <c r="AM543" s="58" t="str">
        <f>IF(AM$9="Include", NullToAsterisk(JoinAll(", ", JoinIfFuzzy(TransmissionItemTypes,$F$486:$F$527,"Identifying Information (Strong)",AM$486:AM$527,"*HTTP,*"), IF(AND(AM$2=AN$3,AN$9="Include (Platform Duplicate)"),JoinIfFuzzy(TransmissionItemTypes,$F$486:$F$527,"Identifying Information (Strong)",AN$486:AN$527,"*HTTP,*"),"*"))),"*")</f>
        <v>*</v>
      </c>
      <c r="AN543" s="58" t="str">
        <f>IF(AN$9="Include", NullToAsterisk(JoinAll(", ", JoinIfFuzzy(TransmissionItemTypes,$F$486:$F$527,"Identifying Information (Strong)",AN$486:AN$527,"*HTTP,*"), IF(AND(AN$2=AO$3,AO$9="Include (Platform Duplicate)"),JoinIfFuzzy(TransmissionItemTypes,$F$486:$F$527,"Identifying Information (Strong)",AO$486:AO$527,"*HTTP,*"),"*"))),"*")</f>
        <v>*</v>
      </c>
      <c r="AO543" s="58" t="str">
        <f>IF(AO$9="Include", NullToAsterisk(JoinAll(", ", JoinIfFuzzy(TransmissionItemTypes,$F$486:$F$527,"Identifying Information (Strong)",AO$486:AO$527,"*HTTP,*"), IF(AND(AO$2=AP$3,AP$9="Include (Platform Duplicate)"),JoinIfFuzzy(TransmissionItemTypes,$F$486:$F$527,"Identifying Information (Strong)",AP$486:AP$527,"*HTTP,*"),"*"))),"*")</f>
        <v>*</v>
      </c>
      <c r="AP543" s="58" t="str">
        <f>IF(AP$9="Include", NullToAsterisk(JoinAll(", ", JoinIfFuzzy(TransmissionItemTypes,$F$486:$F$527,"Identifying Information (Strong)",AP$486:AP$527,"*HTTP,*"), IF(AND(AP$2=AQ$3,AQ$9="Include (Platform Duplicate)"),JoinIfFuzzy(TransmissionItemTypes,$F$486:$F$527,"Identifying Information (Strong)",AQ$486:AQ$527,"*HTTP,*"),"*"))),"*")</f>
        <v>*</v>
      </c>
      <c r="AQ543" s="58" t="str">
        <f>IF(AQ$9="Include", NullToAsterisk(JoinAll(", ", JoinIfFuzzy(TransmissionItemTypes,$F$486:$F$527,"Identifying Information (Strong)",AQ$486:AQ$527,"*HTTP,*"), IF(AND(AQ$2=AR$3,AR$9="Include (Platform Duplicate)"),JoinIfFuzzy(TransmissionItemTypes,$F$486:$F$527,"Identifying Information (Strong)",AR$486:AR$527,"*HTTP,*"),"*"))),"*")</f>
        <v>*</v>
      </c>
      <c r="AR543" s="58" t="str">
        <f>IF(AR$9="Include", NullToAsterisk(JoinAll(", ", JoinIfFuzzy(TransmissionItemTypes,$F$486:$F$527,"Identifying Information (Strong)",AR$486:AR$527,"*HTTP,*"), IF(AND(AR$2=AS$3,AS$9="Include (Platform Duplicate)"),JoinIfFuzzy(TransmissionItemTypes,$F$486:$F$527,"Identifying Information (Strong)",AS$486:AS$527,"*HTTP,*"),"*"))),"*")</f>
        <v>*</v>
      </c>
      <c r="AS543" s="58" t="str">
        <f>IF(AS$9="Include", NullToAsterisk(JoinAll(", ", JoinIfFuzzy(TransmissionItemTypes,$F$486:$F$527,"Identifying Information (Strong)",AS$486:AS$527,"*HTTP,*"), IF(AND(AS$2=AT$3,AT$9="Include (Platform Duplicate)"),JoinIfFuzzy(TransmissionItemTypes,$F$486:$F$527,"Identifying Information (Strong)",AT$486:AT$527,"*HTTP,*"),"*"))),"*")</f>
        <v>*</v>
      </c>
      <c r="AT543" s="58" t="str">
        <f>IF(AT$9="Include", NullToAsterisk(JoinAll(", ", JoinIfFuzzy(TransmissionItemTypes,$F$486:$F$527,"Identifying Information (Strong)",AT$486:AT$527,"*HTTP,*"), IF(AND(AT$2=AU$3,AU$9="Include (Platform Duplicate)"),JoinIfFuzzy(TransmissionItemTypes,$F$486:$F$527,"Identifying Information (Strong)",AU$486:AU$527,"*HTTP,*"),"*"))),"*")</f>
        <v>*</v>
      </c>
      <c r="AU543" s="58" t="str">
        <f>IF(AU$9="Include", NullToAsterisk(JoinAll(", ", JoinIfFuzzy(TransmissionItemTypes,$F$486:$F$527,"Identifying Information (Strong)",AU$486:AU$527,"*HTTP,*"), IF(AND(AU$2=AV$3,AV$9="Include (Platform Duplicate)"),JoinIfFuzzy(TransmissionItemTypes,$F$486:$F$527,"Identifying Information (Strong)",AV$486:AV$527,"*HTTP,*"),"*"))),"*")</f>
        <v>*</v>
      </c>
      <c r="AV543" s="58" t="str">
        <f>IF(AV$9="Include", NullToAsterisk(JoinAll(", ", JoinIfFuzzy(TransmissionItemTypes,$F$486:$F$527,"Identifying Information (Strong)",AV$486:AV$527,"*HTTP,*"), IF(AND(AV$2=AW$3,AW$9="Include (Platform Duplicate)"),JoinIfFuzzy(TransmissionItemTypes,$F$486:$F$527,"Identifying Information (Strong)",AW$486:AW$527,"*HTTP,*"),"*"))),"*")</f>
        <v>*</v>
      </c>
      <c r="AW543" s="58" t="str">
        <f>IF(AW$9="Include", NullToAsterisk(JoinAll(", ", JoinIfFuzzy(TransmissionItemTypes,$F$486:$F$527,"Identifying Information (Strong)",AW$486:AW$527,"*HTTP,*"), IF(AND(AW$2=AX$3,AX$9="Include (Platform Duplicate)"),JoinIfFuzzy(TransmissionItemTypes,$F$486:$F$527,"Identifying Information (Strong)",AX$486:AX$527,"*HTTP,*"),"*"))),"*")</f>
        <v>*</v>
      </c>
      <c r="AX543" s="58" t="str">
        <f>IF(AX$9="Include", NullToAsterisk(JoinAll(", ", JoinIfFuzzy(TransmissionItemTypes,$F$486:$F$527,"Identifying Information (Strong)",AX$486:AX$527,"*HTTP,*"), IF(AND(AX$2=AY$3,AY$9="Include (Platform Duplicate)"),JoinIfFuzzy(TransmissionItemTypes,$F$486:$F$527,"Identifying Information (Strong)",AY$486:AY$527,"*HTTP,*"),"*"))),"*")</f>
        <v>*</v>
      </c>
      <c r="AY543" s="58" t="str">
        <f>IF(AY$9="Include", NullToAsterisk(JoinAll(", ", JoinIfFuzzy(TransmissionItemTypes,$F$486:$F$527,"Identifying Information (Strong)",AY$486:AY$527,"*HTTP,*"), IF(AND(AY$2=AZ$3,AZ$9="Include (Platform Duplicate)"),JoinIfFuzzy(TransmissionItemTypes,$F$486:$F$527,"Identifying Information (Strong)",AZ$486:AZ$527,"*HTTP,*"),"*"))),"*")</f>
        <v>*</v>
      </c>
      <c r="AZ543" s="58" t="str">
        <f>IF(AZ$9="Include", NullToAsterisk(JoinAll(", ", JoinIfFuzzy(TransmissionItemTypes,$F$486:$F$527,"Identifying Information (Strong)",AZ$486:AZ$527,"*HTTP,*"), IF(AND(AZ$2=BA$3,BA$9="Include (Platform Duplicate)"),JoinIfFuzzy(TransmissionItemTypes,$F$486:$F$527,"Identifying Information (Strong)",BA$486:BA$527,"*HTTP,*"),"*"))),"*")</f>
        <v>*</v>
      </c>
      <c r="BA543" s="58" t="str">
        <f>IF(BA$9="Include", NullToAsterisk(JoinAll(", ", JoinIfFuzzy(TransmissionItemTypes,$F$486:$F$527,"Identifying Information (Strong)",BA$486:BA$527,"*HTTP,*"), IF(AND(BA$2=BB$3,BB$9="Include (Platform Duplicate)"),JoinIfFuzzy(TransmissionItemTypes,$F$486:$F$527,"Identifying Information (Strong)",BB$486:BB$527,"*HTTP,*"),"*"))),"*")</f>
        <v>*</v>
      </c>
      <c r="BB543" s="58" t="str">
        <f>IF(BB$9="Include", NullToAsterisk(JoinAll(", ", JoinIfFuzzy(TransmissionItemTypes,$F$486:$F$527,"Identifying Information (Strong)",BB$486:BB$527,"*HTTP,*"), IF(AND(BB$2=BC$3,BC$9="Include (Platform Duplicate)"),JoinIfFuzzy(TransmissionItemTypes,$F$486:$F$527,"Identifying Information (Strong)",BC$486:BC$527,"*HTTP,*"),"*"))),"*")</f>
        <v>*</v>
      </c>
      <c r="BC543" s="58" t="str">
        <f>IF(BC$9="Include", NullToAsterisk(JoinAll(", ", JoinIfFuzzy(TransmissionItemTypes,$F$486:$F$527,"Identifying Information (Strong)",BC$486:BC$527,"*HTTP,*"), IF(AND(BC$2=BD$3,BD$9="Include (Platform Duplicate)"),JoinIfFuzzy(TransmissionItemTypes,$F$486:$F$527,"Identifying Information (Strong)",BD$486:BD$527,"*HTTP,*"),"*"))),"*")</f>
        <v>*</v>
      </c>
      <c r="BD543" s="58" t="str">
        <f>IF(BD$9="Include", NullToAsterisk(JoinAll(", ", JoinIfFuzzy(TransmissionItemTypes,$F$486:$F$527,"Identifying Information (Strong)",BD$486:BD$527,"*HTTP,*"), IF(AND(BD$2=BE$3,BE$9="Include (Platform Duplicate)"),JoinIfFuzzy(TransmissionItemTypes,$F$486:$F$527,"Identifying Information (Strong)",BE$486:BE$527,"*HTTP,*"),"*"))),"*")</f>
        <v>*</v>
      </c>
      <c r="BE543" s="58" t="str">
        <f>IF(BE$9="Include", NullToAsterisk(JoinAll(", ", JoinIfFuzzy(TransmissionItemTypes,$F$486:$F$527,"Identifying Information (Strong)",BE$486:BE$527,"*HTTP,*"), IF(AND(BE$2=BF$3,BF$9="Include (Platform Duplicate)"),JoinIfFuzzy(TransmissionItemTypes,$F$486:$F$527,"Identifying Information (Strong)",BF$486:BF$527,"*HTTP,*"),"*"))),"*")</f>
        <v>*</v>
      </c>
      <c r="BF543" s="58" t="str">
        <f>IF(BF$9="Include", NullToAsterisk(JoinAll(", ", JoinIfFuzzy(TransmissionItemTypes,$F$486:$F$527,"Identifying Information (Strong)",BF$486:BF$527,"*HTTP,*"), IF(AND(BF$2=BG$3,BG$9="Include (Platform Duplicate)"),JoinIfFuzzy(TransmissionItemTypes,$F$486:$F$527,"Identifying Information (Strong)",BG$486:BG$527,"*HTTP,*"),"*"))),"*")</f>
        <v>*</v>
      </c>
      <c r="BG543" s="58" t="str">
        <f>IF(BG$9="Include", NullToAsterisk(JoinAll(", ", JoinIfFuzzy(TransmissionItemTypes,$F$486:$F$527,"Identifying Information (Strong)",BG$486:BG$527,"*HTTP,*"), IF(AND(BG$2=BH$3,BH$9="Include (Platform Duplicate)"),JoinIfFuzzy(TransmissionItemTypes,$F$486:$F$527,"Identifying Information (Strong)",BH$486:BH$527,"*HTTP,*"),"*"))),"*")</f>
        <v>*</v>
      </c>
      <c r="BH543" s="58" t="str">
        <f>IF(BH$9="Include", NullToAsterisk(JoinAll(", ", JoinIfFuzzy(TransmissionItemTypes,$F$486:$F$527,"Identifying Information (Strong)",BH$486:BH$527,"*HTTP,*"), IF(AND(BH$2=BI$3,BI$9="Include (Platform Duplicate)"),JoinIfFuzzy(TransmissionItemTypes,$F$486:$F$527,"Identifying Information (Strong)",BI$486:BI$527,"*HTTP,*"),"*"))),"*")</f>
        <v>*</v>
      </c>
      <c r="BI543" s="58" t="str">
        <f>IF(BI$9="Include", NullToAsterisk(JoinAll(", ", JoinIfFuzzy(TransmissionItemTypes,$F$486:$F$527,"Identifying Information (Strong)",BI$486:BI$527,"*HTTP,*"), IF(AND(BI$2=BJ$3,BJ$9="Include (Platform Duplicate)"),JoinIfFuzzy(TransmissionItemTypes,$F$486:$F$527,"Identifying Information (Strong)",BJ$486:BJ$527,"*HTTP,*"),"*"))),"*")</f>
        <v>*</v>
      </c>
      <c r="BJ543" s="58" t="str">
        <f>IF(BJ$9="Include", NullToAsterisk(JoinAll(", ", JoinIfFuzzy(TransmissionItemTypes,$F$486:$F$527,"Identifying Information (Strong)",BJ$486:BJ$527,"*HTTP,*"), IF(AND(BJ$2=BK$3,BK$9="Include (Platform Duplicate)"),JoinIfFuzzy(TransmissionItemTypes,$F$486:$F$527,"Identifying Information (Strong)",BK$486:BK$527,"*HTTP,*"),"*"))),"*")</f>
        <v>*</v>
      </c>
      <c r="BK543" s="58" t="str">
        <f>IF(BK$9="Include", NullToAsterisk(JoinAll(", ", JoinIfFuzzy(TransmissionItemTypes,$F$486:$F$527,"Identifying Information (Strong)",BK$486:BK$527,"*HTTP,*"), IF(AND(BK$2=BL$3,BL$9="Include (Platform Duplicate)"),JoinIfFuzzy(TransmissionItemTypes,$F$486:$F$527,"Identifying Information (Strong)",BL$486:BL$527,"*HTTP,*"),"*"))),"*")</f>
        <v>*</v>
      </c>
      <c r="BL543" s="58" t="str">
        <f>IF(BL$9="Include", NullToAsterisk(JoinAll(", ", JoinIfFuzzy(TransmissionItemTypes,$F$486:$F$527,"Identifying Information (Strong)",BL$486:BL$527,"*HTTP,*"), IF(AND(BL$2=BM$3,BM$9="Include (Platform Duplicate)"),JoinIfFuzzy(TransmissionItemTypes,$F$486:$F$527,"Identifying Information (Strong)",BM$486:BM$527,"*HTTP,*"),"*"))),"*")</f>
        <v>*</v>
      </c>
      <c r="BM543" s="58" t="str">
        <f>IF(BM$9="Include", NullToAsterisk(JoinAll(", ", JoinIfFuzzy(TransmissionItemTypes,$F$486:$F$527,"Identifying Information (Strong)",BM$486:BM$527,"*HTTP,*"), IF(AND(BM$2=BN$3,BN$9="Include (Platform Duplicate)"),JoinIfFuzzy(TransmissionItemTypes,$F$486:$F$527,"Identifying Information (Strong)",BN$486:BN$527,"*HTTP,*"),"*"))),"*")</f>
        <v>*</v>
      </c>
      <c r="BN543" s="58" t="str">
        <f>IF(BN$9="Include", NullToAsterisk(JoinAll(", ", JoinIfFuzzy(TransmissionItemTypes,$F$486:$F$527,"Identifying Information (Strong)",BN$486:BN$527,"*HTTP,*"), IF(AND(BN$2=BO$3,BO$9="Include (Platform Duplicate)"),JoinIfFuzzy(TransmissionItemTypes,$F$486:$F$527,"Identifying Information (Strong)",BO$486:BO$527,"*HTTP,*"),"*"))),"*")</f>
        <v>*</v>
      </c>
      <c r="BO543" s="58" t="str">
        <f>IF(BO$9="Include", NullToAsterisk(JoinAll(", ", JoinIfFuzzy(TransmissionItemTypes,$F$486:$F$527,"Identifying Information (Strong)",BO$486:BO$527,"*HTTP,*"), IF(AND(BO$2=BP$3,BP$9="Include (Platform Duplicate)"),JoinIfFuzzy(TransmissionItemTypes,$F$486:$F$527,"Identifying Information (Strong)",BP$486:BP$527,"*HTTP,*"),"*"))),"*")</f>
        <v>*</v>
      </c>
      <c r="BP543" s="58" t="str">
        <f>IF(BP$9="Include", NullToAsterisk(JoinAll(", ", JoinIfFuzzy(TransmissionItemTypes,$F$486:$F$527,"Identifying Information (Strong)",BP$486:BP$527,"*HTTP,*"), IF(AND(BP$2=BQ$3,BQ$9="Include (Platform Duplicate)"),JoinIfFuzzy(TransmissionItemTypes,$F$486:$F$527,"Identifying Information (Strong)",BQ$486:BQ$527,"*HTTP,*"),"*"))),"*")</f>
        <v>*</v>
      </c>
      <c r="BQ543" s="58" t="str">
        <f>IF(BQ$9="Include", NullToAsterisk(JoinAll(", ", JoinIfFuzzy(TransmissionItemTypes,$F$486:$F$527,"Identifying Information (Strong)",BQ$486:BQ$527,"*HTTP,*"), IF(AND(BQ$2=BR$3,BR$9="Include (Platform Duplicate)"),JoinIfFuzzy(TransmissionItemTypes,$F$486:$F$527,"Identifying Information (Strong)",BR$486:BR$527,"*HTTP,*"),"*"))),"*")</f>
        <v>*</v>
      </c>
      <c r="BR543" s="58" t="str">
        <f>IF(BR$9="Include", NullToAsterisk(JoinAll(", ", JoinIfFuzzy(TransmissionItemTypes,$F$486:$F$527,"Identifying Information (Strong)",BR$486:BR$527,"*HTTP,*"), IF(AND(BR$2=BS$3,BS$9="Include (Platform Duplicate)"),JoinIfFuzzy(TransmissionItemTypes,$F$486:$F$527,"Identifying Information (Strong)",BS$486:BS$527,"*HTTP,*"),"*"))),"*")</f>
        <v>*</v>
      </c>
      <c r="BS543" s="58" t="str">
        <f>IF(BS$9="Include", NullToAsterisk(JoinAll(", ", JoinIfFuzzy(TransmissionItemTypes,$F$486:$F$527,"Identifying Information (Strong)",BS$486:BS$527,"*HTTP,*"), IF(AND(BS$2=BT$3,BT$9="Include (Platform Duplicate)"),JoinIfFuzzy(TransmissionItemTypes,$F$486:$F$527,"Identifying Information (Strong)",BT$486:BT$527,"*HTTP,*"),"*"))),"*")</f>
        <v>*</v>
      </c>
      <c r="BT543" s="58" t="str">
        <f>IF(BT$9="Include", NullToAsterisk(JoinAll(", ", JoinIfFuzzy(TransmissionItemTypes,$F$486:$F$527,"Identifying Information (Strong)",BT$486:BT$527,"*HTTP,*"), IF(AND(BT$2=BU$3,BU$9="Include (Platform Duplicate)"),JoinIfFuzzy(TransmissionItemTypes,$F$486:$F$527,"Identifying Information (Strong)",BU$486:BU$527,"*HTTP,*"),"*"))),"*")</f>
        <v>*</v>
      </c>
      <c r="BU543" s="58" t="str">
        <f>IF(BU$9="Include", NullToAsterisk(JoinAll(", ", JoinIfFuzzy(TransmissionItemTypes,$F$486:$F$527,"Identifying Information (Strong)",BU$486:BU$527,"*HTTP,*"), IF(AND(BU$2=BV$3,BV$9="Include (Platform Duplicate)"),JoinIfFuzzy(TransmissionItemTypes,$F$486:$F$527,"Identifying Information (Strong)",BV$486:BV$527,"*HTTP,*"),"*"))),"*")</f>
        <v>*</v>
      </c>
      <c r="BV543" s="58" t="str">
        <f>IF(BV$9="Include", NullToAsterisk(JoinAll(", ", JoinIfFuzzy(TransmissionItemTypes,$F$486:$F$527,"Identifying Information (Strong)",BV$486:BV$527,"*HTTP,*"), IF(AND(BV$2=BW$3,BW$9="Include (Platform Duplicate)"),JoinIfFuzzy(TransmissionItemTypes,$F$486:$F$527,"Identifying Information (Strong)",BW$486:BW$527,"*HTTP,*"),"*"))),"*")</f>
        <v>*</v>
      </c>
      <c r="BW543" s="58" t="str">
        <f>IF(BW$9="Include", NullToAsterisk(JoinAll(", ", JoinIfFuzzy(TransmissionItemTypes,$F$486:$F$527,"Identifying Information (Strong)",BW$486:BW$527,"*HTTP,*"), IF(AND(BW$2=BX$3,BX$9="Include (Platform Duplicate)"),JoinIfFuzzy(TransmissionItemTypes,$F$486:$F$527,"Identifying Information (Strong)",BX$486:BX$527,"*HTTP,*"),"*"))),"*")</f>
        <v>*</v>
      </c>
      <c r="BX543" s="58" t="str">
        <f>IF(BX$9="Include", NullToAsterisk(JoinAll(", ", JoinIfFuzzy(TransmissionItemTypes,$F$486:$F$527,"Identifying Information (Strong)",BX$486:BX$527,"*HTTP,*"), IF(AND(BX$2=BY$3,BY$9="Include (Platform Duplicate)"),JoinIfFuzzy(TransmissionItemTypes,$F$486:$F$527,"Identifying Information (Strong)",BY$486:BY$527,"*HTTP,*"),"*"))),"*")</f>
        <v>*</v>
      </c>
      <c r="BY543" s="58" t="str">
        <f>IF(BY$9="Include", NullToAsterisk(JoinAll(", ", JoinIfFuzzy(TransmissionItemTypes,$F$486:$F$527,"Identifying Information (Strong)",BY$486:BY$527,"*HTTP,*"), IF(AND(BY$2=BZ$3,BZ$9="Include (Platform Duplicate)"),JoinIfFuzzy(TransmissionItemTypes,$F$486:$F$527,"Identifying Information (Strong)",BZ$486:BZ$527,"*HTTP,*"),"*"))),"*")</f>
        <v>*</v>
      </c>
      <c r="BZ543" s="58" t="str">
        <f>IF(BZ$9="Include", NullToAsterisk(JoinAll(", ", JoinIfFuzzy(TransmissionItemTypes,$F$486:$F$527,"Identifying Information (Strong)",BZ$486:BZ$527,"*HTTP,*"), IF(AND(BZ$2=CA$3,CA$9="Include (Platform Duplicate)"),JoinIfFuzzy(TransmissionItemTypes,$F$486:$F$527,"Identifying Information (Strong)",CA$486:CA$527,"*HTTP,*"),"*"))),"*")</f>
        <v>*</v>
      </c>
      <c r="CA543" s="58" t="str">
        <f>IF(CA$9="Include", NullToAsterisk(JoinAll(", ", JoinIfFuzzy(TransmissionItemTypes,$F$486:$F$527,"Identifying Information (Strong)",CA$486:CA$527,"*HTTP,*"), IF(AND(CA$2=CB$3,CB$9="Include (Platform Duplicate)"),JoinIfFuzzy(TransmissionItemTypes,$F$486:$F$527,"Identifying Information (Strong)",CB$486:CB$527,"*HTTP,*"),"*"))),"*")</f>
        <v>*</v>
      </c>
      <c r="CB543" s="58" t="str">
        <f>IF(CB$9="Include", NullToAsterisk(JoinAll(", ", JoinIfFuzzy(TransmissionItemTypes,$F$486:$F$527,"Identifying Information (Strong)",CB$486:CB$527,"*HTTP,*"), IF(AND(CB$2=CC$3,CC$9="Include (Platform Duplicate)"),JoinIfFuzzy(TransmissionItemTypes,$F$486:$F$527,"Identifying Information (Strong)",CC$486:CC$527,"*HTTP,*"),"*"))),"*")</f>
        <v>*</v>
      </c>
      <c r="CC543" s="58" t="str">
        <f>IF(CC$9="Include", NullToAsterisk(JoinAll(", ", JoinIfFuzzy(TransmissionItemTypes,$F$486:$F$527,"Identifying Information (Strong)",CC$486:CC$527,"*HTTP,*"), IF(AND(CC$2=CD$3,CD$9="Include (Platform Duplicate)"),JoinIfFuzzy(TransmissionItemTypes,$F$486:$F$527,"Identifying Information (Strong)",CD$486:CD$527,"*HTTP,*"),"*"))),"*")</f>
        <v>*</v>
      </c>
      <c r="CD543" s="58" t="str">
        <f>IF(CD$9="Include", NullToAsterisk(JoinAll(", ", JoinIfFuzzy(TransmissionItemTypes,$F$486:$F$527,"Identifying Information (Strong)",CD$486:CD$527,"*HTTP,*"), IF(AND(CD$2=CE$3,CE$9="Include (Platform Duplicate)"),JoinIfFuzzy(TransmissionItemTypes,$F$486:$F$527,"Identifying Information (Strong)",CE$486:CE$527,"*HTTP,*"),"*"))),"*")</f>
        <v>*</v>
      </c>
      <c r="CE543" s="58" t="str">
        <f>IF(CE$9="Include", NullToAsterisk(JoinAll(", ", JoinIfFuzzy(TransmissionItemTypes,$F$486:$F$527,"Identifying Information (Strong)",CE$486:CE$527,"*HTTP,*"), IF(AND(CE$2=CF$3,CF$9="Include (Platform Duplicate)"),JoinIfFuzzy(TransmissionItemTypes,$F$486:$F$527,"Identifying Information (Strong)",CF$486:CF$527,"*HTTP,*"),"*"))),"*")</f>
        <v>*</v>
      </c>
      <c r="CF543" s="58" t="str">
        <f>IF(CF$9="Include", NullToAsterisk(JoinAll(", ", JoinIfFuzzy(TransmissionItemTypes,$F$486:$F$527,"Identifying Information (Strong)",CF$486:CF$527,"*HTTP,*"), IF(AND(CF$2=CG$3,CG$9="Include (Platform Duplicate)"),JoinIfFuzzy(TransmissionItemTypes,$F$486:$F$527,"Identifying Information (Strong)",CG$486:CG$527,"*HTTP,*"),"*"))),"*")</f>
        <v>*</v>
      </c>
      <c r="CG543" s="58" t="str">
        <f>IF(CG$9="Include", NullToAsterisk(JoinAll(", ", JoinIfFuzzy(TransmissionItemTypes,$F$486:$F$527,"Identifying Information (Strong)",CG$486:CG$527,"*HTTP,*"), IF(AND(CG$2=CH$3,CH$9="Include (Platform Duplicate)"),JoinIfFuzzy(TransmissionItemTypes,$F$486:$F$527,"Identifying Information (Strong)",CH$486:CH$527,"*HTTP,*"),"*"))),"*")</f>
        <v>*</v>
      </c>
      <c r="CH543" s="58" t="str">
        <f>IF(CH$9="Include", NullToAsterisk(JoinAll(", ", JoinIfFuzzy(TransmissionItemTypes,$F$486:$F$527,"Identifying Information (Strong)",CH$486:CH$527,"*HTTP,*"), IF(AND(CH$2=CI$3,CI$9="Include (Platform Duplicate)"),JoinIfFuzzy(TransmissionItemTypes,$F$486:$F$527,"Identifying Information (Strong)",CI$486:CI$527,"*HTTP,*"),"*"))),"*")</f>
        <v>*</v>
      </c>
      <c r="CI543" s="58" t="str">
        <f>IF(CI$9="Include", NullToAsterisk(JoinAll(", ", JoinIfFuzzy(TransmissionItemTypes,$F$486:$F$527,"Identifying Information (Strong)",CI$486:CI$527,"*HTTP,*"), IF(AND(CI$2=CJ$3,CJ$9="Include (Platform Duplicate)"),JoinIfFuzzy(TransmissionItemTypes,$F$486:$F$527,"Identifying Information (Strong)",CJ$486:CJ$527,"*HTTP,*"),"*"))),"*")</f>
        <v>*</v>
      </c>
      <c r="CJ543" s="58" t="str">
        <f>IF(CJ$9="Include", NullToAsterisk(JoinAll(", ", JoinIfFuzzy(TransmissionItemTypes,$F$486:$F$527,"Identifying Information (Strong)",CJ$486:CJ$527,"*HTTP,*"), IF(AND(CJ$2=CK$3,CK$9="Include (Platform Duplicate)"),JoinIfFuzzy(TransmissionItemTypes,$F$486:$F$527,"Identifying Information (Strong)",CK$486:CK$527,"*HTTP,*"),"*"))),"*")</f>
        <v>*</v>
      </c>
      <c r="CK543" s="58" t="str">
        <f>IF(CK$9="Include", NullToAsterisk(JoinAll(", ", JoinIfFuzzy(TransmissionItemTypes,$F$486:$F$527,"Identifying Information (Strong)",CK$486:CK$527,"*HTTP,*"), IF(AND(CK$2=CL$3,CL$9="Include (Platform Duplicate)"),JoinIfFuzzy(TransmissionItemTypes,$F$486:$F$527,"Identifying Information (Strong)",CL$486:CL$527,"*HTTP,*"),"*"))),"*")</f>
        <v>*</v>
      </c>
      <c r="CL543" s="58" t="str">
        <f>IF(CL$9="Include", NullToAsterisk(JoinAll(", ", JoinIfFuzzy(TransmissionItemTypes,$F$486:$F$527,"Identifying Information (Strong)",CL$486:CL$527,"*HTTP,*"), IF(AND(CL$2=CM$3,CM$9="Include (Platform Duplicate)"),JoinIfFuzzy(TransmissionItemTypes,$F$486:$F$527,"Identifying Information (Strong)",CM$486:CM$527,"*HTTP,*"),"*"))),"*")</f>
        <v>*</v>
      </c>
      <c r="CM543" s="58" t="str">
        <f>IF(CM$9="Include", NullToAsterisk(JoinAll(", ", JoinIfFuzzy(TransmissionItemTypes,$F$486:$F$527,"Identifying Information (Strong)",CM$486:CM$527,"*HTTP,*"), IF(AND(CM$2=CN$3,CN$9="Include (Platform Duplicate)"),JoinIfFuzzy(TransmissionItemTypes,$F$486:$F$527,"Identifying Information (Strong)",CN$486:CN$527,"*HTTP,*"),"*"))),"*")</f>
        <v>*</v>
      </c>
      <c r="CN543" s="58" t="str">
        <f>IF(CN$9="Include", NullToAsterisk(JoinAll(", ", JoinIfFuzzy(TransmissionItemTypes,$F$486:$F$527,"Identifying Information (Strong)",CN$486:CN$527,"*HTTP,*"), IF(AND(CN$2=CO$3,CO$9="Include (Platform Duplicate)"),JoinIfFuzzy(TransmissionItemTypes,$F$486:$F$527,"Identifying Information (Strong)",CO$486:CO$527,"*HTTP,*"),"*"))),"*")</f>
        <v>*</v>
      </c>
      <c r="CO543" s="58" t="str">
        <f>IF(CO$9="Include", NullToAsterisk(JoinAll(", ", JoinIfFuzzy(TransmissionItemTypes,$F$486:$F$527,"Identifying Information (Strong)",CO$486:CO$527,"*HTTP,*"), IF(AND(CO$2=CP$3,CP$9="Include (Platform Duplicate)"),JoinIfFuzzy(TransmissionItemTypes,$F$486:$F$527,"Identifying Information (Strong)",CP$486:CP$527,"*HTTP,*"),"*"))),"*")</f>
        <v>Device Unique Identifier</v>
      </c>
      <c r="CP543" s="58" t="str">
        <f>IF(CP$9="Include", NullToAsterisk(JoinAll(", ", JoinIfFuzzy(TransmissionItemTypes,$F$486:$F$527,"Identifying Information (Strong)",CP$486:CP$527,"*HTTP,*"), IF(AND(CP$2=CQ$3,CQ$9="Include (Platform Duplicate)"),JoinIfFuzzy(TransmissionItemTypes,$F$486:$F$527,"Identifying Information (Strong)",CQ$486:CQ$527,"*HTTP,*"),"*"))),"*")</f>
        <v>*</v>
      </c>
      <c r="CQ543" s="58" t="str">
        <f>IF(CQ$9="Include", NullToAsterisk(JoinAll(", ", JoinIfFuzzy(TransmissionItemTypes,$F$486:$F$527,"Identifying Information (Strong)",CQ$486:CQ$527,"*HTTP,*"), IF(AND(CQ$2=CR$3,CR$9="Include (Platform Duplicate)"),JoinIfFuzzy(TransmissionItemTypes,$F$486:$F$527,"Identifying Information (Strong)",CR$486:CR$527,"*HTTP,*"),"*"))),"*")</f>
        <v>*</v>
      </c>
      <c r="CR543" s="58" t="str">
        <f>IF(CR$9="Include", NullToAsterisk(JoinAll(", ", JoinIfFuzzy(TransmissionItemTypes,$F$486:$F$527,"Identifying Information (Strong)",CR$486:CR$527,"*HTTP,*"), IF(AND(CR$2=CS$3,CS$9="Include (Platform Duplicate)"),JoinIfFuzzy(TransmissionItemTypes,$F$486:$F$527,"Identifying Information (Strong)",CS$486:CS$527,"*HTTP,*"),"*"))),"*")</f>
        <v>*</v>
      </c>
      <c r="CS543" s="58" t="str">
        <f>IF(CS$9="Include", NullToAsterisk(JoinAll(", ", JoinIfFuzzy(TransmissionItemTypes,$F$486:$F$527,"Identifying Information (Strong)",CS$486:CS$527,"*HTTP,*"), IF(AND(CS$2=CT$3,CT$9="Include (Platform Duplicate)"),JoinIfFuzzy(TransmissionItemTypes,$F$486:$F$527,"Identifying Information (Strong)",CT$486:CT$527,"*HTTP,*"),"*"))),"*")</f>
        <v>*</v>
      </c>
      <c r="CT543" s="58" t="str">
        <f>IF(CT$9="Include", NullToAsterisk(JoinAll(", ", JoinIfFuzzy(TransmissionItemTypes,$F$486:$F$527,"Identifying Information (Strong)",CT$486:CT$527,"*HTTP,*"), IF(AND(CT$2=CU$3,CU$9="Include (Platform Duplicate)"),JoinIfFuzzy(TransmissionItemTypes,$F$486:$F$527,"Identifying Information (Strong)",CU$486:CU$527,"*HTTP,*"),"*"))),"*")</f>
        <v>*</v>
      </c>
      <c r="CU543" s="58" t="str">
        <f>IF(CU$9="Include", NullToAsterisk(JoinAll(", ", JoinIfFuzzy(TransmissionItemTypes,$F$486:$F$527,"Identifying Information (Strong)",CU$486:CU$527,"*HTTP,*"), IF(AND(CU$2=CV$3,CV$9="Include (Platform Duplicate)"),JoinIfFuzzy(TransmissionItemTypes,$F$486:$F$527,"Identifying Information (Strong)",CV$486:CV$527,"*HTTP,*"),"*"))),"*")</f>
        <v>*</v>
      </c>
      <c r="CV543" s="58" t="str">
        <f>IF(CV$9="Include", NullToAsterisk(JoinAll(", ", JoinIfFuzzy(TransmissionItemTypes,$F$486:$F$527,"Identifying Information (Strong)",CV$486:CV$527,"*HTTP,*"), IF(AND(CV$2=CW$3,CW$9="Include (Platform Duplicate)"),JoinIfFuzzy(TransmissionItemTypes,$F$486:$F$527,"Identifying Information (Strong)",CW$486:CW$527,"*HTTP,*"),"*"))),"*")</f>
        <v>*</v>
      </c>
      <c r="CW543" s="58" t="str">
        <f>IF(CW$9="Include", NullToAsterisk(JoinAll(", ", JoinIfFuzzy(TransmissionItemTypes,$F$486:$F$527,"Identifying Information (Strong)",CW$486:CW$527,"*HTTP,*"), IF(AND(CW$2=CX$3,CX$9="Include (Platform Duplicate)"),JoinIfFuzzy(TransmissionItemTypes,$F$486:$F$527,"Identifying Information (Strong)",CX$486:CX$527,"*HTTP,*"),"*"))),"*")</f>
        <v>*</v>
      </c>
      <c r="CX543" s="58" t="str">
        <f>IF(CX$9="Include", NullToAsterisk(JoinAll(", ", JoinIfFuzzy(TransmissionItemTypes,$F$486:$F$527,"Identifying Information (Strong)",CX$486:CX$527,"*HTTP,*"), IF(AND(CX$2=CY$3,CY$9="Include (Platform Duplicate)"),JoinIfFuzzy(TransmissionItemTypes,$F$486:$F$527,"Identifying Information (Strong)",CY$486:CY$527,"*HTTP,*"),"*"))),"*")</f>
        <v>*</v>
      </c>
      <c r="CY543" s="58" t="str">
        <f>IF(CY$9="Include", NullToAsterisk(JoinAll(", ", JoinIfFuzzy(TransmissionItemTypes,$F$486:$F$527,"Identifying Information (Strong)",CY$486:CY$527,"*HTTP,*"), IF(AND(CY$2=CZ$3,CZ$9="Include (Platform Duplicate)"),JoinIfFuzzy(TransmissionItemTypes,$F$486:$F$527,"Identifying Information (Strong)",CZ$486:CZ$527,"*HTTP,*"),"*"))),"*")</f>
        <v>*</v>
      </c>
      <c r="CZ543" s="58" t="str">
        <f>IF(CZ$9="Include", NullToAsterisk(JoinAll(", ", JoinIfFuzzy(TransmissionItemTypes,$F$486:$F$527,"Identifying Information (Strong)",CZ$486:CZ$527,"*HTTP,*"), IF(AND(CZ$2=DA$3,DA$9="Include (Platform Duplicate)"),JoinIfFuzzy(TransmissionItemTypes,$F$486:$F$527,"Identifying Information (Strong)",DA$486:DA$527,"*HTTP,*"),"*"))),"*")</f>
        <v>*</v>
      </c>
      <c r="DA543" s="58" t="str">
        <f>IF(DA$9="Include", NullToAsterisk(JoinAll(", ", JoinIfFuzzy(TransmissionItemTypes,$F$486:$F$527,"Identifying Information (Strong)",DA$486:DA$527,"*HTTP,*"), IF(AND(DA$2=DB$3,DB$9="Include (Platform Duplicate)"),JoinIfFuzzy(TransmissionItemTypes,$F$486:$F$527,"Identifying Information (Strong)",DB$486:DB$527,"*HTTP,*"),"*"))),"*")</f>
        <v>*</v>
      </c>
      <c r="DB543" s="58" t="str">
        <f>IF(DB$9="Include", NullToAsterisk(JoinAll(", ", JoinIfFuzzy(TransmissionItemTypes,$F$486:$F$527,"Identifying Information (Strong)",DB$486:DB$527,"*HTTP,*"), IF(AND(DB$2=DC$3,DC$9="Include (Platform Duplicate)"),JoinIfFuzzy(TransmissionItemTypes,$F$486:$F$527,"Identifying Information (Strong)",DC$486:DC$527,"*HTTP,*"),"*"))),"*")</f>
        <v>*</v>
      </c>
      <c r="DC543" s="58" t="str">
        <f>IF(DC$9="Include", NullToAsterisk(JoinAll(", ", JoinIfFuzzy(TransmissionItemTypes,$F$486:$F$527,"Identifying Information (Strong)",DC$486:DC$527,"*HTTP,*"), IF(AND(DC$2=DD$3,DD$9="Include (Platform Duplicate)"),JoinIfFuzzy(TransmissionItemTypes,$F$486:$F$527,"Identifying Information (Strong)",DD$486:DD$527,"*HTTP,*"),"*"))),"*")</f>
        <v>*</v>
      </c>
      <c r="DD543" s="58" t="str">
        <f>IF(DD$9="Include", NullToAsterisk(JoinAll(", ", JoinIfFuzzy(TransmissionItemTypes,$F$486:$F$527,"Identifying Information (Strong)",DD$486:DD$527,"*HTTP,*"), IF(AND(DD$2=DE$3,DE$9="Include (Platform Duplicate)"),JoinIfFuzzy(TransmissionItemTypes,$F$486:$F$527,"Identifying Information (Strong)",DE$486:DE$527,"*HTTP,*"),"*"))),"*")</f>
        <v>*</v>
      </c>
      <c r="DE543" s="58" t="str">
        <f>IF(DE$9="Include", NullToAsterisk(JoinAll(", ", JoinIfFuzzy(TransmissionItemTypes,$F$486:$F$527,"Identifying Information (Strong)",DE$486:DE$527,"*HTTP,*"), IF(AND(DE$2=DF$3,DF$9="Include (Platform Duplicate)"),JoinIfFuzzy(TransmissionItemTypes,$F$486:$F$527,"Identifying Information (Strong)",DF$486:DF$527,"*HTTP,*"),"*"))),"*")</f>
        <v>*</v>
      </c>
      <c r="DF543" s="58" t="str">
        <f>IF(DF$9="Include", NullToAsterisk(JoinAll(", ", JoinIfFuzzy(TransmissionItemTypes,$F$486:$F$527,"Identifying Information (Strong)",DF$486:DF$527,"*HTTP,*"), IF(AND(DF$2=DG$3,DG$9="Include (Platform Duplicate)"),JoinIfFuzzy(TransmissionItemTypes,$F$486:$F$527,"Identifying Information (Strong)",DG$486:DG$527,"*HTTP,*"),"*"))),"*")</f>
        <v>*</v>
      </c>
      <c r="DG543" s="58" t="str">
        <f>IF(DG$9="Include", NullToAsterisk(JoinAll(", ", JoinIfFuzzy(TransmissionItemTypes,$F$486:$F$527,"Identifying Information (Strong)",DG$486:DG$527,"*HTTP,*"), IF(AND(DG$2=DH$3,DH$9="Include (Platform Duplicate)"),JoinIfFuzzy(TransmissionItemTypes,$F$486:$F$527,"Identifying Information (Strong)",DH$486:DH$527,"*HTTP,*"),"*"))),"*")</f>
        <v>*</v>
      </c>
      <c r="DH543" s="58" t="str">
        <f>IF(DH$9="Include", NullToAsterisk(JoinAll(", ", JoinIfFuzzy(TransmissionItemTypes,$F$486:$F$527,"Identifying Information (Strong)",DH$486:DH$527,"*HTTP,*"), IF(AND(DH$2=DI$3,DI$9="Include (Platform Duplicate)"),JoinIfFuzzy(TransmissionItemTypes,$F$486:$F$527,"Identifying Information (Strong)",DI$486:DI$527,"*HTTP,*"),"*"))),"*")</f>
        <v>*</v>
      </c>
      <c r="DI543" s="58" t="str">
        <f>IF(DI$9="Include", NullToAsterisk(JoinAll(", ", JoinIfFuzzy(TransmissionItemTypes,$F$486:$F$527,"Identifying Information (Strong)",DI$486:DI$527,"*HTTP,*"), IF(AND(DI$2=DJ$3,DJ$9="Include (Platform Duplicate)"),JoinIfFuzzy(TransmissionItemTypes,$F$486:$F$527,"Identifying Information (Strong)",DJ$486:DJ$527,"*HTTP,*"),"*"))),"*")</f>
        <v>*</v>
      </c>
      <c r="DJ543" s="58" t="str">
        <f>IF(DJ$9="Include", NullToAsterisk(JoinAll(", ", JoinIfFuzzy(TransmissionItemTypes,$F$486:$F$527,"Identifying Information (Strong)",DJ$486:DJ$527,"*HTTP,*"), IF(AND(DJ$2=DK$3,DK$9="Include (Platform Duplicate)"),JoinIfFuzzy(TransmissionItemTypes,$F$486:$F$527,"Identifying Information (Strong)",DK$486:DK$527,"*HTTP,*"),"*"))),"*")</f>
        <v>*</v>
      </c>
      <c r="DK543" s="58" t="str">
        <f>IF(DK$9="Include", NullToAsterisk(JoinAll(", ", JoinIfFuzzy(TransmissionItemTypes,$F$486:$F$527,"Identifying Information (Strong)",DK$486:DK$527,"*HTTP,*"), IF(AND(DK$2=DL$3,DL$9="Include (Platform Duplicate)"),JoinIfFuzzy(TransmissionItemTypes,$F$486:$F$527,"Identifying Information (Strong)",DL$486:DL$527,"*HTTP,*"),"*"))),"*")</f>
        <v>*</v>
      </c>
      <c r="DL543" s="58" t="str">
        <f>IF(DL$9="Include", NullToAsterisk(JoinAll(", ", JoinIfFuzzy(TransmissionItemTypes,$F$486:$F$527,"Identifying Information (Strong)",DL$486:DL$527,"*HTTP,*"), IF(AND(DL$2=DM$3,DM$9="Include (Platform Duplicate)"),JoinIfFuzzy(TransmissionItemTypes,$F$486:$F$527,"Identifying Information (Strong)",DM$486:DM$527,"*HTTP,*"),"*"))),"*")</f>
        <v>*</v>
      </c>
      <c r="DM543" s="58" t="str">
        <f>IF(DM$9="Include", NullToAsterisk(JoinAll(", ", JoinIfFuzzy(TransmissionItemTypes,$F$486:$F$527,"Identifying Information (Strong)",DM$486:DM$527,"*HTTP,*"), IF(AND(DM$2=DN$3,DN$9="Include (Platform Duplicate)"),JoinIfFuzzy(TransmissionItemTypes,$F$486:$F$527,"Identifying Information (Strong)",DN$486:DN$527,"*HTTP,*"),"*"))),"*")</f>
        <v>*</v>
      </c>
      <c r="DN543" s="58" t="str">
        <f>IF(DN$9="Include", NullToAsterisk(JoinAll(", ", JoinIfFuzzy(TransmissionItemTypes,$F$486:$F$527,"Identifying Information (Strong)",DN$486:DN$527,"*HTTP,*"), IF(AND(DN$2=DO$3,DO$9="Include (Platform Duplicate)"),JoinIfFuzzy(TransmissionItemTypes,$F$486:$F$527,"Identifying Information (Strong)",DO$486:DO$527,"*HTTP,*"),"*"))),"*")</f>
        <v>*</v>
      </c>
      <c r="DO543" s="58" t="str">
        <f>IF(DO$9="Include", NullToAsterisk(JoinAll(", ", JoinIfFuzzy(TransmissionItemTypes,$F$486:$F$527,"Identifying Information (Strong)",DO$486:DO$527,"*HTTP,*"), IF(AND(DO$2=DP$3,DP$9="Include (Platform Duplicate)"),JoinIfFuzzy(TransmissionItemTypes,$F$486:$F$527,"Identifying Information (Strong)",DP$486:DP$527,"*HTTP,*"),"*"))),"*")</f>
        <v>*</v>
      </c>
      <c r="DP543" s="58" t="str">
        <f>IF(DP$9="Include", NullToAsterisk(JoinAll(", ", JoinIfFuzzy(TransmissionItemTypes,$F$486:$F$527,"Identifying Information (Strong)",DP$486:DP$527,"*HTTP,*"), IF(AND(DP$2=DQ$3,DQ$9="Include (Platform Duplicate)"),JoinIfFuzzy(TransmissionItemTypes,$F$486:$F$527,"Identifying Information (Strong)",DQ$486:DQ$527,"*HTTP,*"),"*"))),"*")</f>
        <v>*</v>
      </c>
      <c r="DQ543" s="58" t="str">
        <f>IF(DQ$9="Include", NullToAsterisk(JoinAll(", ", JoinIfFuzzy(TransmissionItemTypes,$F$486:$F$527,"Identifying Information (Strong)",DQ$486:DQ$527,"*HTTP,*"), IF(AND(DQ$2=DR$3,DR$9="Include (Platform Duplicate)"),JoinIfFuzzy(TransmissionItemTypes,$F$486:$F$527,"Identifying Information (Strong)",DR$486:DR$527,"*HTTP,*"),"*"))),"*")</f>
        <v>*</v>
      </c>
      <c r="DR543" s="58" t="str">
        <f>IF(DR$9="Include", NullToAsterisk(JoinAll(", ", JoinIfFuzzy(TransmissionItemTypes,$F$486:$F$527,"Identifying Information (Strong)",DR$486:DR$527,"*HTTP,*"), IF(AND(DR$2=DS$3,DS$9="Include (Platform Duplicate)"),JoinIfFuzzy(TransmissionItemTypes,$F$486:$F$527,"Identifying Information (Strong)",DS$486:DS$527,"*HTTP,*"),"*"))),"*")</f>
        <v>*</v>
      </c>
      <c r="DS543" s="58" t="str">
        <f>IF(DS$9="Include", NullToAsterisk(JoinAll(", ", JoinIfFuzzy(TransmissionItemTypes,$F$486:$F$527,"Identifying Information (Strong)",DS$486:DS$527,"*HTTP,*"), IF(AND(DS$2=DT$3,DT$9="Include (Platform Duplicate)"),JoinIfFuzzy(TransmissionItemTypes,$F$486:$F$527,"Identifying Information (Strong)",DT$486:DT$527,"*HTTP,*"),"*"))),"*")</f>
        <v>*</v>
      </c>
      <c r="DT543" s="58" t="str">
        <f>IF(DT$9="Include", NullToAsterisk(JoinAll(", ", JoinIfFuzzy(TransmissionItemTypes,$F$486:$F$527,"Identifying Information (Strong)",DT$486:DT$527,"*HTTP,*"), IF(AND(DT$2=DU$3,DU$9="Include (Platform Duplicate)"),JoinIfFuzzy(TransmissionItemTypes,$F$486:$F$527,"Identifying Information (Strong)",DU$486:DU$527,"*HTTP,*"),"*"))),"*")</f>
        <v>*</v>
      </c>
      <c r="DU543" s="58" t="str">
        <f>IF(DU$9="Include", NullToAsterisk(JoinAll(", ", JoinIfFuzzy(TransmissionItemTypes,$F$486:$F$527,"Identifying Information (Strong)",DU$486:DU$527,"*HTTP,*"), IF(AND(DU$2=DV$3,DV$9="Include (Platform Duplicate)"),JoinIfFuzzy(TransmissionItemTypes,$F$486:$F$527,"Identifying Information (Strong)",DV$486:DV$527,"*HTTP,*"),"*"))),"*")</f>
        <v>*</v>
      </c>
      <c r="DV543" s="58" t="str">
        <f>IF(DV$9="Include", NullToAsterisk(JoinAll(", ", JoinIfFuzzy(TransmissionItemTypes,$F$486:$F$527,"Identifying Information (Strong)",DV$486:DV$527,"*HTTP,*"), IF(AND(DV$2=DW$3,DW$9="Include (Platform Duplicate)"),JoinIfFuzzy(TransmissionItemTypes,$F$486:$F$527,"Identifying Information (Strong)",DW$486:DW$527,"*HTTP,*"),"*"))),"*")</f>
        <v>*</v>
      </c>
      <c r="DW543" s="58" t="str">
        <f>IF(DW$9="Include", NullToAsterisk(JoinAll(", ", JoinIfFuzzy(TransmissionItemTypes,$F$486:$F$527,"Identifying Information (Strong)",DW$486:DW$527,"*HTTP,*"), IF(AND(DW$2=DX$3,DX$9="Include (Platform Duplicate)"),JoinIfFuzzy(TransmissionItemTypes,$F$486:$F$527,"Identifying Information (Strong)",DX$486:DX$527,"*HTTP,*"),"*"))),"*")</f>
        <v>*</v>
      </c>
      <c r="DX543" s="58" t="str">
        <f>IF(DX$9="Include", NullToAsterisk(JoinAll(", ", JoinIfFuzzy(TransmissionItemTypes,$F$486:$F$527,"Identifying Information (Strong)",DX$486:DX$527,"*HTTP,*"), IF(AND(DX$2=DY$3,DY$9="Include (Platform Duplicate)"),JoinIfFuzzy(TransmissionItemTypes,$F$486:$F$527,"Identifying Information (Strong)",DY$486:DY$527,"*HTTP,*"),"*"))),"*")</f>
        <v>*</v>
      </c>
      <c r="DY543" s="58" t="str">
        <f>IF(DY$9="Include", NullToAsterisk(JoinAll(", ", JoinIfFuzzy(TransmissionItemTypes,$F$486:$F$527,"Identifying Information (Strong)",DY$486:DY$527,"*HTTP,*"), IF(AND(DY$2=DZ$3,DZ$9="Include (Platform Duplicate)"),JoinIfFuzzy(TransmissionItemTypes,$F$486:$F$527,"Identifying Information (Strong)",DZ$486:DZ$527,"*HTTP,*"),"*"))),"*")</f>
        <v>*</v>
      </c>
      <c r="DZ543" s="58" t="str">
        <f>IF(DZ$9="Include", NullToAsterisk(JoinAll(", ", JoinIfFuzzy(TransmissionItemTypes,$F$486:$F$527,"Identifying Information (Strong)",DZ$486:DZ$527,"*HTTP,*"), IF(AND(DZ$2=EA$3,EA$9="Include (Platform Duplicate)"),JoinIfFuzzy(TransmissionItemTypes,$F$486:$F$527,"Identifying Information (Strong)",EA$486:EA$527,"*HTTP,*"),"*"))),"*")</f>
        <v>*</v>
      </c>
      <c r="EA543" s="58" t="str">
        <f>IF(EA$9="Include", NullToAsterisk(JoinAll(", ", JoinIfFuzzy(TransmissionItemTypes,$F$486:$F$527,"Identifying Information (Strong)",EA$486:EA$527,"*HTTP,*"), IF(AND(EA$2=EB$3,EB$9="Include (Platform Duplicate)"),JoinIfFuzzy(TransmissionItemTypes,$F$486:$F$527,"Identifying Information (Strong)",EB$486:EB$527,"*HTTP,*"),"*"))),"*")</f>
        <v>*</v>
      </c>
      <c r="EB543" s="58" t="str">
        <f>IF(EB$9="Include", NullToAsterisk(JoinAll(", ", JoinIfFuzzy(TransmissionItemTypes,$F$486:$F$527,"Identifying Information (Strong)",EB$486:EB$527,"*HTTP,*"), IF(AND(EB$2=EC$3,EC$9="Include (Platform Duplicate)"),JoinIfFuzzy(TransmissionItemTypes,$F$486:$F$527,"Identifying Information (Strong)",EC$486:EC$527,"*HTTP,*"),"*"))),"*")</f>
        <v>*</v>
      </c>
      <c r="EC543" s="58" t="str">
        <f>IF(EC$9="Include", NullToAsterisk(JoinAll(", ", JoinIfFuzzy(TransmissionItemTypes,$F$486:$F$527,"Identifying Information (Strong)",EC$486:EC$527,"*HTTP,*"), IF(AND(EC$2=ED$3,ED$9="Include (Platform Duplicate)"),JoinIfFuzzy(TransmissionItemTypes,$F$486:$F$527,"Identifying Information (Strong)",ED$486:ED$527,"*HTTP,*"),"*"))),"*")</f>
        <v>*</v>
      </c>
      <c r="ED543" s="58" t="str">
        <f>IF(ED$9="Include", NullToAsterisk(JoinAll(", ", JoinIfFuzzy(TransmissionItemTypes,$F$486:$F$527,"Identifying Information (Strong)",ED$486:ED$527,"*HTTP,*"), IF(AND(ED$2=EE$3,EE$9="Include (Platform Duplicate)"),JoinIfFuzzy(TransmissionItemTypes,$F$486:$F$527,"Identifying Information (Strong)",EE$486:EE$527,"*HTTP,*"),"*"))),"*")</f>
        <v>*</v>
      </c>
      <c r="EE543" s="58" t="str">
        <f>IF(EE$9="Include", NullToAsterisk(JoinAll(", ", JoinIfFuzzy(TransmissionItemTypes,$F$486:$F$527,"Identifying Information (Strong)",EE$486:EE$527,"*HTTP,*"), IF(AND(EE$2=EF$3,EF$9="Include (Platform Duplicate)"),JoinIfFuzzy(TransmissionItemTypes,$F$486:$F$527,"Identifying Information (Strong)",EF$486:EF$527,"*HTTP,*"),"*"))),"*")</f>
        <v>*</v>
      </c>
      <c r="EF543" s="58" t="str">
        <f>IF(EF$9="Include", NullToAsterisk(JoinAll(", ", JoinIfFuzzy(TransmissionItemTypes,$F$486:$F$527,"Identifying Information (Strong)",EF$486:EF$527,"*HTTP,*"), IF(AND(EF$2=EG$3,EG$9="Include (Platform Duplicate)"),JoinIfFuzzy(TransmissionItemTypes,$F$486:$F$527,"Identifying Information (Strong)",EG$486:EG$527,"*HTTP,*"),"*"))),"*")</f>
        <v>*</v>
      </c>
      <c r="EG543" s="58" t="str">
        <f>IF(EG$9="Include", NullToAsterisk(JoinAll(", ", JoinIfFuzzy(TransmissionItemTypes,$F$486:$F$527,"Identifying Information (Strong)",EG$486:EG$527,"*HTTP,*"), IF(AND(EG$2=EH$3,EH$9="Include (Platform Duplicate)"),JoinIfFuzzy(TransmissionItemTypes,$F$486:$F$527,"Identifying Information (Strong)",EH$486:EH$527,"*HTTP,*"),"*"))),"*")</f>
        <v>*</v>
      </c>
      <c r="EH543" s="58" t="str">
        <f>IF(EH$9="Include", NullToAsterisk(JoinAll(", ", JoinIfFuzzy(TransmissionItemTypes,$F$486:$F$527,"Identifying Information (Strong)",EH$486:EH$527,"*HTTP,*"), IF(AND(EH$2=EI$3,EI$9="Include (Platform Duplicate)"),JoinIfFuzzy(TransmissionItemTypes,$F$486:$F$527,"Identifying Information (Strong)",EI$486:EI$527,"*HTTP,*"),"*"))),"*")</f>
        <v>*</v>
      </c>
      <c r="EI543" s="58" t="str">
        <f>IF(EI$9="Include", NullToAsterisk(JoinAll(", ", JoinIfFuzzy(TransmissionItemTypes,$F$486:$F$527,"Identifying Information (Strong)",EI$486:EI$527,"*HTTP,*"), IF(AND(EI$2=EJ$3,EJ$9="Include (Platform Duplicate)"),JoinIfFuzzy(TransmissionItemTypes,$F$486:$F$527,"Identifying Information (Strong)",EJ$486:EJ$527,"*HTTP,*"),"*"))),"*")</f>
        <v>*</v>
      </c>
      <c r="EJ543" s="58" t="str">
        <f>IF(EJ$9="Include", NullToAsterisk(JoinAll(", ", JoinIfFuzzy(TransmissionItemTypes,$F$486:$F$527,"Identifying Information (Strong)",EJ$486:EJ$527,"*HTTP,*"), IF(AND(EJ$2=EK$3,EK$9="Include (Platform Duplicate)"),JoinIfFuzzy(TransmissionItemTypes,$F$486:$F$527,"Identifying Information (Strong)",EK$486:EK$527,"*HTTP,*"),"*"))),"*")</f>
        <v>*</v>
      </c>
      <c r="EK543" s="58" t="str">
        <f>IF(EK$9="Include", NullToAsterisk(JoinAll(", ", JoinIfFuzzy(TransmissionItemTypes,$F$486:$F$527,"Identifying Information (Strong)",EK$486:EK$527,"*HTTP,*"), IF(AND(EK$2=EL$3,EL$9="Include (Platform Duplicate)"),JoinIfFuzzy(TransmissionItemTypes,$F$486:$F$527,"Identifying Information (Strong)",EL$486:EL$527,"*HTTP,*"),"*"))),"*")</f>
        <v>*</v>
      </c>
      <c r="EL543" s="109"/>
      <c r="EM543" s="109"/>
    </row>
    <row r="544" spans="1:143" s="58" customFormat="1" ht="12.75" customHeight="1" x14ac:dyDescent="0.25">
      <c r="A544" s="5"/>
      <c r="B544" s="96"/>
      <c r="C544" s="96"/>
      <c r="D544" s="96"/>
      <c r="E544" s="96"/>
      <c r="F544" s="96"/>
      <c r="G544" s="4" t="s">
        <v>4304</v>
      </c>
      <c r="H544" s="18" t="s">
        <v>4296</v>
      </c>
      <c r="I544" s="18"/>
      <c r="J544" s="58" t="str">
        <f>IF(J$9="Include",  NullToAsterisk(JoinAll(", ",JoinIfFuzzy(TransmissionItemTypes,$F$486:$F$527,"Identifying Information (Weaker)",J486:J527,"*HTTP,*"), IF(AND(J$2=K$3,K$9="Include (Platform Duplicate)"),JoinIfFuzzy(TransmissionItemTypes,$F$486:$F$527,"Identifying Information (Weaker)",K$486:K$527,"*HTTP,*"),"*"))),"*")</f>
        <v>*</v>
      </c>
      <c r="K544" s="58" t="str">
        <f>IF(K$9="Include",  NullToAsterisk(JoinAll(", ",JoinIfFuzzy(TransmissionItemTypes,$F$486:$F$527,"Identifying Information (Weaker)",K486:K527,"*HTTP,*"), IF(AND(K$2=L$3,L$9="Include (Platform Duplicate)"),JoinIfFuzzy(TransmissionItemTypes,$F$486:$F$527,"Identifying Information (Weaker)",L$486:L$527,"*HTTP,*"),"*"))),"*")</f>
        <v>*</v>
      </c>
      <c r="L544" s="58" t="str">
        <f>IF(L$9="Include",  NullToAsterisk(JoinAll(", ",JoinIfFuzzy(TransmissionItemTypes,$F$486:$F$527,"Identifying Information (Weaker)",L486:L527,"*HTTP,*"), IF(AND(L$2=M$3,M$9="Include (Platform Duplicate)"),JoinIfFuzzy(TransmissionItemTypes,$F$486:$F$527,"Identifying Information (Weaker)",M$486:M$527,"*HTTP,*"),"*"))),"*")</f>
        <v>*</v>
      </c>
      <c r="M544" s="58" t="str">
        <f>IF(M$9="Include",  NullToAsterisk(JoinAll(", ",JoinIfFuzzy(TransmissionItemTypes,$F$486:$F$527,"Identifying Information (Weaker)",M486:M527,"*HTTP,*"), IF(AND(M$2=N$3,N$9="Include (Platform Duplicate)"),JoinIfFuzzy(TransmissionItemTypes,$F$486:$F$527,"Identifying Information (Weaker)",N$486:N$527,"*HTTP,*"),"*"))),"*")</f>
        <v>*</v>
      </c>
      <c r="N544" s="58" t="str">
        <f>IF(N$9="Include",  NullToAsterisk(JoinAll(", ",JoinIfFuzzy(TransmissionItemTypes,$F$486:$F$527,"Identifying Information (Weaker)",N486:N527,"*HTTP,*"), IF(AND(N$2=O$3,O$9="Include (Platform Duplicate)"),JoinIfFuzzy(TransmissionItemTypes,$F$486:$F$527,"Identifying Information (Weaker)",O$486:O$527,"*HTTP,*"),"*"))),"*")</f>
        <v>*</v>
      </c>
      <c r="O544" s="58" t="str">
        <f>IF(O$9="Include",  NullToAsterisk(JoinAll(", ",JoinIfFuzzy(TransmissionItemTypes,$F$486:$F$527,"Identifying Information (Weaker)",O486:O527,"*HTTP,*"), IF(AND(O$2=P$3,P$9="Include (Platform Duplicate)"),JoinIfFuzzy(TransmissionItemTypes,$F$486:$F$527,"Identifying Information (Weaker)",P$486:P$527,"*HTTP,*"),"*"))),"*")</f>
        <v>*</v>
      </c>
      <c r="P544" s="58" t="str">
        <f>IF(P$9="Include",  NullToAsterisk(JoinAll(", ",JoinIfFuzzy(TransmissionItemTypes,$F$486:$F$527,"Identifying Information (Weaker)",P486:P527,"*HTTP,*"), IF(AND(P$2=Q$3,Q$9="Include (Platform Duplicate)"),JoinIfFuzzy(TransmissionItemTypes,$F$486:$F$527,"Identifying Information (Weaker)",Q$486:Q$527,"*HTTP,*"),"*"))),"*")</f>
        <v>*</v>
      </c>
      <c r="Q544" s="58" t="str">
        <f>IF(Q$9="Include",  NullToAsterisk(JoinAll(", ",JoinIfFuzzy(TransmissionItemTypes,$F$486:$F$527,"Identifying Information (Weaker)",Q486:Q527,"*HTTP,*"), IF(AND(Q$2=R$3,R$9="Include (Platform Duplicate)"),JoinIfFuzzy(TransmissionItemTypes,$F$486:$F$527,"Identifying Information (Weaker)",R$486:R$527,"*HTTP,*"),"*"))),"*")</f>
        <v>*</v>
      </c>
      <c r="R544" s="58" t="str">
        <f>IF(R$9="Include",  NullToAsterisk(JoinAll(", ",JoinIfFuzzy(TransmissionItemTypes,$F$486:$F$527,"Identifying Information (Weaker)",R486:R527,"*HTTP,*"), IF(AND(R$2=S$3,S$9="Include (Platform Duplicate)"),JoinIfFuzzy(TransmissionItemTypes,$F$486:$F$527,"Identifying Information (Weaker)",S$486:S$527,"*HTTP,*"),"*"))),"*")</f>
        <v>*</v>
      </c>
      <c r="S544" s="58" t="str">
        <f>IF(S$9="Include",  NullToAsterisk(JoinAll(", ",JoinIfFuzzy(TransmissionItemTypes,$F$486:$F$527,"Identifying Information (Weaker)",S486:S527,"*HTTP,*"), IF(AND(S$2=T$3,T$9="Include (Platform Duplicate)"),JoinIfFuzzy(TransmissionItemTypes,$F$486:$F$527,"Identifying Information (Weaker)",T$486:T$527,"*HTTP,*"),"*"))),"*")</f>
        <v>*</v>
      </c>
      <c r="T544" s="58" t="str">
        <f>IF(T$9="Include",  NullToAsterisk(JoinAll(", ",JoinIfFuzzy(TransmissionItemTypes,$F$486:$F$527,"Identifying Information (Weaker)",T486:T527,"*HTTP,*"), IF(AND(T$2=U$3,U$9="Include (Platform Duplicate)"),JoinIfFuzzy(TransmissionItemTypes,$F$486:$F$527,"Identifying Information (Weaker)",U$486:U$527,"*HTTP,*"),"*"))),"*")</f>
        <v>*</v>
      </c>
      <c r="U544" s="58" t="str">
        <f>IF(U$9="Include",  NullToAsterisk(JoinAll(", ",JoinIfFuzzy(TransmissionItemTypes,$F$486:$F$527,"Identifying Information (Weaker)",U486:U527,"*HTTP,*"), IF(AND(U$2=V$3,V$9="Include (Platform Duplicate)"),JoinIfFuzzy(TransmissionItemTypes,$F$486:$F$527,"Identifying Information (Weaker)",V$486:V$527,"*HTTP,*"),"*"))),"*")</f>
        <v>*</v>
      </c>
      <c r="V544" s="58" t="str">
        <f>IF(V$9="Include",  NullToAsterisk(JoinAll(", ",JoinIfFuzzy(TransmissionItemTypes,$F$486:$F$527,"Identifying Information (Weaker)",V486:V527,"*HTTP,*"), IF(AND(V$2=W$3,W$9="Include (Platform Duplicate)"),JoinIfFuzzy(TransmissionItemTypes,$F$486:$F$527,"Identifying Information (Weaker)",W$486:W$527,"*HTTP,*"),"*"))),"*")</f>
        <v>*</v>
      </c>
      <c r="W544" s="58" t="str">
        <f>IF(W$9="Include",  NullToAsterisk(JoinAll(", ",JoinIfFuzzy(TransmissionItemTypes,$F$486:$F$527,"Identifying Information (Weaker)",W486:W527,"*HTTP,*"), IF(AND(W$2=X$3,X$9="Include (Platform Duplicate)"),JoinIfFuzzy(TransmissionItemTypes,$F$486:$F$527,"Identifying Information (Weaker)",X$486:X$527,"*HTTP,*"),"*"))),"*")</f>
        <v>*</v>
      </c>
      <c r="X544" s="58" t="str">
        <f>IF(X$9="Include",  NullToAsterisk(JoinAll(", ",JoinIfFuzzy(TransmissionItemTypes,$F$486:$F$527,"Identifying Information (Weaker)",X486:X527,"*HTTP,*"), IF(AND(X$2=Y$3,Y$9="Include (Platform Duplicate)"),JoinIfFuzzy(TransmissionItemTypes,$F$486:$F$527,"Identifying Information (Weaker)",Y$486:Y$527,"*HTTP,*"),"*"))),"*")</f>
        <v>*</v>
      </c>
      <c r="Y544" s="58" t="str">
        <f>IF(Y$9="Include",  NullToAsterisk(JoinAll(", ",JoinIfFuzzy(TransmissionItemTypes,$F$486:$F$527,"Identifying Information (Weaker)",Y486:Y527,"*HTTP,*"), IF(AND(Y$2=Z$3,Z$9="Include (Platform Duplicate)"),JoinIfFuzzy(TransmissionItemTypes,$F$486:$F$527,"Identifying Information (Weaker)",Z$486:Z$527,"*HTTP,*"),"*"))),"*")</f>
        <v>*</v>
      </c>
      <c r="Z544" s="58" t="str">
        <f>IF(Z$9="Include",  NullToAsterisk(JoinAll(", ",JoinIfFuzzy(TransmissionItemTypes,$F$486:$F$527,"Identifying Information (Weaker)",Z486:Z527,"*HTTP,*"), IF(AND(Z$2=AA$3,AA$9="Include (Platform Duplicate)"),JoinIfFuzzy(TransmissionItemTypes,$F$486:$F$527,"Identifying Information (Weaker)",AA$486:AA$527,"*HTTP,*"),"*"))),"*")</f>
        <v>*</v>
      </c>
      <c r="AA544" s="58" t="str">
        <f>IF(AA$9="Include",  NullToAsterisk(JoinAll(", ",JoinIfFuzzy(TransmissionItemTypes,$F$486:$F$527,"Identifying Information (Weaker)",AA486:AA527,"*HTTP,*"), IF(AND(AA$2=AB$3,AB$9="Include (Platform Duplicate)"),JoinIfFuzzy(TransmissionItemTypes,$F$486:$F$527,"Identifying Information (Weaker)",AB$486:AB$527,"*HTTP,*"),"*"))),"*")</f>
        <v>*</v>
      </c>
      <c r="AB544" s="58" t="str">
        <f>IF(AB$9="Include",  NullToAsterisk(JoinAll(", ",JoinIfFuzzy(TransmissionItemTypes,$F$486:$F$527,"Identifying Information (Weaker)",AB486:AB527,"*HTTP,*"), IF(AND(AB$2=AC$3,AC$9="Include (Platform Duplicate)"),JoinIfFuzzy(TransmissionItemTypes,$F$486:$F$527,"Identifying Information (Weaker)",AC$486:AC$527,"*HTTP,*"),"*"))),"*")</f>
        <v>*</v>
      </c>
      <c r="AC544" s="58" t="str">
        <f>IF(AC$9="Include",  NullToAsterisk(JoinAll(", ",JoinIfFuzzy(TransmissionItemTypes,$F$486:$F$527,"Identifying Information (Weaker)",AC486:AC527,"*HTTP,*"), IF(AND(AC$2=AD$3,AD$9="Include (Platform Duplicate)"),JoinIfFuzzy(TransmissionItemTypes,$F$486:$F$527,"Identifying Information (Weaker)",AD$486:AD$527,"*HTTP,*"),"*"))),"*")</f>
        <v>*</v>
      </c>
      <c r="AD544" s="58" t="str">
        <f>IF(AD$9="Include",  NullToAsterisk(JoinAll(", ",JoinIfFuzzy(TransmissionItemTypes,$F$486:$F$527,"Identifying Information (Weaker)",AD486:AD527,"*HTTP,*"), IF(AND(AD$2=AE$3,AE$9="Include (Platform Duplicate)"),JoinIfFuzzy(TransmissionItemTypes,$F$486:$F$527,"Identifying Information (Weaker)",AE$486:AE$527,"*HTTP,*"),"*"))),"*")</f>
        <v>*</v>
      </c>
      <c r="AE544" s="58" t="str">
        <f>IF(AE$9="Include",  NullToAsterisk(JoinAll(", ",JoinIfFuzzy(TransmissionItemTypes,$F$486:$F$527,"Identifying Information (Weaker)",AE486:AE527,"*HTTP,*"), IF(AND(AE$2=AF$3,AF$9="Include (Platform Duplicate)"),JoinIfFuzzy(TransmissionItemTypes,$F$486:$F$527,"Identifying Information (Weaker)",AF$486:AF$527,"*HTTP,*"),"*"))),"*")</f>
        <v>*</v>
      </c>
      <c r="AF544" s="58" t="str">
        <f>IF(AF$9="Include",  NullToAsterisk(JoinAll(", ",JoinIfFuzzy(TransmissionItemTypes,$F$486:$F$527,"Identifying Information (Weaker)",AF486:AF527,"*HTTP,*"), IF(AND(AF$2=AG$3,AG$9="Include (Platform Duplicate)"),JoinIfFuzzy(TransmissionItemTypes,$F$486:$F$527,"Identifying Information (Weaker)",AG$486:AG$527,"*HTTP,*"),"*"))),"*")</f>
        <v>*</v>
      </c>
      <c r="AG544" s="58" t="str">
        <f>IF(AG$9="Include",  NullToAsterisk(JoinAll(", ",JoinIfFuzzy(TransmissionItemTypes,$F$486:$F$527,"Identifying Information (Weaker)",AG486:AG527,"*HTTP,*"), IF(AND(AG$2=AH$3,AH$9="Include (Platform Duplicate)"),JoinIfFuzzy(TransmissionItemTypes,$F$486:$F$527,"Identifying Information (Weaker)",AH$486:AH$527,"*HTTP,*"),"*"))),"*")</f>
        <v>*</v>
      </c>
      <c r="AH544" s="58" t="str">
        <f>IF(AH$9="Include",  NullToAsterisk(JoinAll(", ",JoinIfFuzzy(TransmissionItemTypes,$F$486:$F$527,"Identifying Information (Weaker)",AH486:AH527,"*HTTP,*"), IF(AND(AH$2=AI$3,AI$9="Include (Platform Duplicate)"),JoinIfFuzzy(TransmissionItemTypes,$F$486:$F$527,"Identifying Information (Weaker)",AI$486:AI$527,"*HTTP,*"),"*"))),"*")</f>
        <v>*</v>
      </c>
      <c r="AI544" s="58" t="str">
        <f>IF(AI$9="Include",  NullToAsterisk(JoinAll(", ",JoinIfFuzzy(TransmissionItemTypes,$F$486:$F$527,"Identifying Information (Weaker)",AI486:AI527,"*HTTP,*"), IF(AND(AI$2=AJ$3,AJ$9="Include (Platform Duplicate)"),JoinIfFuzzy(TransmissionItemTypes,$F$486:$F$527,"Identifying Information (Weaker)",AJ$486:AJ$527,"*HTTP,*"),"*"))),"*")</f>
        <v>*</v>
      </c>
      <c r="AJ544" s="58" t="str">
        <f>IF(AJ$9="Include",  NullToAsterisk(JoinAll(", ",JoinIfFuzzy(TransmissionItemTypes,$F$486:$F$527,"Identifying Information (Weaker)",AJ486:AJ527,"*HTTP,*"), IF(AND(AJ$2=AK$3,AK$9="Include (Platform Duplicate)"),JoinIfFuzzy(TransmissionItemTypes,$F$486:$F$527,"Identifying Information (Weaker)",AK$486:AK$527,"*HTTP,*"),"*"))),"*")</f>
        <v>*</v>
      </c>
      <c r="AK544" s="58" t="str">
        <f>IF(AK$9="Include",  NullToAsterisk(JoinAll(", ",JoinIfFuzzy(TransmissionItemTypes,$F$486:$F$527,"Identifying Information (Weaker)",AK486:AK527,"*HTTP,*"), IF(AND(AK$2=AL$3,AL$9="Include (Platform Duplicate)"),JoinIfFuzzy(TransmissionItemTypes,$F$486:$F$527,"Identifying Information (Weaker)",AL$486:AL$527,"*HTTP,*"),"*"))),"*")</f>
        <v>*</v>
      </c>
      <c r="AL544" s="58" t="str">
        <f>IF(AL$9="Include",  NullToAsterisk(JoinAll(", ",JoinIfFuzzy(TransmissionItemTypes,$F$486:$F$527,"Identifying Information (Weaker)",AL486:AL527,"*HTTP,*"), IF(AND(AL$2=AM$3,AM$9="Include (Platform Duplicate)"),JoinIfFuzzy(TransmissionItemTypes,$F$486:$F$527,"Identifying Information (Weaker)",AM$486:AM$527,"*HTTP,*"),"*"))),"*")</f>
        <v>*</v>
      </c>
      <c r="AM544" s="58" t="str">
        <f>IF(AM$9="Include",  NullToAsterisk(JoinAll(", ",JoinIfFuzzy(TransmissionItemTypes,$F$486:$F$527,"Identifying Information (Weaker)",AM486:AM527,"*HTTP,*"), IF(AND(AM$2=AN$3,AN$9="Include (Platform Duplicate)"),JoinIfFuzzy(TransmissionItemTypes,$F$486:$F$527,"Identifying Information (Weaker)",AN$486:AN$527,"*HTTP,*"),"*"))),"*")</f>
        <v>*</v>
      </c>
      <c r="AN544" s="58" t="str">
        <f>IF(AN$9="Include",  NullToAsterisk(JoinAll(", ",JoinIfFuzzy(TransmissionItemTypes,$F$486:$F$527,"Identifying Information (Weaker)",AN486:AN527,"*HTTP,*"), IF(AND(AN$2=AO$3,AO$9="Include (Platform Duplicate)"),JoinIfFuzzy(TransmissionItemTypes,$F$486:$F$527,"Identifying Information (Weaker)",AO$486:AO$527,"*HTTP,*"),"*"))),"*")</f>
        <v>*</v>
      </c>
      <c r="AO544" s="58" t="str">
        <f>IF(AO$9="Include",  NullToAsterisk(JoinAll(", ",JoinIfFuzzy(TransmissionItemTypes,$F$486:$F$527,"Identifying Information (Weaker)",AO486:AO527,"*HTTP,*"), IF(AND(AO$2=AP$3,AP$9="Include (Platform Duplicate)"),JoinIfFuzzy(TransmissionItemTypes,$F$486:$F$527,"Identifying Information (Weaker)",AP$486:AP$527,"*HTTP,*"),"*"))),"*")</f>
        <v>*</v>
      </c>
      <c r="AP544" s="58" t="str">
        <f>IF(AP$9="Include",  NullToAsterisk(JoinAll(", ",JoinIfFuzzy(TransmissionItemTypes,$F$486:$F$527,"Identifying Information (Weaker)",AP486:AP527,"*HTTP,*"), IF(AND(AP$2=AQ$3,AQ$9="Include (Platform Duplicate)"),JoinIfFuzzy(TransmissionItemTypes,$F$486:$F$527,"Identifying Information (Weaker)",AQ$486:AQ$527,"*HTTP,*"),"*"))),"*")</f>
        <v>*</v>
      </c>
      <c r="AQ544" s="58" t="str">
        <f>IF(AQ$9="Include",  NullToAsterisk(JoinAll(", ",JoinIfFuzzy(TransmissionItemTypes,$F$486:$F$527,"Identifying Information (Weaker)",AQ486:AQ527,"*HTTP,*"), IF(AND(AQ$2=AR$3,AR$9="Include (Platform Duplicate)"),JoinIfFuzzy(TransmissionItemTypes,$F$486:$F$527,"Identifying Information (Weaker)",AR$486:AR$527,"*HTTP,*"),"*"))),"*")</f>
        <v>*</v>
      </c>
      <c r="AR544" s="58" t="str">
        <f>IF(AR$9="Include",  NullToAsterisk(JoinAll(", ",JoinIfFuzzy(TransmissionItemTypes,$F$486:$F$527,"Identifying Information (Weaker)",AR486:AR527,"*HTTP,*"), IF(AND(AR$2=AS$3,AS$9="Include (Platform Duplicate)"),JoinIfFuzzy(TransmissionItemTypes,$F$486:$F$527,"Identifying Information (Weaker)",AS$486:AS$527,"*HTTP,*"),"*"))),"*")</f>
        <v>*</v>
      </c>
      <c r="AS544" s="58" t="str">
        <f>IF(AS$9="Include",  NullToAsterisk(JoinAll(", ",JoinIfFuzzy(TransmissionItemTypes,$F$486:$F$527,"Identifying Information (Weaker)",AS486:AS527,"*HTTP,*"), IF(AND(AS$2=AT$3,AT$9="Include (Platform Duplicate)"),JoinIfFuzzy(TransmissionItemTypes,$F$486:$F$527,"Identifying Information (Weaker)",AT$486:AT$527,"*HTTP,*"),"*"))),"*")</f>
        <v>*</v>
      </c>
      <c r="AT544" s="58" t="str">
        <f>IF(AT$9="Include",  NullToAsterisk(JoinAll(", ",JoinIfFuzzy(TransmissionItemTypes,$F$486:$F$527,"Identifying Information (Weaker)",AT486:AT527,"*HTTP,*"), IF(AND(AT$2=AU$3,AU$9="Include (Platform Duplicate)"),JoinIfFuzzy(TransmissionItemTypes,$F$486:$F$527,"Identifying Information (Weaker)",AU$486:AU$527,"*HTTP,*"),"*"))),"*")</f>
        <v>*</v>
      </c>
      <c r="AU544" s="58" t="str">
        <f>IF(AU$9="Include",  NullToAsterisk(JoinAll(", ",JoinIfFuzzy(TransmissionItemTypes,$F$486:$F$527,"Identifying Information (Weaker)",AU486:AU527,"*HTTP,*"), IF(AND(AU$2=AV$3,AV$9="Include (Platform Duplicate)"),JoinIfFuzzy(TransmissionItemTypes,$F$486:$F$527,"Identifying Information (Weaker)",AV$486:AV$527,"*HTTP,*"),"*"))),"*")</f>
        <v>*</v>
      </c>
      <c r="AV544" s="58" t="str">
        <f>IF(AV$9="Include",  NullToAsterisk(JoinAll(", ",JoinIfFuzzy(TransmissionItemTypes,$F$486:$F$527,"Identifying Information (Weaker)",AV486:AV527,"*HTTP,*"), IF(AND(AV$2=AW$3,AW$9="Include (Platform Duplicate)"),JoinIfFuzzy(TransmissionItemTypes,$F$486:$F$527,"Identifying Information (Weaker)",AW$486:AW$527,"*HTTP,*"),"*"))),"*")</f>
        <v>*</v>
      </c>
      <c r="AW544" s="58" t="str">
        <f>IF(AW$9="Include",  NullToAsterisk(JoinAll(", ",JoinIfFuzzy(TransmissionItemTypes,$F$486:$F$527,"Identifying Information (Weaker)",AW486:AW527,"*HTTP,*"), IF(AND(AW$2=AX$3,AX$9="Include (Platform Duplicate)"),JoinIfFuzzy(TransmissionItemTypes,$F$486:$F$527,"Identifying Information (Weaker)",AX$486:AX$527,"*HTTP,*"),"*"))),"*")</f>
        <v>*</v>
      </c>
      <c r="AX544" s="58" t="str">
        <f>IF(AX$9="Include",  NullToAsterisk(JoinAll(", ",JoinIfFuzzy(TransmissionItemTypes,$F$486:$F$527,"Identifying Information (Weaker)",AX486:AX527,"*HTTP,*"), IF(AND(AX$2=AY$3,AY$9="Include (Platform Duplicate)"),JoinIfFuzzy(TransmissionItemTypes,$F$486:$F$527,"Identifying Information (Weaker)",AY$486:AY$527,"*HTTP,*"),"*"))),"*")</f>
        <v>*</v>
      </c>
      <c r="AY544" s="58" t="str">
        <f>IF(AY$9="Include",  NullToAsterisk(JoinAll(", ",JoinIfFuzzy(TransmissionItemTypes,$F$486:$F$527,"Identifying Information (Weaker)",AY486:AY527,"*HTTP,*"), IF(AND(AY$2=AZ$3,AZ$9="Include (Platform Duplicate)"),JoinIfFuzzy(TransmissionItemTypes,$F$486:$F$527,"Identifying Information (Weaker)",AZ$486:AZ$527,"*HTTP,*"),"*"))),"*")</f>
        <v>*</v>
      </c>
      <c r="AZ544" s="58" t="str">
        <f>IF(AZ$9="Include",  NullToAsterisk(JoinAll(", ",JoinIfFuzzy(TransmissionItemTypes,$F$486:$F$527,"Identifying Information (Weaker)",AZ486:AZ527,"*HTTP,*"), IF(AND(AZ$2=BA$3,BA$9="Include (Platform Duplicate)"),JoinIfFuzzy(TransmissionItemTypes,$F$486:$F$527,"Identifying Information (Weaker)",BA$486:BA$527,"*HTTP,*"),"*"))),"*")</f>
        <v>*</v>
      </c>
      <c r="BA544" s="58" t="str">
        <f>IF(BA$9="Include",  NullToAsterisk(JoinAll(", ",JoinIfFuzzy(TransmissionItemTypes,$F$486:$F$527,"Identifying Information (Weaker)",BA486:BA527,"*HTTP,*"), IF(AND(BA$2=BB$3,BB$9="Include (Platform Duplicate)"),JoinIfFuzzy(TransmissionItemTypes,$F$486:$F$527,"Identifying Information (Weaker)",BB$486:BB$527,"*HTTP,*"),"*"))),"*")</f>
        <v>*</v>
      </c>
      <c r="BB544" s="58" t="str">
        <f>IF(BB$9="Include",  NullToAsterisk(JoinAll(", ",JoinIfFuzzy(TransmissionItemTypes,$F$486:$F$527,"Identifying Information (Weaker)",BB486:BB527,"*HTTP,*"), IF(AND(BB$2=BC$3,BC$9="Include (Platform Duplicate)"),JoinIfFuzzy(TransmissionItemTypes,$F$486:$F$527,"Identifying Information (Weaker)",BC$486:BC$527,"*HTTP,*"),"*"))),"*")</f>
        <v>*</v>
      </c>
      <c r="BC544" s="58" t="str">
        <f>IF(BC$9="Include",  NullToAsterisk(JoinAll(", ",JoinIfFuzzy(TransmissionItemTypes,$F$486:$F$527,"Identifying Information (Weaker)",BC486:BC527,"*HTTP,*"), IF(AND(BC$2=BD$3,BD$9="Include (Platform Duplicate)"),JoinIfFuzzy(TransmissionItemTypes,$F$486:$F$527,"Identifying Information (Weaker)",BD$486:BD$527,"*HTTP,*"),"*"))),"*")</f>
        <v>*</v>
      </c>
      <c r="BD544" s="58" t="str">
        <f>IF(BD$9="Include",  NullToAsterisk(JoinAll(", ",JoinIfFuzzy(TransmissionItemTypes,$F$486:$F$527,"Identifying Information (Weaker)",BD486:BD527,"*HTTP,*"), IF(AND(BD$2=BE$3,BE$9="Include (Platform Duplicate)"),JoinIfFuzzy(TransmissionItemTypes,$F$486:$F$527,"Identifying Information (Weaker)",BE$486:BE$527,"*HTTP,*"),"*"))),"*")</f>
        <v>*</v>
      </c>
      <c r="BE544" s="58" t="str">
        <f>IF(BE$9="Include",  NullToAsterisk(JoinAll(", ",JoinIfFuzzy(TransmissionItemTypes,$F$486:$F$527,"Identifying Information (Weaker)",BE486:BE527,"*HTTP,*"), IF(AND(BE$2=BF$3,BF$9="Include (Platform Duplicate)"),JoinIfFuzzy(TransmissionItemTypes,$F$486:$F$527,"Identifying Information (Weaker)",BF$486:BF$527,"*HTTP,*"),"*"))),"*")</f>
        <v>*</v>
      </c>
      <c r="BF544" s="58" t="str">
        <f>IF(BF$9="Include",  NullToAsterisk(JoinAll(", ",JoinIfFuzzy(TransmissionItemTypes,$F$486:$F$527,"Identifying Information (Weaker)",BF486:BF527,"*HTTP,*"), IF(AND(BF$2=BG$3,BG$9="Include (Platform Duplicate)"),JoinIfFuzzy(TransmissionItemTypes,$F$486:$F$527,"Identifying Information (Weaker)",BG$486:BG$527,"*HTTP,*"),"*"))),"*")</f>
        <v>*</v>
      </c>
      <c r="BG544" s="58" t="str">
        <f>IF(BG$9="Include",  NullToAsterisk(JoinAll(", ",JoinIfFuzzy(TransmissionItemTypes,$F$486:$F$527,"Identifying Information (Weaker)",BG486:BG527,"*HTTP,*"), IF(AND(BG$2=BH$3,BH$9="Include (Platform Duplicate)"),JoinIfFuzzy(TransmissionItemTypes,$F$486:$F$527,"Identifying Information (Weaker)",BH$486:BH$527,"*HTTP,*"),"*"))),"*")</f>
        <v>*</v>
      </c>
      <c r="BH544" s="58" t="str">
        <f>IF(BH$9="Include",  NullToAsterisk(JoinAll(", ",JoinIfFuzzy(TransmissionItemTypes,$F$486:$F$527,"Identifying Information (Weaker)",BH486:BH527,"*HTTP,*"), IF(AND(BH$2=BI$3,BI$9="Include (Platform Duplicate)"),JoinIfFuzzy(TransmissionItemTypes,$F$486:$F$527,"Identifying Information (Weaker)",BI$486:BI$527,"*HTTP,*"),"*"))),"*")</f>
        <v>*</v>
      </c>
      <c r="BI544" s="58" t="str">
        <f>IF(BI$9="Include",  NullToAsterisk(JoinAll(", ",JoinIfFuzzy(TransmissionItemTypes,$F$486:$F$527,"Identifying Information (Weaker)",BI486:BI527,"*HTTP,*"), IF(AND(BI$2=BJ$3,BJ$9="Include (Platform Duplicate)"),JoinIfFuzzy(TransmissionItemTypes,$F$486:$F$527,"Identifying Information (Weaker)",BJ$486:BJ$527,"*HTTP,*"),"*"))),"*")</f>
        <v>*</v>
      </c>
      <c r="BJ544" s="58" t="str">
        <f>IF(BJ$9="Include",  NullToAsterisk(JoinAll(", ",JoinIfFuzzy(TransmissionItemTypes,$F$486:$F$527,"Identifying Information (Weaker)",BJ486:BJ527,"*HTTP,*"), IF(AND(BJ$2=BK$3,BK$9="Include (Platform Duplicate)"),JoinIfFuzzy(TransmissionItemTypes,$F$486:$F$527,"Identifying Information (Weaker)",BK$486:BK$527,"*HTTP,*"),"*"))),"*")</f>
        <v>*</v>
      </c>
      <c r="BK544" s="58" t="str">
        <f>IF(BK$9="Include",  NullToAsterisk(JoinAll(", ",JoinIfFuzzy(TransmissionItemTypes,$F$486:$F$527,"Identifying Information (Weaker)",BK486:BK527,"*HTTP,*"), IF(AND(BK$2=BL$3,BL$9="Include (Platform Duplicate)"),JoinIfFuzzy(TransmissionItemTypes,$F$486:$F$527,"Identifying Information (Weaker)",BL$486:BL$527,"*HTTP,*"),"*"))),"*")</f>
        <v>*</v>
      </c>
      <c r="BL544" s="58" t="str">
        <f>IF(BL$9="Include",  NullToAsterisk(JoinAll(", ",JoinIfFuzzy(TransmissionItemTypes,$F$486:$F$527,"Identifying Information (Weaker)",BL486:BL527,"*HTTP,*"), IF(AND(BL$2=BM$3,BM$9="Include (Platform Duplicate)"),JoinIfFuzzy(TransmissionItemTypes,$F$486:$F$527,"Identifying Information (Weaker)",BM$486:BM$527,"*HTTP,*"),"*"))),"*")</f>
        <v>*</v>
      </c>
      <c r="BM544" s="58" t="str">
        <f>IF(BM$9="Include",  NullToAsterisk(JoinAll(", ",JoinIfFuzzy(TransmissionItemTypes,$F$486:$F$527,"Identifying Information (Weaker)",BM486:BM527,"*HTTP,*"), IF(AND(BM$2=BN$3,BN$9="Include (Platform Duplicate)"),JoinIfFuzzy(TransmissionItemTypes,$F$486:$F$527,"Identifying Information (Weaker)",BN$486:BN$527,"*HTTP,*"),"*"))),"*")</f>
        <v>*</v>
      </c>
      <c r="BN544" s="58" t="str">
        <f>IF(BN$9="Include",  NullToAsterisk(JoinAll(", ",JoinIfFuzzy(TransmissionItemTypes,$F$486:$F$527,"Identifying Information (Weaker)",BN486:BN527,"*HTTP,*"), IF(AND(BN$2=BO$3,BO$9="Include (Platform Duplicate)"),JoinIfFuzzy(TransmissionItemTypes,$F$486:$F$527,"Identifying Information (Weaker)",BO$486:BO$527,"*HTTP,*"),"*"))),"*")</f>
        <v>*</v>
      </c>
      <c r="BO544" s="58" t="str">
        <f>IF(BO$9="Include",  NullToAsterisk(JoinAll(", ",JoinIfFuzzy(TransmissionItemTypes,$F$486:$F$527,"Identifying Information (Weaker)",BO486:BO527,"*HTTP,*"), IF(AND(BO$2=BP$3,BP$9="Include (Platform Duplicate)"),JoinIfFuzzy(TransmissionItemTypes,$F$486:$F$527,"Identifying Information (Weaker)",BP$486:BP$527,"*HTTP,*"),"*"))),"*")</f>
        <v>*</v>
      </c>
      <c r="BP544" s="58" t="str">
        <f>IF(BP$9="Include",  NullToAsterisk(JoinAll(", ",JoinIfFuzzy(TransmissionItemTypes,$F$486:$F$527,"Identifying Information (Weaker)",BP486:BP527,"*HTTP,*"), IF(AND(BP$2=BQ$3,BQ$9="Include (Platform Duplicate)"),JoinIfFuzzy(TransmissionItemTypes,$F$486:$F$527,"Identifying Information (Weaker)",BQ$486:BQ$527,"*HTTP,*"),"*"))),"*")</f>
        <v>*</v>
      </c>
      <c r="BQ544" s="58" t="str">
        <f>IF(BQ$9="Include",  NullToAsterisk(JoinAll(", ",JoinIfFuzzy(TransmissionItemTypes,$F$486:$F$527,"Identifying Information (Weaker)",BQ486:BQ527,"*HTTP,*"), IF(AND(BQ$2=BR$3,BR$9="Include (Platform Duplicate)"),JoinIfFuzzy(TransmissionItemTypes,$F$486:$F$527,"Identifying Information (Weaker)",BR$486:BR$527,"*HTTP,*"),"*"))),"*")</f>
        <v>*</v>
      </c>
      <c r="BR544" s="58" t="str">
        <f>IF(BR$9="Include",  NullToAsterisk(JoinAll(", ",JoinIfFuzzy(TransmissionItemTypes,$F$486:$F$527,"Identifying Information (Weaker)",BR486:BR527,"*HTTP,*"), IF(AND(BR$2=BS$3,BS$9="Include (Platform Duplicate)"),JoinIfFuzzy(TransmissionItemTypes,$F$486:$F$527,"Identifying Information (Weaker)",BS$486:BS$527,"*HTTP,*"),"*"))),"*")</f>
        <v>*</v>
      </c>
      <c r="BS544" s="58" t="str">
        <f>IF(BS$9="Include",  NullToAsterisk(JoinAll(", ",JoinIfFuzzy(TransmissionItemTypes,$F$486:$F$527,"Identifying Information (Weaker)",BS486:BS527,"*HTTP,*"), IF(AND(BS$2=BT$3,BT$9="Include (Platform Duplicate)"),JoinIfFuzzy(TransmissionItemTypes,$F$486:$F$527,"Identifying Information (Weaker)",BT$486:BT$527,"*HTTP,*"),"*"))),"*")</f>
        <v>*</v>
      </c>
      <c r="BT544" s="58" t="str">
        <f>IF(BT$9="Include",  NullToAsterisk(JoinAll(", ",JoinIfFuzzy(TransmissionItemTypes,$F$486:$F$527,"Identifying Information (Weaker)",BT486:BT527,"*HTTP,*"), IF(AND(BT$2=BU$3,BU$9="Include (Platform Duplicate)"),JoinIfFuzzy(TransmissionItemTypes,$F$486:$F$527,"Identifying Information (Weaker)",BU$486:BU$527,"*HTTP,*"),"*"))),"*")</f>
        <v>*</v>
      </c>
      <c r="BU544" s="58" t="str">
        <f>IF(BU$9="Include",  NullToAsterisk(JoinAll(", ",JoinIfFuzzy(TransmissionItemTypes,$F$486:$F$527,"Identifying Information (Weaker)",BU486:BU527,"*HTTP,*"), IF(AND(BU$2=BV$3,BV$9="Include (Platform Duplicate)"),JoinIfFuzzy(TransmissionItemTypes,$F$486:$F$527,"Identifying Information (Weaker)",BV$486:BV$527,"*HTTP,*"),"*"))),"*")</f>
        <v>*</v>
      </c>
      <c r="BV544" s="58" t="str">
        <f>IF(BV$9="Include",  NullToAsterisk(JoinAll(", ",JoinIfFuzzy(TransmissionItemTypes,$F$486:$F$527,"Identifying Information (Weaker)",BV486:BV527,"*HTTP,*"), IF(AND(BV$2=BW$3,BW$9="Include (Platform Duplicate)"),JoinIfFuzzy(TransmissionItemTypes,$F$486:$F$527,"Identifying Information (Weaker)",BW$486:BW$527,"*HTTP,*"),"*"))),"*")</f>
        <v>*</v>
      </c>
      <c r="BW544" s="58" t="str">
        <f>IF(BW$9="Include",  NullToAsterisk(JoinAll(", ",JoinIfFuzzy(TransmissionItemTypes,$F$486:$F$527,"Identifying Information (Weaker)",BW486:BW527,"*HTTP,*"), IF(AND(BW$2=BX$3,BX$9="Include (Platform Duplicate)"),JoinIfFuzzy(TransmissionItemTypes,$F$486:$F$527,"Identifying Information (Weaker)",BX$486:BX$527,"*HTTP,*"),"*"))),"*")</f>
        <v>*</v>
      </c>
      <c r="BX544" s="58" t="str">
        <f>IF(BX$9="Include",  NullToAsterisk(JoinAll(", ",JoinIfFuzzy(TransmissionItemTypes,$F$486:$F$527,"Identifying Information (Weaker)",BX486:BX527,"*HTTP,*"), IF(AND(BX$2=BY$3,BY$9="Include (Platform Duplicate)"),JoinIfFuzzy(TransmissionItemTypes,$F$486:$F$527,"Identifying Information (Weaker)",BY$486:BY$527,"*HTTP,*"),"*"))),"*")</f>
        <v>*</v>
      </c>
      <c r="BY544" s="58" t="str">
        <f>IF(BY$9="Include",  NullToAsterisk(JoinAll(", ",JoinIfFuzzy(TransmissionItemTypes,$F$486:$F$527,"Identifying Information (Weaker)",BY486:BY527,"*HTTP,*"), IF(AND(BY$2=BZ$3,BZ$9="Include (Platform Duplicate)"),JoinIfFuzzy(TransmissionItemTypes,$F$486:$F$527,"Identifying Information (Weaker)",BZ$486:BZ$527,"*HTTP,*"),"*"))),"*")</f>
        <v>*</v>
      </c>
      <c r="BZ544" s="58" t="str">
        <f>IF(BZ$9="Include",  NullToAsterisk(JoinAll(", ",JoinIfFuzzy(TransmissionItemTypes,$F$486:$F$527,"Identifying Information (Weaker)",BZ486:BZ527,"*HTTP,*"), IF(AND(BZ$2=CA$3,CA$9="Include (Platform Duplicate)"),JoinIfFuzzy(TransmissionItemTypes,$F$486:$F$527,"Identifying Information (Weaker)",CA$486:CA$527,"*HTTP,*"),"*"))),"*")</f>
        <v>*</v>
      </c>
      <c r="CA544" s="58" t="str">
        <f>IF(CA$9="Include",  NullToAsterisk(JoinAll(", ",JoinIfFuzzy(TransmissionItemTypes,$F$486:$F$527,"Identifying Information (Weaker)",CA486:CA527,"*HTTP,*"), IF(AND(CA$2=CB$3,CB$9="Include (Platform Duplicate)"),JoinIfFuzzy(TransmissionItemTypes,$F$486:$F$527,"Identifying Information (Weaker)",CB$486:CB$527,"*HTTP,*"),"*"))),"*")</f>
        <v>*</v>
      </c>
      <c r="CB544" s="58" t="str">
        <f>IF(CB$9="Include",  NullToAsterisk(JoinAll(", ",JoinIfFuzzy(TransmissionItemTypes,$F$486:$F$527,"Identifying Information (Weaker)",CB486:CB527,"*HTTP,*"), IF(AND(CB$2=CC$3,CC$9="Include (Platform Duplicate)"),JoinIfFuzzy(TransmissionItemTypes,$F$486:$F$527,"Identifying Information (Weaker)",CC$486:CC$527,"*HTTP,*"),"*"))),"*")</f>
        <v>Country or Area or Partial Postcode</v>
      </c>
      <c r="CC544" s="58" t="str">
        <f>IF(CC$9="Include",  NullToAsterisk(JoinAll(", ",JoinIfFuzzy(TransmissionItemTypes,$F$486:$F$527,"Identifying Information (Weaker)",CC486:CC527,"*HTTP,*"), IF(AND(CC$2=CD$3,CD$9="Include (Platform Duplicate)"),JoinIfFuzzy(TransmissionItemTypes,$F$486:$F$527,"Identifying Information (Weaker)",CD$486:CD$527,"*HTTP,*"),"*"))),"*")</f>
        <v>*</v>
      </c>
      <c r="CD544" s="58" t="str">
        <f>IF(CD$9="Include",  NullToAsterisk(JoinAll(", ",JoinIfFuzzy(TransmissionItemTypes,$F$486:$F$527,"Identifying Information (Weaker)",CD486:CD527,"*HTTP,*"), IF(AND(CD$2=CE$3,CE$9="Include (Platform Duplicate)"),JoinIfFuzzy(TransmissionItemTypes,$F$486:$F$527,"Identifying Information (Weaker)",CE$486:CE$527,"*HTTP,*"),"*"))),"*")</f>
        <v>*</v>
      </c>
      <c r="CE544" s="58" t="str">
        <f>IF(CE$9="Include",  NullToAsterisk(JoinAll(", ",JoinIfFuzzy(TransmissionItemTypes,$F$486:$F$527,"Identifying Information (Weaker)",CE486:CE527,"*HTTP,*"), IF(AND(CE$2=CF$3,CF$9="Include (Platform Duplicate)"),JoinIfFuzzy(TransmissionItemTypes,$F$486:$F$527,"Identifying Information (Weaker)",CF$486:CF$527,"*HTTP,*"),"*"))),"*")</f>
        <v>*</v>
      </c>
      <c r="CF544" s="58" t="str">
        <f>IF(CF$9="Include",  NullToAsterisk(JoinAll(", ",JoinIfFuzzy(TransmissionItemTypes,$F$486:$F$527,"Identifying Information (Weaker)",CF486:CF527,"*HTTP,*"), IF(AND(CF$2=CG$3,CG$9="Include (Platform Duplicate)"),JoinIfFuzzy(TransmissionItemTypes,$F$486:$F$527,"Identifying Information (Weaker)",CG$486:CG$527,"*HTTP,*"),"*"))),"*")</f>
        <v>*</v>
      </c>
      <c r="CG544" s="58" t="str">
        <f>IF(CG$9="Include",  NullToAsterisk(JoinAll(", ",JoinIfFuzzy(TransmissionItemTypes,$F$486:$F$527,"Identifying Information (Weaker)",CG486:CG527,"*HTTP,*"), IF(AND(CG$2=CH$3,CH$9="Include (Platform Duplicate)"),JoinIfFuzzy(TransmissionItemTypes,$F$486:$F$527,"Identifying Information (Weaker)",CH$486:CH$527,"*HTTP,*"),"*"))),"*")</f>
        <v>*</v>
      </c>
      <c r="CH544" s="58" t="str">
        <f>IF(CH$9="Include",  NullToAsterisk(JoinAll(", ",JoinIfFuzzy(TransmissionItemTypes,$F$486:$F$527,"Identifying Information (Weaker)",CH486:CH527,"*HTTP,*"), IF(AND(CH$2=CI$3,CI$9="Include (Platform Duplicate)"),JoinIfFuzzy(TransmissionItemTypes,$F$486:$F$527,"Identifying Information (Weaker)",CI$486:CI$527,"*HTTP,*"),"*"))),"*")</f>
        <v>*</v>
      </c>
      <c r="CI544" s="58" t="str">
        <f>IF(CI$9="Include",  NullToAsterisk(JoinAll(", ",JoinIfFuzzy(TransmissionItemTypes,$F$486:$F$527,"Identifying Information (Weaker)",CI486:CI527,"*HTTP,*"), IF(AND(CI$2=CJ$3,CJ$9="Include (Platform Duplicate)"),JoinIfFuzzy(TransmissionItemTypes,$F$486:$F$527,"Identifying Information (Weaker)",CJ$486:CJ$527,"*HTTP,*"),"*"))),"*")</f>
        <v>*</v>
      </c>
      <c r="CJ544" s="58" t="str">
        <f>IF(CJ$9="Include",  NullToAsterisk(JoinAll(", ",JoinIfFuzzy(TransmissionItemTypes,$F$486:$F$527,"Identifying Information (Weaker)",CJ486:CJ527,"*HTTP,*"), IF(AND(CJ$2=CK$3,CK$9="Include (Platform Duplicate)"),JoinIfFuzzy(TransmissionItemTypes,$F$486:$F$527,"Identifying Information (Weaker)",CK$486:CK$527,"*HTTP,*"),"*"))),"*")</f>
        <v>*</v>
      </c>
      <c r="CK544" s="58" t="str">
        <f>IF(CK$9="Include",  NullToAsterisk(JoinAll(", ",JoinIfFuzzy(TransmissionItemTypes,$F$486:$F$527,"Identifying Information (Weaker)",CK486:CK527,"*HTTP,*"), IF(AND(CK$2=CL$3,CL$9="Include (Platform Duplicate)"),JoinIfFuzzy(TransmissionItemTypes,$F$486:$F$527,"Identifying Information (Weaker)",CL$486:CL$527,"*HTTP,*"),"*"))),"*")</f>
        <v>*</v>
      </c>
      <c r="CL544" s="58" t="str">
        <f>IF(CL$9="Include",  NullToAsterisk(JoinAll(", ",JoinIfFuzzy(TransmissionItemTypes,$F$486:$F$527,"Identifying Information (Weaker)",CL486:CL527,"*HTTP,*"), IF(AND(CL$2=CM$3,CM$9="Include (Platform Duplicate)"),JoinIfFuzzy(TransmissionItemTypes,$F$486:$F$527,"Identifying Information (Weaker)",CM$486:CM$527,"*HTTP,*"),"*"))),"*")</f>
        <v>Country or Area or Partial Postcode</v>
      </c>
      <c r="CM544" s="58" t="str">
        <f>IF(CM$9="Include",  NullToAsterisk(JoinAll(", ",JoinIfFuzzy(TransmissionItemTypes,$F$486:$F$527,"Identifying Information (Weaker)",CM486:CM527,"*HTTP,*"), IF(AND(CM$2=CN$3,CN$9="Include (Platform Duplicate)"),JoinIfFuzzy(TransmissionItemTypes,$F$486:$F$527,"Identifying Information (Weaker)",CN$486:CN$527,"*HTTP,*"),"*"))),"*")</f>
        <v>*</v>
      </c>
      <c r="CN544" s="58" t="str">
        <f>IF(CN$9="Include",  NullToAsterisk(JoinAll(", ",JoinIfFuzzy(TransmissionItemTypes,$F$486:$F$527,"Identifying Information (Weaker)",CN486:CN527,"*HTTP,*"), IF(AND(CN$2=CO$3,CO$9="Include (Platform Duplicate)"),JoinIfFuzzy(TransmissionItemTypes,$F$486:$F$527,"Identifying Information (Weaker)",CO$486:CO$527,"*HTTP,*"),"*"))),"*")</f>
        <v>*</v>
      </c>
      <c r="CO544" s="58" t="str">
        <f>IF(CO$9="Include",  NullToAsterisk(JoinAll(", ",JoinIfFuzzy(TransmissionItemTypes,$F$486:$F$527,"Identifying Information (Weaker)",CO486:CO527,"*HTTP,*"), IF(AND(CO$2=CP$3,CP$9="Include (Platform Duplicate)"),JoinIfFuzzy(TransmissionItemTypes,$F$486:$F$527,"Identifying Information (Weaker)",CP$486:CP$527,"*HTTP,*"),"*"))),"*")</f>
        <v>*</v>
      </c>
      <c r="CP544" s="58" t="str">
        <f>IF(CP$9="Include",  NullToAsterisk(JoinAll(", ",JoinIfFuzzy(TransmissionItemTypes,$F$486:$F$527,"Identifying Information (Weaker)",CP486:CP527,"*HTTP,*"), IF(AND(CP$2=CQ$3,CQ$9="Include (Platform Duplicate)"),JoinIfFuzzy(TransmissionItemTypes,$F$486:$F$527,"Identifying Information (Weaker)",CQ$486:CQ$527,"*HTTP,*"),"*"))),"*")</f>
        <v>*</v>
      </c>
      <c r="CQ544" s="58" t="str">
        <f>IF(CQ$9="Include",  NullToAsterisk(JoinAll(", ",JoinIfFuzzy(TransmissionItemTypes,$F$486:$F$527,"Identifying Information (Weaker)",CQ486:CQ527,"*HTTP,*"), IF(AND(CQ$2=CR$3,CR$9="Include (Platform Duplicate)"),JoinIfFuzzy(TransmissionItemTypes,$F$486:$F$527,"Identifying Information (Weaker)",CR$486:CR$527,"*HTTP,*"),"*"))),"*")</f>
        <v>*</v>
      </c>
      <c r="CR544" s="58" t="str">
        <f>IF(CR$9="Include",  NullToAsterisk(JoinAll(", ",JoinIfFuzzy(TransmissionItemTypes,$F$486:$F$527,"Identifying Information (Weaker)",CR486:CR527,"*HTTP,*"), IF(AND(CR$2=CS$3,CS$9="Include (Platform Duplicate)"),JoinIfFuzzy(TransmissionItemTypes,$F$486:$F$527,"Identifying Information (Weaker)",CS$486:CS$527,"*HTTP,*"),"*"))),"*")</f>
        <v>*</v>
      </c>
      <c r="CS544" s="58" t="str">
        <f>IF(CS$9="Include",  NullToAsterisk(JoinAll(", ",JoinIfFuzzy(TransmissionItemTypes,$F$486:$F$527,"Identifying Information (Weaker)",CS486:CS527,"*HTTP,*"), IF(AND(CS$2=CT$3,CT$9="Include (Platform Duplicate)"),JoinIfFuzzy(TransmissionItemTypes,$F$486:$F$527,"Identifying Information (Weaker)",CT$486:CT$527,"*HTTP,*"),"*"))),"*")</f>
        <v>*</v>
      </c>
      <c r="CT544" s="58" t="str">
        <f>IF(CT$9="Include",  NullToAsterisk(JoinAll(", ",JoinIfFuzzy(TransmissionItemTypes,$F$486:$F$527,"Identifying Information (Weaker)",CT486:CT527,"*HTTP,*"), IF(AND(CT$2=CU$3,CU$9="Include (Platform Duplicate)"),JoinIfFuzzy(TransmissionItemTypes,$F$486:$F$527,"Identifying Information (Weaker)",CU$486:CU$527,"*HTTP,*"),"*"))),"*")</f>
        <v>*</v>
      </c>
      <c r="CU544" s="58" t="str">
        <f>IF(CU$9="Include",  NullToAsterisk(JoinAll(", ",JoinIfFuzzy(TransmissionItemTypes,$F$486:$F$527,"Identifying Information (Weaker)",CU486:CU527,"*HTTP,*"), IF(AND(CU$2=CV$3,CV$9="Include (Platform Duplicate)"),JoinIfFuzzy(TransmissionItemTypes,$F$486:$F$527,"Identifying Information (Weaker)",CV$486:CV$527,"*HTTP,*"),"*"))),"*")</f>
        <v>*</v>
      </c>
      <c r="CV544" s="58" t="str">
        <f>IF(CV$9="Include",  NullToAsterisk(JoinAll(", ",JoinIfFuzzy(TransmissionItemTypes,$F$486:$F$527,"Identifying Information (Weaker)",CV486:CV527,"*HTTP,*"), IF(AND(CV$2=CW$3,CW$9="Include (Platform Duplicate)"),JoinIfFuzzy(TransmissionItemTypes,$F$486:$F$527,"Identifying Information (Weaker)",CW$486:CW$527,"*HTTP,*"),"*"))),"*")</f>
        <v>*</v>
      </c>
      <c r="CW544" s="58" t="str">
        <f>IF(CW$9="Include",  NullToAsterisk(JoinAll(", ",JoinIfFuzzy(TransmissionItemTypes,$F$486:$F$527,"Identifying Information (Weaker)",CW486:CW527,"*HTTP,*"), IF(AND(CW$2=CX$3,CX$9="Include (Platform Duplicate)"),JoinIfFuzzy(TransmissionItemTypes,$F$486:$F$527,"Identifying Information (Weaker)",CX$486:CX$527,"*HTTP,*"),"*"))),"*")</f>
        <v>*</v>
      </c>
      <c r="CX544" s="58" t="str">
        <f>IF(CX$9="Include",  NullToAsterisk(JoinAll(", ",JoinIfFuzzy(TransmissionItemTypes,$F$486:$F$527,"Identifying Information (Weaker)",CX486:CX527,"*HTTP,*"), IF(AND(CX$2=CY$3,CY$9="Include (Platform Duplicate)"),JoinIfFuzzy(TransmissionItemTypes,$F$486:$F$527,"Identifying Information (Weaker)",CY$486:CY$527,"*HTTP,*"),"*"))),"*")</f>
        <v>*</v>
      </c>
      <c r="CY544" s="58" t="str">
        <f>IF(CY$9="Include",  NullToAsterisk(JoinAll(", ",JoinIfFuzzy(TransmissionItemTypes,$F$486:$F$527,"Identifying Information (Weaker)",CY486:CY527,"*HTTP,*"), IF(AND(CY$2=CZ$3,CZ$9="Include (Platform Duplicate)"),JoinIfFuzzy(TransmissionItemTypes,$F$486:$F$527,"Identifying Information (Weaker)",CZ$486:CZ$527,"*HTTP,*"),"*"))),"*")</f>
        <v>*</v>
      </c>
      <c r="CZ544" s="58" t="str">
        <f>IF(CZ$9="Include",  NullToAsterisk(JoinAll(", ",JoinIfFuzzy(TransmissionItemTypes,$F$486:$F$527,"Identifying Information (Weaker)",CZ486:CZ527,"*HTTP,*"), IF(AND(CZ$2=DA$3,DA$9="Include (Platform Duplicate)"),JoinIfFuzzy(TransmissionItemTypes,$F$486:$F$527,"Identifying Information (Weaker)",DA$486:DA$527,"*HTTP,*"),"*"))),"*")</f>
        <v>*</v>
      </c>
      <c r="DA544" s="58" t="str">
        <f>IF(DA$9="Include",  NullToAsterisk(JoinAll(", ",JoinIfFuzzy(TransmissionItemTypes,$F$486:$F$527,"Identifying Information (Weaker)",DA486:DA527,"*HTTP,*"), IF(AND(DA$2=DB$3,DB$9="Include (Platform Duplicate)"),JoinIfFuzzy(TransmissionItemTypes,$F$486:$F$527,"Identifying Information (Weaker)",DB$486:DB$527,"*HTTP,*"),"*"))),"*")</f>
        <v>*</v>
      </c>
      <c r="DB544" s="58" t="str">
        <f>IF(DB$9="Include",  NullToAsterisk(JoinAll(", ",JoinIfFuzzy(TransmissionItemTypes,$F$486:$F$527,"Identifying Information (Weaker)",DB486:DB527,"*HTTP,*"), IF(AND(DB$2=DC$3,DC$9="Include (Platform Duplicate)"),JoinIfFuzzy(TransmissionItemTypes,$F$486:$F$527,"Identifying Information (Weaker)",DC$486:DC$527,"*HTTP,*"),"*"))),"*")</f>
        <v>*</v>
      </c>
      <c r="DC544" s="58" t="str">
        <f>IF(DC$9="Include",  NullToAsterisk(JoinAll(", ",JoinIfFuzzy(TransmissionItemTypes,$F$486:$F$527,"Identifying Information (Weaker)",DC486:DC527,"*HTTP,*"), IF(AND(DC$2=DD$3,DD$9="Include (Platform Duplicate)"),JoinIfFuzzy(TransmissionItemTypes,$F$486:$F$527,"Identifying Information (Weaker)",DD$486:DD$527,"*HTTP,*"),"*"))),"*")</f>
        <v>*</v>
      </c>
      <c r="DD544" s="58" t="str">
        <f>IF(DD$9="Include",  NullToAsterisk(JoinAll(", ",JoinIfFuzzy(TransmissionItemTypes,$F$486:$F$527,"Identifying Information (Weaker)",DD486:DD527,"*HTTP,*"), IF(AND(DD$2=DE$3,DE$9="Include (Platform Duplicate)"),JoinIfFuzzy(TransmissionItemTypes,$F$486:$F$527,"Identifying Information (Weaker)",DE$486:DE$527,"*HTTP,*"),"*"))),"*")</f>
        <v>*</v>
      </c>
      <c r="DE544" s="58" t="str">
        <f>IF(DE$9="Include",  NullToAsterisk(JoinAll(", ",JoinIfFuzzy(TransmissionItemTypes,$F$486:$F$527,"Identifying Information (Weaker)",DE486:DE527,"*HTTP,*"), IF(AND(DE$2=DF$3,DF$9="Include (Platform Duplicate)"),JoinIfFuzzy(TransmissionItemTypes,$F$486:$F$527,"Identifying Information (Weaker)",DF$486:DF$527,"*HTTP,*"),"*"))),"*")</f>
        <v>*</v>
      </c>
      <c r="DF544" s="58" t="str">
        <f>IF(DF$9="Include",  NullToAsterisk(JoinAll(", ",JoinIfFuzzy(TransmissionItemTypes,$F$486:$F$527,"Identifying Information (Weaker)",DF486:DF527,"*HTTP,*"), IF(AND(DF$2=DG$3,DG$9="Include (Platform Duplicate)"),JoinIfFuzzy(TransmissionItemTypes,$F$486:$F$527,"Identifying Information (Weaker)",DG$486:DG$527,"*HTTP,*"),"*"))),"*")</f>
        <v>*</v>
      </c>
      <c r="DG544" s="58" t="str">
        <f>IF(DG$9="Include",  NullToAsterisk(JoinAll(", ",JoinIfFuzzy(TransmissionItemTypes,$F$486:$F$527,"Identifying Information (Weaker)",DG486:DG527,"*HTTP,*"), IF(AND(DG$2=DH$3,DH$9="Include (Platform Duplicate)"),JoinIfFuzzy(TransmissionItemTypes,$F$486:$F$527,"Identifying Information (Weaker)",DH$486:DH$527,"*HTTP,*"),"*"))),"*")</f>
        <v>Country or Area or Partial Postcode</v>
      </c>
      <c r="DH544" s="58" t="str">
        <f>IF(DH$9="Include",  NullToAsterisk(JoinAll(", ",JoinIfFuzzy(TransmissionItemTypes,$F$486:$F$527,"Identifying Information (Weaker)",DH486:DH527,"*HTTP,*"), IF(AND(DH$2=DI$3,DI$9="Include (Platform Duplicate)"),JoinIfFuzzy(TransmissionItemTypes,$F$486:$F$527,"Identifying Information (Weaker)",DI$486:DI$527,"*HTTP,*"),"*"))),"*")</f>
        <v>*</v>
      </c>
      <c r="DI544" s="58" t="str">
        <f>IF(DI$9="Include",  NullToAsterisk(JoinAll(", ",JoinIfFuzzy(TransmissionItemTypes,$F$486:$F$527,"Identifying Information (Weaker)",DI486:DI527,"*HTTP,*"), IF(AND(DI$2=DJ$3,DJ$9="Include (Platform Duplicate)"),JoinIfFuzzy(TransmissionItemTypes,$F$486:$F$527,"Identifying Information (Weaker)",DJ$486:DJ$527,"*HTTP,*"),"*"))),"*")</f>
        <v>Other Unique Identifier</v>
      </c>
      <c r="DJ544" s="58" t="str">
        <f>IF(DJ$9="Include",  NullToAsterisk(JoinAll(", ",JoinIfFuzzy(TransmissionItemTypes,$F$486:$F$527,"Identifying Information (Weaker)",DJ486:DJ527,"*HTTP,*"), IF(AND(DJ$2=DK$3,DK$9="Include (Platform Duplicate)"),JoinIfFuzzy(TransmissionItemTypes,$F$486:$F$527,"Identifying Information (Weaker)",DK$486:DK$527,"*HTTP,*"),"*"))),"*")</f>
        <v>*</v>
      </c>
      <c r="DK544" s="58" t="str">
        <f>IF(DK$9="Include",  NullToAsterisk(JoinAll(", ",JoinIfFuzzy(TransmissionItemTypes,$F$486:$F$527,"Identifying Information (Weaker)",DK486:DK527,"*HTTP,*"), IF(AND(DK$2=DL$3,DL$9="Include (Platform Duplicate)"),JoinIfFuzzy(TransmissionItemTypes,$F$486:$F$527,"Identifying Information (Weaker)",DL$486:DL$527,"*HTTP,*"),"*"))),"*")</f>
        <v>*</v>
      </c>
      <c r="DL544" s="58" t="str">
        <f>IF(DL$9="Include",  NullToAsterisk(JoinAll(", ",JoinIfFuzzy(TransmissionItemTypes,$F$486:$F$527,"Identifying Information (Weaker)",DL486:DL527,"*HTTP,*"), IF(AND(DL$2=DM$3,DM$9="Include (Platform Duplicate)"),JoinIfFuzzy(TransmissionItemTypes,$F$486:$F$527,"Identifying Information (Weaker)",DM$486:DM$527,"*HTTP,*"),"*"))),"*")</f>
        <v>*</v>
      </c>
      <c r="DM544" s="58" t="str">
        <f>IF(DM$9="Include",  NullToAsterisk(JoinAll(", ",JoinIfFuzzy(TransmissionItemTypes,$F$486:$F$527,"Identifying Information (Weaker)",DM486:DM527,"*HTTP,*"), IF(AND(DM$2=DN$3,DN$9="Include (Platform Duplicate)"),JoinIfFuzzy(TransmissionItemTypes,$F$486:$F$527,"Identifying Information (Weaker)",DN$486:DN$527,"*HTTP,*"),"*"))),"*")</f>
        <v>*</v>
      </c>
      <c r="DN544" s="58" t="str">
        <f>IF(DN$9="Include",  NullToAsterisk(JoinAll(", ",JoinIfFuzzy(TransmissionItemTypes,$F$486:$F$527,"Identifying Information (Weaker)",DN486:DN527,"*HTTP,*"), IF(AND(DN$2=DO$3,DO$9="Include (Platform Duplicate)"),JoinIfFuzzy(TransmissionItemTypes,$F$486:$F$527,"Identifying Information (Weaker)",DO$486:DO$527,"*HTTP,*"),"*"))),"*")</f>
        <v>*</v>
      </c>
      <c r="DO544" s="58" t="str">
        <f>IF(DO$9="Include",  NullToAsterisk(JoinAll(", ",JoinIfFuzzy(TransmissionItemTypes,$F$486:$F$527,"Identifying Information (Weaker)",DO486:DO527,"*HTTP,*"), IF(AND(DO$2=DP$3,DP$9="Include (Platform Duplicate)"),JoinIfFuzzy(TransmissionItemTypes,$F$486:$F$527,"Identifying Information (Weaker)",DP$486:DP$527,"*HTTP,*"),"*"))),"*")</f>
        <v>*</v>
      </c>
      <c r="DP544" s="58" t="str">
        <f>IF(DP$9="Include",  NullToAsterisk(JoinAll(", ",JoinIfFuzzy(TransmissionItemTypes,$F$486:$F$527,"Identifying Information (Weaker)",DP486:DP527,"*HTTP,*"), IF(AND(DP$2=DQ$3,DQ$9="Include (Platform Duplicate)"),JoinIfFuzzy(TransmissionItemTypes,$F$486:$F$527,"Identifying Information (Weaker)",DQ$486:DQ$527,"*HTTP,*"),"*"))),"*")</f>
        <v>Country or Area or Partial Postcode</v>
      </c>
      <c r="DQ544" s="58" t="str">
        <f>IF(DQ$9="Include",  NullToAsterisk(JoinAll(", ",JoinIfFuzzy(TransmissionItemTypes,$F$486:$F$527,"Identifying Information (Weaker)",DQ486:DQ527,"*HTTP,*"), IF(AND(DQ$2=DR$3,DR$9="Include (Platform Duplicate)"),JoinIfFuzzy(TransmissionItemTypes,$F$486:$F$527,"Identifying Information (Weaker)",DR$486:DR$527,"*HTTP,*"),"*"))),"*")</f>
        <v>*</v>
      </c>
      <c r="DR544" s="58" t="str">
        <f>IF(DR$9="Include",  NullToAsterisk(JoinAll(", ",JoinIfFuzzy(TransmissionItemTypes,$F$486:$F$527,"Identifying Information (Weaker)",DR486:DR527,"*HTTP,*"), IF(AND(DR$2=DS$3,DS$9="Include (Platform Duplicate)"),JoinIfFuzzy(TransmissionItemTypes,$F$486:$F$527,"Identifying Information (Weaker)",DS$486:DS$527,"*HTTP,*"),"*"))),"*")</f>
        <v>*</v>
      </c>
      <c r="DS544" s="58" t="str">
        <f>IF(DS$9="Include",  NullToAsterisk(JoinAll(", ",JoinIfFuzzy(TransmissionItemTypes,$F$486:$F$527,"Identifying Information (Weaker)",DS486:DS527,"*HTTP,*"), IF(AND(DS$2=DT$3,DT$9="Include (Platform Duplicate)"),JoinIfFuzzy(TransmissionItemTypes,$F$486:$F$527,"Identifying Information (Weaker)",DT$486:DT$527,"*HTTP,*"),"*"))),"*")</f>
        <v>*</v>
      </c>
      <c r="DT544" s="58" t="str">
        <f>IF(DT$9="Include",  NullToAsterisk(JoinAll(", ",JoinIfFuzzy(TransmissionItemTypes,$F$486:$F$527,"Identifying Information (Weaker)",DT486:DT527,"*HTTP,*"), IF(AND(DT$2=DU$3,DU$9="Include (Platform Duplicate)"),JoinIfFuzzy(TransmissionItemTypes,$F$486:$F$527,"Identifying Information (Weaker)",DU$486:DU$527,"*HTTP,*"),"*"))),"*")</f>
        <v>*</v>
      </c>
      <c r="DU544" s="58" t="str">
        <f>IF(DU$9="Include",  NullToAsterisk(JoinAll(", ",JoinIfFuzzy(TransmissionItemTypes,$F$486:$F$527,"Identifying Information (Weaker)",DU486:DU527,"*HTTP,*"), IF(AND(DU$2=DV$3,DV$9="Include (Platform Duplicate)"),JoinIfFuzzy(TransmissionItemTypes,$F$486:$F$527,"Identifying Information (Weaker)",DV$486:DV$527,"*HTTP,*"),"*"))),"*")</f>
        <v>*</v>
      </c>
      <c r="DV544" s="58" t="str">
        <f>IF(DV$9="Include",  NullToAsterisk(JoinAll(", ",JoinIfFuzzy(TransmissionItemTypes,$F$486:$F$527,"Identifying Information (Weaker)",DV486:DV527,"*HTTP,*"), IF(AND(DV$2=DW$3,DW$9="Include (Platform Duplicate)"),JoinIfFuzzy(TransmissionItemTypes,$F$486:$F$527,"Identifying Information (Weaker)",DW$486:DW$527,"*HTTP,*"),"*"))),"*")</f>
        <v>*</v>
      </c>
      <c r="DW544" s="58" t="str">
        <f>IF(DW$9="Include",  NullToAsterisk(JoinAll(", ",JoinIfFuzzy(TransmissionItemTypes,$F$486:$F$527,"Identifying Information (Weaker)",DW486:DW527,"*HTTP,*"), IF(AND(DW$2=DX$3,DX$9="Include (Platform Duplicate)"),JoinIfFuzzy(TransmissionItemTypes,$F$486:$F$527,"Identifying Information (Weaker)",DX$486:DX$527,"*HTTP,*"),"*"))),"*")</f>
        <v>*</v>
      </c>
      <c r="DX544" s="58" t="str">
        <f>IF(DX$9="Include",  NullToAsterisk(JoinAll(", ",JoinIfFuzzy(TransmissionItemTypes,$F$486:$F$527,"Identifying Information (Weaker)",DX486:DX527,"*HTTP,*"), IF(AND(DX$2=DY$3,DY$9="Include (Platform Duplicate)"),JoinIfFuzzy(TransmissionItemTypes,$F$486:$F$527,"Identifying Information (Weaker)",DY$486:DY$527,"*HTTP,*"),"*"))),"*")</f>
        <v>*</v>
      </c>
      <c r="DY544" s="58" t="str">
        <f>IF(DY$9="Include",  NullToAsterisk(JoinAll(", ",JoinIfFuzzy(TransmissionItemTypes,$F$486:$F$527,"Identifying Information (Weaker)",DY486:DY527,"*HTTP,*"), IF(AND(DY$2=DZ$3,DZ$9="Include (Platform Duplicate)"),JoinIfFuzzy(TransmissionItemTypes,$F$486:$F$527,"Identifying Information (Weaker)",DZ$486:DZ$527,"*HTTP,*"),"*"))),"*")</f>
        <v>Other Unique Identifier</v>
      </c>
      <c r="DZ544" s="58" t="str">
        <f>IF(DZ$9="Include",  NullToAsterisk(JoinAll(", ",JoinIfFuzzy(TransmissionItemTypes,$F$486:$F$527,"Identifying Information (Weaker)",DZ486:DZ527,"*HTTP,*"), IF(AND(DZ$2=EA$3,EA$9="Include (Platform Duplicate)"),JoinIfFuzzy(TransmissionItemTypes,$F$486:$F$527,"Identifying Information (Weaker)",EA$486:EA$527,"*HTTP,*"),"*"))),"*")</f>
        <v>*</v>
      </c>
      <c r="EA544" s="58" t="str">
        <f>IF(EA$9="Include",  NullToAsterisk(JoinAll(", ",JoinIfFuzzy(TransmissionItemTypes,$F$486:$F$527,"Identifying Information (Weaker)",EA486:EA527,"*HTTP,*"), IF(AND(EA$2=EB$3,EB$9="Include (Platform Duplicate)"),JoinIfFuzzy(TransmissionItemTypes,$F$486:$F$527,"Identifying Information (Weaker)",EB$486:EB$527,"*HTTP,*"),"*"))),"*")</f>
        <v>*</v>
      </c>
      <c r="EB544" s="58" t="str">
        <f>IF(EB$9="Include",  NullToAsterisk(JoinAll(", ",JoinIfFuzzy(TransmissionItemTypes,$F$486:$F$527,"Identifying Information (Weaker)",EB486:EB527,"*HTTP,*"), IF(AND(EB$2=EC$3,EC$9="Include (Platform Duplicate)"),JoinIfFuzzy(TransmissionItemTypes,$F$486:$F$527,"Identifying Information (Weaker)",EC$486:EC$527,"*HTTP,*"),"*"))),"*")</f>
        <v>*</v>
      </c>
      <c r="EC544" s="58" t="str">
        <f>IF(EC$9="Include",  NullToAsterisk(JoinAll(", ",JoinIfFuzzy(TransmissionItemTypes,$F$486:$F$527,"Identifying Information (Weaker)",EC486:EC527,"*HTTP,*"), IF(AND(EC$2=ED$3,ED$9="Include (Platform Duplicate)"),JoinIfFuzzy(TransmissionItemTypes,$F$486:$F$527,"Identifying Information (Weaker)",ED$486:ED$527,"*HTTP,*"),"*"))),"*")</f>
        <v>*</v>
      </c>
      <c r="ED544" s="58" t="str">
        <f>IF(ED$9="Include",  NullToAsterisk(JoinAll(", ",JoinIfFuzzy(TransmissionItemTypes,$F$486:$F$527,"Identifying Information (Weaker)",ED486:ED527,"*HTTP,*"), IF(AND(ED$2=EE$3,EE$9="Include (Platform Duplicate)"),JoinIfFuzzy(TransmissionItemTypes,$F$486:$F$527,"Identifying Information (Weaker)",EE$486:EE$527,"*HTTP,*"),"*"))),"*")</f>
        <v>*</v>
      </c>
      <c r="EE544" s="58" t="str">
        <f>IF(EE$9="Include",  NullToAsterisk(JoinAll(", ",JoinIfFuzzy(TransmissionItemTypes,$F$486:$F$527,"Identifying Information (Weaker)",EE486:EE527,"*HTTP,*"), IF(AND(EE$2=EF$3,EF$9="Include (Platform Duplicate)"),JoinIfFuzzy(TransmissionItemTypes,$F$486:$F$527,"Identifying Information (Weaker)",EF$486:EF$527,"*HTTP,*"),"*"))),"*")</f>
        <v>*</v>
      </c>
      <c r="EF544" s="58" t="str">
        <f>IF(EF$9="Include",  NullToAsterisk(JoinAll(", ",JoinIfFuzzy(TransmissionItemTypes,$F$486:$F$527,"Identifying Information (Weaker)",EF486:EF527,"*HTTP,*"), IF(AND(EF$2=EG$3,EG$9="Include (Platform Duplicate)"),JoinIfFuzzy(TransmissionItemTypes,$F$486:$F$527,"Identifying Information (Weaker)",EG$486:EG$527,"*HTTP,*"),"*"))),"*")</f>
        <v>Country or Area or Partial Postcode</v>
      </c>
      <c r="EG544" s="58" t="str">
        <f>IF(EG$9="Include",  NullToAsterisk(JoinAll(", ",JoinIfFuzzy(TransmissionItemTypes,$F$486:$F$527,"Identifying Information (Weaker)",EG486:EG527,"*HTTP,*"), IF(AND(EG$2=EH$3,EH$9="Include (Platform Duplicate)"),JoinIfFuzzy(TransmissionItemTypes,$F$486:$F$527,"Identifying Information (Weaker)",EH$486:EH$527,"*HTTP,*"),"*"))),"*")</f>
        <v>*</v>
      </c>
      <c r="EH544" s="58" t="str">
        <f>IF(EH$9="Include",  NullToAsterisk(JoinAll(", ",JoinIfFuzzy(TransmissionItemTypes,$F$486:$F$527,"Identifying Information (Weaker)",EH486:EH527,"*HTTP,*"), IF(AND(EH$2=EI$3,EI$9="Include (Platform Duplicate)"),JoinIfFuzzy(TransmissionItemTypes,$F$486:$F$527,"Identifying Information (Weaker)",EI$486:EI$527,"*HTTP,*"),"*"))),"*")</f>
        <v>*</v>
      </c>
      <c r="EI544" s="58" t="str">
        <f>IF(EI$9="Include",  NullToAsterisk(JoinAll(", ",JoinIfFuzzy(TransmissionItemTypes,$F$486:$F$527,"Identifying Information (Weaker)",EI486:EI527,"*HTTP,*"), IF(AND(EI$2=EJ$3,EJ$9="Include (Platform Duplicate)"),JoinIfFuzzy(TransmissionItemTypes,$F$486:$F$527,"Identifying Information (Weaker)",EJ$486:EJ$527,"*HTTP,*"),"*"))),"*")</f>
        <v>*</v>
      </c>
      <c r="EJ544" s="58" t="str">
        <f>IF(EJ$9="Include",  NullToAsterisk(JoinAll(", ",JoinIfFuzzy(TransmissionItemTypes,$F$486:$F$527,"Identifying Information (Weaker)",EJ486:EJ527,"*HTTP,*"), IF(AND(EJ$2=EK$3,EK$9="Include (Platform Duplicate)"),JoinIfFuzzy(TransmissionItemTypes,$F$486:$F$527,"Identifying Information (Weaker)",EK$486:EK$527,"*HTTP,*"),"*"))),"*")</f>
        <v>Other Unique Identifier</v>
      </c>
      <c r="EK544" s="58" t="str">
        <f>IF(EK$9="Include",  NullToAsterisk(JoinAll(", ",JoinIfFuzzy(TransmissionItemTypes,$F$486:$F$527,"Identifying Information (Weaker)",EK486:EK527,"*HTTP,*"), IF(AND(EK$2=EL$3,EL$9="Include (Platform Duplicate)"),JoinIfFuzzy(TransmissionItemTypes,$F$486:$F$527,"Identifying Information (Weaker)",EL$486:EL$527,"*HTTP,*"),"*"))),"*")</f>
        <v>*</v>
      </c>
      <c r="EL544" s="109"/>
      <c r="EM544" s="109"/>
    </row>
    <row r="545" spans="1:143" s="21" customFormat="1" ht="12.75" customHeight="1" x14ac:dyDescent="0.25">
      <c r="A545" s="164"/>
      <c r="B545" s="125"/>
      <c r="C545" s="125"/>
      <c r="D545" s="125"/>
      <c r="E545" s="125"/>
      <c r="F545" s="125"/>
      <c r="G545" s="165" t="s">
        <v>4298</v>
      </c>
      <c r="H545" s="166" t="s">
        <v>4296</v>
      </c>
      <c r="I545" s="166"/>
      <c r="J545" s="21" t="str">
        <f>IF(J$9="Include", NullToAsterisk(JoinAll(", ", JoinIfFuzzy(TransmissionItemTypes,$F$486:$F$527,"Sensitive Information*",J$486:J$527,"*HTTP,*"), IF(AND(J$2=K$3,K$9="Include (Platform Duplicate)"),JoinIfFuzzy(TransmissionItemTypes,$F$486:$F$527,"Sensitive Information*",K$486:K$527,"*HTTP,*"),"*"))),"*")</f>
        <v>*</v>
      </c>
      <c r="K545" s="21" t="str">
        <f>IF(K$9="Include", NullToAsterisk(JoinAll(", ", JoinIfFuzzy(TransmissionItemTypes,$F$486:$F$527,"Sensitive Information*",K$486:K$527,"*HTTP,*"), IF(AND(K$2=L$3,L$9="Include (Platform Duplicate)"),JoinIfFuzzy(TransmissionItemTypes,$F$486:$F$527,"Sensitive Information*",L$486:L$527,"*HTTP,*"),"*"))),"*")</f>
        <v>*</v>
      </c>
      <c r="L545" s="21" t="str">
        <f>IF(L$9="Include", NullToAsterisk(JoinAll(", ", JoinIfFuzzy(TransmissionItemTypes,$F$486:$F$527,"Sensitive Information*",L$486:L$527,"*HTTP,*"), IF(AND(L$2=M$3,M$9="Include (Platform Duplicate)"),JoinIfFuzzy(TransmissionItemTypes,$F$486:$F$527,"Sensitive Information*",M$486:M$527,"*HTTP,*"),"*"))),"*")</f>
        <v>*</v>
      </c>
      <c r="M545" s="21" t="str">
        <f>IF(M$9="Include", NullToAsterisk(JoinAll(", ", JoinIfFuzzy(TransmissionItemTypes,$F$486:$F$527,"Sensitive Information*",M$486:M$527,"*HTTP,*"), IF(AND(M$2=N$3,N$9="Include (Platform Duplicate)"),JoinIfFuzzy(TransmissionItemTypes,$F$486:$F$527,"Sensitive Information*",N$486:N$527,"*HTTP,*"),"*"))),"*")</f>
        <v>*</v>
      </c>
      <c r="N545" s="21" t="str">
        <f>IF(N$9="Include", NullToAsterisk(JoinAll(", ", JoinIfFuzzy(TransmissionItemTypes,$F$486:$F$527,"Sensitive Information*",N$486:N$527,"*HTTP,*"), IF(AND(N$2=O$3,O$9="Include (Platform Duplicate)"),JoinIfFuzzy(TransmissionItemTypes,$F$486:$F$527,"Sensitive Information*",O$486:O$527,"*HTTP,*"),"*"))),"*")</f>
        <v>*</v>
      </c>
      <c r="O545" s="21" t="str">
        <f>IF(O$9="Include", NullToAsterisk(JoinAll(", ", JoinIfFuzzy(TransmissionItemTypes,$F$486:$F$527,"Sensitive Information*",O$486:O$527,"*HTTP,*"), IF(AND(O$2=P$3,P$9="Include (Platform Duplicate)"),JoinIfFuzzy(TransmissionItemTypes,$F$486:$F$527,"Sensitive Information*",P$486:P$527,"*HTTP,*"),"*"))),"*")</f>
        <v>*</v>
      </c>
      <c r="P545" s="21" t="str">
        <f>IF(P$9="Include", NullToAsterisk(JoinAll(", ", JoinIfFuzzy(TransmissionItemTypes,$F$486:$F$527,"Sensitive Information*",P$486:P$527,"*HTTP,*"), IF(AND(P$2=Q$3,Q$9="Include (Platform Duplicate)"),JoinIfFuzzy(TransmissionItemTypes,$F$486:$F$527,"Sensitive Information*",Q$486:Q$527,"*HTTP,*"),"*"))),"*")</f>
        <v>*</v>
      </c>
      <c r="Q545" s="21" t="str">
        <f>IF(Q$9="Include", NullToAsterisk(JoinAll(", ", JoinIfFuzzy(TransmissionItemTypes,$F$486:$F$527,"Sensitive Information*",Q$486:Q$527,"*HTTP,*"), IF(AND(Q$2=R$3,R$9="Include (Platform Duplicate)"),JoinIfFuzzy(TransmissionItemTypes,$F$486:$F$527,"Sensitive Information*",R$486:R$527,"*HTTP,*"),"*"))),"*")</f>
        <v>*</v>
      </c>
      <c r="R545" s="21" t="str">
        <f>IF(R$9="Include", NullToAsterisk(JoinAll(", ", JoinIfFuzzy(TransmissionItemTypes,$F$486:$F$527,"Sensitive Information*",R$486:R$527,"*HTTP,*"), IF(AND(R$2=S$3,S$9="Include (Platform Duplicate)"),JoinIfFuzzy(TransmissionItemTypes,$F$486:$F$527,"Sensitive Information*",S$486:S$527,"*HTTP,*"),"*"))),"*")</f>
        <v>*</v>
      </c>
      <c r="S545" s="21" t="str">
        <f>IF(S$9="Include", NullToAsterisk(JoinAll(", ", JoinIfFuzzy(TransmissionItemTypes,$F$486:$F$527,"Sensitive Information*",S$486:S$527,"*HTTP,*"), IF(AND(S$2=T$3,T$9="Include (Platform Duplicate)"),JoinIfFuzzy(TransmissionItemTypes,$F$486:$F$527,"Sensitive Information*",T$486:T$527,"*HTTP,*"),"*"))),"*")</f>
        <v>*</v>
      </c>
      <c r="T545" s="21" t="str">
        <f>IF(T$9="Include", NullToAsterisk(JoinAll(", ", JoinIfFuzzy(TransmissionItemTypes,$F$486:$F$527,"Sensitive Information*",T$486:T$527,"*HTTP,*"), IF(AND(T$2=U$3,U$9="Include (Platform Duplicate)"),JoinIfFuzzy(TransmissionItemTypes,$F$486:$F$527,"Sensitive Information*",U$486:U$527,"*HTTP,*"),"*"))),"*")</f>
        <v>*</v>
      </c>
      <c r="U545" s="21" t="str">
        <f>IF(U$9="Include", NullToAsterisk(JoinAll(", ", JoinIfFuzzy(TransmissionItemTypes,$F$486:$F$527,"Sensitive Information*",U$486:U$527,"*HTTP,*"), IF(AND(U$2=V$3,V$9="Include (Platform Duplicate)"),JoinIfFuzzy(TransmissionItemTypes,$F$486:$F$527,"Sensitive Information*",V$486:V$527,"*HTTP,*"),"*"))),"*")</f>
        <v>*</v>
      </c>
      <c r="V545" s="21" t="str">
        <f>IF(V$9="Include", NullToAsterisk(JoinAll(", ", JoinIfFuzzy(TransmissionItemTypes,$F$486:$F$527,"Sensitive Information*",V$486:V$527,"*HTTP,*"), IF(AND(V$2=W$3,W$9="Include (Platform Duplicate)"),JoinIfFuzzy(TransmissionItemTypes,$F$486:$F$527,"Sensitive Information*",W$486:W$527,"*HTTP,*"),"*"))),"*")</f>
        <v>*</v>
      </c>
      <c r="W545" s="21" t="str">
        <f>IF(W$9="Include", NullToAsterisk(JoinAll(", ", JoinIfFuzzy(TransmissionItemTypes,$F$486:$F$527,"Sensitive Information*",W$486:W$527,"*HTTP,*"), IF(AND(W$2=X$3,X$9="Include (Platform Duplicate)"),JoinIfFuzzy(TransmissionItemTypes,$F$486:$F$527,"Sensitive Information*",X$486:X$527,"*HTTP,*"),"*"))),"*")</f>
        <v>*</v>
      </c>
      <c r="X545" s="21" t="str">
        <f>IF(X$9="Include", NullToAsterisk(JoinAll(", ", JoinIfFuzzy(TransmissionItemTypes,$F$486:$F$527,"Sensitive Information*",X$486:X$527,"*HTTP,*"), IF(AND(X$2=Y$3,Y$9="Include (Platform Duplicate)"),JoinIfFuzzy(TransmissionItemTypes,$F$486:$F$527,"Sensitive Information*",Y$486:Y$527,"*HTTP,*"),"*"))),"*")</f>
        <v>*</v>
      </c>
      <c r="Y545" s="21" t="str">
        <f>IF(Y$9="Include", NullToAsterisk(JoinAll(", ", JoinIfFuzzy(TransmissionItemTypes,$F$486:$F$527,"Sensitive Information*",Y$486:Y$527,"*HTTP,*"), IF(AND(Y$2=Z$3,Z$9="Include (Platform Duplicate)"),JoinIfFuzzy(TransmissionItemTypes,$F$486:$F$527,"Sensitive Information*",Z$486:Z$527,"*HTTP,*"),"*"))),"*")</f>
        <v>*</v>
      </c>
      <c r="Z545" s="21" t="str">
        <f>IF(Z$9="Include", NullToAsterisk(JoinAll(", ", JoinIfFuzzy(TransmissionItemTypes,$F$486:$F$527,"Sensitive Information*",Z$486:Z$527,"*HTTP,*"), IF(AND(Z$2=AA$3,AA$9="Include (Platform Duplicate)"),JoinIfFuzzy(TransmissionItemTypes,$F$486:$F$527,"Sensitive Information*",AA$486:AA$527,"*HTTP,*"),"*"))),"*")</f>
        <v>*</v>
      </c>
      <c r="AA545" s="21" t="str">
        <f>IF(AA$9="Include", NullToAsterisk(JoinAll(", ", JoinIfFuzzy(TransmissionItemTypes,$F$486:$F$527,"Sensitive Information*",AA$486:AA$527,"*HTTP,*"), IF(AND(AA$2=AB$3,AB$9="Include (Platform Duplicate)"),JoinIfFuzzy(TransmissionItemTypes,$F$486:$F$527,"Sensitive Information*",AB$486:AB$527,"*HTTP,*"),"*"))),"*")</f>
        <v>*</v>
      </c>
      <c r="AB545" s="21" t="str">
        <f>IF(AB$9="Include", NullToAsterisk(JoinAll(", ", JoinIfFuzzy(TransmissionItemTypes,$F$486:$F$527,"Sensitive Information*",AB$486:AB$527,"*HTTP,*"), IF(AND(AB$2=AC$3,AC$9="Include (Platform Duplicate)"),JoinIfFuzzy(TransmissionItemTypes,$F$486:$F$527,"Sensitive Information*",AC$486:AC$527,"*HTTP,*"),"*"))),"*")</f>
        <v>*</v>
      </c>
      <c r="AC545" s="21" t="str">
        <f>IF(AC$9="Include", NullToAsterisk(JoinAll(", ", JoinIfFuzzy(TransmissionItemTypes,$F$486:$F$527,"Sensitive Information*",AC$486:AC$527,"*HTTP,*"), IF(AND(AC$2=AD$3,AD$9="Include (Platform Duplicate)"),JoinIfFuzzy(TransmissionItemTypes,$F$486:$F$527,"Sensitive Information*",AD$486:AD$527,"*HTTP,*"),"*"))),"*")</f>
        <v>*</v>
      </c>
      <c r="AD545" s="21" t="str">
        <f>IF(AD$9="Include", NullToAsterisk(JoinAll(", ", JoinIfFuzzy(TransmissionItemTypes,$F$486:$F$527,"Sensitive Information*",AD$486:AD$527,"*HTTP,*"), IF(AND(AD$2=AE$3,AE$9="Include (Platform Duplicate)"),JoinIfFuzzy(TransmissionItemTypes,$F$486:$F$527,"Sensitive Information*",AE$486:AE$527,"*HTTP,*"),"*"))),"*")</f>
        <v>*</v>
      </c>
      <c r="AE545" s="21" t="str">
        <f>IF(AE$9="Include", NullToAsterisk(JoinAll(", ", JoinIfFuzzy(TransmissionItemTypes,$F$486:$F$527,"Sensitive Information*",AE$486:AE$527,"*HTTP,*"), IF(AND(AE$2=AF$3,AF$9="Include (Platform Duplicate)"),JoinIfFuzzy(TransmissionItemTypes,$F$486:$F$527,"Sensitive Information*",AF$486:AF$527,"*HTTP,*"),"*"))),"*")</f>
        <v>*</v>
      </c>
      <c r="AF545" s="21" t="str">
        <f>IF(AF$9="Include", NullToAsterisk(JoinAll(", ", JoinIfFuzzy(TransmissionItemTypes,$F$486:$F$527,"Sensitive Information*",AF$486:AF$527,"*HTTP,*"), IF(AND(AF$2=AG$3,AG$9="Include (Platform Duplicate)"),JoinIfFuzzy(TransmissionItemTypes,$F$486:$F$527,"Sensitive Information*",AG$486:AG$527,"*HTTP,*"),"*"))),"*")</f>
        <v>*</v>
      </c>
      <c r="AG545" s="21" t="str">
        <f>IF(AG$9="Include", NullToAsterisk(JoinAll(", ", JoinIfFuzzy(TransmissionItemTypes,$F$486:$F$527,"Sensitive Information*",AG$486:AG$527,"*HTTP,*"), IF(AND(AG$2=AH$3,AH$9="Include (Platform Duplicate)"),JoinIfFuzzy(TransmissionItemTypes,$F$486:$F$527,"Sensitive Information*",AH$486:AH$527,"*HTTP,*"),"*"))),"*")</f>
        <v>*</v>
      </c>
      <c r="AH545" s="21" t="str">
        <f>IF(AH$9="Include", NullToAsterisk(JoinAll(", ", JoinIfFuzzy(TransmissionItemTypes,$F$486:$F$527,"Sensitive Information*",AH$486:AH$527,"*HTTP,*"), IF(AND(AH$2=AI$3,AI$9="Include (Platform Duplicate)"),JoinIfFuzzy(TransmissionItemTypes,$F$486:$F$527,"Sensitive Information*",AI$486:AI$527,"*HTTP,*"),"*"))),"*")</f>
        <v>*</v>
      </c>
      <c r="AI545" s="21" t="str">
        <f>IF(AI$9="Include", NullToAsterisk(JoinAll(", ", JoinIfFuzzy(TransmissionItemTypes,$F$486:$F$527,"Sensitive Information*",AI$486:AI$527,"*HTTP,*"), IF(AND(AI$2=AJ$3,AJ$9="Include (Platform Duplicate)"),JoinIfFuzzy(TransmissionItemTypes,$F$486:$F$527,"Sensitive Information*",AJ$486:AJ$527,"*HTTP,*"),"*"))),"*")</f>
        <v>*</v>
      </c>
      <c r="AJ545" s="21" t="str">
        <f>IF(AJ$9="Include", NullToAsterisk(JoinAll(", ", JoinIfFuzzy(TransmissionItemTypes,$F$486:$F$527,"Sensitive Information*",AJ$486:AJ$527,"*HTTP,*"), IF(AND(AJ$2=AK$3,AK$9="Include (Platform Duplicate)"),JoinIfFuzzy(TransmissionItemTypes,$F$486:$F$527,"Sensitive Information*",AK$486:AK$527,"*HTTP,*"),"*"))),"*")</f>
        <v>*</v>
      </c>
      <c r="AK545" s="21" t="str">
        <f>IF(AK$9="Include", NullToAsterisk(JoinAll(", ", JoinIfFuzzy(TransmissionItemTypes,$F$486:$F$527,"Sensitive Information*",AK$486:AK$527,"*HTTP,*"), IF(AND(AK$2=AL$3,AL$9="Include (Platform Duplicate)"),JoinIfFuzzy(TransmissionItemTypes,$F$486:$F$527,"Sensitive Information*",AL$486:AL$527,"*HTTP,*"),"*"))),"*")</f>
        <v>*</v>
      </c>
      <c r="AL545" s="21" t="str">
        <f>IF(AL$9="Include", NullToAsterisk(JoinAll(", ", JoinIfFuzzy(TransmissionItemTypes,$F$486:$F$527,"Sensitive Information*",AL$486:AL$527,"*HTTP,*"), IF(AND(AL$2=AM$3,AM$9="Include (Platform Duplicate)"),JoinIfFuzzy(TransmissionItemTypes,$F$486:$F$527,"Sensitive Information*",AM$486:AM$527,"*HTTP,*"),"*"))),"*")</f>
        <v>*</v>
      </c>
      <c r="AM545" s="21" t="str">
        <f>IF(AM$9="Include", NullToAsterisk(JoinAll(", ", JoinIfFuzzy(TransmissionItemTypes,$F$486:$F$527,"Sensitive Information*",AM$486:AM$527,"*HTTP,*"), IF(AND(AM$2=AN$3,AN$9="Include (Platform Duplicate)"),JoinIfFuzzy(TransmissionItemTypes,$F$486:$F$527,"Sensitive Information*",AN$486:AN$527,"*HTTP,*"),"*"))),"*")</f>
        <v>*</v>
      </c>
      <c r="AN545" s="21" t="str">
        <f>IF(AN$9="Include", NullToAsterisk(JoinAll(", ", JoinIfFuzzy(TransmissionItemTypes,$F$486:$F$527,"Sensitive Information*",AN$486:AN$527,"*HTTP,*"), IF(AND(AN$2=AO$3,AO$9="Include (Platform Duplicate)"),JoinIfFuzzy(TransmissionItemTypes,$F$486:$F$527,"Sensitive Information*",AO$486:AO$527,"*HTTP,*"),"*"))),"*")</f>
        <v>*</v>
      </c>
      <c r="AO545" s="21" t="str">
        <f>IF(AO$9="Include", NullToAsterisk(JoinAll(", ", JoinIfFuzzy(TransmissionItemTypes,$F$486:$F$527,"Sensitive Information*",AO$486:AO$527,"*HTTP,*"), IF(AND(AO$2=AP$3,AP$9="Include (Platform Duplicate)"),JoinIfFuzzy(TransmissionItemTypes,$F$486:$F$527,"Sensitive Information*",AP$486:AP$527,"*HTTP,*"),"*"))),"*")</f>
        <v>*</v>
      </c>
      <c r="AP545" s="21" t="str">
        <f>IF(AP$9="Include", NullToAsterisk(JoinAll(", ", JoinIfFuzzy(TransmissionItemTypes,$F$486:$F$527,"Sensitive Information*",AP$486:AP$527,"*HTTP,*"), IF(AND(AP$2=AQ$3,AQ$9="Include (Platform Duplicate)"),JoinIfFuzzy(TransmissionItemTypes,$F$486:$F$527,"Sensitive Information*",AQ$486:AQ$527,"*HTTP,*"),"*"))),"*")</f>
        <v>*</v>
      </c>
      <c r="AQ545" s="21" t="str">
        <f>IF(AQ$9="Include", NullToAsterisk(JoinAll(", ", JoinIfFuzzy(TransmissionItemTypes,$F$486:$F$527,"Sensitive Information*",AQ$486:AQ$527,"*HTTP,*"), IF(AND(AQ$2=AR$3,AR$9="Include (Platform Duplicate)"),JoinIfFuzzy(TransmissionItemTypes,$F$486:$F$527,"Sensitive Information*",AR$486:AR$527,"*HTTP,*"),"*"))),"*")</f>
        <v>*</v>
      </c>
      <c r="AR545" s="21" t="str">
        <f>IF(AR$9="Include", NullToAsterisk(JoinAll(", ", JoinIfFuzzy(TransmissionItemTypes,$F$486:$F$527,"Sensitive Information*",AR$486:AR$527,"*HTTP,*"), IF(AND(AR$2=AS$3,AS$9="Include (Platform Duplicate)"),JoinIfFuzzy(TransmissionItemTypes,$F$486:$F$527,"Sensitive Information*",AS$486:AS$527,"*HTTP,*"),"*"))),"*")</f>
        <v>*</v>
      </c>
      <c r="AS545" s="21" t="str">
        <f>IF(AS$9="Include", NullToAsterisk(JoinAll(", ", JoinIfFuzzy(TransmissionItemTypes,$F$486:$F$527,"Sensitive Information*",AS$486:AS$527,"*HTTP,*"), IF(AND(AS$2=AT$3,AT$9="Include (Platform Duplicate)"),JoinIfFuzzy(TransmissionItemTypes,$F$486:$F$527,"Sensitive Information*",AT$486:AT$527,"*HTTP,*"),"*"))),"*")</f>
        <v>*</v>
      </c>
      <c r="AT545" s="21" t="str">
        <f>IF(AT$9="Include", NullToAsterisk(JoinAll(", ", JoinIfFuzzy(TransmissionItemTypes,$F$486:$F$527,"Sensitive Information*",AT$486:AT$527,"*HTTP,*"), IF(AND(AT$2=AU$3,AU$9="Include (Platform Duplicate)"),JoinIfFuzzy(TransmissionItemTypes,$F$486:$F$527,"Sensitive Information*",AU$486:AU$527,"*HTTP,*"),"*"))),"*")</f>
        <v>*</v>
      </c>
      <c r="AU545" s="21" t="str">
        <f>IF(AU$9="Include", NullToAsterisk(JoinAll(", ", JoinIfFuzzy(TransmissionItemTypes,$F$486:$F$527,"Sensitive Information*",AU$486:AU$527,"*HTTP,*"), IF(AND(AU$2=AV$3,AV$9="Include (Platform Duplicate)"),JoinIfFuzzy(TransmissionItemTypes,$F$486:$F$527,"Sensitive Information*",AV$486:AV$527,"*HTTP,*"),"*"))),"*")</f>
        <v>*</v>
      </c>
      <c r="AV545" s="21" t="str">
        <f>IF(AV$9="Include", NullToAsterisk(JoinAll(", ", JoinIfFuzzy(TransmissionItemTypes,$F$486:$F$527,"Sensitive Information*",AV$486:AV$527,"*HTTP,*"), IF(AND(AV$2=AW$3,AW$9="Include (Platform Duplicate)"),JoinIfFuzzy(TransmissionItemTypes,$F$486:$F$527,"Sensitive Information*",AW$486:AW$527,"*HTTP,*"),"*"))),"*")</f>
        <v>*</v>
      </c>
      <c r="AW545" s="21" t="str">
        <f>IF(AW$9="Include", NullToAsterisk(JoinAll(", ", JoinIfFuzzy(TransmissionItemTypes,$F$486:$F$527,"Sensitive Information*",AW$486:AW$527,"*HTTP,*"), IF(AND(AW$2=AX$3,AX$9="Include (Platform Duplicate)"),JoinIfFuzzy(TransmissionItemTypes,$F$486:$F$527,"Sensitive Information*",AX$486:AX$527,"*HTTP,*"),"*"))),"*")</f>
        <v>*</v>
      </c>
      <c r="AX545" s="21" t="str">
        <f>IF(AX$9="Include", NullToAsterisk(JoinAll(", ", JoinIfFuzzy(TransmissionItemTypes,$F$486:$F$527,"Sensitive Information*",AX$486:AX$527,"*HTTP,*"), IF(AND(AX$2=AY$3,AY$9="Include (Platform Duplicate)"),JoinIfFuzzy(TransmissionItemTypes,$F$486:$F$527,"Sensitive Information*",AY$486:AY$527,"*HTTP,*"),"*"))),"*")</f>
        <v>*</v>
      </c>
      <c r="AY545" s="21" t="str">
        <f>IF(AY$9="Include", NullToAsterisk(JoinAll(", ", JoinIfFuzzy(TransmissionItemTypes,$F$486:$F$527,"Sensitive Information*",AY$486:AY$527,"*HTTP,*"), IF(AND(AY$2=AZ$3,AZ$9="Include (Platform Duplicate)"),JoinIfFuzzy(TransmissionItemTypes,$F$486:$F$527,"Sensitive Information*",AZ$486:AZ$527,"*HTTP,*"),"*"))),"*")</f>
        <v>*</v>
      </c>
      <c r="AZ545" s="21" t="str">
        <f>IF(AZ$9="Include", NullToAsterisk(JoinAll(", ", JoinIfFuzzy(TransmissionItemTypes,$F$486:$F$527,"Sensitive Information*",AZ$486:AZ$527,"*HTTP,*"), IF(AND(AZ$2=BA$3,BA$9="Include (Platform Duplicate)"),JoinIfFuzzy(TransmissionItemTypes,$F$486:$F$527,"Sensitive Information*",BA$486:BA$527,"*HTTP,*"),"*"))),"*")</f>
        <v>*</v>
      </c>
      <c r="BA545" s="21" t="str">
        <f>IF(BA$9="Include", NullToAsterisk(JoinAll(", ", JoinIfFuzzy(TransmissionItemTypes,$F$486:$F$527,"Sensitive Information*",BA$486:BA$527,"*HTTP,*"), IF(AND(BA$2=BB$3,BB$9="Include (Platform Duplicate)"),JoinIfFuzzy(TransmissionItemTypes,$F$486:$F$527,"Sensitive Information*",BB$486:BB$527,"*HTTP,*"),"*"))),"*")</f>
        <v>*</v>
      </c>
      <c r="BB545" s="21" t="str">
        <f>IF(BB$9="Include", NullToAsterisk(JoinAll(", ", JoinIfFuzzy(TransmissionItemTypes,$F$486:$F$527,"Sensitive Information*",BB$486:BB$527,"*HTTP,*"), IF(AND(BB$2=BC$3,BC$9="Include (Platform Duplicate)"),JoinIfFuzzy(TransmissionItemTypes,$F$486:$F$527,"Sensitive Information*",BC$486:BC$527,"*HTTP,*"),"*"))),"*")</f>
        <v>*</v>
      </c>
      <c r="BC545" s="21" t="str">
        <f>IF(BC$9="Include", NullToAsterisk(JoinAll(", ", JoinIfFuzzy(TransmissionItemTypes,$F$486:$F$527,"Sensitive Information*",BC$486:BC$527,"*HTTP,*"), IF(AND(BC$2=BD$3,BD$9="Include (Platform Duplicate)"),JoinIfFuzzy(TransmissionItemTypes,$F$486:$F$527,"Sensitive Information*",BD$486:BD$527,"*HTTP,*"),"*"))),"*")</f>
        <v>*</v>
      </c>
      <c r="BD545" s="21" t="str">
        <f>IF(BD$9="Include", NullToAsterisk(JoinAll(", ", JoinIfFuzzy(TransmissionItemTypes,$F$486:$F$527,"Sensitive Information*",BD$486:BD$527,"*HTTP,*"), IF(AND(BD$2=BE$3,BE$9="Include (Platform Duplicate)"),JoinIfFuzzy(TransmissionItemTypes,$F$486:$F$527,"Sensitive Information*",BE$486:BE$527,"*HTTP,*"),"*"))),"*")</f>
        <v>*</v>
      </c>
      <c r="BE545" s="21" t="str">
        <f>IF(BE$9="Include", NullToAsterisk(JoinAll(", ", JoinIfFuzzy(TransmissionItemTypes,$F$486:$F$527,"Sensitive Information*",BE$486:BE$527,"*HTTP,*"), IF(AND(BE$2=BF$3,BF$9="Include (Platform Duplicate)"),JoinIfFuzzy(TransmissionItemTypes,$F$486:$F$527,"Sensitive Information*",BF$486:BF$527,"*HTTP,*"),"*"))),"*")</f>
        <v>*</v>
      </c>
      <c r="BF545" s="21" t="str">
        <f>IF(BF$9="Include", NullToAsterisk(JoinAll(", ", JoinIfFuzzy(TransmissionItemTypes,$F$486:$F$527,"Sensitive Information*",BF$486:BF$527,"*HTTP,*"), IF(AND(BF$2=BG$3,BG$9="Include (Platform Duplicate)"),JoinIfFuzzy(TransmissionItemTypes,$F$486:$F$527,"Sensitive Information*",BG$486:BG$527,"*HTTP,*"),"*"))),"*")</f>
        <v>*</v>
      </c>
      <c r="BG545" s="21" t="str">
        <f>IF(BG$9="Include", NullToAsterisk(JoinAll(", ", JoinIfFuzzy(TransmissionItemTypes,$F$486:$F$527,"Sensitive Information*",BG$486:BG$527,"*HTTP,*"), IF(AND(BG$2=BH$3,BH$9="Include (Platform Duplicate)"),JoinIfFuzzy(TransmissionItemTypes,$F$486:$F$527,"Sensitive Information*",BH$486:BH$527,"*HTTP,*"),"*"))),"*")</f>
        <v>*</v>
      </c>
      <c r="BH545" s="21" t="str">
        <f>IF(BH$9="Include", NullToAsterisk(JoinAll(", ", JoinIfFuzzy(TransmissionItemTypes,$F$486:$F$527,"Sensitive Information*",BH$486:BH$527,"*HTTP,*"), IF(AND(BH$2=BI$3,BI$9="Include (Platform Duplicate)"),JoinIfFuzzy(TransmissionItemTypes,$F$486:$F$527,"Sensitive Information*",BI$486:BI$527,"*HTTP,*"),"*"))),"*")</f>
        <v>*</v>
      </c>
      <c r="BI545" s="21" t="str">
        <f>IF(BI$9="Include", NullToAsterisk(JoinAll(", ", JoinIfFuzzy(TransmissionItemTypes,$F$486:$F$527,"Sensitive Information*",BI$486:BI$527,"*HTTP,*"), IF(AND(BI$2=BJ$3,BJ$9="Include (Platform Duplicate)"),JoinIfFuzzy(TransmissionItemTypes,$F$486:$F$527,"Sensitive Information*",BJ$486:BJ$527,"*HTTP,*"),"*"))),"*")</f>
        <v>*</v>
      </c>
      <c r="BJ545" s="21" t="str">
        <f>IF(BJ$9="Include", NullToAsterisk(JoinAll(", ", JoinIfFuzzy(TransmissionItemTypes,$F$486:$F$527,"Sensitive Information*",BJ$486:BJ$527,"*HTTP,*"), IF(AND(BJ$2=BK$3,BK$9="Include (Platform Duplicate)"),JoinIfFuzzy(TransmissionItemTypes,$F$486:$F$527,"Sensitive Information*",BK$486:BK$527,"*HTTP,*"),"*"))),"*")</f>
        <v>*</v>
      </c>
      <c r="BK545" s="21" t="str">
        <f>IF(BK$9="Include", NullToAsterisk(JoinAll(", ", JoinIfFuzzy(TransmissionItemTypes,$F$486:$F$527,"Sensitive Information*",BK$486:BK$527,"*HTTP,*"), IF(AND(BK$2=BL$3,BL$9="Include (Platform Duplicate)"),JoinIfFuzzy(TransmissionItemTypes,$F$486:$F$527,"Sensitive Information*",BL$486:BL$527,"*HTTP,*"),"*"))),"*")</f>
        <v>*</v>
      </c>
      <c r="BL545" s="21" t="str">
        <f>IF(BL$9="Include", NullToAsterisk(JoinAll(", ", JoinIfFuzzy(TransmissionItemTypes,$F$486:$F$527,"Sensitive Information*",BL$486:BL$527,"*HTTP,*"), IF(AND(BL$2=BM$3,BM$9="Include (Platform Duplicate)"),JoinIfFuzzy(TransmissionItemTypes,$F$486:$F$527,"Sensitive Information*",BM$486:BM$527,"*HTTP,*"),"*"))),"*")</f>
        <v>*</v>
      </c>
      <c r="BM545" s="21" t="str">
        <f>IF(BM$9="Include", NullToAsterisk(JoinAll(", ", JoinIfFuzzy(TransmissionItemTypes,$F$486:$F$527,"Sensitive Information*",BM$486:BM$527,"*HTTP,*"), IF(AND(BM$2=BN$3,BN$9="Include (Platform Duplicate)"),JoinIfFuzzy(TransmissionItemTypes,$F$486:$F$527,"Sensitive Information*",BN$486:BN$527,"*HTTP,*"),"*"))),"*")</f>
        <v>*</v>
      </c>
      <c r="BN545" s="21" t="str">
        <f>IF(BN$9="Include", NullToAsterisk(JoinAll(", ", JoinIfFuzzy(TransmissionItemTypes,$F$486:$F$527,"Sensitive Information*",BN$486:BN$527,"*HTTP,*"), IF(AND(BN$2=BO$3,BO$9="Include (Platform Duplicate)"),JoinIfFuzzy(TransmissionItemTypes,$F$486:$F$527,"Sensitive Information*",BO$486:BO$527,"*HTTP,*"),"*"))),"*")</f>
        <v>*</v>
      </c>
      <c r="BO545" s="21" t="str">
        <f>IF(BO$9="Include", NullToAsterisk(JoinAll(", ", JoinIfFuzzy(TransmissionItemTypes,$F$486:$F$527,"Sensitive Information*",BO$486:BO$527,"*HTTP,*"), IF(AND(BO$2=BP$3,BP$9="Include (Platform Duplicate)"),JoinIfFuzzy(TransmissionItemTypes,$F$486:$F$527,"Sensitive Information*",BP$486:BP$527,"*HTTP,*"),"*"))),"*")</f>
        <v>*</v>
      </c>
      <c r="BP545" s="21" t="str">
        <f>IF(BP$9="Include", NullToAsterisk(JoinAll(", ", JoinIfFuzzy(TransmissionItemTypes,$F$486:$F$527,"Sensitive Information*",BP$486:BP$527,"*HTTP,*"), IF(AND(BP$2=BQ$3,BQ$9="Include (Platform Duplicate)"),JoinIfFuzzy(TransmissionItemTypes,$F$486:$F$527,"Sensitive Information*",BQ$486:BQ$527,"*HTTP,*"),"*"))),"*")</f>
        <v>*</v>
      </c>
      <c r="BQ545" s="21" t="str">
        <f>IF(BQ$9="Include", NullToAsterisk(JoinAll(", ", JoinIfFuzzy(TransmissionItemTypes,$F$486:$F$527,"Sensitive Information*",BQ$486:BQ$527,"*HTTP,*"), IF(AND(BQ$2=BR$3,BR$9="Include (Platform Duplicate)"),JoinIfFuzzy(TransmissionItemTypes,$F$486:$F$527,"Sensitive Information*",BR$486:BR$527,"*HTTP,*"),"*"))),"*")</f>
        <v>*</v>
      </c>
      <c r="BR545" s="21" t="str">
        <f>IF(BR$9="Include", NullToAsterisk(JoinAll(", ", JoinIfFuzzy(TransmissionItemTypes,$F$486:$F$527,"Sensitive Information*",BR$486:BR$527,"*HTTP,*"), IF(AND(BR$2=BS$3,BS$9="Include (Platform Duplicate)"),JoinIfFuzzy(TransmissionItemTypes,$F$486:$F$527,"Sensitive Information*",BS$486:BS$527,"*HTTP,*"),"*"))),"*")</f>
        <v>*</v>
      </c>
      <c r="BS545" s="21" t="str">
        <f>IF(BS$9="Include", NullToAsterisk(JoinAll(", ", JoinIfFuzzy(TransmissionItemTypes,$F$486:$F$527,"Sensitive Information*",BS$486:BS$527,"*HTTP,*"), IF(AND(BS$2=BT$3,BT$9="Include (Platform Duplicate)"),JoinIfFuzzy(TransmissionItemTypes,$F$486:$F$527,"Sensitive Information*",BT$486:BT$527,"*HTTP,*"),"*"))),"*")</f>
        <v>*</v>
      </c>
      <c r="BT545" s="21" t="str">
        <f>IF(BT$9="Include", NullToAsterisk(JoinAll(", ", JoinIfFuzzy(TransmissionItemTypes,$F$486:$F$527,"Sensitive Information*",BT$486:BT$527,"*HTTP,*"), IF(AND(BT$2=BU$3,BU$9="Include (Platform Duplicate)"),JoinIfFuzzy(TransmissionItemTypes,$F$486:$F$527,"Sensitive Information*",BU$486:BU$527,"*HTTP,*"),"*"))),"*")</f>
        <v>*</v>
      </c>
      <c r="BU545" s="21" t="str">
        <f>IF(BU$9="Include", NullToAsterisk(JoinAll(", ", JoinIfFuzzy(TransmissionItemTypes,$F$486:$F$527,"Sensitive Information*",BU$486:BU$527,"*HTTP,*"), IF(AND(BU$2=BV$3,BV$9="Include (Platform Duplicate)"),JoinIfFuzzy(TransmissionItemTypes,$F$486:$F$527,"Sensitive Information*",BV$486:BV$527,"*HTTP,*"),"*"))),"*")</f>
        <v>*</v>
      </c>
      <c r="BV545" s="21" t="str">
        <f>IF(BV$9="Include", NullToAsterisk(JoinAll(", ", JoinIfFuzzy(TransmissionItemTypes,$F$486:$F$527,"Sensitive Information*",BV$486:BV$527,"*HTTP,*"), IF(AND(BV$2=BW$3,BW$9="Include (Platform Duplicate)"),JoinIfFuzzy(TransmissionItemTypes,$F$486:$F$527,"Sensitive Information*",BW$486:BW$527,"*HTTP,*"),"*"))),"*")</f>
        <v>*</v>
      </c>
      <c r="BW545" s="21" t="str">
        <f>IF(BW$9="Include", NullToAsterisk(JoinAll(", ", JoinIfFuzzy(TransmissionItemTypes,$F$486:$F$527,"Sensitive Information*",BW$486:BW$527,"*HTTP,*"), IF(AND(BW$2=BX$3,BX$9="Include (Platform Duplicate)"),JoinIfFuzzy(TransmissionItemTypes,$F$486:$F$527,"Sensitive Information*",BX$486:BX$527,"*HTTP,*"),"*"))),"*")</f>
        <v>*</v>
      </c>
      <c r="BX545" s="21" t="str">
        <f>IF(BX$9="Include", NullToAsterisk(JoinAll(", ", JoinIfFuzzy(TransmissionItemTypes,$F$486:$F$527,"Sensitive Information*",BX$486:BX$527,"*HTTP,*"), IF(AND(BX$2=BY$3,BY$9="Include (Platform Duplicate)"),JoinIfFuzzy(TransmissionItemTypes,$F$486:$F$527,"Sensitive Information*",BY$486:BY$527,"*HTTP,*"),"*"))),"*")</f>
        <v>*</v>
      </c>
      <c r="BY545" s="21" t="str">
        <f>IF(BY$9="Include", NullToAsterisk(JoinAll(", ", JoinIfFuzzy(TransmissionItemTypes,$F$486:$F$527,"Sensitive Information*",BY$486:BY$527,"*HTTP,*"), IF(AND(BY$2=BZ$3,BZ$9="Include (Platform Duplicate)"),JoinIfFuzzy(TransmissionItemTypes,$F$486:$F$527,"Sensitive Information*",BZ$486:BZ$527,"*HTTP,*"),"*"))),"*")</f>
        <v>*</v>
      </c>
      <c r="BZ545" s="21" t="str">
        <f>IF(BZ$9="Include", NullToAsterisk(JoinAll(", ", JoinIfFuzzy(TransmissionItemTypes,$F$486:$F$527,"Sensitive Information*",BZ$486:BZ$527,"*HTTP,*"), IF(AND(BZ$2=CA$3,CA$9="Include (Platform Duplicate)"),JoinIfFuzzy(TransmissionItemTypes,$F$486:$F$527,"Sensitive Information*",CA$486:CA$527,"*HTTP,*"),"*"))),"*")</f>
        <v>*</v>
      </c>
      <c r="CA545" s="21" t="str">
        <f>IF(CA$9="Include", NullToAsterisk(JoinAll(", ", JoinIfFuzzy(TransmissionItemTypes,$F$486:$F$527,"Sensitive Information*",CA$486:CA$527,"*HTTP,*"), IF(AND(CA$2=CB$3,CB$9="Include (Platform Duplicate)"),JoinIfFuzzy(TransmissionItemTypes,$F$486:$F$527,"Sensitive Information*",CB$486:CB$527,"*HTTP,*"),"*"))),"*")</f>
        <v>*</v>
      </c>
      <c r="CB545" s="21" t="str">
        <f>IF(CB$9="Include", NullToAsterisk(JoinAll(", ", JoinIfFuzzy(TransmissionItemTypes,$F$486:$F$527,"Sensitive Information*",CB$486:CB$527,"*HTTP,*"), IF(AND(CB$2=CC$3,CC$9="Include (Platform Duplicate)"),JoinIfFuzzy(TransmissionItemTypes,$F$486:$F$527,"Sensitive Information*",CC$486:CC$527,"*HTTP,*"),"*"))),"*")</f>
        <v>*</v>
      </c>
      <c r="CC545" s="21" t="str">
        <f>IF(CC$9="Include", NullToAsterisk(JoinAll(", ", JoinIfFuzzy(TransmissionItemTypes,$F$486:$F$527,"Sensitive Information*",CC$486:CC$527,"*HTTP,*"), IF(AND(CC$2=CD$3,CD$9="Include (Platform Duplicate)"),JoinIfFuzzy(TransmissionItemTypes,$F$486:$F$527,"Sensitive Information*",CD$486:CD$527,"*HTTP,*"),"*"))),"*")</f>
        <v>*</v>
      </c>
      <c r="CD545" s="21" t="str">
        <f>IF(CD$9="Include", NullToAsterisk(JoinAll(", ", JoinIfFuzzy(TransmissionItemTypes,$F$486:$F$527,"Sensitive Information*",CD$486:CD$527,"*HTTP,*"), IF(AND(CD$2=CE$3,CE$9="Include (Platform Duplicate)"),JoinIfFuzzy(TransmissionItemTypes,$F$486:$F$527,"Sensitive Information*",CE$486:CE$527,"*HTTP,*"),"*"))),"*")</f>
        <v>*</v>
      </c>
      <c r="CE545" s="21" t="str">
        <f>IF(CE$9="Include", NullToAsterisk(JoinAll(", ", JoinIfFuzzy(TransmissionItemTypes,$F$486:$F$527,"Sensitive Information*",CE$486:CE$527,"*HTTP,*"), IF(AND(CE$2=CF$3,CF$9="Include (Platform Duplicate)"),JoinIfFuzzy(TransmissionItemTypes,$F$486:$F$527,"Sensitive Information*",CF$486:CF$527,"*HTTP,*"),"*"))),"*")</f>
        <v>*</v>
      </c>
      <c r="CF545" s="21" t="str">
        <f>IF(CF$9="Include", NullToAsterisk(JoinAll(", ", JoinIfFuzzy(TransmissionItemTypes,$F$486:$F$527,"Sensitive Information*",CF$486:CF$527,"*HTTP,*"), IF(AND(CF$2=CG$3,CG$9="Include (Platform Duplicate)"),JoinIfFuzzy(TransmissionItemTypes,$F$486:$F$527,"Sensitive Information*",CG$486:CG$527,"*HTTP,*"),"*"))),"*")</f>
        <v>*</v>
      </c>
      <c r="CG545" s="21" t="str">
        <f>IF(CG$9="Include", NullToAsterisk(JoinAll(", ", JoinIfFuzzy(TransmissionItemTypes,$F$486:$F$527,"Sensitive Information*",CG$486:CG$527,"*HTTP,*"), IF(AND(CG$2=CH$3,CH$9="Include (Platform Duplicate)"),JoinIfFuzzy(TransmissionItemTypes,$F$486:$F$527,"Sensitive Information*",CH$486:CH$527,"*HTTP,*"),"*"))),"*")</f>
        <v>*</v>
      </c>
      <c r="CH545" s="21" t="str">
        <f>IF(CH$9="Include", NullToAsterisk(JoinAll(", ", JoinIfFuzzy(TransmissionItemTypes,$F$486:$F$527,"Sensitive Information*",CH$486:CH$527,"*HTTP,*"), IF(AND(CH$2=CI$3,CI$9="Include (Platform Duplicate)"),JoinIfFuzzy(TransmissionItemTypes,$F$486:$F$527,"Sensitive Information*",CI$486:CI$527,"*HTTP,*"),"*"))),"*")</f>
        <v>*</v>
      </c>
      <c r="CI545" s="21" t="str">
        <f>IF(CI$9="Include", NullToAsterisk(JoinAll(", ", JoinIfFuzzy(TransmissionItemTypes,$F$486:$F$527,"Sensitive Information*",CI$486:CI$527,"*HTTP,*"), IF(AND(CI$2=CJ$3,CJ$9="Include (Platform Duplicate)"),JoinIfFuzzy(TransmissionItemTypes,$F$486:$F$527,"Sensitive Information*",CJ$486:CJ$527,"*HTTP,*"),"*"))),"*")</f>
        <v>*</v>
      </c>
      <c r="CJ545" s="21" t="str">
        <f>IF(CJ$9="Include", NullToAsterisk(JoinAll(", ", JoinIfFuzzy(TransmissionItemTypes,$F$486:$F$527,"Sensitive Information*",CJ$486:CJ$527,"*HTTP,*"), IF(AND(CJ$2=CK$3,CK$9="Include (Platform Duplicate)"),JoinIfFuzzy(TransmissionItemTypes,$F$486:$F$527,"Sensitive Information*",CK$486:CK$527,"*HTTP,*"),"*"))),"*")</f>
        <v>*</v>
      </c>
      <c r="CK545" s="21" t="str">
        <f>IF(CK$9="Include", NullToAsterisk(JoinAll(", ", JoinIfFuzzy(TransmissionItemTypes,$F$486:$F$527,"Sensitive Information*",CK$486:CK$527,"*HTTP,*"), IF(AND(CK$2=CL$3,CL$9="Include (Platform Duplicate)"),JoinIfFuzzy(TransmissionItemTypes,$F$486:$F$527,"Sensitive Information*",CL$486:CL$527,"*HTTP,*"),"*"))),"*")</f>
        <v>*</v>
      </c>
      <c r="CL545" s="21" t="str">
        <f>IF(CL$9="Include", NullToAsterisk(JoinAll(", ", JoinIfFuzzy(TransmissionItemTypes,$F$486:$F$527,"Sensitive Information*",CL$486:CL$527,"*HTTP,*"), IF(AND(CL$2=CM$3,CM$9="Include (Platform Duplicate)"),JoinIfFuzzy(TransmissionItemTypes,$F$486:$F$527,"Sensitive Information*",CM$486:CM$527,"*HTTP,*"),"*"))),"*")</f>
        <v>*</v>
      </c>
      <c r="CM545" s="21" t="str">
        <f>IF(CM$9="Include", NullToAsterisk(JoinAll(", ", JoinIfFuzzy(TransmissionItemTypes,$F$486:$F$527,"Sensitive Information*",CM$486:CM$527,"*HTTP,*"), IF(AND(CM$2=CN$3,CN$9="Include (Platform Duplicate)"),JoinIfFuzzy(TransmissionItemTypes,$F$486:$F$527,"Sensitive Information*",CN$486:CN$527,"*HTTP,*"),"*"))),"*")</f>
        <v>*</v>
      </c>
      <c r="CN545" s="21" t="str">
        <f>IF(CN$9="Include", NullToAsterisk(JoinAll(", ", JoinIfFuzzy(TransmissionItemTypes,$F$486:$F$527,"Sensitive Information*",CN$486:CN$527,"*HTTP,*"), IF(AND(CN$2=CO$3,CO$9="Include (Platform Duplicate)"),JoinIfFuzzy(TransmissionItemTypes,$F$486:$F$527,"Sensitive Information*",CO$486:CO$527,"*HTTP,*"),"*"))),"*")</f>
        <v>*</v>
      </c>
      <c r="CO545" s="21" t="str">
        <f>IF(CO$9="Include", NullToAsterisk(JoinAll(", ", JoinIfFuzzy(TransmissionItemTypes,$F$486:$F$527,"Sensitive Information*",CO$486:CO$527,"*HTTP,*"), IF(AND(CO$2=CP$3,CP$9="Include (Platform Duplicate)"),JoinIfFuzzy(TransmissionItemTypes,$F$486:$F$527,"Sensitive Information*",CP$486:CP$527,"*HTTP,*"),"*"))),"*")</f>
        <v>*</v>
      </c>
      <c r="CP545" s="21" t="str">
        <f>IF(CP$9="Include", NullToAsterisk(JoinAll(", ", JoinIfFuzzy(TransmissionItemTypes,$F$486:$F$527,"Sensitive Information*",CP$486:CP$527,"*HTTP,*"), IF(AND(CP$2=CQ$3,CQ$9="Include (Platform Duplicate)"),JoinIfFuzzy(TransmissionItemTypes,$F$486:$F$527,"Sensitive Information*",CQ$486:CQ$527,"*HTTP,*"),"*"))),"*")</f>
        <v>*</v>
      </c>
      <c r="CQ545" s="21" t="str">
        <f>IF(CQ$9="Include", NullToAsterisk(JoinAll(", ", JoinIfFuzzy(TransmissionItemTypes,$F$486:$F$527,"Sensitive Information*",CQ$486:CQ$527,"*HTTP,*"), IF(AND(CQ$2=CR$3,CR$9="Include (Platform Duplicate)"),JoinIfFuzzy(TransmissionItemTypes,$F$486:$F$527,"Sensitive Information*",CR$486:CR$527,"*HTTP,*"),"*"))),"*")</f>
        <v>*</v>
      </c>
      <c r="CR545" s="21" t="str">
        <f>IF(CR$9="Include", NullToAsterisk(JoinAll(", ", JoinIfFuzzy(TransmissionItemTypes,$F$486:$F$527,"Sensitive Information*",CR$486:CR$527,"*HTTP,*"), IF(AND(CR$2=CS$3,CS$9="Include (Platform Duplicate)"),JoinIfFuzzy(TransmissionItemTypes,$F$486:$F$527,"Sensitive Information*",CS$486:CS$527,"*HTTP,*"),"*"))),"*")</f>
        <v>*</v>
      </c>
      <c r="CS545" s="21" t="str">
        <f>IF(CS$9="Include", NullToAsterisk(JoinAll(", ", JoinIfFuzzy(TransmissionItemTypes,$F$486:$F$527,"Sensitive Information*",CS$486:CS$527,"*HTTP,*"), IF(AND(CS$2=CT$3,CT$9="Include (Platform Duplicate)"),JoinIfFuzzy(TransmissionItemTypes,$F$486:$F$527,"Sensitive Information*",CT$486:CT$527,"*HTTP,*"),"*"))),"*")</f>
        <v>*</v>
      </c>
      <c r="CT545" s="21" t="str">
        <f>IF(CT$9="Include", NullToAsterisk(JoinAll(", ", JoinIfFuzzy(TransmissionItemTypes,$F$486:$F$527,"Sensitive Information*",CT$486:CT$527,"*HTTP,*"), IF(AND(CT$2=CU$3,CU$9="Include (Platform Duplicate)"),JoinIfFuzzy(TransmissionItemTypes,$F$486:$F$527,"Sensitive Information*",CU$486:CU$527,"*HTTP,*"),"*"))),"*")</f>
        <v>*</v>
      </c>
      <c r="CU545" s="21" t="str">
        <f>IF(CU$9="Include", NullToAsterisk(JoinAll(", ", JoinIfFuzzy(TransmissionItemTypes,$F$486:$F$527,"Sensitive Information*",CU$486:CU$527,"*HTTP,*"), IF(AND(CU$2=CV$3,CV$9="Include (Platform Duplicate)"),JoinIfFuzzy(TransmissionItemTypes,$F$486:$F$527,"Sensitive Information*",CV$486:CV$527,"*HTTP,*"),"*"))),"*")</f>
        <v>*</v>
      </c>
      <c r="CV545" s="21" t="str">
        <f>IF(CV$9="Include", NullToAsterisk(JoinAll(", ", JoinIfFuzzy(TransmissionItemTypes,$F$486:$F$527,"Sensitive Information*",CV$486:CV$527,"*HTTP,*"), IF(AND(CV$2=CW$3,CW$9="Include (Platform Duplicate)"),JoinIfFuzzy(TransmissionItemTypes,$F$486:$F$527,"Sensitive Information*",CW$486:CW$527,"*HTTP,*"),"*"))),"*")</f>
        <v>*</v>
      </c>
      <c r="CW545" s="21" t="str">
        <f>IF(CW$9="Include", NullToAsterisk(JoinAll(", ", JoinIfFuzzy(TransmissionItemTypes,$F$486:$F$527,"Sensitive Information*",CW$486:CW$527,"*HTTP,*"), IF(AND(CW$2=CX$3,CX$9="Include (Platform Duplicate)"),JoinIfFuzzy(TransmissionItemTypes,$F$486:$F$527,"Sensitive Information*",CX$486:CX$527,"*HTTP,*"),"*"))),"*")</f>
        <v>*</v>
      </c>
      <c r="CX545" s="21" t="str">
        <f>IF(CX$9="Include", NullToAsterisk(JoinAll(", ", JoinIfFuzzy(TransmissionItemTypes,$F$486:$F$527,"Sensitive Information*",CX$486:CX$527,"*HTTP,*"), IF(AND(CX$2=CY$3,CY$9="Include (Platform Duplicate)"),JoinIfFuzzy(TransmissionItemTypes,$F$486:$F$527,"Sensitive Information*",CY$486:CY$527,"*HTTP,*"),"*"))),"*")</f>
        <v>*</v>
      </c>
      <c r="CY545" s="21" t="str">
        <f>IF(CY$9="Include", NullToAsterisk(JoinAll(", ", JoinIfFuzzy(TransmissionItemTypes,$F$486:$F$527,"Sensitive Information*",CY$486:CY$527,"*HTTP,*"), IF(AND(CY$2=CZ$3,CZ$9="Include (Platform Duplicate)"),JoinIfFuzzy(TransmissionItemTypes,$F$486:$F$527,"Sensitive Information*",CZ$486:CZ$527,"*HTTP,*"),"*"))),"*")</f>
        <v>*</v>
      </c>
      <c r="CZ545" s="21" t="str">
        <f>IF(CZ$9="Include", NullToAsterisk(JoinAll(", ", JoinIfFuzzy(TransmissionItemTypes,$F$486:$F$527,"Sensitive Information*",CZ$486:CZ$527,"*HTTP,*"), IF(AND(CZ$2=DA$3,DA$9="Include (Platform Duplicate)"),JoinIfFuzzy(TransmissionItemTypes,$F$486:$F$527,"Sensitive Information*",DA$486:DA$527,"*HTTP,*"),"*"))),"*")</f>
        <v>*</v>
      </c>
      <c r="DA545" s="21" t="str">
        <f>IF(DA$9="Include", NullToAsterisk(JoinAll(", ", JoinIfFuzzy(TransmissionItemTypes,$F$486:$F$527,"Sensitive Information*",DA$486:DA$527,"*HTTP,*"), IF(AND(DA$2=DB$3,DB$9="Include (Platform Duplicate)"),JoinIfFuzzy(TransmissionItemTypes,$F$486:$F$527,"Sensitive Information*",DB$486:DB$527,"*HTTP,*"),"*"))),"*")</f>
        <v>*</v>
      </c>
      <c r="DB545" s="21" t="str">
        <f>IF(DB$9="Include", NullToAsterisk(JoinAll(", ", JoinIfFuzzy(TransmissionItemTypes,$F$486:$F$527,"Sensitive Information*",DB$486:DB$527,"*HTTP,*"), IF(AND(DB$2=DC$3,DC$9="Include (Platform Duplicate)"),JoinIfFuzzy(TransmissionItemTypes,$F$486:$F$527,"Sensitive Information*",DC$486:DC$527,"*HTTP,*"),"*"))),"*")</f>
        <v>*</v>
      </c>
      <c r="DC545" s="21" t="str">
        <f>IF(DC$9="Include", NullToAsterisk(JoinAll(", ", JoinIfFuzzy(TransmissionItemTypes,$F$486:$F$527,"Sensitive Information*",DC$486:DC$527,"*HTTP,*"), IF(AND(DC$2=DD$3,DD$9="Include (Platform Duplicate)"),JoinIfFuzzy(TransmissionItemTypes,$F$486:$F$527,"Sensitive Information*",DD$486:DD$527,"*HTTP,*"),"*"))),"*")</f>
        <v>*</v>
      </c>
      <c r="DD545" s="21" t="str">
        <f>IF(DD$9="Include", NullToAsterisk(JoinAll(", ", JoinIfFuzzy(TransmissionItemTypes,$F$486:$F$527,"Sensitive Information*",DD$486:DD$527,"*HTTP,*"), IF(AND(DD$2=DE$3,DE$9="Include (Platform Duplicate)"),JoinIfFuzzy(TransmissionItemTypes,$F$486:$F$527,"Sensitive Information*",DE$486:DE$527,"*HTTP,*"),"*"))),"*")</f>
        <v>*</v>
      </c>
      <c r="DE545" s="21" t="str">
        <f>IF(DE$9="Include", NullToAsterisk(JoinAll(", ", JoinIfFuzzy(TransmissionItemTypes,$F$486:$F$527,"Sensitive Information*",DE$486:DE$527,"*HTTP,*"), IF(AND(DE$2=DF$3,DF$9="Include (Platform Duplicate)"),JoinIfFuzzy(TransmissionItemTypes,$F$486:$F$527,"Sensitive Information*",DF$486:DF$527,"*HTTP,*"),"*"))),"*")</f>
        <v>*</v>
      </c>
      <c r="DF545" s="21" t="str">
        <f>IF(DF$9="Include", NullToAsterisk(JoinAll(", ", JoinIfFuzzy(TransmissionItemTypes,$F$486:$F$527,"Sensitive Information*",DF$486:DF$527,"*HTTP,*"), IF(AND(DF$2=DG$3,DG$9="Include (Platform Duplicate)"),JoinIfFuzzy(TransmissionItemTypes,$F$486:$F$527,"Sensitive Information*",DG$486:DG$527,"*HTTP,*"),"*"))),"*")</f>
        <v>*</v>
      </c>
      <c r="DG545" s="21" t="str">
        <f>IF(DG$9="Include", NullToAsterisk(JoinAll(", ", JoinIfFuzzy(TransmissionItemTypes,$F$486:$F$527,"Sensitive Information*",DG$486:DG$527,"*HTTP,*"), IF(AND(DG$2=DH$3,DH$9="Include (Platform Duplicate)"),JoinIfFuzzy(TransmissionItemTypes,$F$486:$F$527,"Sensitive Information*",DH$486:DH$527,"*HTTP,*"),"*"))),"*")</f>
        <v>*</v>
      </c>
      <c r="DH545" s="21" t="str">
        <f>IF(DH$9="Include", NullToAsterisk(JoinAll(", ", JoinIfFuzzy(TransmissionItemTypes,$F$486:$F$527,"Sensitive Information*",DH$486:DH$527,"*HTTP,*"), IF(AND(DH$2=DI$3,DI$9="Include (Platform Duplicate)"),JoinIfFuzzy(TransmissionItemTypes,$F$486:$F$527,"Sensitive Information*",DI$486:DI$527,"*HTTP,*"),"*"))),"*")</f>
        <v>*</v>
      </c>
      <c r="DI545" s="21" t="str">
        <f>IF(DI$9="Include", NullToAsterisk(JoinAll(", ", JoinIfFuzzy(TransmissionItemTypes,$F$486:$F$527,"Sensitive Information*",DI$486:DI$527,"*HTTP,*"), IF(AND(DI$2=DJ$3,DJ$9="Include (Platform Duplicate)"),JoinIfFuzzy(TransmissionItemTypes,$F$486:$F$527,"Sensitive Information*",DJ$486:DJ$527,"*HTTP,*"),"*"))),"*")</f>
        <v>*</v>
      </c>
      <c r="DJ545" s="21" t="str">
        <f>IF(DJ$9="Include", NullToAsterisk(JoinAll(", ", JoinIfFuzzy(TransmissionItemTypes,$F$486:$F$527,"Sensitive Information*",DJ$486:DJ$527,"*HTTP,*"), IF(AND(DJ$2=DK$3,DK$9="Include (Platform Duplicate)"),JoinIfFuzzy(TransmissionItemTypes,$F$486:$F$527,"Sensitive Information*",DK$486:DK$527,"*HTTP,*"),"*"))),"*")</f>
        <v>*</v>
      </c>
      <c r="DK545" s="21" t="str">
        <f>IF(DK$9="Include", NullToAsterisk(JoinAll(", ", JoinIfFuzzy(TransmissionItemTypes,$F$486:$F$527,"Sensitive Information*",DK$486:DK$527,"*HTTP,*"), IF(AND(DK$2=DL$3,DL$9="Include (Platform Duplicate)"),JoinIfFuzzy(TransmissionItemTypes,$F$486:$F$527,"Sensitive Information*",DL$486:DL$527,"*HTTP,*"),"*"))),"*")</f>
        <v>*</v>
      </c>
      <c r="DL545" s="21" t="str">
        <f>IF(DL$9="Include", NullToAsterisk(JoinAll(", ", JoinIfFuzzy(TransmissionItemTypes,$F$486:$F$527,"Sensitive Information*",DL$486:DL$527,"*HTTP,*"), IF(AND(DL$2=DM$3,DM$9="Include (Platform Duplicate)"),JoinIfFuzzy(TransmissionItemTypes,$F$486:$F$527,"Sensitive Information*",DM$486:DM$527,"*HTTP,*"),"*"))),"*")</f>
        <v>*</v>
      </c>
      <c r="DM545" s="21" t="str">
        <f>IF(DM$9="Include", NullToAsterisk(JoinAll(", ", JoinIfFuzzy(TransmissionItemTypes,$F$486:$F$527,"Sensitive Information*",DM$486:DM$527,"*HTTP,*"), IF(AND(DM$2=DN$3,DN$9="Include (Platform Duplicate)"),JoinIfFuzzy(TransmissionItemTypes,$F$486:$F$527,"Sensitive Information*",DN$486:DN$527,"*HTTP,*"),"*"))),"*")</f>
        <v>*</v>
      </c>
      <c r="DN545" s="21" t="str">
        <f>IF(DN$9="Include", NullToAsterisk(JoinAll(", ", JoinIfFuzzy(TransmissionItemTypes,$F$486:$F$527,"Sensitive Information*",DN$486:DN$527,"*HTTP,*"), IF(AND(DN$2=DO$3,DO$9="Include (Platform Duplicate)"),JoinIfFuzzy(TransmissionItemTypes,$F$486:$F$527,"Sensitive Information*",DO$486:DO$527,"*HTTP,*"),"*"))),"*")</f>
        <v>*</v>
      </c>
      <c r="DO545" s="21" t="str">
        <f>IF(DO$9="Include", NullToAsterisk(JoinAll(", ", JoinIfFuzzy(TransmissionItemTypes,$F$486:$F$527,"Sensitive Information*",DO$486:DO$527,"*HTTP,*"), IF(AND(DO$2=DP$3,DP$9="Include (Platform Duplicate)"),JoinIfFuzzy(TransmissionItemTypes,$F$486:$F$527,"Sensitive Information*",DP$486:DP$527,"*HTTP,*"),"*"))),"*")</f>
        <v>*</v>
      </c>
      <c r="DP545" s="21" t="str">
        <f>IF(DP$9="Include", NullToAsterisk(JoinAll(", ", JoinIfFuzzy(TransmissionItemTypes,$F$486:$F$527,"Sensitive Information*",DP$486:DP$527,"*HTTP,*"), IF(AND(DP$2=DQ$3,DQ$9="Include (Platform Duplicate)"),JoinIfFuzzy(TransmissionItemTypes,$F$486:$F$527,"Sensitive Information*",DQ$486:DQ$527,"*HTTP,*"),"*"))),"*")</f>
        <v>*</v>
      </c>
      <c r="DQ545" s="21" t="str">
        <f>IF(DQ$9="Include", NullToAsterisk(JoinAll(", ", JoinIfFuzzy(TransmissionItemTypes,$F$486:$F$527,"Sensitive Information*",DQ$486:DQ$527,"*HTTP,*"), IF(AND(DQ$2=DR$3,DR$9="Include (Platform Duplicate)"),JoinIfFuzzy(TransmissionItemTypes,$F$486:$F$527,"Sensitive Information*",DR$486:DR$527,"*HTTP,*"),"*"))),"*")</f>
        <v>*</v>
      </c>
      <c r="DR545" s="21" t="str">
        <f>IF(DR$9="Include", NullToAsterisk(JoinAll(", ", JoinIfFuzzy(TransmissionItemTypes,$F$486:$F$527,"Sensitive Information*",DR$486:DR$527,"*HTTP,*"), IF(AND(DR$2=DS$3,DS$9="Include (Platform Duplicate)"),JoinIfFuzzy(TransmissionItemTypes,$F$486:$F$527,"Sensitive Information*",DS$486:DS$527,"*HTTP,*"),"*"))),"*")</f>
        <v>*</v>
      </c>
      <c r="DS545" s="21" t="str">
        <f>IF(DS$9="Include", NullToAsterisk(JoinAll(", ", JoinIfFuzzy(TransmissionItemTypes,$F$486:$F$527,"Sensitive Information*",DS$486:DS$527,"*HTTP,*"), IF(AND(DS$2=DT$3,DT$9="Include (Platform Duplicate)"),JoinIfFuzzy(TransmissionItemTypes,$F$486:$F$527,"Sensitive Information*",DT$486:DT$527,"*HTTP,*"),"*"))),"*")</f>
        <v>*</v>
      </c>
      <c r="DT545" s="21" t="str">
        <f>IF(DT$9="Include", NullToAsterisk(JoinAll(", ", JoinIfFuzzy(TransmissionItemTypes,$F$486:$F$527,"Sensitive Information*",DT$486:DT$527,"*HTTP,*"), IF(AND(DT$2=DU$3,DU$9="Include (Platform Duplicate)"),JoinIfFuzzy(TransmissionItemTypes,$F$486:$F$527,"Sensitive Information*",DU$486:DU$527,"*HTTP,*"),"*"))),"*")</f>
        <v>*</v>
      </c>
      <c r="DU545" s="21" t="str">
        <f>IF(DU$9="Include", NullToAsterisk(JoinAll(", ", JoinIfFuzzy(TransmissionItemTypes,$F$486:$F$527,"Sensitive Information*",DU$486:DU$527,"*HTTP,*"), IF(AND(DU$2=DV$3,DV$9="Include (Platform Duplicate)"),JoinIfFuzzy(TransmissionItemTypes,$F$486:$F$527,"Sensitive Information*",DV$486:DV$527,"*HTTP,*"),"*"))),"*")</f>
        <v>*</v>
      </c>
      <c r="DV545" s="21" t="str">
        <f>IF(DV$9="Include", NullToAsterisk(JoinAll(", ", JoinIfFuzzy(TransmissionItemTypes,$F$486:$F$527,"Sensitive Information*",DV$486:DV$527,"*HTTP,*"), IF(AND(DV$2=DW$3,DW$9="Include (Platform Duplicate)"),JoinIfFuzzy(TransmissionItemTypes,$F$486:$F$527,"Sensitive Information*",DW$486:DW$527,"*HTTP,*"),"*"))),"*")</f>
        <v>*</v>
      </c>
      <c r="DW545" s="21" t="str">
        <f>IF(DW$9="Include", NullToAsterisk(JoinAll(", ", JoinIfFuzzy(TransmissionItemTypes,$F$486:$F$527,"Sensitive Information*",DW$486:DW$527,"*HTTP,*"), IF(AND(DW$2=DX$3,DX$9="Include (Platform Duplicate)"),JoinIfFuzzy(TransmissionItemTypes,$F$486:$F$527,"Sensitive Information*",DX$486:DX$527,"*HTTP,*"),"*"))),"*")</f>
        <v>*</v>
      </c>
      <c r="DX545" s="21" t="str">
        <f>IF(DX$9="Include", NullToAsterisk(JoinAll(", ", JoinIfFuzzy(TransmissionItemTypes,$F$486:$F$527,"Sensitive Information*",DX$486:DX$527,"*HTTP,*"), IF(AND(DX$2=DY$3,DY$9="Include (Platform Duplicate)"),JoinIfFuzzy(TransmissionItemTypes,$F$486:$F$527,"Sensitive Information*",DY$486:DY$527,"*HTTP,*"),"*"))),"*")</f>
        <v>*</v>
      </c>
      <c r="DY545" s="21" t="str">
        <f>IF(DY$9="Include", NullToAsterisk(JoinAll(", ", JoinIfFuzzy(TransmissionItemTypes,$F$486:$F$527,"Sensitive Information*",DY$486:DY$527,"*HTTP,*"), IF(AND(DY$2=DZ$3,DZ$9="Include (Platform Duplicate)"),JoinIfFuzzy(TransmissionItemTypes,$F$486:$F$527,"Sensitive Information*",DZ$486:DZ$527,"*HTTP,*"),"*"))),"*")</f>
        <v>*</v>
      </c>
      <c r="DZ545" s="21" t="str">
        <f>IF(DZ$9="Include", NullToAsterisk(JoinAll(", ", JoinIfFuzzy(TransmissionItemTypes,$F$486:$F$527,"Sensitive Information*",DZ$486:DZ$527,"*HTTP,*"), IF(AND(DZ$2=EA$3,EA$9="Include (Platform Duplicate)"),JoinIfFuzzy(TransmissionItemTypes,$F$486:$F$527,"Sensitive Information*",EA$486:EA$527,"*HTTP,*"),"*"))),"*")</f>
        <v>*</v>
      </c>
      <c r="EA545" s="21" t="str">
        <f>IF(EA$9="Include", NullToAsterisk(JoinAll(", ", JoinIfFuzzy(TransmissionItemTypes,$F$486:$F$527,"Sensitive Information*",EA$486:EA$527,"*HTTP,*"), IF(AND(EA$2=EB$3,EB$9="Include (Platform Duplicate)"),JoinIfFuzzy(TransmissionItemTypes,$F$486:$F$527,"Sensitive Information*",EB$486:EB$527,"*HTTP,*"),"*"))),"*")</f>
        <v>*</v>
      </c>
      <c r="EB545" s="21" t="str">
        <f>IF(EB$9="Include", NullToAsterisk(JoinAll(", ", JoinIfFuzzy(TransmissionItemTypes,$F$486:$F$527,"Sensitive Information*",EB$486:EB$527,"*HTTP,*"), IF(AND(EB$2=EC$3,EC$9="Include (Platform Duplicate)"),JoinIfFuzzy(TransmissionItemTypes,$F$486:$F$527,"Sensitive Information*",EC$486:EC$527,"*HTTP,*"),"*"))),"*")</f>
        <v>*</v>
      </c>
      <c r="EC545" s="21" t="str">
        <f>IF(EC$9="Include", NullToAsterisk(JoinAll(", ", JoinIfFuzzy(TransmissionItemTypes,$F$486:$F$527,"Sensitive Information*",EC$486:EC$527,"*HTTP,*"), IF(AND(EC$2=ED$3,ED$9="Include (Platform Duplicate)"),JoinIfFuzzy(TransmissionItemTypes,$F$486:$F$527,"Sensitive Information*",ED$486:ED$527,"*HTTP,*"),"*"))),"*")</f>
        <v>*</v>
      </c>
      <c r="ED545" s="21" t="str">
        <f>IF(ED$9="Include", NullToAsterisk(JoinAll(", ", JoinIfFuzzy(TransmissionItemTypes,$F$486:$F$527,"Sensitive Information*",ED$486:ED$527,"*HTTP,*"), IF(AND(ED$2=EE$3,EE$9="Include (Platform Duplicate)"),JoinIfFuzzy(TransmissionItemTypes,$F$486:$F$527,"Sensitive Information*",EE$486:EE$527,"*HTTP,*"),"*"))),"*")</f>
        <v>*</v>
      </c>
      <c r="EE545" s="21" t="str">
        <f>IF(EE$9="Include", NullToAsterisk(JoinAll(", ", JoinIfFuzzy(TransmissionItemTypes,$F$486:$F$527,"Sensitive Information*",EE$486:EE$527,"*HTTP,*"), IF(AND(EE$2=EF$3,EF$9="Include (Platform Duplicate)"),JoinIfFuzzy(TransmissionItemTypes,$F$486:$F$527,"Sensitive Information*",EF$486:EF$527,"*HTTP,*"),"*"))),"*")</f>
        <v>*</v>
      </c>
      <c r="EF545" s="21" t="str">
        <f>IF(EF$9="Include", NullToAsterisk(JoinAll(", ", JoinIfFuzzy(TransmissionItemTypes,$F$486:$F$527,"Sensitive Information*",EF$486:EF$527,"*HTTP,*"), IF(AND(EF$2=EG$3,EG$9="Include (Platform Duplicate)"),JoinIfFuzzy(TransmissionItemTypes,$F$486:$F$527,"Sensitive Information*",EG$486:EG$527,"*HTTP,*"),"*"))),"*")</f>
        <v>*</v>
      </c>
      <c r="EG545" s="21" t="str">
        <f>IF(EG$9="Include", NullToAsterisk(JoinAll(", ", JoinIfFuzzy(TransmissionItemTypes,$F$486:$F$527,"Sensitive Information*",EG$486:EG$527,"*HTTP,*"), IF(AND(EG$2=EH$3,EH$9="Include (Platform Duplicate)"),JoinIfFuzzy(TransmissionItemTypes,$F$486:$F$527,"Sensitive Information*",EH$486:EH$527,"*HTTP,*"),"*"))),"*")</f>
        <v>*</v>
      </c>
      <c r="EH545" s="21" t="str">
        <f>IF(EH$9="Include", NullToAsterisk(JoinAll(", ", JoinIfFuzzy(TransmissionItemTypes,$F$486:$F$527,"Sensitive Information*",EH$486:EH$527,"*HTTP,*"), IF(AND(EH$2=EI$3,EI$9="Include (Platform Duplicate)"),JoinIfFuzzy(TransmissionItemTypes,$F$486:$F$527,"Sensitive Information*",EI$486:EI$527,"*HTTP,*"),"*"))),"*")</f>
        <v>*</v>
      </c>
      <c r="EI545" s="21" t="str">
        <f>IF(EI$9="Include", NullToAsterisk(JoinAll(", ", JoinIfFuzzy(TransmissionItemTypes,$F$486:$F$527,"Sensitive Information*",EI$486:EI$527,"*HTTP,*"), IF(AND(EI$2=EJ$3,EJ$9="Include (Platform Duplicate)"),JoinIfFuzzy(TransmissionItemTypes,$F$486:$F$527,"Sensitive Information*",EJ$486:EJ$527,"*HTTP,*"),"*"))),"*")</f>
        <v>*</v>
      </c>
      <c r="EJ545" s="21" t="str">
        <f>IF(EJ$9="Include", NullToAsterisk(JoinAll(", ", JoinIfFuzzy(TransmissionItemTypes,$F$486:$F$527,"Sensitive Information*",EJ$486:EJ$527,"*HTTP,*"), IF(AND(EJ$2=EK$3,EK$9="Include (Platform Duplicate)"),JoinIfFuzzy(TransmissionItemTypes,$F$486:$F$527,"Sensitive Information*",EK$486:EK$527,"*HTTP,*"),"*"))),"*")</f>
        <v>*</v>
      </c>
      <c r="EK545" s="21" t="str">
        <f>IF(EK$9="Include", NullToAsterisk(JoinAll(", ", JoinIfFuzzy(TransmissionItemTypes,$F$486:$F$527,"Sensitive Information*",EK$486:EK$527,"*HTTP,*"), IF(AND(EK$2=EL$3,EL$9="Include (Platform Duplicate)"),JoinIfFuzzy(TransmissionItemTypes,$F$486:$F$527,"Sensitive Information*",EL$486:EL$527,"*HTTP,*"),"*"))),"*")</f>
        <v>*</v>
      </c>
      <c r="EL545" s="110"/>
      <c r="EM545" s="110"/>
    </row>
    <row r="546" spans="1:143" s="15" customFormat="1" ht="15" x14ac:dyDescent="0.25">
      <c r="A546" s="140"/>
      <c r="B546" s="97"/>
      <c r="C546" s="97"/>
      <c r="D546" s="97"/>
      <c r="E546" s="97"/>
      <c r="F546" s="97"/>
      <c r="G546" s="92" t="s">
        <v>4033</v>
      </c>
      <c r="H546" s="80"/>
      <c r="I546" s="80"/>
      <c r="O546" s="55"/>
      <c r="EL546" s="99"/>
      <c r="EM546" s="99"/>
    </row>
    <row r="547" spans="1:143" s="58" customFormat="1" ht="12.75" customHeight="1" x14ac:dyDescent="0.25">
      <c r="A547" s="5"/>
      <c r="B547" s="96"/>
      <c r="C547" s="96"/>
      <c r="D547" s="96"/>
      <c r="E547" s="96"/>
      <c r="F547" s="96"/>
      <c r="G547" s="4" t="s">
        <v>3543</v>
      </c>
      <c r="H547" s="18" t="s">
        <v>5</v>
      </c>
      <c r="I547" s="18"/>
      <c r="J547" s="58" t="str">
        <f>IF(J$9="Include",IF(JoinIfFuzzy(J$155:J$191,J$155:J$191,"&lt;&gt;No",$F$155:$F$191,$G547)&amp;IF(AND(J$2=K$3,K$9="Include (Platform Duplicate)"),JoinIfFuzzy(K$155:K$191,K$155:K$191,"&lt;&gt;No",$F$155:$F$191,$G547),"")&lt;&gt;"","Yes","No"),"*")</f>
        <v>No</v>
      </c>
      <c r="K547" s="58" t="str">
        <f>IF(K$9="Include",IF(JoinIfFuzzy(K$155:K$191,K$155:K$191,"&lt;&gt;No",$F$155:$F$191,$G547)&amp;IF(AND(K$2=L$3,L$9="Include (Platform Duplicate)"),JoinIfFuzzy(L$155:L$191,L$155:L$191,"&lt;&gt;No",$F$155:$F$191,$G547),"")&lt;&gt;"","Yes","No"),"*")</f>
        <v>No</v>
      </c>
      <c r="L547" s="58" t="str">
        <f>IF(L$9="Include",IF(JoinIfFuzzy(L$155:L$191,L$155:L$191,"&lt;&gt;No",$F$155:$F$191,$G547)&amp;IF(AND(L$2=M$3,M$9="Include (Platform Duplicate)"),JoinIfFuzzy(M$155:M$191,M$155:M$191,"&lt;&gt;No",$F$155:$F$191,$G547),"")&lt;&gt;"","Yes","No"),"*")</f>
        <v>*</v>
      </c>
      <c r="M547" s="58" t="str">
        <f>IF(M$9="Include",IF(JoinIfFuzzy(M$155:M$191,M$155:M$191,"&lt;&gt;No",$F$155:$F$191,$G547)&amp;IF(AND(M$2=N$3,N$9="Include (Platform Duplicate)"),JoinIfFuzzy(N$155:N$191,N$155:N$191,"&lt;&gt;No",$F$155:$F$191,$G547),"")&lt;&gt;"","Yes","No"),"*")</f>
        <v>No</v>
      </c>
      <c r="N547" s="58" t="str">
        <f>IF(N$9="Include",IF(JoinIfFuzzy(N$155:N$191,N$155:N$191,"&lt;&gt;No",$F$155:$F$191,$G547)&amp;IF(AND(N$2=O$3,O$9="Include (Platform Duplicate)"),JoinIfFuzzy(O$155:O$191,O$155:O$191,"&lt;&gt;No",$F$155:$F$191,$G547),"")&lt;&gt;"","Yes","No"),"*")</f>
        <v>*</v>
      </c>
      <c r="O547" s="58" t="str">
        <f>IF(O$9="Include",IF(JoinIfFuzzy(O$155:O$191,O$155:O$191,"&lt;&gt;No",$F$155:$F$191,$G547)&amp;IF(AND(O$2=P$3,P$9="Include (Platform Duplicate)"),JoinIfFuzzy(P$155:P$191,P$155:P$191,"&lt;&gt;No",$F$155:$F$191,$G547),"")&lt;&gt;"","Yes","No"),"*")</f>
        <v>No</v>
      </c>
      <c r="P547" s="58" t="str">
        <f>IF(P$9="Include",IF(JoinIfFuzzy(P$155:P$191,P$155:P$191,"&lt;&gt;No",$F$155:$F$191,$G547)&amp;IF(AND(P$2=Q$3,Q$9="Include (Platform Duplicate)"),JoinIfFuzzy(Q$155:Q$191,Q$155:Q$191,"&lt;&gt;No",$F$155:$F$191,$G547),"")&lt;&gt;"","Yes","No"),"*")</f>
        <v>*</v>
      </c>
      <c r="Q547" s="58" t="str">
        <f>IF(Q$9="Include",IF(JoinIfFuzzy(Q$155:Q$191,Q$155:Q$191,"&lt;&gt;No",$F$155:$F$191,$G547)&amp;IF(AND(Q$2=R$3,R$9="Include (Platform Duplicate)"),JoinIfFuzzy(R$155:R$191,R$155:R$191,"&lt;&gt;No",$F$155:$F$191,$G547),"")&lt;&gt;"","Yes","No"),"*")</f>
        <v>No</v>
      </c>
      <c r="R547" s="58" t="str">
        <f>IF(R$9="Include",IF(JoinIfFuzzy(R$155:R$191,R$155:R$191,"&lt;&gt;No",$F$155:$F$191,$G547)&amp;IF(AND(R$2=S$3,S$9="Include (Platform Duplicate)"),JoinIfFuzzy(S$155:S$191,S$155:S$191,"&lt;&gt;No",$F$155:$F$191,$G547),"")&lt;&gt;"","Yes","No"),"*")</f>
        <v>*</v>
      </c>
      <c r="S547" s="58" t="str">
        <f>IF(S$9="Include",IF(JoinIfFuzzy(S$155:S$191,S$155:S$191,"&lt;&gt;No",$F$155:$F$191,$G547)&amp;IF(AND(S$2=T$3,T$9="Include (Platform Duplicate)"),JoinIfFuzzy(T$155:T$191,T$155:T$191,"&lt;&gt;No",$F$155:$F$191,$G547),"")&lt;&gt;"","Yes","No"),"*")</f>
        <v>Yes</v>
      </c>
      <c r="T547" s="58" t="str">
        <f>IF(T$9="Include",IF(JoinIfFuzzy(T$155:T$191,T$155:T$191,"&lt;&gt;No",$F$155:$F$191,$G547)&amp;IF(AND(T$2=U$3,U$9="Include (Platform Duplicate)"),JoinIfFuzzy(U$155:U$191,U$155:U$191,"&lt;&gt;No",$F$155:$F$191,$G547),"")&lt;&gt;"","Yes","No"),"*")</f>
        <v>*</v>
      </c>
      <c r="U547" s="58" t="str">
        <f>IF(U$9="Include",IF(JoinIfFuzzy(U$155:U$191,U$155:U$191,"&lt;&gt;No",$F$155:$F$191,$G547)&amp;IF(AND(U$2=V$3,V$9="Include (Platform Duplicate)"),JoinIfFuzzy(V$155:V$191,V$155:V$191,"&lt;&gt;No",$F$155:$F$191,$G547),"")&lt;&gt;"","Yes","No"),"*")</f>
        <v>Yes</v>
      </c>
      <c r="V547" s="58" t="str">
        <f>IF(V$9="Include",IF(JoinIfFuzzy(V$155:V$191,V$155:V$191,"&lt;&gt;No",$F$155:$F$191,$G547)&amp;IF(AND(V$2=W$3,W$9="Include (Platform Duplicate)"),JoinIfFuzzy(W$155:W$191,W$155:W$191,"&lt;&gt;No",$F$155:$F$191,$G547),"")&lt;&gt;"","Yes","No"),"*")</f>
        <v>Yes</v>
      </c>
      <c r="W547" s="58" t="str">
        <f>IF(W$9="Include",IF(JoinIfFuzzy(W$155:W$191,W$155:W$191,"&lt;&gt;No",$F$155:$F$191,$G547)&amp;IF(AND(W$2=X$3,X$9="Include (Platform Duplicate)"),JoinIfFuzzy(X$155:X$191,X$155:X$191,"&lt;&gt;No",$F$155:$F$191,$G547),"")&lt;&gt;"","Yes","No"),"*")</f>
        <v>Yes</v>
      </c>
      <c r="X547" s="58" t="str">
        <f>IF(X$9="Include",IF(JoinIfFuzzy(X$155:X$191,X$155:X$191,"&lt;&gt;No",$F$155:$F$191,$G547)&amp;IF(AND(X$2=Y$3,Y$9="Include (Platform Duplicate)"),JoinIfFuzzy(Y$155:Y$191,Y$155:Y$191,"&lt;&gt;No",$F$155:$F$191,$G547),"")&lt;&gt;"","Yes","No"),"*")</f>
        <v>*</v>
      </c>
      <c r="Y547" s="58" t="str">
        <f>IF(Y$9="Include",IF(JoinIfFuzzy(Y$155:Y$191,Y$155:Y$191,"&lt;&gt;No",$F$155:$F$191,$G547)&amp;IF(AND(Y$2=Z$3,Z$9="Include (Platform Duplicate)"),JoinIfFuzzy(Z$155:Z$191,Z$155:Z$191,"&lt;&gt;No",$F$155:$F$191,$G547),"")&lt;&gt;"","Yes","No"),"*")</f>
        <v>Yes</v>
      </c>
      <c r="Z547" s="58" t="str">
        <f>IF(Z$9="Include",IF(JoinIfFuzzy(Z$155:Z$191,Z$155:Z$191,"&lt;&gt;No",$F$155:$F$191,$G547)&amp;IF(AND(Z$2=AA$3,AA$9="Include (Platform Duplicate)"),JoinIfFuzzy(AA$155:AA$191,AA$155:AA$191,"&lt;&gt;No",$F$155:$F$191,$G547),"")&lt;&gt;"","Yes","No"),"*")</f>
        <v>*</v>
      </c>
      <c r="AA547" s="58" t="str">
        <f>IF(AA$9="Include",IF(JoinIfFuzzy(AA$155:AA$191,AA$155:AA$191,"&lt;&gt;No",$F$155:$F$191,$G547)&amp;IF(AND(AA$2=AB$3,AB$9="Include (Platform Duplicate)"),JoinIfFuzzy(AB$155:AB$191,AB$155:AB$191,"&lt;&gt;No",$F$155:$F$191,$G547),"")&lt;&gt;"","Yes","No"),"*")</f>
        <v>Yes</v>
      </c>
      <c r="AB547" s="58" t="str">
        <f>IF(AB$9="Include",IF(JoinIfFuzzy(AB$155:AB$191,AB$155:AB$191,"&lt;&gt;No",$F$155:$F$191,$G547)&amp;IF(AND(AB$2=AC$3,AC$9="Include (Platform Duplicate)"),JoinIfFuzzy(AC$155:AC$191,AC$155:AC$191,"&lt;&gt;No",$F$155:$F$191,$G547),"")&lt;&gt;"","Yes","No"),"*")</f>
        <v>*</v>
      </c>
      <c r="AC547" s="58" t="str">
        <f>IF(AC$9="Include",IF(JoinIfFuzzy(AC$155:AC$191,AC$155:AC$191,"&lt;&gt;No",$F$155:$F$191,$G547)&amp;IF(AND(AC$2=AD$3,AD$9="Include (Platform Duplicate)"),JoinIfFuzzy(AD$155:AD$191,AD$155:AD$191,"&lt;&gt;No",$F$155:$F$191,$G547),"")&lt;&gt;"","Yes","No"),"*")</f>
        <v>Yes</v>
      </c>
      <c r="AD547" s="58" t="str">
        <f>IF(AD$9="Include",IF(JoinIfFuzzy(AD$155:AD$191,AD$155:AD$191,"&lt;&gt;No",$F$155:$F$191,$G547)&amp;IF(AND(AD$2=AE$3,AE$9="Include (Platform Duplicate)"),JoinIfFuzzy(AE$155:AE$191,AE$155:AE$191,"&lt;&gt;No",$F$155:$F$191,$G547),"")&lt;&gt;"","Yes","No"),"*")</f>
        <v>No</v>
      </c>
      <c r="AE547" s="58" t="str">
        <f>IF(AE$9="Include",IF(JoinIfFuzzy(AE$155:AE$191,AE$155:AE$191,"&lt;&gt;No",$F$155:$F$191,$G547)&amp;IF(AND(AE$2=AF$3,AF$9="Include (Platform Duplicate)"),JoinIfFuzzy(AF$155:AF$191,AF$155:AF$191,"&lt;&gt;No",$F$155:$F$191,$G547),"")&lt;&gt;"","Yes","No"),"*")</f>
        <v>*</v>
      </c>
      <c r="AF547" s="58" t="str">
        <f>IF(AF$9="Include",IF(JoinIfFuzzy(AF$155:AF$191,AF$155:AF$191,"&lt;&gt;No",$F$155:$F$191,$G547)&amp;IF(AND(AF$2=AG$3,AG$9="Include (Platform Duplicate)"),JoinIfFuzzy(AG$155:AG$191,AG$155:AG$191,"&lt;&gt;No",$F$155:$F$191,$G547),"")&lt;&gt;"","Yes","No"),"*")</f>
        <v>No</v>
      </c>
      <c r="AG547" s="58" t="str">
        <f>IF(AG$9="Include",IF(JoinIfFuzzy(AG$155:AG$191,AG$155:AG$191,"&lt;&gt;No",$F$155:$F$191,$G547)&amp;IF(AND(AG$2=AH$3,AH$9="Include (Platform Duplicate)"),JoinIfFuzzy(AH$155:AH$191,AH$155:AH$191,"&lt;&gt;No",$F$155:$F$191,$G547),"")&lt;&gt;"","Yes","No"),"*")</f>
        <v>Yes</v>
      </c>
      <c r="AH547" s="58" t="str">
        <f>IF(AH$9="Include",IF(JoinIfFuzzy(AH$155:AH$191,AH$155:AH$191,"&lt;&gt;No",$F$155:$F$191,$G547)&amp;IF(AND(AH$2=AI$3,AI$9="Include (Platform Duplicate)"),JoinIfFuzzy(AI$155:AI$191,AI$155:AI$191,"&lt;&gt;No",$F$155:$F$191,$G547),"")&lt;&gt;"","Yes","No"),"*")</f>
        <v>Yes</v>
      </c>
      <c r="AI547" s="58" t="str">
        <f>IF(AI$9="Include",IF(JoinIfFuzzy(AI$155:AI$191,AI$155:AI$191,"&lt;&gt;No",$F$155:$F$191,$G547)&amp;IF(AND(AI$2=AJ$3,AJ$9="Include (Platform Duplicate)"),JoinIfFuzzy(AJ$155:AJ$191,AJ$155:AJ$191,"&lt;&gt;No",$F$155:$F$191,$G547),"")&lt;&gt;"","Yes","No"),"*")</f>
        <v>*</v>
      </c>
      <c r="AJ547" s="58" t="str">
        <f>IF(AJ$9="Include",IF(JoinIfFuzzy(AJ$155:AJ$191,AJ$155:AJ$191,"&lt;&gt;No",$F$155:$F$191,$G547)&amp;IF(AND(AJ$2=AK$3,AK$9="Include (Platform Duplicate)"),JoinIfFuzzy(AK$155:AK$191,AK$155:AK$191,"&lt;&gt;No",$F$155:$F$191,$G547),"")&lt;&gt;"","Yes","No"),"*")</f>
        <v>Yes</v>
      </c>
      <c r="AK547" s="58" t="str">
        <f>IF(AK$9="Include",IF(JoinIfFuzzy(AK$155:AK$191,AK$155:AK$191,"&lt;&gt;No",$F$155:$F$191,$G547)&amp;IF(AND(AK$2=AL$3,AL$9="Include (Platform Duplicate)"),JoinIfFuzzy(AL$155:AL$191,AL$155:AL$191,"&lt;&gt;No",$F$155:$F$191,$G547),"")&lt;&gt;"","Yes","No"),"*")</f>
        <v>*</v>
      </c>
      <c r="AL547" s="58" t="str">
        <f>IF(AL$9="Include",IF(JoinIfFuzzy(AL$155:AL$191,AL$155:AL$191,"&lt;&gt;No",$F$155:$F$191,$G547)&amp;IF(AND(AL$2=AM$3,AM$9="Include (Platform Duplicate)"),JoinIfFuzzy(AM$155:AM$191,AM$155:AM$191,"&lt;&gt;No",$F$155:$F$191,$G547),"")&lt;&gt;"","Yes","No"),"*")</f>
        <v>No</v>
      </c>
      <c r="AM547" s="58" t="str">
        <f>IF(AM$9="Include",IF(JoinIfFuzzy(AM$155:AM$191,AM$155:AM$191,"&lt;&gt;No",$F$155:$F$191,$G547)&amp;IF(AND(AM$2=AN$3,AN$9="Include (Platform Duplicate)"),JoinIfFuzzy(AN$155:AN$191,AN$155:AN$191,"&lt;&gt;No",$F$155:$F$191,$G547),"")&lt;&gt;"","Yes","No"),"*")</f>
        <v>No</v>
      </c>
      <c r="AN547" s="58" t="str">
        <f>IF(AN$9="Include",IF(JoinIfFuzzy(AN$155:AN$191,AN$155:AN$191,"&lt;&gt;No",$F$155:$F$191,$G547)&amp;IF(AND(AN$2=AO$3,AO$9="Include (Platform Duplicate)"),JoinIfFuzzy(AO$155:AO$191,AO$155:AO$191,"&lt;&gt;No",$F$155:$F$191,$G547),"")&lt;&gt;"","Yes","No"),"*")</f>
        <v>Yes</v>
      </c>
      <c r="AO547" s="58" t="str">
        <f>IF(AO$9="Include",IF(JoinIfFuzzy(AO$155:AO$191,AO$155:AO$191,"&lt;&gt;No",$F$155:$F$191,$G547)&amp;IF(AND(AO$2=AP$3,AP$9="Include (Platform Duplicate)"),JoinIfFuzzy(AP$155:AP$191,AP$155:AP$191,"&lt;&gt;No",$F$155:$F$191,$G547),"")&lt;&gt;"","Yes","No"),"*")</f>
        <v>*</v>
      </c>
      <c r="AP547" s="58" t="str">
        <f>IF(AP$9="Include",IF(JoinIfFuzzy(AP$155:AP$191,AP$155:AP$191,"&lt;&gt;No",$F$155:$F$191,$G547)&amp;IF(AND(AP$2=AQ$3,AQ$9="Include (Platform Duplicate)"),JoinIfFuzzy(AQ$155:AQ$191,AQ$155:AQ$191,"&lt;&gt;No",$F$155:$F$191,$G547),"")&lt;&gt;"","Yes","No"),"*")</f>
        <v>No</v>
      </c>
      <c r="AQ547" s="58" t="str">
        <f>IF(AQ$9="Include",IF(JoinIfFuzzy(AQ$155:AQ$191,AQ$155:AQ$191,"&lt;&gt;No",$F$155:$F$191,$G547)&amp;IF(AND(AQ$2=AR$3,AR$9="Include (Platform Duplicate)"),JoinIfFuzzy(AR$155:AR$191,AR$155:AR$191,"&lt;&gt;No",$F$155:$F$191,$G547),"")&lt;&gt;"","Yes","No"),"*")</f>
        <v>*</v>
      </c>
      <c r="AR547" s="58" t="str">
        <f>IF(AR$9="Include",IF(JoinIfFuzzy(AR$155:AR$191,AR$155:AR$191,"&lt;&gt;No",$F$155:$F$191,$G547)&amp;IF(AND(AR$2=AS$3,AS$9="Include (Platform Duplicate)"),JoinIfFuzzy(AS$155:AS$191,AS$155:AS$191,"&lt;&gt;No",$F$155:$F$191,$G547),"")&lt;&gt;"","Yes","No"),"*")</f>
        <v>No</v>
      </c>
      <c r="AS547" s="58" t="str">
        <f>IF(AS$9="Include",IF(JoinIfFuzzy(AS$155:AS$191,AS$155:AS$191,"&lt;&gt;No",$F$155:$F$191,$G547)&amp;IF(AND(AS$2=AT$3,AT$9="Include (Platform Duplicate)"),JoinIfFuzzy(AT$155:AT$191,AT$155:AT$191,"&lt;&gt;No",$F$155:$F$191,$G547),"")&lt;&gt;"","Yes","No"),"*")</f>
        <v>*</v>
      </c>
      <c r="AT547" s="58" t="str">
        <f>IF(AT$9="Include",IF(JoinIfFuzzy(AT$155:AT$191,AT$155:AT$191,"&lt;&gt;No",$F$155:$F$191,$G547)&amp;IF(AND(AT$2=AU$3,AU$9="Include (Platform Duplicate)"),JoinIfFuzzy(AU$155:AU$191,AU$155:AU$191,"&lt;&gt;No",$F$155:$F$191,$G547),"")&lt;&gt;"","Yes","No"),"*")</f>
        <v>Yes</v>
      </c>
      <c r="AU547" s="58" t="str">
        <f>IF(AU$9="Include",IF(JoinIfFuzzy(AU$155:AU$191,AU$155:AU$191,"&lt;&gt;No",$F$155:$F$191,$G547)&amp;IF(AND(AU$2=AV$3,AV$9="Include (Platform Duplicate)"),JoinIfFuzzy(AV$155:AV$191,AV$155:AV$191,"&lt;&gt;No",$F$155:$F$191,$G547),"")&lt;&gt;"","Yes","No"),"*")</f>
        <v>Yes</v>
      </c>
      <c r="AV547" s="58" t="str">
        <f>IF(AV$9="Include",IF(JoinIfFuzzy(AV$155:AV$191,AV$155:AV$191,"&lt;&gt;No",$F$155:$F$191,$G547)&amp;IF(AND(AV$2=AW$3,AW$9="Include (Platform Duplicate)"),JoinIfFuzzy(AW$155:AW$191,AW$155:AW$191,"&lt;&gt;No",$F$155:$F$191,$G547),"")&lt;&gt;"","Yes","No"),"*")</f>
        <v>*</v>
      </c>
      <c r="AW547" s="58" t="str">
        <f>IF(AW$9="Include",IF(JoinIfFuzzy(AW$155:AW$191,AW$155:AW$191,"&lt;&gt;No",$F$155:$F$191,$G547)&amp;IF(AND(AW$2=AX$3,AX$9="Include (Platform Duplicate)"),JoinIfFuzzy(AX$155:AX$191,AX$155:AX$191,"&lt;&gt;No",$F$155:$F$191,$G547),"")&lt;&gt;"","Yes","No"),"*")</f>
        <v>*</v>
      </c>
      <c r="AX547" s="58" t="str">
        <f>IF(AX$9="Include",IF(JoinIfFuzzy(AX$155:AX$191,AX$155:AX$191,"&lt;&gt;No",$F$155:$F$191,$G547)&amp;IF(AND(AX$2=AY$3,AY$9="Include (Platform Duplicate)"),JoinIfFuzzy(AY$155:AY$191,AY$155:AY$191,"&lt;&gt;No",$F$155:$F$191,$G547),"")&lt;&gt;"","Yes","No"),"*")</f>
        <v>*</v>
      </c>
      <c r="AY547" s="58" t="str">
        <f>IF(AY$9="Include",IF(JoinIfFuzzy(AY$155:AY$191,AY$155:AY$191,"&lt;&gt;No",$F$155:$F$191,$G547)&amp;IF(AND(AY$2=AZ$3,AZ$9="Include (Platform Duplicate)"),JoinIfFuzzy(AZ$155:AZ$191,AZ$155:AZ$191,"&lt;&gt;No",$F$155:$F$191,$G547),"")&lt;&gt;"","Yes","No"),"*")</f>
        <v>*</v>
      </c>
      <c r="AZ547" s="58" t="str">
        <f>IF(AZ$9="Include",IF(JoinIfFuzzy(AZ$155:AZ$191,AZ$155:AZ$191,"&lt;&gt;No",$F$155:$F$191,$G547)&amp;IF(AND(AZ$2=BA$3,BA$9="Include (Platform Duplicate)"),JoinIfFuzzy(BA$155:BA$191,BA$155:BA$191,"&lt;&gt;No",$F$155:$F$191,$G547),"")&lt;&gt;"","Yes","No"),"*")</f>
        <v>Yes</v>
      </c>
      <c r="BA547" s="58" t="str">
        <f>IF(BA$9="Include",IF(JoinIfFuzzy(BA$155:BA$191,BA$155:BA$191,"&lt;&gt;No",$F$155:$F$191,$G547)&amp;IF(AND(BA$2=BB$3,BB$9="Include (Platform Duplicate)"),JoinIfFuzzy(BB$155:BB$191,BB$155:BB$191,"&lt;&gt;No",$F$155:$F$191,$G547),"")&lt;&gt;"","Yes","No"),"*")</f>
        <v>Yes</v>
      </c>
      <c r="BB547" s="58" t="str">
        <f>IF(BB$9="Include",IF(JoinIfFuzzy(BB$155:BB$191,BB$155:BB$191,"&lt;&gt;No",$F$155:$F$191,$G547)&amp;IF(AND(BB$2=BC$3,BC$9="Include (Platform Duplicate)"),JoinIfFuzzy(BC$155:BC$191,BC$155:BC$191,"&lt;&gt;No",$F$155:$F$191,$G547),"")&lt;&gt;"","Yes","No"),"*")</f>
        <v>Yes</v>
      </c>
      <c r="BC547" s="58" t="str">
        <f>IF(BC$9="Include",IF(JoinIfFuzzy(BC$155:BC$191,BC$155:BC$191,"&lt;&gt;No",$F$155:$F$191,$G547)&amp;IF(AND(BC$2=BD$3,BD$9="Include (Platform Duplicate)"),JoinIfFuzzy(BD$155:BD$191,BD$155:BD$191,"&lt;&gt;No",$F$155:$F$191,$G547),"")&lt;&gt;"","Yes","No"),"*")</f>
        <v>Yes</v>
      </c>
      <c r="BD547" s="58" t="str">
        <f>IF(BD$9="Include",IF(JoinIfFuzzy(BD$155:BD$191,BD$155:BD$191,"&lt;&gt;No",$F$155:$F$191,$G547)&amp;IF(AND(BD$2=BE$3,BE$9="Include (Platform Duplicate)"),JoinIfFuzzy(BE$155:BE$191,BE$155:BE$191,"&lt;&gt;No",$F$155:$F$191,$G547),"")&lt;&gt;"","Yes","No"),"*")</f>
        <v>Yes</v>
      </c>
      <c r="BE547" s="58" t="str">
        <f>IF(BE$9="Include",IF(JoinIfFuzzy(BE$155:BE$191,BE$155:BE$191,"&lt;&gt;No",$F$155:$F$191,$G547)&amp;IF(AND(BE$2=BF$3,BF$9="Include (Platform Duplicate)"),JoinIfFuzzy(BF$155:BF$191,BF$155:BF$191,"&lt;&gt;No",$F$155:$F$191,$G547),"")&lt;&gt;"","Yes","No"),"*")</f>
        <v>*</v>
      </c>
      <c r="BF547" s="58" t="str">
        <f>IF(BF$9="Include",IF(JoinIfFuzzy(BF$155:BF$191,BF$155:BF$191,"&lt;&gt;No",$F$155:$F$191,$G547)&amp;IF(AND(BF$2=BG$3,BG$9="Include (Platform Duplicate)"),JoinIfFuzzy(BG$155:BG$191,BG$155:BG$191,"&lt;&gt;No",$F$155:$F$191,$G547),"")&lt;&gt;"","Yes","No"),"*")</f>
        <v>*</v>
      </c>
      <c r="BG547" s="58" t="str">
        <f>IF(BG$9="Include",IF(JoinIfFuzzy(BG$155:BG$191,BG$155:BG$191,"&lt;&gt;No",$F$155:$F$191,$G547)&amp;IF(AND(BG$2=BH$3,BH$9="Include (Platform Duplicate)"),JoinIfFuzzy(BH$155:BH$191,BH$155:BH$191,"&lt;&gt;No",$F$155:$F$191,$G547),"")&lt;&gt;"","Yes","No"),"*")</f>
        <v>Yes</v>
      </c>
      <c r="BH547" s="58" t="str">
        <f>IF(BH$9="Include",IF(JoinIfFuzzy(BH$155:BH$191,BH$155:BH$191,"&lt;&gt;No",$F$155:$F$191,$G547)&amp;IF(AND(BH$2=BI$3,BI$9="Include (Platform Duplicate)"),JoinIfFuzzy(BI$155:BI$191,BI$155:BI$191,"&lt;&gt;No",$F$155:$F$191,$G547),"")&lt;&gt;"","Yes","No"),"*")</f>
        <v>*</v>
      </c>
      <c r="BI547" s="58" t="str">
        <f>IF(BI$9="Include",IF(JoinIfFuzzy(BI$155:BI$191,BI$155:BI$191,"&lt;&gt;No",$F$155:$F$191,$G547)&amp;IF(AND(BI$2=BJ$3,BJ$9="Include (Platform Duplicate)"),JoinIfFuzzy(BJ$155:BJ$191,BJ$155:BJ$191,"&lt;&gt;No",$F$155:$F$191,$G547),"")&lt;&gt;"","Yes","No"),"*")</f>
        <v>Yes</v>
      </c>
      <c r="BJ547" s="58" t="str">
        <f>IF(BJ$9="Include",IF(JoinIfFuzzy(BJ$155:BJ$191,BJ$155:BJ$191,"&lt;&gt;No",$F$155:$F$191,$G547)&amp;IF(AND(BJ$2=BK$3,BK$9="Include (Platform Duplicate)"),JoinIfFuzzy(BK$155:BK$191,BK$155:BK$191,"&lt;&gt;No",$F$155:$F$191,$G547),"")&lt;&gt;"","Yes","No"),"*")</f>
        <v>Yes</v>
      </c>
      <c r="BK547" s="58" t="str">
        <f>IF(BK$9="Include",IF(JoinIfFuzzy(BK$155:BK$191,BK$155:BK$191,"&lt;&gt;No",$F$155:$F$191,$G547)&amp;IF(AND(BK$2=BL$3,BL$9="Include (Platform Duplicate)"),JoinIfFuzzy(BL$155:BL$191,BL$155:BL$191,"&lt;&gt;No",$F$155:$F$191,$G547),"")&lt;&gt;"","Yes","No"),"*")</f>
        <v>*</v>
      </c>
      <c r="BL547" s="58" t="str">
        <f>IF(BL$9="Include",IF(JoinIfFuzzy(BL$155:BL$191,BL$155:BL$191,"&lt;&gt;No",$F$155:$F$191,$G547)&amp;IF(AND(BL$2=BM$3,BM$9="Include (Platform Duplicate)"),JoinIfFuzzy(BM$155:BM$191,BM$155:BM$191,"&lt;&gt;No",$F$155:$F$191,$G547),"")&lt;&gt;"","Yes","No"),"*")</f>
        <v>Yes</v>
      </c>
      <c r="BM547" s="58" t="str">
        <f>IF(BM$9="Include",IF(JoinIfFuzzy(BM$155:BM$191,BM$155:BM$191,"&lt;&gt;No",$F$155:$F$191,$G547)&amp;IF(AND(BM$2=BN$3,BN$9="Include (Platform Duplicate)"),JoinIfFuzzy(BN$155:BN$191,BN$155:BN$191,"&lt;&gt;No",$F$155:$F$191,$G547),"")&lt;&gt;"","Yes","No"),"*")</f>
        <v>*</v>
      </c>
      <c r="BN547" s="58" t="str">
        <f>IF(BN$9="Include",IF(JoinIfFuzzy(BN$155:BN$191,BN$155:BN$191,"&lt;&gt;No",$F$155:$F$191,$G547)&amp;IF(AND(BN$2=BO$3,BO$9="Include (Platform Duplicate)"),JoinIfFuzzy(BO$155:BO$191,BO$155:BO$191,"&lt;&gt;No",$F$155:$F$191,$G547),"")&lt;&gt;"","Yes","No"),"*")</f>
        <v>Yes</v>
      </c>
      <c r="BO547" s="58" t="str">
        <f>IF(BO$9="Include",IF(JoinIfFuzzy(BO$155:BO$191,BO$155:BO$191,"&lt;&gt;No",$F$155:$F$191,$G547)&amp;IF(AND(BO$2=BP$3,BP$9="Include (Platform Duplicate)"),JoinIfFuzzy(BP$155:BP$191,BP$155:BP$191,"&lt;&gt;No",$F$155:$F$191,$G547),"")&lt;&gt;"","Yes","No"),"*")</f>
        <v>Yes</v>
      </c>
      <c r="BP547" s="58" t="str">
        <f>IF(BP$9="Include",IF(JoinIfFuzzy(BP$155:BP$191,BP$155:BP$191,"&lt;&gt;No",$F$155:$F$191,$G547)&amp;IF(AND(BP$2=BQ$3,BQ$9="Include (Platform Duplicate)"),JoinIfFuzzy(BQ$155:BQ$191,BQ$155:BQ$191,"&lt;&gt;No",$F$155:$F$191,$G547),"")&lt;&gt;"","Yes","No"),"*")</f>
        <v>*</v>
      </c>
      <c r="BQ547" s="58" t="str">
        <f>IF(BQ$9="Include",IF(JoinIfFuzzy(BQ$155:BQ$191,BQ$155:BQ$191,"&lt;&gt;No",$F$155:$F$191,$G547)&amp;IF(AND(BQ$2=BR$3,BR$9="Include (Platform Duplicate)"),JoinIfFuzzy(BR$155:BR$191,BR$155:BR$191,"&lt;&gt;No",$F$155:$F$191,$G547),"")&lt;&gt;"","Yes","No"),"*")</f>
        <v>No</v>
      </c>
      <c r="BR547" s="58" t="str">
        <f>IF(BR$9="Include",IF(JoinIfFuzzy(BR$155:BR$191,BR$155:BR$191,"&lt;&gt;No",$F$155:$F$191,$G547)&amp;IF(AND(BR$2=BS$3,BS$9="Include (Platform Duplicate)"),JoinIfFuzzy(BS$155:BS$191,BS$155:BS$191,"&lt;&gt;No",$F$155:$F$191,$G547),"")&lt;&gt;"","Yes","No"),"*")</f>
        <v>*</v>
      </c>
      <c r="BS547" s="58" t="str">
        <f>IF(BS$9="Include",IF(JoinIfFuzzy(BS$155:BS$191,BS$155:BS$191,"&lt;&gt;No",$F$155:$F$191,$G547)&amp;IF(AND(BS$2=BT$3,BT$9="Include (Platform Duplicate)"),JoinIfFuzzy(BT$155:BT$191,BT$155:BT$191,"&lt;&gt;No",$F$155:$F$191,$G547),"")&lt;&gt;"","Yes","No"),"*")</f>
        <v>Yes</v>
      </c>
      <c r="BT547" s="58" t="str">
        <f>IF(BT$9="Include",IF(JoinIfFuzzy(BT$155:BT$191,BT$155:BT$191,"&lt;&gt;No",$F$155:$F$191,$G547)&amp;IF(AND(BT$2=BU$3,BU$9="Include (Platform Duplicate)"),JoinIfFuzzy(BU$155:BU$191,BU$155:BU$191,"&lt;&gt;No",$F$155:$F$191,$G547),"")&lt;&gt;"","Yes","No"),"*")</f>
        <v>Yes</v>
      </c>
      <c r="BU547" s="58" t="str">
        <f>IF(BU$9="Include",IF(JoinIfFuzzy(BU$155:BU$191,BU$155:BU$191,"&lt;&gt;No",$F$155:$F$191,$G547)&amp;IF(AND(BU$2=BV$3,BV$9="Include (Platform Duplicate)"),JoinIfFuzzy(BV$155:BV$191,BV$155:BV$191,"&lt;&gt;No",$F$155:$F$191,$G547),"")&lt;&gt;"","Yes","No"),"*")</f>
        <v>*</v>
      </c>
      <c r="BV547" s="58" t="str">
        <f>IF(BV$9="Include",IF(JoinIfFuzzy(BV$155:BV$191,BV$155:BV$191,"&lt;&gt;No",$F$155:$F$191,$G547)&amp;IF(AND(BV$2=BW$3,BW$9="Include (Platform Duplicate)"),JoinIfFuzzy(BW$155:BW$191,BW$155:BW$191,"&lt;&gt;No",$F$155:$F$191,$G547),"")&lt;&gt;"","Yes","No"),"*")</f>
        <v>No</v>
      </c>
      <c r="BW547" s="58" t="str">
        <f>IF(BW$9="Include",IF(JoinIfFuzzy(BW$155:BW$191,BW$155:BW$191,"&lt;&gt;No",$F$155:$F$191,$G547)&amp;IF(AND(BW$2=BX$3,BX$9="Include (Platform Duplicate)"),JoinIfFuzzy(BX$155:BX$191,BX$155:BX$191,"&lt;&gt;No",$F$155:$F$191,$G547),"")&lt;&gt;"","Yes","No"),"*")</f>
        <v>*</v>
      </c>
      <c r="BX547" s="58" t="str">
        <f>IF(BX$9="Include",IF(JoinIfFuzzy(BX$155:BX$191,BX$155:BX$191,"&lt;&gt;No",$F$155:$F$191,$G547)&amp;IF(AND(BX$2=BY$3,BY$9="Include (Platform Duplicate)"),JoinIfFuzzy(BY$155:BY$191,BY$155:BY$191,"&lt;&gt;No",$F$155:$F$191,$G547),"")&lt;&gt;"","Yes","No"),"*")</f>
        <v>Yes</v>
      </c>
      <c r="BY547" s="58" t="str">
        <f>IF(BY$9="Include",IF(JoinIfFuzzy(BY$155:BY$191,BY$155:BY$191,"&lt;&gt;No",$F$155:$F$191,$G547)&amp;IF(AND(BY$2=BZ$3,BZ$9="Include (Platform Duplicate)"),JoinIfFuzzy(BZ$155:BZ$191,BZ$155:BZ$191,"&lt;&gt;No",$F$155:$F$191,$G547),"")&lt;&gt;"","Yes","No"),"*")</f>
        <v>*</v>
      </c>
      <c r="BZ547" s="58" t="str">
        <f>IF(BZ$9="Include",IF(JoinIfFuzzy(BZ$155:BZ$191,BZ$155:BZ$191,"&lt;&gt;No",$F$155:$F$191,$G547)&amp;IF(AND(BZ$2=CA$3,CA$9="Include (Platform Duplicate)"),JoinIfFuzzy(CA$155:CA$191,CA$155:CA$191,"&lt;&gt;No",$F$155:$F$191,$G547),"")&lt;&gt;"","Yes","No"),"*")</f>
        <v>Yes</v>
      </c>
      <c r="CA547" s="58" t="str">
        <f>IF(CA$9="Include",IF(JoinIfFuzzy(CA$155:CA$191,CA$155:CA$191,"&lt;&gt;No",$F$155:$F$191,$G547)&amp;IF(AND(CA$2=CB$3,CB$9="Include (Platform Duplicate)"),JoinIfFuzzy(CB$155:CB$191,CB$155:CB$191,"&lt;&gt;No",$F$155:$F$191,$G547),"")&lt;&gt;"","Yes","No"),"*")</f>
        <v>Yes</v>
      </c>
      <c r="CB547" s="58" t="str">
        <f>IF(CB$9="Include",IF(JoinIfFuzzy(CB$155:CB$191,CB$155:CB$191,"&lt;&gt;No",$F$155:$F$191,$G547)&amp;IF(AND(CB$2=CC$3,CC$9="Include (Platform Duplicate)"),JoinIfFuzzy(CC$155:CC$191,CC$155:CC$191,"&lt;&gt;No",$F$155:$F$191,$G547),"")&lt;&gt;"","Yes","No"),"*")</f>
        <v>Yes</v>
      </c>
      <c r="CC547" s="58" t="str">
        <f>IF(CC$9="Include",IF(JoinIfFuzzy(CC$155:CC$191,CC$155:CC$191,"&lt;&gt;No",$F$155:$F$191,$G547)&amp;IF(AND(CC$2=CD$3,CD$9="Include (Platform Duplicate)"),JoinIfFuzzy(CD$155:CD$191,CD$155:CD$191,"&lt;&gt;No",$F$155:$F$191,$G547),"")&lt;&gt;"","Yes","No"),"*")</f>
        <v>Yes</v>
      </c>
      <c r="CD547" s="58" t="str">
        <f>IF(CD$9="Include",IF(JoinIfFuzzy(CD$155:CD$191,CD$155:CD$191,"&lt;&gt;No",$F$155:$F$191,$G547)&amp;IF(AND(CD$2=CE$3,CE$9="Include (Platform Duplicate)"),JoinIfFuzzy(CE$155:CE$191,CE$155:CE$191,"&lt;&gt;No",$F$155:$F$191,$G547),"")&lt;&gt;"","Yes","No"),"*")</f>
        <v>*</v>
      </c>
      <c r="CE547" s="58" t="str">
        <f>IF(CE$9="Include",IF(JoinIfFuzzy(CE$155:CE$191,CE$155:CE$191,"&lt;&gt;No",$F$155:$F$191,$G547)&amp;IF(AND(CE$2=CF$3,CF$9="Include (Platform Duplicate)"),JoinIfFuzzy(CF$155:CF$191,CF$155:CF$191,"&lt;&gt;No",$F$155:$F$191,$G547),"")&lt;&gt;"","Yes","No"),"*")</f>
        <v>*</v>
      </c>
      <c r="CF547" s="58" t="str">
        <f>IF(CF$9="Include",IF(JoinIfFuzzy(CF$155:CF$191,CF$155:CF$191,"&lt;&gt;No",$F$155:$F$191,$G547)&amp;IF(AND(CF$2=CG$3,CG$9="Include (Platform Duplicate)"),JoinIfFuzzy(CG$155:CG$191,CG$155:CG$191,"&lt;&gt;No",$F$155:$F$191,$G547),"")&lt;&gt;"","Yes","No"),"*")</f>
        <v>*</v>
      </c>
      <c r="CG547" s="58" t="str">
        <f>IF(CG$9="Include",IF(JoinIfFuzzy(CG$155:CG$191,CG$155:CG$191,"&lt;&gt;No",$F$155:$F$191,$G547)&amp;IF(AND(CG$2=CH$3,CH$9="Include (Platform Duplicate)"),JoinIfFuzzy(CH$155:CH$191,CH$155:CH$191,"&lt;&gt;No",$F$155:$F$191,$G547),"")&lt;&gt;"","Yes","No"),"*")</f>
        <v>Yes</v>
      </c>
      <c r="CH547" s="58" t="str">
        <f>IF(CH$9="Include",IF(JoinIfFuzzy(CH$155:CH$191,CH$155:CH$191,"&lt;&gt;No",$F$155:$F$191,$G547)&amp;IF(AND(CH$2=CI$3,CI$9="Include (Platform Duplicate)"),JoinIfFuzzy(CI$155:CI$191,CI$155:CI$191,"&lt;&gt;No",$F$155:$F$191,$G547),"")&lt;&gt;"","Yes","No"),"*")</f>
        <v>No</v>
      </c>
      <c r="CI547" s="58" t="str">
        <f>IF(CI$9="Include",IF(JoinIfFuzzy(CI$155:CI$191,CI$155:CI$191,"&lt;&gt;No",$F$155:$F$191,$G547)&amp;IF(AND(CI$2=CJ$3,CJ$9="Include (Platform Duplicate)"),JoinIfFuzzy(CJ$155:CJ$191,CJ$155:CJ$191,"&lt;&gt;No",$F$155:$F$191,$G547),"")&lt;&gt;"","Yes","No"),"*")</f>
        <v>*</v>
      </c>
      <c r="CJ547" s="58" t="str">
        <f>IF(CJ$9="Include",IF(JoinIfFuzzy(CJ$155:CJ$191,CJ$155:CJ$191,"&lt;&gt;No",$F$155:$F$191,$G547)&amp;IF(AND(CJ$2=CK$3,CK$9="Include (Platform Duplicate)"),JoinIfFuzzy(CK$155:CK$191,CK$155:CK$191,"&lt;&gt;No",$F$155:$F$191,$G547),"")&lt;&gt;"","Yes","No"),"*")</f>
        <v>Yes</v>
      </c>
      <c r="CK547" s="58" t="str">
        <f>IF(CK$9="Include",IF(JoinIfFuzzy(CK$155:CK$191,CK$155:CK$191,"&lt;&gt;No",$F$155:$F$191,$G547)&amp;IF(AND(CK$2=CL$3,CL$9="Include (Platform Duplicate)"),JoinIfFuzzy(CL$155:CL$191,CL$155:CL$191,"&lt;&gt;No",$F$155:$F$191,$G547),"")&lt;&gt;"","Yes","No"),"*")</f>
        <v>Yes</v>
      </c>
      <c r="CL547" s="58" t="str">
        <f>IF(CL$9="Include",IF(JoinIfFuzzy(CL$155:CL$191,CL$155:CL$191,"&lt;&gt;No",$F$155:$F$191,$G547)&amp;IF(AND(CL$2=CM$3,CM$9="Include (Platform Duplicate)"),JoinIfFuzzy(CM$155:CM$191,CM$155:CM$191,"&lt;&gt;No",$F$155:$F$191,$G547),"")&lt;&gt;"","Yes","No"),"*")</f>
        <v>Yes</v>
      </c>
      <c r="CM547" s="58" t="str">
        <f>IF(CM$9="Include",IF(JoinIfFuzzy(CM$155:CM$191,CM$155:CM$191,"&lt;&gt;No",$F$155:$F$191,$G547)&amp;IF(AND(CM$2=CN$3,CN$9="Include (Platform Duplicate)"),JoinIfFuzzy(CN$155:CN$191,CN$155:CN$191,"&lt;&gt;No",$F$155:$F$191,$G547),"")&lt;&gt;"","Yes","No"),"*")</f>
        <v>*</v>
      </c>
      <c r="CN547" s="58" t="str">
        <f>IF(CN$9="Include",IF(JoinIfFuzzy(CN$155:CN$191,CN$155:CN$191,"&lt;&gt;No",$F$155:$F$191,$G547)&amp;IF(AND(CN$2=CO$3,CO$9="Include (Platform Duplicate)"),JoinIfFuzzy(CO$155:CO$191,CO$155:CO$191,"&lt;&gt;No",$F$155:$F$191,$G547),"")&lt;&gt;"","Yes","No"),"*")</f>
        <v>No</v>
      </c>
      <c r="CO547" s="58" t="str">
        <f>IF(CO$9="Include",IF(JoinIfFuzzy(CO$155:CO$191,CO$155:CO$191,"&lt;&gt;No",$F$155:$F$191,$G547)&amp;IF(AND(CO$2=CP$3,CP$9="Include (Platform Duplicate)"),JoinIfFuzzy(CP$155:CP$191,CP$155:CP$191,"&lt;&gt;No",$F$155:$F$191,$G547),"")&lt;&gt;"","Yes","No"),"*")</f>
        <v>Yes</v>
      </c>
      <c r="CP547" s="58" t="str">
        <f>IF(CP$9="Include",IF(JoinIfFuzzy(CP$155:CP$191,CP$155:CP$191,"&lt;&gt;No",$F$155:$F$191,$G547)&amp;IF(AND(CP$2=CQ$3,CQ$9="Include (Platform Duplicate)"),JoinIfFuzzy(CQ$155:CQ$191,CQ$155:CQ$191,"&lt;&gt;No",$F$155:$F$191,$G547),"")&lt;&gt;"","Yes","No"),"*")</f>
        <v>*</v>
      </c>
      <c r="CQ547" s="58" t="str">
        <f>IF(CQ$9="Include",IF(JoinIfFuzzy(CQ$155:CQ$191,CQ$155:CQ$191,"&lt;&gt;No",$F$155:$F$191,$G547)&amp;IF(AND(CQ$2=CR$3,CR$9="Include (Platform Duplicate)"),JoinIfFuzzy(CR$155:CR$191,CR$155:CR$191,"&lt;&gt;No",$F$155:$F$191,$G547),"")&lt;&gt;"","Yes","No"),"*")</f>
        <v>Yes</v>
      </c>
      <c r="CR547" s="58" t="str">
        <f>IF(CR$9="Include",IF(JoinIfFuzzy(CR$155:CR$191,CR$155:CR$191,"&lt;&gt;No",$F$155:$F$191,$G547)&amp;IF(AND(CR$2=CS$3,CS$9="Include (Platform Duplicate)"),JoinIfFuzzy(CS$155:CS$191,CS$155:CS$191,"&lt;&gt;No",$F$155:$F$191,$G547),"")&lt;&gt;"","Yes","No"),"*")</f>
        <v>No</v>
      </c>
      <c r="CS547" s="58" t="str">
        <f>IF(CS$9="Include",IF(JoinIfFuzzy(CS$155:CS$191,CS$155:CS$191,"&lt;&gt;No",$F$155:$F$191,$G547)&amp;IF(AND(CS$2=CT$3,CT$9="Include (Platform Duplicate)"),JoinIfFuzzy(CT$155:CT$191,CT$155:CT$191,"&lt;&gt;No",$F$155:$F$191,$G547),"")&lt;&gt;"","Yes","No"),"*")</f>
        <v>No</v>
      </c>
      <c r="CT547" s="58" t="str">
        <f>IF(CT$9="Include",IF(JoinIfFuzzy(CT$155:CT$191,CT$155:CT$191,"&lt;&gt;No",$F$155:$F$191,$G547)&amp;IF(AND(CT$2=CU$3,CU$9="Include (Platform Duplicate)"),JoinIfFuzzy(CU$155:CU$191,CU$155:CU$191,"&lt;&gt;No",$F$155:$F$191,$G547),"")&lt;&gt;"","Yes","No"),"*")</f>
        <v>*</v>
      </c>
      <c r="CU547" s="58" t="str">
        <f>IF(CU$9="Include",IF(JoinIfFuzzy(CU$155:CU$191,CU$155:CU$191,"&lt;&gt;No",$F$155:$F$191,$G547)&amp;IF(AND(CU$2=CV$3,CV$9="Include (Platform Duplicate)"),JoinIfFuzzy(CV$155:CV$191,CV$155:CV$191,"&lt;&gt;No",$F$155:$F$191,$G547),"")&lt;&gt;"","Yes","No"),"*")</f>
        <v>Yes</v>
      </c>
      <c r="CV547" s="58" t="str">
        <f>IF(CV$9="Include",IF(JoinIfFuzzy(CV$155:CV$191,CV$155:CV$191,"&lt;&gt;No",$F$155:$F$191,$G547)&amp;IF(AND(CV$2=CW$3,CW$9="Include (Platform Duplicate)"),JoinIfFuzzy(CW$155:CW$191,CW$155:CW$191,"&lt;&gt;No",$F$155:$F$191,$G547),"")&lt;&gt;"","Yes","No"),"*")</f>
        <v>*</v>
      </c>
      <c r="CW547" s="58" t="str">
        <f>IF(CW$9="Include",IF(JoinIfFuzzy(CW$155:CW$191,CW$155:CW$191,"&lt;&gt;No",$F$155:$F$191,$G547)&amp;IF(AND(CW$2=CX$3,CX$9="Include (Platform Duplicate)"),JoinIfFuzzy(CX$155:CX$191,CX$155:CX$191,"&lt;&gt;No",$F$155:$F$191,$G547),"")&lt;&gt;"","Yes","No"),"*")</f>
        <v>No</v>
      </c>
      <c r="CX547" s="58" t="str">
        <f>IF(CX$9="Include",IF(JoinIfFuzzy(CX$155:CX$191,CX$155:CX$191,"&lt;&gt;No",$F$155:$F$191,$G547)&amp;IF(AND(CX$2=CY$3,CY$9="Include (Platform Duplicate)"),JoinIfFuzzy(CY$155:CY$191,CY$155:CY$191,"&lt;&gt;No",$F$155:$F$191,$G547),"")&lt;&gt;"","Yes","No"),"*")</f>
        <v>*</v>
      </c>
      <c r="CY547" s="58" t="str">
        <f>IF(CY$9="Include",IF(JoinIfFuzzy(CY$155:CY$191,CY$155:CY$191,"&lt;&gt;No",$F$155:$F$191,$G547)&amp;IF(AND(CY$2=CZ$3,CZ$9="Include (Platform Duplicate)"),JoinIfFuzzy(CZ$155:CZ$191,CZ$155:CZ$191,"&lt;&gt;No",$F$155:$F$191,$G547),"")&lt;&gt;"","Yes","No"),"*")</f>
        <v>Yes</v>
      </c>
      <c r="CZ547" s="58" t="str">
        <f>IF(CZ$9="Include",IF(JoinIfFuzzy(CZ$155:CZ$191,CZ$155:CZ$191,"&lt;&gt;No",$F$155:$F$191,$G547)&amp;IF(AND(CZ$2=DA$3,DA$9="Include (Platform Duplicate)"),JoinIfFuzzy(DA$155:DA$191,DA$155:DA$191,"&lt;&gt;No",$F$155:$F$191,$G547),"")&lt;&gt;"","Yes","No"),"*")</f>
        <v>*</v>
      </c>
      <c r="DA547" s="58" t="str">
        <f>IF(DA$9="Include",IF(JoinIfFuzzy(DA$155:DA$191,DA$155:DA$191,"&lt;&gt;No",$F$155:$F$191,$G547)&amp;IF(AND(DA$2=DB$3,DB$9="Include (Platform Duplicate)"),JoinIfFuzzy(DB$155:DB$191,DB$155:DB$191,"&lt;&gt;No",$F$155:$F$191,$G547),"")&lt;&gt;"","Yes","No"),"*")</f>
        <v>Yes</v>
      </c>
      <c r="DB547" s="58" t="str">
        <f>IF(DB$9="Include",IF(JoinIfFuzzy(DB$155:DB$191,DB$155:DB$191,"&lt;&gt;No",$F$155:$F$191,$G547)&amp;IF(AND(DB$2=DC$3,DC$9="Include (Platform Duplicate)"),JoinIfFuzzy(DC$155:DC$191,DC$155:DC$191,"&lt;&gt;No",$F$155:$F$191,$G547),"")&lt;&gt;"","Yes","No"),"*")</f>
        <v>*</v>
      </c>
      <c r="DC547" s="58" t="str">
        <f>IF(DC$9="Include",IF(JoinIfFuzzy(DC$155:DC$191,DC$155:DC$191,"&lt;&gt;No",$F$155:$F$191,$G547)&amp;IF(AND(DC$2=DD$3,DD$9="Include (Platform Duplicate)"),JoinIfFuzzy(DD$155:DD$191,DD$155:DD$191,"&lt;&gt;No",$F$155:$F$191,$G547),"")&lt;&gt;"","Yes","No"),"*")</f>
        <v>*</v>
      </c>
      <c r="DD547" s="58" t="str">
        <f>IF(DD$9="Include",IF(JoinIfFuzzy(DD$155:DD$191,DD$155:DD$191,"&lt;&gt;No",$F$155:$F$191,$G547)&amp;IF(AND(DD$2=DE$3,DE$9="Include (Platform Duplicate)"),JoinIfFuzzy(DE$155:DE$191,DE$155:DE$191,"&lt;&gt;No",$F$155:$F$191,$G547),"")&lt;&gt;"","Yes","No"),"*")</f>
        <v>Yes</v>
      </c>
      <c r="DE547" s="58" t="str">
        <f>IF(DE$9="Include",IF(JoinIfFuzzy(DE$155:DE$191,DE$155:DE$191,"&lt;&gt;No",$F$155:$F$191,$G547)&amp;IF(AND(DE$2=DF$3,DF$9="Include (Platform Duplicate)"),JoinIfFuzzy(DF$155:DF$191,DF$155:DF$191,"&lt;&gt;No",$F$155:$F$191,$G547),"")&lt;&gt;"","Yes","No"),"*")</f>
        <v>No</v>
      </c>
      <c r="DF547" s="58" t="str">
        <f>IF(DF$9="Include",IF(JoinIfFuzzy(DF$155:DF$191,DF$155:DF$191,"&lt;&gt;No",$F$155:$F$191,$G547)&amp;IF(AND(DF$2=DG$3,DG$9="Include (Platform Duplicate)"),JoinIfFuzzy(DG$155:DG$191,DG$155:DG$191,"&lt;&gt;No",$F$155:$F$191,$G547),"")&lt;&gt;"","Yes","No"),"*")</f>
        <v>*</v>
      </c>
      <c r="DG547" s="58" t="str">
        <f>IF(DG$9="Include",IF(JoinIfFuzzy(DG$155:DG$191,DG$155:DG$191,"&lt;&gt;No",$F$155:$F$191,$G547)&amp;IF(AND(DG$2=DH$3,DH$9="Include (Platform Duplicate)"),JoinIfFuzzy(DH$155:DH$191,DH$155:DH$191,"&lt;&gt;No",$F$155:$F$191,$G547),"")&lt;&gt;"","Yes","No"),"*")</f>
        <v>Yes</v>
      </c>
      <c r="DH547" s="58" t="str">
        <f>IF(DH$9="Include",IF(JoinIfFuzzy(DH$155:DH$191,DH$155:DH$191,"&lt;&gt;No",$F$155:$F$191,$G547)&amp;IF(AND(DH$2=DI$3,DI$9="Include (Platform Duplicate)"),JoinIfFuzzy(DI$155:DI$191,DI$155:DI$191,"&lt;&gt;No",$F$155:$F$191,$G547),"")&lt;&gt;"","Yes","No"),"*")</f>
        <v>Yes</v>
      </c>
      <c r="DI547" s="58" t="str">
        <f>IF(DI$9="Include",IF(JoinIfFuzzy(DI$155:DI$191,DI$155:DI$191,"&lt;&gt;No",$F$155:$F$191,$G547)&amp;IF(AND(DI$2=DJ$3,DJ$9="Include (Platform Duplicate)"),JoinIfFuzzy(DJ$155:DJ$191,DJ$155:DJ$191,"&lt;&gt;No",$F$155:$F$191,$G547),"")&lt;&gt;"","Yes","No"),"*")</f>
        <v>Yes</v>
      </c>
      <c r="DJ547" s="58" t="str">
        <f>IF(DJ$9="Include",IF(JoinIfFuzzy(DJ$155:DJ$191,DJ$155:DJ$191,"&lt;&gt;No",$F$155:$F$191,$G547)&amp;IF(AND(DJ$2=DK$3,DK$9="Include (Platform Duplicate)"),JoinIfFuzzy(DK$155:DK$191,DK$155:DK$191,"&lt;&gt;No",$F$155:$F$191,$G547),"")&lt;&gt;"","Yes","No"),"*")</f>
        <v>Yes</v>
      </c>
      <c r="DK547" s="58" t="str">
        <f>IF(DK$9="Include",IF(JoinIfFuzzy(DK$155:DK$191,DK$155:DK$191,"&lt;&gt;No",$F$155:$F$191,$G547)&amp;IF(AND(DK$2=DL$3,DL$9="Include (Platform Duplicate)"),JoinIfFuzzy(DL$155:DL$191,DL$155:DL$191,"&lt;&gt;No",$F$155:$F$191,$G547),"")&lt;&gt;"","Yes","No"),"*")</f>
        <v>*</v>
      </c>
      <c r="DL547" s="58" t="str">
        <f>IF(DL$9="Include",IF(JoinIfFuzzy(DL$155:DL$191,DL$155:DL$191,"&lt;&gt;No",$F$155:$F$191,$G547)&amp;IF(AND(DL$2=DM$3,DM$9="Include (Platform Duplicate)"),JoinIfFuzzy(DM$155:DM$191,DM$155:DM$191,"&lt;&gt;No",$F$155:$F$191,$G547),"")&lt;&gt;"","Yes","No"),"*")</f>
        <v>Yes</v>
      </c>
      <c r="DM547" s="58" t="str">
        <f>IF(DM$9="Include",IF(JoinIfFuzzy(DM$155:DM$191,DM$155:DM$191,"&lt;&gt;No",$F$155:$F$191,$G547)&amp;IF(AND(DM$2=DN$3,DN$9="Include (Platform Duplicate)"),JoinIfFuzzy(DN$155:DN$191,DN$155:DN$191,"&lt;&gt;No",$F$155:$F$191,$G547),"")&lt;&gt;"","Yes","No"),"*")</f>
        <v>*</v>
      </c>
      <c r="DN547" s="58" t="str">
        <f>IF(DN$9="Include",IF(JoinIfFuzzy(DN$155:DN$191,DN$155:DN$191,"&lt;&gt;No",$F$155:$F$191,$G547)&amp;IF(AND(DN$2=DO$3,DO$9="Include (Platform Duplicate)"),JoinIfFuzzy(DO$155:DO$191,DO$155:DO$191,"&lt;&gt;No",$F$155:$F$191,$G547),"")&lt;&gt;"","Yes","No"),"*")</f>
        <v>Yes</v>
      </c>
      <c r="DO547" s="58" t="str">
        <f>IF(DO$9="Include",IF(JoinIfFuzzy(DO$155:DO$191,DO$155:DO$191,"&lt;&gt;No",$F$155:$F$191,$G547)&amp;IF(AND(DO$2=DP$3,DP$9="Include (Platform Duplicate)"),JoinIfFuzzy(DP$155:DP$191,DP$155:DP$191,"&lt;&gt;No",$F$155:$F$191,$G547),"")&lt;&gt;"","Yes","No"),"*")</f>
        <v>*</v>
      </c>
      <c r="DP547" s="58" t="str">
        <f>IF(DP$9="Include",IF(JoinIfFuzzy(DP$155:DP$191,DP$155:DP$191,"&lt;&gt;No",$F$155:$F$191,$G547)&amp;IF(AND(DP$2=DQ$3,DQ$9="Include (Platform Duplicate)"),JoinIfFuzzy(DQ$155:DQ$191,DQ$155:DQ$191,"&lt;&gt;No",$F$155:$F$191,$G547),"")&lt;&gt;"","Yes","No"),"*")</f>
        <v>Yes</v>
      </c>
      <c r="DQ547" s="58" t="str">
        <f>IF(DQ$9="Include",IF(JoinIfFuzzy(DQ$155:DQ$191,DQ$155:DQ$191,"&lt;&gt;No",$F$155:$F$191,$G547)&amp;IF(AND(DQ$2=DR$3,DR$9="Include (Platform Duplicate)"),JoinIfFuzzy(DR$155:DR$191,DR$155:DR$191,"&lt;&gt;No",$F$155:$F$191,$G547),"")&lt;&gt;"","Yes","No"),"*")</f>
        <v>*</v>
      </c>
      <c r="DR547" s="58" t="str">
        <f>IF(DR$9="Include",IF(JoinIfFuzzy(DR$155:DR$191,DR$155:DR$191,"&lt;&gt;No",$F$155:$F$191,$G547)&amp;IF(AND(DR$2=DS$3,DS$9="Include (Platform Duplicate)"),JoinIfFuzzy(DS$155:DS$191,DS$155:DS$191,"&lt;&gt;No",$F$155:$F$191,$G547),"")&lt;&gt;"","Yes","No"),"*")</f>
        <v>*</v>
      </c>
      <c r="DS547" s="58" t="str">
        <f>IF(DS$9="Include",IF(JoinIfFuzzy(DS$155:DS$191,DS$155:DS$191,"&lt;&gt;No",$F$155:$F$191,$G547)&amp;IF(AND(DS$2=DT$3,DT$9="Include (Platform Duplicate)"),JoinIfFuzzy(DT$155:DT$191,DT$155:DT$191,"&lt;&gt;No",$F$155:$F$191,$G547),"")&lt;&gt;"","Yes","No"),"*")</f>
        <v>Yes</v>
      </c>
      <c r="DT547" s="58" t="str">
        <f>IF(DT$9="Include",IF(JoinIfFuzzy(DT$155:DT$191,DT$155:DT$191,"&lt;&gt;No",$F$155:$F$191,$G547)&amp;IF(AND(DT$2=DU$3,DU$9="Include (Platform Duplicate)"),JoinIfFuzzy(DU$155:DU$191,DU$155:DU$191,"&lt;&gt;No",$F$155:$F$191,$G547),"")&lt;&gt;"","Yes","No"),"*")</f>
        <v>No</v>
      </c>
      <c r="DU547" s="58" t="str">
        <f>IF(DU$9="Include",IF(JoinIfFuzzy(DU$155:DU$191,DU$155:DU$191,"&lt;&gt;No",$F$155:$F$191,$G547)&amp;IF(AND(DU$2=DV$3,DV$9="Include (Platform Duplicate)"),JoinIfFuzzy(DV$155:DV$191,DV$155:DV$191,"&lt;&gt;No",$F$155:$F$191,$G547),"")&lt;&gt;"","Yes","No"),"*")</f>
        <v>*</v>
      </c>
      <c r="DV547" s="58" t="str">
        <f>IF(DV$9="Include",IF(JoinIfFuzzy(DV$155:DV$191,DV$155:DV$191,"&lt;&gt;No",$F$155:$F$191,$G547)&amp;IF(AND(DV$2=DW$3,DW$9="Include (Platform Duplicate)"),JoinIfFuzzy(DW$155:DW$191,DW$155:DW$191,"&lt;&gt;No",$F$155:$F$191,$G547),"")&lt;&gt;"","Yes","No"),"*")</f>
        <v>*</v>
      </c>
      <c r="DW547" s="58" t="str">
        <f>IF(DW$9="Include",IF(JoinIfFuzzy(DW$155:DW$191,DW$155:DW$191,"&lt;&gt;No",$F$155:$F$191,$G547)&amp;IF(AND(DW$2=DX$3,DX$9="Include (Platform Duplicate)"),JoinIfFuzzy(DX$155:DX$191,DX$155:DX$191,"&lt;&gt;No",$F$155:$F$191,$G547),"")&lt;&gt;"","Yes","No"),"*")</f>
        <v>No</v>
      </c>
      <c r="DX547" s="58" t="str">
        <f>IF(DX$9="Include",IF(JoinIfFuzzy(DX$155:DX$191,DX$155:DX$191,"&lt;&gt;No",$F$155:$F$191,$G547)&amp;IF(AND(DX$2=DY$3,DY$9="Include (Platform Duplicate)"),JoinIfFuzzy(DY$155:DY$191,DY$155:DY$191,"&lt;&gt;No",$F$155:$F$191,$G547),"")&lt;&gt;"","Yes","No"),"*")</f>
        <v>Yes</v>
      </c>
      <c r="DY547" s="58" t="str">
        <f>IF(DY$9="Include",IF(JoinIfFuzzy(DY$155:DY$191,DY$155:DY$191,"&lt;&gt;No",$F$155:$F$191,$G547)&amp;IF(AND(DY$2=DZ$3,DZ$9="Include (Platform Duplicate)"),JoinIfFuzzy(DZ$155:DZ$191,DZ$155:DZ$191,"&lt;&gt;No",$F$155:$F$191,$G547),"")&lt;&gt;"","Yes","No"),"*")</f>
        <v>Yes</v>
      </c>
      <c r="DZ547" s="58" t="str">
        <f>IF(DZ$9="Include",IF(JoinIfFuzzy(DZ$155:DZ$191,DZ$155:DZ$191,"&lt;&gt;No",$F$155:$F$191,$G547)&amp;IF(AND(DZ$2=EA$3,EA$9="Include (Platform Duplicate)"),JoinIfFuzzy(EA$155:EA$191,EA$155:EA$191,"&lt;&gt;No",$F$155:$F$191,$G547),"")&lt;&gt;"","Yes","No"),"*")</f>
        <v>*</v>
      </c>
      <c r="EA547" s="58" t="str">
        <f>IF(EA$9="Include",IF(JoinIfFuzzy(EA$155:EA$191,EA$155:EA$191,"&lt;&gt;No",$F$155:$F$191,$G547)&amp;IF(AND(EA$2=EB$3,EB$9="Include (Platform Duplicate)"),JoinIfFuzzy(EB$155:EB$191,EB$155:EB$191,"&lt;&gt;No",$F$155:$F$191,$G547),"")&lt;&gt;"","Yes","No"),"*")</f>
        <v>Yes</v>
      </c>
      <c r="EB547" s="58" t="str">
        <f>IF(EB$9="Include",IF(JoinIfFuzzy(EB$155:EB$191,EB$155:EB$191,"&lt;&gt;No",$F$155:$F$191,$G547)&amp;IF(AND(EB$2=EC$3,EC$9="Include (Platform Duplicate)"),JoinIfFuzzy(EC$155:EC$191,EC$155:EC$191,"&lt;&gt;No",$F$155:$F$191,$G547),"")&lt;&gt;"","Yes","No"),"*")</f>
        <v>No</v>
      </c>
      <c r="EC547" s="58" t="str">
        <f>IF(EC$9="Include",IF(JoinIfFuzzy(EC$155:EC$191,EC$155:EC$191,"&lt;&gt;No",$F$155:$F$191,$G547)&amp;IF(AND(EC$2=ED$3,ED$9="Include (Platform Duplicate)"),JoinIfFuzzy(ED$155:ED$191,ED$155:ED$191,"&lt;&gt;No",$F$155:$F$191,$G547),"")&lt;&gt;"","Yes","No"),"*")</f>
        <v>No</v>
      </c>
      <c r="ED547" s="58" t="str">
        <f>IF(ED$9="Include",IF(JoinIfFuzzy(ED$155:ED$191,ED$155:ED$191,"&lt;&gt;No",$F$155:$F$191,$G547)&amp;IF(AND(ED$2=EE$3,EE$9="Include (Platform Duplicate)"),JoinIfFuzzy(EE$155:EE$191,EE$155:EE$191,"&lt;&gt;No",$F$155:$F$191,$G547),"")&lt;&gt;"","Yes","No"),"*")</f>
        <v>*</v>
      </c>
      <c r="EE547" s="58" t="str">
        <f>IF(EE$9="Include",IF(JoinIfFuzzy(EE$155:EE$191,EE$155:EE$191,"&lt;&gt;No",$F$155:$F$191,$G547)&amp;IF(AND(EE$2=EF$3,EF$9="Include (Platform Duplicate)"),JoinIfFuzzy(EF$155:EF$191,EF$155:EF$191,"&lt;&gt;No",$F$155:$F$191,$G547),"")&lt;&gt;"","Yes","No"),"*")</f>
        <v>Yes</v>
      </c>
      <c r="EF547" s="58" t="str">
        <f>IF(EF$9="Include",IF(JoinIfFuzzy(EF$155:EF$191,EF$155:EF$191,"&lt;&gt;No",$F$155:$F$191,$G547)&amp;IF(AND(EF$2=EG$3,EG$9="Include (Platform Duplicate)"),JoinIfFuzzy(EG$155:EG$191,EG$155:EG$191,"&lt;&gt;No",$F$155:$F$191,$G547),"")&lt;&gt;"","Yes","No"),"*")</f>
        <v>Yes</v>
      </c>
      <c r="EG547" s="58" t="str">
        <f>IF(EG$9="Include",IF(JoinIfFuzzy(EG$155:EG$191,EG$155:EG$191,"&lt;&gt;No",$F$155:$F$191,$G547)&amp;IF(AND(EG$2=EH$3,EH$9="Include (Platform Duplicate)"),JoinIfFuzzy(EH$155:EH$191,EH$155:EH$191,"&lt;&gt;No",$F$155:$F$191,$G547),"")&lt;&gt;"","Yes","No"),"*")</f>
        <v>*</v>
      </c>
      <c r="EH547" s="58" t="str">
        <f>IF(EH$9="Include",IF(JoinIfFuzzy(EH$155:EH$191,EH$155:EH$191,"&lt;&gt;No",$F$155:$F$191,$G547)&amp;IF(AND(EH$2=EI$3,EI$9="Include (Platform Duplicate)"),JoinIfFuzzy(EI$155:EI$191,EI$155:EI$191,"&lt;&gt;No",$F$155:$F$191,$G547),"")&lt;&gt;"","Yes","No"),"*")</f>
        <v>Yes</v>
      </c>
      <c r="EI547" s="58" t="str">
        <f>IF(EI$9="Include",IF(JoinIfFuzzy(EI$155:EI$191,EI$155:EI$191,"&lt;&gt;No",$F$155:$F$191,$G547)&amp;IF(AND(EI$2=EJ$3,EJ$9="Include (Platform Duplicate)"),JoinIfFuzzy(EJ$155:EJ$191,EJ$155:EJ$191,"&lt;&gt;No",$F$155:$F$191,$G547),"")&lt;&gt;"","Yes","No"),"*")</f>
        <v>*</v>
      </c>
      <c r="EJ547" s="58" t="str">
        <f>IF(EJ$9="Include",IF(JoinIfFuzzy(EJ$155:EJ$191,EJ$155:EJ$191,"&lt;&gt;No",$F$155:$F$191,$G547)&amp;IF(AND(EJ$2=EK$3,EK$9="Include (Platform Duplicate)"),JoinIfFuzzy(EK$155:EK$191,EK$155:EK$191,"&lt;&gt;No",$F$155:$F$191,$G547),"")&lt;&gt;"","Yes","No"),"*")</f>
        <v>Yes</v>
      </c>
      <c r="EK547" s="58" t="str">
        <f>IF(EK$9="Include",IF(JoinIfFuzzy(EK$155:EK$191,EK$155:EK$191,"&lt;&gt;No",$F$155:$F$191,$G547)&amp;IF(AND(EK$2=EL$3,EL$9="Include (Platform Duplicate)"),JoinIfFuzzy(EL$155:EL$191,EL$155:EL$191,"&lt;&gt;No",$F$155:$F$191,$G547),"")&lt;&gt;"","Yes","No"),"*")</f>
        <v>*</v>
      </c>
      <c r="EL547" s="109"/>
      <c r="EM547" s="109"/>
    </row>
    <row r="548" spans="1:143" s="58" customFormat="1" ht="12.75" customHeight="1" x14ac:dyDescent="0.25">
      <c r="A548" s="5"/>
      <c r="B548" s="96"/>
      <c r="C548" s="96"/>
      <c r="D548" s="96"/>
      <c r="E548" s="96"/>
      <c r="F548" s="96"/>
      <c r="G548" s="58" t="s">
        <v>3541</v>
      </c>
      <c r="H548" s="18" t="s">
        <v>5</v>
      </c>
      <c r="I548" s="18"/>
      <c r="J548" s="58" t="str">
        <f>IF(J$9="Include",IF(JoinIfFuzzy(J$155:J$191,J$155:J$191,"&lt;&gt;No",$F$155:$F$191,$G548)&amp;IF(AND(J$2=K$3,K$9="Include (Platform Duplicate)"),JoinIfFuzzy(K$155:K$191,K$155:K$191,"&lt;&gt;No",$F$155:$F$191,$G548),"")&lt;&gt;"","Yes","No"),"*")</f>
        <v>No</v>
      </c>
      <c r="K548" s="58" t="str">
        <f>IF(K$9="Include",IF(JoinIfFuzzy(K$155:K$191,K$155:K$191,"&lt;&gt;No",$F$155:$F$191,$G548)&amp;IF(AND(K$2=L$3,L$9="Include (Platform Duplicate)"),JoinIfFuzzy(L$155:L$191,L$155:L$191,"&lt;&gt;No",$F$155:$F$191,$G548),"")&lt;&gt;"","Yes","No"),"*")</f>
        <v>No</v>
      </c>
      <c r="L548" s="58" t="str">
        <f>IF(L$9="Include",IF(JoinIfFuzzy(L$155:L$191,L$155:L$191,"&lt;&gt;No",$F$155:$F$191,$G548)&amp;IF(AND(L$2=M$3,M$9="Include (Platform Duplicate)"),JoinIfFuzzy(M$155:M$191,M$155:M$191,"&lt;&gt;No",$F$155:$F$191,$G548),"")&lt;&gt;"","Yes","No"),"*")</f>
        <v>*</v>
      </c>
      <c r="M548" s="58" t="str">
        <f>IF(M$9="Include",IF(JoinIfFuzzy(M$155:M$191,M$155:M$191,"&lt;&gt;No",$F$155:$F$191,$G548)&amp;IF(AND(M$2=N$3,N$9="Include (Platform Duplicate)"),JoinIfFuzzy(N$155:N$191,N$155:N$191,"&lt;&gt;No",$F$155:$F$191,$G548),"")&lt;&gt;"","Yes","No"),"*")</f>
        <v>No</v>
      </c>
      <c r="N548" s="58" t="str">
        <f>IF(N$9="Include",IF(JoinIfFuzzy(N$155:N$191,N$155:N$191,"&lt;&gt;No",$F$155:$F$191,$G548)&amp;IF(AND(N$2=O$3,O$9="Include (Platform Duplicate)"),JoinIfFuzzy(O$155:O$191,O$155:O$191,"&lt;&gt;No",$F$155:$F$191,$G548),"")&lt;&gt;"","Yes","No"),"*")</f>
        <v>*</v>
      </c>
      <c r="O548" s="58" t="str">
        <f>IF(O$9="Include",IF(JoinIfFuzzy(O$155:O$191,O$155:O$191,"&lt;&gt;No",$F$155:$F$191,$G548)&amp;IF(AND(O$2=P$3,P$9="Include (Platform Duplicate)"),JoinIfFuzzy(P$155:P$191,P$155:P$191,"&lt;&gt;No",$F$155:$F$191,$G548),"")&lt;&gt;"","Yes","No"),"*")</f>
        <v>No</v>
      </c>
      <c r="P548" s="58" t="str">
        <f>IF(P$9="Include",IF(JoinIfFuzzy(P$155:P$191,P$155:P$191,"&lt;&gt;No",$F$155:$F$191,$G548)&amp;IF(AND(P$2=Q$3,Q$9="Include (Platform Duplicate)"),JoinIfFuzzy(Q$155:Q$191,Q$155:Q$191,"&lt;&gt;No",$F$155:$F$191,$G548),"")&lt;&gt;"","Yes","No"),"*")</f>
        <v>*</v>
      </c>
      <c r="Q548" s="58" t="str">
        <f>IF(Q$9="Include",IF(JoinIfFuzzy(Q$155:Q$191,Q$155:Q$191,"&lt;&gt;No",$F$155:$F$191,$G548)&amp;IF(AND(Q$2=R$3,R$9="Include (Platform Duplicate)"),JoinIfFuzzy(R$155:R$191,R$155:R$191,"&lt;&gt;No",$F$155:$F$191,$G548),"")&lt;&gt;"","Yes","No"),"*")</f>
        <v>No</v>
      </c>
      <c r="R548" s="58" t="str">
        <f>IF(R$9="Include",IF(JoinIfFuzzy(R$155:R$191,R$155:R$191,"&lt;&gt;No",$F$155:$F$191,$G548)&amp;IF(AND(R$2=S$3,S$9="Include (Platform Duplicate)"),JoinIfFuzzy(S$155:S$191,S$155:S$191,"&lt;&gt;No",$F$155:$F$191,$G548),"")&lt;&gt;"","Yes","No"),"*")</f>
        <v>*</v>
      </c>
      <c r="S548" s="58" t="str">
        <f>IF(S$9="Include",IF(JoinIfFuzzy(S$155:S$191,S$155:S$191,"&lt;&gt;No",$F$155:$F$191,$G548)&amp;IF(AND(S$2=T$3,T$9="Include (Platform Duplicate)"),JoinIfFuzzy(T$155:T$191,T$155:T$191,"&lt;&gt;No",$F$155:$F$191,$G548),"")&lt;&gt;"","Yes","No"),"*")</f>
        <v>Yes</v>
      </c>
      <c r="T548" s="58" t="str">
        <f>IF(T$9="Include",IF(JoinIfFuzzy(T$155:T$191,T$155:T$191,"&lt;&gt;No",$F$155:$F$191,$G548)&amp;IF(AND(T$2=U$3,U$9="Include (Platform Duplicate)"),JoinIfFuzzy(U$155:U$191,U$155:U$191,"&lt;&gt;No",$F$155:$F$191,$G548),"")&lt;&gt;"","Yes","No"),"*")</f>
        <v>*</v>
      </c>
      <c r="U548" s="58" t="str">
        <f>IF(U$9="Include",IF(JoinIfFuzzy(U$155:U$191,U$155:U$191,"&lt;&gt;No",$F$155:$F$191,$G548)&amp;IF(AND(U$2=V$3,V$9="Include (Platform Duplicate)"),JoinIfFuzzy(V$155:V$191,V$155:V$191,"&lt;&gt;No",$F$155:$F$191,$G548),"")&lt;&gt;"","Yes","No"),"*")</f>
        <v>Yes</v>
      </c>
      <c r="V548" s="58" t="str">
        <f>IF(V$9="Include",IF(JoinIfFuzzy(V$155:V$191,V$155:V$191,"&lt;&gt;No",$F$155:$F$191,$G548)&amp;IF(AND(V$2=W$3,W$9="Include (Platform Duplicate)"),JoinIfFuzzy(W$155:W$191,W$155:W$191,"&lt;&gt;No",$F$155:$F$191,$G548),"")&lt;&gt;"","Yes","No"),"*")</f>
        <v>Yes</v>
      </c>
      <c r="W548" s="58" t="str">
        <f>IF(W$9="Include",IF(JoinIfFuzzy(W$155:W$191,W$155:W$191,"&lt;&gt;No",$F$155:$F$191,$G548)&amp;IF(AND(W$2=X$3,X$9="Include (Platform Duplicate)"),JoinIfFuzzy(X$155:X$191,X$155:X$191,"&lt;&gt;No",$F$155:$F$191,$G548),"")&lt;&gt;"","Yes","No"),"*")</f>
        <v>No</v>
      </c>
      <c r="X548" s="58" t="str">
        <f>IF(X$9="Include",IF(JoinIfFuzzy(X$155:X$191,X$155:X$191,"&lt;&gt;No",$F$155:$F$191,$G548)&amp;IF(AND(X$2=Y$3,Y$9="Include (Platform Duplicate)"),JoinIfFuzzy(Y$155:Y$191,Y$155:Y$191,"&lt;&gt;No",$F$155:$F$191,$G548),"")&lt;&gt;"","Yes","No"),"*")</f>
        <v>*</v>
      </c>
      <c r="Y548" s="58" t="str">
        <f>IF(Y$9="Include",IF(JoinIfFuzzy(Y$155:Y$191,Y$155:Y$191,"&lt;&gt;No",$F$155:$F$191,$G548)&amp;IF(AND(Y$2=Z$3,Z$9="Include (Platform Duplicate)"),JoinIfFuzzy(Z$155:Z$191,Z$155:Z$191,"&lt;&gt;No",$F$155:$F$191,$G548),"")&lt;&gt;"","Yes","No"),"*")</f>
        <v>Yes</v>
      </c>
      <c r="Z548" s="58" t="str">
        <f>IF(Z$9="Include",IF(JoinIfFuzzy(Z$155:Z$191,Z$155:Z$191,"&lt;&gt;No",$F$155:$F$191,$G548)&amp;IF(AND(Z$2=AA$3,AA$9="Include (Platform Duplicate)"),JoinIfFuzzy(AA$155:AA$191,AA$155:AA$191,"&lt;&gt;No",$F$155:$F$191,$G548),"")&lt;&gt;"","Yes","No"),"*")</f>
        <v>*</v>
      </c>
      <c r="AA548" s="58" t="str">
        <f>IF(AA$9="Include",IF(JoinIfFuzzy(AA$155:AA$191,AA$155:AA$191,"&lt;&gt;No",$F$155:$F$191,$G548)&amp;IF(AND(AA$2=AB$3,AB$9="Include (Platform Duplicate)"),JoinIfFuzzy(AB$155:AB$191,AB$155:AB$191,"&lt;&gt;No",$F$155:$F$191,$G548),"")&lt;&gt;"","Yes","No"),"*")</f>
        <v>Yes</v>
      </c>
      <c r="AB548" s="58" t="str">
        <f>IF(AB$9="Include",IF(JoinIfFuzzy(AB$155:AB$191,AB$155:AB$191,"&lt;&gt;No",$F$155:$F$191,$G548)&amp;IF(AND(AB$2=AC$3,AC$9="Include (Platform Duplicate)"),JoinIfFuzzy(AC$155:AC$191,AC$155:AC$191,"&lt;&gt;No",$F$155:$F$191,$G548),"")&lt;&gt;"","Yes","No"),"*")</f>
        <v>*</v>
      </c>
      <c r="AC548" s="58" t="str">
        <f>IF(AC$9="Include",IF(JoinIfFuzzy(AC$155:AC$191,AC$155:AC$191,"&lt;&gt;No",$F$155:$F$191,$G548)&amp;IF(AND(AC$2=AD$3,AD$9="Include (Platform Duplicate)"),JoinIfFuzzy(AD$155:AD$191,AD$155:AD$191,"&lt;&gt;No",$F$155:$F$191,$G548),"")&lt;&gt;"","Yes","No"),"*")</f>
        <v>Yes</v>
      </c>
      <c r="AD548" s="58" t="str">
        <f>IF(AD$9="Include",IF(JoinIfFuzzy(AD$155:AD$191,AD$155:AD$191,"&lt;&gt;No",$F$155:$F$191,$G548)&amp;IF(AND(AD$2=AE$3,AE$9="Include (Platform Duplicate)"),JoinIfFuzzy(AE$155:AE$191,AE$155:AE$191,"&lt;&gt;No",$F$155:$F$191,$G548),"")&lt;&gt;"","Yes","No"),"*")</f>
        <v>No</v>
      </c>
      <c r="AE548" s="58" t="str">
        <f>IF(AE$9="Include",IF(JoinIfFuzzy(AE$155:AE$191,AE$155:AE$191,"&lt;&gt;No",$F$155:$F$191,$G548)&amp;IF(AND(AE$2=AF$3,AF$9="Include (Platform Duplicate)"),JoinIfFuzzy(AF$155:AF$191,AF$155:AF$191,"&lt;&gt;No",$F$155:$F$191,$G548),"")&lt;&gt;"","Yes","No"),"*")</f>
        <v>*</v>
      </c>
      <c r="AF548" s="58" t="str">
        <f>IF(AF$9="Include",IF(JoinIfFuzzy(AF$155:AF$191,AF$155:AF$191,"&lt;&gt;No",$F$155:$F$191,$G548)&amp;IF(AND(AF$2=AG$3,AG$9="Include (Platform Duplicate)"),JoinIfFuzzy(AG$155:AG$191,AG$155:AG$191,"&lt;&gt;No",$F$155:$F$191,$G548),"")&lt;&gt;"","Yes","No"),"*")</f>
        <v>No</v>
      </c>
      <c r="AG548" s="58" t="str">
        <f>IF(AG$9="Include",IF(JoinIfFuzzy(AG$155:AG$191,AG$155:AG$191,"&lt;&gt;No",$F$155:$F$191,$G548)&amp;IF(AND(AG$2=AH$3,AH$9="Include (Platform Duplicate)"),JoinIfFuzzy(AH$155:AH$191,AH$155:AH$191,"&lt;&gt;No",$F$155:$F$191,$G548),"")&lt;&gt;"","Yes","No"),"*")</f>
        <v>Yes</v>
      </c>
      <c r="AH548" s="58" t="str">
        <f>IF(AH$9="Include",IF(JoinIfFuzzy(AH$155:AH$191,AH$155:AH$191,"&lt;&gt;No",$F$155:$F$191,$G548)&amp;IF(AND(AH$2=AI$3,AI$9="Include (Platform Duplicate)"),JoinIfFuzzy(AI$155:AI$191,AI$155:AI$191,"&lt;&gt;No",$F$155:$F$191,$G548),"")&lt;&gt;"","Yes","No"),"*")</f>
        <v>No</v>
      </c>
      <c r="AI548" s="58" t="str">
        <f>IF(AI$9="Include",IF(JoinIfFuzzy(AI$155:AI$191,AI$155:AI$191,"&lt;&gt;No",$F$155:$F$191,$G548)&amp;IF(AND(AI$2=AJ$3,AJ$9="Include (Platform Duplicate)"),JoinIfFuzzy(AJ$155:AJ$191,AJ$155:AJ$191,"&lt;&gt;No",$F$155:$F$191,$G548),"")&lt;&gt;"","Yes","No"),"*")</f>
        <v>*</v>
      </c>
      <c r="AJ548" s="58" t="str">
        <f>IF(AJ$9="Include",IF(JoinIfFuzzy(AJ$155:AJ$191,AJ$155:AJ$191,"&lt;&gt;No",$F$155:$F$191,$G548)&amp;IF(AND(AJ$2=AK$3,AK$9="Include (Platform Duplicate)"),JoinIfFuzzy(AK$155:AK$191,AK$155:AK$191,"&lt;&gt;No",$F$155:$F$191,$G548),"")&lt;&gt;"","Yes","No"),"*")</f>
        <v>Yes</v>
      </c>
      <c r="AK548" s="58" t="str">
        <f>IF(AK$9="Include",IF(JoinIfFuzzy(AK$155:AK$191,AK$155:AK$191,"&lt;&gt;No",$F$155:$F$191,$G548)&amp;IF(AND(AK$2=AL$3,AL$9="Include (Platform Duplicate)"),JoinIfFuzzy(AL$155:AL$191,AL$155:AL$191,"&lt;&gt;No",$F$155:$F$191,$G548),"")&lt;&gt;"","Yes","No"),"*")</f>
        <v>*</v>
      </c>
      <c r="AL548" s="58" t="str">
        <f>IF(AL$9="Include",IF(JoinIfFuzzy(AL$155:AL$191,AL$155:AL$191,"&lt;&gt;No",$F$155:$F$191,$G548)&amp;IF(AND(AL$2=AM$3,AM$9="Include (Platform Duplicate)"),JoinIfFuzzy(AM$155:AM$191,AM$155:AM$191,"&lt;&gt;No",$F$155:$F$191,$G548),"")&lt;&gt;"","Yes","No"),"*")</f>
        <v>No</v>
      </c>
      <c r="AM548" s="58" t="str">
        <f>IF(AM$9="Include",IF(JoinIfFuzzy(AM$155:AM$191,AM$155:AM$191,"&lt;&gt;No",$F$155:$F$191,$G548)&amp;IF(AND(AM$2=AN$3,AN$9="Include (Platform Duplicate)"),JoinIfFuzzy(AN$155:AN$191,AN$155:AN$191,"&lt;&gt;No",$F$155:$F$191,$G548),"")&lt;&gt;"","Yes","No"),"*")</f>
        <v>No</v>
      </c>
      <c r="AN548" s="58" t="str">
        <f>IF(AN$9="Include",IF(JoinIfFuzzy(AN$155:AN$191,AN$155:AN$191,"&lt;&gt;No",$F$155:$F$191,$G548)&amp;IF(AND(AN$2=AO$3,AO$9="Include (Platform Duplicate)"),JoinIfFuzzy(AO$155:AO$191,AO$155:AO$191,"&lt;&gt;No",$F$155:$F$191,$G548),"")&lt;&gt;"","Yes","No"),"*")</f>
        <v>Yes</v>
      </c>
      <c r="AO548" s="58" t="str">
        <f>IF(AO$9="Include",IF(JoinIfFuzzy(AO$155:AO$191,AO$155:AO$191,"&lt;&gt;No",$F$155:$F$191,$G548)&amp;IF(AND(AO$2=AP$3,AP$9="Include (Platform Duplicate)"),JoinIfFuzzy(AP$155:AP$191,AP$155:AP$191,"&lt;&gt;No",$F$155:$F$191,$G548),"")&lt;&gt;"","Yes","No"),"*")</f>
        <v>*</v>
      </c>
      <c r="AP548" s="58" t="str">
        <f>IF(AP$9="Include",IF(JoinIfFuzzy(AP$155:AP$191,AP$155:AP$191,"&lt;&gt;No",$F$155:$F$191,$G548)&amp;IF(AND(AP$2=AQ$3,AQ$9="Include (Platform Duplicate)"),JoinIfFuzzy(AQ$155:AQ$191,AQ$155:AQ$191,"&lt;&gt;No",$F$155:$F$191,$G548),"")&lt;&gt;"","Yes","No"),"*")</f>
        <v>No</v>
      </c>
      <c r="AQ548" s="58" t="str">
        <f>IF(AQ$9="Include",IF(JoinIfFuzzy(AQ$155:AQ$191,AQ$155:AQ$191,"&lt;&gt;No",$F$155:$F$191,$G548)&amp;IF(AND(AQ$2=AR$3,AR$9="Include (Platform Duplicate)"),JoinIfFuzzy(AR$155:AR$191,AR$155:AR$191,"&lt;&gt;No",$F$155:$F$191,$G548),"")&lt;&gt;"","Yes","No"),"*")</f>
        <v>*</v>
      </c>
      <c r="AR548" s="58" t="str">
        <f>IF(AR$9="Include",IF(JoinIfFuzzy(AR$155:AR$191,AR$155:AR$191,"&lt;&gt;No",$F$155:$F$191,$G548)&amp;IF(AND(AR$2=AS$3,AS$9="Include (Platform Duplicate)"),JoinIfFuzzy(AS$155:AS$191,AS$155:AS$191,"&lt;&gt;No",$F$155:$F$191,$G548),"")&lt;&gt;"","Yes","No"),"*")</f>
        <v>No</v>
      </c>
      <c r="AS548" s="58" t="str">
        <f>IF(AS$9="Include",IF(JoinIfFuzzy(AS$155:AS$191,AS$155:AS$191,"&lt;&gt;No",$F$155:$F$191,$G548)&amp;IF(AND(AS$2=AT$3,AT$9="Include (Platform Duplicate)"),JoinIfFuzzy(AT$155:AT$191,AT$155:AT$191,"&lt;&gt;No",$F$155:$F$191,$G548),"")&lt;&gt;"","Yes","No"),"*")</f>
        <v>*</v>
      </c>
      <c r="AT548" s="58" t="str">
        <f>IF(AT$9="Include",IF(JoinIfFuzzy(AT$155:AT$191,AT$155:AT$191,"&lt;&gt;No",$F$155:$F$191,$G548)&amp;IF(AND(AT$2=AU$3,AU$9="Include (Platform Duplicate)"),JoinIfFuzzy(AU$155:AU$191,AU$155:AU$191,"&lt;&gt;No",$F$155:$F$191,$G548),"")&lt;&gt;"","Yes","No"),"*")</f>
        <v>No</v>
      </c>
      <c r="AU548" s="58" t="str">
        <f>IF(AU$9="Include",IF(JoinIfFuzzy(AU$155:AU$191,AU$155:AU$191,"&lt;&gt;No",$F$155:$F$191,$G548)&amp;IF(AND(AU$2=AV$3,AV$9="Include (Platform Duplicate)"),JoinIfFuzzy(AV$155:AV$191,AV$155:AV$191,"&lt;&gt;No",$F$155:$F$191,$G548),"")&lt;&gt;"","Yes","No"),"*")</f>
        <v>Yes</v>
      </c>
      <c r="AV548" s="58" t="str">
        <f>IF(AV$9="Include",IF(JoinIfFuzzy(AV$155:AV$191,AV$155:AV$191,"&lt;&gt;No",$F$155:$F$191,$G548)&amp;IF(AND(AV$2=AW$3,AW$9="Include (Platform Duplicate)"),JoinIfFuzzy(AW$155:AW$191,AW$155:AW$191,"&lt;&gt;No",$F$155:$F$191,$G548),"")&lt;&gt;"","Yes","No"),"*")</f>
        <v>*</v>
      </c>
      <c r="AW548" s="58" t="str">
        <f>IF(AW$9="Include",IF(JoinIfFuzzy(AW$155:AW$191,AW$155:AW$191,"&lt;&gt;No",$F$155:$F$191,$G548)&amp;IF(AND(AW$2=AX$3,AX$9="Include (Platform Duplicate)"),JoinIfFuzzy(AX$155:AX$191,AX$155:AX$191,"&lt;&gt;No",$F$155:$F$191,$G548),"")&lt;&gt;"","Yes","No"),"*")</f>
        <v>*</v>
      </c>
      <c r="AX548" s="58" t="str">
        <f>IF(AX$9="Include",IF(JoinIfFuzzy(AX$155:AX$191,AX$155:AX$191,"&lt;&gt;No",$F$155:$F$191,$G548)&amp;IF(AND(AX$2=AY$3,AY$9="Include (Platform Duplicate)"),JoinIfFuzzy(AY$155:AY$191,AY$155:AY$191,"&lt;&gt;No",$F$155:$F$191,$G548),"")&lt;&gt;"","Yes","No"),"*")</f>
        <v>*</v>
      </c>
      <c r="AY548" s="58" t="str">
        <f>IF(AY$9="Include",IF(JoinIfFuzzy(AY$155:AY$191,AY$155:AY$191,"&lt;&gt;No",$F$155:$F$191,$G548)&amp;IF(AND(AY$2=AZ$3,AZ$9="Include (Platform Duplicate)"),JoinIfFuzzy(AZ$155:AZ$191,AZ$155:AZ$191,"&lt;&gt;No",$F$155:$F$191,$G548),"")&lt;&gt;"","Yes","No"),"*")</f>
        <v>*</v>
      </c>
      <c r="AZ548" s="58" t="str">
        <f>IF(AZ$9="Include",IF(JoinIfFuzzy(AZ$155:AZ$191,AZ$155:AZ$191,"&lt;&gt;No",$F$155:$F$191,$G548)&amp;IF(AND(AZ$2=BA$3,BA$9="Include (Platform Duplicate)"),JoinIfFuzzy(BA$155:BA$191,BA$155:BA$191,"&lt;&gt;No",$F$155:$F$191,$G548),"")&lt;&gt;"","Yes","No"),"*")</f>
        <v>Yes</v>
      </c>
      <c r="BA548" s="58" t="str">
        <f>IF(BA$9="Include",IF(JoinIfFuzzy(BA$155:BA$191,BA$155:BA$191,"&lt;&gt;No",$F$155:$F$191,$G548)&amp;IF(AND(BA$2=BB$3,BB$9="Include (Platform Duplicate)"),JoinIfFuzzy(BB$155:BB$191,BB$155:BB$191,"&lt;&gt;No",$F$155:$F$191,$G548),"")&lt;&gt;"","Yes","No"),"*")</f>
        <v>Yes</v>
      </c>
      <c r="BB548" s="58" t="str">
        <f>IF(BB$9="Include",IF(JoinIfFuzzy(BB$155:BB$191,BB$155:BB$191,"&lt;&gt;No",$F$155:$F$191,$G548)&amp;IF(AND(BB$2=BC$3,BC$9="Include (Platform Duplicate)"),JoinIfFuzzy(BC$155:BC$191,BC$155:BC$191,"&lt;&gt;No",$F$155:$F$191,$G548),"")&lt;&gt;"","Yes","No"),"*")</f>
        <v>Yes</v>
      </c>
      <c r="BC548" s="58" t="str">
        <f>IF(BC$9="Include",IF(JoinIfFuzzy(BC$155:BC$191,BC$155:BC$191,"&lt;&gt;No",$F$155:$F$191,$G548)&amp;IF(AND(BC$2=BD$3,BD$9="Include (Platform Duplicate)"),JoinIfFuzzy(BD$155:BD$191,BD$155:BD$191,"&lt;&gt;No",$F$155:$F$191,$G548),"")&lt;&gt;"","Yes","No"),"*")</f>
        <v>Yes</v>
      </c>
      <c r="BD548" s="58" t="str">
        <f>IF(BD$9="Include",IF(JoinIfFuzzy(BD$155:BD$191,BD$155:BD$191,"&lt;&gt;No",$F$155:$F$191,$G548)&amp;IF(AND(BD$2=BE$3,BE$9="Include (Platform Duplicate)"),JoinIfFuzzy(BE$155:BE$191,BE$155:BE$191,"&lt;&gt;No",$F$155:$F$191,$G548),"")&lt;&gt;"","Yes","No"),"*")</f>
        <v>Yes</v>
      </c>
      <c r="BE548" s="58" t="str">
        <f>IF(BE$9="Include",IF(JoinIfFuzzy(BE$155:BE$191,BE$155:BE$191,"&lt;&gt;No",$F$155:$F$191,$G548)&amp;IF(AND(BE$2=BF$3,BF$9="Include (Platform Duplicate)"),JoinIfFuzzy(BF$155:BF$191,BF$155:BF$191,"&lt;&gt;No",$F$155:$F$191,$G548),"")&lt;&gt;"","Yes","No"),"*")</f>
        <v>*</v>
      </c>
      <c r="BF548" s="58" t="str">
        <f>IF(BF$9="Include",IF(JoinIfFuzzy(BF$155:BF$191,BF$155:BF$191,"&lt;&gt;No",$F$155:$F$191,$G548)&amp;IF(AND(BF$2=BG$3,BG$9="Include (Platform Duplicate)"),JoinIfFuzzy(BG$155:BG$191,BG$155:BG$191,"&lt;&gt;No",$F$155:$F$191,$G548),"")&lt;&gt;"","Yes","No"),"*")</f>
        <v>*</v>
      </c>
      <c r="BG548" s="58" t="str">
        <f>IF(BG$9="Include",IF(JoinIfFuzzy(BG$155:BG$191,BG$155:BG$191,"&lt;&gt;No",$F$155:$F$191,$G548)&amp;IF(AND(BG$2=BH$3,BH$9="Include (Platform Duplicate)"),JoinIfFuzzy(BH$155:BH$191,BH$155:BH$191,"&lt;&gt;No",$F$155:$F$191,$G548),"")&lt;&gt;"","Yes","No"),"*")</f>
        <v>No</v>
      </c>
      <c r="BH548" s="58" t="str">
        <f>IF(BH$9="Include",IF(JoinIfFuzzy(BH$155:BH$191,BH$155:BH$191,"&lt;&gt;No",$F$155:$F$191,$G548)&amp;IF(AND(BH$2=BI$3,BI$9="Include (Platform Duplicate)"),JoinIfFuzzy(BI$155:BI$191,BI$155:BI$191,"&lt;&gt;No",$F$155:$F$191,$G548),"")&lt;&gt;"","Yes","No"),"*")</f>
        <v>*</v>
      </c>
      <c r="BI548" s="58" t="str">
        <f>IF(BI$9="Include",IF(JoinIfFuzzy(BI$155:BI$191,BI$155:BI$191,"&lt;&gt;No",$F$155:$F$191,$G548)&amp;IF(AND(BI$2=BJ$3,BJ$9="Include (Platform Duplicate)"),JoinIfFuzzy(BJ$155:BJ$191,BJ$155:BJ$191,"&lt;&gt;No",$F$155:$F$191,$G548),"")&lt;&gt;"","Yes","No"),"*")</f>
        <v>Yes</v>
      </c>
      <c r="BJ548" s="58" t="str">
        <f>IF(BJ$9="Include",IF(JoinIfFuzzy(BJ$155:BJ$191,BJ$155:BJ$191,"&lt;&gt;No",$F$155:$F$191,$G548)&amp;IF(AND(BJ$2=BK$3,BK$9="Include (Platform Duplicate)"),JoinIfFuzzy(BK$155:BK$191,BK$155:BK$191,"&lt;&gt;No",$F$155:$F$191,$G548),"")&lt;&gt;"","Yes","No"),"*")</f>
        <v>Yes</v>
      </c>
      <c r="BK548" s="58" t="str">
        <f>IF(BK$9="Include",IF(JoinIfFuzzy(BK$155:BK$191,BK$155:BK$191,"&lt;&gt;No",$F$155:$F$191,$G548)&amp;IF(AND(BK$2=BL$3,BL$9="Include (Platform Duplicate)"),JoinIfFuzzy(BL$155:BL$191,BL$155:BL$191,"&lt;&gt;No",$F$155:$F$191,$G548),"")&lt;&gt;"","Yes","No"),"*")</f>
        <v>*</v>
      </c>
      <c r="BL548" s="58" t="str">
        <f>IF(BL$9="Include",IF(JoinIfFuzzy(BL$155:BL$191,BL$155:BL$191,"&lt;&gt;No",$F$155:$F$191,$G548)&amp;IF(AND(BL$2=BM$3,BM$9="Include (Platform Duplicate)"),JoinIfFuzzy(BM$155:BM$191,BM$155:BM$191,"&lt;&gt;No",$F$155:$F$191,$G548),"")&lt;&gt;"","Yes","No"),"*")</f>
        <v>No</v>
      </c>
      <c r="BM548" s="58" t="str">
        <f>IF(BM$9="Include",IF(JoinIfFuzzy(BM$155:BM$191,BM$155:BM$191,"&lt;&gt;No",$F$155:$F$191,$G548)&amp;IF(AND(BM$2=BN$3,BN$9="Include (Platform Duplicate)"),JoinIfFuzzy(BN$155:BN$191,BN$155:BN$191,"&lt;&gt;No",$F$155:$F$191,$G548),"")&lt;&gt;"","Yes","No"),"*")</f>
        <v>*</v>
      </c>
      <c r="BN548" s="58" t="str">
        <f>IF(BN$9="Include",IF(JoinIfFuzzy(BN$155:BN$191,BN$155:BN$191,"&lt;&gt;No",$F$155:$F$191,$G548)&amp;IF(AND(BN$2=BO$3,BO$9="Include (Platform Duplicate)"),JoinIfFuzzy(BO$155:BO$191,BO$155:BO$191,"&lt;&gt;No",$F$155:$F$191,$G548),"")&lt;&gt;"","Yes","No"),"*")</f>
        <v>Yes</v>
      </c>
      <c r="BO548" s="58" t="str">
        <f>IF(BO$9="Include",IF(JoinIfFuzzy(BO$155:BO$191,BO$155:BO$191,"&lt;&gt;No",$F$155:$F$191,$G548)&amp;IF(AND(BO$2=BP$3,BP$9="Include (Platform Duplicate)"),JoinIfFuzzy(BP$155:BP$191,BP$155:BP$191,"&lt;&gt;No",$F$155:$F$191,$G548),"")&lt;&gt;"","Yes","No"),"*")</f>
        <v>No</v>
      </c>
      <c r="BP548" s="58" t="str">
        <f>IF(BP$9="Include",IF(JoinIfFuzzy(BP$155:BP$191,BP$155:BP$191,"&lt;&gt;No",$F$155:$F$191,$G548)&amp;IF(AND(BP$2=BQ$3,BQ$9="Include (Platform Duplicate)"),JoinIfFuzzy(BQ$155:BQ$191,BQ$155:BQ$191,"&lt;&gt;No",$F$155:$F$191,$G548),"")&lt;&gt;"","Yes","No"),"*")</f>
        <v>*</v>
      </c>
      <c r="BQ548" s="58" t="str">
        <f>IF(BQ$9="Include",IF(JoinIfFuzzy(BQ$155:BQ$191,BQ$155:BQ$191,"&lt;&gt;No",$F$155:$F$191,$G548)&amp;IF(AND(BQ$2=BR$3,BR$9="Include (Platform Duplicate)"),JoinIfFuzzy(BR$155:BR$191,BR$155:BR$191,"&lt;&gt;No",$F$155:$F$191,$G548),"")&lt;&gt;"","Yes","No"),"*")</f>
        <v>No</v>
      </c>
      <c r="BR548" s="58" t="str">
        <f>IF(BR$9="Include",IF(JoinIfFuzzy(BR$155:BR$191,BR$155:BR$191,"&lt;&gt;No",$F$155:$F$191,$G548)&amp;IF(AND(BR$2=BS$3,BS$9="Include (Platform Duplicate)"),JoinIfFuzzy(BS$155:BS$191,BS$155:BS$191,"&lt;&gt;No",$F$155:$F$191,$G548),"")&lt;&gt;"","Yes","No"),"*")</f>
        <v>*</v>
      </c>
      <c r="BS548" s="58" t="str">
        <f>IF(BS$9="Include",IF(JoinIfFuzzy(BS$155:BS$191,BS$155:BS$191,"&lt;&gt;No",$F$155:$F$191,$G548)&amp;IF(AND(BS$2=BT$3,BT$9="Include (Platform Duplicate)"),JoinIfFuzzy(BT$155:BT$191,BT$155:BT$191,"&lt;&gt;No",$F$155:$F$191,$G548),"")&lt;&gt;"","Yes","No"),"*")</f>
        <v>Yes</v>
      </c>
      <c r="BT548" s="58" t="str">
        <f>IF(BT$9="Include",IF(JoinIfFuzzy(BT$155:BT$191,BT$155:BT$191,"&lt;&gt;No",$F$155:$F$191,$G548)&amp;IF(AND(BT$2=BU$3,BU$9="Include (Platform Duplicate)"),JoinIfFuzzy(BU$155:BU$191,BU$155:BU$191,"&lt;&gt;No",$F$155:$F$191,$G548),"")&lt;&gt;"","Yes","No"),"*")</f>
        <v>Yes</v>
      </c>
      <c r="BU548" s="58" t="str">
        <f>IF(BU$9="Include",IF(JoinIfFuzzy(BU$155:BU$191,BU$155:BU$191,"&lt;&gt;No",$F$155:$F$191,$G548)&amp;IF(AND(BU$2=BV$3,BV$9="Include (Platform Duplicate)"),JoinIfFuzzy(BV$155:BV$191,BV$155:BV$191,"&lt;&gt;No",$F$155:$F$191,$G548),"")&lt;&gt;"","Yes","No"),"*")</f>
        <v>*</v>
      </c>
      <c r="BV548" s="58" t="str">
        <f>IF(BV$9="Include",IF(JoinIfFuzzy(BV$155:BV$191,BV$155:BV$191,"&lt;&gt;No",$F$155:$F$191,$G548)&amp;IF(AND(BV$2=BW$3,BW$9="Include (Platform Duplicate)"),JoinIfFuzzy(BW$155:BW$191,BW$155:BW$191,"&lt;&gt;No",$F$155:$F$191,$G548),"")&lt;&gt;"","Yes","No"),"*")</f>
        <v>No</v>
      </c>
      <c r="BW548" s="58" t="str">
        <f>IF(BW$9="Include",IF(JoinIfFuzzy(BW$155:BW$191,BW$155:BW$191,"&lt;&gt;No",$F$155:$F$191,$G548)&amp;IF(AND(BW$2=BX$3,BX$9="Include (Platform Duplicate)"),JoinIfFuzzy(BX$155:BX$191,BX$155:BX$191,"&lt;&gt;No",$F$155:$F$191,$G548),"")&lt;&gt;"","Yes","No"),"*")</f>
        <v>*</v>
      </c>
      <c r="BX548" s="58" t="str">
        <f>IF(BX$9="Include",IF(JoinIfFuzzy(BX$155:BX$191,BX$155:BX$191,"&lt;&gt;No",$F$155:$F$191,$G548)&amp;IF(AND(BX$2=BY$3,BY$9="Include (Platform Duplicate)"),JoinIfFuzzy(BY$155:BY$191,BY$155:BY$191,"&lt;&gt;No",$F$155:$F$191,$G548),"")&lt;&gt;"","Yes","No"),"*")</f>
        <v>Yes</v>
      </c>
      <c r="BY548" s="58" t="str">
        <f>IF(BY$9="Include",IF(JoinIfFuzzy(BY$155:BY$191,BY$155:BY$191,"&lt;&gt;No",$F$155:$F$191,$G548)&amp;IF(AND(BY$2=BZ$3,BZ$9="Include (Platform Duplicate)"),JoinIfFuzzy(BZ$155:BZ$191,BZ$155:BZ$191,"&lt;&gt;No",$F$155:$F$191,$G548),"")&lt;&gt;"","Yes","No"),"*")</f>
        <v>*</v>
      </c>
      <c r="BZ548" s="58" t="str">
        <f>IF(BZ$9="Include",IF(JoinIfFuzzy(BZ$155:BZ$191,BZ$155:BZ$191,"&lt;&gt;No",$F$155:$F$191,$G548)&amp;IF(AND(BZ$2=CA$3,CA$9="Include (Platform Duplicate)"),JoinIfFuzzy(CA$155:CA$191,CA$155:CA$191,"&lt;&gt;No",$F$155:$F$191,$G548),"")&lt;&gt;"","Yes","No"),"*")</f>
        <v>Yes</v>
      </c>
      <c r="CA548" s="58" t="str">
        <f>IF(CA$9="Include",IF(JoinIfFuzzy(CA$155:CA$191,CA$155:CA$191,"&lt;&gt;No",$F$155:$F$191,$G548)&amp;IF(AND(CA$2=CB$3,CB$9="Include (Platform Duplicate)"),JoinIfFuzzy(CB$155:CB$191,CB$155:CB$191,"&lt;&gt;No",$F$155:$F$191,$G548),"")&lt;&gt;"","Yes","No"),"*")</f>
        <v>Yes</v>
      </c>
      <c r="CB548" s="58" t="str">
        <f>IF(CB$9="Include",IF(JoinIfFuzzy(CB$155:CB$191,CB$155:CB$191,"&lt;&gt;No",$F$155:$F$191,$G548)&amp;IF(AND(CB$2=CC$3,CC$9="Include (Platform Duplicate)"),JoinIfFuzzy(CC$155:CC$191,CC$155:CC$191,"&lt;&gt;No",$F$155:$F$191,$G548),"")&lt;&gt;"","Yes","No"),"*")</f>
        <v>No</v>
      </c>
      <c r="CC548" s="58" t="str">
        <f>IF(CC$9="Include",IF(JoinIfFuzzy(CC$155:CC$191,CC$155:CC$191,"&lt;&gt;No",$F$155:$F$191,$G548)&amp;IF(AND(CC$2=CD$3,CD$9="Include (Platform Duplicate)"),JoinIfFuzzy(CD$155:CD$191,CD$155:CD$191,"&lt;&gt;No",$F$155:$F$191,$G548),"")&lt;&gt;"","Yes","No"),"*")</f>
        <v>Yes</v>
      </c>
      <c r="CD548" s="58" t="str">
        <f>IF(CD$9="Include",IF(JoinIfFuzzy(CD$155:CD$191,CD$155:CD$191,"&lt;&gt;No",$F$155:$F$191,$G548)&amp;IF(AND(CD$2=CE$3,CE$9="Include (Platform Duplicate)"),JoinIfFuzzy(CE$155:CE$191,CE$155:CE$191,"&lt;&gt;No",$F$155:$F$191,$G548),"")&lt;&gt;"","Yes","No"),"*")</f>
        <v>*</v>
      </c>
      <c r="CE548" s="58" t="str">
        <f>IF(CE$9="Include",IF(JoinIfFuzzy(CE$155:CE$191,CE$155:CE$191,"&lt;&gt;No",$F$155:$F$191,$G548)&amp;IF(AND(CE$2=CF$3,CF$9="Include (Platform Duplicate)"),JoinIfFuzzy(CF$155:CF$191,CF$155:CF$191,"&lt;&gt;No",$F$155:$F$191,$G548),"")&lt;&gt;"","Yes","No"),"*")</f>
        <v>*</v>
      </c>
      <c r="CF548" s="58" t="str">
        <f>IF(CF$9="Include",IF(JoinIfFuzzy(CF$155:CF$191,CF$155:CF$191,"&lt;&gt;No",$F$155:$F$191,$G548)&amp;IF(AND(CF$2=CG$3,CG$9="Include (Platform Duplicate)"),JoinIfFuzzy(CG$155:CG$191,CG$155:CG$191,"&lt;&gt;No",$F$155:$F$191,$G548),"")&lt;&gt;"","Yes","No"),"*")</f>
        <v>*</v>
      </c>
      <c r="CG548" s="58" t="str">
        <f>IF(CG$9="Include",IF(JoinIfFuzzy(CG$155:CG$191,CG$155:CG$191,"&lt;&gt;No",$F$155:$F$191,$G548)&amp;IF(AND(CG$2=CH$3,CH$9="Include (Platform Duplicate)"),JoinIfFuzzy(CH$155:CH$191,CH$155:CH$191,"&lt;&gt;No",$F$155:$F$191,$G548),"")&lt;&gt;"","Yes","No"),"*")</f>
        <v>Yes</v>
      </c>
      <c r="CH548" s="58" t="str">
        <f>IF(CH$9="Include",IF(JoinIfFuzzy(CH$155:CH$191,CH$155:CH$191,"&lt;&gt;No",$F$155:$F$191,$G548)&amp;IF(AND(CH$2=CI$3,CI$9="Include (Platform Duplicate)"),JoinIfFuzzy(CI$155:CI$191,CI$155:CI$191,"&lt;&gt;No",$F$155:$F$191,$G548),"")&lt;&gt;"","Yes","No"),"*")</f>
        <v>No</v>
      </c>
      <c r="CI548" s="58" t="str">
        <f>IF(CI$9="Include",IF(JoinIfFuzzy(CI$155:CI$191,CI$155:CI$191,"&lt;&gt;No",$F$155:$F$191,$G548)&amp;IF(AND(CI$2=CJ$3,CJ$9="Include (Platform Duplicate)"),JoinIfFuzzy(CJ$155:CJ$191,CJ$155:CJ$191,"&lt;&gt;No",$F$155:$F$191,$G548),"")&lt;&gt;"","Yes","No"),"*")</f>
        <v>*</v>
      </c>
      <c r="CJ548" s="58" t="str">
        <f>IF(CJ$9="Include",IF(JoinIfFuzzy(CJ$155:CJ$191,CJ$155:CJ$191,"&lt;&gt;No",$F$155:$F$191,$G548)&amp;IF(AND(CJ$2=CK$3,CK$9="Include (Platform Duplicate)"),JoinIfFuzzy(CK$155:CK$191,CK$155:CK$191,"&lt;&gt;No",$F$155:$F$191,$G548),"")&lt;&gt;"","Yes","No"),"*")</f>
        <v>Yes</v>
      </c>
      <c r="CK548" s="58" t="str">
        <f>IF(CK$9="Include",IF(JoinIfFuzzy(CK$155:CK$191,CK$155:CK$191,"&lt;&gt;No",$F$155:$F$191,$G548)&amp;IF(AND(CK$2=CL$3,CL$9="Include (Platform Duplicate)"),JoinIfFuzzy(CL$155:CL$191,CL$155:CL$191,"&lt;&gt;No",$F$155:$F$191,$G548),"")&lt;&gt;"","Yes","No"),"*")</f>
        <v>Yes</v>
      </c>
      <c r="CL548" s="58" t="str">
        <f>IF(CL$9="Include",IF(JoinIfFuzzy(CL$155:CL$191,CL$155:CL$191,"&lt;&gt;No",$F$155:$F$191,$G548)&amp;IF(AND(CL$2=CM$3,CM$9="Include (Platform Duplicate)"),JoinIfFuzzy(CM$155:CM$191,CM$155:CM$191,"&lt;&gt;No",$F$155:$F$191,$G548),"")&lt;&gt;"","Yes","No"),"*")</f>
        <v>Yes</v>
      </c>
      <c r="CM548" s="58" t="str">
        <f>IF(CM$9="Include",IF(JoinIfFuzzy(CM$155:CM$191,CM$155:CM$191,"&lt;&gt;No",$F$155:$F$191,$G548)&amp;IF(AND(CM$2=CN$3,CN$9="Include (Platform Duplicate)"),JoinIfFuzzy(CN$155:CN$191,CN$155:CN$191,"&lt;&gt;No",$F$155:$F$191,$G548),"")&lt;&gt;"","Yes","No"),"*")</f>
        <v>*</v>
      </c>
      <c r="CN548" s="58" t="str">
        <f>IF(CN$9="Include",IF(JoinIfFuzzy(CN$155:CN$191,CN$155:CN$191,"&lt;&gt;No",$F$155:$F$191,$G548)&amp;IF(AND(CN$2=CO$3,CO$9="Include (Platform Duplicate)"),JoinIfFuzzy(CO$155:CO$191,CO$155:CO$191,"&lt;&gt;No",$F$155:$F$191,$G548),"")&lt;&gt;"","Yes","No"),"*")</f>
        <v>No</v>
      </c>
      <c r="CO548" s="58" t="str">
        <f>IF(CO$9="Include",IF(JoinIfFuzzy(CO$155:CO$191,CO$155:CO$191,"&lt;&gt;No",$F$155:$F$191,$G548)&amp;IF(AND(CO$2=CP$3,CP$9="Include (Platform Duplicate)"),JoinIfFuzzy(CP$155:CP$191,CP$155:CP$191,"&lt;&gt;No",$F$155:$F$191,$G548),"")&lt;&gt;"","Yes","No"),"*")</f>
        <v>Yes</v>
      </c>
      <c r="CP548" s="58" t="str">
        <f>IF(CP$9="Include",IF(JoinIfFuzzy(CP$155:CP$191,CP$155:CP$191,"&lt;&gt;No",$F$155:$F$191,$G548)&amp;IF(AND(CP$2=CQ$3,CQ$9="Include (Platform Duplicate)"),JoinIfFuzzy(CQ$155:CQ$191,CQ$155:CQ$191,"&lt;&gt;No",$F$155:$F$191,$G548),"")&lt;&gt;"","Yes","No"),"*")</f>
        <v>*</v>
      </c>
      <c r="CQ548" s="58" t="str">
        <f>IF(CQ$9="Include",IF(JoinIfFuzzy(CQ$155:CQ$191,CQ$155:CQ$191,"&lt;&gt;No",$F$155:$F$191,$G548)&amp;IF(AND(CQ$2=CR$3,CR$9="Include (Platform Duplicate)"),JoinIfFuzzy(CR$155:CR$191,CR$155:CR$191,"&lt;&gt;No",$F$155:$F$191,$G548),"")&lt;&gt;"","Yes","No"),"*")</f>
        <v>No</v>
      </c>
      <c r="CR548" s="58" t="str">
        <f>IF(CR$9="Include",IF(JoinIfFuzzy(CR$155:CR$191,CR$155:CR$191,"&lt;&gt;No",$F$155:$F$191,$G548)&amp;IF(AND(CR$2=CS$3,CS$9="Include (Platform Duplicate)"),JoinIfFuzzy(CS$155:CS$191,CS$155:CS$191,"&lt;&gt;No",$F$155:$F$191,$G548),"")&lt;&gt;"","Yes","No"),"*")</f>
        <v>No</v>
      </c>
      <c r="CS548" s="58" t="str">
        <f>IF(CS$9="Include",IF(JoinIfFuzzy(CS$155:CS$191,CS$155:CS$191,"&lt;&gt;No",$F$155:$F$191,$G548)&amp;IF(AND(CS$2=CT$3,CT$9="Include (Platform Duplicate)"),JoinIfFuzzy(CT$155:CT$191,CT$155:CT$191,"&lt;&gt;No",$F$155:$F$191,$G548),"")&lt;&gt;"","Yes","No"),"*")</f>
        <v>No</v>
      </c>
      <c r="CT548" s="58" t="str">
        <f>IF(CT$9="Include",IF(JoinIfFuzzy(CT$155:CT$191,CT$155:CT$191,"&lt;&gt;No",$F$155:$F$191,$G548)&amp;IF(AND(CT$2=CU$3,CU$9="Include (Platform Duplicate)"),JoinIfFuzzy(CU$155:CU$191,CU$155:CU$191,"&lt;&gt;No",$F$155:$F$191,$G548),"")&lt;&gt;"","Yes","No"),"*")</f>
        <v>*</v>
      </c>
      <c r="CU548" s="58" t="str">
        <f>IF(CU$9="Include",IF(JoinIfFuzzy(CU$155:CU$191,CU$155:CU$191,"&lt;&gt;No",$F$155:$F$191,$G548)&amp;IF(AND(CU$2=CV$3,CV$9="Include (Platform Duplicate)"),JoinIfFuzzy(CV$155:CV$191,CV$155:CV$191,"&lt;&gt;No",$F$155:$F$191,$G548),"")&lt;&gt;"","Yes","No"),"*")</f>
        <v>Yes</v>
      </c>
      <c r="CV548" s="58" t="str">
        <f>IF(CV$9="Include",IF(JoinIfFuzzy(CV$155:CV$191,CV$155:CV$191,"&lt;&gt;No",$F$155:$F$191,$G548)&amp;IF(AND(CV$2=CW$3,CW$9="Include (Platform Duplicate)"),JoinIfFuzzy(CW$155:CW$191,CW$155:CW$191,"&lt;&gt;No",$F$155:$F$191,$G548),"")&lt;&gt;"","Yes","No"),"*")</f>
        <v>*</v>
      </c>
      <c r="CW548" s="58" t="str">
        <f>IF(CW$9="Include",IF(JoinIfFuzzy(CW$155:CW$191,CW$155:CW$191,"&lt;&gt;No",$F$155:$F$191,$G548)&amp;IF(AND(CW$2=CX$3,CX$9="Include (Platform Duplicate)"),JoinIfFuzzy(CX$155:CX$191,CX$155:CX$191,"&lt;&gt;No",$F$155:$F$191,$G548),"")&lt;&gt;"","Yes","No"),"*")</f>
        <v>No</v>
      </c>
      <c r="CX548" s="58" t="str">
        <f>IF(CX$9="Include",IF(JoinIfFuzzy(CX$155:CX$191,CX$155:CX$191,"&lt;&gt;No",$F$155:$F$191,$G548)&amp;IF(AND(CX$2=CY$3,CY$9="Include (Platform Duplicate)"),JoinIfFuzzy(CY$155:CY$191,CY$155:CY$191,"&lt;&gt;No",$F$155:$F$191,$G548),"")&lt;&gt;"","Yes","No"),"*")</f>
        <v>*</v>
      </c>
      <c r="CY548" s="58" t="str">
        <f>IF(CY$9="Include",IF(JoinIfFuzzy(CY$155:CY$191,CY$155:CY$191,"&lt;&gt;No",$F$155:$F$191,$G548)&amp;IF(AND(CY$2=CZ$3,CZ$9="Include (Platform Duplicate)"),JoinIfFuzzy(CZ$155:CZ$191,CZ$155:CZ$191,"&lt;&gt;No",$F$155:$F$191,$G548),"")&lt;&gt;"","Yes","No"),"*")</f>
        <v>Yes</v>
      </c>
      <c r="CZ548" s="58" t="str">
        <f>IF(CZ$9="Include",IF(JoinIfFuzzy(CZ$155:CZ$191,CZ$155:CZ$191,"&lt;&gt;No",$F$155:$F$191,$G548)&amp;IF(AND(CZ$2=DA$3,DA$9="Include (Platform Duplicate)"),JoinIfFuzzy(DA$155:DA$191,DA$155:DA$191,"&lt;&gt;No",$F$155:$F$191,$G548),"")&lt;&gt;"","Yes","No"),"*")</f>
        <v>*</v>
      </c>
      <c r="DA548" s="58" t="str">
        <f>IF(DA$9="Include",IF(JoinIfFuzzy(DA$155:DA$191,DA$155:DA$191,"&lt;&gt;No",$F$155:$F$191,$G548)&amp;IF(AND(DA$2=DB$3,DB$9="Include (Platform Duplicate)"),JoinIfFuzzy(DB$155:DB$191,DB$155:DB$191,"&lt;&gt;No",$F$155:$F$191,$G548),"")&lt;&gt;"","Yes","No"),"*")</f>
        <v>Yes</v>
      </c>
      <c r="DB548" s="58" t="str">
        <f>IF(DB$9="Include",IF(JoinIfFuzzy(DB$155:DB$191,DB$155:DB$191,"&lt;&gt;No",$F$155:$F$191,$G548)&amp;IF(AND(DB$2=DC$3,DC$9="Include (Platform Duplicate)"),JoinIfFuzzy(DC$155:DC$191,DC$155:DC$191,"&lt;&gt;No",$F$155:$F$191,$G548),"")&lt;&gt;"","Yes","No"),"*")</f>
        <v>*</v>
      </c>
      <c r="DC548" s="58" t="str">
        <f>IF(DC$9="Include",IF(JoinIfFuzzy(DC$155:DC$191,DC$155:DC$191,"&lt;&gt;No",$F$155:$F$191,$G548)&amp;IF(AND(DC$2=DD$3,DD$9="Include (Platform Duplicate)"),JoinIfFuzzy(DD$155:DD$191,DD$155:DD$191,"&lt;&gt;No",$F$155:$F$191,$G548),"")&lt;&gt;"","Yes","No"),"*")</f>
        <v>*</v>
      </c>
      <c r="DD548" s="58" t="str">
        <f>IF(DD$9="Include",IF(JoinIfFuzzy(DD$155:DD$191,DD$155:DD$191,"&lt;&gt;No",$F$155:$F$191,$G548)&amp;IF(AND(DD$2=DE$3,DE$9="Include (Platform Duplicate)"),JoinIfFuzzy(DE$155:DE$191,DE$155:DE$191,"&lt;&gt;No",$F$155:$F$191,$G548),"")&lt;&gt;"","Yes","No"),"*")</f>
        <v>Yes</v>
      </c>
      <c r="DE548" s="58" t="str">
        <f>IF(DE$9="Include",IF(JoinIfFuzzy(DE$155:DE$191,DE$155:DE$191,"&lt;&gt;No",$F$155:$F$191,$G548)&amp;IF(AND(DE$2=DF$3,DF$9="Include (Platform Duplicate)"),JoinIfFuzzy(DF$155:DF$191,DF$155:DF$191,"&lt;&gt;No",$F$155:$F$191,$G548),"")&lt;&gt;"","Yes","No"),"*")</f>
        <v>No</v>
      </c>
      <c r="DF548" s="58" t="str">
        <f>IF(DF$9="Include",IF(JoinIfFuzzy(DF$155:DF$191,DF$155:DF$191,"&lt;&gt;No",$F$155:$F$191,$G548)&amp;IF(AND(DF$2=DG$3,DG$9="Include (Platform Duplicate)"),JoinIfFuzzy(DG$155:DG$191,DG$155:DG$191,"&lt;&gt;No",$F$155:$F$191,$G548),"")&lt;&gt;"","Yes","No"),"*")</f>
        <v>*</v>
      </c>
      <c r="DG548" s="58" t="str">
        <f>IF(DG$9="Include",IF(JoinIfFuzzy(DG$155:DG$191,DG$155:DG$191,"&lt;&gt;No",$F$155:$F$191,$G548)&amp;IF(AND(DG$2=DH$3,DH$9="Include (Platform Duplicate)"),JoinIfFuzzy(DH$155:DH$191,DH$155:DH$191,"&lt;&gt;No",$F$155:$F$191,$G548),"")&lt;&gt;"","Yes","No"),"*")</f>
        <v>Yes</v>
      </c>
      <c r="DH548" s="58" t="str">
        <f>IF(DH$9="Include",IF(JoinIfFuzzy(DH$155:DH$191,DH$155:DH$191,"&lt;&gt;No",$F$155:$F$191,$G548)&amp;IF(AND(DH$2=DI$3,DI$9="Include (Platform Duplicate)"),JoinIfFuzzy(DI$155:DI$191,DI$155:DI$191,"&lt;&gt;No",$F$155:$F$191,$G548),"")&lt;&gt;"","Yes","No"),"*")</f>
        <v>No</v>
      </c>
      <c r="DI548" s="58" t="str">
        <f>IF(DI$9="Include",IF(JoinIfFuzzy(DI$155:DI$191,DI$155:DI$191,"&lt;&gt;No",$F$155:$F$191,$G548)&amp;IF(AND(DI$2=DJ$3,DJ$9="Include (Platform Duplicate)"),JoinIfFuzzy(DJ$155:DJ$191,DJ$155:DJ$191,"&lt;&gt;No",$F$155:$F$191,$G548),"")&lt;&gt;"","Yes","No"),"*")</f>
        <v>No</v>
      </c>
      <c r="DJ548" s="58" t="str">
        <f>IF(DJ$9="Include",IF(JoinIfFuzzy(DJ$155:DJ$191,DJ$155:DJ$191,"&lt;&gt;No",$F$155:$F$191,$G548)&amp;IF(AND(DJ$2=DK$3,DK$9="Include (Platform Duplicate)"),JoinIfFuzzy(DK$155:DK$191,DK$155:DK$191,"&lt;&gt;No",$F$155:$F$191,$G548),"")&lt;&gt;"","Yes","No"),"*")</f>
        <v>Yes</v>
      </c>
      <c r="DK548" s="58" t="str">
        <f>IF(DK$9="Include",IF(JoinIfFuzzy(DK$155:DK$191,DK$155:DK$191,"&lt;&gt;No",$F$155:$F$191,$G548)&amp;IF(AND(DK$2=DL$3,DL$9="Include (Platform Duplicate)"),JoinIfFuzzy(DL$155:DL$191,DL$155:DL$191,"&lt;&gt;No",$F$155:$F$191,$G548),"")&lt;&gt;"","Yes","No"),"*")</f>
        <v>*</v>
      </c>
      <c r="DL548" s="58" t="str">
        <f>IF(DL$9="Include",IF(JoinIfFuzzy(DL$155:DL$191,DL$155:DL$191,"&lt;&gt;No",$F$155:$F$191,$G548)&amp;IF(AND(DL$2=DM$3,DM$9="Include (Platform Duplicate)"),JoinIfFuzzy(DM$155:DM$191,DM$155:DM$191,"&lt;&gt;No",$F$155:$F$191,$G548),"")&lt;&gt;"","Yes","No"),"*")</f>
        <v>Yes</v>
      </c>
      <c r="DM548" s="58" t="str">
        <f>IF(DM$9="Include",IF(JoinIfFuzzy(DM$155:DM$191,DM$155:DM$191,"&lt;&gt;No",$F$155:$F$191,$G548)&amp;IF(AND(DM$2=DN$3,DN$9="Include (Platform Duplicate)"),JoinIfFuzzy(DN$155:DN$191,DN$155:DN$191,"&lt;&gt;No",$F$155:$F$191,$G548),"")&lt;&gt;"","Yes","No"),"*")</f>
        <v>*</v>
      </c>
      <c r="DN548" s="58" t="str">
        <f>IF(DN$9="Include",IF(JoinIfFuzzy(DN$155:DN$191,DN$155:DN$191,"&lt;&gt;No",$F$155:$F$191,$G548)&amp;IF(AND(DN$2=DO$3,DO$9="Include (Platform Duplicate)"),JoinIfFuzzy(DO$155:DO$191,DO$155:DO$191,"&lt;&gt;No",$F$155:$F$191,$G548),"")&lt;&gt;"","Yes","No"),"*")</f>
        <v>Yes</v>
      </c>
      <c r="DO548" s="58" t="str">
        <f>IF(DO$9="Include",IF(JoinIfFuzzy(DO$155:DO$191,DO$155:DO$191,"&lt;&gt;No",$F$155:$F$191,$G548)&amp;IF(AND(DO$2=DP$3,DP$9="Include (Platform Duplicate)"),JoinIfFuzzy(DP$155:DP$191,DP$155:DP$191,"&lt;&gt;No",$F$155:$F$191,$G548),"")&lt;&gt;"","Yes","No"),"*")</f>
        <v>*</v>
      </c>
      <c r="DP548" s="58" t="str">
        <f>IF(DP$9="Include",IF(JoinIfFuzzy(DP$155:DP$191,DP$155:DP$191,"&lt;&gt;No",$F$155:$F$191,$G548)&amp;IF(AND(DP$2=DQ$3,DQ$9="Include (Platform Duplicate)"),JoinIfFuzzy(DQ$155:DQ$191,DQ$155:DQ$191,"&lt;&gt;No",$F$155:$F$191,$G548),"")&lt;&gt;"","Yes","No"),"*")</f>
        <v>Yes</v>
      </c>
      <c r="DQ548" s="58" t="str">
        <f>IF(DQ$9="Include",IF(JoinIfFuzzy(DQ$155:DQ$191,DQ$155:DQ$191,"&lt;&gt;No",$F$155:$F$191,$G548)&amp;IF(AND(DQ$2=DR$3,DR$9="Include (Platform Duplicate)"),JoinIfFuzzy(DR$155:DR$191,DR$155:DR$191,"&lt;&gt;No",$F$155:$F$191,$G548),"")&lt;&gt;"","Yes","No"),"*")</f>
        <v>*</v>
      </c>
      <c r="DR548" s="58" t="str">
        <f>IF(DR$9="Include",IF(JoinIfFuzzy(DR$155:DR$191,DR$155:DR$191,"&lt;&gt;No",$F$155:$F$191,$G548)&amp;IF(AND(DR$2=DS$3,DS$9="Include (Platform Duplicate)"),JoinIfFuzzy(DS$155:DS$191,DS$155:DS$191,"&lt;&gt;No",$F$155:$F$191,$G548),"")&lt;&gt;"","Yes","No"),"*")</f>
        <v>*</v>
      </c>
      <c r="DS548" s="58" t="str">
        <f>IF(DS$9="Include",IF(JoinIfFuzzy(DS$155:DS$191,DS$155:DS$191,"&lt;&gt;No",$F$155:$F$191,$G548)&amp;IF(AND(DS$2=DT$3,DT$9="Include (Platform Duplicate)"),JoinIfFuzzy(DT$155:DT$191,DT$155:DT$191,"&lt;&gt;No",$F$155:$F$191,$G548),"")&lt;&gt;"","Yes","No"),"*")</f>
        <v>Yes</v>
      </c>
      <c r="DT548" s="58" t="str">
        <f>IF(DT$9="Include",IF(JoinIfFuzzy(DT$155:DT$191,DT$155:DT$191,"&lt;&gt;No",$F$155:$F$191,$G548)&amp;IF(AND(DT$2=DU$3,DU$9="Include (Platform Duplicate)"),JoinIfFuzzy(DU$155:DU$191,DU$155:DU$191,"&lt;&gt;No",$F$155:$F$191,$G548),"")&lt;&gt;"","Yes","No"),"*")</f>
        <v>No</v>
      </c>
      <c r="DU548" s="58" t="str">
        <f>IF(DU$9="Include",IF(JoinIfFuzzy(DU$155:DU$191,DU$155:DU$191,"&lt;&gt;No",$F$155:$F$191,$G548)&amp;IF(AND(DU$2=DV$3,DV$9="Include (Platform Duplicate)"),JoinIfFuzzy(DV$155:DV$191,DV$155:DV$191,"&lt;&gt;No",$F$155:$F$191,$G548),"")&lt;&gt;"","Yes","No"),"*")</f>
        <v>*</v>
      </c>
      <c r="DV548" s="58" t="str">
        <f>IF(DV$9="Include",IF(JoinIfFuzzy(DV$155:DV$191,DV$155:DV$191,"&lt;&gt;No",$F$155:$F$191,$G548)&amp;IF(AND(DV$2=DW$3,DW$9="Include (Platform Duplicate)"),JoinIfFuzzy(DW$155:DW$191,DW$155:DW$191,"&lt;&gt;No",$F$155:$F$191,$G548),"")&lt;&gt;"","Yes","No"),"*")</f>
        <v>*</v>
      </c>
      <c r="DW548" s="58" t="str">
        <f>IF(DW$9="Include",IF(JoinIfFuzzy(DW$155:DW$191,DW$155:DW$191,"&lt;&gt;No",$F$155:$F$191,$G548)&amp;IF(AND(DW$2=DX$3,DX$9="Include (Platform Duplicate)"),JoinIfFuzzy(DX$155:DX$191,DX$155:DX$191,"&lt;&gt;No",$F$155:$F$191,$G548),"")&lt;&gt;"","Yes","No"),"*")</f>
        <v>No</v>
      </c>
      <c r="DX548" s="58" t="str">
        <f>IF(DX$9="Include",IF(JoinIfFuzzy(DX$155:DX$191,DX$155:DX$191,"&lt;&gt;No",$F$155:$F$191,$G548)&amp;IF(AND(DX$2=DY$3,DY$9="Include (Platform Duplicate)"),JoinIfFuzzy(DY$155:DY$191,DY$155:DY$191,"&lt;&gt;No",$F$155:$F$191,$G548),"")&lt;&gt;"","Yes","No"),"*")</f>
        <v>Yes</v>
      </c>
      <c r="DY548" s="58" t="str">
        <f>IF(DY$9="Include",IF(JoinIfFuzzy(DY$155:DY$191,DY$155:DY$191,"&lt;&gt;No",$F$155:$F$191,$G548)&amp;IF(AND(DY$2=DZ$3,DZ$9="Include (Platform Duplicate)"),JoinIfFuzzy(DZ$155:DZ$191,DZ$155:DZ$191,"&lt;&gt;No",$F$155:$F$191,$G548),"")&lt;&gt;"","Yes","No"),"*")</f>
        <v>Yes</v>
      </c>
      <c r="DZ548" s="58" t="str">
        <f>IF(DZ$9="Include",IF(JoinIfFuzzy(DZ$155:DZ$191,DZ$155:DZ$191,"&lt;&gt;No",$F$155:$F$191,$G548)&amp;IF(AND(DZ$2=EA$3,EA$9="Include (Platform Duplicate)"),JoinIfFuzzy(EA$155:EA$191,EA$155:EA$191,"&lt;&gt;No",$F$155:$F$191,$G548),"")&lt;&gt;"","Yes","No"),"*")</f>
        <v>*</v>
      </c>
      <c r="EA548" s="58" t="str">
        <f>IF(EA$9="Include",IF(JoinIfFuzzy(EA$155:EA$191,EA$155:EA$191,"&lt;&gt;No",$F$155:$F$191,$G548)&amp;IF(AND(EA$2=EB$3,EB$9="Include (Platform Duplicate)"),JoinIfFuzzy(EB$155:EB$191,EB$155:EB$191,"&lt;&gt;No",$F$155:$F$191,$G548),"")&lt;&gt;"","Yes","No"),"*")</f>
        <v>Yes</v>
      </c>
      <c r="EB548" s="58" t="str">
        <f>IF(EB$9="Include",IF(JoinIfFuzzy(EB$155:EB$191,EB$155:EB$191,"&lt;&gt;No",$F$155:$F$191,$G548)&amp;IF(AND(EB$2=EC$3,EC$9="Include (Platform Duplicate)"),JoinIfFuzzy(EC$155:EC$191,EC$155:EC$191,"&lt;&gt;No",$F$155:$F$191,$G548),"")&lt;&gt;"","Yes","No"),"*")</f>
        <v>No</v>
      </c>
      <c r="EC548" s="58" t="str">
        <f>IF(EC$9="Include",IF(JoinIfFuzzy(EC$155:EC$191,EC$155:EC$191,"&lt;&gt;No",$F$155:$F$191,$G548)&amp;IF(AND(EC$2=ED$3,ED$9="Include (Platform Duplicate)"),JoinIfFuzzy(ED$155:ED$191,ED$155:ED$191,"&lt;&gt;No",$F$155:$F$191,$G548),"")&lt;&gt;"","Yes","No"),"*")</f>
        <v>No</v>
      </c>
      <c r="ED548" s="58" t="str">
        <f>IF(ED$9="Include",IF(JoinIfFuzzy(ED$155:ED$191,ED$155:ED$191,"&lt;&gt;No",$F$155:$F$191,$G548)&amp;IF(AND(ED$2=EE$3,EE$9="Include (Platform Duplicate)"),JoinIfFuzzy(EE$155:EE$191,EE$155:EE$191,"&lt;&gt;No",$F$155:$F$191,$G548),"")&lt;&gt;"","Yes","No"),"*")</f>
        <v>*</v>
      </c>
      <c r="EE548" s="58" t="str">
        <f>IF(EE$9="Include",IF(JoinIfFuzzy(EE$155:EE$191,EE$155:EE$191,"&lt;&gt;No",$F$155:$F$191,$G548)&amp;IF(AND(EE$2=EF$3,EF$9="Include (Platform Duplicate)"),JoinIfFuzzy(EF$155:EF$191,EF$155:EF$191,"&lt;&gt;No",$F$155:$F$191,$G548),"")&lt;&gt;"","Yes","No"),"*")</f>
        <v>Yes</v>
      </c>
      <c r="EF548" s="58" t="str">
        <f>IF(EF$9="Include",IF(JoinIfFuzzy(EF$155:EF$191,EF$155:EF$191,"&lt;&gt;No",$F$155:$F$191,$G548)&amp;IF(AND(EF$2=EG$3,EG$9="Include (Platform Duplicate)"),JoinIfFuzzy(EG$155:EG$191,EG$155:EG$191,"&lt;&gt;No",$F$155:$F$191,$G548),"")&lt;&gt;"","Yes","No"),"*")</f>
        <v>Yes</v>
      </c>
      <c r="EG548" s="58" t="str">
        <f>IF(EG$9="Include",IF(JoinIfFuzzy(EG$155:EG$191,EG$155:EG$191,"&lt;&gt;No",$F$155:$F$191,$G548)&amp;IF(AND(EG$2=EH$3,EH$9="Include (Platform Duplicate)"),JoinIfFuzzy(EH$155:EH$191,EH$155:EH$191,"&lt;&gt;No",$F$155:$F$191,$G548),"")&lt;&gt;"","Yes","No"),"*")</f>
        <v>*</v>
      </c>
      <c r="EH548" s="58" t="str">
        <f>IF(EH$9="Include",IF(JoinIfFuzzy(EH$155:EH$191,EH$155:EH$191,"&lt;&gt;No",$F$155:$F$191,$G548)&amp;IF(AND(EH$2=EI$3,EI$9="Include (Platform Duplicate)"),JoinIfFuzzy(EI$155:EI$191,EI$155:EI$191,"&lt;&gt;No",$F$155:$F$191,$G548),"")&lt;&gt;"","Yes","No"),"*")</f>
        <v>Yes</v>
      </c>
      <c r="EI548" s="58" t="str">
        <f>IF(EI$9="Include",IF(JoinIfFuzzy(EI$155:EI$191,EI$155:EI$191,"&lt;&gt;No",$F$155:$F$191,$G548)&amp;IF(AND(EI$2=EJ$3,EJ$9="Include (Platform Duplicate)"),JoinIfFuzzy(EJ$155:EJ$191,EJ$155:EJ$191,"&lt;&gt;No",$F$155:$F$191,$G548),"")&lt;&gt;"","Yes","No"),"*")</f>
        <v>*</v>
      </c>
      <c r="EJ548" s="58" t="str">
        <f>IF(EJ$9="Include",IF(JoinIfFuzzy(EJ$155:EJ$191,EJ$155:EJ$191,"&lt;&gt;No",$F$155:$F$191,$G548)&amp;IF(AND(EJ$2=EK$3,EK$9="Include (Platform Duplicate)"),JoinIfFuzzy(EK$155:EK$191,EK$155:EK$191,"&lt;&gt;No",$F$155:$F$191,$G548),"")&lt;&gt;"","Yes","No"),"*")</f>
        <v>Yes</v>
      </c>
      <c r="EK548" s="58" t="str">
        <f>IF(EK$9="Include",IF(JoinIfFuzzy(EK$155:EK$191,EK$155:EK$191,"&lt;&gt;No",$F$155:$F$191,$G548)&amp;IF(AND(EK$2=EL$3,EL$9="Include (Platform Duplicate)"),JoinIfFuzzy(EL$155:EL$191,EL$155:EL$191,"&lt;&gt;No",$F$155:$F$191,$G548),"")&lt;&gt;"","Yes","No"),"*")</f>
        <v>*</v>
      </c>
      <c r="EL548" s="109"/>
      <c r="EM548" s="109"/>
    </row>
    <row r="549" spans="1:143" s="58" customFormat="1" ht="12.75" customHeight="1" x14ac:dyDescent="0.25">
      <c r="A549" s="5"/>
      <c r="B549" s="96"/>
      <c r="C549" s="96"/>
      <c r="D549" s="96"/>
      <c r="E549" s="96"/>
      <c r="F549" s="96"/>
      <c r="G549" s="58" t="s">
        <v>4227</v>
      </c>
      <c r="H549" s="18" t="s">
        <v>5</v>
      </c>
      <c r="I549" s="18"/>
      <c r="J549" s="58" t="str">
        <f>IF(J$9="Include",IF(JoinIfFuzzy(J$155:J$191,J$155:J$191,"&lt;&gt;No",$F$155:$F$191,$G549)&amp;IF(AND(J$2=K$3,K$9="Include (Platform Duplicate)"),JoinIfFuzzy(K$155:K$191,K$155:K$191,"&lt;&gt;No",$F$155:$F$191,$G549),"")&lt;&gt;"","Yes","No"),"*")</f>
        <v>No</v>
      </c>
      <c r="K549" s="58" t="str">
        <f>IF(K$9="Include",IF(JoinIfFuzzy(K$155:K$191,K$155:K$191,"&lt;&gt;No",$F$155:$F$191,$G549)&amp;IF(AND(K$2=L$3,L$9="Include (Platform Duplicate)"),JoinIfFuzzy(L$155:L$191,L$155:L$191,"&lt;&gt;No",$F$155:$F$191,$G549),"")&lt;&gt;"","Yes","No"),"*")</f>
        <v>No</v>
      </c>
      <c r="L549" s="58" t="str">
        <f>IF(L$9="Include",IF(JoinIfFuzzy(L$155:L$191,L$155:L$191,"&lt;&gt;No",$F$155:$F$191,$G549)&amp;IF(AND(L$2=M$3,M$9="Include (Platform Duplicate)"),JoinIfFuzzy(M$155:M$191,M$155:M$191,"&lt;&gt;No",$F$155:$F$191,$G549),"")&lt;&gt;"","Yes","No"),"*")</f>
        <v>*</v>
      </c>
      <c r="M549" s="58" t="str">
        <f>IF(M$9="Include",IF(JoinIfFuzzy(M$155:M$191,M$155:M$191,"&lt;&gt;No",$F$155:$F$191,$G549)&amp;IF(AND(M$2=N$3,N$9="Include (Platform Duplicate)"),JoinIfFuzzy(N$155:N$191,N$155:N$191,"&lt;&gt;No",$F$155:$F$191,$G549),"")&lt;&gt;"","Yes","No"),"*")</f>
        <v>No</v>
      </c>
      <c r="N549" s="58" t="str">
        <f>IF(N$9="Include",IF(JoinIfFuzzy(N$155:N$191,N$155:N$191,"&lt;&gt;No",$F$155:$F$191,$G549)&amp;IF(AND(N$2=O$3,O$9="Include (Platform Duplicate)"),JoinIfFuzzy(O$155:O$191,O$155:O$191,"&lt;&gt;No",$F$155:$F$191,$G549),"")&lt;&gt;"","Yes","No"),"*")</f>
        <v>*</v>
      </c>
      <c r="O549" s="58" t="str">
        <f>IF(O$9="Include",IF(JoinIfFuzzy(O$155:O$191,O$155:O$191,"&lt;&gt;No",$F$155:$F$191,$G549)&amp;IF(AND(O$2=P$3,P$9="Include (Platform Duplicate)"),JoinIfFuzzy(P$155:P$191,P$155:P$191,"&lt;&gt;No",$F$155:$F$191,$G549),"")&lt;&gt;"","Yes","No"),"*")</f>
        <v>No</v>
      </c>
      <c r="P549" s="58" t="str">
        <f>IF(P$9="Include",IF(JoinIfFuzzy(P$155:P$191,P$155:P$191,"&lt;&gt;No",$F$155:$F$191,$G549)&amp;IF(AND(P$2=Q$3,Q$9="Include (Platform Duplicate)"),JoinIfFuzzy(Q$155:Q$191,Q$155:Q$191,"&lt;&gt;No",$F$155:$F$191,$G549),"")&lt;&gt;"","Yes","No"),"*")</f>
        <v>*</v>
      </c>
      <c r="Q549" s="58" t="str">
        <f>IF(Q$9="Include",IF(JoinIfFuzzy(Q$155:Q$191,Q$155:Q$191,"&lt;&gt;No",$F$155:$F$191,$G549)&amp;IF(AND(Q$2=R$3,R$9="Include (Platform Duplicate)"),JoinIfFuzzy(R$155:R$191,R$155:R$191,"&lt;&gt;No",$F$155:$F$191,$G549),"")&lt;&gt;"","Yes","No"),"*")</f>
        <v>No</v>
      </c>
      <c r="R549" s="58" t="str">
        <f>IF(R$9="Include",IF(JoinIfFuzzy(R$155:R$191,R$155:R$191,"&lt;&gt;No",$F$155:$F$191,$G549)&amp;IF(AND(R$2=S$3,S$9="Include (Platform Duplicate)"),JoinIfFuzzy(S$155:S$191,S$155:S$191,"&lt;&gt;No",$F$155:$F$191,$G549),"")&lt;&gt;"","Yes","No"),"*")</f>
        <v>*</v>
      </c>
      <c r="S549" s="58" t="str">
        <f>IF(S$9="Include",IF(JoinIfFuzzy(S$155:S$191,S$155:S$191,"&lt;&gt;No",$F$155:$F$191,$G549)&amp;IF(AND(S$2=T$3,T$9="Include (Platform Duplicate)"),JoinIfFuzzy(T$155:T$191,T$155:T$191,"&lt;&gt;No",$F$155:$F$191,$G549),"")&lt;&gt;"","Yes","No"),"*")</f>
        <v>Yes</v>
      </c>
      <c r="T549" s="58" t="str">
        <f>IF(T$9="Include",IF(JoinIfFuzzy(T$155:T$191,T$155:T$191,"&lt;&gt;No",$F$155:$F$191,$G549)&amp;IF(AND(T$2=U$3,U$9="Include (Platform Duplicate)"),JoinIfFuzzy(U$155:U$191,U$155:U$191,"&lt;&gt;No",$F$155:$F$191,$G549),"")&lt;&gt;"","Yes","No"),"*")</f>
        <v>*</v>
      </c>
      <c r="U549" s="58" t="str">
        <f>IF(U$9="Include",IF(JoinIfFuzzy(U$155:U$191,U$155:U$191,"&lt;&gt;No",$F$155:$F$191,$G549)&amp;IF(AND(U$2=V$3,V$9="Include (Platform Duplicate)"),JoinIfFuzzy(V$155:V$191,V$155:V$191,"&lt;&gt;No",$F$155:$F$191,$G549),"")&lt;&gt;"","Yes","No"),"*")</f>
        <v>No</v>
      </c>
      <c r="V549" s="58" t="str">
        <f>IF(V$9="Include",IF(JoinIfFuzzy(V$155:V$191,V$155:V$191,"&lt;&gt;No",$F$155:$F$191,$G549)&amp;IF(AND(V$2=W$3,W$9="Include (Platform Duplicate)"),JoinIfFuzzy(W$155:W$191,W$155:W$191,"&lt;&gt;No",$F$155:$F$191,$G549),"")&lt;&gt;"","Yes","No"),"*")</f>
        <v>Yes</v>
      </c>
      <c r="W549" s="58" t="str">
        <f>IF(W$9="Include",IF(JoinIfFuzzy(W$155:W$191,W$155:W$191,"&lt;&gt;No",$F$155:$F$191,$G549)&amp;IF(AND(W$2=X$3,X$9="Include (Platform Duplicate)"),JoinIfFuzzy(X$155:X$191,X$155:X$191,"&lt;&gt;No",$F$155:$F$191,$G549),"")&lt;&gt;"","Yes","No"),"*")</f>
        <v>Yes</v>
      </c>
      <c r="X549" s="58" t="str">
        <f>IF(X$9="Include",IF(JoinIfFuzzy(X$155:X$191,X$155:X$191,"&lt;&gt;No",$F$155:$F$191,$G549)&amp;IF(AND(X$2=Y$3,Y$9="Include (Platform Duplicate)"),JoinIfFuzzy(Y$155:Y$191,Y$155:Y$191,"&lt;&gt;No",$F$155:$F$191,$G549),"")&lt;&gt;"","Yes","No"),"*")</f>
        <v>*</v>
      </c>
      <c r="Y549" s="58" t="str">
        <f>IF(Y$9="Include",IF(JoinIfFuzzy(Y$155:Y$191,Y$155:Y$191,"&lt;&gt;No",$F$155:$F$191,$G549)&amp;IF(AND(Y$2=Z$3,Z$9="Include (Platform Duplicate)"),JoinIfFuzzy(Z$155:Z$191,Z$155:Z$191,"&lt;&gt;No",$F$155:$F$191,$G549),"")&lt;&gt;"","Yes","No"),"*")</f>
        <v>No</v>
      </c>
      <c r="Z549" s="58" t="str">
        <f>IF(Z$9="Include",IF(JoinIfFuzzy(Z$155:Z$191,Z$155:Z$191,"&lt;&gt;No",$F$155:$F$191,$G549)&amp;IF(AND(Z$2=AA$3,AA$9="Include (Platform Duplicate)"),JoinIfFuzzy(AA$155:AA$191,AA$155:AA$191,"&lt;&gt;No",$F$155:$F$191,$G549),"")&lt;&gt;"","Yes","No"),"*")</f>
        <v>*</v>
      </c>
      <c r="AA549" s="58" t="str">
        <f>IF(AA$9="Include",IF(JoinIfFuzzy(AA$155:AA$191,AA$155:AA$191,"&lt;&gt;No",$F$155:$F$191,$G549)&amp;IF(AND(AA$2=AB$3,AB$9="Include (Platform Duplicate)"),JoinIfFuzzy(AB$155:AB$191,AB$155:AB$191,"&lt;&gt;No",$F$155:$F$191,$G549),"")&lt;&gt;"","Yes","No"),"*")</f>
        <v>No</v>
      </c>
      <c r="AB549" s="58" t="str">
        <f>IF(AB$9="Include",IF(JoinIfFuzzy(AB$155:AB$191,AB$155:AB$191,"&lt;&gt;No",$F$155:$F$191,$G549)&amp;IF(AND(AB$2=AC$3,AC$9="Include (Platform Duplicate)"),JoinIfFuzzy(AC$155:AC$191,AC$155:AC$191,"&lt;&gt;No",$F$155:$F$191,$G549),"")&lt;&gt;"","Yes","No"),"*")</f>
        <v>*</v>
      </c>
      <c r="AC549" s="58" t="str">
        <f>IF(AC$9="Include",IF(JoinIfFuzzy(AC$155:AC$191,AC$155:AC$191,"&lt;&gt;No",$F$155:$F$191,$G549)&amp;IF(AND(AC$2=AD$3,AD$9="Include (Platform Duplicate)"),JoinIfFuzzy(AD$155:AD$191,AD$155:AD$191,"&lt;&gt;No",$F$155:$F$191,$G549),"")&lt;&gt;"","Yes","No"),"*")</f>
        <v>No</v>
      </c>
      <c r="AD549" s="58" t="str">
        <f>IF(AD$9="Include",IF(JoinIfFuzzy(AD$155:AD$191,AD$155:AD$191,"&lt;&gt;No",$F$155:$F$191,$G549)&amp;IF(AND(AD$2=AE$3,AE$9="Include (Platform Duplicate)"),JoinIfFuzzy(AE$155:AE$191,AE$155:AE$191,"&lt;&gt;No",$F$155:$F$191,$G549),"")&lt;&gt;"","Yes","No"),"*")</f>
        <v>No</v>
      </c>
      <c r="AE549" s="58" t="str">
        <f>IF(AE$9="Include",IF(JoinIfFuzzy(AE$155:AE$191,AE$155:AE$191,"&lt;&gt;No",$F$155:$F$191,$G549)&amp;IF(AND(AE$2=AF$3,AF$9="Include (Platform Duplicate)"),JoinIfFuzzy(AF$155:AF$191,AF$155:AF$191,"&lt;&gt;No",$F$155:$F$191,$G549),"")&lt;&gt;"","Yes","No"),"*")</f>
        <v>*</v>
      </c>
      <c r="AF549" s="58" t="str">
        <f>IF(AF$9="Include",IF(JoinIfFuzzy(AF$155:AF$191,AF$155:AF$191,"&lt;&gt;No",$F$155:$F$191,$G549)&amp;IF(AND(AF$2=AG$3,AG$9="Include (Platform Duplicate)"),JoinIfFuzzy(AG$155:AG$191,AG$155:AG$191,"&lt;&gt;No",$F$155:$F$191,$G549),"")&lt;&gt;"","Yes","No"),"*")</f>
        <v>No</v>
      </c>
      <c r="AG549" s="58" t="str">
        <f>IF(AG$9="Include",IF(JoinIfFuzzy(AG$155:AG$191,AG$155:AG$191,"&lt;&gt;No",$F$155:$F$191,$G549)&amp;IF(AND(AG$2=AH$3,AH$9="Include (Platform Duplicate)"),JoinIfFuzzy(AH$155:AH$191,AH$155:AH$191,"&lt;&gt;No",$F$155:$F$191,$G549),"")&lt;&gt;"","Yes","No"),"*")</f>
        <v>No</v>
      </c>
      <c r="AH549" s="58" t="str">
        <f>IF(AH$9="Include",IF(JoinIfFuzzy(AH$155:AH$191,AH$155:AH$191,"&lt;&gt;No",$F$155:$F$191,$G549)&amp;IF(AND(AH$2=AI$3,AI$9="Include (Platform Duplicate)"),JoinIfFuzzy(AI$155:AI$191,AI$155:AI$191,"&lt;&gt;No",$F$155:$F$191,$G549),"")&lt;&gt;"","Yes","No"),"*")</f>
        <v>Yes</v>
      </c>
      <c r="AI549" s="58" t="str">
        <f>IF(AI$9="Include",IF(JoinIfFuzzy(AI$155:AI$191,AI$155:AI$191,"&lt;&gt;No",$F$155:$F$191,$G549)&amp;IF(AND(AI$2=AJ$3,AJ$9="Include (Platform Duplicate)"),JoinIfFuzzy(AJ$155:AJ$191,AJ$155:AJ$191,"&lt;&gt;No",$F$155:$F$191,$G549),"")&lt;&gt;"","Yes","No"),"*")</f>
        <v>*</v>
      </c>
      <c r="AJ549" s="58" t="str">
        <f>IF(AJ$9="Include",IF(JoinIfFuzzy(AJ$155:AJ$191,AJ$155:AJ$191,"&lt;&gt;No",$F$155:$F$191,$G549)&amp;IF(AND(AJ$2=AK$3,AK$9="Include (Platform Duplicate)"),JoinIfFuzzy(AK$155:AK$191,AK$155:AK$191,"&lt;&gt;No",$F$155:$F$191,$G549),"")&lt;&gt;"","Yes","No"),"*")</f>
        <v>Yes</v>
      </c>
      <c r="AK549" s="58" t="str">
        <f>IF(AK$9="Include",IF(JoinIfFuzzy(AK$155:AK$191,AK$155:AK$191,"&lt;&gt;No",$F$155:$F$191,$G549)&amp;IF(AND(AK$2=AL$3,AL$9="Include (Platform Duplicate)"),JoinIfFuzzy(AL$155:AL$191,AL$155:AL$191,"&lt;&gt;No",$F$155:$F$191,$G549),"")&lt;&gt;"","Yes","No"),"*")</f>
        <v>*</v>
      </c>
      <c r="AL549" s="58" t="str">
        <f>IF(AL$9="Include",IF(JoinIfFuzzy(AL$155:AL$191,AL$155:AL$191,"&lt;&gt;No",$F$155:$F$191,$G549)&amp;IF(AND(AL$2=AM$3,AM$9="Include (Platform Duplicate)"),JoinIfFuzzy(AM$155:AM$191,AM$155:AM$191,"&lt;&gt;No",$F$155:$F$191,$G549),"")&lt;&gt;"","Yes","No"),"*")</f>
        <v>No</v>
      </c>
      <c r="AM549" s="58" t="str">
        <f>IF(AM$9="Include",IF(JoinIfFuzzy(AM$155:AM$191,AM$155:AM$191,"&lt;&gt;No",$F$155:$F$191,$G549)&amp;IF(AND(AM$2=AN$3,AN$9="Include (Platform Duplicate)"),JoinIfFuzzy(AN$155:AN$191,AN$155:AN$191,"&lt;&gt;No",$F$155:$F$191,$G549),"")&lt;&gt;"","Yes","No"),"*")</f>
        <v>No</v>
      </c>
      <c r="AN549" s="58" t="str">
        <f>IF(AN$9="Include",IF(JoinIfFuzzy(AN$155:AN$191,AN$155:AN$191,"&lt;&gt;No",$F$155:$F$191,$G549)&amp;IF(AND(AN$2=AO$3,AO$9="Include (Platform Duplicate)"),JoinIfFuzzy(AO$155:AO$191,AO$155:AO$191,"&lt;&gt;No",$F$155:$F$191,$G549),"")&lt;&gt;"","Yes","No"),"*")</f>
        <v>Yes</v>
      </c>
      <c r="AO549" s="58" t="str">
        <f>IF(AO$9="Include",IF(JoinIfFuzzy(AO$155:AO$191,AO$155:AO$191,"&lt;&gt;No",$F$155:$F$191,$G549)&amp;IF(AND(AO$2=AP$3,AP$9="Include (Platform Duplicate)"),JoinIfFuzzy(AP$155:AP$191,AP$155:AP$191,"&lt;&gt;No",$F$155:$F$191,$G549),"")&lt;&gt;"","Yes","No"),"*")</f>
        <v>*</v>
      </c>
      <c r="AP549" s="58" t="str">
        <f>IF(AP$9="Include",IF(JoinIfFuzzy(AP$155:AP$191,AP$155:AP$191,"&lt;&gt;No",$F$155:$F$191,$G549)&amp;IF(AND(AP$2=AQ$3,AQ$9="Include (Platform Duplicate)"),JoinIfFuzzy(AQ$155:AQ$191,AQ$155:AQ$191,"&lt;&gt;No",$F$155:$F$191,$G549),"")&lt;&gt;"","Yes","No"),"*")</f>
        <v>No</v>
      </c>
      <c r="AQ549" s="58" t="str">
        <f>IF(AQ$9="Include",IF(JoinIfFuzzy(AQ$155:AQ$191,AQ$155:AQ$191,"&lt;&gt;No",$F$155:$F$191,$G549)&amp;IF(AND(AQ$2=AR$3,AR$9="Include (Platform Duplicate)"),JoinIfFuzzy(AR$155:AR$191,AR$155:AR$191,"&lt;&gt;No",$F$155:$F$191,$G549),"")&lt;&gt;"","Yes","No"),"*")</f>
        <v>*</v>
      </c>
      <c r="AR549" s="58" t="str">
        <f>IF(AR$9="Include",IF(JoinIfFuzzy(AR$155:AR$191,AR$155:AR$191,"&lt;&gt;No",$F$155:$F$191,$G549)&amp;IF(AND(AR$2=AS$3,AS$9="Include (Platform Duplicate)"),JoinIfFuzzy(AS$155:AS$191,AS$155:AS$191,"&lt;&gt;No",$F$155:$F$191,$G549),"")&lt;&gt;"","Yes","No"),"*")</f>
        <v>No</v>
      </c>
      <c r="AS549" s="58" t="str">
        <f>IF(AS$9="Include",IF(JoinIfFuzzy(AS$155:AS$191,AS$155:AS$191,"&lt;&gt;No",$F$155:$F$191,$G549)&amp;IF(AND(AS$2=AT$3,AT$9="Include (Platform Duplicate)"),JoinIfFuzzy(AT$155:AT$191,AT$155:AT$191,"&lt;&gt;No",$F$155:$F$191,$G549),"")&lt;&gt;"","Yes","No"),"*")</f>
        <v>*</v>
      </c>
      <c r="AT549" s="58" t="str">
        <f>IF(AT$9="Include",IF(JoinIfFuzzy(AT$155:AT$191,AT$155:AT$191,"&lt;&gt;No",$F$155:$F$191,$G549)&amp;IF(AND(AT$2=AU$3,AU$9="Include (Platform Duplicate)"),JoinIfFuzzy(AU$155:AU$191,AU$155:AU$191,"&lt;&gt;No",$F$155:$F$191,$G549),"")&lt;&gt;"","Yes","No"),"*")</f>
        <v>Yes</v>
      </c>
      <c r="AU549" s="58" t="str">
        <f>IF(AU$9="Include",IF(JoinIfFuzzy(AU$155:AU$191,AU$155:AU$191,"&lt;&gt;No",$F$155:$F$191,$G549)&amp;IF(AND(AU$2=AV$3,AV$9="Include (Platform Duplicate)"),JoinIfFuzzy(AV$155:AV$191,AV$155:AV$191,"&lt;&gt;No",$F$155:$F$191,$G549),"")&lt;&gt;"","Yes","No"),"*")</f>
        <v>Yes</v>
      </c>
      <c r="AV549" s="58" t="str">
        <f>IF(AV$9="Include",IF(JoinIfFuzzy(AV$155:AV$191,AV$155:AV$191,"&lt;&gt;No",$F$155:$F$191,$G549)&amp;IF(AND(AV$2=AW$3,AW$9="Include (Platform Duplicate)"),JoinIfFuzzy(AW$155:AW$191,AW$155:AW$191,"&lt;&gt;No",$F$155:$F$191,$G549),"")&lt;&gt;"","Yes","No"),"*")</f>
        <v>*</v>
      </c>
      <c r="AW549" s="58" t="str">
        <f>IF(AW$9="Include",IF(JoinIfFuzzy(AW$155:AW$191,AW$155:AW$191,"&lt;&gt;No",$F$155:$F$191,$G549)&amp;IF(AND(AW$2=AX$3,AX$9="Include (Platform Duplicate)"),JoinIfFuzzy(AX$155:AX$191,AX$155:AX$191,"&lt;&gt;No",$F$155:$F$191,$G549),"")&lt;&gt;"","Yes","No"),"*")</f>
        <v>*</v>
      </c>
      <c r="AX549" s="58" t="str">
        <f>IF(AX$9="Include",IF(JoinIfFuzzy(AX$155:AX$191,AX$155:AX$191,"&lt;&gt;No",$F$155:$F$191,$G549)&amp;IF(AND(AX$2=AY$3,AY$9="Include (Platform Duplicate)"),JoinIfFuzzy(AY$155:AY$191,AY$155:AY$191,"&lt;&gt;No",$F$155:$F$191,$G549),"")&lt;&gt;"","Yes","No"),"*")</f>
        <v>*</v>
      </c>
      <c r="AY549" s="58" t="str">
        <f>IF(AY$9="Include",IF(JoinIfFuzzy(AY$155:AY$191,AY$155:AY$191,"&lt;&gt;No",$F$155:$F$191,$G549)&amp;IF(AND(AY$2=AZ$3,AZ$9="Include (Platform Duplicate)"),JoinIfFuzzy(AZ$155:AZ$191,AZ$155:AZ$191,"&lt;&gt;No",$F$155:$F$191,$G549),"")&lt;&gt;"","Yes","No"),"*")</f>
        <v>*</v>
      </c>
      <c r="AZ549" s="58" t="str">
        <f>IF(AZ$9="Include",IF(JoinIfFuzzy(AZ$155:AZ$191,AZ$155:AZ$191,"&lt;&gt;No",$F$155:$F$191,$G549)&amp;IF(AND(AZ$2=BA$3,BA$9="Include (Platform Duplicate)"),JoinIfFuzzy(BA$155:BA$191,BA$155:BA$191,"&lt;&gt;No",$F$155:$F$191,$G549),"")&lt;&gt;"","Yes","No"),"*")</f>
        <v>No</v>
      </c>
      <c r="BA549" s="58" t="str">
        <f>IF(BA$9="Include",IF(JoinIfFuzzy(BA$155:BA$191,BA$155:BA$191,"&lt;&gt;No",$F$155:$F$191,$G549)&amp;IF(AND(BA$2=BB$3,BB$9="Include (Platform Duplicate)"),JoinIfFuzzy(BB$155:BB$191,BB$155:BB$191,"&lt;&gt;No",$F$155:$F$191,$G549),"")&lt;&gt;"","Yes","No"),"*")</f>
        <v>Yes</v>
      </c>
      <c r="BB549" s="58" t="str">
        <f>IF(BB$9="Include",IF(JoinIfFuzzy(BB$155:BB$191,BB$155:BB$191,"&lt;&gt;No",$F$155:$F$191,$G549)&amp;IF(AND(BB$2=BC$3,BC$9="Include (Platform Duplicate)"),JoinIfFuzzy(BC$155:BC$191,BC$155:BC$191,"&lt;&gt;No",$F$155:$F$191,$G549),"")&lt;&gt;"","Yes","No"),"*")</f>
        <v>Yes</v>
      </c>
      <c r="BC549" s="58" t="str">
        <f>IF(BC$9="Include",IF(JoinIfFuzzy(BC$155:BC$191,BC$155:BC$191,"&lt;&gt;No",$F$155:$F$191,$G549)&amp;IF(AND(BC$2=BD$3,BD$9="Include (Platform Duplicate)"),JoinIfFuzzy(BD$155:BD$191,BD$155:BD$191,"&lt;&gt;No",$F$155:$F$191,$G549),"")&lt;&gt;"","Yes","No"),"*")</f>
        <v>Yes</v>
      </c>
      <c r="BD549" s="58" t="str">
        <f>IF(BD$9="Include",IF(JoinIfFuzzy(BD$155:BD$191,BD$155:BD$191,"&lt;&gt;No",$F$155:$F$191,$G549)&amp;IF(AND(BD$2=BE$3,BE$9="Include (Platform Duplicate)"),JoinIfFuzzy(BE$155:BE$191,BE$155:BE$191,"&lt;&gt;No",$F$155:$F$191,$G549),"")&lt;&gt;"","Yes","No"),"*")</f>
        <v>Yes</v>
      </c>
      <c r="BE549" s="58" t="str">
        <f>IF(BE$9="Include",IF(JoinIfFuzzy(BE$155:BE$191,BE$155:BE$191,"&lt;&gt;No",$F$155:$F$191,$G549)&amp;IF(AND(BE$2=BF$3,BF$9="Include (Platform Duplicate)"),JoinIfFuzzy(BF$155:BF$191,BF$155:BF$191,"&lt;&gt;No",$F$155:$F$191,$G549),"")&lt;&gt;"","Yes","No"),"*")</f>
        <v>*</v>
      </c>
      <c r="BF549" s="58" t="str">
        <f>IF(BF$9="Include",IF(JoinIfFuzzy(BF$155:BF$191,BF$155:BF$191,"&lt;&gt;No",$F$155:$F$191,$G549)&amp;IF(AND(BF$2=BG$3,BG$9="Include (Platform Duplicate)"),JoinIfFuzzy(BG$155:BG$191,BG$155:BG$191,"&lt;&gt;No",$F$155:$F$191,$G549),"")&lt;&gt;"","Yes","No"),"*")</f>
        <v>*</v>
      </c>
      <c r="BG549" s="58" t="str">
        <f>IF(BG$9="Include",IF(JoinIfFuzzy(BG$155:BG$191,BG$155:BG$191,"&lt;&gt;No",$F$155:$F$191,$G549)&amp;IF(AND(BG$2=BH$3,BH$9="Include (Platform Duplicate)"),JoinIfFuzzy(BH$155:BH$191,BH$155:BH$191,"&lt;&gt;No",$F$155:$F$191,$G549),"")&lt;&gt;"","Yes","No"),"*")</f>
        <v>Yes</v>
      </c>
      <c r="BH549" s="58" t="str">
        <f>IF(BH$9="Include",IF(JoinIfFuzzy(BH$155:BH$191,BH$155:BH$191,"&lt;&gt;No",$F$155:$F$191,$G549)&amp;IF(AND(BH$2=BI$3,BI$9="Include (Platform Duplicate)"),JoinIfFuzzy(BI$155:BI$191,BI$155:BI$191,"&lt;&gt;No",$F$155:$F$191,$G549),"")&lt;&gt;"","Yes","No"),"*")</f>
        <v>*</v>
      </c>
      <c r="BI549" s="58" t="str">
        <f>IF(BI$9="Include",IF(JoinIfFuzzy(BI$155:BI$191,BI$155:BI$191,"&lt;&gt;No",$F$155:$F$191,$G549)&amp;IF(AND(BI$2=BJ$3,BJ$9="Include (Platform Duplicate)"),JoinIfFuzzy(BJ$155:BJ$191,BJ$155:BJ$191,"&lt;&gt;No",$F$155:$F$191,$G549),"")&lt;&gt;"","Yes","No"),"*")</f>
        <v>Yes</v>
      </c>
      <c r="BJ549" s="58" t="str">
        <f>IF(BJ$9="Include",IF(JoinIfFuzzy(BJ$155:BJ$191,BJ$155:BJ$191,"&lt;&gt;No",$F$155:$F$191,$G549)&amp;IF(AND(BJ$2=BK$3,BK$9="Include (Platform Duplicate)"),JoinIfFuzzy(BK$155:BK$191,BK$155:BK$191,"&lt;&gt;No",$F$155:$F$191,$G549),"")&lt;&gt;"","Yes","No"),"*")</f>
        <v>Yes</v>
      </c>
      <c r="BK549" s="58" t="str">
        <f>IF(BK$9="Include",IF(JoinIfFuzzy(BK$155:BK$191,BK$155:BK$191,"&lt;&gt;No",$F$155:$F$191,$G549)&amp;IF(AND(BK$2=BL$3,BL$9="Include (Platform Duplicate)"),JoinIfFuzzy(BL$155:BL$191,BL$155:BL$191,"&lt;&gt;No",$F$155:$F$191,$G549),"")&lt;&gt;"","Yes","No"),"*")</f>
        <v>*</v>
      </c>
      <c r="BL549" s="58" t="str">
        <f>IF(BL$9="Include",IF(JoinIfFuzzy(BL$155:BL$191,BL$155:BL$191,"&lt;&gt;No",$F$155:$F$191,$G549)&amp;IF(AND(BL$2=BM$3,BM$9="Include (Platform Duplicate)"),JoinIfFuzzy(BM$155:BM$191,BM$155:BM$191,"&lt;&gt;No",$F$155:$F$191,$G549),"")&lt;&gt;"","Yes","No"),"*")</f>
        <v>Yes</v>
      </c>
      <c r="BM549" s="58" t="str">
        <f>IF(BM$9="Include",IF(JoinIfFuzzy(BM$155:BM$191,BM$155:BM$191,"&lt;&gt;No",$F$155:$F$191,$G549)&amp;IF(AND(BM$2=BN$3,BN$9="Include (Platform Duplicate)"),JoinIfFuzzy(BN$155:BN$191,BN$155:BN$191,"&lt;&gt;No",$F$155:$F$191,$G549),"")&lt;&gt;"","Yes","No"),"*")</f>
        <v>*</v>
      </c>
      <c r="BN549" s="58" t="str">
        <f>IF(BN$9="Include",IF(JoinIfFuzzy(BN$155:BN$191,BN$155:BN$191,"&lt;&gt;No",$F$155:$F$191,$G549)&amp;IF(AND(BN$2=BO$3,BO$9="Include (Platform Duplicate)"),JoinIfFuzzy(BO$155:BO$191,BO$155:BO$191,"&lt;&gt;No",$F$155:$F$191,$G549),"")&lt;&gt;"","Yes","No"),"*")</f>
        <v>No</v>
      </c>
      <c r="BO549" s="58" t="str">
        <f>IF(BO$9="Include",IF(JoinIfFuzzy(BO$155:BO$191,BO$155:BO$191,"&lt;&gt;No",$F$155:$F$191,$G549)&amp;IF(AND(BO$2=BP$3,BP$9="Include (Platform Duplicate)"),JoinIfFuzzy(BP$155:BP$191,BP$155:BP$191,"&lt;&gt;No",$F$155:$F$191,$G549),"")&lt;&gt;"","Yes","No"),"*")</f>
        <v>Yes</v>
      </c>
      <c r="BP549" s="58" t="str">
        <f>IF(BP$9="Include",IF(JoinIfFuzzy(BP$155:BP$191,BP$155:BP$191,"&lt;&gt;No",$F$155:$F$191,$G549)&amp;IF(AND(BP$2=BQ$3,BQ$9="Include (Platform Duplicate)"),JoinIfFuzzy(BQ$155:BQ$191,BQ$155:BQ$191,"&lt;&gt;No",$F$155:$F$191,$G549),"")&lt;&gt;"","Yes","No"),"*")</f>
        <v>*</v>
      </c>
      <c r="BQ549" s="58" t="str">
        <f>IF(BQ$9="Include",IF(JoinIfFuzzy(BQ$155:BQ$191,BQ$155:BQ$191,"&lt;&gt;No",$F$155:$F$191,$G549)&amp;IF(AND(BQ$2=BR$3,BR$9="Include (Platform Duplicate)"),JoinIfFuzzy(BR$155:BR$191,BR$155:BR$191,"&lt;&gt;No",$F$155:$F$191,$G549),"")&lt;&gt;"","Yes","No"),"*")</f>
        <v>No</v>
      </c>
      <c r="BR549" s="58" t="str">
        <f>IF(BR$9="Include",IF(JoinIfFuzzy(BR$155:BR$191,BR$155:BR$191,"&lt;&gt;No",$F$155:$F$191,$G549)&amp;IF(AND(BR$2=BS$3,BS$9="Include (Platform Duplicate)"),JoinIfFuzzy(BS$155:BS$191,BS$155:BS$191,"&lt;&gt;No",$F$155:$F$191,$G549),"")&lt;&gt;"","Yes","No"),"*")</f>
        <v>*</v>
      </c>
      <c r="BS549" s="58" t="str">
        <f>IF(BS$9="Include",IF(JoinIfFuzzy(BS$155:BS$191,BS$155:BS$191,"&lt;&gt;No",$F$155:$F$191,$G549)&amp;IF(AND(BS$2=BT$3,BT$9="Include (Platform Duplicate)"),JoinIfFuzzy(BT$155:BT$191,BT$155:BT$191,"&lt;&gt;No",$F$155:$F$191,$G549),"")&lt;&gt;"","Yes","No"),"*")</f>
        <v>No</v>
      </c>
      <c r="BT549" s="58" t="str">
        <f>IF(BT$9="Include",IF(JoinIfFuzzy(BT$155:BT$191,BT$155:BT$191,"&lt;&gt;No",$F$155:$F$191,$G549)&amp;IF(AND(BT$2=BU$3,BU$9="Include (Platform Duplicate)"),JoinIfFuzzy(BU$155:BU$191,BU$155:BU$191,"&lt;&gt;No",$F$155:$F$191,$G549),"")&lt;&gt;"","Yes","No"),"*")</f>
        <v>No</v>
      </c>
      <c r="BU549" s="58" t="str">
        <f>IF(BU$9="Include",IF(JoinIfFuzzy(BU$155:BU$191,BU$155:BU$191,"&lt;&gt;No",$F$155:$F$191,$G549)&amp;IF(AND(BU$2=BV$3,BV$9="Include (Platform Duplicate)"),JoinIfFuzzy(BV$155:BV$191,BV$155:BV$191,"&lt;&gt;No",$F$155:$F$191,$G549),"")&lt;&gt;"","Yes","No"),"*")</f>
        <v>*</v>
      </c>
      <c r="BV549" s="58" t="str">
        <f>IF(BV$9="Include",IF(JoinIfFuzzy(BV$155:BV$191,BV$155:BV$191,"&lt;&gt;No",$F$155:$F$191,$G549)&amp;IF(AND(BV$2=BW$3,BW$9="Include (Platform Duplicate)"),JoinIfFuzzy(BW$155:BW$191,BW$155:BW$191,"&lt;&gt;No",$F$155:$F$191,$G549),"")&lt;&gt;"","Yes","No"),"*")</f>
        <v>No</v>
      </c>
      <c r="BW549" s="58" t="str">
        <f>IF(BW$9="Include",IF(JoinIfFuzzy(BW$155:BW$191,BW$155:BW$191,"&lt;&gt;No",$F$155:$F$191,$G549)&amp;IF(AND(BW$2=BX$3,BX$9="Include (Platform Duplicate)"),JoinIfFuzzy(BX$155:BX$191,BX$155:BX$191,"&lt;&gt;No",$F$155:$F$191,$G549),"")&lt;&gt;"","Yes","No"),"*")</f>
        <v>*</v>
      </c>
      <c r="BX549" s="58" t="str">
        <f>IF(BX$9="Include",IF(JoinIfFuzzy(BX$155:BX$191,BX$155:BX$191,"&lt;&gt;No",$F$155:$F$191,$G549)&amp;IF(AND(BX$2=BY$3,BY$9="Include (Platform Duplicate)"),JoinIfFuzzy(BY$155:BY$191,BY$155:BY$191,"&lt;&gt;No",$F$155:$F$191,$G549),"")&lt;&gt;"","Yes","No"),"*")</f>
        <v>No</v>
      </c>
      <c r="BY549" s="58" t="str">
        <f>IF(BY$9="Include",IF(JoinIfFuzzy(BY$155:BY$191,BY$155:BY$191,"&lt;&gt;No",$F$155:$F$191,$G549)&amp;IF(AND(BY$2=BZ$3,BZ$9="Include (Platform Duplicate)"),JoinIfFuzzy(BZ$155:BZ$191,BZ$155:BZ$191,"&lt;&gt;No",$F$155:$F$191,$G549),"")&lt;&gt;"","Yes","No"),"*")</f>
        <v>*</v>
      </c>
      <c r="BZ549" s="58" t="str">
        <f>IF(BZ$9="Include",IF(JoinIfFuzzy(BZ$155:BZ$191,BZ$155:BZ$191,"&lt;&gt;No",$F$155:$F$191,$G549)&amp;IF(AND(BZ$2=CA$3,CA$9="Include (Platform Duplicate)"),JoinIfFuzzy(CA$155:CA$191,CA$155:CA$191,"&lt;&gt;No",$F$155:$F$191,$G549),"")&lt;&gt;"","Yes","No"),"*")</f>
        <v>Yes</v>
      </c>
      <c r="CA549" s="58" t="str">
        <f>IF(CA$9="Include",IF(JoinIfFuzzy(CA$155:CA$191,CA$155:CA$191,"&lt;&gt;No",$F$155:$F$191,$G549)&amp;IF(AND(CA$2=CB$3,CB$9="Include (Platform Duplicate)"),JoinIfFuzzy(CB$155:CB$191,CB$155:CB$191,"&lt;&gt;No",$F$155:$F$191,$G549),"")&lt;&gt;"","Yes","No"),"*")</f>
        <v>No</v>
      </c>
      <c r="CB549" s="58" t="str">
        <f>IF(CB$9="Include",IF(JoinIfFuzzy(CB$155:CB$191,CB$155:CB$191,"&lt;&gt;No",$F$155:$F$191,$G549)&amp;IF(AND(CB$2=CC$3,CC$9="Include (Platform Duplicate)"),JoinIfFuzzy(CC$155:CC$191,CC$155:CC$191,"&lt;&gt;No",$F$155:$F$191,$G549),"")&lt;&gt;"","Yes","No"),"*")</f>
        <v>Yes</v>
      </c>
      <c r="CC549" s="58" t="str">
        <f>IF(CC$9="Include",IF(JoinIfFuzzy(CC$155:CC$191,CC$155:CC$191,"&lt;&gt;No",$F$155:$F$191,$G549)&amp;IF(AND(CC$2=CD$3,CD$9="Include (Platform Duplicate)"),JoinIfFuzzy(CD$155:CD$191,CD$155:CD$191,"&lt;&gt;No",$F$155:$F$191,$G549),"")&lt;&gt;"","Yes","No"),"*")</f>
        <v>No</v>
      </c>
      <c r="CD549" s="58" t="str">
        <f>IF(CD$9="Include",IF(JoinIfFuzzy(CD$155:CD$191,CD$155:CD$191,"&lt;&gt;No",$F$155:$F$191,$G549)&amp;IF(AND(CD$2=CE$3,CE$9="Include (Platform Duplicate)"),JoinIfFuzzy(CE$155:CE$191,CE$155:CE$191,"&lt;&gt;No",$F$155:$F$191,$G549),"")&lt;&gt;"","Yes","No"),"*")</f>
        <v>*</v>
      </c>
      <c r="CE549" s="58" t="str">
        <f>IF(CE$9="Include",IF(JoinIfFuzzy(CE$155:CE$191,CE$155:CE$191,"&lt;&gt;No",$F$155:$F$191,$G549)&amp;IF(AND(CE$2=CF$3,CF$9="Include (Platform Duplicate)"),JoinIfFuzzy(CF$155:CF$191,CF$155:CF$191,"&lt;&gt;No",$F$155:$F$191,$G549),"")&lt;&gt;"","Yes","No"),"*")</f>
        <v>*</v>
      </c>
      <c r="CF549" s="58" t="str">
        <f>IF(CF$9="Include",IF(JoinIfFuzzy(CF$155:CF$191,CF$155:CF$191,"&lt;&gt;No",$F$155:$F$191,$G549)&amp;IF(AND(CF$2=CG$3,CG$9="Include (Platform Duplicate)"),JoinIfFuzzy(CG$155:CG$191,CG$155:CG$191,"&lt;&gt;No",$F$155:$F$191,$G549),"")&lt;&gt;"","Yes","No"),"*")</f>
        <v>*</v>
      </c>
      <c r="CG549" s="58" t="str">
        <f>IF(CG$9="Include",IF(JoinIfFuzzy(CG$155:CG$191,CG$155:CG$191,"&lt;&gt;No",$F$155:$F$191,$G549)&amp;IF(AND(CG$2=CH$3,CH$9="Include (Platform Duplicate)"),JoinIfFuzzy(CH$155:CH$191,CH$155:CH$191,"&lt;&gt;No",$F$155:$F$191,$G549),"")&lt;&gt;"","Yes","No"),"*")</f>
        <v>No</v>
      </c>
      <c r="CH549" s="58" t="str">
        <f>IF(CH$9="Include",IF(JoinIfFuzzy(CH$155:CH$191,CH$155:CH$191,"&lt;&gt;No",$F$155:$F$191,$G549)&amp;IF(AND(CH$2=CI$3,CI$9="Include (Platform Duplicate)"),JoinIfFuzzy(CI$155:CI$191,CI$155:CI$191,"&lt;&gt;No",$F$155:$F$191,$G549),"")&lt;&gt;"","Yes","No"),"*")</f>
        <v>No</v>
      </c>
      <c r="CI549" s="58" t="str">
        <f>IF(CI$9="Include",IF(JoinIfFuzzy(CI$155:CI$191,CI$155:CI$191,"&lt;&gt;No",$F$155:$F$191,$G549)&amp;IF(AND(CI$2=CJ$3,CJ$9="Include (Platform Duplicate)"),JoinIfFuzzy(CJ$155:CJ$191,CJ$155:CJ$191,"&lt;&gt;No",$F$155:$F$191,$G549),"")&lt;&gt;"","Yes","No"),"*")</f>
        <v>*</v>
      </c>
      <c r="CJ549" s="58" t="str">
        <f>IF(CJ$9="Include",IF(JoinIfFuzzy(CJ$155:CJ$191,CJ$155:CJ$191,"&lt;&gt;No",$F$155:$F$191,$G549)&amp;IF(AND(CJ$2=CK$3,CK$9="Include (Platform Duplicate)"),JoinIfFuzzy(CK$155:CK$191,CK$155:CK$191,"&lt;&gt;No",$F$155:$F$191,$G549),"")&lt;&gt;"","Yes","No"),"*")</f>
        <v>Yes</v>
      </c>
      <c r="CK549" s="58" t="str">
        <f>IF(CK$9="Include",IF(JoinIfFuzzy(CK$155:CK$191,CK$155:CK$191,"&lt;&gt;No",$F$155:$F$191,$G549)&amp;IF(AND(CK$2=CL$3,CL$9="Include (Platform Duplicate)"),JoinIfFuzzy(CL$155:CL$191,CL$155:CL$191,"&lt;&gt;No",$F$155:$F$191,$G549),"")&lt;&gt;"","Yes","No"),"*")</f>
        <v>Yes</v>
      </c>
      <c r="CL549" s="58" t="str">
        <f>IF(CL$9="Include",IF(JoinIfFuzzy(CL$155:CL$191,CL$155:CL$191,"&lt;&gt;No",$F$155:$F$191,$G549)&amp;IF(AND(CL$2=CM$3,CM$9="Include (Platform Duplicate)"),JoinIfFuzzy(CM$155:CM$191,CM$155:CM$191,"&lt;&gt;No",$F$155:$F$191,$G549),"")&lt;&gt;"","Yes","No"),"*")</f>
        <v>Yes</v>
      </c>
      <c r="CM549" s="58" t="str">
        <f>IF(CM$9="Include",IF(JoinIfFuzzy(CM$155:CM$191,CM$155:CM$191,"&lt;&gt;No",$F$155:$F$191,$G549)&amp;IF(AND(CM$2=CN$3,CN$9="Include (Platform Duplicate)"),JoinIfFuzzy(CN$155:CN$191,CN$155:CN$191,"&lt;&gt;No",$F$155:$F$191,$G549),"")&lt;&gt;"","Yes","No"),"*")</f>
        <v>*</v>
      </c>
      <c r="CN549" s="58" t="str">
        <f>IF(CN$9="Include",IF(JoinIfFuzzy(CN$155:CN$191,CN$155:CN$191,"&lt;&gt;No",$F$155:$F$191,$G549)&amp;IF(AND(CN$2=CO$3,CO$9="Include (Platform Duplicate)"),JoinIfFuzzy(CO$155:CO$191,CO$155:CO$191,"&lt;&gt;No",$F$155:$F$191,$G549),"")&lt;&gt;"","Yes","No"),"*")</f>
        <v>No</v>
      </c>
      <c r="CO549" s="58" t="str">
        <f>IF(CO$9="Include",IF(JoinIfFuzzy(CO$155:CO$191,CO$155:CO$191,"&lt;&gt;No",$F$155:$F$191,$G549)&amp;IF(AND(CO$2=CP$3,CP$9="Include (Platform Duplicate)"),JoinIfFuzzy(CP$155:CP$191,CP$155:CP$191,"&lt;&gt;No",$F$155:$F$191,$G549),"")&lt;&gt;"","Yes","No"),"*")</f>
        <v>Yes</v>
      </c>
      <c r="CP549" s="58" t="str">
        <f>IF(CP$9="Include",IF(JoinIfFuzzy(CP$155:CP$191,CP$155:CP$191,"&lt;&gt;No",$F$155:$F$191,$G549)&amp;IF(AND(CP$2=CQ$3,CQ$9="Include (Platform Duplicate)"),JoinIfFuzzy(CQ$155:CQ$191,CQ$155:CQ$191,"&lt;&gt;No",$F$155:$F$191,$G549),"")&lt;&gt;"","Yes","No"),"*")</f>
        <v>*</v>
      </c>
      <c r="CQ549" s="58" t="str">
        <f>IF(CQ$9="Include",IF(JoinIfFuzzy(CQ$155:CQ$191,CQ$155:CQ$191,"&lt;&gt;No",$F$155:$F$191,$G549)&amp;IF(AND(CQ$2=CR$3,CR$9="Include (Platform Duplicate)"),JoinIfFuzzy(CR$155:CR$191,CR$155:CR$191,"&lt;&gt;No",$F$155:$F$191,$G549),"")&lt;&gt;"","Yes","No"),"*")</f>
        <v>Yes</v>
      </c>
      <c r="CR549" s="58" t="str">
        <f>IF(CR$9="Include",IF(JoinIfFuzzy(CR$155:CR$191,CR$155:CR$191,"&lt;&gt;No",$F$155:$F$191,$G549)&amp;IF(AND(CR$2=CS$3,CS$9="Include (Platform Duplicate)"),JoinIfFuzzy(CS$155:CS$191,CS$155:CS$191,"&lt;&gt;No",$F$155:$F$191,$G549),"")&lt;&gt;"","Yes","No"),"*")</f>
        <v>No</v>
      </c>
      <c r="CS549" s="58" t="str">
        <f>IF(CS$9="Include",IF(JoinIfFuzzy(CS$155:CS$191,CS$155:CS$191,"&lt;&gt;No",$F$155:$F$191,$G549)&amp;IF(AND(CS$2=CT$3,CT$9="Include (Platform Duplicate)"),JoinIfFuzzy(CT$155:CT$191,CT$155:CT$191,"&lt;&gt;No",$F$155:$F$191,$G549),"")&lt;&gt;"","Yes","No"),"*")</f>
        <v>No</v>
      </c>
      <c r="CT549" s="58" t="str">
        <f>IF(CT$9="Include",IF(JoinIfFuzzy(CT$155:CT$191,CT$155:CT$191,"&lt;&gt;No",$F$155:$F$191,$G549)&amp;IF(AND(CT$2=CU$3,CU$9="Include (Platform Duplicate)"),JoinIfFuzzy(CU$155:CU$191,CU$155:CU$191,"&lt;&gt;No",$F$155:$F$191,$G549),"")&lt;&gt;"","Yes","No"),"*")</f>
        <v>*</v>
      </c>
      <c r="CU549" s="58" t="str">
        <f>IF(CU$9="Include",IF(JoinIfFuzzy(CU$155:CU$191,CU$155:CU$191,"&lt;&gt;No",$F$155:$F$191,$G549)&amp;IF(AND(CU$2=CV$3,CV$9="Include (Platform Duplicate)"),JoinIfFuzzy(CV$155:CV$191,CV$155:CV$191,"&lt;&gt;No",$F$155:$F$191,$G549),"")&lt;&gt;"","Yes","No"),"*")</f>
        <v>No</v>
      </c>
      <c r="CV549" s="58" t="str">
        <f>IF(CV$9="Include",IF(JoinIfFuzzy(CV$155:CV$191,CV$155:CV$191,"&lt;&gt;No",$F$155:$F$191,$G549)&amp;IF(AND(CV$2=CW$3,CW$9="Include (Platform Duplicate)"),JoinIfFuzzy(CW$155:CW$191,CW$155:CW$191,"&lt;&gt;No",$F$155:$F$191,$G549),"")&lt;&gt;"","Yes","No"),"*")</f>
        <v>*</v>
      </c>
      <c r="CW549" s="58" t="str">
        <f>IF(CW$9="Include",IF(JoinIfFuzzy(CW$155:CW$191,CW$155:CW$191,"&lt;&gt;No",$F$155:$F$191,$G549)&amp;IF(AND(CW$2=CX$3,CX$9="Include (Platform Duplicate)"),JoinIfFuzzy(CX$155:CX$191,CX$155:CX$191,"&lt;&gt;No",$F$155:$F$191,$G549),"")&lt;&gt;"","Yes","No"),"*")</f>
        <v>No</v>
      </c>
      <c r="CX549" s="58" t="str">
        <f>IF(CX$9="Include",IF(JoinIfFuzzy(CX$155:CX$191,CX$155:CX$191,"&lt;&gt;No",$F$155:$F$191,$G549)&amp;IF(AND(CX$2=CY$3,CY$9="Include (Platform Duplicate)"),JoinIfFuzzy(CY$155:CY$191,CY$155:CY$191,"&lt;&gt;No",$F$155:$F$191,$G549),"")&lt;&gt;"","Yes","No"),"*")</f>
        <v>*</v>
      </c>
      <c r="CY549" s="58" t="str">
        <f>IF(CY$9="Include",IF(JoinIfFuzzy(CY$155:CY$191,CY$155:CY$191,"&lt;&gt;No",$F$155:$F$191,$G549)&amp;IF(AND(CY$2=CZ$3,CZ$9="Include (Platform Duplicate)"),JoinIfFuzzy(CZ$155:CZ$191,CZ$155:CZ$191,"&lt;&gt;No",$F$155:$F$191,$G549),"")&lt;&gt;"","Yes","No"),"*")</f>
        <v>Yes</v>
      </c>
      <c r="CZ549" s="58" t="str">
        <f>IF(CZ$9="Include",IF(JoinIfFuzzy(CZ$155:CZ$191,CZ$155:CZ$191,"&lt;&gt;No",$F$155:$F$191,$G549)&amp;IF(AND(CZ$2=DA$3,DA$9="Include (Platform Duplicate)"),JoinIfFuzzy(DA$155:DA$191,DA$155:DA$191,"&lt;&gt;No",$F$155:$F$191,$G549),"")&lt;&gt;"","Yes","No"),"*")</f>
        <v>*</v>
      </c>
      <c r="DA549" s="58" t="str">
        <f>IF(DA$9="Include",IF(JoinIfFuzzy(DA$155:DA$191,DA$155:DA$191,"&lt;&gt;No",$F$155:$F$191,$G549)&amp;IF(AND(DA$2=DB$3,DB$9="Include (Platform Duplicate)"),JoinIfFuzzy(DB$155:DB$191,DB$155:DB$191,"&lt;&gt;No",$F$155:$F$191,$G549),"")&lt;&gt;"","Yes","No"),"*")</f>
        <v>Yes</v>
      </c>
      <c r="DB549" s="58" t="str">
        <f>IF(DB$9="Include",IF(JoinIfFuzzy(DB$155:DB$191,DB$155:DB$191,"&lt;&gt;No",$F$155:$F$191,$G549)&amp;IF(AND(DB$2=DC$3,DC$9="Include (Platform Duplicate)"),JoinIfFuzzy(DC$155:DC$191,DC$155:DC$191,"&lt;&gt;No",$F$155:$F$191,$G549),"")&lt;&gt;"","Yes","No"),"*")</f>
        <v>*</v>
      </c>
      <c r="DC549" s="58" t="str">
        <f>IF(DC$9="Include",IF(JoinIfFuzzy(DC$155:DC$191,DC$155:DC$191,"&lt;&gt;No",$F$155:$F$191,$G549)&amp;IF(AND(DC$2=DD$3,DD$9="Include (Platform Duplicate)"),JoinIfFuzzy(DD$155:DD$191,DD$155:DD$191,"&lt;&gt;No",$F$155:$F$191,$G549),"")&lt;&gt;"","Yes","No"),"*")</f>
        <v>*</v>
      </c>
      <c r="DD549" s="58" t="str">
        <f>IF(DD$9="Include",IF(JoinIfFuzzy(DD$155:DD$191,DD$155:DD$191,"&lt;&gt;No",$F$155:$F$191,$G549)&amp;IF(AND(DD$2=DE$3,DE$9="Include (Platform Duplicate)"),JoinIfFuzzy(DE$155:DE$191,DE$155:DE$191,"&lt;&gt;No",$F$155:$F$191,$G549),"")&lt;&gt;"","Yes","No"),"*")</f>
        <v>No</v>
      </c>
      <c r="DE549" s="58" t="str">
        <f>IF(DE$9="Include",IF(JoinIfFuzzy(DE$155:DE$191,DE$155:DE$191,"&lt;&gt;No",$F$155:$F$191,$G549)&amp;IF(AND(DE$2=DF$3,DF$9="Include (Platform Duplicate)"),JoinIfFuzzy(DF$155:DF$191,DF$155:DF$191,"&lt;&gt;No",$F$155:$F$191,$G549),"")&lt;&gt;"","Yes","No"),"*")</f>
        <v>No</v>
      </c>
      <c r="DF549" s="58" t="str">
        <f>IF(DF$9="Include",IF(JoinIfFuzzy(DF$155:DF$191,DF$155:DF$191,"&lt;&gt;No",$F$155:$F$191,$G549)&amp;IF(AND(DF$2=DG$3,DG$9="Include (Platform Duplicate)"),JoinIfFuzzy(DG$155:DG$191,DG$155:DG$191,"&lt;&gt;No",$F$155:$F$191,$G549),"")&lt;&gt;"","Yes","No"),"*")</f>
        <v>*</v>
      </c>
      <c r="DG549" s="58" t="str">
        <f>IF(DG$9="Include",IF(JoinIfFuzzy(DG$155:DG$191,DG$155:DG$191,"&lt;&gt;No",$F$155:$F$191,$G549)&amp;IF(AND(DG$2=DH$3,DH$9="Include (Platform Duplicate)"),JoinIfFuzzy(DH$155:DH$191,DH$155:DH$191,"&lt;&gt;No",$F$155:$F$191,$G549),"")&lt;&gt;"","Yes","No"),"*")</f>
        <v>Yes</v>
      </c>
      <c r="DH549" s="58" t="str">
        <f>IF(DH$9="Include",IF(JoinIfFuzzy(DH$155:DH$191,DH$155:DH$191,"&lt;&gt;No",$F$155:$F$191,$G549)&amp;IF(AND(DH$2=DI$3,DI$9="Include (Platform Duplicate)"),JoinIfFuzzy(DI$155:DI$191,DI$155:DI$191,"&lt;&gt;No",$F$155:$F$191,$G549),"")&lt;&gt;"","Yes","No"),"*")</f>
        <v>Yes</v>
      </c>
      <c r="DI549" s="58" t="str">
        <f>IF(DI$9="Include",IF(JoinIfFuzzy(DI$155:DI$191,DI$155:DI$191,"&lt;&gt;No",$F$155:$F$191,$G549)&amp;IF(AND(DI$2=DJ$3,DJ$9="Include (Platform Duplicate)"),JoinIfFuzzy(DJ$155:DJ$191,DJ$155:DJ$191,"&lt;&gt;No",$F$155:$F$191,$G549),"")&lt;&gt;"","Yes","No"),"*")</f>
        <v>Yes</v>
      </c>
      <c r="DJ549" s="58" t="str">
        <f>IF(DJ$9="Include",IF(JoinIfFuzzy(DJ$155:DJ$191,DJ$155:DJ$191,"&lt;&gt;No",$F$155:$F$191,$G549)&amp;IF(AND(DJ$2=DK$3,DK$9="Include (Platform Duplicate)"),JoinIfFuzzy(DK$155:DK$191,DK$155:DK$191,"&lt;&gt;No",$F$155:$F$191,$G549),"")&lt;&gt;"","Yes","No"),"*")</f>
        <v>Yes</v>
      </c>
      <c r="DK549" s="58" t="str">
        <f>IF(DK$9="Include",IF(JoinIfFuzzy(DK$155:DK$191,DK$155:DK$191,"&lt;&gt;No",$F$155:$F$191,$G549)&amp;IF(AND(DK$2=DL$3,DL$9="Include (Platform Duplicate)"),JoinIfFuzzy(DL$155:DL$191,DL$155:DL$191,"&lt;&gt;No",$F$155:$F$191,$G549),"")&lt;&gt;"","Yes","No"),"*")</f>
        <v>*</v>
      </c>
      <c r="DL549" s="58" t="str">
        <f>IF(DL$9="Include",IF(JoinIfFuzzy(DL$155:DL$191,DL$155:DL$191,"&lt;&gt;No",$F$155:$F$191,$G549)&amp;IF(AND(DL$2=DM$3,DM$9="Include (Platform Duplicate)"),JoinIfFuzzy(DM$155:DM$191,DM$155:DM$191,"&lt;&gt;No",$F$155:$F$191,$G549),"")&lt;&gt;"","Yes","No"),"*")</f>
        <v>No</v>
      </c>
      <c r="DM549" s="58" t="str">
        <f>IF(DM$9="Include",IF(JoinIfFuzzy(DM$155:DM$191,DM$155:DM$191,"&lt;&gt;No",$F$155:$F$191,$G549)&amp;IF(AND(DM$2=DN$3,DN$9="Include (Platform Duplicate)"),JoinIfFuzzy(DN$155:DN$191,DN$155:DN$191,"&lt;&gt;No",$F$155:$F$191,$G549),"")&lt;&gt;"","Yes","No"),"*")</f>
        <v>*</v>
      </c>
      <c r="DN549" s="58" t="str">
        <f>IF(DN$9="Include",IF(JoinIfFuzzy(DN$155:DN$191,DN$155:DN$191,"&lt;&gt;No",$F$155:$F$191,$G549)&amp;IF(AND(DN$2=DO$3,DO$9="Include (Platform Duplicate)"),JoinIfFuzzy(DO$155:DO$191,DO$155:DO$191,"&lt;&gt;No",$F$155:$F$191,$G549),"")&lt;&gt;"","Yes","No"),"*")</f>
        <v>No</v>
      </c>
      <c r="DO549" s="58" t="str">
        <f>IF(DO$9="Include",IF(JoinIfFuzzy(DO$155:DO$191,DO$155:DO$191,"&lt;&gt;No",$F$155:$F$191,$G549)&amp;IF(AND(DO$2=DP$3,DP$9="Include (Platform Duplicate)"),JoinIfFuzzy(DP$155:DP$191,DP$155:DP$191,"&lt;&gt;No",$F$155:$F$191,$G549),"")&lt;&gt;"","Yes","No"),"*")</f>
        <v>*</v>
      </c>
      <c r="DP549" s="58" t="str">
        <f>IF(DP$9="Include",IF(JoinIfFuzzy(DP$155:DP$191,DP$155:DP$191,"&lt;&gt;No",$F$155:$F$191,$G549)&amp;IF(AND(DP$2=DQ$3,DQ$9="Include (Platform Duplicate)"),JoinIfFuzzy(DQ$155:DQ$191,DQ$155:DQ$191,"&lt;&gt;No",$F$155:$F$191,$G549),"")&lt;&gt;"","Yes","No"),"*")</f>
        <v>No</v>
      </c>
      <c r="DQ549" s="58" t="str">
        <f>IF(DQ$9="Include",IF(JoinIfFuzzy(DQ$155:DQ$191,DQ$155:DQ$191,"&lt;&gt;No",$F$155:$F$191,$G549)&amp;IF(AND(DQ$2=DR$3,DR$9="Include (Platform Duplicate)"),JoinIfFuzzy(DR$155:DR$191,DR$155:DR$191,"&lt;&gt;No",$F$155:$F$191,$G549),"")&lt;&gt;"","Yes","No"),"*")</f>
        <v>*</v>
      </c>
      <c r="DR549" s="58" t="str">
        <f>IF(DR$9="Include",IF(JoinIfFuzzy(DR$155:DR$191,DR$155:DR$191,"&lt;&gt;No",$F$155:$F$191,$G549)&amp;IF(AND(DR$2=DS$3,DS$9="Include (Platform Duplicate)"),JoinIfFuzzy(DS$155:DS$191,DS$155:DS$191,"&lt;&gt;No",$F$155:$F$191,$G549),"")&lt;&gt;"","Yes","No"),"*")</f>
        <v>*</v>
      </c>
      <c r="DS549" s="58" t="str">
        <f>IF(DS$9="Include",IF(JoinIfFuzzy(DS$155:DS$191,DS$155:DS$191,"&lt;&gt;No",$F$155:$F$191,$G549)&amp;IF(AND(DS$2=DT$3,DT$9="Include (Platform Duplicate)"),JoinIfFuzzy(DT$155:DT$191,DT$155:DT$191,"&lt;&gt;No",$F$155:$F$191,$G549),"")&lt;&gt;"","Yes","No"),"*")</f>
        <v>No</v>
      </c>
      <c r="DT549" s="58" t="str">
        <f>IF(DT$9="Include",IF(JoinIfFuzzy(DT$155:DT$191,DT$155:DT$191,"&lt;&gt;No",$F$155:$F$191,$G549)&amp;IF(AND(DT$2=DU$3,DU$9="Include (Platform Duplicate)"),JoinIfFuzzy(DU$155:DU$191,DU$155:DU$191,"&lt;&gt;No",$F$155:$F$191,$G549),"")&lt;&gt;"","Yes","No"),"*")</f>
        <v>No</v>
      </c>
      <c r="DU549" s="58" t="str">
        <f>IF(DU$9="Include",IF(JoinIfFuzzy(DU$155:DU$191,DU$155:DU$191,"&lt;&gt;No",$F$155:$F$191,$G549)&amp;IF(AND(DU$2=DV$3,DV$9="Include (Platform Duplicate)"),JoinIfFuzzy(DV$155:DV$191,DV$155:DV$191,"&lt;&gt;No",$F$155:$F$191,$G549),"")&lt;&gt;"","Yes","No"),"*")</f>
        <v>*</v>
      </c>
      <c r="DV549" s="58" t="str">
        <f>IF(DV$9="Include",IF(JoinIfFuzzy(DV$155:DV$191,DV$155:DV$191,"&lt;&gt;No",$F$155:$F$191,$G549)&amp;IF(AND(DV$2=DW$3,DW$9="Include (Platform Duplicate)"),JoinIfFuzzy(DW$155:DW$191,DW$155:DW$191,"&lt;&gt;No",$F$155:$F$191,$G549),"")&lt;&gt;"","Yes","No"),"*")</f>
        <v>*</v>
      </c>
      <c r="DW549" s="58" t="str">
        <f>IF(DW$9="Include",IF(JoinIfFuzzy(DW$155:DW$191,DW$155:DW$191,"&lt;&gt;No",$F$155:$F$191,$G549)&amp;IF(AND(DW$2=DX$3,DX$9="Include (Platform Duplicate)"),JoinIfFuzzy(DX$155:DX$191,DX$155:DX$191,"&lt;&gt;No",$F$155:$F$191,$G549),"")&lt;&gt;"","Yes","No"),"*")</f>
        <v>No</v>
      </c>
      <c r="DX549" s="58" t="str">
        <f>IF(DX$9="Include",IF(JoinIfFuzzy(DX$155:DX$191,DX$155:DX$191,"&lt;&gt;No",$F$155:$F$191,$G549)&amp;IF(AND(DX$2=DY$3,DY$9="Include (Platform Duplicate)"),JoinIfFuzzy(DY$155:DY$191,DY$155:DY$191,"&lt;&gt;No",$F$155:$F$191,$G549),"")&lt;&gt;"","Yes","No"),"*")</f>
        <v>Yes</v>
      </c>
      <c r="DY549" s="58" t="str">
        <f>IF(DY$9="Include",IF(JoinIfFuzzy(DY$155:DY$191,DY$155:DY$191,"&lt;&gt;No",$F$155:$F$191,$G549)&amp;IF(AND(DY$2=DZ$3,DZ$9="Include (Platform Duplicate)"),JoinIfFuzzy(DZ$155:DZ$191,DZ$155:DZ$191,"&lt;&gt;No",$F$155:$F$191,$G549),"")&lt;&gt;"","Yes","No"),"*")</f>
        <v>No</v>
      </c>
      <c r="DZ549" s="58" t="str">
        <f>IF(DZ$9="Include",IF(JoinIfFuzzy(DZ$155:DZ$191,DZ$155:DZ$191,"&lt;&gt;No",$F$155:$F$191,$G549)&amp;IF(AND(DZ$2=EA$3,EA$9="Include (Platform Duplicate)"),JoinIfFuzzy(EA$155:EA$191,EA$155:EA$191,"&lt;&gt;No",$F$155:$F$191,$G549),"")&lt;&gt;"","Yes","No"),"*")</f>
        <v>*</v>
      </c>
      <c r="EA549" s="58" t="str">
        <f>IF(EA$9="Include",IF(JoinIfFuzzy(EA$155:EA$191,EA$155:EA$191,"&lt;&gt;No",$F$155:$F$191,$G549)&amp;IF(AND(EA$2=EB$3,EB$9="Include (Platform Duplicate)"),JoinIfFuzzy(EB$155:EB$191,EB$155:EB$191,"&lt;&gt;No",$F$155:$F$191,$G549),"")&lt;&gt;"","Yes","No"),"*")</f>
        <v>Yes</v>
      </c>
      <c r="EB549" s="58" t="str">
        <f>IF(EB$9="Include",IF(JoinIfFuzzy(EB$155:EB$191,EB$155:EB$191,"&lt;&gt;No",$F$155:$F$191,$G549)&amp;IF(AND(EB$2=EC$3,EC$9="Include (Platform Duplicate)"),JoinIfFuzzy(EC$155:EC$191,EC$155:EC$191,"&lt;&gt;No",$F$155:$F$191,$G549),"")&lt;&gt;"","Yes","No"),"*")</f>
        <v>No</v>
      </c>
      <c r="EC549" s="58" t="str">
        <f>IF(EC$9="Include",IF(JoinIfFuzzy(EC$155:EC$191,EC$155:EC$191,"&lt;&gt;No",$F$155:$F$191,$G549)&amp;IF(AND(EC$2=ED$3,ED$9="Include (Platform Duplicate)"),JoinIfFuzzy(ED$155:ED$191,ED$155:ED$191,"&lt;&gt;No",$F$155:$F$191,$G549),"")&lt;&gt;"","Yes","No"),"*")</f>
        <v>No</v>
      </c>
      <c r="ED549" s="58" t="str">
        <f>IF(ED$9="Include",IF(JoinIfFuzzy(ED$155:ED$191,ED$155:ED$191,"&lt;&gt;No",$F$155:$F$191,$G549)&amp;IF(AND(ED$2=EE$3,EE$9="Include (Platform Duplicate)"),JoinIfFuzzy(EE$155:EE$191,EE$155:EE$191,"&lt;&gt;No",$F$155:$F$191,$G549),"")&lt;&gt;"","Yes","No"),"*")</f>
        <v>*</v>
      </c>
      <c r="EE549" s="58" t="str">
        <f>IF(EE$9="Include",IF(JoinIfFuzzy(EE$155:EE$191,EE$155:EE$191,"&lt;&gt;No",$F$155:$F$191,$G549)&amp;IF(AND(EE$2=EF$3,EF$9="Include (Platform Duplicate)"),JoinIfFuzzy(EF$155:EF$191,EF$155:EF$191,"&lt;&gt;No",$F$155:$F$191,$G549),"")&lt;&gt;"","Yes","No"),"*")</f>
        <v>Yes</v>
      </c>
      <c r="EF549" s="58" t="str">
        <f>IF(EF$9="Include",IF(JoinIfFuzzy(EF$155:EF$191,EF$155:EF$191,"&lt;&gt;No",$F$155:$F$191,$G549)&amp;IF(AND(EF$2=EG$3,EG$9="Include (Platform Duplicate)"),JoinIfFuzzy(EG$155:EG$191,EG$155:EG$191,"&lt;&gt;No",$F$155:$F$191,$G549),"")&lt;&gt;"","Yes","No"),"*")</f>
        <v>Yes</v>
      </c>
      <c r="EG549" s="58" t="str">
        <f>IF(EG$9="Include",IF(JoinIfFuzzy(EG$155:EG$191,EG$155:EG$191,"&lt;&gt;No",$F$155:$F$191,$G549)&amp;IF(AND(EG$2=EH$3,EH$9="Include (Platform Duplicate)"),JoinIfFuzzy(EH$155:EH$191,EH$155:EH$191,"&lt;&gt;No",$F$155:$F$191,$G549),"")&lt;&gt;"","Yes","No"),"*")</f>
        <v>*</v>
      </c>
      <c r="EH549" s="58" t="str">
        <f>IF(EH$9="Include",IF(JoinIfFuzzy(EH$155:EH$191,EH$155:EH$191,"&lt;&gt;No",$F$155:$F$191,$G549)&amp;IF(AND(EH$2=EI$3,EI$9="Include (Platform Duplicate)"),JoinIfFuzzy(EI$155:EI$191,EI$155:EI$191,"&lt;&gt;No",$F$155:$F$191,$G549),"")&lt;&gt;"","Yes","No"),"*")</f>
        <v>No</v>
      </c>
      <c r="EI549" s="58" t="str">
        <f>IF(EI$9="Include",IF(JoinIfFuzzy(EI$155:EI$191,EI$155:EI$191,"&lt;&gt;No",$F$155:$F$191,$G549)&amp;IF(AND(EI$2=EJ$3,EJ$9="Include (Platform Duplicate)"),JoinIfFuzzy(EJ$155:EJ$191,EJ$155:EJ$191,"&lt;&gt;No",$F$155:$F$191,$G549),"")&lt;&gt;"","Yes","No"),"*")</f>
        <v>*</v>
      </c>
      <c r="EJ549" s="58" t="str">
        <f>IF(EJ$9="Include",IF(JoinIfFuzzy(EJ$155:EJ$191,EJ$155:EJ$191,"&lt;&gt;No",$F$155:$F$191,$G549)&amp;IF(AND(EJ$2=EK$3,EK$9="Include (Platform Duplicate)"),JoinIfFuzzy(EK$155:EK$191,EK$155:EK$191,"&lt;&gt;No",$F$155:$F$191,$G549),"")&lt;&gt;"","Yes","No"),"*")</f>
        <v>No</v>
      </c>
      <c r="EK549" s="58" t="str">
        <f>IF(EK$9="Include",IF(JoinIfFuzzy(EK$155:EK$191,EK$155:EK$191,"&lt;&gt;No",$F$155:$F$191,$G549)&amp;IF(AND(EK$2=EL$3,EL$9="Include (Platform Duplicate)"),JoinIfFuzzy(EL$155:EL$191,EL$155:EL$191,"&lt;&gt;No",$F$155:$F$191,$G549),"")&lt;&gt;"","Yes","No"),"*")</f>
        <v>*</v>
      </c>
      <c r="EL549" s="109"/>
      <c r="EM549" s="109"/>
    </row>
    <row r="550" spans="1:143" s="58" customFormat="1" ht="12.75" customHeight="1" x14ac:dyDescent="0.25">
      <c r="A550" s="5"/>
      <c r="B550" s="96"/>
      <c r="C550" s="96"/>
      <c r="D550" s="96"/>
      <c r="E550" s="96"/>
      <c r="F550" s="96"/>
      <c r="G550" s="4" t="s">
        <v>3534</v>
      </c>
      <c r="H550" s="18" t="s">
        <v>5</v>
      </c>
      <c r="I550" s="18"/>
      <c r="J550" s="58" t="str">
        <f>IF(J$9="Include",IF(JoinIfFuzzy(J$155:J$191,J$155:J$191,"&lt;&gt;No",$F$155:$F$191,$G550)&amp;IF(AND(J$2=K$3,K$9="Include (Platform Duplicate)"),JoinIfFuzzy(K$155:K$191,K$155:K$191,"&lt;&gt;No",$F$155:$F$191,$G550),"")&lt;&gt;"","Yes","No"),"*")</f>
        <v>No</v>
      </c>
      <c r="K550" s="58" t="str">
        <f>IF(K$9="Include",IF(JoinIfFuzzy(K$155:K$191,K$155:K$191,"&lt;&gt;No",$F$155:$F$191,$G550)&amp;IF(AND(K$2=L$3,L$9="Include (Platform Duplicate)"),JoinIfFuzzy(L$155:L$191,L$155:L$191,"&lt;&gt;No",$F$155:$F$191,$G550),"")&lt;&gt;"","Yes","No"),"*")</f>
        <v>No</v>
      </c>
      <c r="L550" s="58" t="str">
        <f>IF(L$9="Include",IF(JoinIfFuzzy(L$155:L$191,L$155:L$191,"&lt;&gt;No",$F$155:$F$191,$G550)&amp;IF(AND(L$2=M$3,M$9="Include (Platform Duplicate)"),JoinIfFuzzy(M$155:M$191,M$155:M$191,"&lt;&gt;No",$F$155:$F$191,$G550),"")&lt;&gt;"","Yes","No"),"*")</f>
        <v>*</v>
      </c>
      <c r="M550" s="58" t="str">
        <f>IF(M$9="Include",IF(JoinIfFuzzy(M$155:M$191,M$155:M$191,"&lt;&gt;No",$F$155:$F$191,$G550)&amp;IF(AND(M$2=N$3,N$9="Include (Platform Duplicate)"),JoinIfFuzzy(N$155:N$191,N$155:N$191,"&lt;&gt;No",$F$155:$F$191,$G550),"")&lt;&gt;"","Yes","No"),"*")</f>
        <v>No</v>
      </c>
      <c r="N550" s="58" t="str">
        <f>IF(N$9="Include",IF(JoinIfFuzzy(N$155:N$191,N$155:N$191,"&lt;&gt;No",$F$155:$F$191,$G550)&amp;IF(AND(N$2=O$3,O$9="Include (Platform Duplicate)"),JoinIfFuzzy(O$155:O$191,O$155:O$191,"&lt;&gt;No",$F$155:$F$191,$G550),"")&lt;&gt;"","Yes","No"),"*")</f>
        <v>*</v>
      </c>
      <c r="O550" s="58" t="str">
        <f>IF(O$9="Include",IF(JoinIfFuzzy(O$155:O$191,O$155:O$191,"&lt;&gt;No",$F$155:$F$191,$G550)&amp;IF(AND(O$2=P$3,P$9="Include (Platform Duplicate)"),JoinIfFuzzy(P$155:P$191,P$155:P$191,"&lt;&gt;No",$F$155:$F$191,$G550),"")&lt;&gt;"","Yes","No"),"*")</f>
        <v>No</v>
      </c>
      <c r="P550" s="58" t="str">
        <f>IF(P$9="Include",IF(JoinIfFuzzy(P$155:P$191,P$155:P$191,"&lt;&gt;No",$F$155:$F$191,$G550)&amp;IF(AND(P$2=Q$3,Q$9="Include (Platform Duplicate)"),JoinIfFuzzy(Q$155:Q$191,Q$155:Q$191,"&lt;&gt;No",$F$155:$F$191,$G550),"")&lt;&gt;"","Yes","No"),"*")</f>
        <v>*</v>
      </c>
      <c r="Q550" s="58" t="str">
        <f>IF(Q$9="Include",IF(JoinIfFuzzy(Q$155:Q$191,Q$155:Q$191,"&lt;&gt;No",$F$155:$F$191,$G550)&amp;IF(AND(Q$2=R$3,R$9="Include (Platform Duplicate)"),JoinIfFuzzy(R$155:R$191,R$155:R$191,"&lt;&gt;No",$F$155:$F$191,$G550),"")&lt;&gt;"","Yes","No"),"*")</f>
        <v>No</v>
      </c>
      <c r="R550" s="58" t="str">
        <f>IF(R$9="Include",IF(JoinIfFuzzy(R$155:R$191,R$155:R$191,"&lt;&gt;No",$F$155:$F$191,$G550)&amp;IF(AND(R$2=S$3,S$9="Include (Platform Duplicate)"),JoinIfFuzzy(S$155:S$191,S$155:S$191,"&lt;&gt;No",$F$155:$F$191,$G550),"")&lt;&gt;"","Yes","No"),"*")</f>
        <v>*</v>
      </c>
      <c r="S550" s="58" t="str">
        <f>IF(S$9="Include",IF(JoinIfFuzzy(S$155:S$191,S$155:S$191,"&lt;&gt;No",$F$155:$F$191,$G550)&amp;IF(AND(S$2=T$3,T$9="Include (Platform Duplicate)"),JoinIfFuzzy(T$155:T$191,T$155:T$191,"&lt;&gt;No",$F$155:$F$191,$G550),"")&lt;&gt;"","Yes","No"),"*")</f>
        <v>Yes</v>
      </c>
      <c r="T550" s="58" t="str">
        <f>IF(T$9="Include",IF(JoinIfFuzzy(T$155:T$191,T$155:T$191,"&lt;&gt;No",$F$155:$F$191,$G550)&amp;IF(AND(T$2=U$3,U$9="Include (Platform Duplicate)"),JoinIfFuzzy(U$155:U$191,U$155:U$191,"&lt;&gt;No",$F$155:$F$191,$G550),"")&lt;&gt;"","Yes","No"),"*")</f>
        <v>*</v>
      </c>
      <c r="U550" s="58" t="str">
        <f>IF(U$9="Include",IF(JoinIfFuzzy(U$155:U$191,U$155:U$191,"&lt;&gt;No",$F$155:$F$191,$G550)&amp;IF(AND(U$2=V$3,V$9="Include (Platform Duplicate)"),JoinIfFuzzy(V$155:V$191,V$155:V$191,"&lt;&gt;No",$F$155:$F$191,$G550),"")&lt;&gt;"","Yes","No"),"*")</f>
        <v>Yes</v>
      </c>
      <c r="V550" s="58" t="str">
        <f>IF(V$9="Include",IF(JoinIfFuzzy(V$155:V$191,V$155:V$191,"&lt;&gt;No",$F$155:$F$191,$G550)&amp;IF(AND(V$2=W$3,W$9="Include (Platform Duplicate)"),JoinIfFuzzy(W$155:W$191,W$155:W$191,"&lt;&gt;No",$F$155:$F$191,$G550),"")&lt;&gt;"","Yes","No"),"*")</f>
        <v>No</v>
      </c>
      <c r="W550" s="58" t="str">
        <f>IF(W$9="Include",IF(JoinIfFuzzy(W$155:W$191,W$155:W$191,"&lt;&gt;No",$F$155:$F$191,$G550)&amp;IF(AND(W$2=X$3,X$9="Include (Platform Duplicate)"),JoinIfFuzzy(X$155:X$191,X$155:X$191,"&lt;&gt;No",$F$155:$F$191,$G550),"")&lt;&gt;"","Yes","No"),"*")</f>
        <v>Yes</v>
      </c>
      <c r="X550" s="58" t="str">
        <f>IF(X$9="Include",IF(JoinIfFuzzy(X$155:X$191,X$155:X$191,"&lt;&gt;No",$F$155:$F$191,$G550)&amp;IF(AND(X$2=Y$3,Y$9="Include (Platform Duplicate)"),JoinIfFuzzy(Y$155:Y$191,Y$155:Y$191,"&lt;&gt;No",$F$155:$F$191,$G550),"")&lt;&gt;"","Yes","No"),"*")</f>
        <v>*</v>
      </c>
      <c r="Y550" s="58" t="str">
        <f>IF(Y$9="Include",IF(JoinIfFuzzy(Y$155:Y$191,Y$155:Y$191,"&lt;&gt;No",$F$155:$F$191,$G550)&amp;IF(AND(Y$2=Z$3,Z$9="Include (Platform Duplicate)"),JoinIfFuzzy(Z$155:Z$191,Z$155:Z$191,"&lt;&gt;No",$F$155:$F$191,$G550),"")&lt;&gt;"","Yes","No"),"*")</f>
        <v>No</v>
      </c>
      <c r="Z550" s="58" t="str">
        <f>IF(Z$9="Include",IF(JoinIfFuzzy(Z$155:Z$191,Z$155:Z$191,"&lt;&gt;No",$F$155:$F$191,$G550)&amp;IF(AND(Z$2=AA$3,AA$9="Include (Platform Duplicate)"),JoinIfFuzzy(AA$155:AA$191,AA$155:AA$191,"&lt;&gt;No",$F$155:$F$191,$G550),"")&lt;&gt;"","Yes","No"),"*")</f>
        <v>*</v>
      </c>
      <c r="AA550" s="58" t="str">
        <f>IF(AA$9="Include",IF(JoinIfFuzzy(AA$155:AA$191,AA$155:AA$191,"&lt;&gt;No",$F$155:$F$191,$G550)&amp;IF(AND(AA$2=AB$3,AB$9="Include (Platform Duplicate)"),JoinIfFuzzy(AB$155:AB$191,AB$155:AB$191,"&lt;&gt;No",$F$155:$F$191,$G550),"")&lt;&gt;"","Yes","No"),"*")</f>
        <v>No</v>
      </c>
      <c r="AB550" s="58" t="str">
        <f>IF(AB$9="Include",IF(JoinIfFuzzy(AB$155:AB$191,AB$155:AB$191,"&lt;&gt;No",$F$155:$F$191,$G550)&amp;IF(AND(AB$2=AC$3,AC$9="Include (Platform Duplicate)"),JoinIfFuzzy(AC$155:AC$191,AC$155:AC$191,"&lt;&gt;No",$F$155:$F$191,$G550),"")&lt;&gt;"","Yes","No"),"*")</f>
        <v>*</v>
      </c>
      <c r="AC550" s="58" t="str">
        <f>IF(AC$9="Include",IF(JoinIfFuzzy(AC$155:AC$191,AC$155:AC$191,"&lt;&gt;No",$F$155:$F$191,$G550)&amp;IF(AND(AC$2=AD$3,AD$9="Include (Platform Duplicate)"),JoinIfFuzzy(AD$155:AD$191,AD$155:AD$191,"&lt;&gt;No",$F$155:$F$191,$G550),"")&lt;&gt;"","Yes","No"),"*")</f>
        <v>Yes</v>
      </c>
      <c r="AD550" s="58" t="str">
        <f>IF(AD$9="Include",IF(JoinIfFuzzy(AD$155:AD$191,AD$155:AD$191,"&lt;&gt;No",$F$155:$F$191,$G550)&amp;IF(AND(AD$2=AE$3,AE$9="Include (Platform Duplicate)"),JoinIfFuzzy(AE$155:AE$191,AE$155:AE$191,"&lt;&gt;No",$F$155:$F$191,$G550),"")&lt;&gt;"","Yes","No"),"*")</f>
        <v>No</v>
      </c>
      <c r="AE550" s="58" t="str">
        <f>IF(AE$9="Include",IF(JoinIfFuzzy(AE$155:AE$191,AE$155:AE$191,"&lt;&gt;No",$F$155:$F$191,$G550)&amp;IF(AND(AE$2=AF$3,AF$9="Include (Platform Duplicate)"),JoinIfFuzzy(AF$155:AF$191,AF$155:AF$191,"&lt;&gt;No",$F$155:$F$191,$G550),"")&lt;&gt;"","Yes","No"),"*")</f>
        <v>*</v>
      </c>
      <c r="AF550" s="58" t="str">
        <f>IF(AF$9="Include",IF(JoinIfFuzzy(AF$155:AF$191,AF$155:AF$191,"&lt;&gt;No",$F$155:$F$191,$G550)&amp;IF(AND(AF$2=AG$3,AG$9="Include (Platform Duplicate)"),JoinIfFuzzy(AG$155:AG$191,AG$155:AG$191,"&lt;&gt;No",$F$155:$F$191,$G550),"")&lt;&gt;"","Yes","No"),"*")</f>
        <v>Yes</v>
      </c>
      <c r="AG550" s="58" t="str">
        <f>IF(AG$9="Include",IF(JoinIfFuzzy(AG$155:AG$191,AG$155:AG$191,"&lt;&gt;No",$F$155:$F$191,$G550)&amp;IF(AND(AG$2=AH$3,AH$9="Include (Platform Duplicate)"),JoinIfFuzzy(AH$155:AH$191,AH$155:AH$191,"&lt;&gt;No",$F$155:$F$191,$G550),"")&lt;&gt;"","Yes","No"),"*")</f>
        <v>Yes</v>
      </c>
      <c r="AH550" s="58" t="str">
        <f>IF(AH$9="Include",IF(JoinIfFuzzy(AH$155:AH$191,AH$155:AH$191,"&lt;&gt;No",$F$155:$F$191,$G550)&amp;IF(AND(AH$2=AI$3,AI$9="Include (Platform Duplicate)"),JoinIfFuzzy(AI$155:AI$191,AI$155:AI$191,"&lt;&gt;No",$F$155:$F$191,$G550),"")&lt;&gt;"","Yes","No"),"*")</f>
        <v>Yes</v>
      </c>
      <c r="AI550" s="58" t="str">
        <f>IF(AI$9="Include",IF(JoinIfFuzzy(AI$155:AI$191,AI$155:AI$191,"&lt;&gt;No",$F$155:$F$191,$G550)&amp;IF(AND(AI$2=AJ$3,AJ$9="Include (Platform Duplicate)"),JoinIfFuzzy(AJ$155:AJ$191,AJ$155:AJ$191,"&lt;&gt;No",$F$155:$F$191,$G550),"")&lt;&gt;"","Yes","No"),"*")</f>
        <v>*</v>
      </c>
      <c r="AJ550" s="58" t="str">
        <f>IF(AJ$9="Include",IF(JoinIfFuzzy(AJ$155:AJ$191,AJ$155:AJ$191,"&lt;&gt;No",$F$155:$F$191,$G550)&amp;IF(AND(AJ$2=AK$3,AK$9="Include (Platform Duplicate)"),JoinIfFuzzy(AK$155:AK$191,AK$155:AK$191,"&lt;&gt;No",$F$155:$F$191,$G550),"")&lt;&gt;"","Yes","No"),"*")</f>
        <v>Yes</v>
      </c>
      <c r="AK550" s="58" t="str">
        <f>IF(AK$9="Include",IF(JoinIfFuzzy(AK$155:AK$191,AK$155:AK$191,"&lt;&gt;No",$F$155:$F$191,$G550)&amp;IF(AND(AK$2=AL$3,AL$9="Include (Platform Duplicate)"),JoinIfFuzzy(AL$155:AL$191,AL$155:AL$191,"&lt;&gt;No",$F$155:$F$191,$G550),"")&lt;&gt;"","Yes","No"),"*")</f>
        <v>*</v>
      </c>
      <c r="AL550" s="58" t="str">
        <f>IF(AL$9="Include",IF(JoinIfFuzzy(AL$155:AL$191,AL$155:AL$191,"&lt;&gt;No",$F$155:$F$191,$G550)&amp;IF(AND(AL$2=AM$3,AM$9="Include (Platform Duplicate)"),JoinIfFuzzy(AM$155:AM$191,AM$155:AM$191,"&lt;&gt;No",$F$155:$F$191,$G550),"")&lt;&gt;"","Yes","No"),"*")</f>
        <v>No</v>
      </c>
      <c r="AM550" s="58" t="str">
        <f>IF(AM$9="Include",IF(JoinIfFuzzy(AM$155:AM$191,AM$155:AM$191,"&lt;&gt;No",$F$155:$F$191,$G550)&amp;IF(AND(AM$2=AN$3,AN$9="Include (Platform Duplicate)"),JoinIfFuzzy(AN$155:AN$191,AN$155:AN$191,"&lt;&gt;No",$F$155:$F$191,$G550),"")&lt;&gt;"","Yes","No"),"*")</f>
        <v>Yes</v>
      </c>
      <c r="AN550" s="58" t="str">
        <f>IF(AN$9="Include",IF(JoinIfFuzzy(AN$155:AN$191,AN$155:AN$191,"&lt;&gt;No",$F$155:$F$191,$G550)&amp;IF(AND(AN$2=AO$3,AO$9="Include (Platform Duplicate)"),JoinIfFuzzy(AO$155:AO$191,AO$155:AO$191,"&lt;&gt;No",$F$155:$F$191,$G550),"")&lt;&gt;"","Yes","No"),"*")</f>
        <v>Yes</v>
      </c>
      <c r="AO550" s="58" t="str">
        <f>IF(AO$9="Include",IF(JoinIfFuzzy(AO$155:AO$191,AO$155:AO$191,"&lt;&gt;No",$F$155:$F$191,$G550)&amp;IF(AND(AO$2=AP$3,AP$9="Include (Platform Duplicate)"),JoinIfFuzzy(AP$155:AP$191,AP$155:AP$191,"&lt;&gt;No",$F$155:$F$191,$G550),"")&lt;&gt;"","Yes","No"),"*")</f>
        <v>*</v>
      </c>
      <c r="AP550" s="58" t="str">
        <f>IF(AP$9="Include",IF(JoinIfFuzzy(AP$155:AP$191,AP$155:AP$191,"&lt;&gt;No",$F$155:$F$191,$G550)&amp;IF(AND(AP$2=AQ$3,AQ$9="Include (Platform Duplicate)"),JoinIfFuzzy(AQ$155:AQ$191,AQ$155:AQ$191,"&lt;&gt;No",$F$155:$F$191,$G550),"")&lt;&gt;"","Yes","No"),"*")</f>
        <v>Yes</v>
      </c>
      <c r="AQ550" s="58" t="str">
        <f>IF(AQ$9="Include",IF(JoinIfFuzzy(AQ$155:AQ$191,AQ$155:AQ$191,"&lt;&gt;No",$F$155:$F$191,$G550)&amp;IF(AND(AQ$2=AR$3,AR$9="Include (Platform Duplicate)"),JoinIfFuzzy(AR$155:AR$191,AR$155:AR$191,"&lt;&gt;No",$F$155:$F$191,$G550),"")&lt;&gt;"","Yes","No"),"*")</f>
        <v>*</v>
      </c>
      <c r="AR550" s="58" t="str">
        <f>IF(AR$9="Include",IF(JoinIfFuzzy(AR$155:AR$191,AR$155:AR$191,"&lt;&gt;No",$F$155:$F$191,$G550)&amp;IF(AND(AR$2=AS$3,AS$9="Include (Platform Duplicate)"),JoinIfFuzzy(AS$155:AS$191,AS$155:AS$191,"&lt;&gt;No",$F$155:$F$191,$G550),"")&lt;&gt;"","Yes","No"),"*")</f>
        <v>No</v>
      </c>
      <c r="AS550" s="58" t="str">
        <f>IF(AS$9="Include",IF(JoinIfFuzzy(AS$155:AS$191,AS$155:AS$191,"&lt;&gt;No",$F$155:$F$191,$G550)&amp;IF(AND(AS$2=AT$3,AT$9="Include (Platform Duplicate)"),JoinIfFuzzy(AT$155:AT$191,AT$155:AT$191,"&lt;&gt;No",$F$155:$F$191,$G550),"")&lt;&gt;"","Yes","No"),"*")</f>
        <v>*</v>
      </c>
      <c r="AT550" s="58" t="str">
        <f>IF(AT$9="Include",IF(JoinIfFuzzy(AT$155:AT$191,AT$155:AT$191,"&lt;&gt;No",$F$155:$F$191,$G550)&amp;IF(AND(AT$2=AU$3,AU$9="Include (Platform Duplicate)"),JoinIfFuzzy(AU$155:AU$191,AU$155:AU$191,"&lt;&gt;No",$F$155:$F$191,$G550),"")&lt;&gt;"","Yes","No"),"*")</f>
        <v>No</v>
      </c>
      <c r="AU550" s="58" t="str">
        <f>IF(AU$9="Include",IF(JoinIfFuzzy(AU$155:AU$191,AU$155:AU$191,"&lt;&gt;No",$F$155:$F$191,$G550)&amp;IF(AND(AU$2=AV$3,AV$9="Include (Platform Duplicate)"),JoinIfFuzzy(AV$155:AV$191,AV$155:AV$191,"&lt;&gt;No",$F$155:$F$191,$G550),"")&lt;&gt;"","Yes","No"),"*")</f>
        <v>No</v>
      </c>
      <c r="AV550" s="58" t="str">
        <f>IF(AV$9="Include",IF(JoinIfFuzzy(AV$155:AV$191,AV$155:AV$191,"&lt;&gt;No",$F$155:$F$191,$G550)&amp;IF(AND(AV$2=AW$3,AW$9="Include (Platform Duplicate)"),JoinIfFuzzy(AW$155:AW$191,AW$155:AW$191,"&lt;&gt;No",$F$155:$F$191,$G550),"")&lt;&gt;"","Yes","No"),"*")</f>
        <v>*</v>
      </c>
      <c r="AW550" s="58" t="str">
        <f>IF(AW$9="Include",IF(JoinIfFuzzy(AW$155:AW$191,AW$155:AW$191,"&lt;&gt;No",$F$155:$F$191,$G550)&amp;IF(AND(AW$2=AX$3,AX$9="Include (Platform Duplicate)"),JoinIfFuzzy(AX$155:AX$191,AX$155:AX$191,"&lt;&gt;No",$F$155:$F$191,$G550),"")&lt;&gt;"","Yes","No"),"*")</f>
        <v>*</v>
      </c>
      <c r="AX550" s="58" t="str">
        <f>IF(AX$9="Include",IF(JoinIfFuzzy(AX$155:AX$191,AX$155:AX$191,"&lt;&gt;No",$F$155:$F$191,$G550)&amp;IF(AND(AX$2=AY$3,AY$9="Include (Platform Duplicate)"),JoinIfFuzzy(AY$155:AY$191,AY$155:AY$191,"&lt;&gt;No",$F$155:$F$191,$G550),"")&lt;&gt;"","Yes","No"),"*")</f>
        <v>*</v>
      </c>
      <c r="AY550" s="58" t="str">
        <f>IF(AY$9="Include",IF(JoinIfFuzzy(AY$155:AY$191,AY$155:AY$191,"&lt;&gt;No",$F$155:$F$191,$G550)&amp;IF(AND(AY$2=AZ$3,AZ$9="Include (Platform Duplicate)"),JoinIfFuzzy(AZ$155:AZ$191,AZ$155:AZ$191,"&lt;&gt;No",$F$155:$F$191,$G550),"")&lt;&gt;"","Yes","No"),"*")</f>
        <v>*</v>
      </c>
      <c r="AZ550" s="58" t="str">
        <f>IF(AZ$9="Include",IF(JoinIfFuzzy(AZ$155:AZ$191,AZ$155:AZ$191,"&lt;&gt;No",$F$155:$F$191,$G550)&amp;IF(AND(AZ$2=BA$3,BA$9="Include (Platform Duplicate)"),JoinIfFuzzy(BA$155:BA$191,BA$155:BA$191,"&lt;&gt;No",$F$155:$F$191,$G550),"")&lt;&gt;"","Yes","No"),"*")</f>
        <v>Yes</v>
      </c>
      <c r="BA550" s="58" t="str">
        <f>IF(BA$9="Include",IF(JoinIfFuzzy(BA$155:BA$191,BA$155:BA$191,"&lt;&gt;No",$F$155:$F$191,$G550)&amp;IF(AND(BA$2=BB$3,BB$9="Include (Platform Duplicate)"),JoinIfFuzzy(BB$155:BB$191,BB$155:BB$191,"&lt;&gt;No",$F$155:$F$191,$G550),"")&lt;&gt;"","Yes","No"),"*")</f>
        <v>Yes</v>
      </c>
      <c r="BB550" s="58" t="str">
        <f>IF(BB$9="Include",IF(JoinIfFuzzy(BB$155:BB$191,BB$155:BB$191,"&lt;&gt;No",$F$155:$F$191,$G550)&amp;IF(AND(BB$2=BC$3,BC$9="Include (Platform Duplicate)"),JoinIfFuzzy(BC$155:BC$191,BC$155:BC$191,"&lt;&gt;No",$F$155:$F$191,$G550),"")&lt;&gt;"","Yes","No"),"*")</f>
        <v>Yes</v>
      </c>
      <c r="BC550" s="58" t="str">
        <f>IF(BC$9="Include",IF(JoinIfFuzzy(BC$155:BC$191,BC$155:BC$191,"&lt;&gt;No",$F$155:$F$191,$G550)&amp;IF(AND(BC$2=BD$3,BD$9="Include (Platform Duplicate)"),JoinIfFuzzy(BD$155:BD$191,BD$155:BD$191,"&lt;&gt;No",$F$155:$F$191,$G550),"")&lt;&gt;"","Yes","No"),"*")</f>
        <v>Yes</v>
      </c>
      <c r="BD550" s="58" t="str">
        <f>IF(BD$9="Include",IF(JoinIfFuzzy(BD$155:BD$191,BD$155:BD$191,"&lt;&gt;No",$F$155:$F$191,$G550)&amp;IF(AND(BD$2=BE$3,BE$9="Include (Platform Duplicate)"),JoinIfFuzzy(BE$155:BE$191,BE$155:BE$191,"&lt;&gt;No",$F$155:$F$191,$G550),"")&lt;&gt;"","Yes","No"),"*")</f>
        <v>No</v>
      </c>
      <c r="BE550" s="58" t="str">
        <f>IF(BE$9="Include",IF(JoinIfFuzzy(BE$155:BE$191,BE$155:BE$191,"&lt;&gt;No",$F$155:$F$191,$G550)&amp;IF(AND(BE$2=BF$3,BF$9="Include (Platform Duplicate)"),JoinIfFuzzy(BF$155:BF$191,BF$155:BF$191,"&lt;&gt;No",$F$155:$F$191,$G550),"")&lt;&gt;"","Yes","No"),"*")</f>
        <v>*</v>
      </c>
      <c r="BF550" s="58" t="str">
        <f>IF(BF$9="Include",IF(JoinIfFuzzy(BF$155:BF$191,BF$155:BF$191,"&lt;&gt;No",$F$155:$F$191,$G550)&amp;IF(AND(BF$2=BG$3,BG$9="Include (Platform Duplicate)"),JoinIfFuzzy(BG$155:BG$191,BG$155:BG$191,"&lt;&gt;No",$F$155:$F$191,$G550),"")&lt;&gt;"","Yes","No"),"*")</f>
        <v>*</v>
      </c>
      <c r="BG550" s="58" t="str">
        <f>IF(BG$9="Include",IF(JoinIfFuzzy(BG$155:BG$191,BG$155:BG$191,"&lt;&gt;No",$F$155:$F$191,$G550)&amp;IF(AND(BG$2=BH$3,BH$9="Include (Platform Duplicate)"),JoinIfFuzzy(BH$155:BH$191,BH$155:BH$191,"&lt;&gt;No",$F$155:$F$191,$G550),"")&lt;&gt;"","Yes","No"),"*")</f>
        <v>Yes</v>
      </c>
      <c r="BH550" s="58" t="str">
        <f>IF(BH$9="Include",IF(JoinIfFuzzy(BH$155:BH$191,BH$155:BH$191,"&lt;&gt;No",$F$155:$F$191,$G550)&amp;IF(AND(BH$2=BI$3,BI$9="Include (Platform Duplicate)"),JoinIfFuzzy(BI$155:BI$191,BI$155:BI$191,"&lt;&gt;No",$F$155:$F$191,$G550),"")&lt;&gt;"","Yes","No"),"*")</f>
        <v>*</v>
      </c>
      <c r="BI550" s="58" t="str">
        <f>IF(BI$9="Include",IF(JoinIfFuzzy(BI$155:BI$191,BI$155:BI$191,"&lt;&gt;No",$F$155:$F$191,$G550)&amp;IF(AND(BI$2=BJ$3,BJ$9="Include (Platform Duplicate)"),JoinIfFuzzy(BJ$155:BJ$191,BJ$155:BJ$191,"&lt;&gt;No",$F$155:$F$191,$G550),"")&lt;&gt;"","Yes","No"),"*")</f>
        <v>Yes</v>
      </c>
      <c r="BJ550" s="58" t="str">
        <f>IF(BJ$9="Include",IF(JoinIfFuzzy(BJ$155:BJ$191,BJ$155:BJ$191,"&lt;&gt;No",$F$155:$F$191,$G550)&amp;IF(AND(BJ$2=BK$3,BK$9="Include (Platform Duplicate)"),JoinIfFuzzy(BK$155:BK$191,BK$155:BK$191,"&lt;&gt;No",$F$155:$F$191,$G550),"")&lt;&gt;"","Yes","No"),"*")</f>
        <v>Yes</v>
      </c>
      <c r="BK550" s="58" t="str">
        <f>IF(BK$9="Include",IF(JoinIfFuzzy(BK$155:BK$191,BK$155:BK$191,"&lt;&gt;No",$F$155:$F$191,$G550)&amp;IF(AND(BK$2=BL$3,BL$9="Include (Platform Duplicate)"),JoinIfFuzzy(BL$155:BL$191,BL$155:BL$191,"&lt;&gt;No",$F$155:$F$191,$G550),"")&lt;&gt;"","Yes","No"),"*")</f>
        <v>*</v>
      </c>
      <c r="BL550" s="58" t="str">
        <f>IF(BL$9="Include",IF(JoinIfFuzzy(BL$155:BL$191,BL$155:BL$191,"&lt;&gt;No",$F$155:$F$191,$G550)&amp;IF(AND(BL$2=BM$3,BM$9="Include (Platform Duplicate)"),JoinIfFuzzy(BM$155:BM$191,BM$155:BM$191,"&lt;&gt;No",$F$155:$F$191,$G550),"")&lt;&gt;"","Yes","No"),"*")</f>
        <v>Yes</v>
      </c>
      <c r="BM550" s="58" t="str">
        <f>IF(BM$9="Include",IF(JoinIfFuzzy(BM$155:BM$191,BM$155:BM$191,"&lt;&gt;No",$F$155:$F$191,$G550)&amp;IF(AND(BM$2=BN$3,BN$9="Include (Platform Duplicate)"),JoinIfFuzzy(BN$155:BN$191,BN$155:BN$191,"&lt;&gt;No",$F$155:$F$191,$G550),"")&lt;&gt;"","Yes","No"),"*")</f>
        <v>*</v>
      </c>
      <c r="BN550" s="58" t="str">
        <f>IF(BN$9="Include",IF(JoinIfFuzzy(BN$155:BN$191,BN$155:BN$191,"&lt;&gt;No",$F$155:$F$191,$G550)&amp;IF(AND(BN$2=BO$3,BO$9="Include (Platform Duplicate)"),JoinIfFuzzy(BO$155:BO$191,BO$155:BO$191,"&lt;&gt;No",$F$155:$F$191,$G550),"")&lt;&gt;"","Yes","No"),"*")</f>
        <v>No</v>
      </c>
      <c r="BO550" s="58" t="str">
        <f>IF(BO$9="Include",IF(JoinIfFuzzy(BO$155:BO$191,BO$155:BO$191,"&lt;&gt;No",$F$155:$F$191,$G550)&amp;IF(AND(BO$2=BP$3,BP$9="Include (Platform Duplicate)"),JoinIfFuzzy(BP$155:BP$191,BP$155:BP$191,"&lt;&gt;No",$F$155:$F$191,$G550),"")&lt;&gt;"","Yes","No"),"*")</f>
        <v>No</v>
      </c>
      <c r="BP550" s="58" t="str">
        <f>IF(BP$9="Include",IF(JoinIfFuzzy(BP$155:BP$191,BP$155:BP$191,"&lt;&gt;No",$F$155:$F$191,$G550)&amp;IF(AND(BP$2=BQ$3,BQ$9="Include (Platform Duplicate)"),JoinIfFuzzy(BQ$155:BQ$191,BQ$155:BQ$191,"&lt;&gt;No",$F$155:$F$191,$G550),"")&lt;&gt;"","Yes","No"),"*")</f>
        <v>*</v>
      </c>
      <c r="BQ550" s="58" t="str">
        <f>IF(BQ$9="Include",IF(JoinIfFuzzy(BQ$155:BQ$191,BQ$155:BQ$191,"&lt;&gt;No",$F$155:$F$191,$G550)&amp;IF(AND(BQ$2=BR$3,BR$9="Include (Platform Duplicate)"),JoinIfFuzzy(BR$155:BR$191,BR$155:BR$191,"&lt;&gt;No",$F$155:$F$191,$G550),"")&lt;&gt;"","Yes","No"),"*")</f>
        <v>No</v>
      </c>
      <c r="BR550" s="58" t="str">
        <f>IF(BR$9="Include",IF(JoinIfFuzzy(BR$155:BR$191,BR$155:BR$191,"&lt;&gt;No",$F$155:$F$191,$G550)&amp;IF(AND(BR$2=BS$3,BS$9="Include (Platform Duplicate)"),JoinIfFuzzy(BS$155:BS$191,BS$155:BS$191,"&lt;&gt;No",$F$155:$F$191,$G550),"")&lt;&gt;"","Yes","No"),"*")</f>
        <v>*</v>
      </c>
      <c r="BS550" s="58" t="str">
        <f>IF(BS$9="Include",IF(JoinIfFuzzy(BS$155:BS$191,BS$155:BS$191,"&lt;&gt;No",$F$155:$F$191,$G550)&amp;IF(AND(BS$2=BT$3,BT$9="Include (Platform Duplicate)"),JoinIfFuzzy(BT$155:BT$191,BT$155:BT$191,"&lt;&gt;No",$F$155:$F$191,$G550),"")&lt;&gt;"","Yes","No"),"*")</f>
        <v>Yes</v>
      </c>
      <c r="BT550" s="58" t="str">
        <f>IF(BT$9="Include",IF(JoinIfFuzzy(BT$155:BT$191,BT$155:BT$191,"&lt;&gt;No",$F$155:$F$191,$G550)&amp;IF(AND(BT$2=BU$3,BU$9="Include (Platform Duplicate)"),JoinIfFuzzy(BU$155:BU$191,BU$155:BU$191,"&lt;&gt;No",$F$155:$F$191,$G550),"")&lt;&gt;"","Yes","No"),"*")</f>
        <v>No</v>
      </c>
      <c r="BU550" s="58" t="str">
        <f>IF(BU$9="Include",IF(JoinIfFuzzy(BU$155:BU$191,BU$155:BU$191,"&lt;&gt;No",$F$155:$F$191,$G550)&amp;IF(AND(BU$2=BV$3,BV$9="Include (Platform Duplicate)"),JoinIfFuzzy(BV$155:BV$191,BV$155:BV$191,"&lt;&gt;No",$F$155:$F$191,$G550),"")&lt;&gt;"","Yes","No"),"*")</f>
        <v>*</v>
      </c>
      <c r="BV550" s="58" t="str">
        <f>IF(BV$9="Include",IF(JoinIfFuzzy(BV$155:BV$191,BV$155:BV$191,"&lt;&gt;No",$F$155:$F$191,$G550)&amp;IF(AND(BV$2=BW$3,BW$9="Include (Platform Duplicate)"),JoinIfFuzzy(BW$155:BW$191,BW$155:BW$191,"&lt;&gt;No",$F$155:$F$191,$G550),"")&lt;&gt;"","Yes","No"),"*")</f>
        <v>No</v>
      </c>
      <c r="BW550" s="58" t="str">
        <f>IF(BW$9="Include",IF(JoinIfFuzzy(BW$155:BW$191,BW$155:BW$191,"&lt;&gt;No",$F$155:$F$191,$G550)&amp;IF(AND(BW$2=BX$3,BX$9="Include (Platform Duplicate)"),JoinIfFuzzy(BX$155:BX$191,BX$155:BX$191,"&lt;&gt;No",$F$155:$F$191,$G550),"")&lt;&gt;"","Yes","No"),"*")</f>
        <v>*</v>
      </c>
      <c r="BX550" s="58" t="str">
        <f>IF(BX$9="Include",IF(JoinIfFuzzy(BX$155:BX$191,BX$155:BX$191,"&lt;&gt;No",$F$155:$F$191,$G550)&amp;IF(AND(BX$2=BY$3,BY$9="Include (Platform Duplicate)"),JoinIfFuzzy(BY$155:BY$191,BY$155:BY$191,"&lt;&gt;No",$F$155:$F$191,$G550),"")&lt;&gt;"","Yes","No"),"*")</f>
        <v>Yes</v>
      </c>
      <c r="BY550" s="58" t="str">
        <f>IF(BY$9="Include",IF(JoinIfFuzzy(BY$155:BY$191,BY$155:BY$191,"&lt;&gt;No",$F$155:$F$191,$G550)&amp;IF(AND(BY$2=BZ$3,BZ$9="Include (Platform Duplicate)"),JoinIfFuzzy(BZ$155:BZ$191,BZ$155:BZ$191,"&lt;&gt;No",$F$155:$F$191,$G550),"")&lt;&gt;"","Yes","No"),"*")</f>
        <v>*</v>
      </c>
      <c r="BZ550" s="58" t="str">
        <f>IF(BZ$9="Include",IF(JoinIfFuzzy(BZ$155:BZ$191,BZ$155:BZ$191,"&lt;&gt;No",$F$155:$F$191,$G550)&amp;IF(AND(BZ$2=CA$3,CA$9="Include (Platform Duplicate)"),JoinIfFuzzy(CA$155:CA$191,CA$155:CA$191,"&lt;&gt;No",$F$155:$F$191,$G550),"")&lt;&gt;"","Yes","No"),"*")</f>
        <v>Yes</v>
      </c>
      <c r="CA550" s="58" t="str">
        <f>IF(CA$9="Include",IF(JoinIfFuzzy(CA$155:CA$191,CA$155:CA$191,"&lt;&gt;No",$F$155:$F$191,$G550)&amp;IF(AND(CA$2=CB$3,CB$9="Include (Platform Duplicate)"),JoinIfFuzzy(CB$155:CB$191,CB$155:CB$191,"&lt;&gt;No",$F$155:$F$191,$G550),"")&lt;&gt;"","Yes","No"),"*")</f>
        <v>Yes</v>
      </c>
      <c r="CB550" s="58" t="str">
        <f>IF(CB$9="Include",IF(JoinIfFuzzy(CB$155:CB$191,CB$155:CB$191,"&lt;&gt;No",$F$155:$F$191,$G550)&amp;IF(AND(CB$2=CC$3,CC$9="Include (Platform Duplicate)"),JoinIfFuzzy(CC$155:CC$191,CC$155:CC$191,"&lt;&gt;No",$F$155:$F$191,$G550),"")&lt;&gt;"","Yes","No"),"*")</f>
        <v>No</v>
      </c>
      <c r="CC550" s="58" t="str">
        <f>IF(CC$9="Include",IF(JoinIfFuzzy(CC$155:CC$191,CC$155:CC$191,"&lt;&gt;No",$F$155:$F$191,$G550)&amp;IF(AND(CC$2=CD$3,CD$9="Include (Platform Duplicate)"),JoinIfFuzzy(CD$155:CD$191,CD$155:CD$191,"&lt;&gt;No",$F$155:$F$191,$G550),"")&lt;&gt;"","Yes","No"),"*")</f>
        <v>No</v>
      </c>
      <c r="CD550" s="58" t="str">
        <f>IF(CD$9="Include",IF(JoinIfFuzzy(CD$155:CD$191,CD$155:CD$191,"&lt;&gt;No",$F$155:$F$191,$G550)&amp;IF(AND(CD$2=CE$3,CE$9="Include (Platform Duplicate)"),JoinIfFuzzy(CE$155:CE$191,CE$155:CE$191,"&lt;&gt;No",$F$155:$F$191,$G550),"")&lt;&gt;"","Yes","No"),"*")</f>
        <v>*</v>
      </c>
      <c r="CE550" s="58" t="str">
        <f>IF(CE$9="Include",IF(JoinIfFuzzy(CE$155:CE$191,CE$155:CE$191,"&lt;&gt;No",$F$155:$F$191,$G550)&amp;IF(AND(CE$2=CF$3,CF$9="Include (Platform Duplicate)"),JoinIfFuzzy(CF$155:CF$191,CF$155:CF$191,"&lt;&gt;No",$F$155:$F$191,$G550),"")&lt;&gt;"","Yes","No"),"*")</f>
        <v>*</v>
      </c>
      <c r="CF550" s="58" t="str">
        <f>IF(CF$9="Include",IF(JoinIfFuzzy(CF$155:CF$191,CF$155:CF$191,"&lt;&gt;No",$F$155:$F$191,$G550)&amp;IF(AND(CF$2=CG$3,CG$9="Include (Platform Duplicate)"),JoinIfFuzzy(CG$155:CG$191,CG$155:CG$191,"&lt;&gt;No",$F$155:$F$191,$G550),"")&lt;&gt;"","Yes","No"),"*")</f>
        <v>*</v>
      </c>
      <c r="CG550" s="58" t="str">
        <f>IF(CG$9="Include",IF(JoinIfFuzzy(CG$155:CG$191,CG$155:CG$191,"&lt;&gt;No",$F$155:$F$191,$G550)&amp;IF(AND(CG$2=CH$3,CH$9="Include (Platform Duplicate)"),JoinIfFuzzy(CH$155:CH$191,CH$155:CH$191,"&lt;&gt;No",$F$155:$F$191,$G550),"")&lt;&gt;"","Yes","No"),"*")</f>
        <v>No</v>
      </c>
      <c r="CH550" s="58" t="str">
        <f>IF(CH$9="Include",IF(JoinIfFuzzy(CH$155:CH$191,CH$155:CH$191,"&lt;&gt;No",$F$155:$F$191,$G550)&amp;IF(AND(CH$2=CI$3,CI$9="Include (Platform Duplicate)"),JoinIfFuzzy(CI$155:CI$191,CI$155:CI$191,"&lt;&gt;No",$F$155:$F$191,$G550),"")&lt;&gt;"","Yes","No"),"*")</f>
        <v>Yes</v>
      </c>
      <c r="CI550" s="58" t="str">
        <f>IF(CI$9="Include",IF(JoinIfFuzzy(CI$155:CI$191,CI$155:CI$191,"&lt;&gt;No",$F$155:$F$191,$G550)&amp;IF(AND(CI$2=CJ$3,CJ$9="Include (Platform Duplicate)"),JoinIfFuzzy(CJ$155:CJ$191,CJ$155:CJ$191,"&lt;&gt;No",$F$155:$F$191,$G550),"")&lt;&gt;"","Yes","No"),"*")</f>
        <v>*</v>
      </c>
      <c r="CJ550" s="58" t="str">
        <f>IF(CJ$9="Include",IF(JoinIfFuzzy(CJ$155:CJ$191,CJ$155:CJ$191,"&lt;&gt;No",$F$155:$F$191,$G550)&amp;IF(AND(CJ$2=CK$3,CK$9="Include (Platform Duplicate)"),JoinIfFuzzy(CK$155:CK$191,CK$155:CK$191,"&lt;&gt;No",$F$155:$F$191,$G550),"")&lt;&gt;"","Yes","No"),"*")</f>
        <v>Yes</v>
      </c>
      <c r="CK550" s="58" t="str">
        <f>IF(CK$9="Include",IF(JoinIfFuzzy(CK$155:CK$191,CK$155:CK$191,"&lt;&gt;No",$F$155:$F$191,$G550)&amp;IF(AND(CK$2=CL$3,CL$9="Include (Platform Duplicate)"),JoinIfFuzzy(CL$155:CL$191,CL$155:CL$191,"&lt;&gt;No",$F$155:$F$191,$G550),"")&lt;&gt;"","Yes","No"),"*")</f>
        <v>Yes</v>
      </c>
      <c r="CL550" s="58" t="str">
        <f>IF(CL$9="Include",IF(JoinIfFuzzy(CL$155:CL$191,CL$155:CL$191,"&lt;&gt;No",$F$155:$F$191,$G550)&amp;IF(AND(CL$2=CM$3,CM$9="Include (Platform Duplicate)"),JoinIfFuzzy(CM$155:CM$191,CM$155:CM$191,"&lt;&gt;No",$F$155:$F$191,$G550),"")&lt;&gt;"","Yes","No"),"*")</f>
        <v>Yes</v>
      </c>
      <c r="CM550" s="58" t="str">
        <f>IF(CM$9="Include",IF(JoinIfFuzzy(CM$155:CM$191,CM$155:CM$191,"&lt;&gt;No",$F$155:$F$191,$G550)&amp;IF(AND(CM$2=CN$3,CN$9="Include (Platform Duplicate)"),JoinIfFuzzy(CN$155:CN$191,CN$155:CN$191,"&lt;&gt;No",$F$155:$F$191,$G550),"")&lt;&gt;"","Yes","No"),"*")</f>
        <v>*</v>
      </c>
      <c r="CN550" s="58" t="str">
        <f>IF(CN$9="Include",IF(JoinIfFuzzy(CN$155:CN$191,CN$155:CN$191,"&lt;&gt;No",$F$155:$F$191,$G550)&amp;IF(AND(CN$2=CO$3,CO$9="Include (Platform Duplicate)"),JoinIfFuzzy(CO$155:CO$191,CO$155:CO$191,"&lt;&gt;No",$F$155:$F$191,$G550),"")&lt;&gt;"","Yes","No"),"*")</f>
        <v>Yes</v>
      </c>
      <c r="CO550" s="58" t="str">
        <f>IF(CO$9="Include",IF(JoinIfFuzzy(CO$155:CO$191,CO$155:CO$191,"&lt;&gt;No",$F$155:$F$191,$G550)&amp;IF(AND(CO$2=CP$3,CP$9="Include (Platform Duplicate)"),JoinIfFuzzy(CP$155:CP$191,CP$155:CP$191,"&lt;&gt;No",$F$155:$F$191,$G550),"")&lt;&gt;"","Yes","No"),"*")</f>
        <v>Yes</v>
      </c>
      <c r="CP550" s="58" t="str">
        <f>IF(CP$9="Include",IF(JoinIfFuzzy(CP$155:CP$191,CP$155:CP$191,"&lt;&gt;No",$F$155:$F$191,$G550)&amp;IF(AND(CP$2=CQ$3,CQ$9="Include (Platform Duplicate)"),JoinIfFuzzy(CQ$155:CQ$191,CQ$155:CQ$191,"&lt;&gt;No",$F$155:$F$191,$G550),"")&lt;&gt;"","Yes","No"),"*")</f>
        <v>*</v>
      </c>
      <c r="CQ550" s="58" t="str">
        <f>IF(CQ$9="Include",IF(JoinIfFuzzy(CQ$155:CQ$191,CQ$155:CQ$191,"&lt;&gt;No",$F$155:$F$191,$G550)&amp;IF(AND(CQ$2=CR$3,CR$9="Include (Platform Duplicate)"),JoinIfFuzzy(CR$155:CR$191,CR$155:CR$191,"&lt;&gt;No",$F$155:$F$191,$G550),"")&lt;&gt;"","Yes","No"),"*")</f>
        <v>No</v>
      </c>
      <c r="CR550" s="58" t="str">
        <f>IF(CR$9="Include",IF(JoinIfFuzzy(CR$155:CR$191,CR$155:CR$191,"&lt;&gt;No",$F$155:$F$191,$G550)&amp;IF(AND(CR$2=CS$3,CS$9="Include (Platform Duplicate)"),JoinIfFuzzy(CS$155:CS$191,CS$155:CS$191,"&lt;&gt;No",$F$155:$F$191,$G550),"")&lt;&gt;"","Yes","No"),"*")</f>
        <v>Yes</v>
      </c>
      <c r="CS550" s="58" t="str">
        <f>IF(CS$9="Include",IF(JoinIfFuzzy(CS$155:CS$191,CS$155:CS$191,"&lt;&gt;No",$F$155:$F$191,$G550)&amp;IF(AND(CS$2=CT$3,CT$9="Include (Platform Duplicate)"),JoinIfFuzzy(CT$155:CT$191,CT$155:CT$191,"&lt;&gt;No",$F$155:$F$191,$G550),"")&lt;&gt;"","Yes","No"),"*")</f>
        <v>No</v>
      </c>
      <c r="CT550" s="58" t="str">
        <f>IF(CT$9="Include",IF(JoinIfFuzzy(CT$155:CT$191,CT$155:CT$191,"&lt;&gt;No",$F$155:$F$191,$G550)&amp;IF(AND(CT$2=CU$3,CU$9="Include (Platform Duplicate)"),JoinIfFuzzy(CU$155:CU$191,CU$155:CU$191,"&lt;&gt;No",$F$155:$F$191,$G550),"")&lt;&gt;"","Yes","No"),"*")</f>
        <v>*</v>
      </c>
      <c r="CU550" s="58" t="str">
        <f>IF(CU$9="Include",IF(JoinIfFuzzy(CU$155:CU$191,CU$155:CU$191,"&lt;&gt;No",$F$155:$F$191,$G550)&amp;IF(AND(CU$2=CV$3,CV$9="Include (Platform Duplicate)"),JoinIfFuzzy(CV$155:CV$191,CV$155:CV$191,"&lt;&gt;No",$F$155:$F$191,$G550),"")&lt;&gt;"","Yes","No"),"*")</f>
        <v>No</v>
      </c>
      <c r="CV550" s="58" t="str">
        <f>IF(CV$9="Include",IF(JoinIfFuzzy(CV$155:CV$191,CV$155:CV$191,"&lt;&gt;No",$F$155:$F$191,$G550)&amp;IF(AND(CV$2=CW$3,CW$9="Include (Platform Duplicate)"),JoinIfFuzzy(CW$155:CW$191,CW$155:CW$191,"&lt;&gt;No",$F$155:$F$191,$G550),"")&lt;&gt;"","Yes","No"),"*")</f>
        <v>*</v>
      </c>
      <c r="CW550" s="58" t="str">
        <f>IF(CW$9="Include",IF(JoinIfFuzzy(CW$155:CW$191,CW$155:CW$191,"&lt;&gt;No",$F$155:$F$191,$G550)&amp;IF(AND(CW$2=CX$3,CX$9="Include (Platform Duplicate)"),JoinIfFuzzy(CX$155:CX$191,CX$155:CX$191,"&lt;&gt;No",$F$155:$F$191,$G550),"")&lt;&gt;"","Yes","No"),"*")</f>
        <v>Yes</v>
      </c>
      <c r="CX550" s="58" t="str">
        <f>IF(CX$9="Include",IF(JoinIfFuzzy(CX$155:CX$191,CX$155:CX$191,"&lt;&gt;No",$F$155:$F$191,$G550)&amp;IF(AND(CX$2=CY$3,CY$9="Include (Platform Duplicate)"),JoinIfFuzzy(CY$155:CY$191,CY$155:CY$191,"&lt;&gt;No",$F$155:$F$191,$G550),"")&lt;&gt;"","Yes","No"),"*")</f>
        <v>*</v>
      </c>
      <c r="CY550" s="58" t="str">
        <f>IF(CY$9="Include",IF(JoinIfFuzzy(CY$155:CY$191,CY$155:CY$191,"&lt;&gt;No",$F$155:$F$191,$G550)&amp;IF(AND(CY$2=CZ$3,CZ$9="Include (Platform Duplicate)"),JoinIfFuzzy(CZ$155:CZ$191,CZ$155:CZ$191,"&lt;&gt;No",$F$155:$F$191,$G550),"")&lt;&gt;"","Yes","No"),"*")</f>
        <v>No</v>
      </c>
      <c r="CZ550" s="58" t="str">
        <f>IF(CZ$9="Include",IF(JoinIfFuzzy(CZ$155:CZ$191,CZ$155:CZ$191,"&lt;&gt;No",$F$155:$F$191,$G550)&amp;IF(AND(CZ$2=DA$3,DA$9="Include (Platform Duplicate)"),JoinIfFuzzy(DA$155:DA$191,DA$155:DA$191,"&lt;&gt;No",$F$155:$F$191,$G550),"")&lt;&gt;"","Yes","No"),"*")</f>
        <v>*</v>
      </c>
      <c r="DA550" s="58" t="str">
        <f>IF(DA$9="Include",IF(JoinIfFuzzy(DA$155:DA$191,DA$155:DA$191,"&lt;&gt;No",$F$155:$F$191,$G550)&amp;IF(AND(DA$2=DB$3,DB$9="Include (Platform Duplicate)"),JoinIfFuzzy(DB$155:DB$191,DB$155:DB$191,"&lt;&gt;No",$F$155:$F$191,$G550),"")&lt;&gt;"","Yes","No"),"*")</f>
        <v>Yes</v>
      </c>
      <c r="DB550" s="58" t="str">
        <f>IF(DB$9="Include",IF(JoinIfFuzzy(DB$155:DB$191,DB$155:DB$191,"&lt;&gt;No",$F$155:$F$191,$G550)&amp;IF(AND(DB$2=DC$3,DC$9="Include (Platform Duplicate)"),JoinIfFuzzy(DC$155:DC$191,DC$155:DC$191,"&lt;&gt;No",$F$155:$F$191,$G550),"")&lt;&gt;"","Yes","No"),"*")</f>
        <v>*</v>
      </c>
      <c r="DC550" s="58" t="str">
        <f>IF(DC$9="Include",IF(JoinIfFuzzy(DC$155:DC$191,DC$155:DC$191,"&lt;&gt;No",$F$155:$F$191,$G550)&amp;IF(AND(DC$2=DD$3,DD$9="Include (Platform Duplicate)"),JoinIfFuzzy(DD$155:DD$191,DD$155:DD$191,"&lt;&gt;No",$F$155:$F$191,$G550),"")&lt;&gt;"","Yes","No"),"*")</f>
        <v>*</v>
      </c>
      <c r="DD550" s="58" t="str">
        <f>IF(DD$9="Include",IF(JoinIfFuzzy(DD$155:DD$191,DD$155:DD$191,"&lt;&gt;No",$F$155:$F$191,$G550)&amp;IF(AND(DD$2=DE$3,DE$9="Include (Platform Duplicate)"),JoinIfFuzzy(DE$155:DE$191,DE$155:DE$191,"&lt;&gt;No",$F$155:$F$191,$G550),"")&lt;&gt;"","Yes","No"),"*")</f>
        <v>No</v>
      </c>
      <c r="DE550" s="58" t="str">
        <f>IF(DE$9="Include",IF(JoinIfFuzzy(DE$155:DE$191,DE$155:DE$191,"&lt;&gt;No",$F$155:$F$191,$G550)&amp;IF(AND(DE$2=DF$3,DF$9="Include (Platform Duplicate)"),JoinIfFuzzy(DF$155:DF$191,DF$155:DF$191,"&lt;&gt;No",$F$155:$F$191,$G550),"")&lt;&gt;"","Yes","No"),"*")</f>
        <v>No</v>
      </c>
      <c r="DF550" s="58" t="str">
        <f>IF(DF$9="Include",IF(JoinIfFuzzy(DF$155:DF$191,DF$155:DF$191,"&lt;&gt;No",$F$155:$F$191,$G550)&amp;IF(AND(DF$2=DG$3,DG$9="Include (Platform Duplicate)"),JoinIfFuzzy(DG$155:DG$191,DG$155:DG$191,"&lt;&gt;No",$F$155:$F$191,$G550),"")&lt;&gt;"","Yes","No"),"*")</f>
        <v>*</v>
      </c>
      <c r="DG550" s="58" t="str">
        <f>IF(DG$9="Include",IF(JoinIfFuzzy(DG$155:DG$191,DG$155:DG$191,"&lt;&gt;No",$F$155:$F$191,$G550)&amp;IF(AND(DG$2=DH$3,DH$9="Include (Platform Duplicate)"),JoinIfFuzzy(DH$155:DH$191,DH$155:DH$191,"&lt;&gt;No",$F$155:$F$191,$G550),"")&lt;&gt;"","Yes","No"),"*")</f>
        <v>Yes</v>
      </c>
      <c r="DH550" s="58" t="str">
        <f>IF(DH$9="Include",IF(JoinIfFuzzy(DH$155:DH$191,DH$155:DH$191,"&lt;&gt;No",$F$155:$F$191,$G550)&amp;IF(AND(DH$2=DI$3,DI$9="Include (Platform Duplicate)"),JoinIfFuzzy(DI$155:DI$191,DI$155:DI$191,"&lt;&gt;No",$F$155:$F$191,$G550),"")&lt;&gt;"","Yes","No"),"*")</f>
        <v>Yes</v>
      </c>
      <c r="DI550" s="58" t="str">
        <f>IF(DI$9="Include",IF(JoinIfFuzzy(DI$155:DI$191,DI$155:DI$191,"&lt;&gt;No",$F$155:$F$191,$G550)&amp;IF(AND(DI$2=DJ$3,DJ$9="Include (Platform Duplicate)"),JoinIfFuzzy(DJ$155:DJ$191,DJ$155:DJ$191,"&lt;&gt;No",$F$155:$F$191,$G550),"")&lt;&gt;"","Yes","No"),"*")</f>
        <v>Yes</v>
      </c>
      <c r="DJ550" s="58" t="str">
        <f>IF(DJ$9="Include",IF(JoinIfFuzzy(DJ$155:DJ$191,DJ$155:DJ$191,"&lt;&gt;No",$F$155:$F$191,$G550)&amp;IF(AND(DJ$2=DK$3,DK$9="Include (Platform Duplicate)"),JoinIfFuzzy(DK$155:DK$191,DK$155:DK$191,"&lt;&gt;No",$F$155:$F$191,$G550),"")&lt;&gt;"","Yes","No"),"*")</f>
        <v>No</v>
      </c>
      <c r="DK550" s="58" t="str">
        <f>IF(DK$9="Include",IF(JoinIfFuzzy(DK$155:DK$191,DK$155:DK$191,"&lt;&gt;No",$F$155:$F$191,$G550)&amp;IF(AND(DK$2=DL$3,DL$9="Include (Platform Duplicate)"),JoinIfFuzzy(DL$155:DL$191,DL$155:DL$191,"&lt;&gt;No",$F$155:$F$191,$G550),"")&lt;&gt;"","Yes","No"),"*")</f>
        <v>*</v>
      </c>
      <c r="DL550" s="58" t="str">
        <f>IF(DL$9="Include",IF(JoinIfFuzzy(DL$155:DL$191,DL$155:DL$191,"&lt;&gt;No",$F$155:$F$191,$G550)&amp;IF(AND(DL$2=DM$3,DM$9="Include (Platform Duplicate)"),JoinIfFuzzy(DM$155:DM$191,DM$155:DM$191,"&lt;&gt;No",$F$155:$F$191,$G550),"")&lt;&gt;"","Yes","No"),"*")</f>
        <v>No</v>
      </c>
      <c r="DM550" s="58" t="str">
        <f>IF(DM$9="Include",IF(JoinIfFuzzy(DM$155:DM$191,DM$155:DM$191,"&lt;&gt;No",$F$155:$F$191,$G550)&amp;IF(AND(DM$2=DN$3,DN$9="Include (Platform Duplicate)"),JoinIfFuzzy(DN$155:DN$191,DN$155:DN$191,"&lt;&gt;No",$F$155:$F$191,$G550),"")&lt;&gt;"","Yes","No"),"*")</f>
        <v>*</v>
      </c>
      <c r="DN550" s="58" t="str">
        <f>IF(DN$9="Include",IF(JoinIfFuzzy(DN$155:DN$191,DN$155:DN$191,"&lt;&gt;No",$F$155:$F$191,$G550)&amp;IF(AND(DN$2=DO$3,DO$9="Include (Platform Duplicate)"),JoinIfFuzzy(DO$155:DO$191,DO$155:DO$191,"&lt;&gt;No",$F$155:$F$191,$G550),"")&lt;&gt;"","Yes","No"),"*")</f>
        <v>No</v>
      </c>
      <c r="DO550" s="58" t="str">
        <f>IF(DO$9="Include",IF(JoinIfFuzzy(DO$155:DO$191,DO$155:DO$191,"&lt;&gt;No",$F$155:$F$191,$G550)&amp;IF(AND(DO$2=DP$3,DP$9="Include (Platform Duplicate)"),JoinIfFuzzy(DP$155:DP$191,DP$155:DP$191,"&lt;&gt;No",$F$155:$F$191,$G550),"")&lt;&gt;"","Yes","No"),"*")</f>
        <v>*</v>
      </c>
      <c r="DP550" s="58" t="str">
        <f>IF(DP$9="Include",IF(JoinIfFuzzy(DP$155:DP$191,DP$155:DP$191,"&lt;&gt;No",$F$155:$F$191,$G550)&amp;IF(AND(DP$2=DQ$3,DQ$9="Include (Platform Duplicate)"),JoinIfFuzzy(DQ$155:DQ$191,DQ$155:DQ$191,"&lt;&gt;No",$F$155:$F$191,$G550),"")&lt;&gt;"","Yes","No"),"*")</f>
        <v>No</v>
      </c>
      <c r="DQ550" s="58" t="str">
        <f>IF(DQ$9="Include",IF(JoinIfFuzzy(DQ$155:DQ$191,DQ$155:DQ$191,"&lt;&gt;No",$F$155:$F$191,$G550)&amp;IF(AND(DQ$2=DR$3,DR$9="Include (Platform Duplicate)"),JoinIfFuzzy(DR$155:DR$191,DR$155:DR$191,"&lt;&gt;No",$F$155:$F$191,$G550),"")&lt;&gt;"","Yes","No"),"*")</f>
        <v>*</v>
      </c>
      <c r="DR550" s="58" t="str">
        <f>IF(DR$9="Include",IF(JoinIfFuzzy(DR$155:DR$191,DR$155:DR$191,"&lt;&gt;No",$F$155:$F$191,$G550)&amp;IF(AND(DR$2=DS$3,DS$9="Include (Platform Duplicate)"),JoinIfFuzzy(DS$155:DS$191,DS$155:DS$191,"&lt;&gt;No",$F$155:$F$191,$G550),"")&lt;&gt;"","Yes","No"),"*")</f>
        <v>*</v>
      </c>
      <c r="DS550" s="58" t="str">
        <f>IF(DS$9="Include",IF(JoinIfFuzzy(DS$155:DS$191,DS$155:DS$191,"&lt;&gt;No",$F$155:$F$191,$G550)&amp;IF(AND(DS$2=DT$3,DT$9="Include (Platform Duplicate)"),JoinIfFuzzy(DT$155:DT$191,DT$155:DT$191,"&lt;&gt;No",$F$155:$F$191,$G550),"")&lt;&gt;"","Yes","No"),"*")</f>
        <v>Yes</v>
      </c>
      <c r="DT550" s="58" t="str">
        <f>IF(DT$9="Include",IF(JoinIfFuzzy(DT$155:DT$191,DT$155:DT$191,"&lt;&gt;No",$F$155:$F$191,$G550)&amp;IF(AND(DT$2=DU$3,DU$9="Include (Platform Duplicate)"),JoinIfFuzzy(DU$155:DU$191,DU$155:DU$191,"&lt;&gt;No",$F$155:$F$191,$G550),"")&lt;&gt;"","Yes","No"),"*")</f>
        <v>No</v>
      </c>
      <c r="DU550" s="58" t="str">
        <f>IF(DU$9="Include",IF(JoinIfFuzzy(DU$155:DU$191,DU$155:DU$191,"&lt;&gt;No",$F$155:$F$191,$G550)&amp;IF(AND(DU$2=DV$3,DV$9="Include (Platform Duplicate)"),JoinIfFuzzy(DV$155:DV$191,DV$155:DV$191,"&lt;&gt;No",$F$155:$F$191,$G550),"")&lt;&gt;"","Yes","No"),"*")</f>
        <v>*</v>
      </c>
      <c r="DV550" s="58" t="str">
        <f>IF(DV$9="Include",IF(JoinIfFuzzy(DV$155:DV$191,DV$155:DV$191,"&lt;&gt;No",$F$155:$F$191,$G550)&amp;IF(AND(DV$2=DW$3,DW$9="Include (Platform Duplicate)"),JoinIfFuzzy(DW$155:DW$191,DW$155:DW$191,"&lt;&gt;No",$F$155:$F$191,$G550),"")&lt;&gt;"","Yes","No"),"*")</f>
        <v>*</v>
      </c>
      <c r="DW550" s="58" t="str">
        <f>IF(DW$9="Include",IF(JoinIfFuzzy(DW$155:DW$191,DW$155:DW$191,"&lt;&gt;No",$F$155:$F$191,$G550)&amp;IF(AND(DW$2=DX$3,DX$9="Include (Platform Duplicate)"),JoinIfFuzzy(DX$155:DX$191,DX$155:DX$191,"&lt;&gt;No",$F$155:$F$191,$G550),"")&lt;&gt;"","Yes","No"),"*")</f>
        <v>No</v>
      </c>
      <c r="DX550" s="58" t="str">
        <f>IF(DX$9="Include",IF(JoinIfFuzzy(DX$155:DX$191,DX$155:DX$191,"&lt;&gt;No",$F$155:$F$191,$G550)&amp;IF(AND(DX$2=DY$3,DY$9="Include (Platform Duplicate)"),JoinIfFuzzy(DY$155:DY$191,DY$155:DY$191,"&lt;&gt;No",$F$155:$F$191,$G550),"")&lt;&gt;"","Yes","No"),"*")</f>
        <v>Yes</v>
      </c>
      <c r="DY550" s="58" t="str">
        <f>IF(DY$9="Include",IF(JoinIfFuzzy(DY$155:DY$191,DY$155:DY$191,"&lt;&gt;No",$F$155:$F$191,$G550)&amp;IF(AND(DY$2=DZ$3,DZ$9="Include (Platform Duplicate)"),JoinIfFuzzy(DZ$155:DZ$191,DZ$155:DZ$191,"&lt;&gt;No",$F$155:$F$191,$G550),"")&lt;&gt;"","Yes","No"),"*")</f>
        <v>Yes</v>
      </c>
      <c r="DZ550" s="58" t="str">
        <f>IF(DZ$9="Include",IF(JoinIfFuzzy(DZ$155:DZ$191,DZ$155:DZ$191,"&lt;&gt;No",$F$155:$F$191,$G550)&amp;IF(AND(DZ$2=EA$3,EA$9="Include (Platform Duplicate)"),JoinIfFuzzy(EA$155:EA$191,EA$155:EA$191,"&lt;&gt;No",$F$155:$F$191,$G550),"")&lt;&gt;"","Yes","No"),"*")</f>
        <v>*</v>
      </c>
      <c r="EA550" s="58" t="str">
        <f>IF(EA$9="Include",IF(JoinIfFuzzy(EA$155:EA$191,EA$155:EA$191,"&lt;&gt;No",$F$155:$F$191,$G550)&amp;IF(AND(EA$2=EB$3,EB$9="Include (Platform Duplicate)"),JoinIfFuzzy(EB$155:EB$191,EB$155:EB$191,"&lt;&gt;No",$F$155:$F$191,$G550),"")&lt;&gt;"","Yes","No"),"*")</f>
        <v>Yes</v>
      </c>
      <c r="EB550" s="58" t="str">
        <f>IF(EB$9="Include",IF(JoinIfFuzzy(EB$155:EB$191,EB$155:EB$191,"&lt;&gt;No",$F$155:$F$191,$G550)&amp;IF(AND(EB$2=EC$3,EC$9="Include (Platform Duplicate)"),JoinIfFuzzy(EC$155:EC$191,EC$155:EC$191,"&lt;&gt;No",$F$155:$F$191,$G550),"")&lt;&gt;"","Yes","No"),"*")</f>
        <v>No</v>
      </c>
      <c r="EC550" s="58" t="str">
        <f>IF(EC$9="Include",IF(JoinIfFuzzy(EC$155:EC$191,EC$155:EC$191,"&lt;&gt;No",$F$155:$F$191,$G550)&amp;IF(AND(EC$2=ED$3,ED$9="Include (Platform Duplicate)"),JoinIfFuzzy(ED$155:ED$191,ED$155:ED$191,"&lt;&gt;No",$F$155:$F$191,$G550),"")&lt;&gt;"","Yes","No"),"*")</f>
        <v>No</v>
      </c>
      <c r="ED550" s="58" t="str">
        <f>IF(ED$9="Include",IF(JoinIfFuzzy(ED$155:ED$191,ED$155:ED$191,"&lt;&gt;No",$F$155:$F$191,$G550)&amp;IF(AND(ED$2=EE$3,EE$9="Include (Platform Duplicate)"),JoinIfFuzzy(EE$155:EE$191,EE$155:EE$191,"&lt;&gt;No",$F$155:$F$191,$G550),"")&lt;&gt;"","Yes","No"),"*")</f>
        <v>*</v>
      </c>
      <c r="EE550" s="58" t="str">
        <f>IF(EE$9="Include",IF(JoinIfFuzzy(EE$155:EE$191,EE$155:EE$191,"&lt;&gt;No",$F$155:$F$191,$G550)&amp;IF(AND(EE$2=EF$3,EF$9="Include (Platform Duplicate)"),JoinIfFuzzy(EF$155:EF$191,EF$155:EF$191,"&lt;&gt;No",$F$155:$F$191,$G550),"")&lt;&gt;"","Yes","No"),"*")</f>
        <v>Yes</v>
      </c>
      <c r="EF550" s="58" t="str">
        <f>IF(EF$9="Include",IF(JoinIfFuzzy(EF$155:EF$191,EF$155:EF$191,"&lt;&gt;No",$F$155:$F$191,$G550)&amp;IF(AND(EF$2=EG$3,EG$9="Include (Platform Duplicate)"),JoinIfFuzzy(EG$155:EG$191,EG$155:EG$191,"&lt;&gt;No",$F$155:$F$191,$G550),"")&lt;&gt;"","Yes","No"),"*")</f>
        <v>No</v>
      </c>
      <c r="EG550" s="58" t="str">
        <f>IF(EG$9="Include",IF(JoinIfFuzzy(EG$155:EG$191,EG$155:EG$191,"&lt;&gt;No",$F$155:$F$191,$G550)&amp;IF(AND(EG$2=EH$3,EH$9="Include (Platform Duplicate)"),JoinIfFuzzy(EH$155:EH$191,EH$155:EH$191,"&lt;&gt;No",$F$155:$F$191,$G550),"")&lt;&gt;"","Yes","No"),"*")</f>
        <v>*</v>
      </c>
      <c r="EH550" s="58" t="str">
        <f>IF(EH$9="Include",IF(JoinIfFuzzy(EH$155:EH$191,EH$155:EH$191,"&lt;&gt;No",$F$155:$F$191,$G550)&amp;IF(AND(EH$2=EI$3,EI$9="Include (Platform Duplicate)"),JoinIfFuzzy(EI$155:EI$191,EI$155:EI$191,"&lt;&gt;No",$F$155:$F$191,$G550),"")&lt;&gt;"","Yes","No"),"*")</f>
        <v>No</v>
      </c>
      <c r="EI550" s="58" t="str">
        <f>IF(EI$9="Include",IF(JoinIfFuzzy(EI$155:EI$191,EI$155:EI$191,"&lt;&gt;No",$F$155:$F$191,$G550)&amp;IF(AND(EI$2=EJ$3,EJ$9="Include (Platform Duplicate)"),JoinIfFuzzy(EJ$155:EJ$191,EJ$155:EJ$191,"&lt;&gt;No",$F$155:$F$191,$G550),"")&lt;&gt;"","Yes","No"),"*")</f>
        <v>*</v>
      </c>
      <c r="EJ550" s="58" t="str">
        <f>IF(EJ$9="Include",IF(JoinIfFuzzy(EJ$155:EJ$191,EJ$155:EJ$191,"&lt;&gt;No",$F$155:$F$191,$G550)&amp;IF(AND(EJ$2=EK$3,EK$9="Include (Platform Duplicate)"),JoinIfFuzzy(EK$155:EK$191,EK$155:EK$191,"&lt;&gt;No",$F$155:$F$191,$G550),"")&lt;&gt;"","Yes","No"),"*")</f>
        <v>No</v>
      </c>
      <c r="EK550" s="58" t="str">
        <f>IF(EK$9="Include",IF(JoinIfFuzzy(EK$155:EK$191,EK$155:EK$191,"&lt;&gt;No",$F$155:$F$191,$G550)&amp;IF(AND(EK$2=EL$3,EL$9="Include (Platform Duplicate)"),JoinIfFuzzy(EL$155:EL$191,EL$155:EL$191,"&lt;&gt;No",$F$155:$F$191,$G550),"")&lt;&gt;"","Yes","No"),"*")</f>
        <v>*</v>
      </c>
      <c r="EL550" s="109"/>
      <c r="EM550" s="109"/>
    </row>
    <row r="551" spans="1:143" s="58" customFormat="1" ht="12.75" customHeight="1" x14ac:dyDescent="0.25">
      <c r="A551" s="5"/>
      <c r="B551" s="96"/>
      <c r="C551" s="96"/>
      <c r="D551" s="96"/>
      <c r="E551" s="96"/>
      <c r="F551" s="96"/>
      <c r="G551" s="4" t="s">
        <v>4042</v>
      </c>
      <c r="H551" s="18" t="s">
        <v>5</v>
      </c>
      <c r="I551" s="18"/>
      <c r="J551" s="58" t="str">
        <f>IF(J$9="Include",IF(OR(J552="Yes",J553="Yes"),"Yes","No"),"*")</f>
        <v>No</v>
      </c>
      <c r="K551" s="58" t="str">
        <f t="shared" ref="K551:BV551" si="36">IF(K$9="Include",IF(OR(K552="Yes",K553="Yes"),"Yes","No"),"*")</f>
        <v>No</v>
      </c>
      <c r="L551" s="58" t="str">
        <f t="shared" si="36"/>
        <v>*</v>
      </c>
      <c r="M551" s="58" t="str">
        <f t="shared" si="36"/>
        <v>No</v>
      </c>
      <c r="N551" s="58" t="str">
        <f t="shared" si="36"/>
        <v>*</v>
      </c>
      <c r="O551" s="58" t="str">
        <f t="shared" si="36"/>
        <v>No</v>
      </c>
      <c r="P551" s="58" t="str">
        <f t="shared" si="36"/>
        <v>*</v>
      </c>
      <c r="Q551" s="58" t="str">
        <f t="shared" si="36"/>
        <v>No</v>
      </c>
      <c r="R551" s="58" t="str">
        <f t="shared" si="36"/>
        <v>*</v>
      </c>
      <c r="S551" s="58" t="str">
        <f t="shared" si="36"/>
        <v>Yes</v>
      </c>
      <c r="T551" s="58" t="str">
        <f t="shared" si="36"/>
        <v>*</v>
      </c>
      <c r="U551" s="58" t="str">
        <f t="shared" si="36"/>
        <v>Yes</v>
      </c>
      <c r="V551" s="58" t="str">
        <f t="shared" si="36"/>
        <v>No</v>
      </c>
      <c r="W551" s="58" t="str">
        <f t="shared" si="36"/>
        <v>Yes</v>
      </c>
      <c r="X551" s="58" t="str">
        <f t="shared" si="36"/>
        <v>*</v>
      </c>
      <c r="Y551" s="58" t="str">
        <f t="shared" si="36"/>
        <v>No</v>
      </c>
      <c r="Z551" s="58" t="str">
        <f t="shared" si="36"/>
        <v>*</v>
      </c>
      <c r="AA551" s="58" t="str">
        <f t="shared" si="36"/>
        <v>No</v>
      </c>
      <c r="AB551" s="58" t="str">
        <f t="shared" si="36"/>
        <v>*</v>
      </c>
      <c r="AC551" s="58" t="str">
        <f t="shared" si="36"/>
        <v>Yes</v>
      </c>
      <c r="AD551" s="58" t="str">
        <f t="shared" si="36"/>
        <v>No</v>
      </c>
      <c r="AE551" s="58" t="str">
        <f t="shared" si="36"/>
        <v>*</v>
      </c>
      <c r="AF551" s="58" t="str">
        <f t="shared" si="36"/>
        <v>Yes</v>
      </c>
      <c r="AG551" s="58" t="str">
        <f t="shared" si="36"/>
        <v>Yes</v>
      </c>
      <c r="AH551" s="58" t="str">
        <f t="shared" si="36"/>
        <v>Yes</v>
      </c>
      <c r="AI551" s="58" t="str">
        <f t="shared" si="36"/>
        <v>*</v>
      </c>
      <c r="AJ551" s="58" t="str">
        <f t="shared" si="36"/>
        <v>Yes</v>
      </c>
      <c r="AK551" s="58" t="str">
        <f t="shared" si="36"/>
        <v>*</v>
      </c>
      <c r="AL551" s="58" t="str">
        <f t="shared" si="36"/>
        <v>No</v>
      </c>
      <c r="AM551" s="58" t="str">
        <f t="shared" si="36"/>
        <v>Yes</v>
      </c>
      <c r="AN551" s="58" t="str">
        <f t="shared" si="36"/>
        <v>Yes</v>
      </c>
      <c r="AO551" s="58" t="str">
        <f t="shared" si="36"/>
        <v>*</v>
      </c>
      <c r="AP551" s="58" t="str">
        <f t="shared" si="36"/>
        <v>Yes</v>
      </c>
      <c r="AQ551" s="58" t="str">
        <f t="shared" si="36"/>
        <v>*</v>
      </c>
      <c r="AR551" s="58" t="str">
        <f t="shared" si="36"/>
        <v>No</v>
      </c>
      <c r="AS551" s="58" t="str">
        <f t="shared" si="36"/>
        <v>*</v>
      </c>
      <c r="AT551" s="58" t="str">
        <f t="shared" si="36"/>
        <v>No</v>
      </c>
      <c r="AU551" s="58" t="str">
        <f t="shared" si="36"/>
        <v>No</v>
      </c>
      <c r="AV551" s="58" t="str">
        <f t="shared" si="36"/>
        <v>*</v>
      </c>
      <c r="AW551" s="58" t="str">
        <f t="shared" si="36"/>
        <v>*</v>
      </c>
      <c r="AX551" s="58" t="str">
        <f t="shared" si="36"/>
        <v>*</v>
      </c>
      <c r="AY551" s="58" t="str">
        <f t="shared" si="36"/>
        <v>*</v>
      </c>
      <c r="AZ551" s="58" t="str">
        <f t="shared" si="36"/>
        <v>Yes</v>
      </c>
      <c r="BA551" s="58" t="str">
        <f t="shared" si="36"/>
        <v>Yes</v>
      </c>
      <c r="BB551" s="58" t="str">
        <f t="shared" si="36"/>
        <v>Yes</v>
      </c>
      <c r="BC551" s="58" t="str">
        <f t="shared" si="36"/>
        <v>Yes</v>
      </c>
      <c r="BD551" s="58" t="str">
        <f t="shared" si="36"/>
        <v>No</v>
      </c>
      <c r="BE551" s="58" t="str">
        <f t="shared" si="36"/>
        <v>*</v>
      </c>
      <c r="BF551" s="58" t="str">
        <f t="shared" si="36"/>
        <v>*</v>
      </c>
      <c r="BG551" s="58" t="str">
        <f t="shared" si="36"/>
        <v>Yes</v>
      </c>
      <c r="BH551" s="58" t="str">
        <f t="shared" si="36"/>
        <v>*</v>
      </c>
      <c r="BI551" s="58" t="str">
        <f t="shared" si="36"/>
        <v>Yes</v>
      </c>
      <c r="BJ551" s="58" t="str">
        <f t="shared" si="36"/>
        <v>Yes</v>
      </c>
      <c r="BK551" s="58" t="str">
        <f t="shared" si="36"/>
        <v>*</v>
      </c>
      <c r="BL551" s="58" t="str">
        <f t="shared" si="36"/>
        <v>Yes</v>
      </c>
      <c r="BM551" s="58" t="str">
        <f t="shared" si="36"/>
        <v>*</v>
      </c>
      <c r="BN551" s="58" t="str">
        <f t="shared" si="36"/>
        <v>No</v>
      </c>
      <c r="BO551" s="58" t="str">
        <f t="shared" si="36"/>
        <v>No</v>
      </c>
      <c r="BP551" s="58" t="str">
        <f t="shared" si="36"/>
        <v>*</v>
      </c>
      <c r="BQ551" s="58" t="str">
        <f t="shared" si="36"/>
        <v>No</v>
      </c>
      <c r="BR551" s="58" t="str">
        <f t="shared" si="36"/>
        <v>*</v>
      </c>
      <c r="BS551" s="58" t="str">
        <f t="shared" si="36"/>
        <v>Yes</v>
      </c>
      <c r="BT551" s="58" t="str">
        <f t="shared" si="36"/>
        <v>No</v>
      </c>
      <c r="BU551" s="58" t="str">
        <f t="shared" si="36"/>
        <v>*</v>
      </c>
      <c r="BV551" s="58" t="str">
        <f t="shared" si="36"/>
        <v>No</v>
      </c>
      <c r="BW551" s="58" t="str">
        <f t="shared" ref="BW551:EH551" si="37">IF(BW$9="Include",IF(OR(BW552="Yes",BW553="Yes"),"Yes","No"),"*")</f>
        <v>*</v>
      </c>
      <c r="BX551" s="58" t="str">
        <f t="shared" si="37"/>
        <v>Yes</v>
      </c>
      <c r="BY551" s="58" t="str">
        <f t="shared" si="37"/>
        <v>*</v>
      </c>
      <c r="BZ551" s="58" t="str">
        <f t="shared" si="37"/>
        <v>Yes</v>
      </c>
      <c r="CA551" s="58" t="str">
        <f t="shared" si="37"/>
        <v>Yes</v>
      </c>
      <c r="CB551" s="58" t="str">
        <f t="shared" si="37"/>
        <v>No</v>
      </c>
      <c r="CC551" s="58" t="str">
        <f t="shared" si="37"/>
        <v>No</v>
      </c>
      <c r="CD551" s="58" t="str">
        <f t="shared" si="37"/>
        <v>*</v>
      </c>
      <c r="CE551" s="58" t="str">
        <f t="shared" si="37"/>
        <v>*</v>
      </c>
      <c r="CF551" s="58" t="str">
        <f t="shared" si="37"/>
        <v>*</v>
      </c>
      <c r="CG551" s="58" t="str">
        <f t="shared" si="37"/>
        <v>No</v>
      </c>
      <c r="CH551" s="58" t="str">
        <f t="shared" si="37"/>
        <v>Yes</v>
      </c>
      <c r="CI551" s="58" t="str">
        <f t="shared" si="37"/>
        <v>*</v>
      </c>
      <c r="CJ551" s="58" t="str">
        <f t="shared" si="37"/>
        <v>Yes</v>
      </c>
      <c r="CK551" s="58" t="str">
        <f t="shared" si="37"/>
        <v>Yes</v>
      </c>
      <c r="CL551" s="58" t="str">
        <f t="shared" si="37"/>
        <v>Yes</v>
      </c>
      <c r="CM551" s="58" t="str">
        <f t="shared" si="37"/>
        <v>*</v>
      </c>
      <c r="CN551" s="58" t="str">
        <f t="shared" si="37"/>
        <v>Yes</v>
      </c>
      <c r="CO551" s="58" t="str">
        <f t="shared" si="37"/>
        <v>No</v>
      </c>
      <c r="CP551" s="58" t="str">
        <f t="shared" si="37"/>
        <v>*</v>
      </c>
      <c r="CQ551" s="58" t="str">
        <f t="shared" si="37"/>
        <v>No</v>
      </c>
      <c r="CR551" s="58" t="str">
        <f t="shared" si="37"/>
        <v>Yes</v>
      </c>
      <c r="CS551" s="58" t="str">
        <f t="shared" si="37"/>
        <v>No</v>
      </c>
      <c r="CT551" s="58" t="str">
        <f t="shared" si="37"/>
        <v>*</v>
      </c>
      <c r="CU551" s="58" t="str">
        <f t="shared" si="37"/>
        <v>No</v>
      </c>
      <c r="CV551" s="58" t="str">
        <f t="shared" si="37"/>
        <v>*</v>
      </c>
      <c r="CW551" s="58" t="str">
        <f t="shared" si="37"/>
        <v>Yes</v>
      </c>
      <c r="CX551" s="58" t="str">
        <f t="shared" si="37"/>
        <v>*</v>
      </c>
      <c r="CY551" s="58" t="str">
        <f t="shared" si="37"/>
        <v>No</v>
      </c>
      <c r="CZ551" s="58" t="str">
        <f t="shared" si="37"/>
        <v>*</v>
      </c>
      <c r="DA551" s="58" t="str">
        <f t="shared" si="37"/>
        <v>Yes</v>
      </c>
      <c r="DB551" s="58" t="str">
        <f t="shared" si="37"/>
        <v>*</v>
      </c>
      <c r="DC551" s="58" t="str">
        <f t="shared" si="37"/>
        <v>*</v>
      </c>
      <c r="DD551" s="58" t="str">
        <f t="shared" si="37"/>
        <v>No</v>
      </c>
      <c r="DE551" s="58" t="str">
        <f t="shared" si="37"/>
        <v>No</v>
      </c>
      <c r="DF551" s="58" t="str">
        <f t="shared" si="37"/>
        <v>*</v>
      </c>
      <c r="DG551" s="58" t="str">
        <f t="shared" si="37"/>
        <v>Yes</v>
      </c>
      <c r="DH551" s="58" t="str">
        <f t="shared" si="37"/>
        <v>Yes</v>
      </c>
      <c r="DI551" s="58" t="str">
        <f t="shared" si="37"/>
        <v>Yes</v>
      </c>
      <c r="DJ551" s="58" t="str">
        <f t="shared" si="37"/>
        <v>No</v>
      </c>
      <c r="DK551" s="58" t="str">
        <f t="shared" si="37"/>
        <v>*</v>
      </c>
      <c r="DL551" s="58" t="str">
        <f t="shared" si="37"/>
        <v>No</v>
      </c>
      <c r="DM551" s="58" t="str">
        <f t="shared" si="37"/>
        <v>*</v>
      </c>
      <c r="DN551" s="58" t="str">
        <f t="shared" si="37"/>
        <v>No</v>
      </c>
      <c r="DO551" s="58" t="str">
        <f t="shared" si="37"/>
        <v>*</v>
      </c>
      <c r="DP551" s="58" t="str">
        <f t="shared" si="37"/>
        <v>No</v>
      </c>
      <c r="DQ551" s="58" t="str">
        <f t="shared" si="37"/>
        <v>*</v>
      </c>
      <c r="DR551" s="58" t="str">
        <f t="shared" si="37"/>
        <v>*</v>
      </c>
      <c r="DS551" s="58" t="str">
        <f t="shared" si="37"/>
        <v>Yes</v>
      </c>
      <c r="DT551" s="58" t="str">
        <f t="shared" si="37"/>
        <v>No</v>
      </c>
      <c r="DU551" s="58" t="str">
        <f t="shared" si="37"/>
        <v>*</v>
      </c>
      <c r="DV551" s="58" t="str">
        <f t="shared" si="37"/>
        <v>*</v>
      </c>
      <c r="DW551" s="58" t="str">
        <f t="shared" si="37"/>
        <v>No</v>
      </c>
      <c r="DX551" s="58" t="str">
        <f t="shared" si="37"/>
        <v>Yes</v>
      </c>
      <c r="DY551" s="58" t="str">
        <f t="shared" si="37"/>
        <v>Yes</v>
      </c>
      <c r="DZ551" s="58" t="str">
        <f t="shared" si="37"/>
        <v>*</v>
      </c>
      <c r="EA551" s="58" t="str">
        <f t="shared" si="37"/>
        <v>Yes</v>
      </c>
      <c r="EB551" s="58" t="str">
        <f t="shared" si="37"/>
        <v>No</v>
      </c>
      <c r="EC551" s="58" t="str">
        <f t="shared" si="37"/>
        <v>No</v>
      </c>
      <c r="ED551" s="58" t="str">
        <f t="shared" si="37"/>
        <v>*</v>
      </c>
      <c r="EE551" s="58" t="str">
        <f t="shared" si="37"/>
        <v>Yes</v>
      </c>
      <c r="EF551" s="58" t="str">
        <f t="shared" si="37"/>
        <v>No</v>
      </c>
      <c r="EG551" s="58" t="str">
        <f t="shared" si="37"/>
        <v>*</v>
      </c>
      <c r="EH551" s="58" t="str">
        <f t="shared" si="37"/>
        <v>No</v>
      </c>
      <c r="EI551" s="58" t="str">
        <f>IF(EI$9="Include",IF(OR(EI552="Yes",EI553="Yes"),"Yes","No"),"*")</f>
        <v>*</v>
      </c>
      <c r="EJ551" s="58" t="str">
        <f>IF(EJ$9="Include",IF(OR(EJ552="Yes",EJ553="Yes"),"Yes","No"),"*")</f>
        <v>No</v>
      </c>
      <c r="EK551" s="58" t="str">
        <f>IF(EK$9="Include",IF(OR(EK552="Yes",EK553="Yes"),"Yes","No"),"*")</f>
        <v>*</v>
      </c>
      <c r="EL551" s="109"/>
      <c r="EM551" s="109"/>
    </row>
    <row r="552" spans="1:143" s="58" customFormat="1" ht="12.75" customHeight="1" x14ac:dyDescent="0.25">
      <c r="A552" s="5"/>
      <c r="B552" s="96"/>
      <c r="C552" s="96"/>
      <c r="D552" s="96"/>
      <c r="E552" s="96"/>
      <c r="F552" s="96"/>
      <c r="G552" s="58" t="s">
        <v>3538</v>
      </c>
      <c r="H552" s="18" t="s">
        <v>5</v>
      </c>
      <c r="I552" s="18"/>
      <c r="J552" s="58" t="str">
        <f>IF(J$9="Include",IF(JoinIfFuzzy(J$155:J$191,J$155:J$191,"&lt;&gt;No",$F$155:$F$191,$G552)&amp;IF(AND(J$2=K$3,K$9="Include (Platform Duplicate)"),JoinIfFuzzy(K$155:K$191,K$155:K$191,"&lt;&gt;No",$F$155:$F$191,$G552),"")&lt;&gt;"","Yes","No"),"*")</f>
        <v>No</v>
      </c>
      <c r="K552" s="58" t="str">
        <f>IF(K$9="Include",IF(JoinIfFuzzy(K$155:K$191,K$155:K$191,"&lt;&gt;No",$F$155:$F$191,$G552)&amp;IF(AND(K$2=L$3,L$9="Include (Platform Duplicate)"),JoinIfFuzzy(L$155:L$191,L$155:L$191,"&lt;&gt;No",$F$155:$F$191,$G552),"")&lt;&gt;"","Yes","No"),"*")</f>
        <v>No</v>
      </c>
      <c r="L552" s="58" t="str">
        <f>IF(L$9="Include",IF(JoinIfFuzzy(L$155:L$191,L$155:L$191,"&lt;&gt;No",$F$155:$F$191,$G552)&amp;IF(AND(L$2=M$3,M$9="Include (Platform Duplicate)"),JoinIfFuzzy(M$155:M$191,M$155:M$191,"&lt;&gt;No",$F$155:$F$191,$G552),"")&lt;&gt;"","Yes","No"),"*")</f>
        <v>*</v>
      </c>
      <c r="M552" s="58" t="str">
        <f>IF(M$9="Include",IF(JoinIfFuzzy(M$155:M$191,M$155:M$191,"&lt;&gt;No",$F$155:$F$191,$G552)&amp;IF(AND(M$2=N$3,N$9="Include (Platform Duplicate)"),JoinIfFuzzy(N$155:N$191,N$155:N$191,"&lt;&gt;No",$F$155:$F$191,$G552),"")&lt;&gt;"","Yes","No"),"*")</f>
        <v>No</v>
      </c>
      <c r="N552" s="58" t="str">
        <f>IF(N$9="Include",IF(JoinIfFuzzy(N$155:N$191,N$155:N$191,"&lt;&gt;No",$F$155:$F$191,$G552)&amp;IF(AND(N$2=O$3,O$9="Include (Platform Duplicate)"),JoinIfFuzzy(O$155:O$191,O$155:O$191,"&lt;&gt;No",$F$155:$F$191,$G552),"")&lt;&gt;"","Yes","No"),"*")</f>
        <v>*</v>
      </c>
      <c r="O552" s="58" t="str">
        <f>IF(O$9="Include",IF(JoinIfFuzzy(O$155:O$191,O$155:O$191,"&lt;&gt;No",$F$155:$F$191,$G552)&amp;IF(AND(O$2=P$3,P$9="Include (Platform Duplicate)"),JoinIfFuzzy(P$155:P$191,P$155:P$191,"&lt;&gt;No",$F$155:$F$191,$G552),"")&lt;&gt;"","Yes","No"),"*")</f>
        <v>No</v>
      </c>
      <c r="P552" s="58" t="str">
        <f>IF(P$9="Include",IF(JoinIfFuzzy(P$155:P$191,P$155:P$191,"&lt;&gt;No",$F$155:$F$191,$G552)&amp;IF(AND(P$2=Q$3,Q$9="Include (Platform Duplicate)"),JoinIfFuzzy(Q$155:Q$191,Q$155:Q$191,"&lt;&gt;No",$F$155:$F$191,$G552),"")&lt;&gt;"","Yes","No"),"*")</f>
        <v>*</v>
      </c>
      <c r="Q552" s="58" t="str">
        <f>IF(Q$9="Include",IF(JoinIfFuzzy(Q$155:Q$191,Q$155:Q$191,"&lt;&gt;No",$F$155:$F$191,$G552)&amp;IF(AND(Q$2=R$3,R$9="Include (Platform Duplicate)"),JoinIfFuzzy(R$155:R$191,R$155:R$191,"&lt;&gt;No",$F$155:$F$191,$G552),"")&lt;&gt;"","Yes","No"),"*")</f>
        <v>No</v>
      </c>
      <c r="R552" s="58" t="str">
        <f>IF(R$9="Include",IF(JoinIfFuzzy(R$155:R$191,R$155:R$191,"&lt;&gt;No",$F$155:$F$191,$G552)&amp;IF(AND(R$2=S$3,S$9="Include (Platform Duplicate)"),JoinIfFuzzy(S$155:S$191,S$155:S$191,"&lt;&gt;No",$F$155:$F$191,$G552),"")&lt;&gt;"","Yes","No"),"*")</f>
        <v>*</v>
      </c>
      <c r="S552" s="58" t="str">
        <f>IF(S$9="Include",IF(JoinIfFuzzy(S$155:S$191,S$155:S$191,"&lt;&gt;No",$F$155:$F$191,$G552)&amp;IF(AND(S$2=T$3,T$9="Include (Platform Duplicate)"),JoinIfFuzzy(T$155:T$191,T$155:T$191,"&lt;&gt;No",$F$155:$F$191,$G552),"")&lt;&gt;"","Yes","No"),"*")</f>
        <v>Yes</v>
      </c>
      <c r="T552" s="58" t="str">
        <f>IF(T$9="Include",IF(JoinIfFuzzy(T$155:T$191,T$155:T$191,"&lt;&gt;No",$F$155:$F$191,$G552)&amp;IF(AND(T$2=U$3,U$9="Include (Platform Duplicate)"),JoinIfFuzzy(U$155:U$191,U$155:U$191,"&lt;&gt;No",$F$155:$F$191,$G552),"")&lt;&gt;"","Yes","No"),"*")</f>
        <v>*</v>
      </c>
      <c r="U552" s="58" t="str">
        <f>IF(U$9="Include",IF(JoinIfFuzzy(U$155:U$191,U$155:U$191,"&lt;&gt;No",$F$155:$F$191,$G552)&amp;IF(AND(U$2=V$3,V$9="Include (Platform Duplicate)"),JoinIfFuzzy(V$155:V$191,V$155:V$191,"&lt;&gt;No",$F$155:$F$191,$G552),"")&lt;&gt;"","Yes","No"),"*")</f>
        <v>No</v>
      </c>
      <c r="V552" s="58" t="str">
        <f>IF(V$9="Include",IF(JoinIfFuzzy(V$155:V$191,V$155:V$191,"&lt;&gt;No",$F$155:$F$191,$G552)&amp;IF(AND(V$2=W$3,W$9="Include (Platform Duplicate)"),JoinIfFuzzy(W$155:W$191,W$155:W$191,"&lt;&gt;No",$F$155:$F$191,$G552),"")&lt;&gt;"","Yes","No"),"*")</f>
        <v>No</v>
      </c>
      <c r="W552" s="58" t="str">
        <f>IF(W$9="Include",IF(JoinIfFuzzy(W$155:W$191,W$155:W$191,"&lt;&gt;No",$F$155:$F$191,$G552)&amp;IF(AND(W$2=X$3,X$9="Include (Platform Duplicate)"),JoinIfFuzzy(X$155:X$191,X$155:X$191,"&lt;&gt;No",$F$155:$F$191,$G552),"")&lt;&gt;"","Yes","No"),"*")</f>
        <v>Yes</v>
      </c>
      <c r="X552" s="58" t="str">
        <f>IF(X$9="Include",IF(JoinIfFuzzy(X$155:X$191,X$155:X$191,"&lt;&gt;No",$F$155:$F$191,$G552)&amp;IF(AND(X$2=Y$3,Y$9="Include (Platform Duplicate)"),JoinIfFuzzy(Y$155:Y$191,Y$155:Y$191,"&lt;&gt;No",$F$155:$F$191,$G552),"")&lt;&gt;"","Yes","No"),"*")</f>
        <v>*</v>
      </c>
      <c r="Y552" s="58" t="str">
        <f>IF(Y$9="Include",IF(JoinIfFuzzy(Y$155:Y$191,Y$155:Y$191,"&lt;&gt;No",$F$155:$F$191,$G552)&amp;IF(AND(Y$2=Z$3,Z$9="Include (Platform Duplicate)"),JoinIfFuzzy(Z$155:Z$191,Z$155:Z$191,"&lt;&gt;No",$F$155:$F$191,$G552),"")&lt;&gt;"","Yes","No"),"*")</f>
        <v>No</v>
      </c>
      <c r="Z552" s="58" t="str">
        <f>IF(Z$9="Include",IF(JoinIfFuzzy(Z$155:Z$191,Z$155:Z$191,"&lt;&gt;No",$F$155:$F$191,$G552)&amp;IF(AND(Z$2=AA$3,AA$9="Include (Platform Duplicate)"),JoinIfFuzzy(AA$155:AA$191,AA$155:AA$191,"&lt;&gt;No",$F$155:$F$191,$G552),"")&lt;&gt;"","Yes","No"),"*")</f>
        <v>*</v>
      </c>
      <c r="AA552" s="58" t="str">
        <f>IF(AA$9="Include",IF(JoinIfFuzzy(AA$155:AA$191,AA$155:AA$191,"&lt;&gt;No",$F$155:$F$191,$G552)&amp;IF(AND(AA$2=AB$3,AB$9="Include (Platform Duplicate)"),JoinIfFuzzy(AB$155:AB$191,AB$155:AB$191,"&lt;&gt;No",$F$155:$F$191,$G552),"")&lt;&gt;"","Yes","No"),"*")</f>
        <v>No</v>
      </c>
      <c r="AB552" s="58" t="str">
        <f>IF(AB$9="Include",IF(JoinIfFuzzy(AB$155:AB$191,AB$155:AB$191,"&lt;&gt;No",$F$155:$F$191,$G552)&amp;IF(AND(AB$2=AC$3,AC$9="Include (Platform Duplicate)"),JoinIfFuzzy(AC$155:AC$191,AC$155:AC$191,"&lt;&gt;No",$F$155:$F$191,$G552),"")&lt;&gt;"","Yes","No"),"*")</f>
        <v>*</v>
      </c>
      <c r="AC552" s="58" t="str">
        <f>IF(AC$9="Include",IF(JoinIfFuzzy(AC$155:AC$191,AC$155:AC$191,"&lt;&gt;No",$F$155:$F$191,$G552)&amp;IF(AND(AC$2=AD$3,AD$9="Include (Platform Duplicate)"),JoinIfFuzzy(AD$155:AD$191,AD$155:AD$191,"&lt;&gt;No",$F$155:$F$191,$G552),"")&lt;&gt;"","Yes","No"),"*")</f>
        <v>Yes</v>
      </c>
      <c r="AD552" s="58" t="str">
        <f>IF(AD$9="Include",IF(JoinIfFuzzy(AD$155:AD$191,AD$155:AD$191,"&lt;&gt;No",$F$155:$F$191,$G552)&amp;IF(AND(AD$2=AE$3,AE$9="Include (Platform Duplicate)"),JoinIfFuzzy(AE$155:AE$191,AE$155:AE$191,"&lt;&gt;No",$F$155:$F$191,$G552),"")&lt;&gt;"","Yes","No"),"*")</f>
        <v>No</v>
      </c>
      <c r="AE552" s="58" t="str">
        <f>IF(AE$9="Include",IF(JoinIfFuzzy(AE$155:AE$191,AE$155:AE$191,"&lt;&gt;No",$F$155:$F$191,$G552)&amp;IF(AND(AE$2=AF$3,AF$9="Include (Platform Duplicate)"),JoinIfFuzzy(AF$155:AF$191,AF$155:AF$191,"&lt;&gt;No",$F$155:$F$191,$G552),"")&lt;&gt;"","Yes","No"),"*")</f>
        <v>*</v>
      </c>
      <c r="AF552" s="58" t="str">
        <f>IF(AF$9="Include",IF(JoinIfFuzzy(AF$155:AF$191,AF$155:AF$191,"&lt;&gt;No",$F$155:$F$191,$G552)&amp;IF(AND(AF$2=AG$3,AG$9="Include (Platform Duplicate)"),JoinIfFuzzy(AG$155:AG$191,AG$155:AG$191,"&lt;&gt;No",$F$155:$F$191,$G552),"")&lt;&gt;"","Yes","No"),"*")</f>
        <v>Yes</v>
      </c>
      <c r="AG552" s="58" t="str">
        <f>IF(AG$9="Include",IF(JoinIfFuzzy(AG$155:AG$191,AG$155:AG$191,"&lt;&gt;No",$F$155:$F$191,$G552)&amp;IF(AND(AG$2=AH$3,AH$9="Include (Platform Duplicate)"),JoinIfFuzzy(AH$155:AH$191,AH$155:AH$191,"&lt;&gt;No",$F$155:$F$191,$G552),"")&lt;&gt;"","Yes","No"),"*")</f>
        <v>Yes</v>
      </c>
      <c r="AH552" s="58" t="str">
        <f>IF(AH$9="Include",IF(JoinIfFuzzy(AH$155:AH$191,AH$155:AH$191,"&lt;&gt;No",$F$155:$F$191,$G552)&amp;IF(AND(AH$2=AI$3,AI$9="Include (Platform Duplicate)"),JoinIfFuzzy(AI$155:AI$191,AI$155:AI$191,"&lt;&gt;No",$F$155:$F$191,$G552),"")&lt;&gt;"","Yes","No"),"*")</f>
        <v>Yes</v>
      </c>
      <c r="AI552" s="58" t="str">
        <f>IF(AI$9="Include",IF(JoinIfFuzzy(AI$155:AI$191,AI$155:AI$191,"&lt;&gt;No",$F$155:$F$191,$G552)&amp;IF(AND(AI$2=AJ$3,AJ$9="Include (Platform Duplicate)"),JoinIfFuzzy(AJ$155:AJ$191,AJ$155:AJ$191,"&lt;&gt;No",$F$155:$F$191,$G552),"")&lt;&gt;"","Yes","No"),"*")</f>
        <v>*</v>
      </c>
      <c r="AJ552" s="58" t="str">
        <f>IF(AJ$9="Include",IF(JoinIfFuzzy(AJ$155:AJ$191,AJ$155:AJ$191,"&lt;&gt;No",$F$155:$F$191,$G552)&amp;IF(AND(AJ$2=AK$3,AK$9="Include (Platform Duplicate)"),JoinIfFuzzy(AK$155:AK$191,AK$155:AK$191,"&lt;&gt;No",$F$155:$F$191,$G552),"")&lt;&gt;"","Yes","No"),"*")</f>
        <v>Yes</v>
      </c>
      <c r="AK552" s="58" t="str">
        <f>IF(AK$9="Include",IF(JoinIfFuzzy(AK$155:AK$191,AK$155:AK$191,"&lt;&gt;No",$F$155:$F$191,$G552)&amp;IF(AND(AK$2=AL$3,AL$9="Include (Platform Duplicate)"),JoinIfFuzzy(AL$155:AL$191,AL$155:AL$191,"&lt;&gt;No",$F$155:$F$191,$G552),"")&lt;&gt;"","Yes","No"),"*")</f>
        <v>*</v>
      </c>
      <c r="AL552" s="58" t="str">
        <f>IF(AL$9="Include",IF(JoinIfFuzzy(AL$155:AL$191,AL$155:AL$191,"&lt;&gt;No",$F$155:$F$191,$G552)&amp;IF(AND(AL$2=AM$3,AM$9="Include (Platform Duplicate)"),JoinIfFuzzy(AM$155:AM$191,AM$155:AM$191,"&lt;&gt;No",$F$155:$F$191,$G552),"")&lt;&gt;"","Yes","No"),"*")</f>
        <v>No</v>
      </c>
      <c r="AM552" s="58" t="str">
        <f>IF(AM$9="Include",IF(JoinIfFuzzy(AM$155:AM$191,AM$155:AM$191,"&lt;&gt;No",$F$155:$F$191,$G552)&amp;IF(AND(AM$2=AN$3,AN$9="Include (Platform Duplicate)"),JoinIfFuzzy(AN$155:AN$191,AN$155:AN$191,"&lt;&gt;No",$F$155:$F$191,$G552),"")&lt;&gt;"","Yes","No"),"*")</f>
        <v>Yes</v>
      </c>
      <c r="AN552" s="58" t="str">
        <f>IF(AN$9="Include",IF(JoinIfFuzzy(AN$155:AN$191,AN$155:AN$191,"&lt;&gt;No",$F$155:$F$191,$G552)&amp;IF(AND(AN$2=AO$3,AO$9="Include (Platform Duplicate)"),JoinIfFuzzy(AO$155:AO$191,AO$155:AO$191,"&lt;&gt;No",$F$155:$F$191,$G552),"")&lt;&gt;"","Yes","No"),"*")</f>
        <v>Yes</v>
      </c>
      <c r="AO552" s="58" t="str">
        <f>IF(AO$9="Include",IF(JoinIfFuzzy(AO$155:AO$191,AO$155:AO$191,"&lt;&gt;No",$F$155:$F$191,$G552)&amp;IF(AND(AO$2=AP$3,AP$9="Include (Platform Duplicate)"),JoinIfFuzzy(AP$155:AP$191,AP$155:AP$191,"&lt;&gt;No",$F$155:$F$191,$G552),"")&lt;&gt;"","Yes","No"),"*")</f>
        <v>*</v>
      </c>
      <c r="AP552" s="58" t="str">
        <f>IF(AP$9="Include",IF(JoinIfFuzzy(AP$155:AP$191,AP$155:AP$191,"&lt;&gt;No",$F$155:$F$191,$G552)&amp;IF(AND(AP$2=AQ$3,AQ$9="Include (Platform Duplicate)"),JoinIfFuzzy(AQ$155:AQ$191,AQ$155:AQ$191,"&lt;&gt;No",$F$155:$F$191,$G552),"")&lt;&gt;"","Yes","No"),"*")</f>
        <v>Yes</v>
      </c>
      <c r="AQ552" s="58" t="str">
        <f>IF(AQ$9="Include",IF(JoinIfFuzzy(AQ$155:AQ$191,AQ$155:AQ$191,"&lt;&gt;No",$F$155:$F$191,$G552)&amp;IF(AND(AQ$2=AR$3,AR$9="Include (Platform Duplicate)"),JoinIfFuzzy(AR$155:AR$191,AR$155:AR$191,"&lt;&gt;No",$F$155:$F$191,$G552),"")&lt;&gt;"","Yes","No"),"*")</f>
        <v>*</v>
      </c>
      <c r="AR552" s="58" t="str">
        <f>IF(AR$9="Include",IF(JoinIfFuzzy(AR$155:AR$191,AR$155:AR$191,"&lt;&gt;No",$F$155:$F$191,$G552)&amp;IF(AND(AR$2=AS$3,AS$9="Include (Platform Duplicate)"),JoinIfFuzzy(AS$155:AS$191,AS$155:AS$191,"&lt;&gt;No",$F$155:$F$191,$G552),"")&lt;&gt;"","Yes","No"),"*")</f>
        <v>No</v>
      </c>
      <c r="AS552" s="58" t="str">
        <f>IF(AS$9="Include",IF(JoinIfFuzzy(AS$155:AS$191,AS$155:AS$191,"&lt;&gt;No",$F$155:$F$191,$G552)&amp;IF(AND(AS$2=AT$3,AT$9="Include (Platform Duplicate)"),JoinIfFuzzy(AT$155:AT$191,AT$155:AT$191,"&lt;&gt;No",$F$155:$F$191,$G552),"")&lt;&gt;"","Yes","No"),"*")</f>
        <v>*</v>
      </c>
      <c r="AT552" s="58" t="str">
        <f>IF(AT$9="Include",IF(JoinIfFuzzy(AT$155:AT$191,AT$155:AT$191,"&lt;&gt;No",$F$155:$F$191,$G552)&amp;IF(AND(AT$2=AU$3,AU$9="Include (Platform Duplicate)"),JoinIfFuzzy(AU$155:AU$191,AU$155:AU$191,"&lt;&gt;No",$F$155:$F$191,$G552),"")&lt;&gt;"","Yes","No"),"*")</f>
        <v>No</v>
      </c>
      <c r="AU552" s="58" t="str">
        <f>IF(AU$9="Include",IF(JoinIfFuzzy(AU$155:AU$191,AU$155:AU$191,"&lt;&gt;No",$F$155:$F$191,$G552)&amp;IF(AND(AU$2=AV$3,AV$9="Include (Platform Duplicate)"),JoinIfFuzzy(AV$155:AV$191,AV$155:AV$191,"&lt;&gt;No",$F$155:$F$191,$G552),"")&lt;&gt;"","Yes","No"),"*")</f>
        <v>No</v>
      </c>
      <c r="AV552" s="58" t="str">
        <f>IF(AV$9="Include",IF(JoinIfFuzzy(AV$155:AV$191,AV$155:AV$191,"&lt;&gt;No",$F$155:$F$191,$G552)&amp;IF(AND(AV$2=AW$3,AW$9="Include (Platform Duplicate)"),JoinIfFuzzy(AW$155:AW$191,AW$155:AW$191,"&lt;&gt;No",$F$155:$F$191,$G552),"")&lt;&gt;"","Yes","No"),"*")</f>
        <v>*</v>
      </c>
      <c r="AW552" s="58" t="str">
        <f>IF(AW$9="Include",IF(JoinIfFuzzy(AW$155:AW$191,AW$155:AW$191,"&lt;&gt;No",$F$155:$F$191,$G552)&amp;IF(AND(AW$2=AX$3,AX$9="Include (Platform Duplicate)"),JoinIfFuzzy(AX$155:AX$191,AX$155:AX$191,"&lt;&gt;No",$F$155:$F$191,$G552),"")&lt;&gt;"","Yes","No"),"*")</f>
        <v>*</v>
      </c>
      <c r="AX552" s="58" t="str">
        <f>IF(AX$9="Include",IF(JoinIfFuzzy(AX$155:AX$191,AX$155:AX$191,"&lt;&gt;No",$F$155:$F$191,$G552)&amp;IF(AND(AX$2=AY$3,AY$9="Include (Platform Duplicate)"),JoinIfFuzzy(AY$155:AY$191,AY$155:AY$191,"&lt;&gt;No",$F$155:$F$191,$G552),"")&lt;&gt;"","Yes","No"),"*")</f>
        <v>*</v>
      </c>
      <c r="AY552" s="58" t="str">
        <f>IF(AY$9="Include",IF(JoinIfFuzzy(AY$155:AY$191,AY$155:AY$191,"&lt;&gt;No",$F$155:$F$191,$G552)&amp;IF(AND(AY$2=AZ$3,AZ$9="Include (Platform Duplicate)"),JoinIfFuzzy(AZ$155:AZ$191,AZ$155:AZ$191,"&lt;&gt;No",$F$155:$F$191,$G552),"")&lt;&gt;"","Yes","No"),"*")</f>
        <v>*</v>
      </c>
      <c r="AZ552" s="58" t="str">
        <f>IF(AZ$9="Include",IF(JoinIfFuzzy(AZ$155:AZ$191,AZ$155:AZ$191,"&lt;&gt;No",$F$155:$F$191,$G552)&amp;IF(AND(AZ$2=BA$3,BA$9="Include (Platform Duplicate)"),JoinIfFuzzy(BA$155:BA$191,BA$155:BA$191,"&lt;&gt;No",$F$155:$F$191,$G552),"")&lt;&gt;"","Yes","No"),"*")</f>
        <v>Yes</v>
      </c>
      <c r="BA552" s="58" t="str">
        <f>IF(BA$9="Include",IF(JoinIfFuzzy(BA$155:BA$191,BA$155:BA$191,"&lt;&gt;No",$F$155:$F$191,$G552)&amp;IF(AND(BA$2=BB$3,BB$9="Include (Platform Duplicate)"),JoinIfFuzzy(BB$155:BB$191,BB$155:BB$191,"&lt;&gt;No",$F$155:$F$191,$G552),"")&lt;&gt;"","Yes","No"),"*")</f>
        <v>Yes</v>
      </c>
      <c r="BB552" s="58" t="str">
        <f>IF(BB$9="Include",IF(JoinIfFuzzy(BB$155:BB$191,BB$155:BB$191,"&lt;&gt;No",$F$155:$F$191,$G552)&amp;IF(AND(BB$2=BC$3,BC$9="Include (Platform Duplicate)"),JoinIfFuzzy(BC$155:BC$191,BC$155:BC$191,"&lt;&gt;No",$F$155:$F$191,$G552),"")&lt;&gt;"","Yes","No"),"*")</f>
        <v>Yes</v>
      </c>
      <c r="BC552" s="58" t="str">
        <f>IF(BC$9="Include",IF(JoinIfFuzzy(BC$155:BC$191,BC$155:BC$191,"&lt;&gt;No",$F$155:$F$191,$G552)&amp;IF(AND(BC$2=BD$3,BD$9="Include (Platform Duplicate)"),JoinIfFuzzy(BD$155:BD$191,BD$155:BD$191,"&lt;&gt;No",$F$155:$F$191,$G552),"")&lt;&gt;"","Yes","No"),"*")</f>
        <v>Yes</v>
      </c>
      <c r="BD552" s="58" t="str">
        <f>IF(BD$9="Include",IF(JoinIfFuzzy(BD$155:BD$191,BD$155:BD$191,"&lt;&gt;No",$F$155:$F$191,$G552)&amp;IF(AND(BD$2=BE$3,BE$9="Include (Platform Duplicate)"),JoinIfFuzzy(BE$155:BE$191,BE$155:BE$191,"&lt;&gt;No",$F$155:$F$191,$G552),"")&lt;&gt;"","Yes","No"),"*")</f>
        <v>No</v>
      </c>
      <c r="BE552" s="58" t="str">
        <f>IF(BE$9="Include",IF(JoinIfFuzzy(BE$155:BE$191,BE$155:BE$191,"&lt;&gt;No",$F$155:$F$191,$G552)&amp;IF(AND(BE$2=BF$3,BF$9="Include (Platform Duplicate)"),JoinIfFuzzy(BF$155:BF$191,BF$155:BF$191,"&lt;&gt;No",$F$155:$F$191,$G552),"")&lt;&gt;"","Yes","No"),"*")</f>
        <v>*</v>
      </c>
      <c r="BF552" s="58" t="str">
        <f>IF(BF$9="Include",IF(JoinIfFuzzy(BF$155:BF$191,BF$155:BF$191,"&lt;&gt;No",$F$155:$F$191,$G552)&amp;IF(AND(BF$2=BG$3,BG$9="Include (Platform Duplicate)"),JoinIfFuzzy(BG$155:BG$191,BG$155:BG$191,"&lt;&gt;No",$F$155:$F$191,$G552),"")&lt;&gt;"","Yes","No"),"*")</f>
        <v>*</v>
      </c>
      <c r="BG552" s="58" t="str">
        <f>IF(BG$9="Include",IF(JoinIfFuzzy(BG$155:BG$191,BG$155:BG$191,"&lt;&gt;No",$F$155:$F$191,$G552)&amp;IF(AND(BG$2=BH$3,BH$9="Include (Platform Duplicate)"),JoinIfFuzzy(BH$155:BH$191,BH$155:BH$191,"&lt;&gt;No",$F$155:$F$191,$G552),"")&lt;&gt;"","Yes","No"),"*")</f>
        <v>Yes</v>
      </c>
      <c r="BH552" s="58" t="str">
        <f>IF(BH$9="Include",IF(JoinIfFuzzy(BH$155:BH$191,BH$155:BH$191,"&lt;&gt;No",$F$155:$F$191,$G552)&amp;IF(AND(BH$2=BI$3,BI$9="Include (Platform Duplicate)"),JoinIfFuzzy(BI$155:BI$191,BI$155:BI$191,"&lt;&gt;No",$F$155:$F$191,$G552),"")&lt;&gt;"","Yes","No"),"*")</f>
        <v>*</v>
      </c>
      <c r="BI552" s="58" t="str">
        <f>IF(BI$9="Include",IF(JoinIfFuzzy(BI$155:BI$191,BI$155:BI$191,"&lt;&gt;No",$F$155:$F$191,$G552)&amp;IF(AND(BI$2=BJ$3,BJ$9="Include (Platform Duplicate)"),JoinIfFuzzy(BJ$155:BJ$191,BJ$155:BJ$191,"&lt;&gt;No",$F$155:$F$191,$G552),"")&lt;&gt;"","Yes","No"),"*")</f>
        <v>Yes</v>
      </c>
      <c r="BJ552" s="58" t="str">
        <f>IF(BJ$9="Include",IF(JoinIfFuzzy(BJ$155:BJ$191,BJ$155:BJ$191,"&lt;&gt;No",$F$155:$F$191,$G552)&amp;IF(AND(BJ$2=BK$3,BK$9="Include (Platform Duplicate)"),JoinIfFuzzy(BK$155:BK$191,BK$155:BK$191,"&lt;&gt;No",$F$155:$F$191,$G552),"")&lt;&gt;"","Yes","No"),"*")</f>
        <v>Yes</v>
      </c>
      <c r="BK552" s="58" t="str">
        <f>IF(BK$9="Include",IF(JoinIfFuzzy(BK$155:BK$191,BK$155:BK$191,"&lt;&gt;No",$F$155:$F$191,$G552)&amp;IF(AND(BK$2=BL$3,BL$9="Include (Platform Duplicate)"),JoinIfFuzzy(BL$155:BL$191,BL$155:BL$191,"&lt;&gt;No",$F$155:$F$191,$G552),"")&lt;&gt;"","Yes","No"),"*")</f>
        <v>*</v>
      </c>
      <c r="BL552" s="58" t="str">
        <f>IF(BL$9="Include",IF(JoinIfFuzzy(BL$155:BL$191,BL$155:BL$191,"&lt;&gt;No",$F$155:$F$191,$G552)&amp;IF(AND(BL$2=BM$3,BM$9="Include (Platform Duplicate)"),JoinIfFuzzy(BM$155:BM$191,BM$155:BM$191,"&lt;&gt;No",$F$155:$F$191,$G552),"")&lt;&gt;"","Yes","No"),"*")</f>
        <v>Yes</v>
      </c>
      <c r="BM552" s="58" t="str">
        <f>IF(BM$9="Include",IF(JoinIfFuzzy(BM$155:BM$191,BM$155:BM$191,"&lt;&gt;No",$F$155:$F$191,$G552)&amp;IF(AND(BM$2=BN$3,BN$9="Include (Platform Duplicate)"),JoinIfFuzzy(BN$155:BN$191,BN$155:BN$191,"&lt;&gt;No",$F$155:$F$191,$G552),"")&lt;&gt;"","Yes","No"),"*")</f>
        <v>*</v>
      </c>
      <c r="BN552" s="58" t="str">
        <f>IF(BN$9="Include",IF(JoinIfFuzzy(BN$155:BN$191,BN$155:BN$191,"&lt;&gt;No",$F$155:$F$191,$G552)&amp;IF(AND(BN$2=BO$3,BO$9="Include (Platform Duplicate)"),JoinIfFuzzy(BO$155:BO$191,BO$155:BO$191,"&lt;&gt;No",$F$155:$F$191,$G552),"")&lt;&gt;"","Yes","No"),"*")</f>
        <v>No</v>
      </c>
      <c r="BO552" s="58" t="str">
        <f>IF(BO$9="Include",IF(JoinIfFuzzy(BO$155:BO$191,BO$155:BO$191,"&lt;&gt;No",$F$155:$F$191,$G552)&amp;IF(AND(BO$2=BP$3,BP$9="Include (Platform Duplicate)"),JoinIfFuzzy(BP$155:BP$191,BP$155:BP$191,"&lt;&gt;No",$F$155:$F$191,$G552),"")&lt;&gt;"","Yes","No"),"*")</f>
        <v>No</v>
      </c>
      <c r="BP552" s="58" t="str">
        <f>IF(BP$9="Include",IF(JoinIfFuzzy(BP$155:BP$191,BP$155:BP$191,"&lt;&gt;No",$F$155:$F$191,$G552)&amp;IF(AND(BP$2=BQ$3,BQ$9="Include (Platform Duplicate)"),JoinIfFuzzy(BQ$155:BQ$191,BQ$155:BQ$191,"&lt;&gt;No",$F$155:$F$191,$G552),"")&lt;&gt;"","Yes","No"),"*")</f>
        <v>*</v>
      </c>
      <c r="BQ552" s="58" t="str">
        <f>IF(BQ$9="Include",IF(JoinIfFuzzy(BQ$155:BQ$191,BQ$155:BQ$191,"&lt;&gt;No",$F$155:$F$191,$G552)&amp;IF(AND(BQ$2=BR$3,BR$9="Include (Platform Duplicate)"),JoinIfFuzzy(BR$155:BR$191,BR$155:BR$191,"&lt;&gt;No",$F$155:$F$191,$G552),"")&lt;&gt;"","Yes","No"),"*")</f>
        <v>No</v>
      </c>
      <c r="BR552" s="58" t="str">
        <f>IF(BR$9="Include",IF(JoinIfFuzzy(BR$155:BR$191,BR$155:BR$191,"&lt;&gt;No",$F$155:$F$191,$G552)&amp;IF(AND(BR$2=BS$3,BS$9="Include (Platform Duplicate)"),JoinIfFuzzy(BS$155:BS$191,BS$155:BS$191,"&lt;&gt;No",$F$155:$F$191,$G552),"")&lt;&gt;"","Yes","No"),"*")</f>
        <v>*</v>
      </c>
      <c r="BS552" s="58" t="str">
        <f>IF(BS$9="Include",IF(JoinIfFuzzy(BS$155:BS$191,BS$155:BS$191,"&lt;&gt;No",$F$155:$F$191,$G552)&amp;IF(AND(BS$2=BT$3,BT$9="Include (Platform Duplicate)"),JoinIfFuzzy(BT$155:BT$191,BT$155:BT$191,"&lt;&gt;No",$F$155:$F$191,$G552),"")&lt;&gt;"","Yes","No"),"*")</f>
        <v>Yes</v>
      </c>
      <c r="BT552" s="58" t="str">
        <f>IF(BT$9="Include",IF(JoinIfFuzzy(BT$155:BT$191,BT$155:BT$191,"&lt;&gt;No",$F$155:$F$191,$G552)&amp;IF(AND(BT$2=BU$3,BU$9="Include (Platform Duplicate)"),JoinIfFuzzy(BU$155:BU$191,BU$155:BU$191,"&lt;&gt;No",$F$155:$F$191,$G552),"")&lt;&gt;"","Yes","No"),"*")</f>
        <v>No</v>
      </c>
      <c r="BU552" s="58" t="str">
        <f>IF(BU$9="Include",IF(JoinIfFuzzy(BU$155:BU$191,BU$155:BU$191,"&lt;&gt;No",$F$155:$F$191,$G552)&amp;IF(AND(BU$2=BV$3,BV$9="Include (Platform Duplicate)"),JoinIfFuzzy(BV$155:BV$191,BV$155:BV$191,"&lt;&gt;No",$F$155:$F$191,$G552),"")&lt;&gt;"","Yes","No"),"*")</f>
        <v>*</v>
      </c>
      <c r="BV552" s="58" t="str">
        <f>IF(BV$9="Include",IF(JoinIfFuzzy(BV$155:BV$191,BV$155:BV$191,"&lt;&gt;No",$F$155:$F$191,$G552)&amp;IF(AND(BV$2=BW$3,BW$9="Include (Platform Duplicate)"),JoinIfFuzzy(BW$155:BW$191,BW$155:BW$191,"&lt;&gt;No",$F$155:$F$191,$G552),"")&lt;&gt;"","Yes","No"),"*")</f>
        <v>No</v>
      </c>
      <c r="BW552" s="58" t="str">
        <f>IF(BW$9="Include",IF(JoinIfFuzzy(BW$155:BW$191,BW$155:BW$191,"&lt;&gt;No",$F$155:$F$191,$G552)&amp;IF(AND(BW$2=BX$3,BX$9="Include (Platform Duplicate)"),JoinIfFuzzy(BX$155:BX$191,BX$155:BX$191,"&lt;&gt;No",$F$155:$F$191,$G552),"")&lt;&gt;"","Yes","No"),"*")</f>
        <v>*</v>
      </c>
      <c r="BX552" s="58" t="str">
        <f>IF(BX$9="Include",IF(JoinIfFuzzy(BX$155:BX$191,BX$155:BX$191,"&lt;&gt;No",$F$155:$F$191,$G552)&amp;IF(AND(BX$2=BY$3,BY$9="Include (Platform Duplicate)"),JoinIfFuzzy(BY$155:BY$191,BY$155:BY$191,"&lt;&gt;No",$F$155:$F$191,$G552),"")&lt;&gt;"","Yes","No"),"*")</f>
        <v>No</v>
      </c>
      <c r="BY552" s="58" t="str">
        <f>IF(BY$9="Include",IF(JoinIfFuzzy(BY$155:BY$191,BY$155:BY$191,"&lt;&gt;No",$F$155:$F$191,$G552)&amp;IF(AND(BY$2=BZ$3,BZ$9="Include (Platform Duplicate)"),JoinIfFuzzy(BZ$155:BZ$191,BZ$155:BZ$191,"&lt;&gt;No",$F$155:$F$191,$G552),"")&lt;&gt;"","Yes","No"),"*")</f>
        <v>*</v>
      </c>
      <c r="BZ552" s="58" t="str">
        <f>IF(BZ$9="Include",IF(JoinIfFuzzy(BZ$155:BZ$191,BZ$155:BZ$191,"&lt;&gt;No",$F$155:$F$191,$G552)&amp;IF(AND(BZ$2=CA$3,CA$9="Include (Platform Duplicate)"),JoinIfFuzzy(CA$155:CA$191,CA$155:CA$191,"&lt;&gt;No",$F$155:$F$191,$G552),"")&lt;&gt;"","Yes","No"),"*")</f>
        <v>Yes</v>
      </c>
      <c r="CA552" s="58" t="str">
        <f>IF(CA$9="Include",IF(JoinIfFuzzy(CA$155:CA$191,CA$155:CA$191,"&lt;&gt;No",$F$155:$F$191,$G552)&amp;IF(AND(CA$2=CB$3,CB$9="Include (Platform Duplicate)"),JoinIfFuzzy(CB$155:CB$191,CB$155:CB$191,"&lt;&gt;No",$F$155:$F$191,$G552),"")&lt;&gt;"","Yes","No"),"*")</f>
        <v>Yes</v>
      </c>
      <c r="CB552" s="58" t="str">
        <f>IF(CB$9="Include",IF(JoinIfFuzzy(CB$155:CB$191,CB$155:CB$191,"&lt;&gt;No",$F$155:$F$191,$G552)&amp;IF(AND(CB$2=CC$3,CC$9="Include (Platform Duplicate)"),JoinIfFuzzy(CC$155:CC$191,CC$155:CC$191,"&lt;&gt;No",$F$155:$F$191,$G552),"")&lt;&gt;"","Yes","No"),"*")</f>
        <v>No</v>
      </c>
      <c r="CC552" s="58" t="str">
        <f>IF(CC$9="Include",IF(JoinIfFuzzy(CC$155:CC$191,CC$155:CC$191,"&lt;&gt;No",$F$155:$F$191,$G552)&amp;IF(AND(CC$2=CD$3,CD$9="Include (Platform Duplicate)"),JoinIfFuzzy(CD$155:CD$191,CD$155:CD$191,"&lt;&gt;No",$F$155:$F$191,$G552),"")&lt;&gt;"","Yes","No"),"*")</f>
        <v>No</v>
      </c>
      <c r="CD552" s="58" t="str">
        <f>IF(CD$9="Include",IF(JoinIfFuzzy(CD$155:CD$191,CD$155:CD$191,"&lt;&gt;No",$F$155:$F$191,$G552)&amp;IF(AND(CD$2=CE$3,CE$9="Include (Platform Duplicate)"),JoinIfFuzzy(CE$155:CE$191,CE$155:CE$191,"&lt;&gt;No",$F$155:$F$191,$G552),"")&lt;&gt;"","Yes","No"),"*")</f>
        <v>*</v>
      </c>
      <c r="CE552" s="58" t="str">
        <f>IF(CE$9="Include",IF(JoinIfFuzzy(CE$155:CE$191,CE$155:CE$191,"&lt;&gt;No",$F$155:$F$191,$G552)&amp;IF(AND(CE$2=CF$3,CF$9="Include (Platform Duplicate)"),JoinIfFuzzy(CF$155:CF$191,CF$155:CF$191,"&lt;&gt;No",$F$155:$F$191,$G552),"")&lt;&gt;"","Yes","No"),"*")</f>
        <v>*</v>
      </c>
      <c r="CF552" s="58" t="str">
        <f>IF(CF$9="Include",IF(JoinIfFuzzy(CF$155:CF$191,CF$155:CF$191,"&lt;&gt;No",$F$155:$F$191,$G552)&amp;IF(AND(CF$2=CG$3,CG$9="Include (Platform Duplicate)"),JoinIfFuzzy(CG$155:CG$191,CG$155:CG$191,"&lt;&gt;No",$F$155:$F$191,$G552),"")&lt;&gt;"","Yes","No"),"*")</f>
        <v>*</v>
      </c>
      <c r="CG552" s="58" t="str">
        <f>IF(CG$9="Include",IF(JoinIfFuzzy(CG$155:CG$191,CG$155:CG$191,"&lt;&gt;No",$F$155:$F$191,$G552)&amp;IF(AND(CG$2=CH$3,CH$9="Include (Platform Duplicate)"),JoinIfFuzzy(CH$155:CH$191,CH$155:CH$191,"&lt;&gt;No",$F$155:$F$191,$G552),"")&lt;&gt;"","Yes","No"),"*")</f>
        <v>No</v>
      </c>
      <c r="CH552" s="58" t="str">
        <f>IF(CH$9="Include",IF(JoinIfFuzzy(CH$155:CH$191,CH$155:CH$191,"&lt;&gt;No",$F$155:$F$191,$G552)&amp;IF(AND(CH$2=CI$3,CI$9="Include (Platform Duplicate)"),JoinIfFuzzy(CI$155:CI$191,CI$155:CI$191,"&lt;&gt;No",$F$155:$F$191,$G552),"")&lt;&gt;"","Yes","No"),"*")</f>
        <v>Yes</v>
      </c>
      <c r="CI552" s="58" t="str">
        <f>IF(CI$9="Include",IF(JoinIfFuzzy(CI$155:CI$191,CI$155:CI$191,"&lt;&gt;No",$F$155:$F$191,$G552)&amp;IF(AND(CI$2=CJ$3,CJ$9="Include (Platform Duplicate)"),JoinIfFuzzy(CJ$155:CJ$191,CJ$155:CJ$191,"&lt;&gt;No",$F$155:$F$191,$G552),"")&lt;&gt;"","Yes","No"),"*")</f>
        <v>*</v>
      </c>
      <c r="CJ552" s="58" t="str">
        <f>IF(CJ$9="Include",IF(JoinIfFuzzy(CJ$155:CJ$191,CJ$155:CJ$191,"&lt;&gt;No",$F$155:$F$191,$G552)&amp;IF(AND(CJ$2=CK$3,CK$9="Include (Platform Duplicate)"),JoinIfFuzzy(CK$155:CK$191,CK$155:CK$191,"&lt;&gt;No",$F$155:$F$191,$G552),"")&lt;&gt;"","Yes","No"),"*")</f>
        <v>No</v>
      </c>
      <c r="CK552" s="58" t="str">
        <f>IF(CK$9="Include",IF(JoinIfFuzzy(CK$155:CK$191,CK$155:CK$191,"&lt;&gt;No",$F$155:$F$191,$G552)&amp;IF(AND(CK$2=CL$3,CL$9="Include (Platform Duplicate)"),JoinIfFuzzy(CL$155:CL$191,CL$155:CL$191,"&lt;&gt;No",$F$155:$F$191,$G552),"")&lt;&gt;"","Yes","No"),"*")</f>
        <v>Yes</v>
      </c>
      <c r="CL552" s="58" t="str">
        <f>IF(CL$9="Include",IF(JoinIfFuzzy(CL$155:CL$191,CL$155:CL$191,"&lt;&gt;No",$F$155:$F$191,$G552)&amp;IF(AND(CL$2=CM$3,CM$9="Include (Platform Duplicate)"),JoinIfFuzzy(CM$155:CM$191,CM$155:CM$191,"&lt;&gt;No",$F$155:$F$191,$G552),"")&lt;&gt;"","Yes","No"),"*")</f>
        <v>Yes</v>
      </c>
      <c r="CM552" s="58" t="str">
        <f>IF(CM$9="Include",IF(JoinIfFuzzy(CM$155:CM$191,CM$155:CM$191,"&lt;&gt;No",$F$155:$F$191,$G552)&amp;IF(AND(CM$2=CN$3,CN$9="Include (Platform Duplicate)"),JoinIfFuzzy(CN$155:CN$191,CN$155:CN$191,"&lt;&gt;No",$F$155:$F$191,$G552),"")&lt;&gt;"","Yes","No"),"*")</f>
        <v>*</v>
      </c>
      <c r="CN552" s="58" t="str">
        <f>IF(CN$9="Include",IF(JoinIfFuzzy(CN$155:CN$191,CN$155:CN$191,"&lt;&gt;No",$F$155:$F$191,$G552)&amp;IF(AND(CN$2=CO$3,CO$9="Include (Platform Duplicate)"),JoinIfFuzzy(CO$155:CO$191,CO$155:CO$191,"&lt;&gt;No",$F$155:$F$191,$G552),"")&lt;&gt;"","Yes","No"),"*")</f>
        <v>Yes</v>
      </c>
      <c r="CO552" s="58" t="str">
        <f>IF(CO$9="Include",IF(JoinIfFuzzy(CO$155:CO$191,CO$155:CO$191,"&lt;&gt;No",$F$155:$F$191,$G552)&amp;IF(AND(CO$2=CP$3,CP$9="Include (Platform Duplicate)"),JoinIfFuzzy(CP$155:CP$191,CP$155:CP$191,"&lt;&gt;No",$F$155:$F$191,$G552),"")&lt;&gt;"","Yes","No"),"*")</f>
        <v>No</v>
      </c>
      <c r="CP552" s="58" t="str">
        <f>IF(CP$9="Include",IF(JoinIfFuzzy(CP$155:CP$191,CP$155:CP$191,"&lt;&gt;No",$F$155:$F$191,$G552)&amp;IF(AND(CP$2=CQ$3,CQ$9="Include (Platform Duplicate)"),JoinIfFuzzy(CQ$155:CQ$191,CQ$155:CQ$191,"&lt;&gt;No",$F$155:$F$191,$G552),"")&lt;&gt;"","Yes","No"),"*")</f>
        <v>*</v>
      </c>
      <c r="CQ552" s="58" t="str">
        <f>IF(CQ$9="Include",IF(JoinIfFuzzy(CQ$155:CQ$191,CQ$155:CQ$191,"&lt;&gt;No",$F$155:$F$191,$G552)&amp;IF(AND(CQ$2=CR$3,CR$9="Include (Platform Duplicate)"),JoinIfFuzzy(CR$155:CR$191,CR$155:CR$191,"&lt;&gt;No",$F$155:$F$191,$G552),"")&lt;&gt;"","Yes","No"),"*")</f>
        <v>No</v>
      </c>
      <c r="CR552" s="58" t="str">
        <f>IF(CR$9="Include",IF(JoinIfFuzzy(CR$155:CR$191,CR$155:CR$191,"&lt;&gt;No",$F$155:$F$191,$G552)&amp;IF(AND(CR$2=CS$3,CS$9="Include (Platform Duplicate)"),JoinIfFuzzy(CS$155:CS$191,CS$155:CS$191,"&lt;&gt;No",$F$155:$F$191,$G552),"")&lt;&gt;"","Yes","No"),"*")</f>
        <v>Yes</v>
      </c>
      <c r="CS552" s="58" t="str">
        <f>IF(CS$9="Include",IF(JoinIfFuzzy(CS$155:CS$191,CS$155:CS$191,"&lt;&gt;No",$F$155:$F$191,$G552)&amp;IF(AND(CS$2=CT$3,CT$9="Include (Platform Duplicate)"),JoinIfFuzzy(CT$155:CT$191,CT$155:CT$191,"&lt;&gt;No",$F$155:$F$191,$G552),"")&lt;&gt;"","Yes","No"),"*")</f>
        <v>No</v>
      </c>
      <c r="CT552" s="58" t="str">
        <f>IF(CT$9="Include",IF(JoinIfFuzzy(CT$155:CT$191,CT$155:CT$191,"&lt;&gt;No",$F$155:$F$191,$G552)&amp;IF(AND(CT$2=CU$3,CU$9="Include (Platform Duplicate)"),JoinIfFuzzy(CU$155:CU$191,CU$155:CU$191,"&lt;&gt;No",$F$155:$F$191,$G552),"")&lt;&gt;"","Yes","No"),"*")</f>
        <v>*</v>
      </c>
      <c r="CU552" s="58" t="str">
        <f>IF(CU$9="Include",IF(JoinIfFuzzy(CU$155:CU$191,CU$155:CU$191,"&lt;&gt;No",$F$155:$F$191,$G552)&amp;IF(AND(CU$2=CV$3,CV$9="Include (Platform Duplicate)"),JoinIfFuzzy(CV$155:CV$191,CV$155:CV$191,"&lt;&gt;No",$F$155:$F$191,$G552),"")&lt;&gt;"","Yes","No"),"*")</f>
        <v>No</v>
      </c>
      <c r="CV552" s="58" t="str">
        <f>IF(CV$9="Include",IF(JoinIfFuzzy(CV$155:CV$191,CV$155:CV$191,"&lt;&gt;No",$F$155:$F$191,$G552)&amp;IF(AND(CV$2=CW$3,CW$9="Include (Platform Duplicate)"),JoinIfFuzzy(CW$155:CW$191,CW$155:CW$191,"&lt;&gt;No",$F$155:$F$191,$G552),"")&lt;&gt;"","Yes","No"),"*")</f>
        <v>*</v>
      </c>
      <c r="CW552" s="58" t="str">
        <f>IF(CW$9="Include",IF(JoinIfFuzzy(CW$155:CW$191,CW$155:CW$191,"&lt;&gt;No",$F$155:$F$191,$G552)&amp;IF(AND(CW$2=CX$3,CX$9="Include (Platform Duplicate)"),JoinIfFuzzy(CX$155:CX$191,CX$155:CX$191,"&lt;&gt;No",$F$155:$F$191,$G552),"")&lt;&gt;"","Yes","No"),"*")</f>
        <v>Yes</v>
      </c>
      <c r="CX552" s="58" t="str">
        <f>IF(CX$9="Include",IF(JoinIfFuzzy(CX$155:CX$191,CX$155:CX$191,"&lt;&gt;No",$F$155:$F$191,$G552)&amp;IF(AND(CX$2=CY$3,CY$9="Include (Platform Duplicate)"),JoinIfFuzzy(CY$155:CY$191,CY$155:CY$191,"&lt;&gt;No",$F$155:$F$191,$G552),"")&lt;&gt;"","Yes","No"),"*")</f>
        <v>*</v>
      </c>
      <c r="CY552" s="58" t="str">
        <f>IF(CY$9="Include",IF(JoinIfFuzzy(CY$155:CY$191,CY$155:CY$191,"&lt;&gt;No",$F$155:$F$191,$G552)&amp;IF(AND(CY$2=CZ$3,CZ$9="Include (Platform Duplicate)"),JoinIfFuzzy(CZ$155:CZ$191,CZ$155:CZ$191,"&lt;&gt;No",$F$155:$F$191,$G552),"")&lt;&gt;"","Yes","No"),"*")</f>
        <v>No</v>
      </c>
      <c r="CZ552" s="58" t="str">
        <f>IF(CZ$9="Include",IF(JoinIfFuzzy(CZ$155:CZ$191,CZ$155:CZ$191,"&lt;&gt;No",$F$155:$F$191,$G552)&amp;IF(AND(CZ$2=DA$3,DA$9="Include (Platform Duplicate)"),JoinIfFuzzy(DA$155:DA$191,DA$155:DA$191,"&lt;&gt;No",$F$155:$F$191,$G552),"")&lt;&gt;"","Yes","No"),"*")</f>
        <v>*</v>
      </c>
      <c r="DA552" s="58" t="str">
        <f>IF(DA$9="Include",IF(JoinIfFuzzy(DA$155:DA$191,DA$155:DA$191,"&lt;&gt;No",$F$155:$F$191,$G552)&amp;IF(AND(DA$2=DB$3,DB$9="Include (Platform Duplicate)"),JoinIfFuzzy(DB$155:DB$191,DB$155:DB$191,"&lt;&gt;No",$F$155:$F$191,$G552),"")&lt;&gt;"","Yes","No"),"*")</f>
        <v>Yes</v>
      </c>
      <c r="DB552" s="58" t="str">
        <f>IF(DB$9="Include",IF(JoinIfFuzzy(DB$155:DB$191,DB$155:DB$191,"&lt;&gt;No",$F$155:$F$191,$G552)&amp;IF(AND(DB$2=DC$3,DC$9="Include (Platform Duplicate)"),JoinIfFuzzy(DC$155:DC$191,DC$155:DC$191,"&lt;&gt;No",$F$155:$F$191,$G552),"")&lt;&gt;"","Yes","No"),"*")</f>
        <v>*</v>
      </c>
      <c r="DC552" s="58" t="str">
        <f>IF(DC$9="Include",IF(JoinIfFuzzy(DC$155:DC$191,DC$155:DC$191,"&lt;&gt;No",$F$155:$F$191,$G552)&amp;IF(AND(DC$2=DD$3,DD$9="Include (Platform Duplicate)"),JoinIfFuzzy(DD$155:DD$191,DD$155:DD$191,"&lt;&gt;No",$F$155:$F$191,$G552),"")&lt;&gt;"","Yes","No"),"*")</f>
        <v>*</v>
      </c>
      <c r="DD552" s="58" t="str">
        <f>IF(DD$9="Include",IF(JoinIfFuzzy(DD$155:DD$191,DD$155:DD$191,"&lt;&gt;No",$F$155:$F$191,$G552)&amp;IF(AND(DD$2=DE$3,DE$9="Include (Platform Duplicate)"),JoinIfFuzzy(DE$155:DE$191,DE$155:DE$191,"&lt;&gt;No",$F$155:$F$191,$G552),"")&lt;&gt;"","Yes","No"),"*")</f>
        <v>No</v>
      </c>
      <c r="DE552" s="58" t="str">
        <f>IF(DE$9="Include",IF(JoinIfFuzzy(DE$155:DE$191,DE$155:DE$191,"&lt;&gt;No",$F$155:$F$191,$G552)&amp;IF(AND(DE$2=DF$3,DF$9="Include (Platform Duplicate)"),JoinIfFuzzy(DF$155:DF$191,DF$155:DF$191,"&lt;&gt;No",$F$155:$F$191,$G552),"")&lt;&gt;"","Yes","No"),"*")</f>
        <v>No</v>
      </c>
      <c r="DF552" s="58" t="str">
        <f>IF(DF$9="Include",IF(JoinIfFuzzy(DF$155:DF$191,DF$155:DF$191,"&lt;&gt;No",$F$155:$F$191,$G552)&amp;IF(AND(DF$2=DG$3,DG$9="Include (Platform Duplicate)"),JoinIfFuzzy(DG$155:DG$191,DG$155:DG$191,"&lt;&gt;No",$F$155:$F$191,$G552),"")&lt;&gt;"","Yes","No"),"*")</f>
        <v>*</v>
      </c>
      <c r="DG552" s="58" t="str">
        <f>IF(DG$9="Include",IF(JoinIfFuzzy(DG$155:DG$191,DG$155:DG$191,"&lt;&gt;No",$F$155:$F$191,$G552)&amp;IF(AND(DG$2=DH$3,DH$9="Include (Platform Duplicate)"),JoinIfFuzzy(DH$155:DH$191,DH$155:DH$191,"&lt;&gt;No",$F$155:$F$191,$G552),"")&lt;&gt;"","Yes","No"),"*")</f>
        <v>Yes</v>
      </c>
      <c r="DH552" s="58" t="str">
        <f>IF(DH$9="Include",IF(JoinIfFuzzy(DH$155:DH$191,DH$155:DH$191,"&lt;&gt;No",$F$155:$F$191,$G552)&amp;IF(AND(DH$2=DI$3,DI$9="Include (Platform Duplicate)"),JoinIfFuzzy(DI$155:DI$191,DI$155:DI$191,"&lt;&gt;No",$F$155:$F$191,$G552),"")&lt;&gt;"","Yes","No"),"*")</f>
        <v>Yes</v>
      </c>
      <c r="DI552" s="58" t="str">
        <f>IF(DI$9="Include",IF(JoinIfFuzzy(DI$155:DI$191,DI$155:DI$191,"&lt;&gt;No",$F$155:$F$191,$G552)&amp;IF(AND(DI$2=DJ$3,DJ$9="Include (Platform Duplicate)"),JoinIfFuzzy(DJ$155:DJ$191,DJ$155:DJ$191,"&lt;&gt;No",$F$155:$F$191,$G552),"")&lt;&gt;"","Yes","No"),"*")</f>
        <v>Yes</v>
      </c>
      <c r="DJ552" s="58" t="str">
        <f>IF(DJ$9="Include",IF(JoinIfFuzzy(DJ$155:DJ$191,DJ$155:DJ$191,"&lt;&gt;No",$F$155:$F$191,$G552)&amp;IF(AND(DJ$2=DK$3,DK$9="Include (Platform Duplicate)"),JoinIfFuzzy(DK$155:DK$191,DK$155:DK$191,"&lt;&gt;No",$F$155:$F$191,$G552),"")&lt;&gt;"","Yes","No"),"*")</f>
        <v>No</v>
      </c>
      <c r="DK552" s="58" t="str">
        <f>IF(DK$9="Include",IF(JoinIfFuzzy(DK$155:DK$191,DK$155:DK$191,"&lt;&gt;No",$F$155:$F$191,$G552)&amp;IF(AND(DK$2=DL$3,DL$9="Include (Platform Duplicate)"),JoinIfFuzzy(DL$155:DL$191,DL$155:DL$191,"&lt;&gt;No",$F$155:$F$191,$G552),"")&lt;&gt;"","Yes","No"),"*")</f>
        <v>*</v>
      </c>
      <c r="DL552" s="58" t="str">
        <f>IF(DL$9="Include",IF(JoinIfFuzzy(DL$155:DL$191,DL$155:DL$191,"&lt;&gt;No",$F$155:$F$191,$G552)&amp;IF(AND(DL$2=DM$3,DM$9="Include (Platform Duplicate)"),JoinIfFuzzy(DM$155:DM$191,DM$155:DM$191,"&lt;&gt;No",$F$155:$F$191,$G552),"")&lt;&gt;"","Yes","No"),"*")</f>
        <v>No</v>
      </c>
      <c r="DM552" s="58" t="str">
        <f>IF(DM$9="Include",IF(JoinIfFuzzy(DM$155:DM$191,DM$155:DM$191,"&lt;&gt;No",$F$155:$F$191,$G552)&amp;IF(AND(DM$2=DN$3,DN$9="Include (Platform Duplicate)"),JoinIfFuzzy(DN$155:DN$191,DN$155:DN$191,"&lt;&gt;No",$F$155:$F$191,$G552),"")&lt;&gt;"","Yes","No"),"*")</f>
        <v>*</v>
      </c>
      <c r="DN552" s="58" t="str">
        <f>IF(DN$9="Include",IF(JoinIfFuzzy(DN$155:DN$191,DN$155:DN$191,"&lt;&gt;No",$F$155:$F$191,$G552)&amp;IF(AND(DN$2=DO$3,DO$9="Include (Platform Duplicate)"),JoinIfFuzzy(DO$155:DO$191,DO$155:DO$191,"&lt;&gt;No",$F$155:$F$191,$G552),"")&lt;&gt;"","Yes","No"),"*")</f>
        <v>No</v>
      </c>
      <c r="DO552" s="58" t="str">
        <f>IF(DO$9="Include",IF(JoinIfFuzzy(DO$155:DO$191,DO$155:DO$191,"&lt;&gt;No",$F$155:$F$191,$G552)&amp;IF(AND(DO$2=DP$3,DP$9="Include (Platform Duplicate)"),JoinIfFuzzy(DP$155:DP$191,DP$155:DP$191,"&lt;&gt;No",$F$155:$F$191,$G552),"")&lt;&gt;"","Yes","No"),"*")</f>
        <v>*</v>
      </c>
      <c r="DP552" s="58" t="str">
        <f>IF(DP$9="Include",IF(JoinIfFuzzy(DP$155:DP$191,DP$155:DP$191,"&lt;&gt;No",$F$155:$F$191,$G552)&amp;IF(AND(DP$2=DQ$3,DQ$9="Include (Platform Duplicate)"),JoinIfFuzzy(DQ$155:DQ$191,DQ$155:DQ$191,"&lt;&gt;No",$F$155:$F$191,$G552),"")&lt;&gt;"","Yes","No"),"*")</f>
        <v>No</v>
      </c>
      <c r="DQ552" s="58" t="str">
        <f>IF(DQ$9="Include",IF(JoinIfFuzzy(DQ$155:DQ$191,DQ$155:DQ$191,"&lt;&gt;No",$F$155:$F$191,$G552)&amp;IF(AND(DQ$2=DR$3,DR$9="Include (Platform Duplicate)"),JoinIfFuzzy(DR$155:DR$191,DR$155:DR$191,"&lt;&gt;No",$F$155:$F$191,$G552),"")&lt;&gt;"","Yes","No"),"*")</f>
        <v>*</v>
      </c>
      <c r="DR552" s="58" t="str">
        <f>IF(DR$9="Include",IF(JoinIfFuzzy(DR$155:DR$191,DR$155:DR$191,"&lt;&gt;No",$F$155:$F$191,$G552)&amp;IF(AND(DR$2=DS$3,DS$9="Include (Platform Duplicate)"),JoinIfFuzzy(DS$155:DS$191,DS$155:DS$191,"&lt;&gt;No",$F$155:$F$191,$G552),"")&lt;&gt;"","Yes","No"),"*")</f>
        <v>*</v>
      </c>
      <c r="DS552" s="58" t="str">
        <f>IF(DS$9="Include",IF(JoinIfFuzzy(DS$155:DS$191,DS$155:DS$191,"&lt;&gt;No",$F$155:$F$191,$G552)&amp;IF(AND(DS$2=DT$3,DT$9="Include (Platform Duplicate)"),JoinIfFuzzy(DT$155:DT$191,DT$155:DT$191,"&lt;&gt;No",$F$155:$F$191,$G552),"")&lt;&gt;"","Yes","No"),"*")</f>
        <v>Yes</v>
      </c>
      <c r="DT552" s="58" t="str">
        <f>IF(DT$9="Include",IF(JoinIfFuzzy(DT$155:DT$191,DT$155:DT$191,"&lt;&gt;No",$F$155:$F$191,$G552)&amp;IF(AND(DT$2=DU$3,DU$9="Include (Platform Duplicate)"),JoinIfFuzzy(DU$155:DU$191,DU$155:DU$191,"&lt;&gt;No",$F$155:$F$191,$G552),"")&lt;&gt;"","Yes","No"),"*")</f>
        <v>No</v>
      </c>
      <c r="DU552" s="58" t="str">
        <f>IF(DU$9="Include",IF(JoinIfFuzzy(DU$155:DU$191,DU$155:DU$191,"&lt;&gt;No",$F$155:$F$191,$G552)&amp;IF(AND(DU$2=DV$3,DV$9="Include (Platform Duplicate)"),JoinIfFuzzy(DV$155:DV$191,DV$155:DV$191,"&lt;&gt;No",$F$155:$F$191,$G552),"")&lt;&gt;"","Yes","No"),"*")</f>
        <v>*</v>
      </c>
      <c r="DV552" s="58" t="str">
        <f>IF(DV$9="Include",IF(JoinIfFuzzy(DV$155:DV$191,DV$155:DV$191,"&lt;&gt;No",$F$155:$F$191,$G552)&amp;IF(AND(DV$2=DW$3,DW$9="Include (Platform Duplicate)"),JoinIfFuzzy(DW$155:DW$191,DW$155:DW$191,"&lt;&gt;No",$F$155:$F$191,$G552),"")&lt;&gt;"","Yes","No"),"*")</f>
        <v>*</v>
      </c>
      <c r="DW552" s="58" t="str">
        <f>IF(DW$9="Include",IF(JoinIfFuzzy(DW$155:DW$191,DW$155:DW$191,"&lt;&gt;No",$F$155:$F$191,$G552)&amp;IF(AND(DW$2=DX$3,DX$9="Include (Platform Duplicate)"),JoinIfFuzzy(DX$155:DX$191,DX$155:DX$191,"&lt;&gt;No",$F$155:$F$191,$G552),"")&lt;&gt;"","Yes","No"),"*")</f>
        <v>No</v>
      </c>
      <c r="DX552" s="58" t="str">
        <f>IF(DX$9="Include",IF(JoinIfFuzzy(DX$155:DX$191,DX$155:DX$191,"&lt;&gt;No",$F$155:$F$191,$G552)&amp;IF(AND(DX$2=DY$3,DY$9="Include (Platform Duplicate)"),JoinIfFuzzy(DY$155:DY$191,DY$155:DY$191,"&lt;&gt;No",$F$155:$F$191,$G552),"")&lt;&gt;"","Yes","No"),"*")</f>
        <v>No</v>
      </c>
      <c r="DY552" s="58" t="str">
        <f>IF(DY$9="Include",IF(JoinIfFuzzy(DY$155:DY$191,DY$155:DY$191,"&lt;&gt;No",$F$155:$F$191,$G552)&amp;IF(AND(DY$2=DZ$3,DZ$9="Include (Platform Duplicate)"),JoinIfFuzzy(DZ$155:DZ$191,DZ$155:DZ$191,"&lt;&gt;No",$F$155:$F$191,$G552),"")&lt;&gt;"","Yes","No"),"*")</f>
        <v>No</v>
      </c>
      <c r="DZ552" s="58" t="str">
        <f>IF(DZ$9="Include",IF(JoinIfFuzzy(DZ$155:DZ$191,DZ$155:DZ$191,"&lt;&gt;No",$F$155:$F$191,$G552)&amp;IF(AND(DZ$2=EA$3,EA$9="Include (Platform Duplicate)"),JoinIfFuzzy(EA$155:EA$191,EA$155:EA$191,"&lt;&gt;No",$F$155:$F$191,$G552),"")&lt;&gt;"","Yes","No"),"*")</f>
        <v>*</v>
      </c>
      <c r="EA552" s="58" t="str">
        <f>IF(EA$9="Include",IF(JoinIfFuzzy(EA$155:EA$191,EA$155:EA$191,"&lt;&gt;No",$F$155:$F$191,$G552)&amp;IF(AND(EA$2=EB$3,EB$9="Include (Platform Duplicate)"),JoinIfFuzzy(EB$155:EB$191,EB$155:EB$191,"&lt;&gt;No",$F$155:$F$191,$G552),"")&lt;&gt;"","Yes","No"),"*")</f>
        <v>No</v>
      </c>
      <c r="EB552" s="58" t="str">
        <f>IF(EB$9="Include",IF(JoinIfFuzzy(EB$155:EB$191,EB$155:EB$191,"&lt;&gt;No",$F$155:$F$191,$G552)&amp;IF(AND(EB$2=EC$3,EC$9="Include (Platform Duplicate)"),JoinIfFuzzy(EC$155:EC$191,EC$155:EC$191,"&lt;&gt;No",$F$155:$F$191,$G552),"")&lt;&gt;"","Yes","No"),"*")</f>
        <v>No</v>
      </c>
      <c r="EC552" s="58" t="str">
        <f>IF(EC$9="Include",IF(JoinIfFuzzy(EC$155:EC$191,EC$155:EC$191,"&lt;&gt;No",$F$155:$F$191,$G552)&amp;IF(AND(EC$2=ED$3,ED$9="Include (Platform Duplicate)"),JoinIfFuzzy(ED$155:ED$191,ED$155:ED$191,"&lt;&gt;No",$F$155:$F$191,$G552),"")&lt;&gt;"","Yes","No"),"*")</f>
        <v>No</v>
      </c>
      <c r="ED552" s="58" t="str">
        <f>IF(ED$9="Include",IF(JoinIfFuzzy(ED$155:ED$191,ED$155:ED$191,"&lt;&gt;No",$F$155:$F$191,$G552)&amp;IF(AND(ED$2=EE$3,EE$9="Include (Platform Duplicate)"),JoinIfFuzzy(EE$155:EE$191,EE$155:EE$191,"&lt;&gt;No",$F$155:$F$191,$G552),"")&lt;&gt;"","Yes","No"),"*")</f>
        <v>*</v>
      </c>
      <c r="EE552" s="58" t="str">
        <f>IF(EE$9="Include",IF(JoinIfFuzzy(EE$155:EE$191,EE$155:EE$191,"&lt;&gt;No",$F$155:$F$191,$G552)&amp;IF(AND(EE$2=EF$3,EF$9="Include (Platform Duplicate)"),JoinIfFuzzy(EF$155:EF$191,EF$155:EF$191,"&lt;&gt;No",$F$155:$F$191,$G552),"")&lt;&gt;"","Yes","No"),"*")</f>
        <v>Yes</v>
      </c>
      <c r="EF552" s="58" t="str">
        <f>IF(EF$9="Include",IF(JoinIfFuzzy(EF$155:EF$191,EF$155:EF$191,"&lt;&gt;No",$F$155:$F$191,$G552)&amp;IF(AND(EF$2=EG$3,EG$9="Include (Platform Duplicate)"),JoinIfFuzzy(EG$155:EG$191,EG$155:EG$191,"&lt;&gt;No",$F$155:$F$191,$G552),"")&lt;&gt;"","Yes","No"),"*")</f>
        <v>No</v>
      </c>
      <c r="EG552" s="58" t="str">
        <f>IF(EG$9="Include",IF(JoinIfFuzzy(EG$155:EG$191,EG$155:EG$191,"&lt;&gt;No",$F$155:$F$191,$G552)&amp;IF(AND(EG$2=EH$3,EH$9="Include (Platform Duplicate)"),JoinIfFuzzy(EH$155:EH$191,EH$155:EH$191,"&lt;&gt;No",$F$155:$F$191,$G552),"")&lt;&gt;"","Yes","No"),"*")</f>
        <v>*</v>
      </c>
      <c r="EH552" s="58" t="str">
        <f>IF(EH$9="Include",IF(JoinIfFuzzy(EH$155:EH$191,EH$155:EH$191,"&lt;&gt;No",$F$155:$F$191,$G552)&amp;IF(AND(EH$2=EI$3,EI$9="Include (Platform Duplicate)"),JoinIfFuzzy(EI$155:EI$191,EI$155:EI$191,"&lt;&gt;No",$F$155:$F$191,$G552),"")&lt;&gt;"","Yes","No"),"*")</f>
        <v>No</v>
      </c>
      <c r="EI552" s="58" t="str">
        <f>IF(EI$9="Include",IF(JoinIfFuzzy(EI$155:EI$191,EI$155:EI$191,"&lt;&gt;No",$F$155:$F$191,$G552)&amp;IF(AND(EI$2=EJ$3,EJ$9="Include (Platform Duplicate)"),JoinIfFuzzy(EJ$155:EJ$191,EJ$155:EJ$191,"&lt;&gt;No",$F$155:$F$191,$G552),"")&lt;&gt;"","Yes","No"),"*")</f>
        <v>*</v>
      </c>
      <c r="EJ552" s="58" t="str">
        <f>IF(EJ$9="Include",IF(JoinIfFuzzy(EJ$155:EJ$191,EJ$155:EJ$191,"&lt;&gt;No",$F$155:$F$191,$G552)&amp;IF(AND(EJ$2=EK$3,EK$9="Include (Platform Duplicate)"),JoinIfFuzzy(EK$155:EK$191,EK$155:EK$191,"&lt;&gt;No",$F$155:$F$191,$G552),"")&lt;&gt;"","Yes","No"),"*")</f>
        <v>No</v>
      </c>
      <c r="EK552" s="58" t="str">
        <f>IF(EK$9="Include",IF(JoinIfFuzzy(EK$155:EK$191,EK$155:EK$191,"&lt;&gt;No",$F$155:$F$191,$G552)&amp;IF(AND(EK$2=EL$3,EL$9="Include (Platform Duplicate)"),JoinIfFuzzy(EL$155:EL$191,EL$155:EL$191,"&lt;&gt;No",$F$155:$F$191,$G552),"")&lt;&gt;"","Yes","No"),"*")</f>
        <v>*</v>
      </c>
      <c r="EL552" s="109"/>
      <c r="EM552" s="109"/>
    </row>
    <row r="553" spans="1:143" s="58" customFormat="1" ht="12.75" customHeight="1" x14ac:dyDescent="0.25">
      <c r="A553" s="5"/>
      <c r="B553" s="96"/>
      <c r="C553" s="96"/>
      <c r="D553" s="96"/>
      <c r="E553" s="96"/>
      <c r="F553" s="96"/>
      <c r="G553" s="58" t="s">
        <v>3542</v>
      </c>
      <c r="H553" s="18" t="s">
        <v>5</v>
      </c>
      <c r="I553" s="18"/>
      <c r="J553" s="58" t="str">
        <f>IF(J$9="Include",IF(JoinIfFuzzy(J$155:J$191,J$155:J$191,"&lt;&gt;No",$F$155:$F$191,$G553)&amp;IF(AND(J$2=K$3,K$9="Include (Platform Duplicate)"),JoinIfFuzzy(K$155:K$191,K$155:K$191,"&lt;&gt;No",$F$155:$F$191,$G553),"")&lt;&gt;"","Yes","No"),"*")</f>
        <v>No</v>
      </c>
      <c r="K553" s="58" t="str">
        <f>IF(K$9="Include",IF(JoinIfFuzzy(K$155:K$191,K$155:K$191,"&lt;&gt;No",$F$155:$F$191,$G553)&amp;IF(AND(K$2=L$3,L$9="Include (Platform Duplicate)"),JoinIfFuzzy(L$155:L$191,L$155:L$191,"&lt;&gt;No",$F$155:$F$191,$G553),"")&lt;&gt;"","Yes","No"),"*")</f>
        <v>No</v>
      </c>
      <c r="L553" s="58" t="str">
        <f>IF(L$9="Include",IF(JoinIfFuzzy(L$155:L$191,L$155:L$191,"&lt;&gt;No",$F$155:$F$191,$G553)&amp;IF(AND(L$2=M$3,M$9="Include (Platform Duplicate)"),JoinIfFuzzy(M$155:M$191,M$155:M$191,"&lt;&gt;No",$F$155:$F$191,$G553),"")&lt;&gt;"","Yes","No"),"*")</f>
        <v>*</v>
      </c>
      <c r="M553" s="58" t="str">
        <f>IF(M$9="Include",IF(JoinIfFuzzy(M$155:M$191,M$155:M$191,"&lt;&gt;No",$F$155:$F$191,$G553)&amp;IF(AND(M$2=N$3,N$9="Include (Platform Duplicate)"),JoinIfFuzzy(N$155:N$191,N$155:N$191,"&lt;&gt;No",$F$155:$F$191,$G553),"")&lt;&gt;"","Yes","No"),"*")</f>
        <v>No</v>
      </c>
      <c r="N553" s="58" t="str">
        <f>IF(N$9="Include",IF(JoinIfFuzzy(N$155:N$191,N$155:N$191,"&lt;&gt;No",$F$155:$F$191,$G553)&amp;IF(AND(N$2=O$3,O$9="Include (Platform Duplicate)"),JoinIfFuzzy(O$155:O$191,O$155:O$191,"&lt;&gt;No",$F$155:$F$191,$G553),"")&lt;&gt;"","Yes","No"),"*")</f>
        <v>*</v>
      </c>
      <c r="O553" s="58" t="str">
        <f>IF(O$9="Include",IF(JoinIfFuzzy(O$155:O$191,O$155:O$191,"&lt;&gt;No",$F$155:$F$191,$G553)&amp;IF(AND(O$2=P$3,P$9="Include (Platform Duplicate)"),JoinIfFuzzy(P$155:P$191,P$155:P$191,"&lt;&gt;No",$F$155:$F$191,$G553),"")&lt;&gt;"","Yes","No"),"*")</f>
        <v>No</v>
      </c>
      <c r="P553" s="58" t="str">
        <f>IF(P$9="Include",IF(JoinIfFuzzy(P$155:P$191,P$155:P$191,"&lt;&gt;No",$F$155:$F$191,$G553)&amp;IF(AND(P$2=Q$3,Q$9="Include (Platform Duplicate)"),JoinIfFuzzy(Q$155:Q$191,Q$155:Q$191,"&lt;&gt;No",$F$155:$F$191,$G553),"")&lt;&gt;"","Yes","No"),"*")</f>
        <v>*</v>
      </c>
      <c r="Q553" s="58" t="str">
        <f>IF(Q$9="Include",IF(JoinIfFuzzy(Q$155:Q$191,Q$155:Q$191,"&lt;&gt;No",$F$155:$F$191,$G553)&amp;IF(AND(Q$2=R$3,R$9="Include (Platform Duplicate)"),JoinIfFuzzy(R$155:R$191,R$155:R$191,"&lt;&gt;No",$F$155:$F$191,$G553),"")&lt;&gt;"","Yes","No"),"*")</f>
        <v>No</v>
      </c>
      <c r="R553" s="58" t="str">
        <f>IF(R$9="Include",IF(JoinIfFuzzy(R$155:R$191,R$155:R$191,"&lt;&gt;No",$F$155:$F$191,$G553)&amp;IF(AND(R$2=S$3,S$9="Include (Platform Duplicate)"),JoinIfFuzzy(S$155:S$191,S$155:S$191,"&lt;&gt;No",$F$155:$F$191,$G553),"")&lt;&gt;"","Yes","No"),"*")</f>
        <v>*</v>
      </c>
      <c r="S553" s="58" t="str">
        <f>IF(S$9="Include",IF(JoinIfFuzzy(S$155:S$191,S$155:S$191,"&lt;&gt;No",$F$155:$F$191,$G553)&amp;IF(AND(S$2=T$3,T$9="Include (Platform Duplicate)"),JoinIfFuzzy(T$155:T$191,T$155:T$191,"&lt;&gt;No",$F$155:$F$191,$G553),"")&lt;&gt;"","Yes","No"),"*")</f>
        <v>Yes</v>
      </c>
      <c r="T553" s="58" t="str">
        <f>IF(T$9="Include",IF(JoinIfFuzzy(T$155:T$191,T$155:T$191,"&lt;&gt;No",$F$155:$F$191,$G553)&amp;IF(AND(T$2=U$3,U$9="Include (Platform Duplicate)"),JoinIfFuzzy(U$155:U$191,U$155:U$191,"&lt;&gt;No",$F$155:$F$191,$G553),"")&lt;&gt;"","Yes","No"),"*")</f>
        <v>*</v>
      </c>
      <c r="U553" s="58" t="str">
        <f>IF(U$9="Include",IF(JoinIfFuzzy(U$155:U$191,U$155:U$191,"&lt;&gt;No",$F$155:$F$191,$G553)&amp;IF(AND(U$2=V$3,V$9="Include (Platform Duplicate)"),JoinIfFuzzy(V$155:V$191,V$155:V$191,"&lt;&gt;No",$F$155:$F$191,$G553),"")&lt;&gt;"","Yes","No"),"*")</f>
        <v>Yes</v>
      </c>
      <c r="V553" s="58" t="str">
        <f>IF(V$9="Include",IF(JoinIfFuzzy(V$155:V$191,V$155:V$191,"&lt;&gt;No",$F$155:$F$191,$G553)&amp;IF(AND(V$2=W$3,W$9="Include (Platform Duplicate)"),JoinIfFuzzy(W$155:W$191,W$155:W$191,"&lt;&gt;No",$F$155:$F$191,$G553),"")&lt;&gt;"","Yes","No"),"*")</f>
        <v>No</v>
      </c>
      <c r="W553" s="58" t="str">
        <f>IF(W$9="Include",IF(JoinIfFuzzy(W$155:W$191,W$155:W$191,"&lt;&gt;No",$F$155:$F$191,$G553)&amp;IF(AND(W$2=X$3,X$9="Include (Platform Duplicate)"),JoinIfFuzzy(X$155:X$191,X$155:X$191,"&lt;&gt;No",$F$155:$F$191,$G553),"")&lt;&gt;"","Yes","No"),"*")</f>
        <v>No</v>
      </c>
      <c r="X553" s="58" t="str">
        <f>IF(X$9="Include",IF(JoinIfFuzzy(X$155:X$191,X$155:X$191,"&lt;&gt;No",$F$155:$F$191,$G553)&amp;IF(AND(X$2=Y$3,Y$9="Include (Platform Duplicate)"),JoinIfFuzzy(Y$155:Y$191,Y$155:Y$191,"&lt;&gt;No",$F$155:$F$191,$G553),"")&lt;&gt;"","Yes","No"),"*")</f>
        <v>*</v>
      </c>
      <c r="Y553" s="58" t="str">
        <f>IF(Y$9="Include",IF(JoinIfFuzzy(Y$155:Y$191,Y$155:Y$191,"&lt;&gt;No",$F$155:$F$191,$G553)&amp;IF(AND(Y$2=Z$3,Z$9="Include (Platform Duplicate)"),JoinIfFuzzy(Z$155:Z$191,Z$155:Z$191,"&lt;&gt;No",$F$155:$F$191,$G553),"")&lt;&gt;"","Yes","No"),"*")</f>
        <v>No</v>
      </c>
      <c r="Z553" s="58" t="str">
        <f>IF(Z$9="Include",IF(JoinIfFuzzy(Z$155:Z$191,Z$155:Z$191,"&lt;&gt;No",$F$155:$F$191,$G553)&amp;IF(AND(Z$2=AA$3,AA$9="Include (Platform Duplicate)"),JoinIfFuzzy(AA$155:AA$191,AA$155:AA$191,"&lt;&gt;No",$F$155:$F$191,$G553),"")&lt;&gt;"","Yes","No"),"*")</f>
        <v>*</v>
      </c>
      <c r="AA553" s="58" t="str">
        <f>IF(AA$9="Include",IF(JoinIfFuzzy(AA$155:AA$191,AA$155:AA$191,"&lt;&gt;No",$F$155:$F$191,$G553)&amp;IF(AND(AA$2=AB$3,AB$9="Include (Platform Duplicate)"),JoinIfFuzzy(AB$155:AB$191,AB$155:AB$191,"&lt;&gt;No",$F$155:$F$191,$G553),"")&lt;&gt;"","Yes","No"),"*")</f>
        <v>No</v>
      </c>
      <c r="AB553" s="58" t="str">
        <f>IF(AB$9="Include",IF(JoinIfFuzzy(AB$155:AB$191,AB$155:AB$191,"&lt;&gt;No",$F$155:$F$191,$G553)&amp;IF(AND(AB$2=AC$3,AC$9="Include (Platform Duplicate)"),JoinIfFuzzy(AC$155:AC$191,AC$155:AC$191,"&lt;&gt;No",$F$155:$F$191,$G553),"")&lt;&gt;"","Yes","No"),"*")</f>
        <v>*</v>
      </c>
      <c r="AC553" s="58" t="str">
        <f>IF(AC$9="Include",IF(JoinIfFuzzy(AC$155:AC$191,AC$155:AC$191,"&lt;&gt;No",$F$155:$F$191,$G553)&amp;IF(AND(AC$2=AD$3,AD$9="Include (Platform Duplicate)"),JoinIfFuzzy(AD$155:AD$191,AD$155:AD$191,"&lt;&gt;No",$F$155:$F$191,$G553),"")&lt;&gt;"","Yes","No"),"*")</f>
        <v>No</v>
      </c>
      <c r="AD553" s="58" t="str">
        <f>IF(AD$9="Include",IF(JoinIfFuzzy(AD$155:AD$191,AD$155:AD$191,"&lt;&gt;No",$F$155:$F$191,$G553)&amp;IF(AND(AD$2=AE$3,AE$9="Include (Platform Duplicate)"),JoinIfFuzzy(AE$155:AE$191,AE$155:AE$191,"&lt;&gt;No",$F$155:$F$191,$G553),"")&lt;&gt;"","Yes","No"),"*")</f>
        <v>No</v>
      </c>
      <c r="AE553" s="58" t="str">
        <f>IF(AE$9="Include",IF(JoinIfFuzzy(AE$155:AE$191,AE$155:AE$191,"&lt;&gt;No",$F$155:$F$191,$G553)&amp;IF(AND(AE$2=AF$3,AF$9="Include (Platform Duplicate)"),JoinIfFuzzy(AF$155:AF$191,AF$155:AF$191,"&lt;&gt;No",$F$155:$F$191,$G553),"")&lt;&gt;"","Yes","No"),"*")</f>
        <v>*</v>
      </c>
      <c r="AF553" s="58" t="str">
        <f>IF(AF$9="Include",IF(JoinIfFuzzy(AF$155:AF$191,AF$155:AF$191,"&lt;&gt;No",$F$155:$F$191,$G553)&amp;IF(AND(AF$2=AG$3,AG$9="Include (Platform Duplicate)"),JoinIfFuzzy(AG$155:AG$191,AG$155:AG$191,"&lt;&gt;No",$F$155:$F$191,$G553),"")&lt;&gt;"","Yes","No"),"*")</f>
        <v>No</v>
      </c>
      <c r="AG553" s="58" t="str">
        <f>IF(AG$9="Include",IF(JoinIfFuzzy(AG$155:AG$191,AG$155:AG$191,"&lt;&gt;No",$F$155:$F$191,$G553)&amp;IF(AND(AG$2=AH$3,AH$9="Include (Platform Duplicate)"),JoinIfFuzzy(AH$155:AH$191,AH$155:AH$191,"&lt;&gt;No",$F$155:$F$191,$G553),"")&lt;&gt;"","Yes","No"),"*")</f>
        <v>Yes</v>
      </c>
      <c r="AH553" s="58" t="str">
        <f>IF(AH$9="Include",IF(JoinIfFuzzy(AH$155:AH$191,AH$155:AH$191,"&lt;&gt;No",$F$155:$F$191,$G553)&amp;IF(AND(AH$2=AI$3,AI$9="Include (Platform Duplicate)"),JoinIfFuzzy(AI$155:AI$191,AI$155:AI$191,"&lt;&gt;No",$F$155:$F$191,$G553),"")&lt;&gt;"","Yes","No"),"*")</f>
        <v>Yes</v>
      </c>
      <c r="AI553" s="58" t="str">
        <f>IF(AI$9="Include",IF(JoinIfFuzzy(AI$155:AI$191,AI$155:AI$191,"&lt;&gt;No",$F$155:$F$191,$G553)&amp;IF(AND(AI$2=AJ$3,AJ$9="Include (Platform Duplicate)"),JoinIfFuzzy(AJ$155:AJ$191,AJ$155:AJ$191,"&lt;&gt;No",$F$155:$F$191,$G553),"")&lt;&gt;"","Yes","No"),"*")</f>
        <v>*</v>
      </c>
      <c r="AJ553" s="58" t="str">
        <f>IF(AJ$9="Include",IF(JoinIfFuzzy(AJ$155:AJ$191,AJ$155:AJ$191,"&lt;&gt;No",$F$155:$F$191,$G553)&amp;IF(AND(AJ$2=AK$3,AK$9="Include (Platform Duplicate)"),JoinIfFuzzy(AK$155:AK$191,AK$155:AK$191,"&lt;&gt;No",$F$155:$F$191,$G553),"")&lt;&gt;"","Yes","No"),"*")</f>
        <v>Yes</v>
      </c>
      <c r="AK553" s="58" t="str">
        <f>IF(AK$9="Include",IF(JoinIfFuzzy(AK$155:AK$191,AK$155:AK$191,"&lt;&gt;No",$F$155:$F$191,$G553)&amp;IF(AND(AK$2=AL$3,AL$9="Include (Platform Duplicate)"),JoinIfFuzzy(AL$155:AL$191,AL$155:AL$191,"&lt;&gt;No",$F$155:$F$191,$G553),"")&lt;&gt;"","Yes","No"),"*")</f>
        <v>*</v>
      </c>
      <c r="AL553" s="58" t="str">
        <f>IF(AL$9="Include",IF(JoinIfFuzzy(AL$155:AL$191,AL$155:AL$191,"&lt;&gt;No",$F$155:$F$191,$G553)&amp;IF(AND(AL$2=AM$3,AM$9="Include (Platform Duplicate)"),JoinIfFuzzy(AM$155:AM$191,AM$155:AM$191,"&lt;&gt;No",$F$155:$F$191,$G553),"")&lt;&gt;"","Yes","No"),"*")</f>
        <v>No</v>
      </c>
      <c r="AM553" s="58" t="str">
        <f>IF(AM$9="Include",IF(JoinIfFuzzy(AM$155:AM$191,AM$155:AM$191,"&lt;&gt;No",$F$155:$F$191,$G553)&amp;IF(AND(AM$2=AN$3,AN$9="Include (Platform Duplicate)"),JoinIfFuzzy(AN$155:AN$191,AN$155:AN$191,"&lt;&gt;No",$F$155:$F$191,$G553),"")&lt;&gt;"","Yes","No"),"*")</f>
        <v>Yes</v>
      </c>
      <c r="AN553" s="58" t="str">
        <f>IF(AN$9="Include",IF(JoinIfFuzzy(AN$155:AN$191,AN$155:AN$191,"&lt;&gt;No",$F$155:$F$191,$G553)&amp;IF(AND(AN$2=AO$3,AO$9="Include (Platform Duplicate)"),JoinIfFuzzy(AO$155:AO$191,AO$155:AO$191,"&lt;&gt;No",$F$155:$F$191,$G553),"")&lt;&gt;"","Yes","No"),"*")</f>
        <v>No</v>
      </c>
      <c r="AO553" s="58" t="str">
        <f>IF(AO$9="Include",IF(JoinIfFuzzy(AO$155:AO$191,AO$155:AO$191,"&lt;&gt;No",$F$155:$F$191,$G553)&amp;IF(AND(AO$2=AP$3,AP$9="Include (Platform Duplicate)"),JoinIfFuzzy(AP$155:AP$191,AP$155:AP$191,"&lt;&gt;No",$F$155:$F$191,$G553),"")&lt;&gt;"","Yes","No"),"*")</f>
        <v>*</v>
      </c>
      <c r="AP553" s="58" t="str">
        <f>IF(AP$9="Include",IF(JoinIfFuzzy(AP$155:AP$191,AP$155:AP$191,"&lt;&gt;No",$F$155:$F$191,$G553)&amp;IF(AND(AP$2=AQ$3,AQ$9="Include (Platform Duplicate)"),JoinIfFuzzy(AQ$155:AQ$191,AQ$155:AQ$191,"&lt;&gt;No",$F$155:$F$191,$G553),"")&lt;&gt;"","Yes","No"),"*")</f>
        <v>No</v>
      </c>
      <c r="AQ553" s="58" t="str">
        <f>IF(AQ$9="Include",IF(JoinIfFuzzy(AQ$155:AQ$191,AQ$155:AQ$191,"&lt;&gt;No",$F$155:$F$191,$G553)&amp;IF(AND(AQ$2=AR$3,AR$9="Include (Platform Duplicate)"),JoinIfFuzzy(AR$155:AR$191,AR$155:AR$191,"&lt;&gt;No",$F$155:$F$191,$G553),"")&lt;&gt;"","Yes","No"),"*")</f>
        <v>*</v>
      </c>
      <c r="AR553" s="58" t="str">
        <f>IF(AR$9="Include",IF(JoinIfFuzzy(AR$155:AR$191,AR$155:AR$191,"&lt;&gt;No",$F$155:$F$191,$G553)&amp;IF(AND(AR$2=AS$3,AS$9="Include (Platform Duplicate)"),JoinIfFuzzy(AS$155:AS$191,AS$155:AS$191,"&lt;&gt;No",$F$155:$F$191,$G553),"")&lt;&gt;"","Yes","No"),"*")</f>
        <v>No</v>
      </c>
      <c r="AS553" s="58" t="str">
        <f>IF(AS$9="Include",IF(JoinIfFuzzy(AS$155:AS$191,AS$155:AS$191,"&lt;&gt;No",$F$155:$F$191,$G553)&amp;IF(AND(AS$2=AT$3,AT$9="Include (Platform Duplicate)"),JoinIfFuzzy(AT$155:AT$191,AT$155:AT$191,"&lt;&gt;No",$F$155:$F$191,$G553),"")&lt;&gt;"","Yes","No"),"*")</f>
        <v>*</v>
      </c>
      <c r="AT553" s="58" t="str">
        <f>IF(AT$9="Include",IF(JoinIfFuzzy(AT$155:AT$191,AT$155:AT$191,"&lt;&gt;No",$F$155:$F$191,$G553)&amp;IF(AND(AT$2=AU$3,AU$9="Include (Platform Duplicate)"),JoinIfFuzzy(AU$155:AU$191,AU$155:AU$191,"&lt;&gt;No",$F$155:$F$191,$G553),"")&lt;&gt;"","Yes","No"),"*")</f>
        <v>No</v>
      </c>
      <c r="AU553" s="58" t="str">
        <f>IF(AU$9="Include",IF(JoinIfFuzzy(AU$155:AU$191,AU$155:AU$191,"&lt;&gt;No",$F$155:$F$191,$G553)&amp;IF(AND(AU$2=AV$3,AV$9="Include (Platform Duplicate)"),JoinIfFuzzy(AV$155:AV$191,AV$155:AV$191,"&lt;&gt;No",$F$155:$F$191,$G553),"")&lt;&gt;"","Yes","No"),"*")</f>
        <v>No</v>
      </c>
      <c r="AV553" s="58" t="str">
        <f>IF(AV$9="Include",IF(JoinIfFuzzy(AV$155:AV$191,AV$155:AV$191,"&lt;&gt;No",$F$155:$F$191,$G553)&amp;IF(AND(AV$2=AW$3,AW$9="Include (Platform Duplicate)"),JoinIfFuzzy(AW$155:AW$191,AW$155:AW$191,"&lt;&gt;No",$F$155:$F$191,$G553),"")&lt;&gt;"","Yes","No"),"*")</f>
        <v>*</v>
      </c>
      <c r="AW553" s="58" t="str">
        <f>IF(AW$9="Include",IF(JoinIfFuzzy(AW$155:AW$191,AW$155:AW$191,"&lt;&gt;No",$F$155:$F$191,$G553)&amp;IF(AND(AW$2=AX$3,AX$9="Include (Platform Duplicate)"),JoinIfFuzzy(AX$155:AX$191,AX$155:AX$191,"&lt;&gt;No",$F$155:$F$191,$G553),"")&lt;&gt;"","Yes","No"),"*")</f>
        <v>*</v>
      </c>
      <c r="AX553" s="58" t="str">
        <f>IF(AX$9="Include",IF(JoinIfFuzzy(AX$155:AX$191,AX$155:AX$191,"&lt;&gt;No",$F$155:$F$191,$G553)&amp;IF(AND(AX$2=AY$3,AY$9="Include (Platform Duplicate)"),JoinIfFuzzy(AY$155:AY$191,AY$155:AY$191,"&lt;&gt;No",$F$155:$F$191,$G553),"")&lt;&gt;"","Yes","No"),"*")</f>
        <v>*</v>
      </c>
      <c r="AY553" s="58" t="str">
        <f>IF(AY$9="Include",IF(JoinIfFuzzy(AY$155:AY$191,AY$155:AY$191,"&lt;&gt;No",$F$155:$F$191,$G553)&amp;IF(AND(AY$2=AZ$3,AZ$9="Include (Platform Duplicate)"),JoinIfFuzzy(AZ$155:AZ$191,AZ$155:AZ$191,"&lt;&gt;No",$F$155:$F$191,$G553),"")&lt;&gt;"","Yes","No"),"*")</f>
        <v>*</v>
      </c>
      <c r="AZ553" s="58" t="str">
        <f>IF(AZ$9="Include",IF(JoinIfFuzzy(AZ$155:AZ$191,AZ$155:AZ$191,"&lt;&gt;No",$F$155:$F$191,$G553)&amp;IF(AND(AZ$2=BA$3,BA$9="Include (Platform Duplicate)"),JoinIfFuzzy(BA$155:BA$191,BA$155:BA$191,"&lt;&gt;No",$F$155:$F$191,$G553),"")&lt;&gt;"","Yes","No"),"*")</f>
        <v>No</v>
      </c>
      <c r="BA553" s="58" t="str">
        <f>IF(BA$9="Include",IF(JoinIfFuzzy(BA$155:BA$191,BA$155:BA$191,"&lt;&gt;No",$F$155:$F$191,$G553)&amp;IF(AND(BA$2=BB$3,BB$9="Include (Platform Duplicate)"),JoinIfFuzzy(BB$155:BB$191,BB$155:BB$191,"&lt;&gt;No",$F$155:$F$191,$G553),"")&lt;&gt;"","Yes","No"),"*")</f>
        <v>Yes</v>
      </c>
      <c r="BB553" s="58" t="str">
        <f>IF(BB$9="Include",IF(JoinIfFuzzy(BB$155:BB$191,BB$155:BB$191,"&lt;&gt;No",$F$155:$F$191,$G553)&amp;IF(AND(BB$2=BC$3,BC$9="Include (Platform Duplicate)"),JoinIfFuzzy(BC$155:BC$191,BC$155:BC$191,"&lt;&gt;No",$F$155:$F$191,$G553),"")&lt;&gt;"","Yes","No"),"*")</f>
        <v>Yes</v>
      </c>
      <c r="BC553" s="58" t="str">
        <f>IF(BC$9="Include",IF(JoinIfFuzzy(BC$155:BC$191,BC$155:BC$191,"&lt;&gt;No",$F$155:$F$191,$G553)&amp;IF(AND(BC$2=BD$3,BD$9="Include (Platform Duplicate)"),JoinIfFuzzy(BD$155:BD$191,BD$155:BD$191,"&lt;&gt;No",$F$155:$F$191,$G553),"")&lt;&gt;"","Yes","No"),"*")</f>
        <v>Yes</v>
      </c>
      <c r="BD553" s="58" t="str">
        <f>IF(BD$9="Include",IF(JoinIfFuzzy(BD$155:BD$191,BD$155:BD$191,"&lt;&gt;No",$F$155:$F$191,$G553)&amp;IF(AND(BD$2=BE$3,BE$9="Include (Platform Duplicate)"),JoinIfFuzzy(BE$155:BE$191,BE$155:BE$191,"&lt;&gt;No",$F$155:$F$191,$G553),"")&lt;&gt;"","Yes","No"),"*")</f>
        <v>No</v>
      </c>
      <c r="BE553" s="58" t="str">
        <f>IF(BE$9="Include",IF(JoinIfFuzzy(BE$155:BE$191,BE$155:BE$191,"&lt;&gt;No",$F$155:$F$191,$G553)&amp;IF(AND(BE$2=BF$3,BF$9="Include (Platform Duplicate)"),JoinIfFuzzy(BF$155:BF$191,BF$155:BF$191,"&lt;&gt;No",$F$155:$F$191,$G553),"")&lt;&gt;"","Yes","No"),"*")</f>
        <v>*</v>
      </c>
      <c r="BF553" s="58" t="str">
        <f>IF(BF$9="Include",IF(JoinIfFuzzy(BF$155:BF$191,BF$155:BF$191,"&lt;&gt;No",$F$155:$F$191,$G553)&amp;IF(AND(BF$2=BG$3,BG$9="Include (Platform Duplicate)"),JoinIfFuzzy(BG$155:BG$191,BG$155:BG$191,"&lt;&gt;No",$F$155:$F$191,$G553),"")&lt;&gt;"","Yes","No"),"*")</f>
        <v>*</v>
      </c>
      <c r="BG553" s="58" t="str">
        <f>IF(BG$9="Include",IF(JoinIfFuzzy(BG$155:BG$191,BG$155:BG$191,"&lt;&gt;No",$F$155:$F$191,$G553)&amp;IF(AND(BG$2=BH$3,BH$9="Include (Platform Duplicate)"),JoinIfFuzzy(BH$155:BH$191,BH$155:BH$191,"&lt;&gt;No",$F$155:$F$191,$G553),"")&lt;&gt;"","Yes","No"),"*")</f>
        <v>Yes</v>
      </c>
      <c r="BH553" s="58" t="str">
        <f>IF(BH$9="Include",IF(JoinIfFuzzy(BH$155:BH$191,BH$155:BH$191,"&lt;&gt;No",$F$155:$F$191,$G553)&amp;IF(AND(BH$2=BI$3,BI$9="Include (Platform Duplicate)"),JoinIfFuzzy(BI$155:BI$191,BI$155:BI$191,"&lt;&gt;No",$F$155:$F$191,$G553),"")&lt;&gt;"","Yes","No"),"*")</f>
        <v>*</v>
      </c>
      <c r="BI553" s="58" t="str">
        <f>IF(BI$9="Include",IF(JoinIfFuzzy(BI$155:BI$191,BI$155:BI$191,"&lt;&gt;No",$F$155:$F$191,$G553)&amp;IF(AND(BI$2=BJ$3,BJ$9="Include (Platform Duplicate)"),JoinIfFuzzy(BJ$155:BJ$191,BJ$155:BJ$191,"&lt;&gt;No",$F$155:$F$191,$G553),"")&lt;&gt;"","Yes","No"),"*")</f>
        <v>Yes</v>
      </c>
      <c r="BJ553" s="58" t="str">
        <f>IF(BJ$9="Include",IF(JoinIfFuzzy(BJ$155:BJ$191,BJ$155:BJ$191,"&lt;&gt;No",$F$155:$F$191,$G553)&amp;IF(AND(BJ$2=BK$3,BK$9="Include (Platform Duplicate)"),JoinIfFuzzy(BK$155:BK$191,BK$155:BK$191,"&lt;&gt;No",$F$155:$F$191,$G553),"")&lt;&gt;"","Yes","No"),"*")</f>
        <v>No</v>
      </c>
      <c r="BK553" s="58" t="str">
        <f>IF(BK$9="Include",IF(JoinIfFuzzy(BK$155:BK$191,BK$155:BK$191,"&lt;&gt;No",$F$155:$F$191,$G553)&amp;IF(AND(BK$2=BL$3,BL$9="Include (Platform Duplicate)"),JoinIfFuzzy(BL$155:BL$191,BL$155:BL$191,"&lt;&gt;No",$F$155:$F$191,$G553),"")&lt;&gt;"","Yes","No"),"*")</f>
        <v>*</v>
      </c>
      <c r="BL553" s="58" t="str">
        <f>IF(BL$9="Include",IF(JoinIfFuzzy(BL$155:BL$191,BL$155:BL$191,"&lt;&gt;No",$F$155:$F$191,$G553)&amp;IF(AND(BL$2=BM$3,BM$9="Include (Platform Duplicate)"),JoinIfFuzzy(BM$155:BM$191,BM$155:BM$191,"&lt;&gt;No",$F$155:$F$191,$G553),"")&lt;&gt;"","Yes","No"),"*")</f>
        <v>No</v>
      </c>
      <c r="BM553" s="58" t="str">
        <f>IF(BM$9="Include",IF(JoinIfFuzzy(BM$155:BM$191,BM$155:BM$191,"&lt;&gt;No",$F$155:$F$191,$G553)&amp;IF(AND(BM$2=BN$3,BN$9="Include (Platform Duplicate)"),JoinIfFuzzy(BN$155:BN$191,BN$155:BN$191,"&lt;&gt;No",$F$155:$F$191,$G553),"")&lt;&gt;"","Yes","No"),"*")</f>
        <v>*</v>
      </c>
      <c r="BN553" s="58" t="str">
        <f>IF(BN$9="Include",IF(JoinIfFuzzy(BN$155:BN$191,BN$155:BN$191,"&lt;&gt;No",$F$155:$F$191,$G553)&amp;IF(AND(BN$2=BO$3,BO$9="Include (Platform Duplicate)"),JoinIfFuzzy(BO$155:BO$191,BO$155:BO$191,"&lt;&gt;No",$F$155:$F$191,$G553),"")&lt;&gt;"","Yes","No"),"*")</f>
        <v>No</v>
      </c>
      <c r="BO553" s="58" t="str">
        <f>IF(BO$9="Include",IF(JoinIfFuzzy(BO$155:BO$191,BO$155:BO$191,"&lt;&gt;No",$F$155:$F$191,$G553)&amp;IF(AND(BO$2=BP$3,BP$9="Include (Platform Duplicate)"),JoinIfFuzzy(BP$155:BP$191,BP$155:BP$191,"&lt;&gt;No",$F$155:$F$191,$G553),"")&lt;&gt;"","Yes","No"),"*")</f>
        <v>No</v>
      </c>
      <c r="BP553" s="58" t="str">
        <f>IF(BP$9="Include",IF(JoinIfFuzzy(BP$155:BP$191,BP$155:BP$191,"&lt;&gt;No",$F$155:$F$191,$G553)&amp;IF(AND(BP$2=BQ$3,BQ$9="Include (Platform Duplicate)"),JoinIfFuzzy(BQ$155:BQ$191,BQ$155:BQ$191,"&lt;&gt;No",$F$155:$F$191,$G553),"")&lt;&gt;"","Yes","No"),"*")</f>
        <v>*</v>
      </c>
      <c r="BQ553" s="58" t="str">
        <f>IF(BQ$9="Include",IF(JoinIfFuzzy(BQ$155:BQ$191,BQ$155:BQ$191,"&lt;&gt;No",$F$155:$F$191,$G553)&amp;IF(AND(BQ$2=BR$3,BR$9="Include (Platform Duplicate)"),JoinIfFuzzy(BR$155:BR$191,BR$155:BR$191,"&lt;&gt;No",$F$155:$F$191,$G553),"")&lt;&gt;"","Yes","No"),"*")</f>
        <v>No</v>
      </c>
      <c r="BR553" s="58" t="str">
        <f>IF(BR$9="Include",IF(JoinIfFuzzy(BR$155:BR$191,BR$155:BR$191,"&lt;&gt;No",$F$155:$F$191,$G553)&amp;IF(AND(BR$2=BS$3,BS$9="Include (Platform Duplicate)"),JoinIfFuzzy(BS$155:BS$191,BS$155:BS$191,"&lt;&gt;No",$F$155:$F$191,$G553),"")&lt;&gt;"","Yes","No"),"*")</f>
        <v>*</v>
      </c>
      <c r="BS553" s="58" t="str">
        <f>IF(BS$9="Include",IF(JoinIfFuzzy(BS$155:BS$191,BS$155:BS$191,"&lt;&gt;No",$F$155:$F$191,$G553)&amp;IF(AND(BS$2=BT$3,BT$9="Include (Platform Duplicate)"),JoinIfFuzzy(BT$155:BT$191,BT$155:BT$191,"&lt;&gt;No",$F$155:$F$191,$G553),"")&lt;&gt;"","Yes","No"),"*")</f>
        <v>No</v>
      </c>
      <c r="BT553" s="58" t="str">
        <f>IF(BT$9="Include",IF(JoinIfFuzzy(BT$155:BT$191,BT$155:BT$191,"&lt;&gt;No",$F$155:$F$191,$G553)&amp;IF(AND(BT$2=BU$3,BU$9="Include (Platform Duplicate)"),JoinIfFuzzy(BU$155:BU$191,BU$155:BU$191,"&lt;&gt;No",$F$155:$F$191,$G553),"")&lt;&gt;"","Yes","No"),"*")</f>
        <v>No</v>
      </c>
      <c r="BU553" s="58" t="str">
        <f>IF(BU$9="Include",IF(JoinIfFuzzy(BU$155:BU$191,BU$155:BU$191,"&lt;&gt;No",$F$155:$F$191,$G553)&amp;IF(AND(BU$2=BV$3,BV$9="Include (Platform Duplicate)"),JoinIfFuzzy(BV$155:BV$191,BV$155:BV$191,"&lt;&gt;No",$F$155:$F$191,$G553),"")&lt;&gt;"","Yes","No"),"*")</f>
        <v>*</v>
      </c>
      <c r="BV553" s="58" t="str">
        <f>IF(BV$9="Include",IF(JoinIfFuzzy(BV$155:BV$191,BV$155:BV$191,"&lt;&gt;No",$F$155:$F$191,$G553)&amp;IF(AND(BV$2=BW$3,BW$9="Include (Platform Duplicate)"),JoinIfFuzzy(BW$155:BW$191,BW$155:BW$191,"&lt;&gt;No",$F$155:$F$191,$G553),"")&lt;&gt;"","Yes","No"),"*")</f>
        <v>No</v>
      </c>
      <c r="BW553" s="58" t="str">
        <f>IF(BW$9="Include",IF(JoinIfFuzzy(BW$155:BW$191,BW$155:BW$191,"&lt;&gt;No",$F$155:$F$191,$G553)&amp;IF(AND(BW$2=BX$3,BX$9="Include (Platform Duplicate)"),JoinIfFuzzy(BX$155:BX$191,BX$155:BX$191,"&lt;&gt;No",$F$155:$F$191,$G553),"")&lt;&gt;"","Yes","No"),"*")</f>
        <v>*</v>
      </c>
      <c r="BX553" s="58" t="str">
        <f>IF(BX$9="Include",IF(JoinIfFuzzy(BX$155:BX$191,BX$155:BX$191,"&lt;&gt;No",$F$155:$F$191,$G553)&amp;IF(AND(BX$2=BY$3,BY$9="Include (Platform Duplicate)"),JoinIfFuzzy(BY$155:BY$191,BY$155:BY$191,"&lt;&gt;No",$F$155:$F$191,$G553),"")&lt;&gt;"","Yes","No"),"*")</f>
        <v>Yes</v>
      </c>
      <c r="BY553" s="58" t="str">
        <f>IF(BY$9="Include",IF(JoinIfFuzzy(BY$155:BY$191,BY$155:BY$191,"&lt;&gt;No",$F$155:$F$191,$G553)&amp;IF(AND(BY$2=BZ$3,BZ$9="Include (Platform Duplicate)"),JoinIfFuzzy(BZ$155:BZ$191,BZ$155:BZ$191,"&lt;&gt;No",$F$155:$F$191,$G553),"")&lt;&gt;"","Yes","No"),"*")</f>
        <v>*</v>
      </c>
      <c r="BZ553" s="58" t="str">
        <f>IF(BZ$9="Include",IF(JoinIfFuzzy(BZ$155:BZ$191,BZ$155:BZ$191,"&lt;&gt;No",$F$155:$F$191,$G553)&amp;IF(AND(BZ$2=CA$3,CA$9="Include (Platform Duplicate)"),JoinIfFuzzy(CA$155:CA$191,CA$155:CA$191,"&lt;&gt;No",$F$155:$F$191,$G553),"")&lt;&gt;"","Yes","No"),"*")</f>
        <v>Yes</v>
      </c>
      <c r="CA553" s="58" t="str">
        <f>IF(CA$9="Include",IF(JoinIfFuzzy(CA$155:CA$191,CA$155:CA$191,"&lt;&gt;No",$F$155:$F$191,$G553)&amp;IF(AND(CA$2=CB$3,CB$9="Include (Platform Duplicate)"),JoinIfFuzzy(CB$155:CB$191,CB$155:CB$191,"&lt;&gt;No",$F$155:$F$191,$G553),"")&lt;&gt;"","Yes","No"),"*")</f>
        <v>No</v>
      </c>
      <c r="CB553" s="58" t="str">
        <f>IF(CB$9="Include",IF(JoinIfFuzzy(CB$155:CB$191,CB$155:CB$191,"&lt;&gt;No",$F$155:$F$191,$G553)&amp;IF(AND(CB$2=CC$3,CC$9="Include (Platform Duplicate)"),JoinIfFuzzy(CC$155:CC$191,CC$155:CC$191,"&lt;&gt;No",$F$155:$F$191,$G553),"")&lt;&gt;"","Yes","No"),"*")</f>
        <v>No</v>
      </c>
      <c r="CC553" s="58" t="str">
        <f>IF(CC$9="Include",IF(JoinIfFuzzy(CC$155:CC$191,CC$155:CC$191,"&lt;&gt;No",$F$155:$F$191,$G553)&amp;IF(AND(CC$2=CD$3,CD$9="Include (Platform Duplicate)"),JoinIfFuzzy(CD$155:CD$191,CD$155:CD$191,"&lt;&gt;No",$F$155:$F$191,$G553),"")&lt;&gt;"","Yes","No"),"*")</f>
        <v>No</v>
      </c>
      <c r="CD553" s="58" t="str">
        <f>IF(CD$9="Include",IF(JoinIfFuzzy(CD$155:CD$191,CD$155:CD$191,"&lt;&gt;No",$F$155:$F$191,$G553)&amp;IF(AND(CD$2=CE$3,CE$9="Include (Platform Duplicate)"),JoinIfFuzzy(CE$155:CE$191,CE$155:CE$191,"&lt;&gt;No",$F$155:$F$191,$G553),"")&lt;&gt;"","Yes","No"),"*")</f>
        <v>*</v>
      </c>
      <c r="CE553" s="58" t="str">
        <f>IF(CE$9="Include",IF(JoinIfFuzzy(CE$155:CE$191,CE$155:CE$191,"&lt;&gt;No",$F$155:$F$191,$G553)&amp;IF(AND(CE$2=CF$3,CF$9="Include (Platform Duplicate)"),JoinIfFuzzy(CF$155:CF$191,CF$155:CF$191,"&lt;&gt;No",$F$155:$F$191,$G553),"")&lt;&gt;"","Yes","No"),"*")</f>
        <v>*</v>
      </c>
      <c r="CF553" s="58" t="str">
        <f>IF(CF$9="Include",IF(JoinIfFuzzy(CF$155:CF$191,CF$155:CF$191,"&lt;&gt;No",$F$155:$F$191,$G553)&amp;IF(AND(CF$2=CG$3,CG$9="Include (Platform Duplicate)"),JoinIfFuzzy(CG$155:CG$191,CG$155:CG$191,"&lt;&gt;No",$F$155:$F$191,$G553),"")&lt;&gt;"","Yes","No"),"*")</f>
        <v>*</v>
      </c>
      <c r="CG553" s="58" t="str">
        <f>IF(CG$9="Include",IF(JoinIfFuzzy(CG$155:CG$191,CG$155:CG$191,"&lt;&gt;No",$F$155:$F$191,$G553)&amp;IF(AND(CG$2=CH$3,CH$9="Include (Platform Duplicate)"),JoinIfFuzzy(CH$155:CH$191,CH$155:CH$191,"&lt;&gt;No",$F$155:$F$191,$G553),"")&lt;&gt;"","Yes","No"),"*")</f>
        <v>No</v>
      </c>
      <c r="CH553" s="58" t="str">
        <f>IF(CH$9="Include",IF(JoinIfFuzzy(CH$155:CH$191,CH$155:CH$191,"&lt;&gt;No",$F$155:$F$191,$G553)&amp;IF(AND(CH$2=CI$3,CI$9="Include (Platform Duplicate)"),JoinIfFuzzy(CI$155:CI$191,CI$155:CI$191,"&lt;&gt;No",$F$155:$F$191,$G553),"")&lt;&gt;"","Yes","No"),"*")</f>
        <v>No</v>
      </c>
      <c r="CI553" s="58" t="str">
        <f>IF(CI$9="Include",IF(JoinIfFuzzy(CI$155:CI$191,CI$155:CI$191,"&lt;&gt;No",$F$155:$F$191,$G553)&amp;IF(AND(CI$2=CJ$3,CJ$9="Include (Platform Duplicate)"),JoinIfFuzzy(CJ$155:CJ$191,CJ$155:CJ$191,"&lt;&gt;No",$F$155:$F$191,$G553),"")&lt;&gt;"","Yes","No"),"*")</f>
        <v>*</v>
      </c>
      <c r="CJ553" s="58" t="str">
        <f>IF(CJ$9="Include",IF(JoinIfFuzzy(CJ$155:CJ$191,CJ$155:CJ$191,"&lt;&gt;No",$F$155:$F$191,$G553)&amp;IF(AND(CJ$2=CK$3,CK$9="Include (Platform Duplicate)"),JoinIfFuzzy(CK$155:CK$191,CK$155:CK$191,"&lt;&gt;No",$F$155:$F$191,$G553),"")&lt;&gt;"","Yes","No"),"*")</f>
        <v>Yes</v>
      </c>
      <c r="CK553" s="58" t="str">
        <f>IF(CK$9="Include",IF(JoinIfFuzzy(CK$155:CK$191,CK$155:CK$191,"&lt;&gt;No",$F$155:$F$191,$G553)&amp;IF(AND(CK$2=CL$3,CL$9="Include (Platform Duplicate)"),JoinIfFuzzy(CL$155:CL$191,CL$155:CL$191,"&lt;&gt;No",$F$155:$F$191,$G553),"")&lt;&gt;"","Yes","No"),"*")</f>
        <v>No</v>
      </c>
      <c r="CL553" s="58" t="str">
        <f>IF(CL$9="Include",IF(JoinIfFuzzy(CL$155:CL$191,CL$155:CL$191,"&lt;&gt;No",$F$155:$F$191,$G553)&amp;IF(AND(CL$2=CM$3,CM$9="Include (Platform Duplicate)"),JoinIfFuzzy(CM$155:CM$191,CM$155:CM$191,"&lt;&gt;No",$F$155:$F$191,$G553),"")&lt;&gt;"","Yes","No"),"*")</f>
        <v>No</v>
      </c>
      <c r="CM553" s="58" t="str">
        <f>IF(CM$9="Include",IF(JoinIfFuzzy(CM$155:CM$191,CM$155:CM$191,"&lt;&gt;No",$F$155:$F$191,$G553)&amp;IF(AND(CM$2=CN$3,CN$9="Include (Platform Duplicate)"),JoinIfFuzzy(CN$155:CN$191,CN$155:CN$191,"&lt;&gt;No",$F$155:$F$191,$G553),"")&lt;&gt;"","Yes","No"),"*")</f>
        <v>*</v>
      </c>
      <c r="CN553" s="58" t="str">
        <f>IF(CN$9="Include",IF(JoinIfFuzzy(CN$155:CN$191,CN$155:CN$191,"&lt;&gt;No",$F$155:$F$191,$G553)&amp;IF(AND(CN$2=CO$3,CO$9="Include (Platform Duplicate)"),JoinIfFuzzy(CO$155:CO$191,CO$155:CO$191,"&lt;&gt;No",$F$155:$F$191,$G553),"")&lt;&gt;"","Yes","No"),"*")</f>
        <v>No</v>
      </c>
      <c r="CO553" s="58" t="str">
        <f>IF(CO$9="Include",IF(JoinIfFuzzy(CO$155:CO$191,CO$155:CO$191,"&lt;&gt;No",$F$155:$F$191,$G553)&amp;IF(AND(CO$2=CP$3,CP$9="Include (Platform Duplicate)"),JoinIfFuzzy(CP$155:CP$191,CP$155:CP$191,"&lt;&gt;No",$F$155:$F$191,$G553),"")&lt;&gt;"","Yes","No"),"*")</f>
        <v>No</v>
      </c>
      <c r="CP553" s="58" t="str">
        <f>IF(CP$9="Include",IF(JoinIfFuzzy(CP$155:CP$191,CP$155:CP$191,"&lt;&gt;No",$F$155:$F$191,$G553)&amp;IF(AND(CP$2=CQ$3,CQ$9="Include (Platform Duplicate)"),JoinIfFuzzy(CQ$155:CQ$191,CQ$155:CQ$191,"&lt;&gt;No",$F$155:$F$191,$G553),"")&lt;&gt;"","Yes","No"),"*")</f>
        <v>*</v>
      </c>
      <c r="CQ553" s="58" t="str">
        <f>IF(CQ$9="Include",IF(JoinIfFuzzy(CQ$155:CQ$191,CQ$155:CQ$191,"&lt;&gt;No",$F$155:$F$191,$G553)&amp;IF(AND(CQ$2=CR$3,CR$9="Include (Platform Duplicate)"),JoinIfFuzzy(CR$155:CR$191,CR$155:CR$191,"&lt;&gt;No",$F$155:$F$191,$G553),"")&lt;&gt;"","Yes","No"),"*")</f>
        <v>No</v>
      </c>
      <c r="CR553" s="58" t="str">
        <f>IF(CR$9="Include",IF(JoinIfFuzzy(CR$155:CR$191,CR$155:CR$191,"&lt;&gt;No",$F$155:$F$191,$G553)&amp;IF(AND(CR$2=CS$3,CS$9="Include (Platform Duplicate)"),JoinIfFuzzy(CS$155:CS$191,CS$155:CS$191,"&lt;&gt;No",$F$155:$F$191,$G553),"")&lt;&gt;"","Yes","No"),"*")</f>
        <v>Yes</v>
      </c>
      <c r="CS553" s="58" t="str">
        <f>IF(CS$9="Include",IF(JoinIfFuzzy(CS$155:CS$191,CS$155:CS$191,"&lt;&gt;No",$F$155:$F$191,$G553)&amp;IF(AND(CS$2=CT$3,CT$9="Include (Platform Duplicate)"),JoinIfFuzzy(CT$155:CT$191,CT$155:CT$191,"&lt;&gt;No",$F$155:$F$191,$G553),"")&lt;&gt;"","Yes","No"),"*")</f>
        <v>No</v>
      </c>
      <c r="CT553" s="58" t="str">
        <f>IF(CT$9="Include",IF(JoinIfFuzzy(CT$155:CT$191,CT$155:CT$191,"&lt;&gt;No",$F$155:$F$191,$G553)&amp;IF(AND(CT$2=CU$3,CU$9="Include (Platform Duplicate)"),JoinIfFuzzy(CU$155:CU$191,CU$155:CU$191,"&lt;&gt;No",$F$155:$F$191,$G553),"")&lt;&gt;"","Yes","No"),"*")</f>
        <v>*</v>
      </c>
      <c r="CU553" s="58" t="str">
        <f>IF(CU$9="Include",IF(JoinIfFuzzy(CU$155:CU$191,CU$155:CU$191,"&lt;&gt;No",$F$155:$F$191,$G553)&amp;IF(AND(CU$2=CV$3,CV$9="Include (Platform Duplicate)"),JoinIfFuzzy(CV$155:CV$191,CV$155:CV$191,"&lt;&gt;No",$F$155:$F$191,$G553),"")&lt;&gt;"","Yes","No"),"*")</f>
        <v>No</v>
      </c>
      <c r="CV553" s="58" t="str">
        <f>IF(CV$9="Include",IF(JoinIfFuzzy(CV$155:CV$191,CV$155:CV$191,"&lt;&gt;No",$F$155:$F$191,$G553)&amp;IF(AND(CV$2=CW$3,CW$9="Include (Platform Duplicate)"),JoinIfFuzzy(CW$155:CW$191,CW$155:CW$191,"&lt;&gt;No",$F$155:$F$191,$G553),"")&lt;&gt;"","Yes","No"),"*")</f>
        <v>*</v>
      </c>
      <c r="CW553" s="58" t="str">
        <f>IF(CW$9="Include",IF(JoinIfFuzzy(CW$155:CW$191,CW$155:CW$191,"&lt;&gt;No",$F$155:$F$191,$G553)&amp;IF(AND(CW$2=CX$3,CX$9="Include (Platform Duplicate)"),JoinIfFuzzy(CX$155:CX$191,CX$155:CX$191,"&lt;&gt;No",$F$155:$F$191,$G553),"")&lt;&gt;"","Yes","No"),"*")</f>
        <v>Yes</v>
      </c>
      <c r="CX553" s="58" t="str">
        <f>IF(CX$9="Include",IF(JoinIfFuzzy(CX$155:CX$191,CX$155:CX$191,"&lt;&gt;No",$F$155:$F$191,$G553)&amp;IF(AND(CX$2=CY$3,CY$9="Include (Platform Duplicate)"),JoinIfFuzzy(CY$155:CY$191,CY$155:CY$191,"&lt;&gt;No",$F$155:$F$191,$G553),"")&lt;&gt;"","Yes","No"),"*")</f>
        <v>*</v>
      </c>
      <c r="CY553" s="58" t="str">
        <f>IF(CY$9="Include",IF(JoinIfFuzzy(CY$155:CY$191,CY$155:CY$191,"&lt;&gt;No",$F$155:$F$191,$G553)&amp;IF(AND(CY$2=CZ$3,CZ$9="Include (Platform Duplicate)"),JoinIfFuzzy(CZ$155:CZ$191,CZ$155:CZ$191,"&lt;&gt;No",$F$155:$F$191,$G553),"")&lt;&gt;"","Yes","No"),"*")</f>
        <v>No</v>
      </c>
      <c r="CZ553" s="58" t="str">
        <f>IF(CZ$9="Include",IF(JoinIfFuzzy(CZ$155:CZ$191,CZ$155:CZ$191,"&lt;&gt;No",$F$155:$F$191,$G553)&amp;IF(AND(CZ$2=DA$3,DA$9="Include (Platform Duplicate)"),JoinIfFuzzy(DA$155:DA$191,DA$155:DA$191,"&lt;&gt;No",$F$155:$F$191,$G553),"")&lt;&gt;"","Yes","No"),"*")</f>
        <v>*</v>
      </c>
      <c r="DA553" s="58" t="str">
        <f>IF(DA$9="Include",IF(JoinIfFuzzy(DA$155:DA$191,DA$155:DA$191,"&lt;&gt;No",$F$155:$F$191,$G553)&amp;IF(AND(DA$2=DB$3,DB$9="Include (Platform Duplicate)"),JoinIfFuzzy(DB$155:DB$191,DB$155:DB$191,"&lt;&gt;No",$F$155:$F$191,$G553),"")&lt;&gt;"","Yes","No"),"*")</f>
        <v>Yes</v>
      </c>
      <c r="DB553" s="58" t="str">
        <f>IF(DB$9="Include",IF(JoinIfFuzzy(DB$155:DB$191,DB$155:DB$191,"&lt;&gt;No",$F$155:$F$191,$G553)&amp;IF(AND(DB$2=DC$3,DC$9="Include (Platform Duplicate)"),JoinIfFuzzy(DC$155:DC$191,DC$155:DC$191,"&lt;&gt;No",$F$155:$F$191,$G553),"")&lt;&gt;"","Yes","No"),"*")</f>
        <v>*</v>
      </c>
      <c r="DC553" s="58" t="str">
        <f>IF(DC$9="Include",IF(JoinIfFuzzy(DC$155:DC$191,DC$155:DC$191,"&lt;&gt;No",$F$155:$F$191,$G553)&amp;IF(AND(DC$2=DD$3,DD$9="Include (Platform Duplicate)"),JoinIfFuzzy(DD$155:DD$191,DD$155:DD$191,"&lt;&gt;No",$F$155:$F$191,$G553),"")&lt;&gt;"","Yes","No"),"*")</f>
        <v>*</v>
      </c>
      <c r="DD553" s="58" t="str">
        <f>IF(DD$9="Include",IF(JoinIfFuzzy(DD$155:DD$191,DD$155:DD$191,"&lt;&gt;No",$F$155:$F$191,$G553)&amp;IF(AND(DD$2=DE$3,DE$9="Include (Platform Duplicate)"),JoinIfFuzzy(DE$155:DE$191,DE$155:DE$191,"&lt;&gt;No",$F$155:$F$191,$G553),"")&lt;&gt;"","Yes","No"),"*")</f>
        <v>No</v>
      </c>
      <c r="DE553" s="58" t="str">
        <f>IF(DE$9="Include",IF(JoinIfFuzzy(DE$155:DE$191,DE$155:DE$191,"&lt;&gt;No",$F$155:$F$191,$G553)&amp;IF(AND(DE$2=DF$3,DF$9="Include (Platform Duplicate)"),JoinIfFuzzy(DF$155:DF$191,DF$155:DF$191,"&lt;&gt;No",$F$155:$F$191,$G553),"")&lt;&gt;"","Yes","No"),"*")</f>
        <v>No</v>
      </c>
      <c r="DF553" s="58" t="str">
        <f>IF(DF$9="Include",IF(JoinIfFuzzy(DF$155:DF$191,DF$155:DF$191,"&lt;&gt;No",$F$155:$F$191,$G553)&amp;IF(AND(DF$2=DG$3,DG$9="Include (Platform Duplicate)"),JoinIfFuzzy(DG$155:DG$191,DG$155:DG$191,"&lt;&gt;No",$F$155:$F$191,$G553),"")&lt;&gt;"","Yes","No"),"*")</f>
        <v>*</v>
      </c>
      <c r="DG553" s="58" t="str">
        <f>IF(DG$9="Include",IF(JoinIfFuzzy(DG$155:DG$191,DG$155:DG$191,"&lt;&gt;No",$F$155:$F$191,$G553)&amp;IF(AND(DG$2=DH$3,DH$9="Include (Platform Duplicate)"),JoinIfFuzzy(DH$155:DH$191,DH$155:DH$191,"&lt;&gt;No",$F$155:$F$191,$G553),"")&lt;&gt;"","Yes","No"),"*")</f>
        <v>Yes</v>
      </c>
      <c r="DH553" s="58" t="str">
        <f>IF(DH$9="Include",IF(JoinIfFuzzy(DH$155:DH$191,DH$155:DH$191,"&lt;&gt;No",$F$155:$F$191,$G553)&amp;IF(AND(DH$2=DI$3,DI$9="Include (Platform Duplicate)"),JoinIfFuzzy(DI$155:DI$191,DI$155:DI$191,"&lt;&gt;No",$F$155:$F$191,$G553),"")&lt;&gt;"","Yes","No"),"*")</f>
        <v>Yes</v>
      </c>
      <c r="DI553" s="58" t="str">
        <f>IF(DI$9="Include",IF(JoinIfFuzzy(DI$155:DI$191,DI$155:DI$191,"&lt;&gt;No",$F$155:$F$191,$G553)&amp;IF(AND(DI$2=DJ$3,DJ$9="Include (Platform Duplicate)"),JoinIfFuzzy(DJ$155:DJ$191,DJ$155:DJ$191,"&lt;&gt;No",$F$155:$F$191,$G553),"")&lt;&gt;"","Yes","No"),"*")</f>
        <v>Yes</v>
      </c>
      <c r="DJ553" s="58" t="str">
        <f>IF(DJ$9="Include",IF(JoinIfFuzzy(DJ$155:DJ$191,DJ$155:DJ$191,"&lt;&gt;No",$F$155:$F$191,$G553)&amp;IF(AND(DJ$2=DK$3,DK$9="Include (Platform Duplicate)"),JoinIfFuzzy(DK$155:DK$191,DK$155:DK$191,"&lt;&gt;No",$F$155:$F$191,$G553),"")&lt;&gt;"","Yes","No"),"*")</f>
        <v>No</v>
      </c>
      <c r="DK553" s="58" t="str">
        <f>IF(DK$9="Include",IF(JoinIfFuzzy(DK$155:DK$191,DK$155:DK$191,"&lt;&gt;No",$F$155:$F$191,$G553)&amp;IF(AND(DK$2=DL$3,DL$9="Include (Platform Duplicate)"),JoinIfFuzzy(DL$155:DL$191,DL$155:DL$191,"&lt;&gt;No",$F$155:$F$191,$G553),"")&lt;&gt;"","Yes","No"),"*")</f>
        <v>*</v>
      </c>
      <c r="DL553" s="58" t="str">
        <f>IF(DL$9="Include",IF(JoinIfFuzzy(DL$155:DL$191,DL$155:DL$191,"&lt;&gt;No",$F$155:$F$191,$G553)&amp;IF(AND(DL$2=DM$3,DM$9="Include (Platform Duplicate)"),JoinIfFuzzy(DM$155:DM$191,DM$155:DM$191,"&lt;&gt;No",$F$155:$F$191,$G553),"")&lt;&gt;"","Yes","No"),"*")</f>
        <v>No</v>
      </c>
      <c r="DM553" s="58" t="str">
        <f>IF(DM$9="Include",IF(JoinIfFuzzy(DM$155:DM$191,DM$155:DM$191,"&lt;&gt;No",$F$155:$F$191,$G553)&amp;IF(AND(DM$2=DN$3,DN$9="Include (Platform Duplicate)"),JoinIfFuzzy(DN$155:DN$191,DN$155:DN$191,"&lt;&gt;No",$F$155:$F$191,$G553),"")&lt;&gt;"","Yes","No"),"*")</f>
        <v>*</v>
      </c>
      <c r="DN553" s="58" t="str">
        <f>IF(DN$9="Include",IF(JoinIfFuzzy(DN$155:DN$191,DN$155:DN$191,"&lt;&gt;No",$F$155:$F$191,$G553)&amp;IF(AND(DN$2=DO$3,DO$9="Include (Platform Duplicate)"),JoinIfFuzzy(DO$155:DO$191,DO$155:DO$191,"&lt;&gt;No",$F$155:$F$191,$G553),"")&lt;&gt;"","Yes","No"),"*")</f>
        <v>No</v>
      </c>
      <c r="DO553" s="58" t="str">
        <f>IF(DO$9="Include",IF(JoinIfFuzzy(DO$155:DO$191,DO$155:DO$191,"&lt;&gt;No",$F$155:$F$191,$G553)&amp;IF(AND(DO$2=DP$3,DP$9="Include (Platform Duplicate)"),JoinIfFuzzy(DP$155:DP$191,DP$155:DP$191,"&lt;&gt;No",$F$155:$F$191,$G553),"")&lt;&gt;"","Yes","No"),"*")</f>
        <v>*</v>
      </c>
      <c r="DP553" s="58" t="str">
        <f>IF(DP$9="Include",IF(JoinIfFuzzy(DP$155:DP$191,DP$155:DP$191,"&lt;&gt;No",$F$155:$F$191,$G553)&amp;IF(AND(DP$2=DQ$3,DQ$9="Include (Platform Duplicate)"),JoinIfFuzzy(DQ$155:DQ$191,DQ$155:DQ$191,"&lt;&gt;No",$F$155:$F$191,$G553),"")&lt;&gt;"","Yes","No"),"*")</f>
        <v>No</v>
      </c>
      <c r="DQ553" s="58" t="str">
        <f>IF(DQ$9="Include",IF(JoinIfFuzzy(DQ$155:DQ$191,DQ$155:DQ$191,"&lt;&gt;No",$F$155:$F$191,$G553)&amp;IF(AND(DQ$2=DR$3,DR$9="Include (Platform Duplicate)"),JoinIfFuzzy(DR$155:DR$191,DR$155:DR$191,"&lt;&gt;No",$F$155:$F$191,$G553),"")&lt;&gt;"","Yes","No"),"*")</f>
        <v>*</v>
      </c>
      <c r="DR553" s="58" t="str">
        <f>IF(DR$9="Include",IF(JoinIfFuzzy(DR$155:DR$191,DR$155:DR$191,"&lt;&gt;No",$F$155:$F$191,$G553)&amp;IF(AND(DR$2=DS$3,DS$9="Include (Platform Duplicate)"),JoinIfFuzzy(DS$155:DS$191,DS$155:DS$191,"&lt;&gt;No",$F$155:$F$191,$G553),"")&lt;&gt;"","Yes","No"),"*")</f>
        <v>*</v>
      </c>
      <c r="DS553" s="58" t="str">
        <f>IF(DS$9="Include",IF(JoinIfFuzzy(DS$155:DS$191,DS$155:DS$191,"&lt;&gt;No",$F$155:$F$191,$G553)&amp;IF(AND(DS$2=DT$3,DT$9="Include (Platform Duplicate)"),JoinIfFuzzy(DT$155:DT$191,DT$155:DT$191,"&lt;&gt;No",$F$155:$F$191,$G553),"")&lt;&gt;"","Yes","No"),"*")</f>
        <v>Yes</v>
      </c>
      <c r="DT553" s="58" t="str">
        <f>IF(DT$9="Include",IF(JoinIfFuzzy(DT$155:DT$191,DT$155:DT$191,"&lt;&gt;No",$F$155:$F$191,$G553)&amp;IF(AND(DT$2=DU$3,DU$9="Include (Platform Duplicate)"),JoinIfFuzzy(DU$155:DU$191,DU$155:DU$191,"&lt;&gt;No",$F$155:$F$191,$G553),"")&lt;&gt;"","Yes","No"),"*")</f>
        <v>No</v>
      </c>
      <c r="DU553" s="58" t="str">
        <f>IF(DU$9="Include",IF(JoinIfFuzzy(DU$155:DU$191,DU$155:DU$191,"&lt;&gt;No",$F$155:$F$191,$G553)&amp;IF(AND(DU$2=DV$3,DV$9="Include (Platform Duplicate)"),JoinIfFuzzy(DV$155:DV$191,DV$155:DV$191,"&lt;&gt;No",$F$155:$F$191,$G553),"")&lt;&gt;"","Yes","No"),"*")</f>
        <v>*</v>
      </c>
      <c r="DV553" s="58" t="str">
        <f>IF(DV$9="Include",IF(JoinIfFuzzy(DV$155:DV$191,DV$155:DV$191,"&lt;&gt;No",$F$155:$F$191,$G553)&amp;IF(AND(DV$2=DW$3,DW$9="Include (Platform Duplicate)"),JoinIfFuzzy(DW$155:DW$191,DW$155:DW$191,"&lt;&gt;No",$F$155:$F$191,$G553),"")&lt;&gt;"","Yes","No"),"*")</f>
        <v>*</v>
      </c>
      <c r="DW553" s="58" t="str">
        <f>IF(DW$9="Include",IF(JoinIfFuzzy(DW$155:DW$191,DW$155:DW$191,"&lt;&gt;No",$F$155:$F$191,$G553)&amp;IF(AND(DW$2=DX$3,DX$9="Include (Platform Duplicate)"),JoinIfFuzzy(DX$155:DX$191,DX$155:DX$191,"&lt;&gt;No",$F$155:$F$191,$G553),"")&lt;&gt;"","Yes","No"),"*")</f>
        <v>No</v>
      </c>
      <c r="DX553" s="58" t="str">
        <f>IF(DX$9="Include",IF(JoinIfFuzzy(DX$155:DX$191,DX$155:DX$191,"&lt;&gt;No",$F$155:$F$191,$G553)&amp;IF(AND(DX$2=DY$3,DY$9="Include (Platform Duplicate)"),JoinIfFuzzy(DY$155:DY$191,DY$155:DY$191,"&lt;&gt;No",$F$155:$F$191,$G553),"")&lt;&gt;"","Yes","No"),"*")</f>
        <v>Yes</v>
      </c>
      <c r="DY553" s="58" t="str">
        <f>IF(DY$9="Include",IF(JoinIfFuzzy(DY$155:DY$191,DY$155:DY$191,"&lt;&gt;No",$F$155:$F$191,$G553)&amp;IF(AND(DY$2=DZ$3,DZ$9="Include (Platform Duplicate)"),JoinIfFuzzy(DZ$155:DZ$191,DZ$155:DZ$191,"&lt;&gt;No",$F$155:$F$191,$G553),"")&lt;&gt;"","Yes","No"),"*")</f>
        <v>Yes</v>
      </c>
      <c r="DZ553" s="58" t="str">
        <f>IF(DZ$9="Include",IF(JoinIfFuzzy(DZ$155:DZ$191,DZ$155:DZ$191,"&lt;&gt;No",$F$155:$F$191,$G553)&amp;IF(AND(DZ$2=EA$3,EA$9="Include (Platform Duplicate)"),JoinIfFuzzy(EA$155:EA$191,EA$155:EA$191,"&lt;&gt;No",$F$155:$F$191,$G553),"")&lt;&gt;"","Yes","No"),"*")</f>
        <v>*</v>
      </c>
      <c r="EA553" s="58" t="str">
        <f>IF(EA$9="Include",IF(JoinIfFuzzy(EA$155:EA$191,EA$155:EA$191,"&lt;&gt;No",$F$155:$F$191,$G553)&amp;IF(AND(EA$2=EB$3,EB$9="Include (Platform Duplicate)"),JoinIfFuzzy(EB$155:EB$191,EB$155:EB$191,"&lt;&gt;No",$F$155:$F$191,$G553),"")&lt;&gt;"","Yes","No"),"*")</f>
        <v>Yes</v>
      </c>
      <c r="EB553" s="58" t="str">
        <f>IF(EB$9="Include",IF(JoinIfFuzzy(EB$155:EB$191,EB$155:EB$191,"&lt;&gt;No",$F$155:$F$191,$G553)&amp;IF(AND(EB$2=EC$3,EC$9="Include (Platform Duplicate)"),JoinIfFuzzy(EC$155:EC$191,EC$155:EC$191,"&lt;&gt;No",$F$155:$F$191,$G553),"")&lt;&gt;"","Yes","No"),"*")</f>
        <v>No</v>
      </c>
      <c r="EC553" s="58" t="str">
        <f>IF(EC$9="Include",IF(JoinIfFuzzy(EC$155:EC$191,EC$155:EC$191,"&lt;&gt;No",$F$155:$F$191,$G553)&amp;IF(AND(EC$2=ED$3,ED$9="Include (Platform Duplicate)"),JoinIfFuzzy(ED$155:ED$191,ED$155:ED$191,"&lt;&gt;No",$F$155:$F$191,$G553),"")&lt;&gt;"","Yes","No"),"*")</f>
        <v>No</v>
      </c>
      <c r="ED553" s="58" t="str">
        <f>IF(ED$9="Include",IF(JoinIfFuzzy(ED$155:ED$191,ED$155:ED$191,"&lt;&gt;No",$F$155:$F$191,$G553)&amp;IF(AND(ED$2=EE$3,EE$9="Include (Platform Duplicate)"),JoinIfFuzzy(EE$155:EE$191,EE$155:EE$191,"&lt;&gt;No",$F$155:$F$191,$G553),"")&lt;&gt;"","Yes","No"),"*")</f>
        <v>*</v>
      </c>
      <c r="EE553" s="58" t="str">
        <f>IF(EE$9="Include",IF(JoinIfFuzzy(EE$155:EE$191,EE$155:EE$191,"&lt;&gt;No",$F$155:$F$191,$G553)&amp;IF(AND(EE$2=EF$3,EF$9="Include (Platform Duplicate)"),JoinIfFuzzy(EF$155:EF$191,EF$155:EF$191,"&lt;&gt;No",$F$155:$F$191,$G553),"")&lt;&gt;"","Yes","No"),"*")</f>
        <v>Yes</v>
      </c>
      <c r="EF553" s="58" t="str">
        <f>IF(EF$9="Include",IF(JoinIfFuzzy(EF$155:EF$191,EF$155:EF$191,"&lt;&gt;No",$F$155:$F$191,$G553)&amp;IF(AND(EF$2=EG$3,EG$9="Include (Platform Duplicate)"),JoinIfFuzzy(EG$155:EG$191,EG$155:EG$191,"&lt;&gt;No",$F$155:$F$191,$G553),"")&lt;&gt;"","Yes","No"),"*")</f>
        <v>No</v>
      </c>
      <c r="EG553" s="58" t="str">
        <f>IF(EG$9="Include",IF(JoinIfFuzzy(EG$155:EG$191,EG$155:EG$191,"&lt;&gt;No",$F$155:$F$191,$G553)&amp;IF(AND(EG$2=EH$3,EH$9="Include (Platform Duplicate)"),JoinIfFuzzy(EH$155:EH$191,EH$155:EH$191,"&lt;&gt;No",$F$155:$F$191,$G553),"")&lt;&gt;"","Yes","No"),"*")</f>
        <v>*</v>
      </c>
      <c r="EH553" s="58" t="str">
        <f>IF(EH$9="Include",IF(JoinIfFuzzy(EH$155:EH$191,EH$155:EH$191,"&lt;&gt;No",$F$155:$F$191,$G553)&amp;IF(AND(EH$2=EI$3,EI$9="Include (Platform Duplicate)"),JoinIfFuzzy(EI$155:EI$191,EI$155:EI$191,"&lt;&gt;No",$F$155:$F$191,$G553),"")&lt;&gt;"","Yes","No"),"*")</f>
        <v>No</v>
      </c>
      <c r="EI553" s="58" t="str">
        <f>IF(EI$9="Include",IF(JoinIfFuzzy(EI$155:EI$191,EI$155:EI$191,"&lt;&gt;No",$F$155:$F$191,$G553)&amp;IF(AND(EI$2=EJ$3,EJ$9="Include (Platform Duplicate)"),JoinIfFuzzy(EJ$155:EJ$191,EJ$155:EJ$191,"&lt;&gt;No",$F$155:$F$191,$G553),"")&lt;&gt;"","Yes","No"),"*")</f>
        <v>*</v>
      </c>
      <c r="EJ553" s="58" t="str">
        <f>IF(EJ$9="Include",IF(JoinIfFuzzy(EJ$155:EJ$191,EJ$155:EJ$191,"&lt;&gt;No",$F$155:$F$191,$G553)&amp;IF(AND(EJ$2=EK$3,EK$9="Include (Platform Duplicate)"),JoinIfFuzzy(EK$155:EK$191,EK$155:EK$191,"&lt;&gt;No",$F$155:$F$191,$G553),"")&lt;&gt;"","Yes","No"),"*")</f>
        <v>No</v>
      </c>
      <c r="EK553" s="58" t="str">
        <f>IF(EK$9="Include",IF(JoinIfFuzzy(EK$155:EK$191,EK$155:EK$191,"&lt;&gt;No",$F$155:$F$191,$G553)&amp;IF(AND(EK$2=EL$3,EL$9="Include (Platform Duplicate)"),JoinIfFuzzy(EL$155:EL$191,EL$155:EL$191,"&lt;&gt;No",$F$155:$F$191,$G553),"")&lt;&gt;"","Yes","No"),"*")</f>
        <v>*</v>
      </c>
      <c r="EL553" s="109"/>
      <c r="EM553" s="109"/>
    </row>
    <row r="554" spans="1:143" s="58" customFormat="1" ht="12.75" customHeight="1" x14ac:dyDescent="0.25">
      <c r="A554" s="5"/>
      <c r="B554" s="96"/>
      <c r="C554" s="96"/>
      <c r="D554" s="96"/>
      <c r="E554" s="96"/>
      <c r="F554" s="96"/>
      <c r="G554" s="58" t="s">
        <v>3539</v>
      </c>
      <c r="H554" s="18" t="s">
        <v>5</v>
      </c>
      <c r="I554" s="18"/>
      <c r="J554" s="58" t="str">
        <f>IF(J$9="Include",IF(JoinIfFuzzy(J$155:J$191,J$155:J$191,"&lt;&gt;No",$F$155:$F$191,$G554)&amp;IF(AND(J$2=K$3,K$9="Include (Platform Duplicate)"),JoinIfFuzzy(K$155:K$191,K$155:K$191,"&lt;&gt;No",$F$155:$F$191,$G554),"")&lt;&gt;"","Yes","No"),"*")</f>
        <v>No</v>
      </c>
      <c r="K554" s="58" t="str">
        <f>IF(K$9="Include",IF(JoinIfFuzzy(K$155:K$191,K$155:K$191,"&lt;&gt;No",$F$155:$F$191,$G554)&amp;IF(AND(K$2=L$3,L$9="Include (Platform Duplicate)"),JoinIfFuzzy(L$155:L$191,L$155:L$191,"&lt;&gt;No",$F$155:$F$191,$G554),"")&lt;&gt;"","Yes","No"),"*")</f>
        <v>No</v>
      </c>
      <c r="L554" s="58" t="str">
        <f>IF(L$9="Include",IF(JoinIfFuzzy(L$155:L$191,L$155:L$191,"&lt;&gt;No",$F$155:$F$191,$G554)&amp;IF(AND(L$2=M$3,M$9="Include (Platform Duplicate)"),JoinIfFuzzy(M$155:M$191,M$155:M$191,"&lt;&gt;No",$F$155:$F$191,$G554),"")&lt;&gt;"","Yes","No"),"*")</f>
        <v>*</v>
      </c>
      <c r="M554" s="58" t="str">
        <f>IF(M$9="Include",IF(JoinIfFuzzy(M$155:M$191,M$155:M$191,"&lt;&gt;No",$F$155:$F$191,$G554)&amp;IF(AND(M$2=N$3,N$9="Include (Platform Duplicate)"),JoinIfFuzzy(N$155:N$191,N$155:N$191,"&lt;&gt;No",$F$155:$F$191,$G554),"")&lt;&gt;"","Yes","No"),"*")</f>
        <v>No</v>
      </c>
      <c r="N554" s="58" t="str">
        <f>IF(N$9="Include",IF(JoinIfFuzzy(N$155:N$191,N$155:N$191,"&lt;&gt;No",$F$155:$F$191,$G554)&amp;IF(AND(N$2=O$3,O$9="Include (Platform Duplicate)"),JoinIfFuzzy(O$155:O$191,O$155:O$191,"&lt;&gt;No",$F$155:$F$191,$G554),"")&lt;&gt;"","Yes","No"),"*")</f>
        <v>*</v>
      </c>
      <c r="O554" s="58" t="str">
        <f>IF(O$9="Include",IF(JoinIfFuzzy(O$155:O$191,O$155:O$191,"&lt;&gt;No",$F$155:$F$191,$G554)&amp;IF(AND(O$2=P$3,P$9="Include (Platform Duplicate)"),JoinIfFuzzy(P$155:P$191,P$155:P$191,"&lt;&gt;No",$F$155:$F$191,$G554),"")&lt;&gt;"","Yes","No"),"*")</f>
        <v>No</v>
      </c>
      <c r="P554" s="58" t="str">
        <f>IF(P$9="Include",IF(JoinIfFuzzy(P$155:P$191,P$155:P$191,"&lt;&gt;No",$F$155:$F$191,$G554)&amp;IF(AND(P$2=Q$3,Q$9="Include (Platform Duplicate)"),JoinIfFuzzy(Q$155:Q$191,Q$155:Q$191,"&lt;&gt;No",$F$155:$F$191,$G554),"")&lt;&gt;"","Yes","No"),"*")</f>
        <v>*</v>
      </c>
      <c r="Q554" s="58" t="str">
        <f>IF(Q$9="Include",IF(JoinIfFuzzy(Q$155:Q$191,Q$155:Q$191,"&lt;&gt;No",$F$155:$F$191,$G554)&amp;IF(AND(Q$2=R$3,R$9="Include (Platform Duplicate)"),JoinIfFuzzy(R$155:R$191,R$155:R$191,"&lt;&gt;No",$F$155:$F$191,$G554),"")&lt;&gt;"","Yes","No"),"*")</f>
        <v>No</v>
      </c>
      <c r="R554" s="58" t="str">
        <f>IF(R$9="Include",IF(JoinIfFuzzy(R$155:R$191,R$155:R$191,"&lt;&gt;No",$F$155:$F$191,$G554)&amp;IF(AND(R$2=S$3,S$9="Include (Platform Duplicate)"),JoinIfFuzzy(S$155:S$191,S$155:S$191,"&lt;&gt;No",$F$155:$F$191,$G554),"")&lt;&gt;"","Yes","No"),"*")</f>
        <v>*</v>
      </c>
      <c r="S554" s="58" t="str">
        <f>IF(S$9="Include",IF(JoinIfFuzzy(S$155:S$191,S$155:S$191,"&lt;&gt;No",$F$155:$F$191,$G554)&amp;IF(AND(S$2=T$3,T$9="Include (Platform Duplicate)"),JoinIfFuzzy(T$155:T$191,T$155:T$191,"&lt;&gt;No",$F$155:$F$191,$G554),"")&lt;&gt;"","Yes","No"),"*")</f>
        <v>No</v>
      </c>
      <c r="T554" s="58" t="str">
        <f>IF(T$9="Include",IF(JoinIfFuzzy(T$155:T$191,T$155:T$191,"&lt;&gt;No",$F$155:$F$191,$G554)&amp;IF(AND(T$2=U$3,U$9="Include (Platform Duplicate)"),JoinIfFuzzy(U$155:U$191,U$155:U$191,"&lt;&gt;No",$F$155:$F$191,$G554),"")&lt;&gt;"","Yes","No"),"*")</f>
        <v>*</v>
      </c>
      <c r="U554" s="58" t="str">
        <f>IF(U$9="Include",IF(JoinIfFuzzy(U$155:U$191,U$155:U$191,"&lt;&gt;No",$F$155:$F$191,$G554)&amp;IF(AND(U$2=V$3,V$9="Include (Platform Duplicate)"),JoinIfFuzzy(V$155:V$191,V$155:V$191,"&lt;&gt;No",$F$155:$F$191,$G554),"")&lt;&gt;"","Yes","No"),"*")</f>
        <v>No</v>
      </c>
      <c r="V554" s="58" t="str">
        <f>IF(V$9="Include",IF(JoinIfFuzzy(V$155:V$191,V$155:V$191,"&lt;&gt;No",$F$155:$F$191,$G554)&amp;IF(AND(V$2=W$3,W$9="Include (Platform Duplicate)"),JoinIfFuzzy(W$155:W$191,W$155:W$191,"&lt;&gt;No",$F$155:$F$191,$G554),"")&lt;&gt;"","Yes","No"),"*")</f>
        <v>No</v>
      </c>
      <c r="W554" s="58" t="str">
        <f>IF(W$9="Include",IF(JoinIfFuzzy(W$155:W$191,W$155:W$191,"&lt;&gt;No",$F$155:$F$191,$G554)&amp;IF(AND(W$2=X$3,X$9="Include (Platform Duplicate)"),JoinIfFuzzy(X$155:X$191,X$155:X$191,"&lt;&gt;No",$F$155:$F$191,$G554),"")&lt;&gt;"","Yes","No"),"*")</f>
        <v>No</v>
      </c>
      <c r="X554" s="58" t="str">
        <f>IF(X$9="Include",IF(JoinIfFuzzy(X$155:X$191,X$155:X$191,"&lt;&gt;No",$F$155:$F$191,$G554)&amp;IF(AND(X$2=Y$3,Y$9="Include (Platform Duplicate)"),JoinIfFuzzy(Y$155:Y$191,Y$155:Y$191,"&lt;&gt;No",$F$155:$F$191,$G554),"")&lt;&gt;"","Yes","No"),"*")</f>
        <v>*</v>
      </c>
      <c r="Y554" s="58" t="str">
        <f>IF(Y$9="Include",IF(JoinIfFuzzy(Y$155:Y$191,Y$155:Y$191,"&lt;&gt;No",$F$155:$F$191,$G554)&amp;IF(AND(Y$2=Z$3,Z$9="Include (Platform Duplicate)"),JoinIfFuzzy(Z$155:Z$191,Z$155:Z$191,"&lt;&gt;No",$F$155:$F$191,$G554),"")&lt;&gt;"","Yes","No"),"*")</f>
        <v>No</v>
      </c>
      <c r="Z554" s="58" t="str">
        <f>IF(Z$9="Include",IF(JoinIfFuzzy(Z$155:Z$191,Z$155:Z$191,"&lt;&gt;No",$F$155:$F$191,$G554)&amp;IF(AND(Z$2=AA$3,AA$9="Include (Platform Duplicate)"),JoinIfFuzzy(AA$155:AA$191,AA$155:AA$191,"&lt;&gt;No",$F$155:$F$191,$G554),"")&lt;&gt;"","Yes","No"),"*")</f>
        <v>*</v>
      </c>
      <c r="AA554" s="58" t="str">
        <f>IF(AA$9="Include",IF(JoinIfFuzzy(AA$155:AA$191,AA$155:AA$191,"&lt;&gt;No",$F$155:$F$191,$G554)&amp;IF(AND(AA$2=AB$3,AB$9="Include (Platform Duplicate)"),JoinIfFuzzy(AB$155:AB$191,AB$155:AB$191,"&lt;&gt;No",$F$155:$F$191,$G554),"")&lt;&gt;"","Yes","No"),"*")</f>
        <v>No</v>
      </c>
      <c r="AB554" s="58" t="str">
        <f>IF(AB$9="Include",IF(JoinIfFuzzy(AB$155:AB$191,AB$155:AB$191,"&lt;&gt;No",$F$155:$F$191,$G554)&amp;IF(AND(AB$2=AC$3,AC$9="Include (Platform Duplicate)"),JoinIfFuzzy(AC$155:AC$191,AC$155:AC$191,"&lt;&gt;No",$F$155:$F$191,$G554),"")&lt;&gt;"","Yes","No"),"*")</f>
        <v>*</v>
      </c>
      <c r="AC554" s="58" t="str">
        <f>IF(AC$9="Include",IF(JoinIfFuzzy(AC$155:AC$191,AC$155:AC$191,"&lt;&gt;No",$F$155:$F$191,$G554)&amp;IF(AND(AC$2=AD$3,AD$9="Include (Platform Duplicate)"),JoinIfFuzzy(AD$155:AD$191,AD$155:AD$191,"&lt;&gt;No",$F$155:$F$191,$G554),"")&lt;&gt;"","Yes","No"),"*")</f>
        <v>No</v>
      </c>
      <c r="AD554" s="58" t="str">
        <f>IF(AD$9="Include",IF(JoinIfFuzzy(AD$155:AD$191,AD$155:AD$191,"&lt;&gt;No",$F$155:$F$191,$G554)&amp;IF(AND(AD$2=AE$3,AE$9="Include (Platform Duplicate)"),JoinIfFuzzy(AE$155:AE$191,AE$155:AE$191,"&lt;&gt;No",$F$155:$F$191,$G554),"")&lt;&gt;"","Yes","No"),"*")</f>
        <v>No</v>
      </c>
      <c r="AE554" s="58" t="str">
        <f>IF(AE$9="Include",IF(JoinIfFuzzy(AE$155:AE$191,AE$155:AE$191,"&lt;&gt;No",$F$155:$F$191,$G554)&amp;IF(AND(AE$2=AF$3,AF$9="Include (Platform Duplicate)"),JoinIfFuzzy(AF$155:AF$191,AF$155:AF$191,"&lt;&gt;No",$F$155:$F$191,$G554),"")&lt;&gt;"","Yes","No"),"*")</f>
        <v>*</v>
      </c>
      <c r="AF554" s="58" t="str">
        <f>IF(AF$9="Include",IF(JoinIfFuzzy(AF$155:AF$191,AF$155:AF$191,"&lt;&gt;No",$F$155:$F$191,$G554)&amp;IF(AND(AF$2=AG$3,AG$9="Include (Platform Duplicate)"),JoinIfFuzzy(AG$155:AG$191,AG$155:AG$191,"&lt;&gt;No",$F$155:$F$191,$G554),"")&lt;&gt;"","Yes","No"),"*")</f>
        <v>No</v>
      </c>
      <c r="AG554" s="58" t="str">
        <f>IF(AG$9="Include",IF(JoinIfFuzzy(AG$155:AG$191,AG$155:AG$191,"&lt;&gt;No",$F$155:$F$191,$G554)&amp;IF(AND(AG$2=AH$3,AH$9="Include (Platform Duplicate)"),JoinIfFuzzy(AH$155:AH$191,AH$155:AH$191,"&lt;&gt;No",$F$155:$F$191,$G554),"")&lt;&gt;"","Yes","No"),"*")</f>
        <v>No</v>
      </c>
      <c r="AH554" s="58" t="str">
        <f>IF(AH$9="Include",IF(JoinIfFuzzy(AH$155:AH$191,AH$155:AH$191,"&lt;&gt;No",$F$155:$F$191,$G554)&amp;IF(AND(AH$2=AI$3,AI$9="Include (Platform Duplicate)"),JoinIfFuzzy(AI$155:AI$191,AI$155:AI$191,"&lt;&gt;No",$F$155:$F$191,$G554),"")&lt;&gt;"","Yes","No"),"*")</f>
        <v>Yes</v>
      </c>
      <c r="AI554" s="58" t="str">
        <f>IF(AI$9="Include",IF(JoinIfFuzzy(AI$155:AI$191,AI$155:AI$191,"&lt;&gt;No",$F$155:$F$191,$G554)&amp;IF(AND(AI$2=AJ$3,AJ$9="Include (Platform Duplicate)"),JoinIfFuzzy(AJ$155:AJ$191,AJ$155:AJ$191,"&lt;&gt;No",$F$155:$F$191,$G554),"")&lt;&gt;"","Yes","No"),"*")</f>
        <v>*</v>
      </c>
      <c r="AJ554" s="58" t="str">
        <f>IF(AJ$9="Include",IF(JoinIfFuzzy(AJ$155:AJ$191,AJ$155:AJ$191,"&lt;&gt;No",$F$155:$F$191,$G554)&amp;IF(AND(AJ$2=AK$3,AK$9="Include (Platform Duplicate)"),JoinIfFuzzy(AK$155:AK$191,AK$155:AK$191,"&lt;&gt;No",$F$155:$F$191,$G554),"")&lt;&gt;"","Yes","No"),"*")</f>
        <v>No</v>
      </c>
      <c r="AK554" s="58" t="str">
        <f>IF(AK$9="Include",IF(JoinIfFuzzy(AK$155:AK$191,AK$155:AK$191,"&lt;&gt;No",$F$155:$F$191,$G554)&amp;IF(AND(AK$2=AL$3,AL$9="Include (Platform Duplicate)"),JoinIfFuzzy(AL$155:AL$191,AL$155:AL$191,"&lt;&gt;No",$F$155:$F$191,$G554),"")&lt;&gt;"","Yes","No"),"*")</f>
        <v>*</v>
      </c>
      <c r="AL554" s="58" t="str">
        <f>IF(AL$9="Include",IF(JoinIfFuzzy(AL$155:AL$191,AL$155:AL$191,"&lt;&gt;No",$F$155:$F$191,$G554)&amp;IF(AND(AL$2=AM$3,AM$9="Include (Platform Duplicate)"),JoinIfFuzzy(AM$155:AM$191,AM$155:AM$191,"&lt;&gt;No",$F$155:$F$191,$G554),"")&lt;&gt;"","Yes","No"),"*")</f>
        <v>No</v>
      </c>
      <c r="AM554" s="58" t="str">
        <f>IF(AM$9="Include",IF(JoinIfFuzzy(AM$155:AM$191,AM$155:AM$191,"&lt;&gt;No",$F$155:$F$191,$G554)&amp;IF(AND(AM$2=AN$3,AN$9="Include (Platform Duplicate)"),JoinIfFuzzy(AN$155:AN$191,AN$155:AN$191,"&lt;&gt;No",$F$155:$F$191,$G554),"")&lt;&gt;"","Yes","No"),"*")</f>
        <v>No</v>
      </c>
      <c r="AN554" s="58" t="str">
        <f>IF(AN$9="Include",IF(JoinIfFuzzy(AN$155:AN$191,AN$155:AN$191,"&lt;&gt;No",$F$155:$F$191,$G554)&amp;IF(AND(AN$2=AO$3,AO$9="Include (Platform Duplicate)"),JoinIfFuzzy(AO$155:AO$191,AO$155:AO$191,"&lt;&gt;No",$F$155:$F$191,$G554),"")&lt;&gt;"","Yes","No"),"*")</f>
        <v>Yes</v>
      </c>
      <c r="AO554" s="58" t="str">
        <f>IF(AO$9="Include",IF(JoinIfFuzzy(AO$155:AO$191,AO$155:AO$191,"&lt;&gt;No",$F$155:$F$191,$G554)&amp;IF(AND(AO$2=AP$3,AP$9="Include (Platform Duplicate)"),JoinIfFuzzy(AP$155:AP$191,AP$155:AP$191,"&lt;&gt;No",$F$155:$F$191,$G554),"")&lt;&gt;"","Yes","No"),"*")</f>
        <v>*</v>
      </c>
      <c r="AP554" s="58" t="str">
        <f>IF(AP$9="Include",IF(JoinIfFuzzy(AP$155:AP$191,AP$155:AP$191,"&lt;&gt;No",$F$155:$F$191,$G554)&amp;IF(AND(AP$2=AQ$3,AQ$9="Include (Platform Duplicate)"),JoinIfFuzzy(AQ$155:AQ$191,AQ$155:AQ$191,"&lt;&gt;No",$F$155:$F$191,$G554),"")&lt;&gt;"","Yes","No"),"*")</f>
        <v>No</v>
      </c>
      <c r="AQ554" s="58" t="str">
        <f>IF(AQ$9="Include",IF(JoinIfFuzzy(AQ$155:AQ$191,AQ$155:AQ$191,"&lt;&gt;No",$F$155:$F$191,$G554)&amp;IF(AND(AQ$2=AR$3,AR$9="Include (Platform Duplicate)"),JoinIfFuzzy(AR$155:AR$191,AR$155:AR$191,"&lt;&gt;No",$F$155:$F$191,$G554),"")&lt;&gt;"","Yes","No"),"*")</f>
        <v>*</v>
      </c>
      <c r="AR554" s="58" t="str">
        <f>IF(AR$9="Include",IF(JoinIfFuzzy(AR$155:AR$191,AR$155:AR$191,"&lt;&gt;No",$F$155:$F$191,$G554)&amp;IF(AND(AR$2=AS$3,AS$9="Include (Platform Duplicate)"),JoinIfFuzzy(AS$155:AS$191,AS$155:AS$191,"&lt;&gt;No",$F$155:$F$191,$G554),"")&lt;&gt;"","Yes","No"),"*")</f>
        <v>No</v>
      </c>
      <c r="AS554" s="58" t="str">
        <f>IF(AS$9="Include",IF(JoinIfFuzzy(AS$155:AS$191,AS$155:AS$191,"&lt;&gt;No",$F$155:$F$191,$G554)&amp;IF(AND(AS$2=AT$3,AT$9="Include (Platform Duplicate)"),JoinIfFuzzy(AT$155:AT$191,AT$155:AT$191,"&lt;&gt;No",$F$155:$F$191,$G554),"")&lt;&gt;"","Yes","No"),"*")</f>
        <v>*</v>
      </c>
      <c r="AT554" s="58" t="str">
        <f>IF(AT$9="Include",IF(JoinIfFuzzy(AT$155:AT$191,AT$155:AT$191,"&lt;&gt;No",$F$155:$F$191,$G554)&amp;IF(AND(AT$2=AU$3,AU$9="Include (Platform Duplicate)"),JoinIfFuzzy(AU$155:AU$191,AU$155:AU$191,"&lt;&gt;No",$F$155:$F$191,$G554),"")&lt;&gt;"","Yes","No"),"*")</f>
        <v>No</v>
      </c>
      <c r="AU554" s="58" t="str">
        <f>IF(AU$9="Include",IF(JoinIfFuzzy(AU$155:AU$191,AU$155:AU$191,"&lt;&gt;No",$F$155:$F$191,$G554)&amp;IF(AND(AU$2=AV$3,AV$9="Include (Platform Duplicate)"),JoinIfFuzzy(AV$155:AV$191,AV$155:AV$191,"&lt;&gt;No",$F$155:$F$191,$G554),"")&lt;&gt;"","Yes","No"),"*")</f>
        <v>No</v>
      </c>
      <c r="AV554" s="58" t="str">
        <f>IF(AV$9="Include",IF(JoinIfFuzzy(AV$155:AV$191,AV$155:AV$191,"&lt;&gt;No",$F$155:$F$191,$G554)&amp;IF(AND(AV$2=AW$3,AW$9="Include (Platform Duplicate)"),JoinIfFuzzy(AW$155:AW$191,AW$155:AW$191,"&lt;&gt;No",$F$155:$F$191,$G554),"")&lt;&gt;"","Yes","No"),"*")</f>
        <v>*</v>
      </c>
      <c r="AW554" s="58" t="str">
        <f>IF(AW$9="Include",IF(JoinIfFuzzy(AW$155:AW$191,AW$155:AW$191,"&lt;&gt;No",$F$155:$F$191,$G554)&amp;IF(AND(AW$2=AX$3,AX$9="Include (Platform Duplicate)"),JoinIfFuzzy(AX$155:AX$191,AX$155:AX$191,"&lt;&gt;No",$F$155:$F$191,$G554),"")&lt;&gt;"","Yes","No"),"*")</f>
        <v>*</v>
      </c>
      <c r="AX554" s="58" t="str">
        <f>IF(AX$9="Include",IF(JoinIfFuzzy(AX$155:AX$191,AX$155:AX$191,"&lt;&gt;No",$F$155:$F$191,$G554)&amp;IF(AND(AX$2=AY$3,AY$9="Include (Platform Duplicate)"),JoinIfFuzzy(AY$155:AY$191,AY$155:AY$191,"&lt;&gt;No",$F$155:$F$191,$G554),"")&lt;&gt;"","Yes","No"),"*")</f>
        <v>*</v>
      </c>
      <c r="AY554" s="58" t="str">
        <f>IF(AY$9="Include",IF(JoinIfFuzzy(AY$155:AY$191,AY$155:AY$191,"&lt;&gt;No",$F$155:$F$191,$G554)&amp;IF(AND(AY$2=AZ$3,AZ$9="Include (Platform Duplicate)"),JoinIfFuzzy(AZ$155:AZ$191,AZ$155:AZ$191,"&lt;&gt;No",$F$155:$F$191,$G554),"")&lt;&gt;"","Yes","No"),"*")</f>
        <v>*</v>
      </c>
      <c r="AZ554" s="58" t="str">
        <f>IF(AZ$9="Include",IF(JoinIfFuzzy(AZ$155:AZ$191,AZ$155:AZ$191,"&lt;&gt;No",$F$155:$F$191,$G554)&amp;IF(AND(AZ$2=BA$3,BA$9="Include (Platform Duplicate)"),JoinIfFuzzy(BA$155:BA$191,BA$155:BA$191,"&lt;&gt;No",$F$155:$F$191,$G554),"")&lt;&gt;"","Yes","No"),"*")</f>
        <v>No</v>
      </c>
      <c r="BA554" s="58" t="str">
        <f>IF(BA$9="Include",IF(JoinIfFuzzy(BA$155:BA$191,BA$155:BA$191,"&lt;&gt;No",$F$155:$F$191,$G554)&amp;IF(AND(BA$2=BB$3,BB$9="Include (Platform Duplicate)"),JoinIfFuzzy(BB$155:BB$191,BB$155:BB$191,"&lt;&gt;No",$F$155:$F$191,$G554),"")&lt;&gt;"","Yes","No"),"*")</f>
        <v>No</v>
      </c>
      <c r="BB554" s="58" t="str">
        <f>IF(BB$9="Include",IF(JoinIfFuzzy(BB$155:BB$191,BB$155:BB$191,"&lt;&gt;No",$F$155:$F$191,$G554)&amp;IF(AND(BB$2=BC$3,BC$9="Include (Platform Duplicate)"),JoinIfFuzzy(BC$155:BC$191,BC$155:BC$191,"&lt;&gt;No",$F$155:$F$191,$G554),"")&lt;&gt;"","Yes","No"),"*")</f>
        <v>No</v>
      </c>
      <c r="BC554" s="58" t="str">
        <f>IF(BC$9="Include",IF(JoinIfFuzzy(BC$155:BC$191,BC$155:BC$191,"&lt;&gt;No",$F$155:$F$191,$G554)&amp;IF(AND(BC$2=BD$3,BD$9="Include (Platform Duplicate)"),JoinIfFuzzy(BD$155:BD$191,BD$155:BD$191,"&lt;&gt;No",$F$155:$F$191,$G554),"")&lt;&gt;"","Yes","No"),"*")</f>
        <v>No</v>
      </c>
      <c r="BD554" s="58" t="str">
        <f>IF(BD$9="Include",IF(JoinIfFuzzy(BD$155:BD$191,BD$155:BD$191,"&lt;&gt;No",$F$155:$F$191,$G554)&amp;IF(AND(BD$2=BE$3,BE$9="Include (Platform Duplicate)"),JoinIfFuzzy(BE$155:BE$191,BE$155:BE$191,"&lt;&gt;No",$F$155:$F$191,$G554),"")&lt;&gt;"","Yes","No"),"*")</f>
        <v>No</v>
      </c>
      <c r="BE554" s="58" t="str">
        <f>IF(BE$9="Include",IF(JoinIfFuzzy(BE$155:BE$191,BE$155:BE$191,"&lt;&gt;No",$F$155:$F$191,$G554)&amp;IF(AND(BE$2=BF$3,BF$9="Include (Platform Duplicate)"),JoinIfFuzzy(BF$155:BF$191,BF$155:BF$191,"&lt;&gt;No",$F$155:$F$191,$G554),"")&lt;&gt;"","Yes","No"),"*")</f>
        <v>*</v>
      </c>
      <c r="BF554" s="58" t="str">
        <f>IF(BF$9="Include",IF(JoinIfFuzzy(BF$155:BF$191,BF$155:BF$191,"&lt;&gt;No",$F$155:$F$191,$G554)&amp;IF(AND(BF$2=BG$3,BG$9="Include (Platform Duplicate)"),JoinIfFuzzy(BG$155:BG$191,BG$155:BG$191,"&lt;&gt;No",$F$155:$F$191,$G554),"")&lt;&gt;"","Yes","No"),"*")</f>
        <v>*</v>
      </c>
      <c r="BG554" s="58" t="str">
        <f>IF(BG$9="Include",IF(JoinIfFuzzy(BG$155:BG$191,BG$155:BG$191,"&lt;&gt;No",$F$155:$F$191,$G554)&amp;IF(AND(BG$2=BH$3,BH$9="Include (Platform Duplicate)"),JoinIfFuzzy(BH$155:BH$191,BH$155:BH$191,"&lt;&gt;No",$F$155:$F$191,$G554),"")&lt;&gt;"","Yes","No"),"*")</f>
        <v>Yes</v>
      </c>
      <c r="BH554" s="58" t="str">
        <f>IF(BH$9="Include",IF(JoinIfFuzzy(BH$155:BH$191,BH$155:BH$191,"&lt;&gt;No",$F$155:$F$191,$G554)&amp;IF(AND(BH$2=BI$3,BI$9="Include (Platform Duplicate)"),JoinIfFuzzy(BI$155:BI$191,BI$155:BI$191,"&lt;&gt;No",$F$155:$F$191,$G554),"")&lt;&gt;"","Yes","No"),"*")</f>
        <v>*</v>
      </c>
      <c r="BI554" s="58" t="str">
        <f>IF(BI$9="Include",IF(JoinIfFuzzy(BI$155:BI$191,BI$155:BI$191,"&lt;&gt;No",$F$155:$F$191,$G554)&amp;IF(AND(BI$2=BJ$3,BJ$9="Include (Platform Duplicate)"),JoinIfFuzzy(BJ$155:BJ$191,BJ$155:BJ$191,"&lt;&gt;No",$F$155:$F$191,$G554),"")&lt;&gt;"","Yes","No"),"*")</f>
        <v>No</v>
      </c>
      <c r="BJ554" s="58" t="str">
        <f>IF(BJ$9="Include",IF(JoinIfFuzzy(BJ$155:BJ$191,BJ$155:BJ$191,"&lt;&gt;No",$F$155:$F$191,$G554)&amp;IF(AND(BJ$2=BK$3,BK$9="Include (Platform Duplicate)"),JoinIfFuzzy(BK$155:BK$191,BK$155:BK$191,"&lt;&gt;No",$F$155:$F$191,$G554),"")&lt;&gt;"","Yes","No"),"*")</f>
        <v>No</v>
      </c>
      <c r="BK554" s="58" t="str">
        <f>IF(BK$9="Include",IF(JoinIfFuzzy(BK$155:BK$191,BK$155:BK$191,"&lt;&gt;No",$F$155:$F$191,$G554)&amp;IF(AND(BK$2=BL$3,BL$9="Include (Platform Duplicate)"),JoinIfFuzzy(BL$155:BL$191,BL$155:BL$191,"&lt;&gt;No",$F$155:$F$191,$G554),"")&lt;&gt;"","Yes","No"),"*")</f>
        <v>*</v>
      </c>
      <c r="BL554" s="58" t="str">
        <f>IF(BL$9="Include",IF(JoinIfFuzzy(BL$155:BL$191,BL$155:BL$191,"&lt;&gt;No",$F$155:$F$191,$G554)&amp;IF(AND(BL$2=BM$3,BM$9="Include (Platform Duplicate)"),JoinIfFuzzy(BM$155:BM$191,BM$155:BM$191,"&lt;&gt;No",$F$155:$F$191,$G554),"")&lt;&gt;"","Yes","No"),"*")</f>
        <v>No</v>
      </c>
      <c r="BM554" s="58" t="str">
        <f>IF(BM$9="Include",IF(JoinIfFuzzy(BM$155:BM$191,BM$155:BM$191,"&lt;&gt;No",$F$155:$F$191,$G554)&amp;IF(AND(BM$2=BN$3,BN$9="Include (Platform Duplicate)"),JoinIfFuzzy(BN$155:BN$191,BN$155:BN$191,"&lt;&gt;No",$F$155:$F$191,$G554),"")&lt;&gt;"","Yes","No"),"*")</f>
        <v>*</v>
      </c>
      <c r="BN554" s="58" t="str">
        <f>IF(BN$9="Include",IF(JoinIfFuzzy(BN$155:BN$191,BN$155:BN$191,"&lt;&gt;No",$F$155:$F$191,$G554)&amp;IF(AND(BN$2=BO$3,BO$9="Include (Platform Duplicate)"),JoinIfFuzzy(BO$155:BO$191,BO$155:BO$191,"&lt;&gt;No",$F$155:$F$191,$G554),"")&lt;&gt;"","Yes","No"),"*")</f>
        <v>No</v>
      </c>
      <c r="BO554" s="58" t="str">
        <f>IF(BO$9="Include",IF(JoinIfFuzzy(BO$155:BO$191,BO$155:BO$191,"&lt;&gt;No",$F$155:$F$191,$G554)&amp;IF(AND(BO$2=BP$3,BP$9="Include (Platform Duplicate)"),JoinIfFuzzy(BP$155:BP$191,BP$155:BP$191,"&lt;&gt;No",$F$155:$F$191,$G554),"")&lt;&gt;"","Yes","No"),"*")</f>
        <v>No</v>
      </c>
      <c r="BP554" s="58" t="str">
        <f>IF(BP$9="Include",IF(JoinIfFuzzy(BP$155:BP$191,BP$155:BP$191,"&lt;&gt;No",$F$155:$F$191,$G554)&amp;IF(AND(BP$2=BQ$3,BQ$9="Include (Platform Duplicate)"),JoinIfFuzzy(BQ$155:BQ$191,BQ$155:BQ$191,"&lt;&gt;No",$F$155:$F$191,$G554),"")&lt;&gt;"","Yes","No"),"*")</f>
        <v>*</v>
      </c>
      <c r="BQ554" s="58" t="str">
        <f>IF(BQ$9="Include",IF(JoinIfFuzzy(BQ$155:BQ$191,BQ$155:BQ$191,"&lt;&gt;No",$F$155:$F$191,$G554)&amp;IF(AND(BQ$2=BR$3,BR$9="Include (Platform Duplicate)"),JoinIfFuzzy(BR$155:BR$191,BR$155:BR$191,"&lt;&gt;No",$F$155:$F$191,$G554),"")&lt;&gt;"","Yes","No"),"*")</f>
        <v>No</v>
      </c>
      <c r="BR554" s="58" t="str">
        <f>IF(BR$9="Include",IF(JoinIfFuzzy(BR$155:BR$191,BR$155:BR$191,"&lt;&gt;No",$F$155:$F$191,$G554)&amp;IF(AND(BR$2=BS$3,BS$9="Include (Platform Duplicate)"),JoinIfFuzzy(BS$155:BS$191,BS$155:BS$191,"&lt;&gt;No",$F$155:$F$191,$G554),"")&lt;&gt;"","Yes","No"),"*")</f>
        <v>*</v>
      </c>
      <c r="BS554" s="58" t="str">
        <f>IF(BS$9="Include",IF(JoinIfFuzzy(BS$155:BS$191,BS$155:BS$191,"&lt;&gt;No",$F$155:$F$191,$G554)&amp;IF(AND(BS$2=BT$3,BT$9="Include (Platform Duplicate)"),JoinIfFuzzy(BT$155:BT$191,BT$155:BT$191,"&lt;&gt;No",$F$155:$F$191,$G554),"")&lt;&gt;"","Yes","No"),"*")</f>
        <v>No</v>
      </c>
      <c r="BT554" s="58" t="str">
        <f>IF(BT$9="Include",IF(JoinIfFuzzy(BT$155:BT$191,BT$155:BT$191,"&lt;&gt;No",$F$155:$F$191,$G554)&amp;IF(AND(BT$2=BU$3,BU$9="Include (Platform Duplicate)"),JoinIfFuzzy(BU$155:BU$191,BU$155:BU$191,"&lt;&gt;No",$F$155:$F$191,$G554),"")&lt;&gt;"","Yes","No"),"*")</f>
        <v>No</v>
      </c>
      <c r="BU554" s="58" t="str">
        <f>IF(BU$9="Include",IF(JoinIfFuzzy(BU$155:BU$191,BU$155:BU$191,"&lt;&gt;No",$F$155:$F$191,$G554)&amp;IF(AND(BU$2=BV$3,BV$9="Include (Platform Duplicate)"),JoinIfFuzzy(BV$155:BV$191,BV$155:BV$191,"&lt;&gt;No",$F$155:$F$191,$G554),"")&lt;&gt;"","Yes","No"),"*")</f>
        <v>*</v>
      </c>
      <c r="BV554" s="58" t="str">
        <f>IF(BV$9="Include",IF(JoinIfFuzzy(BV$155:BV$191,BV$155:BV$191,"&lt;&gt;No",$F$155:$F$191,$G554)&amp;IF(AND(BV$2=BW$3,BW$9="Include (Platform Duplicate)"),JoinIfFuzzy(BW$155:BW$191,BW$155:BW$191,"&lt;&gt;No",$F$155:$F$191,$G554),"")&lt;&gt;"","Yes","No"),"*")</f>
        <v>No</v>
      </c>
      <c r="BW554" s="58" t="str">
        <f>IF(BW$9="Include",IF(JoinIfFuzzy(BW$155:BW$191,BW$155:BW$191,"&lt;&gt;No",$F$155:$F$191,$G554)&amp;IF(AND(BW$2=BX$3,BX$9="Include (Platform Duplicate)"),JoinIfFuzzy(BX$155:BX$191,BX$155:BX$191,"&lt;&gt;No",$F$155:$F$191,$G554),"")&lt;&gt;"","Yes","No"),"*")</f>
        <v>*</v>
      </c>
      <c r="BX554" s="58" t="str">
        <f>IF(BX$9="Include",IF(JoinIfFuzzy(BX$155:BX$191,BX$155:BX$191,"&lt;&gt;No",$F$155:$F$191,$G554)&amp;IF(AND(BX$2=BY$3,BY$9="Include (Platform Duplicate)"),JoinIfFuzzy(BY$155:BY$191,BY$155:BY$191,"&lt;&gt;No",$F$155:$F$191,$G554),"")&lt;&gt;"","Yes","No"),"*")</f>
        <v>No</v>
      </c>
      <c r="BY554" s="58" t="str">
        <f>IF(BY$9="Include",IF(JoinIfFuzzy(BY$155:BY$191,BY$155:BY$191,"&lt;&gt;No",$F$155:$F$191,$G554)&amp;IF(AND(BY$2=BZ$3,BZ$9="Include (Platform Duplicate)"),JoinIfFuzzy(BZ$155:BZ$191,BZ$155:BZ$191,"&lt;&gt;No",$F$155:$F$191,$G554),"")&lt;&gt;"","Yes","No"),"*")</f>
        <v>*</v>
      </c>
      <c r="BZ554" s="58" t="str">
        <f>IF(BZ$9="Include",IF(JoinIfFuzzy(BZ$155:BZ$191,BZ$155:BZ$191,"&lt;&gt;No",$F$155:$F$191,$G554)&amp;IF(AND(BZ$2=CA$3,CA$9="Include (Platform Duplicate)"),JoinIfFuzzy(CA$155:CA$191,CA$155:CA$191,"&lt;&gt;No",$F$155:$F$191,$G554),"")&lt;&gt;"","Yes","No"),"*")</f>
        <v>No</v>
      </c>
      <c r="CA554" s="58" t="str">
        <f>IF(CA$9="Include",IF(JoinIfFuzzy(CA$155:CA$191,CA$155:CA$191,"&lt;&gt;No",$F$155:$F$191,$G554)&amp;IF(AND(CA$2=CB$3,CB$9="Include (Platform Duplicate)"),JoinIfFuzzy(CB$155:CB$191,CB$155:CB$191,"&lt;&gt;No",$F$155:$F$191,$G554),"")&lt;&gt;"","Yes","No"),"*")</f>
        <v>No</v>
      </c>
      <c r="CB554" s="58" t="str">
        <f>IF(CB$9="Include",IF(JoinIfFuzzy(CB$155:CB$191,CB$155:CB$191,"&lt;&gt;No",$F$155:$F$191,$G554)&amp;IF(AND(CB$2=CC$3,CC$9="Include (Platform Duplicate)"),JoinIfFuzzy(CC$155:CC$191,CC$155:CC$191,"&lt;&gt;No",$F$155:$F$191,$G554),"")&lt;&gt;"","Yes","No"),"*")</f>
        <v>No</v>
      </c>
      <c r="CC554" s="58" t="str">
        <f>IF(CC$9="Include",IF(JoinIfFuzzy(CC$155:CC$191,CC$155:CC$191,"&lt;&gt;No",$F$155:$F$191,$G554)&amp;IF(AND(CC$2=CD$3,CD$9="Include (Platform Duplicate)"),JoinIfFuzzy(CD$155:CD$191,CD$155:CD$191,"&lt;&gt;No",$F$155:$F$191,$G554),"")&lt;&gt;"","Yes","No"),"*")</f>
        <v>No</v>
      </c>
      <c r="CD554" s="58" t="str">
        <f>IF(CD$9="Include",IF(JoinIfFuzzy(CD$155:CD$191,CD$155:CD$191,"&lt;&gt;No",$F$155:$F$191,$G554)&amp;IF(AND(CD$2=CE$3,CE$9="Include (Platform Duplicate)"),JoinIfFuzzy(CE$155:CE$191,CE$155:CE$191,"&lt;&gt;No",$F$155:$F$191,$G554),"")&lt;&gt;"","Yes","No"),"*")</f>
        <v>*</v>
      </c>
      <c r="CE554" s="58" t="str">
        <f>IF(CE$9="Include",IF(JoinIfFuzzy(CE$155:CE$191,CE$155:CE$191,"&lt;&gt;No",$F$155:$F$191,$G554)&amp;IF(AND(CE$2=CF$3,CF$9="Include (Platform Duplicate)"),JoinIfFuzzy(CF$155:CF$191,CF$155:CF$191,"&lt;&gt;No",$F$155:$F$191,$G554),"")&lt;&gt;"","Yes","No"),"*")</f>
        <v>*</v>
      </c>
      <c r="CF554" s="58" t="str">
        <f>IF(CF$9="Include",IF(JoinIfFuzzy(CF$155:CF$191,CF$155:CF$191,"&lt;&gt;No",$F$155:$F$191,$G554)&amp;IF(AND(CF$2=CG$3,CG$9="Include (Platform Duplicate)"),JoinIfFuzzy(CG$155:CG$191,CG$155:CG$191,"&lt;&gt;No",$F$155:$F$191,$G554),"")&lt;&gt;"","Yes","No"),"*")</f>
        <v>*</v>
      </c>
      <c r="CG554" s="58" t="str">
        <f>IF(CG$9="Include",IF(JoinIfFuzzy(CG$155:CG$191,CG$155:CG$191,"&lt;&gt;No",$F$155:$F$191,$G554)&amp;IF(AND(CG$2=CH$3,CH$9="Include (Platform Duplicate)"),JoinIfFuzzy(CH$155:CH$191,CH$155:CH$191,"&lt;&gt;No",$F$155:$F$191,$G554),"")&lt;&gt;"","Yes","No"),"*")</f>
        <v>No</v>
      </c>
      <c r="CH554" s="58" t="str">
        <f>IF(CH$9="Include",IF(JoinIfFuzzy(CH$155:CH$191,CH$155:CH$191,"&lt;&gt;No",$F$155:$F$191,$G554)&amp;IF(AND(CH$2=CI$3,CI$9="Include (Platform Duplicate)"),JoinIfFuzzy(CI$155:CI$191,CI$155:CI$191,"&lt;&gt;No",$F$155:$F$191,$G554),"")&lt;&gt;"","Yes","No"),"*")</f>
        <v>No</v>
      </c>
      <c r="CI554" s="58" t="str">
        <f>IF(CI$9="Include",IF(JoinIfFuzzy(CI$155:CI$191,CI$155:CI$191,"&lt;&gt;No",$F$155:$F$191,$G554)&amp;IF(AND(CI$2=CJ$3,CJ$9="Include (Platform Duplicate)"),JoinIfFuzzy(CJ$155:CJ$191,CJ$155:CJ$191,"&lt;&gt;No",$F$155:$F$191,$G554),"")&lt;&gt;"","Yes","No"),"*")</f>
        <v>*</v>
      </c>
      <c r="CJ554" s="58" t="str">
        <f>IF(CJ$9="Include",IF(JoinIfFuzzy(CJ$155:CJ$191,CJ$155:CJ$191,"&lt;&gt;No",$F$155:$F$191,$G554)&amp;IF(AND(CJ$2=CK$3,CK$9="Include (Platform Duplicate)"),JoinIfFuzzy(CK$155:CK$191,CK$155:CK$191,"&lt;&gt;No",$F$155:$F$191,$G554),"")&lt;&gt;"","Yes","No"),"*")</f>
        <v>No</v>
      </c>
      <c r="CK554" s="58" t="str">
        <f>IF(CK$9="Include",IF(JoinIfFuzzy(CK$155:CK$191,CK$155:CK$191,"&lt;&gt;No",$F$155:$F$191,$G554)&amp;IF(AND(CK$2=CL$3,CL$9="Include (Platform Duplicate)"),JoinIfFuzzy(CL$155:CL$191,CL$155:CL$191,"&lt;&gt;No",$F$155:$F$191,$G554),"")&lt;&gt;"","Yes","No"),"*")</f>
        <v>No</v>
      </c>
      <c r="CL554" s="58" t="str">
        <f>IF(CL$9="Include",IF(JoinIfFuzzy(CL$155:CL$191,CL$155:CL$191,"&lt;&gt;No",$F$155:$F$191,$G554)&amp;IF(AND(CL$2=CM$3,CM$9="Include (Platform Duplicate)"),JoinIfFuzzy(CM$155:CM$191,CM$155:CM$191,"&lt;&gt;No",$F$155:$F$191,$G554),"")&lt;&gt;"","Yes","No"),"*")</f>
        <v>No</v>
      </c>
      <c r="CM554" s="58" t="str">
        <f>IF(CM$9="Include",IF(JoinIfFuzzy(CM$155:CM$191,CM$155:CM$191,"&lt;&gt;No",$F$155:$F$191,$G554)&amp;IF(AND(CM$2=CN$3,CN$9="Include (Platform Duplicate)"),JoinIfFuzzy(CN$155:CN$191,CN$155:CN$191,"&lt;&gt;No",$F$155:$F$191,$G554),"")&lt;&gt;"","Yes","No"),"*")</f>
        <v>*</v>
      </c>
      <c r="CN554" s="58" t="str">
        <f>IF(CN$9="Include",IF(JoinIfFuzzy(CN$155:CN$191,CN$155:CN$191,"&lt;&gt;No",$F$155:$F$191,$G554)&amp;IF(AND(CN$2=CO$3,CO$9="Include (Platform Duplicate)"),JoinIfFuzzy(CO$155:CO$191,CO$155:CO$191,"&lt;&gt;No",$F$155:$F$191,$G554),"")&lt;&gt;"","Yes","No"),"*")</f>
        <v>No</v>
      </c>
      <c r="CO554" s="58" t="str">
        <f>IF(CO$9="Include",IF(JoinIfFuzzy(CO$155:CO$191,CO$155:CO$191,"&lt;&gt;No",$F$155:$F$191,$G554)&amp;IF(AND(CO$2=CP$3,CP$9="Include (Platform Duplicate)"),JoinIfFuzzy(CP$155:CP$191,CP$155:CP$191,"&lt;&gt;No",$F$155:$F$191,$G554),"")&lt;&gt;"","Yes","No"),"*")</f>
        <v>Yes</v>
      </c>
      <c r="CP554" s="58" t="str">
        <f>IF(CP$9="Include",IF(JoinIfFuzzy(CP$155:CP$191,CP$155:CP$191,"&lt;&gt;No",$F$155:$F$191,$G554)&amp;IF(AND(CP$2=CQ$3,CQ$9="Include (Platform Duplicate)"),JoinIfFuzzy(CQ$155:CQ$191,CQ$155:CQ$191,"&lt;&gt;No",$F$155:$F$191,$G554),"")&lt;&gt;"","Yes","No"),"*")</f>
        <v>*</v>
      </c>
      <c r="CQ554" s="58" t="str">
        <f>IF(CQ$9="Include",IF(JoinIfFuzzy(CQ$155:CQ$191,CQ$155:CQ$191,"&lt;&gt;No",$F$155:$F$191,$G554)&amp;IF(AND(CQ$2=CR$3,CR$9="Include (Platform Duplicate)"),JoinIfFuzzy(CR$155:CR$191,CR$155:CR$191,"&lt;&gt;No",$F$155:$F$191,$G554),"")&lt;&gt;"","Yes","No"),"*")</f>
        <v>No</v>
      </c>
      <c r="CR554" s="58" t="str">
        <f>IF(CR$9="Include",IF(JoinIfFuzzy(CR$155:CR$191,CR$155:CR$191,"&lt;&gt;No",$F$155:$F$191,$G554)&amp;IF(AND(CR$2=CS$3,CS$9="Include (Platform Duplicate)"),JoinIfFuzzy(CS$155:CS$191,CS$155:CS$191,"&lt;&gt;No",$F$155:$F$191,$G554),"")&lt;&gt;"","Yes","No"),"*")</f>
        <v>No</v>
      </c>
      <c r="CS554" s="58" t="str">
        <f>IF(CS$9="Include",IF(JoinIfFuzzy(CS$155:CS$191,CS$155:CS$191,"&lt;&gt;No",$F$155:$F$191,$G554)&amp;IF(AND(CS$2=CT$3,CT$9="Include (Platform Duplicate)"),JoinIfFuzzy(CT$155:CT$191,CT$155:CT$191,"&lt;&gt;No",$F$155:$F$191,$G554),"")&lt;&gt;"","Yes","No"),"*")</f>
        <v>No</v>
      </c>
      <c r="CT554" s="58" t="str">
        <f>IF(CT$9="Include",IF(JoinIfFuzzy(CT$155:CT$191,CT$155:CT$191,"&lt;&gt;No",$F$155:$F$191,$G554)&amp;IF(AND(CT$2=CU$3,CU$9="Include (Platform Duplicate)"),JoinIfFuzzy(CU$155:CU$191,CU$155:CU$191,"&lt;&gt;No",$F$155:$F$191,$G554),"")&lt;&gt;"","Yes","No"),"*")</f>
        <v>*</v>
      </c>
      <c r="CU554" s="58" t="str">
        <f>IF(CU$9="Include",IF(JoinIfFuzzy(CU$155:CU$191,CU$155:CU$191,"&lt;&gt;No",$F$155:$F$191,$G554)&amp;IF(AND(CU$2=CV$3,CV$9="Include (Platform Duplicate)"),JoinIfFuzzy(CV$155:CV$191,CV$155:CV$191,"&lt;&gt;No",$F$155:$F$191,$G554),"")&lt;&gt;"","Yes","No"),"*")</f>
        <v>No</v>
      </c>
      <c r="CV554" s="58" t="str">
        <f>IF(CV$9="Include",IF(JoinIfFuzzy(CV$155:CV$191,CV$155:CV$191,"&lt;&gt;No",$F$155:$F$191,$G554)&amp;IF(AND(CV$2=CW$3,CW$9="Include (Platform Duplicate)"),JoinIfFuzzy(CW$155:CW$191,CW$155:CW$191,"&lt;&gt;No",$F$155:$F$191,$G554),"")&lt;&gt;"","Yes","No"),"*")</f>
        <v>*</v>
      </c>
      <c r="CW554" s="58" t="str">
        <f>IF(CW$9="Include",IF(JoinIfFuzzy(CW$155:CW$191,CW$155:CW$191,"&lt;&gt;No",$F$155:$F$191,$G554)&amp;IF(AND(CW$2=CX$3,CX$9="Include (Platform Duplicate)"),JoinIfFuzzy(CX$155:CX$191,CX$155:CX$191,"&lt;&gt;No",$F$155:$F$191,$G554),"")&lt;&gt;"","Yes","No"),"*")</f>
        <v>No</v>
      </c>
      <c r="CX554" s="58" t="str">
        <f>IF(CX$9="Include",IF(JoinIfFuzzy(CX$155:CX$191,CX$155:CX$191,"&lt;&gt;No",$F$155:$F$191,$G554)&amp;IF(AND(CX$2=CY$3,CY$9="Include (Platform Duplicate)"),JoinIfFuzzy(CY$155:CY$191,CY$155:CY$191,"&lt;&gt;No",$F$155:$F$191,$G554),"")&lt;&gt;"","Yes","No"),"*")</f>
        <v>*</v>
      </c>
      <c r="CY554" s="58" t="str">
        <f>IF(CY$9="Include",IF(JoinIfFuzzy(CY$155:CY$191,CY$155:CY$191,"&lt;&gt;No",$F$155:$F$191,$G554)&amp;IF(AND(CY$2=CZ$3,CZ$9="Include (Platform Duplicate)"),JoinIfFuzzy(CZ$155:CZ$191,CZ$155:CZ$191,"&lt;&gt;No",$F$155:$F$191,$G554),"")&lt;&gt;"","Yes","No"),"*")</f>
        <v>No</v>
      </c>
      <c r="CZ554" s="58" t="str">
        <f>IF(CZ$9="Include",IF(JoinIfFuzzy(CZ$155:CZ$191,CZ$155:CZ$191,"&lt;&gt;No",$F$155:$F$191,$G554)&amp;IF(AND(CZ$2=DA$3,DA$9="Include (Platform Duplicate)"),JoinIfFuzzy(DA$155:DA$191,DA$155:DA$191,"&lt;&gt;No",$F$155:$F$191,$G554),"")&lt;&gt;"","Yes","No"),"*")</f>
        <v>*</v>
      </c>
      <c r="DA554" s="58" t="str">
        <f>IF(DA$9="Include",IF(JoinIfFuzzy(DA$155:DA$191,DA$155:DA$191,"&lt;&gt;No",$F$155:$F$191,$G554)&amp;IF(AND(DA$2=DB$3,DB$9="Include (Platform Duplicate)"),JoinIfFuzzy(DB$155:DB$191,DB$155:DB$191,"&lt;&gt;No",$F$155:$F$191,$G554),"")&lt;&gt;"","Yes","No"),"*")</f>
        <v>No</v>
      </c>
      <c r="DB554" s="58" t="str">
        <f>IF(DB$9="Include",IF(JoinIfFuzzy(DB$155:DB$191,DB$155:DB$191,"&lt;&gt;No",$F$155:$F$191,$G554)&amp;IF(AND(DB$2=DC$3,DC$9="Include (Platform Duplicate)"),JoinIfFuzzy(DC$155:DC$191,DC$155:DC$191,"&lt;&gt;No",$F$155:$F$191,$G554),"")&lt;&gt;"","Yes","No"),"*")</f>
        <v>*</v>
      </c>
      <c r="DC554" s="58" t="str">
        <f>IF(DC$9="Include",IF(JoinIfFuzzy(DC$155:DC$191,DC$155:DC$191,"&lt;&gt;No",$F$155:$F$191,$G554)&amp;IF(AND(DC$2=DD$3,DD$9="Include (Platform Duplicate)"),JoinIfFuzzy(DD$155:DD$191,DD$155:DD$191,"&lt;&gt;No",$F$155:$F$191,$G554),"")&lt;&gt;"","Yes","No"),"*")</f>
        <v>*</v>
      </c>
      <c r="DD554" s="58" t="str">
        <f>IF(DD$9="Include",IF(JoinIfFuzzy(DD$155:DD$191,DD$155:DD$191,"&lt;&gt;No",$F$155:$F$191,$G554)&amp;IF(AND(DD$2=DE$3,DE$9="Include (Platform Duplicate)"),JoinIfFuzzy(DE$155:DE$191,DE$155:DE$191,"&lt;&gt;No",$F$155:$F$191,$G554),"")&lt;&gt;"","Yes","No"),"*")</f>
        <v>No</v>
      </c>
      <c r="DE554" s="58" t="str">
        <f>IF(DE$9="Include",IF(JoinIfFuzzy(DE$155:DE$191,DE$155:DE$191,"&lt;&gt;No",$F$155:$F$191,$G554)&amp;IF(AND(DE$2=DF$3,DF$9="Include (Platform Duplicate)"),JoinIfFuzzy(DF$155:DF$191,DF$155:DF$191,"&lt;&gt;No",$F$155:$F$191,$G554),"")&lt;&gt;"","Yes","No"),"*")</f>
        <v>No</v>
      </c>
      <c r="DF554" s="58" t="str">
        <f>IF(DF$9="Include",IF(JoinIfFuzzy(DF$155:DF$191,DF$155:DF$191,"&lt;&gt;No",$F$155:$F$191,$G554)&amp;IF(AND(DF$2=DG$3,DG$9="Include (Platform Duplicate)"),JoinIfFuzzy(DG$155:DG$191,DG$155:DG$191,"&lt;&gt;No",$F$155:$F$191,$G554),"")&lt;&gt;"","Yes","No"),"*")</f>
        <v>*</v>
      </c>
      <c r="DG554" s="58" t="str">
        <f>IF(DG$9="Include",IF(JoinIfFuzzy(DG$155:DG$191,DG$155:DG$191,"&lt;&gt;No",$F$155:$F$191,$G554)&amp;IF(AND(DG$2=DH$3,DH$9="Include (Platform Duplicate)"),JoinIfFuzzy(DH$155:DH$191,DH$155:DH$191,"&lt;&gt;No",$F$155:$F$191,$G554),"")&lt;&gt;"","Yes","No"),"*")</f>
        <v>No</v>
      </c>
      <c r="DH554" s="58" t="str">
        <f>IF(DH$9="Include",IF(JoinIfFuzzy(DH$155:DH$191,DH$155:DH$191,"&lt;&gt;No",$F$155:$F$191,$G554)&amp;IF(AND(DH$2=DI$3,DI$9="Include (Platform Duplicate)"),JoinIfFuzzy(DI$155:DI$191,DI$155:DI$191,"&lt;&gt;No",$F$155:$F$191,$G554),"")&lt;&gt;"","Yes","No"),"*")</f>
        <v>No</v>
      </c>
      <c r="DI554" s="58" t="str">
        <f>IF(DI$9="Include",IF(JoinIfFuzzy(DI$155:DI$191,DI$155:DI$191,"&lt;&gt;No",$F$155:$F$191,$G554)&amp;IF(AND(DI$2=DJ$3,DJ$9="Include (Platform Duplicate)"),JoinIfFuzzy(DJ$155:DJ$191,DJ$155:DJ$191,"&lt;&gt;No",$F$155:$F$191,$G554),"")&lt;&gt;"","Yes","No"),"*")</f>
        <v>Yes</v>
      </c>
      <c r="DJ554" s="58" t="str">
        <f>IF(DJ$9="Include",IF(JoinIfFuzzy(DJ$155:DJ$191,DJ$155:DJ$191,"&lt;&gt;No",$F$155:$F$191,$G554)&amp;IF(AND(DJ$2=DK$3,DK$9="Include (Platform Duplicate)"),JoinIfFuzzy(DK$155:DK$191,DK$155:DK$191,"&lt;&gt;No",$F$155:$F$191,$G554),"")&lt;&gt;"","Yes","No"),"*")</f>
        <v>No</v>
      </c>
      <c r="DK554" s="58" t="str">
        <f>IF(DK$9="Include",IF(JoinIfFuzzy(DK$155:DK$191,DK$155:DK$191,"&lt;&gt;No",$F$155:$F$191,$G554)&amp;IF(AND(DK$2=DL$3,DL$9="Include (Platform Duplicate)"),JoinIfFuzzy(DL$155:DL$191,DL$155:DL$191,"&lt;&gt;No",$F$155:$F$191,$G554),"")&lt;&gt;"","Yes","No"),"*")</f>
        <v>*</v>
      </c>
      <c r="DL554" s="58" t="str">
        <f>IF(DL$9="Include",IF(JoinIfFuzzy(DL$155:DL$191,DL$155:DL$191,"&lt;&gt;No",$F$155:$F$191,$G554)&amp;IF(AND(DL$2=DM$3,DM$9="Include (Platform Duplicate)"),JoinIfFuzzy(DM$155:DM$191,DM$155:DM$191,"&lt;&gt;No",$F$155:$F$191,$G554),"")&lt;&gt;"","Yes","No"),"*")</f>
        <v>No</v>
      </c>
      <c r="DM554" s="58" t="str">
        <f>IF(DM$9="Include",IF(JoinIfFuzzy(DM$155:DM$191,DM$155:DM$191,"&lt;&gt;No",$F$155:$F$191,$G554)&amp;IF(AND(DM$2=DN$3,DN$9="Include (Platform Duplicate)"),JoinIfFuzzy(DN$155:DN$191,DN$155:DN$191,"&lt;&gt;No",$F$155:$F$191,$G554),"")&lt;&gt;"","Yes","No"),"*")</f>
        <v>*</v>
      </c>
      <c r="DN554" s="58" t="str">
        <f>IF(DN$9="Include",IF(JoinIfFuzzy(DN$155:DN$191,DN$155:DN$191,"&lt;&gt;No",$F$155:$F$191,$G554)&amp;IF(AND(DN$2=DO$3,DO$9="Include (Platform Duplicate)"),JoinIfFuzzy(DO$155:DO$191,DO$155:DO$191,"&lt;&gt;No",$F$155:$F$191,$G554),"")&lt;&gt;"","Yes","No"),"*")</f>
        <v>No</v>
      </c>
      <c r="DO554" s="58" t="str">
        <f>IF(DO$9="Include",IF(JoinIfFuzzy(DO$155:DO$191,DO$155:DO$191,"&lt;&gt;No",$F$155:$F$191,$G554)&amp;IF(AND(DO$2=DP$3,DP$9="Include (Platform Duplicate)"),JoinIfFuzzy(DP$155:DP$191,DP$155:DP$191,"&lt;&gt;No",$F$155:$F$191,$G554),"")&lt;&gt;"","Yes","No"),"*")</f>
        <v>*</v>
      </c>
      <c r="DP554" s="58" t="str">
        <f>IF(DP$9="Include",IF(JoinIfFuzzy(DP$155:DP$191,DP$155:DP$191,"&lt;&gt;No",$F$155:$F$191,$G554)&amp;IF(AND(DP$2=DQ$3,DQ$9="Include (Platform Duplicate)"),JoinIfFuzzy(DQ$155:DQ$191,DQ$155:DQ$191,"&lt;&gt;No",$F$155:$F$191,$G554),"")&lt;&gt;"","Yes","No"),"*")</f>
        <v>No</v>
      </c>
      <c r="DQ554" s="58" t="str">
        <f>IF(DQ$9="Include",IF(JoinIfFuzzy(DQ$155:DQ$191,DQ$155:DQ$191,"&lt;&gt;No",$F$155:$F$191,$G554)&amp;IF(AND(DQ$2=DR$3,DR$9="Include (Platform Duplicate)"),JoinIfFuzzy(DR$155:DR$191,DR$155:DR$191,"&lt;&gt;No",$F$155:$F$191,$G554),"")&lt;&gt;"","Yes","No"),"*")</f>
        <v>*</v>
      </c>
      <c r="DR554" s="58" t="str">
        <f>IF(DR$9="Include",IF(JoinIfFuzzy(DR$155:DR$191,DR$155:DR$191,"&lt;&gt;No",$F$155:$F$191,$G554)&amp;IF(AND(DR$2=DS$3,DS$9="Include (Platform Duplicate)"),JoinIfFuzzy(DS$155:DS$191,DS$155:DS$191,"&lt;&gt;No",$F$155:$F$191,$G554),"")&lt;&gt;"","Yes","No"),"*")</f>
        <v>*</v>
      </c>
      <c r="DS554" s="58" t="str">
        <f>IF(DS$9="Include",IF(JoinIfFuzzy(DS$155:DS$191,DS$155:DS$191,"&lt;&gt;No",$F$155:$F$191,$G554)&amp;IF(AND(DS$2=DT$3,DT$9="Include (Platform Duplicate)"),JoinIfFuzzy(DT$155:DT$191,DT$155:DT$191,"&lt;&gt;No",$F$155:$F$191,$G554),"")&lt;&gt;"","Yes","No"),"*")</f>
        <v>No</v>
      </c>
      <c r="DT554" s="58" t="str">
        <f>IF(DT$9="Include",IF(JoinIfFuzzy(DT$155:DT$191,DT$155:DT$191,"&lt;&gt;No",$F$155:$F$191,$G554)&amp;IF(AND(DT$2=DU$3,DU$9="Include (Platform Duplicate)"),JoinIfFuzzy(DU$155:DU$191,DU$155:DU$191,"&lt;&gt;No",$F$155:$F$191,$G554),"")&lt;&gt;"","Yes","No"),"*")</f>
        <v>No</v>
      </c>
      <c r="DU554" s="58" t="str">
        <f>IF(DU$9="Include",IF(JoinIfFuzzy(DU$155:DU$191,DU$155:DU$191,"&lt;&gt;No",$F$155:$F$191,$G554)&amp;IF(AND(DU$2=DV$3,DV$9="Include (Platform Duplicate)"),JoinIfFuzzy(DV$155:DV$191,DV$155:DV$191,"&lt;&gt;No",$F$155:$F$191,$G554),"")&lt;&gt;"","Yes","No"),"*")</f>
        <v>*</v>
      </c>
      <c r="DV554" s="58" t="str">
        <f>IF(DV$9="Include",IF(JoinIfFuzzy(DV$155:DV$191,DV$155:DV$191,"&lt;&gt;No",$F$155:$F$191,$G554)&amp;IF(AND(DV$2=DW$3,DW$9="Include (Platform Duplicate)"),JoinIfFuzzy(DW$155:DW$191,DW$155:DW$191,"&lt;&gt;No",$F$155:$F$191,$G554),"")&lt;&gt;"","Yes","No"),"*")</f>
        <v>*</v>
      </c>
      <c r="DW554" s="58" t="str">
        <f>IF(DW$9="Include",IF(JoinIfFuzzy(DW$155:DW$191,DW$155:DW$191,"&lt;&gt;No",$F$155:$F$191,$G554)&amp;IF(AND(DW$2=DX$3,DX$9="Include (Platform Duplicate)"),JoinIfFuzzy(DX$155:DX$191,DX$155:DX$191,"&lt;&gt;No",$F$155:$F$191,$G554),"")&lt;&gt;"","Yes","No"),"*")</f>
        <v>No</v>
      </c>
      <c r="DX554" s="58" t="str">
        <f>IF(DX$9="Include",IF(JoinIfFuzzy(DX$155:DX$191,DX$155:DX$191,"&lt;&gt;No",$F$155:$F$191,$G554)&amp;IF(AND(DX$2=DY$3,DY$9="Include (Platform Duplicate)"),JoinIfFuzzy(DY$155:DY$191,DY$155:DY$191,"&lt;&gt;No",$F$155:$F$191,$G554),"")&lt;&gt;"","Yes","No"),"*")</f>
        <v>No</v>
      </c>
      <c r="DY554" s="58" t="str">
        <f>IF(DY$9="Include",IF(JoinIfFuzzy(DY$155:DY$191,DY$155:DY$191,"&lt;&gt;No",$F$155:$F$191,$G554)&amp;IF(AND(DY$2=DZ$3,DZ$9="Include (Platform Duplicate)"),JoinIfFuzzy(DZ$155:DZ$191,DZ$155:DZ$191,"&lt;&gt;No",$F$155:$F$191,$G554),"")&lt;&gt;"","Yes","No"),"*")</f>
        <v>No</v>
      </c>
      <c r="DZ554" s="58" t="str">
        <f>IF(DZ$9="Include",IF(JoinIfFuzzy(DZ$155:DZ$191,DZ$155:DZ$191,"&lt;&gt;No",$F$155:$F$191,$G554)&amp;IF(AND(DZ$2=EA$3,EA$9="Include (Platform Duplicate)"),JoinIfFuzzy(EA$155:EA$191,EA$155:EA$191,"&lt;&gt;No",$F$155:$F$191,$G554),"")&lt;&gt;"","Yes","No"),"*")</f>
        <v>*</v>
      </c>
      <c r="EA554" s="58" t="str">
        <f>IF(EA$9="Include",IF(JoinIfFuzzy(EA$155:EA$191,EA$155:EA$191,"&lt;&gt;No",$F$155:$F$191,$G554)&amp;IF(AND(EA$2=EB$3,EB$9="Include (Platform Duplicate)"),JoinIfFuzzy(EB$155:EB$191,EB$155:EB$191,"&lt;&gt;No",$F$155:$F$191,$G554),"")&lt;&gt;"","Yes","No"),"*")</f>
        <v>No</v>
      </c>
      <c r="EB554" s="58" t="str">
        <f>IF(EB$9="Include",IF(JoinIfFuzzy(EB$155:EB$191,EB$155:EB$191,"&lt;&gt;No",$F$155:$F$191,$G554)&amp;IF(AND(EB$2=EC$3,EC$9="Include (Platform Duplicate)"),JoinIfFuzzy(EC$155:EC$191,EC$155:EC$191,"&lt;&gt;No",$F$155:$F$191,$G554),"")&lt;&gt;"","Yes","No"),"*")</f>
        <v>No</v>
      </c>
      <c r="EC554" s="58" t="str">
        <f>IF(EC$9="Include",IF(JoinIfFuzzy(EC$155:EC$191,EC$155:EC$191,"&lt;&gt;No",$F$155:$F$191,$G554)&amp;IF(AND(EC$2=ED$3,ED$9="Include (Platform Duplicate)"),JoinIfFuzzy(ED$155:ED$191,ED$155:ED$191,"&lt;&gt;No",$F$155:$F$191,$G554),"")&lt;&gt;"","Yes","No"),"*")</f>
        <v>No</v>
      </c>
      <c r="ED554" s="58" t="str">
        <f>IF(ED$9="Include",IF(JoinIfFuzzy(ED$155:ED$191,ED$155:ED$191,"&lt;&gt;No",$F$155:$F$191,$G554)&amp;IF(AND(ED$2=EE$3,EE$9="Include (Platform Duplicate)"),JoinIfFuzzy(EE$155:EE$191,EE$155:EE$191,"&lt;&gt;No",$F$155:$F$191,$G554),"")&lt;&gt;"","Yes","No"),"*")</f>
        <v>*</v>
      </c>
      <c r="EE554" s="58" t="str">
        <f>IF(EE$9="Include",IF(JoinIfFuzzy(EE$155:EE$191,EE$155:EE$191,"&lt;&gt;No",$F$155:$F$191,$G554)&amp;IF(AND(EE$2=EF$3,EF$9="Include (Platform Duplicate)"),JoinIfFuzzy(EF$155:EF$191,EF$155:EF$191,"&lt;&gt;No",$F$155:$F$191,$G554),"")&lt;&gt;"","Yes","No"),"*")</f>
        <v>No</v>
      </c>
      <c r="EF554" s="58" t="str">
        <f>IF(EF$9="Include",IF(JoinIfFuzzy(EF$155:EF$191,EF$155:EF$191,"&lt;&gt;No",$F$155:$F$191,$G554)&amp;IF(AND(EF$2=EG$3,EG$9="Include (Platform Duplicate)"),JoinIfFuzzy(EG$155:EG$191,EG$155:EG$191,"&lt;&gt;No",$F$155:$F$191,$G554),"")&lt;&gt;"","Yes","No"),"*")</f>
        <v>No</v>
      </c>
      <c r="EG554" s="58" t="str">
        <f>IF(EG$9="Include",IF(JoinIfFuzzy(EG$155:EG$191,EG$155:EG$191,"&lt;&gt;No",$F$155:$F$191,$G554)&amp;IF(AND(EG$2=EH$3,EH$9="Include (Platform Duplicate)"),JoinIfFuzzy(EH$155:EH$191,EH$155:EH$191,"&lt;&gt;No",$F$155:$F$191,$G554),"")&lt;&gt;"","Yes","No"),"*")</f>
        <v>*</v>
      </c>
      <c r="EH554" s="58" t="str">
        <f>IF(EH$9="Include",IF(JoinIfFuzzy(EH$155:EH$191,EH$155:EH$191,"&lt;&gt;No",$F$155:$F$191,$G554)&amp;IF(AND(EH$2=EI$3,EI$9="Include (Platform Duplicate)"),JoinIfFuzzy(EI$155:EI$191,EI$155:EI$191,"&lt;&gt;No",$F$155:$F$191,$G554),"")&lt;&gt;"","Yes","No"),"*")</f>
        <v>No</v>
      </c>
      <c r="EI554" s="58" t="str">
        <f>IF(EI$9="Include",IF(JoinIfFuzzy(EI$155:EI$191,EI$155:EI$191,"&lt;&gt;No",$F$155:$F$191,$G554)&amp;IF(AND(EI$2=EJ$3,EJ$9="Include (Platform Duplicate)"),JoinIfFuzzy(EJ$155:EJ$191,EJ$155:EJ$191,"&lt;&gt;No",$F$155:$F$191,$G554),"")&lt;&gt;"","Yes","No"),"*")</f>
        <v>*</v>
      </c>
      <c r="EJ554" s="58" t="str">
        <f>IF(EJ$9="Include",IF(JoinIfFuzzy(EJ$155:EJ$191,EJ$155:EJ$191,"&lt;&gt;No",$F$155:$F$191,$G554)&amp;IF(AND(EJ$2=EK$3,EK$9="Include (Platform Duplicate)"),JoinIfFuzzy(EK$155:EK$191,EK$155:EK$191,"&lt;&gt;No",$F$155:$F$191,$G554),"")&lt;&gt;"","Yes","No"),"*")</f>
        <v>No</v>
      </c>
      <c r="EK554" s="58" t="str">
        <f>IF(EK$9="Include",IF(JoinIfFuzzy(EK$155:EK$191,EK$155:EK$191,"&lt;&gt;No",$F$155:$F$191,$G554)&amp;IF(AND(EK$2=EL$3,EL$9="Include (Platform Duplicate)"),JoinIfFuzzy(EL$155:EL$191,EL$155:EL$191,"&lt;&gt;No",$F$155:$F$191,$G554),"")&lt;&gt;"","Yes","No"),"*")</f>
        <v>*</v>
      </c>
      <c r="EL554" s="109"/>
      <c r="EM554" s="109"/>
    </row>
    <row r="555" spans="1:143" s="58" customFormat="1" ht="12.75" customHeight="1" x14ac:dyDescent="0.25">
      <c r="A555" s="5"/>
      <c r="B555" s="96"/>
      <c r="C555" s="96"/>
      <c r="D555" s="96"/>
      <c r="E555" s="96"/>
      <c r="F555" s="96"/>
      <c r="G555" s="4" t="s">
        <v>3540</v>
      </c>
      <c r="H555" s="18" t="s">
        <v>5</v>
      </c>
      <c r="I555" s="18"/>
      <c r="J555" s="58" t="str">
        <f>IF(J$9="Include",IF(JoinIfFuzzy(J$155:J$191,J$155:J$191,"&lt;&gt;No",$F$155:$F$191,$G555)&amp;IF(AND(J$2=K$3,K$9="Include (Platform Duplicate)"),JoinIfFuzzy(K$155:K$191,K$155:K$191,"&lt;&gt;No",$F$155:$F$191,$G555),"")&lt;&gt;"","Yes","No"),"*")</f>
        <v>Yes</v>
      </c>
      <c r="K555" s="58" t="str">
        <f>IF(K$9="Include",IF(JoinIfFuzzy(K$155:K$191,K$155:K$191,"&lt;&gt;No",$F$155:$F$191,$G555)&amp;IF(AND(K$2=L$3,L$9="Include (Platform Duplicate)"),JoinIfFuzzy(L$155:L$191,L$155:L$191,"&lt;&gt;No",$F$155:$F$191,$G555),"")&lt;&gt;"","Yes","No"),"*")</f>
        <v>No</v>
      </c>
      <c r="L555" s="58" t="str">
        <f>IF(L$9="Include",IF(JoinIfFuzzy(L$155:L$191,L$155:L$191,"&lt;&gt;No",$F$155:$F$191,$G555)&amp;IF(AND(L$2=M$3,M$9="Include (Platform Duplicate)"),JoinIfFuzzy(M$155:M$191,M$155:M$191,"&lt;&gt;No",$F$155:$F$191,$G555),"")&lt;&gt;"","Yes","No"),"*")</f>
        <v>*</v>
      </c>
      <c r="M555" s="58" t="str">
        <f>IF(M$9="Include",IF(JoinIfFuzzy(M$155:M$191,M$155:M$191,"&lt;&gt;No",$F$155:$F$191,$G555)&amp;IF(AND(M$2=N$3,N$9="Include (Platform Duplicate)"),JoinIfFuzzy(N$155:N$191,N$155:N$191,"&lt;&gt;No",$F$155:$F$191,$G555),"")&lt;&gt;"","Yes","No"),"*")</f>
        <v>Yes</v>
      </c>
      <c r="N555" s="58" t="str">
        <f>IF(N$9="Include",IF(JoinIfFuzzy(N$155:N$191,N$155:N$191,"&lt;&gt;No",$F$155:$F$191,$G555)&amp;IF(AND(N$2=O$3,O$9="Include (Platform Duplicate)"),JoinIfFuzzy(O$155:O$191,O$155:O$191,"&lt;&gt;No",$F$155:$F$191,$G555),"")&lt;&gt;"","Yes","No"),"*")</f>
        <v>*</v>
      </c>
      <c r="O555" s="58" t="str">
        <f>IF(O$9="Include",IF(JoinIfFuzzy(O$155:O$191,O$155:O$191,"&lt;&gt;No",$F$155:$F$191,$G555)&amp;IF(AND(O$2=P$3,P$9="Include (Platform Duplicate)"),JoinIfFuzzy(P$155:P$191,P$155:P$191,"&lt;&gt;No",$F$155:$F$191,$G555),"")&lt;&gt;"","Yes","No"),"*")</f>
        <v>Yes</v>
      </c>
      <c r="P555" s="58" t="str">
        <f>IF(P$9="Include",IF(JoinIfFuzzy(P$155:P$191,P$155:P$191,"&lt;&gt;No",$F$155:$F$191,$G555)&amp;IF(AND(P$2=Q$3,Q$9="Include (Platform Duplicate)"),JoinIfFuzzy(Q$155:Q$191,Q$155:Q$191,"&lt;&gt;No",$F$155:$F$191,$G555),"")&lt;&gt;"","Yes","No"),"*")</f>
        <v>*</v>
      </c>
      <c r="Q555" s="58" t="str">
        <f>IF(Q$9="Include",IF(JoinIfFuzzy(Q$155:Q$191,Q$155:Q$191,"&lt;&gt;No",$F$155:$F$191,$G555)&amp;IF(AND(Q$2=R$3,R$9="Include (Platform Duplicate)"),JoinIfFuzzy(R$155:R$191,R$155:R$191,"&lt;&gt;No",$F$155:$F$191,$G555),"")&lt;&gt;"","Yes","No"),"*")</f>
        <v>No</v>
      </c>
      <c r="R555" s="58" t="str">
        <f>IF(R$9="Include",IF(JoinIfFuzzy(R$155:R$191,R$155:R$191,"&lt;&gt;No",$F$155:$F$191,$G555)&amp;IF(AND(R$2=S$3,S$9="Include (Platform Duplicate)"),JoinIfFuzzy(S$155:S$191,S$155:S$191,"&lt;&gt;No",$F$155:$F$191,$G555),"")&lt;&gt;"","Yes","No"),"*")</f>
        <v>*</v>
      </c>
      <c r="S555" s="58" t="str">
        <f>IF(S$9="Include",IF(JoinIfFuzzy(S$155:S$191,S$155:S$191,"&lt;&gt;No",$F$155:$F$191,$G555)&amp;IF(AND(S$2=T$3,T$9="Include (Platform Duplicate)"),JoinIfFuzzy(T$155:T$191,T$155:T$191,"&lt;&gt;No",$F$155:$F$191,$G555),"")&lt;&gt;"","Yes","No"),"*")</f>
        <v>Yes</v>
      </c>
      <c r="T555" s="58" t="str">
        <f>IF(T$9="Include",IF(JoinIfFuzzy(T$155:T$191,T$155:T$191,"&lt;&gt;No",$F$155:$F$191,$G555)&amp;IF(AND(T$2=U$3,U$9="Include (Platform Duplicate)"),JoinIfFuzzy(U$155:U$191,U$155:U$191,"&lt;&gt;No",$F$155:$F$191,$G555),"")&lt;&gt;"","Yes","No"),"*")</f>
        <v>*</v>
      </c>
      <c r="U555" s="58" t="str">
        <f>IF(U$9="Include",IF(JoinIfFuzzy(U$155:U$191,U$155:U$191,"&lt;&gt;No",$F$155:$F$191,$G555)&amp;IF(AND(U$2=V$3,V$9="Include (Platform Duplicate)"),JoinIfFuzzy(V$155:V$191,V$155:V$191,"&lt;&gt;No",$F$155:$F$191,$G555),"")&lt;&gt;"","Yes","No"),"*")</f>
        <v>No</v>
      </c>
      <c r="V555" s="58" t="str">
        <f>IF(V$9="Include",IF(JoinIfFuzzy(V$155:V$191,V$155:V$191,"&lt;&gt;No",$F$155:$F$191,$G555)&amp;IF(AND(V$2=W$3,W$9="Include (Platform Duplicate)"),JoinIfFuzzy(W$155:W$191,W$155:W$191,"&lt;&gt;No",$F$155:$F$191,$G555),"")&lt;&gt;"","Yes","No"),"*")</f>
        <v>Yes</v>
      </c>
      <c r="W555" s="58" t="str">
        <f>IF(W$9="Include",IF(JoinIfFuzzy(W$155:W$191,W$155:W$191,"&lt;&gt;No",$F$155:$F$191,$G555)&amp;IF(AND(W$2=X$3,X$9="Include (Platform Duplicate)"),JoinIfFuzzy(X$155:X$191,X$155:X$191,"&lt;&gt;No",$F$155:$F$191,$G555),"")&lt;&gt;"","Yes","No"),"*")</f>
        <v>Yes</v>
      </c>
      <c r="X555" s="58" t="str">
        <f>IF(X$9="Include",IF(JoinIfFuzzy(X$155:X$191,X$155:X$191,"&lt;&gt;No",$F$155:$F$191,$G555)&amp;IF(AND(X$2=Y$3,Y$9="Include (Platform Duplicate)"),JoinIfFuzzy(Y$155:Y$191,Y$155:Y$191,"&lt;&gt;No",$F$155:$F$191,$G555),"")&lt;&gt;"","Yes","No"),"*")</f>
        <v>*</v>
      </c>
      <c r="Y555" s="58" t="str">
        <f>IF(Y$9="Include",IF(JoinIfFuzzy(Y$155:Y$191,Y$155:Y$191,"&lt;&gt;No",$F$155:$F$191,$G555)&amp;IF(AND(Y$2=Z$3,Z$9="Include (Platform Duplicate)"),JoinIfFuzzy(Z$155:Z$191,Z$155:Z$191,"&lt;&gt;No",$F$155:$F$191,$G555),"")&lt;&gt;"","Yes","No"),"*")</f>
        <v>Yes</v>
      </c>
      <c r="Z555" s="58" t="str">
        <f>IF(Z$9="Include",IF(JoinIfFuzzy(Z$155:Z$191,Z$155:Z$191,"&lt;&gt;No",$F$155:$F$191,$G555)&amp;IF(AND(Z$2=AA$3,AA$9="Include (Platform Duplicate)"),JoinIfFuzzy(AA$155:AA$191,AA$155:AA$191,"&lt;&gt;No",$F$155:$F$191,$G555),"")&lt;&gt;"","Yes","No"),"*")</f>
        <v>*</v>
      </c>
      <c r="AA555" s="58" t="str">
        <f>IF(AA$9="Include",IF(JoinIfFuzzy(AA$155:AA$191,AA$155:AA$191,"&lt;&gt;No",$F$155:$F$191,$G555)&amp;IF(AND(AA$2=AB$3,AB$9="Include (Platform Duplicate)"),JoinIfFuzzy(AB$155:AB$191,AB$155:AB$191,"&lt;&gt;No",$F$155:$F$191,$G555),"")&lt;&gt;"","Yes","No"),"*")</f>
        <v>Yes</v>
      </c>
      <c r="AB555" s="58" t="str">
        <f>IF(AB$9="Include",IF(JoinIfFuzzy(AB$155:AB$191,AB$155:AB$191,"&lt;&gt;No",$F$155:$F$191,$G555)&amp;IF(AND(AB$2=AC$3,AC$9="Include (Platform Duplicate)"),JoinIfFuzzy(AC$155:AC$191,AC$155:AC$191,"&lt;&gt;No",$F$155:$F$191,$G555),"")&lt;&gt;"","Yes","No"),"*")</f>
        <v>*</v>
      </c>
      <c r="AC555" s="58" t="str">
        <f>IF(AC$9="Include",IF(JoinIfFuzzy(AC$155:AC$191,AC$155:AC$191,"&lt;&gt;No",$F$155:$F$191,$G555)&amp;IF(AND(AC$2=AD$3,AD$9="Include (Platform Duplicate)"),JoinIfFuzzy(AD$155:AD$191,AD$155:AD$191,"&lt;&gt;No",$F$155:$F$191,$G555),"")&lt;&gt;"","Yes","No"),"*")</f>
        <v>Yes</v>
      </c>
      <c r="AD555" s="58" t="str">
        <f>IF(AD$9="Include",IF(JoinIfFuzzy(AD$155:AD$191,AD$155:AD$191,"&lt;&gt;No",$F$155:$F$191,$G555)&amp;IF(AND(AD$2=AE$3,AE$9="Include (Platform Duplicate)"),JoinIfFuzzy(AE$155:AE$191,AE$155:AE$191,"&lt;&gt;No",$F$155:$F$191,$G555),"")&lt;&gt;"","Yes","No"),"*")</f>
        <v>Yes</v>
      </c>
      <c r="AE555" s="58" t="str">
        <f>IF(AE$9="Include",IF(JoinIfFuzzy(AE$155:AE$191,AE$155:AE$191,"&lt;&gt;No",$F$155:$F$191,$G555)&amp;IF(AND(AE$2=AF$3,AF$9="Include (Platform Duplicate)"),JoinIfFuzzy(AF$155:AF$191,AF$155:AF$191,"&lt;&gt;No",$F$155:$F$191,$G555),"")&lt;&gt;"","Yes","No"),"*")</f>
        <v>*</v>
      </c>
      <c r="AF555" s="58" t="str">
        <f>IF(AF$9="Include",IF(JoinIfFuzzy(AF$155:AF$191,AF$155:AF$191,"&lt;&gt;No",$F$155:$F$191,$G555)&amp;IF(AND(AF$2=AG$3,AG$9="Include (Platform Duplicate)"),JoinIfFuzzy(AG$155:AG$191,AG$155:AG$191,"&lt;&gt;No",$F$155:$F$191,$G555),"")&lt;&gt;"","Yes","No"),"*")</f>
        <v>No</v>
      </c>
      <c r="AG555" s="58" t="str">
        <f>IF(AG$9="Include",IF(JoinIfFuzzy(AG$155:AG$191,AG$155:AG$191,"&lt;&gt;No",$F$155:$F$191,$G555)&amp;IF(AND(AG$2=AH$3,AH$9="Include (Platform Duplicate)"),JoinIfFuzzy(AH$155:AH$191,AH$155:AH$191,"&lt;&gt;No",$F$155:$F$191,$G555),"")&lt;&gt;"","Yes","No"),"*")</f>
        <v>Yes</v>
      </c>
      <c r="AH555" s="58" t="str">
        <f>IF(AH$9="Include",IF(JoinIfFuzzy(AH$155:AH$191,AH$155:AH$191,"&lt;&gt;No",$F$155:$F$191,$G555)&amp;IF(AND(AH$2=AI$3,AI$9="Include (Platform Duplicate)"),JoinIfFuzzy(AI$155:AI$191,AI$155:AI$191,"&lt;&gt;No",$F$155:$F$191,$G555),"")&lt;&gt;"","Yes","No"),"*")</f>
        <v>No</v>
      </c>
      <c r="AI555" s="58" t="str">
        <f>IF(AI$9="Include",IF(JoinIfFuzzy(AI$155:AI$191,AI$155:AI$191,"&lt;&gt;No",$F$155:$F$191,$G555)&amp;IF(AND(AI$2=AJ$3,AJ$9="Include (Platform Duplicate)"),JoinIfFuzzy(AJ$155:AJ$191,AJ$155:AJ$191,"&lt;&gt;No",$F$155:$F$191,$G555),"")&lt;&gt;"","Yes","No"),"*")</f>
        <v>*</v>
      </c>
      <c r="AJ555" s="58" t="str">
        <f>IF(AJ$9="Include",IF(JoinIfFuzzy(AJ$155:AJ$191,AJ$155:AJ$191,"&lt;&gt;No",$F$155:$F$191,$G555)&amp;IF(AND(AJ$2=AK$3,AK$9="Include (Platform Duplicate)"),JoinIfFuzzy(AK$155:AK$191,AK$155:AK$191,"&lt;&gt;No",$F$155:$F$191,$G555),"")&lt;&gt;"","Yes","No"),"*")</f>
        <v>Yes</v>
      </c>
      <c r="AK555" s="58" t="str">
        <f>IF(AK$9="Include",IF(JoinIfFuzzy(AK$155:AK$191,AK$155:AK$191,"&lt;&gt;No",$F$155:$F$191,$G555)&amp;IF(AND(AK$2=AL$3,AL$9="Include (Platform Duplicate)"),JoinIfFuzzy(AL$155:AL$191,AL$155:AL$191,"&lt;&gt;No",$F$155:$F$191,$G555),"")&lt;&gt;"","Yes","No"),"*")</f>
        <v>*</v>
      </c>
      <c r="AL555" s="58" t="str">
        <f>IF(AL$9="Include",IF(JoinIfFuzzy(AL$155:AL$191,AL$155:AL$191,"&lt;&gt;No",$F$155:$F$191,$G555)&amp;IF(AND(AL$2=AM$3,AM$9="Include (Platform Duplicate)"),JoinIfFuzzy(AM$155:AM$191,AM$155:AM$191,"&lt;&gt;No",$F$155:$F$191,$G555),"")&lt;&gt;"","Yes","No"),"*")</f>
        <v>No</v>
      </c>
      <c r="AM555" s="58" t="str">
        <f>IF(AM$9="Include",IF(JoinIfFuzzy(AM$155:AM$191,AM$155:AM$191,"&lt;&gt;No",$F$155:$F$191,$G555)&amp;IF(AND(AM$2=AN$3,AN$9="Include (Platform Duplicate)"),JoinIfFuzzy(AN$155:AN$191,AN$155:AN$191,"&lt;&gt;No",$F$155:$F$191,$G555),"")&lt;&gt;"","Yes","No"),"*")</f>
        <v>Yes</v>
      </c>
      <c r="AN555" s="58" t="str">
        <f>IF(AN$9="Include",IF(JoinIfFuzzy(AN$155:AN$191,AN$155:AN$191,"&lt;&gt;No",$F$155:$F$191,$G555)&amp;IF(AND(AN$2=AO$3,AO$9="Include (Platform Duplicate)"),JoinIfFuzzy(AO$155:AO$191,AO$155:AO$191,"&lt;&gt;No",$F$155:$F$191,$G555),"")&lt;&gt;"","Yes","No"),"*")</f>
        <v>Yes</v>
      </c>
      <c r="AO555" s="58" t="str">
        <f>IF(AO$9="Include",IF(JoinIfFuzzy(AO$155:AO$191,AO$155:AO$191,"&lt;&gt;No",$F$155:$F$191,$G555)&amp;IF(AND(AO$2=AP$3,AP$9="Include (Platform Duplicate)"),JoinIfFuzzy(AP$155:AP$191,AP$155:AP$191,"&lt;&gt;No",$F$155:$F$191,$G555),"")&lt;&gt;"","Yes","No"),"*")</f>
        <v>*</v>
      </c>
      <c r="AP555" s="58" t="str">
        <f>IF(AP$9="Include",IF(JoinIfFuzzy(AP$155:AP$191,AP$155:AP$191,"&lt;&gt;No",$F$155:$F$191,$G555)&amp;IF(AND(AP$2=AQ$3,AQ$9="Include (Platform Duplicate)"),JoinIfFuzzy(AQ$155:AQ$191,AQ$155:AQ$191,"&lt;&gt;No",$F$155:$F$191,$G555),"")&lt;&gt;"","Yes","No"),"*")</f>
        <v>Yes</v>
      </c>
      <c r="AQ555" s="58" t="str">
        <f>IF(AQ$9="Include",IF(JoinIfFuzzy(AQ$155:AQ$191,AQ$155:AQ$191,"&lt;&gt;No",$F$155:$F$191,$G555)&amp;IF(AND(AQ$2=AR$3,AR$9="Include (Platform Duplicate)"),JoinIfFuzzy(AR$155:AR$191,AR$155:AR$191,"&lt;&gt;No",$F$155:$F$191,$G555),"")&lt;&gt;"","Yes","No"),"*")</f>
        <v>*</v>
      </c>
      <c r="AR555" s="58" t="str">
        <f>IF(AR$9="Include",IF(JoinIfFuzzy(AR$155:AR$191,AR$155:AR$191,"&lt;&gt;No",$F$155:$F$191,$G555)&amp;IF(AND(AR$2=AS$3,AS$9="Include (Platform Duplicate)"),JoinIfFuzzy(AS$155:AS$191,AS$155:AS$191,"&lt;&gt;No",$F$155:$F$191,$G555),"")&lt;&gt;"","Yes","No"),"*")</f>
        <v>No</v>
      </c>
      <c r="AS555" s="58" t="str">
        <f>IF(AS$9="Include",IF(JoinIfFuzzy(AS$155:AS$191,AS$155:AS$191,"&lt;&gt;No",$F$155:$F$191,$G555)&amp;IF(AND(AS$2=AT$3,AT$9="Include (Platform Duplicate)"),JoinIfFuzzy(AT$155:AT$191,AT$155:AT$191,"&lt;&gt;No",$F$155:$F$191,$G555),"")&lt;&gt;"","Yes","No"),"*")</f>
        <v>*</v>
      </c>
      <c r="AT555" s="58" t="str">
        <f>IF(AT$9="Include",IF(JoinIfFuzzy(AT$155:AT$191,AT$155:AT$191,"&lt;&gt;No",$F$155:$F$191,$G555)&amp;IF(AND(AT$2=AU$3,AU$9="Include (Platform Duplicate)"),JoinIfFuzzy(AU$155:AU$191,AU$155:AU$191,"&lt;&gt;No",$F$155:$F$191,$G555),"")&lt;&gt;"","Yes","No"),"*")</f>
        <v>No</v>
      </c>
      <c r="AU555" s="58" t="str">
        <f>IF(AU$9="Include",IF(JoinIfFuzzy(AU$155:AU$191,AU$155:AU$191,"&lt;&gt;No",$F$155:$F$191,$G555)&amp;IF(AND(AU$2=AV$3,AV$9="Include (Platform Duplicate)"),JoinIfFuzzy(AV$155:AV$191,AV$155:AV$191,"&lt;&gt;No",$F$155:$F$191,$G555),"")&lt;&gt;"","Yes","No"),"*")</f>
        <v>Yes</v>
      </c>
      <c r="AV555" s="58" t="str">
        <f>IF(AV$9="Include",IF(JoinIfFuzzy(AV$155:AV$191,AV$155:AV$191,"&lt;&gt;No",$F$155:$F$191,$G555)&amp;IF(AND(AV$2=AW$3,AW$9="Include (Platform Duplicate)"),JoinIfFuzzy(AW$155:AW$191,AW$155:AW$191,"&lt;&gt;No",$F$155:$F$191,$G555),"")&lt;&gt;"","Yes","No"),"*")</f>
        <v>*</v>
      </c>
      <c r="AW555" s="58" t="str">
        <f>IF(AW$9="Include",IF(JoinIfFuzzy(AW$155:AW$191,AW$155:AW$191,"&lt;&gt;No",$F$155:$F$191,$G555)&amp;IF(AND(AW$2=AX$3,AX$9="Include (Platform Duplicate)"),JoinIfFuzzy(AX$155:AX$191,AX$155:AX$191,"&lt;&gt;No",$F$155:$F$191,$G555),"")&lt;&gt;"","Yes","No"),"*")</f>
        <v>*</v>
      </c>
      <c r="AX555" s="58" t="str">
        <f>IF(AX$9="Include",IF(JoinIfFuzzy(AX$155:AX$191,AX$155:AX$191,"&lt;&gt;No",$F$155:$F$191,$G555)&amp;IF(AND(AX$2=AY$3,AY$9="Include (Platform Duplicate)"),JoinIfFuzzy(AY$155:AY$191,AY$155:AY$191,"&lt;&gt;No",$F$155:$F$191,$G555),"")&lt;&gt;"","Yes","No"),"*")</f>
        <v>*</v>
      </c>
      <c r="AY555" s="58" t="str">
        <f>IF(AY$9="Include",IF(JoinIfFuzzy(AY$155:AY$191,AY$155:AY$191,"&lt;&gt;No",$F$155:$F$191,$G555)&amp;IF(AND(AY$2=AZ$3,AZ$9="Include (Platform Duplicate)"),JoinIfFuzzy(AZ$155:AZ$191,AZ$155:AZ$191,"&lt;&gt;No",$F$155:$F$191,$G555),"")&lt;&gt;"","Yes","No"),"*")</f>
        <v>*</v>
      </c>
      <c r="AZ555" s="58" t="str">
        <f>IF(AZ$9="Include",IF(JoinIfFuzzy(AZ$155:AZ$191,AZ$155:AZ$191,"&lt;&gt;No",$F$155:$F$191,$G555)&amp;IF(AND(AZ$2=BA$3,BA$9="Include (Platform Duplicate)"),JoinIfFuzzy(BA$155:BA$191,BA$155:BA$191,"&lt;&gt;No",$F$155:$F$191,$G555),"")&lt;&gt;"","Yes","No"),"*")</f>
        <v>Yes</v>
      </c>
      <c r="BA555" s="58" t="str">
        <f>IF(BA$9="Include",IF(JoinIfFuzzy(BA$155:BA$191,BA$155:BA$191,"&lt;&gt;No",$F$155:$F$191,$G555)&amp;IF(AND(BA$2=BB$3,BB$9="Include (Platform Duplicate)"),JoinIfFuzzy(BB$155:BB$191,BB$155:BB$191,"&lt;&gt;No",$F$155:$F$191,$G555),"")&lt;&gt;"","Yes","No"),"*")</f>
        <v>Yes</v>
      </c>
      <c r="BB555" s="58" t="str">
        <f>IF(BB$9="Include",IF(JoinIfFuzzy(BB$155:BB$191,BB$155:BB$191,"&lt;&gt;No",$F$155:$F$191,$G555)&amp;IF(AND(BB$2=BC$3,BC$9="Include (Platform Duplicate)"),JoinIfFuzzy(BC$155:BC$191,BC$155:BC$191,"&lt;&gt;No",$F$155:$F$191,$G555),"")&lt;&gt;"","Yes","No"),"*")</f>
        <v>Yes</v>
      </c>
      <c r="BC555" s="58" t="str">
        <f>IF(BC$9="Include",IF(JoinIfFuzzy(BC$155:BC$191,BC$155:BC$191,"&lt;&gt;No",$F$155:$F$191,$G555)&amp;IF(AND(BC$2=BD$3,BD$9="Include (Platform Duplicate)"),JoinIfFuzzy(BD$155:BD$191,BD$155:BD$191,"&lt;&gt;No",$F$155:$F$191,$G555),"")&lt;&gt;"","Yes","No"),"*")</f>
        <v>Yes</v>
      </c>
      <c r="BD555" s="58" t="str">
        <f>IF(BD$9="Include",IF(JoinIfFuzzy(BD$155:BD$191,BD$155:BD$191,"&lt;&gt;No",$F$155:$F$191,$G555)&amp;IF(AND(BD$2=BE$3,BE$9="Include (Platform Duplicate)"),JoinIfFuzzy(BE$155:BE$191,BE$155:BE$191,"&lt;&gt;No",$F$155:$F$191,$G555),"")&lt;&gt;"","Yes","No"),"*")</f>
        <v>Yes</v>
      </c>
      <c r="BE555" s="58" t="str">
        <f>IF(BE$9="Include",IF(JoinIfFuzzy(BE$155:BE$191,BE$155:BE$191,"&lt;&gt;No",$F$155:$F$191,$G555)&amp;IF(AND(BE$2=BF$3,BF$9="Include (Platform Duplicate)"),JoinIfFuzzy(BF$155:BF$191,BF$155:BF$191,"&lt;&gt;No",$F$155:$F$191,$G555),"")&lt;&gt;"","Yes","No"),"*")</f>
        <v>*</v>
      </c>
      <c r="BF555" s="58" t="str">
        <f>IF(BF$9="Include",IF(JoinIfFuzzy(BF$155:BF$191,BF$155:BF$191,"&lt;&gt;No",$F$155:$F$191,$G555)&amp;IF(AND(BF$2=BG$3,BG$9="Include (Platform Duplicate)"),JoinIfFuzzy(BG$155:BG$191,BG$155:BG$191,"&lt;&gt;No",$F$155:$F$191,$G555),"")&lt;&gt;"","Yes","No"),"*")</f>
        <v>*</v>
      </c>
      <c r="BG555" s="58" t="str">
        <f>IF(BG$9="Include",IF(JoinIfFuzzy(BG$155:BG$191,BG$155:BG$191,"&lt;&gt;No",$F$155:$F$191,$G555)&amp;IF(AND(BG$2=BH$3,BH$9="Include (Platform Duplicate)"),JoinIfFuzzy(BH$155:BH$191,BH$155:BH$191,"&lt;&gt;No",$F$155:$F$191,$G555),"")&lt;&gt;"","Yes","No"),"*")</f>
        <v>No</v>
      </c>
      <c r="BH555" s="58" t="str">
        <f>IF(BH$9="Include",IF(JoinIfFuzzy(BH$155:BH$191,BH$155:BH$191,"&lt;&gt;No",$F$155:$F$191,$G555)&amp;IF(AND(BH$2=BI$3,BI$9="Include (Platform Duplicate)"),JoinIfFuzzy(BI$155:BI$191,BI$155:BI$191,"&lt;&gt;No",$F$155:$F$191,$G555),"")&lt;&gt;"","Yes","No"),"*")</f>
        <v>*</v>
      </c>
      <c r="BI555" s="58" t="str">
        <f>IF(BI$9="Include",IF(JoinIfFuzzy(BI$155:BI$191,BI$155:BI$191,"&lt;&gt;No",$F$155:$F$191,$G555)&amp;IF(AND(BI$2=BJ$3,BJ$9="Include (Platform Duplicate)"),JoinIfFuzzy(BJ$155:BJ$191,BJ$155:BJ$191,"&lt;&gt;No",$F$155:$F$191,$G555),"")&lt;&gt;"","Yes","No"),"*")</f>
        <v>Yes</v>
      </c>
      <c r="BJ555" s="58" t="str">
        <f>IF(BJ$9="Include",IF(JoinIfFuzzy(BJ$155:BJ$191,BJ$155:BJ$191,"&lt;&gt;No",$F$155:$F$191,$G555)&amp;IF(AND(BJ$2=BK$3,BK$9="Include (Platform Duplicate)"),JoinIfFuzzy(BK$155:BK$191,BK$155:BK$191,"&lt;&gt;No",$F$155:$F$191,$G555),"")&lt;&gt;"","Yes","No"),"*")</f>
        <v>Yes</v>
      </c>
      <c r="BK555" s="58" t="str">
        <f>IF(BK$9="Include",IF(JoinIfFuzzy(BK$155:BK$191,BK$155:BK$191,"&lt;&gt;No",$F$155:$F$191,$G555)&amp;IF(AND(BK$2=BL$3,BL$9="Include (Platform Duplicate)"),JoinIfFuzzy(BL$155:BL$191,BL$155:BL$191,"&lt;&gt;No",$F$155:$F$191,$G555),"")&lt;&gt;"","Yes","No"),"*")</f>
        <v>*</v>
      </c>
      <c r="BL555" s="58" t="str">
        <f>IF(BL$9="Include",IF(JoinIfFuzzy(BL$155:BL$191,BL$155:BL$191,"&lt;&gt;No",$F$155:$F$191,$G555)&amp;IF(AND(BL$2=BM$3,BM$9="Include (Platform Duplicate)"),JoinIfFuzzy(BM$155:BM$191,BM$155:BM$191,"&lt;&gt;No",$F$155:$F$191,$G555),"")&lt;&gt;"","Yes","No"),"*")</f>
        <v>No</v>
      </c>
      <c r="BM555" s="58" t="str">
        <f>IF(BM$9="Include",IF(JoinIfFuzzy(BM$155:BM$191,BM$155:BM$191,"&lt;&gt;No",$F$155:$F$191,$G555)&amp;IF(AND(BM$2=BN$3,BN$9="Include (Platform Duplicate)"),JoinIfFuzzy(BN$155:BN$191,BN$155:BN$191,"&lt;&gt;No",$F$155:$F$191,$G555),"")&lt;&gt;"","Yes","No"),"*")</f>
        <v>*</v>
      </c>
      <c r="BN555" s="58" t="str">
        <f>IF(BN$9="Include",IF(JoinIfFuzzy(BN$155:BN$191,BN$155:BN$191,"&lt;&gt;No",$F$155:$F$191,$G555)&amp;IF(AND(BN$2=BO$3,BO$9="Include (Platform Duplicate)"),JoinIfFuzzy(BO$155:BO$191,BO$155:BO$191,"&lt;&gt;No",$F$155:$F$191,$G555),"")&lt;&gt;"","Yes","No"),"*")</f>
        <v>Yes</v>
      </c>
      <c r="BO555" s="58" t="str">
        <f>IF(BO$9="Include",IF(JoinIfFuzzy(BO$155:BO$191,BO$155:BO$191,"&lt;&gt;No",$F$155:$F$191,$G555)&amp;IF(AND(BO$2=BP$3,BP$9="Include (Platform Duplicate)"),JoinIfFuzzy(BP$155:BP$191,BP$155:BP$191,"&lt;&gt;No",$F$155:$F$191,$G555),"")&lt;&gt;"","Yes","No"),"*")</f>
        <v>Yes</v>
      </c>
      <c r="BP555" s="58" t="str">
        <f>IF(BP$9="Include",IF(JoinIfFuzzy(BP$155:BP$191,BP$155:BP$191,"&lt;&gt;No",$F$155:$F$191,$G555)&amp;IF(AND(BP$2=BQ$3,BQ$9="Include (Platform Duplicate)"),JoinIfFuzzy(BQ$155:BQ$191,BQ$155:BQ$191,"&lt;&gt;No",$F$155:$F$191,$G555),"")&lt;&gt;"","Yes","No"),"*")</f>
        <v>*</v>
      </c>
      <c r="BQ555" s="58" t="str">
        <f>IF(BQ$9="Include",IF(JoinIfFuzzy(BQ$155:BQ$191,BQ$155:BQ$191,"&lt;&gt;No",$F$155:$F$191,$G555)&amp;IF(AND(BQ$2=BR$3,BR$9="Include (Platform Duplicate)"),JoinIfFuzzy(BR$155:BR$191,BR$155:BR$191,"&lt;&gt;No",$F$155:$F$191,$G555),"")&lt;&gt;"","Yes","No"),"*")</f>
        <v>No</v>
      </c>
      <c r="BR555" s="58" t="str">
        <f>IF(BR$9="Include",IF(JoinIfFuzzy(BR$155:BR$191,BR$155:BR$191,"&lt;&gt;No",$F$155:$F$191,$G555)&amp;IF(AND(BR$2=BS$3,BS$9="Include (Platform Duplicate)"),JoinIfFuzzy(BS$155:BS$191,BS$155:BS$191,"&lt;&gt;No",$F$155:$F$191,$G555),"")&lt;&gt;"","Yes","No"),"*")</f>
        <v>*</v>
      </c>
      <c r="BS555" s="58" t="str">
        <f>IF(BS$9="Include",IF(JoinIfFuzzy(BS$155:BS$191,BS$155:BS$191,"&lt;&gt;No",$F$155:$F$191,$G555)&amp;IF(AND(BS$2=BT$3,BT$9="Include (Platform Duplicate)"),JoinIfFuzzy(BT$155:BT$191,BT$155:BT$191,"&lt;&gt;No",$F$155:$F$191,$G555),"")&lt;&gt;"","Yes","No"),"*")</f>
        <v>Yes</v>
      </c>
      <c r="BT555" s="58" t="str">
        <f>IF(BT$9="Include",IF(JoinIfFuzzy(BT$155:BT$191,BT$155:BT$191,"&lt;&gt;No",$F$155:$F$191,$G555)&amp;IF(AND(BT$2=BU$3,BU$9="Include (Platform Duplicate)"),JoinIfFuzzy(BU$155:BU$191,BU$155:BU$191,"&lt;&gt;No",$F$155:$F$191,$G555),"")&lt;&gt;"","Yes","No"),"*")</f>
        <v>Yes</v>
      </c>
      <c r="BU555" s="58" t="str">
        <f>IF(BU$9="Include",IF(JoinIfFuzzy(BU$155:BU$191,BU$155:BU$191,"&lt;&gt;No",$F$155:$F$191,$G555)&amp;IF(AND(BU$2=BV$3,BV$9="Include (Platform Duplicate)"),JoinIfFuzzy(BV$155:BV$191,BV$155:BV$191,"&lt;&gt;No",$F$155:$F$191,$G555),"")&lt;&gt;"","Yes","No"),"*")</f>
        <v>*</v>
      </c>
      <c r="BV555" s="58" t="str">
        <f>IF(BV$9="Include",IF(JoinIfFuzzy(BV$155:BV$191,BV$155:BV$191,"&lt;&gt;No",$F$155:$F$191,$G555)&amp;IF(AND(BV$2=BW$3,BW$9="Include (Platform Duplicate)"),JoinIfFuzzy(BW$155:BW$191,BW$155:BW$191,"&lt;&gt;No",$F$155:$F$191,$G555),"")&lt;&gt;"","Yes","No"),"*")</f>
        <v>Yes</v>
      </c>
      <c r="BW555" s="58" t="str">
        <f>IF(BW$9="Include",IF(JoinIfFuzzy(BW$155:BW$191,BW$155:BW$191,"&lt;&gt;No",$F$155:$F$191,$G555)&amp;IF(AND(BW$2=BX$3,BX$9="Include (Platform Duplicate)"),JoinIfFuzzy(BX$155:BX$191,BX$155:BX$191,"&lt;&gt;No",$F$155:$F$191,$G555),"")&lt;&gt;"","Yes","No"),"*")</f>
        <v>*</v>
      </c>
      <c r="BX555" s="58" t="str">
        <f>IF(BX$9="Include",IF(JoinIfFuzzy(BX$155:BX$191,BX$155:BX$191,"&lt;&gt;No",$F$155:$F$191,$G555)&amp;IF(AND(BX$2=BY$3,BY$9="Include (Platform Duplicate)"),JoinIfFuzzy(BY$155:BY$191,BY$155:BY$191,"&lt;&gt;No",$F$155:$F$191,$G555),"")&lt;&gt;"","Yes","No"),"*")</f>
        <v>No</v>
      </c>
      <c r="BY555" s="58" t="str">
        <f>IF(BY$9="Include",IF(JoinIfFuzzy(BY$155:BY$191,BY$155:BY$191,"&lt;&gt;No",$F$155:$F$191,$G555)&amp;IF(AND(BY$2=BZ$3,BZ$9="Include (Platform Duplicate)"),JoinIfFuzzy(BZ$155:BZ$191,BZ$155:BZ$191,"&lt;&gt;No",$F$155:$F$191,$G555),"")&lt;&gt;"","Yes","No"),"*")</f>
        <v>*</v>
      </c>
      <c r="BZ555" s="58" t="str">
        <f>IF(BZ$9="Include",IF(JoinIfFuzzy(BZ$155:BZ$191,BZ$155:BZ$191,"&lt;&gt;No",$F$155:$F$191,$G555)&amp;IF(AND(BZ$2=CA$3,CA$9="Include (Platform Duplicate)"),JoinIfFuzzy(CA$155:CA$191,CA$155:CA$191,"&lt;&gt;No",$F$155:$F$191,$G555),"")&lt;&gt;"","Yes","No"),"*")</f>
        <v>Yes</v>
      </c>
      <c r="CA555" s="58" t="str">
        <f>IF(CA$9="Include",IF(JoinIfFuzzy(CA$155:CA$191,CA$155:CA$191,"&lt;&gt;No",$F$155:$F$191,$G555)&amp;IF(AND(CA$2=CB$3,CB$9="Include (Platform Duplicate)"),JoinIfFuzzy(CB$155:CB$191,CB$155:CB$191,"&lt;&gt;No",$F$155:$F$191,$G555),"")&lt;&gt;"","Yes","No"),"*")</f>
        <v>Yes</v>
      </c>
      <c r="CB555" s="58" t="str">
        <f>IF(CB$9="Include",IF(JoinIfFuzzy(CB$155:CB$191,CB$155:CB$191,"&lt;&gt;No",$F$155:$F$191,$G555)&amp;IF(AND(CB$2=CC$3,CC$9="Include (Platform Duplicate)"),JoinIfFuzzy(CC$155:CC$191,CC$155:CC$191,"&lt;&gt;No",$F$155:$F$191,$G555),"")&lt;&gt;"","Yes","No"),"*")</f>
        <v>Yes</v>
      </c>
      <c r="CC555" s="58" t="str">
        <f>IF(CC$9="Include",IF(JoinIfFuzzy(CC$155:CC$191,CC$155:CC$191,"&lt;&gt;No",$F$155:$F$191,$G555)&amp;IF(AND(CC$2=CD$3,CD$9="Include (Platform Duplicate)"),JoinIfFuzzy(CD$155:CD$191,CD$155:CD$191,"&lt;&gt;No",$F$155:$F$191,$G555),"")&lt;&gt;"","Yes","No"),"*")</f>
        <v>Yes</v>
      </c>
      <c r="CD555" s="58" t="str">
        <f>IF(CD$9="Include",IF(JoinIfFuzzy(CD$155:CD$191,CD$155:CD$191,"&lt;&gt;No",$F$155:$F$191,$G555)&amp;IF(AND(CD$2=CE$3,CE$9="Include (Platform Duplicate)"),JoinIfFuzzy(CE$155:CE$191,CE$155:CE$191,"&lt;&gt;No",$F$155:$F$191,$G555),"")&lt;&gt;"","Yes","No"),"*")</f>
        <v>*</v>
      </c>
      <c r="CE555" s="58" t="str">
        <f>IF(CE$9="Include",IF(JoinIfFuzzy(CE$155:CE$191,CE$155:CE$191,"&lt;&gt;No",$F$155:$F$191,$G555)&amp;IF(AND(CE$2=CF$3,CF$9="Include (Platform Duplicate)"),JoinIfFuzzy(CF$155:CF$191,CF$155:CF$191,"&lt;&gt;No",$F$155:$F$191,$G555),"")&lt;&gt;"","Yes","No"),"*")</f>
        <v>*</v>
      </c>
      <c r="CF555" s="58" t="str">
        <f>IF(CF$9="Include",IF(JoinIfFuzzy(CF$155:CF$191,CF$155:CF$191,"&lt;&gt;No",$F$155:$F$191,$G555)&amp;IF(AND(CF$2=CG$3,CG$9="Include (Platform Duplicate)"),JoinIfFuzzy(CG$155:CG$191,CG$155:CG$191,"&lt;&gt;No",$F$155:$F$191,$G555),"")&lt;&gt;"","Yes","No"),"*")</f>
        <v>*</v>
      </c>
      <c r="CG555" s="58" t="str">
        <f>IF(CG$9="Include",IF(JoinIfFuzzy(CG$155:CG$191,CG$155:CG$191,"&lt;&gt;No",$F$155:$F$191,$G555)&amp;IF(AND(CG$2=CH$3,CH$9="Include (Platform Duplicate)"),JoinIfFuzzy(CH$155:CH$191,CH$155:CH$191,"&lt;&gt;No",$F$155:$F$191,$G555),"")&lt;&gt;"","Yes","No"),"*")</f>
        <v>Yes</v>
      </c>
      <c r="CH555" s="58" t="str">
        <f>IF(CH$9="Include",IF(JoinIfFuzzy(CH$155:CH$191,CH$155:CH$191,"&lt;&gt;No",$F$155:$F$191,$G555)&amp;IF(AND(CH$2=CI$3,CI$9="Include (Platform Duplicate)"),JoinIfFuzzy(CI$155:CI$191,CI$155:CI$191,"&lt;&gt;No",$F$155:$F$191,$G555),"")&lt;&gt;"","Yes","No"),"*")</f>
        <v>Yes</v>
      </c>
      <c r="CI555" s="58" t="str">
        <f>IF(CI$9="Include",IF(JoinIfFuzzy(CI$155:CI$191,CI$155:CI$191,"&lt;&gt;No",$F$155:$F$191,$G555)&amp;IF(AND(CI$2=CJ$3,CJ$9="Include (Platform Duplicate)"),JoinIfFuzzy(CJ$155:CJ$191,CJ$155:CJ$191,"&lt;&gt;No",$F$155:$F$191,$G555),"")&lt;&gt;"","Yes","No"),"*")</f>
        <v>*</v>
      </c>
      <c r="CJ555" s="58" t="str">
        <f>IF(CJ$9="Include",IF(JoinIfFuzzy(CJ$155:CJ$191,CJ$155:CJ$191,"&lt;&gt;No",$F$155:$F$191,$G555)&amp;IF(AND(CJ$2=CK$3,CK$9="Include (Platform Duplicate)"),JoinIfFuzzy(CK$155:CK$191,CK$155:CK$191,"&lt;&gt;No",$F$155:$F$191,$G555),"")&lt;&gt;"","Yes","No"),"*")</f>
        <v>Yes</v>
      </c>
      <c r="CK555" s="58" t="str">
        <f>IF(CK$9="Include",IF(JoinIfFuzzy(CK$155:CK$191,CK$155:CK$191,"&lt;&gt;No",$F$155:$F$191,$G555)&amp;IF(AND(CK$2=CL$3,CL$9="Include (Platform Duplicate)"),JoinIfFuzzy(CL$155:CL$191,CL$155:CL$191,"&lt;&gt;No",$F$155:$F$191,$G555),"")&lt;&gt;"","Yes","No"),"*")</f>
        <v>No</v>
      </c>
      <c r="CL555" s="58" t="str">
        <f>IF(CL$9="Include",IF(JoinIfFuzzy(CL$155:CL$191,CL$155:CL$191,"&lt;&gt;No",$F$155:$F$191,$G555)&amp;IF(AND(CL$2=CM$3,CM$9="Include (Platform Duplicate)"),JoinIfFuzzy(CM$155:CM$191,CM$155:CM$191,"&lt;&gt;No",$F$155:$F$191,$G555),"")&lt;&gt;"","Yes","No"),"*")</f>
        <v>Yes</v>
      </c>
      <c r="CM555" s="58" t="str">
        <f>IF(CM$9="Include",IF(JoinIfFuzzy(CM$155:CM$191,CM$155:CM$191,"&lt;&gt;No",$F$155:$F$191,$G555)&amp;IF(AND(CM$2=CN$3,CN$9="Include (Platform Duplicate)"),JoinIfFuzzy(CN$155:CN$191,CN$155:CN$191,"&lt;&gt;No",$F$155:$F$191,$G555),"")&lt;&gt;"","Yes","No"),"*")</f>
        <v>*</v>
      </c>
      <c r="CN555" s="58" t="str">
        <f>IF(CN$9="Include",IF(JoinIfFuzzy(CN$155:CN$191,CN$155:CN$191,"&lt;&gt;No",$F$155:$F$191,$G555)&amp;IF(AND(CN$2=CO$3,CO$9="Include (Platform Duplicate)"),JoinIfFuzzy(CO$155:CO$191,CO$155:CO$191,"&lt;&gt;No",$F$155:$F$191,$G555),"")&lt;&gt;"","Yes","No"),"*")</f>
        <v>No</v>
      </c>
      <c r="CO555" s="58" t="str">
        <f>IF(CO$9="Include",IF(JoinIfFuzzy(CO$155:CO$191,CO$155:CO$191,"&lt;&gt;No",$F$155:$F$191,$G555)&amp;IF(AND(CO$2=CP$3,CP$9="Include (Platform Duplicate)"),JoinIfFuzzy(CP$155:CP$191,CP$155:CP$191,"&lt;&gt;No",$F$155:$F$191,$G555),"")&lt;&gt;"","Yes","No"),"*")</f>
        <v>Yes</v>
      </c>
      <c r="CP555" s="58" t="str">
        <f>IF(CP$9="Include",IF(JoinIfFuzzy(CP$155:CP$191,CP$155:CP$191,"&lt;&gt;No",$F$155:$F$191,$G555)&amp;IF(AND(CP$2=CQ$3,CQ$9="Include (Platform Duplicate)"),JoinIfFuzzy(CQ$155:CQ$191,CQ$155:CQ$191,"&lt;&gt;No",$F$155:$F$191,$G555),"")&lt;&gt;"","Yes","No"),"*")</f>
        <v>*</v>
      </c>
      <c r="CQ555" s="58" t="str">
        <f>IF(CQ$9="Include",IF(JoinIfFuzzy(CQ$155:CQ$191,CQ$155:CQ$191,"&lt;&gt;No",$F$155:$F$191,$G555)&amp;IF(AND(CQ$2=CR$3,CR$9="Include (Platform Duplicate)"),JoinIfFuzzy(CR$155:CR$191,CR$155:CR$191,"&lt;&gt;No",$F$155:$F$191,$G555),"")&lt;&gt;"","Yes","No"),"*")</f>
        <v>No</v>
      </c>
      <c r="CR555" s="58" t="str">
        <f>IF(CR$9="Include",IF(JoinIfFuzzy(CR$155:CR$191,CR$155:CR$191,"&lt;&gt;No",$F$155:$F$191,$G555)&amp;IF(AND(CR$2=CS$3,CS$9="Include (Platform Duplicate)"),JoinIfFuzzy(CS$155:CS$191,CS$155:CS$191,"&lt;&gt;No",$F$155:$F$191,$G555),"")&lt;&gt;"","Yes","No"),"*")</f>
        <v>Yes</v>
      </c>
      <c r="CS555" s="58" t="str">
        <f>IF(CS$9="Include",IF(JoinIfFuzzy(CS$155:CS$191,CS$155:CS$191,"&lt;&gt;No",$F$155:$F$191,$G555)&amp;IF(AND(CS$2=CT$3,CT$9="Include (Platform Duplicate)"),JoinIfFuzzy(CT$155:CT$191,CT$155:CT$191,"&lt;&gt;No",$F$155:$F$191,$G555),"")&lt;&gt;"","Yes","No"),"*")</f>
        <v>No</v>
      </c>
      <c r="CT555" s="58" t="str">
        <f>IF(CT$9="Include",IF(JoinIfFuzzy(CT$155:CT$191,CT$155:CT$191,"&lt;&gt;No",$F$155:$F$191,$G555)&amp;IF(AND(CT$2=CU$3,CU$9="Include (Platform Duplicate)"),JoinIfFuzzy(CU$155:CU$191,CU$155:CU$191,"&lt;&gt;No",$F$155:$F$191,$G555),"")&lt;&gt;"","Yes","No"),"*")</f>
        <v>*</v>
      </c>
      <c r="CU555" s="58" t="str">
        <f>IF(CU$9="Include",IF(JoinIfFuzzy(CU$155:CU$191,CU$155:CU$191,"&lt;&gt;No",$F$155:$F$191,$G555)&amp;IF(AND(CU$2=CV$3,CV$9="Include (Platform Duplicate)"),JoinIfFuzzy(CV$155:CV$191,CV$155:CV$191,"&lt;&gt;No",$F$155:$F$191,$G555),"")&lt;&gt;"","Yes","No"),"*")</f>
        <v>No</v>
      </c>
      <c r="CV555" s="58" t="str">
        <f>IF(CV$9="Include",IF(JoinIfFuzzy(CV$155:CV$191,CV$155:CV$191,"&lt;&gt;No",$F$155:$F$191,$G555)&amp;IF(AND(CV$2=CW$3,CW$9="Include (Platform Duplicate)"),JoinIfFuzzy(CW$155:CW$191,CW$155:CW$191,"&lt;&gt;No",$F$155:$F$191,$G555),"")&lt;&gt;"","Yes","No"),"*")</f>
        <v>*</v>
      </c>
      <c r="CW555" s="58" t="str">
        <f>IF(CW$9="Include",IF(JoinIfFuzzy(CW$155:CW$191,CW$155:CW$191,"&lt;&gt;No",$F$155:$F$191,$G555)&amp;IF(AND(CW$2=CX$3,CX$9="Include (Platform Duplicate)"),JoinIfFuzzy(CX$155:CX$191,CX$155:CX$191,"&lt;&gt;No",$F$155:$F$191,$G555),"")&lt;&gt;"","Yes","No"),"*")</f>
        <v>Yes</v>
      </c>
      <c r="CX555" s="58" t="str">
        <f>IF(CX$9="Include",IF(JoinIfFuzzy(CX$155:CX$191,CX$155:CX$191,"&lt;&gt;No",$F$155:$F$191,$G555)&amp;IF(AND(CX$2=CY$3,CY$9="Include (Platform Duplicate)"),JoinIfFuzzy(CY$155:CY$191,CY$155:CY$191,"&lt;&gt;No",$F$155:$F$191,$G555),"")&lt;&gt;"","Yes","No"),"*")</f>
        <v>*</v>
      </c>
      <c r="CY555" s="58" t="str">
        <f>IF(CY$9="Include",IF(JoinIfFuzzy(CY$155:CY$191,CY$155:CY$191,"&lt;&gt;No",$F$155:$F$191,$G555)&amp;IF(AND(CY$2=CZ$3,CZ$9="Include (Platform Duplicate)"),JoinIfFuzzy(CZ$155:CZ$191,CZ$155:CZ$191,"&lt;&gt;No",$F$155:$F$191,$G555),"")&lt;&gt;"","Yes","No"),"*")</f>
        <v>Yes</v>
      </c>
      <c r="CZ555" s="58" t="str">
        <f>IF(CZ$9="Include",IF(JoinIfFuzzy(CZ$155:CZ$191,CZ$155:CZ$191,"&lt;&gt;No",$F$155:$F$191,$G555)&amp;IF(AND(CZ$2=DA$3,DA$9="Include (Platform Duplicate)"),JoinIfFuzzy(DA$155:DA$191,DA$155:DA$191,"&lt;&gt;No",$F$155:$F$191,$G555),"")&lt;&gt;"","Yes","No"),"*")</f>
        <v>*</v>
      </c>
      <c r="DA555" s="58" t="str">
        <f>IF(DA$9="Include",IF(JoinIfFuzzy(DA$155:DA$191,DA$155:DA$191,"&lt;&gt;No",$F$155:$F$191,$G555)&amp;IF(AND(DA$2=DB$3,DB$9="Include (Platform Duplicate)"),JoinIfFuzzy(DB$155:DB$191,DB$155:DB$191,"&lt;&gt;No",$F$155:$F$191,$G555),"")&lt;&gt;"","Yes","No"),"*")</f>
        <v>Yes</v>
      </c>
      <c r="DB555" s="58" t="str">
        <f>IF(DB$9="Include",IF(JoinIfFuzzy(DB$155:DB$191,DB$155:DB$191,"&lt;&gt;No",$F$155:$F$191,$G555)&amp;IF(AND(DB$2=DC$3,DC$9="Include (Platform Duplicate)"),JoinIfFuzzy(DC$155:DC$191,DC$155:DC$191,"&lt;&gt;No",$F$155:$F$191,$G555),"")&lt;&gt;"","Yes","No"),"*")</f>
        <v>*</v>
      </c>
      <c r="DC555" s="58" t="str">
        <f>IF(DC$9="Include",IF(JoinIfFuzzy(DC$155:DC$191,DC$155:DC$191,"&lt;&gt;No",$F$155:$F$191,$G555)&amp;IF(AND(DC$2=DD$3,DD$9="Include (Platform Duplicate)"),JoinIfFuzzy(DD$155:DD$191,DD$155:DD$191,"&lt;&gt;No",$F$155:$F$191,$G555),"")&lt;&gt;"","Yes","No"),"*")</f>
        <v>*</v>
      </c>
      <c r="DD555" s="58" t="str">
        <f>IF(DD$9="Include",IF(JoinIfFuzzy(DD$155:DD$191,DD$155:DD$191,"&lt;&gt;No",$F$155:$F$191,$G555)&amp;IF(AND(DD$2=DE$3,DE$9="Include (Platform Duplicate)"),JoinIfFuzzy(DE$155:DE$191,DE$155:DE$191,"&lt;&gt;No",$F$155:$F$191,$G555),"")&lt;&gt;"","Yes","No"),"*")</f>
        <v>Yes</v>
      </c>
      <c r="DE555" s="58" t="str">
        <f>IF(DE$9="Include",IF(JoinIfFuzzy(DE$155:DE$191,DE$155:DE$191,"&lt;&gt;No",$F$155:$F$191,$G555)&amp;IF(AND(DE$2=DF$3,DF$9="Include (Platform Duplicate)"),JoinIfFuzzy(DF$155:DF$191,DF$155:DF$191,"&lt;&gt;No",$F$155:$F$191,$G555),"")&lt;&gt;"","Yes","No"),"*")</f>
        <v>No</v>
      </c>
      <c r="DF555" s="58" t="str">
        <f>IF(DF$9="Include",IF(JoinIfFuzzy(DF$155:DF$191,DF$155:DF$191,"&lt;&gt;No",$F$155:$F$191,$G555)&amp;IF(AND(DF$2=DG$3,DG$9="Include (Platform Duplicate)"),JoinIfFuzzy(DG$155:DG$191,DG$155:DG$191,"&lt;&gt;No",$F$155:$F$191,$G555),"")&lt;&gt;"","Yes","No"),"*")</f>
        <v>*</v>
      </c>
      <c r="DG555" s="58" t="str">
        <f>IF(DG$9="Include",IF(JoinIfFuzzy(DG$155:DG$191,DG$155:DG$191,"&lt;&gt;No",$F$155:$F$191,$G555)&amp;IF(AND(DG$2=DH$3,DH$9="Include (Platform Duplicate)"),JoinIfFuzzy(DH$155:DH$191,DH$155:DH$191,"&lt;&gt;No",$F$155:$F$191,$G555),"")&lt;&gt;"","Yes","No"),"*")</f>
        <v>Yes</v>
      </c>
      <c r="DH555" s="58" t="str">
        <f>IF(DH$9="Include",IF(JoinIfFuzzy(DH$155:DH$191,DH$155:DH$191,"&lt;&gt;No",$F$155:$F$191,$G555)&amp;IF(AND(DH$2=DI$3,DI$9="Include (Platform Duplicate)"),JoinIfFuzzy(DI$155:DI$191,DI$155:DI$191,"&lt;&gt;No",$F$155:$F$191,$G555),"")&lt;&gt;"","Yes","No"),"*")</f>
        <v>Yes</v>
      </c>
      <c r="DI555" s="58" t="str">
        <f>IF(DI$9="Include",IF(JoinIfFuzzy(DI$155:DI$191,DI$155:DI$191,"&lt;&gt;No",$F$155:$F$191,$G555)&amp;IF(AND(DI$2=DJ$3,DJ$9="Include (Platform Duplicate)"),JoinIfFuzzy(DJ$155:DJ$191,DJ$155:DJ$191,"&lt;&gt;No",$F$155:$F$191,$G555),"")&lt;&gt;"","Yes","No"),"*")</f>
        <v>Yes</v>
      </c>
      <c r="DJ555" s="58" t="str">
        <f>IF(DJ$9="Include",IF(JoinIfFuzzy(DJ$155:DJ$191,DJ$155:DJ$191,"&lt;&gt;No",$F$155:$F$191,$G555)&amp;IF(AND(DJ$2=DK$3,DK$9="Include (Platform Duplicate)"),JoinIfFuzzy(DK$155:DK$191,DK$155:DK$191,"&lt;&gt;No",$F$155:$F$191,$G555),"")&lt;&gt;"","Yes","No"),"*")</f>
        <v>No</v>
      </c>
      <c r="DK555" s="58" t="str">
        <f>IF(DK$9="Include",IF(JoinIfFuzzy(DK$155:DK$191,DK$155:DK$191,"&lt;&gt;No",$F$155:$F$191,$G555)&amp;IF(AND(DK$2=DL$3,DL$9="Include (Platform Duplicate)"),JoinIfFuzzy(DL$155:DL$191,DL$155:DL$191,"&lt;&gt;No",$F$155:$F$191,$G555),"")&lt;&gt;"","Yes","No"),"*")</f>
        <v>*</v>
      </c>
      <c r="DL555" s="58" t="str">
        <f>IF(DL$9="Include",IF(JoinIfFuzzy(DL$155:DL$191,DL$155:DL$191,"&lt;&gt;No",$F$155:$F$191,$G555)&amp;IF(AND(DL$2=DM$3,DM$9="Include (Platform Duplicate)"),JoinIfFuzzy(DM$155:DM$191,DM$155:DM$191,"&lt;&gt;No",$F$155:$F$191,$G555),"")&lt;&gt;"","Yes","No"),"*")</f>
        <v>Yes</v>
      </c>
      <c r="DM555" s="58" t="str">
        <f>IF(DM$9="Include",IF(JoinIfFuzzy(DM$155:DM$191,DM$155:DM$191,"&lt;&gt;No",$F$155:$F$191,$G555)&amp;IF(AND(DM$2=DN$3,DN$9="Include (Platform Duplicate)"),JoinIfFuzzy(DN$155:DN$191,DN$155:DN$191,"&lt;&gt;No",$F$155:$F$191,$G555),"")&lt;&gt;"","Yes","No"),"*")</f>
        <v>*</v>
      </c>
      <c r="DN555" s="58" t="str">
        <f>IF(DN$9="Include",IF(JoinIfFuzzy(DN$155:DN$191,DN$155:DN$191,"&lt;&gt;No",$F$155:$F$191,$G555)&amp;IF(AND(DN$2=DO$3,DO$9="Include (Platform Duplicate)"),JoinIfFuzzy(DO$155:DO$191,DO$155:DO$191,"&lt;&gt;No",$F$155:$F$191,$G555),"")&lt;&gt;"","Yes","No"),"*")</f>
        <v>Yes</v>
      </c>
      <c r="DO555" s="58" t="str">
        <f>IF(DO$9="Include",IF(JoinIfFuzzy(DO$155:DO$191,DO$155:DO$191,"&lt;&gt;No",$F$155:$F$191,$G555)&amp;IF(AND(DO$2=DP$3,DP$9="Include (Platform Duplicate)"),JoinIfFuzzy(DP$155:DP$191,DP$155:DP$191,"&lt;&gt;No",$F$155:$F$191,$G555),"")&lt;&gt;"","Yes","No"),"*")</f>
        <v>*</v>
      </c>
      <c r="DP555" s="58" t="str">
        <f>IF(DP$9="Include",IF(JoinIfFuzzy(DP$155:DP$191,DP$155:DP$191,"&lt;&gt;No",$F$155:$F$191,$G555)&amp;IF(AND(DP$2=DQ$3,DQ$9="Include (Platform Duplicate)"),JoinIfFuzzy(DQ$155:DQ$191,DQ$155:DQ$191,"&lt;&gt;No",$F$155:$F$191,$G555),"")&lt;&gt;"","Yes","No"),"*")</f>
        <v>Yes</v>
      </c>
      <c r="DQ555" s="58" t="str">
        <f>IF(DQ$9="Include",IF(JoinIfFuzzy(DQ$155:DQ$191,DQ$155:DQ$191,"&lt;&gt;No",$F$155:$F$191,$G555)&amp;IF(AND(DQ$2=DR$3,DR$9="Include (Platform Duplicate)"),JoinIfFuzzy(DR$155:DR$191,DR$155:DR$191,"&lt;&gt;No",$F$155:$F$191,$G555),"")&lt;&gt;"","Yes","No"),"*")</f>
        <v>*</v>
      </c>
      <c r="DR555" s="58" t="str">
        <f>IF(DR$9="Include",IF(JoinIfFuzzy(DR$155:DR$191,DR$155:DR$191,"&lt;&gt;No",$F$155:$F$191,$G555)&amp;IF(AND(DR$2=DS$3,DS$9="Include (Platform Duplicate)"),JoinIfFuzzy(DS$155:DS$191,DS$155:DS$191,"&lt;&gt;No",$F$155:$F$191,$G555),"")&lt;&gt;"","Yes","No"),"*")</f>
        <v>*</v>
      </c>
      <c r="DS555" s="58" t="str">
        <f>IF(DS$9="Include",IF(JoinIfFuzzy(DS$155:DS$191,DS$155:DS$191,"&lt;&gt;No",$F$155:$F$191,$G555)&amp;IF(AND(DS$2=DT$3,DT$9="Include (Platform Duplicate)"),JoinIfFuzzy(DT$155:DT$191,DT$155:DT$191,"&lt;&gt;No",$F$155:$F$191,$G555),"")&lt;&gt;"","Yes","No"),"*")</f>
        <v>Yes</v>
      </c>
      <c r="DT555" s="58" t="str">
        <f>IF(DT$9="Include",IF(JoinIfFuzzy(DT$155:DT$191,DT$155:DT$191,"&lt;&gt;No",$F$155:$F$191,$G555)&amp;IF(AND(DT$2=DU$3,DU$9="Include (Platform Duplicate)"),JoinIfFuzzy(DU$155:DU$191,DU$155:DU$191,"&lt;&gt;No",$F$155:$F$191,$G555),"")&lt;&gt;"","Yes","No"),"*")</f>
        <v>No</v>
      </c>
      <c r="DU555" s="58" t="str">
        <f>IF(DU$9="Include",IF(JoinIfFuzzy(DU$155:DU$191,DU$155:DU$191,"&lt;&gt;No",$F$155:$F$191,$G555)&amp;IF(AND(DU$2=DV$3,DV$9="Include (Platform Duplicate)"),JoinIfFuzzy(DV$155:DV$191,DV$155:DV$191,"&lt;&gt;No",$F$155:$F$191,$G555),"")&lt;&gt;"","Yes","No"),"*")</f>
        <v>*</v>
      </c>
      <c r="DV555" s="58" t="str">
        <f>IF(DV$9="Include",IF(JoinIfFuzzy(DV$155:DV$191,DV$155:DV$191,"&lt;&gt;No",$F$155:$F$191,$G555)&amp;IF(AND(DV$2=DW$3,DW$9="Include (Platform Duplicate)"),JoinIfFuzzy(DW$155:DW$191,DW$155:DW$191,"&lt;&gt;No",$F$155:$F$191,$G555),"")&lt;&gt;"","Yes","No"),"*")</f>
        <v>*</v>
      </c>
      <c r="DW555" s="58" t="str">
        <f>IF(DW$9="Include",IF(JoinIfFuzzy(DW$155:DW$191,DW$155:DW$191,"&lt;&gt;No",$F$155:$F$191,$G555)&amp;IF(AND(DW$2=DX$3,DX$9="Include (Platform Duplicate)"),JoinIfFuzzy(DX$155:DX$191,DX$155:DX$191,"&lt;&gt;No",$F$155:$F$191,$G555),"")&lt;&gt;"","Yes","No"),"*")</f>
        <v>Yes</v>
      </c>
      <c r="DX555" s="58" t="str">
        <f>IF(DX$9="Include",IF(JoinIfFuzzy(DX$155:DX$191,DX$155:DX$191,"&lt;&gt;No",$F$155:$F$191,$G555)&amp;IF(AND(DX$2=DY$3,DY$9="Include (Platform Duplicate)"),JoinIfFuzzy(DY$155:DY$191,DY$155:DY$191,"&lt;&gt;No",$F$155:$F$191,$G555),"")&lt;&gt;"","Yes","No"),"*")</f>
        <v>Yes</v>
      </c>
      <c r="DY555" s="58" t="str">
        <f>IF(DY$9="Include",IF(JoinIfFuzzy(DY$155:DY$191,DY$155:DY$191,"&lt;&gt;No",$F$155:$F$191,$G555)&amp;IF(AND(DY$2=DZ$3,DZ$9="Include (Platform Duplicate)"),JoinIfFuzzy(DZ$155:DZ$191,DZ$155:DZ$191,"&lt;&gt;No",$F$155:$F$191,$G555),"")&lt;&gt;"","Yes","No"),"*")</f>
        <v>Yes</v>
      </c>
      <c r="DZ555" s="58" t="str">
        <f>IF(DZ$9="Include",IF(JoinIfFuzzy(DZ$155:DZ$191,DZ$155:DZ$191,"&lt;&gt;No",$F$155:$F$191,$G555)&amp;IF(AND(DZ$2=EA$3,EA$9="Include (Platform Duplicate)"),JoinIfFuzzy(EA$155:EA$191,EA$155:EA$191,"&lt;&gt;No",$F$155:$F$191,$G555),"")&lt;&gt;"","Yes","No"),"*")</f>
        <v>*</v>
      </c>
      <c r="EA555" s="58" t="str">
        <f>IF(EA$9="Include",IF(JoinIfFuzzy(EA$155:EA$191,EA$155:EA$191,"&lt;&gt;No",$F$155:$F$191,$G555)&amp;IF(AND(EA$2=EB$3,EB$9="Include (Platform Duplicate)"),JoinIfFuzzy(EB$155:EB$191,EB$155:EB$191,"&lt;&gt;No",$F$155:$F$191,$G555),"")&lt;&gt;"","Yes","No"),"*")</f>
        <v>Yes</v>
      </c>
      <c r="EB555" s="58" t="str">
        <f>IF(EB$9="Include",IF(JoinIfFuzzy(EB$155:EB$191,EB$155:EB$191,"&lt;&gt;No",$F$155:$F$191,$G555)&amp;IF(AND(EB$2=EC$3,EC$9="Include (Platform Duplicate)"),JoinIfFuzzy(EC$155:EC$191,EC$155:EC$191,"&lt;&gt;No",$F$155:$F$191,$G555),"")&lt;&gt;"","Yes","No"),"*")</f>
        <v>No</v>
      </c>
      <c r="EC555" s="58" t="str">
        <f>IF(EC$9="Include",IF(JoinIfFuzzy(EC$155:EC$191,EC$155:EC$191,"&lt;&gt;No",$F$155:$F$191,$G555)&amp;IF(AND(EC$2=ED$3,ED$9="Include (Platform Duplicate)"),JoinIfFuzzy(ED$155:ED$191,ED$155:ED$191,"&lt;&gt;No",$F$155:$F$191,$G555),"")&lt;&gt;"","Yes","No"),"*")</f>
        <v>Yes</v>
      </c>
      <c r="ED555" s="58" t="str">
        <f>IF(ED$9="Include",IF(JoinIfFuzzy(ED$155:ED$191,ED$155:ED$191,"&lt;&gt;No",$F$155:$F$191,$G555)&amp;IF(AND(ED$2=EE$3,EE$9="Include (Platform Duplicate)"),JoinIfFuzzy(EE$155:EE$191,EE$155:EE$191,"&lt;&gt;No",$F$155:$F$191,$G555),"")&lt;&gt;"","Yes","No"),"*")</f>
        <v>*</v>
      </c>
      <c r="EE555" s="58" t="str">
        <f>IF(EE$9="Include",IF(JoinIfFuzzy(EE$155:EE$191,EE$155:EE$191,"&lt;&gt;No",$F$155:$F$191,$G555)&amp;IF(AND(EE$2=EF$3,EF$9="Include (Platform Duplicate)"),JoinIfFuzzy(EF$155:EF$191,EF$155:EF$191,"&lt;&gt;No",$F$155:$F$191,$G555),"")&lt;&gt;"","Yes","No"),"*")</f>
        <v>Yes</v>
      </c>
      <c r="EF555" s="58" t="str">
        <f>IF(EF$9="Include",IF(JoinIfFuzzy(EF$155:EF$191,EF$155:EF$191,"&lt;&gt;No",$F$155:$F$191,$G555)&amp;IF(AND(EF$2=EG$3,EG$9="Include (Platform Duplicate)"),JoinIfFuzzy(EG$155:EG$191,EG$155:EG$191,"&lt;&gt;No",$F$155:$F$191,$G555),"")&lt;&gt;"","Yes","No"),"*")</f>
        <v>Yes</v>
      </c>
      <c r="EG555" s="58" t="str">
        <f>IF(EG$9="Include",IF(JoinIfFuzzy(EG$155:EG$191,EG$155:EG$191,"&lt;&gt;No",$F$155:$F$191,$G555)&amp;IF(AND(EG$2=EH$3,EH$9="Include (Platform Duplicate)"),JoinIfFuzzy(EH$155:EH$191,EH$155:EH$191,"&lt;&gt;No",$F$155:$F$191,$G555),"")&lt;&gt;"","Yes","No"),"*")</f>
        <v>*</v>
      </c>
      <c r="EH555" s="58" t="str">
        <f>IF(EH$9="Include",IF(JoinIfFuzzy(EH$155:EH$191,EH$155:EH$191,"&lt;&gt;No",$F$155:$F$191,$G555)&amp;IF(AND(EH$2=EI$3,EI$9="Include (Platform Duplicate)"),JoinIfFuzzy(EI$155:EI$191,EI$155:EI$191,"&lt;&gt;No",$F$155:$F$191,$G555),"")&lt;&gt;"","Yes","No"),"*")</f>
        <v>Yes</v>
      </c>
      <c r="EI555" s="58" t="str">
        <f>IF(EI$9="Include",IF(JoinIfFuzzy(EI$155:EI$191,EI$155:EI$191,"&lt;&gt;No",$F$155:$F$191,$G555)&amp;IF(AND(EI$2=EJ$3,EJ$9="Include (Platform Duplicate)"),JoinIfFuzzy(EJ$155:EJ$191,EJ$155:EJ$191,"&lt;&gt;No",$F$155:$F$191,$G555),"")&lt;&gt;"","Yes","No"),"*")</f>
        <v>*</v>
      </c>
      <c r="EJ555" s="58" t="str">
        <f>IF(EJ$9="Include",IF(JoinIfFuzzy(EJ$155:EJ$191,EJ$155:EJ$191,"&lt;&gt;No",$F$155:$F$191,$G555)&amp;IF(AND(EJ$2=EK$3,EK$9="Include (Platform Duplicate)"),JoinIfFuzzy(EK$155:EK$191,EK$155:EK$191,"&lt;&gt;No",$F$155:$F$191,$G555),"")&lt;&gt;"","Yes","No"),"*")</f>
        <v>Yes</v>
      </c>
      <c r="EK555" s="58" t="str">
        <f>IF(EK$9="Include",IF(JoinIfFuzzy(EK$155:EK$191,EK$155:EK$191,"&lt;&gt;No",$F$155:$F$191,$G555)&amp;IF(AND(EK$2=EL$3,EL$9="Include (Platform Duplicate)"),JoinIfFuzzy(EL$155:EL$191,EL$155:EL$191,"&lt;&gt;No",$F$155:$F$191,$G555),"")&lt;&gt;"","Yes","No"),"*")</f>
        <v>*</v>
      </c>
      <c r="EL555" s="109"/>
      <c r="EM555" s="109"/>
    </row>
    <row r="556" spans="1:143" s="58" customFormat="1" ht="12.75" customHeight="1" x14ac:dyDescent="0.25">
      <c r="A556" s="5"/>
      <c r="B556" s="96"/>
      <c r="C556" s="96"/>
      <c r="D556" s="96"/>
      <c r="E556" s="96"/>
      <c r="F556" s="96"/>
      <c r="G556" s="4" t="s">
        <v>4225</v>
      </c>
      <c r="H556" s="18" t="s">
        <v>5</v>
      </c>
      <c r="I556" s="18"/>
      <c r="J556" s="58" t="str">
        <f>IF(J$9="Include",IF(JoinIfFuzzy(J$155:J$191,J$155:J$191,"&lt;&gt;No",$F$155:$F$191,$G556)&amp;IF(AND(J$2=K$3,K$9="Include (Platform Duplicate)"),JoinIfFuzzy(K$155:K$191,K$155:K$191,"&lt;&gt;No",$F$155:$F$191,$G556),"")&lt;&gt;"","Yes","No"),"*")</f>
        <v>No</v>
      </c>
      <c r="K556" s="58" t="str">
        <f>IF(K$9="Include",IF(JoinIfFuzzy(K$155:K$191,K$155:K$191,"&lt;&gt;No",$F$155:$F$191,$G556)&amp;IF(AND(K$2=L$3,L$9="Include (Platform Duplicate)"),JoinIfFuzzy(L$155:L$191,L$155:L$191,"&lt;&gt;No",$F$155:$F$191,$G556),"")&lt;&gt;"","Yes","No"),"*")</f>
        <v>No</v>
      </c>
      <c r="L556" s="58" t="str">
        <f>IF(L$9="Include",IF(JoinIfFuzzy(L$155:L$191,L$155:L$191,"&lt;&gt;No",$F$155:$F$191,$G556)&amp;IF(AND(L$2=M$3,M$9="Include (Platform Duplicate)"),JoinIfFuzzy(M$155:M$191,M$155:M$191,"&lt;&gt;No",$F$155:$F$191,$G556),"")&lt;&gt;"","Yes","No"),"*")</f>
        <v>*</v>
      </c>
      <c r="M556" s="58" t="str">
        <f>IF(M$9="Include",IF(JoinIfFuzzy(M$155:M$191,M$155:M$191,"&lt;&gt;No",$F$155:$F$191,$G556)&amp;IF(AND(M$2=N$3,N$9="Include (Platform Duplicate)"),JoinIfFuzzy(N$155:N$191,N$155:N$191,"&lt;&gt;No",$F$155:$F$191,$G556),"")&lt;&gt;"","Yes","No"),"*")</f>
        <v>No</v>
      </c>
      <c r="N556" s="58" t="str">
        <f>IF(N$9="Include",IF(JoinIfFuzzy(N$155:N$191,N$155:N$191,"&lt;&gt;No",$F$155:$F$191,$G556)&amp;IF(AND(N$2=O$3,O$9="Include (Platform Duplicate)"),JoinIfFuzzy(O$155:O$191,O$155:O$191,"&lt;&gt;No",$F$155:$F$191,$G556),"")&lt;&gt;"","Yes","No"),"*")</f>
        <v>*</v>
      </c>
      <c r="O556" s="58" t="str">
        <f>IF(O$9="Include",IF(JoinIfFuzzy(O$155:O$191,O$155:O$191,"&lt;&gt;No",$F$155:$F$191,$G556)&amp;IF(AND(O$2=P$3,P$9="Include (Platform Duplicate)"),JoinIfFuzzy(P$155:P$191,P$155:P$191,"&lt;&gt;No",$F$155:$F$191,$G556),"")&lt;&gt;"","Yes","No"),"*")</f>
        <v>No</v>
      </c>
      <c r="P556" s="58" t="str">
        <f>IF(P$9="Include",IF(JoinIfFuzzy(P$155:P$191,P$155:P$191,"&lt;&gt;No",$F$155:$F$191,$G556)&amp;IF(AND(P$2=Q$3,Q$9="Include (Platform Duplicate)"),JoinIfFuzzy(Q$155:Q$191,Q$155:Q$191,"&lt;&gt;No",$F$155:$F$191,$G556),"")&lt;&gt;"","Yes","No"),"*")</f>
        <v>*</v>
      </c>
      <c r="Q556" s="58" t="str">
        <f>IF(Q$9="Include",IF(JoinIfFuzzy(Q$155:Q$191,Q$155:Q$191,"&lt;&gt;No",$F$155:$F$191,$G556)&amp;IF(AND(Q$2=R$3,R$9="Include (Platform Duplicate)"),JoinIfFuzzy(R$155:R$191,R$155:R$191,"&lt;&gt;No",$F$155:$F$191,$G556),"")&lt;&gt;"","Yes","No"),"*")</f>
        <v>No</v>
      </c>
      <c r="R556" s="58" t="str">
        <f>IF(R$9="Include",IF(JoinIfFuzzy(R$155:R$191,R$155:R$191,"&lt;&gt;No",$F$155:$F$191,$G556)&amp;IF(AND(R$2=S$3,S$9="Include (Platform Duplicate)"),JoinIfFuzzy(S$155:S$191,S$155:S$191,"&lt;&gt;No",$F$155:$F$191,$G556),"")&lt;&gt;"","Yes","No"),"*")</f>
        <v>*</v>
      </c>
      <c r="S556" s="58" t="str">
        <f>IF(S$9="Include",IF(JoinIfFuzzy(S$155:S$191,S$155:S$191,"&lt;&gt;No",$F$155:$F$191,$G556)&amp;IF(AND(S$2=T$3,T$9="Include (Platform Duplicate)"),JoinIfFuzzy(T$155:T$191,T$155:T$191,"&lt;&gt;No",$F$155:$F$191,$G556),"")&lt;&gt;"","Yes","No"),"*")</f>
        <v>No</v>
      </c>
      <c r="T556" s="58" t="str">
        <f>IF(T$9="Include",IF(JoinIfFuzzy(T$155:T$191,T$155:T$191,"&lt;&gt;No",$F$155:$F$191,$G556)&amp;IF(AND(T$2=U$3,U$9="Include (Platform Duplicate)"),JoinIfFuzzy(U$155:U$191,U$155:U$191,"&lt;&gt;No",$F$155:$F$191,$G556),"")&lt;&gt;"","Yes","No"),"*")</f>
        <v>*</v>
      </c>
      <c r="U556" s="58" t="str">
        <f>IF(U$9="Include",IF(JoinIfFuzzy(U$155:U$191,U$155:U$191,"&lt;&gt;No",$F$155:$F$191,$G556)&amp;IF(AND(U$2=V$3,V$9="Include (Platform Duplicate)"),JoinIfFuzzy(V$155:V$191,V$155:V$191,"&lt;&gt;No",$F$155:$F$191,$G556),"")&lt;&gt;"","Yes","No"),"*")</f>
        <v>No</v>
      </c>
      <c r="V556" s="58" t="str">
        <f>IF(V$9="Include",IF(JoinIfFuzzy(V$155:V$191,V$155:V$191,"&lt;&gt;No",$F$155:$F$191,$G556)&amp;IF(AND(V$2=W$3,W$9="Include (Platform Duplicate)"),JoinIfFuzzy(W$155:W$191,W$155:W$191,"&lt;&gt;No",$F$155:$F$191,$G556),"")&lt;&gt;"","Yes","No"),"*")</f>
        <v>No</v>
      </c>
      <c r="W556" s="58" t="str">
        <f>IF(W$9="Include",IF(JoinIfFuzzy(W$155:W$191,W$155:W$191,"&lt;&gt;No",$F$155:$F$191,$G556)&amp;IF(AND(W$2=X$3,X$9="Include (Platform Duplicate)"),JoinIfFuzzy(X$155:X$191,X$155:X$191,"&lt;&gt;No",$F$155:$F$191,$G556),"")&lt;&gt;"","Yes","No"),"*")</f>
        <v>No</v>
      </c>
      <c r="X556" s="58" t="str">
        <f>IF(X$9="Include",IF(JoinIfFuzzy(X$155:X$191,X$155:X$191,"&lt;&gt;No",$F$155:$F$191,$G556)&amp;IF(AND(X$2=Y$3,Y$9="Include (Platform Duplicate)"),JoinIfFuzzy(Y$155:Y$191,Y$155:Y$191,"&lt;&gt;No",$F$155:$F$191,$G556),"")&lt;&gt;"","Yes","No"),"*")</f>
        <v>*</v>
      </c>
      <c r="Y556" s="58" t="str">
        <f>IF(Y$9="Include",IF(JoinIfFuzzy(Y$155:Y$191,Y$155:Y$191,"&lt;&gt;No",$F$155:$F$191,$G556)&amp;IF(AND(Y$2=Z$3,Z$9="Include (Platform Duplicate)"),JoinIfFuzzy(Z$155:Z$191,Z$155:Z$191,"&lt;&gt;No",$F$155:$F$191,$G556),"")&lt;&gt;"","Yes","No"),"*")</f>
        <v>No</v>
      </c>
      <c r="Z556" s="58" t="str">
        <f>IF(Z$9="Include",IF(JoinIfFuzzy(Z$155:Z$191,Z$155:Z$191,"&lt;&gt;No",$F$155:$F$191,$G556)&amp;IF(AND(Z$2=AA$3,AA$9="Include (Platform Duplicate)"),JoinIfFuzzy(AA$155:AA$191,AA$155:AA$191,"&lt;&gt;No",$F$155:$F$191,$G556),"")&lt;&gt;"","Yes","No"),"*")</f>
        <v>*</v>
      </c>
      <c r="AA556" s="58" t="str">
        <f>IF(AA$9="Include",IF(JoinIfFuzzy(AA$155:AA$191,AA$155:AA$191,"&lt;&gt;No",$F$155:$F$191,$G556)&amp;IF(AND(AA$2=AB$3,AB$9="Include (Platform Duplicate)"),JoinIfFuzzy(AB$155:AB$191,AB$155:AB$191,"&lt;&gt;No",$F$155:$F$191,$G556),"")&lt;&gt;"","Yes","No"),"*")</f>
        <v>No</v>
      </c>
      <c r="AB556" s="58" t="str">
        <f>IF(AB$9="Include",IF(JoinIfFuzzy(AB$155:AB$191,AB$155:AB$191,"&lt;&gt;No",$F$155:$F$191,$G556)&amp;IF(AND(AB$2=AC$3,AC$9="Include (Platform Duplicate)"),JoinIfFuzzy(AC$155:AC$191,AC$155:AC$191,"&lt;&gt;No",$F$155:$F$191,$G556),"")&lt;&gt;"","Yes","No"),"*")</f>
        <v>*</v>
      </c>
      <c r="AC556" s="58" t="str">
        <f>IF(AC$9="Include",IF(JoinIfFuzzy(AC$155:AC$191,AC$155:AC$191,"&lt;&gt;No",$F$155:$F$191,$G556)&amp;IF(AND(AC$2=AD$3,AD$9="Include (Platform Duplicate)"),JoinIfFuzzy(AD$155:AD$191,AD$155:AD$191,"&lt;&gt;No",$F$155:$F$191,$G556),"")&lt;&gt;"","Yes","No"),"*")</f>
        <v>No</v>
      </c>
      <c r="AD556" s="58" t="str">
        <f>IF(AD$9="Include",IF(JoinIfFuzzy(AD$155:AD$191,AD$155:AD$191,"&lt;&gt;No",$F$155:$F$191,$G556)&amp;IF(AND(AD$2=AE$3,AE$9="Include (Platform Duplicate)"),JoinIfFuzzy(AE$155:AE$191,AE$155:AE$191,"&lt;&gt;No",$F$155:$F$191,$G556),"")&lt;&gt;"","Yes","No"),"*")</f>
        <v>No</v>
      </c>
      <c r="AE556" s="58" t="str">
        <f>IF(AE$9="Include",IF(JoinIfFuzzy(AE$155:AE$191,AE$155:AE$191,"&lt;&gt;No",$F$155:$F$191,$G556)&amp;IF(AND(AE$2=AF$3,AF$9="Include (Platform Duplicate)"),JoinIfFuzzy(AF$155:AF$191,AF$155:AF$191,"&lt;&gt;No",$F$155:$F$191,$G556),"")&lt;&gt;"","Yes","No"),"*")</f>
        <v>*</v>
      </c>
      <c r="AF556" s="58" t="str">
        <f>IF(AF$9="Include",IF(JoinIfFuzzy(AF$155:AF$191,AF$155:AF$191,"&lt;&gt;No",$F$155:$F$191,$G556)&amp;IF(AND(AF$2=AG$3,AG$9="Include (Platform Duplicate)"),JoinIfFuzzy(AG$155:AG$191,AG$155:AG$191,"&lt;&gt;No",$F$155:$F$191,$G556),"")&lt;&gt;"","Yes","No"),"*")</f>
        <v>No</v>
      </c>
      <c r="AG556" s="58" t="str">
        <f>IF(AG$9="Include",IF(JoinIfFuzzy(AG$155:AG$191,AG$155:AG$191,"&lt;&gt;No",$F$155:$F$191,$G556)&amp;IF(AND(AG$2=AH$3,AH$9="Include (Platform Duplicate)"),JoinIfFuzzy(AH$155:AH$191,AH$155:AH$191,"&lt;&gt;No",$F$155:$F$191,$G556),"")&lt;&gt;"","Yes","No"),"*")</f>
        <v>No</v>
      </c>
      <c r="AH556" s="58" t="str">
        <f>IF(AH$9="Include",IF(JoinIfFuzzy(AH$155:AH$191,AH$155:AH$191,"&lt;&gt;No",$F$155:$F$191,$G556)&amp;IF(AND(AH$2=AI$3,AI$9="Include (Platform Duplicate)"),JoinIfFuzzy(AI$155:AI$191,AI$155:AI$191,"&lt;&gt;No",$F$155:$F$191,$G556),"")&lt;&gt;"","Yes","No"),"*")</f>
        <v>No</v>
      </c>
      <c r="AI556" s="58" t="str">
        <f>IF(AI$9="Include",IF(JoinIfFuzzy(AI$155:AI$191,AI$155:AI$191,"&lt;&gt;No",$F$155:$F$191,$G556)&amp;IF(AND(AI$2=AJ$3,AJ$9="Include (Platform Duplicate)"),JoinIfFuzzy(AJ$155:AJ$191,AJ$155:AJ$191,"&lt;&gt;No",$F$155:$F$191,$G556),"")&lt;&gt;"","Yes","No"),"*")</f>
        <v>*</v>
      </c>
      <c r="AJ556" s="58" t="str">
        <f>IF(AJ$9="Include",IF(JoinIfFuzzy(AJ$155:AJ$191,AJ$155:AJ$191,"&lt;&gt;No",$F$155:$F$191,$G556)&amp;IF(AND(AJ$2=AK$3,AK$9="Include (Platform Duplicate)"),JoinIfFuzzy(AK$155:AK$191,AK$155:AK$191,"&lt;&gt;No",$F$155:$F$191,$G556),"")&lt;&gt;"","Yes","No"),"*")</f>
        <v>No</v>
      </c>
      <c r="AK556" s="58" t="str">
        <f>IF(AK$9="Include",IF(JoinIfFuzzy(AK$155:AK$191,AK$155:AK$191,"&lt;&gt;No",$F$155:$F$191,$G556)&amp;IF(AND(AK$2=AL$3,AL$9="Include (Platform Duplicate)"),JoinIfFuzzy(AL$155:AL$191,AL$155:AL$191,"&lt;&gt;No",$F$155:$F$191,$G556),"")&lt;&gt;"","Yes","No"),"*")</f>
        <v>*</v>
      </c>
      <c r="AL556" s="58" t="str">
        <f>IF(AL$9="Include",IF(JoinIfFuzzy(AL$155:AL$191,AL$155:AL$191,"&lt;&gt;No",$F$155:$F$191,$G556)&amp;IF(AND(AL$2=AM$3,AM$9="Include (Platform Duplicate)"),JoinIfFuzzy(AM$155:AM$191,AM$155:AM$191,"&lt;&gt;No",$F$155:$F$191,$G556),"")&lt;&gt;"","Yes","No"),"*")</f>
        <v>No</v>
      </c>
      <c r="AM556" s="58" t="str">
        <f>IF(AM$9="Include",IF(JoinIfFuzzy(AM$155:AM$191,AM$155:AM$191,"&lt;&gt;No",$F$155:$F$191,$G556)&amp;IF(AND(AM$2=AN$3,AN$9="Include (Platform Duplicate)"),JoinIfFuzzy(AN$155:AN$191,AN$155:AN$191,"&lt;&gt;No",$F$155:$F$191,$G556),"")&lt;&gt;"","Yes","No"),"*")</f>
        <v>No</v>
      </c>
      <c r="AN556" s="58" t="str">
        <f>IF(AN$9="Include",IF(JoinIfFuzzy(AN$155:AN$191,AN$155:AN$191,"&lt;&gt;No",$F$155:$F$191,$G556)&amp;IF(AND(AN$2=AO$3,AO$9="Include (Platform Duplicate)"),JoinIfFuzzy(AO$155:AO$191,AO$155:AO$191,"&lt;&gt;No",$F$155:$F$191,$G556),"")&lt;&gt;"","Yes","No"),"*")</f>
        <v>No</v>
      </c>
      <c r="AO556" s="58" t="str">
        <f>IF(AO$9="Include",IF(JoinIfFuzzy(AO$155:AO$191,AO$155:AO$191,"&lt;&gt;No",$F$155:$F$191,$G556)&amp;IF(AND(AO$2=AP$3,AP$9="Include (Platform Duplicate)"),JoinIfFuzzy(AP$155:AP$191,AP$155:AP$191,"&lt;&gt;No",$F$155:$F$191,$G556),"")&lt;&gt;"","Yes","No"),"*")</f>
        <v>*</v>
      </c>
      <c r="AP556" s="58" t="str">
        <f>IF(AP$9="Include",IF(JoinIfFuzzy(AP$155:AP$191,AP$155:AP$191,"&lt;&gt;No",$F$155:$F$191,$G556)&amp;IF(AND(AP$2=AQ$3,AQ$9="Include (Platform Duplicate)"),JoinIfFuzzy(AQ$155:AQ$191,AQ$155:AQ$191,"&lt;&gt;No",$F$155:$F$191,$G556),"")&lt;&gt;"","Yes","No"),"*")</f>
        <v>No</v>
      </c>
      <c r="AQ556" s="58" t="str">
        <f>IF(AQ$9="Include",IF(JoinIfFuzzy(AQ$155:AQ$191,AQ$155:AQ$191,"&lt;&gt;No",$F$155:$F$191,$G556)&amp;IF(AND(AQ$2=AR$3,AR$9="Include (Platform Duplicate)"),JoinIfFuzzy(AR$155:AR$191,AR$155:AR$191,"&lt;&gt;No",$F$155:$F$191,$G556),"")&lt;&gt;"","Yes","No"),"*")</f>
        <v>*</v>
      </c>
      <c r="AR556" s="58" t="str">
        <f>IF(AR$9="Include",IF(JoinIfFuzzy(AR$155:AR$191,AR$155:AR$191,"&lt;&gt;No",$F$155:$F$191,$G556)&amp;IF(AND(AR$2=AS$3,AS$9="Include (Platform Duplicate)"),JoinIfFuzzy(AS$155:AS$191,AS$155:AS$191,"&lt;&gt;No",$F$155:$F$191,$G556),"")&lt;&gt;"","Yes","No"),"*")</f>
        <v>No</v>
      </c>
      <c r="AS556" s="58" t="str">
        <f>IF(AS$9="Include",IF(JoinIfFuzzy(AS$155:AS$191,AS$155:AS$191,"&lt;&gt;No",$F$155:$F$191,$G556)&amp;IF(AND(AS$2=AT$3,AT$9="Include (Platform Duplicate)"),JoinIfFuzzy(AT$155:AT$191,AT$155:AT$191,"&lt;&gt;No",$F$155:$F$191,$G556),"")&lt;&gt;"","Yes","No"),"*")</f>
        <v>*</v>
      </c>
      <c r="AT556" s="58" t="str">
        <f>IF(AT$9="Include",IF(JoinIfFuzzy(AT$155:AT$191,AT$155:AT$191,"&lt;&gt;No",$F$155:$F$191,$G556)&amp;IF(AND(AT$2=AU$3,AU$9="Include (Platform Duplicate)"),JoinIfFuzzy(AU$155:AU$191,AU$155:AU$191,"&lt;&gt;No",$F$155:$F$191,$G556),"")&lt;&gt;"","Yes","No"),"*")</f>
        <v>No</v>
      </c>
      <c r="AU556" s="58" t="str">
        <f>IF(AU$9="Include",IF(JoinIfFuzzy(AU$155:AU$191,AU$155:AU$191,"&lt;&gt;No",$F$155:$F$191,$G556)&amp;IF(AND(AU$2=AV$3,AV$9="Include (Platform Duplicate)"),JoinIfFuzzy(AV$155:AV$191,AV$155:AV$191,"&lt;&gt;No",$F$155:$F$191,$G556),"")&lt;&gt;"","Yes","No"),"*")</f>
        <v>No</v>
      </c>
      <c r="AV556" s="58" t="str">
        <f>IF(AV$9="Include",IF(JoinIfFuzzy(AV$155:AV$191,AV$155:AV$191,"&lt;&gt;No",$F$155:$F$191,$G556)&amp;IF(AND(AV$2=AW$3,AW$9="Include (Platform Duplicate)"),JoinIfFuzzy(AW$155:AW$191,AW$155:AW$191,"&lt;&gt;No",$F$155:$F$191,$G556),"")&lt;&gt;"","Yes","No"),"*")</f>
        <v>*</v>
      </c>
      <c r="AW556" s="58" t="str">
        <f>IF(AW$9="Include",IF(JoinIfFuzzy(AW$155:AW$191,AW$155:AW$191,"&lt;&gt;No",$F$155:$F$191,$G556)&amp;IF(AND(AW$2=AX$3,AX$9="Include (Platform Duplicate)"),JoinIfFuzzy(AX$155:AX$191,AX$155:AX$191,"&lt;&gt;No",$F$155:$F$191,$G556),"")&lt;&gt;"","Yes","No"),"*")</f>
        <v>*</v>
      </c>
      <c r="AX556" s="58" t="str">
        <f>IF(AX$9="Include",IF(JoinIfFuzzy(AX$155:AX$191,AX$155:AX$191,"&lt;&gt;No",$F$155:$F$191,$G556)&amp;IF(AND(AX$2=AY$3,AY$9="Include (Platform Duplicate)"),JoinIfFuzzy(AY$155:AY$191,AY$155:AY$191,"&lt;&gt;No",$F$155:$F$191,$G556),"")&lt;&gt;"","Yes","No"),"*")</f>
        <v>*</v>
      </c>
      <c r="AY556" s="58" t="str">
        <f>IF(AY$9="Include",IF(JoinIfFuzzy(AY$155:AY$191,AY$155:AY$191,"&lt;&gt;No",$F$155:$F$191,$G556)&amp;IF(AND(AY$2=AZ$3,AZ$9="Include (Platform Duplicate)"),JoinIfFuzzy(AZ$155:AZ$191,AZ$155:AZ$191,"&lt;&gt;No",$F$155:$F$191,$G556),"")&lt;&gt;"","Yes","No"),"*")</f>
        <v>*</v>
      </c>
      <c r="AZ556" s="58" t="str">
        <f>IF(AZ$9="Include",IF(JoinIfFuzzy(AZ$155:AZ$191,AZ$155:AZ$191,"&lt;&gt;No",$F$155:$F$191,$G556)&amp;IF(AND(AZ$2=BA$3,BA$9="Include (Platform Duplicate)"),JoinIfFuzzy(BA$155:BA$191,BA$155:BA$191,"&lt;&gt;No",$F$155:$F$191,$G556),"")&lt;&gt;"","Yes","No"),"*")</f>
        <v>No</v>
      </c>
      <c r="BA556" s="58" t="str">
        <f>IF(BA$9="Include",IF(JoinIfFuzzy(BA$155:BA$191,BA$155:BA$191,"&lt;&gt;No",$F$155:$F$191,$G556)&amp;IF(AND(BA$2=BB$3,BB$9="Include (Platform Duplicate)"),JoinIfFuzzy(BB$155:BB$191,BB$155:BB$191,"&lt;&gt;No",$F$155:$F$191,$G556),"")&lt;&gt;"","Yes","No"),"*")</f>
        <v>No</v>
      </c>
      <c r="BB556" s="58" t="str">
        <f>IF(BB$9="Include",IF(JoinIfFuzzy(BB$155:BB$191,BB$155:BB$191,"&lt;&gt;No",$F$155:$F$191,$G556)&amp;IF(AND(BB$2=BC$3,BC$9="Include (Platform Duplicate)"),JoinIfFuzzy(BC$155:BC$191,BC$155:BC$191,"&lt;&gt;No",$F$155:$F$191,$G556),"")&lt;&gt;"","Yes","No"),"*")</f>
        <v>No</v>
      </c>
      <c r="BC556" s="58" t="str">
        <f>IF(BC$9="Include",IF(JoinIfFuzzy(BC$155:BC$191,BC$155:BC$191,"&lt;&gt;No",$F$155:$F$191,$G556)&amp;IF(AND(BC$2=BD$3,BD$9="Include (Platform Duplicate)"),JoinIfFuzzy(BD$155:BD$191,BD$155:BD$191,"&lt;&gt;No",$F$155:$F$191,$G556),"")&lt;&gt;"","Yes","No"),"*")</f>
        <v>No</v>
      </c>
      <c r="BD556" s="58" t="str">
        <f>IF(BD$9="Include",IF(JoinIfFuzzy(BD$155:BD$191,BD$155:BD$191,"&lt;&gt;No",$F$155:$F$191,$G556)&amp;IF(AND(BD$2=BE$3,BE$9="Include (Platform Duplicate)"),JoinIfFuzzy(BE$155:BE$191,BE$155:BE$191,"&lt;&gt;No",$F$155:$F$191,$G556),"")&lt;&gt;"","Yes","No"),"*")</f>
        <v>No</v>
      </c>
      <c r="BE556" s="58" t="str">
        <f>IF(BE$9="Include",IF(JoinIfFuzzy(BE$155:BE$191,BE$155:BE$191,"&lt;&gt;No",$F$155:$F$191,$G556)&amp;IF(AND(BE$2=BF$3,BF$9="Include (Platform Duplicate)"),JoinIfFuzzy(BF$155:BF$191,BF$155:BF$191,"&lt;&gt;No",$F$155:$F$191,$G556),"")&lt;&gt;"","Yes","No"),"*")</f>
        <v>*</v>
      </c>
      <c r="BF556" s="58" t="str">
        <f>IF(BF$9="Include",IF(JoinIfFuzzy(BF$155:BF$191,BF$155:BF$191,"&lt;&gt;No",$F$155:$F$191,$G556)&amp;IF(AND(BF$2=BG$3,BG$9="Include (Platform Duplicate)"),JoinIfFuzzy(BG$155:BG$191,BG$155:BG$191,"&lt;&gt;No",$F$155:$F$191,$G556),"")&lt;&gt;"","Yes","No"),"*")</f>
        <v>*</v>
      </c>
      <c r="BG556" s="58" t="str">
        <f>IF(BG$9="Include",IF(JoinIfFuzzy(BG$155:BG$191,BG$155:BG$191,"&lt;&gt;No",$F$155:$F$191,$G556)&amp;IF(AND(BG$2=BH$3,BH$9="Include (Platform Duplicate)"),JoinIfFuzzy(BH$155:BH$191,BH$155:BH$191,"&lt;&gt;No",$F$155:$F$191,$G556),"")&lt;&gt;"","Yes","No"),"*")</f>
        <v>No</v>
      </c>
      <c r="BH556" s="58" t="str">
        <f>IF(BH$9="Include",IF(JoinIfFuzzy(BH$155:BH$191,BH$155:BH$191,"&lt;&gt;No",$F$155:$F$191,$G556)&amp;IF(AND(BH$2=BI$3,BI$9="Include (Platform Duplicate)"),JoinIfFuzzy(BI$155:BI$191,BI$155:BI$191,"&lt;&gt;No",$F$155:$F$191,$G556),"")&lt;&gt;"","Yes","No"),"*")</f>
        <v>*</v>
      </c>
      <c r="BI556" s="58" t="str">
        <f>IF(BI$9="Include",IF(JoinIfFuzzy(BI$155:BI$191,BI$155:BI$191,"&lt;&gt;No",$F$155:$F$191,$G556)&amp;IF(AND(BI$2=BJ$3,BJ$9="Include (Platform Duplicate)"),JoinIfFuzzy(BJ$155:BJ$191,BJ$155:BJ$191,"&lt;&gt;No",$F$155:$F$191,$G556),"")&lt;&gt;"","Yes","No"),"*")</f>
        <v>No</v>
      </c>
      <c r="BJ556" s="58" t="str">
        <f>IF(BJ$9="Include",IF(JoinIfFuzzy(BJ$155:BJ$191,BJ$155:BJ$191,"&lt;&gt;No",$F$155:$F$191,$G556)&amp;IF(AND(BJ$2=BK$3,BK$9="Include (Platform Duplicate)"),JoinIfFuzzy(BK$155:BK$191,BK$155:BK$191,"&lt;&gt;No",$F$155:$F$191,$G556),"")&lt;&gt;"","Yes","No"),"*")</f>
        <v>No</v>
      </c>
      <c r="BK556" s="58" t="str">
        <f>IF(BK$9="Include",IF(JoinIfFuzzy(BK$155:BK$191,BK$155:BK$191,"&lt;&gt;No",$F$155:$F$191,$G556)&amp;IF(AND(BK$2=BL$3,BL$9="Include (Platform Duplicate)"),JoinIfFuzzy(BL$155:BL$191,BL$155:BL$191,"&lt;&gt;No",$F$155:$F$191,$G556),"")&lt;&gt;"","Yes","No"),"*")</f>
        <v>*</v>
      </c>
      <c r="BL556" s="58" t="str">
        <f>IF(BL$9="Include",IF(JoinIfFuzzy(BL$155:BL$191,BL$155:BL$191,"&lt;&gt;No",$F$155:$F$191,$G556)&amp;IF(AND(BL$2=BM$3,BM$9="Include (Platform Duplicate)"),JoinIfFuzzy(BM$155:BM$191,BM$155:BM$191,"&lt;&gt;No",$F$155:$F$191,$G556),"")&lt;&gt;"","Yes","No"),"*")</f>
        <v>No</v>
      </c>
      <c r="BM556" s="58" t="str">
        <f>IF(BM$9="Include",IF(JoinIfFuzzy(BM$155:BM$191,BM$155:BM$191,"&lt;&gt;No",$F$155:$F$191,$G556)&amp;IF(AND(BM$2=BN$3,BN$9="Include (Platform Duplicate)"),JoinIfFuzzy(BN$155:BN$191,BN$155:BN$191,"&lt;&gt;No",$F$155:$F$191,$G556),"")&lt;&gt;"","Yes","No"),"*")</f>
        <v>*</v>
      </c>
      <c r="BN556" s="58" t="str">
        <f>IF(BN$9="Include",IF(JoinIfFuzzy(BN$155:BN$191,BN$155:BN$191,"&lt;&gt;No",$F$155:$F$191,$G556)&amp;IF(AND(BN$2=BO$3,BO$9="Include (Platform Duplicate)"),JoinIfFuzzy(BO$155:BO$191,BO$155:BO$191,"&lt;&gt;No",$F$155:$F$191,$G556),"")&lt;&gt;"","Yes","No"),"*")</f>
        <v>No</v>
      </c>
      <c r="BO556" s="58" t="str">
        <f>IF(BO$9="Include",IF(JoinIfFuzzy(BO$155:BO$191,BO$155:BO$191,"&lt;&gt;No",$F$155:$F$191,$G556)&amp;IF(AND(BO$2=BP$3,BP$9="Include (Platform Duplicate)"),JoinIfFuzzy(BP$155:BP$191,BP$155:BP$191,"&lt;&gt;No",$F$155:$F$191,$G556),"")&lt;&gt;"","Yes","No"),"*")</f>
        <v>No</v>
      </c>
      <c r="BP556" s="58" t="str">
        <f>IF(BP$9="Include",IF(JoinIfFuzzy(BP$155:BP$191,BP$155:BP$191,"&lt;&gt;No",$F$155:$F$191,$G556)&amp;IF(AND(BP$2=BQ$3,BQ$9="Include (Platform Duplicate)"),JoinIfFuzzy(BQ$155:BQ$191,BQ$155:BQ$191,"&lt;&gt;No",$F$155:$F$191,$G556),"")&lt;&gt;"","Yes","No"),"*")</f>
        <v>*</v>
      </c>
      <c r="BQ556" s="58" t="str">
        <f>IF(BQ$9="Include",IF(JoinIfFuzzy(BQ$155:BQ$191,BQ$155:BQ$191,"&lt;&gt;No",$F$155:$F$191,$G556)&amp;IF(AND(BQ$2=BR$3,BR$9="Include (Platform Duplicate)"),JoinIfFuzzy(BR$155:BR$191,BR$155:BR$191,"&lt;&gt;No",$F$155:$F$191,$G556),"")&lt;&gt;"","Yes","No"),"*")</f>
        <v>No</v>
      </c>
      <c r="BR556" s="58" t="str">
        <f>IF(BR$9="Include",IF(JoinIfFuzzy(BR$155:BR$191,BR$155:BR$191,"&lt;&gt;No",$F$155:$F$191,$G556)&amp;IF(AND(BR$2=BS$3,BS$9="Include (Platform Duplicate)"),JoinIfFuzzy(BS$155:BS$191,BS$155:BS$191,"&lt;&gt;No",$F$155:$F$191,$G556),"")&lt;&gt;"","Yes","No"),"*")</f>
        <v>*</v>
      </c>
      <c r="BS556" s="58" t="str">
        <f>IF(BS$9="Include",IF(JoinIfFuzzy(BS$155:BS$191,BS$155:BS$191,"&lt;&gt;No",$F$155:$F$191,$G556)&amp;IF(AND(BS$2=BT$3,BT$9="Include (Platform Duplicate)"),JoinIfFuzzy(BT$155:BT$191,BT$155:BT$191,"&lt;&gt;No",$F$155:$F$191,$G556),"")&lt;&gt;"","Yes","No"),"*")</f>
        <v>No</v>
      </c>
      <c r="BT556" s="58" t="str">
        <f>IF(BT$9="Include",IF(JoinIfFuzzy(BT$155:BT$191,BT$155:BT$191,"&lt;&gt;No",$F$155:$F$191,$G556)&amp;IF(AND(BT$2=BU$3,BU$9="Include (Platform Duplicate)"),JoinIfFuzzy(BU$155:BU$191,BU$155:BU$191,"&lt;&gt;No",$F$155:$F$191,$G556),"")&lt;&gt;"","Yes","No"),"*")</f>
        <v>No</v>
      </c>
      <c r="BU556" s="58" t="str">
        <f>IF(BU$9="Include",IF(JoinIfFuzzy(BU$155:BU$191,BU$155:BU$191,"&lt;&gt;No",$F$155:$F$191,$G556)&amp;IF(AND(BU$2=BV$3,BV$9="Include (Platform Duplicate)"),JoinIfFuzzy(BV$155:BV$191,BV$155:BV$191,"&lt;&gt;No",$F$155:$F$191,$G556),"")&lt;&gt;"","Yes","No"),"*")</f>
        <v>*</v>
      </c>
      <c r="BV556" s="58" t="str">
        <f>IF(BV$9="Include",IF(JoinIfFuzzy(BV$155:BV$191,BV$155:BV$191,"&lt;&gt;No",$F$155:$F$191,$G556)&amp;IF(AND(BV$2=BW$3,BW$9="Include (Platform Duplicate)"),JoinIfFuzzy(BW$155:BW$191,BW$155:BW$191,"&lt;&gt;No",$F$155:$F$191,$G556),"")&lt;&gt;"","Yes","No"),"*")</f>
        <v>No</v>
      </c>
      <c r="BW556" s="58" t="str">
        <f>IF(BW$9="Include",IF(JoinIfFuzzy(BW$155:BW$191,BW$155:BW$191,"&lt;&gt;No",$F$155:$F$191,$G556)&amp;IF(AND(BW$2=BX$3,BX$9="Include (Platform Duplicate)"),JoinIfFuzzy(BX$155:BX$191,BX$155:BX$191,"&lt;&gt;No",$F$155:$F$191,$G556),"")&lt;&gt;"","Yes","No"),"*")</f>
        <v>*</v>
      </c>
      <c r="BX556" s="58" t="str">
        <f>IF(BX$9="Include",IF(JoinIfFuzzy(BX$155:BX$191,BX$155:BX$191,"&lt;&gt;No",$F$155:$F$191,$G556)&amp;IF(AND(BX$2=BY$3,BY$9="Include (Platform Duplicate)"),JoinIfFuzzy(BY$155:BY$191,BY$155:BY$191,"&lt;&gt;No",$F$155:$F$191,$G556),"")&lt;&gt;"","Yes","No"),"*")</f>
        <v>No</v>
      </c>
      <c r="BY556" s="58" t="str">
        <f>IF(BY$9="Include",IF(JoinIfFuzzy(BY$155:BY$191,BY$155:BY$191,"&lt;&gt;No",$F$155:$F$191,$G556)&amp;IF(AND(BY$2=BZ$3,BZ$9="Include (Platform Duplicate)"),JoinIfFuzzy(BZ$155:BZ$191,BZ$155:BZ$191,"&lt;&gt;No",$F$155:$F$191,$G556),"")&lt;&gt;"","Yes","No"),"*")</f>
        <v>*</v>
      </c>
      <c r="BZ556" s="58" t="str">
        <f>IF(BZ$9="Include",IF(JoinIfFuzzy(BZ$155:BZ$191,BZ$155:BZ$191,"&lt;&gt;No",$F$155:$F$191,$G556)&amp;IF(AND(BZ$2=CA$3,CA$9="Include (Platform Duplicate)"),JoinIfFuzzy(CA$155:CA$191,CA$155:CA$191,"&lt;&gt;No",$F$155:$F$191,$G556),"")&lt;&gt;"","Yes","No"),"*")</f>
        <v>No</v>
      </c>
      <c r="CA556" s="58" t="str">
        <f>IF(CA$9="Include",IF(JoinIfFuzzy(CA$155:CA$191,CA$155:CA$191,"&lt;&gt;No",$F$155:$F$191,$G556)&amp;IF(AND(CA$2=CB$3,CB$9="Include (Platform Duplicate)"),JoinIfFuzzy(CB$155:CB$191,CB$155:CB$191,"&lt;&gt;No",$F$155:$F$191,$G556),"")&lt;&gt;"","Yes","No"),"*")</f>
        <v>No</v>
      </c>
      <c r="CB556" s="58" t="str">
        <f>IF(CB$9="Include",IF(JoinIfFuzzy(CB$155:CB$191,CB$155:CB$191,"&lt;&gt;No",$F$155:$F$191,$G556)&amp;IF(AND(CB$2=CC$3,CC$9="Include (Platform Duplicate)"),JoinIfFuzzy(CC$155:CC$191,CC$155:CC$191,"&lt;&gt;No",$F$155:$F$191,$G556),"")&lt;&gt;"","Yes","No"),"*")</f>
        <v>No</v>
      </c>
      <c r="CC556" s="58" t="str">
        <f>IF(CC$9="Include",IF(JoinIfFuzzy(CC$155:CC$191,CC$155:CC$191,"&lt;&gt;No",$F$155:$F$191,$G556)&amp;IF(AND(CC$2=CD$3,CD$9="Include (Platform Duplicate)"),JoinIfFuzzy(CD$155:CD$191,CD$155:CD$191,"&lt;&gt;No",$F$155:$F$191,$G556),"")&lt;&gt;"","Yes","No"),"*")</f>
        <v>No</v>
      </c>
      <c r="CD556" s="58" t="str">
        <f>IF(CD$9="Include",IF(JoinIfFuzzy(CD$155:CD$191,CD$155:CD$191,"&lt;&gt;No",$F$155:$F$191,$G556)&amp;IF(AND(CD$2=CE$3,CE$9="Include (Platform Duplicate)"),JoinIfFuzzy(CE$155:CE$191,CE$155:CE$191,"&lt;&gt;No",$F$155:$F$191,$G556),"")&lt;&gt;"","Yes","No"),"*")</f>
        <v>*</v>
      </c>
      <c r="CE556" s="58" t="str">
        <f>IF(CE$9="Include",IF(JoinIfFuzzy(CE$155:CE$191,CE$155:CE$191,"&lt;&gt;No",$F$155:$F$191,$G556)&amp;IF(AND(CE$2=CF$3,CF$9="Include (Platform Duplicate)"),JoinIfFuzzy(CF$155:CF$191,CF$155:CF$191,"&lt;&gt;No",$F$155:$F$191,$G556),"")&lt;&gt;"","Yes","No"),"*")</f>
        <v>*</v>
      </c>
      <c r="CF556" s="58" t="str">
        <f>IF(CF$9="Include",IF(JoinIfFuzzy(CF$155:CF$191,CF$155:CF$191,"&lt;&gt;No",$F$155:$F$191,$G556)&amp;IF(AND(CF$2=CG$3,CG$9="Include (Platform Duplicate)"),JoinIfFuzzy(CG$155:CG$191,CG$155:CG$191,"&lt;&gt;No",$F$155:$F$191,$G556),"")&lt;&gt;"","Yes","No"),"*")</f>
        <v>*</v>
      </c>
      <c r="CG556" s="58" t="str">
        <f>IF(CG$9="Include",IF(JoinIfFuzzy(CG$155:CG$191,CG$155:CG$191,"&lt;&gt;No",$F$155:$F$191,$G556)&amp;IF(AND(CG$2=CH$3,CH$9="Include (Platform Duplicate)"),JoinIfFuzzy(CH$155:CH$191,CH$155:CH$191,"&lt;&gt;No",$F$155:$F$191,$G556),"")&lt;&gt;"","Yes","No"),"*")</f>
        <v>No</v>
      </c>
      <c r="CH556" s="58" t="str">
        <f>IF(CH$9="Include",IF(JoinIfFuzzy(CH$155:CH$191,CH$155:CH$191,"&lt;&gt;No",$F$155:$F$191,$G556)&amp;IF(AND(CH$2=CI$3,CI$9="Include (Platform Duplicate)"),JoinIfFuzzy(CI$155:CI$191,CI$155:CI$191,"&lt;&gt;No",$F$155:$F$191,$G556),"")&lt;&gt;"","Yes","No"),"*")</f>
        <v>No</v>
      </c>
      <c r="CI556" s="58" t="str">
        <f>IF(CI$9="Include",IF(JoinIfFuzzy(CI$155:CI$191,CI$155:CI$191,"&lt;&gt;No",$F$155:$F$191,$G556)&amp;IF(AND(CI$2=CJ$3,CJ$9="Include (Platform Duplicate)"),JoinIfFuzzy(CJ$155:CJ$191,CJ$155:CJ$191,"&lt;&gt;No",$F$155:$F$191,$G556),"")&lt;&gt;"","Yes","No"),"*")</f>
        <v>*</v>
      </c>
      <c r="CJ556" s="58" t="str">
        <f>IF(CJ$9="Include",IF(JoinIfFuzzy(CJ$155:CJ$191,CJ$155:CJ$191,"&lt;&gt;No",$F$155:$F$191,$G556)&amp;IF(AND(CJ$2=CK$3,CK$9="Include (Platform Duplicate)"),JoinIfFuzzy(CK$155:CK$191,CK$155:CK$191,"&lt;&gt;No",$F$155:$F$191,$G556),"")&lt;&gt;"","Yes","No"),"*")</f>
        <v>No</v>
      </c>
      <c r="CK556" s="58" t="str">
        <f>IF(CK$9="Include",IF(JoinIfFuzzy(CK$155:CK$191,CK$155:CK$191,"&lt;&gt;No",$F$155:$F$191,$G556)&amp;IF(AND(CK$2=CL$3,CL$9="Include (Platform Duplicate)"),JoinIfFuzzy(CL$155:CL$191,CL$155:CL$191,"&lt;&gt;No",$F$155:$F$191,$G556),"")&lt;&gt;"","Yes","No"),"*")</f>
        <v>No</v>
      </c>
      <c r="CL556" s="58" t="str">
        <f>IF(CL$9="Include",IF(JoinIfFuzzy(CL$155:CL$191,CL$155:CL$191,"&lt;&gt;No",$F$155:$F$191,$G556)&amp;IF(AND(CL$2=CM$3,CM$9="Include (Platform Duplicate)"),JoinIfFuzzy(CM$155:CM$191,CM$155:CM$191,"&lt;&gt;No",$F$155:$F$191,$G556),"")&lt;&gt;"","Yes","No"),"*")</f>
        <v>No</v>
      </c>
      <c r="CM556" s="58" t="str">
        <f>IF(CM$9="Include",IF(JoinIfFuzzy(CM$155:CM$191,CM$155:CM$191,"&lt;&gt;No",$F$155:$F$191,$G556)&amp;IF(AND(CM$2=CN$3,CN$9="Include (Platform Duplicate)"),JoinIfFuzzy(CN$155:CN$191,CN$155:CN$191,"&lt;&gt;No",$F$155:$F$191,$G556),"")&lt;&gt;"","Yes","No"),"*")</f>
        <v>*</v>
      </c>
      <c r="CN556" s="58" t="str">
        <f>IF(CN$9="Include",IF(JoinIfFuzzy(CN$155:CN$191,CN$155:CN$191,"&lt;&gt;No",$F$155:$F$191,$G556)&amp;IF(AND(CN$2=CO$3,CO$9="Include (Platform Duplicate)"),JoinIfFuzzy(CO$155:CO$191,CO$155:CO$191,"&lt;&gt;No",$F$155:$F$191,$G556),"")&lt;&gt;"","Yes","No"),"*")</f>
        <v>No</v>
      </c>
      <c r="CO556" s="58" t="str">
        <f>IF(CO$9="Include",IF(JoinIfFuzzy(CO$155:CO$191,CO$155:CO$191,"&lt;&gt;No",$F$155:$F$191,$G556)&amp;IF(AND(CO$2=CP$3,CP$9="Include (Platform Duplicate)"),JoinIfFuzzy(CP$155:CP$191,CP$155:CP$191,"&lt;&gt;No",$F$155:$F$191,$G556),"")&lt;&gt;"","Yes","No"),"*")</f>
        <v>No</v>
      </c>
      <c r="CP556" s="58" t="str">
        <f>IF(CP$9="Include",IF(JoinIfFuzzy(CP$155:CP$191,CP$155:CP$191,"&lt;&gt;No",$F$155:$F$191,$G556)&amp;IF(AND(CP$2=CQ$3,CQ$9="Include (Platform Duplicate)"),JoinIfFuzzy(CQ$155:CQ$191,CQ$155:CQ$191,"&lt;&gt;No",$F$155:$F$191,$G556),"")&lt;&gt;"","Yes","No"),"*")</f>
        <v>*</v>
      </c>
      <c r="CQ556" s="58" t="str">
        <f>IF(CQ$9="Include",IF(JoinIfFuzzy(CQ$155:CQ$191,CQ$155:CQ$191,"&lt;&gt;No",$F$155:$F$191,$G556)&amp;IF(AND(CQ$2=CR$3,CR$9="Include (Platform Duplicate)"),JoinIfFuzzy(CR$155:CR$191,CR$155:CR$191,"&lt;&gt;No",$F$155:$F$191,$G556),"")&lt;&gt;"","Yes","No"),"*")</f>
        <v>No</v>
      </c>
      <c r="CR556" s="58" t="str">
        <f>IF(CR$9="Include",IF(JoinIfFuzzy(CR$155:CR$191,CR$155:CR$191,"&lt;&gt;No",$F$155:$F$191,$G556)&amp;IF(AND(CR$2=CS$3,CS$9="Include (Platform Duplicate)"),JoinIfFuzzy(CS$155:CS$191,CS$155:CS$191,"&lt;&gt;No",$F$155:$F$191,$G556),"")&lt;&gt;"","Yes","No"),"*")</f>
        <v>No</v>
      </c>
      <c r="CS556" s="58" t="str">
        <f>IF(CS$9="Include",IF(JoinIfFuzzy(CS$155:CS$191,CS$155:CS$191,"&lt;&gt;No",$F$155:$F$191,$G556)&amp;IF(AND(CS$2=CT$3,CT$9="Include (Platform Duplicate)"),JoinIfFuzzy(CT$155:CT$191,CT$155:CT$191,"&lt;&gt;No",$F$155:$F$191,$G556),"")&lt;&gt;"","Yes","No"),"*")</f>
        <v>No</v>
      </c>
      <c r="CT556" s="58" t="str">
        <f>IF(CT$9="Include",IF(JoinIfFuzzy(CT$155:CT$191,CT$155:CT$191,"&lt;&gt;No",$F$155:$F$191,$G556)&amp;IF(AND(CT$2=CU$3,CU$9="Include (Platform Duplicate)"),JoinIfFuzzy(CU$155:CU$191,CU$155:CU$191,"&lt;&gt;No",$F$155:$F$191,$G556),"")&lt;&gt;"","Yes","No"),"*")</f>
        <v>*</v>
      </c>
      <c r="CU556" s="58" t="str">
        <f>IF(CU$9="Include",IF(JoinIfFuzzy(CU$155:CU$191,CU$155:CU$191,"&lt;&gt;No",$F$155:$F$191,$G556)&amp;IF(AND(CU$2=CV$3,CV$9="Include (Platform Duplicate)"),JoinIfFuzzy(CV$155:CV$191,CV$155:CV$191,"&lt;&gt;No",$F$155:$F$191,$G556),"")&lt;&gt;"","Yes","No"),"*")</f>
        <v>No</v>
      </c>
      <c r="CV556" s="58" t="str">
        <f>IF(CV$9="Include",IF(JoinIfFuzzy(CV$155:CV$191,CV$155:CV$191,"&lt;&gt;No",$F$155:$F$191,$G556)&amp;IF(AND(CV$2=CW$3,CW$9="Include (Platform Duplicate)"),JoinIfFuzzy(CW$155:CW$191,CW$155:CW$191,"&lt;&gt;No",$F$155:$F$191,$G556),"")&lt;&gt;"","Yes","No"),"*")</f>
        <v>*</v>
      </c>
      <c r="CW556" s="58" t="str">
        <f>IF(CW$9="Include",IF(JoinIfFuzzy(CW$155:CW$191,CW$155:CW$191,"&lt;&gt;No",$F$155:$F$191,$G556)&amp;IF(AND(CW$2=CX$3,CX$9="Include (Platform Duplicate)"),JoinIfFuzzy(CX$155:CX$191,CX$155:CX$191,"&lt;&gt;No",$F$155:$F$191,$G556),"")&lt;&gt;"","Yes","No"),"*")</f>
        <v>No</v>
      </c>
      <c r="CX556" s="58" t="str">
        <f>IF(CX$9="Include",IF(JoinIfFuzzy(CX$155:CX$191,CX$155:CX$191,"&lt;&gt;No",$F$155:$F$191,$G556)&amp;IF(AND(CX$2=CY$3,CY$9="Include (Platform Duplicate)"),JoinIfFuzzy(CY$155:CY$191,CY$155:CY$191,"&lt;&gt;No",$F$155:$F$191,$G556),"")&lt;&gt;"","Yes","No"),"*")</f>
        <v>*</v>
      </c>
      <c r="CY556" s="58" t="str">
        <f>IF(CY$9="Include",IF(JoinIfFuzzy(CY$155:CY$191,CY$155:CY$191,"&lt;&gt;No",$F$155:$F$191,$G556)&amp;IF(AND(CY$2=CZ$3,CZ$9="Include (Platform Duplicate)"),JoinIfFuzzy(CZ$155:CZ$191,CZ$155:CZ$191,"&lt;&gt;No",$F$155:$F$191,$G556),"")&lt;&gt;"","Yes","No"),"*")</f>
        <v>No</v>
      </c>
      <c r="CZ556" s="58" t="str">
        <f>IF(CZ$9="Include",IF(JoinIfFuzzy(CZ$155:CZ$191,CZ$155:CZ$191,"&lt;&gt;No",$F$155:$F$191,$G556)&amp;IF(AND(CZ$2=DA$3,DA$9="Include (Platform Duplicate)"),JoinIfFuzzy(DA$155:DA$191,DA$155:DA$191,"&lt;&gt;No",$F$155:$F$191,$G556),"")&lt;&gt;"","Yes","No"),"*")</f>
        <v>*</v>
      </c>
      <c r="DA556" s="58" t="str">
        <f>IF(DA$9="Include",IF(JoinIfFuzzy(DA$155:DA$191,DA$155:DA$191,"&lt;&gt;No",$F$155:$F$191,$G556)&amp;IF(AND(DA$2=DB$3,DB$9="Include (Platform Duplicate)"),JoinIfFuzzy(DB$155:DB$191,DB$155:DB$191,"&lt;&gt;No",$F$155:$F$191,$G556),"")&lt;&gt;"","Yes","No"),"*")</f>
        <v>No</v>
      </c>
      <c r="DB556" s="58" t="str">
        <f>IF(DB$9="Include",IF(JoinIfFuzzy(DB$155:DB$191,DB$155:DB$191,"&lt;&gt;No",$F$155:$F$191,$G556)&amp;IF(AND(DB$2=DC$3,DC$9="Include (Platform Duplicate)"),JoinIfFuzzy(DC$155:DC$191,DC$155:DC$191,"&lt;&gt;No",$F$155:$F$191,$G556),"")&lt;&gt;"","Yes","No"),"*")</f>
        <v>*</v>
      </c>
      <c r="DC556" s="58" t="str">
        <f>IF(DC$9="Include",IF(JoinIfFuzzy(DC$155:DC$191,DC$155:DC$191,"&lt;&gt;No",$F$155:$F$191,$G556)&amp;IF(AND(DC$2=DD$3,DD$9="Include (Platform Duplicate)"),JoinIfFuzzy(DD$155:DD$191,DD$155:DD$191,"&lt;&gt;No",$F$155:$F$191,$G556),"")&lt;&gt;"","Yes","No"),"*")</f>
        <v>*</v>
      </c>
      <c r="DD556" s="58" t="str">
        <f>IF(DD$9="Include",IF(JoinIfFuzzy(DD$155:DD$191,DD$155:DD$191,"&lt;&gt;No",$F$155:$F$191,$G556)&amp;IF(AND(DD$2=DE$3,DE$9="Include (Platform Duplicate)"),JoinIfFuzzy(DE$155:DE$191,DE$155:DE$191,"&lt;&gt;No",$F$155:$F$191,$G556),"")&lt;&gt;"","Yes","No"),"*")</f>
        <v>No</v>
      </c>
      <c r="DE556" s="58" t="str">
        <f>IF(DE$9="Include",IF(JoinIfFuzzy(DE$155:DE$191,DE$155:DE$191,"&lt;&gt;No",$F$155:$F$191,$G556)&amp;IF(AND(DE$2=DF$3,DF$9="Include (Platform Duplicate)"),JoinIfFuzzy(DF$155:DF$191,DF$155:DF$191,"&lt;&gt;No",$F$155:$F$191,$G556),"")&lt;&gt;"","Yes","No"),"*")</f>
        <v>No</v>
      </c>
      <c r="DF556" s="58" t="str">
        <f>IF(DF$9="Include",IF(JoinIfFuzzy(DF$155:DF$191,DF$155:DF$191,"&lt;&gt;No",$F$155:$F$191,$G556)&amp;IF(AND(DF$2=DG$3,DG$9="Include (Platform Duplicate)"),JoinIfFuzzy(DG$155:DG$191,DG$155:DG$191,"&lt;&gt;No",$F$155:$F$191,$G556),"")&lt;&gt;"","Yes","No"),"*")</f>
        <v>*</v>
      </c>
      <c r="DG556" s="58" t="str">
        <f>IF(DG$9="Include",IF(JoinIfFuzzy(DG$155:DG$191,DG$155:DG$191,"&lt;&gt;No",$F$155:$F$191,$G556)&amp;IF(AND(DG$2=DH$3,DH$9="Include (Platform Duplicate)"),JoinIfFuzzy(DH$155:DH$191,DH$155:DH$191,"&lt;&gt;No",$F$155:$F$191,$G556),"")&lt;&gt;"","Yes","No"),"*")</f>
        <v>No</v>
      </c>
      <c r="DH556" s="58" t="str">
        <f>IF(DH$9="Include",IF(JoinIfFuzzy(DH$155:DH$191,DH$155:DH$191,"&lt;&gt;No",$F$155:$F$191,$G556)&amp;IF(AND(DH$2=DI$3,DI$9="Include (Platform Duplicate)"),JoinIfFuzzy(DI$155:DI$191,DI$155:DI$191,"&lt;&gt;No",$F$155:$F$191,$G556),"")&lt;&gt;"","Yes","No"),"*")</f>
        <v>No</v>
      </c>
      <c r="DI556" s="58" t="str">
        <f>IF(DI$9="Include",IF(JoinIfFuzzy(DI$155:DI$191,DI$155:DI$191,"&lt;&gt;No",$F$155:$F$191,$G556)&amp;IF(AND(DI$2=DJ$3,DJ$9="Include (Platform Duplicate)"),JoinIfFuzzy(DJ$155:DJ$191,DJ$155:DJ$191,"&lt;&gt;No",$F$155:$F$191,$G556),"")&lt;&gt;"","Yes","No"),"*")</f>
        <v>No</v>
      </c>
      <c r="DJ556" s="58" t="str">
        <f>IF(DJ$9="Include",IF(JoinIfFuzzy(DJ$155:DJ$191,DJ$155:DJ$191,"&lt;&gt;No",$F$155:$F$191,$G556)&amp;IF(AND(DJ$2=DK$3,DK$9="Include (Platform Duplicate)"),JoinIfFuzzy(DK$155:DK$191,DK$155:DK$191,"&lt;&gt;No",$F$155:$F$191,$G556),"")&lt;&gt;"","Yes","No"),"*")</f>
        <v>No</v>
      </c>
      <c r="DK556" s="58" t="str">
        <f>IF(DK$9="Include",IF(JoinIfFuzzy(DK$155:DK$191,DK$155:DK$191,"&lt;&gt;No",$F$155:$F$191,$G556)&amp;IF(AND(DK$2=DL$3,DL$9="Include (Platform Duplicate)"),JoinIfFuzzy(DL$155:DL$191,DL$155:DL$191,"&lt;&gt;No",$F$155:$F$191,$G556),"")&lt;&gt;"","Yes","No"),"*")</f>
        <v>*</v>
      </c>
      <c r="DL556" s="58" t="str">
        <f>IF(DL$9="Include",IF(JoinIfFuzzy(DL$155:DL$191,DL$155:DL$191,"&lt;&gt;No",$F$155:$F$191,$G556)&amp;IF(AND(DL$2=DM$3,DM$9="Include (Platform Duplicate)"),JoinIfFuzzy(DM$155:DM$191,DM$155:DM$191,"&lt;&gt;No",$F$155:$F$191,$G556),"")&lt;&gt;"","Yes","No"),"*")</f>
        <v>No</v>
      </c>
      <c r="DM556" s="58" t="str">
        <f>IF(DM$9="Include",IF(JoinIfFuzzy(DM$155:DM$191,DM$155:DM$191,"&lt;&gt;No",$F$155:$F$191,$G556)&amp;IF(AND(DM$2=DN$3,DN$9="Include (Platform Duplicate)"),JoinIfFuzzy(DN$155:DN$191,DN$155:DN$191,"&lt;&gt;No",$F$155:$F$191,$G556),"")&lt;&gt;"","Yes","No"),"*")</f>
        <v>*</v>
      </c>
      <c r="DN556" s="58" t="str">
        <f>IF(DN$9="Include",IF(JoinIfFuzzy(DN$155:DN$191,DN$155:DN$191,"&lt;&gt;No",$F$155:$F$191,$G556)&amp;IF(AND(DN$2=DO$3,DO$9="Include (Platform Duplicate)"),JoinIfFuzzy(DO$155:DO$191,DO$155:DO$191,"&lt;&gt;No",$F$155:$F$191,$G556),"")&lt;&gt;"","Yes","No"),"*")</f>
        <v>No</v>
      </c>
      <c r="DO556" s="58" t="str">
        <f>IF(DO$9="Include",IF(JoinIfFuzzy(DO$155:DO$191,DO$155:DO$191,"&lt;&gt;No",$F$155:$F$191,$G556)&amp;IF(AND(DO$2=DP$3,DP$9="Include (Platform Duplicate)"),JoinIfFuzzy(DP$155:DP$191,DP$155:DP$191,"&lt;&gt;No",$F$155:$F$191,$G556),"")&lt;&gt;"","Yes","No"),"*")</f>
        <v>*</v>
      </c>
      <c r="DP556" s="58" t="str">
        <f>IF(DP$9="Include",IF(JoinIfFuzzy(DP$155:DP$191,DP$155:DP$191,"&lt;&gt;No",$F$155:$F$191,$G556)&amp;IF(AND(DP$2=DQ$3,DQ$9="Include (Platform Duplicate)"),JoinIfFuzzy(DQ$155:DQ$191,DQ$155:DQ$191,"&lt;&gt;No",$F$155:$F$191,$G556),"")&lt;&gt;"","Yes","No"),"*")</f>
        <v>No</v>
      </c>
      <c r="DQ556" s="58" t="str">
        <f>IF(DQ$9="Include",IF(JoinIfFuzzy(DQ$155:DQ$191,DQ$155:DQ$191,"&lt;&gt;No",$F$155:$F$191,$G556)&amp;IF(AND(DQ$2=DR$3,DR$9="Include (Platform Duplicate)"),JoinIfFuzzy(DR$155:DR$191,DR$155:DR$191,"&lt;&gt;No",$F$155:$F$191,$G556),"")&lt;&gt;"","Yes","No"),"*")</f>
        <v>*</v>
      </c>
      <c r="DR556" s="58" t="str">
        <f>IF(DR$9="Include",IF(JoinIfFuzzy(DR$155:DR$191,DR$155:DR$191,"&lt;&gt;No",$F$155:$F$191,$G556)&amp;IF(AND(DR$2=DS$3,DS$9="Include (Platform Duplicate)"),JoinIfFuzzy(DS$155:DS$191,DS$155:DS$191,"&lt;&gt;No",$F$155:$F$191,$G556),"")&lt;&gt;"","Yes","No"),"*")</f>
        <v>*</v>
      </c>
      <c r="DS556" s="58" t="str">
        <f>IF(DS$9="Include",IF(JoinIfFuzzy(DS$155:DS$191,DS$155:DS$191,"&lt;&gt;No",$F$155:$F$191,$G556)&amp;IF(AND(DS$2=DT$3,DT$9="Include (Platform Duplicate)"),JoinIfFuzzy(DT$155:DT$191,DT$155:DT$191,"&lt;&gt;No",$F$155:$F$191,$G556),"")&lt;&gt;"","Yes","No"),"*")</f>
        <v>No</v>
      </c>
      <c r="DT556" s="58" t="str">
        <f>IF(DT$9="Include",IF(JoinIfFuzzy(DT$155:DT$191,DT$155:DT$191,"&lt;&gt;No",$F$155:$F$191,$G556)&amp;IF(AND(DT$2=DU$3,DU$9="Include (Platform Duplicate)"),JoinIfFuzzy(DU$155:DU$191,DU$155:DU$191,"&lt;&gt;No",$F$155:$F$191,$G556),"")&lt;&gt;"","Yes","No"),"*")</f>
        <v>No</v>
      </c>
      <c r="DU556" s="58" t="str">
        <f>IF(DU$9="Include",IF(JoinIfFuzzy(DU$155:DU$191,DU$155:DU$191,"&lt;&gt;No",$F$155:$F$191,$G556)&amp;IF(AND(DU$2=DV$3,DV$9="Include (Platform Duplicate)"),JoinIfFuzzy(DV$155:DV$191,DV$155:DV$191,"&lt;&gt;No",$F$155:$F$191,$G556),"")&lt;&gt;"","Yes","No"),"*")</f>
        <v>*</v>
      </c>
      <c r="DV556" s="58" t="str">
        <f>IF(DV$9="Include",IF(JoinIfFuzzy(DV$155:DV$191,DV$155:DV$191,"&lt;&gt;No",$F$155:$F$191,$G556)&amp;IF(AND(DV$2=DW$3,DW$9="Include (Platform Duplicate)"),JoinIfFuzzy(DW$155:DW$191,DW$155:DW$191,"&lt;&gt;No",$F$155:$F$191,$G556),"")&lt;&gt;"","Yes","No"),"*")</f>
        <v>*</v>
      </c>
      <c r="DW556" s="58" t="str">
        <f>IF(DW$9="Include",IF(JoinIfFuzzy(DW$155:DW$191,DW$155:DW$191,"&lt;&gt;No",$F$155:$F$191,$G556)&amp;IF(AND(DW$2=DX$3,DX$9="Include (Platform Duplicate)"),JoinIfFuzzy(DX$155:DX$191,DX$155:DX$191,"&lt;&gt;No",$F$155:$F$191,$G556),"")&lt;&gt;"","Yes","No"),"*")</f>
        <v>No</v>
      </c>
      <c r="DX556" s="58" t="str">
        <f>IF(DX$9="Include",IF(JoinIfFuzzy(DX$155:DX$191,DX$155:DX$191,"&lt;&gt;No",$F$155:$F$191,$G556)&amp;IF(AND(DX$2=DY$3,DY$9="Include (Platform Duplicate)"),JoinIfFuzzy(DY$155:DY$191,DY$155:DY$191,"&lt;&gt;No",$F$155:$F$191,$G556),"")&lt;&gt;"","Yes","No"),"*")</f>
        <v>No</v>
      </c>
      <c r="DY556" s="58" t="str">
        <f>IF(DY$9="Include",IF(JoinIfFuzzy(DY$155:DY$191,DY$155:DY$191,"&lt;&gt;No",$F$155:$F$191,$G556)&amp;IF(AND(DY$2=DZ$3,DZ$9="Include (Platform Duplicate)"),JoinIfFuzzy(DZ$155:DZ$191,DZ$155:DZ$191,"&lt;&gt;No",$F$155:$F$191,$G556),"")&lt;&gt;"","Yes","No"),"*")</f>
        <v>No</v>
      </c>
      <c r="DZ556" s="58" t="str">
        <f>IF(DZ$9="Include",IF(JoinIfFuzzy(DZ$155:DZ$191,DZ$155:DZ$191,"&lt;&gt;No",$F$155:$F$191,$G556)&amp;IF(AND(DZ$2=EA$3,EA$9="Include (Platform Duplicate)"),JoinIfFuzzy(EA$155:EA$191,EA$155:EA$191,"&lt;&gt;No",$F$155:$F$191,$G556),"")&lt;&gt;"","Yes","No"),"*")</f>
        <v>*</v>
      </c>
      <c r="EA556" s="58" t="str">
        <f>IF(EA$9="Include",IF(JoinIfFuzzy(EA$155:EA$191,EA$155:EA$191,"&lt;&gt;No",$F$155:$F$191,$G556)&amp;IF(AND(EA$2=EB$3,EB$9="Include (Platform Duplicate)"),JoinIfFuzzy(EB$155:EB$191,EB$155:EB$191,"&lt;&gt;No",$F$155:$F$191,$G556),"")&lt;&gt;"","Yes","No"),"*")</f>
        <v>No</v>
      </c>
      <c r="EB556" s="58" t="str">
        <f>IF(EB$9="Include",IF(JoinIfFuzzy(EB$155:EB$191,EB$155:EB$191,"&lt;&gt;No",$F$155:$F$191,$G556)&amp;IF(AND(EB$2=EC$3,EC$9="Include (Platform Duplicate)"),JoinIfFuzzy(EC$155:EC$191,EC$155:EC$191,"&lt;&gt;No",$F$155:$F$191,$G556),"")&lt;&gt;"","Yes","No"),"*")</f>
        <v>No</v>
      </c>
      <c r="EC556" s="58" t="str">
        <f>IF(EC$9="Include",IF(JoinIfFuzzy(EC$155:EC$191,EC$155:EC$191,"&lt;&gt;No",$F$155:$F$191,$G556)&amp;IF(AND(EC$2=ED$3,ED$9="Include (Platform Duplicate)"),JoinIfFuzzy(ED$155:ED$191,ED$155:ED$191,"&lt;&gt;No",$F$155:$F$191,$G556),"")&lt;&gt;"","Yes","No"),"*")</f>
        <v>No</v>
      </c>
      <c r="ED556" s="58" t="str">
        <f>IF(ED$9="Include",IF(JoinIfFuzzy(ED$155:ED$191,ED$155:ED$191,"&lt;&gt;No",$F$155:$F$191,$G556)&amp;IF(AND(ED$2=EE$3,EE$9="Include (Platform Duplicate)"),JoinIfFuzzy(EE$155:EE$191,EE$155:EE$191,"&lt;&gt;No",$F$155:$F$191,$G556),"")&lt;&gt;"","Yes","No"),"*")</f>
        <v>*</v>
      </c>
      <c r="EE556" s="58" t="str">
        <f>IF(EE$9="Include",IF(JoinIfFuzzy(EE$155:EE$191,EE$155:EE$191,"&lt;&gt;No",$F$155:$F$191,$G556)&amp;IF(AND(EE$2=EF$3,EF$9="Include (Platform Duplicate)"),JoinIfFuzzy(EF$155:EF$191,EF$155:EF$191,"&lt;&gt;No",$F$155:$F$191,$G556),"")&lt;&gt;"","Yes","No"),"*")</f>
        <v>No</v>
      </c>
      <c r="EF556" s="58" t="str">
        <f>IF(EF$9="Include",IF(JoinIfFuzzy(EF$155:EF$191,EF$155:EF$191,"&lt;&gt;No",$F$155:$F$191,$G556)&amp;IF(AND(EF$2=EG$3,EG$9="Include (Platform Duplicate)"),JoinIfFuzzy(EG$155:EG$191,EG$155:EG$191,"&lt;&gt;No",$F$155:$F$191,$G556),"")&lt;&gt;"","Yes","No"),"*")</f>
        <v>No</v>
      </c>
      <c r="EG556" s="58" t="str">
        <f>IF(EG$9="Include",IF(JoinIfFuzzy(EG$155:EG$191,EG$155:EG$191,"&lt;&gt;No",$F$155:$F$191,$G556)&amp;IF(AND(EG$2=EH$3,EH$9="Include (Platform Duplicate)"),JoinIfFuzzy(EH$155:EH$191,EH$155:EH$191,"&lt;&gt;No",$F$155:$F$191,$G556),"")&lt;&gt;"","Yes","No"),"*")</f>
        <v>*</v>
      </c>
      <c r="EH556" s="58" t="str">
        <f>IF(EH$9="Include",IF(JoinIfFuzzy(EH$155:EH$191,EH$155:EH$191,"&lt;&gt;No",$F$155:$F$191,$G556)&amp;IF(AND(EH$2=EI$3,EI$9="Include (Platform Duplicate)"),JoinIfFuzzy(EI$155:EI$191,EI$155:EI$191,"&lt;&gt;No",$F$155:$F$191,$G556),"")&lt;&gt;"","Yes","No"),"*")</f>
        <v>No</v>
      </c>
      <c r="EI556" s="58" t="str">
        <f>IF(EI$9="Include",IF(JoinIfFuzzy(EI$155:EI$191,EI$155:EI$191,"&lt;&gt;No",$F$155:$F$191,$G556)&amp;IF(AND(EI$2=EJ$3,EJ$9="Include (Platform Duplicate)"),JoinIfFuzzy(EJ$155:EJ$191,EJ$155:EJ$191,"&lt;&gt;No",$F$155:$F$191,$G556),"")&lt;&gt;"","Yes","No"),"*")</f>
        <v>*</v>
      </c>
      <c r="EJ556" s="58" t="str">
        <f>IF(EJ$9="Include",IF(JoinIfFuzzy(EJ$155:EJ$191,EJ$155:EJ$191,"&lt;&gt;No",$F$155:$F$191,$G556)&amp;IF(AND(EJ$2=EK$3,EK$9="Include (Platform Duplicate)"),JoinIfFuzzy(EK$155:EK$191,EK$155:EK$191,"&lt;&gt;No",$F$155:$F$191,$G556),"")&lt;&gt;"","Yes","No"),"*")</f>
        <v>No</v>
      </c>
      <c r="EK556" s="58" t="str">
        <f>IF(EK$9="Include",IF(JoinIfFuzzy(EK$155:EK$191,EK$155:EK$191,"&lt;&gt;No",$F$155:$F$191,$G556)&amp;IF(AND(EK$2=EL$3,EL$9="Include (Platform Duplicate)"),JoinIfFuzzy(EL$155:EL$191,EL$155:EL$191,"&lt;&gt;No",$F$155:$F$191,$G556),"")&lt;&gt;"","Yes","No"),"*")</f>
        <v>*</v>
      </c>
      <c r="EL556" s="109"/>
      <c r="EM556" s="109"/>
    </row>
    <row r="557" spans="1:143" s="58" customFormat="1" ht="12.75" customHeight="1" x14ac:dyDescent="0.25">
      <c r="A557" s="5"/>
      <c r="B557" s="96"/>
      <c r="C557" s="96"/>
      <c r="D557" s="96"/>
      <c r="E557" s="96"/>
      <c r="F557" s="96"/>
      <c r="G557" s="4" t="s">
        <v>4226</v>
      </c>
      <c r="H557" s="18" t="s">
        <v>5</v>
      </c>
      <c r="I557" s="18"/>
      <c r="J557" s="58" t="str">
        <f>IF(J$9="Include",IF(JoinIfFuzzy(J$155:J$191,J$155:J$191,"&lt;&gt;No",$F$155:$F$191,$G557)&amp;IF(AND(J$2=K$3,K$9="Include (Platform Duplicate)"),JoinIfFuzzy(K$155:K$191,K$155:K$191,"&lt;&gt;No",$F$155:$F$191,$G557),"")&lt;&gt;"","Yes","No"),"*")</f>
        <v>No</v>
      </c>
      <c r="K557" s="58" t="str">
        <f>IF(K$9="Include",IF(JoinIfFuzzy(K$155:K$191,K$155:K$191,"&lt;&gt;No",$F$155:$F$191,$G557)&amp;IF(AND(K$2=L$3,L$9="Include (Platform Duplicate)"),JoinIfFuzzy(L$155:L$191,L$155:L$191,"&lt;&gt;No",$F$155:$F$191,$G557),"")&lt;&gt;"","Yes","No"),"*")</f>
        <v>No</v>
      </c>
      <c r="L557" s="58" t="str">
        <f>IF(L$9="Include",IF(JoinIfFuzzy(L$155:L$191,L$155:L$191,"&lt;&gt;No",$F$155:$F$191,$G557)&amp;IF(AND(L$2=M$3,M$9="Include (Platform Duplicate)"),JoinIfFuzzy(M$155:M$191,M$155:M$191,"&lt;&gt;No",$F$155:$F$191,$G557),"")&lt;&gt;"","Yes","No"),"*")</f>
        <v>*</v>
      </c>
      <c r="M557" s="58" t="str">
        <f>IF(M$9="Include",IF(JoinIfFuzzy(M$155:M$191,M$155:M$191,"&lt;&gt;No",$F$155:$F$191,$G557)&amp;IF(AND(M$2=N$3,N$9="Include (Platform Duplicate)"),JoinIfFuzzy(N$155:N$191,N$155:N$191,"&lt;&gt;No",$F$155:$F$191,$G557),"")&lt;&gt;"","Yes","No"),"*")</f>
        <v>No</v>
      </c>
      <c r="N557" s="58" t="str">
        <f>IF(N$9="Include",IF(JoinIfFuzzy(N$155:N$191,N$155:N$191,"&lt;&gt;No",$F$155:$F$191,$G557)&amp;IF(AND(N$2=O$3,O$9="Include (Platform Duplicate)"),JoinIfFuzzy(O$155:O$191,O$155:O$191,"&lt;&gt;No",$F$155:$F$191,$G557),"")&lt;&gt;"","Yes","No"),"*")</f>
        <v>*</v>
      </c>
      <c r="O557" s="58" t="str">
        <f>IF(O$9="Include",IF(JoinIfFuzzy(O$155:O$191,O$155:O$191,"&lt;&gt;No",$F$155:$F$191,$G557)&amp;IF(AND(O$2=P$3,P$9="Include (Platform Duplicate)"),JoinIfFuzzy(P$155:P$191,P$155:P$191,"&lt;&gt;No",$F$155:$F$191,$G557),"")&lt;&gt;"","Yes","No"),"*")</f>
        <v>No</v>
      </c>
      <c r="P557" s="58" t="str">
        <f>IF(P$9="Include",IF(JoinIfFuzzy(P$155:P$191,P$155:P$191,"&lt;&gt;No",$F$155:$F$191,$G557)&amp;IF(AND(P$2=Q$3,Q$9="Include (Platform Duplicate)"),JoinIfFuzzy(Q$155:Q$191,Q$155:Q$191,"&lt;&gt;No",$F$155:$F$191,$G557),"")&lt;&gt;"","Yes","No"),"*")</f>
        <v>*</v>
      </c>
      <c r="Q557" s="58" t="str">
        <f>IF(Q$9="Include",IF(JoinIfFuzzy(Q$155:Q$191,Q$155:Q$191,"&lt;&gt;No",$F$155:$F$191,$G557)&amp;IF(AND(Q$2=R$3,R$9="Include (Platform Duplicate)"),JoinIfFuzzy(R$155:R$191,R$155:R$191,"&lt;&gt;No",$F$155:$F$191,$G557),"")&lt;&gt;"","Yes","No"),"*")</f>
        <v>No</v>
      </c>
      <c r="R557" s="58" t="str">
        <f>IF(R$9="Include",IF(JoinIfFuzzy(R$155:R$191,R$155:R$191,"&lt;&gt;No",$F$155:$F$191,$G557)&amp;IF(AND(R$2=S$3,S$9="Include (Platform Duplicate)"),JoinIfFuzzy(S$155:S$191,S$155:S$191,"&lt;&gt;No",$F$155:$F$191,$G557),"")&lt;&gt;"","Yes","No"),"*")</f>
        <v>*</v>
      </c>
      <c r="S557" s="58" t="str">
        <f>IF(S$9="Include",IF(JoinIfFuzzy(S$155:S$191,S$155:S$191,"&lt;&gt;No",$F$155:$F$191,$G557)&amp;IF(AND(S$2=T$3,T$9="Include (Platform Duplicate)"),JoinIfFuzzy(T$155:T$191,T$155:T$191,"&lt;&gt;No",$F$155:$F$191,$G557),"")&lt;&gt;"","Yes","No"),"*")</f>
        <v>No</v>
      </c>
      <c r="T557" s="58" t="str">
        <f>IF(T$9="Include",IF(JoinIfFuzzy(T$155:T$191,T$155:T$191,"&lt;&gt;No",$F$155:$F$191,$G557)&amp;IF(AND(T$2=U$3,U$9="Include (Platform Duplicate)"),JoinIfFuzzy(U$155:U$191,U$155:U$191,"&lt;&gt;No",$F$155:$F$191,$G557),"")&lt;&gt;"","Yes","No"),"*")</f>
        <v>*</v>
      </c>
      <c r="U557" s="58" t="str">
        <f>IF(U$9="Include",IF(JoinIfFuzzy(U$155:U$191,U$155:U$191,"&lt;&gt;No",$F$155:$F$191,$G557)&amp;IF(AND(U$2=V$3,V$9="Include (Platform Duplicate)"),JoinIfFuzzy(V$155:V$191,V$155:V$191,"&lt;&gt;No",$F$155:$F$191,$G557),"")&lt;&gt;"","Yes","No"),"*")</f>
        <v>No</v>
      </c>
      <c r="V557" s="58" t="str">
        <f>IF(V$9="Include",IF(JoinIfFuzzy(V$155:V$191,V$155:V$191,"&lt;&gt;No",$F$155:$F$191,$G557)&amp;IF(AND(V$2=W$3,W$9="Include (Platform Duplicate)"),JoinIfFuzzy(W$155:W$191,W$155:W$191,"&lt;&gt;No",$F$155:$F$191,$G557),"")&lt;&gt;"","Yes","No"),"*")</f>
        <v>No</v>
      </c>
      <c r="W557" s="58" t="str">
        <f>IF(W$9="Include",IF(JoinIfFuzzy(W$155:W$191,W$155:W$191,"&lt;&gt;No",$F$155:$F$191,$G557)&amp;IF(AND(W$2=X$3,X$9="Include (Platform Duplicate)"),JoinIfFuzzy(X$155:X$191,X$155:X$191,"&lt;&gt;No",$F$155:$F$191,$G557),"")&lt;&gt;"","Yes","No"),"*")</f>
        <v>No</v>
      </c>
      <c r="X557" s="58" t="str">
        <f>IF(X$9="Include",IF(JoinIfFuzzy(X$155:X$191,X$155:X$191,"&lt;&gt;No",$F$155:$F$191,$G557)&amp;IF(AND(X$2=Y$3,Y$9="Include (Platform Duplicate)"),JoinIfFuzzy(Y$155:Y$191,Y$155:Y$191,"&lt;&gt;No",$F$155:$F$191,$G557),"")&lt;&gt;"","Yes","No"),"*")</f>
        <v>*</v>
      </c>
      <c r="Y557" s="58" t="str">
        <f>IF(Y$9="Include",IF(JoinIfFuzzy(Y$155:Y$191,Y$155:Y$191,"&lt;&gt;No",$F$155:$F$191,$G557)&amp;IF(AND(Y$2=Z$3,Z$9="Include (Platform Duplicate)"),JoinIfFuzzy(Z$155:Z$191,Z$155:Z$191,"&lt;&gt;No",$F$155:$F$191,$G557),"")&lt;&gt;"","Yes","No"),"*")</f>
        <v>No</v>
      </c>
      <c r="Z557" s="58" t="str">
        <f>IF(Z$9="Include",IF(JoinIfFuzzy(Z$155:Z$191,Z$155:Z$191,"&lt;&gt;No",$F$155:$F$191,$G557)&amp;IF(AND(Z$2=AA$3,AA$9="Include (Platform Duplicate)"),JoinIfFuzzy(AA$155:AA$191,AA$155:AA$191,"&lt;&gt;No",$F$155:$F$191,$G557),"")&lt;&gt;"","Yes","No"),"*")</f>
        <v>*</v>
      </c>
      <c r="AA557" s="58" t="str">
        <f>IF(AA$9="Include",IF(JoinIfFuzzy(AA$155:AA$191,AA$155:AA$191,"&lt;&gt;No",$F$155:$F$191,$G557)&amp;IF(AND(AA$2=AB$3,AB$9="Include (Platform Duplicate)"),JoinIfFuzzy(AB$155:AB$191,AB$155:AB$191,"&lt;&gt;No",$F$155:$F$191,$G557),"")&lt;&gt;"","Yes","No"),"*")</f>
        <v>No</v>
      </c>
      <c r="AB557" s="58" t="str">
        <f>IF(AB$9="Include",IF(JoinIfFuzzy(AB$155:AB$191,AB$155:AB$191,"&lt;&gt;No",$F$155:$F$191,$G557)&amp;IF(AND(AB$2=AC$3,AC$9="Include (Platform Duplicate)"),JoinIfFuzzy(AC$155:AC$191,AC$155:AC$191,"&lt;&gt;No",$F$155:$F$191,$G557),"")&lt;&gt;"","Yes","No"),"*")</f>
        <v>*</v>
      </c>
      <c r="AC557" s="58" t="str">
        <f>IF(AC$9="Include",IF(JoinIfFuzzy(AC$155:AC$191,AC$155:AC$191,"&lt;&gt;No",$F$155:$F$191,$G557)&amp;IF(AND(AC$2=AD$3,AD$9="Include (Platform Duplicate)"),JoinIfFuzzy(AD$155:AD$191,AD$155:AD$191,"&lt;&gt;No",$F$155:$F$191,$G557),"")&lt;&gt;"","Yes","No"),"*")</f>
        <v>No</v>
      </c>
      <c r="AD557" s="58" t="str">
        <f>IF(AD$9="Include",IF(JoinIfFuzzy(AD$155:AD$191,AD$155:AD$191,"&lt;&gt;No",$F$155:$F$191,$G557)&amp;IF(AND(AD$2=AE$3,AE$9="Include (Platform Duplicate)"),JoinIfFuzzy(AE$155:AE$191,AE$155:AE$191,"&lt;&gt;No",$F$155:$F$191,$G557),"")&lt;&gt;"","Yes","No"),"*")</f>
        <v>No</v>
      </c>
      <c r="AE557" s="58" t="str">
        <f>IF(AE$9="Include",IF(JoinIfFuzzy(AE$155:AE$191,AE$155:AE$191,"&lt;&gt;No",$F$155:$F$191,$G557)&amp;IF(AND(AE$2=AF$3,AF$9="Include (Platform Duplicate)"),JoinIfFuzzy(AF$155:AF$191,AF$155:AF$191,"&lt;&gt;No",$F$155:$F$191,$G557),"")&lt;&gt;"","Yes","No"),"*")</f>
        <v>*</v>
      </c>
      <c r="AF557" s="58" t="str">
        <f>IF(AF$9="Include",IF(JoinIfFuzzy(AF$155:AF$191,AF$155:AF$191,"&lt;&gt;No",$F$155:$F$191,$G557)&amp;IF(AND(AF$2=AG$3,AG$9="Include (Platform Duplicate)"),JoinIfFuzzy(AG$155:AG$191,AG$155:AG$191,"&lt;&gt;No",$F$155:$F$191,$G557),"")&lt;&gt;"","Yes","No"),"*")</f>
        <v>No</v>
      </c>
      <c r="AG557" s="58" t="str">
        <f>IF(AG$9="Include",IF(JoinIfFuzzy(AG$155:AG$191,AG$155:AG$191,"&lt;&gt;No",$F$155:$F$191,$G557)&amp;IF(AND(AG$2=AH$3,AH$9="Include (Platform Duplicate)"),JoinIfFuzzy(AH$155:AH$191,AH$155:AH$191,"&lt;&gt;No",$F$155:$F$191,$G557),"")&lt;&gt;"","Yes","No"),"*")</f>
        <v>No</v>
      </c>
      <c r="AH557" s="58" t="str">
        <f>IF(AH$9="Include",IF(JoinIfFuzzy(AH$155:AH$191,AH$155:AH$191,"&lt;&gt;No",$F$155:$F$191,$G557)&amp;IF(AND(AH$2=AI$3,AI$9="Include (Platform Duplicate)"),JoinIfFuzzy(AI$155:AI$191,AI$155:AI$191,"&lt;&gt;No",$F$155:$F$191,$G557),"")&lt;&gt;"","Yes","No"),"*")</f>
        <v>No</v>
      </c>
      <c r="AI557" s="58" t="str">
        <f>IF(AI$9="Include",IF(JoinIfFuzzy(AI$155:AI$191,AI$155:AI$191,"&lt;&gt;No",$F$155:$F$191,$G557)&amp;IF(AND(AI$2=AJ$3,AJ$9="Include (Platform Duplicate)"),JoinIfFuzzy(AJ$155:AJ$191,AJ$155:AJ$191,"&lt;&gt;No",$F$155:$F$191,$G557),"")&lt;&gt;"","Yes","No"),"*")</f>
        <v>*</v>
      </c>
      <c r="AJ557" s="58" t="str">
        <f>IF(AJ$9="Include",IF(JoinIfFuzzy(AJ$155:AJ$191,AJ$155:AJ$191,"&lt;&gt;No",$F$155:$F$191,$G557)&amp;IF(AND(AJ$2=AK$3,AK$9="Include (Platform Duplicate)"),JoinIfFuzzy(AK$155:AK$191,AK$155:AK$191,"&lt;&gt;No",$F$155:$F$191,$G557),"")&lt;&gt;"","Yes","No"),"*")</f>
        <v>No</v>
      </c>
      <c r="AK557" s="58" t="str">
        <f>IF(AK$9="Include",IF(JoinIfFuzzy(AK$155:AK$191,AK$155:AK$191,"&lt;&gt;No",$F$155:$F$191,$G557)&amp;IF(AND(AK$2=AL$3,AL$9="Include (Platform Duplicate)"),JoinIfFuzzy(AL$155:AL$191,AL$155:AL$191,"&lt;&gt;No",$F$155:$F$191,$G557),"")&lt;&gt;"","Yes","No"),"*")</f>
        <v>*</v>
      </c>
      <c r="AL557" s="58" t="str">
        <f>IF(AL$9="Include",IF(JoinIfFuzzy(AL$155:AL$191,AL$155:AL$191,"&lt;&gt;No",$F$155:$F$191,$G557)&amp;IF(AND(AL$2=AM$3,AM$9="Include (Platform Duplicate)"),JoinIfFuzzy(AM$155:AM$191,AM$155:AM$191,"&lt;&gt;No",$F$155:$F$191,$G557),"")&lt;&gt;"","Yes","No"),"*")</f>
        <v>No</v>
      </c>
      <c r="AM557" s="58" t="str">
        <f>IF(AM$9="Include",IF(JoinIfFuzzy(AM$155:AM$191,AM$155:AM$191,"&lt;&gt;No",$F$155:$F$191,$G557)&amp;IF(AND(AM$2=AN$3,AN$9="Include (Platform Duplicate)"),JoinIfFuzzy(AN$155:AN$191,AN$155:AN$191,"&lt;&gt;No",$F$155:$F$191,$G557),"")&lt;&gt;"","Yes","No"),"*")</f>
        <v>No</v>
      </c>
      <c r="AN557" s="58" t="str">
        <f>IF(AN$9="Include",IF(JoinIfFuzzy(AN$155:AN$191,AN$155:AN$191,"&lt;&gt;No",$F$155:$F$191,$G557)&amp;IF(AND(AN$2=AO$3,AO$9="Include (Platform Duplicate)"),JoinIfFuzzy(AO$155:AO$191,AO$155:AO$191,"&lt;&gt;No",$F$155:$F$191,$G557),"")&lt;&gt;"","Yes","No"),"*")</f>
        <v>No</v>
      </c>
      <c r="AO557" s="58" t="str">
        <f>IF(AO$9="Include",IF(JoinIfFuzzy(AO$155:AO$191,AO$155:AO$191,"&lt;&gt;No",$F$155:$F$191,$G557)&amp;IF(AND(AO$2=AP$3,AP$9="Include (Platform Duplicate)"),JoinIfFuzzy(AP$155:AP$191,AP$155:AP$191,"&lt;&gt;No",$F$155:$F$191,$G557),"")&lt;&gt;"","Yes","No"),"*")</f>
        <v>*</v>
      </c>
      <c r="AP557" s="58" t="str">
        <f>IF(AP$9="Include",IF(JoinIfFuzzy(AP$155:AP$191,AP$155:AP$191,"&lt;&gt;No",$F$155:$F$191,$G557)&amp;IF(AND(AP$2=AQ$3,AQ$9="Include (Platform Duplicate)"),JoinIfFuzzy(AQ$155:AQ$191,AQ$155:AQ$191,"&lt;&gt;No",$F$155:$F$191,$G557),"")&lt;&gt;"","Yes","No"),"*")</f>
        <v>No</v>
      </c>
      <c r="AQ557" s="58" t="str">
        <f>IF(AQ$9="Include",IF(JoinIfFuzzy(AQ$155:AQ$191,AQ$155:AQ$191,"&lt;&gt;No",$F$155:$F$191,$G557)&amp;IF(AND(AQ$2=AR$3,AR$9="Include (Platform Duplicate)"),JoinIfFuzzy(AR$155:AR$191,AR$155:AR$191,"&lt;&gt;No",$F$155:$F$191,$G557),"")&lt;&gt;"","Yes","No"),"*")</f>
        <v>*</v>
      </c>
      <c r="AR557" s="58" t="str">
        <f>IF(AR$9="Include",IF(JoinIfFuzzy(AR$155:AR$191,AR$155:AR$191,"&lt;&gt;No",$F$155:$F$191,$G557)&amp;IF(AND(AR$2=AS$3,AS$9="Include (Platform Duplicate)"),JoinIfFuzzy(AS$155:AS$191,AS$155:AS$191,"&lt;&gt;No",$F$155:$F$191,$G557),"")&lt;&gt;"","Yes","No"),"*")</f>
        <v>No</v>
      </c>
      <c r="AS557" s="58" t="str">
        <f>IF(AS$9="Include",IF(JoinIfFuzzy(AS$155:AS$191,AS$155:AS$191,"&lt;&gt;No",$F$155:$F$191,$G557)&amp;IF(AND(AS$2=AT$3,AT$9="Include (Platform Duplicate)"),JoinIfFuzzy(AT$155:AT$191,AT$155:AT$191,"&lt;&gt;No",$F$155:$F$191,$G557),"")&lt;&gt;"","Yes","No"),"*")</f>
        <v>*</v>
      </c>
      <c r="AT557" s="58" t="str">
        <f>IF(AT$9="Include",IF(JoinIfFuzzy(AT$155:AT$191,AT$155:AT$191,"&lt;&gt;No",$F$155:$F$191,$G557)&amp;IF(AND(AT$2=AU$3,AU$9="Include (Platform Duplicate)"),JoinIfFuzzy(AU$155:AU$191,AU$155:AU$191,"&lt;&gt;No",$F$155:$F$191,$G557),"")&lt;&gt;"","Yes","No"),"*")</f>
        <v>No</v>
      </c>
      <c r="AU557" s="58" t="str">
        <f>IF(AU$9="Include",IF(JoinIfFuzzy(AU$155:AU$191,AU$155:AU$191,"&lt;&gt;No",$F$155:$F$191,$G557)&amp;IF(AND(AU$2=AV$3,AV$9="Include (Platform Duplicate)"),JoinIfFuzzy(AV$155:AV$191,AV$155:AV$191,"&lt;&gt;No",$F$155:$F$191,$G557),"")&lt;&gt;"","Yes","No"),"*")</f>
        <v>No</v>
      </c>
      <c r="AV557" s="58" t="str">
        <f>IF(AV$9="Include",IF(JoinIfFuzzy(AV$155:AV$191,AV$155:AV$191,"&lt;&gt;No",$F$155:$F$191,$G557)&amp;IF(AND(AV$2=AW$3,AW$9="Include (Platform Duplicate)"),JoinIfFuzzy(AW$155:AW$191,AW$155:AW$191,"&lt;&gt;No",$F$155:$F$191,$G557),"")&lt;&gt;"","Yes","No"),"*")</f>
        <v>*</v>
      </c>
      <c r="AW557" s="58" t="str">
        <f>IF(AW$9="Include",IF(JoinIfFuzzy(AW$155:AW$191,AW$155:AW$191,"&lt;&gt;No",$F$155:$F$191,$G557)&amp;IF(AND(AW$2=AX$3,AX$9="Include (Platform Duplicate)"),JoinIfFuzzy(AX$155:AX$191,AX$155:AX$191,"&lt;&gt;No",$F$155:$F$191,$G557),"")&lt;&gt;"","Yes","No"),"*")</f>
        <v>*</v>
      </c>
      <c r="AX557" s="58" t="str">
        <f>IF(AX$9="Include",IF(JoinIfFuzzy(AX$155:AX$191,AX$155:AX$191,"&lt;&gt;No",$F$155:$F$191,$G557)&amp;IF(AND(AX$2=AY$3,AY$9="Include (Platform Duplicate)"),JoinIfFuzzy(AY$155:AY$191,AY$155:AY$191,"&lt;&gt;No",$F$155:$F$191,$G557),"")&lt;&gt;"","Yes","No"),"*")</f>
        <v>*</v>
      </c>
      <c r="AY557" s="58" t="str">
        <f>IF(AY$9="Include",IF(JoinIfFuzzy(AY$155:AY$191,AY$155:AY$191,"&lt;&gt;No",$F$155:$F$191,$G557)&amp;IF(AND(AY$2=AZ$3,AZ$9="Include (Platform Duplicate)"),JoinIfFuzzy(AZ$155:AZ$191,AZ$155:AZ$191,"&lt;&gt;No",$F$155:$F$191,$G557),"")&lt;&gt;"","Yes","No"),"*")</f>
        <v>*</v>
      </c>
      <c r="AZ557" s="58" t="str">
        <f>IF(AZ$9="Include",IF(JoinIfFuzzy(AZ$155:AZ$191,AZ$155:AZ$191,"&lt;&gt;No",$F$155:$F$191,$G557)&amp;IF(AND(AZ$2=BA$3,BA$9="Include (Platform Duplicate)"),JoinIfFuzzy(BA$155:BA$191,BA$155:BA$191,"&lt;&gt;No",$F$155:$F$191,$G557),"")&lt;&gt;"","Yes","No"),"*")</f>
        <v>No</v>
      </c>
      <c r="BA557" s="58" t="str">
        <f>IF(BA$9="Include",IF(JoinIfFuzzy(BA$155:BA$191,BA$155:BA$191,"&lt;&gt;No",$F$155:$F$191,$G557)&amp;IF(AND(BA$2=BB$3,BB$9="Include (Platform Duplicate)"),JoinIfFuzzy(BB$155:BB$191,BB$155:BB$191,"&lt;&gt;No",$F$155:$F$191,$G557),"")&lt;&gt;"","Yes","No"),"*")</f>
        <v>No</v>
      </c>
      <c r="BB557" s="58" t="str">
        <f>IF(BB$9="Include",IF(JoinIfFuzzy(BB$155:BB$191,BB$155:BB$191,"&lt;&gt;No",$F$155:$F$191,$G557)&amp;IF(AND(BB$2=BC$3,BC$9="Include (Platform Duplicate)"),JoinIfFuzzy(BC$155:BC$191,BC$155:BC$191,"&lt;&gt;No",$F$155:$F$191,$G557),"")&lt;&gt;"","Yes","No"),"*")</f>
        <v>No</v>
      </c>
      <c r="BC557" s="58" t="str">
        <f>IF(BC$9="Include",IF(JoinIfFuzzy(BC$155:BC$191,BC$155:BC$191,"&lt;&gt;No",$F$155:$F$191,$G557)&amp;IF(AND(BC$2=BD$3,BD$9="Include (Platform Duplicate)"),JoinIfFuzzy(BD$155:BD$191,BD$155:BD$191,"&lt;&gt;No",$F$155:$F$191,$G557),"")&lt;&gt;"","Yes","No"),"*")</f>
        <v>No</v>
      </c>
      <c r="BD557" s="58" t="str">
        <f>IF(BD$9="Include",IF(JoinIfFuzzy(BD$155:BD$191,BD$155:BD$191,"&lt;&gt;No",$F$155:$F$191,$G557)&amp;IF(AND(BD$2=BE$3,BE$9="Include (Platform Duplicate)"),JoinIfFuzzy(BE$155:BE$191,BE$155:BE$191,"&lt;&gt;No",$F$155:$F$191,$G557),"")&lt;&gt;"","Yes","No"),"*")</f>
        <v>No</v>
      </c>
      <c r="BE557" s="58" t="str">
        <f>IF(BE$9="Include",IF(JoinIfFuzzy(BE$155:BE$191,BE$155:BE$191,"&lt;&gt;No",$F$155:$F$191,$G557)&amp;IF(AND(BE$2=BF$3,BF$9="Include (Platform Duplicate)"),JoinIfFuzzy(BF$155:BF$191,BF$155:BF$191,"&lt;&gt;No",$F$155:$F$191,$G557),"")&lt;&gt;"","Yes","No"),"*")</f>
        <v>*</v>
      </c>
      <c r="BF557" s="58" t="str">
        <f>IF(BF$9="Include",IF(JoinIfFuzzy(BF$155:BF$191,BF$155:BF$191,"&lt;&gt;No",$F$155:$F$191,$G557)&amp;IF(AND(BF$2=BG$3,BG$9="Include (Platform Duplicate)"),JoinIfFuzzy(BG$155:BG$191,BG$155:BG$191,"&lt;&gt;No",$F$155:$F$191,$G557),"")&lt;&gt;"","Yes","No"),"*")</f>
        <v>*</v>
      </c>
      <c r="BG557" s="58" t="str">
        <f>IF(BG$9="Include",IF(JoinIfFuzzy(BG$155:BG$191,BG$155:BG$191,"&lt;&gt;No",$F$155:$F$191,$G557)&amp;IF(AND(BG$2=BH$3,BH$9="Include (Platform Duplicate)"),JoinIfFuzzy(BH$155:BH$191,BH$155:BH$191,"&lt;&gt;No",$F$155:$F$191,$G557),"")&lt;&gt;"","Yes","No"),"*")</f>
        <v>No</v>
      </c>
      <c r="BH557" s="58" t="str">
        <f>IF(BH$9="Include",IF(JoinIfFuzzy(BH$155:BH$191,BH$155:BH$191,"&lt;&gt;No",$F$155:$F$191,$G557)&amp;IF(AND(BH$2=BI$3,BI$9="Include (Platform Duplicate)"),JoinIfFuzzy(BI$155:BI$191,BI$155:BI$191,"&lt;&gt;No",$F$155:$F$191,$G557),"")&lt;&gt;"","Yes","No"),"*")</f>
        <v>*</v>
      </c>
      <c r="BI557" s="58" t="str">
        <f>IF(BI$9="Include",IF(JoinIfFuzzy(BI$155:BI$191,BI$155:BI$191,"&lt;&gt;No",$F$155:$F$191,$G557)&amp;IF(AND(BI$2=BJ$3,BJ$9="Include (Platform Duplicate)"),JoinIfFuzzy(BJ$155:BJ$191,BJ$155:BJ$191,"&lt;&gt;No",$F$155:$F$191,$G557),"")&lt;&gt;"","Yes","No"),"*")</f>
        <v>No</v>
      </c>
      <c r="BJ557" s="58" t="str">
        <f>IF(BJ$9="Include",IF(JoinIfFuzzy(BJ$155:BJ$191,BJ$155:BJ$191,"&lt;&gt;No",$F$155:$F$191,$G557)&amp;IF(AND(BJ$2=BK$3,BK$9="Include (Platform Duplicate)"),JoinIfFuzzy(BK$155:BK$191,BK$155:BK$191,"&lt;&gt;No",$F$155:$F$191,$G557),"")&lt;&gt;"","Yes","No"),"*")</f>
        <v>No</v>
      </c>
      <c r="BK557" s="58" t="str">
        <f>IF(BK$9="Include",IF(JoinIfFuzzy(BK$155:BK$191,BK$155:BK$191,"&lt;&gt;No",$F$155:$F$191,$G557)&amp;IF(AND(BK$2=BL$3,BL$9="Include (Platform Duplicate)"),JoinIfFuzzy(BL$155:BL$191,BL$155:BL$191,"&lt;&gt;No",$F$155:$F$191,$G557),"")&lt;&gt;"","Yes","No"),"*")</f>
        <v>*</v>
      </c>
      <c r="BL557" s="58" t="str">
        <f>IF(BL$9="Include",IF(JoinIfFuzzy(BL$155:BL$191,BL$155:BL$191,"&lt;&gt;No",$F$155:$F$191,$G557)&amp;IF(AND(BL$2=BM$3,BM$9="Include (Platform Duplicate)"),JoinIfFuzzy(BM$155:BM$191,BM$155:BM$191,"&lt;&gt;No",$F$155:$F$191,$G557),"")&lt;&gt;"","Yes","No"),"*")</f>
        <v>No</v>
      </c>
      <c r="BM557" s="58" t="str">
        <f>IF(BM$9="Include",IF(JoinIfFuzzy(BM$155:BM$191,BM$155:BM$191,"&lt;&gt;No",$F$155:$F$191,$G557)&amp;IF(AND(BM$2=BN$3,BN$9="Include (Platform Duplicate)"),JoinIfFuzzy(BN$155:BN$191,BN$155:BN$191,"&lt;&gt;No",$F$155:$F$191,$G557),"")&lt;&gt;"","Yes","No"),"*")</f>
        <v>*</v>
      </c>
      <c r="BN557" s="58" t="str">
        <f>IF(BN$9="Include",IF(JoinIfFuzzy(BN$155:BN$191,BN$155:BN$191,"&lt;&gt;No",$F$155:$F$191,$G557)&amp;IF(AND(BN$2=BO$3,BO$9="Include (Platform Duplicate)"),JoinIfFuzzy(BO$155:BO$191,BO$155:BO$191,"&lt;&gt;No",$F$155:$F$191,$G557),"")&lt;&gt;"","Yes","No"),"*")</f>
        <v>No</v>
      </c>
      <c r="BO557" s="58" t="str">
        <f>IF(BO$9="Include",IF(JoinIfFuzzy(BO$155:BO$191,BO$155:BO$191,"&lt;&gt;No",$F$155:$F$191,$G557)&amp;IF(AND(BO$2=BP$3,BP$9="Include (Platform Duplicate)"),JoinIfFuzzy(BP$155:BP$191,BP$155:BP$191,"&lt;&gt;No",$F$155:$F$191,$G557),"")&lt;&gt;"","Yes","No"),"*")</f>
        <v>No</v>
      </c>
      <c r="BP557" s="58" t="str">
        <f>IF(BP$9="Include",IF(JoinIfFuzzy(BP$155:BP$191,BP$155:BP$191,"&lt;&gt;No",$F$155:$F$191,$G557)&amp;IF(AND(BP$2=BQ$3,BQ$9="Include (Platform Duplicate)"),JoinIfFuzzy(BQ$155:BQ$191,BQ$155:BQ$191,"&lt;&gt;No",$F$155:$F$191,$G557),"")&lt;&gt;"","Yes","No"),"*")</f>
        <v>*</v>
      </c>
      <c r="BQ557" s="58" t="str">
        <f>IF(BQ$9="Include",IF(JoinIfFuzzy(BQ$155:BQ$191,BQ$155:BQ$191,"&lt;&gt;No",$F$155:$F$191,$G557)&amp;IF(AND(BQ$2=BR$3,BR$9="Include (Platform Duplicate)"),JoinIfFuzzy(BR$155:BR$191,BR$155:BR$191,"&lt;&gt;No",$F$155:$F$191,$G557),"")&lt;&gt;"","Yes","No"),"*")</f>
        <v>No</v>
      </c>
      <c r="BR557" s="58" t="str">
        <f>IF(BR$9="Include",IF(JoinIfFuzzy(BR$155:BR$191,BR$155:BR$191,"&lt;&gt;No",$F$155:$F$191,$G557)&amp;IF(AND(BR$2=BS$3,BS$9="Include (Platform Duplicate)"),JoinIfFuzzy(BS$155:BS$191,BS$155:BS$191,"&lt;&gt;No",$F$155:$F$191,$G557),"")&lt;&gt;"","Yes","No"),"*")</f>
        <v>*</v>
      </c>
      <c r="BS557" s="58" t="str">
        <f>IF(BS$9="Include",IF(JoinIfFuzzy(BS$155:BS$191,BS$155:BS$191,"&lt;&gt;No",$F$155:$F$191,$G557)&amp;IF(AND(BS$2=BT$3,BT$9="Include (Platform Duplicate)"),JoinIfFuzzy(BT$155:BT$191,BT$155:BT$191,"&lt;&gt;No",$F$155:$F$191,$G557),"")&lt;&gt;"","Yes","No"),"*")</f>
        <v>No</v>
      </c>
      <c r="BT557" s="58" t="str">
        <f>IF(BT$9="Include",IF(JoinIfFuzzy(BT$155:BT$191,BT$155:BT$191,"&lt;&gt;No",$F$155:$F$191,$G557)&amp;IF(AND(BT$2=BU$3,BU$9="Include (Platform Duplicate)"),JoinIfFuzzy(BU$155:BU$191,BU$155:BU$191,"&lt;&gt;No",$F$155:$F$191,$G557),"")&lt;&gt;"","Yes","No"),"*")</f>
        <v>No</v>
      </c>
      <c r="BU557" s="58" t="str">
        <f>IF(BU$9="Include",IF(JoinIfFuzzy(BU$155:BU$191,BU$155:BU$191,"&lt;&gt;No",$F$155:$F$191,$G557)&amp;IF(AND(BU$2=BV$3,BV$9="Include (Platform Duplicate)"),JoinIfFuzzy(BV$155:BV$191,BV$155:BV$191,"&lt;&gt;No",$F$155:$F$191,$G557),"")&lt;&gt;"","Yes","No"),"*")</f>
        <v>*</v>
      </c>
      <c r="BV557" s="58" t="str">
        <f>IF(BV$9="Include",IF(JoinIfFuzzy(BV$155:BV$191,BV$155:BV$191,"&lt;&gt;No",$F$155:$F$191,$G557)&amp;IF(AND(BV$2=BW$3,BW$9="Include (Platform Duplicate)"),JoinIfFuzzy(BW$155:BW$191,BW$155:BW$191,"&lt;&gt;No",$F$155:$F$191,$G557),"")&lt;&gt;"","Yes","No"),"*")</f>
        <v>No</v>
      </c>
      <c r="BW557" s="58" t="str">
        <f>IF(BW$9="Include",IF(JoinIfFuzzy(BW$155:BW$191,BW$155:BW$191,"&lt;&gt;No",$F$155:$F$191,$G557)&amp;IF(AND(BW$2=BX$3,BX$9="Include (Platform Duplicate)"),JoinIfFuzzy(BX$155:BX$191,BX$155:BX$191,"&lt;&gt;No",$F$155:$F$191,$G557),"")&lt;&gt;"","Yes","No"),"*")</f>
        <v>*</v>
      </c>
      <c r="BX557" s="58" t="str">
        <f>IF(BX$9="Include",IF(JoinIfFuzzy(BX$155:BX$191,BX$155:BX$191,"&lt;&gt;No",$F$155:$F$191,$G557)&amp;IF(AND(BX$2=BY$3,BY$9="Include (Platform Duplicate)"),JoinIfFuzzy(BY$155:BY$191,BY$155:BY$191,"&lt;&gt;No",$F$155:$F$191,$G557),"")&lt;&gt;"","Yes","No"),"*")</f>
        <v>No</v>
      </c>
      <c r="BY557" s="58" t="str">
        <f>IF(BY$9="Include",IF(JoinIfFuzzy(BY$155:BY$191,BY$155:BY$191,"&lt;&gt;No",$F$155:$F$191,$G557)&amp;IF(AND(BY$2=BZ$3,BZ$9="Include (Platform Duplicate)"),JoinIfFuzzy(BZ$155:BZ$191,BZ$155:BZ$191,"&lt;&gt;No",$F$155:$F$191,$G557),"")&lt;&gt;"","Yes","No"),"*")</f>
        <v>*</v>
      </c>
      <c r="BZ557" s="58" t="str">
        <f>IF(BZ$9="Include",IF(JoinIfFuzzy(BZ$155:BZ$191,BZ$155:BZ$191,"&lt;&gt;No",$F$155:$F$191,$G557)&amp;IF(AND(BZ$2=CA$3,CA$9="Include (Platform Duplicate)"),JoinIfFuzzy(CA$155:CA$191,CA$155:CA$191,"&lt;&gt;No",$F$155:$F$191,$G557),"")&lt;&gt;"","Yes","No"),"*")</f>
        <v>No</v>
      </c>
      <c r="CA557" s="58" t="str">
        <f>IF(CA$9="Include",IF(JoinIfFuzzy(CA$155:CA$191,CA$155:CA$191,"&lt;&gt;No",$F$155:$F$191,$G557)&amp;IF(AND(CA$2=CB$3,CB$9="Include (Platform Duplicate)"),JoinIfFuzzy(CB$155:CB$191,CB$155:CB$191,"&lt;&gt;No",$F$155:$F$191,$G557),"")&lt;&gt;"","Yes","No"),"*")</f>
        <v>No</v>
      </c>
      <c r="CB557" s="58" t="str">
        <f>IF(CB$9="Include",IF(JoinIfFuzzy(CB$155:CB$191,CB$155:CB$191,"&lt;&gt;No",$F$155:$F$191,$G557)&amp;IF(AND(CB$2=CC$3,CC$9="Include (Platform Duplicate)"),JoinIfFuzzy(CC$155:CC$191,CC$155:CC$191,"&lt;&gt;No",$F$155:$F$191,$G557),"")&lt;&gt;"","Yes","No"),"*")</f>
        <v>No</v>
      </c>
      <c r="CC557" s="58" t="str">
        <f>IF(CC$9="Include",IF(JoinIfFuzzy(CC$155:CC$191,CC$155:CC$191,"&lt;&gt;No",$F$155:$F$191,$G557)&amp;IF(AND(CC$2=CD$3,CD$9="Include (Platform Duplicate)"),JoinIfFuzzy(CD$155:CD$191,CD$155:CD$191,"&lt;&gt;No",$F$155:$F$191,$G557),"")&lt;&gt;"","Yes","No"),"*")</f>
        <v>No</v>
      </c>
      <c r="CD557" s="58" t="str">
        <f>IF(CD$9="Include",IF(JoinIfFuzzy(CD$155:CD$191,CD$155:CD$191,"&lt;&gt;No",$F$155:$F$191,$G557)&amp;IF(AND(CD$2=CE$3,CE$9="Include (Platform Duplicate)"),JoinIfFuzzy(CE$155:CE$191,CE$155:CE$191,"&lt;&gt;No",$F$155:$F$191,$G557),"")&lt;&gt;"","Yes","No"),"*")</f>
        <v>*</v>
      </c>
      <c r="CE557" s="58" t="str">
        <f>IF(CE$9="Include",IF(JoinIfFuzzy(CE$155:CE$191,CE$155:CE$191,"&lt;&gt;No",$F$155:$F$191,$G557)&amp;IF(AND(CE$2=CF$3,CF$9="Include (Platform Duplicate)"),JoinIfFuzzy(CF$155:CF$191,CF$155:CF$191,"&lt;&gt;No",$F$155:$F$191,$G557),"")&lt;&gt;"","Yes","No"),"*")</f>
        <v>*</v>
      </c>
      <c r="CF557" s="58" t="str">
        <f>IF(CF$9="Include",IF(JoinIfFuzzy(CF$155:CF$191,CF$155:CF$191,"&lt;&gt;No",$F$155:$F$191,$G557)&amp;IF(AND(CF$2=CG$3,CG$9="Include (Platform Duplicate)"),JoinIfFuzzy(CG$155:CG$191,CG$155:CG$191,"&lt;&gt;No",$F$155:$F$191,$G557),"")&lt;&gt;"","Yes","No"),"*")</f>
        <v>*</v>
      </c>
      <c r="CG557" s="58" t="str">
        <f>IF(CG$9="Include",IF(JoinIfFuzzy(CG$155:CG$191,CG$155:CG$191,"&lt;&gt;No",$F$155:$F$191,$G557)&amp;IF(AND(CG$2=CH$3,CH$9="Include (Platform Duplicate)"),JoinIfFuzzy(CH$155:CH$191,CH$155:CH$191,"&lt;&gt;No",$F$155:$F$191,$G557),"")&lt;&gt;"","Yes","No"),"*")</f>
        <v>No</v>
      </c>
      <c r="CH557" s="58" t="str">
        <f>IF(CH$9="Include",IF(JoinIfFuzzy(CH$155:CH$191,CH$155:CH$191,"&lt;&gt;No",$F$155:$F$191,$G557)&amp;IF(AND(CH$2=CI$3,CI$9="Include (Platform Duplicate)"),JoinIfFuzzy(CI$155:CI$191,CI$155:CI$191,"&lt;&gt;No",$F$155:$F$191,$G557),"")&lt;&gt;"","Yes","No"),"*")</f>
        <v>No</v>
      </c>
      <c r="CI557" s="58" t="str">
        <f>IF(CI$9="Include",IF(JoinIfFuzzy(CI$155:CI$191,CI$155:CI$191,"&lt;&gt;No",$F$155:$F$191,$G557)&amp;IF(AND(CI$2=CJ$3,CJ$9="Include (Platform Duplicate)"),JoinIfFuzzy(CJ$155:CJ$191,CJ$155:CJ$191,"&lt;&gt;No",$F$155:$F$191,$G557),"")&lt;&gt;"","Yes","No"),"*")</f>
        <v>*</v>
      </c>
      <c r="CJ557" s="58" t="str">
        <f>IF(CJ$9="Include",IF(JoinIfFuzzy(CJ$155:CJ$191,CJ$155:CJ$191,"&lt;&gt;No",$F$155:$F$191,$G557)&amp;IF(AND(CJ$2=CK$3,CK$9="Include (Platform Duplicate)"),JoinIfFuzzy(CK$155:CK$191,CK$155:CK$191,"&lt;&gt;No",$F$155:$F$191,$G557),"")&lt;&gt;"","Yes","No"),"*")</f>
        <v>No</v>
      </c>
      <c r="CK557" s="58" t="str">
        <f>IF(CK$9="Include",IF(JoinIfFuzzy(CK$155:CK$191,CK$155:CK$191,"&lt;&gt;No",$F$155:$F$191,$G557)&amp;IF(AND(CK$2=CL$3,CL$9="Include (Platform Duplicate)"),JoinIfFuzzy(CL$155:CL$191,CL$155:CL$191,"&lt;&gt;No",$F$155:$F$191,$G557),"")&lt;&gt;"","Yes","No"),"*")</f>
        <v>No</v>
      </c>
      <c r="CL557" s="58" t="str">
        <f>IF(CL$9="Include",IF(JoinIfFuzzy(CL$155:CL$191,CL$155:CL$191,"&lt;&gt;No",$F$155:$F$191,$G557)&amp;IF(AND(CL$2=CM$3,CM$9="Include (Platform Duplicate)"),JoinIfFuzzy(CM$155:CM$191,CM$155:CM$191,"&lt;&gt;No",$F$155:$F$191,$G557),"")&lt;&gt;"","Yes","No"),"*")</f>
        <v>No</v>
      </c>
      <c r="CM557" s="58" t="str">
        <f>IF(CM$9="Include",IF(JoinIfFuzzy(CM$155:CM$191,CM$155:CM$191,"&lt;&gt;No",$F$155:$F$191,$G557)&amp;IF(AND(CM$2=CN$3,CN$9="Include (Platform Duplicate)"),JoinIfFuzzy(CN$155:CN$191,CN$155:CN$191,"&lt;&gt;No",$F$155:$F$191,$G557),"")&lt;&gt;"","Yes","No"),"*")</f>
        <v>*</v>
      </c>
      <c r="CN557" s="58" t="str">
        <f>IF(CN$9="Include",IF(JoinIfFuzzy(CN$155:CN$191,CN$155:CN$191,"&lt;&gt;No",$F$155:$F$191,$G557)&amp;IF(AND(CN$2=CO$3,CO$9="Include (Platform Duplicate)"),JoinIfFuzzy(CO$155:CO$191,CO$155:CO$191,"&lt;&gt;No",$F$155:$F$191,$G557),"")&lt;&gt;"","Yes","No"),"*")</f>
        <v>No</v>
      </c>
      <c r="CO557" s="58" t="str">
        <f>IF(CO$9="Include",IF(JoinIfFuzzy(CO$155:CO$191,CO$155:CO$191,"&lt;&gt;No",$F$155:$F$191,$G557)&amp;IF(AND(CO$2=CP$3,CP$9="Include (Platform Duplicate)"),JoinIfFuzzy(CP$155:CP$191,CP$155:CP$191,"&lt;&gt;No",$F$155:$F$191,$G557),"")&lt;&gt;"","Yes","No"),"*")</f>
        <v>No</v>
      </c>
      <c r="CP557" s="58" t="str">
        <f>IF(CP$9="Include",IF(JoinIfFuzzy(CP$155:CP$191,CP$155:CP$191,"&lt;&gt;No",$F$155:$F$191,$G557)&amp;IF(AND(CP$2=CQ$3,CQ$9="Include (Platform Duplicate)"),JoinIfFuzzy(CQ$155:CQ$191,CQ$155:CQ$191,"&lt;&gt;No",$F$155:$F$191,$G557),"")&lt;&gt;"","Yes","No"),"*")</f>
        <v>*</v>
      </c>
      <c r="CQ557" s="58" t="str">
        <f>IF(CQ$9="Include",IF(JoinIfFuzzy(CQ$155:CQ$191,CQ$155:CQ$191,"&lt;&gt;No",$F$155:$F$191,$G557)&amp;IF(AND(CQ$2=CR$3,CR$9="Include (Platform Duplicate)"),JoinIfFuzzy(CR$155:CR$191,CR$155:CR$191,"&lt;&gt;No",$F$155:$F$191,$G557),"")&lt;&gt;"","Yes","No"),"*")</f>
        <v>No</v>
      </c>
      <c r="CR557" s="58" t="str">
        <f>IF(CR$9="Include",IF(JoinIfFuzzy(CR$155:CR$191,CR$155:CR$191,"&lt;&gt;No",$F$155:$F$191,$G557)&amp;IF(AND(CR$2=CS$3,CS$9="Include (Platform Duplicate)"),JoinIfFuzzy(CS$155:CS$191,CS$155:CS$191,"&lt;&gt;No",$F$155:$F$191,$G557),"")&lt;&gt;"","Yes","No"),"*")</f>
        <v>No</v>
      </c>
      <c r="CS557" s="58" t="str">
        <f>IF(CS$9="Include",IF(JoinIfFuzzy(CS$155:CS$191,CS$155:CS$191,"&lt;&gt;No",$F$155:$F$191,$G557)&amp;IF(AND(CS$2=CT$3,CT$9="Include (Platform Duplicate)"),JoinIfFuzzy(CT$155:CT$191,CT$155:CT$191,"&lt;&gt;No",$F$155:$F$191,$G557),"")&lt;&gt;"","Yes","No"),"*")</f>
        <v>No</v>
      </c>
      <c r="CT557" s="58" t="str">
        <f>IF(CT$9="Include",IF(JoinIfFuzzy(CT$155:CT$191,CT$155:CT$191,"&lt;&gt;No",$F$155:$F$191,$G557)&amp;IF(AND(CT$2=CU$3,CU$9="Include (Platform Duplicate)"),JoinIfFuzzy(CU$155:CU$191,CU$155:CU$191,"&lt;&gt;No",$F$155:$F$191,$G557),"")&lt;&gt;"","Yes","No"),"*")</f>
        <v>*</v>
      </c>
      <c r="CU557" s="58" t="str">
        <f>IF(CU$9="Include",IF(JoinIfFuzzy(CU$155:CU$191,CU$155:CU$191,"&lt;&gt;No",$F$155:$F$191,$G557)&amp;IF(AND(CU$2=CV$3,CV$9="Include (Platform Duplicate)"),JoinIfFuzzy(CV$155:CV$191,CV$155:CV$191,"&lt;&gt;No",$F$155:$F$191,$G557),"")&lt;&gt;"","Yes","No"),"*")</f>
        <v>No</v>
      </c>
      <c r="CV557" s="58" t="str">
        <f>IF(CV$9="Include",IF(JoinIfFuzzy(CV$155:CV$191,CV$155:CV$191,"&lt;&gt;No",$F$155:$F$191,$G557)&amp;IF(AND(CV$2=CW$3,CW$9="Include (Platform Duplicate)"),JoinIfFuzzy(CW$155:CW$191,CW$155:CW$191,"&lt;&gt;No",$F$155:$F$191,$G557),"")&lt;&gt;"","Yes","No"),"*")</f>
        <v>*</v>
      </c>
      <c r="CW557" s="58" t="str">
        <f>IF(CW$9="Include",IF(JoinIfFuzzy(CW$155:CW$191,CW$155:CW$191,"&lt;&gt;No",$F$155:$F$191,$G557)&amp;IF(AND(CW$2=CX$3,CX$9="Include (Platform Duplicate)"),JoinIfFuzzy(CX$155:CX$191,CX$155:CX$191,"&lt;&gt;No",$F$155:$F$191,$G557),"")&lt;&gt;"","Yes","No"),"*")</f>
        <v>No</v>
      </c>
      <c r="CX557" s="58" t="str">
        <f>IF(CX$9="Include",IF(JoinIfFuzzy(CX$155:CX$191,CX$155:CX$191,"&lt;&gt;No",$F$155:$F$191,$G557)&amp;IF(AND(CX$2=CY$3,CY$9="Include (Platform Duplicate)"),JoinIfFuzzy(CY$155:CY$191,CY$155:CY$191,"&lt;&gt;No",$F$155:$F$191,$G557),"")&lt;&gt;"","Yes","No"),"*")</f>
        <v>*</v>
      </c>
      <c r="CY557" s="58" t="str">
        <f>IF(CY$9="Include",IF(JoinIfFuzzy(CY$155:CY$191,CY$155:CY$191,"&lt;&gt;No",$F$155:$F$191,$G557)&amp;IF(AND(CY$2=CZ$3,CZ$9="Include (Platform Duplicate)"),JoinIfFuzzy(CZ$155:CZ$191,CZ$155:CZ$191,"&lt;&gt;No",$F$155:$F$191,$G557),"")&lt;&gt;"","Yes","No"),"*")</f>
        <v>No</v>
      </c>
      <c r="CZ557" s="58" t="str">
        <f>IF(CZ$9="Include",IF(JoinIfFuzzy(CZ$155:CZ$191,CZ$155:CZ$191,"&lt;&gt;No",$F$155:$F$191,$G557)&amp;IF(AND(CZ$2=DA$3,DA$9="Include (Platform Duplicate)"),JoinIfFuzzy(DA$155:DA$191,DA$155:DA$191,"&lt;&gt;No",$F$155:$F$191,$G557),"")&lt;&gt;"","Yes","No"),"*")</f>
        <v>*</v>
      </c>
      <c r="DA557" s="58" t="str">
        <f>IF(DA$9="Include",IF(JoinIfFuzzy(DA$155:DA$191,DA$155:DA$191,"&lt;&gt;No",$F$155:$F$191,$G557)&amp;IF(AND(DA$2=DB$3,DB$9="Include (Platform Duplicate)"),JoinIfFuzzy(DB$155:DB$191,DB$155:DB$191,"&lt;&gt;No",$F$155:$F$191,$G557),"")&lt;&gt;"","Yes","No"),"*")</f>
        <v>No</v>
      </c>
      <c r="DB557" s="58" t="str">
        <f>IF(DB$9="Include",IF(JoinIfFuzzy(DB$155:DB$191,DB$155:DB$191,"&lt;&gt;No",$F$155:$F$191,$G557)&amp;IF(AND(DB$2=DC$3,DC$9="Include (Platform Duplicate)"),JoinIfFuzzy(DC$155:DC$191,DC$155:DC$191,"&lt;&gt;No",$F$155:$F$191,$G557),"")&lt;&gt;"","Yes","No"),"*")</f>
        <v>*</v>
      </c>
      <c r="DC557" s="58" t="str">
        <f>IF(DC$9="Include",IF(JoinIfFuzzy(DC$155:DC$191,DC$155:DC$191,"&lt;&gt;No",$F$155:$F$191,$G557)&amp;IF(AND(DC$2=DD$3,DD$9="Include (Platform Duplicate)"),JoinIfFuzzy(DD$155:DD$191,DD$155:DD$191,"&lt;&gt;No",$F$155:$F$191,$G557),"")&lt;&gt;"","Yes","No"),"*")</f>
        <v>*</v>
      </c>
      <c r="DD557" s="58" t="str">
        <f>IF(DD$9="Include",IF(JoinIfFuzzy(DD$155:DD$191,DD$155:DD$191,"&lt;&gt;No",$F$155:$F$191,$G557)&amp;IF(AND(DD$2=DE$3,DE$9="Include (Platform Duplicate)"),JoinIfFuzzy(DE$155:DE$191,DE$155:DE$191,"&lt;&gt;No",$F$155:$F$191,$G557),"")&lt;&gt;"","Yes","No"),"*")</f>
        <v>No</v>
      </c>
      <c r="DE557" s="58" t="str">
        <f>IF(DE$9="Include",IF(JoinIfFuzzy(DE$155:DE$191,DE$155:DE$191,"&lt;&gt;No",$F$155:$F$191,$G557)&amp;IF(AND(DE$2=DF$3,DF$9="Include (Platform Duplicate)"),JoinIfFuzzy(DF$155:DF$191,DF$155:DF$191,"&lt;&gt;No",$F$155:$F$191,$G557),"")&lt;&gt;"","Yes","No"),"*")</f>
        <v>No</v>
      </c>
      <c r="DF557" s="58" t="str">
        <f>IF(DF$9="Include",IF(JoinIfFuzzy(DF$155:DF$191,DF$155:DF$191,"&lt;&gt;No",$F$155:$F$191,$G557)&amp;IF(AND(DF$2=DG$3,DG$9="Include (Platform Duplicate)"),JoinIfFuzzy(DG$155:DG$191,DG$155:DG$191,"&lt;&gt;No",$F$155:$F$191,$G557),"")&lt;&gt;"","Yes","No"),"*")</f>
        <v>*</v>
      </c>
      <c r="DG557" s="58" t="str">
        <f>IF(DG$9="Include",IF(JoinIfFuzzy(DG$155:DG$191,DG$155:DG$191,"&lt;&gt;No",$F$155:$F$191,$G557)&amp;IF(AND(DG$2=DH$3,DH$9="Include (Platform Duplicate)"),JoinIfFuzzy(DH$155:DH$191,DH$155:DH$191,"&lt;&gt;No",$F$155:$F$191,$G557),"")&lt;&gt;"","Yes","No"),"*")</f>
        <v>No</v>
      </c>
      <c r="DH557" s="58" t="str">
        <f>IF(DH$9="Include",IF(JoinIfFuzzy(DH$155:DH$191,DH$155:DH$191,"&lt;&gt;No",$F$155:$F$191,$G557)&amp;IF(AND(DH$2=DI$3,DI$9="Include (Platform Duplicate)"),JoinIfFuzzy(DI$155:DI$191,DI$155:DI$191,"&lt;&gt;No",$F$155:$F$191,$G557),"")&lt;&gt;"","Yes","No"),"*")</f>
        <v>No</v>
      </c>
      <c r="DI557" s="58" t="str">
        <f>IF(DI$9="Include",IF(JoinIfFuzzy(DI$155:DI$191,DI$155:DI$191,"&lt;&gt;No",$F$155:$F$191,$G557)&amp;IF(AND(DI$2=DJ$3,DJ$9="Include (Platform Duplicate)"),JoinIfFuzzy(DJ$155:DJ$191,DJ$155:DJ$191,"&lt;&gt;No",$F$155:$F$191,$G557),"")&lt;&gt;"","Yes","No"),"*")</f>
        <v>No</v>
      </c>
      <c r="DJ557" s="58" t="str">
        <f>IF(DJ$9="Include",IF(JoinIfFuzzy(DJ$155:DJ$191,DJ$155:DJ$191,"&lt;&gt;No",$F$155:$F$191,$G557)&amp;IF(AND(DJ$2=DK$3,DK$9="Include (Platform Duplicate)"),JoinIfFuzzy(DK$155:DK$191,DK$155:DK$191,"&lt;&gt;No",$F$155:$F$191,$G557),"")&lt;&gt;"","Yes","No"),"*")</f>
        <v>No</v>
      </c>
      <c r="DK557" s="58" t="str">
        <f>IF(DK$9="Include",IF(JoinIfFuzzy(DK$155:DK$191,DK$155:DK$191,"&lt;&gt;No",$F$155:$F$191,$G557)&amp;IF(AND(DK$2=DL$3,DL$9="Include (Platform Duplicate)"),JoinIfFuzzy(DL$155:DL$191,DL$155:DL$191,"&lt;&gt;No",$F$155:$F$191,$G557),"")&lt;&gt;"","Yes","No"),"*")</f>
        <v>*</v>
      </c>
      <c r="DL557" s="58" t="str">
        <f>IF(DL$9="Include",IF(JoinIfFuzzy(DL$155:DL$191,DL$155:DL$191,"&lt;&gt;No",$F$155:$F$191,$G557)&amp;IF(AND(DL$2=DM$3,DM$9="Include (Platform Duplicate)"),JoinIfFuzzy(DM$155:DM$191,DM$155:DM$191,"&lt;&gt;No",$F$155:$F$191,$G557),"")&lt;&gt;"","Yes","No"),"*")</f>
        <v>No</v>
      </c>
      <c r="DM557" s="58" t="str">
        <f>IF(DM$9="Include",IF(JoinIfFuzzy(DM$155:DM$191,DM$155:DM$191,"&lt;&gt;No",$F$155:$F$191,$G557)&amp;IF(AND(DM$2=DN$3,DN$9="Include (Platform Duplicate)"),JoinIfFuzzy(DN$155:DN$191,DN$155:DN$191,"&lt;&gt;No",$F$155:$F$191,$G557),"")&lt;&gt;"","Yes","No"),"*")</f>
        <v>*</v>
      </c>
      <c r="DN557" s="58" t="str">
        <f>IF(DN$9="Include",IF(JoinIfFuzzy(DN$155:DN$191,DN$155:DN$191,"&lt;&gt;No",$F$155:$F$191,$G557)&amp;IF(AND(DN$2=DO$3,DO$9="Include (Platform Duplicate)"),JoinIfFuzzy(DO$155:DO$191,DO$155:DO$191,"&lt;&gt;No",$F$155:$F$191,$G557),"")&lt;&gt;"","Yes","No"),"*")</f>
        <v>No</v>
      </c>
      <c r="DO557" s="58" t="str">
        <f>IF(DO$9="Include",IF(JoinIfFuzzy(DO$155:DO$191,DO$155:DO$191,"&lt;&gt;No",$F$155:$F$191,$G557)&amp;IF(AND(DO$2=DP$3,DP$9="Include (Platform Duplicate)"),JoinIfFuzzy(DP$155:DP$191,DP$155:DP$191,"&lt;&gt;No",$F$155:$F$191,$G557),"")&lt;&gt;"","Yes","No"),"*")</f>
        <v>*</v>
      </c>
      <c r="DP557" s="58" t="str">
        <f>IF(DP$9="Include",IF(JoinIfFuzzy(DP$155:DP$191,DP$155:DP$191,"&lt;&gt;No",$F$155:$F$191,$G557)&amp;IF(AND(DP$2=DQ$3,DQ$9="Include (Platform Duplicate)"),JoinIfFuzzy(DQ$155:DQ$191,DQ$155:DQ$191,"&lt;&gt;No",$F$155:$F$191,$G557),"")&lt;&gt;"","Yes","No"),"*")</f>
        <v>No</v>
      </c>
      <c r="DQ557" s="58" t="str">
        <f>IF(DQ$9="Include",IF(JoinIfFuzzy(DQ$155:DQ$191,DQ$155:DQ$191,"&lt;&gt;No",$F$155:$F$191,$G557)&amp;IF(AND(DQ$2=DR$3,DR$9="Include (Platform Duplicate)"),JoinIfFuzzy(DR$155:DR$191,DR$155:DR$191,"&lt;&gt;No",$F$155:$F$191,$G557),"")&lt;&gt;"","Yes","No"),"*")</f>
        <v>*</v>
      </c>
      <c r="DR557" s="58" t="str">
        <f>IF(DR$9="Include",IF(JoinIfFuzzy(DR$155:DR$191,DR$155:DR$191,"&lt;&gt;No",$F$155:$F$191,$G557)&amp;IF(AND(DR$2=DS$3,DS$9="Include (Platform Duplicate)"),JoinIfFuzzy(DS$155:DS$191,DS$155:DS$191,"&lt;&gt;No",$F$155:$F$191,$G557),"")&lt;&gt;"","Yes","No"),"*")</f>
        <v>*</v>
      </c>
      <c r="DS557" s="58" t="str">
        <f>IF(DS$9="Include",IF(JoinIfFuzzy(DS$155:DS$191,DS$155:DS$191,"&lt;&gt;No",$F$155:$F$191,$G557)&amp;IF(AND(DS$2=DT$3,DT$9="Include (Platform Duplicate)"),JoinIfFuzzy(DT$155:DT$191,DT$155:DT$191,"&lt;&gt;No",$F$155:$F$191,$G557),"")&lt;&gt;"","Yes","No"),"*")</f>
        <v>No</v>
      </c>
      <c r="DT557" s="58" t="str">
        <f>IF(DT$9="Include",IF(JoinIfFuzzy(DT$155:DT$191,DT$155:DT$191,"&lt;&gt;No",$F$155:$F$191,$G557)&amp;IF(AND(DT$2=DU$3,DU$9="Include (Platform Duplicate)"),JoinIfFuzzy(DU$155:DU$191,DU$155:DU$191,"&lt;&gt;No",$F$155:$F$191,$G557),"")&lt;&gt;"","Yes","No"),"*")</f>
        <v>No</v>
      </c>
      <c r="DU557" s="58" t="str">
        <f>IF(DU$9="Include",IF(JoinIfFuzzy(DU$155:DU$191,DU$155:DU$191,"&lt;&gt;No",$F$155:$F$191,$G557)&amp;IF(AND(DU$2=DV$3,DV$9="Include (Platform Duplicate)"),JoinIfFuzzy(DV$155:DV$191,DV$155:DV$191,"&lt;&gt;No",$F$155:$F$191,$G557),"")&lt;&gt;"","Yes","No"),"*")</f>
        <v>*</v>
      </c>
      <c r="DV557" s="58" t="str">
        <f>IF(DV$9="Include",IF(JoinIfFuzzy(DV$155:DV$191,DV$155:DV$191,"&lt;&gt;No",$F$155:$F$191,$G557)&amp;IF(AND(DV$2=DW$3,DW$9="Include (Platform Duplicate)"),JoinIfFuzzy(DW$155:DW$191,DW$155:DW$191,"&lt;&gt;No",$F$155:$F$191,$G557),"")&lt;&gt;"","Yes","No"),"*")</f>
        <v>*</v>
      </c>
      <c r="DW557" s="58" t="str">
        <f>IF(DW$9="Include",IF(JoinIfFuzzy(DW$155:DW$191,DW$155:DW$191,"&lt;&gt;No",$F$155:$F$191,$G557)&amp;IF(AND(DW$2=DX$3,DX$9="Include (Platform Duplicate)"),JoinIfFuzzy(DX$155:DX$191,DX$155:DX$191,"&lt;&gt;No",$F$155:$F$191,$G557),"")&lt;&gt;"","Yes","No"),"*")</f>
        <v>No</v>
      </c>
      <c r="DX557" s="58" t="str">
        <f>IF(DX$9="Include",IF(JoinIfFuzzy(DX$155:DX$191,DX$155:DX$191,"&lt;&gt;No",$F$155:$F$191,$G557)&amp;IF(AND(DX$2=DY$3,DY$9="Include (Platform Duplicate)"),JoinIfFuzzy(DY$155:DY$191,DY$155:DY$191,"&lt;&gt;No",$F$155:$F$191,$G557),"")&lt;&gt;"","Yes","No"),"*")</f>
        <v>No</v>
      </c>
      <c r="DY557" s="58" t="str">
        <f>IF(DY$9="Include",IF(JoinIfFuzzy(DY$155:DY$191,DY$155:DY$191,"&lt;&gt;No",$F$155:$F$191,$G557)&amp;IF(AND(DY$2=DZ$3,DZ$9="Include (Platform Duplicate)"),JoinIfFuzzy(DZ$155:DZ$191,DZ$155:DZ$191,"&lt;&gt;No",$F$155:$F$191,$G557),"")&lt;&gt;"","Yes","No"),"*")</f>
        <v>No</v>
      </c>
      <c r="DZ557" s="58" t="str">
        <f>IF(DZ$9="Include",IF(JoinIfFuzzy(DZ$155:DZ$191,DZ$155:DZ$191,"&lt;&gt;No",$F$155:$F$191,$G557)&amp;IF(AND(DZ$2=EA$3,EA$9="Include (Platform Duplicate)"),JoinIfFuzzy(EA$155:EA$191,EA$155:EA$191,"&lt;&gt;No",$F$155:$F$191,$G557),"")&lt;&gt;"","Yes","No"),"*")</f>
        <v>*</v>
      </c>
      <c r="EA557" s="58" t="str">
        <f>IF(EA$9="Include",IF(JoinIfFuzzy(EA$155:EA$191,EA$155:EA$191,"&lt;&gt;No",$F$155:$F$191,$G557)&amp;IF(AND(EA$2=EB$3,EB$9="Include (Platform Duplicate)"),JoinIfFuzzy(EB$155:EB$191,EB$155:EB$191,"&lt;&gt;No",$F$155:$F$191,$G557),"")&lt;&gt;"","Yes","No"),"*")</f>
        <v>No</v>
      </c>
      <c r="EB557" s="58" t="str">
        <f>IF(EB$9="Include",IF(JoinIfFuzzy(EB$155:EB$191,EB$155:EB$191,"&lt;&gt;No",$F$155:$F$191,$G557)&amp;IF(AND(EB$2=EC$3,EC$9="Include (Platform Duplicate)"),JoinIfFuzzy(EC$155:EC$191,EC$155:EC$191,"&lt;&gt;No",$F$155:$F$191,$G557),"")&lt;&gt;"","Yes","No"),"*")</f>
        <v>No</v>
      </c>
      <c r="EC557" s="58" t="str">
        <f>IF(EC$9="Include",IF(JoinIfFuzzy(EC$155:EC$191,EC$155:EC$191,"&lt;&gt;No",$F$155:$F$191,$G557)&amp;IF(AND(EC$2=ED$3,ED$9="Include (Platform Duplicate)"),JoinIfFuzzy(ED$155:ED$191,ED$155:ED$191,"&lt;&gt;No",$F$155:$F$191,$G557),"")&lt;&gt;"","Yes","No"),"*")</f>
        <v>No</v>
      </c>
      <c r="ED557" s="58" t="str">
        <f>IF(ED$9="Include",IF(JoinIfFuzzy(ED$155:ED$191,ED$155:ED$191,"&lt;&gt;No",$F$155:$F$191,$G557)&amp;IF(AND(ED$2=EE$3,EE$9="Include (Platform Duplicate)"),JoinIfFuzzy(EE$155:EE$191,EE$155:EE$191,"&lt;&gt;No",$F$155:$F$191,$G557),"")&lt;&gt;"","Yes","No"),"*")</f>
        <v>*</v>
      </c>
      <c r="EE557" s="58" t="str">
        <f>IF(EE$9="Include",IF(JoinIfFuzzy(EE$155:EE$191,EE$155:EE$191,"&lt;&gt;No",$F$155:$F$191,$G557)&amp;IF(AND(EE$2=EF$3,EF$9="Include (Platform Duplicate)"),JoinIfFuzzy(EF$155:EF$191,EF$155:EF$191,"&lt;&gt;No",$F$155:$F$191,$G557),"")&lt;&gt;"","Yes","No"),"*")</f>
        <v>No</v>
      </c>
      <c r="EF557" s="58" t="str">
        <f>IF(EF$9="Include",IF(JoinIfFuzzy(EF$155:EF$191,EF$155:EF$191,"&lt;&gt;No",$F$155:$F$191,$G557)&amp;IF(AND(EF$2=EG$3,EG$9="Include (Platform Duplicate)"),JoinIfFuzzy(EG$155:EG$191,EG$155:EG$191,"&lt;&gt;No",$F$155:$F$191,$G557),"")&lt;&gt;"","Yes","No"),"*")</f>
        <v>No</v>
      </c>
      <c r="EG557" s="58" t="str">
        <f>IF(EG$9="Include",IF(JoinIfFuzzy(EG$155:EG$191,EG$155:EG$191,"&lt;&gt;No",$F$155:$F$191,$G557)&amp;IF(AND(EG$2=EH$3,EH$9="Include (Platform Duplicate)"),JoinIfFuzzy(EH$155:EH$191,EH$155:EH$191,"&lt;&gt;No",$F$155:$F$191,$G557),"")&lt;&gt;"","Yes","No"),"*")</f>
        <v>*</v>
      </c>
      <c r="EH557" s="58" t="str">
        <f>IF(EH$9="Include",IF(JoinIfFuzzy(EH$155:EH$191,EH$155:EH$191,"&lt;&gt;No",$F$155:$F$191,$G557)&amp;IF(AND(EH$2=EI$3,EI$9="Include (Platform Duplicate)"),JoinIfFuzzy(EI$155:EI$191,EI$155:EI$191,"&lt;&gt;No",$F$155:$F$191,$G557),"")&lt;&gt;"","Yes","No"),"*")</f>
        <v>No</v>
      </c>
      <c r="EI557" s="58" t="str">
        <f>IF(EI$9="Include",IF(JoinIfFuzzy(EI$155:EI$191,EI$155:EI$191,"&lt;&gt;No",$F$155:$F$191,$G557)&amp;IF(AND(EI$2=EJ$3,EJ$9="Include (Platform Duplicate)"),JoinIfFuzzy(EJ$155:EJ$191,EJ$155:EJ$191,"&lt;&gt;No",$F$155:$F$191,$G557),"")&lt;&gt;"","Yes","No"),"*")</f>
        <v>*</v>
      </c>
      <c r="EJ557" s="58" t="str">
        <f>IF(EJ$9="Include",IF(JoinIfFuzzy(EJ$155:EJ$191,EJ$155:EJ$191,"&lt;&gt;No",$F$155:$F$191,$G557)&amp;IF(AND(EJ$2=EK$3,EK$9="Include (Platform Duplicate)"),JoinIfFuzzy(EK$155:EK$191,EK$155:EK$191,"&lt;&gt;No",$F$155:$F$191,$G557),"")&lt;&gt;"","Yes","No"),"*")</f>
        <v>No</v>
      </c>
      <c r="EK557" s="58" t="str">
        <f>IF(EK$9="Include",IF(JoinIfFuzzy(EK$155:EK$191,EK$155:EK$191,"&lt;&gt;No",$F$155:$F$191,$G557)&amp;IF(AND(EK$2=EL$3,EL$9="Include (Platform Duplicate)"),JoinIfFuzzy(EL$155:EL$191,EL$155:EL$191,"&lt;&gt;No",$F$155:$F$191,$G557),"")&lt;&gt;"","Yes","No"),"*")</f>
        <v>*</v>
      </c>
      <c r="EL557" s="109"/>
      <c r="EM557" s="109"/>
    </row>
    <row r="558" spans="1:143" s="184" customFormat="1" ht="12.75" customHeight="1" x14ac:dyDescent="0.25">
      <c r="A558" s="181"/>
      <c r="B558" s="122"/>
      <c r="C558" s="122"/>
      <c r="D558" s="122"/>
      <c r="E558" s="122"/>
      <c r="F558" s="122"/>
      <c r="G558" s="182" t="s">
        <v>3726</v>
      </c>
      <c r="H558" s="183"/>
      <c r="I558" s="183"/>
      <c r="J558" s="184" t="str">
        <f t="shared" ref="J558:AO558" si="38">IF(J$9="Include",IF(COUNTIF(J547:J557,"Yes")&gt;0,"Yes","No"),"*")</f>
        <v>Yes</v>
      </c>
      <c r="K558" s="184" t="str">
        <f t="shared" si="38"/>
        <v>No</v>
      </c>
      <c r="L558" s="184" t="str">
        <f t="shared" si="38"/>
        <v>*</v>
      </c>
      <c r="M558" s="184" t="str">
        <f t="shared" si="38"/>
        <v>Yes</v>
      </c>
      <c r="N558" s="184" t="str">
        <f t="shared" si="38"/>
        <v>*</v>
      </c>
      <c r="O558" s="184" t="str">
        <f t="shared" si="38"/>
        <v>Yes</v>
      </c>
      <c r="P558" s="184" t="str">
        <f t="shared" si="38"/>
        <v>*</v>
      </c>
      <c r="Q558" s="184" t="str">
        <f t="shared" si="38"/>
        <v>No</v>
      </c>
      <c r="R558" s="184" t="str">
        <f t="shared" si="38"/>
        <v>*</v>
      </c>
      <c r="S558" s="184" t="str">
        <f t="shared" si="38"/>
        <v>Yes</v>
      </c>
      <c r="T558" s="184" t="str">
        <f t="shared" si="38"/>
        <v>*</v>
      </c>
      <c r="U558" s="184" t="str">
        <f t="shared" si="38"/>
        <v>Yes</v>
      </c>
      <c r="V558" s="184" t="str">
        <f t="shared" si="38"/>
        <v>Yes</v>
      </c>
      <c r="W558" s="184" t="str">
        <f t="shared" si="38"/>
        <v>Yes</v>
      </c>
      <c r="X558" s="184" t="str">
        <f t="shared" si="38"/>
        <v>*</v>
      </c>
      <c r="Y558" s="184" t="str">
        <f t="shared" si="38"/>
        <v>Yes</v>
      </c>
      <c r="Z558" s="184" t="str">
        <f t="shared" si="38"/>
        <v>*</v>
      </c>
      <c r="AA558" s="184" t="str">
        <f t="shared" si="38"/>
        <v>Yes</v>
      </c>
      <c r="AB558" s="184" t="str">
        <f t="shared" si="38"/>
        <v>*</v>
      </c>
      <c r="AC558" s="184" t="str">
        <f t="shared" si="38"/>
        <v>Yes</v>
      </c>
      <c r="AD558" s="184" t="str">
        <f t="shared" si="38"/>
        <v>Yes</v>
      </c>
      <c r="AE558" s="184" t="str">
        <f t="shared" si="38"/>
        <v>*</v>
      </c>
      <c r="AF558" s="184" t="str">
        <f t="shared" si="38"/>
        <v>Yes</v>
      </c>
      <c r="AG558" s="184" t="str">
        <f t="shared" si="38"/>
        <v>Yes</v>
      </c>
      <c r="AH558" s="184" t="str">
        <f t="shared" si="38"/>
        <v>Yes</v>
      </c>
      <c r="AI558" s="184" t="str">
        <f t="shared" si="38"/>
        <v>*</v>
      </c>
      <c r="AJ558" s="184" t="str">
        <f t="shared" si="38"/>
        <v>Yes</v>
      </c>
      <c r="AK558" s="184" t="str">
        <f t="shared" si="38"/>
        <v>*</v>
      </c>
      <c r="AL558" s="184" t="str">
        <f t="shared" si="38"/>
        <v>No</v>
      </c>
      <c r="AM558" s="184" t="str">
        <f t="shared" si="38"/>
        <v>Yes</v>
      </c>
      <c r="AN558" s="184" t="str">
        <f t="shared" si="38"/>
        <v>Yes</v>
      </c>
      <c r="AO558" s="184" t="str">
        <f t="shared" si="38"/>
        <v>*</v>
      </c>
      <c r="AP558" s="184" t="str">
        <f t="shared" ref="AP558:BU558" si="39">IF(AP$9="Include",IF(COUNTIF(AP547:AP557,"Yes")&gt;0,"Yes","No"),"*")</f>
        <v>Yes</v>
      </c>
      <c r="AQ558" s="184" t="str">
        <f t="shared" si="39"/>
        <v>*</v>
      </c>
      <c r="AR558" s="184" t="str">
        <f t="shared" si="39"/>
        <v>No</v>
      </c>
      <c r="AS558" s="184" t="str">
        <f t="shared" si="39"/>
        <v>*</v>
      </c>
      <c r="AT558" s="184" t="str">
        <f t="shared" si="39"/>
        <v>Yes</v>
      </c>
      <c r="AU558" s="184" t="str">
        <f t="shared" si="39"/>
        <v>Yes</v>
      </c>
      <c r="AV558" s="184" t="str">
        <f t="shared" si="39"/>
        <v>*</v>
      </c>
      <c r="AW558" s="184" t="str">
        <f t="shared" si="39"/>
        <v>*</v>
      </c>
      <c r="AX558" s="184" t="str">
        <f t="shared" si="39"/>
        <v>*</v>
      </c>
      <c r="AY558" s="184" t="str">
        <f t="shared" si="39"/>
        <v>*</v>
      </c>
      <c r="AZ558" s="184" t="str">
        <f t="shared" si="39"/>
        <v>Yes</v>
      </c>
      <c r="BA558" s="184" t="str">
        <f t="shared" si="39"/>
        <v>Yes</v>
      </c>
      <c r="BB558" s="184" t="str">
        <f t="shared" si="39"/>
        <v>Yes</v>
      </c>
      <c r="BC558" s="184" t="str">
        <f t="shared" si="39"/>
        <v>Yes</v>
      </c>
      <c r="BD558" s="184" t="str">
        <f t="shared" si="39"/>
        <v>Yes</v>
      </c>
      <c r="BE558" s="184" t="str">
        <f t="shared" si="39"/>
        <v>*</v>
      </c>
      <c r="BF558" s="184" t="str">
        <f t="shared" si="39"/>
        <v>*</v>
      </c>
      <c r="BG558" s="184" t="str">
        <f t="shared" si="39"/>
        <v>Yes</v>
      </c>
      <c r="BH558" s="184" t="str">
        <f t="shared" si="39"/>
        <v>*</v>
      </c>
      <c r="BI558" s="184" t="str">
        <f t="shared" si="39"/>
        <v>Yes</v>
      </c>
      <c r="BJ558" s="184" t="str">
        <f t="shared" si="39"/>
        <v>Yes</v>
      </c>
      <c r="BK558" s="184" t="str">
        <f t="shared" si="39"/>
        <v>*</v>
      </c>
      <c r="BL558" s="184" t="str">
        <f t="shared" si="39"/>
        <v>Yes</v>
      </c>
      <c r="BM558" s="184" t="str">
        <f t="shared" si="39"/>
        <v>*</v>
      </c>
      <c r="BN558" s="184" t="str">
        <f t="shared" si="39"/>
        <v>Yes</v>
      </c>
      <c r="BO558" s="184" t="str">
        <f t="shared" si="39"/>
        <v>Yes</v>
      </c>
      <c r="BP558" s="184" t="str">
        <f t="shared" si="39"/>
        <v>*</v>
      </c>
      <c r="BQ558" s="184" t="str">
        <f t="shared" si="39"/>
        <v>No</v>
      </c>
      <c r="BR558" s="184" t="str">
        <f t="shared" si="39"/>
        <v>*</v>
      </c>
      <c r="BS558" s="184" t="str">
        <f t="shared" si="39"/>
        <v>Yes</v>
      </c>
      <c r="BT558" s="184" t="str">
        <f t="shared" si="39"/>
        <v>Yes</v>
      </c>
      <c r="BU558" s="184" t="str">
        <f t="shared" si="39"/>
        <v>*</v>
      </c>
      <c r="BV558" s="184" t="str">
        <f t="shared" ref="BV558:DA558" si="40">IF(BV$9="Include",IF(COUNTIF(BV547:BV557,"Yes")&gt;0,"Yes","No"),"*")</f>
        <v>Yes</v>
      </c>
      <c r="BW558" s="184" t="str">
        <f t="shared" si="40"/>
        <v>*</v>
      </c>
      <c r="BX558" s="184" t="str">
        <f t="shared" si="40"/>
        <v>Yes</v>
      </c>
      <c r="BY558" s="184" t="str">
        <f t="shared" si="40"/>
        <v>*</v>
      </c>
      <c r="BZ558" s="184" t="str">
        <f t="shared" si="40"/>
        <v>Yes</v>
      </c>
      <c r="CA558" s="184" t="str">
        <f t="shared" si="40"/>
        <v>Yes</v>
      </c>
      <c r="CB558" s="184" t="str">
        <f t="shared" si="40"/>
        <v>Yes</v>
      </c>
      <c r="CC558" s="184" t="str">
        <f t="shared" si="40"/>
        <v>Yes</v>
      </c>
      <c r="CD558" s="184" t="str">
        <f t="shared" si="40"/>
        <v>*</v>
      </c>
      <c r="CE558" s="184" t="str">
        <f t="shared" si="40"/>
        <v>*</v>
      </c>
      <c r="CF558" s="184" t="str">
        <f t="shared" si="40"/>
        <v>*</v>
      </c>
      <c r="CG558" s="184" t="str">
        <f t="shared" si="40"/>
        <v>Yes</v>
      </c>
      <c r="CH558" s="184" t="str">
        <f t="shared" si="40"/>
        <v>Yes</v>
      </c>
      <c r="CI558" s="184" t="str">
        <f t="shared" si="40"/>
        <v>*</v>
      </c>
      <c r="CJ558" s="184" t="str">
        <f t="shared" si="40"/>
        <v>Yes</v>
      </c>
      <c r="CK558" s="184" t="str">
        <f t="shared" si="40"/>
        <v>Yes</v>
      </c>
      <c r="CL558" s="184" t="str">
        <f t="shared" si="40"/>
        <v>Yes</v>
      </c>
      <c r="CM558" s="184" t="str">
        <f t="shared" si="40"/>
        <v>*</v>
      </c>
      <c r="CN558" s="184" t="str">
        <f t="shared" si="40"/>
        <v>Yes</v>
      </c>
      <c r="CO558" s="184" t="str">
        <f t="shared" si="40"/>
        <v>Yes</v>
      </c>
      <c r="CP558" s="184" t="str">
        <f t="shared" si="40"/>
        <v>*</v>
      </c>
      <c r="CQ558" s="184" t="str">
        <f t="shared" si="40"/>
        <v>Yes</v>
      </c>
      <c r="CR558" s="184" t="str">
        <f t="shared" si="40"/>
        <v>Yes</v>
      </c>
      <c r="CS558" s="184" t="str">
        <f t="shared" si="40"/>
        <v>No</v>
      </c>
      <c r="CT558" s="184" t="str">
        <f t="shared" si="40"/>
        <v>*</v>
      </c>
      <c r="CU558" s="184" t="str">
        <f t="shared" si="40"/>
        <v>Yes</v>
      </c>
      <c r="CV558" s="184" t="str">
        <f t="shared" si="40"/>
        <v>*</v>
      </c>
      <c r="CW558" s="184" t="str">
        <f t="shared" si="40"/>
        <v>Yes</v>
      </c>
      <c r="CX558" s="184" t="str">
        <f t="shared" si="40"/>
        <v>*</v>
      </c>
      <c r="CY558" s="184" t="str">
        <f t="shared" si="40"/>
        <v>Yes</v>
      </c>
      <c r="CZ558" s="184" t="str">
        <f t="shared" si="40"/>
        <v>*</v>
      </c>
      <c r="DA558" s="184" t="str">
        <f t="shared" si="40"/>
        <v>Yes</v>
      </c>
      <c r="DB558" s="184" t="str">
        <f t="shared" ref="DB558:EG558" si="41">IF(DB$9="Include",IF(COUNTIF(DB547:DB557,"Yes")&gt;0,"Yes","No"),"*")</f>
        <v>*</v>
      </c>
      <c r="DC558" s="184" t="str">
        <f t="shared" si="41"/>
        <v>*</v>
      </c>
      <c r="DD558" s="184" t="str">
        <f t="shared" si="41"/>
        <v>Yes</v>
      </c>
      <c r="DE558" s="184" t="str">
        <f t="shared" si="41"/>
        <v>No</v>
      </c>
      <c r="DF558" s="184" t="str">
        <f t="shared" si="41"/>
        <v>*</v>
      </c>
      <c r="DG558" s="184" t="str">
        <f t="shared" si="41"/>
        <v>Yes</v>
      </c>
      <c r="DH558" s="184" t="str">
        <f t="shared" si="41"/>
        <v>Yes</v>
      </c>
      <c r="DI558" s="184" t="str">
        <f t="shared" si="41"/>
        <v>Yes</v>
      </c>
      <c r="DJ558" s="184" t="str">
        <f t="shared" si="41"/>
        <v>Yes</v>
      </c>
      <c r="DK558" s="184" t="str">
        <f t="shared" si="41"/>
        <v>*</v>
      </c>
      <c r="DL558" s="184" t="str">
        <f t="shared" si="41"/>
        <v>Yes</v>
      </c>
      <c r="DM558" s="184" t="str">
        <f t="shared" si="41"/>
        <v>*</v>
      </c>
      <c r="DN558" s="184" t="str">
        <f t="shared" si="41"/>
        <v>Yes</v>
      </c>
      <c r="DO558" s="184" t="str">
        <f t="shared" si="41"/>
        <v>*</v>
      </c>
      <c r="DP558" s="184" t="str">
        <f t="shared" si="41"/>
        <v>Yes</v>
      </c>
      <c r="DQ558" s="184" t="str">
        <f t="shared" si="41"/>
        <v>*</v>
      </c>
      <c r="DR558" s="184" t="str">
        <f t="shared" si="41"/>
        <v>*</v>
      </c>
      <c r="DS558" s="184" t="str">
        <f t="shared" si="41"/>
        <v>Yes</v>
      </c>
      <c r="DT558" s="184" t="str">
        <f t="shared" si="41"/>
        <v>No</v>
      </c>
      <c r="DU558" s="184" t="str">
        <f t="shared" si="41"/>
        <v>*</v>
      </c>
      <c r="DV558" s="184" t="str">
        <f t="shared" si="41"/>
        <v>*</v>
      </c>
      <c r="DW558" s="184" t="str">
        <f t="shared" si="41"/>
        <v>Yes</v>
      </c>
      <c r="DX558" s="184" t="str">
        <f t="shared" si="41"/>
        <v>Yes</v>
      </c>
      <c r="DY558" s="184" t="str">
        <f t="shared" si="41"/>
        <v>Yes</v>
      </c>
      <c r="DZ558" s="184" t="str">
        <f t="shared" si="41"/>
        <v>*</v>
      </c>
      <c r="EA558" s="184" t="str">
        <f t="shared" si="41"/>
        <v>Yes</v>
      </c>
      <c r="EB558" s="184" t="str">
        <f t="shared" si="41"/>
        <v>No</v>
      </c>
      <c r="EC558" s="184" t="str">
        <f t="shared" si="41"/>
        <v>Yes</v>
      </c>
      <c r="ED558" s="184" t="str">
        <f t="shared" si="41"/>
        <v>*</v>
      </c>
      <c r="EE558" s="184" t="str">
        <f t="shared" si="41"/>
        <v>Yes</v>
      </c>
      <c r="EF558" s="184" t="str">
        <f t="shared" si="41"/>
        <v>Yes</v>
      </c>
      <c r="EG558" s="184" t="str">
        <f t="shared" si="41"/>
        <v>*</v>
      </c>
      <c r="EH558" s="184" t="str">
        <f>IF(EH$9="Include",IF(COUNTIF(EH547:EH557,"Yes")&gt;0,"Yes","No"),"*")</f>
        <v>Yes</v>
      </c>
      <c r="EI558" s="184" t="str">
        <f>IF(EI$9="Include",IF(COUNTIF(EI547:EI557,"Yes")&gt;0,"Yes","No"),"*")</f>
        <v>*</v>
      </c>
      <c r="EJ558" s="184" t="str">
        <f>IF(EJ$9="Include",IF(COUNTIF(EJ547:EJ557,"Yes")&gt;0,"Yes","No"),"*")</f>
        <v>Yes</v>
      </c>
      <c r="EK558" s="184" t="str">
        <f>IF(EK$9="Include",IF(COUNTIF(EK547:EK557,"Yes")&gt;0,"Yes","No"),"*")</f>
        <v>*</v>
      </c>
      <c r="EL558" s="185"/>
      <c r="EM558" s="185"/>
    </row>
    <row r="559" spans="1:143" s="21" customFormat="1" ht="12.75" customHeight="1" x14ac:dyDescent="0.25">
      <c r="A559" s="164"/>
      <c r="B559" s="125"/>
      <c r="C559" s="125"/>
      <c r="D559" s="125"/>
      <c r="E559" s="125"/>
      <c r="F559" s="125"/>
      <c r="G559" s="165" t="s">
        <v>4232</v>
      </c>
      <c r="H559" s="166"/>
      <c r="I559" s="166"/>
      <c r="J559" s="21" t="str">
        <f>IF(J$9="Include",IF(NOT(ISERR(FIND("Yes",J548&amp;J550))),"Yes","No"),"*")</f>
        <v>No</v>
      </c>
      <c r="K559" s="21" t="str">
        <f t="shared" ref="K559:BV559" si="42">IF(K$9="Include",IF(NOT(ISERR(FIND("Yes",K548&amp;K550))),"Yes","No"),"*")</f>
        <v>No</v>
      </c>
      <c r="L559" s="21" t="str">
        <f t="shared" si="42"/>
        <v>*</v>
      </c>
      <c r="M559" s="21" t="str">
        <f t="shared" si="42"/>
        <v>No</v>
      </c>
      <c r="N559" s="21" t="str">
        <f t="shared" si="42"/>
        <v>*</v>
      </c>
      <c r="O559" s="21" t="str">
        <f t="shared" si="42"/>
        <v>No</v>
      </c>
      <c r="P559" s="21" t="str">
        <f t="shared" si="42"/>
        <v>*</v>
      </c>
      <c r="Q559" s="21" t="str">
        <f t="shared" si="42"/>
        <v>No</v>
      </c>
      <c r="R559" s="21" t="str">
        <f t="shared" si="42"/>
        <v>*</v>
      </c>
      <c r="S559" s="21" t="str">
        <f t="shared" si="42"/>
        <v>Yes</v>
      </c>
      <c r="T559" s="21" t="str">
        <f t="shared" si="42"/>
        <v>*</v>
      </c>
      <c r="U559" s="21" t="str">
        <f t="shared" si="42"/>
        <v>Yes</v>
      </c>
      <c r="V559" s="21" t="str">
        <f t="shared" si="42"/>
        <v>Yes</v>
      </c>
      <c r="W559" s="21" t="str">
        <f t="shared" si="42"/>
        <v>Yes</v>
      </c>
      <c r="X559" s="21" t="str">
        <f t="shared" si="42"/>
        <v>*</v>
      </c>
      <c r="Y559" s="21" t="str">
        <f t="shared" si="42"/>
        <v>Yes</v>
      </c>
      <c r="Z559" s="21" t="str">
        <f t="shared" si="42"/>
        <v>*</v>
      </c>
      <c r="AA559" s="21" t="str">
        <f t="shared" si="42"/>
        <v>Yes</v>
      </c>
      <c r="AB559" s="21" t="str">
        <f t="shared" si="42"/>
        <v>*</v>
      </c>
      <c r="AC559" s="21" t="str">
        <f t="shared" si="42"/>
        <v>Yes</v>
      </c>
      <c r="AD559" s="21" t="str">
        <f t="shared" si="42"/>
        <v>No</v>
      </c>
      <c r="AE559" s="21" t="str">
        <f t="shared" si="42"/>
        <v>*</v>
      </c>
      <c r="AF559" s="21" t="str">
        <f t="shared" si="42"/>
        <v>Yes</v>
      </c>
      <c r="AG559" s="21" t="str">
        <f t="shared" si="42"/>
        <v>Yes</v>
      </c>
      <c r="AH559" s="21" t="str">
        <f t="shared" si="42"/>
        <v>Yes</v>
      </c>
      <c r="AI559" s="21" t="str">
        <f t="shared" si="42"/>
        <v>*</v>
      </c>
      <c r="AJ559" s="21" t="str">
        <f t="shared" si="42"/>
        <v>Yes</v>
      </c>
      <c r="AK559" s="21" t="str">
        <f t="shared" si="42"/>
        <v>*</v>
      </c>
      <c r="AL559" s="21" t="str">
        <f t="shared" si="42"/>
        <v>No</v>
      </c>
      <c r="AM559" s="21" t="str">
        <f t="shared" si="42"/>
        <v>Yes</v>
      </c>
      <c r="AN559" s="21" t="str">
        <f t="shared" si="42"/>
        <v>Yes</v>
      </c>
      <c r="AO559" s="21" t="str">
        <f t="shared" si="42"/>
        <v>*</v>
      </c>
      <c r="AP559" s="21" t="str">
        <f t="shared" si="42"/>
        <v>Yes</v>
      </c>
      <c r="AQ559" s="21" t="str">
        <f t="shared" si="42"/>
        <v>*</v>
      </c>
      <c r="AR559" s="21" t="str">
        <f t="shared" si="42"/>
        <v>No</v>
      </c>
      <c r="AS559" s="21" t="str">
        <f t="shared" si="42"/>
        <v>*</v>
      </c>
      <c r="AT559" s="21" t="str">
        <f t="shared" si="42"/>
        <v>No</v>
      </c>
      <c r="AU559" s="21" t="str">
        <f t="shared" si="42"/>
        <v>Yes</v>
      </c>
      <c r="AV559" s="21" t="str">
        <f t="shared" si="42"/>
        <v>*</v>
      </c>
      <c r="AW559" s="21" t="str">
        <f t="shared" si="42"/>
        <v>*</v>
      </c>
      <c r="AX559" s="21" t="str">
        <f t="shared" si="42"/>
        <v>*</v>
      </c>
      <c r="AY559" s="21" t="str">
        <f t="shared" si="42"/>
        <v>*</v>
      </c>
      <c r="AZ559" s="21" t="str">
        <f t="shared" si="42"/>
        <v>Yes</v>
      </c>
      <c r="BA559" s="21" t="str">
        <f t="shared" si="42"/>
        <v>Yes</v>
      </c>
      <c r="BB559" s="21" t="str">
        <f t="shared" si="42"/>
        <v>Yes</v>
      </c>
      <c r="BC559" s="21" t="str">
        <f t="shared" si="42"/>
        <v>Yes</v>
      </c>
      <c r="BD559" s="21" t="str">
        <f t="shared" si="42"/>
        <v>Yes</v>
      </c>
      <c r="BE559" s="21" t="str">
        <f t="shared" si="42"/>
        <v>*</v>
      </c>
      <c r="BF559" s="21" t="str">
        <f t="shared" si="42"/>
        <v>*</v>
      </c>
      <c r="BG559" s="21" t="str">
        <f t="shared" si="42"/>
        <v>Yes</v>
      </c>
      <c r="BH559" s="21" t="str">
        <f t="shared" si="42"/>
        <v>*</v>
      </c>
      <c r="BI559" s="21" t="str">
        <f t="shared" si="42"/>
        <v>Yes</v>
      </c>
      <c r="BJ559" s="21" t="str">
        <f t="shared" si="42"/>
        <v>Yes</v>
      </c>
      <c r="BK559" s="21" t="str">
        <f t="shared" si="42"/>
        <v>*</v>
      </c>
      <c r="BL559" s="21" t="str">
        <f t="shared" si="42"/>
        <v>Yes</v>
      </c>
      <c r="BM559" s="21" t="str">
        <f t="shared" si="42"/>
        <v>*</v>
      </c>
      <c r="BN559" s="21" t="str">
        <f t="shared" si="42"/>
        <v>Yes</v>
      </c>
      <c r="BO559" s="21" t="str">
        <f t="shared" si="42"/>
        <v>No</v>
      </c>
      <c r="BP559" s="21" t="str">
        <f t="shared" si="42"/>
        <v>*</v>
      </c>
      <c r="BQ559" s="21" t="str">
        <f t="shared" si="42"/>
        <v>No</v>
      </c>
      <c r="BR559" s="21" t="str">
        <f t="shared" si="42"/>
        <v>*</v>
      </c>
      <c r="BS559" s="21" t="str">
        <f t="shared" si="42"/>
        <v>Yes</v>
      </c>
      <c r="BT559" s="21" t="str">
        <f t="shared" si="42"/>
        <v>Yes</v>
      </c>
      <c r="BU559" s="21" t="str">
        <f t="shared" si="42"/>
        <v>*</v>
      </c>
      <c r="BV559" s="21" t="str">
        <f t="shared" si="42"/>
        <v>No</v>
      </c>
      <c r="BW559" s="21" t="str">
        <f t="shared" ref="BW559:EH559" si="43">IF(BW$9="Include",IF(NOT(ISERR(FIND("Yes",BW548&amp;BW550))),"Yes","No"),"*")</f>
        <v>*</v>
      </c>
      <c r="BX559" s="21" t="str">
        <f t="shared" si="43"/>
        <v>Yes</v>
      </c>
      <c r="BY559" s="21" t="str">
        <f t="shared" si="43"/>
        <v>*</v>
      </c>
      <c r="BZ559" s="21" t="str">
        <f t="shared" si="43"/>
        <v>Yes</v>
      </c>
      <c r="CA559" s="21" t="str">
        <f t="shared" si="43"/>
        <v>Yes</v>
      </c>
      <c r="CB559" s="21" t="str">
        <f t="shared" si="43"/>
        <v>No</v>
      </c>
      <c r="CC559" s="21" t="str">
        <f t="shared" si="43"/>
        <v>Yes</v>
      </c>
      <c r="CD559" s="21" t="str">
        <f t="shared" si="43"/>
        <v>*</v>
      </c>
      <c r="CE559" s="21" t="str">
        <f t="shared" si="43"/>
        <v>*</v>
      </c>
      <c r="CF559" s="21" t="str">
        <f t="shared" si="43"/>
        <v>*</v>
      </c>
      <c r="CG559" s="21" t="str">
        <f t="shared" si="43"/>
        <v>Yes</v>
      </c>
      <c r="CH559" s="21" t="str">
        <f t="shared" si="43"/>
        <v>Yes</v>
      </c>
      <c r="CI559" s="21" t="str">
        <f t="shared" si="43"/>
        <v>*</v>
      </c>
      <c r="CJ559" s="21" t="str">
        <f t="shared" si="43"/>
        <v>Yes</v>
      </c>
      <c r="CK559" s="21" t="str">
        <f t="shared" si="43"/>
        <v>Yes</v>
      </c>
      <c r="CL559" s="21" t="str">
        <f t="shared" si="43"/>
        <v>Yes</v>
      </c>
      <c r="CM559" s="21" t="str">
        <f t="shared" si="43"/>
        <v>*</v>
      </c>
      <c r="CN559" s="21" t="str">
        <f t="shared" si="43"/>
        <v>Yes</v>
      </c>
      <c r="CO559" s="21" t="str">
        <f t="shared" si="43"/>
        <v>Yes</v>
      </c>
      <c r="CP559" s="21" t="str">
        <f t="shared" si="43"/>
        <v>*</v>
      </c>
      <c r="CQ559" s="21" t="str">
        <f t="shared" si="43"/>
        <v>No</v>
      </c>
      <c r="CR559" s="21" t="str">
        <f t="shared" si="43"/>
        <v>Yes</v>
      </c>
      <c r="CS559" s="21" t="str">
        <f t="shared" si="43"/>
        <v>No</v>
      </c>
      <c r="CT559" s="21" t="str">
        <f t="shared" si="43"/>
        <v>*</v>
      </c>
      <c r="CU559" s="21" t="str">
        <f t="shared" si="43"/>
        <v>Yes</v>
      </c>
      <c r="CV559" s="21" t="str">
        <f t="shared" si="43"/>
        <v>*</v>
      </c>
      <c r="CW559" s="21" t="str">
        <f t="shared" si="43"/>
        <v>Yes</v>
      </c>
      <c r="CX559" s="21" t="str">
        <f t="shared" si="43"/>
        <v>*</v>
      </c>
      <c r="CY559" s="21" t="str">
        <f t="shared" si="43"/>
        <v>Yes</v>
      </c>
      <c r="CZ559" s="21" t="str">
        <f t="shared" si="43"/>
        <v>*</v>
      </c>
      <c r="DA559" s="21" t="str">
        <f t="shared" si="43"/>
        <v>Yes</v>
      </c>
      <c r="DB559" s="21" t="str">
        <f t="shared" si="43"/>
        <v>*</v>
      </c>
      <c r="DC559" s="21" t="str">
        <f t="shared" si="43"/>
        <v>*</v>
      </c>
      <c r="DD559" s="21" t="str">
        <f t="shared" si="43"/>
        <v>Yes</v>
      </c>
      <c r="DE559" s="21" t="str">
        <f t="shared" si="43"/>
        <v>No</v>
      </c>
      <c r="DF559" s="21" t="str">
        <f t="shared" si="43"/>
        <v>*</v>
      </c>
      <c r="DG559" s="21" t="str">
        <f t="shared" si="43"/>
        <v>Yes</v>
      </c>
      <c r="DH559" s="21" t="str">
        <f t="shared" si="43"/>
        <v>Yes</v>
      </c>
      <c r="DI559" s="21" t="str">
        <f t="shared" si="43"/>
        <v>Yes</v>
      </c>
      <c r="DJ559" s="21" t="str">
        <f t="shared" si="43"/>
        <v>Yes</v>
      </c>
      <c r="DK559" s="21" t="str">
        <f t="shared" si="43"/>
        <v>*</v>
      </c>
      <c r="DL559" s="21" t="str">
        <f t="shared" si="43"/>
        <v>Yes</v>
      </c>
      <c r="DM559" s="21" t="str">
        <f t="shared" si="43"/>
        <v>*</v>
      </c>
      <c r="DN559" s="21" t="str">
        <f t="shared" si="43"/>
        <v>Yes</v>
      </c>
      <c r="DO559" s="21" t="str">
        <f t="shared" si="43"/>
        <v>*</v>
      </c>
      <c r="DP559" s="21" t="str">
        <f t="shared" si="43"/>
        <v>Yes</v>
      </c>
      <c r="DQ559" s="21" t="str">
        <f t="shared" si="43"/>
        <v>*</v>
      </c>
      <c r="DR559" s="21" t="str">
        <f t="shared" si="43"/>
        <v>*</v>
      </c>
      <c r="DS559" s="21" t="str">
        <f t="shared" si="43"/>
        <v>Yes</v>
      </c>
      <c r="DT559" s="21" t="str">
        <f t="shared" si="43"/>
        <v>No</v>
      </c>
      <c r="DU559" s="21" t="str">
        <f t="shared" si="43"/>
        <v>*</v>
      </c>
      <c r="DV559" s="21" t="str">
        <f t="shared" si="43"/>
        <v>*</v>
      </c>
      <c r="DW559" s="21" t="str">
        <f t="shared" si="43"/>
        <v>No</v>
      </c>
      <c r="DX559" s="21" t="str">
        <f t="shared" si="43"/>
        <v>Yes</v>
      </c>
      <c r="DY559" s="21" t="str">
        <f t="shared" si="43"/>
        <v>Yes</v>
      </c>
      <c r="DZ559" s="21" t="str">
        <f t="shared" si="43"/>
        <v>*</v>
      </c>
      <c r="EA559" s="21" t="str">
        <f t="shared" si="43"/>
        <v>Yes</v>
      </c>
      <c r="EB559" s="21" t="str">
        <f t="shared" si="43"/>
        <v>No</v>
      </c>
      <c r="EC559" s="21" t="str">
        <f t="shared" si="43"/>
        <v>No</v>
      </c>
      <c r="ED559" s="21" t="str">
        <f t="shared" si="43"/>
        <v>*</v>
      </c>
      <c r="EE559" s="21" t="str">
        <f t="shared" si="43"/>
        <v>Yes</v>
      </c>
      <c r="EF559" s="21" t="str">
        <f t="shared" si="43"/>
        <v>Yes</v>
      </c>
      <c r="EG559" s="21" t="str">
        <f t="shared" si="43"/>
        <v>*</v>
      </c>
      <c r="EH559" s="21" t="str">
        <f t="shared" si="43"/>
        <v>Yes</v>
      </c>
      <c r="EI559" s="21" t="str">
        <f>IF(EI$9="Include",IF(NOT(ISERR(FIND("Yes",EI548&amp;EI550))),"Yes","No"),"*")</f>
        <v>*</v>
      </c>
      <c r="EJ559" s="21" t="str">
        <f>IF(EJ$9="Include",IF(NOT(ISERR(FIND("Yes",EJ548&amp;EJ550))),"Yes","No"),"*")</f>
        <v>Yes</v>
      </c>
      <c r="EK559" s="21" t="str">
        <f>IF(EK$9="Include",IF(NOT(ISERR(FIND("Yes",EK548&amp;EK550))),"Yes","No"),"*")</f>
        <v>*</v>
      </c>
      <c r="EL559" s="110"/>
      <c r="EM559" s="110"/>
    </row>
    <row r="560" spans="1:143" s="58" customFormat="1" ht="12.75" customHeight="1" x14ac:dyDescent="0.25">
      <c r="A560" s="5"/>
      <c r="B560" s="96"/>
      <c r="C560" s="96"/>
      <c r="D560" s="96"/>
      <c r="E560" s="96"/>
      <c r="F560" s="96"/>
      <c r="G560" s="4" t="s">
        <v>4218</v>
      </c>
      <c r="H560" s="18" t="s">
        <v>5</v>
      </c>
      <c r="I560" s="18"/>
      <c r="J560" s="58" t="str">
        <f t="shared" ref="J560:AO560" si="44">IF(J$9="Include",IF(AND(K3=J2,K9="Include (Platform Duplicate)"),IF(COUNTIF(J209:K209,"Yes")&gt;0,"Yes","No"),J209),"*")</f>
        <v>Yes</v>
      </c>
      <c r="K560" s="58" t="str">
        <f t="shared" si="44"/>
        <v>Yes</v>
      </c>
      <c r="L560" s="58" t="str">
        <f t="shared" si="44"/>
        <v>*</v>
      </c>
      <c r="M560" s="58" t="str">
        <f t="shared" si="44"/>
        <v>Yes</v>
      </c>
      <c r="N560" s="58" t="str">
        <f t="shared" si="44"/>
        <v>*</v>
      </c>
      <c r="O560" s="58" t="str">
        <f t="shared" si="44"/>
        <v>Yes</v>
      </c>
      <c r="P560" s="58" t="str">
        <f t="shared" si="44"/>
        <v>*</v>
      </c>
      <c r="Q560" s="58" t="str">
        <f t="shared" si="44"/>
        <v>Yes</v>
      </c>
      <c r="R560" s="58" t="str">
        <f t="shared" si="44"/>
        <v>*</v>
      </c>
      <c r="S560" s="58" t="str">
        <f t="shared" si="44"/>
        <v>Yes</v>
      </c>
      <c r="T560" s="58" t="str">
        <f t="shared" si="44"/>
        <v>*</v>
      </c>
      <c r="U560" s="58" t="str">
        <f t="shared" si="44"/>
        <v>Yes</v>
      </c>
      <c r="V560" s="58" t="str">
        <f t="shared" si="44"/>
        <v>Yes</v>
      </c>
      <c r="W560" s="58" t="str">
        <f t="shared" si="44"/>
        <v>Yes</v>
      </c>
      <c r="X560" s="58" t="str">
        <f t="shared" si="44"/>
        <v>*</v>
      </c>
      <c r="Y560" s="58" t="str">
        <f t="shared" si="44"/>
        <v>Yes</v>
      </c>
      <c r="Z560" s="58" t="str">
        <f t="shared" si="44"/>
        <v>*</v>
      </c>
      <c r="AA560" s="58" t="str">
        <f t="shared" si="44"/>
        <v>Yes</v>
      </c>
      <c r="AB560" s="58" t="str">
        <f t="shared" si="44"/>
        <v>*</v>
      </c>
      <c r="AC560" s="58" t="str">
        <f t="shared" si="44"/>
        <v>Yes</v>
      </c>
      <c r="AD560" s="58" t="str">
        <f t="shared" si="44"/>
        <v>Yes</v>
      </c>
      <c r="AE560" s="58" t="str">
        <f t="shared" si="44"/>
        <v>*</v>
      </c>
      <c r="AF560" s="58" t="str">
        <f t="shared" si="44"/>
        <v>Yes</v>
      </c>
      <c r="AG560" s="58" t="str">
        <f t="shared" si="44"/>
        <v>Yes</v>
      </c>
      <c r="AH560" s="58" t="str">
        <f t="shared" si="44"/>
        <v>No</v>
      </c>
      <c r="AI560" s="58" t="str">
        <f t="shared" si="44"/>
        <v>*</v>
      </c>
      <c r="AJ560" s="58" t="str">
        <f t="shared" si="44"/>
        <v>Yes</v>
      </c>
      <c r="AK560" s="58" t="str">
        <f t="shared" si="44"/>
        <v>*</v>
      </c>
      <c r="AL560" s="58" t="str">
        <f t="shared" si="44"/>
        <v>Yes</v>
      </c>
      <c r="AM560" s="58" t="str">
        <f t="shared" si="44"/>
        <v>Yes</v>
      </c>
      <c r="AN560" s="58" t="str">
        <f t="shared" si="44"/>
        <v>Yes</v>
      </c>
      <c r="AO560" s="58" t="str">
        <f t="shared" si="44"/>
        <v>*</v>
      </c>
      <c r="AP560" s="58" t="str">
        <f t="shared" ref="AP560:BU560" si="45">IF(AP$9="Include",IF(AND(AQ3=AP2,AQ9="Include (Platform Duplicate)"),IF(COUNTIF(AP209:AQ209,"Yes")&gt;0,"Yes","No"),AP209),"*")</f>
        <v>Yes</v>
      </c>
      <c r="AQ560" s="58" t="str">
        <f t="shared" si="45"/>
        <v>*</v>
      </c>
      <c r="AR560" s="58" t="str">
        <f t="shared" si="45"/>
        <v>Yes</v>
      </c>
      <c r="AS560" s="58" t="str">
        <f t="shared" si="45"/>
        <v>*</v>
      </c>
      <c r="AT560" s="58" t="str">
        <f t="shared" si="45"/>
        <v>Yes</v>
      </c>
      <c r="AU560" s="58" t="str">
        <f t="shared" si="45"/>
        <v>No</v>
      </c>
      <c r="AV560" s="58" t="str">
        <f t="shared" si="45"/>
        <v>*</v>
      </c>
      <c r="AW560" s="58" t="str">
        <f t="shared" si="45"/>
        <v>*</v>
      </c>
      <c r="AX560" s="58" t="str">
        <f t="shared" si="45"/>
        <v>*</v>
      </c>
      <c r="AY560" s="58" t="str">
        <f t="shared" si="45"/>
        <v>*</v>
      </c>
      <c r="AZ560" s="58" t="str">
        <f t="shared" si="45"/>
        <v>Yes</v>
      </c>
      <c r="BA560" s="58" t="str">
        <f t="shared" si="45"/>
        <v>Yes</v>
      </c>
      <c r="BB560" s="58" t="str">
        <f t="shared" si="45"/>
        <v>Yes</v>
      </c>
      <c r="BC560" s="58" t="str">
        <f t="shared" si="45"/>
        <v>Yes</v>
      </c>
      <c r="BD560" s="58" t="str">
        <f t="shared" si="45"/>
        <v>Yes</v>
      </c>
      <c r="BE560" s="58" t="str">
        <f t="shared" si="45"/>
        <v>*</v>
      </c>
      <c r="BF560" s="58" t="str">
        <f t="shared" si="45"/>
        <v>*</v>
      </c>
      <c r="BG560" s="58" t="str">
        <f t="shared" si="45"/>
        <v>No</v>
      </c>
      <c r="BH560" s="58" t="str">
        <f t="shared" si="45"/>
        <v>*</v>
      </c>
      <c r="BI560" s="58" t="str">
        <f t="shared" si="45"/>
        <v>Yes</v>
      </c>
      <c r="BJ560" s="58" t="str">
        <f t="shared" si="45"/>
        <v>Yes</v>
      </c>
      <c r="BK560" s="58" t="str">
        <f t="shared" si="45"/>
        <v>*</v>
      </c>
      <c r="BL560" s="58" t="str">
        <f t="shared" si="45"/>
        <v>Yes</v>
      </c>
      <c r="BM560" s="58" t="str">
        <f t="shared" si="45"/>
        <v>*</v>
      </c>
      <c r="BN560" s="58" t="str">
        <f t="shared" si="45"/>
        <v>Yes</v>
      </c>
      <c r="BO560" s="58" t="str">
        <f t="shared" si="45"/>
        <v>Yes</v>
      </c>
      <c r="BP560" s="58" t="str">
        <f t="shared" si="45"/>
        <v>*</v>
      </c>
      <c r="BQ560" s="58" t="str">
        <f t="shared" si="45"/>
        <v>Yes</v>
      </c>
      <c r="BR560" s="58" t="str">
        <f t="shared" si="45"/>
        <v>*</v>
      </c>
      <c r="BS560" s="58" t="str">
        <f t="shared" si="45"/>
        <v>Yes</v>
      </c>
      <c r="BT560" s="58" t="str">
        <f t="shared" si="45"/>
        <v>Yes</v>
      </c>
      <c r="BU560" s="58" t="str">
        <f t="shared" si="45"/>
        <v>*</v>
      </c>
      <c r="BV560" s="58" t="str">
        <f t="shared" ref="BV560:DA560" si="46">IF(BV$9="Include",IF(AND(BW3=BV2,BW9="Include (Platform Duplicate)"),IF(COUNTIF(BV209:BW209,"Yes")&gt;0,"Yes","No"),BV209),"*")</f>
        <v>Yes</v>
      </c>
      <c r="BW560" s="58" t="str">
        <f t="shared" si="46"/>
        <v>*</v>
      </c>
      <c r="BX560" s="58" t="str">
        <f t="shared" si="46"/>
        <v>Yes</v>
      </c>
      <c r="BY560" s="58" t="str">
        <f t="shared" si="46"/>
        <v>*</v>
      </c>
      <c r="BZ560" s="58" t="str">
        <f t="shared" si="46"/>
        <v>Yes</v>
      </c>
      <c r="CA560" s="58" t="str">
        <f t="shared" si="46"/>
        <v>Yes</v>
      </c>
      <c r="CB560" s="58" t="str">
        <f t="shared" si="46"/>
        <v>Yes</v>
      </c>
      <c r="CC560" s="58" t="str">
        <f t="shared" si="46"/>
        <v>Yes</v>
      </c>
      <c r="CD560" s="58" t="str">
        <f t="shared" si="46"/>
        <v>*</v>
      </c>
      <c r="CE560" s="58" t="str">
        <f t="shared" si="46"/>
        <v>*</v>
      </c>
      <c r="CF560" s="58" t="str">
        <f t="shared" si="46"/>
        <v>*</v>
      </c>
      <c r="CG560" s="58" t="str">
        <f t="shared" si="46"/>
        <v>Yes</v>
      </c>
      <c r="CH560" s="58" t="str">
        <f t="shared" si="46"/>
        <v>Yes</v>
      </c>
      <c r="CI560" s="58" t="str">
        <f t="shared" si="46"/>
        <v>*</v>
      </c>
      <c r="CJ560" s="58" t="str">
        <f t="shared" si="46"/>
        <v>Yes</v>
      </c>
      <c r="CK560" s="58" t="str">
        <f t="shared" si="46"/>
        <v>Yes</v>
      </c>
      <c r="CL560" s="58" t="str">
        <f t="shared" si="46"/>
        <v>Yes</v>
      </c>
      <c r="CM560" s="58" t="str">
        <f t="shared" si="46"/>
        <v>*</v>
      </c>
      <c r="CN560" s="58" t="str">
        <f t="shared" si="46"/>
        <v>Yes</v>
      </c>
      <c r="CO560" s="58" t="str">
        <f t="shared" si="46"/>
        <v>Yes</v>
      </c>
      <c r="CP560" s="58" t="str">
        <f t="shared" si="46"/>
        <v>*</v>
      </c>
      <c r="CQ560" s="58" t="str">
        <f t="shared" si="46"/>
        <v>Yes</v>
      </c>
      <c r="CR560" s="58" t="str">
        <f t="shared" si="46"/>
        <v>Yes</v>
      </c>
      <c r="CS560" s="58" t="str">
        <f t="shared" si="46"/>
        <v>Yes</v>
      </c>
      <c r="CT560" s="58" t="str">
        <f t="shared" si="46"/>
        <v>*</v>
      </c>
      <c r="CU560" s="58" t="str">
        <f t="shared" si="46"/>
        <v>Yes</v>
      </c>
      <c r="CV560" s="58" t="str">
        <f t="shared" si="46"/>
        <v>*</v>
      </c>
      <c r="CW560" s="58" t="str">
        <f t="shared" si="46"/>
        <v>Yes</v>
      </c>
      <c r="CX560" s="58" t="str">
        <f t="shared" si="46"/>
        <v>*</v>
      </c>
      <c r="CY560" s="58" t="str">
        <f t="shared" si="46"/>
        <v>Yes</v>
      </c>
      <c r="CZ560" s="58" t="str">
        <f t="shared" si="46"/>
        <v>*</v>
      </c>
      <c r="DA560" s="58" t="str">
        <f t="shared" si="46"/>
        <v>Yes</v>
      </c>
      <c r="DB560" s="58" t="str">
        <f t="shared" ref="DB560:EK560" si="47">IF(DB$9="Include",IF(AND(DC3=DB2,DC9="Include (Platform Duplicate)"),IF(COUNTIF(DB209:DC209,"Yes")&gt;0,"Yes","No"),DB209),"*")</f>
        <v>*</v>
      </c>
      <c r="DC560" s="58" t="str">
        <f t="shared" si="47"/>
        <v>*</v>
      </c>
      <c r="DD560" s="58" t="str">
        <f t="shared" si="47"/>
        <v>Yes</v>
      </c>
      <c r="DE560" s="58" t="str">
        <f t="shared" si="47"/>
        <v>Yes</v>
      </c>
      <c r="DF560" s="58" t="str">
        <f t="shared" si="47"/>
        <v>*</v>
      </c>
      <c r="DG560" s="58" t="str">
        <f t="shared" si="47"/>
        <v>Yes</v>
      </c>
      <c r="DH560" s="58" t="str">
        <f t="shared" si="47"/>
        <v>Yes</v>
      </c>
      <c r="DI560" s="58" t="str">
        <f t="shared" si="47"/>
        <v>Yes</v>
      </c>
      <c r="DJ560" s="58" t="str">
        <f t="shared" si="47"/>
        <v>Yes</v>
      </c>
      <c r="DK560" s="58" t="str">
        <f t="shared" si="47"/>
        <v>*</v>
      </c>
      <c r="DL560" s="58" t="str">
        <f t="shared" si="47"/>
        <v>Yes</v>
      </c>
      <c r="DM560" s="58" t="str">
        <f t="shared" si="47"/>
        <v>*</v>
      </c>
      <c r="DN560" s="58" t="str">
        <f t="shared" si="47"/>
        <v>Yes</v>
      </c>
      <c r="DO560" s="58" t="str">
        <f t="shared" si="47"/>
        <v>*</v>
      </c>
      <c r="DP560" s="58" t="str">
        <f t="shared" si="47"/>
        <v>Yes</v>
      </c>
      <c r="DQ560" s="58" t="str">
        <f t="shared" si="47"/>
        <v>*</v>
      </c>
      <c r="DR560" s="58" t="str">
        <f t="shared" si="47"/>
        <v>*</v>
      </c>
      <c r="DS560" s="58" t="str">
        <f t="shared" si="47"/>
        <v>Yes</v>
      </c>
      <c r="DT560" s="58" t="str">
        <f t="shared" si="47"/>
        <v>No</v>
      </c>
      <c r="DU560" s="58" t="str">
        <f t="shared" si="47"/>
        <v>*</v>
      </c>
      <c r="DV560" s="58" t="str">
        <f t="shared" si="47"/>
        <v>*</v>
      </c>
      <c r="DW560" s="58" t="str">
        <f t="shared" si="47"/>
        <v>Yes</v>
      </c>
      <c r="DX560" s="58" t="str">
        <f t="shared" si="47"/>
        <v>Yes</v>
      </c>
      <c r="DY560" s="58" t="str">
        <f t="shared" si="47"/>
        <v>Yes</v>
      </c>
      <c r="DZ560" s="58" t="str">
        <f t="shared" si="47"/>
        <v>*</v>
      </c>
      <c r="EA560" s="58" t="str">
        <f t="shared" si="47"/>
        <v>Yes</v>
      </c>
      <c r="EB560" s="58" t="str">
        <f t="shared" si="47"/>
        <v>Yes</v>
      </c>
      <c r="EC560" s="58" t="str">
        <f t="shared" si="47"/>
        <v>Yes</v>
      </c>
      <c r="ED560" s="58" t="str">
        <f t="shared" si="47"/>
        <v>*</v>
      </c>
      <c r="EE560" s="58" t="str">
        <f t="shared" si="47"/>
        <v>Yes</v>
      </c>
      <c r="EF560" s="58" t="str">
        <f t="shared" si="47"/>
        <v>Yes</v>
      </c>
      <c r="EG560" s="58" t="str">
        <f t="shared" si="47"/>
        <v>*</v>
      </c>
      <c r="EH560" s="58" t="str">
        <f t="shared" si="47"/>
        <v>Yes</v>
      </c>
      <c r="EI560" s="58" t="str">
        <f t="shared" si="47"/>
        <v>*</v>
      </c>
      <c r="EJ560" s="58" t="str">
        <f t="shared" si="47"/>
        <v>Yes</v>
      </c>
      <c r="EK560" s="58" t="str">
        <f t="shared" si="47"/>
        <v>*</v>
      </c>
    </row>
    <row r="561" spans="1:143" s="58" customFormat="1" ht="12.75" customHeight="1" x14ac:dyDescent="0.25">
      <c r="A561" s="5"/>
      <c r="B561" s="96"/>
      <c r="C561" s="96"/>
      <c r="D561" s="96"/>
      <c r="E561" s="96"/>
      <c r="F561" s="96"/>
      <c r="G561" s="4" t="s">
        <v>4219</v>
      </c>
      <c r="H561" s="18" t="s">
        <v>5</v>
      </c>
      <c r="I561" s="18"/>
      <c r="J561" s="58" t="str">
        <f t="shared" ref="J561:AO561" si="48">IF(J$9="Include",IF(AND(K3=J2,K9="Include (Platform Duplicate)"),IF(COUNTIF(J211:K211,"Yes")&gt;0,"Yes","No"),J211),"*")</f>
        <v>No</v>
      </c>
      <c r="K561" s="58" t="str">
        <f t="shared" si="48"/>
        <v>No</v>
      </c>
      <c r="L561" s="58" t="str">
        <f t="shared" si="48"/>
        <v>*</v>
      </c>
      <c r="M561" s="58" t="str">
        <f t="shared" si="48"/>
        <v>No</v>
      </c>
      <c r="N561" s="58" t="str">
        <f t="shared" si="48"/>
        <v>*</v>
      </c>
      <c r="O561" s="58" t="str">
        <f t="shared" si="48"/>
        <v>No</v>
      </c>
      <c r="P561" s="58" t="str">
        <f t="shared" si="48"/>
        <v>*</v>
      </c>
      <c r="Q561" s="58" t="str">
        <f t="shared" si="48"/>
        <v>No</v>
      </c>
      <c r="R561" s="58" t="str">
        <f t="shared" si="48"/>
        <v>*</v>
      </c>
      <c r="S561" s="58" t="str">
        <f t="shared" si="48"/>
        <v>Yes</v>
      </c>
      <c r="T561" s="58" t="str">
        <f t="shared" si="48"/>
        <v>*</v>
      </c>
      <c r="U561" s="58" t="str">
        <f t="shared" si="48"/>
        <v>No</v>
      </c>
      <c r="V561" s="58" t="str">
        <f t="shared" si="48"/>
        <v>Yes</v>
      </c>
      <c r="W561" s="58" t="str">
        <f t="shared" si="48"/>
        <v>Yes</v>
      </c>
      <c r="X561" s="58" t="str">
        <f t="shared" si="48"/>
        <v>*</v>
      </c>
      <c r="Y561" s="58" t="str">
        <f t="shared" si="48"/>
        <v>Yes</v>
      </c>
      <c r="Z561" s="58" t="str">
        <f t="shared" si="48"/>
        <v>*</v>
      </c>
      <c r="AA561" s="58" t="str">
        <f t="shared" si="48"/>
        <v>Yes</v>
      </c>
      <c r="AB561" s="58" t="str">
        <f t="shared" si="48"/>
        <v>*</v>
      </c>
      <c r="AC561" s="58" t="str">
        <f t="shared" si="48"/>
        <v>Yes</v>
      </c>
      <c r="AD561" s="58" t="str">
        <f t="shared" si="48"/>
        <v>No</v>
      </c>
      <c r="AE561" s="58" t="str">
        <f t="shared" si="48"/>
        <v>*</v>
      </c>
      <c r="AF561" s="58" t="str">
        <f t="shared" si="48"/>
        <v>No</v>
      </c>
      <c r="AG561" s="58" t="str">
        <f t="shared" si="48"/>
        <v>Yes</v>
      </c>
      <c r="AH561" s="58" t="str">
        <f t="shared" si="48"/>
        <v>No</v>
      </c>
      <c r="AI561" s="58" t="str">
        <f t="shared" si="48"/>
        <v>*</v>
      </c>
      <c r="AJ561" s="58" t="str">
        <f t="shared" si="48"/>
        <v>Yes</v>
      </c>
      <c r="AK561" s="58" t="str">
        <f t="shared" si="48"/>
        <v>*</v>
      </c>
      <c r="AL561" s="58" t="str">
        <f t="shared" si="48"/>
        <v>No</v>
      </c>
      <c r="AM561" s="58" t="str">
        <f t="shared" si="48"/>
        <v>Yes</v>
      </c>
      <c r="AN561" s="58" t="str">
        <f t="shared" si="48"/>
        <v>Yes</v>
      </c>
      <c r="AO561" s="58" t="str">
        <f t="shared" si="48"/>
        <v>*</v>
      </c>
      <c r="AP561" s="58" t="str">
        <f t="shared" ref="AP561:BU561" si="49">IF(AP$9="Include",IF(AND(AQ3=AP2,AQ9="Include (Platform Duplicate)"),IF(COUNTIF(AP211:AQ211,"Yes")&gt;0,"Yes","No"),AP211),"*")</f>
        <v>Yes</v>
      </c>
      <c r="AQ561" s="58" t="str">
        <f t="shared" si="49"/>
        <v>*</v>
      </c>
      <c r="AR561" s="58" t="str">
        <f t="shared" si="49"/>
        <v>No</v>
      </c>
      <c r="AS561" s="58" t="str">
        <f t="shared" si="49"/>
        <v>*</v>
      </c>
      <c r="AT561" s="58" t="str">
        <f t="shared" si="49"/>
        <v>No</v>
      </c>
      <c r="AU561" s="58">
        <f t="shared" si="49"/>
        <v>0</v>
      </c>
      <c r="AV561" s="58" t="str">
        <f t="shared" si="49"/>
        <v>*</v>
      </c>
      <c r="AW561" s="58" t="str">
        <f t="shared" si="49"/>
        <v>*</v>
      </c>
      <c r="AX561" s="58" t="str">
        <f t="shared" si="49"/>
        <v>*</v>
      </c>
      <c r="AY561" s="58" t="str">
        <f t="shared" si="49"/>
        <v>*</v>
      </c>
      <c r="AZ561" s="58" t="str">
        <f t="shared" si="49"/>
        <v>Yes</v>
      </c>
      <c r="BA561" s="58" t="str">
        <f t="shared" si="49"/>
        <v>Yes</v>
      </c>
      <c r="BB561" s="58" t="str">
        <f t="shared" si="49"/>
        <v>Yes</v>
      </c>
      <c r="BC561" s="58" t="str">
        <f t="shared" si="49"/>
        <v>Yes</v>
      </c>
      <c r="BD561" s="58" t="str">
        <f t="shared" si="49"/>
        <v>Yes</v>
      </c>
      <c r="BE561" s="58" t="str">
        <f t="shared" si="49"/>
        <v>*</v>
      </c>
      <c r="BF561" s="58" t="str">
        <f t="shared" si="49"/>
        <v>*</v>
      </c>
      <c r="BG561" s="58">
        <f t="shared" si="49"/>
        <v>0</v>
      </c>
      <c r="BH561" s="58" t="str">
        <f t="shared" si="49"/>
        <v>*</v>
      </c>
      <c r="BI561" s="58" t="str">
        <f t="shared" si="49"/>
        <v>Yes</v>
      </c>
      <c r="BJ561" s="58" t="str">
        <f t="shared" si="49"/>
        <v>No</v>
      </c>
      <c r="BK561" s="58" t="str">
        <f t="shared" si="49"/>
        <v>*</v>
      </c>
      <c r="BL561" s="58" t="str">
        <f t="shared" si="49"/>
        <v>Yes</v>
      </c>
      <c r="BM561" s="58" t="str">
        <f t="shared" si="49"/>
        <v>*</v>
      </c>
      <c r="BN561" s="58" t="str">
        <f t="shared" si="49"/>
        <v>Yes</v>
      </c>
      <c r="BO561" s="58" t="str">
        <f t="shared" si="49"/>
        <v>No</v>
      </c>
      <c r="BP561" s="58" t="str">
        <f t="shared" si="49"/>
        <v>*</v>
      </c>
      <c r="BQ561" s="58" t="str">
        <f t="shared" si="49"/>
        <v>No</v>
      </c>
      <c r="BR561" s="58" t="str">
        <f t="shared" si="49"/>
        <v>*</v>
      </c>
      <c r="BS561" s="58" t="str">
        <f t="shared" si="49"/>
        <v>No</v>
      </c>
      <c r="BT561" s="58" t="str">
        <f t="shared" si="49"/>
        <v>Yes</v>
      </c>
      <c r="BU561" s="58" t="str">
        <f t="shared" si="49"/>
        <v>*</v>
      </c>
      <c r="BV561" s="58" t="str">
        <f t="shared" ref="BV561:DA561" si="50">IF(BV$9="Include",IF(AND(BW3=BV2,BW9="Include (Platform Duplicate)"),IF(COUNTIF(BV211:BW211,"Yes")&gt;0,"Yes","No"),BV211),"*")</f>
        <v>No</v>
      </c>
      <c r="BW561" s="58" t="str">
        <f t="shared" si="50"/>
        <v>*</v>
      </c>
      <c r="BX561" s="58" t="str">
        <f t="shared" si="50"/>
        <v>No</v>
      </c>
      <c r="BY561" s="58" t="str">
        <f t="shared" si="50"/>
        <v>*</v>
      </c>
      <c r="BZ561" s="58" t="str">
        <f t="shared" si="50"/>
        <v>Yes</v>
      </c>
      <c r="CA561" s="58" t="str">
        <f t="shared" si="50"/>
        <v>No</v>
      </c>
      <c r="CB561" s="58" t="str">
        <f t="shared" si="50"/>
        <v>No</v>
      </c>
      <c r="CC561" s="58" t="str">
        <f t="shared" si="50"/>
        <v>No</v>
      </c>
      <c r="CD561" s="58" t="str">
        <f t="shared" si="50"/>
        <v>*</v>
      </c>
      <c r="CE561" s="58" t="str">
        <f t="shared" si="50"/>
        <v>*</v>
      </c>
      <c r="CF561" s="58" t="str">
        <f t="shared" si="50"/>
        <v>*</v>
      </c>
      <c r="CG561" s="58" t="str">
        <f t="shared" si="50"/>
        <v>No</v>
      </c>
      <c r="CH561" s="58" t="str">
        <f t="shared" si="50"/>
        <v>Yes</v>
      </c>
      <c r="CI561" s="58" t="str">
        <f t="shared" si="50"/>
        <v>*</v>
      </c>
      <c r="CJ561" s="58" t="str">
        <f t="shared" si="50"/>
        <v>No</v>
      </c>
      <c r="CK561" s="58" t="str">
        <f t="shared" si="50"/>
        <v>No</v>
      </c>
      <c r="CL561" s="58" t="str">
        <f t="shared" si="50"/>
        <v>Yes</v>
      </c>
      <c r="CM561" s="58" t="str">
        <f t="shared" si="50"/>
        <v>*</v>
      </c>
      <c r="CN561" s="58" t="str">
        <f t="shared" si="50"/>
        <v>Yes</v>
      </c>
      <c r="CO561" s="58" t="str">
        <f t="shared" si="50"/>
        <v>No</v>
      </c>
      <c r="CP561" s="58" t="str">
        <f t="shared" si="50"/>
        <v>*</v>
      </c>
      <c r="CQ561" s="58" t="str">
        <f t="shared" si="50"/>
        <v>No</v>
      </c>
      <c r="CR561" s="58" t="str">
        <f t="shared" si="50"/>
        <v>Yes</v>
      </c>
      <c r="CS561" s="58" t="str">
        <f t="shared" si="50"/>
        <v>No</v>
      </c>
      <c r="CT561" s="58" t="str">
        <f t="shared" si="50"/>
        <v>*</v>
      </c>
      <c r="CU561" s="58" t="str">
        <f t="shared" si="50"/>
        <v>Yes</v>
      </c>
      <c r="CV561" s="58" t="str">
        <f t="shared" si="50"/>
        <v>*</v>
      </c>
      <c r="CW561" s="58" t="str">
        <f t="shared" si="50"/>
        <v>Yes</v>
      </c>
      <c r="CX561" s="58" t="str">
        <f t="shared" si="50"/>
        <v>*</v>
      </c>
      <c r="CY561" s="58" t="str">
        <f t="shared" si="50"/>
        <v>Yes</v>
      </c>
      <c r="CZ561" s="58" t="str">
        <f t="shared" si="50"/>
        <v>*</v>
      </c>
      <c r="DA561" s="58" t="str">
        <f t="shared" si="50"/>
        <v>Yes</v>
      </c>
      <c r="DB561" s="58" t="str">
        <f t="shared" ref="DB561:EK561" si="51">IF(DB$9="Include",IF(AND(DC3=DB2,DC9="Include (Platform Duplicate)"),IF(COUNTIF(DB211:DC211,"Yes")&gt;0,"Yes","No"),DB211),"*")</f>
        <v>*</v>
      </c>
      <c r="DC561" s="58" t="str">
        <f t="shared" si="51"/>
        <v>*</v>
      </c>
      <c r="DD561" s="58" t="str">
        <f t="shared" si="51"/>
        <v>No</v>
      </c>
      <c r="DE561" s="58" t="str">
        <f t="shared" si="51"/>
        <v>No</v>
      </c>
      <c r="DF561" s="58" t="str">
        <f t="shared" si="51"/>
        <v>*</v>
      </c>
      <c r="DG561" s="58" t="str">
        <f t="shared" si="51"/>
        <v>Yes</v>
      </c>
      <c r="DH561" s="58" t="str">
        <f t="shared" si="51"/>
        <v>Yes</v>
      </c>
      <c r="DI561" s="58" t="str">
        <f t="shared" si="51"/>
        <v>Yes</v>
      </c>
      <c r="DJ561" s="58" t="str">
        <f t="shared" si="51"/>
        <v>No</v>
      </c>
      <c r="DK561" s="58" t="str">
        <f t="shared" si="51"/>
        <v>*</v>
      </c>
      <c r="DL561" s="58" t="str">
        <f t="shared" si="51"/>
        <v>No</v>
      </c>
      <c r="DM561" s="58" t="str">
        <f t="shared" si="51"/>
        <v>*</v>
      </c>
      <c r="DN561" s="58" t="str">
        <f t="shared" si="51"/>
        <v>Yes</v>
      </c>
      <c r="DO561" s="58" t="str">
        <f t="shared" si="51"/>
        <v>*</v>
      </c>
      <c r="DP561" s="58" t="str">
        <f t="shared" si="51"/>
        <v>Yes</v>
      </c>
      <c r="DQ561" s="58" t="str">
        <f t="shared" si="51"/>
        <v>*</v>
      </c>
      <c r="DR561" s="58" t="str">
        <f t="shared" si="51"/>
        <v>*</v>
      </c>
      <c r="DS561" s="58" t="str">
        <f t="shared" si="51"/>
        <v>Yes</v>
      </c>
      <c r="DT561" s="58" t="str">
        <f t="shared" si="51"/>
        <v>No</v>
      </c>
      <c r="DU561" s="58" t="str">
        <f t="shared" si="51"/>
        <v>*</v>
      </c>
      <c r="DV561" s="58" t="str">
        <f t="shared" si="51"/>
        <v>*</v>
      </c>
      <c r="DW561" s="58" t="str">
        <f t="shared" si="51"/>
        <v>No</v>
      </c>
      <c r="DX561" s="58" t="str">
        <f t="shared" si="51"/>
        <v>Yes</v>
      </c>
      <c r="DY561" s="58" t="str">
        <f t="shared" si="51"/>
        <v>Yes</v>
      </c>
      <c r="DZ561" s="58" t="str">
        <f t="shared" si="51"/>
        <v>*</v>
      </c>
      <c r="EA561" s="58" t="str">
        <f t="shared" si="51"/>
        <v>Yes</v>
      </c>
      <c r="EB561" s="58" t="str">
        <f t="shared" si="51"/>
        <v>No</v>
      </c>
      <c r="EC561" s="58" t="str">
        <f t="shared" si="51"/>
        <v>No</v>
      </c>
      <c r="ED561" s="58" t="str">
        <f t="shared" si="51"/>
        <v>*</v>
      </c>
      <c r="EE561" s="58" t="str">
        <f t="shared" si="51"/>
        <v>Yes</v>
      </c>
      <c r="EF561" s="58" t="str">
        <f t="shared" si="51"/>
        <v>Yes</v>
      </c>
      <c r="EG561" s="58" t="str">
        <f t="shared" si="51"/>
        <v>*</v>
      </c>
      <c r="EH561" s="58" t="str">
        <f t="shared" si="51"/>
        <v>Yes</v>
      </c>
      <c r="EI561" s="58" t="str">
        <f t="shared" si="51"/>
        <v>*</v>
      </c>
      <c r="EJ561" s="58" t="str">
        <f t="shared" si="51"/>
        <v>Yes</v>
      </c>
      <c r="EK561" s="58" t="str">
        <f t="shared" si="51"/>
        <v>*</v>
      </c>
      <c r="EL561" s="109"/>
      <c r="EM561" s="109"/>
    </row>
    <row r="562" spans="1:143" s="58" customFormat="1" ht="12.75" customHeight="1" x14ac:dyDescent="0.25">
      <c r="A562" s="5"/>
      <c r="B562" s="96"/>
      <c r="C562" s="96"/>
      <c r="D562" s="96"/>
      <c r="E562" s="96"/>
      <c r="F562" s="96"/>
      <c r="G562" s="4" t="s">
        <v>4220</v>
      </c>
      <c r="H562" s="18" t="s">
        <v>5</v>
      </c>
      <c r="I562" s="18"/>
      <c r="J562" s="58" t="str">
        <f t="shared" ref="J562:AO562" si="52">IF(J9="Include",IF(OR(J558="Yes",J561="Yes"),"Yes","No"),"*")</f>
        <v>Yes</v>
      </c>
      <c r="K562" s="58" t="str">
        <f t="shared" si="52"/>
        <v>No</v>
      </c>
      <c r="L562" s="58" t="str">
        <f t="shared" si="52"/>
        <v>*</v>
      </c>
      <c r="M562" s="58" t="str">
        <f t="shared" si="52"/>
        <v>Yes</v>
      </c>
      <c r="N562" s="58" t="str">
        <f t="shared" si="52"/>
        <v>*</v>
      </c>
      <c r="O562" s="58" t="str">
        <f t="shared" si="52"/>
        <v>Yes</v>
      </c>
      <c r="P562" s="58" t="str">
        <f t="shared" si="52"/>
        <v>*</v>
      </c>
      <c r="Q562" s="58" t="str">
        <f t="shared" si="52"/>
        <v>No</v>
      </c>
      <c r="R562" s="58" t="str">
        <f t="shared" si="52"/>
        <v>*</v>
      </c>
      <c r="S562" s="58" t="str">
        <f t="shared" si="52"/>
        <v>Yes</v>
      </c>
      <c r="T562" s="58" t="str">
        <f t="shared" si="52"/>
        <v>*</v>
      </c>
      <c r="U562" s="58" t="str">
        <f t="shared" si="52"/>
        <v>Yes</v>
      </c>
      <c r="V562" s="58" t="str">
        <f t="shared" si="52"/>
        <v>Yes</v>
      </c>
      <c r="W562" s="58" t="str">
        <f t="shared" si="52"/>
        <v>Yes</v>
      </c>
      <c r="X562" s="58" t="str">
        <f t="shared" si="52"/>
        <v>*</v>
      </c>
      <c r="Y562" s="58" t="str">
        <f t="shared" si="52"/>
        <v>Yes</v>
      </c>
      <c r="Z562" s="58" t="str">
        <f t="shared" si="52"/>
        <v>*</v>
      </c>
      <c r="AA562" s="58" t="str">
        <f t="shared" si="52"/>
        <v>Yes</v>
      </c>
      <c r="AB562" s="58" t="str">
        <f t="shared" si="52"/>
        <v>*</v>
      </c>
      <c r="AC562" s="58" t="str">
        <f t="shared" si="52"/>
        <v>Yes</v>
      </c>
      <c r="AD562" s="58" t="str">
        <f t="shared" si="52"/>
        <v>Yes</v>
      </c>
      <c r="AE562" s="58" t="str">
        <f t="shared" si="52"/>
        <v>*</v>
      </c>
      <c r="AF562" s="58" t="str">
        <f t="shared" si="52"/>
        <v>Yes</v>
      </c>
      <c r="AG562" s="58" t="str">
        <f t="shared" si="52"/>
        <v>Yes</v>
      </c>
      <c r="AH562" s="58" t="str">
        <f t="shared" si="52"/>
        <v>Yes</v>
      </c>
      <c r="AI562" s="58" t="str">
        <f t="shared" si="52"/>
        <v>*</v>
      </c>
      <c r="AJ562" s="58" t="str">
        <f t="shared" si="52"/>
        <v>Yes</v>
      </c>
      <c r="AK562" s="58" t="str">
        <f t="shared" si="52"/>
        <v>*</v>
      </c>
      <c r="AL562" s="58" t="str">
        <f t="shared" si="52"/>
        <v>No</v>
      </c>
      <c r="AM562" s="58" t="str">
        <f t="shared" si="52"/>
        <v>Yes</v>
      </c>
      <c r="AN562" s="58" t="str">
        <f t="shared" si="52"/>
        <v>Yes</v>
      </c>
      <c r="AO562" s="58" t="str">
        <f t="shared" si="52"/>
        <v>*</v>
      </c>
      <c r="AP562" s="58" t="str">
        <f t="shared" ref="AP562:BU562" si="53">IF(AP9="Include",IF(OR(AP558="Yes",AP561="Yes"),"Yes","No"),"*")</f>
        <v>Yes</v>
      </c>
      <c r="AQ562" s="58" t="str">
        <f t="shared" si="53"/>
        <v>*</v>
      </c>
      <c r="AR562" s="58" t="str">
        <f t="shared" si="53"/>
        <v>No</v>
      </c>
      <c r="AS562" s="58" t="str">
        <f t="shared" si="53"/>
        <v>*</v>
      </c>
      <c r="AT562" s="58" t="str">
        <f t="shared" si="53"/>
        <v>Yes</v>
      </c>
      <c r="AU562" s="58" t="str">
        <f t="shared" si="53"/>
        <v>Yes</v>
      </c>
      <c r="AV562" s="58" t="str">
        <f t="shared" si="53"/>
        <v>*</v>
      </c>
      <c r="AW562" s="58" t="str">
        <f t="shared" si="53"/>
        <v>*</v>
      </c>
      <c r="AX562" s="58" t="str">
        <f t="shared" si="53"/>
        <v>*</v>
      </c>
      <c r="AY562" s="58" t="str">
        <f t="shared" si="53"/>
        <v>*</v>
      </c>
      <c r="AZ562" s="58" t="str">
        <f t="shared" si="53"/>
        <v>Yes</v>
      </c>
      <c r="BA562" s="58" t="str">
        <f t="shared" si="53"/>
        <v>Yes</v>
      </c>
      <c r="BB562" s="58" t="str">
        <f t="shared" si="53"/>
        <v>Yes</v>
      </c>
      <c r="BC562" s="58" t="str">
        <f t="shared" si="53"/>
        <v>Yes</v>
      </c>
      <c r="BD562" s="58" t="str">
        <f t="shared" si="53"/>
        <v>Yes</v>
      </c>
      <c r="BE562" s="58" t="str">
        <f t="shared" si="53"/>
        <v>*</v>
      </c>
      <c r="BF562" s="58" t="str">
        <f t="shared" si="53"/>
        <v>*</v>
      </c>
      <c r="BG562" s="58" t="str">
        <f t="shared" si="53"/>
        <v>Yes</v>
      </c>
      <c r="BH562" s="58" t="str">
        <f t="shared" si="53"/>
        <v>*</v>
      </c>
      <c r="BI562" s="58" t="str">
        <f t="shared" si="53"/>
        <v>Yes</v>
      </c>
      <c r="BJ562" s="58" t="str">
        <f t="shared" si="53"/>
        <v>Yes</v>
      </c>
      <c r="BK562" s="58" t="str">
        <f t="shared" si="53"/>
        <v>*</v>
      </c>
      <c r="BL562" s="58" t="str">
        <f t="shared" si="53"/>
        <v>Yes</v>
      </c>
      <c r="BM562" s="58" t="str">
        <f t="shared" si="53"/>
        <v>*</v>
      </c>
      <c r="BN562" s="58" t="str">
        <f t="shared" si="53"/>
        <v>Yes</v>
      </c>
      <c r="BO562" s="58" t="str">
        <f t="shared" si="53"/>
        <v>Yes</v>
      </c>
      <c r="BP562" s="58" t="str">
        <f t="shared" si="53"/>
        <v>*</v>
      </c>
      <c r="BQ562" s="58" t="str">
        <f t="shared" si="53"/>
        <v>No</v>
      </c>
      <c r="BR562" s="58" t="str">
        <f t="shared" si="53"/>
        <v>*</v>
      </c>
      <c r="BS562" s="58" t="str">
        <f t="shared" si="53"/>
        <v>Yes</v>
      </c>
      <c r="BT562" s="58" t="str">
        <f t="shared" si="53"/>
        <v>Yes</v>
      </c>
      <c r="BU562" s="58" t="str">
        <f t="shared" si="53"/>
        <v>*</v>
      </c>
      <c r="BV562" s="58" t="str">
        <f t="shared" ref="BV562:DA562" si="54">IF(BV9="Include",IF(OR(BV558="Yes",BV561="Yes"),"Yes","No"),"*")</f>
        <v>Yes</v>
      </c>
      <c r="BW562" s="58" t="str">
        <f t="shared" si="54"/>
        <v>*</v>
      </c>
      <c r="BX562" s="58" t="str">
        <f t="shared" si="54"/>
        <v>Yes</v>
      </c>
      <c r="BY562" s="58" t="str">
        <f t="shared" si="54"/>
        <v>*</v>
      </c>
      <c r="BZ562" s="58" t="str">
        <f t="shared" si="54"/>
        <v>Yes</v>
      </c>
      <c r="CA562" s="58" t="str">
        <f t="shared" si="54"/>
        <v>Yes</v>
      </c>
      <c r="CB562" s="58" t="str">
        <f t="shared" si="54"/>
        <v>Yes</v>
      </c>
      <c r="CC562" s="58" t="str">
        <f t="shared" si="54"/>
        <v>Yes</v>
      </c>
      <c r="CD562" s="58" t="str">
        <f t="shared" si="54"/>
        <v>*</v>
      </c>
      <c r="CE562" s="58" t="str">
        <f t="shared" si="54"/>
        <v>*</v>
      </c>
      <c r="CF562" s="58" t="str">
        <f t="shared" si="54"/>
        <v>*</v>
      </c>
      <c r="CG562" s="58" t="str">
        <f t="shared" si="54"/>
        <v>Yes</v>
      </c>
      <c r="CH562" s="58" t="str">
        <f t="shared" si="54"/>
        <v>Yes</v>
      </c>
      <c r="CI562" s="58" t="str">
        <f t="shared" si="54"/>
        <v>*</v>
      </c>
      <c r="CJ562" s="58" t="str">
        <f t="shared" si="54"/>
        <v>Yes</v>
      </c>
      <c r="CK562" s="58" t="str">
        <f t="shared" si="54"/>
        <v>Yes</v>
      </c>
      <c r="CL562" s="58" t="str">
        <f t="shared" si="54"/>
        <v>Yes</v>
      </c>
      <c r="CM562" s="58" t="str">
        <f t="shared" si="54"/>
        <v>*</v>
      </c>
      <c r="CN562" s="58" t="str">
        <f t="shared" si="54"/>
        <v>Yes</v>
      </c>
      <c r="CO562" s="58" t="str">
        <f t="shared" si="54"/>
        <v>Yes</v>
      </c>
      <c r="CP562" s="58" t="str">
        <f t="shared" si="54"/>
        <v>*</v>
      </c>
      <c r="CQ562" s="58" t="str">
        <f t="shared" si="54"/>
        <v>Yes</v>
      </c>
      <c r="CR562" s="58" t="str">
        <f t="shared" si="54"/>
        <v>Yes</v>
      </c>
      <c r="CS562" s="58" t="str">
        <f t="shared" si="54"/>
        <v>No</v>
      </c>
      <c r="CT562" s="58" t="str">
        <f t="shared" si="54"/>
        <v>*</v>
      </c>
      <c r="CU562" s="58" t="str">
        <f t="shared" si="54"/>
        <v>Yes</v>
      </c>
      <c r="CV562" s="58" t="str">
        <f t="shared" si="54"/>
        <v>*</v>
      </c>
      <c r="CW562" s="58" t="str">
        <f t="shared" si="54"/>
        <v>Yes</v>
      </c>
      <c r="CX562" s="58" t="str">
        <f t="shared" si="54"/>
        <v>*</v>
      </c>
      <c r="CY562" s="58" t="str">
        <f t="shared" si="54"/>
        <v>Yes</v>
      </c>
      <c r="CZ562" s="58" t="str">
        <f t="shared" si="54"/>
        <v>*</v>
      </c>
      <c r="DA562" s="58" t="str">
        <f t="shared" si="54"/>
        <v>Yes</v>
      </c>
      <c r="DB562" s="58" t="str">
        <f t="shared" ref="DB562:EG562" si="55">IF(DB9="Include",IF(OR(DB558="Yes",DB561="Yes"),"Yes","No"),"*")</f>
        <v>*</v>
      </c>
      <c r="DC562" s="58" t="str">
        <f t="shared" si="55"/>
        <v>*</v>
      </c>
      <c r="DD562" s="58" t="str">
        <f t="shared" si="55"/>
        <v>Yes</v>
      </c>
      <c r="DE562" s="58" t="str">
        <f t="shared" si="55"/>
        <v>No</v>
      </c>
      <c r="DF562" s="58" t="str">
        <f t="shared" si="55"/>
        <v>*</v>
      </c>
      <c r="DG562" s="58" t="str">
        <f t="shared" si="55"/>
        <v>Yes</v>
      </c>
      <c r="DH562" s="58" t="str">
        <f t="shared" si="55"/>
        <v>Yes</v>
      </c>
      <c r="DI562" s="58" t="str">
        <f t="shared" si="55"/>
        <v>Yes</v>
      </c>
      <c r="DJ562" s="58" t="str">
        <f t="shared" si="55"/>
        <v>Yes</v>
      </c>
      <c r="DK562" s="58" t="str">
        <f t="shared" si="55"/>
        <v>*</v>
      </c>
      <c r="DL562" s="58" t="str">
        <f t="shared" si="55"/>
        <v>Yes</v>
      </c>
      <c r="DM562" s="58" t="str">
        <f t="shared" si="55"/>
        <v>*</v>
      </c>
      <c r="DN562" s="58" t="str">
        <f t="shared" si="55"/>
        <v>Yes</v>
      </c>
      <c r="DO562" s="58" t="str">
        <f t="shared" si="55"/>
        <v>*</v>
      </c>
      <c r="DP562" s="58" t="str">
        <f t="shared" si="55"/>
        <v>Yes</v>
      </c>
      <c r="DQ562" s="58" t="str">
        <f t="shared" si="55"/>
        <v>*</v>
      </c>
      <c r="DR562" s="58" t="str">
        <f t="shared" si="55"/>
        <v>*</v>
      </c>
      <c r="DS562" s="58" t="str">
        <f t="shared" si="55"/>
        <v>Yes</v>
      </c>
      <c r="DT562" s="58" t="str">
        <f t="shared" si="55"/>
        <v>No</v>
      </c>
      <c r="DU562" s="58" t="str">
        <f t="shared" si="55"/>
        <v>*</v>
      </c>
      <c r="DV562" s="58" t="str">
        <f t="shared" si="55"/>
        <v>*</v>
      </c>
      <c r="DW562" s="58" t="str">
        <f t="shared" si="55"/>
        <v>Yes</v>
      </c>
      <c r="DX562" s="58" t="str">
        <f t="shared" si="55"/>
        <v>Yes</v>
      </c>
      <c r="DY562" s="58" t="str">
        <f t="shared" si="55"/>
        <v>Yes</v>
      </c>
      <c r="DZ562" s="58" t="str">
        <f t="shared" si="55"/>
        <v>*</v>
      </c>
      <c r="EA562" s="58" t="str">
        <f t="shared" si="55"/>
        <v>Yes</v>
      </c>
      <c r="EB562" s="58" t="str">
        <f t="shared" si="55"/>
        <v>No</v>
      </c>
      <c r="EC562" s="58" t="str">
        <f t="shared" si="55"/>
        <v>Yes</v>
      </c>
      <c r="ED562" s="58" t="str">
        <f t="shared" si="55"/>
        <v>*</v>
      </c>
      <c r="EE562" s="58" t="str">
        <f t="shared" si="55"/>
        <v>Yes</v>
      </c>
      <c r="EF562" s="58" t="str">
        <f t="shared" si="55"/>
        <v>Yes</v>
      </c>
      <c r="EG562" s="58" t="str">
        <f t="shared" si="55"/>
        <v>*</v>
      </c>
      <c r="EH562" s="58" t="str">
        <f>IF(EH9="Include",IF(OR(EH558="Yes",EH561="Yes"),"Yes","No"),"*")</f>
        <v>Yes</v>
      </c>
      <c r="EI562" s="58" t="str">
        <f>IF(EI9="Include",IF(OR(EI558="Yes",EI561="Yes"),"Yes","No"),"*")</f>
        <v>*</v>
      </c>
      <c r="EJ562" s="58" t="str">
        <f>IF(EJ9="Include",IF(OR(EJ558="Yes",EJ561="Yes"),"Yes","No"),"*")</f>
        <v>Yes</v>
      </c>
      <c r="EK562" s="58" t="str">
        <f>IF(EK9="Include",IF(OR(EK558="Yes",EK561="Yes"),"Yes","No"),"*")</f>
        <v>*</v>
      </c>
      <c r="EL562" s="109"/>
      <c r="EM562" s="109"/>
    </row>
    <row r="563" spans="1:143" s="21" customFormat="1" ht="12.75" customHeight="1" x14ac:dyDescent="0.25">
      <c r="A563" s="164"/>
      <c r="B563" s="125"/>
      <c r="C563" s="125"/>
      <c r="D563" s="125"/>
      <c r="E563" s="125"/>
      <c r="F563" s="125"/>
      <c r="G563" s="165" t="s">
        <v>4234</v>
      </c>
      <c r="H563" s="166"/>
      <c r="I563" s="166"/>
      <c r="J563" s="21" t="str">
        <f t="shared" ref="J563:AO563" si="56">IF(J9="Include",IF(OR(J559="Yes",J561="Yes"),"Yes","No"),"*")</f>
        <v>No</v>
      </c>
      <c r="K563" s="21" t="str">
        <f t="shared" si="56"/>
        <v>No</v>
      </c>
      <c r="L563" s="21" t="str">
        <f t="shared" si="56"/>
        <v>*</v>
      </c>
      <c r="M563" s="21" t="str">
        <f t="shared" si="56"/>
        <v>No</v>
      </c>
      <c r="N563" s="21" t="str">
        <f t="shared" si="56"/>
        <v>*</v>
      </c>
      <c r="O563" s="21" t="str">
        <f t="shared" si="56"/>
        <v>No</v>
      </c>
      <c r="P563" s="21" t="str">
        <f t="shared" si="56"/>
        <v>*</v>
      </c>
      <c r="Q563" s="21" t="str">
        <f t="shared" si="56"/>
        <v>No</v>
      </c>
      <c r="R563" s="21" t="str">
        <f t="shared" si="56"/>
        <v>*</v>
      </c>
      <c r="S563" s="21" t="str">
        <f t="shared" si="56"/>
        <v>Yes</v>
      </c>
      <c r="T563" s="21" t="str">
        <f t="shared" si="56"/>
        <v>*</v>
      </c>
      <c r="U563" s="21" t="str">
        <f t="shared" si="56"/>
        <v>Yes</v>
      </c>
      <c r="V563" s="21" t="str">
        <f t="shared" si="56"/>
        <v>Yes</v>
      </c>
      <c r="W563" s="21" t="str">
        <f t="shared" si="56"/>
        <v>Yes</v>
      </c>
      <c r="X563" s="21" t="str">
        <f t="shared" si="56"/>
        <v>*</v>
      </c>
      <c r="Y563" s="21" t="str">
        <f t="shared" si="56"/>
        <v>Yes</v>
      </c>
      <c r="Z563" s="21" t="str">
        <f t="shared" si="56"/>
        <v>*</v>
      </c>
      <c r="AA563" s="21" t="str">
        <f t="shared" si="56"/>
        <v>Yes</v>
      </c>
      <c r="AB563" s="21" t="str">
        <f t="shared" si="56"/>
        <v>*</v>
      </c>
      <c r="AC563" s="21" t="str">
        <f t="shared" si="56"/>
        <v>Yes</v>
      </c>
      <c r="AD563" s="21" t="str">
        <f t="shared" si="56"/>
        <v>No</v>
      </c>
      <c r="AE563" s="21" t="str">
        <f t="shared" si="56"/>
        <v>*</v>
      </c>
      <c r="AF563" s="21" t="str">
        <f t="shared" si="56"/>
        <v>Yes</v>
      </c>
      <c r="AG563" s="21" t="str">
        <f t="shared" si="56"/>
        <v>Yes</v>
      </c>
      <c r="AH563" s="21" t="str">
        <f t="shared" si="56"/>
        <v>Yes</v>
      </c>
      <c r="AI563" s="21" t="str">
        <f t="shared" si="56"/>
        <v>*</v>
      </c>
      <c r="AJ563" s="21" t="str">
        <f t="shared" si="56"/>
        <v>Yes</v>
      </c>
      <c r="AK563" s="21" t="str">
        <f t="shared" si="56"/>
        <v>*</v>
      </c>
      <c r="AL563" s="21" t="str">
        <f t="shared" si="56"/>
        <v>No</v>
      </c>
      <c r="AM563" s="21" t="str">
        <f t="shared" si="56"/>
        <v>Yes</v>
      </c>
      <c r="AN563" s="21" t="str">
        <f t="shared" si="56"/>
        <v>Yes</v>
      </c>
      <c r="AO563" s="21" t="str">
        <f t="shared" si="56"/>
        <v>*</v>
      </c>
      <c r="AP563" s="21" t="str">
        <f t="shared" ref="AP563:BU563" si="57">IF(AP9="Include",IF(OR(AP559="Yes",AP561="Yes"),"Yes","No"),"*")</f>
        <v>Yes</v>
      </c>
      <c r="AQ563" s="21" t="str">
        <f t="shared" si="57"/>
        <v>*</v>
      </c>
      <c r="AR563" s="21" t="str">
        <f t="shared" si="57"/>
        <v>No</v>
      </c>
      <c r="AS563" s="21" t="str">
        <f t="shared" si="57"/>
        <v>*</v>
      </c>
      <c r="AT563" s="21" t="str">
        <f t="shared" si="57"/>
        <v>No</v>
      </c>
      <c r="AU563" s="21" t="str">
        <f t="shared" si="57"/>
        <v>Yes</v>
      </c>
      <c r="AV563" s="21" t="str">
        <f t="shared" si="57"/>
        <v>*</v>
      </c>
      <c r="AW563" s="21" t="str">
        <f t="shared" si="57"/>
        <v>*</v>
      </c>
      <c r="AX563" s="21" t="str">
        <f t="shared" si="57"/>
        <v>*</v>
      </c>
      <c r="AY563" s="21" t="str">
        <f t="shared" si="57"/>
        <v>*</v>
      </c>
      <c r="AZ563" s="21" t="str">
        <f t="shared" si="57"/>
        <v>Yes</v>
      </c>
      <c r="BA563" s="21" t="str">
        <f t="shared" si="57"/>
        <v>Yes</v>
      </c>
      <c r="BB563" s="21" t="str">
        <f t="shared" si="57"/>
        <v>Yes</v>
      </c>
      <c r="BC563" s="21" t="str">
        <f t="shared" si="57"/>
        <v>Yes</v>
      </c>
      <c r="BD563" s="21" t="str">
        <f t="shared" si="57"/>
        <v>Yes</v>
      </c>
      <c r="BE563" s="21" t="str">
        <f t="shared" si="57"/>
        <v>*</v>
      </c>
      <c r="BF563" s="21" t="str">
        <f t="shared" si="57"/>
        <v>*</v>
      </c>
      <c r="BG563" s="21" t="str">
        <f t="shared" si="57"/>
        <v>Yes</v>
      </c>
      <c r="BH563" s="21" t="str">
        <f t="shared" si="57"/>
        <v>*</v>
      </c>
      <c r="BI563" s="21" t="str">
        <f t="shared" si="57"/>
        <v>Yes</v>
      </c>
      <c r="BJ563" s="21" t="str">
        <f t="shared" si="57"/>
        <v>Yes</v>
      </c>
      <c r="BK563" s="21" t="str">
        <f t="shared" si="57"/>
        <v>*</v>
      </c>
      <c r="BL563" s="21" t="str">
        <f t="shared" si="57"/>
        <v>Yes</v>
      </c>
      <c r="BM563" s="21" t="str">
        <f t="shared" si="57"/>
        <v>*</v>
      </c>
      <c r="BN563" s="21" t="str">
        <f t="shared" si="57"/>
        <v>Yes</v>
      </c>
      <c r="BO563" s="21" t="str">
        <f t="shared" si="57"/>
        <v>No</v>
      </c>
      <c r="BP563" s="21" t="str">
        <f t="shared" si="57"/>
        <v>*</v>
      </c>
      <c r="BQ563" s="21" t="str">
        <f t="shared" si="57"/>
        <v>No</v>
      </c>
      <c r="BR563" s="21" t="str">
        <f t="shared" si="57"/>
        <v>*</v>
      </c>
      <c r="BS563" s="21" t="str">
        <f t="shared" si="57"/>
        <v>Yes</v>
      </c>
      <c r="BT563" s="21" t="str">
        <f t="shared" si="57"/>
        <v>Yes</v>
      </c>
      <c r="BU563" s="21" t="str">
        <f t="shared" si="57"/>
        <v>*</v>
      </c>
      <c r="BV563" s="21" t="str">
        <f t="shared" ref="BV563:DA563" si="58">IF(BV9="Include",IF(OR(BV559="Yes",BV561="Yes"),"Yes","No"),"*")</f>
        <v>No</v>
      </c>
      <c r="BW563" s="21" t="str">
        <f t="shared" si="58"/>
        <v>*</v>
      </c>
      <c r="BX563" s="21" t="str">
        <f t="shared" si="58"/>
        <v>Yes</v>
      </c>
      <c r="BY563" s="21" t="str">
        <f t="shared" si="58"/>
        <v>*</v>
      </c>
      <c r="BZ563" s="21" t="str">
        <f t="shared" si="58"/>
        <v>Yes</v>
      </c>
      <c r="CA563" s="21" t="str">
        <f t="shared" si="58"/>
        <v>Yes</v>
      </c>
      <c r="CB563" s="21" t="str">
        <f t="shared" si="58"/>
        <v>No</v>
      </c>
      <c r="CC563" s="21" t="str">
        <f t="shared" si="58"/>
        <v>Yes</v>
      </c>
      <c r="CD563" s="21" t="str">
        <f t="shared" si="58"/>
        <v>*</v>
      </c>
      <c r="CE563" s="21" t="str">
        <f t="shared" si="58"/>
        <v>*</v>
      </c>
      <c r="CF563" s="21" t="str">
        <f t="shared" si="58"/>
        <v>*</v>
      </c>
      <c r="CG563" s="21" t="str">
        <f t="shared" si="58"/>
        <v>Yes</v>
      </c>
      <c r="CH563" s="21" t="str">
        <f t="shared" si="58"/>
        <v>Yes</v>
      </c>
      <c r="CI563" s="21" t="str">
        <f t="shared" si="58"/>
        <v>*</v>
      </c>
      <c r="CJ563" s="21" t="str">
        <f t="shared" si="58"/>
        <v>Yes</v>
      </c>
      <c r="CK563" s="21" t="str">
        <f t="shared" si="58"/>
        <v>Yes</v>
      </c>
      <c r="CL563" s="21" t="str">
        <f t="shared" si="58"/>
        <v>Yes</v>
      </c>
      <c r="CM563" s="21" t="str">
        <f t="shared" si="58"/>
        <v>*</v>
      </c>
      <c r="CN563" s="21" t="str">
        <f t="shared" si="58"/>
        <v>Yes</v>
      </c>
      <c r="CO563" s="21" t="str">
        <f t="shared" si="58"/>
        <v>Yes</v>
      </c>
      <c r="CP563" s="21" t="str">
        <f t="shared" si="58"/>
        <v>*</v>
      </c>
      <c r="CQ563" s="21" t="str">
        <f t="shared" si="58"/>
        <v>No</v>
      </c>
      <c r="CR563" s="21" t="str">
        <f t="shared" si="58"/>
        <v>Yes</v>
      </c>
      <c r="CS563" s="21" t="str">
        <f t="shared" si="58"/>
        <v>No</v>
      </c>
      <c r="CT563" s="21" t="str">
        <f t="shared" si="58"/>
        <v>*</v>
      </c>
      <c r="CU563" s="21" t="str">
        <f t="shared" si="58"/>
        <v>Yes</v>
      </c>
      <c r="CV563" s="21" t="str">
        <f t="shared" si="58"/>
        <v>*</v>
      </c>
      <c r="CW563" s="21" t="str">
        <f t="shared" si="58"/>
        <v>Yes</v>
      </c>
      <c r="CX563" s="21" t="str">
        <f t="shared" si="58"/>
        <v>*</v>
      </c>
      <c r="CY563" s="21" t="str">
        <f t="shared" si="58"/>
        <v>Yes</v>
      </c>
      <c r="CZ563" s="21" t="str">
        <f t="shared" si="58"/>
        <v>*</v>
      </c>
      <c r="DA563" s="21" t="str">
        <f t="shared" si="58"/>
        <v>Yes</v>
      </c>
      <c r="DB563" s="21" t="str">
        <f t="shared" ref="DB563:EK563" si="59">IF(DB9="Include",IF(OR(DB559="Yes",DB561="Yes"),"Yes","No"),"*")</f>
        <v>*</v>
      </c>
      <c r="DC563" s="21" t="str">
        <f t="shared" si="59"/>
        <v>*</v>
      </c>
      <c r="DD563" s="21" t="str">
        <f t="shared" si="59"/>
        <v>Yes</v>
      </c>
      <c r="DE563" s="21" t="str">
        <f t="shared" si="59"/>
        <v>No</v>
      </c>
      <c r="DF563" s="21" t="str">
        <f t="shared" si="59"/>
        <v>*</v>
      </c>
      <c r="DG563" s="21" t="str">
        <f t="shared" si="59"/>
        <v>Yes</v>
      </c>
      <c r="DH563" s="21" t="str">
        <f t="shared" si="59"/>
        <v>Yes</v>
      </c>
      <c r="DI563" s="21" t="str">
        <f t="shared" si="59"/>
        <v>Yes</v>
      </c>
      <c r="DJ563" s="21" t="str">
        <f t="shared" si="59"/>
        <v>Yes</v>
      </c>
      <c r="DK563" s="21" t="str">
        <f t="shared" si="59"/>
        <v>*</v>
      </c>
      <c r="DL563" s="21" t="str">
        <f t="shared" si="59"/>
        <v>Yes</v>
      </c>
      <c r="DM563" s="21" t="str">
        <f t="shared" si="59"/>
        <v>*</v>
      </c>
      <c r="DN563" s="21" t="str">
        <f t="shared" si="59"/>
        <v>Yes</v>
      </c>
      <c r="DO563" s="21" t="str">
        <f t="shared" si="59"/>
        <v>*</v>
      </c>
      <c r="DP563" s="21" t="str">
        <f t="shared" si="59"/>
        <v>Yes</v>
      </c>
      <c r="DQ563" s="21" t="str">
        <f t="shared" si="59"/>
        <v>*</v>
      </c>
      <c r="DR563" s="21" t="str">
        <f t="shared" si="59"/>
        <v>*</v>
      </c>
      <c r="DS563" s="21" t="str">
        <f t="shared" si="59"/>
        <v>Yes</v>
      </c>
      <c r="DT563" s="21" t="str">
        <f t="shared" si="59"/>
        <v>No</v>
      </c>
      <c r="DU563" s="21" t="str">
        <f t="shared" si="59"/>
        <v>*</v>
      </c>
      <c r="DV563" s="21" t="str">
        <f t="shared" si="59"/>
        <v>*</v>
      </c>
      <c r="DW563" s="21" t="str">
        <f t="shared" si="59"/>
        <v>No</v>
      </c>
      <c r="DX563" s="21" t="str">
        <f t="shared" si="59"/>
        <v>Yes</v>
      </c>
      <c r="DY563" s="21" t="str">
        <f t="shared" si="59"/>
        <v>Yes</v>
      </c>
      <c r="DZ563" s="21" t="str">
        <f t="shared" si="59"/>
        <v>*</v>
      </c>
      <c r="EA563" s="21" t="str">
        <f t="shared" si="59"/>
        <v>Yes</v>
      </c>
      <c r="EB563" s="21" t="str">
        <f t="shared" si="59"/>
        <v>No</v>
      </c>
      <c r="EC563" s="21" t="str">
        <f t="shared" si="59"/>
        <v>No</v>
      </c>
      <c r="ED563" s="21" t="str">
        <f t="shared" si="59"/>
        <v>*</v>
      </c>
      <c r="EE563" s="21" t="str">
        <f t="shared" si="59"/>
        <v>Yes</v>
      </c>
      <c r="EF563" s="21" t="str">
        <f t="shared" si="59"/>
        <v>Yes</v>
      </c>
      <c r="EG563" s="21" t="str">
        <f t="shared" si="59"/>
        <v>*</v>
      </c>
      <c r="EH563" s="21" t="str">
        <f t="shared" si="59"/>
        <v>Yes</v>
      </c>
      <c r="EI563" s="21" t="str">
        <f t="shared" si="59"/>
        <v>*</v>
      </c>
      <c r="EJ563" s="21" t="str">
        <f t="shared" si="59"/>
        <v>Yes</v>
      </c>
      <c r="EK563" s="21" t="str">
        <f t="shared" si="59"/>
        <v>*</v>
      </c>
      <c r="EL563" s="110"/>
      <c r="EM563" s="110"/>
    </row>
    <row r="564" spans="1:143" s="15" customFormat="1" ht="15" x14ac:dyDescent="0.25">
      <c r="A564" s="140"/>
      <c r="B564" s="97"/>
      <c r="C564" s="97"/>
      <c r="D564" s="97"/>
      <c r="E564" s="97"/>
      <c r="F564" s="97"/>
      <c r="G564" s="92" t="s">
        <v>4034</v>
      </c>
      <c r="H564" s="80"/>
      <c r="I564" s="80"/>
      <c r="O564" s="55"/>
      <c r="EL564" s="99"/>
      <c r="EM564" s="99"/>
    </row>
    <row r="565" spans="1:143" s="58" customFormat="1" ht="12.75" customHeight="1" x14ac:dyDescent="0.25">
      <c r="A565" s="5"/>
      <c r="B565" s="96"/>
      <c r="C565" s="96"/>
      <c r="D565" s="96"/>
      <c r="E565" s="96"/>
      <c r="F565" s="96"/>
      <c r="G565" s="4" t="s">
        <v>3543</v>
      </c>
      <c r="H565" s="18" t="s">
        <v>5</v>
      </c>
      <c r="I565" s="18"/>
      <c r="J565" s="58" t="str">
        <f>IF(J$9="Include",IF(JoinIfFuzzy(J$82:J$123,J$82:J$123,"&lt;&gt;NA",$F$82:$F$123,$G565)&lt;&gt;"",IF(NOT(ISERR(FIND("WILL",JoinIfFuzzy(J$82:J$123,J$82:J$123,"&lt;&gt;NA",$F$82:$F$123,$G565)))),"Will Transmit", "Won't Transmit"),"NA"),"*")</f>
        <v>Will Transmit</v>
      </c>
      <c r="K565" s="58" t="str">
        <f>IF(K$9="Include",IF(JoinIfFuzzy(K$82:K$123,K$82:K$123,"&lt;&gt;NA",$F$82:$F$123,$G565)&lt;&gt;"",IF(NOT(ISERR(FIND("WILL",JoinIfFuzzy(K$82:K$123,K$82:K$123,"&lt;&gt;NA",$F$82:$F$123,$G565)))),"Will Transmit", "Won't Transmit"),"NA"),"*")</f>
        <v>Will Transmit</v>
      </c>
      <c r="L565" s="58" t="str">
        <f>IF(L$9="Include",IF(JoinIfFuzzy(L$82:L$123,L$82:L$123,"&lt;&gt;NA",$F$82:$F$123,$G565)&lt;&gt;"",IF(NOT(ISERR(FIND("WILL",JoinIfFuzzy(L$82:L$123,L$82:L$123,"&lt;&gt;NA",$F$82:$F$123,$G565)))),"Will Transmit", "Won't Transmit"),"NA"),"*")</f>
        <v>*</v>
      </c>
      <c r="M565" s="58" t="str">
        <f>IF(M$9="Include",IF(JoinIfFuzzy(M$82:M$123,M$82:M$123,"&lt;&gt;NA",$F$82:$F$123,$G565)&lt;&gt;"",IF(NOT(ISERR(FIND("WILL",JoinIfFuzzy(M$82:M$123,M$82:M$123,"&lt;&gt;NA",$F$82:$F$123,$G565)))),"Will Transmit", "Won't Transmit"),"NA"),"*")</f>
        <v>Will Transmit</v>
      </c>
      <c r="N565" s="58" t="str">
        <f>IF(N$9="Include",IF(JoinIfFuzzy(N$82:N$123,N$82:N$123,"&lt;&gt;NA",$F$82:$F$123,$G565)&lt;&gt;"",IF(NOT(ISERR(FIND("WILL",JoinIfFuzzy(N$82:N$123,N$82:N$123,"&lt;&gt;NA",$F$82:$F$123,$G565)))),"Will Transmit", "Won't Transmit"),"NA"),"*")</f>
        <v>*</v>
      </c>
      <c r="O565" s="58" t="str">
        <f>IF(O$9="Include",IF(JoinIfFuzzy(O$82:O$123,O$82:O$123,"&lt;&gt;NA",$F$82:$F$123,$G565)&lt;&gt;"",IF(NOT(ISERR(FIND("WILL",JoinIfFuzzy(O$82:O$123,O$82:O$123,"&lt;&gt;NA",$F$82:$F$123,$G565)))),"Will Transmit", "Won't Transmit"),"NA"),"*")</f>
        <v>NA</v>
      </c>
      <c r="P565" s="58" t="str">
        <f>IF(P$9="Include",IF(JoinIfFuzzy(P$82:P$123,P$82:P$123,"&lt;&gt;NA",$F$82:$F$123,$G565)&lt;&gt;"",IF(NOT(ISERR(FIND("WILL",JoinIfFuzzy(P$82:P$123,P$82:P$123,"&lt;&gt;NA",$F$82:$F$123,$G565)))),"Will Transmit", "Won't Transmit"),"NA"),"*")</f>
        <v>*</v>
      </c>
      <c r="Q565" s="58" t="str">
        <f>IF(Q$9="Include",IF(JoinIfFuzzy(Q$82:Q$123,Q$82:Q$123,"&lt;&gt;NA",$F$82:$F$123,$G565)&lt;&gt;"",IF(NOT(ISERR(FIND("WILL",JoinIfFuzzy(Q$82:Q$123,Q$82:Q$123,"&lt;&gt;NA",$F$82:$F$123,$G565)))),"Will Transmit", "Won't Transmit"),"NA"),"*")</f>
        <v>NA</v>
      </c>
      <c r="R565" s="58" t="str">
        <f>IF(R$9="Include",IF(JoinIfFuzzy(R$82:R$123,R$82:R$123,"&lt;&gt;NA",$F$82:$F$123,$G565)&lt;&gt;"",IF(NOT(ISERR(FIND("WILL",JoinIfFuzzy(R$82:R$123,R$82:R$123,"&lt;&gt;NA",$F$82:$F$123,$G565)))),"Will Transmit", "Won't Transmit"),"NA"),"*")</f>
        <v>*</v>
      </c>
      <c r="S565" s="58" t="str">
        <f>IF(S$9="Include",IF(JoinIfFuzzy(S$82:S$123,S$82:S$123,"&lt;&gt;NA",$F$82:$F$123,$G565)&lt;&gt;"",IF(NOT(ISERR(FIND("WILL",JoinIfFuzzy(S$82:S$123,S$82:S$123,"&lt;&gt;NA",$F$82:$F$123,$G565)))),"Will Transmit", "Won't Transmit"),"NA"),"*")</f>
        <v>Will Transmit</v>
      </c>
      <c r="T565" s="58" t="str">
        <f>IF(T$9="Include",IF(JoinIfFuzzy(T$82:T$123,T$82:T$123,"&lt;&gt;NA",$F$82:$F$123,$G565)&lt;&gt;"",IF(NOT(ISERR(FIND("WILL",JoinIfFuzzy(T$82:T$123,T$82:T$123,"&lt;&gt;NA",$F$82:$F$123,$G565)))),"Will Transmit", "Won't Transmit"),"NA"),"*")</f>
        <v>*</v>
      </c>
      <c r="U565" s="58" t="str">
        <f>IF(U$9="Include",IF(JoinIfFuzzy(U$82:U$123,U$82:U$123,"&lt;&gt;NA",$F$82:$F$123,$G565)&lt;&gt;"",IF(NOT(ISERR(FIND("WILL",JoinIfFuzzy(U$82:U$123,U$82:U$123,"&lt;&gt;NA",$F$82:$F$123,$G565)))),"Will Transmit", "Won't Transmit"),"NA"),"*")</f>
        <v>Will Transmit</v>
      </c>
      <c r="V565" s="58" t="str">
        <f>IF(V$9="Include",IF(JoinIfFuzzy(V$82:V$123,V$82:V$123,"&lt;&gt;NA",$F$82:$F$123,$G565)&lt;&gt;"",IF(NOT(ISERR(FIND("WILL",JoinIfFuzzy(V$82:V$123,V$82:V$123,"&lt;&gt;NA",$F$82:$F$123,$G565)))),"Will Transmit", "Won't Transmit"),"NA"),"*")</f>
        <v>Will Transmit</v>
      </c>
      <c r="W565" s="58" t="str">
        <f>IF(W$9="Include",IF(JoinIfFuzzy(W$82:W$123,W$82:W$123,"&lt;&gt;NA",$F$82:$F$123,$G565)&lt;&gt;"",IF(NOT(ISERR(FIND("WILL",JoinIfFuzzy(W$82:W$123,W$82:W$123,"&lt;&gt;NA",$F$82:$F$123,$G565)))),"Will Transmit", "Won't Transmit"),"NA"),"*")</f>
        <v>Will Transmit</v>
      </c>
      <c r="X565" s="58" t="str">
        <f>IF(X$9="Include",IF(JoinIfFuzzy(X$82:X$123,X$82:X$123,"&lt;&gt;NA",$F$82:$F$123,$G565)&lt;&gt;"",IF(NOT(ISERR(FIND("WILL",JoinIfFuzzy(X$82:X$123,X$82:X$123,"&lt;&gt;NA",$F$82:$F$123,$G565)))),"Will Transmit", "Won't Transmit"),"NA"),"*")</f>
        <v>*</v>
      </c>
      <c r="Y565" s="58" t="str">
        <f>IF(Y$9="Include",IF(JoinIfFuzzy(Y$82:Y$123,Y$82:Y$123,"&lt;&gt;NA",$F$82:$F$123,$G565)&lt;&gt;"",IF(NOT(ISERR(FIND("WILL",JoinIfFuzzy(Y$82:Y$123,Y$82:Y$123,"&lt;&gt;NA",$F$82:$F$123,$G565)))),"Will Transmit", "Won't Transmit"),"NA"),"*")</f>
        <v>Will Transmit</v>
      </c>
      <c r="Z565" s="58" t="str">
        <f>IF(Z$9="Include",IF(JoinIfFuzzy(Z$82:Z$123,Z$82:Z$123,"&lt;&gt;NA",$F$82:$F$123,$G565)&lt;&gt;"",IF(NOT(ISERR(FIND("WILL",JoinIfFuzzy(Z$82:Z$123,Z$82:Z$123,"&lt;&gt;NA",$F$82:$F$123,$G565)))),"Will Transmit", "Won't Transmit"),"NA"),"*")</f>
        <v>*</v>
      </c>
      <c r="AA565" s="58" t="str">
        <f>IF(AA$9="Include",IF(JoinIfFuzzy(AA$82:AA$123,AA$82:AA$123,"&lt;&gt;NA",$F$82:$F$123,$G565)&lt;&gt;"",IF(NOT(ISERR(FIND("WILL",JoinIfFuzzy(AA$82:AA$123,AA$82:AA$123,"&lt;&gt;NA",$F$82:$F$123,$G565)))),"Will Transmit", "Won't Transmit"),"NA"),"*")</f>
        <v>Will Transmit</v>
      </c>
      <c r="AB565" s="58" t="str">
        <f>IF(AB$9="Include",IF(JoinIfFuzzy(AB$82:AB$123,AB$82:AB$123,"&lt;&gt;NA",$F$82:$F$123,$G565)&lt;&gt;"",IF(NOT(ISERR(FIND("WILL",JoinIfFuzzy(AB$82:AB$123,AB$82:AB$123,"&lt;&gt;NA",$F$82:$F$123,$G565)))),"Will Transmit", "Won't Transmit"),"NA"),"*")</f>
        <v>*</v>
      </c>
      <c r="AC565" s="58" t="str">
        <f>IF(AC$9="Include",IF(JoinIfFuzzy(AC$82:AC$123,AC$82:AC$123,"&lt;&gt;NA",$F$82:$F$123,$G565)&lt;&gt;"",IF(NOT(ISERR(FIND("WILL",JoinIfFuzzy(AC$82:AC$123,AC$82:AC$123,"&lt;&gt;NA",$F$82:$F$123,$G565)))),"Will Transmit", "Won't Transmit"),"NA"),"*")</f>
        <v>NA</v>
      </c>
      <c r="AD565" s="58" t="str">
        <f>IF(AD$9="Include",IF(JoinIfFuzzy(AD$82:AD$123,AD$82:AD$123,"&lt;&gt;NA",$F$82:$F$123,$G565)&lt;&gt;"",IF(NOT(ISERR(FIND("WILL",JoinIfFuzzy(AD$82:AD$123,AD$82:AD$123,"&lt;&gt;NA",$F$82:$F$123,$G565)))),"Will Transmit", "Won't Transmit"),"NA"),"*")</f>
        <v>NA</v>
      </c>
      <c r="AE565" s="58" t="str">
        <f>IF(AE$9="Include",IF(JoinIfFuzzy(AE$82:AE$123,AE$82:AE$123,"&lt;&gt;NA",$F$82:$F$123,$G565)&lt;&gt;"",IF(NOT(ISERR(FIND("WILL",JoinIfFuzzy(AE$82:AE$123,AE$82:AE$123,"&lt;&gt;NA",$F$82:$F$123,$G565)))),"Will Transmit", "Won't Transmit"),"NA"),"*")</f>
        <v>*</v>
      </c>
      <c r="AF565" s="58" t="str">
        <f>IF(AF$9="Include",IF(JoinIfFuzzy(AF$82:AF$123,AF$82:AF$123,"&lt;&gt;NA",$F$82:$F$123,$G565)&lt;&gt;"",IF(NOT(ISERR(FIND("WILL",JoinIfFuzzy(AF$82:AF$123,AF$82:AF$123,"&lt;&gt;NA",$F$82:$F$123,$G565)))),"Will Transmit", "Won't Transmit"),"NA"),"*")</f>
        <v>Will Transmit</v>
      </c>
      <c r="AG565" s="58" t="str">
        <f>IF(AG$9="Include",IF(JoinIfFuzzy(AG$82:AG$123,AG$82:AG$123,"&lt;&gt;NA",$F$82:$F$123,$G565)&lt;&gt;"",IF(NOT(ISERR(FIND("WILL",JoinIfFuzzy(AG$82:AG$123,AG$82:AG$123,"&lt;&gt;NA",$F$82:$F$123,$G565)))),"Will Transmit", "Won't Transmit"),"NA"),"*")</f>
        <v>Will Transmit</v>
      </c>
      <c r="AH565" s="58" t="str">
        <f>IF(AH$9="Include",IF(JoinIfFuzzy(AH$82:AH$123,AH$82:AH$123,"&lt;&gt;NA",$F$82:$F$123,$G565)&lt;&gt;"",IF(NOT(ISERR(FIND("WILL",JoinIfFuzzy(AH$82:AH$123,AH$82:AH$123,"&lt;&gt;NA",$F$82:$F$123,$G565)))),"Will Transmit", "Won't Transmit"),"NA"),"*")</f>
        <v>NA</v>
      </c>
      <c r="AI565" s="58" t="str">
        <f>IF(AI$9="Include",IF(JoinIfFuzzy(AI$82:AI$123,AI$82:AI$123,"&lt;&gt;NA",$F$82:$F$123,$G565)&lt;&gt;"",IF(NOT(ISERR(FIND("WILL",JoinIfFuzzy(AI$82:AI$123,AI$82:AI$123,"&lt;&gt;NA",$F$82:$F$123,$G565)))),"Will Transmit", "Won't Transmit"),"NA"),"*")</f>
        <v>*</v>
      </c>
      <c r="AJ565" s="58" t="str">
        <f>IF(AJ$9="Include",IF(JoinIfFuzzy(AJ$82:AJ$123,AJ$82:AJ$123,"&lt;&gt;NA",$F$82:$F$123,$G565)&lt;&gt;"",IF(NOT(ISERR(FIND("WILL",JoinIfFuzzy(AJ$82:AJ$123,AJ$82:AJ$123,"&lt;&gt;NA",$F$82:$F$123,$G565)))),"Will Transmit", "Won't Transmit"),"NA"),"*")</f>
        <v>Will Transmit</v>
      </c>
      <c r="AK565" s="58" t="str">
        <f>IF(AK$9="Include",IF(JoinIfFuzzy(AK$82:AK$123,AK$82:AK$123,"&lt;&gt;NA",$F$82:$F$123,$G565)&lt;&gt;"",IF(NOT(ISERR(FIND("WILL",JoinIfFuzzy(AK$82:AK$123,AK$82:AK$123,"&lt;&gt;NA",$F$82:$F$123,$G565)))),"Will Transmit", "Won't Transmit"),"NA"),"*")</f>
        <v>*</v>
      </c>
      <c r="AL565" s="58" t="str">
        <f>IF(AL$9="Include",IF(JoinIfFuzzy(AL$82:AL$123,AL$82:AL$123,"&lt;&gt;NA",$F$82:$F$123,$G565)&lt;&gt;"",IF(NOT(ISERR(FIND("WILL",JoinIfFuzzy(AL$82:AL$123,AL$82:AL$123,"&lt;&gt;NA",$F$82:$F$123,$G565)))),"Will Transmit", "Won't Transmit"),"NA"),"*")</f>
        <v>NA</v>
      </c>
      <c r="AM565" s="58" t="str">
        <f>IF(AM$9="Include",IF(JoinIfFuzzy(AM$82:AM$123,AM$82:AM$123,"&lt;&gt;NA",$F$82:$F$123,$G565)&lt;&gt;"",IF(NOT(ISERR(FIND("WILL",JoinIfFuzzy(AM$82:AM$123,AM$82:AM$123,"&lt;&gt;NA",$F$82:$F$123,$G565)))),"Will Transmit", "Won't Transmit"),"NA"),"*")</f>
        <v>NA</v>
      </c>
      <c r="AN565" s="58" t="str">
        <f>IF(AN$9="Include",IF(JoinIfFuzzy(AN$82:AN$123,AN$82:AN$123,"&lt;&gt;NA",$F$82:$F$123,$G565)&lt;&gt;"",IF(NOT(ISERR(FIND("WILL",JoinIfFuzzy(AN$82:AN$123,AN$82:AN$123,"&lt;&gt;NA",$F$82:$F$123,$G565)))),"Will Transmit", "Won't Transmit"),"NA"),"*")</f>
        <v>Won't Transmit</v>
      </c>
      <c r="AO565" s="58" t="str">
        <f>IF(AO$9="Include",IF(JoinIfFuzzy(AO$82:AO$123,AO$82:AO$123,"&lt;&gt;NA",$F$82:$F$123,$G565)&lt;&gt;"",IF(NOT(ISERR(FIND("WILL",JoinIfFuzzy(AO$82:AO$123,AO$82:AO$123,"&lt;&gt;NA",$F$82:$F$123,$G565)))),"Will Transmit", "Won't Transmit"),"NA"),"*")</f>
        <v>*</v>
      </c>
      <c r="AP565" s="58" t="str">
        <f>IF(AP$9="Include",IF(JoinIfFuzzy(AP$82:AP$123,AP$82:AP$123,"&lt;&gt;NA",$F$82:$F$123,$G565)&lt;&gt;"",IF(NOT(ISERR(FIND("WILL",JoinIfFuzzy(AP$82:AP$123,AP$82:AP$123,"&lt;&gt;NA",$F$82:$F$123,$G565)))),"Will Transmit", "Won't Transmit"),"NA"),"*")</f>
        <v>NA</v>
      </c>
      <c r="AQ565" s="58" t="str">
        <f>IF(AQ$9="Include",IF(JoinIfFuzzy(AQ$82:AQ$123,AQ$82:AQ$123,"&lt;&gt;NA",$F$82:$F$123,$G565)&lt;&gt;"",IF(NOT(ISERR(FIND("WILL",JoinIfFuzzy(AQ$82:AQ$123,AQ$82:AQ$123,"&lt;&gt;NA",$F$82:$F$123,$G565)))),"Will Transmit", "Won't Transmit"),"NA"),"*")</f>
        <v>*</v>
      </c>
      <c r="AR565" s="58" t="str">
        <f>IF(AR$9="Include",IF(JoinIfFuzzy(AR$82:AR$123,AR$82:AR$123,"&lt;&gt;NA",$F$82:$F$123,$G565)&lt;&gt;"",IF(NOT(ISERR(FIND("WILL",JoinIfFuzzy(AR$82:AR$123,AR$82:AR$123,"&lt;&gt;NA",$F$82:$F$123,$G565)))),"Will Transmit", "Won't Transmit"),"NA"),"*")</f>
        <v>NA</v>
      </c>
      <c r="AS565" s="58" t="str">
        <f>IF(AS$9="Include",IF(JoinIfFuzzy(AS$82:AS$123,AS$82:AS$123,"&lt;&gt;NA",$F$82:$F$123,$G565)&lt;&gt;"",IF(NOT(ISERR(FIND("WILL",JoinIfFuzzy(AS$82:AS$123,AS$82:AS$123,"&lt;&gt;NA",$F$82:$F$123,$G565)))),"Will Transmit", "Won't Transmit"),"NA"),"*")</f>
        <v>*</v>
      </c>
      <c r="AT565" s="58" t="str">
        <f>IF(AT$9="Include",IF(JoinIfFuzzy(AT$82:AT$123,AT$82:AT$123,"&lt;&gt;NA",$F$82:$F$123,$G565)&lt;&gt;"",IF(NOT(ISERR(FIND("WILL",JoinIfFuzzy(AT$82:AT$123,AT$82:AT$123,"&lt;&gt;NA",$F$82:$F$123,$G565)))),"Will Transmit", "Won't Transmit"),"NA"),"*")</f>
        <v>Will Transmit</v>
      </c>
      <c r="AU565" s="58" t="str">
        <f>IF(AU$9="Include",IF(JoinIfFuzzy(AU$82:AU$123,AU$82:AU$123,"&lt;&gt;NA",$F$82:$F$123,$G565)&lt;&gt;"",IF(NOT(ISERR(FIND("WILL",JoinIfFuzzy(AU$82:AU$123,AU$82:AU$123,"&lt;&gt;NA",$F$82:$F$123,$G565)))),"Will Transmit", "Won't Transmit"),"NA"),"*")</f>
        <v>Will Transmit</v>
      </c>
      <c r="AV565" s="58" t="str">
        <f>IF(AV$9="Include",IF(JoinIfFuzzy(AV$82:AV$123,AV$82:AV$123,"&lt;&gt;NA",$F$82:$F$123,$G565)&lt;&gt;"",IF(NOT(ISERR(FIND("WILL",JoinIfFuzzy(AV$82:AV$123,AV$82:AV$123,"&lt;&gt;NA",$F$82:$F$123,$G565)))),"Will Transmit", "Won't Transmit"),"NA"),"*")</f>
        <v>*</v>
      </c>
      <c r="AW565" s="58" t="str">
        <f>IF(AW$9="Include",IF(JoinIfFuzzy(AW$82:AW$123,AW$82:AW$123,"&lt;&gt;NA",$F$82:$F$123,$G565)&lt;&gt;"",IF(NOT(ISERR(FIND("WILL",JoinIfFuzzy(AW$82:AW$123,AW$82:AW$123,"&lt;&gt;NA",$F$82:$F$123,$G565)))),"Will Transmit", "Won't Transmit"),"NA"),"*")</f>
        <v>*</v>
      </c>
      <c r="AX565" s="58" t="str">
        <f>IF(AX$9="Include",IF(JoinIfFuzzy(AX$82:AX$123,AX$82:AX$123,"&lt;&gt;NA",$F$82:$F$123,$G565)&lt;&gt;"",IF(NOT(ISERR(FIND("WILL",JoinIfFuzzy(AX$82:AX$123,AX$82:AX$123,"&lt;&gt;NA",$F$82:$F$123,$G565)))),"Will Transmit", "Won't Transmit"),"NA"),"*")</f>
        <v>*</v>
      </c>
      <c r="AY565" s="58" t="str">
        <f>IF(AY$9="Include",IF(JoinIfFuzzy(AY$82:AY$123,AY$82:AY$123,"&lt;&gt;NA",$F$82:$F$123,$G565)&lt;&gt;"",IF(NOT(ISERR(FIND("WILL",JoinIfFuzzy(AY$82:AY$123,AY$82:AY$123,"&lt;&gt;NA",$F$82:$F$123,$G565)))),"Will Transmit", "Won't Transmit"),"NA"),"*")</f>
        <v>*</v>
      </c>
      <c r="AZ565" s="58" t="str">
        <f>IF(AZ$9="Include",IF(JoinIfFuzzy(AZ$82:AZ$123,AZ$82:AZ$123,"&lt;&gt;NA",$F$82:$F$123,$G565)&lt;&gt;"",IF(NOT(ISERR(FIND("WILL",JoinIfFuzzy(AZ$82:AZ$123,AZ$82:AZ$123,"&lt;&gt;NA",$F$82:$F$123,$G565)))),"Will Transmit", "Won't Transmit"),"NA"),"*")</f>
        <v>NA</v>
      </c>
      <c r="BA565" s="58" t="str">
        <f>IF(BA$9="Include",IF(JoinIfFuzzy(BA$82:BA$123,BA$82:BA$123,"&lt;&gt;NA",$F$82:$F$123,$G565)&lt;&gt;"",IF(NOT(ISERR(FIND("WILL",JoinIfFuzzy(BA$82:BA$123,BA$82:BA$123,"&lt;&gt;NA",$F$82:$F$123,$G565)))),"Will Transmit", "Won't Transmit"),"NA"),"*")</f>
        <v>NA</v>
      </c>
      <c r="BB565" s="58" t="str">
        <f>IF(BB$9="Include",IF(JoinIfFuzzy(BB$82:BB$123,BB$82:BB$123,"&lt;&gt;NA",$F$82:$F$123,$G565)&lt;&gt;"",IF(NOT(ISERR(FIND("WILL",JoinIfFuzzy(BB$82:BB$123,BB$82:BB$123,"&lt;&gt;NA",$F$82:$F$123,$G565)))),"Will Transmit", "Won't Transmit"),"NA"),"*")</f>
        <v>NA</v>
      </c>
      <c r="BC565" s="58" t="str">
        <f>IF(BC$9="Include",IF(JoinIfFuzzy(BC$82:BC$123,BC$82:BC$123,"&lt;&gt;NA",$F$82:$F$123,$G565)&lt;&gt;"",IF(NOT(ISERR(FIND("WILL",JoinIfFuzzy(BC$82:BC$123,BC$82:BC$123,"&lt;&gt;NA",$F$82:$F$123,$G565)))),"Will Transmit", "Won't Transmit"),"NA"),"*")</f>
        <v>NA</v>
      </c>
      <c r="BD565" s="58" t="str">
        <f>IF(BD$9="Include",IF(JoinIfFuzzy(BD$82:BD$123,BD$82:BD$123,"&lt;&gt;NA",$F$82:$F$123,$G565)&lt;&gt;"",IF(NOT(ISERR(FIND("WILL",JoinIfFuzzy(BD$82:BD$123,BD$82:BD$123,"&lt;&gt;NA",$F$82:$F$123,$G565)))),"Will Transmit", "Won't Transmit"),"NA"),"*")</f>
        <v>Will Transmit</v>
      </c>
      <c r="BE565" s="58" t="str">
        <f>IF(BE$9="Include",IF(JoinIfFuzzy(BE$82:BE$123,BE$82:BE$123,"&lt;&gt;NA",$F$82:$F$123,$G565)&lt;&gt;"",IF(NOT(ISERR(FIND("WILL",JoinIfFuzzy(BE$82:BE$123,BE$82:BE$123,"&lt;&gt;NA",$F$82:$F$123,$G565)))),"Will Transmit", "Won't Transmit"),"NA"),"*")</f>
        <v>*</v>
      </c>
      <c r="BF565" s="58" t="str">
        <f>IF(BF$9="Include",IF(JoinIfFuzzy(BF$82:BF$123,BF$82:BF$123,"&lt;&gt;NA",$F$82:$F$123,$G565)&lt;&gt;"",IF(NOT(ISERR(FIND("WILL",JoinIfFuzzy(BF$82:BF$123,BF$82:BF$123,"&lt;&gt;NA",$F$82:$F$123,$G565)))),"Will Transmit", "Won't Transmit"),"NA"),"*")</f>
        <v>*</v>
      </c>
      <c r="BG565" s="58" t="str">
        <f>IF(BG$9="Include",IF(JoinIfFuzzy(BG$82:BG$123,BG$82:BG$123,"&lt;&gt;NA",$F$82:$F$123,$G565)&lt;&gt;"",IF(NOT(ISERR(FIND("WILL",JoinIfFuzzy(BG$82:BG$123,BG$82:BG$123,"&lt;&gt;NA",$F$82:$F$123,$G565)))),"Will Transmit", "Won't Transmit"),"NA"),"*")</f>
        <v>NA</v>
      </c>
      <c r="BH565" s="58" t="str">
        <f>IF(BH$9="Include",IF(JoinIfFuzzy(BH$82:BH$123,BH$82:BH$123,"&lt;&gt;NA",$F$82:$F$123,$G565)&lt;&gt;"",IF(NOT(ISERR(FIND("WILL",JoinIfFuzzy(BH$82:BH$123,BH$82:BH$123,"&lt;&gt;NA",$F$82:$F$123,$G565)))),"Will Transmit", "Won't Transmit"),"NA"),"*")</f>
        <v>*</v>
      </c>
      <c r="BI565" s="58" t="str">
        <f>IF(BI$9="Include",IF(JoinIfFuzzy(BI$82:BI$123,BI$82:BI$123,"&lt;&gt;NA",$F$82:$F$123,$G565)&lt;&gt;"",IF(NOT(ISERR(FIND("WILL",JoinIfFuzzy(BI$82:BI$123,BI$82:BI$123,"&lt;&gt;NA",$F$82:$F$123,$G565)))),"Will Transmit", "Won't Transmit"),"NA"),"*")</f>
        <v>NA</v>
      </c>
      <c r="BJ565" s="58" t="str">
        <f>IF(BJ$9="Include",IF(JoinIfFuzzy(BJ$82:BJ$123,BJ$82:BJ$123,"&lt;&gt;NA",$F$82:$F$123,$G565)&lt;&gt;"",IF(NOT(ISERR(FIND("WILL",JoinIfFuzzy(BJ$82:BJ$123,BJ$82:BJ$123,"&lt;&gt;NA",$F$82:$F$123,$G565)))),"Will Transmit", "Won't Transmit"),"NA"),"*")</f>
        <v>Will Transmit</v>
      </c>
      <c r="BK565" s="58" t="str">
        <f>IF(BK$9="Include",IF(JoinIfFuzzy(BK$82:BK$123,BK$82:BK$123,"&lt;&gt;NA",$F$82:$F$123,$G565)&lt;&gt;"",IF(NOT(ISERR(FIND("WILL",JoinIfFuzzy(BK$82:BK$123,BK$82:BK$123,"&lt;&gt;NA",$F$82:$F$123,$G565)))),"Will Transmit", "Won't Transmit"),"NA"),"*")</f>
        <v>*</v>
      </c>
      <c r="BL565" s="58" t="str">
        <f>IF(BL$9="Include",IF(JoinIfFuzzy(BL$82:BL$123,BL$82:BL$123,"&lt;&gt;NA",$F$82:$F$123,$G565)&lt;&gt;"",IF(NOT(ISERR(FIND("WILL",JoinIfFuzzy(BL$82:BL$123,BL$82:BL$123,"&lt;&gt;NA",$F$82:$F$123,$G565)))),"Will Transmit", "Won't Transmit"),"NA"),"*")</f>
        <v>Will Transmit</v>
      </c>
      <c r="BM565" s="58" t="str">
        <f>IF(BM$9="Include",IF(JoinIfFuzzy(BM$82:BM$123,BM$82:BM$123,"&lt;&gt;NA",$F$82:$F$123,$G565)&lt;&gt;"",IF(NOT(ISERR(FIND("WILL",JoinIfFuzzy(BM$82:BM$123,BM$82:BM$123,"&lt;&gt;NA",$F$82:$F$123,$G565)))),"Will Transmit", "Won't Transmit"),"NA"),"*")</f>
        <v>*</v>
      </c>
      <c r="BN565" s="58" t="str">
        <f>IF(BN$9="Include",IF(JoinIfFuzzy(BN$82:BN$123,BN$82:BN$123,"&lt;&gt;NA",$F$82:$F$123,$G565)&lt;&gt;"",IF(NOT(ISERR(FIND("WILL",JoinIfFuzzy(BN$82:BN$123,BN$82:BN$123,"&lt;&gt;NA",$F$82:$F$123,$G565)))),"Will Transmit", "Won't Transmit"),"NA"),"*")</f>
        <v>NA</v>
      </c>
      <c r="BO565" s="58" t="str">
        <f>IF(BO$9="Include",IF(JoinIfFuzzy(BO$82:BO$123,BO$82:BO$123,"&lt;&gt;NA",$F$82:$F$123,$G565)&lt;&gt;"",IF(NOT(ISERR(FIND("WILL",JoinIfFuzzy(BO$82:BO$123,BO$82:BO$123,"&lt;&gt;NA",$F$82:$F$123,$G565)))),"Will Transmit", "Won't Transmit"),"NA"),"*")</f>
        <v>NA</v>
      </c>
      <c r="BP565" s="58" t="str">
        <f>IF(BP$9="Include",IF(JoinIfFuzzy(BP$82:BP$123,BP$82:BP$123,"&lt;&gt;NA",$F$82:$F$123,$G565)&lt;&gt;"",IF(NOT(ISERR(FIND("WILL",JoinIfFuzzy(BP$82:BP$123,BP$82:BP$123,"&lt;&gt;NA",$F$82:$F$123,$G565)))),"Will Transmit", "Won't Transmit"),"NA"),"*")</f>
        <v>*</v>
      </c>
      <c r="BQ565" s="58" t="str">
        <f>IF(BQ$9="Include",IF(JoinIfFuzzy(BQ$82:BQ$123,BQ$82:BQ$123,"&lt;&gt;NA",$F$82:$F$123,$G565)&lt;&gt;"",IF(NOT(ISERR(FIND("WILL",JoinIfFuzzy(BQ$82:BQ$123,BQ$82:BQ$123,"&lt;&gt;NA",$F$82:$F$123,$G565)))),"Will Transmit", "Won't Transmit"),"NA"),"*")</f>
        <v>NA</v>
      </c>
      <c r="BR565" s="58" t="str">
        <f>IF(BR$9="Include",IF(JoinIfFuzzy(BR$82:BR$123,BR$82:BR$123,"&lt;&gt;NA",$F$82:$F$123,$G565)&lt;&gt;"",IF(NOT(ISERR(FIND("WILL",JoinIfFuzzy(BR$82:BR$123,BR$82:BR$123,"&lt;&gt;NA",$F$82:$F$123,$G565)))),"Will Transmit", "Won't Transmit"),"NA"),"*")</f>
        <v>*</v>
      </c>
      <c r="BS565" s="58" t="str">
        <f>IF(BS$9="Include",IF(JoinIfFuzzy(BS$82:BS$123,BS$82:BS$123,"&lt;&gt;NA",$F$82:$F$123,$G565)&lt;&gt;"",IF(NOT(ISERR(FIND("WILL",JoinIfFuzzy(BS$82:BS$123,BS$82:BS$123,"&lt;&gt;NA",$F$82:$F$123,$G565)))),"Will Transmit", "Won't Transmit"),"NA"),"*")</f>
        <v>NA</v>
      </c>
      <c r="BT565" s="58" t="str">
        <f>IF(BT$9="Include",IF(JoinIfFuzzy(BT$82:BT$123,BT$82:BT$123,"&lt;&gt;NA",$F$82:$F$123,$G565)&lt;&gt;"",IF(NOT(ISERR(FIND("WILL",JoinIfFuzzy(BT$82:BT$123,BT$82:BT$123,"&lt;&gt;NA",$F$82:$F$123,$G565)))),"Will Transmit", "Won't Transmit"),"NA"),"*")</f>
        <v>Will Transmit</v>
      </c>
      <c r="BU565" s="58" t="str">
        <f>IF(BU$9="Include",IF(JoinIfFuzzy(BU$82:BU$123,BU$82:BU$123,"&lt;&gt;NA",$F$82:$F$123,$G565)&lt;&gt;"",IF(NOT(ISERR(FIND("WILL",JoinIfFuzzy(BU$82:BU$123,BU$82:BU$123,"&lt;&gt;NA",$F$82:$F$123,$G565)))),"Will Transmit", "Won't Transmit"),"NA"),"*")</f>
        <v>*</v>
      </c>
      <c r="BV565" s="58" t="str">
        <f>IF(BV$9="Include",IF(JoinIfFuzzy(BV$82:BV$123,BV$82:BV$123,"&lt;&gt;NA",$F$82:$F$123,$G565)&lt;&gt;"",IF(NOT(ISERR(FIND("WILL",JoinIfFuzzy(BV$82:BV$123,BV$82:BV$123,"&lt;&gt;NA",$F$82:$F$123,$G565)))),"Will Transmit", "Won't Transmit"),"NA"),"*")</f>
        <v>Will Transmit</v>
      </c>
      <c r="BW565" s="58" t="str">
        <f>IF(BW$9="Include",IF(JoinIfFuzzy(BW$82:BW$123,BW$82:BW$123,"&lt;&gt;NA",$F$82:$F$123,$G565)&lt;&gt;"",IF(NOT(ISERR(FIND("WILL",JoinIfFuzzy(BW$82:BW$123,BW$82:BW$123,"&lt;&gt;NA",$F$82:$F$123,$G565)))),"Will Transmit", "Won't Transmit"),"NA"),"*")</f>
        <v>*</v>
      </c>
      <c r="BX565" s="58" t="str">
        <f>IF(BX$9="Include",IF(JoinIfFuzzy(BX$82:BX$123,BX$82:BX$123,"&lt;&gt;NA",$F$82:$F$123,$G565)&lt;&gt;"",IF(NOT(ISERR(FIND("WILL",JoinIfFuzzy(BX$82:BX$123,BX$82:BX$123,"&lt;&gt;NA",$F$82:$F$123,$G565)))),"Will Transmit", "Won't Transmit"),"NA"),"*")</f>
        <v>NA</v>
      </c>
      <c r="BY565" s="58" t="str">
        <f>IF(BY$9="Include",IF(JoinIfFuzzy(BY$82:BY$123,BY$82:BY$123,"&lt;&gt;NA",$F$82:$F$123,$G565)&lt;&gt;"",IF(NOT(ISERR(FIND("WILL",JoinIfFuzzy(BY$82:BY$123,BY$82:BY$123,"&lt;&gt;NA",$F$82:$F$123,$G565)))),"Will Transmit", "Won't Transmit"),"NA"),"*")</f>
        <v>*</v>
      </c>
      <c r="BZ565" s="58" t="str">
        <f>IF(BZ$9="Include",IF(JoinIfFuzzy(BZ$82:BZ$123,BZ$82:BZ$123,"&lt;&gt;NA",$F$82:$F$123,$G565)&lt;&gt;"",IF(NOT(ISERR(FIND("WILL",JoinIfFuzzy(BZ$82:BZ$123,BZ$82:BZ$123,"&lt;&gt;NA",$F$82:$F$123,$G565)))),"Will Transmit", "Won't Transmit"),"NA"),"*")</f>
        <v>Will Transmit</v>
      </c>
      <c r="CA565" s="58" t="str">
        <f>IF(CA$9="Include",IF(JoinIfFuzzy(CA$82:CA$123,CA$82:CA$123,"&lt;&gt;NA",$F$82:$F$123,$G565)&lt;&gt;"",IF(NOT(ISERR(FIND("WILL",JoinIfFuzzy(CA$82:CA$123,CA$82:CA$123,"&lt;&gt;NA",$F$82:$F$123,$G565)))),"Will Transmit", "Won't Transmit"),"NA"),"*")</f>
        <v>Will Transmit</v>
      </c>
      <c r="CB565" s="58" t="str">
        <f>IF(CB$9="Include",IF(JoinIfFuzzy(CB$82:CB$123,CB$82:CB$123,"&lt;&gt;NA",$F$82:$F$123,$G565)&lt;&gt;"",IF(NOT(ISERR(FIND("WILL",JoinIfFuzzy(CB$82:CB$123,CB$82:CB$123,"&lt;&gt;NA",$F$82:$F$123,$G565)))),"Will Transmit", "Won't Transmit"),"NA"),"*")</f>
        <v>NA</v>
      </c>
      <c r="CC565" s="58" t="str">
        <f>IF(CC$9="Include",IF(JoinIfFuzzy(CC$82:CC$123,CC$82:CC$123,"&lt;&gt;NA",$F$82:$F$123,$G565)&lt;&gt;"",IF(NOT(ISERR(FIND("WILL",JoinIfFuzzy(CC$82:CC$123,CC$82:CC$123,"&lt;&gt;NA",$F$82:$F$123,$G565)))),"Will Transmit", "Won't Transmit"),"NA"),"*")</f>
        <v>Will Transmit</v>
      </c>
      <c r="CD565" s="58" t="str">
        <f>IF(CD$9="Include",IF(JoinIfFuzzy(CD$82:CD$123,CD$82:CD$123,"&lt;&gt;NA",$F$82:$F$123,$G565)&lt;&gt;"",IF(NOT(ISERR(FIND("WILL",JoinIfFuzzy(CD$82:CD$123,CD$82:CD$123,"&lt;&gt;NA",$F$82:$F$123,$G565)))),"Will Transmit", "Won't Transmit"),"NA"),"*")</f>
        <v>*</v>
      </c>
      <c r="CE565" s="58" t="str">
        <f>IF(CE$9="Include",IF(JoinIfFuzzy(CE$82:CE$123,CE$82:CE$123,"&lt;&gt;NA",$F$82:$F$123,$G565)&lt;&gt;"",IF(NOT(ISERR(FIND("WILL",JoinIfFuzzy(CE$82:CE$123,CE$82:CE$123,"&lt;&gt;NA",$F$82:$F$123,$G565)))),"Will Transmit", "Won't Transmit"),"NA"),"*")</f>
        <v>*</v>
      </c>
      <c r="CF565" s="58" t="str">
        <f>IF(CF$9="Include",IF(JoinIfFuzzy(CF$82:CF$123,CF$82:CF$123,"&lt;&gt;NA",$F$82:$F$123,$G565)&lt;&gt;"",IF(NOT(ISERR(FIND("WILL",JoinIfFuzzy(CF$82:CF$123,CF$82:CF$123,"&lt;&gt;NA",$F$82:$F$123,$G565)))),"Will Transmit", "Won't Transmit"),"NA"),"*")</f>
        <v>*</v>
      </c>
      <c r="CG565" s="58" t="str">
        <f>IF(CG$9="Include",IF(JoinIfFuzzy(CG$82:CG$123,CG$82:CG$123,"&lt;&gt;NA",$F$82:$F$123,$G565)&lt;&gt;"",IF(NOT(ISERR(FIND("WILL",JoinIfFuzzy(CG$82:CG$123,CG$82:CG$123,"&lt;&gt;NA",$F$82:$F$123,$G565)))),"Will Transmit", "Won't Transmit"),"NA"),"*")</f>
        <v>NA</v>
      </c>
      <c r="CH565" s="58" t="str">
        <f>IF(CH$9="Include",IF(JoinIfFuzzy(CH$82:CH$123,CH$82:CH$123,"&lt;&gt;NA",$F$82:$F$123,$G565)&lt;&gt;"",IF(NOT(ISERR(FIND("WILL",JoinIfFuzzy(CH$82:CH$123,CH$82:CH$123,"&lt;&gt;NA",$F$82:$F$123,$G565)))),"Will Transmit", "Won't Transmit"),"NA"),"*")</f>
        <v>NA</v>
      </c>
      <c r="CI565" s="58" t="str">
        <f>IF(CI$9="Include",IF(JoinIfFuzzy(CI$82:CI$123,CI$82:CI$123,"&lt;&gt;NA",$F$82:$F$123,$G565)&lt;&gt;"",IF(NOT(ISERR(FIND("WILL",JoinIfFuzzy(CI$82:CI$123,CI$82:CI$123,"&lt;&gt;NA",$F$82:$F$123,$G565)))),"Will Transmit", "Won't Transmit"),"NA"),"*")</f>
        <v>*</v>
      </c>
      <c r="CJ565" s="58" t="str">
        <f>IF(CJ$9="Include",IF(JoinIfFuzzy(CJ$82:CJ$123,CJ$82:CJ$123,"&lt;&gt;NA",$F$82:$F$123,$G565)&lt;&gt;"",IF(NOT(ISERR(FIND("WILL",JoinIfFuzzy(CJ$82:CJ$123,CJ$82:CJ$123,"&lt;&gt;NA",$F$82:$F$123,$G565)))),"Will Transmit", "Won't Transmit"),"NA"),"*")</f>
        <v>Will Transmit</v>
      </c>
      <c r="CK565" s="58" t="str">
        <f>IF(CK$9="Include",IF(JoinIfFuzzy(CK$82:CK$123,CK$82:CK$123,"&lt;&gt;NA",$F$82:$F$123,$G565)&lt;&gt;"",IF(NOT(ISERR(FIND("WILL",JoinIfFuzzy(CK$82:CK$123,CK$82:CK$123,"&lt;&gt;NA",$F$82:$F$123,$G565)))),"Will Transmit", "Won't Transmit"),"NA"),"*")</f>
        <v>Will Transmit</v>
      </c>
      <c r="CL565" s="58" t="str">
        <f>IF(CL$9="Include",IF(JoinIfFuzzy(CL$82:CL$123,CL$82:CL$123,"&lt;&gt;NA",$F$82:$F$123,$G565)&lt;&gt;"",IF(NOT(ISERR(FIND("WILL",JoinIfFuzzy(CL$82:CL$123,CL$82:CL$123,"&lt;&gt;NA",$F$82:$F$123,$G565)))),"Will Transmit", "Won't Transmit"),"NA"),"*")</f>
        <v>Will Transmit</v>
      </c>
      <c r="CM565" s="58" t="str">
        <f>IF(CM$9="Include",IF(JoinIfFuzzy(CM$82:CM$123,CM$82:CM$123,"&lt;&gt;NA",$F$82:$F$123,$G565)&lt;&gt;"",IF(NOT(ISERR(FIND("WILL",JoinIfFuzzy(CM$82:CM$123,CM$82:CM$123,"&lt;&gt;NA",$F$82:$F$123,$G565)))),"Will Transmit", "Won't Transmit"),"NA"),"*")</f>
        <v>*</v>
      </c>
      <c r="CN565" s="58" t="str">
        <f>IF(CN$9="Include",IF(JoinIfFuzzy(CN$82:CN$123,CN$82:CN$123,"&lt;&gt;NA",$F$82:$F$123,$G565)&lt;&gt;"",IF(NOT(ISERR(FIND("WILL",JoinIfFuzzy(CN$82:CN$123,CN$82:CN$123,"&lt;&gt;NA",$F$82:$F$123,$G565)))),"Will Transmit", "Won't Transmit"),"NA"),"*")</f>
        <v>Will Transmit</v>
      </c>
      <c r="CO565" s="58" t="str">
        <f>IF(CO$9="Include",IF(JoinIfFuzzy(CO$82:CO$123,CO$82:CO$123,"&lt;&gt;NA",$F$82:$F$123,$G565)&lt;&gt;"",IF(NOT(ISERR(FIND("WILL",JoinIfFuzzy(CO$82:CO$123,CO$82:CO$123,"&lt;&gt;NA",$F$82:$F$123,$G565)))),"Will Transmit", "Won't Transmit"),"NA"),"*")</f>
        <v>Will Transmit</v>
      </c>
      <c r="CP565" s="58" t="str">
        <f>IF(CP$9="Include",IF(JoinIfFuzzy(CP$82:CP$123,CP$82:CP$123,"&lt;&gt;NA",$F$82:$F$123,$G565)&lt;&gt;"",IF(NOT(ISERR(FIND("WILL",JoinIfFuzzy(CP$82:CP$123,CP$82:CP$123,"&lt;&gt;NA",$F$82:$F$123,$G565)))),"Will Transmit", "Won't Transmit"),"NA"),"*")</f>
        <v>*</v>
      </c>
      <c r="CQ565" s="58" t="str">
        <f>IF(CQ$9="Include",IF(JoinIfFuzzy(CQ$82:CQ$123,CQ$82:CQ$123,"&lt;&gt;NA",$F$82:$F$123,$G565)&lt;&gt;"",IF(NOT(ISERR(FIND("WILL",JoinIfFuzzy(CQ$82:CQ$123,CQ$82:CQ$123,"&lt;&gt;NA",$F$82:$F$123,$G565)))),"Will Transmit", "Won't Transmit"),"NA"),"*")</f>
        <v>NA</v>
      </c>
      <c r="CR565" s="58" t="str">
        <f>IF(CR$9="Include",IF(JoinIfFuzzy(CR$82:CR$123,CR$82:CR$123,"&lt;&gt;NA",$F$82:$F$123,$G565)&lt;&gt;"",IF(NOT(ISERR(FIND("WILL",JoinIfFuzzy(CR$82:CR$123,CR$82:CR$123,"&lt;&gt;NA",$F$82:$F$123,$G565)))),"Will Transmit", "Won't Transmit"),"NA"),"*")</f>
        <v>NA</v>
      </c>
      <c r="CS565" s="58" t="str">
        <f>IF(CS$9="Include",IF(JoinIfFuzzy(CS$82:CS$123,CS$82:CS$123,"&lt;&gt;NA",$F$82:$F$123,$G565)&lt;&gt;"",IF(NOT(ISERR(FIND("WILL",JoinIfFuzzy(CS$82:CS$123,CS$82:CS$123,"&lt;&gt;NA",$F$82:$F$123,$G565)))),"Will Transmit", "Won't Transmit"),"NA"),"*")</f>
        <v>NA</v>
      </c>
      <c r="CT565" s="58" t="str">
        <f>IF(CT$9="Include",IF(JoinIfFuzzy(CT$82:CT$123,CT$82:CT$123,"&lt;&gt;NA",$F$82:$F$123,$G565)&lt;&gt;"",IF(NOT(ISERR(FIND("WILL",JoinIfFuzzy(CT$82:CT$123,CT$82:CT$123,"&lt;&gt;NA",$F$82:$F$123,$G565)))),"Will Transmit", "Won't Transmit"),"NA"),"*")</f>
        <v>*</v>
      </c>
      <c r="CU565" s="58" t="str">
        <f>IF(CU$9="Include",IF(JoinIfFuzzy(CU$82:CU$123,CU$82:CU$123,"&lt;&gt;NA",$F$82:$F$123,$G565)&lt;&gt;"",IF(NOT(ISERR(FIND("WILL",JoinIfFuzzy(CU$82:CU$123,CU$82:CU$123,"&lt;&gt;NA",$F$82:$F$123,$G565)))),"Will Transmit", "Won't Transmit"),"NA"),"*")</f>
        <v>Will Transmit</v>
      </c>
      <c r="CV565" s="58" t="str">
        <f>IF(CV$9="Include",IF(JoinIfFuzzy(CV$82:CV$123,CV$82:CV$123,"&lt;&gt;NA",$F$82:$F$123,$G565)&lt;&gt;"",IF(NOT(ISERR(FIND("WILL",JoinIfFuzzy(CV$82:CV$123,CV$82:CV$123,"&lt;&gt;NA",$F$82:$F$123,$G565)))),"Will Transmit", "Won't Transmit"),"NA"),"*")</f>
        <v>*</v>
      </c>
      <c r="CW565" s="58" t="str">
        <f>IF(CW$9="Include",IF(JoinIfFuzzy(CW$82:CW$123,CW$82:CW$123,"&lt;&gt;NA",$F$82:$F$123,$G565)&lt;&gt;"",IF(NOT(ISERR(FIND("WILL",JoinIfFuzzy(CW$82:CW$123,CW$82:CW$123,"&lt;&gt;NA",$F$82:$F$123,$G565)))),"Will Transmit", "Won't Transmit"),"NA"),"*")</f>
        <v>NA</v>
      </c>
      <c r="CX565" s="58" t="str">
        <f>IF(CX$9="Include",IF(JoinIfFuzzy(CX$82:CX$123,CX$82:CX$123,"&lt;&gt;NA",$F$82:$F$123,$G565)&lt;&gt;"",IF(NOT(ISERR(FIND("WILL",JoinIfFuzzy(CX$82:CX$123,CX$82:CX$123,"&lt;&gt;NA",$F$82:$F$123,$G565)))),"Will Transmit", "Won't Transmit"),"NA"),"*")</f>
        <v>*</v>
      </c>
      <c r="CY565" s="58" t="str">
        <f>IF(CY$9="Include",IF(JoinIfFuzzy(CY$82:CY$123,CY$82:CY$123,"&lt;&gt;NA",$F$82:$F$123,$G565)&lt;&gt;"",IF(NOT(ISERR(FIND("WILL",JoinIfFuzzy(CY$82:CY$123,CY$82:CY$123,"&lt;&gt;NA",$F$82:$F$123,$G565)))),"Will Transmit", "Won't Transmit"),"NA"),"*")</f>
        <v>Will Transmit</v>
      </c>
      <c r="CZ565" s="58" t="str">
        <f>IF(CZ$9="Include",IF(JoinIfFuzzy(CZ$82:CZ$123,CZ$82:CZ$123,"&lt;&gt;NA",$F$82:$F$123,$G565)&lt;&gt;"",IF(NOT(ISERR(FIND("WILL",JoinIfFuzzy(CZ$82:CZ$123,CZ$82:CZ$123,"&lt;&gt;NA",$F$82:$F$123,$G565)))),"Will Transmit", "Won't Transmit"),"NA"),"*")</f>
        <v>*</v>
      </c>
      <c r="DA565" s="58" t="str">
        <f>IF(DA$9="Include",IF(JoinIfFuzzy(DA$82:DA$123,DA$82:DA$123,"&lt;&gt;NA",$F$82:$F$123,$G565)&lt;&gt;"",IF(NOT(ISERR(FIND("WILL",JoinIfFuzzy(DA$82:DA$123,DA$82:DA$123,"&lt;&gt;NA",$F$82:$F$123,$G565)))),"Will Transmit", "Won't Transmit"),"NA"),"*")</f>
        <v>Will Transmit</v>
      </c>
      <c r="DB565" s="58" t="str">
        <f>IF(DB$9="Include",IF(JoinIfFuzzy(DB$82:DB$123,DB$82:DB$123,"&lt;&gt;NA",$F$82:$F$123,$G565)&lt;&gt;"",IF(NOT(ISERR(FIND("WILL",JoinIfFuzzy(DB$82:DB$123,DB$82:DB$123,"&lt;&gt;NA",$F$82:$F$123,$G565)))),"Will Transmit", "Won't Transmit"),"NA"),"*")</f>
        <v>*</v>
      </c>
      <c r="DC565" s="58" t="str">
        <f>IF(DC$9="Include",IF(JoinIfFuzzy(DC$82:DC$123,DC$82:DC$123,"&lt;&gt;NA",$F$82:$F$123,$G565)&lt;&gt;"",IF(NOT(ISERR(FIND("WILL",JoinIfFuzzy(DC$82:DC$123,DC$82:DC$123,"&lt;&gt;NA",$F$82:$F$123,$G565)))),"Will Transmit", "Won't Transmit"),"NA"),"*")</f>
        <v>*</v>
      </c>
      <c r="DD565" s="58" t="str">
        <f>IF(DD$9="Include",IF(JoinIfFuzzy(DD$82:DD$123,DD$82:DD$123,"&lt;&gt;NA",$F$82:$F$123,$G565)&lt;&gt;"",IF(NOT(ISERR(FIND("WILL",JoinIfFuzzy(DD$82:DD$123,DD$82:DD$123,"&lt;&gt;NA",$F$82:$F$123,$G565)))),"Will Transmit", "Won't Transmit"),"NA"),"*")</f>
        <v>NA</v>
      </c>
      <c r="DE565" s="58" t="str">
        <f>IF(DE$9="Include",IF(JoinIfFuzzy(DE$82:DE$123,DE$82:DE$123,"&lt;&gt;NA",$F$82:$F$123,$G565)&lt;&gt;"",IF(NOT(ISERR(FIND("WILL",JoinIfFuzzy(DE$82:DE$123,DE$82:DE$123,"&lt;&gt;NA",$F$82:$F$123,$G565)))),"Will Transmit", "Won't Transmit"),"NA"),"*")</f>
        <v>NA</v>
      </c>
      <c r="DF565" s="58" t="str">
        <f>IF(DF$9="Include",IF(JoinIfFuzzy(DF$82:DF$123,DF$82:DF$123,"&lt;&gt;NA",$F$82:$F$123,$G565)&lt;&gt;"",IF(NOT(ISERR(FIND("WILL",JoinIfFuzzy(DF$82:DF$123,DF$82:DF$123,"&lt;&gt;NA",$F$82:$F$123,$G565)))),"Will Transmit", "Won't Transmit"),"NA"),"*")</f>
        <v>*</v>
      </c>
      <c r="DG565" s="58" t="str">
        <f>IF(DG$9="Include",IF(JoinIfFuzzy(DG$82:DG$123,DG$82:DG$123,"&lt;&gt;NA",$F$82:$F$123,$G565)&lt;&gt;"",IF(NOT(ISERR(FIND("WILL",JoinIfFuzzy(DG$82:DG$123,DG$82:DG$123,"&lt;&gt;NA",$F$82:$F$123,$G565)))),"Will Transmit", "Won't Transmit"),"NA"),"*")</f>
        <v>Will Transmit</v>
      </c>
      <c r="DH565" s="58" t="str">
        <f>IF(DH$9="Include",IF(JoinIfFuzzy(DH$82:DH$123,DH$82:DH$123,"&lt;&gt;NA",$F$82:$F$123,$G565)&lt;&gt;"",IF(NOT(ISERR(FIND("WILL",JoinIfFuzzy(DH$82:DH$123,DH$82:DH$123,"&lt;&gt;NA",$F$82:$F$123,$G565)))),"Will Transmit", "Won't Transmit"),"NA"),"*")</f>
        <v>Will Transmit</v>
      </c>
      <c r="DI565" s="58" t="str">
        <f>IF(DI$9="Include",IF(JoinIfFuzzy(DI$82:DI$123,DI$82:DI$123,"&lt;&gt;NA",$F$82:$F$123,$G565)&lt;&gt;"",IF(NOT(ISERR(FIND("WILL",JoinIfFuzzy(DI$82:DI$123,DI$82:DI$123,"&lt;&gt;NA",$F$82:$F$123,$G565)))),"Will Transmit", "Won't Transmit"),"NA"),"*")</f>
        <v>NA</v>
      </c>
      <c r="DJ565" s="58" t="str">
        <f>IF(DJ$9="Include",IF(JoinIfFuzzy(DJ$82:DJ$123,DJ$82:DJ$123,"&lt;&gt;NA",$F$82:$F$123,$G565)&lt;&gt;"",IF(NOT(ISERR(FIND("WILL",JoinIfFuzzy(DJ$82:DJ$123,DJ$82:DJ$123,"&lt;&gt;NA",$F$82:$F$123,$G565)))),"Will Transmit", "Won't Transmit"),"NA"),"*")</f>
        <v>NA</v>
      </c>
      <c r="DK565" s="58" t="str">
        <f>IF(DK$9="Include",IF(JoinIfFuzzy(DK$82:DK$123,DK$82:DK$123,"&lt;&gt;NA",$F$82:$F$123,$G565)&lt;&gt;"",IF(NOT(ISERR(FIND("WILL",JoinIfFuzzy(DK$82:DK$123,DK$82:DK$123,"&lt;&gt;NA",$F$82:$F$123,$G565)))),"Will Transmit", "Won't Transmit"),"NA"),"*")</f>
        <v>*</v>
      </c>
      <c r="DL565" s="58" t="str">
        <f>IF(DL$9="Include",IF(JoinIfFuzzy(DL$82:DL$123,DL$82:DL$123,"&lt;&gt;NA",$F$82:$F$123,$G565)&lt;&gt;"",IF(NOT(ISERR(FIND("WILL",JoinIfFuzzy(DL$82:DL$123,DL$82:DL$123,"&lt;&gt;NA",$F$82:$F$123,$G565)))),"Will Transmit", "Won't Transmit"),"NA"),"*")</f>
        <v>Will Transmit</v>
      </c>
      <c r="DM565" s="58" t="str">
        <f>IF(DM$9="Include",IF(JoinIfFuzzy(DM$82:DM$123,DM$82:DM$123,"&lt;&gt;NA",$F$82:$F$123,$G565)&lt;&gt;"",IF(NOT(ISERR(FIND("WILL",JoinIfFuzzy(DM$82:DM$123,DM$82:DM$123,"&lt;&gt;NA",$F$82:$F$123,$G565)))),"Will Transmit", "Won't Transmit"),"NA"),"*")</f>
        <v>*</v>
      </c>
      <c r="DN565" s="58" t="str">
        <f>IF(DN$9="Include",IF(JoinIfFuzzy(DN$82:DN$123,DN$82:DN$123,"&lt;&gt;NA",$F$82:$F$123,$G565)&lt;&gt;"",IF(NOT(ISERR(FIND("WILL",JoinIfFuzzy(DN$82:DN$123,DN$82:DN$123,"&lt;&gt;NA",$F$82:$F$123,$G565)))),"Will Transmit", "Won't Transmit"),"NA"),"*")</f>
        <v>NA</v>
      </c>
      <c r="DO565" s="58" t="str">
        <f>IF(DO$9="Include",IF(JoinIfFuzzy(DO$82:DO$123,DO$82:DO$123,"&lt;&gt;NA",$F$82:$F$123,$G565)&lt;&gt;"",IF(NOT(ISERR(FIND("WILL",JoinIfFuzzy(DO$82:DO$123,DO$82:DO$123,"&lt;&gt;NA",$F$82:$F$123,$G565)))),"Will Transmit", "Won't Transmit"),"NA"),"*")</f>
        <v>*</v>
      </c>
      <c r="DP565" s="58" t="str">
        <f>IF(DP$9="Include",IF(JoinIfFuzzy(DP$82:DP$123,DP$82:DP$123,"&lt;&gt;NA",$F$82:$F$123,$G565)&lt;&gt;"",IF(NOT(ISERR(FIND("WILL",JoinIfFuzzy(DP$82:DP$123,DP$82:DP$123,"&lt;&gt;NA",$F$82:$F$123,$G565)))),"Will Transmit", "Won't Transmit"),"NA"),"*")</f>
        <v>NA</v>
      </c>
      <c r="DQ565" s="58" t="str">
        <f>IF(DQ$9="Include",IF(JoinIfFuzzy(DQ$82:DQ$123,DQ$82:DQ$123,"&lt;&gt;NA",$F$82:$F$123,$G565)&lt;&gt;"",IF(NOT(ISERR(FIND("WILL",JoinIfFuzzy(DQ$82:DQ$123,DQ$82:DQ$123,"&lt;&gt;NA",$F$82:$F$123,$G565)))),"Will Transmit", "Won't Transmit"),"NA"),"*")</f>
        <v>*</v>
      </c>
      <c r="DR565" s="58" t="str">
        <f>IF(DR$9="Include",IF(JoinIfFuzzy(DR$82:DR$123,DR$82:DR$123,"&lt;&gt;NA",$F$82:$F$123,$G565)&lt;&gt;"",IF(NOT(ISERR(FIND("WILL",JoinIfFuzzy(DR$82:DR$123,DR$82:DR$123,"&lt;&gt;NA",$F$82:$F$123,$G565)))),"Will Transmit", "Won't Transmit"),"NA"),"*")</f>
        <v>*</v>
      </c>
      <c r="DS565" s="58" t="str">
        <f>IF(DS$9="Include",IF(JoinIfFuzzy(DS$82:DS$123,DS$82:DS$123,"&lt;&gt;NA",$F$82:$F$123,$G565)&lt;&gt;"",IF(NOT(ISERR(FIND("WILL",JoinIfFuzzy(DS$82:DS$123,DS$82:DS$123,"&lt;&gt;NA",$F$82:$F$123,$G565)))),"Will Transmit", "Won't Transmit"),"NA"),"*")</f>
        <v>NA</v>
      </c>
      <c r="DT565" s="58" t="str">
        <f>IF(DT$9="Include",IF(JoinIfFuzzy(DT$82:DT$123,DT$82:DT$123,"&lt;&gt;NA",$F$82:$F$123,$G565)&lt;&gt;"",IF(NOT(ISERR(FIND("WILL",JoinIfFuzzy(DT$82:DT$123,DT$82:DT$123,"&lt;&gt;NA",$F$82:$F$123,$G565)))),"Will Transmit", "Won't Transmit"),"NA"),"*")</f>
        <v>NA</v>
      </c>
      <c r="DU565" s="58" t="str">
        <f>IF(DU$9="Include",IF(JoinIfFuzzy(DU$82:DU$123,DU$82:DU$123,"&lt;&gt;NA",$F$82:$F$123,$G565)&lt;&gt;"",IF(NOT(ISERR(FIND("WILL",JoinIfFuzzy(DU$82:DU$123,DU$82:DU$123,"&lt;&gt;NA",$F$82:$F$123,$G565)))),"Will Transmit", "Won't Transmit"),"NA"),"*")</f>
        <v>*</v>
      </c>
      <c r="DV565" s="58" t="str">
        <f>IF(DV$9="Include",IF(JoinIfFuzzy(DV$82:DV$123,DV$82:DV$123,"&lt;&gt;NA",$F$82:$F$123,$G565)&lt;&gt;"",IF(NOT(ISERR(FIND("WILL",JoinIfFuzzy(DV$82:DV$123,DV$82:DV$123,"&lt;&gt;NA",$F$82:$F$123,$G565)))),"Will Transmit", "Won't Transmit"),"NA"),"*")</f>
        <v>*</v>
      </c>
      <c r="DW565" s="58" t="str">
        <f>IF(DW$9="Include",IF(JoinIfFuzzy(DW$82:DW$123,DW$82:DW$123,"&lt;&gt;NA",$F$82:$F$123,$G565)&lt;&gt;"",IF(NOT(ISERR(FIND("WILL",JoinIfFuzzy(DW$82:DW$123,DW$82:DW$123,"&lt;&gt;NA",$F$82:$F$123,$G565)))),"Will Transmit", "Won't Transmit"),"NA"),"*")</f>
        <v>NA</v>
      </c>
      <c r="DX565" s="58" t="str">
        <f>IF(DX$9="Include",IF(JoinIfFuzzy(DX$82:DX$123,DX$82:DX$123,"&lt;&gt;NA",$F$82:$F$123,$G565)&lt;&gt;"",IF(NOT(ISERR(FIND("WILL",JoinIfFuzzy(DX$82:DX$123,DX$82:DX$123,"&lt;&gt;NA",$F$82:$F$123,$G565)))),"Will Transmit", "Won't Transmit"),"NA"),"*")</f>
        <v>Won't Transmit</v>
      </c>
      <c r="DY565" s="58" t="str">
        <f>IF(DY$9="Include",IF(JoinIfFuzzy(DY$82:DY$123,DY$82:DY$123,"&lt;&gt;NA",$F$82:$F$123,$G565)&lt;&gt;"",IF(NOT(ISERR(FIND("WILL",JoinIfFuzzy(DY$82:DY$123,DY$82:DY$123,"&lt;&gt;NA",$F$82:$F$123,$G565)))),"Will Transmit", "Won't Transmit"),"NA"),"*")</f>
        <v>Will Transmit</v>
      </c>
      <c r="DZ565" s="58" t="str">
        <f>IF(DZ$9="Include",IF(JoinIfFuzzy(DZ$82:DZ$123,DZ$82:DZ$123,"&lt;&gt;NA",$F$82:$F$123,$G565)&lt;&gt;"",IF(NOT(ISERR(FIND("WILL",JoinIfFuzzy(DZ$82:DZ$123,DZ$82:DZ$123,"&lt;&gt;NA",$F$82:$F$123,$G565)))),"Will Transmit", "Won't Transmit"),"NA"),"*")</f>
        <v>*</v>
      </c>
      <c r="EA565" s="58" t="str">
        <f>IF(EA$9="Include",IF(JoinIfFuzzy(EA$82:EA$123,EA$82:EA$123,"&lt;&gt;NA",$F$82:$F$123,$G565)&lt;&gt;"",IF(NOT(ISERR(FIND("WILL",JoinIfFuzzy(EA$82:EA$123,EA$82:EA$123,"&lt;&gt;NA",$F$82:$F$123,$G565)))),"Will Transmit", "Won't Transmit"),"NA"),"*")</f>
        <v>NA</v>
      </c>
      <c r="EB565" s="58" t="str">
        <f>IF(EB$9="Include",IF(JoinIfFuzzy(EB$82:EB$123,EB$82:EB$123,"&lt;&gt;NA",$F$82:$F$123,$G565)&lt;&gt;"",IF(NOT(ISERR(FIND("WILL",JoinIfFuzzy(EB$82:EB$123,EB$82:EB$123,"&lt;&gt;NA",$F$82:$F$123,$G565)))),"Will Transmit", "Won't Transmit"),"NA"),"*")</f>
        <v>Will Transmit</v>
      </c>
      <c r="EC565" s="58" t="str">
        <f>IF(EC$9="Include",IF(JoinIfFuzzy(EC$82:EC$123,EC$82:EC$123,"&lt;&gt;NA",$F$82:$F$123,$G565)&lt;&gt;"",IF(NOT(ISERR(FIND("WILL",JoinIfFuzzy(EC$82:EC$123,EC$82:EC$123,"&lt;&gt;NA",$F$82:$F$123,$G565)))),"Will Transmit", "Won't Transmit"),"NA"),"*")</f>
        <v>Will Transmit</v>
      </c>
      <c r="ED565" s="58" t="str">
        <f>IF(ED$9="Include",IF(JoinIfFuzzy(ED$82:ED$123,ED$82:ED$123,"&lt;&gt;NA",$F$82:$F$123,$G565)&lt;&gt;"",IF(NOT(ISERR(FIND("WILL",JoinIfFuzzy(ED$82:ED$123,ED$82:ED$123,"&lt;&gt;NA",$F$82:$F$123,$G565)))),"Will Transmit", "Won't Transmit"),"NA"),"*")</f>
        <v>*</v>
      </c>
      <c r="EE565" s="58" t="str">
        <f>IF(EE$9="Include",IF(JoinIfFuzzy(EE$82:EE$123,EE$82:EE$123,"&lt;&gt;NA",$F$82:$F$123,$G565)&lt;&gt;"",IF(NOT(ISERR(FIND("WILL",JoinIfFuzzy(EE$82:EE$123,EE$82:EE$123,"&lt;&gt;NA",$F$82:$F$123,$G565)))),"Will Transmit", "Won't Transmit"),"NA"),"*")</f>
        <v>Will Transmit</v>
      </c>
      <c r="EF565" s="58" t="str">
        <f>IF(EF$9="Include",IF(JoinIfFuzzy(EF$82:EF$123,EF$82:EF$123,"&lt;&gt;NA",$F$82:$F$123,$G565)&lt;&gt;"",IF(NOT(ISERR(FIND("WILL",JoinIfFuzzy(EF$82:EF$123,EF$82:EF$123,"&lt;&gt;NA",$F$82:$F$123,$G565)))),"Will Transmit", "Won't Transmit"),"NA"),"*")</f>
        <v>NA</v>
      </c>
      <c r="EG565" s="58" t="str">
        <f>IF(EG$9="Include",IF(JoinIfFuzzy(EG$82:EG$123,EG$82:EG$123,"&lt;&gt;NA",$F$82:$F$123,$G565)&lt;&gt;"",IF(NOT(ISERR(FIND("WILL",JoinIfFuzzy(EG$82:EG$123,EG$82:EG$123,"&lt;&gt;NA",$F$82:$F$123,$G565)))),"Will Transmit", "Won't Transmit"),"NA"),"*")</f>
        <v>*</v>
      </c>
      <c r="EH565" s="58" t="str">
        <f>IF(EH$9="Include",IF(JoinIfFuzzy(EH$82:EH$123,EH$82:EH$123,"&lt;&gt;NA",$F$82:$F$123,$G565)&lt;&gt;"",IF(NOT(ISERR(FIND("WILL",JoinIfFuzzy(EH$82:EH$123,EH$82:EH$123,"&lt;&gt;NA",$F$82:$F$123,$G565)))),"Will Transmit", "Won't Transmit"),"NA"),"*")</f>
        <v>Will Transmit</v>
      </c>
      <c r="EI565" s="58" t="str">
        <f>IF(EI$9="Include",IF(JoinIfFuzzy(EI$82:EI$123,EI$82:EI$123,"&lt;&gt;NA",$F$82:$F$123,$G565)&lt;&gt;"",IF(NOT(ISERR(FIND("WILL",JoinIfFuzzy(EI$82:EI$123,EI$82:EI$123,"&lt;&gt;NA",$F$82:$F$123,$G565)))),"Will Transmit", "Won't Transmit"),"NA"),"*")</f>
        <v>*</v>
      </c>
      <c r="EJ565" s="58" t="str">
        <f>IF(EJ$9="Include",IF(JoinIfFuzzy(EJ$82:EJ$123,EJ$82:EJ$123,"&lt;&gt;NA",$F$82:$F$123,$G565)&lt;&gt;"",IF(NOT(ISERR(FIND("WILL",JoinIfFuzzy(EJ$82:EJ$123,EJ$82:EJ$123,"&lt;&gt;NA",$F$82:$F$123,$G565)))),"Will Transmit", "Won't Transmit"),"NA"),"*")</f>
        <v>Will Transmit</v>
      </c>
      <c r="EK565" s="58" t="str">
        <f>IF(EK$9="Include",IF(JoinIfFuzzy(EK$82:EK$123,EK$82:EK$123,"&lt;&gt;NA",$F$82:$F$123,$G565)&lt;&gt;"",IF(NOT(ISERR(FIND("WILL",JoinIfFuzzy(EK$82:EK$123,EK$82:EK$123,"&lt;&gt;NA",$F$82:$F$123,$G565)))),"Will Transmit", "Won't Transmit"),"NA"),"*")</f>
        <v>*</v>
      </c>
      <c r="EL565" s="109"/>
      <c r="EM565" s="109"/>
    </row>
    <row r="566" spans="1:143" s="58" customFormat="1" ht="12.75" customHeight="1" x14ac:dyDescent="0.25">
      <c r="A566" s="5"/>
      <c r="B566" s="96"/>
      <c r="C566" s="96"/>
      <c r="D566" s="96"/>
      <c r="E566" s="96"/>
      <c r="F566" s="96"/>
      <c r="G566" s="58" t="s">
        <v>3541</v>
      </c>
      <c r="H566" s="18" t="s">
        <v>5</v>
      </c>
      <c r="I566" s="18"/>
      <c r="J566" s="58" t="str">
        <f>IF(J$9="Include",IF(JoinIfFuzzy(J$82:J$123,J$82:J$123,"&lt;&gt;NA",$F$82:$F$123,$G566)&lt;&gt;"",IF(NOT(ISERR(FIND("WILL",JoinIfFuzzy(J$82:J$123,J$82:J$123,"&lt;&gt;NA",$F$82:$F$123,$G566)))),"Will Transmit", "Won't Transmit"),"NA"),"*")</f>
        <v>Will Transmit</v>
      </c>
      <c r="K566" s="58" t="str">
        <f>IF(K$9="Include",IF(JoinIfFuzzy(K$82:K$123,K$82:K$123,"&lt;&gt;NA",$F$82:$F$123,$G566)&lt;&gt;"",IF(NOT(ISERR(FIND("WILL",JoinIfFuzzy(K$82:K$123,K$82:K$123,"&lt;&gt;NA",$F$82:$F$123,$G566)))),"Will Transmit", "Won't Transmit"),"NA"),"*")</f>
        <v>Will Transmit</v>
      </c>
      <c r="L566" s="58" t="str">
        <f>IF(L$9="Include",IF(JoinIfFuzzy(L$82:L$123,L$82:L$123,"&lt;&gt;NA",$F$82:$F$123,$G566)&lt;&gt;"",IF(NOT(ISERR(FIND("WILL",JoinIfFuzzy(L$82:L$123,L$82:L$123,"&lt;&gt;NA",$F$82:$F$123,$G566)))),"Will Transmit", "Won't Transmit"),"NA"),"*")</f>
        <v>*</v>
      </c>
      <c r="M566" s="58" t="str">
        <f>IF(M$9="Include",IF(JoinIfFuzzy(M$82:M$123,M$82:M$123,"&lt;&gt;NA",$F$82:$F$123,$G566)&lt;&gt;"",IF(NOT(ISERR(FIND("WILL",JoinIfFuzzy(M$82:M$123,M$82:M$123,"&lt;&gt;NA",$F$82:$F$123,$G566)))),"Will Transmit", "Won't Transmit"),"NA"),"*")</f>
        <v>Will Transmit</v>
      </c>
      <c r="N566" s="58" t="str">
        <f>IF(N$9="Include",IF(JoinIfFuzzy(N$82:N$123,N$82:N$123,"&lt;&gt;NA",$F$82:$F$123,$G566)&lt;&gt;"",IF(NOT(ISERR(FIND("WILL",JoinIfFuzzy(N$82:N$123,N$82:N$123,"&lt;&gt;NA",$F$82:$F$123,$G566)))),"Will Transmit", "Won't Transmit"),"NA"),"*")</f>
        <v>*</v>
      </c>
      <c r="O566" s="58" t="str">
        <f>IF(O$9="Include",IF(JoinIfFuzzy(O$82:O$123,O$82:O$123,"&lt;&gt;NA",$F$82:$F$123,$G566)&lt;&gt;"",IF(NOT(ISERR(FIND("WILL",JoinIfFuzzy(O$82:O$123,O$82:O$123,"&lt;&gt;NA",$F$82:$F$123,$G566)))),"Will Transmit", "Won't Transmit"),"NA"),"*")</f>
        <v>NA</v>
      </c>
      <c r="P566" s="58" t="str">
        <f>IF(P$9="Include",IF(JoinIfFuzzy(P$82:P$123,P$82:P$123,"&lt;&gt;NA",$F$82:$F$123,$G566)&lt;&gt;"",IF(NOT(ISERR(FIND("WILL",JoinIfFuzzy(P$82:P$123,P$82:P$123,"&lt;&gt;NA",$F$82:$F$123,$G566)))),"Will Transmit", "Won't Transmit"),"NA"),"*")</f>
        <v>*</v>
      </c>
      <c r="Q566" s="58" t="str">
        <f>IF(Q$9="Include",IF(JoinIfFuzzy(Q$82:Q$123,Q$82:Q$123,"&lt;&gt;NA",$F$82:$F$123,$G566)&lt;&gt;"",IF(NOT(ISERR(FIND("WILL",JoinIfFuzzy(Q$82:Q$123,Q$82:Q$123,"&lt;&gt;NA",$F$82:$F$123,$G566)))),"Will Transmit", "Won't Transmit"),"NA"),"*")</f>
        <v>NA</v>
      </c>
      <c r="R566" s="58" t="str">
        <f>IF(R$9="Include",IF(JoinIfFuzzy(R$82:R$123,R$82:R$123,"&lt;&gt;NA",$F$82:$F$123,$G566)&lt;&gt;"",IF(NOT(ISERR(FIND("WILL",JoinIfFuzzy(R$82:R$123,R$82:R$123,"&lt;&gt;NA",$F$82:$F$123,$G566)))),"Will Transmit", "Won't Transmit"),"NA"),"*")</f>
        <v>*</v>
      </c>
      <c r="S566" s="58" t="str">
        <f>IF(S$9="Include",IF(JoinIfFuzzy(S$82:S$123,S$82:S$123,"&lt;&gt;NA",$F$82:$F$123,$G566)&lt;&gt;"",IF(NOT(ISERR(FIND("WILL",JoinIfFuzzy(S$82:S$123,S$82:S$123,"&lt;&gt;NA",$F$82:$F$123,$G566)))),"Will Transmit", "Won't Transmit"),"NA"),"*")</f>
        <v>Will Transmit</v>
      </c>
      <c r="T566" s="58" t="str">
        <f>IF(T$9="Include",IF(JoinIfFuzzy(T$82:T$123,T$82:T$123,"&lt;&gt;NA",$F$82:$F$123,$G566)&lt;&gt;"",IF(NOT(ISERR(FIND("WILL",JoinIfFuzzy(T$82:T$123,T$82:T$123,"&lt;&gt;NA",$F$82:$F$123,$G566)))),"Will Transmit", "Won't Transmit"),"NA"),"*")</f>
        <v>*</v>
      </c>
      <c r="U566" s="58" t="str">
        <f>IF(U$9="Include",IF(JoinIfFuzzy(U$82:U$123,U$82:U$123,"&lt;&gt;NA",$F$82:$F$123,$G566)&lt;&gt;"",IF(NOT(ISERR(FIND("WILL",JoinIfFuzzy(U$82:U$123,U$82:U$123,"&lt;&gt;NA",$F$82:$F$123,$G566)))),"Will Transmit", "Won't Transmit"),"NA"),"*")</f>
        <v>Will Transmit</v>
      </c>
      <c r="V566" s="58" t="str">
        <f>IF(V$9="Include",IF(JoinIfFuzzy(V$82:V$123,V$82:V$123,"&lt;&gt;NA",$F$82:$F$123,$G566)&lt;&gt;"",IF(NOT(ISERR(FIND("WILL",JoinIfFuzzy(V$82:V$123,V$82:V$123,"&lt;&gt;NA",$F$82:$F$123,$G566)))),"Will Transmit", "Won't Transmit"),"NA"),"*")</f>
        <v>Will Transmit</v>
      </c>
      <c r="W566" s="58" t="str">
        <f>IF(W$9="Include",IF(JoinIfFuzzy(W$82:W$123,W$82:W$123,"&lt;&gt;NA",$F$82:$F$123,$G566)&lt;&gt;"",IF(NOT(ISERR(FIND("WILL",JoinIfFuzzy(W$82:W$123,W$82:W$123,"&lt;&gt;NA",$F$82:$F$123,$G566)))),"Will Transmit", "Won't Transmit"),"NA"),"*")</f>
        <v>Will Transmit</v>
      </c>
      <c r="X566" s="58" t="str">
        <f>IF(X$9="Include",IF(JoinIfFuzzy(X$82:X$123,X$82:X$123,"&lt;&gt;NA",$F$82:$F$123,$G566)&lt;&gt;"",IF(NOT(ISERR(FIND("WILL",JoinIfFuzzy(X$82:X$123,X$82:X$123,"&lt;&gt;NA",$F$82:$F$123,$G566)))),"Will Transmit", "Won't Transmit"),"NA"),"*")</f>
        <v>*</v>
      </c>
      <c r="Y566" s="58" t="str">
        <f>IF(Y$9="Include",IF(JoinIfFuzzy(Y$82:Y$123,Y$82:Y$123,"&lt;&gt;NA",$F$82:$F$123,$G566)&lt;&gt;"",IF(NOT(ISERR(FIND("WILL",JoinIfFuzzy(Y$82:Y$123,Y$82:Y$123,"&lt;&gt;NA",$F$82:$F$123,$G566)))),"Will Transmit", "Won't Transmit"),"NA"),"*")</f>
        <v>Will Transmit</v>
      </c>
      <c r="Z566" s="58" t="str">
        <f>IF(Z$9="Include",IF(JoinIfFuzzy(Z$82:Z$123,Z$82:Z$123,"&lt;&gt;NA",$F$82:$F$123,$G566)&lt;&gt;"",IF(NOT(ISERR(FIND("WILL",JoinIfFuzzy(Z$82:Z$123,Z$82:Z$123,"&lt;&gt;NA",$F$82:$F$123,$G566)))),"Will Transmit", "Won't Transmit"),"NA"),"*")</f>
        <v>*</v>
      </c>
      <c r="AA566" s="58" t="str">
        <f>IF(AA$9="Include",IF(JoinIfFuzzy(AA$82:AA$123,AA$82:AA$123,"&lt;&gt;NA",$F$82:$F$123,$G566)&lt;&gt;"",IF(NOT(ISERR(FIND("WILL",JoinIfFuzzy(AA$82:AA$123,AA$82:AA$123,"&lt;&gt;NA",$F$82:$F$123,$G566)))),"Will Transmit", "Won't Transmit"),"NA"),"*")</f>
        <v>Will Transmit</v>
      </c>
      <c r="AB566" s="58" t="str">
        <f>IF(AB$9="Include",IF(JoinIfFuzzy(AB$82:AB$123,AB$82:AB$123,"&lt;&gt;NA",$F$82:$F$123,$G566)&lt;&gt;"",IF(NOT(ISERR(FIND("WILL",JoinIfFuzzy(AB$82:AB$123,AB$82:AB$123,"&lt;&gt;NA",$F$82:$F$123,$G566)))),"Will Transmit", "Won't Transmit"),"NA"),"*")</f>
        <v>*</v>
      </c>
      <c r="AC566" s="58" t="str">
        <f>IF(AC$9="Include",IF(JoinIfFuzzy(AC$82:AC$123,AC$82:AC$123,"&lt;&gt;NA",$F$82:$F$123,$G566)&lt;&gt;"",IF(NOT(ISERR(FIND("WILL",JoinIfFuzzy(AC$82:AC$123,AC$82:AC$123,"&lt;&gt;NA",$F$82:$F$123,$G566)))),"Will Transmit", "Won't Transmit"),"NA"),"*")</f>
        <v>NA</v>
      </c>
      <c r="AD566" s="58" t="str">
        <f>IF(AD$9="Include",IF(JoinIfFuzzy(AD$82:AD$123,AD$82:AD$123,"&lt;&gt;NA",$F$82:$F$123,$G566)&lt;&gt;"",IF(NOT(ISERR(FIND("WILL",JoinIfFuzzy(AD$82:AD$123,AD$82:AD$123,"&lt;&gt;NA",$F$82:$F$123,$G566)))),"Will Transmit", "Won't Transmit"),"NA"),"*")</f>
        <v>NA</v>
      </c>
      <c r="AE566" s="58" t="str">
        <f>IF(AE$9="Include",IF(JoinIfFuzzy(AE$82:AE$123,AE$82:AE$123,"&lt;&gt;NA",$F$82:$F$123,$G566)&lt;&gt;"",IF(NOT(ISERR(FIND("WILL",JoinIfFuzzy(AE$82:AE$123,AE$82:AE$123,"&lt;&gt;NA",$F$82:$F$123,$G566)))),"Will Transmit", "Won't Transmit"),"NA"),"*")</f>
        <v>*</v>
      </c>
      <c r="AF566" s="58" t="str">
        <f>IF(AF$9="Include",IF(JoinIfFuzzy(AF$82:AF$123,AF$82:AF$123,"&lt;&gt;NA",$F$82:$F$123,$G566)&lt;&gt;"",IF(NOT(ISERR(FIND("WILL",JoinIfFuzzy(AF$82:AF$123,AF$82:AF$123,"&lt;&gt;NA",$F$82:$F$123,$G566)))),"Will Transmit", "Won't Transmit"),"NA"),"*")</f>
        <v>Will Transmit</v>
      </c>
      <c r="AG566" s="58" t="str">
        <f>IF(AG$9="Include",IF(JoinIfFuzzy(AG$82:AG$123,AG$82:AG$123,"&lt;&gt;NA",$F$82:$F$123,$G566)&lt;&gt;"",IF(NOT(ISERR(FIND("WILL",JoinIfFuzzy(AG$82:AG$123,AG$82:AG$123,"&lt;&gt;NA",$F$82:$F$123,$G566)))),"Will Transmit", "Won't Transmit"),"NA"),"*")</f>
        <v>Will Transmit</v>
      </c>
      <c r="AH566" s="58" t="str">
        <f>IF(AH$9="Include",IF(JoinIfFuzzy(AH$82:AH$123,AH$82:AH$123,"&lt;&gt;NA",$F$82:$F$123,$G566)&lt;&gt;"",IF(NOT(ISERR(FIND("WILL",JoinIfFuzzy(AH$82:AH$123,AH$82:AH$123,"&lt;&gt;NA",$F$82:$F$123,$G566)))),"Will Transmit", "Won't Transmit"),"NA"),"*")</f>
        <v>NA</v>
      </c>
      <c r="AI566" s="58" t="str">
        <f>IF(AI$9="Include",IF(JoinIfFuzzy(AI$82:AI$123,AI$82:AI$123,"&lt;&gt;NA",$F$82:$F$123,$G566)&lt;&gt;"",IF(NOT(ISERR(FIND("WILL",JoinIfFuzzy(AI$82:AI$123,AI$82:AI$123,"&lt;&gt;NA",$F$82:$F$123,$G566)))),"Will Transmit", "Won't Transmit"),"NA"),"*")</f>
        <v>*</v>
      </c>
      <c r="AJ566" s="58" t="str">
        <f>IF(AJ$9="Include",IF(JoinIfFuzzy(AJ$82:AJ$123,AJ$82:AJ$123,"&lt;&gt;NA",$F$82:$F$123,$G566)&lt;&gt;"",IF(NOT(ISERR(FIND("WILL",JoinIfFuzzy(AJ$82:AJ$123,AJ$82:AJ$123,"&lt;&gt;NA",$F$82:$F$123,$G566)))),"Will Transmit", "Won't Transmit"),"NA"),"*")</f>
        <v>Will Transmit</v>
      </c>
      <c r="AK566" s="58" t="str">
        <f>IF(AK$9="Include",IF(JoinIfFuzzy(AK$82:AK$123,AK$82:AK$123,"&lt;&gt;NA",$F$82:$F$123,$G566)&lt;&gt;"",IF(NOT(ISERR(FIND("WILL",JoinIfFuzzy(AK$82:AK$123,AK$82:AK$123,"&lt;&gt;NA",$F$82:$F$123,$G566)))),"Will Transmit", "Won't Transmit"),"NA"),"*")</f>
        <v>*</v>
      </c>
      <c r="AL566" s="58" t="str">
        <f>IF(AL$9="Include",IF(JoinIfFuzzy(AL$82:AL$123,AL$82:AL$123,"&lt;&gt;NA",$F$82:$F$123,$G566)&lt;&gt;"",IF(NOT(ISERR(FIND("WILL",JoinIfFuzzy(AL$82:AL$123,AL$82:AL$123,"&lt;&gt;NA",$F$82:$F$123,$G566)))),"Will Transmit", "Won't Transmit"),"NA"),"*")</f>
        <v>NA</v>
      </c>
      <c r="AM566" s="58" t="str">
        <f>IF(AM$9="Include",IF(JoinIfFuzzy(AM$82:AM$123,AM$82:AM$123,"&lt;&gt;NA",$F$82:$F$123,$G566)&lt;&gt;"",IF(NOT(ISERR(FIND("WILL",JoinIfFuzzy(AM$82:AM$123,AM$82:AM$123,"&lt;&gt;NA",$F$82:$F$123,$G566)))),"Will Transmit", "Won't Transmit"),"NA"),"*")</f>
        <v>NA</v>
      </c>
      <c r="AN566" s="58" t="str">
        <f>IF(AN$9="Include",IF(JoinIfFuzzy(AN$82:AN$123,AN$82:AN$123,"&lt;&gt;NA",$F$82:$F$123,$G566)&lt;&gt;"",IF(NOT(ISERR(FIND("WILL",JoinIfFuzzy(AN$82:AN$123,AN$82:AN$123,"&lt;&gt;NA",$F$82:$F$123,$G566)))),"Will Transmit", "Won't Transmit"),"NA"),"*")</f>
        <v>Won't Transmit</v>
      </c>
      <c r="AO566" s="58" t="str">
        <f>IF(AO$9="Include",IF(JoinIfFuzzy(AO$82:AO$123,AO$82:AO$123,"&lt;&gt;NA",$F$82:$F$123,$G566)&lt;&gt;"",IF(NOT(ISERR(FIND("WILL",JoinIfFuzzy(AO$82:AO$123,AO$82:AO$123,"&lt;&gt;NA",$F$82:$F$123,$G566)))),"Will Transmit", "Won't Transmit"),"NA"),"*")</f>
        <v>*</v>
      </c>
      <c r="AP566" s="58" t="str">
        <f>IF(AP$9="Include",IF(JoinIfFuzzy(AP$82:AP$123,AP$82:AP$123,"&lt;&gt;NA",$F$82:$F$123,$G566)&lt;&gt;"",IF(NOT(ISERR(FIND("WILL",JoinIfFuzzy(AP$82:AP$123,AP$82:AP$123,"&lt;&gt;NA",$F$82:$F$123,$G566)))),"Will Transmit", "Won't Transmit"),"NA"),"*")</f>
        <v>NA</v>
      </c>
      <c r="AQ566" s="58" t="str">
        <f>IF(AQ$9="Include",IF(JoinIfFuzzy(AQ$82:AQ$123,AQ$82:AQ$123,"&lt;&gt;NA",$F$82:$F$123,$G566)&lt;&gt;"",IF(NOT(ISERR(FIND("WILL",JoinIfFuzzy(AQ$82:AQ$123,AQ$82:AQ$123,"&lt;&gt;NA",$F$82:$F$123,$G566)))),"Will Transmit", "Won't Transmit"),"NA"),"*")</f>
        <v>*</v>
      </c>
      <c r="AR566" s="58" t="str">
        <f>IF(AR$9="Include",IF(JoinIfFuzzy(AR$82:AR$123,AR$82:AR$123,"&lt;&gt;NA",$F$82:$F$123,$G566)&lt;&gt;"",IF(NOT(ISERR(FIND("WILL",JoinIfFuzzy(AR$82:AR$123,AR$82:AR$123,"&lt;&gt;NA",$F$82:$F$123,$G566)))),"Will Transmit", "Won't Transmit"),"NA"),"*")</f>
        <v>NA</v>
      </c>
      <c r="AS566" s="58" t="str">
        <f>IF(AS$9="Include",IF(JoinIfFuzzy(AS$82:AS$123,AS$82:AS$123,"&lt;&gt;NA",$F$82:$F$123,$G566)&lt;&gt;"",IF(NOT(ISERR(FIND("WILL",JoinIfFuzzy(AS$82:AS$123,AS$82:AS$123,"&lt;&gt;NA",$F$82:$F$123,$G566)))),"Will Transmit", "Won't Transmit"),"NA"),"*")</f>
        <v>*</v>
      </c>
      <c r="AT566" s="58" t="str">
        <f>IF(AT$9="Include",IF(JoinIfFuzzy(AT$82:AT$123,AT$82:AT$123,"&lt;&gt;NA",$F$82:$F$123,$G566)&lt;&gt;"",IF(NOT(ISERR(FIND("WILL",JoinIfFuzzy(AT$82:AT$123,AT$82:AT$123,"&lt;&gt;NA",$F$82:$F$123,$G566)))),"Will Transmit", "Won't Transmit"),"NA"),"*")</f>
        <v>Will Transmit</v>
      </c>
      <c r="AU566" s="58" t="str">
        <f>IF(AU$9="Include",IF(JoinIfFuzzy(AU$82:AU$123,AU$82:AU$123,"&lt;&gt;NA",$F$82:$F$123,$G566)&lt;&gt;"",IF(NOT(ISERR(FIND("WILL",JoinIfFuzzy(AU$82:AU$123,AU$82:AU$123,"&lt;&gt;NA",$F$82:$F$123,$G566)))),"Will Transmit", "Won't Transmit"),"NA"),"*")</f>
        <v>Will Transmit</v>
      </c>
      <c r="AV566" s="58" t="str">
        <f>IF(AV$9="Include",IF(JoinIfFuzzy(AV$82:AV$123,AV$82:AV$123,"&lt;&gt;NA",$F$82:$F$123,$G566)&lt;&gt;"",IF(NOT(ISERR(FIND("WILL",JoinIfFuzzy(AV$82:AV$123,AV$82:AV$123,"&lt;&gt;NA",$F$82:$F$123,$G566)))),"Will Transmit", "Won't Transmit"),"NA"),"*")</f>
        <v>*</v>
      </c>
      <c r="AW566" s="58" t="str">
        <f>IF(AW$9="Include",IF(JoinIfFuzzy(AW$82:AW$123,AW$82:AW$123,"&lt;&gt;NA",$F$82:$F$123,$G566)&lt;&gt;"",IF(NOT(ISERR(FIND("WILL",JoinIfFuzzy(AW$82:AW$123,AW$82:AW$123,"&lt;&gt;NA",$F$82:$F$123,$G566)))),"Will Transmit", "Won't Transmit"),"NA"),"*")</f>
        <v>*</v>
      </c>
      <c r="AX566" s="58" t="str">
        <f>IF(AX$9="Include",IF(JoinIfFuzzy(AX$82:AX$123,AX$82:AX$123,"&lt;&gt;NA",$F$82:$F$123,$G566)&lt;&gt;"",IF(NOT(ISERR(FIND("WILL",JoinIfFuzzy(AX$82:AX$123,AX$82:AX$123,"&lt;&gt;NA",$F$82:$F$123,$G566)))),"Will Transmit", "Won't Transmit"),"NA"),"*")</f>
        <v>*</v>
      </c>
      <c r="AY566" s="58" t="str">
        <f>IF(AY$9="Include",IF(JoinIfFuzzy(AY$82:AY$123,AY$82:AY$123,"&lt;&gt;NA",$F$82:$F$123,$G566)&lt;&gt;"",IF(NOT(ISERR(FIND("WILL",JoinIfFuzzy(AY$82:AY$123,AY$82:AY$123,"&lt;&gt;NA",$F$82:$F$123,$G566)))),"Will Transmit", "Won't Transmit"),"NA"),"*")</f>
        <v>*</v>
      </c>
      <c r="AZ566" s="58" t="str">
        <f>IF(AZ$9="Include",IF(JoinIfFuzzy(AZ$82:AZ$123,AZ$82:AZ$123,"&lt;&gt;NA",$F$82:$F$123,$G566)&lt;&gt;"",IF(NOT(ISERR(FIND("WILL",JoinIfFuzzy(AZ$82:AZ$123,AZ$82:AZ$123,"&lt;&gt;NA",$F$82:$F$123,$G566)))),"Will Transmit", "Won't Transmit"),"NA"),"*")</f>
        <v>NA</v>
      </c>
      <c r="BA566" s="58" t="str">
        <f>IF(BA$9="Include",IF(JoinIfFuzzy(BA$82:BA$123,BA$82:BA$123,"&lt;&gt;NA",$F$82:$F$123,$G566)&lt;&gt;"",IF(NOT(ISERR(FIND("WILL",JoinIfFuzzy(BA$82:BA$123,BA$82:BA$123,"&lt;&gt;NA",$F$82:$F$123,$G566)))),"Will Transmit", "Won't Transmit"),"NA"),"*")</f>
        <v>NA</v>
      </c>
      <c r="BB566" s="58" t="str">
        <f>IF(BB$9="Include",IF(JoinIfFuzzy(BB$82:BB$123,BB$82:BB$123,"&lt;&gt;NA",$F$82:$F$123,$G566)&lt;&gt;"",IF(NOT(ISERR(FIND("WILL",JoinIfFuzzy(BB$82:BB$123,BB$82:BB$123,"&lt;&gt;NA",$F$82:$F$123,$G566)))),"Will Transmit", "Won't Transmit"),"NA"),"*")</f>
        <v>NA</v>
      </c>
      <c r="BC566" s="58" t="str">
        <f>IF(BC$9="Include",IF(JoinIfFuzzy(BC$82:BC$123,BC$82:BC$123,"&lt;&gt;NA",$F$82:$F$123,$G566)&lt;&gt;"",IF(NOT(ISERR(FIND("WILL",JoinIfFuzzy(BC$82:BC$123,BC$82:BC$123,"&lt;&gt;NA",$F$82:$F$123,$G566)))),"Will Transmit", "Won't Transmit"),"NA"),"*")</f>
        <v>NA</v>
      </c>
      <c r="BD566" s="58" t="str">
        <f>IF(BD$9="Include",IF(JoinIfFuzzy(BD$82:BD$123,BD$82:BD$123,"&lt;&gt;NA",$F$82:$F$123,$G566)&lt;&gt;"",IF(NOT(ISERR(FIND("WILL",JoinIfFuzzy(BD$82:BD$123,BD$82:BD$123,"&lt;&gt;NA",$F$82:$F$123,$G566)))),"Will Transmit", "Won't Transmit"),"NA"),"*")</f>
        <v>Will Transmit</v>
      </c>
      <c r="BE566" s="58" t="str">
        <f>IF(BE$9="Include",IF(JoinIfFuzzy(BE$82:BE$123,BE$82:BE$123,"&lt;&gt;NA",$F$82:$F$123,$G566)&lt;&gt;"",IF(NOT(ISERR(FIND("WILL",JoinIfFuzzy(BE$82:BE$123,BE$82:BE$123,"&lt;&gt;NA",$F$82:$F$123,$G566)))),"Will Transmit", "Won't Transmit"),"NA"),"*")</f>
        <v>*</v>
      </c>
      <c r="BF566" s="58" t="str">
        <f>IF(BF$9="Include",IF(JoinIfFuzzy(BF$82:BF$123,BF$82:BF$123,"&lt;&gt;NA",$F$82:$F$123,$G566)&lt;&gt;"",IF(NOT(ISERR(FIND("WILL",JoinIfFuzzy(BF$82:BF$123,BF$82:BF$123,"&lt;&gt;NA",$F$82:$F$123,$G566)))),"Will Transmit", "Won't Transmit"),"NA"),"*")</f>
        <v>*</v>
      </c>
      <c r="BG566" s="58" t="str">
        <f>IF(BG$9="Include",IF(JoinIfFuzzy(BG$82:BG$123,BG$82:BG$123,"&lt;&gt;NA",$F$82:$F$123,$G566)&lt;&gt;"",IF(NOT(ISERR(FIND("WILL",JoinIfFuzzy(BG$82:BG$123,BG$82:BG$123,"&lt;&gt;NA",$F$82:$F$123,$G566)))),"Will Transmit", "Won't Transmit"),"NA"),"*")</f>
        <v>NA</v>
      </c>
      <c r="BH566" s="58" t="str">
        <f>IF(BH$9="Include",IF(JoinIfFuzzy(BH$82:BH$123,BH$82:BH$123,"&lt;&gt;NA",$F$82:$F$123,$G566)&lt;&gt;"",IF(NOT(ISERR(FIND("WILL",JoinIfFuzzy(BH$82:BH$123,BH$82:BH$123,"&lt;&gt;NA",$F$82:$F$123,$G566)))),"Will Transmit", "Won't Transmit"),"NA"),"*")</f>
        <v>*</v>
      </c>
      <c r="BI566" s="58" t="str">
        <f>IF(BI$9="Include",IF(JoinIfFuzzy(BI$82:BI$123,BI$82:BI$123,"&lt;&gt;NA",$F$82:$F$123,$G566)&lt;&gt;"",IF(NOT(ISERR(FIND("WILL",JoinIfFuzzy(BI$82:BI$123,BI$82:BI$123,"&lt;&gt;NA",$F$82:$F$123,$G566)))),"Will Transmit", "Won't Transmit"),"NA"),"*")</f>
        <v>NA</v>
      </c>
      <c r="BJ566" s="58" t="str">
        <f>IF(BJ$9="Include",IF(JoinIfFuzzy(BJ$82:BJ$123,BJ$82:BJ$123,"&lt;&gt;NA",$F$82:$F$123,$G566)&lt;&gt;"",IF(NOT(ISERR(FIND("WILL",JoinIfFuzzy(BJ$82:BJ$123,BJ$82:BJ$123,"&lt;&gt;NA",$F$82:$F$123,$G566)))),"Will Transmit", "Won't Transmit"),"NA"),"*")</f>
        <v>Will Transmit</v>
      </c>
      <c r="BK566" s="58" t="str">
        <f>IF(BK$9="Include",IF(JoinIfFuzzy(BK$82:BK$123,BK$82:BK$123,"&lt;&gt;NA",$F$82:$F$123,$G566)&lt;&gt;"",IF(NOT(ISERR(FIND("WILL",JoinIfFuzzy(BK$82:BK$123,BK$82:BK$123,"&lt;&gt;NA",$F$82:$F$123,$G566)))),"Will Transmit", "Won't Transmit"),"NA"),"*")</f>
        <v>*</v>
      </c>
      <c r="BL566" s="58" t="str">
        <f>IF(BL$9="Include",IF(JoinIfFuzzy(BL$82:BL$123,BL$82:BL$123,"&lt;&gt;NA",$F$82:$F$123,$G566)&lt;&gt;"",IF(NOT(ISERR(FIND("WILL",JoinIfFuzzy(BL$82:BL$123,BL$82:BL$123,"&lt;&gt;NA",$F$82:$F$123,$G566)))),"Will Transmit", "Won't Transmit"),"NA"),"*")</f>
        <v>Will Transmit</v>
      </c>
      <c r="BM566" s="58" t="str">
        <f>IF(BM$9="Include",IF(JoinIfFuzzy(BM$82:BM$123,BM$82:BM$123,"&lt;&gt;NA",$F$82:$F$123,$G566)&lt;&gt;"",IF(NOT(ISERR(FIND("WILL",JoinIfFuzzy(BM$82:BM$123,BM$82:BM$123,"&lt;&gt;NA",$F$82:$F$123,$G566)))),"Will Transmit", "Won't Transmit"),"NA"),"*")</f>
        <v>*</v>
      </c>
      <c r="BN566" s="58" t="str">
        <f>IF(BN$9="Include",IF(JoinIfFuzzy(BN$82:BN$123,BN$82:BN$123,"&lt;&gt;NA",$F$82:$F$123,$G566)&lt;&gt;"",IF(NOT(ISERR(FIND("WILL",JoinIfFuzzy(BN$82:BN$123,BN$82:BN$123,"&lt;&gt;NA",$F$82:$F$123,$G566)))),"Will Transmit", "Won't Transmit"),"NA"),"*")</f>
        <v>NA</v>
      </c>
      <c r="BO566" s="58" t="str">
        <f>IF(BO$9="Include",IF(JoinIfFuzzy(BO$82:BO$123,BO$82:BO$123,"&lt;&gt;NA",$F$82:$F$123,$G566)&lt;&gt;"",IF(NOT(ISERR(FIND("WILL",JoinIfFuzzy(BO$82:BO$123,BO$82:BO$123,"&lt;&gt;NA",$F$82:$F$123,$G566)))),"Will Transmit", "Won't Transmit"),"NA"),"*")</f>
        <v>NA</v>
      </c>
      <c r="BP566" s="58" t="str">
        <f>IF(BP$9="Include",IF(JoinIfFuzzy(BP$82:BP$123,BP$82:BP$123,"&lt;&gt;NA",$F$82:$F$123,$G566)&lt;&gt;"",IF(NOT(ISERR(FIND("WILL",JoinIfFuzzy(BP$82:BP$123,BP$82:BP$123,"&lt;&gt;NA",$F$82:$F$123,$G566)))),"Will Transmit", "Won't Transmit"),"NA"),"*")</f>
        <v>*</v>
      </c>
      <c r="BQ566" s="58" t="str">
        <f>IF(BQ$9="Include",IF(JoinIfFuzzy(BQ$82:BQ$123,BQ$82:BQ$123,"&lt;&gt;NA",$F$82:$F$123,$G566)&lt;&gt;"",IF(NOT(ISERR(FIND("WILL",JoinIfFuzzy(BQ$82:BQ$123,BQ$82:BQ$123,"&lt;&gt;NA",$F$82:$F$123,$G566)))),"Will Transmit", "Won't Transmit"),"NA"),"*")</f>
        <v>NA</v>
      </c>
      <c r="BR566" s="58" t="str">
        <f>IF(BR$9="Include",IF(JoinIfFuzzy(BR$82:BR$123,BR$82:BR$123,"&lt;&gt;NA",$F$82:$F$123,$G566)&lt;&gt;"",IF(NOT(ISERR(FIND("WILL",JoinIfFuzzy(BR$82:BR$123,BR$82:BR$123,"&lt;&gt;NA",$F$82:$F$123,$G566)))),"Will Transmit", "Won't Transmit"),"NA"),"*")</f>
        <v>*</v>
      </c>
      <c r="BS566" s="58" t="str">
        <f>IF(BS$9="Include",IF(JoinIfFuzzy(BS$82:BS$123,BS$82:BS$123,"&lt;&gt;NA",$F$82:$F$123,$G566)&lt;&gt;"",IF(NOT(ISERR(FIND("WILL",JoinIfFuzzy(BS$82:BS$123,BS$82:BS$123,"&lt;&gt;NA",$F$82:$F$123,$G566)))),"Will Transmit", "Won't Transmit"),"NA"),"*")</f>
        <v>NA</v>
      </c>
      <c r="BT566" s="58" t="str">
        <f>IF(BT$9="Include",IF(JoinIfFuzzy(BT$82:BT$123,BT$82:BT$123,"&lt;&gt;NA",$F$82:$F$123,$G566)&lt;&gt;"",IF(NOT(ISERR(FIND("WILL",JoinIfFuzzy(BT$82:BT$123,BT$82:BT$123,"&lt;&gt;NA",$F$82:$F$123,$G566)))),"Will Transmit", "Won't Transmit"),"NA"),"*")</f>
        <v>Will Transmit</v>
      </c>
      <c r="BU566" s="58" t="str">
        <f>IF(BU$9="Include",IF(JoinIfFuzzy(BU$82:BU$123,BU$82:BU$123,"&lt;&gt;NA",$F$82:$F$123,$G566)&lt;&gt;"",IF(NOT(ISERR(FIND("WILL",JoinIfFuzzy(BU$82:BU$123,BU$82:BU$123,"&lt;&gt;NA",$F$82:$F$123,$G566)))),"Will Transmit", "Won't Transmit"),"NA"),"*")</f>
        <v>*</v>
      </c>
      <c r="BV566" s="58" t="str">
        <f>IF(BV$9="Include",IF(JoinIfFuzzy(BV$82:BV$123,BV$82:BV$123,"&lt;&gt;NA",$F$82:$F$123,$G566)&lt;&gt;"",IF(NOT(ISERR(FIND("WILL",JoinIfFuzzy(BV$82:BV$123,BV$82:BV$123,"&lt;&gt;NA",$F$82:$F$123,$G566)))),"Will Transmit", "Won't Transmit"),"NA"),"*")</f>
        <v>Will Transmit</v>
      </c>
      <c r="BW566" s="58" t="str">
        <f>IF(BW$9="Include",IF(JoinIfFuzzy(BW$82:BW$123,BW$82:BW$123,"&lt;&gt;NA",$F$82:$F$123,$G566)&lt;&gt;"",IF(NOT(ISERR(FIND("WILL",JoinIfFuzzy(BW$82:BW$123,BW$82:BW$123,"&lt;&gt;NA",$F$82:$F$123,$G566)))),"Will Transmit", "Won't Transmit"),"NA"),"*")</f>
        <v>*</v>
      </c>
      <c r="BX566" s="58" t="str">
        <f>IF(BX$9="Include",IF(JoinIfFuzzy(BX$82:BX$123,BX$82:BX$123,"&lt;&gt;NA",$F$82:$F$123,$G566)&lt;&gt;"",IF(NOT(ISERR(FIND("WILL",JoinIfFuzzy(BX$82:BX$123,BX$82:BX$123,"&lt;&gt;NA",$F$82:$F$123,$G566)))),"Will Transmit", "Won't Transmit"),"NA"),"*")</f>
        <v>NA</v>
      </c>
      <c r="BY566" s="58" t="str">
        <f>IF(BY$9="Include",IF(JoinIfFuzzy(BY$82:BY$123,BY$82:BY$123,"&lt;&gt;NA",$F$82:$F$123,$G566)&lt;&gt;"",IF(NOT(ISERR(FIND("WILL",JoinIfFuzzy(BY$82:BY$123,BY$82:BY$123,"&lt;&gt;NA",$F$82:$F$123,$G566)))),"Will Transmit", "Won't Transmit"),"NA"),"*")</f>
        <v>*</v>
      </c>
      <c r="BZ566" s="58" t="str">
        <f>IF(BZ$9="Include",IF(JoinIfFuzzy(BZ$82:BZ$123,BZ$82:BZ$123,"&lt;&gt;NA",$F$82:$F$123,$G566)&lt;&gt;"",IF(NOT(ISERR(FIND("WILL",JoinIfFuzzy(BZ$82:BZ$123,BZ$82:BZ$123,"&lt;&gt;NA",$F$82:$F$123,$G566)))),"Will Transmit", "Won't Transmit"),"NA"),"*")</f>
        <v>Will Transmit</v>
      </c>
      <c r="CA566" s="58" t="str">
        <f>IF(CA$9="Include",IF(JoinIfFuzzy(CA$82:CA$123,CA$82:CA$123,"&lt;&gt;NA",$F$82:$F$123,$G566)&lt;&gt;"",IF(NOT(ISERR(FIND("WILL",JoinIfFuzzy(CA$82:CA$123,CA$82:CA$123,"&lt;&gt;NA",$F$82:$F$123,$G566)))),"Will Transmit", "Won't Transmit"),"NA"),"*")</f>
        <v>Will Transmit</v>
      </c>
      <c r="CB566" s="58" t="str">
        <f>IF(CB$9="Include",IF(JoinIfFuzzy(CB$82:CB$123,CB$82:CB$123,"&lt;&gt;NA",$F$82:$F$123,$G566)&lt;&gt;"",IF(NOT(ISERR(FIND("WILL",JoinIfFuzzy(CB$82:CB$123,CB$82:CB$123,"&lt;&gt;NA",$F$82:$F$123,$G566)))),"Will Transmit", "Won't Transmit"),"NA"),"*")</f>
        <v>NA</v>
      </c>
      <c r="CC566" s="58" t="str">
        <f>IF(CC$9="Include",IF(JoinIfFuzzy(CC$82:CC$123,CC$82:CC$123,"&lt;&gt;NA",$F$82:$F$123,$G566)&lt;&gt;"",IF(NOT(ISERR(FIND("WILL",JoinIfFuzzy(CC$82:CC$123,CC$82:CC$123,"&lt;&gt;NA",$F$82:$F$123,$G566)))),"Will Transmit", "Won't Transmit"),"NA"),"*")</f>
        <v>Will Transmit</v>
      </c>
      <c r="CD566" s="58" t="str">
        <f>IF(CD$9="Include",IF(JoinIfFuzzy(CD$82:CD$123,CD$82:CD$123,"&lt;&gt;NA",$F$82:$F$123,$G566)&lt;&gt;"",IF(NOT(ISERR(FIND("WILL",JoinIfFuzzy(CD$82:CD$123,CD$82:CD$123,"&lt;&gt;NA",$F$82:$F$123,$G566)))),"Will Transmit", "Won't Transmit"),"NA"),"*")</f>
        <v>*</v>
      </c>
      <c r="CE566" s="58" t="str">
        <f>IF(CE$9="Include",IF(JoinIfFuzzy(CE$82:CE$123,CE$82:CE$123,"&lt;&gt;NA",$F$82:$F$123,$G566)&lt;&gt;"",IF(NOT(ISERR(FIND("WILL",JoinIfFuzzy(CE$82:CE$123,CE$82:CE$123,"&lt;&gt;NA",$F$82:$F$123,$G566)))),"Will Transmit", "Won't Transmit"),"NA"),"*")</f>
        <v>*</v>
      </c>
      <c r="CF566" s="58" t="str">
        <f>IF(CF$9="Include",IF(JoinIfFuzzy(CF$82:CF$123,CF$82:CF$123,"&lt;&gt;NA",$F$82:$F$123,$G566)&lt;&gt;"",IF(NOT(ISERR(FIND("WILL",JoinIfFuzzy(CF$82:CF$123,CF$82:CF$123,"&lt;&gt;NA",$F$82:$F$123,$G566)))),"Will Transmit", "Won't Transmit"),"NA"),"*")</f>
        <v>*</v>
      </c>
      <c r="CG566" s="58" t="str">
        <f>IF(CG$9="Include",IF(JoinIfFuzzy(CG$82:CG$123,CG$82:CG$123,"&lt;&gt;NA",$F$82:$F$123,$G566)&lt;&gt;"",IF(NOT(ISERR(FIND("WILL",JoinIfFuzzy(CG$82:CG$123,CG$82:CG$123,"&lt;&gt;NA",$F$82:$F$123,$G566)))),"Will Transmit", "Won't Transmit"),"NA"),"*")</f>
        <v>NA</v>
      </c>
      <c r="CH566" s="58" t="str">
        <f>IF(CH$9="Include",IF(JoinIfFuzzy(CH$82:CH$123,CH$82:CH$123,"&lt;&gt;NA",$F$82:$F$123,$G566)&lt;&gt;"",IF(NOT(ISERR(FIND("WILL",JoinIfFuzzy(CH$82:CH$123,CH$82:CH$123,"&lt;&gt;NA",$F$82:$F$123,$G566)))),"Will Transmit", "Won't Transmit"),"NA"),"*")</f>
        <v>NA</v>
      </c>
      <c r="CI566" s="58" t="str">
        <f>IF(CI$9="Include",IF(JoinIfFuzzy(CI$82:CI$123,CI$82:CI$123,"&lt;&gt;NA",$F$82:$F$123,$G566)&lt;&gt;"",IF(NOT(ISERR(FIND("WILL",JoinIfFuzzy(CI$82:CI$123,CI$82:CI$123,"&lt;&gt;NA",$F$82:$F$123,$G566)))),"Will Transmit", "Won't Transmit"),"NA"),"*")</f>
        <v>*</v>
      </c>
      <c r="CJ566" s="58" t="str">
        <f>IF(CJ$9="Include",IF(JoinIfFuzzy(CJ$82:CJ$123,CJ$82:CJ$123,"&lt;&gt;NA",$F$82:$F$123,$G566)&lt;&gt;"",IF(NOT(ISERR(FIND("WILL",JoinIfFuzzy(CJ$82:CJ$123,CJ$82:CJ$123,"&lt;&gt;NA",$F$82:$F$123,$G566)))),"Will Transmit", "Won't Transmit"),"NA"),"*")</f>
        <v>Will Transmit</v>
      </c>
      <c r="CK566" s="58" t="str">
        <f>IF(CK$9="Include",IF(JoinIfFuzzy(CK$82:CK$123,CK$82:CK$123,"&lt;&gt;NA",$F$82:$F$123,$G566)&lt;&gt;"",IF(NOT(ISERR(FIND("WILL",JoinIfFuzzy(CK$82:CK$123,CK$82:CK$123,"&lt;&gt;NA",$F$82:$F$123,$G566)))),"Will Transmit", "Won't Transmit"),"NA"),"*")</f>
        <v>Will Transmit</v>
      </c>
      <c r="CL566" s="58" t="str">
        <f>IF(CL$9="Include",IF(JoinIfFuzzy(CL$82:CL$123,CL$82:CL$123,"&lt;&gt;NA",$F$82:$F$123,$G566)&lt;&gt;"",IF(NOT(ISERR(FIND("WILL",JoinIfFuzzy(CL$82:CL$123,CL$82:CL$123,"&lt;&gt;NA",$F$82:$F$123,$G566)))),"Will Transmit", "Won't Transmit"),"NA"),"*")</f>
        <v>Will Transmit</v>
      </c>
      <c r="CM566" s="58" t="str">
        <f>IF(CM$9="Include",IF(JoinIfFuzzy(CM$82:CM$123,CM$82:CM$123,"&lt;&gt;NA",$F$82:$F$123,$G566)&lt;&gt;"",IF(NOT(ISERR(FIND("WILL",JoinIfFuzzy(CM$82:CM$123,CM$82:CM$123,"&lt;&gt;NA",$F$82:$F$123,$G566)))),"Will Transmit", "Won't Transmit"),"NA"),"*")</f>
        <v>*</v>
      </c>
      <c r="CN566" s="58" t="str">
        <f>IF(CN$9="Include",IF(JoinIfFuzzy(CN$82:CN$123,CN$82:CN$123,"&lt;&gt;NA",$F$82:$F$123,$G566)&lt;&gt;"",IF(NOT(ISERR(FIND("WILL",JoinIfFuzzy(CN$82:CN$123,CN$82:CN$123,"&lt;&gt;NA",$F$82:$F$123,$G566)))),"Will Transmit", "Won't Transmit"),"NA"),"*")</f>
        <v>Will Transmit</v>
      </c>
      <c r="CO566" s="58" t="str">
        <f>IF(CO$9="Include",IF(JoinIfFuzzy(CO$82:CO$123,CO$82:CO$123,"&lt;&gt;NA",$F$82:$F$123,$G566)&lt;&gt;"",IF(NOT(ISERR(FIND("WILL",JoinIfFuzzy(CO$82:CO$123,CO$82:CO$123,"&lt;&gt;NA",$F$82:$F$123,$G566)))),"Will Transmit", "Won't Transmit"),"NA"),"*")</f>
        <v>Will Transmit</v>
      </c>
      <c r="CP566" s="58" t="str">
        <f>IF(CP$9="Include",IF(JoinIfFuzzy(CP$82:CP$123,CP$82:CP$123,"&lt;&gt;NA",$F$82:$F$123,$G566)&lt;&gt;"",IF(NOT(ISERR(FIND("WILL",JoinIfFuzzy(CP$82:CP$123,CP$82:CP$123,"&lt;&gt;NA",$F$82:$F$123,$G566)))),"Will Transmit", "Won't Transmit"),"NA"),"*")</f>
        <v>*</v>
      </c>
      <c r="CQ566" s="58" t="str">
        <f>IF(CQ$9="Include",IF(JoinIfFuzzy(CQ$82:CQ$123,CQ$82:CQ$123,"&lt;&gt;NA",$F$82:$F$123,$G566)&lt;&gt;"",IF(NOT(ISERR(FIND("WILL",JoinIfFuzzy(CQ$82:CQ$123,CQ$82:CQ$123,"&lt;&gt;NA",$F$82:$F$123,$G566)))),"Will Transmit", "Won't Transmit"),"NA"),"*")</f>
        <v>NA</v>
      </c>
      <c r="CR566" s="58" t="str">
        <f>IF(CR$9="Include",IF(JoinIfFuzzy(CR$82:CR$123,CR$82:CR$123,"&lt;&gt;NA",$F$82:$F$123,$G566)&lt;&gt;"",IF(NOT(ISERR(FIND("WILL",JoinIfFuzzy(CR$82:CR$123,CR$82:CR$123,"&lt;&gt;NA",$F$82:$F$123,$G566)))),"Will Transmit", "Won't Transmit"),"NA"),"*")</f>
        <v>NA</v>
      </c>
      <c r="CS566" s="58" t="str">
        <f>IF(CS$9="Include",IF(JoinIfFuzzy(CS$82:CS$123,CS$82:CS$123,"&lt;&gt;NA",$F$82:$F$123,$G566)&lt;&gt;"",IF(NOT(ISERR(FIND("WILL",JoinIfFuzzy(CS$82:CS$123,CS$82:CS$123,"&lt;&gt;NA",$F$82:$F$123,$G566)))),"Will Transmit", "Won't Transmit"),"NA"),"*")</f>
        <v>NA</v>
      </c>
      <c r="CT566" s="58" t="str">
        <f>IF(CT$9="Include",IF(JoinIfFuzzy(CT$82:CT$123,CT$82:CT$123,"&lt;&gt;NA",$F$82:$F$123,$G566)&lt;&gt;"",IF(NOT(ISERR(FIND("WILL",JoinIfFuzzy(CT$82:CT$123,CT$82:CT$123,"&lt;&gt;NA",$F$82:$F$123,$G566)))),"Will Transmit", "Won't Transmit"),"NA"),"*")</f>
        <v>*</v>
      </c>
      <c r="CU566" s="58" t="str">
        <f>IF(CU$9="Include",IF(JoinIfFuzzy(CU$82:CU$123,CU$82:CU$123,"&lt;&gt;NA",$F$82:$F$123,$G566)&lt;&gt;"",IF(NOT(ISERR(FIND("WILL",JoinIfFuzzy(CU$82:CU$123,CU$82:CU$123,"&lt;&gt;NA",$F$82:$F$123,$G566)))),"Will Transmit", "Won't Transmit"),"NA"),"*")</f>
        <v>Will Transmit</v>
      </c>
      <c r="CV566" s="58" t="str">
        <f>IF(CV$9="Include",IF(JoinIfFuzzy(CV$82:CV$123,CV$82:CV$123,"&lt;&gt;NA",$F$82:$F$123,$G566)&lt;&gt;"",IF(NOT(ISERR(FIND("WILL",JoinIfFuzzy(CV$82:CV$123,CV$82:CV$123,"&lt;&gt;NA",$F$82:$F$123,$G566)))),"Will Transmit", "Won't Transmit"),"NA"),"*")</f>
        <v>*</v>
      </c>
      <c r="CW566" s="58" t="str">
        <f>IF(CW$9="Include",IF(JoinIfFuzzy(CW$82:CW$123,CW$82:CW$123,"&lt;&gt;NA",$F$82:$F$123,$G566)&lt;&gt;"",IF(NOT(ISERR(FIND("WILL",JoinIfFuzzy(CW$82:CW$123,CW$82:CW$123,"&lt;&gt;NA",$F$82:$F$123,$G566)))),"Will Transmit", "Won't Transmit"),"NA"),"*")</f>
        <v>NA</v>
      </c>
      <c r="CX566" s="58" t="str">
        <f>IF(CX$9="Include",IF(JoinIfFuzzy(CX$82:CX$123,CX$82:CX$123,"&lt;&gt;NA",$F$82:$F$123,$G566)&lt;&gt;"",IF(NOT(ISERR(FIND("WILL",JoinIfFuzzy(CX$82:CX$123,CX$82:CX$123,"&lt;&gt;NA",$F$82:$F$123,$G566)))),"Will Transmit", "Won't Transmit"),"NA"),"*")</f>
        <v>*</v>
      </c>
      <c r="CY566" s="58" t="str">
        <f>IF(CY$9="Include",IF(JoinIfFuzzy(CY$82:CY$123,CY$82:CY$123,"&lt;&gt;NA",$F$82:$F$123,$G566)&lt;&gt;"",IF(NOT(ISERR(FIND("WILL",JoinIfFuzzy(CY$82:CY$123,CY$82:CY$123,"&lt;&gt;NA",$F$82:$F$123,$G566)))),"Will Transmit", "Won't Transmit"),"NA"),"*")</f>
        <v>Will Transmit</v>
      </c>
      <c r="CZ566" s="58" t="str">
        <f>IF(CZ$9="Include",IF(JoinIfFuzzy(CZ$82:CZ$123,CZ$82:CZ$123,"&lt;&gt;NA",$F$82:$F$123,$G566)&lt;&gt;"",IF(NOT(ISERR(FIND("WILL",JoinIfFuzzy(CZ$82:CZ$123,CZ$82:CZ$123,"&lt;&gt;NA",$F$82:$F$123,$G566)))),"Will Transmit", "Won't Transmit"),"NA"),"*")</f>
        <v>*</v>
      </c>
      <c r="DA566" s="58" t="str">
        <f>IF(DA$9="Include",IF(JoinIfFuzzy(DA$82:DA$123,DA$82:DA$123,"&lt;&gt;NA",$F$82:$F$123,$G566)&lt;&gt;"",IF(NOT(ISERR(FIND("WILL",JoinIfFuzzy(DA$82:DA$123,DA$82:DA$123,"&lt;&gt;NA",$F$82:$F$123,$G566)))),"Will Transmit", "Won't Transmit"),"NA"),"*")</f>
        <v>Will Transmit</v>
      </c>
      <c r="DB566" s="58" t="str">
        <f>IF(DB$9="Include",IF(JoinIfFuzzy(DB$82:DB$123,DB$82:DB$123,"&lt;&gt;NA",$F$82:$F$123,$G566)&lt;&gt;"",IF(NOT(ISERR(FIND("WILL",JoinIfFuzzy(DB$82:DB$123,DB$82:DB$123,"&lt;&gt;NA",$F$82:$F$123,$G566)))),"Will Transmit", "Won't Transmit"),"NA"),"*")</f>
        <v>*</v>
      </c>
      <c r="DC566" s="58" t="str">
        <f>IF(DC$9="Include",IF(JoinIfFuzzy(DC$82:DC$123,DC$82:DC$123,"&lt;&gt;NA",$F$82:$F$123,$G566)&lt;&gt;"",IF(NOT(ISERR(FIND("WILL",JoinIfFuzzy(DC$82:DC$123,DC$82:DC$123,"&lt;&gt;NA",$F$82:$F$123,$G566)))),"Will Transmit", "Won't Transmit"),"NA"),"*")</f>
        <v>*</v>
      </c>
      <c r="DD566" s="58" t="str">
        <f>IF(DD$9="Include",IF(JoinIfFuzzy(DD$82:DD$123,DD$82:DD$123,"&lt;&gt;NA",$F$82:$F$123,$G566)&lt;&gt;"",IF(NOT(ISERR(FIND("WILL",JoinIfFuzzy(DD$82:DD$123,DD$82:DD$123,"&lt;&gt;NA",$F$82:$F$123,$G566)))),"Will Transmit", "Won't Transmit"),"NA"),"*")</f>
        <v>NA</v>
      </c>
      <c r="DE566" s="58" t="str">
        <f>IF(DE$9="Include",IF(JoinIfFuzzy(DE$82:DE$123,DE$82:DE$123,"&lt;&gt;NA",$F$82:$F$123,$G566)&lt;&gt;"",IF(NOT(ISERR(FIND("WILL",JoinIfFuzzy(DE$82:DE$123,DE$82:DE$123,"&lt;&gt;NA",$F$82:$F$123,$G566)))),"Will Transmit", "Won't Transmit"),"NA"),"*")</f>
        <v>NA</v>
      </c>
      <c r="DF566" s="58" t="str">
        <f>IF(DF$9="Include",IF(JoinIfFuzzy(DF$82:DF$123,DF$82:DF$123,"&lt;&gt;NA",$F$82:$F$123,$G566)&lt;&gt;"",IF(NOT(ISERR(FIND("WILL",JoinIfFuzzy(DF$82:DF$123,DF$82:DF$123,"&lt;&gt;NA",$F$82:$F$123,$G566)))),"Will Transmit", "Won't Transmit"),"NA"),"*")</f>
        <v>*</v>
      </c>
      <c r="DG566" s="58" t="str">
        <f>IF(DG$9="Include",IF(JoinIfFuzzy(DG$82:DG$123,DG$82:DG$123,"&lt;&gt;NA",$F$82:$F$123,$G566)&lt;&gt;"",IF(NOT(ISERR(FIND("WILL",JoinIfFuzzy(DG$82:DG$123,DG$82:DG$123,"&lt;&gt;NA",$F$82:$F$123,$G566)))),"Will Transmit", "Won't Transmit"),"NA"),"*")</f>
        <v>Won't Transmit</v>
      </c>
      <c r="DH566" s="58" t="str">
        <f>IF(DH$9="Include",IF(JoinIfFuzzy(DH$82:DH$123,DH$82:DH$123,"&lt;&gt;NA",$F$82:$F$123,$G566)&lt;&gt;"",IF(NOT(ISERR(FIND("WILL",JoinIfFuzzy(DH$82:DH$123,DH$82:DH$123,"&lt;&gt;NA",$F$82:$F$123,$G566)))),"Will Transmit", "Won't Transmit"),"NA"),"*")</f>
        <v>Will Transmit</v>
      </c>
      <c r="DI566" s="58" t="str">
        <f>IF(DI$9="Include",IF(JoinIfFuzzy(DI$82:DI$123,DI$82:DI$123,"&lt;&gt;NA",$F$82:$F$123,$G566)&lt;&gt;"",IF(NOT(ISERR(FIND("WILL",JoinIfFuzzy(DI$82:DI$123,DI$82:DI$123,"&lt;&gt;NA",$F$82:$F$123,$G566)))),"Will Transmit", "Won't Transmit"),"NA"),"*")</f>
        <v>NA</v>
      </c>
      <c r="DJ566" s="58" t="str">
        <f>IF(DJ$9="Include",IF(JoinIfFuzzy(DJ$82:DJ$123,DJ$82:DJ$123,"&lt;&gt;NA",$F$82:$F$123,$G566)&lt;&gt;"",IF(NOT(ISERR(FIND("WILL",JoinIfFuzzy(DJ$82:DJ$123,DJ$82:DJ$123,"&lt;&gt;NA",$F$82:$F$123,$G566)))),"Will Transmit", "Won't Transmit"),"NA"),"*")</f>
        <v>NA</v>
      </c>
      <c r="DK566" s="58" t="str">
        <f>IF(DK$9="Include",IF(JoinIfFuzzy(DK$82:DK$123,DK$82:DK$123,"&lt;&gt;NA",$F$82:$F$123,$G566)&lt;&gt;"",IF(NOT(ISERR(FIND("WILL",JoinIfFuzzy(DK$82:DK$123,DK$82:DK$123,"&lt;&gt;NA",$F$82:$F$123,$G566)))),"Will Transmit", "Won't Transmit"),"NA"),"*")</f>
        <v>*</v>
      </c>
      <c r="DL566" s="58" t="str">
        <f>IF(DL$9="Include",IF(JoinIfFuzzy(DL$82:DL$123,DL$82:DL$123,"&lt;&gt;NA",$F$82:$F$123,$G566)&lt;&gt;"",IF(NOT(ISERR(FIND("WILL",JoinIfFuzzy(DL$82:DL$123,DL$82:DL$123,"&lt;&gt;NA",$F$82:$F$123,$G566)))),"Will Transmit", "Won't Transmit"),"NA"),"*")</f>
        <v>Will Transmit</v>
      </c>
      <c r="DM566" s="58" t="str">
        <f>IF(DM$9="Include",IF(JoinIfFuzzy(DM$82:DM$123,DM$82:DM$123,"&lt;&gt;NA",$F$82:$F$123,$G566)&lt;&gt;"",IF(NOT(ISERR(FIND("WILL",JoinIfFuzzy(DM$82:DM$123,DM$82:DM$123,"&lt;&gt;NA",$F$82:$F$123,$G566)))),"Will Transmit", "Won't Transmit"),"NA"),"*")</f>
        <v>*</v>
      </c>
      <c r="DN566" s="58" t="str">
        <f>IF(DN$9="Include",IF(JoinIfFuzzy(DN$82:DN$123,DN$82:DN$123,"&lt;&gt;NA",$F$82:$F$123,$G566)&lt;&gt;"",IF(NOT(ISERR(FIND("WILL",JoinIfFuzzy(DN$82:DN$123,DN$82:DN$123,"&lt;&gt;NA",$F$82:$F$123,$G566)))),"Will Transmit", "Won't Transmit"),"NA"),"*")</f>
        <v>NA</v>
      </c>
      <c r="DO566" s="58" t="str">
        <f>IF(DO$9="Include",IF(JoinIfFuzzy(DO$82:DO$123,DO$82:DO$123,"&lt;&gt;NA",$F$82:$F$123,$G566)&lt;&gt;"",IF(NOT(ISERR(FIND("WILL",JoinIfFuzzy(DO$82:DO$123,DO$82:DO$123,"&lt;&gt;NA",$F$82:$F$123,$G566)))),"Will Transmit", "Won't Transmit"),"NA"),"*")</f>
        <v>*</v>
      </c>
      <c r="DP566" s="58" t="str">
        <f>IF(DP$9="Include",IF(JoinIfFuzzy(DP$82:DP$123,DP$82:DP$123,"&lt;&gt;NA",$F$82:$F$123,$G566)&lt;&gt;"",IF(NOT(ISERR(FIND("WILL",JoinIfFuzzy(DP$82:DP$123,DP$82:DP$123,"&lt;&gt;NA",$F$82:$F$123,$G566)))),"Will Transmit", "Won't Transmit"),"NA"),"*")</f>
        <v>NA</v>
      </c>
      <c r="DQ566" s="58" t="str">
        <f>IF(DQ$9="Include",IF(JoinIfFuzzy(DQ$82:DQ$123,DQ$82:DQ$123,"&lt;&gt;NA",$F$82:$F$123,$G566)&lt;&gt;"",IF(NOT(ISERR(FIND("WILL",JoinIfFuzzy(DQ$82:DQ$123,DQ$82:DQ$123,"&lt;&gt;NA",$F$82:$F$123,$G566)))),"Will Transmit", "Won't Transmit"),"NA"),"*")</f>
        <v>*</v>
      </c>
      <c r="DR566" s="58" t="str">
        <f>IF(DR$9="Include",IF(JoinIfFuzzy(DR$82:DR$123,DR$82:DR$123,"&lt;&gt;NA",$F$82:$F$123,$G566)&lt;&gt;"",IF(NOT(ISERR(FIND("WILL",JoinIfFuzzy(DR$82:DR$123,DR$82:DR$123,"&lt;&gt;NA",$F$82:$F$123,$G566)))),"Will Transmit", "Won't Transmit"),"NA"),"*")</f>
        <v>*</v>
      </c>
      <c r="DS566" s="58" t="str">
        <f>IF(DS$9="Include",IF(JoinIfFuzzy(DS$82:DS$123,DS$82:DS$123,"&lt;&gt;NA",$F$82:$F$123,$G566)&lt;&gt;"",IF(NOT(ISERR(FIND("WILL",JoinIfFuzzy(DS$82:DS$123,DS$82:DS$123,"&lt;&gt;NA",$F$82:$F$123,$G566)))),"Will Transmit", "Won't Transmit"),"NA"),"*")</f>
        <v>NA</v>
      </c>
      <c r="DT566" s="58" t="str">
        <f>IF(DT$9="Include",IF(JoinIfFuzzy(DT$82:DT$123,DT$82:DT$123,"&lt;&gt;NA",$F$82:$F$123,$G566)&lt;&gt;"",IF(NOT(ISERR(FIND("WILL",JoinIfFuzzy(DT$82:DT$123,DT$82:DT$123,"&lt;&gt;NA",$F$82:$F$123,$G566)))),"Will Transmit", "Won't Transmit"),"NA"),"*")</f>
        <v>NA</v>
      </c>
      <c r="DU566" s="58" t="str">
        <f>IF(DU$9="Include",IF(JoinIfFuzzy(DU$82:DU$123,DU$82:DU$123,"&lt;&gt;NA",$F$82:$F$123,$G566)&lt;&gt;"",IF(NOT(ISERR(FIND("WILL",JoinIfFuzzy(DU$82:DU$123,DU$82:DU$123,"&lt;&gt;NA",$F$82:$F$123,$G566)))),"Will Transmit", "Won't Transmit"),"NA"),"*")</f>
        <v>*</v>
      </c>
      <c r="DV566" s="58" t="str">
        <f>IF(DV$9="Include",IF(JoinIfFuzzy(DV$82:DV$123,DV$82:DV$123,"&lt;&gt;NA",$F$82:$F$123,$G566)&lt;&gt;"",IF(NOT(ISERR(FIND("WILL",JoinIfFuzzy(DV$82:DV$123,DV$82:DV$123,"&lt;&gt;NA",$F$82:$F$123,$G566)))),"Will Transmit", "Won't Transmit"),"NA"),"*")</f>
        <v>*</v>
      </c>
      <c r="DW566" s="58" t="str">
        <f>IF(DW$9="Include",IF(JoinIfFuzzy(DW$82:DW$123,DW$82:DW$123,"&lt;&gt;NA",$F$82:$F$123,$G566)&lt;&gt;"",IF(NOT(ISERR(FIND("WILL",JoinIfFuzzy(DW$82:DW$123,DW$82:DW$123,"&lt;&gt;NA",$F$82:$F$123,$G566)))),"Will Transmit", "Won't Transmit"),"NA"),"*")</f>
        <v>NA</v>
      </c>
      <c r="DX566" s="58" t="str">
        <f>IF(DX$9="Include",IF(JoinIfFuzzy(DX$82:DX$123,DX$82:DX$123,"&lt;&gt;NA",$F$82:$F$123,$G566)&lt;&gt;"",IF(NOT(ISERR(FIND("WILL",JoinIfFuzzy(DX$82:DX$123,DX$82:DX$123,"&lt;&gt;NA",$F$82:$F$123,$G566)))),"Will Transmit", "Won't Transmit"),"NA"),"*")</f>
        <v>Won't Transmit</v>
      </c>
      <c r="DY566" s="58" t="str">
        <f>IF(DY$9="Include",IF(JoinIfFuzzy(DY$82:DY$123,DY$82:DY$123,"&lt;&gt;NA",$F$82:$F$123,$G566)&lt;&gt;"",IF(NOT(ISERR(FIND("WILL",JoinIfFuzzy(DY$82:DY$123,DY$82:DY$123,"&lt;&gt;NA",$F$82:$F$123,$G566)))),"Will Transmit", "Won't Transmit"),"NA"),"*")</f>
        <v>Will Transmit</v>
      </c>
      <c r="DZ566" s="58" t="str">
        <f>IF(DZ$9="Include",IF(JoinIfFuzzy(DZ$82:DZ$123,DZ$82:DZ$123,"&lt;&gt;NA",$F$82:$F$123,$G566)&lt;&gt;"",IF(NOT(ISERR(FIND("WILL",JoinIfFuzzy(DZ$82:DZ$123,DZ$82:DZ$123,"&lt;&gt;NA",$F$82:$F$123,$G566)))),"Will Transmit", "Won't Transmit"),"NA"),"*")</f>
        <v>*</v>
      </c>
      <c r="EA566" s="58" t="str">
        <f>IF(EA$9="Include",IF(JoinIfFuzzy(EA$82:EA$123,EA$82:EA$123,"&lt;&gt;NA",$F$82:$F$123,$G566)&lt;&gt;"",IF(NOT(ISERR(FIND("WILL",JoinIfFuzzy(EA$82:EA$123,EA$82:EA$123,"&lt;&gt;NA",$F$82:$F$123,$G566)))),"Will Transmit", "Won't Transmit"),"NA"),"*")</f>
        <v>NA</v>
      </c>
      <c r="EB566" s="58" t="str">
        <f>IF(EB$9="Include",IF(JoinIfFuzzy(EB$82:EB$123,EB$82:EB$123,"&lt;&gt;NA",$F$82:$F$123,$G566)&lt;&gt;"",IF(NOT(ISERR(FIND("WILL",JoinIfFuzzy(EB$82:EB$123,EB$82:EB$123,"&lt;&gt;NA",$F$82:$F$123,$G566)))),"Will Transmit", "Won't Transmit"),"NA"),"*")</f>
        <v>Will Transmit</v>
      </c>
      <c r="EC566" s="58" t="str">
        <f>IF(EC$9="Include",IF(JoinIfFuzzy(EC$82:EC$123,EC$82:EC$123,"&lt;&gt;NA",$F$82:$F$123,$G566)&lt;&gt;"",IF(NOT(ISERR(FIND("WILL",JoinIfFuzzy(EC$82:EC$123,EC$82:EC$123,"&lt;&gt;NA",$F$82:$F$123,$G566)))),"Will Transmit", "Won't Transmit"),"NA"),"*")</f>
        <v>Will Transmit</v>
      </c>
      <c r="ED566" s="58" t="str">
        <f>IF(ED$9="Include",IF(JoinIfFuzzy(ED$82:ED$123,ED$82:ED$123,"&lt;&gt;NA",$F$82:$F$123,$G566)&lt;&gt;"",IF(NOT(ISERR(FIND("WILL",JoinIfFuzzy(ED$82:ED$123,ED$82:ED$123,"&lt;&gt;NA",$F$82:$F$123,$G566)))),"Will Transmit", "Won't Transmit"),"NA"),"*")</f>
        <v>*</v>
      </c>
      <c r="EE566" s="58" t="str">
        <f>IF(EE$9="Include",IF(JoinIfFuzzy(EE$82:EE$123,EE$82:EE$123,"&lt;&gt;NA",$F$82:$F$123,$G566)&lt;&gt;"",IF(NOT(ISERR(FIND("WILL",JoinIfFuzzy(EE$82:EE$123,EE$82:EE$123,"&lt;&gt;NA",$F$82:$F$123,$G566)))),"Will Transmit", "Won't Transmit"),"NA"),"*")</f>
        <v>Will Transmit</v>
      </c>
      <c r="EF566" s="58" t="str">
        <f>IF(EF$9="Include",IF(JoinIfFuzzy(EF$82:EF$123,EF$82:EF$123,"&lt;&gt;NA",$F$82:$F$123,$G566)&lt;&gt;"",IF(NOT(ISERR(FIND("WILL",JoinIfFuzzy(EF$82:EF$123,EF$82:EF$123,"&lt;&gt;NA",$F$82:$F$123,$G566)))),"Will Transmit", "Won't Transmit"),"NA"),"*")</f>
        <v>NA</v>
      </c>
      <c r="EG566" s="58" t="str">
        <f>IF(EG$9="Include",IF(JoinIfFuzzy(EG$82:EG$123,EG$82:EG$123,"&lt;&gt;NA",$F$82:$F$123,$G566)&lt;&gt;"",IF(NOT(ISERR(FIND("WILL",JoinIfFuzzy(EG$82:EG$123,EG$82:EG$123,"&lt;&gt;NA",$F$82:$F$123,$G566)))),"Will Transmit", "Won't Transmit"),"NA"),"*")</f>
        <v>*</v>
      </c>
      <c r="EH566" s="58" t="str">
        <f>IF(EH$9="Include",IF(JoinIfFuzzy(EH$82:EH$123,EH$82:EH$123,"&lt;&gt;NA",$F$82:$F$123,$G566)&lt;&gt;"",IF(NOT(ISERR(FIND("WILL",JoinIfFuzzy(EH$82:EH$123,EH$82:EH$123,"&lt;&gt;NA",$F$82:$F$123,$G566)))),"Will Transmit", "Won't Transmit"),"NA"),"*")</f>
        <v>Will Transmit</v>
      </c>
      <c r="EI566" s="58" t="str">
        <f>IF(EI$9="Include",IF(JoinIfFuzzy(EI$82:EI$123,EI$82:EI$123,"&lt;&gt;NA",$F$82:$F$123,$G566)&lt;&gt;"",IF(NOT(ISERR(FIND("WILL",JoinIfFuzzy(EI$82:EI$123,EI$82:EI$123,"&lt;&gt;NA",$F$82:$F$123,$G566)))),"Will Transmit", "Won't Transmit"),"NA"),"*")</f>
        <v>*</v>
      </c>
      <c r="EJ566" s="58" t="str">
        <f>IF(EJ$9="Include",IF(JoinIfFuzzy(EJ$82:EJ$123,EJ$82:EJ$123,"&lt;&gt;NA",$F$82:$F$123,$G566)&lt;&gt;"",IF(NOT(ISERR(FIND("WILL",JoinIfFuzzy(EJ$82:EJ$123,EJ$82:EJ$123,"&lt;&gt;NA",$F$82:$F$123,$G566)))),"Will Transmit", "Won't Transmit"),"NA"),"*")</f>
        <v>Will Transmit</v>
      </c>
      <c r="EK566" s="58" t="str">
        <f>IF(EK$9="Include",IF(JoinIfFuzzy(EK$82:EK$123,EK$82:EK$123,"&lt;&gt;NA",$F$82:$F$123,$G566)&lt;&gt;"",IF(NOT(ISERR(FIND("WILL",JoinIfFuzzy(EK$82:EK$123,EK$82:EK$123,"&lt;&gt;NA",$F$82:$F$123,$G566)))),"Will Transmit", "Won't Transmit"),"NA"),"*")</f>
        <v>*</v>
      </c>
      <c r="EL566" s="109"/>
      <c r="EM566" s="109"/>
    </row>
    <row r="567" spans="1:143" s="58" customFormat="1" ht="12.75" customHeight="1" x14ac:dyDescent="0.25">
      <c r="A567" s="5"/>
      <c r="B567" s="96"/>
      <c r="C567" s="96"/>
      <c r="D567" s="96"/>
      <c r="E567" s="96"/>
      <c r="F567" s="96"/>
      <c r="G567" s="58" t="s">
        <v>4227</v>
      </c>
      <c r="H567" s="18" t="s">
        <v>5</v>
      </c>
      <c r="I567" s="18"/>
      <c r="J567" s="58" t="str">
        <f>IF(J$9="Include",IF(JoinIfFuzzy(J$82:J$123,J$82:J$123,"&lt;&gt;NA",$F$82:$F$123,$G567)&lt;&gt;"",IF(NOT(ISERR(FIND("WILL",JoinIfFuzzy(J$82:J$123,J$82:J$123,"&lt;&gt;NA",$F$82:$F$123,$G567)))),"Will Transmit", "Won't Transmit"),"NA"),"*")</f>
        <v>Will Transmit</v>
      </c>
      <c r="K567" s="58" t="str">
        <f>IF(K$9="Include",IF(JoinIfFuzzy(K$82:K$123,K$82:K$123,"&lt;&gt;NA",$F$82:$F$123,$G567)&lt;&gt;"",IF(NOT(ISERR(FIND("WILL",JoinIfFuzzy(K$82:K$123,K$82:K$123,"&lt;&gt;NA",$F$82:$F$123,$G567)))),"Will Transmit", "Won't Transmit"),"NA"),"*")</f>
        <v>NA</v>
      </c>
      <c r="L567" s="58" t="str">
        <f>IF(L$9="Include",IF(JoinIfFuzzy(L$82:L$123,L$82:L$123,"&lt;&gt;NA",$F$82:$F$123,$G567)&lt;&gt;"",IF(NOT(ISERR(FIND("WILL",JoinIfFuzzy(L$82:L$123,L$82:L$123,"&lt;&gt;NA",$F$82:$F$123,$G567)))),"Will Transmit", "Won't Transmit"),"NA"),"*")</f>
        <v>*</v>
      </c>
      <c r="M567" s="58" t="str">
        <f>IF(M$9="Include",IF(JoinIfFuzzy(M$82:M$123,M$82:M$123,"&lt;&gt;NA",$F$82:$F$123,$G567)&lt;&gt;"",IF(NOT(ISERR(FIND("WILL",JoinIfFuzzy(M$82:M$123,M$82:M$123,"&lt;&gt;NA",$F$82:$F$123,$G567)))),"Will Transmit", "Won't Transmit"),"NA"),"*")</f>
        <v>Will Transmit</v>
      </c>
      <c r="N567" s="58" t="str">
        <f>IF(N$9="Include",IF(JoinIfFuzzy(N$82:N$123,N$82:N$123,"&lt;&gt;NA",$F$82:$F$123,$G567)&lt;&gt;"",IF(NOT(ISERR(FIND("WILL",JoinIfFuzzy(N$82:N$123,N$82:N$123,"&lt;&gt;NA",$F$82:$F$123,$G567)))),"Will Transmit", "Won't Transmit"),"NA"),"*")</f>
        <v>*</v>
      </c>
      <c r="O567" s="58" t="str">
        <f>IF(O$9="Include",IF(JoinIfFuzzy(O$82:O$123,O$82:O$123,"&lt;&gt;NA",$F$82:$F$123,$G567)&lt;&gt;"",IF(NOT(ISERR(FIND("WILL",JoinIfFuzzy(O$82:O$123,O$82:O$123,"&lt;&gt;NA",$F$82:$F$123,$G567)))),"Will Transmit", "Won't Transmit"),"NA"),"*")</f>
        <v>NA</v>
      </c>
      <c r="P567" s="58" t="str">
        <f>IF(P$9="Include",IF(JoinIfFuzzy(P$82:P$123,P$82:P$123,"&lt;&gt;NA",$F$82:$F$123,$G567)&lt;&gt;"",IF(NOT(ISERR(FIND("WILL",JoinIfFuzzy(P$82:P$123,P$82:P$123,"&lt;&gt;NA",$F$82:$F$123,$G567)))),"Will Transmit", "Won't Transmit"),"NA"),"*")</f>
        <v>*</v>
      </c>
      <c r="Q567" s="58" t="str">
        <f>IF(Q$9="Include",IF(JoinIfFuzzy(Q$82:Q$123,Q$82:Q$123,"&lt;&gt;NA",$F$82:$F$123,$G567)&lt;&gt;"",IF(NOT(ISERR(FIND("WILL",JoinIfFuzzy(Q$82:Q$123,Q$82:Q$123,"&lt;&gt;NA",$F$82:$F$123,$G567)))),"Will Transmit", "Won't Transmit"),"NA"),"*")</f>
        <v>NA</v>
      </c>
      <c r="R567" s="58" t="str">
        <f>IF(R$9="Include",IF(JoinIfFuzzy(R$82:R$123,R$82:R$123,"&lt;&gt;NA",$F$82:$F$123,$G567)&lt;&gt;"",IF(NOT(ISERR(FIND("WILL",JoinIfFuzzy(R$82:R$123,R$82:R$123,"&lt;&gt;NA",$F$82:$F$123,$G567)))),"Will Transmit", "Won't Transmit"),"NA"),"*")</f>
        <v>*</v>
      </c>
      <c r="S567" s="58" t="str">
        <f>IF(S$9="Include",IF(JoinIfFuzzy(S$82:S$123,S$82:S$123,"&lt;&gt;NA",$F$82:$F$123,$G567)&lt;&gt;"",IF(NOT(ISERR(FIND("WILL",JoinIfFuzzy(S$82:S$123,S$82:S$123,"&lt;&gt;NA",$F$82:$F$123,$G567)))),"Will Transmit", "Won't Transmit"),"NA"),"*")</f>
        <v>Will Transmit</v>
      </c>
      <c r="T567" s="58" t="str">
        <f>IF(T$9="Include",IF(JoinIfFuzzy(T$82:T$123,T$82:T$123,"&lt;&gt;NA",$F$82:$F$123,$G567)&lt;&gt;"",IF(NOT(ISERR(FIND("WILL",JoinIfFuzzy(T$82:T$123,T$82:T$123,"&lt;&gt;NA",$F$82:$F$123,$G567)))),"Will Transmit", "Won't Transmit"),"NA"),"*")</f>
        <v>*</v>
      </c>
      <c r="U567" s="58" t="str">
        <f>IF(U$9="Include",IF(JoinIfFuzzy(U$82:U$123,U$82:U$123,"&lt;&gt;NA",$F$82:$F$123,$G567)&lt;&gt;"",IF(NOT(ISERR(FIND("WILL",JoinIfFuzzy(U$82:U$123,U$82:U$123,"&lt;&gt;NA",$F$82:$F$123,$G567)))),"Will Transmit", "Won't Transmit"),"NA"),"*")</f>
        <v>NA</v>
      </c>
      <c r="V567" s="58" t="str">
        <f>IF(V$9="Include",IF(JoinIfFuzzy(V$82:V$123,V$82:V$123,"&lt;&gt;NA",$F$82:$F$123,$G567)&lt;&gt;"",IF(NOT(ISERR(FIND("WILL",JoinIfFuzzy(V$82:V$123,V$82:V$123,"&lt;&gt;NA",$F$82:$F$123,$G567)))),"Will Transmit", "Won't Transmit"),"NA"),"*")</f>
        <v>Will Transmit</v>
      </c>
      <c r="W567" s="58" t="str">
        <f>IF(W$9="Include",IF(JoinIfFuzzy(W$82:W$123,W$82:W$123,"&lt;&gt;NA",$F$82:$F$123,$G567)&lt;&gt;"",IF(NOT(ISERR(FIND("WILL",JoinIfFuzzy(W$82:W$123,W$82:W$123,"&lt;&gt;NA",$F$82:$F$123,$G567)))),"Will Transmit", "Won't Transmit"),"NA"),"*")</f>
        <v>NA</v>
      </c>
      <c r="X567" s="58" t="str">
        <f>IF(X$9="Include",IF(JoinIfFuzzy(X$82:X$123,X$82:X$123,"&lt;&gt;NA",$F$82:$F$123,$G567)&lt;&gt;"",IF(NOT(ISERR(FIND("WILL",JoinIfFuzzy(X$82:X$123,X$82:X$123,"&lt;&gt;NA",$F$82:$F$123,$G567)))),"Will Transmit", "Won't Transmit"),"NA"),"*")</f>
        <v>*</v>
      </c>
      <c r="Y567" s="58" t="str">
        <f>IF(Y$9="Include",IF(JoinIfFuzzy(Y$82:Y$123,Y$82:Y$123,"&lt;&gt;NA",$F$82:$F$123,$G567)&lt;&gt;"",IF(NOT(ISERR(FIND("WILL",JoinIfFuzzy(Y$82:Y$123,Y$82:Y$123,"&lt;&gt;NA",$F$82:$F$123,$G567)))),"Will Transmit", "Won't Transmit"),"NA"),"*")</f>
        <v>NA</v>
      </c>
      <c r="Z567" s="58" t="str">
        <f>IF(Z$9="Include",IF(JoinIfFuzzy(Z$82:Z$123,Z$82:Z$123,"&lt;&gt;NA",$F$82:$F$123,$G567)&lt;&gt;"",IF(NOT(ISERR(FIND("WILL",JoinIfFuzzy(Z$82:Z$123,Z$82:Z$123,"&lt;&gt;NA",$F$82:$F$123,$G567)))),"Will Transmit", "Won't Transmit"),"NA"),"*")</f>
        <v>*</v>
      </c>
      <c r="AA567" s="58" t="str">
        <f>IF(AA$9="Include",IF(JoinIfFuzzy(AA$82:AA$123,AA$82:AA$123,"&lt;&gt;NA",$F$82:$F$123,$G567)&lt;&gt;"",IF(NOT(ISERR(FIND("WILL",JoinIfFuzzy(AA$82:AA$123,AA$82:AA$123,"&lt;&gt;NA",$F$82:$F$123,$G567)))),"Will Transmit", "Won't Transmit"),"NA"),"*")</f>
        <v>NA</v>
      </c>
      <c r="AB567" s="58" t="str">
        <f>IF(AB$9="Include",IF(JoinIfFuzzy(AB$82:AB$123,AB$82:AB$123,"&lt;&gt;NA",$F$82:$F$123,$G567)&lt;&gt;"",IF(NOT(ISERR(FIND("WILL",JoinIfFuzzy(AB$82:AB$123,AB$82:AB$123,"&lt;&gt;NA",$F$82:$F$123,$G567)))),"Will Transmit", "Won't Transmit"),"NA"),"*")</f>
        <v>*</v>
      </c>
      <c r="AC567" s="58" t="str">
        <f>IF(AC$9="Include",IF(JoinIfFuzzy(AC$82:AC$123,AC$82:AC$123,"&lt;&gt;NA",$F$82:$F$123,$G567)&lt;&gt;"",IF(NOT(ISERR(FIND("WILL",JoinIfFuzzy(AC$82:AC$123,AC$82:AC$123,"&lt;&gt;NA",$F$82:$F$123,$G567)))),"Will Transmit", "Won't Transmit"),"NA"),"*")</f>
        <v>NA</v>
      </c>
      <c r="AD567" s="58" t="str">
        <f>IF(AD$9="Include",IF(JoinIfFuzzy(AD$82:AD$123,AD$82:AD$123,"&lt;&gt;NA",$F$82:$F$123,$G567)&lt;&gt;"",IF(NOT(ISERR(FIND("WILL",JoinIfFuzzy(AD$82:AD$123,AD$82:AD$123,"&lt;&gt;NA",$F$82:$F$123,$G567)))),"Will Transmit", "Won't Transmit"),"NA"),"*")</f>
        <v>NA</v>
      </c>
      <c r="AE567" s="58" t="str">
        <f>IF(AE$9="Include",IF(JoinIfFuzzy(AE$82:AE$123,AE$82:AE$123,"&lt;&gt;NA",$F$82:$F$123,$G567)&lt;&gt;"",IF(NOT(ISERR(FIND("WILL",JoinIfFuzzy(AE$82:AE$123,AE$82:AE$123,"&lt;&gt;NA",$F$82:$F$123,$G567)))),"Will Transmit", "Won't Transmit"),"NA"),"*")</f>
        <v>*</v>
      </c>
      <c r="AF567" s="58" t="str">
        <f>IF(AF$9="Include",IF(JoinIfFuzzy(AF$82:AF$123,AF$82:AF$123,"&lt;&gt;NA",$F$82:$F$123,$G567)&lt;&gt;"",IF(NOT(ISERR(FIND("WILL",JoinIfFuzzy(AF$82:AF$123,AF$82:AF$123,"&lt;&gt;NA",$F$82:$F$123,$G567)))),"Will Transmit", "Won't Transmit"),"NA"),"*")</f>
        <v>Will Transmit</v>
      </c>
      <c r="AG567" s="58" t="str">
        <f>IF(AG$9="Include",IF(JoinIfFuzzy(AG$82:AG$123,AG$82:AG$123,"&lt;&gt;NA",$F$82:$F$123,$G567)&lt;&gt;"",IF(NOT(ISERR(FIND("WILL",JoinIfFuzzy(AG$82:AG$123,AG$82:AG$123,"&lt;&gt;NA",$F$82:$F$123,$G567)))),"Will Transmit", "Won't Transmit"),"NA"),"*")</f>
        <v>Will Transmit</v>
      </c>
      <c r="AH567" s="58" t="str">
        <f>IF(AH$9="Include",IF(JoinIfFuzzy(AH$82:AH$123,AH$82:AH$123,"&lt;&gt;NA",$F$82:$F$123,$G567)&lt;&gt;"",IF(NOT(ISERR(FIND("WILL",JoinIfFuzzy(AH$82:AH$123,AH$82:AH$123,"&lt;&gt;NA",$F$82:$F$123,$G567)))),"Will Transmit", "Won't Transmit"),"NA"),"*")</f>
        <v>NA</v>
      </c>
      <c r="AI567" s="58" t="str">
        <f>IF(AI$9="Include",IF(JoinIfFuzzy(AI$82:AI$123,AI$82:AI$123,"&lt;&gt;NA",$F$82:$F$123,$G567)&lt;&gt;"",IF(NOT(ISERR(FIND("WILL",JoinIfFuzzy(AI$82:AI$123,AI$82:AI$123,"&lt;&gt;NA",$F$82:$F$123,$G567)))),"Will Transmit", "Won't Transmit"),"NA"),"*")</f>
        <v>*</v>
      </c>
      <c r="AJ567" s="58" t="str">
        <f>IF(AJ$9="Include",IF(JoinIfFuzzy(AJ$82:AJ$123,AJ$82:AJ$123,"&lt;&gt;NA",$F$82:$F$123,$G567)&lt;&gt;"",IF(NOT(ISERR(FIND("WILL",JoinIfFuzzy(AJ$82:AJ$123,AJ$82:AJ$123,"&lt;&gt;NA",$F$82:$F$123,$G567)))),"Will Transmit", "Won't Transmit"),"NA"),"*")</f>
        <v>Won't Transmit</v>
      </c>
      <c r="AK567" s="58" t="str">
        <f>IF(AK$9="Include",IF(JoinIfFuzzy(AK$82:AK$123,AK$82:AK$123,"&lt;&gt;NA",$F$82:$F$123,$G567)&lt;&gt;"",IF(NOT(ISERR(FIND("WILL",JoinIfFuzzy(AK$82:AK$123,AK$82:AK$123,"&lt;&gt;NA",$F$82:$F$123,$G567)))),"Will Transmit", "Won't Transmit"),"NA"),"*")</f>
        <v>*</v>
      </c>
      <c r="AL567" s="58" t="str">
        <f>IF(AL$9="Include",IF(JoinIfFuzzy(AL$82:AL$123,AL$82:AL$123,"&lt;&gt;NA",$F$82:$F$123,$G567)&lt;&gt;"",IF(NOT(ISERR(FIND("WILL",JoinIfFuzzy(AL$82:AL$123,AL$82:AL$123,"&lt;&gt;NA",$F$82:$F$123,$G567)))),"Will Transmit", "Won't Transmit"),"NA"),"*")</f>
        <v>NA</v>
      </c>
      <c r="AM567" s="58" t="str">
        <f>IF(AM$9="Include",IF(JoinIfFuzzy(AM$82:AM$123,AM$82:AM$123,"&lt;&gt;NA",$F$82:$F$123,$G567)&lt;&gt;"",IF(NOT(ISERR(FIND("WILL",JoinIfFuzzy(AM$82:AM$123,AM$82:AM$123,"&lt;&gt;NA",$F$82:$F$123,$G567)))),"Will Transmit", "Won't Transmit"),"NA"),"*")</f>
        <v>NA</v>
      </c>
      <c r="AN567" s="58" t="str">
        <f>IF(AN$9="Include",IF(JoinIfFuzzy(AN$82:AN$123,AN$82:AN$123,"&lt;&gt;NA",$F$82:$F$123,$G567)&lt;&gt;"",IF(NOT(ISERR(FIND("WILL",JoinIfFuzzy(AN$82:AN$123,AN$82:AN$123,"&lt;&gt;NA",$F$82:$F$123,$G567)))),"Will Transmit", "Won't Transmit"),"NA"),"*")</f>
        <v>NA</v>
      </c>
      <c r="AO567" s="58" t="str">
        <f>IF(AO$9="Include",IF(JoinIfFuzzy(AO$82:AO$123,AO$82:AO$123,"&lt;&gt;NA",$F$82:$F$123,$G567)&lt;&gt;"",IF(NOT(ISERR(FIND("WILL",JoinIfFuzzy(AO$82:AO$123,AO$82:AO$123,"&lt;&gt;NA",$F$82:$F$123,$G567)))),"Will Transmit", "Won't Transmit"),"NA"),"*")</f>
        <v>*</v>
      </c>
      <c r="AP567" s="58" t="str">
        <f>IF(AP$9="Include",IF(JoinIfFuzzy(AP$82:AP$123,AP$82:AP$123,"&lt;&gt;NA",$F$82:$F$123,$G567)&lt;&gt;"",IF(NOT(ISERR(FIND("WILL",JoinIfFuzzy(AP$82:AP$123,AP$82:AP$123,"&lt;&gt;NA",$F$82:$F$123,$G567)))),"Will Transmit", "Won't Transmit"),"NA"),"*")</f>
        <v>NA</v>
      </c>
      <c r="AQ567" s="58" t="str">
        <f>IF(AQ$9="Include",IF(JoinIfFuzzy(AQ$82:AQ$123,AQ$82:AQ$123,"&lt;&gt;NA",$F$82:$F$123,$G567)&lt;&gt;"",IF(NOT(ISERR(FIND("WILL",JoinIfFuzzy(AQ$82:AQ$123,AQ$82:AQ$123,"&lt;&gt;NA",$F$82:$F$123,$G567)))),"Will Transmit", "Won't Transmit"),"NA"),"*")</f>
        <v>*</v>
      </c>
      <c r="AR567" s="58" t="str">
        <f>IF(AR$9="Include",IF(JoinIfFuzzy(AR$82:AR$123,AR$82:AR$123,"&lt;&gt;NA",$F$82:$F$123,$G567)&lt;&gt;"",IF(NOT(ISERR(FIND("WILL",JoinIfFuzzy(AR$82:AR$123,AR$82:AR$123,"&lt;&gt;NA",$F$82:$F$123,$G567)))),"Will Transmit", "Won't Transmit"),"NA"),"*")</f>
        <v>NA</v>
      </c>
      <c r="AS567" s="58" t="str">
        <f>IF(AS$9="Include",IF(JoinIfFuzzy(AS$82:AS$123,AS$82:AS$123,"&lt;&gt;NA",$F$82:$F$123,$G567)&lt;&gt;"",IF(NOT(ISERR(FIND("WILL",JoinIfFuzzy(AS$82:AS$123,AS$82:AS$123,"&lt;&gt;NA",$F$82:$F$123,$G567)))),"Will Transmit", "Won't Transmit"),"NA"),"*")</f>
        <v>*</v>
      </c>
      <c r="AT567" s="58" t="str">
        <f>IF(AT$9="Include",IF(JoinIfFuzzy(AT$82:AT$123,AT$82:AT$123,"&lt;&gt;NA",$F$82:$F$123,$G567)&lt;&gt;"",IF(NOT(ISERR(FIND("WILL",JoinIfFuzzy(AT$82:AT$123,AT$82:AT$123,"&lt;&gt;NA",$F$82:$F$123,$G567)))),"Will Transmit", "Won't Transmit"),"NA"),"*")</f>
        <v>Will Transmit</v>
      </c>
      <c r="AU567" s="58" t="str">
        <f>IF(AU$9="Include",IF(JoinIfFuzzy(AU$82:AU$123,AU$82:AU$123,"&lt;&gt;NA",$F$82:$F$123,$G567)&lt;&gt;"",IF(NOT(ISERR(FIND("WILL",JoinIfFuzzy(AU$82:AU$123,AU$82:AU$123,"&lt;&gt;NA",$F$82:$F$123,$G567)))),"Will Transmit", "Won't Transmit"),"NA"),"*")</f>
        <v>Will Transmit</v>
      </c>
      <c r="AV567" s="58" t="str">
        <f>IF(AV$9="Include",IF(JoinIfFuzzy(AV$82:AV$123,AV$82:AV$123,"&lt;&gt;NA",$F$82:$F$123,$G567)&lt;&gt;"",IF(NOT(ISERR(FIND("WILL",JoinIfFuzzy(AV$82:AV$123,AV$82:AV$123,"&lt;&gt;NA",$F$82:$F$123,$G567)))),"Will Transmit", "Won't Transmit"),"NA"),"*")</f>
        <v>*</v>
      </c>
      <c r="AW567" s="58" t="str">
        <f>IF(AW$9="Include",IF(JoinIfFuzzy(AW$82:AW$123,AW$82:AW$123,"&lt;&gt;NA",$F$82:$F$123,$G567)&lt;&gt;"",IF(NOT(ISERR(FIND("WILL",JoinIfFuzzy(AW$82:AW$123,AW$82:AW$123,"&lt;&gt;NA",$F$82:$F$123,$G567)))),"Will Transmit", "Won't Transmit"),"NA"),"*")</f>
        <v>*</v>
      </c>
      <c r="AX567" s="58" t="str">
        <f>IF(AX$9="Include",IF(JoinIfFuzzy(AX$82:AX$123,AX$82:AX$123,"&lt;&gt;NA",$F$82:$F$123,$G567)&lt;&gt;"",IF(NOT(ISERR(FIND("WILL",JoinIfFuzzy(AX$82:AX$123,AX$82:AX$123,"&lt;&gt;NA",$F$82:$F$123,$G567)))),"Will Transmit", "Won't Transmit"),"NA"),"*")</f>
        <v>*</v>
      </c>
      <c r="AY567" s="58" t="str">
        <f>IF(AY$9="Include",IF(JoinIfFuzzy(AY$82:AY$123,AY$82:AY$123,"&lt;&gt;NA",$F$82:$F$123,$G567)&lt;&gt;"",IF(NOT(ISERR(FIND("WILL",JoinIfFuzzy(AY$82:AY$123,AY$82:AY$123,"&lt;&gt;NA",$F$82:$F$123,$G567)))),"Will Transmit", "Won't Transmit"),"NA"),"*")</f>
        <v>*</v>
      </c>
      <c r="AZ567" s="58" t="str">
        <f>IF(AZ$9="Include",IF(JoinIfFuzzy(AZ$82:AZ$123,AZ$82:AZ$123,"&lt;&gt;NA",$F$82:$F$123,$G567)&lt;&gt;"",IF(NOT(ISERR(FIND("WILL",JoinIfFuzzy(AZ$82:AZ$123,AZ$82:AZ$123,"&lt;&gt;NA",$F$82:$F$123,$G567)))),"Will Transmit", "Won't Transmit"),"NA"),"*")</f>
        <v>NA</v>
      </c>
      <c r="BA567" s="58" t="str">
        <f>IF(BA$9="Include",IF(JoinIfFuzzy(BA$82:BA$123,BA$82:BA$123,"&lt;&gt;NA",$F$82:$F$123,$G567)&lt;&gt;"",IF(NOT(ISERR(FIND("WILL",JoinIfFuzzy(BA$82:BA$123,BA$82:BA$123,"&lt;&gt;NA",$F$82:$F$123,$G567)))),"Will Transmit", "Won't Transmit"),"NA"),"*")</f>
        <v>NA</v>
      </c>
      <c r="BB567" s="58" t="str">
        <f>IF(BB$9="Include",IF(JoinIfFuzzy(BB$82:BB$123,BB$82:BB$123,"&lt;&gt;NA",$F$82:$F$123,$G567)&lt;&gt;"",IF(NOT(ISERR(FIND("WILL",JoinIfFuzzy(BB$82:BB$123,BB$82:BB$123,"&lt;&gt;NA",$F$82:$F$123,$G567)))),"Will Transmit", "Won't Transmit"),"NA"),"*")</f>
        <v>NA</v>
      </c>
      <c r="BC567" s="58" t="str">
        <f>IF(BC$9="Include",IF(JoinIfFuzzy(BC$82:BC$123,BC$82:BC$123,"&lt;&gt;NA",$F$82:$F$123,$G567)&lt;&gt;"",IF(NOT(ISERR(FIND("WILL",JoinIfFuzzy(BC$82:BC$123,BC$82:BC$123,"&lt;&gt;NA",$F$82:$F$123,$G567)))),"Will Transmit", "Won't Transmit"),"NA"),"*")</f>
        <v>NA</v>
      </c>
      <c r="BD567" s="58" t="str">
        <f>IF(BD$9="Include",IF(JoinIfFuzzy(BD$82:BD$123,BD$82:BD$123,"&lt;&gt;NA",$F$82:$F$123,$G567)&lt;&gt;"",IF(NOT(ISERR(FIND("WILL",JoinIfFuzzy(BD$82:BD$123,BD$82:BD$123,"&lt;&gt;NA",$F$82:$F$123,$G567)))),"Will Transmit", "Won't Transmit"),"NA"),"*")</f>
        <v>NA</v>
      </c>
      <c r="BE567" s="58" t="str">
        <f>IF(BE$9="Include",IF(JoinIfFuzzy(BE$82:BE$123,BE$82:BE$123,"&lt;&gt;NA",$F$82:$F$123,$G567)&lt;&gt;"",IF(NOT(ISERR(FIND("WILL",JoinIfFuzzy(BE$82:BE$123,BE$82:BE$123,"&lt;&gt;NA",$F$82:$F$123,$G567)))),"Will Transmit", "Won't Transmit"),"NA"),"*")</f>
        <v>*</v>
      </c>
      <c r="BF567" s="58" t="str">
        <f>IF(BF$9="Include",IF(JoinIfFuzzy(BF$82:BF$123,BF$82:BF$123,"&lt;&gt;NA",$F$82:$F$123,$G567)&lt;&gt;"",IF(NOT(ISERR(FIND("WILL",JoinIfFuzzy(BF$82:BF$123,BF$82:BF$123,"&lt;&gt;NA",$F$82:$F$123,$G567)))),"Will Transmit", "Won't Transmit"),"NA"),"*")</f>
        <v>*</v>
      </c>
      <c r="BG567" s="58" t="str">
        <f>IF(BG$9="Include",IF(JoinIfFuzzy(BG$82:BG$123,BG$82:BG$123,"&lt;&gt;NA",$F$82:$F$123,$G567)&lt;&gt;"",IF(NOT(ISERR(FIND("WILL",JoinIfFuzzy(BG$82:BG$123,BG$82:BG$123,"&lt;&gt;NA",$F$82:$F$123,$G567)))),"Will Transmit", "Won't Transmit"),"NA"),"*")</f>
        <v>NA</v>
      </c>
      <c r="BH567" s="58" t="str">
        <f>IF(BH$9="Include",IF(JoinIfFuzzy(BH$82:BH$123,BH$82:BH$123,"&lt;&gt;NA",$F$82:$F$123,$G567)&lt;&gt;"",IF(NOT(ISERR(FIND("WILL",JoinIfFuzzy(BH$82:BH$123,BH$82:BH$123,"&lt;&gt;NA",$F$82:$F$123,$G567)))),"Will Transmit", "Won't Transmit"),"NA"),"*")</f>
        <v>*</v>
      </c>
      <c r="BI567" s="58" t="str">
        <f>IF(BI$9="Include",IF(JoinIfFuzzy(BI$82:BI$123,BI$82:BI$123,"&lt;&gt;NA",$F$82:$F$123,$G567)&lt;&gt;"",IF(NOT(ISERR(FIND("WILL",JoinIfFuzzy(BI$82:BI$123,BI$82:BI$123,"&lt;&gt;NA",$F$82:$F$123,$G567)))),"Will Transmit", "Won't Transmit"),"NA"),"*")</f>
        <v>NA</v>
      </c>
      <c r="BJ567" s="58" t="str">
        <f>IF(BJ$9="Include",IF(JoinIfFuzzy(BJ$82:BJ$123,BJ$82:BJ$123,"&lt;&gt;NA",$F$82:$F$123,$G567)&lt;&gt;"",IF(NOT(ISERR(FIND("WILL",JoinIfFuzzy(BJ$82:BJ$123,BJ$82:BJ$123,"&lt;&gt;NA",$F$82:$F$123,$G567)))),"Will Transmit", "Won't Transmit"),"NA"),"*")</f>
        <v>Will Transmit</v>
      </c>
      <c r="BK567" s="58" t="str">
        <f>IF(BK$9="Include",IF(JoinIfFuzzy(BK$82:BK$123,BK$82:BK$123,"&lt;&gt;NA",$F$82:$F$123,$G567)&lt;&gt;"",IF(NOT(ISERR(FIND("WILL",JoinIfFuzzy(BK$82:BK$123,BK$82:BK$123,"&lt;&gt;NA",$F$82:$F$123,$G567)))),"Will Transmit", "Won't Transmit"),"NA"),"*")</f>
        <v>*</v>
      </c>
      <c r="BL567" s="58" t="str">
        <f>IF(BL$9="Include",IF(JoinIfFuzzy(BL$82:BL$123,BL$82:BL$123,"&lt;&gt;NA",$F$82:$F$123,$G567)&lt;&gt;"",IF(NOT(ISERR(FIND("WILL",JoinIfFuzzy(BL$82:BL$123,BL$82:BL$123,"&lt;&gt;NA",$F$82:$F$123,$G567)))),"Will Transmit", "Won't Transmit"),"NA"),"*")</f>
        <v>Will Transmit</v>
      </c>
      <c r="BM567" s="58" t="str">
        <f>IF(BM$9="Include",IF(JoinIfFuzzy(BM$82:BM$123,BM$82:BM$123,"&lt;&gt;NA",$F$82:$F$123,$G567)&lt;&gt;"",IF(NOT(ISERR(FIND("WILL",JoinIfFuzzy(BM$82:BM$123,BM$82:BM$123,"&lt;&gt;NA",$F$82:$F$123,$G567)))),"Will Transmit", "Won't Transmit"),"NA"),"*")</f>
        <v>*</v>
      </c>
      <c r="BN567" s="58" t="str">
        <f>IF(BN$9="Include",IF(JoinIfFuzzy(BN$82:BN$123,BN$82:BN$123,"&lt;&gt;NA",$F$82:$F$123,$G567)&lt;&gt;"",IF(NOT(ISERR(FIND("WILL",JoinIfFuzzy(BN$82:BN$123,BN$82:BN$123,"&lt;&gt;NA",$F$82:$F$123,$G567)))),"Will Transmit", "Won't Transmit"),"NA"),"*")</f>
        <v>NA</v>
      </c>
      <c r="BO567" s="58" t="str">
        <f>IF(BO$9="Include",IF(JoinIfFuzzy(BO$82:BO$123,BO$82:BO$123,"&lt;&gt;NA",$F$82:$F$123,$G567)&lt;&gt;"",IF(NOT(ISERR(FIND("WILL",JoinIfFuzzy(BO$82:BO$123,BO$82:BO$123,"&lt;&gt;NA",$F$82:$F$123,$G567)))),"Will Transmit", "Won't Transmit"),"NA"),"*")</f>
        <v>NA</v>
      </c>
      <c r="BP567" s="58" t="str">
        <f>IF(BP$9="Include",IF(JoinIfFuzzy(BP$82:BP$123,BP$82:BP$123,"&lt;&gt;NA",$F$82:$F$123,$G567)&lt;&gt;"",IF(NOT(ISERR(FIND("WILL",JoinIfFuzzy(BP$82:BP$123,BP$82:BP$123,"&lt;&gt;NA",$F$82:$F$123,$G567)))),"Will Transmit", "Won't Transmit"),"NA"),"*")</f>
        <v>*</v>
      </c>
      <c r="BQ567" s="58" t="str">
        <f>IF(BQ$9="Include",IF(JoinIfFuzzy(BQ$82:BQ$123,BQ$82:BQ$123,"&lt;&gt;NA",$F$82:$F$123,$G567)&lt;&gt;"",IF(NOT(ISERR(FIND("WILL",JoinIfFuzzy(BQ$82:BQ$123,BQ$82:BQ$123,"&lt;&gt;NA",$F$82:$F$123,$G567)))),"Will Transmit", "Won't Transmit"),"NA"),"*")</f>
        <v>NA</v>
      </c>
      <c r="BR567" s="58" t="str">
        <f>IF(BR$9="Include",IF(JoinIfFuzzy(BR$82:BR$123,BR$82:BR$123,"&lt;&gt;NA",$F$82:$F$123,$G567)&lt;&gt;"",IF(NOT(ISERR(FIND("WILL",JoinIfFuzzy(BR$82:BR$123,BR$82:BR$123,"&lt;&gt;NA",$F$82:$F$123,$G567)))),"Will Transmit", "Won't Transmit"),"NA"),"*")</f>
        <v>*</v>
      </c>
      <c r="BS567" s="58" t="str">
        <f>IF(BS$9="Include",IF(JoinIfFuzzy(BS$82:BS$123,BS$82:BS$123,"&lt;&gt;NA",$F$82:$F$123,$G567)&lt;&gt;"",IF(NOT(ISERR(FIND("WILL",JoinIfFuzzy(BS$82:BS$123,BS$82:BS$123,"&lt;&gt;NA",$F$82:$F$123,$G567)))),"Will Transmit", "Won't Transmit"),"NA"),"*")</f>
        <v>NA</v>
      </c>
      <c r="BT567" s="58" t="str">
        <f>IF(BT$9="Include",IF(JoinIfFuzzy(BT$82:BT$123,BT$82:BT$123,"&lt;&gt;NA",$F$82:$F$123,$G567)&lt;&gt;"",IF(NOT(ISERR(FIND("WILL",JoinIfFuzzy(BT$82:BT$123,BT$82:BT$123,"&lt;&gt;NA",$F$82:$F$123,$G567)))),"Will Transmit", "Won't Transmit"),"NA"),"*")</f>
        <v>NA</v>
      </c>
      <c r="BU567" s="58" t="str">
        <f>IF(BU$9="Include",IF(JoinIfFuzzy(BU$82:BU$123,BU$82:BU$123,"&lt;&gt;NA",$F$82:$F$123,$G567)&lt;&gt;"",IF(NOT(ISERR(FIND("WILL",JoinIfFuzzy(BU$82:BU$123,BU$82:BU$123,"&lt;&gt;NA",$F$82:$F$123,$G567)))),"Will Transmit", "Won't Transmit"),"NA"),"*")</f>
        <v>*</v>
      </c>
      <c r="BV567" s="58" t="str">
        <f>IF(BV$9="Include",IF(JoinIfFuzzy(BV$82:BV$123,BV$82:BV$123,"&lt;&gt;NA",$F$82:$F$123,$G567)&lt;&gt;"",IF(NOT(ISERR(FIND("WILL",JoinIfFuzzy(BV$82:BV$123,BV$82:BV$123,"&lt;&gt;NA",$F$82:$F$123,$G567)))),"Will Transmit", "Won't Transmit"),"NA"),"*")</f>
        <v>NA</v>
      </c>
      <c r="BW567" s="58" t="str">
        <f>IF(BW$9="Include",IF(JoinIfFuzzy(BW$82:BW$123,BW$82:BW$123,"&lt;&gt;NA",$F$82:$F$123,$G567)&lt;&gt;"",IF(NOT(ISERR(FIND("WILL",JoinIfFuzzy(BW$82:BW$123,BW$82:BW$123,"&lt;&gt;NA",$F$82:$F$123,$G567)))),"Will Transmit", "Won't Transmit"),"NA"),"*")</f>
        <v>*</v>
      </c>
      <c r="BX567" s="58" t="str">
        <f>IF(BX$9="Include",IF(JoinIfFuzzy(BX$82:BX$123,BX$82:BX$123,"&lt;&gt;NA",$F$82:$F$123,$G567)&lt;&gt;"",IF(NOT(ISERR(FIND("WILL",JoinIfFuzzy(BX$82:BX$123,BX$82:BX$123,"&lt;&gt;NA",$F$82:$F$123,$G567)))),"Will Transmit", "Won't Transmit"),"NA"),"*")</f>
        <v>NA</v>
      </c>
      <c r="BY567" s="58" t="str">
        <f>IF(BY$9="Include",IF(JoinIfFuzzy(BY$82:BY$123,BY$82:BY$123,"&lt;&gt;NA",$F$82:$F$123,$G567)&lt;&gt;"",IF(NOT(ISERR(FIND("WILL",JoinIfFuzzy(BY$82:BY$123,BY$82:BY$123,"&lt;&gt;NA",$F$82:$F$123,$G567)))),"Will Transmit", "Won't Transmit"),"NA"),"*")</f>
        <v>*</v>
      </c>
      <c r="BZ567" s="58" t="str">
        <f>IF(BZ$9="Include",IF(JoinIfFuzzy(BZ$82:BZ$123,BZ$82:BZ$123,"&lt;&gt;NA",$F$82:$F$123,$G567)&lt;&gt;"",IF(NOT(ISERR(FIND("WILL",JoinIfFuzzy(BZ$82:BZ$123,BZ$82:BZ$123,"&lt;&gt;NA",$F$82:$F$123,$G567)))),"Will Transmit", "Won't Transmit"),"NA"),"*")</f>
        <v>NA</v>
      </c>
      <c r="CA567" s="58" t="str">
        <f>IF(CA$9="Include",IF(JoinIfFuzzy(CA$82:CA$123,CA$82:CA$123,"&lt;&gt;NA",$F$82:$F$123,$G567)&lt;&gt;"",IF(NOT(ISERR(FIND("WILL",JoinIfFuzzy(CA$82:CA$123,CA$82:CA$123,"&lt;&gt;NA",$F$82:$F$123,$G567)))),"Will Transmit", "Won't Transmit"),"NA"),"*")</f>
        <v>Will Transmit</v>
      </c>
      <c r="CB567" s="58" t="str">
        <f>IF(CB$9="Include",IF(JoinIfFuzzy(CB$82:CB$123,CB$82:CB$123,"&lt;&gt;NA",$F$82:$F$123,$G567)&lt;&gt;"",IF(NOT(ISERR(FIND("WILL",JoinIfFuzzy(CB$82:CB$123,CB$82:CB$123,"&lt;&gt;NA",$F$82:$F$123,$G567)))),"Will Transmit", "Won't Transmit"),"NA"),"*")</f>
        <v>NA</v>
      </c>
      <c r="CC567" s="58" t="str">
        <f>IF(CC$9="Include",IF(JoinIfFuzzy(CC$82:CC$123,CC$82:CC$123,"&lt;&gt;NA",$F$82:$F$123,$G567)&lt;&gt;"",IF(NOT(ISERR(FIND("WILL",JoinIfFuzzy(CC$82:CC$123,CC$82:CC$123,"&lt;&gt;NA",$F$82:$F$123,$G567)))),"Will Transmit", "Won't Transmit"),"NA"),"*")</f>
        <v>Will Transmit</v>
      </c>
      <c r="CD567" s="58" t="str">
        <f>IF(CD$9="Include",IF(JoinIfFuzzy(CD$82:CD$123,CD$82:CD$123,"&lt;&gt;NA",$F$82:$F$123,$G567)&lt;&gt;"",IF(NOT(ISERR(FIND("WILL",JoinIfFuzzy(CD$82:CD$123,CD$82:CD$123,"&lt;&gt;NA",$F$82:$F$123,$G567)))),"Will Transmit", "Won't Transmit"),"NA"),"*")</f>
        <v>*</v>
      </c>
      <c r="CE567" s="58" t="str">
        <f>IF(CE$9="Include",IF(JoinIfFuzzy(CE$82:CE$123,CE$82:CE$123,"&lt;&gt;NA",$F$82:$F$123,$G567)&lt;&gt;"",IF(NOT(ISERR(FIND("WILL",JoinIfFuzzy(CE$82:CE$123,CE$82:CE$123,"&lt;&gt;NA",$F$82:$F$123,$G567)))),"Will Transmit", "Won't Transmit"),"NA"),"*")</f>
        <v>*</v>
      </c>
      <c r="CF567" s="58" t="str">
        <f>IF(CF$9="Include",IF(JoinIfFuzzy(CF$82:CF$123,CF$82:CF$123,"&lt;&gt;NA",$F$82:$F$123,$G567)&lt;&gt;"",IF(NOT(ISERR(FIND("WILL",JoinIfFuzzy(CF$82:CF$123,CF$82:CF$123,"&lt;&gt;NA",$F$82:$F$123,$G567)))),"Will Transmit", "Won't Transmit"),"NA"),"*")</f>
        <v>*</v>
      </c>
      <c r="CG567" s="58" t="str">
        <f>IF(CG$9="Include",IF(JoinIfFuzzy(CG$82:CG$123,CG$82:CG$123,"&lt;&gt;NA",$F$82:$F$123,$G567)&lt;&gt;"",IF(NOT(ISERR(FIND("WILL",JoinIfFuzzy(CG$82:CG$123,CG$82:CG$123,"&lt;&gt;NA",$F$82:$F$123,$G567)))),"Will Transmit", "Won't Transmit"),"NA"),"*")</f>
        <v>NA</v>
      </c>
      <c r="CH567" s="58" t="str">
        <f>IF(CH$9="Include",IF(JoinIfFuzzy(CH$82:CH$123,CH$82:CH$123,"&lt;&gt;NA",$F$82:$F$123,$G567)&lt;&gt;"",IF(NOT(ISERR(FIND("WILL",JoinIfFuzzy(CH$82:CH$123,CH$82:CH$123,"&lt;&gt;NA",$F$82:$F$123,$G567)))),"Will Transmit", "Won't Transmit"),"NA"),"*")</f>
        <v>NA</v>
      </c>
      <c r="CI567" s="58" t="str">
        <f>IF(CI$9="Include",IF(JoinIfFuzzy(CI$82:CI$123,CI$82:CI$123,"&lt;&gt;NA",$F$82:$F$123,$G567)&lt;&gt;"",IF(NOT(ISERR(FIND("WILL",JoinIfFuzzy(CI$82:CI$123,CI$82:CI$123,"&lt;&gt;NA",$F$82:$F$123,$G567)))),"Will Transmit", "Won't Transmit"),"NA"),"*")</f>
        <v>*</v>
      </c>
      <c r="CJ567" s="58" t="str">
        <f>IF(CJ$9="Include",IF(JoinIfFuzzy(CJ$82:CJ$123,CJ$82:CJ$123,"&lt;&gt;NA",$F$82:$F$123,$G567)&lt;&gt;"",IF(NOT(ISERR(FIND("WILL",JoinIfFuzzy(CJ$82:CJ$123,CJ$82:CJ$123,"&lt;&gt;NA",$F$82:$F$123,$G567)))),"Will Transmit", "Won't Transmit"),"NA"),"*")</f>
        <v>Will Transmit</v>
      </c>
      <c r="CK567" s="58" t="str">
        <f>IF(CK$9="Include",IF(JoinIfFuzzy(CK$82:CK$123,CK$82:CK$123,"&lt;&gt;NA",$F$82:$F$123,$G567)&lt;&gt;"",IF(NOT(ISERR(FIND("WILL",JoinIfFuzzy(CK$82:CK$123,CK$82:CK$123,"&lt;&gt;NA",$F$82:$F$123,$G567)))),"Will Transmit", "Won't Transmit"),"NA"),"*")</f>
        <v>Will Transmit</v>
      </c>
      <c r="CL567" s="58" t="str">
        <f>IF(CL$9="Include",IF(JoinIfFuzzy(CL$82:CL$123,CL$82:CL$123,"&lt;&gt;NA",$F$82:$F$123,$G567)&lt;&gt;"",IF(NOT(ISERR(FIND("WILL",JoinIfFuzzy(CL$82:CL$123,CL$82:CL$123,"&lt;&gt;NA",$F$82:$F$123,$G567)))),"Will Transmit", "Won't Transmit"),"NA"),"*")</f>
        <v>Will Transmit</v>
      </c>
      <c r="CM567" s="58" t="str">
        <f>IF(CM$9="Include",IF(JoinIfFuzzy(CM$82:CM$123,CM$82:CM$123,"&lt;&gt;NA",$F$82:$F$123,$G567)&lt;&gt;"",IF(NOT(ISERR(FIND("WILL",JoinIfFuzzy(CM$82:CM$123,CM$82:CM$123,"&lt;&gt;NA",$F$82:$F$123,$G567)))),"Will Transmit", "Won't Transmit"),"NA"),"*")</f>
        <v>*</v>
      </c>
      <c r="CN567" s="58" t="str">
        <f>IF(CN$9="Include",IF(JoinIfFuzzy(CN$82:CN$123,CN$82:CN$123,"&lt;&gt;NA",$F$82:$F$123,$G567)&lt;&gt;"",IF(NOT(ISERR(FIND("WILL",JoinIfFuzzy(CN$82:CN$123,CN$82:CN$123,"&lt;&gt;NA",$F$82:$F$123,$G567)))),"Will Transmit", "Won't Transmit"),"NA"),"*")</f>
        <v>Will Transmit</v>
      </c>
      <c r="CO567" s="58" t="str">
        <f>IF(CO$9="Include",IF(JoinIfFuzzy(CO$82:CO$123,CO$82:CO$123,"&lt;&gt;NA",$F$82:$F$123,$G567)&lt;&gt;"",IF(NOT(ISERR(FIND("WILL",JoinIfFuzzy(CO$82:CO$123,CO$82:CO$123,"&lt;&gt;NA",$F$82:$F$123,$G567)))),"Will Transmit", "Won't Transmit"),"NA"),"*")</f>
        <v>NA</v>
      </c>
      <c r="CP567" s="58" t="str">
        <f>IF(CP$9="Include",IF(JoinIfFuzzy(CP$82:CP$123,CP$82:CP$123,"&lt;&gt;NA",$F$82:$F$123,$G567)&lt;&gt;"",IF(NOT(ISERR(FIND("WILL",JoinIfFuzzy(CP$82:CP$123,CP$82:CP$123,"&lt;&gt;NA",$F$82:$F$123,$G567)))),"Will Transmit", "Won't Transmit"),"NA"),"*")</f>
        <v>*</v>
      </c>
      <c r="CQ567" s="58" t="str">
        <f>IF(CQ$9="Include",IF(JoinIfFuzzy(CQ$82:CQ$123,CQ$82:CQ$123,"&lt;&gt;NA",$F$82:$F$123,$G567)&lt;&gt;"",IF(NOT(ISERR(FIND("WILL",JoinIfFuzzy(CQ$82:CQ$123,CQ$82:CQ$123,"&lt;&gt;NA",$F$82:$F$123,$G567)))),"Will Transmit", "Won't Transmit"),"NA"),"*")</f>
        <v>NA</v>
      </c>
      <c r="CR567" s="58" t="str">
        <f>IF(CR$9="Include",IF(JoinIfFuzzy(CR$82:CR$123,CR$82:CR$123,"&lt;&gt;NA",$F$82:$F$123,$G567)&lt;&gt;"",IF(NOT(ISERR(FIND("WILL",JoinIfFuzzy(CR$82:CR$123,CR$82:CR$123,"&lt;&gt;NA",$F$82:$F$123,$G567)))),"Will Transmit", "Won't Transmit"),"NA"),"*")</f>
        <v>NA</v>
      </c>
      <c r="CS567" s="58" t="str">
        <f>IF(CS$9="Include",IF(JoinIfFuzzy(CS$82:CS$123,CS$82:CS$123,"&lt;&gt;NA",$F$82:$F$123,$G567)&lt;&gt;"",IF(NOT(ISERR(FIND("WILL",JoinIfFuzzy(CS$82:CS$123,CS$82:CS$123,"&lt;&gt;NA",$F$82:$F$123,$G567)))),"Will Transmit", "Won't Transmit"),"NA"),"*")</f>
        <v>NA</v>
      </c>
      <c r="CT567" s="58" t="str">
        <f>IF(CT$9="Include",IF(JoinIfFuzzy(CT$82:CT$123,CT$82:CT$123,"&lt;&gt;NA",$F$82:$F$123,$G567)&lt;&gt;"",IF(NOT(ISERR(FIND("WILL",JoinIfFuzzy(CT$82:CT$123,CT$82:CT$123,"&lt;&gt;NA",$F$82:$F$123,$G567)))),"Will Transmit", "Won't Transmit"),"NA"),"*")</f>
        <v>*</v>
      </c>
      <c r="CU567" s="58" t="str">
        <f>IF(CU$9="Include",IF(JoinIfFuzzy(CU$82:CU$123,CU$82:CU$123,"&lt;&gt;NA",$F$82:$F$123,$G567)&lt;&gt;"",IF(NOT(ISERR(FIND("WILL",JoinIfFuzzy(CU$82:CU$123,CU$82:CU$123,"&lt;&gt;NA",$F$82:$F$123,$G567)))),"Will Transmit", "Won't Transmit"),"NA"),"*")</f>
        <v>NA</v>
      </c>
      <c r="CV567" s="58" t="str">
        <f>IF(CV$9="Include",IF(JoinIfFuzzy(CV$82:CV$123,CV$82:CV$123,"&lt;&gt;NA",$F$82:$F$123,$G567)&lt;&gt;"",IF(NOT(ISERR(FIND("WILL",JoinIfFuzzy(CV$82:CV$123,CV$82:CV$123,"&lt;&gt;NA",$F$82:$F$123,$G567)))),"Will Transmit", "Won't Transmit"),"NA"),"*")</f>
        <v>*</v>
      </c>
      <c r="CW567" s="58" t="str">
        <f>IF(CW$9="Include",IF(JoinIfFuzzy(CW$82:CW$123,CW$82:CW$123,"&lt;&gt;NA",$F$82:$F$123,$G567)&lt;&gt;"",IF(NOT(ISERR(FIND("WILL",JoinIfFuzzy(CW$82:CW$123,CW$82:CW$123,"&lt;&gt;NA",$F$82:$F$123,$G567)))),"Will Transmit", "Won't Transmit"),"NA"),"*")</f>
        <v>NA</v>
      </c>
      <c r="CX567" s="58" t="str">
        <f>IF(CX$9="Include",IF(JoinIfFuzzy(CX$82:CX$123,CX$82:CX$123,"&lt;&gt;NA",$F$82:$F$123,$G567)&lt;&gt;"",IF(NOT(ISERR(FIND("WILL",JoinIfFuzzy(CX$82:CX$123,CX$82:CX$123,"&lt;&gt;NA",$F$82:$F$123,$G567)))),"Will Transmit", "Won't Transmit"),"NA"),"*")</f>
        <v>*</v>
      </c>
      <c r="CY567" s="58" t="str">
        <f>IF(CY$9="Include",IF(JoinIfFuzzy(CY$82:CY$123,CY$82:CY$123,"&lt;&gt;NA",$F$82:$F$123,$G567)&lt;&gt;"",IF(NOT(ISERR(FIND("WILL",JoinIfFuzzy(CY$82:CY$123,CY$82:CY$123,"&lt;&gt;NA",$F$82:$F$123,$G567)))),"Will Transmit", "Won't Transmit"),"NA"),"*")</f>
        <v>Will Transmit</v>
      </c>
      <c r="CZ567" s="58" t="str">
        <f>IF(CZ$9="Include",IF(JoinIfFuzzy(CZ$82:CZ$123,CZ$82:CZ$123,"&lt;&gt;NA",$F$82:$F$123,$G567)&lt;&gt;"",IF(NOT(ISERR(FIND("WILL",JoinIfFuzzy(CZ$82:CZ$123,CZ$82:CZ$123,"&lt;&gt;NA",$F$82:$F$123,$G567)))),"Will Transmit", "Won't Transmit"),"NA"),"*")</f>
        <v>*</v>
      </c>
      <c r="DA567" s="58" t="str">
        <f>IF(DA$9="Include",IF(JoinIfFuzzy(DA$82:DA$123,DA$82:DA$123,"&lt;&gt;NA",$F$82:$F$123,$G567)&lt;&gt;"",IF(NOT(ISERR(FIND("WILL",JoinIfFuzzy(DA$82:DA$123,DA$82:DA$123,"&lt;&gt;NA",$F$82:$F$123,$G567)))),"Will Transmit", "Won't Transmit"),"NA"),"*")</f>
        <v>Will Transmit</v>
      </c>
      <c r="DB567" s="58" t="str">
        <f>IF(DB$9="Include",IF(JoinIfFuzzy(DB$82:DB$123,DB$82:DB$123,"&lt;&gt;NA",$F$82:$F$123,$G567)&lt;&gt;"",IF(NOT(ISERR(FIND("WILL",JoinIfFuzzy(DB$82:DB$123,DB$82:DB$123,"&lt;&gt;NA",$F$82:$F$123,$G567)))),"Will Transmit", "Won't Transmit"),"NA"),"*")</f>
        <v>*</v>
      </c>
      <c r="DC567" s="58" t="str">
        <f>IF(DC$9="Include",IF(JoinIfFuzzy(DC$82:DC$123,DC$82:DC$123,"&lt;&gt;NA",$F$82:$F$123,$G567)&lt;&gt;"",IF(NOT(ISERR(FIND("WILL",JoinIfFuzzy(DC$82:DC$123,DC$82:DC$123,"&lt;&gt;NA",$F$82:$F$123,$G567)))),"Will Transmit", "Won't Transmit"),"NA"),"*")</f>
        <v>*</v>
      </c>
      <c r="DD567" s="58" t="str">
        <f>IF(DD$9="Include",IF(JoinIfFuzzy(DD$82:DD$123,DD$82:DD$123,"&lt;&gt;NA",$F$82:$F$123,$G567)&lt;&gt;"",IF(NOT(ISERR(FIND("WILL",JoinIfFuzzy(DD$82:DD$123,DD$82:DD$123,"&lt;&gt;NA",$F$82:$F$123,$G567)))),"Will Transmit", "Won't Transmit"),"NA"),"*")</f>
        <v>NA</v>
      </c>
      <c r="DE567" s="58" t="str">
        <f>IF(DE$9="Include",IF(JoinIfFuzzy(DE$82:DE$123,DE$82:DE$123,"&lt;&gt;NA",$F$82:$F$123,$G567)&lt;&gt;"",IF(NOT(ISERR(FIND("WILL",JoinIfFuzzy(DE$82:DE$123,DE$82:DE$123,"&lt;&gt;NA",$F$82:$F$123,$G567)))),"Will Transmit", "Won't Transmit"),"NA"),"*")</f>
        <v>NA</v>
      </c>
      <c r="DF567" s="58" t="str">
        <f>IF(DF$9="Include",IF(JoinIfFuzzy(DF$82:DF$123,DF$82:DF$123,"&lt;&gt;NA",$F$82:$F$123,$G567)&lt;&gt;"",IF(NOT(ISERR(FIND("WILL",JoinIfFuzzy(DF$82:DF$123,DF$82:DF$123,"&lt;&gt;NA",$F$82:$F$123,$G567)))),"Will Transmit", "Won't Transmit"),"NA"),"*")</f>
        <v>*</v>
      </c>
      <c r="DG567" s="58" t="str">
        <f>IF(DG$9="Include",IF(JoinIfFuzzy(DG$82:DG$123,DG$82:DG$123,"&lt;&gt;NA",$F$82:$F$123,$G567)&lt;&gt;"",IF(NOT(ISERR(FIND("WILL",JoinIfFuzzy(DG$82:DG$123,DG$82:DG$123,"&lt;&gt;NA",$F$82:$F$123,$G567)))),"Will Transmit", "Won't Transmit"),"NA"),"*")</f>
        <v>Will Transmit</v>
      </c>
      <c r="DH567" s="58" t="str">
        <f>IF(DH$9="Include",IF(JoinIfFuzzy(DH$82:DH$123,DH$82:DH$123,"&lt;&gt;NA",$F$82:$F$123,$G567)&lt;&gt;"",IF(NOT(ISERR(FIND("WILL",JoinIfFuzzy(DH$82:DH$123,DH$82:DH$123,"&lt;&gt;NA",$F$82:$F$123,$G567)))),"Will Transmit", "Won't Transmit"),"NA"),"*")</f>
        <v>Will Transmit</v>
      </c>
      <c r="DI567" s="58" t="str">
        <f>IF(DI$9="Include",IF(JoinIfFuzzy(DI$82:DI$123,DI$82:DI$123,"&lt;&gt;NA",$F$82:$F$123,$G567)&lt;&gt;"",IF(NOT(ISERR(FIND("WILL",JoinIfFuzzy(DI$82:DI$123,DI$82:DI$123,"&lt;&gt;NA",$F$82:$F$123,$G567)))),"Will Transmit", "Won't Transmit"),"NA"),"*")</f>
        <v>NA</v>
      </c>
      <c r="DJ567" s="58" t="str">
        <f>IF(DJ$9="Include",IF(JoinIfFuzzy(DJ$82:DJ$123,DJ$82:DJ$123,"&lt;&gt;NA",$F$82:$F$123,$G567)&lt;&gt;"",IF(NOT(ISERR(FIND("WILL",JoinIfFuzzy(DJ$82:DJ$123,DJ$82:DJ$123,"&lt;&gt;NA",$F$82:$F$123,$G567)))),"Will Transmit", "Won't Transmit"),"NA"),"*")</f>
        <v>NA</v>
      </c>
      <c r="DK567" s="58" t="str">
        <f>IF(DK$9="Include",IF(JoinIfFuzzy(DK$82:DK$123,DK$82:DK$123,"&lt;&gt;NA",$F$82:$F$123,$G567)&lt;&gt;"",IF(NOT(ISERR(FIND("WILL",JoinIfFuzzy(DK$82:DK$123,DK$82:DK$123,"&lt;&gt;NA",$F$82:$F$123,$G567)))),"Will Transmit", "Won't Transmit"),"NA"),"*")</f>
        <v>*</v>
      </c>
      <c r="DL567" s="58" t="str">
        <f>IF(DL$9="Include",IF(JoinIfFuzzy(DL$82:DL$123,DL$82:DL$123,"&lt;&gt;NA",$F$82:$F$123,$G567)&lt;&gt;"",IF(NOT(ISERR(FIND("WILL",JoinIfFuzzy(DL$82:DL$123,DL$82:DL$123,"&lt;&gt;NA",$F$82:$F$123,$G567)))),"Will Transmit", "Won't Transmit"),"NA"),"*")</f>
        <v>NA</v>
      </c>
      <c r="DM567" s="58" t="str">
        <f>IF(DM$9="Include",IF(JoinIfFuzzy(DM$82:DM$123,DM$82:DM$123,"&lt;&gt;NA",$F$82:$F$123,$G567)&lt;&gt;"",IF(NOT(ISERR(FIND("WILL",JoinIfFuzzy(DM$82:DM$123,DM$82:DM$123,"&lt;&gt;NA",$F$82:$F$123,$G567)))),"Will Transmit", "Won't Transmit"),"NA"),"*")</f>
        <v>*</v>
      </c>
      <c r="DN567" s="58" t="str">
        <f>IF(DN$9="Include",IF(JoinIfFuzzy(DN$82:DN$123,DN$82:DN$123,"&lt;&gt;NA",$F$82:$F$123,$G567)&lt;&gt;"",IF(NOT(ISERR(FIND("WILL",JoinIfFuzzy(DN$82:DN$123,DN$82:DN$123,"&lt;&gt;NA",$F$82:$F$123,$G567)))),"Will Transmit", "Won't Transmit"),"NA"),"*")</f>
        <v>NA</v>
      </c>
      <c r="DO567" s="58" t="str">
        <f>IF(DO$9="Include",IF(JoinIfFuzzy(DO$82:DO$123,DO$82:DO$123,"&lt;&gt;NA",$F$82:$F$123,$G567)&lt;&gt;"",IF(NOT(ISERR(FIND("WILL",JoinIfFuzzy(DO$82:DO$123,DO$82:DO$123,"&lt;&gt;NA",$F$82:$F$123,$G567)))),"Will Transmit", "Won't Transmit"),"NA"),"*")</f>
        <v>*</v>
      </c>
      <c r="DP567" s="58" t="str">
        <f>IF(DP$9="Include",IF(JoinIfFuzzy(DP$82:DP$123,DP$82:DP$123,"&lt;&gt;NA",$F$82:$F$123,$G567)&lt;&gt;"",IF(NOT(ISERR(FIND("WILL",JoinIfFuzzy(DP$82:DP$123,DP$82:DP$123,"&lt;&gt;NA",$F$82:$F$123,$G567)))),"Will Transmit", "Won't Transmit"),"NA"),"*")</f>
        <v>NA</v>
      </c>
      <c r="DQ567" s="58" t="str">
        <f>IF(DQ$9="Include",IF(JoinIfFuzzy(DQ$82:DQ$123,DQ$82:DQ$123,"&lt;&gt;NA",$F$82:$F$123,$G567)&lt;&gt;"",IF(NOT(ISERR(FIND("WILL",JoinIfFuzzy(DQ$82:DQ$123,DQ$82:DQ$123,"&lt;&gt;NA",$F$82:$F$123,$G567)))),"Will Transmit", "Won't Transmit"),"NA"),"*")</f>
        <v>*</v>
      </c>
      <c r="DR567" s="58" t="str">
        <f>IF(DR$9="Include",IF(JoinIfFuzzy(DR$82:DR$123,DR$82:DR$123,"&lt;&gt;NA",$F$82:$F$123,$G567)&lt;&gt;"",IF(NOT(ISERR(FIND("WILL",JoinIfFuzzy(DR$82:DR$123,DR$82:DR$123,"&lt;&gt;NA",$F$82:$F$123,$G567)))),"Will Transmit", "Won't Transmit"),"NA"),"*")</f>
        <v>*</v>
      </c>
      <c r="DS567" s="58" t="str">
        <f>IF(DS$9="Include",IF(JoinIfFuzzy(DS$82:DS$123,DS$82:DS$123,"&lt;&gt;NA",$F$82:$F$123,$G567)&lt;&gt;"",IF(NOT(ISERR(FIND("WILL",JoinIfFuzzy(DS$82:DS$123,DS$82:DS$123,"&lt;&gt;NA",$F$82:$F$123,$G567)))),"Will Transmit", "Won't Transmit"),"NA"),"*")</f>
        <v>NA</v>
      </c>
      <c r="DT567" s="58" t="str">
        <f>IF(DT$9="Include",IF(JoinIfFuzzy(DT$82:DT$123,DT$82:DT$123,"&lt;&gt;NA",$F$82:$F$123,$G567)&lt;&gt;"",IF(NOT(ISERR(FIND("WILL",JoinIfFuzzy(DT$82:DT$123,DT$82:DT$123,"&lt;&gt;NA",$F$82:$F$123,$G567)))),"Will Transmit", "Won't Transmit"),"NA"),"*")</f>
        <v>NA</v>
      </c>
      <c r="DU567" s="58" t="str">
        <f>IF(DU$9="Include",IF(JoinIfFuzzy(DU$82:DU$123,DU$82:DU$123,"&lt;&gt;NA",$F$82:$F$123,$G567)&lt;&gt;"",IF(NOT(ISERR(FIND("WILL",JoinIfFuzzy(DU$82:DU$123,DU$82:DU$123,"&lt;&gt;NA",$F$82:$F$123,$G567)))),"Will Transmit", "Won't Transmit"),"NA"),"*")</f>
        <v>*</v>
      </c>
      <c r="DV567" s="58" t="str">
        <f>IF(DV$9="Include",IF(JoinIfFuzzy(DV$82:DV$123,DV$82:DV$123,"&lt;&gt;NA",$F$82:$F$123,$G567)&lt;&gt;"",IF(NOT(ISERR(FIND("WILL",JoinIfFuzzy(DV$82:DV$123,DV$82:DV$123,"&lt;&gt;NA",$F$82:$F$123,$G567)))),"Will Transmit", "Won't Transmit"),"NA"),"*")</f>
        <v>*</v>
      </c>
      <c r="DW567" s="58" t="str">
        <f>IF(DW$9="Include",IF(JoinIfFuzzy(DW$82:DW$123,DW$82:DW$123,"&lt;&gt;NA",$F$82:$F$123,$G567)&lt;&gt;"",IF(NOT(ISERR(FIND("WILL",JoinIfFuzzy(DW$82:DW$123,DW$82:DW$123,"&lt;&gt;NA",$F$82:$F$123,$G567)))),"Will Transmit", "Won't Transmit"),"NA"),"*")</f>
        <v>NA</v>
      </c>
      <c r="DX567" s="58" t="str">
        <f>IF(DX$9="Include",IF(JoinIfFuzzy(DX$82:DX$123,DX$82:DX$123,"&lt;&gt;NA",$F$82:$F$123,$G567)&lt;&gt;"",IF(NOT(ISERR(FIND("WILL",JoinIfFuzzy(DX$82:DX$123,DX$82:DX$123,"&lt;&gt;NA",$F$82:$F$123,$G567)))),"Will Transmit", "Won't Transmit"),"NA"),"*")</f>
        <v>NA</v>
      </c>
      <c r="DY567" s="58" t="str">
        <f>IF(DY$9="Include",IF(JoinIfFuzzy(DY$82:DY$123,DY$82:DY$123,"&lt;&gt;NA",$F$82:$F$123,$G567)&lt;&gt;"",IF(NOT(ISERR(FIND("WILL",JoinIfFuzzy(DY$82:DY$123,DY$82:DY$123,"&lt;&gt;NA",$F$82:$F$123,$G567)))),"Will Transmit", "Won't Transmit"),"NA"),"*")</f>
        <v>Will Transmit</v>
      </c>
      <c r="DZ567" s="58" t="str">
        <f>IF(DZ$9="Include",IF(JoinIfFuzzy(DZ$82:DZ$123,DZ$82:DZ$123,"&lt;&gt;NA",$F$82:$F$123,$G567)&lt;&gt;"",IF(NOT(ISERR(FIND("WILL",JoinIfFuzzy(DZ$82:DZ$123,DZ$82:DZ$123,"&lt;&gt;NA",$F$82:$F$123,$G567)))),"Will Transmit", "Won't Transmit"),"NA"),"*")</f>
        <v>*</v>
      </c>
      <c r="EA567" s="58" t="str">
        <f>IF(EA$9="Include",IF(JoinIfFuzzy(EA$82:EA$123,EA$82:EA$123,"&lt;&gt;NA",$F$82:$F$123,$G567)&lt;&gt;"",IF(NOT(ISERR(FIND("WILL",JoinIfFuzzy(EA$82:EA$123,EA$82:EA$123,"&lt;&gt;NA",$F$82:$F$123,$G567)))),"Will Transmit", "Won't Transmit"),"NA"),"*")</f>
        <v>NA</v>
      </c>
      <c r="EB567" s="58" t="str">
        <f>IF(EB$9="Include",IF(JoinIfFuzzy(EB$82:EB$123,EB$82:EB$123,"&lt;&gt;NA",$F$82:$F$123,$G567)&lt;&gt;"",IF(NOT(ISERR(FIND("WILL",JoinIfFuzzy(EB$82:EB$123,EB$82:EB$123,"&lt;&gt;NA",$F$82:$F$123,$G567)))),"Will Transmit", "Won't Transmit"),"NA"),"*")</f>
        <v>NA</v>
      </c>
      <c r="EC567" s="58" t="str">
        <f>IF(EC$9="Include",IF(JoinIfFuzzy(EC$82:EC$123,EC$82:EC$123,"&lt;&gt;NA",$F$82:$F$123,$G567)&lt;&gt;"",IF(NOT(ISERR(FIND("WILL",JoinIfFuzzy(EC$82:EC$123,EC$82:EC$123,"&lt;&gt;NA",$F$82:$F$123,$G567)))),"Will Transmit", "Won't Transmit"),"NA"),"*")</f>
        <v>NA</v>
      </c>
      <c r="ED567" s="58" t="str">
        <f>IF(ED$9="Include",IF(JoinIfFuzzy(ED$82:ED$123,ED$82:ED$123,"&lt;&gt;NA",$F$82:$F$123,$G567)&lt;&gt;"",IF(NOT(ISERR(FIND("WILL",JoinIfFuzzy(ED$82:ED$123,ED$82:ED$123,"&lt;&gt;NA",$F$82:$F$123,$G567)))),"Will Transmit", "Won't Transmit"),"NA"),"*")</f>
        <v>*</v>
      </c>
      <c r="EE567" s="58" t="str">
        <f>IF(EE$9="Include",IF(JoinIfFuzzy(EE$82:EE$123,EE$82:EE$123,"&lt;&gt;NA",$F$82:$F$123,$G567)&lt;&gt;"",IF(NOT(ISERR(FIND("WILL",JoinIfFuzzy(EE$82:EE$123,EE$82:EE$123,"&lt;&gt;NA",$F$82:$F$123,$G567)))),"Will Transmit", "Won't Transmit"),"NA"),"*")</f>
        <v>Will Transmit</v>
      </c>
      <c r="EF567" s="58" t="str">
        <f>IF(EF$9="Include",IF(JoinIfFuzzy(EF$82:EF$123,EF$82:EF$123,"&lt;&gt;NA",$F$82:$F$123,$G567)&lt;&gt;"",IF(NOT(ISERR(FIND("WILL",JoinIfFuzzy(EF$82:EF$123,EF$82:EF$123,"&lt;&gt;NA",$F$82:$F$123,$G567)))),"Will Transmit", "Won't Transmit"),"NA"),"*")</f>
        <v>NA</v>
      </c>
      <c r="EG567" s="58" t="str">
        <f>IF(EG$9="Include",IF(JoinIfFuzzy(EG$82:EG$123,EG$82:EG$123,"&lt;&gt;NA",$F$82:$F$123,$G567)&lt;&gt;"",IF(NOT(ISERR(FIND("WILL",JoinIfFuzzy(EG$82:EG$123,EG$82:EG$123,"&lt;&gt;NA",$F$82:$F$123,$G567)))),"Will Transmit", "Won't Transmit"),"NA"),"*")</f>
        <v>*</v>
      </c>
      <c r="EH567" s="58" t="str">
        <f>IF(EH$9="Include",IF(JoinIfFuzzy(EH$82:EH$123,EH$82:EH$123,"&lt;&gt;NA",$F$82:$F$123,$G567)&lt;&gt;"",IF(NOT(ISERR(FIND("WILL",JoinIfFuzzy(EH$82:EH$123,EH$82:EH$123,"&lt;&gt;NA",$F$82:$F$123,$G567)))),"Will Transmit", "Won't Transmit"),"NA"),"*")</f>
        <v>Will Transmit</v>
      </c>
      <c r="EI567" s="58" t="str">
        <f>IF(EI$9="Include",IF(JoinIfFuzzy(EI$82:EI$123,EI$82:EI$123,"&lt;&gt;NA",$F$82:$F$123,$G567)&lt;&gt;"",IF(NOT(ISERR(FIND("WILL",JoinIfFuzzy(EI$82:EI$123,EI$82:EI$123,"&lt;&gt;NA",$F$82:$F$123,$G567)))),"Will Transmit", "Won't Transmit"),"NA"),"*")</f>
        <v>*</v>
      </c>
      <c r="EJ567" s="58" t="str">
        <f>IF(EJ$9="Include",IF(JoinIfFuzzy(EJ$82:EJ$123,EJ$82:EJ$123,"&lt;&gt;NA",$F$82:$F$123,$G567)&lt;&gt;"",IF(NOT(ISERR(FIND("WILL",JoinIfFuzzy(EJ$82:EJ$123,EJ$82:EJ$123,"&lt;&gt;NA",$F$82:$F$123,$G567)))),"Will Transmit", "Won't Transmit"),"NA"),"*")</f>
        <v>Will Transmit</v>
      </c>
      <c r="EK567" s="58" t="str">
        <f>IF(EK$9="Include",IF(JoinIfFuzzy(EK$82:EK$123,EK$82:EK$123,"&lt;&gt;NA",$F$82:$F$123,$G567)&lt;&gt;"",IF(NOT(ISERR(FIND("WILL",JoinIfFuzzy(EK$82:EK$123,EK$82:EK$123,"&lt;&gt;NA",$F$82:$F$123,$G567)))),"Will Transmit", "Won't Transmit"),"NA"),"*")</f>
        <v>*</v>
      </c>
      <c r="EL567" s="109"/>
      <c r="EM567" s="109"/>
    </row>
    <row r="568" spans="1:143" s="58" customFormat="1" ht="12.75" customHeight="1" x14ac:dyDescent="0.25">
      <c r="A568" s="5"/>
      <c r="B568" s="96"/>
      <c r="C568" s="96"/>
      <c r="D568" s="96"/>
      <c r="E568" s="96"/>
      <c r="F568" s="96"/>
      <c r="G568" s="4" t="s">
        <v>3534</v>
      </c>
      <c r="H568" s="18" t="s">
        <v>5</v>
      </c>
      <c r="I568" s="18"/>
      <c r="J568" s="58" t="str">
        <f>IF(J$9="Include",IF(JoinIfFuzzy(J$82:J$123,J$82:J$123,"&lt;&gt;NA",$F$82:$F$123,$G568)&lt;&gt;"",IF(NOT(ISERR(FIND("WILL",JoinIfFuzzy(J$82:J$123,J$82:J$123,"&lt;&gt;NA",$F$82:$F$123,$G568)))),"Will Transmit", "Won't Transmit"),"NA"),"*")</f>
        <v>NA</v>
      </c>
      <c r="K568" s="58" t="str">
        <f>IF(K$9="Include",IF(JoinIfFuzzy(K$82:K$123,K$82:K$123,"&lt;&gt;NA",$F$82:$F$123,$G568)&lt;&gt;"",IF(NOT(ISERR(FIND("WILL",JoinIfFuzzy(K$82:K$123,K$82:K$123,"&lt;&gt;NA",$F$82:$F$123,$G568)))),"Will Transmit", "Won't Transmit"),"NA"),"*")</f>
        <v>NA</v>
      </c>
      <c r="L568" s="58" t="str">
        <f>IF(L$9="Include",IF(JoinIfFuzzy(L$82:L$123,L$82:L$123,"&lt;&gt;NA",$F$82:$F$123,$G568)&lt;&gt;"",IF(NOT(ISERR(FIND("WILL",JoinIfFuzzy(L$82:L$123,L$82:L$123,"&lt;&gt;NA",$F$82:$F$123,$G568)))),"Will Transmit", "Won't Transmit"),"NA"),"*")</f>
        <v>*</v>
      </c>
      <c r="M568" s="58" t="str">
        <f>IF(M$9="Include",IF(JoinIfFuzzy(M$82:M$123,M$82:M$123,"&lt;&gt;NA",$F$82:$F$123,$G568)&lt;&gt;"",IF(NOT(ISERR(FIND("WILL",JoinIfFuzzy(M$82:M$123,M$82:M$123,"&lt;&gt;NA",$F$82:$F$123,$G568)))),"Will Transmit", "Won't Transmit"),"NA"),"*")</f>
        <v>NA</v>
      </c>
      <c r="N568" s="58" t="str">
        <f>IF(N$9="Include",IF(JoinIfFuzzy(N$82:N$123,N$82:N$123,"&lt;&gt;NA",$F$82:$F$123,$G568)&lt;&gt;"",IF(NOT(ISERR(FIND("WILL",JoinIfFuzzy(N$82:N$123,N$82:N$123,"&lt;&gt;NA",$F$82:$F$123,$G568)))),"Will Transmit", "Won't Transmit"),"NA"),"*")</f>
        <v>*</v>
      </c>
      <c r="O568" s="58" t="str">
        <f>IF(O$9="Include",IF(JoinIfFuzzy(O$82:O$123,O$82:O$123,"&lt;&gt;NA",$F$82:$F$123,$G568)&lt;&gt;"",IF(NOT(ISERR(FIND("WILL",JoinIfFuzzy(O$82:O$123,O$82:O$123,"&lt;&gt;NA",$F$82:$F$123,$G568)))),"Will Transmit", "Won't Transmit"),"NA"),"*")</f>
        <v>NA</v>
      </c>
      <c r="P568" s="58" t="str">
        <f>IF(P$9="Include",IF(JoinIfFuzzy(P$82:P$123,P$82:P$123,"&lt;&gt;NA",$F$82:$F$123,$G568)&lt;&gt;"",IF(NOT(ISERR(FIND("WILL",JoinIfFuzzy(P$82:P$123,P$82:P$123,"&lt;&gt;NA",$F$82:$F$123,$G568)))),"Will Transmit", "Won't Transmit"),"NA"),"*")</f>
        <v>*</v>
      </c>
      <c r="Q568" s="58" t="str">
        <f>IF(Q$9="Include",IF(JoinIfFuzzy(Q$82:Q$123,Q$82:Q$123,"&lt;&gt;NA",$F$82:$F$123,$G568)&lt;&gt;"",IF(NOT(ISERR(FIND("WILL",JoinIfFuzzy(Q$82:Q$123,Q$82:Q$123,"&lt;&gt;NA",$F$82:$F$123,$G568)))),"Will Transmit", "Won't Transmit"),"NA"),"*")</f>
        <v>NA</v>
      </c>
      <c r="R568" s="58" t="str">
        <f>IF(R$9="Include",IF(JoinIfFuzzy(R$82:R$123,R$82:R$123,"&lt;&gt;NA",$F$82:$F$123,$G568)&lt;&gt;"",IF(NOT(ISERR(FIND("WILL",JoinIfFuzzy(R$82:R$123,R$82:R$123,"&lt;&gt;NA",$F$82:$F$123,$G568)))),"Will Transmit", "Won't Transmit"),"NA"),"*")</f>
        <v>*</v>
      </c>
      <c r="S568" s="58" t="str">
        <f>IF(S$9="Include",IF(JoinIfFuzzy(S$82:S$123,S$82:S$123,"&lt;&gt;NA",$F$82:$F$123,$G568)&lt;&gt;"",IF(NOT(ISERR(FIND("WILL",JoinIfFuzzy(S$82:S$123,S$82:S$123,"&lt;&gt;NA",$F$82:$F$123,$G568)))),"Will Transmit", "Won't Transmit"),"NA"),"*")</f>
        <v>Will Transmit</v>
      </c>
      <c r="T568" s="58" t="str">
        <f>IF(T$9="Include",IF(JoinIfFuzzy(T$82:T$123,T$82:T$123,"&lt;&gt;NA",$F$82:$F$123,$G568)&lt;&gt;"",IF(NOT(ISERR(FIND("WILL",JoinIfFuzzy(T$82:T$123,T$82:T$123,"&lt;&gt;NA",$F$82:$F$123,$G568)))),"Will Transmit", "Won't Transmit"),"NA"),"*")</f>
        <v>*</v>
      </c>
      <c r="U568" s="58" t="str">
        <f>IF(U$9="Include",IF(JoinIfFuzzy(U$82:U$123,U$82:U$123,"&lt;&gt;NA",$F$82:$F$123,$G568)&lt;&gt;"",IF(NOT(ISERR(FIND("WILL",JoinIfFuzzy(U$82:U$123,U$82:U$123,"&lt;&gt;NA",$F$82:$F$123,$G568)))),"Will Transmit", "Won't Transmit"),"NA"),"*")</f>
        <v>NA</v>
      </c>
      <c r="V568" s="58" t="str">
        <f>IF(V$9="Include",IF(JoinIfFuzzy(V$82:V$123,V$82:V$123,"&lt;&gt;NA",$F$82:$F$123,$G568)&lt;&gt;"",IF(NOT(ISERR(FIND("WILL",JoinIfFuzzy(V$82:V$123,V$82:V$123,"&lt;&gt;NA",$F$82:$F$123,$G568)))),"Will Transmit", "Won't Transmit"),"NA"),"*")</f>
        <v>Will Transmit</v>
      </c>
      <c r="W568" s="58" t="str">
        <f>IF(W$9="Include",IF(JoinIfFuzzy(W$82:W$123,W$82:W$123,"&lt;&gt;NA",$F$82:$F$123,$G568)&lt;&gt;"",IF(NOT(ISERR(FIND("WILL",JoinIfFuzzy(W$82:W$123,W$82:W$123,"&lt;&gt;NA",$F$82:$F$123,$G568)))),"Will Transmit", "Won't Transmit"),"NA"),"*")</f>
        <v>NA</v>
      </c>
      <c r="X568" s="58" t="str">
        <f>IF(X$9="Include",IF(JoinIfFuzzy(X$82:X$123,X$82:X$123,"&lt;&gt;NA",$F$82:$F$123,$G568)&lt;&gt;"",IF(NOT(ISERR(FIND("WILL",JoinIfFuzzy(X$82:X$123,X$82:X$123,"&lt;&gt;NA",$F$82:$F$123,$G568)))),"Will Transmit", "Won't Transmit"),"NA"),"*")</f>
        <v>*</v>
      </c>
      <c r="Y568" s="58" t="str">
        <f>IF(Y$9="Include",IF(JoinIfFuzzy(Y$82:Y$123,Y$82:Y$123,"&lt;&gt;NA",$F$82:$F$123,$G568)&lt;&gt;"",IF(NOT(ISERR(FIND("WILL",JoinIfFuzzy(Y$82:Y$123,Y$82:Y$123,"&lt;&gt;NA",$F$82:$F$123,$G568)))),"Will Transmit", "Won't Transmit"),"NA"),"*")</f>
        <v>NA</v>
      </c>
      <c r="Z568" s="58" t="str">
        <f>IF(Z$9="Include",IF(JoinIfFuzzy(Z$82:Z$123,Z$82:Z$123,"&lt;&gt;NA",$F$82:$F$123,$G568)&lt;&gt;"",IF(NOT(ISERR(FIND("WILL",JoinIfFuzzy(Z$82:Z$123,Z$82:Z$123,"&lt;&gt;NA",$F$82:$F$123,$G568)))),"Will Transmit", "Won't Transmit"),"NA"),"*")</f>
        <v>*</v>
      </c>
      <c r="AA568" s="58" t="str">
        <f>IF(AA$9="Include",IF(JoinIfFuzzy(AA$82:AA$123,AA$82:AA$123,"&lt;&gt;NA",$F$82:$F$123,$G568)&lt;&gt;"",IF(NOT(ISERR(FIND("WILL",JoinIfFuzzy(AA$82:AA$123,AA$82:AA$123,"&lt;&gt;NA",$F$82:$F$123,$G568)))),"Will Transmit", "Won't Transmit"),"NA"),"*")</f>
        <v>NA</v>
      </c>
      <c r="AB568" s="58" t="str">
        <f>IF(AB$9="Include",IF(JoinIfFuzzy(AB$82:AB$123,AB$82:AB$123,"&lt;&gt;NA",$F$82:$F$123,$G568)&lt;&gt;"",IF(NOT(ISERR(FIND("WILL",JoinIfFuzzy(AB$82:AB$123,AB$82:AB$123,"&lt;&gt;NA",$F$82:$F$123,$G568)))),"Will Transmit", "Won't Transmit"),"NA"),"*")</f>
        <v>*</v>
      </c>
      <c r="AC568" s="58" t="str">
        <f>IF(AC$9="Include",IF(JoinIfFuzzy(AC$82:AC$123,AC$82:AC$123,"&lt;&gt;NA",$F$82:$F$123,$G568)&lt;&gt;"",IF(NOT(ISERR(FIND("WILL",JoinIfFuzzy(AC$82:AC$123,AC$82:AC$123,"&lt;&gt;NA",$F$82:$F$123,$G568)))),"Will Transmit", "Won't Transmit"),"NA"),"*")</f>
        <v>NA</v>
      </c>
      <c r="AD568" s="58" t="str">
        <f>IF(AD$9="Include",IF(JoinIfFuzzy(AD$82:AD$123,AD$82:AD$123,"&lt;&gt;NA",$F$82:$F$123,$G568)&lt;&gt;"",IF(NOT(ISERR(FIND("WILL",JoinIfFuzzy(AD$82:AD$123,AD$82:AD$123,"&lt;&gt;NA",$F$82:$F$123,$G568)))),"Will Transmit", "Won't Transmit"),"NA"),"*")</f>
        <v>NA</v>
      </c>
      <c r="AE568" s="58" t="str">
        <f>IF(AE$9="Include",IF(JoinIfFuzzy(AE$82:AE$123,AE$82:AE$123,"&lt;&gt;NA",$F$82:$F$123,$G568)&lt;&gt;"",IF(NOT(ISERR(FIND("WILL",JoinIfFuzzy(AE$82:AE$123,AE$82:AE$123,"&lt;&gt;NA",$F$82:$F$123,$G568)))),"Will Transmit", "Won't Transmit"),"NA"),"*")</f>
        <v>*</v>
      </c>
      <c r="AF568" s="58" t="str">
        <f>IF(AF$9="Include",IF(JoinIfFuzzy(AF$82:AF$123,AF$82:AF$123,"&lt;&gt;NA",$F$82:$F$123,$G568)&lt;&gt;"",IF(NOT(ISERR(FIND("WILL",JoinIfFuzzy(AF$82:AF$123,AF$82:AF$123,"&lt;&gt;NA",$F$82:$F$123,$G568)))),"Will Transmit", "Won't Transmit"),"NA"),"*")</f>
        <v>Will Transmit</v>
      </c>
      <c r="AG568" s="58" t="str">
        <f>IF(AG$9="Include",IF(JoinIfFuzzy(AG$82:AG$123,AG$82:AG$123,"&lt;&gt;NA",$F$82:$F$123,$G568)&lt;&gt;"",IF(NOT(ISERR(FIND("WILL",JoinIfFuzzy(AG$82:AG$123,AG$82:AG$123,"&lt;&gt;NA",$F$82:$F$123,$G568)))),"Will Transmit", "Won't Transmit"),"NA"),"*")</f>
        <v>Will Transmit</v>
      </c>
      <c r="AH568" s="58" t="str">
        <f>IF(AH$9="Include",IF(JoinIfFuzzy(AH$82:AH$123,AH$82:AH$123,"&lt;&gt;NA",$F$82:$F$123,$G568)&lt;&gt;"",IF(NOT(ISERR(FIND("WILL",JoinIfFuzzy(AH$82:AH$123,AH$82:AH$123,"&lt;&gt;NA",$F$82:$F$123,$G568)))),"Will Transmit", "Won't Transmit"),"NA"),"*")</f>
        <v>NA</v>
      </c>
      <c r="AI568" s="58" t="str">
        <f>IF(AI$9="Include",IF(JoinIfFuzzy(AI$82:AI$123,AI$82:AI$123,"&lt;&gt;NA",$F$82:$F$123,$G568)&lt;&gt;"",IF(NOT(ISERR(FIND("WILL",JoinIfFuzzy(AI$82:AI$123,AI$82:AI$123,"&lt;&gt;NA",$F$82:$F$123,$G568)))),"Will Transmit", "Won't Transmit"),"NA"),"*")</f>
        <v>*</v>
      </c>
      <c r="AJ568" s="58" t="str">
        <f>IF(AJ$9="Include",IF(JoinIfFuzzy(AJ$82:AJ$123,AJ$82:AJ$123,"&lt;&gt;NA",$F$82:$F$123,$G568)&lt;&gt;"",IF(NOT(ISERR(FIND("WILL",JoinIfFuzzy(AJ$82:AJ$123,AJ$82:AJ$123,"&lt;&gt;NA",$F$82:$F$123,$G568)))),"Will Transmit", "Won't Transmit"),"NA"),"*")</f>
        <v>NA</v>
      </c>
      <c r="AK568" s="58" t="str">
        <f>IF(AK$9="Include",IF(JoinIfFuzzy(AK$82:AK$123,AK$82:AK$123,"&lt;&gt;NA",$F$82:$F$123,$G568)&lt;&gt;"",IF(NOT(ISERR(FIND("WILL",JoinIfFuzzy(AK$82:AK$123,AK$82:AK$123,"&lt;&gt;NA",$F$82:$F$123,$G568)))),"Will Transmit", "Won't Transmit"),"NA"),"*")</f>
        <v>*</v>
      </c>
      <c r="AL568" s="58" t="str">
        <f>IF(AL$9="Include",IF(JoinIfFuzzy(AL$82:AL$123,AL$82:AL$123,"&lt;&gt;NA",$F$82:$F$123,$G568)&lt;&gt;"",IF(NOT(ISERR(FIND("WILL",JoinIfFuzzy(AL$82:AL$123,AL$82:AL$123,"&lt;&gt;NA",$F$82:$F$123,$G568)))),"Will Transmit", "Won't Transmit"),"NA"),"*")</f>
        <v>NA</v>
      </c>
      <c r="AM568" s="58" t="str">
        <f>IF(AM$9="Include",IF(JoinIfFuzzy(AM$82:AM$123,AM$82:AM$123,"&lt;&gt;NA",$F$82:$F$123,$G568)&lt;&gt;"",IF(NOT(ISERR(FIND("WILL",JoinIfFuzzy(AM$82:AM$123,AM$82:AM$123,"&lt;&gt;NA",$F$82:$F$123,$G568)))),"Will Transmit", "Won't Transmit"),"NA"),"*")</f>
        <v>NA</v>
      </c>
      <c r="AN568" s="58" t="str">
        <f>IF(AN$9="Include",IF(JoinIfFuzzy(AN$82:AN$123,AN$82:AN$123,"&lt;&gt;NA",$F$82:$F$123,$G568)&lt;&gt;"",IF(NOT(ISERR(FIND("WILL",JoinIfFuzzy(AN$82:AN$123,AN$82:AN$123,"&lt;&gt;NA",$F$82:$F$123,$G568)))),"Will Transmit", "Won't Transmit"),"NA"),"*")</f>
        <v>NA</v>
      </c>
      <c r="AO568" s="58" t="str">
        <f>IF(AO$9="Include",IF(JoinIfFuzzy(AO$82:AO$123,AO$82:AO$123,"&lt;&gt;NA",$F$82:$F$123,$G568)&lt;&gt;"",IF(NOT(ISERR(FIND("WILL",JoinIfFuzzy(AO$82:AO$123,AO$82:AO$123,"&lt;&gt;NA",$F$82:$F$123,$G568)))),"Will Transmit", "Won't Transmit"),"NA"),"*")</f>
        <v>*</v>
      </c>
      <c r="AP568" s="58" t="str">
        <f>IF(AP$9="Include",IF(JoinIfFuzzy(AP$82:AP$123,AP$82:AP$123,"&lt;&gt;NA",$F$82:$F$123,$G568)&lt;&gt;"",IF(NOT(ISERR(FIND("WILL",JoinIfFuzzy(AP$82:AP$123,AP$82:AP$123,"&lt;&gt;NA",$F$82:$F$123,$G568)))),"Will Transmit", "Won't Transmit"),"NA"),"*")</f>
        <v>NA</v>
      </c>
      <c r="AQ568" s="58" t="str">
        <f>IF(AQ$9="Include",IF(JoinIfFuzzy(AQ$82:AQ$123,AQ$82:AQ$123,"&lt;&gt;NA",$F$82:$F$123,$G568)&lt;&gt;"",IF(NOT(ISERR(FIND("WILL",JoinIfFuzzy(AQ$82:AQ$123,AQ$82:AQ$123,"&lt;&gt;NA",$F$82:$F$123,$G568)))),"Will Transmit", "Won't Transmit"),"NA"),"*")</f>
        <v>*</v>
      </c>
      <c r="AR568" s="58" t="str">
        <f>IF(AR$9="Include",IF(JoinIfFuzzy(AR$82:AR$123,AR$82:AR$123,"&lt;&gt;NA",$F$82:$F$123,$G568)&lt;&gt;"",IF(NOT(ISERR(FIND("WILL",JoinIfFuzzy(AR$82:AR$123,AR$82:AR$123,"&lt;&gt;NA",$F$82:$F$123,$G568)))),"Will Transmit", "Won't Transmit"),"NA"),"*")</f>
        <v>NA</v>
      </c>
      <c r="AS568" s="58" t="str">
        <f>IF(AS$9="Include",IF(JoinIfFuzzy(AS$82:AS$123,AS$82:AS$123,"&lt;&gt;NA",$F$82:$F$123,$G568)&lt;&gt;"",IF(NOT(ISERR(FIND("WILL",JoinIfFuzzy(AS$82:AS$123,AS$82:AS$123,"&lt;&gt;NA",$F$82:$F$123,$G568)))),"Will Transmit", "Won't Transmit"),"NA"),"*")</f>
        <v>*</v>
      </c>
      <c r="AT568" s="58" t="str">
        <f>IF(AT$9="Include",IF(JoinIfFuzzy(AT$82:AT$123,AT$82:AT$123,"&lt;&gt;NA",$F$82:$F$123,$G568)&lt;&gt;"",IF(NOT(ISERR(FIND("WILL",JoinIfFuzzy(AT$82:AT$123,AT$82:AT$123,"&lt;&gt;NA",$F$82:$F$123,$G568)))),"Will Transmit", "Won't Transmit"),"NA"),"*")</f>
        <v>NA</v>
      </c>
      <c r="AU568" s="58" t="str">
        <f>IF(AU$9="Include",IF(JoinIfFuzzy(AU$82:AU$123,AU$82:AU$123,"&lt;&gt;NA",$F$82:$F$123,$G568)&lt;&gt;"",IF(NOT(ISERR(FIND("WILL",JoinIfFuzzy(AU$82:AU$123,AU$82:AU$123,"&lt;&gt;NA",$F$82:$F$123,$G568)))),"Will Transmit", "Won't Transmit"),"NA"),"*")</f>
        <v>NA</v>
      </c>
      <c r="AV568" s="58" t="str">
        <f>IF(AV$9="Include",IF(JoinIfFuzzy(AV$82:AV$123,AV$82:AV$123,"&lt;&gt;NA",$F$82:$F$123,$G568)&lt;&gt;"",IF(NOT(ISERR(FIND("WILL",JoinIfFuzzy(AV$82:AV$123,AV$82:AV$123,"&lt;&gt;NA",$F$82:$F$123,$G568)))),"Will Transmit", "Won't Transmit"),"NA"),"*")</f>
        <v>*</v>
      </c>
      <c r="AW568" s="58" t="str">
        <f>IF(AW$9="Include",IF(JoinIfFuzzy(AW$82:AW$123,AW$82:AW$123,"&lt;&gt;NA",$F$82:$F$123,$G568)&lt;&gt;"",IF(NOT(ISERR(FIND("WILL",JoinIfFuzzy(AW$82:AW$123,AW$82:AW$123,"&lt;&gt;NA",$F$82:$F$123,$G568)))),"Will Transmit", "Won't Transmit"),"NA"),"*")</f>
        <v>*</v>
      </c>
      <c r="AX568" s="58" t="str">
        <f>IF(AX$9="Include",IF(JoinIfFuzzy(AX$82:AX$123,AX$82:AX$123,"&lt;&gt;NA",$F$82:$F$123,$G568)&lt;&gt;"",IF(NOT(ISERR(FIND("WILL",JoinIfFuzzy(AX$82:AX$123,AX$82:AX$123,"&lt;&gt;NA",$F$82:$F$123,$G568)))),"Will Transmit", "Won't Transmit"),"NA"),"*")</f>
        <v>*</v>
      </c>
      <c r="AY568" s="58" t="str">
        <f>IF(AY$9="Include",IF(JoinIfFuzzy(AY$82:AY$123,AY$82:AY$123,"&lt;&gt;NA",$F$82:$F$123,$G568)&lt;&gt;"",IF(NOT(ISERR(FIND("WILL",JoinIfFuzzy(AY$82:AY$123,AY$82:AY$123,"&lt;&gt;NA",$F$82:$F$123,$G568)))),"Will Transmit", "Won't Transmit"),"NA"),"*")</f>
        <v>*</v>
      </c>
      <c r="AZ568" s="58" t="str">
        <f>IF(AZ$9="Include",IF(JoinIfFuzzy(AZ$82:AZ$123,AZ$82:AZ$123,"&lt;&gt;NA",$F$82:$F$123,$G568)&lt;&gt;"",IF(NOT(ISERR(FIND("WILL",JoinIfFuzzy(AZ$82:AZ$123,AZ$82:AZ$123,"&lt;&gt;NA",$F$82:$F$123,$G568)))),"Will Transmit", "Won't Transmit"),"NA"),"*")</f>
        <v>NA</v>
      </c>
      <c r="BA568" s="58" t="str">
        <f>IF(BA$9="Include",IF(JoinIfFuzzy(BA$82:BA$123,BA$82:BA$123,"&lt;&gt;NA",$F$82:$F$123,$G568)&lt;&gt;"",IF(NOT(ISERR(FIND("WILL",JoinIfFuzzy(BA$82:BA$123,BA$82:BA$123,"&lt;&gt;NA",$F$82:$F$123,$G568)))),"Will Transmit", "Won't Transmit"),"NA"),"*")</f>
        <v>NA</v>
      </c>
      <c r="BB568" s="58" t="str">
        <f>IF(BB$9="Include",IF(JoinIfFuzzy(BB$82:BB$123,BB$82:BB$123,"&lt;&gt;NA",$F$82:$F$123,$G568)&lt;&gt;"",IF(NOT(ISERR(FIND("WILL",JoinIfFuzzy(BB$82:BB$123,BB$82:BB$123,"&lt;&gt;NA",$F$82:$F$123,$G568)))),"Will Transmit", "Won't Transmit"),"NA"),"*")</f>
        <v>NA</v>
      </c>
      <c r="BC568" s="58" t="str">
        <f>IF(BC$9="Include",IF(JoinIfFuzzy(BC$82:BC$123,BC$82:BC$123,"&lt;&gt;NA",$F$82:$F$123,$G568)&lt;&gt;"",IF(NOT(ISERR(FIND("WILL",JoinIfFuzzy(BC$82:BC$123,BC$82:BC$123,"&lt;&gt;NA",$F$82:$F$123,$G568)))),"Will Transmit", "Won't Transmit"),"NA"),"*")</f>
        <v>NA</v>
      </c>
      <c r="BD568" s="58" t="str">
        <f>IF(BD$9="Include",IF(JoinIfFuzzy(BD$82:BD$123,BD$82:BD$123,"&lt;&gt;NA",$F$82:$F$123,$G568)&lt;&gt;"",IF(NOT(ISERR(FIND("WILL",JoinIfFuzzy(BD$82:BD$123,BD$82:BD$123,"&lt;&gt;NA",$F$82:$F$123,$G568)))),"Will Transmit", "Won't Transmit"),"NA"),"*")</f>
        <v>NA</v>
      </c>
      <c r="BE568" s="58" t="str">
        <f>IF(BE$9="Include",IF(JoinIfFuzzy(BE$82:BE$123,BE$82:BE$123,"&lt;&gt;NA",$F$82:$F$123,$G568)&lt;&gt;"",IF(NOT(ISERR(FIND("WILL",JoinIfFuzzy(BE$82:BE$123,BE$82:BE$123,"&lt;&gt;NA",$F$82:$F$123,$G568)))),"Will Transmit", "Won't Transmit"),"NA"),"*")</f>
        <v>*</v>
      </c>
      <c r="BF568" s="58" t="str">
        <f>IF(BF$9="Include",IF(JoinIfFuzzy(BF$82:BF$123,BF$82:BF$123,"&lt;&gt;NA",$F$82:$F$123,$G568)&lt;&gt;"",IF(NOT(ISERR(FIND("WILL",JoinIfFuzzy(BF$82:BF$123,BF$82:BF$123,"&lt;&gt;NA",$F$82:$F$123,$G568)))),"Will Transmit", "Won't Transmit"),"NA"),"*")</f>
        <v>*</v>
      </c>
      <c r="BG568" s="58" t="str">
        <f>IF(BG$9="Include",IF(JoinIfFuzzy(BG$82:BG$123,BG$82:BG$123,"&lt;&gt;NA",$F$82:$F$123,$G568)&lt;&gt;"",IF(NOT(ISERR(FIND("WILL",JoinIfFuzzy(BG$82:BG$123,BG$82:BG$123,"&lt;&gt;NA",$F$82:$F$123,$G568)))),"Will Transmit", "Won't Transmit"),"NA"),"*")</f>
        <v>NA</v>
      </c>
      <c r="BH568" s="58" t="str">
        <f>IF(BH$9="Include",IF(JoinIfFuzzy(BH$82:BH$123,BH$82:BH$123,"&lt;&gt;NA",$F$82:$F$123,$G568)&lt;&gt;"",IF(NOT(ISERR(FIND("WILL",JoinIfFuzzy(BH$82:BH$123,BH$82:BH$123,"&lt;&gt;NA",$F$82:$F$123,$G568)))),"Will Transmit", "Won't Transmit"),"NA"),"*")</f>
        <v>*</v>
      </c>
      <c r="BI568" s="58" t="str">
        <f>IF(BI$9="Include",IF(JoinIfFuzzy(BI$82:BI$123,BI$82:BI$123,"&lt;&gt;NA",$F$82:$F$123,$G568)&lt;&gt;"",IF(NOT(ISERR(FIND("WILL",JoinIfFuzzy(BI$82:BI$123,BI$82:BI$123,"&lt;&gt;NA",$F$82:$F$123,$G568)))),"Will Transmit", "Won't Transmit"),"NA"),"*")</f>
        <v>NA</v>
      </c>
      <c r="BJ568" s="58" t="str">
        <f>IF(BJ$9="Include",IF(JoinIfFuzzy(BJ$82:BJ$123,BJ$82:BJ$123,"&lt;&gt;NA",$F$82:$F$123,$G568)&lt;&gt;"",IF(NOT(ISERR(FIND("WILL",JoinIfFuzzy(BJ$82:BJ$123,BJ$82:BJ$123,"&lt;&gt;NA",$F$82:$F$123,$G568)))),"Will Transmit", "Won't Transmit"),"NA"),"*")</f>
        <v>Will Transmit</v>
      </c>
      <c r="BK568" s="58" t="str">
        <f>IF(BK$9="Include",IF(JoinIfFuzzy(BK$82:BK$123,BK$82:BK$123,"&lt;&gt;NA",$F$82:$F$123,$G568)&lt;&gt;"",IF(NOT(ISERR(FIND("WILL",JoinIfFuzzy(BK$82:BK$123,BK$82:BK$123,"&lt;&gt;NA",$F$82:$F$123,$G568)))),"Will Transmit", "Won't Transmit"),"NA"),"*")</f>
        <v>*</v>
      </c>
      <c r="BL568" s="58" t="str">
        <f>IF(BL$9="Include",IF(JoinIfFuzzy(BL$82:BL$123,BL$82:BL$123,"&lt;&gt;NA",$F$82:$F$123,$G568)&lt;&gt;"",IF(NOT(ISERR(FIND("WILL",JoinIfFuzzy(BL$82:BL$123,BL$82:BL$123,"&lt;&gt;NA",$F$82:$F$123,$G568)))),"Will Transmit", "Won't Transmit"),"NA"),"*")</f>
        <v>NA</v>
      </c>
      <c r="BM568" s="58" t="str">
        <f>IF(BM$9="Include",IF(JoinIfFuzzy(BM$82:BM$123,BM$82:BM$123,"&lt;&gt;NA",$F$82:$F$123,$G568)&lt;&gt;"",IF(NOT(ISERR(FIND("WILL",JoinIfFuzzy(BM$82:BM$123,BM$82:BM$123,"&lt;&gt;NA",$F$82:$F$123,$G568)))),"Will Transmit", "Won't Transmit"),"NA"),"*")</f>
        <v>*</v>
      </c>
      <c r="BN568" s="58" t="str">
        <f>IF(BN$9="Include",IF(JoinIfFuzzy(BN$82:BN$123,BN$82:BN$123,"&lt;&gt;NA",$F$82:$F$123,$G568)&lt;&gt;"",IF(NOT(ISERR(FIND("WILL",JoinIfFuzzy(BN$82:BN$123,BN$82:BN$123,"&lt;&gt;NA",$F$82:$F$123,$G568)))),"Will Transmit", "Won't Transmit"),"NA"),"*")</f>
        <v>NA</v>
      </c>
      <c r="BO568" s="58" t="str">
        <f>IF(BO$9="Include",IF(JoinIfFuzzy(BO$82:BO$123,BO$82:BO$123,"&lt;&gt;NA",$F$82:$F$123,$G568)&lt;&gt;"",IF(NOT(ISERR(FIND("WILL",JoinIfFuzzy(BO$82:BO$123,BO$82:BO$123,"&lt;&gt;NA",$F$82:$F$123,$G568)))),"Will Transmit", "Won't Transmit"),"NA"),"*")</f>
        <v>NA</v>
      </c>
      <c r="BP568" s="58" t="str">
        <f>IF(BP$9="Include",IF(JoinIfFuzzy(BP$82:BP$123,BP$82:BP$123,"&lt;&gt;NA",$F$82:$F$123,$G568)&lt;&gt;"",IF(NOT(ISERR(FIND("WILL",JoinIfFuzzy(BP$82:BP$123,BP$82:BP$123,"&lt;&gt;NA",$F$82:$F$123,$G568)))),"Will Transmit", "Won't Transmit"),"NA"),"*")</f>
        <v>*</v>
      </c>
      <c r="BQ568" s="58" t="str">
        <f>IF(BQ$9="Include",IF(JoinIfFuzzy(BQ$82:BQ$123,BQ$82:BQ$123,"&lt;&gt;NA",$F$82:$F$123,$G568)&lt;&gt;"",IF(NOT(ISERR(FIND("WILL",JoinIfFuzzy(BQ$82:BQ$123,BQ$82:BQ$123,"&lt;&gt;NA",$F$82:$F$123,$G568)))),"Will Transmit", "Won't Transmit"),"NA"),"*")</f>
        <v>NA</v>
      </c>
      <c r="BR568" s="58" t="str">
        <f>IF(BR$9="Include",IF(JoinIfFuzzy(BR$82:BR$123,BR$82:BR$123,"&lt;&gt;NA",$F$82:$F$123,$G568)&lt;&gt;"",IF(NOT(ISERR(FIND("WILL",JoinIfFuzzy(BR$82:BR$123,BR$82:BR$123,"&lt;&gt;NA",$F$82:$F$123,$G568)))),"Will Transmit", "Won't Transmit"),"NA"),"*")</f>
        <v>*</v>
      </c>
      <c r="BS568" s="58" t="str">
        <f>IF(BS$9="Include",IF(JoinIfFuzzy(BS$82:BS$123,BS$82:BS$123,"&lt;&gt;NA",$F$82:$F$123,$G568)&lt;&gt;"",IF(NOT(ISERR(FIND("WILL",JoinIfFuzzy(BS$82:BS$123,BS$82:BS$123,"&lt;&gt;NA",$F$82:$F$123,$G568)))),"Will Transmit", "Won't Transmit"),"NA"),"*")</f>
        <v>NA</v>
      </c>
      <c r="BT568" s="58" t="str">
        <f>IF(BT$9="Include",IF(JoinIfFuzzy(BT$82:BT$123,BT$82:BT$123,"&lt;&gt;NA",$F$82:$F$123,$G568)&lt;&gt;"",IF(NOT(ISERR(FIND("WILL",JoinIfFuzzy(BT$82:BT$123,BT$82:BT$123,"&lt;&gt;NA",$F$82:$F$123,$G568)))),"Will Transmit", "Won't Transmit"),"NA"),"*")</f>
        <v>NA</v>
      </c>
      <c r="BU568" s="58" t="str">
        <f>IF(BU$9="Include",IF(JoinIfFuzzy(BU$82:BU$123,BU$82:BU$123,"&lt;&gt;NA",$F$82:$F$123,$G568)&lt;&gt;"",IF(NOT(ISERR(FIND("WILL",JoinIfFuzzy(BU$82:BU$123,BU$82:BU$123,"&lt;&gt;NA",$F$82:$F$123,$G568)))),"Will Transmit", "Won't Transmit"),"NA"),"*")</f>
        <v>*</v>
      </c>
      <c r="BV568" s="58" t="str">
        <f>IF(BV$9="Include",IF(JoinIfFuzzy(BV$82:BV$123,BV$82:BV$123,"&lt;&gt;NA",$F$82:$F$123,$G568)&lt;&gt;"",IF(NOT(ISERR(FIND("WILL",JoinIfFuzzy(BV$82:BV$123,BV$82:BV$123,"&lt;&gt;NA",$F$82:$F$123,$G568)))),"Will Transmit", "Won't Transmit"),"NA"),"*")</f>
        <v>NA</v>
      </c>
      <c r="BW568" s="58" t="str">
        <f>IF(BW$9="Include",IF(JoinIfFuzzy(BW$82:BW$123,BW$82:BW$123,"&lt;&gt;NA",$F$82:$F$123,$G568)&lt;&gt;"",IF(NOT(ISERR(FIND("WILL",JoinIfFuzzy(BW$82:BW$123,BW$82:BW$123,"&lt;&gt;NA",$F$82:$F$123,$G568)))),"Will Transmit", "Won't Transmit"),"NA"),"*")</f>
        <v>*</v>
      </c>
      <c r="BX568" s="58" t="str">
        <f>IF(BX$9="Include",IF(JoinIfFuzzy(BX$82:BX$123,BX$82:BX$123,"&lt;&gt;NA",$F$82:$F$123,$G568)&lt;&gt;"",IF(NOT(ISERR(FIND("WILL",JoinIfFuzzy(BX$82:BX$123,BX$82:BX$123,"&lt;&gt;NA",$F$82:$F$123,$G568)))),"Will Transmit", "Won't Transmit"),"NA"),"*")</f>
        <v>NA</v>
      </c>
      <c r="BY568" s="58" t="str">
        <f>IF(BY$9="Include",IF(JoinIfFuzzy(BY$82:BY$123,BY$82:BY$123,"&lt;&gt;NA",$F$82:$F$123,$G568)&lt;&gt;"",IF(NOT(ISERR(FIND("WILL",JoinIfFuzzy(BY$82:BY$123,BY$82:BY$123,"&lt;&gt;NA",$F$82:$F$123,$G568)))),"Will Transmit", "Won't Transmit"),"NA"),"*")</f>
        <v>*</v>
      </c>
      <c r="BZ568" s="58" t="str">
        <f>IF(BZ$9="Include",IF(JoinIfFuzzy(BZ$82:BZ$123,BZ$82:BZ$123,"&lt;&gt;NA",$F$82:$F$123,$G568)&lt;&gt;"",IF(NOT(ISERR(FIND("WILL",JoinIfFuzzy(BZ$82:BZ$123,BZ$82:BZ$123,"&lt;&gt;NA",$F$82:$F$123,$G568)))),"Will Transmit", "Won't Transmit"),"NA"),"*")</f>
        <v>NA</v>
      </c>
      <c r="CA568" s="58" t="str">
        <f>IF(CA$9="Include",IF(JoinIfFuzzy(CA$82:CA$123,CA$82:CA$123,"&lt;&gt;NA",$F$82:$F$123,$G568)&lt;&gt;"",IF(NOT(ISERR(FIND("WILL",JoinIfFuzzy(CA$82:CA$123,CA$82:CA$123,"&lt;&gt;NA",$F$82:$F$123,$G568)))),"Will Transmit", "Won't Transmit"),"NA"),"*")</f>
        <v>NA</v>
      </c>
      <c r="CB568" s="58" t="str">
        <f>IF(CB$9="Include",IF(JoinIfFuzzy(CB$82:CB$123,CB$82:CB$123,"&lt;&gt;NA",$F$82:$F$123,$G568)&lt;&gt;"",IF(NOT(ISERR(FIND("WILL",JoinIfFuzzy(CB$82:CB$123,CB$82:CB$123,"&lt;&gt;NA",$F$82:$F$123,$G568)))),"Will Transmit", "Won't Transmit"),"NA"),"*")</f>
        <v>NA</v>
      </c>
      <c r="CC568" s="58" t="str">
        <f>IF(CC$9="Include",IF(JoinIfFuzzy(CC$82:CC$123,CC$82:CC$123,"&lt;&gt;NA",$F$82:$F$123,$G568)&lt;&gt;"",IF(NOT(ISERR(FIND("WILL",JoinIfFuzzy(CC$82:CC$123,CC$82:CC$123,"&lt;&gt;NA",$F$82:$F$123,$G568)))),"Will Transmit", "Won't Transmit"),"NA"),"*")</f>
        <v>NA</v>
      </c>
      <c r="CD568" s="58" t="str">
        <f>IF(CD$9="Include",IF(JoinIfFuzzy(CD$82:CD$123,CD$82:CD$123,"&lt;&gt;NA",$F$82:$F$123,$G568)&lt;&gt;"",IF(NOT(ISERR(FIND("WILL",JoinIfFuzzy(CD$82:CD$123,CD$82:CD$123,"&lt;&gt;NA",$F$82:$F$123,$G568)))),"Will Transmit", "Won't Transmit"),"NA"),"*")</f>
        <v>*</v>
      </c>
      <c r="CE568" s="58" t="str">
        <f>IF(CE$9="Include",IF(JoinIfFuzzy(CE$82:CE$123,CE$82:CE$123,"&lt;&gt;NA",$F$82:$F$123,$G568)&lt;&gt;"",IF(NOT(ISERR(FIND("WILL",JoinIfFuzzy(CE$82:CE$123,CE$82:CE$123,"&lt;&gt;NA",$F$82:$F$123,$G568)))),"Will Transmit", "Won't Transmit"),"NA"),"*")</f>
        <v>*</v>
      </c>
      <c r="CF568" s="58" t="str">
        <f>IF(CF$9="Include",IF(JoinIfFuzzy(CF$82:CF$123,CF$82:CF$123,"&lt;&gt;NA",$F$82:$F$123,$G568)&lt;&gt;"",IF(NOT(ISERR(FIND("WILL",JoinIfFuzzy(CF$82:CF$123,CF$82:CF$123,"&lt;&gt;NA",$F$82:$F$123,$G568)))),"Will Transmit", "Won't Transmit"),"NA"),"*")</f>
        <v>*</v>
      </c>
      <c r="CG568" s="58" t="str">
        <f>IF(CG$9="Include",IF(JoinIfFuzzy(CG$82:CG$123,CG$82:CG$123,"&lt;&gt;NA",$F$82:$F$123,$G568)&lt;&gt;"",IF(NOT(ISERR(FIND("WILL",JoinIfFuzzy(CG$82:CG$123,CG$82:CG$123,"&lt;&gt;NA",$F$82:$F$123,$G568)))),"Will Transmit", "Won't Transmit"),"NA"),"*")</f>
        <v>NA</v>
      </c>
      <c r="CH568" s="58" t="str">
        <f>IF(CH$9="Include",IF(JoinIfFuzzy(CH$82:CH$123,CH$82:CH$123,"&lt;&gt;NA",$F$82:$F$123,$G568)&lt;&gt;"",IF(NOT(ISERR(FIND("WILL",JoinIfFuzzy(CH$82:CH$123,CH$82:CH$123,"&lt;&gt;NA",$F$82:$F$123,$G568)))),"Will Transmit", "Won't Transmit"),"NA"),"*")</f>
        <v>NA</v>
      </c>
      <c r="CI568" s="58" t="str">
        <f>IF(CI$9="Include",IF(JoinIfFuzzy(CI$82:CI$123,CI$82:CI$123,"&lt;&gt;NA",$F$82:$F$123,$G568)&lt;&gt;"",IF(NOT(ISERR(FIND("WILL",JoinIfFuzzy(CI$82:CI$123,CI$82:CI$123,"&lt;&gt;NA",$F$82:$F$123,$G568)))),"Will Transmit", "Won't Transmit"),"NA"),"*")</f>
        <v>*</v>
      </c>
      <c r="CJ568" s="58" t="str">
        <f>IF(CJ$9="Include",IF(JoinIfFuzzy(CJ$82:CJ$123,CJ$82:CJ$123,"&lt;&gt;NA",$F$82:$F$123,$G568)&lt;&gt;"",IF(NOT(ISERR(FIND("WILL",JoinIfFuzzy(CJ$82:CJ$123,CJ$82:CJ$123,"&lt;&gt;NA",$F$82:$F$123,$G568)))),"Will Transmit", "Won't Transmit"),"NA"),"*")</f>
        <v>Will Transmit</v>
      </c>
      <c r="CK568" s="58" t="str">
        <f>IF(CK$9="Include",IF(JoinIfFuzzy(CK$82:CK$123,CK$82:CK$123,"&lt;&gt;NA",$F$82:$F$123,$G568)&lt;&gt;"",IF(NOT(ISERR(FIND("WILL",JoinIfFuzzy(CK$82:CK$123,CK$82:CK$123,"&lt;&gt;NA",$F$82:$F$123,$G568)))),"Will Transmit", "Won't Transmit"),"NA"),"*")</f>
        <v>NA</v>
      </c>
      <c r="CL568" s="58" t="str">
        <f>IF(CL$9="Include",IF(JoinIfFuzzy(CL$82:CL$123,CL$82:CL$123,"&lt;&gt;NA",$F$82:$F$123,$G568)&lt;&gt;"",IF(NOT(ISERR(FIND("WILL",JoinIfFuzzy(CL$82:CL$123,CL$82:CL$123,"&lt;&gt;NA",$F$82:$F$123,$G568)))),"Will Transmit", "Won't Transmit"),"NA"),"*")</f>
        <v>NA</v>
      </c>
      <c r="CM568" s="58" t="str">
        <f>IF(CM$9="Include",IF(JoinIfFuzzy(CM$82:CM$123,CM$82:CM$123,"&lt;&gt;NA",$F$82:$F$123,$G568)&lt;&gt;"",IF(NOT(ISERR(FIND("WILL",JoinIfFuzzy(CM$82:CM$123,CM$82:CM$123,"&lt;&gt;NA",$F$82:$F$123,$G568)))),"Will Transmit", "Won't Transmit"),"NA"),"*")</f>
        <v>*</v>
      </c>
      <c r="CN568" s="58" t="str">
        <f>IF(CN$9="Include",IF(JoinIfFuzzy(CN$82:CN$123,CN$82:CN$123,"&lt;&gt;NA",$F$82:$F$123,$G568)&lt;&gt;"",IF(NOT(ISERR(FIND("WILL",JoinIfFuzzy(CN$82:CN$123,CN$82:CN$123,"&lt;&gt;NA",$F$82:$F$123,$G568)))),"Will Transmit", "Won't Transmit"),"NA"),"*")</f>
        <v>NA</v>
      </c>
      <c r="CO568" s="58" t="str">
        <f>IF(CO$9="Include",IF(JoinIfFuzzy(CO$82:CO$123,CO$82:CO$123,"&lt;&gt;NA",$F$82:$F$123,$G568)&lt;&gt;"",IF(NOT(ISERR(FIND("WILL",JoinIfFuzzy(CO$82:CO$123,CO$82:CO$123,"&lt;&gt;NA",$F$82:$F$123,$G568)))),"Will Transmit", "Won't Transmit"),"NA"),"*")</f>
        <v>NA</v>
      </c>
      <c r="CP568" s="58" t="str">
        <f>IF(CP$9="Include",IF(JoinIfFuzzy(CP$82:CP$123,CP$82:CP$123,"&lt;&gt;NA",$F$82:$F$123,$G568)&lt;&gt;"",IF(NOT(ISERR(FIND("WILL",JoinIfFuzzy(CP$82:CP$123,CP$82:CP$123,"&lt;&gt;NA",$F$82:$F$123,$G568)))),"Will Transmit", "Won't Transmit"),"NA"),"*")</f>
        <v>*</v>
      </c>
      <c r="CQ568" s="58" t="str">
        <f>IF(CQ$9="Include",IF(JoinIfFuzzy(CQ$82:CQ$123,CQ$82:CQ$123,"&lt;&gt;NA",$F$82:$F$123,$G568)&lt;&gt;"",IF(NOT(ISERR(FIND("WILL",JoinIfFuzzy(CQ$82:CQ$123,CQ$82:CQ$123,"&lt;&gt;NA",$F$82:$F$123,$G568)))),"Will Transmit", "Won't Transmit"),"NA"),"*")</f>
        <v>NA</v>
      </c>
      <c r="CR568" s="58" t="str">
        <f>IF(CR$9="Include",IF(JoinIfFuzzy(CR$82:CR$123,CR$82:CR$123,"&lt;&gt;NA",$F$82:$F$123,$G568)&lt;&gt;"",IF(NOT(ISERR(FIND("WILL",JoinIfFuzzy(CR$82:CR$123,CR$82:CR$123,"&lt;&gt;NA",$F$82:$F$123,$G568)))),"Will Transmit", "Won't Transmit"),"NA"),"*")</f>
        <v>NA</v>
      </c>
      <c r="CS568" s="58" t="str">
        <f>IF(CS$9="Include",IF(JoinIfFuzzy(CS$82:CS$123,CS$82:CS$123,"&lt;&gt;NA",$F$82:$F$123,$G568)&lt;&gt;"",IF(NOT(ISERR(FIND("WILL",JoinIfFuzzy(CS$82:CS$123,CS$82:CS$123,"&lt;&gt;NA",$F$82:$F$123,$G568)))),"Will Transmit", "Won't Transmit"),"NA"),"*")</f>
        <v>NA</v>
      </c>
      <c r="CT568" s="58" t="str">
        <f>IF(CT$9="Include",IF(JoinIfFuzzy(CT$82:CT$123,CT$82:CT$123,"&lt;&gt;NA",$F$82:$F$123,$G568)&lt;&gt;"",IF(NOT(ISERR(FIND("WILL",JoinIfFuzzy(CT$82:CT$123,CT$82:CT$123,"&lt;&gt;NA",$F$82:$F$123,$G568)))),"Will Transmit", "Won't Transmit"),"NA"),"*")</f>
        <v>*</v>
      </c>
      <c r="CU568" s="58" t="str">
        <f>IF(CU$9="Include",IF(JoinIfFuzzy(CU$82:CU$123,CU$82:CU$123,"&lt;&gt;NA",$F$82:$F$123,$G568)&lt;&gt;"",IF(NOT(ISERR(FIND("WILL",JoinIfFuzzy(CU$82:CU$123,CU$82:CU$123,"&lt;&gt;NA",$F$82:$F$123,$G568)))),"Will Transmit", "Won't Transmit"),"NA"),"*")</f>
        <v>NA</v>
      </c>
      <c r="CV568" s="58" t="str">
        <f>IF(CV$9="Include",IF(JoinIfFuzzy(CV$82:CV$123,CV$82:CV$123,"&lt;&gt;NA",$F$82:$F$123,$G568)&lt;&gt;"",IF(NOT(ISERR(FIND("WILL",JoinIfFuzzy(CV$82:CV$123,CV$82:CV$123,"&lt;&gt;NA",$F$82:$F$123,$G568)))),"Will Transmit", "Won't Transmit"),"NA"),"*")</f>
        <v>*</v>
      </c>
      <c r="CW568" s="58" t="str">
        <f>IF(CW$9="Include",IF(JoinIfFuzzy(CW$82:CW$123,CW$82:CW$123,"&lt;&gt;NA",$F$82:$F$123,$G568)&lt;&gt;"",IF(NOT(ISERR(FIND("WILL",JoinIfFuzzy(CW$82:CW$123,CW$82:CW$123,"&lt;&gt;NA",$F$82:$F$123,$G568)))),"Will Transmit", "Won't Transmit"),"NA"),"*")</f>
        <v>NA</v>
      </c>
      <c r="CX568" s="58" t="str">
        <f>IF(CX$9="Include",IF(JoinIfFuzzy(CX$82:CX$123,CX$82:CX$123,"&lt;&gt;NA",$F$82:$F$123,$G568)&lt;&gt;"",IF(NOT(ISERR(FIND("WILL",JoinIfFuzzy(CX$82:CX$123,CX$82:CX$123,"&lt;&gt;NA",$F$82:$F$123,$G568)))),"Will Transmit", "Won't Transmit"),"NA"),"*")</f>
        <v>*</v>
      </c>
      <c r="CY568" s="58" t="str">
        <f>IF(CY$9="Include",IF(JoinIfFuzzy(CY$82:CY$123,CY$82:CY$123,"&lt;&gt;NA",$F$82:$F$123,$G568)&lt;&gt;"",IF(NOT(ISERR(FIND("WILL",JoinIfFuzzy(CY$82:CY$123,CY$82:CY$123,"&lt;&gt;NA",$F$82:$F$123,$G568)))),"Will Transmit", "Won't Transmit"),"NA"),"*")</f>
        <v>Will Transmit</v>
      </c>
      <c r="CZ568" s="58" t="str">
        <f>IF(CZ$9="Include",IF(JoinIfFuzzy(CZ$82:CZ$123,CZ$82:CZ$123,"&lt;&gt;NA",$F$82:$F$123,$G568)&lt;&gt;"",IF(NOT(ISERR(FIND("WILL",JoinIfFuzzy(CZ$82:CZ$123,CZ$82:CZ$123,"&lt;&gt;NA",$F$82:$F$123,$G568)))),"Will Transmit", "Won't Transmit"),"NA"),"*")</f>
        <v>*</v>
      </c>
      <c r="DA568" s="58" t="str">
        <f>IF(DA$9="Include",IF(JoinIfFuzzy(DA$82:DA$123,DA$82:DA$123,"&lt;&gt;NA",$F$82:$F$123,$G568)&lt;&gt;"",IF(NOT(ISERR(FIND("WILL",JoinIfFuzzy(DA$82:DA$123,DA$82:DA$123,"&lt;&gt;NA",$F$82:$F$123,$G568)))),"Will Transmit", "Won't Transmit"),"NA"),"*")</f>
        <v>Will Transmit</v>
      </c>
      <c r="DB568" s="58" t="str">
        <f>IF(DB$9="Include",IF(JoinIfFuzzy(DB$82:DB$123,DB$82:DB$123,"&lt;&gt;NA",$F$82:$F$123,$G568)&lt;&gt;"",IF(NOT(ISERR(FIND("WILL",JoinIfFuzzy(DB$82:DB$123,DB$82:DB$123,"&lt;&gt;NA",$F$82:$F$123,$G568)))),"Will Transmit", "Won't Transmit"),"NA"),"*")</f>
        <v>*</v>
      </c>
      <c r="DC568" s="58" t="str">
        <f>IF(DC$9="Include",IF(JoinIfFuzzy(DC$82:DC$123,DC$82:DC$123,"&lt;&gt;NA",$F$82:$F$123,$G568)&lt;&gt;"",IF(NOT(ISERR(FIND("WILL",JoinIfFuzzy(DC$82:DC$123,DC$82:DC$123,"&lt;&gt;NA",$F$82:$F$123,$G568)))),"Will Transmit", "Won't Transmit"),"NA"),"*")</f>
        <v>*</v>
      </c>
      <c r="DD568" s="58" t="str">
        <f>IF(DD$9="Include",IF(JoinIfFuzzy(DD$82:DD$123,DD$82:DD$123,"&lt;&gt;NA",$F$82:$F$123,$G568)&lt;&gt;"",IF(NOT(ISERR(FIND("WILL",JoinIfFuzzy(DD$82:DD$123,DD$82:DD$123,"&lt;&gt;NA",$F$82:$F$123,$G568)))),"Will Transmit", "Won't Transmit"),"NA"),"*")</f>
        <v>NA</v>
      </c>
      <c r="DE568" s="58" t="str">
        <f>IF(DE$9="Include",IF(JoinIfFuzzy(DE$82:DE$123,DE$82:DE$123,"&lt;&gt;NA",$F$82:$F$123,$G568)&lt;&gt;"",IF(NOT(ISERR(FIND("WILL",JoinIfFuzzy(DE$82:DE$123,DE$82:DE$123,"&lt;&gt;NA",$F$82:$F$123,$G568)))),"Will Transmit", "Won't Transmit"),"NA"),"*")</f>
        <v>NA</v>
      </c>
      <c r="DF568" s="58" t="str">
        <f>IF(DF$9="Include",IF(JoinIfFuzzy(DF$82:DF$123,DF$82:DF$123,"&lt;&gt;NA",$F$82:$F$123,$G568)&lt;&gt;"",IF(NOT(ISERR(FIND("WILL",JoinIfFuzzy(DF$82:DF$123,DF$82:DF$123,"&lt;&gt;NA",$F$82:$F$123,$G568)))),"Will Transmit", "Won't Transmit"),"NA"),"*")</f>
        <v>*</v>
      </c>
      <c r="DG568" s="58" t="str">
        <f>IF(DG$9="Include",IF(JoinIfFuzzy(DG$82:DG$123,DG$82:DG$123,"&lt;&gt;NA",$F$82:$F$123,$G568)&lt;&gt;"",IF(NOT(ISERR(FIND("WILL",JoinIfFuzzy(DG$82:DG$123,DG$82:DG$123,"&lt;&gt;NA",$F$82:$F$123,$G568)))),"Will Transmit", "Won't Transmit"),"NA"),"*")</f>
        <v>Won't Transmit</v>
      </c>
      <c r="DH568" s="58" t="str">
        <f>IF(DH$9="Include",IF(JoinIfFuzzy(DH$82:DH$123,DH$82:DH$123,"&lt;&gt;NA",$F$82:$F$123,$G568)&lt;&gt;"",IF(NOT(ISERR(FIND("WILL",JoinIfFuzzy(DH$82:DH$123,DH$82:DH$123,"&lt;&gt;NA",$F$82:$F$123,$G568)))),"Will Transmit", "Won't Transmit"),"NA"),"*")</f>
        <v>Will Transmit</v>
      </c>
      <c r="DI568" s="58" t="str">
        <f>IF(DI$9="Include",IF(JoinIfFuzzy(DI$82:DI$123,DI$82:DI$123,"&lt;&gt;NA",$F$82:$F$123,$G568)&lt;&gt;"",IF(NOT(ISERR(FIND("WILL",JoinIfFuzzy(DI$82:DI$123,DI$82:DI$123,"&lt;&gt;NA",$F$82:$F$123,$G568)))),"Will Transmit", "Won't Transmit"),"NA"),"*")</f>
        <v>NA</v>
      </c>
      <c r="DJ568" s="58" t="str">
        <f>IF(DJ$9="Include",IF(JoinIfFuzzy(DJ$82:DJ$123,DJ$82:DJ$123,"&lt;&gt;NA",$F$82:$F$123,$G568)&lt;&gt;"",IF(NOT(ISERR(FIND("WILL",JoinIfFuzzy(DJ$82:DJ$123,DJ$82:DJ$123,"&lt;&gt;NA",$F$82:$F$123,$G568)))),"Will Transmit", "Won't Transmit"),"NA"),"*")</f>
        <v>NA</v>
      </c>
      <c r="DK568" s="58" t="str">
        <f>IF(DK$9="Include",IF(JoinIfFuzzy(DK$82:DK$123,DK$82:DK$123,"&lt;&gt;NA",$F$82:$F$123,$G568)&lt;&gt;"",IF(NOT(ISERR(FIND("WILL",JoinIfFuzzy(DK$82:DK$123,DK$82:DK$123,"&lt;&gt;NA",$F$82:$F$123,$G568)))),"Will Transmit", "Won't Transmit"),"NA"),"*")</f>
        <v>*</v>
      </c>
      <c r="DL568" s="58" t="str">
        <f>IF(DL$9="Include",IF(JoinIfFuzzy(DL$82:DL$123,DL$82:DL$123,"&lt;&gt;NA",$F$82:$F$123,$G568)&lt;&gt;"",IF(NOT(ISERR(FIND("WILL",JoinIfFuzzy(DL$82:DL$123,DL$82:DL$123,"&lt;&gt;NA",$F$82:$F$123,$G568)))),"Will Transmit", "Won't Transmit"),"NA"),"*")</f>
        <v>NA</v>
      </c>
      <c r="DM568" s="58" t="str">
        <f>IF(DM$9="Include",IF(JoinIfFuzzy(DM$82:DM$123,DM$82:DM$123,"&lt;&gt;NA",$F$82:$F$123,$G568)&lt;&gt;"",IF(NOT(ISERR(FIND("WILL",JoinIfFuzzy(DM$82:DM$123,DM$82:DM$123,"&lt;&gt;NA",$F$82:$F$123,$G568)))),"Will Transmit", "Won't Transmit"),"NA"),"*")</f>
        <v>*</v>
      </c>
      <c r="DN568" s="58" t="str">
        <f>IF(DN$9="Include",IF(JoinIfFuzzy(DN$82:DN$123,DN$82:DN$123,"&lt;&gt;NA",$F$82:$F$123,$G568)&lt;&gt;"",IF(NOT(ISERR(FIND("WILL",JoinIfFuzzy(DN$82:DN$123,DN$82:DN$123,"&lt;&gt;NA",$F$82:$F$123,$G568)))),"Will Transmit", "Won't Transmit"),"NA"),"*")</f>
        <v>NA</v>
      </c>
      <c r="DO568" s="58" t="str">
        <f>IF(DO$9="Include",IF(JoinIfFuzzy(DO$82:DO$123,DO$82:DO$123,"&lt;&gt;NA",$F$82:$F$123,$G568)&lt;&gt;"",IF(NOT(ISERR(FIND("WILL",JoinIfFuzzy(DO$82:DO$123,DO$82:DO$123,"&lt;&gt;NA",$F$82:$F$123,$G568)))),"Will Transmit", "Won't Transmit"),"NA"),"*")</f>
        <v>*</v>
      </c>
      <c r="DP568" s="58" t="str">
        <f>IF(DP$9="Include",IF(JoinIfFuzzy(DP$82:DP$123,DP$82:DP$123,"&lt;&gt;NA",$F$82:$F$123,$G568)&lt;&gt;"",IF(NOT(ISERR(FIND("WILL",JoinIfFuzzy(DP$82:DP$123,DP$82:DP$123,"&lt;&gt;NA",$F$82:$F$123,$G568)))),"Will Transmit", "Won't Transmit"),"NA"),"*")</f>
        <v>NA</v>
      </c>
      <c r="DQ568" s="58" t="str">
        <f>IF(DQ$9="Include",IF(JoinIfFuzzy(DQ$82:DQ$123,DQ$82:DQ$123,"&lt;&gt;NA",$F$82:$F$123,$G568)&lt;&gt;"",IF(NOT(ISERR(FIND("WILL",JoinIfFuzzy(DQ$82:DQ$123,DQ$82:DQ$123,"&lt;&gt;NA",$F$82:$F$123,$G568)))),"Will Transmit", "Won't Transmit"),"NA"),"*")</f>
        <v>*</v>
      </c>
      <c r="DR568" s="58" t="str">
        <f>IF(DR$9="Include",IF(JoinIfFuzzy(DR$82:DR$123,DR$82:DR$123,"&lt;&gt;NA",$F$82:$F$123,$G568)&lt;&gt;"",IF(NOT(ISERR(FIND("WILL",JoinIfFuzzy(DR$82:DR$123,DR$82:DR$123,"&lt;&gt;NA",$F$82:$F$123,$G568)))),"Will Transmit", "Won't Transmit"),"NA"),"*")</f>
        <v>*</v>
      </c>
      <c r="DS568" s="58" t="str">
        <f>IF(DS$9="Include",IF(JoinIfFuzzy(DS$82:DS$123,DS$82:DS$123,"&lt;&gt;NA",$F$82:$F$123,$G568)&lt;&gt;"",IF(NOT(ISERR(FIND("WILL",JoinIfFuzzy(DS$82:DS$123,DS$82:DS$123,"&lt;&gt;NA",$F$82:$F$123,$G568)))),"Will Transmit", "Won't Transmit"),"NA"),"*")</f>
        <v>NA</v>
      </c>
      <c r="DT568" s="58" t="str">
        <f>IF(DT$9="Include",IF(JoinIfFuzzy(DT$82:DT$123,DT$82:DT$123,"&lt;&gt;NA",$F$82:$F$123,$G568)&lt;&gt;"",IF(NOT(ISERR(FIND("WILL",JoinIfFuzzy(DT$82:DT$123,DT$82:DT$123,"&lt;&gt;NA",$F$82:$F$123,$G568)))),"Will Transmit", "Won't Transmit"),"NA"),"*")</f>
        <v>NA</v>
      </c>
      <c r="DU568" s="58" t="str">
        <f>IF(DU$9="Include",IF(JoinIfFuzzy(DU$82:DU$123,DU$82:DU$123,"&lt;&gt;NA",$F$82:$F$123,$G568)&lt;&gt;"",IF(NOT(ISERR(FIND("WILL",JoinIfFuzzy(DU$82:DU$123,DU$82:DU$123,"&lt;&gt;NA",$F$82:$F$123,$G568)))),"Will Transmit", "Won't Transmit"),"NA"),"*")</f>
        <v>*</v>
      </c>
      <c r="DV568" s="58" t="str">
        <f>IF(DV$9="Include",IF(JoinIfFuzzy(DV$82:DV$123,DV$82:DV$123,"&lt;&gt;NA",$F$82:$F$123,$G568)&lt;&gt;"",IF(NOT(ISERR(FIND("WILL",JoinIfFuzzy(DV$82:DV$123,DV$82:DV$123,"&lt;&gt;NA",$F$82:$F$123,$G568)))),"Will Transmit", "Won't Transmit"),"NA"),"*")</f>
        <v>*</v>
      </c>
      <c r="DW568" s="58" t="str">
        <f>IF(DW$9="Include",IF(JoinIfFuzzy(DW$82:DW$123,DW$82:DW$123,"&lt;&gt;NA",$F$82:$F$123,$G568)&lt;&gt;"",IF(NOT(ISERR(FIND("WILL",JoinIfFuzzy(DW$82:DW$123,DW$82:DW$123,"&lt;&gt;NA",$F$82:$F$123,$G568)))),"Will Transmit", "Won't Transmit"),"NA"),"*")</f>
        <v>NA</v>
      </c>
      <c r="DX568" s="58" t="str">
        <f>IF(DX$9="Include",IF(JoinIfFuzzy(DX$82:DX$123,DX$82:DX$123,"&lt;&gt;NA",$F$82:$F$123,$G568)&lt;&gt;"",IF(NOT(ISERR(FIND("WILL",JoinIfFuzzy(DX$82:DX$123,DX$82:DX$123,"&lt;&gt;NA",$F$82:$F$123,$G568)))),"Will Transmit", "Won't Transmit"),"NA"),"*")</f>
        <v>NA</v>
      </c>
      <c r="DY568" s="58" t="str">
        <f>IF(DY$9="Include",IF(JoinIfFuzzy(DY$82:DY$123,DY$82:DY$123,"&lt;&gt;NA",$F$82:$F$123,$G568)&lt;&gt;"",IF(NOT(ISERR(FIND("WILL",JoinIfFuzzy(DY$82:DY$123,DY$82:DY$123,"&lt;&gt;NA",$F$82:$F$123,$G568)))),"Will Transmit", "Won't Transmit"),"NA"),"*")</f>
        <v>Will Transmit</v>
      </c>
      <c r="DZ568" s="58" t="str">
        <f>IF(DZ$9="Include",IF(JoinIfFuzzy(DZ$82:DZ$123,DZ$82:DZ$123,"&lt;&gt;NA",$F$82:$F$123,$G568)&lt;&gt;"",IF(NOT(ISERR(FIND("WILL",JoinIfFuzzy(DZ$82:DZ$123,DZ$82:DZ$123,"&lt;&gt;NA",$F$82:$F$123,$G568)))),"Will Transmit", "Won't Transmit"),"NA"),"*")</f>
        <v>*</v>
      </c>
      <c r="EA568" s="58" t="str">
        <f>IF(EA$9="Include",IF(JoinIfFuzzy(EA$82:EA$123,EA$82:EA$123,"&lt;&gt;NA",$F$82:$F$123,$G568)&lt;&gt;"",IF(NOT(ISERR(FIND("WILL",JoinIfFuzzy(EA$82:EA$123,EA$82:EA$123,"&lt;&gt;NA",$F$82:$F$123,$G568)))),"Will Transmit", "Won't Transmit"),"NA"),"*")</f>
        <v>NA</v>
      </c>
      <c r="EB568" s="58" t="str">
        <f>IF(EB$9="Include",IF(JoinIfFuzzy(EB$82:EB$123,EB$82:EB$123,"&lt;&gt;NA",$F$82:$F$123,$G568)&lt;&gt;"",IF(NOT(ISERR(FIND("WILL",JoinIfFuzzy(EB$82:EB$123,EB$82:EB$123,"&lt;&gt;NA",$F$82:$F$123,$G568)))),"Will Transmit", "Won't Transmit"),"NA"),"*")</f>
        <v>NA</v>
      </c>
      <c r="EC568" s="58" t="str">
        <f>IF(EC$9="Include",IF(JoinIfFuzzy(EC$82:EC$123,EC$82:EC$123,"&lt;&gt;NA",$F$82:$F$123,$G568)&lt;&gt;"",IF(NOT(ISERR(FIND("WILL",JoinIfFuzzy(EC$82:EC$123,EC$82:EC$123,"&lt;&gt;NA",$F$82:$F$123,$G568)))),"Will Transmit", "Won't Transmit"),"NA"),"*")</f>
        <v>NA</v>
      </c>
      <c r="ED568" s="58" t="str">
        <f>IF(ED$9="Include",IF(JoinIfFuzzy(ED$82:ED$123,ED$82:ED$123,"&lt;&gt;NA",$F$82:$F$123,$G568)&lt;&gt;"",IF(NOT(ISERR(FIND("WILL",JoinIfFuzzy(ED$82:ED$123,ED$82:ED$123,"&lt;&gt;NA",$F$82:$F$123,$G568)))),"Will Transmit", "Won't Transmit"),"NA"),"*")</f>
        <v>*</v>
      </c>
      <c r="EE568" s="58" t="str">
        <f>IF(EE$9="Include",IF(JoinIfFuzzy(EE$82:EE$123,EE$82:EE$123,"&lt;&gt;NA",$F$82:$F$123,$G568)&lt;&gt;"",IF(NOT(ISERR(FIND("WILL",JoinIfFuzzy(EE$82:EE$123,EE$82:EE$123,"&lt;&gt;NA",$F$82:$F$123,$G568)))),"Will Transmit", "Won't Transmit"),"NA"),"*")</f>
        <v>Will Transmit</v>
      </c>
      <c r="EF568" s="58" t="str">
        <f>IF(EF$9="Include",IF(JoinIfFuzzy(EF$82:EF$123,EF$82:EF$123,"&lt;&gt;NA",$F$82:$F$123,$G568)&lt;&gt;"",IF(NOT(ISERR(FIND("WILL",JoinIfFuzzy(EF$82:EF$123,EF$82:EF$123,"&lt;&gt;NA",$F$82:$F$123,$G568)))),"Will Transmit", "Won't Transmit"),"NA"),"*")</f>
        <v>NA</v>
      </c>
      <c r="EG568" s="58" t="str">
        <f>IF(EG$9="Include",IF(JoinIfFuzzy(EG$82:EG$123,EG$82:EG$123,"&lt;&gt;NA",$F$82:$F$123,$G568)&lt;&gt;"",IF(NOT(ISERR(FIND("WILL",JoinIfFuzzy(EG$82:EG$123,EG$82:EG$123,"&lt;&gt;NA",$F$82:$F$123,$G568)))),"Will Transmit", "Won't Transmit"),"NA"),"*")</f>
        <v>*</v>
      </c>
      <c r="EH568" s="58" t="str">
        <f>IF(EH$9="Include",IF(JoinIfFuzzy(EH$82:EH$123,EH$82:EH$123,"&lt;&gt;NA",$F$82:$F$123,$G568)&lt;&gt;"",IF(NOT(ISERR(FIND("WILL",JoinIfFuzzy(EH$82:EH$123,EH$82:EH$123,"&lt;&gt;NA",$F$82:$F$123,$G568)))),"Will Transmit", "Won't Transmit"),"NA"),"*")</f>
        <v>Will Transmit</v>
      </c>
      <c r="EI568" s="58" t="str">
        <f>IF(EI$9="Include",IF(JoinIfFuzzy(EI$82:EI$123,EI$82:EI$123,"&lt;&gt;NA",$F$82:$F$123,$G568)&lt;&gt;"",IF(NOT(ISERR(FIND("WILL",JoinIfFuzzy(EI$82:EI$123,EI$82:EI$123,"&lt;&gt;NA",$F$82:$F$123,$G568)))),"Will Transmit", "Won't Transmit"),"NA"),"*")</f>
        <v>*</v>
      </c>
      <c r="EJ568" s="58" t="str">
        <f>IF(EJ$9="Include",IF(JoinIfFuzzy(EJ$82:EJ$123,EJ$82:EJ$123,"&lt;&gt;NA",$F$82:$F$123,$G568)&lt;&gt;"",IF(NOT(ISERR(FIND("WILL",JoinIfFuzzy(EJ$82:EJ$123,EJ$82:EJ$123,"&lt;&gt;NA",$F$82:$F$123,$G568)))),"Will Transmit", "Won't Transmit"),"NA"),"*")</f>
        <v>Will Transmit</v>
      </c>
      <c r="EK568" s="58" t="str">
        <f>IF(EK$9="Include",IF(JoinIfFuzzy(EK$82:EK$123,EK$82:EK$123,"&lt;&gt;NA",$F$82:$F$123,$G568)&lt;&gt;"",IF(NOT(ISERR(FIND("WILL",JoinIfFuzzy(EK$82:EK$123,EK$82:EK$123,"&lt;&gt;NA",$F$82:$F$123,$G568)))),"Will Transmit", "Won't Transmit"),"NA"),"*")</f>
        <v>*</v>
      </c>
      <c r="EL568" s="109"/>
      <c r="EM568" s="109"/>
    </row>
    <row r="569" spans="1:143" s="58" customFormat="1" ht="12.75" customHeight="1" x14ac:dyDescent="0.25">
      <c r="A569" s="5"/>
      <c r="B569" s="96"/>
      <c r="C569" s="96"/>
      <c r="D569" s="96"/>
      <c r="E569" s="96"/>
      <c r="F569" s="96"/>
      <c r="G569" s="4" t="s">
        <v>4042</v>
      </c>
      <c r="H569" s="18" t="s">
        <v>5</v>
      </c>
      <c r="I569" s="18"/>
      <c r="J569" s="58" t="str">
        <f>IF(J$9="Include",IF(OR(LEFT(J570,1)="W",LEFT(J571,1)="W"),IF(OR(J570="Will Transmit",J571="NA"),J570,J571),"NA"),"*")</f>
        <v>NA</v>
      </c>
      <c r="K569" s="58" t="str">
        <f t="shared" ref="K569:BV569" si="60">IF(K$9="Include",IF(OR(LEFT(K570,1)="W",LEFT(K571,1)="W"),IF(OR(K570="Will Transmit",K571="NA"),K570,K571),"NA"),"*")</f>
        <v>NA</v>
      </c>
      <c r="L569" s="58" t="str">
        <f t="shared" si="60"/>
        <v>*</v>
      </c>
      <c r="M569" s="58" t="str">
        <f t="shared" si="60"/>
        <v>NA</v>
      </c>
      <c r="N569" s="58" t="str">
        <f t="shared" si="60"/>
        <v>*</v>
      </c>
      <c r="O569" s="58" t="str">
        <f t="shared" si="60"/>
        <v>NA</v>
      </c>
      <c r="P569" s="58" t="str">
        <f t="shared" si="60"/>
        <v>*</v>
      </c>
      <c r="Q569" s="58" t="str">
        <f t="shared" si="60"/>
        <v>NA</v>
      </c>
      <c r="R569" s="58" t="str">
        <f t="shared" si="60"/>
        <v>*</v>
      </c>
      <c r="S569" s="58" t="str">
        <f t="shared" si="60"/>
        <v>Will Transmit</v>
      </c>
      <c r="T569" s="58" t="str">
        <f t="shared" si="60"/>
        <v>*</v>
      </c>
      <c r="U569" s="58" t="str">
        <f t="shared" si="60"/>
        <v>NA</v>
      </c>
      <c r="V569" s="58" t="str">
        <f t="shared" si="60"/>
        <v>NA</v>
      </c>
      <c r="W569" s="58" t="str">
        <f t="shared" si="60"/>
        <v>NA</v>
      </c>
      <c r="X569" s="58" t="str">
        <f t="shared" si="60"/>
        <v>*</v>
      </c>
      <c r="Y569" s="58" t="str">
        <f t="shared" si="60"/>
        <v>NA</v>
      </c>
      <c r="Z569" s="58" t="str">
        <f t="shared" si="60"/>
        <v>*</v>
      </c>
      <c r="AA569" s="58" t="str">
        <f t="shared" si="60"/>
        <v>NA</v>
      </c>
      <c r="AB569" s="58" t="str">
        <f t="shared" si="60"/>
        <v>*</v>
      </c>
      <c r="AC569" s="58" t="str">
        <f t="shared" si="60"/>
        <v>NA</v>
      </c>
      <c r="AD569" s="58" t="str">
        <f t="shared" si="60"/>
        <v>NA</v>
      </c>
      <c r="AE569" s="58" t="str">
        <f t="shared" si="60"/>
        <v>*</v>
      </c>
      <c r="AF569" s="58" t="str">
        <f t="shared" si="60"/>
        <v>Will Transmit</v>
      </c>
      <c r="AG569" s="58" t="str">
        <f t="shared" si="60"/>
        <v>Will Transmit</v>
      </c>
      <c r="AH569" s="58" t="str">
        <f t="shared" si="60"/>
        <v>NA</v>
      </c>
      <c r="AI569" s="58" t="str">
        <f t="shared" si="60"/>
        <v>*</v>
      </c>
      <c r="AJ569" s="58" t="str">
        <f t="shared" si="60"/>
        <v>NA</v>
      </c>
      <c r="AK569" s="58" t="str">
        <f t="shared" si="60"/>
        <v>*</v>
      </c>
      <c r="AL569" s="58" t="str">
        <f t="shared" si="60"/>
        <v>NA</v>
      </c>
      <c r="AM569" s="58" t="str">
        <f t="shared" si="60"/>
        <v>NA</v>
      </c>
      <c r="AN569" s="58" t="str">
        <f t="shared" si="60"/>
        <v>NA</v>
      </c>
      <c r="AO569" s="58" t="str">
        <f t="shared" si="60"/>
        <v>*</v>
      </c>
      <c r="AP569" s="58" t="str">
        <f t="shared" si="60"/>
        <v>NA</v>
      </c>
      <c r="AQ569" s="58" t="str">
        <f t="shared" si="60"/>
        <v>*</v>
      </c>
      <c r="AR569" s="58" t="str">
        <f t="shared" si="60"/>
        <v>NA</v>
      </c>
      <c r="AS569" s="58" t="str">
        <f t="shared" si="60"/>
        <v>*</v>
      </c>
      <c r="AT569" s="58" t="str">
        <f t="shared" si="60"/>
        <v>NA</v>
      </c>
      <c r="AU569" s="58" t="str">
        <f t="shared" si="60"/>
        <v>NA</v>
      </c>
      <c r="AV569" s="58" t="str">
        <f t="shared" si="60"/>
        <v>*</v>
      </c>
      <c r="AW569" s="58" t="str">
        <f t="shared" si="60"/>
        <v>*</v>
      </c>
      <c r="AX569" s="58" t="str">
        <f t="shared" si="60"/>
        <v>*</v>
      </c>
      <c r="AY569" s="58" t="str">
        <f t="shared" si="60"/>
        <v>*</v>
      </c>
      <c r="AZ569" s="58" t="str">
        <f t="shared" si="60"/>
        <v>NA</v>
      </c>
      <c r="BA569" s="58" t="str">
        <f t="shared" si="60"/>
        <v>NA</v>
      </c>
      <c r="BB569" s="58" t="str">
        <f t="shared" si="60"/>
        <v>NA</v>
      </c>
      <c r="BC569" s="58" t="str">
        <f t="shared" si="60"/>
        <v>NA</v>
      </c>
      <c r="BD569" s="58" t="str">
        <f t="shared" si="60"/>
        <v>NA</v>
      </c>
      <c r="BE569" s="58" t="str">
        <f t="shared" si="60"/>
        <v>*</v>
      </c>
      <c r="BF569" s="58" t="str">
        <f t="shared" si="60"/>
        <v>*</v>
      </c>
      <c r="BG569" s="58" t="str">
        <f t="shared" si="60"/>
        <v>NA</v>
      </c>
      <c r="BH569" s="58" t="str">
        <f t="shared" si="60"/>
        <v>*</v>
      </c>
      <c r="BI569" s="58" t="str">
        <f t="shared" si="60"/>
        <v>NA</v>
      </c>
      <c r="BJ569" s="58" t="str">
        <f t="shared" si="60"/>
        <v>Will Transmit</v>
      </c>
      <c r="BK569" s="58" t="str">
        <f t="shared" si="60"/>
        <v>*</v>
      </c>
      <c r="BL569" s="58" t="str">
        <f t="shared" si="60"/>
        <v>NA</v>
      </c>
      <c r="BM569" s="58" t="str">
        <f t="shared" si="60"/>
        <v>*</v>
      </c>
      <c r="BN569" s="58" t="str">
        <f t="shared" si="60"/>
        <v>NA</v>
      </c>
      <c r="BO569" s="58" t="str">
        <f t="shared" si="60"/>
        <v>NA</v>
      </c>
      <c r="BP569" s="58" t="str">
        <f t="shared" si="60"/>
        <v>*</v>
      </c>
      <c r="BQ569" s="58" t="str">
        <f t="shared" si="60"/>
        <v>NA</v>
      </c>
      <c r="BR569" s="58" t="str">
        <f t="shared" si="60"/>
        <v>*</v>
      </c>
      <c r="BS569" s="58" t="str">
        <f t="shared" si="60"/>
        <v>NA</v>
      </c>
      <c r="BT569" s="58" t="str">
        <f t="shared" si="60"/>
        <v>NA</v>
      </c>
      <c r="BU569" s="58" t="str">
        <f t="shared" si="60"/>
        <v>*</v>
      </c>
      <c r="BV569" s="58" t="str">
        <f t="shared" si="60"/>
        <v>NA</v>
      </c>
      <c r="BW569" s="58" t="str">
        <f t="shared" ref="BW569:EH569" si="61">IF(BW$9="Include",IF(OR(LEFT(BW570,1)="W",LEFT(BW571,1)="W"),IF(OR(BW570="Will Transmit",BW571="NA"),BW570,BW571),"NA"),"*")</f>
        <v>*</v>
      </c>
      <c r="BX569" s="58" t="str">
        <f t="shared" si="61"/>
        <v>NA</v>
      </c>
      <c r="BY569" s="58" t="str">
        <f t="shared" si="61"/>
        <v>*</v>
      </c>
      <c r="BZ569" s="58" t="str">
        <f t="shared" si="61"/>
        <v>NA</v>
      </c>
      <c r="CA569" s="58" t="str">
        <f t="shared" si="61"/>
        <v>NA</v>
      </c>
      <c r="CB569" s="58" t="str">
        <f t="shared" si="61"/>
        <v>NA</v>
      </c>
      <c r="CC569" s="58" t="str">
        <f t="shared" si="61"/>
        <v>NA</v>
      </c>
      <c r="CD569" s="58" t="str">
        <f t="shared" si="61"/>
        <v>*</v>
      </c>
      <c r="CE569" s="58" t="str">
        <f t="shared" si="61"/>
        <v>*</v>
      </c>
      <c r="CF569" s="58" t="str">
        <f t="shared" si="61"/>
        <v>*</v>
      </c>
      <c r="CG569" s="58" t="str">
        <f t="shared" si="61"/>
        <v>NA</v>
      </c>
      <c r="CH569" s="58" t="str">
        <f t="shared" si="61"/>
        <v>NA</v>
      </c>
      <c r="CI569" s="58" t="str">
        <f t="shared" si="61"/>
        <v>*</v>
      </c>
      <c r="CJ569" s="58" t="str">
        <f t="shared" si="61"/>
        <v>Will Transmit</v>
      </c>
      <c r="CK569" s="58" t="str">
        <f t="shared" si="61"/>
        <v>NA</v>
      </c>
      <c r="CL569" s="58" t="str">
        <f t="shared" si="61"/>
        <v>NA</v>
      </c>
      <c r="CM569" s="58" t="str">
        <f t="shared" si="61"/>
        <v>*</v>
      </c>
      <c r="CN569" s="58" t="str">
        <f t="shared" si="61"/>
        <v>NA</v>
      </c>
      <c r="CO569" s="58" t="str">
        <f t="shared" si="61"/>
        <v>NA</v>
      </c>
      <c r="CP569" s="58" t="str">
        <f t="shared" si="61"/>
        <v>*</v>
      </c>
      <c r="CQ569" s="58" t="str">
        <f t="shared" si="61"/>
        <v>NA</v>
      </c>
      <c r="CR569" s="58" t="str">
        <f t="shared" si="61"/>
        <v>NA</v>
      </c>
      <c r="CS569" s="58" t="str">
        <f t="shared" si="61"/>
        <v>NA</v>
      </c>
      <c r="CT569" s="58" t="str">
        <f t="shared" si="61"/>
        <v>*</v>
      </c>
      <c r="CU569" s="58" t="str">
        <f t="shared" si="61"/>
        <v>NA</v>
      </c>
      <c r="CV569" s="58" t="str">
        <f t="shared" si="61"/>
        <v>*</v>
      </c>
      <c r="CW569" s="58" t="str">
        <f t="shared" si="61"/>
        <v>NA</v>
      </c>
      <c r="CX569" s="58" t="str">
        <f t="shared" si="61"/>
        <v>*</v>
      </c>
      <c r="CY569" s="58" t="str">
        <f t="shared" si="61"/>
        <v>Will Transmit</v>
      </c>
      <c r="CZ569" s="58" t="str">
        <f t="shared" si="61"/>
        <v>*</v>
      </c>
      <c r="DA569" s="58" t="str">
        <f t="shared" si="61"/>
        <v>Will Transmit</v>
      </c>
      <c r="DB569" s="58" t="str">
        <f t="shared" si="61"/>
        <v>*</v>
      </c>
      <c r="DC569" s="58" t="str">
        <f t="shared" si="61"/>
        <v>*</v>
      </c>
      <c r="DD569" s="58" t="str">
        <f t="shared" si="61"/>
        <v>NA</v>
      </c>
      <c r="DE569" s="58" t="str">
        <f t="shared" si="61"/>
        <v>NA</v>
      </c>
      <c r="DF569" s="58" t="str">
        <f t="shared" si="61"/>
        <v>*</v>
      </c>
      <c r="DG569" s="58" t="str">
        <f t="shared" si="61"/>
        <v>Won't Transmit</v>
      </c>
      <c r="DH569" s="58" t="str">
        <f t="shared" si="61"/>
        <v>Will Transmit</v>
      </c>
      <c r="DI569" s="58" t="str">
        <f t="shared" si="61"/>
        <v>NA</v>
      </c>
      <c r="DJ569" s="58" t="str">
        <f t="shared" si="61"/>
        <v>NA</v>
      </c>
      <c r="DK569" s="58" t="str">
        <f t="shared" si="61"/>
        <v>*</v>
      </c>
      <c r="DL569" s="58" t="str">
        <f t="shared" si="61"/>
        <v>NA</v>
      </c>
      <c r="DM569" s="58" t="str">
        <f t="shared" si="61"/>
        <v>*</v>
      </c>
      <c r="DN569" s="58" t="str">
        <f t="shared" si="61"/>
        <v>NA</v>
      </c>
      <c r="DO569" s="58" t="str">
        <f t="shared" si="61"/>
        <v>*</v>
      </c>
      <c r="DP569" s="58" t="str">
        <f t="shared" si="61"/>
        <v>NA</v>
      </c>
      <c r="DQ569" s="58" t="str">
        <f t="shared" si="61"/>
        <v>*</v>
      </c>
      <c r="DR569" s="58" t="str">
        <f t="shared" si="61"/>
        <v>*</v>
      </c>
      <c r="DS569" s="58" t="str">
        <f t="shared" si="61"/>
        <v>NA</v>
      </c>
      <c r="DT569" s="58" t="str">
        <f t="shared" si="61"/>
        <v>NA</v>
      </c>
      <c r="DU569" s="58" t="str">
        <f t="shared" si="61"/>
        <v>*</v>
      </c>
      <c r="DV569" s="58" t="str">
        <f t="shared" si="61"/>
        <v>*</v>
      </c>
      <c r="DW569" s="58" t="str">
        <f t="shared" si="61"/>
        <v>NA</v>
      </c>
      <c r="DX569" s="58" t="str">
        <f t="shared" si="61"/>
        <v>NA</v>
      </c>
      <c r="DY569" s="58" t="str">
        <f t="shared" si="61"/>
        <v>Will Transmit</v>
      </c>
      <c r="DZ569" s="58" t="str">
        <f t="shared" si="61"/>
        <v>*</v>
      </c>
      <c r="EA569" s="58" t="str">
        <f t="shared" si="61"/>
        <v>NA</v>
      </c>
      <c r="EB569" s="58" t="str">
        <f t="shared" si="61"/>
        <v>NA</v>
      </c>
      <c r="EC569" s="58" t="str">
        <f t="shared" si="61"/>
        <v>NA</v>
      </c>
      <c r="ED569" s="58" t="str">
        <f t="shared" si="61"/>
        <v>*</v>
      </c>
      <c r="EE569" s="58" t="str">
        <f t="shared" si="61"/>
        <v>NA</v>
      </c>
      <c r="EF569" s="58" t="str">
        <f t="shared" si="61"/>
        <v>NA</v>
      </c>
      <c r="EG569" s="58" t="str">
        <f t="shared" si="61"/>
        <v>*</v>
      </c>
      <c r="EH569" s="58" t="str">
        <f t="shared" si="61"/>
        <v>Will Transmit</v>
      </c>
      <c r="EI569" s="58" t="str">
        <f>IF(EI$9="Include",IF(OR(LEFT(EI570,1)="W",LEFT(EI571,1)="W"),IF(OR(EI570="Will Transmit",EI571="NA"),EI570,EI571),"NA"),"*")</f>
        <v>*</v>
      </c>
      <c r="EJ569" s="58" t="str">
        <f>IF(EJ$9="Include",IF(OR(LEFT(EJ570,1)="W",LEFT(EJ571,1)="W"),IF(OR(EJ570="Will Transmit",EJ571="NA"),EJ570,EJ571),"NA"),"*")</f>
        <v>Will Transmit</v>
      </c>
      <c r="EK569" s="58" t="str">
        <f>IF(EK$9="Include",IF(OR(LEFT(EK570,1)="W",LEFT(EK571,1)="W"),IF(OR(EK570="Will Transmit",EK571="NA"),EK570,EK571),"NA"),"*")</f>
        <v>*</v>
      </c>
      <c r="EL569" s="109"/>
      <c r="EM569" s="109"/>
    </row>
    <row r="570" spans="1:143" s="58" customFormat="1" ht="12.75" customHeight="1" x14ac:dyDescent="0.25">
      <c r="A570" s="5"/>
      <c r="B570" s="96"/>
      <c r="C570" s="96"/>
      <c r="D570" s="96"/>
      <c r="E570" s="96"/>
      <c r="F570" s="96"/>
      <c r="G570" s="58" t="s">
        <v>3538</v>
      </c>
      <c r="H570" s="18" t="s">
        <v>5</v>
      </c>
      <c r="I570" s="18"/>
      <c r="J570" s="58" t="str">
        <f>IF(J$9="Include",IF(JoinIfFuzzy(J$82:J$123,J$82:J$123,"&lt;&gt;NA",$F$82:$F$123,$G570)&lt;&gt;"",IF(NOT(ISERR(FIND("WILL",JoinIfFuzzy(J$82:J$123,J$82:J$123,"&lt;&gt;NA",$F$82:$F$123,$G570)))),"Will Transmit", "Won't Transmit"),"NA"),"*")</f>
        <v>NA</v>
      </c>
      <c r="K570" s="58" t="str">
        <f>IF(K$9="Include",IF(JoinIfFuzzy(K$82:K$123,K$82:K$123,"&lt;&gt;NA",$F$82:$F$123,$G570)&lt;&gt;"",IF(NOT(ISERR(FIND("WILL",JoinIfFuzzy(K$82:K$123,K$82:K$123,"&lt;&gt;NA",$F$82:$F$123,$G570)))),"Will Transmit", "Won't Transmit"),"NA"),"*")</f>
        <v>NA</v>
      </c>
      <c r="L570" s="58" t="str">
        <f>IF(L$9="Include",IF(JoinIfFuzzy(L$82:L$123,L$82:L$123,"&lt;&gt;NA",$F$82:$F$123,$G570)&lt;&gt;"",IF(NOT(ISERR(FIND("WILL",JoinIfFuzzy(L$82:L$123,L$82:L$123,"&lt;&gt;NA",$F$82:$F$123,$G570)))),"Will Transmit", "Won't Transmit"),"NA"),"*")</f>
        <v>*</v>
      </c>
      <c r="M570" s="58" t="str">
        <f>IF(M$9="Include",IF(JoinIfFuzzy(M$82:M$123,M$82:M$123,"&lt;&gt;NA",$F$82:$F$123,$G570)&lt;&gt;"",IF(NOT(ISERR(FIND("WILL",JoinIfFuzzy(M$82:M$123,M$82:M$123,"&lt;&gt;NA",$F$82:$F$123,$G570)))),"Will Transmit", "Won't Transmit"),"NA"),"*")</f>
        <v>NA</v>
      </c>
      <c r="N570" s="58" t="str">
        <f>IF(N$9="Include",IF(JoinIfFuzzy(N$82:N$123,N$82:N$123,"&lt;&gt;NA",$F$82:$F$123,$G570)&lt;&gt;"",IF(NOT(ISERR(FIND("WILL",JoinIfFuzzy(N$82:N$123,N$82:N$123,"&lt;&gt;NA",$F$82:$F$123,$G570)))),"Will Transmit", "Won't Transmit"),"NA"),"*")</f>
        <v>*</v>
      </c>
      <c r="O570" s="58" t="str">
        <f>IF(O$9="Include",IF(JoinIfFuzzy(O$82:O$123,O$82:O$123,"&lt;&gt;NA",$F$82:$F$123,$G570)&lt;&gt;"",IF(NOT(ISERR(FIND("WILL",JoinIfFuzzy(O$82:O$123,O$82:O$123,"&lt;&gt;NA",$F$82:$F$123,$G570)))),"Will Transmit", "Won't Transmit"),"NA"),"*")</f>
        <v>NA</v>
      </c>
      <c r="P570" s="58" t="str">
        <f>IF(P$9="Include",IF(JoinIfFuzzy(P$82:P$123,P$82:P$123,"&lt;&gt;NA",$F$82:$F$123,$G570)&lt;&gt;"",IF(NOT(ISERR(FIND("WILL",JoinIfFuzzy(P$82:P$123,P$82:P$123,"&lt;&gt;NA",$F$82:$F$123,$G570)))),"Will Transmit", "Won't Transmit"),"NA"),"*")</f>
        <v>*</v>
      </c>
      <c r="Q570" s="58" t="str">
        <f>IF(Q$9="Include",IF(JoinIfFuzzy(Q$82:Q$123,Q$82:Q$123,"&lt;&gt;NA",$F$82:$F$123,$G570)&lt;&gt;"",IF(NOT(ISERR(FIND("WILL",JoinIfFuzzy(Q$82:Q$123,Q$82:Q$123,"&lt;&gt;NA",$F$82:$F$123,$G570)))),"Will Transmit", "Won't Transmit"),"NA"),"*")</f>
        <v>NA</v>
      </c>
      <c r="R570" s="58" t="str">
        <f>IF(R$9="Include",IF(JoinIfFuzzy(R$82:R$123,R$82:R$123,"&lt;&gt;NA",$F$82:$F$123,$G570)&lt;&gt;"",IF(NOT(ISERR(FIND("WILL",JoinIfFuzzy(R$82:R$123,R$82:R$123,"&lt;&gt;NA",$F$82:$F$123,$G570)))),"Will Transmit", "Won't Transmit"),"NA"),"*")</f>
        <v>*</v>
      </c>
      <c r="S570" s="58" t="str">
        <f>IF(S$9="Include",IF(JoinIfFuzzy(S$82:S$123,S$82:S$123,"&lt;&gt;NA",$F$82:$F$123,$G570)&lt;&gt;"",IF(NOT(ISERR(FIND("WILL",JoinIfFuzzy(S$82:S$123,S$82:S$123,"&lt;&gt;NA",$F$82:$F$123,$G570)))),"Will Transmit", "Won't Transmit"),"NA"),"*")</f>
        <v>NA</v>
      </c>
      <c r="T570" s="58" t="str">
        <f>IF(T$9="Include",IF(JoinIfFuzzy(T$82:T$123,T$82:T$123,"&lt;&gt;NA",$F$82:$F$123,$G570)&lt;&gt;"",IF(NOT(ISERR(FIND("WILL",JoinIfFuzzy(T$82:T$123,T$82:T$123,"&lt;&gt;NA",$F$82:$F$123,$G570)))),"Will Transmit", "Won't Transmit"),"NA"),"*")</f>
        <v>*</v>
      </c>
      <c r="U570" s="58" t="str">
        <f>IF(U$9="Include",IF(JoinIfFuzzy(U$82:U$123,U$82:U$123,"&lt;&gt;NA",$F$82:$F$123,$G570)&lt;&gt;"",IF(NOT(ISERR(FIND("WILL",JoinIfFuzzy(U$82:U$123,U$82:U$123,"&lt;&gt;NA",$F$82:$F$123,$G570)))),"Will Transmit", "Won't Transmit"),"NA"),"*")</f>
        <v>NA</v>
      </c>
      <c r="V570" s="58" t="str">
        <f>IF(V$9="Include",IF(JoinIfFuzzy(V$82:V$123,V$82:V$123,"&lt;&gt;NA",$F$82:$F$123,$G570)&lt;&gt;"",IF(NOT(ISERR(FIND("WILL",JoinIfFuzzy(V$82:V$123,V$82:V$123,"&lt;&gt;NA",$F$82:$F$123,$G570)))),"Will Transmit", "Won't Transmit"),"NA"),"*")</f>
        <v>NA</v>
      </c>
      <c r="W570" s="58" t="str">
        <f>IF(W$9="Include",IF(JoinIfFuzzy(W$82:W$123,W$82:W$123,"&lt;&gt;NA",$F$82:$F$123,$G570)&lt;&gt;"",IF(NOT(ISERR(FIND("WILL",JoinIfFuzzy(W$82:W$123,W$82:W$123,"&lt;&gt;NA",$F$82:$F$123,$G570)))),"Will Transmit", "Won't Transmit"),"NA"),"*")</f>
        <v>NA</v>
      </c>
      <c r="X570" s="58" t="str">
        <f>IF(X$9="Include",IF(JoinIfFuzzy(X$82:X$123,X$82:X$123,"&lt;&gt;NA",$F$82:$F$123,$G570)&lt;&gt;"",IF(NOT(ISERR(FIND("WILL",JoinIfFuzzy(X$82:X$123,X$82:X$123,"&lt;&gt;NA",$F$82:$F$123,$G570)))),"Will Transmit", "Won't Transmit"),"NA"),"*")</f>
        <v>*</v>
      </c>
      <c r="Y570" s="58" t="str">
        <f>IF(Y$9="Include",IF(JoinIfFuzzy(Y$82:Y$123,Y$82:Y$123,"&lt;&gt;NA",$F$82:$F$123,$G570)&lt;&gt;"",IF(NOT(ISERR(FIND("WILL",JoinIfFuzzy(Y$82:Y$123,Y$82:Y$123,"&lt;&gt;NA",$F$82:$F$123,$G570)))),"Will Transmit", "Won't Transmit"),"NA"),"*")</f>
        <v>NA</v>
      </c>
      <c r="Z570" s="58" t="str">
        <f>IF(Z$9="Include",IF(JoinIfFuzzy(Z$82:Z$123,Z$82:Z$123,"&lt;&gt;NA",$F$82:$F$123,$G570)&lt;&gt;"",IF(NOT(ISERR(FIND("WILL",JoinIfFuzzy(Z$82:Z$123,Z$82:Z$123,"&lt;&gt;NA",$F$82:$F$123,$G570)))),"Will Transmit", "Won't Transmit"),"NA"),"*")</f>
        <v>*</v>
      </c>
      <c r="AA570" s="58" t="str">
        <f>IF(AA$9="Include",IF(JoinIfFuzzy(AA$82:AA$123,AA$82:AA$123,"&lt;&gt;NA",$F$82:$F$123,$G570)&lt;&gt;"",IF(NOT(ISERR(FIND("WILL",JoinIfFuzzy(AA$82:AA$123,AA$82:AA$123,"&lt;&gt;NA",$F$82:$F$123,$G570)))),"Will Transmit", "Won't Transmit"),"NA"),"*")</f>
        <v>NA</v>
      </c>
      <c r="AB570" s="58" t="str">
        <f>IF(AB$9="Include",IF(JoinIfFuzzy(AB$82:AB$123,AB$82:AB$123,"&lt;&gt;NA",$F$82:$F$123,$G570)&lt;&gt;"",IF(NOT(ISERR(FIND("WILL",JoinIfFuzzy(AB$82:AB$123,AB$82:AB$123,"&lt;&gt;NA",$F$82:$F$123,$G570)))),"Will Transmit", "Won't Transmit"),"NA"),"*")</f>
        <v>*</v>
      </c>
      <c r="AC570" s="58" t="str">
        <f>IF(AC$9="Include",IF(JoinIfFuzzy(AC$82:AC$123,AC$82:AC$123,"&lt;&gt;NA",$F$82:$F$123,$G570)&lt;&gt;"",IF(NOT(ISERR(FIND("WILL",JoinIfFuzzy(AC$82:AC$123,AC$82:AC$123,"&lt;&gt;NA",$F$82:$F$123,$G570)))),"Will Transmit", "Won't Transmit"),"NA"),"*")</f>
        <v>NA</v>
      </c>
      <c r="AD570" s="58" t="str">
        <f>IF(AD$9="Include",IF(JoinIfFuzzy(AD$82:AD$123,AD$82:AD$123,"&lt;&gt;NA",$F$82:$F$123,$G570)&lt;&gt;"",IF(NOT(ISERR(FIND("WILL",JoinIfFuzzy(AD$82:AD$123,AD$82:AD$123,"&lt;&gt;NA",$F$82:$F$123,$G570)))),"Will Transmit", "Won't Transmit"),"NA"),"*")</f>
        <v>NA</v>
      </c>
      <c r="AE570" s="58" t="str">
        <f>IF(AE$9="Include",IF(JoinIfFuzzy(AE$82:AE$123,AE$82:AE$123,"&lt;&gt;NA",$F$82:$F$123,$G570)&lt;&gt;"",IF(NOT(ISERR(FIND("WILL",JoinIfFuzzy(AE$82:AE$123,AE$82:AE$123,"&lt;&gt;NA",$F$82:$F$123,$G570)))),"Will Transmit", "Won't Transmit"),"NA"),"*")</f>
        <v>*</v>
      </c>
      <c r="AF570" s="58" t="str">
        <f>IF(AF$9="Include",IF(JoinIfFuzzy(AF$82:AF$123,AF$82:AF$123,"&lt;&gt;NA",$F$82:$F$123,$G570)&lt;&gt;"",IF(NOT(ISERR(FIND("WILL",JoinIfFuzzy(AF$82:AF$123,AF$82:AF$123,"&lt;&gt;NA",$F$82:$F$123,$G570)))),"Will Transmit", "Won't Transmit"),"NA"),"*")</f>
        <v>Will Transmit</v>
      </c>
      <c r="AG570" s="58" t="str">
        <f>IF(AG$9="Include",IF(JoinIfFuzzy(AG$82:AG$123,AG$82:AG$123,"&lt;&gt;NA",$F$82:$F$123,$G570)&lt;&gt;"",IF(NOT(ISERR(FIND("WILL",JoinIfFuzzy(AG$82:AG$123,AG$82:AG$123,"&lt;&gt;NA",$F$82:$F$123,$G570)))),"Will Transmit", "Won't Transmit"),"NA"),"*")</f>
        <v>Will Transmit</v>
      </c>
      <c r="AH570" s="58" t="str">
        <f>IF(AH$9="Include",IF(JoinIfFuzzy(AH$82:AH$123,AH$82:AH$123,"&lt;&gt;NA",$F$82:$F$123,$G570)&lt;&gt;"",IF(NOT(ISERR(FIND("WILL",JoinIfFuzzy(AH$82:AH$123,AH$82:AH$123,"&lt;&gt;NA",$F$82:$F$123,$G570)))),"Will Transmit", "Won't Transmit"),"NA"),"*")</f>
        <v>NA</v>
      </c>
      <c r="AI570" s="58" t="str">
        <f>IF(AI$9="Include",IF(JoinIfFuzzy(AI$82:AI$123,AI$82:AI$123,"&lt;&gt;NA",$F$82:$F$123,$G570)&lt;&gt;"",IF(NOT(ISERR(FIND("WILL",JoinIfFuzzy(AI$82:AI$123,AI$82:AI$123,"&lt;&gt;NA",$F$82:$F$123,$G570)))),"Will Transmit", "Won't Transmit"),"NA"),"*")</f>
        <v>*</v>
      </c>
      <c r="AJ570" s="58" t="str">
        <f>IF(AJ$9="Include",IF(JoinIfFuzzy(AJ$82:AJ$123,AJ$82:AJ$123,"&lt;&gt;NA",$F$82:$F$123,$G570)&lt;&gt;"",IF(NOT(ISERR(FIND("WILL",JoinIfFuzzy(AJ$82:AJ$123,AJ$82:AJ$123,"&lt;&gt;NA",$F$82:$F$123,$G570)))),"Will Transmit", "Won't Transmit"),"NA"),"*")</f>
        <v>NA</v>
      </c>
      <c r="AK570" s="58" t="str">
        <f>IF(AK$9="Include",IF(JoinIfFuzzy(AK$82:AK$123,AK$82:AK$123,"&lt;&gt;NA",$F$82:$F$123,$G570)&lt;&gt;"",IF(NOT(ISERR(FIND("WILL",JoinIfFuzzy(AK$82:AK$123,AK$82:AK$123,"&lt;&gt;NA",$F$82:$F$123,$G570)))),"Will Transmit", "Won't Transmit"),"NA"),"*")</f>
        <v>*</v>
      </c>
      <c r="AL570" s="58" t="str">
        <f>IF(AL$9="Include",IF(JoinIfFuzzy(AL$82:AL$123,AL$82:AL$123,"&lt;&gt;NA",$F$82:$F$123,$G570)&lt;&gt;"",IF(NOT(ISERR(FIND("WILL",JoinIfFuzzy(AL$82:AL$123,AL$82:AL$123,"&lt;&gt;NA",$F$82:$F$123,$G570)))),"Will Transmit", "Won't Transmit"),"NA"),"*")</f>
        <v>NA</v>
      </c>
      <c r="AM570" s="58" t="str">
        <f>IF(AM$9="Include",IF(JoinIfFuzzy(AM$82:AM$123,AM$82:AM$123,"&lt;&gt;NA",$F$82:$F$123,$G570)&lt;&gt;"",IF(NOT(ISERR(FIND("WILL",JoinIfFuzzy(AM$82:AM$123,AM$82:AM$123,"&lt;&gt;NA",$F$82:$F$123,$G570)))),"Will Transmit", "Won't Transmit"),"NA"),"*")</f>
        <v>NA</v>
      </c>
      <c r="AN570" s="58" t="str">
        <f>IF(AN$9="Include",IF(JoinIfFuzzy(AN$82:AN$123,AN$82:AN$123,"&lt;&gt;NA",$F$82:$F$123,$G570)&lt;&gt;"",IF(NOT(ISERR(FIND("WILL",JoinIfFuzzy(AN$82:AN$123,AN$82:AN$123,"&lt;&gt;NA",$F$82:$F$123,$G570)))),"Will Transmit", "Won't Transmit"),"NA"),"*")</f>
        <v>NA</v>
      </c>
      <c r="AO570" s="58" t="str">
        <f>IF(AO$9="Include",IF(JoinIfFuzzy(AO$82:AO$123,AO$82:AO$123,"&lt;&gt;NA",$F$82:$F$123,$G570)&lt;&gt;"",IF(NOT(ISERR(FIND("WILL",JoinIfFuzzy(AO$82:AO$123,AO$82:AO$123,"&lt;&gt;NA",$F$82:$F$123,$G570)))),"Will Transmit", "Won't Transmit"),"NA"),"*")</f>
        <v>*</v>
      </c>
      <c r="AP570" s="58" t="str">
        <f>IF(AP$9="Include",IF(JoinIfFuzzy(AP$82:AP$123,AP$82:AP$123,"&lt;&gt;NA",$F$82:$F$123,$G570)&lt;&gt;"",IF(NOT(ISERR(FIND("WILL",JoinIfFuzzy(AP$82:AP$123,AP$82:AP$123,"&lt;&gt;NA",$F$82:$F$123,$G570)))),"Will Transmit", "Won't Transmit"),"NA"),"*")</f>
        <v>NA</v>
      </c>
      <c r="AQ570" s="58" t="str">
        <f>IF(AQ$9="Include",IF(JoinIfFuzzy(AQ$82:AQ$123,AQ$82:AQ$123,"&lt;&gt;NA",$F$82:$F$123,$G570)&lt;&gt;"",IF(NOT(ISERR(FIND("WILL",JoinIfFuzzy(AQ$82:AQ$123,AQ$82:AQ$123,"&lt;&gt;NA",$F$82:$F$123,$G570)))),"Will Transmit", "Won't Transmit"),"NA"),"*")</f>
        <v>*</v>
      </c>
      <c r="AR570" s="58" t="str">
        <f>IF(AR$9="Include",IF(JoinIfFuzzy(AR$82:AR$123,AR$82:AR$123,"&lt;&gt;NA",$F$82:$F$123,$G570)&lt;&gt;"",IF(NOT(ISERR(FIND("WILL",JoinIfFuzzy(AR$82:AR$123,AR$82:AR$123,"&lt;&gt;NA",$F$82:$F$123,$G570)))),"Will Transmit", "Won't Transmit"),"NA"),"*")</f>
        <v>NA</v>
      </c>
      <c r="AS570" s="58" t="str">
        <f>IF(AS$9="Include",IF(JoinIfFuzzy(AS$82:AS$123,AS$82:AS$123,"&lt;&gt;NA",$F$82:$F$123,$G570)&lt;&gt;"",IF(NOT(ISERR(FIND("WILL",JoinIfFuzzy(AS$82:AS$123,AS$82:AS$123,"&lt;&gt;NA",$F$82:$F$123,$G570)))),"Will Transmit", "Won't Transmit"),"NA"),"*")</f>
        <v>*</v>
      </c>
      <c r="AT570" s="58" t="str">
        <f>IF(AT$9="Include",IF(JoinIfFuzzy(AT$82:AT$123,AT$82:AT$123,"&lt;&gt;NA",$F$82:$F$123,$G570)&lt;&gt;"",IF(NOT(ISERR(FIND("WILL",JoinIfFuzzy(AT$82:AT$123,AT$82:AT$123,"&lt;&gt;NA",$F$82:$F$123,$G570)))),"Will Transmit", "Won't Transmit"),"NA"),"*")</f>
        <v>NA</v>
      </c>
      <c r="AU570" s="58" t="str">
        <f>IF(AU$9="Include",IF(JoinIfFuzzy(AU$82:AU$123,AU$82:AU$123,"&lt;&gt;NA",$F$82:$F$123,$G570)&lt;&gt;"",IF(NOT(ISERR(FIND("WILL",JoinIfFuzzy(AU$82:AU$123,AU$82:AU$123,"&lt;&gt;NA",$F$82:$F$123,$G570)))),"Will Transmit", "Won't Transmit"),"NA"),"*")</f>
        <v>NA</v>
      </c>
      <c r="AV570" s="58" t="str">
        <f>IF(AV$9="Include",IF(JoinIfFuzzy(AV$82:AV$123,AV$82:AV$123,"&lt;&gt;NA",$F$82:$F$123,$G570)&lt;&gt;"",IF(NOT(ISERR(FIND("WILL",JoinIfFuzzy(AV$82:AV$123,AV$82:AV$123,"&lt;&gt;NA",$F$82:$F$123,$G570)))),"Will Transmit", "Won't Transmit"),"NA"),"*")</f>
        <v>*</v>
      </c>
      <c r="AW570" s="58" t="str">
        <f>IF(AW$9="Include",IF(JoinIfFuzzy(AW$82:AW$123,AW$82:AW$123,"&lt;&gt;NA",$F$82:$F$123,$G570)&lt;&gt;"",IF(NOT(ISERR(FIND("WILL",JoinIfFuzzy(AW$82:AW$123,AW$82:AW$123,"&lt;&gt;NA",$F$82:$F$123,$G570)))),"Will Transmit", "Won't Transmit"),"NA"),"*")</f>
        <v>*</v>
      </c>
      <c r="AX570" s="58" t="str">
        <f>IF(AX$9="Include",IF(JoinIfFuzzy(AX$82:AX$123,AX$82:AX$123,"&lt;&gt;NA",$F$82:$F$123,$G570)&lt;&gt;"",IF(NOT(ISERR(FIND("WILL",JoinIfFuzzy(AX$82:AX$123,AX$82:AX$123,"&lt;&gt;NA",$F$82:$F$123,$G570)))),"Will Transmit", "Won't Transmit"),"NA"),"*")</f>
        <v>*</v>
      </c>
      <c r="AY570" s="58" t="str">
        <f>IF(AY$9="Include",IF(JoinIfFuzzy(AY$82:AY$123,AY$82:AY$123,"&lt;&gt;NA",$F$82:$F$123,$G570)&lt;&gt;"",IF(NOT(ISERR(FIND("WILL",JoinIfFuzzy(AY$82:AY$123,AY$82:AY$123,"&lt;&gt;NA",$F$82:$F$123,$G570)))),"Will Transmit", "Won't Transmit"),"NA"),"*")</f>
        <v>*</v>
      </c>
      <c r="AZ570" s="58" t="str">
        <f>IF(AZ$9="Include",IF(JoinIfFuzzy(AZ$82:AZ$123,AZ$82:AZ$123,"&lt;&gt;NA",$F$82:$F$123,$G570)&lt;&gt;"",IF(NOT(ISERR(FIND("WILL",JoinIfFuzzy(AZ$82:AZ$123,AZ$82:AZ$123,"&lt;&gt;NA",$F$82:$F$123,$G570)))),"Will Transmit", "Won't Transmit"),"NA"),"*")</f>
        <v>NA</v>
      </c>
      <c r="BA570" s="58" t="str">
        <f>IF(BA$9="Include",IF(JoinIfFuzzy(BA$82:BA$123,BA$82:BA$123,"&lt;&gt;NA",$F$82:$F$123,$G570)&lt;&gt;"",IF(NOT(ISERR(FIND("WILL",JoinIfFuzzy(BA$82:BA$123,BA$82:BA$123,"&lt;&gt;NA",$F$82:$F$123,$G570)))),"Will Transmit", "Won't Transmit"),"NA"),"*")</f>
        <v>NA</v>
      </c>
      <c r="BB570" s="58" t="str">
        <f>IF(BB$9="Include",IF(JoinIfFuzzy(BB$82:BB$123,BB$82:BB$123,"&lt;&gt;NA",$F$82:$F$123,$G570)&lt;&gt;"",IF(NOT(ISERR(FIND("WILL",JoinIfFuzzy(BB$82:BB$123,BB$82:BB$123,"&lt;&gt;NA",$F$82:$F$123,$G570)))),"Will Transmit", "Won't Transmit"),"NA"),"*")</f>
        <v>NA</v>
      </c>
      <c r="BC570" s="58" t="str">
        <f>IF(BC$9="Include",IF(JoinIfFuzzy(BC$82:BC$123,BC$82:BC$123,"&lt;&gt;NA",$F$82:$F$123,$G570)&lt;&gt;"",IF(NOT(ISERR(FIND("WILL",JoinIfFuzzy(BC$82:BC$123,BC$82:BC$123,"&lt;&gt;NA",$F$82:$F$123,$G570)))),"Will Transmit", "Won't Transmit"),"NA"),"*")</f>
        <v>NA</v>
      </c>
      <c r="BD570" s="58" t="str">
        <f>IF(BD$9="Include",IF(JoinIfFuzzy(BD$82:BD$123,BD$82:BD$123,"&lt;&gt;NA",$F$82:$F$123,$G570)&lt;&gt;"",IF(NOT(ISERR(FIND("WILL",JoinIfFuzzy(BD$82:BD$123,BD$82:BD$123,"&lt;&gt;NA",$F$82:$F$123,$G570)))),"Will Transmit", "Won't Transmit"),"NA"),"*")</f>
        <v>NA</v>
      </c>
      <c r="BE570" s="58" t="str">
        <f>IF(BE$9="Include",IF(JoinIfFuzzy(BE$82:BE$123,BE$82:BE$123,"&lt;&gt;NA",$F$82:$F$123,$G570)&lt;&gt;"",IF(NOT(ISERR(FIND("WILL",JoinIfFuzzy(BE$82:BE$123,BE$82:BE$123,"&lt;&gt;NA",$F$82:$F$123,$G570)))),"Will Transmit", "Won't Transmit"),"NA"),"*")</f>
        <v>*</v>
      </c>
      <c r="BF570" s="58" t="str">
        <f>IF(BF$9="Include",IF(JoinIfFuzzy(BF$82:BF$123,BF$82:BF$123,"&lt;&gt;NA",$F$82:$F$123,$G570)&lt;&gt;"",IF(NOT(ISERR(FIND("WILL",JoinIfFuzzy(BF$82:BF$123,BF$82:BF$123,"&lt;&gt;NA",$F$82:$F$123,$G570)))),"Will Transmit", "Won't Transmit"),"NA"),"*")</f>
        <v>*</v>
      </c>
      <c r="BG570" s="58" t="str">
        <f>IF(BG$9="Include",IF(JoinIfFuzzy(BG$82:BG$123,BG$82:BG$123,"&lt;&gt;NA",$F$82:$F$123,$G570)&lt;&gt;"",IF(NOT(ISERR(FIND("WILL",JoinIfFuzzy(BG$82:BG$123,BG$82:BG$123,"&lt;&gt;NA",$F$82:$F$123,$G570)))),"Will Transmit", "Won't Transmit"),"NA"),"*")</f>
        <v>NA</v>
      </c>
      <c r="BH570" s="58" t="str">
        <f>IF(BH$9="Include",IF(JoinIfFuzzy(BH$82:BH$123,BH$82:BH$123,"&lt;&gt;NA",$F$82:$F$123,$G570)&lt;&gt;"",IF(NOT(ISERR(FIND("WILL",JoinIfFuzzy(BH$82:BH$123,BH$82:BH$123,"&lt;&gt;NA",$F$82:$F$123,$G570)))),"Will Transmit", "Won't Transmit"),"NA"),"*")</f>
        <v>*</v>
      </c>
      <c r="BI570" s="58" t="str">
        <f>IF(BI$9="Include",IF(JoinIfFuzzy(BI$82:BI$123,BI$82:BI$123,"&lt;&gt;NA",$F$82:$F$123,$G570)&lt;&gt;"",IF(NOT(ISERR(FIND("WILL",JoinIfFuzzy(BI$82:BI$123,BI$82:BI$123,"&lt;&gt;NA",$F$82:$F$123,$G570)))),"Will Transmit", "Won't Transmit"),"NA"),"*")</f>
        <v>NA</v>
      </c>
      <c r="BJ570" s="58" t="str">
        <f>IF(BJ$9="Include",IF(JoinIfFuzzy(BJ$82:BJ$123,BJ$82:BJ$123,"&lt;&gt;NA",$F$82:$F$123,$G570)&lt;&gt;"",IF(NOT(ISERR(FIND("WILL",JoinIfFuzzy(BJ$82:BJ$123,BJ$82:BJ$123,"&lt;&gt;NA",$F$82:$F$123,$G570)))),"Will Transmit", "Won't Transmit"),"NA"),"*")</f>
        <v>Will Transmit</v>
      </c>
      <c r="BK570" s="58" t="str">
        <f>IF(BK$9="Include",IF(JoinIfFuzzy(BK$82:BK$123,BK$82:BK$123,"&lt;&gt;NA",$F$82:$F$123,$G570)&lt;&gt;"",IF(NOT(ISERR(FIND("WILL",JoinIfFuzzy(BK$82:BK$123,BK$82:BK$123,"&lt;&gt;NA",$F$82:$F$123,$G570)))),"Will Transmit", "Won't Transmit"),"NA"),"*")</f>
        <v>*</v>
      </c>
      <c r="BL570" s="58" t="str">
        <f>IF(BL$9="Include",IF(JoinIfFuzzy(BL$82:BL$123,BL$82:BL$123,"&lt;&gt;NA",$F$82:$F$123,$G570)&lt;&gt;"",IF(NOT(ISERR(FIND("WILL",JoinIfFuzzy(BL$82:BL$123,BL$82:BL$123,"&lt;&gt;NA",$F$82:$F$123,$G570)))),"Will Transmit", "Won't Transmit"),"NA"),"*")</f>
        <v>NA</v>
      </c>
      <c r="BM570" s="58" t="str">
        <f>IF(BM$9="Include",IF(JoinIfFuzzy(BM$82:BM$123,BM$82:BM$123,"&lt;&gt;NA",$F$82:$F$123,$G570)&lt;&gt;"",IF(NOT(ISERR(FIND("WILL",JoinIfFuzzy(BM$82:BM$123,BM$82:BM$123,"&lt;&gt;NA",$F$82:$F$123,$G570)))),"Will Transmit", "Won't Transmit"),"NA"),"*")</f>
        <v>*</v>
      </c>
      <c r="BN570" s="58" t="str">
        <f>IF(BN$9="Include",IF(JoinIfFuzzy(BN$82:BN$123,BN$82:BN$123,"&lt;&gt;NA",$F$82:$F$123,$G570)&lt;&gt;"",IF(NOT(ISERR(FIND("WILL",JoinIfFuzzy(BN$82:BN$123,BN$82:BN$123,"&lt;&gt;NA",$F$82:$F$123,$G570)))),"Will Transmit", "Won't Transmit"),"NA"),"*")</f>
        <v>NA</v>
      </c>
      <c r="BO570" s="58" t="str">
        <f>IF(BO$9="Include",IF(JoinIfFuzzy(BO$82:BO$123,BO$82:BO$123,"&lt;&gt;NA",$F$82:$F$123,$G570)&lt;&gt;"",IF(NOT(ISERR(FIND("WILL",JoinIfFuzzy(BO$82:BO$123,BO$82:BO$123,"&lt;&gt;NA",$F$82:$F$123,$G570)))),"Will Transmit", "Won't Transmit"),"NA"),"*")</f>
        <v>NA</v>
      </c>
      <c r="BP570" s="58" t="str">
        <f>IF(BP$9="Include",IF(JoinIfFuzzy(BP$82:BP$123,BP$82:BP$123,"&lt;&gt;NA",$F$82:$F$123,$G570)&lt;&gt;"",IF(NOT(ISERR(FIND("WILL",JoinIfFuzzy(BP$82:BP$123,BP$82:BP$123,"&lt;&gt;NA",$F$82:$F$123,$G570)))),"Will Transmit", "Won't Transmit"),"NA"),"*")</f>
        <v>*</v>
      </c>
      <c r="BQ570" s="58" t="str">
        <f>IF(BQ$9="Include",IF(JoinIfFuzzy(BQ$82:BQ$123,BQ$82:BQ$123,"&lt;&gt;NA",$F$82:$F$123,$G570)&lt;&gt;"",IF(NOT(ISERR(FIND("WILL",JoinIfFuzzy(BQ$82:BQ$123,BQ$82:BQ$123,"&lt;&gt;NA",$F$82:$F$123,$G570)))),"Will Transmit", "Won't Transmit"),"NA"),"*")</f>
        <v>NA</v>
      </c>
      <c r="BR570" s="58" t="str">
        <f>IF(BR$9="Include",IF(JoinIfFuzzy(BR$82:BR$123,BR$82:BR$123,"&lt;&gt;NA",$F$82:$F$123,$G570)&lt;&gt;"",IF(NOT(ISERR(FIND("WILL",JoinIfFuzzy(BR$82:BR$123,BR$82:BR$123,"&lt;&gt;NA",$F$82:$F$123,$G570)))),"Will Transmit", "Won't Transmit"),"NA"),"*")</f>
        <v>*</v>
      </c>
      <c r="BS570" s="58" t="str">
        <f>IF(BS$9="Include",IF(JoinIfFuzzy(BS$82:BS$123,BS$82:BS$123,"&lt;&gt;NA",$F$82:$F$123,$G570)&lt;&gt;"",IF(NOT(ISERR(FIND("WILL",JoinIfFuzzy(BS$82:BS$123,BS$82:BS$123,"&lt;&gt;NA",$F$82:$F$123,$G570)))),"Will Transmit", "Won't Transmit"),"NA"),"*")</f>
        <v>NA</v>
      </c>
      <c r="BT570" s="58" t="str">
        <f>IF(BT$9="Include",IF(JoinIfFuzzy(BT$82:BT$123,BT$82:BT$123,"&lt;&gt;NA",$F$82:$F$123,$G570)&lt;&gt;"",IF(NOT(ISERR(FIND("WILL",JoinIfFuzzy(BT$82:BT$123,BT$82:BT$123,"&lt;&gt;NA",$F$82:$F$123,$G570)))),"Will Transmit", "Won't Transmit"),"NA"),"*")</f>
        <v>NA</v>
      </c>
      <c r="BU570" s="58" t="str">
        <f>IF(BU$9="Include",IF(JoinIfFuzzy(BU$82:BU$123,BU$82:BU$123,"&lt;&gt;NA",$F$82:$F$123,$G570)&lt;&gt;"",IF(NOT(ISERR(FIND("WILL",JoinIfFuzzy(BU$82:BU$123,BU$82:BU$123,"&lt;&gt;NA",$F$82:$F$123,$G570)))),"Will Transmit", "Won't Transmit"),"NA"),"*")</f>
        <v>*</v>
      </c>
      <c r="BV570" s="58" t="str">
        <f>IF(BV$9="Include",IF(JoinIfFuzzy(BV$82:BV$123,BV$82:BV$123,"&lt;&gt;NA",$F$82:$F$123,$G570)&lt;&gt;"",IF(NOT(ISERR(FIND("WILL",JoinIfFuzzy(BV$82:BV$123,BV$82:BV$123,"&lt;&gt;NA",$F$82:$F$123,$G570)))),"Will Transmit", "Won't Transmit"),"NA"),"*")</f>
        <v>NA</v>
      </c>
      <c r="BW570" s="58" t="str">
        <f>IF(BW$9="Include",IF(JoinIfFuzzy(BW$82:BW$123,BW$82:BW$123,"&lt;&gt;NA",$F$82:$F$123,$G570)&lt;&gt;"",IF(NOT(ISERR(FIND("WILL",JoinIfFuzzy(BW$82:BW$123,BW$82:BW$123,"&lt;&gt;NA",$F$82:$F$123,$G570)))),"Will Transmit", "Won't Transmit"),"NA"),"*")</f>
        <v>*</v>
      </c>
      <c r="BX570" s="58" t="str">
        <f>IF(BX$9="Include",IF(JoinIfFuzzy(BX$82:BX$123,BX$82:BX$123,"&lt;&gt;NA",$F$82:$F$123,$G570)&lt;&gt;"",IF(NOT(ISERR(FIND("WILL",JoinIfFuzzy(BX$82:BX$123,BX$82:BX$123,"&lt;&gt;NA",$F$82:$F$123,$G570)))),"Will Transmit", "Won't Transmit"),"NA"),"*")</f>
        <v>NA</v>
      </c>
      <c r="BY570" s="58" t="str">
        <f>IF(BY$9="Include",IF(JoinIfFuzzy(BY$82:BY$123,BY$82:BY$123,"&lt;&gt;NA",$F$82:$F$123,$G570)&lt;&gt;"",IF(NOT(ISERR(FIND("WILL",JoinIfFuzzy(BY$82:BY$123,BY$82:BY$123,"&lt;&gt;NA",$F$82:$F$123,$G570)))),"Will Transmit", "Won't Transmit"),"NA"),"*")</f>
        <v>*</v>
      </c>
      <c r="BZ570" s="58" t="str">
        <f>IF(BZ$9="Include",IF(JoinIfFuzzy(BZ$82:BZ$123,BZ$82:BZ$123,"&lt;&gt;NA",$F$82:$F$123,$G570)&lt;&gt;"",IF(NOT(ISERR(FIND("WILL",JoinIfFuzzy(BZ$82:BZ$123,BZ$82:BZ$123,"&lt;&gt;NA",$F$82:$F$123,$G570)))),"Will Transmit", "Won't Transmit"),"NA"),"*")</f>
        <v>NA</v>
      </c>
      <c r="CA570" s="58" t="str">
        <f>IF(CA$9="Include",IF(JoinIfFuzzy(CA$82:CA$123,CA$82:CA$123,"&lt;&gt;NA",$F$82:$F$123,$G570)&lt;&gt;"",IF(NOT(ISERR(FIND("WILL",JoinIfFuzzy(CA$82:CA$123,CA$82:CA$123,"&lt;&gt;NA",$F$82:$F$123,$G570)))),"Will Transmit", "Won't Transmit"),"NA"),"*")</f>
        <v>NA</v>
      </c>
      <c r="CB570" s="58" t="str">
        <f>IF(CB$9="Include",IF(JoinIfFuzzy(CB$82:CB$123,CB$82:CB$123,"&lt;&gt;NA",$F$82:$F$123,$G570)&lt;&gt;"",IF(NOT(ISERR(FIND("WILL",JoinIfFuzzy(CB$82:CB$123,CB$82:CB$123,"&lt;&gt;NA",$F$82:$F$123,$G570)))),"Will Transmit", "Won't Transmit"),"NA"),"*")</f>
        <v>NA</v>
      </c>
      <c r="CC570" s="58" t="str">
        <f>IF(CC$9="Include",IF(JoinIfFuzzy(CC$82:CC$123,CC$82:CC$123,"&lt;&gt;NA",$F$82:$F$123,$G570)&lt;&gt;"",IF(NOT(ISERR(FIND("WILL",JoinIfFuzzy(CC$82:CC$123,CC$82:CC$123,"&lt;&gt;NA",$F$82:$F$123,$G570)))),"Will Transmit", "Won't Transmit"),"NA"),"*")</f>
        <v>NA</v>
      </c>
      <c r="CD570" s="58" t="str">
        <f>IF(CD$9="Include",IF(JoinIfFuzzy(CD$82:CD$123,CD$82:CD$123,"&lt;&gt;NA",$F$82:$F$123,$G570)&lt;&gt;"",IF(NOT(ISERR(FIND("WILL",JoinIfFuzzy(CD$82:CD$123,CD$82:CD$123,"&lt;&gt;NA",$F$82:$F$123,$G570)))),"Will Transmit", "Won't Transmit"),"NA"),"*")</f>
        <v>*</v>
      </c>
      <c r="CE570" s="58" t="str">
        <f>IF(CE$9="Include",IF(JoinIfFuzzy(CE$82:CE$123,CE$82:CE$123,"&lt;&gt;NA",$F$82:$F$123,$G570)&lt;&gt;"",IF(NOT(ISERR(FIND("WILL",JoinIfFuzzy(CE$82:CE$123,CE$82:CE$123,"&lt;&gt;NA",$F$82:$F$123,$G570)))),"Will Transmit", "Won't Transmit"),"NA"),"*")</f>
        <v>*</v>
      </c>
      <c r="CF570" s="58" t="str">
        <f>IF(CF$9="Include",IF(JoinIfFuzzy(CF$82:CF$123,CF$82:CF$123,"&lt;&gt;NA",$F$82:$F$123,$G570)&lt;&gt;"",IF(NOT(ISERR(FIND("WILL",JoinIfFuzzy(CF$82:CF$123,CF$82:CF$123,"&lt;&gt;NA",$F$82:$F$123,$G570)))),"Will Transmit", "Won't Transmit"),"NA"),"*")</f>
        <v>*</v>
      </c>
      <c r="CG570" s="58" t="str">
        <f>IF(CG$9="Include",IF(JoinIfFuzzy(CG$82:CG$123,CG$82:CG$123,"&lt;&gt;NA",$F$82:$F$123,$G570)&lt;&gt;"",IF(NOT(ISERR(FIND("WILL",JoinIfFuzzy(CG$82:CG$123,CG$82:CG$123,"&lt;&gt;NA",$F$82:$F$123,$G570)))),"Will Transmit", "Won't Transmit"),"NA"),"*")</f>
        <v>NA</v>
      </c>
      <c r="CH570" s="58" t="str">
        <f>IF(CH$9="Include",IF(JoinIfFuzzy(CH$82:CH$123,CH$82:CH$123,"&lt;&gt;NA",$F$82:$F$123,$G570)&lt;&gt;"",IF(NOT(ISERR(FIND("WILL",JoinIfFuzzy(CH$82:CH$123,CH$82:CH$123,"&lt;&gt;NA",$F$82:$F$123,$G570)))),"Will Transmit", "Won't Transmit"),"NA"),"*")</f>
        <v>NA</v>
      </c>
      <c r="CI570" s="58" t="str">
        <f>IF(CI$9="Include",IF(JoinIfFuzzy(CI$82:CI$123,CI$82:CI$123,"&lt;&gt;NA",$F$82:$F$123,$G570)&lt;&gt;"",IF(NOT(ISERR(FIND("WILL",JoinIfFuzzy(CI$82:CI$123,CI$82:CI$123,"&lt;&gt;NA",$F$82:$F$123,$G570)))),"Will Transmit", "Won't Transmit"),"NA"),"*")</f>
        <v>*</v>
      </c>
      <c r="CJ570" s="58" t="str">
        <f>IF(CJ$9="Include",IF(JoinIfFuzzy(CJ$82:CJ$123,CJ$82:CJ$123,"&lt;&gt;NA",$F$82:$F$123,$G570)&lt;&gt;"",IF(NOT(ISERR(FIND("WILL",JoinIfFuzzy(CJ$82:CJ$123,CJ$82:CJ$123,"&lt;&gt;NA",$F$82:$F$123,$G570)))),"Will Transmit", "Won't Transmit"),"NA"),"*")</f>
        <v>NA</v>
      </c>
      <c r="CK570" s="58" t="str">
        <f>IF(CK$9="Include",IF(JoinIfFuzzy(CK$82:CK$123,CK$82:CK$123,"&lt;&gt;NA",$F$82:$F$123,$G570)&lt;&gt;"",IF(NOT(ISERR(FIND("WILL",JoinIfFuzzy(CK$82:CK$123,CK$82:CK$123,"&lt;&gt;NA",$F$82:$F$123,$G570)))),"Will Transmit", "Won't Transmit"),"NA"),"*")</f>
        <v>NA</v>
      </c>
      <c r="CL570" s="58" t="str">
        <f>IF(CL$9="Include",IF(JoinIfFuzzy(CL$82:CL$123,CL$82:CL$123,"&lt;&gt;NA",$F$82:$F$123,$G570)&lt;&gt;"",IF(NOT(ISERR(FIND("WILL",JoinIfFuzzy(CL$82:CL$123,CL$82:CL$123,"&lt;&gt;NA",$F$82:$F$123,$G570)))),"Will Transmit", "Won't Transmit"),"NA"),"*")</f>
        <v>NA</v>
      </c>
      <c r="CM570" s="58" t="str">
        <f>IF(CM$9="Include",IF(JoinIfFuzzy(CM$82:CM$123,CM$82:CM$123,"&lt;&gt;NA",$F$82:$F$123,$G570)&lt;&gt;"",IF(NOT(ISERR(FIND("WILL",JoinIfFuzzy(CM$82:CM$123,CM$82:CM$123,"&lt;&gt;NA",$F$82:$F$123,$G570)))),"Will Transmit", "Won't Transmit"),"NA"),"*")</f>
        <v>*</v>
      </c>
      <c r="CN570" s="58" t="str">
        <f>IF(CN$9="Include",IF(JoinIfFuzzy(CN$82:CN$123,CN$82:CN$123,"&lt;&gt;NA",$F$82:$F$123,$G570)&lt;&gt;"",IF(NOT(ISERR(FIND("WILL",JoinIfFuzzy(CN$82:CN$123,CN$82:CN$123,"&lt;&gt;NA",$F$82:$F$123,$G570)))),"Will Transmit", "Won't Transmit"),"NA"),"*")</f>
        <v>NA</v>
      </c>
      <c r="CO570" s="58" t="str">
        <f>IF(CO$9="Include",IF(JoinIfFuzzy(CO$82:CO$123,CO$82:CO$123,"&lt;&gt;NA",$F$82:$F$123,$G570)&lt;&gt;"",IF(NOT(ISERR(FIND("WILL",JoinIfFuzzy(CO$82:CO$123,CO$82:CO$123,"&lt;&gt;NA",$F$82:$F$123,$G570)))),"Will Transmit", "Won't Transmit"),"NA"),"*")</f>
        <v>NA</v>
      </c>
      <c r="CP570" s="58" t="str">
        <f>IF(CP$9="Include",IF(JoinIfFuzzy(CP$82:CP$123,CP$82:CP$123,"&lt;&gt;NA",$F$82:$F$123,$G570)&lt;&gt;"",IF(NOT(ISERR(FIND("WILL",JoinIfFuzzy(CP$82:CP$123,CP$82:CP$123,"&lt;&gt;NA",$F$82:$F$123,$G570)))),"Will Transmit", "Won't Transmit"),"NA"),"*")</f>
        <v>*</v>
      </c>
      <c r="CQ570" s="58" t="str">
        <f>IF(CQ$9="Include",IF(JoinIfFuzzy(CQ$82:CQ$123,CQ$82:CQ$123,"&lt;&gt;NA",$F$82:$F$123,$G570)&lt;&gt;"",IF(NOT(ISERR(FIND("WILL",JoinIfFuzzy(CQ$82:CQ$123,CQ$82:CQ$123,"&lt;&gt;NA",$F$82:$F$123,$G570)))),"Will Transmit", "Won't Transmit"),"NA"),"*")</f>
        <v>NA</v>
      </c>
      <c r="CR570" s="58" t="str">
        <f>IF(CR$9="Include",IF(JoinIfFuzzy(CR$82:CR$123,CR$82:CR$123,"&lt;&gt;NA",$F$82:$F$123,$G570)&lt;&gt;"",IF(NOT(ISERR(FIND("WILL",JoinIfFuzzy(CR$82:CR$123,CR$82:CR$123,"&lt;&gt;NA",$F$82:$F$123,$G570)))),"Will Transmit", "Won't Transmit"),"NA"),"*")</f>
        <v>NA</v>
      </c>
      <c r="CS570" s="58" t="str">
        <f>IF(CS$9="Include",IF(JoinIfFuzzy(CS$82:CS$123,CS$82:CS$123,"&lt;&gt;NA",$F$82:$F$123,$G570)&lt;&gt;"",IF(NOT(ISERR(FIND("WILL",JoinIfFuzzy(CS$82:CS$123,CS$82:CS$123,"&lt;&gt;NA",$F$82:$F$123,$G570)))),"Will Transmit", "Won't Transmit"),"NA"),"*")</f>
        <v>NA</v>
      </c>
      <c r="CT570" s="58" t="str">
        <f>IF(CT$9="Include",IF(JoinIfFuzzy(CT$82:CT$123,CT$82:CT$123,"&lt;&gt;NA",$F$82:$F$123,$G570)&lt;&gt;"",IF(NOT(ISERR(FIND("WILL",JoinIfFuzzy(CT$82:CT$123,CT$82:CT$123,"&lt;&gt;NA",$F$82:$F$123,$G570)))),"Will Transmit", "Won't Transmit"),"NA"),"*")</f>
        <v>*</v>
      </c>
      <c r="CU570" s="58" t="str">
        <f>IF(CU$9="Include",IF(JoinIfFuzzy(CU$82:CU$123,CU$82:CU$123,"&lt;&gt;NA",$F$82:$F$123,$G570)&lt;&gt;"",IF(NOT(ISERR(FIND("WILL",JoinIfFuzzy(CU$82:CU$123,CU$82:CU$123,"&lt;&gt;NA",$F$82:$F$123,$G570)))),"Will Transmit", "Won't Transmit"),"NA"),"*")</f>
        <v>NA</v>
      </c>
      <c r="CV570" s="58" t="str">
        <f>IF(CV$9="Include",IF(JoinIfFuzzy(CV$82:CV$123,CV$82:CV$123,"&lt;&gt;NA",$F$82:$F$123,$G570)&lt;&gt;"",IF(NOT(ISERR(FIND("WILL",JoinIfFuzzy(CV$82:CV$123,CV$82:CV$123,"&lt;&gt;NA",$F$82:$F$123,$G570)))),"Will Transmit", "Won't Transmit"),"NA"),"*")</f>
        <v>*</v>
      </c>
      <c r="CW570" s="58" t="str">
        <f>IF(CW$9="Include",IF(JoinIfFuzzy(CW$82:CW$123,CW$82:CW$123,"&lt;&gt;NA",$F$82:$F$123,$G570)&lt;&gt;"",IF(NOT(ISERR(FIND("WILL",JoinIfFuzzy(CW$82:CW$123,CW$82:CW$123,"&lt;&gt;NA",$F$82:$F$123,$G570)))),"Will Transmit", "Won't Transmit"),"NA"),"*")</f>
        <v>NA</v>
      </c>
      <c r="CX570" s="58" t="str">
        <f>IF(CX$9="Include",IF(JoinIfFuzzy(CX$82:CX$123,CX$82:CX$123,"&lt;&gt;NA",$F$82:$F$123,$G570)&lt;&gt;"",IF(NOT(ISERR(FIND("WILL",JoinIfFuzzy(CX$82:CX$123,CX$82:CX$123,"&lt;&gt;NA",$F$82:$F$123,$G570)))),"Will Transmit", "Won't Transmit"),"NA"),"*")</f>
        <v>*</v>
      </c>
      <c r="CY570" s="58" t="str">
        <f>IF(CY$9="Include",IF(JoinIfFuzzy(CY$82:CY$123,CY$82:CY$123,"&lt;&gt;NA",$F$82:$F$123,$G570)&lt;&gt;"",IF(NOT(ISERR(FIND("WILL",JoinIfFuzzy(CY$82:CY$123,CY$82:CY$123,"&lt;&gt;NA",$F$82:$F$123,$G570)))),"Will Transmit", "Won't Transmit"),"NA"),"*")</f>
        <v>Will Transmit</v>
      </c>
      <c r="CZ570" s="58" t="str">
        <f>IF(CZ$9="Include",IF(JoinIfFuzzy(CZ$82:CZ$123,CZ$82:CZ$123,"&lt;&gt;NA",$F$82:$F$123,$G570)&lt;&gt;"",IF(NOT(ISERR(FIND("WILL",JoinIfFuzzy(CZ$82:CZ$123,CZ$82:CZ$123,"&lt;&gt;NA",$F$82:$F$123,$G570)))),"Will Transmit", "Won't Transmit"),"NA"),"*")</f>
        <v>*</v>
      </c>
      <c r="DA570" s="58" t="str">
        <f>IF(DA$9="Include",IF(JoinIfFuzzy(DA$82:DA$123,DA$82:DA$123,"&lt;&gt;NA",$F$82:$F$123,$G570)&lt;&gt;"",IF(NOT(ISERR(FIND("WILL",JoinIfFuzzy(DA$82:DA$123,DA$82:DA$123,"&lt;&gt;NA",$F$82:$F$123,$G570)))),"Will Transmit", "Won't Transmit"),"NA"),"*")</f>
        <v>Will Transmit</v>
      </c>
      <c r="DB570" s="58" t="str">
        <f>IF(DB$9="Include",IF(JoinIfFuzzy(DB$82:DB$123,DB$82:DB$123,"&lt;&gt;NA",$F$82:$F$123,$G570)&lt;&gt;"",IF(NOT(ISERR(FIND("WILL",JoinIfFuzzy(DB$82:DB$123,DB$82:DB$123,"&lt;&gt;NA",$F$82:$F$123,$G570)))),"Will Transmit", "Won't Transmit"),"NA"),"*")</f>
        <v>*</v>
      </c>
      <c r="DC570" s="58" t="str">
        <f>IF(DC$9="Include",IF(JoinIfFuzzy(DC$82:DC$123,DC$82:DC$123,"&lt;&gt;NA",$F$82:$F$123,$G570)&lt;&gt;"",IF(NOT(ISERR(FIND("WILL",JoinIfFuzzy(DC$82:DC$123,DC$82:DC$123,"&lt;&gt;NA",$F$82:$F$123,$G570)))),"Will Transmit", "Won't Transmit"),"NA"),"*")</f>
        <v>*</v>
      </c>
      <c r="DD570" s="58" t="str">
        <f>IF(DD$9="Include",IF(JoinIfFuzzy(DD$82:DD$123,DD$82:DD$123,"&lt;&gt;NA",$F$82:$F$123,$G570)&lt;&gt;"",IF(NOT(ISERR(FIND("WILL",JoinIfFuzzy(DD$82:DD$123,DD$82:DD$123,"&lt;&gt;NA",$F$82:$F$123,$G570)))),"Will Transmit", "Won't Transmit"),"NA"),"*")</f>
        <v>NA</v>
      </c>
      <c r="DE570" s="58" t="str">
        <f>IF(DE$9="Include",IF(JoinIfFuzzy(DE$82:DE$123,DE$82:DE$123,"&lt;&gt;NA",$F$82:$F$123,$G570)&lt;&gt;"",IF(NOT(ISERR(FIND("WILL",JoinIfFuzzy(DE$82:DE$123,DE$82:DE$123,"&lt;&gt;NA",$F$82:$F$123,$G570)))),"Will Transmit", "Won't Transmit"),"NA"),"*")</f>
        <v>NA</v>
      </c>
      <c r="DF570" s="58" t="str">
        <f>IF(DF$9="Include",IF(JoinIfFuzzy(DF$82:DF$123,DF$82:DF$123,"&lt;&gt;NA",$F$82:$F$123,$G570)&lt;&gt;"",IF(NOT(ISERR(FIND("WILL",JoinIfFuzzy(DF$82:DF$123,DF$82:DF$123,"&lt;&gt;NA",$F$82:$F$123,$G570)))),"Will Transmit", "Won't Transmit"),"NA"),"*")</f>
        <v>*</v>
      </c>
      <c r="DG570" s="58" t="str">
        <f>IF(DG$9="Include",IF(JoinIfFuzzy(DG$82:DG$123,DG$82:DG$123,"&lt;&gt;NA",$F$82:$F$123,$G570)&lt;&gt;"",IF(NOT(ISERR(FIND("WILL",JoinIfFuzzy(DG$82:DG$123,DG$82:DG$123,"&lt;&gt;NA",$F$82:$F$123,$G570)))),"Will Transmit", "Won't Transmit"),"NA"),"*")</f>
        <v>Won't Transmit</v>
      </c>
      <c r="DH570" s="58" t="str">
        <f>IF(DH$9="Include",IF(JoinIfFuzzy(DH$82:DH$123,DH$82:DH$123,"&lt;&gt;NA",$F$82:$F$123,$G570)&lt;&gt;"",IF(NOT(ISERR(FIND("WILL",JoinIfFuzzy(DH$82:DH$123,DH$82:DH$123,"&lt;&gt;NA",$F$82:$F$123,$G570)))),"Will Transmit", "Won't Transmit"),"NA"),"*")</f>
        <v>Will Transmit</v>
      </c>
      <c r="DI570" s="58" t="str">
        <f>IF(DI$9="Include",IF(JoinIfFuzzy(DI$82:DI$123,DI$82:DI$123,"&lt;&gt;NA",$F$82:$F$123,$G570)&lt;&gt;"",IF(NOT(ISERR(FIND("WILL",JoinIfFuzzy(DI$82:DI$123,DI$82:DI$123,"&lt;&gt;NA",$F$82:$F$123,$G570)))),"Will Transmit", "Won't Transmit"),"NA"),"*")</f>
        <v>NA</v>
      </c>
      <c r="DJ570" s="58" t="str">
        <f>IF(DJ$9="Include",IF(JoinIfFuzzy(DJ$82:DJ$123,DJ$82:DJ$123,"&lt;&gt;NA",$F$82:$F$123,$G570)&lt;&gt;"",IF(NOT(ISERR(FIND("WILL",JoinIfFuzzy(DJ$82:DJ$123,DJ$82:DJ$123,"&lt;&gt;NA",$F$82:$F$123,$G570)))),"Will Transmit", "Won't Transmit"),"NA"),"*")</f>
        <v>NA</v>
      </c>
      <c r="DK570" s="58" t="str">
        <f>IF(DK$9="Include",IF(JoinIfFuzzy(DK$82:DK$123,DK$82:DK$123,"&lt;&gt;NA",$F$82:$F$123,$G570)&lt;&gt;"",IF(NOT(ISERR(FIND("WILL",JoinIfFuzzy(DK$82:DK$123,DK$82:DK$123,"&lt;&gt;NA",$F$82:$F$123,$G570)))),"Will Transmit", "Won't Transmit"),"NA"),"*")</f>
        <v>*</v>
      </c>
      <c r="DL570" s="58" t="str">
        <f>IF(DL$9="Include",IF(JoinIfFuzzy(DL$82:DL$123,DL$82:DL$123,"&lt;&gt;NA",$F$82:$F$123,$G570)&lt;&gt;"",IF(NOT(ISERR(FIND("WILL",JoinIfFuzzy(DL$82:DL$123,DL$82:DL$123,"&lt;&gt;NA",$F$82:$F$123,$G570)))),"Will Transmit", "Won't Transmit"),"NA"),"*")</f>
        <v>NA</v>
      </c>
      <c r="DM570" s="58" t="str">
        <f>IF(DM$9="Include",IF(JoinIfFuzzy(DM$82:DM$123,DM$82:DM$123,"&lt;&gt;NA",$F$82:$F$123,$G570)&lt;&gt;"",IF(NOT(ISERR(FIND("WILL",JoinIfFuzzy(DM$82:DM$123,DM$82:DM$123,"&lt;&gt;NA",$F$82:$F$123,$G570)))),"Will Transmit", "Won't Transmit"),"NA"),"*")</f>
        <v>*</v>
      </c>
      <c r="DN570" s="58" t="str">
        <f>IF(DN$9="Include",IF(JoinIfFuzzy(DN$82:DN$123,DN$82:DN$123,"&lt;&gt;NA",$F$82:$F$123,$G570)&lt;&gt;"",IF(NOT(ISERR(FIND("WILL",JoinIfFuzzy(DN$82:DN$123,DN$82:DN$123,"&lt;&gt;NA",$F$82:$F$123,$G570)))),"Will Transmit", "Won't Transmit"),"NA"),"*")</f>
        <v>NA</v>
      </c>
      <c r="DO570" s="58" t="str">
        <f>IF(DO$9="Include",IF(JoinIfFuzzy(DO$82:DO$123,DO$82:DO$123,"&lt;&gt;NA",$F$82:$F$123,$G570)&lt;&gt;"",IF(NOT(ISERR(FIND("WILL",JoinIfFuzzy(DO$82:DO$123,DO$82:DO$123,"&lt;&gt;NA",$F$82:$F$123,$G570)))),"Will Transmit", "Won't Transmit"),"NA"),"*")</f>
        <v>*</v>
      </c>
      <c r="DP570" s="58" t="str">
        <f>IF(DP$9="Include",IF(JoinIfFuzzy(DP$82:DP$123,DP$82:DP$123,"&lt;&gt;NA",$F$82:$F$123,$G570)&lt;&gt;"",IF(NOT(ISERR(FIND("WILL",JoinIfFuzzy(DP$82:DP$123,DP$82:DP$123,"&lt;&gt;NA",$F$82:$F$123,$G570)))),"Will Transmit", "Won't Transmit"),"NA"),"*")</f>
        <v>NA</v>
      </c>
      <c r="DQ570" s="58" t="str">
        <f>IF(DQ$9="Include",IF(JoinIfFuzzy(DQ$82:DQ$123,DQ$82:DQ$123,"&lt;&gt;NA",$F$82:$F$123,$G570)&lt;&gt;"",IF(NOT(ISERR(FIND("WILL",JoinIfFuzzy(DQ$82:DQ$123,DQ$82:DQ$123,"&lt;&gt;NA",$F$82:$F$123,$G570)))),"Will Transmit", "Won't Transmit"),"NA"),"*")</f>
        <v>*</v>
      </c>
      <c r="DR570" s="58" t="str">
        <f>IF(DR$9="Include",IF(JoinIfFuzzy(DR$82:DR$123,DR$82:DR$123,"&lt;&gt;NA",$F$82:$F$123,$G570)&lt;&gt;"",IF(NOT(ISERR(FIND("WILL",JoinIfFuzzy(DR$82:DR$123,DR$82:DR$123,"&lt;&gt;NA",$F$82:$F$123,$G570)))),"Will Transmit", "Won't Transmit"),"NA"),"*")</f>
        <v>*</v>
      </c>
      <c r="DS570" s="58" t="str">
        <f>IF(DS$9="Include",IF(JoinIfFuzzy(DS$82:DS$123,DS$82:DS$123,"&lt;&gt;NA",$F$82:$F$123,$G570)&lt;&gt;"",IF(NOT(ISERR(FIND("WILL",JoinIfFuzzy(DS$82:DS$123,DS$82:DS$123,"&lt;&gt;NA",$F$82:$F$123,$G570)))),"Will Transmit", "Won't Transmit"),"NA"),"*")</f>
        <v>NA</v>
      </c>
      <c r="DT570" s="58" t="str">
        <f>IF(DT$9="Include",IF(JoinIfFuzzy(DT$82:DT$123,DT$82:DT$123,"&lt;&gt;NA",$F$82:$F$123,$G570)&lt;&gt;"",IF(NOT(ISERR(FIND("WILL",JoinIfFuzzy(DT$82:DT$123,DT$82:DT$123,"&lt;&gt;NA",$F$82:$F$123,$G570)))),"Will Transmit", "Won't Transmit"),"NA"),"*")</f>
        <v>NA</v>
      </c>
      <c r="DU570" s="58" t="str">
        <f>IF(DU$9="Include",IF(JoinIfFuzzy(DU$82:DU$123,DU$82:DU$123,"&lt;&gt;NA",$F$82:$F$123,$G570)&lt;&gt;"",IF(NOT(ISERR(FIND("WILL",JoinIfFuzzy(DU$82:DU$123,DU$82:DU$123,"&lt;&gt;NA",$F$82:$F$123,$G570)))),"Will Transmit", "Won't Transmit"),"NA"),"*")</f>
        <v>*</v>
      </c>
      <c r="DV570" s="58" t="str">
        <f>IF(DV$9="Include",IF(JoinIfFuzzy(DV$82:DV$123,DV$82:DV$123,"&lt;&gt;NA",$F$82:$F$123,$G570)&lt;&gt;"",IF(NOT(ISERR(FIND("WILL",JoinIfFuzzy(DV$82:DV$123,DV$82:DV$123,"&lt;&gt;NA",$F$82:$F$123,$G570)))),"Will Transmit", "Won't Transmit"),"NA"),"*")</f>
        <v>*</v>
      </c>
      <c r="DW570" s="58" t="str">
        <f>IF(DW$9="Include",IF(JoinIfFuzzy(DW$82:DW$123,DW$82:DW$123,"&lt;&gt;NA",$F$82:$F$123,$G570)&lt;&gt;"",IF(NOT(ISERR(FIND("WILL",JoinIfFuzzy(DW$82:DW$123,DW$82:DW$123,"&lt;&gt;NA",$F$82:$F$123,$G570)))),"Will Transmit", "Won't Transmit"),"NA"),"*")</f>
        <v>NA</v>
      </c>
      <c r="DX570" s="58" t="str">
        <f>IF(DX$9="Include",IF(JoinIfFuzzy(DX$82:DX$123,DX$82:DX$123,"&lt;&gt;NA",$F$82:$F$123,$G570)&lt;&gt;"",IF(NOT(ISERR(FIND("WILL",JoinIfFuzzy(DX$82:DX$123,DX$82:DX$123,"&lt;&gt;NA",$F$82:$F$123,$G570)))),"Will Transmit", "Won't Transmit"),"NA"),"*")</f>
        <v>NA</v>
      </c>
      <c r="DY570" s="58" t="str">
        <f>IF(DY$9="Include",IF(JoinIfFuzzy(DY$82:DY$123,DY$82:DY$123,"&lt;&gt;NA",$F$82:$F$123,$G570)&lt;&gt;"",IF(NOT(ISERR(FIND("WILL",JoinIfFuzzy(DY$82:DY$123,DY$82:DY$123,"&lt;&gt;NA",$F$82:$F$123,$G570)))),"Will Transmit", "Won't Transmit"),"NA"),"*")</f>
        <v>Will Transmit</v>
      </c>
      <c r="DZ570" s="58" t="str">
        <f>IF(DZ$9="Include",IF(JoinIfFuzzy(DZ$82:DZ$123,DZ$82:DZ$123,"&lt;&gt;NA",$F$82:$F$123,$G570)&lt;&gt;"",IF(NOT(ISERR(FIND("WILL",JoinIfFuzzy(DZ$82:DZ$123,DZ$82:DZ$123,"&lt;&gt;NA",$F$82:$F$123,$G570)))),"Will Transmit", "Won't Transmit"),"NA"),"*")</f>
        <v>*</v>
      </c>
      <c r="EA570" s="58" t="str">
        <f>IF(EA$9="Include",IF(JoinIfFuzzy(EA$82:EA$123,EA$82:EA$123,"&lt;&gt;NA",$F$82:$F$123,$G570)&lt;&gt;"",IF(NOT(ISERR(FIND("WILL",JoinIfFuzzy(EA$82:EA$123,EA$82:EA$123,"&lt;&gt;NA",$F$82:$F$123,$G570)))),"Will Transmit", "Won't Transmit"),"NA"),"*")</f>
        <v>NA</v>
      </c>
      <c r="EB570" s="58" t="str">
        <f>IF(EB$9="Include",IF(JoinIfFuzzy(EB$82:EB$123,EB$82:EB$123,"&lt;&gt;NA",$F$82:$F$123,$G570)&lt;&gt;"",IF(NOT(ISERR(FIND("WILL",JoinIfFuzzy(EB$82:EB$123,EB$82:EB$123,"&lt;&gt;NA",$F$82:$F$123,$G570)))),"Will Transmit", "Won't Transmit"),"NA"),"*")</f>
        <v>NA</v>
      </c>
      <c r="EC570" s="58" t="str">
        <f>IF(EC$9="Include",IF(JoinIfFuzzy(EC$82:EC$123,EC$82:EC$123,"&lt;&gt;NA",$F$82:$F$123,$G570)&lt;&gt;"",IF(NOT(ISERR(FIND("WILL",JoinIfFuzzy(EC$82:EC$123,EC$82:EC$123,"&lt;&gt;NA",$F$82:$F$123,$G570)))),"Will Transmit", "Won't Transmit"),"NA"),"*")</f>
        <v>NA</v>
      </c>
      <c r="ED570" s="58" t="str">
        <f>IF(ED$9="Include",IF(JoinIfFuzzy(ED$82:ED$123,ED$82:ED$123,"&lt;&gt;NA",$F$82:$F$123,$G570)&lt;&gt;"",IF(NOT(ISERR(FIND("WILL",JoinIfFuzzy(ED$82:ED$123,ED$82:ED$123,"&lt;&gt;NA",$F$82:$F$123,$G570)))),"Will Transmit", "Won't Transmit"),"NA"),"*")</f>
        <v>*</v>
      </c>
      <c r="EE570" s="58" t="str">
        <f>IF(EE$9="Include",IF(JoinIfFuzzy(EE$82:EE$123,EE$82:EE$123,"&lt;&gt;NA",$F$82:$F$123,$G570)&lt;&gt;"",IF(NOT(ISERR(FIND("WILL",JoinIfFuzzy(EE$82:EE$123,EE$82:EE$123,"&lt;&gt;NA",$F$82:$F$123,$G570)))),"Will Transmit", "Won't Transmit"),"NA"),"*")</f>
        <v>NA</v>
      </c>
      <c r="EF570" s="58" t="str">
        <f>IF(EF$9="Include",IF(JoinIfFuzzy(EF$82:EF$123,EF$82:EF$123,"&lt;&gt;NA",$F$82:$F$123,$G570)&lt;&gt;"",IF(NOT(ISERR(FIND("WILL",JoinIfFuzzy(EF$82:EF$123,EF$82:EF$123,"&lt;&gt;NA",$F$82:$F$123,$G570)))),"Will Transmit", "Won't Transmit"),"NA"),"*")</f>
        <v>NA</v>
      </c>
      <c r="EG570" s="58" t="str">
        <f>IF(EG$9="Include",IF(JoinIfFuzzy(EG$82:EG$123,EG$82:EG$123,"&lt;&gt;NA",$F$82:$F$123,$G570)&lt;&gt;"",IF(NOT(ISERR(FIND("WILL",JoinIfFuzzy(EG$82:EG$123,EG$82:EG$123,"&lt;&gt;NA",$F$82:$F$123,$G570)))),"Will Transmit", "Won't Transmit"),"NA"),"*")</f>
        <v>*</v>
      </c>
      <c r="EH570" s="58" t="str">
        <f>IF(EH$9="Include",IF(JoinIfFuzzy(EH$82:EH$123,EH$82:EH$123,"&lt;&gt;NA",$F$82:$F$123,$G570)&lt;&gt;"",IF(NOT(ISERR(FIND("WILL",JoinIfFuzzy(EH$82:EH$123,EH$82:EH$123,"&lt;&gt;NA",$F$82:$F$123,$G570)))),"Will Transmit", "Won't Transmit"),"NA"),"*")</f>
        <v>NA</v>
      </c>
      <c r="EI570" s="58" t="str">
        <f>IF(EI$9="Include",IF(JoinIfFuzzy(EI$82:EI$123,EI$82:EI$123,"&lt;&gt;NA",$F$82:$F$123,$G570)&lt;&gt;"",IF(NOT(ISERR(FIND("WILL",JoinIfFuzzy(EI$82:EI$123,EI$82:EI$123,"&lt;&gt;NA",$F$82:$F$123,$G570)))),"Will Transmit", "Won't Transmit"),"NA"),"*")</f>
        <v>*</v>
      </c>
      <c r="EJ570" s="58" t="str">
        <f>IF(EJ$9="Include",IF(JoinIfFuzzy(EJ$82:EJ$123,EJ$82:EJ$123,"&lt;&gt;NA",$F$82:$F$123,$G570)&lt;&gt;"",IF(NOT(ISERR(FIND("WILL",JoinIfFuzzy(EJ$82:EJ$123,EJ$82:EJ$123,"&lt;&gt;NA",$F$82:$F$123,$G570)))),"Will Transmit", "Won't Transmit"),"NA"),"*")</f>
        <v>NA</v>
      </c>
      <c r="EK570" s="58" t="str">
        <f>IF(EK$9="Include",IF(JoinIfFuzzy(EK$82:EK$123,EK$82:EK$123,"&lt;&gt;NA",$F$82:$F$123,$G570)&lt;&gt;"",IF(NOT(ISERR(FIND("WILL",JoinIfFuzzy(EK$82:EK$123,EK$82:EK$123,"&lt;&gt;NA",$F$82:$F$123,$G570)))),"Will Transmit", "Won't Transmit"),"NA"),"*")</f>
        <v>*</v>
      </c>
      <c r="EL570" s="109"/>
      <c r="EM570" s="109"/>
    </row>
    <row r="571" spans="1:143" s="58" customFormat="1" ht="12.75" customHeight="1" x14ac:dyDescent="0.25">
      <c r="A571" s="5"/>
      <c r="B571" s="96"/>
      <c r="C571" s="96"/>
      <c r="D571" s="96"/>
      <c r="E571" s="96"/>
      <c r="F571" s="96"/>
      <c r="G571" s="58" t="s">
        <v>3542</v>
      </c>
      <c r="H571" s="18" t="s">
        <v>5</v>
      </c>
      <c r="I571" s="18"/>
      <c r="J571" s="58" t="str">
        <f>IF(J$9="Include",IF(JoinIfFuzzy(J$82:J$123,J$82:J$123,"&lt;&gt;NA",$F$82:$F$123,$G571)&lt;&gt;"",IF(NOT(ISERR(FIND("WILL",JoinIfFuzzy(J$82:J$123,J$82:J$123,"&lt;&gt;NA",$F$82:$F$123,$G571)))),"Will Transmit", "Won't Transmit"),"NA"),"*")</f>
        <v>NA</v>
      </c>
      <c r="K571" s="58" t="str">
        <f>IF(K$9="Include",IF(JoinIfFuzzy(K$82:K$123,K$82:K$123,"&lt;&gt;NA",$F$82:$F$123,$G571)&lt;&gt;"",IF(NOT(ISERR(FIND("WILL",JoinIfFuzzy(K$82:K$123,K$82:K$123,"&lt;&gt;NA",$F$82:$F$123,$G571)))),"Will Transmit", "Won't Transmit"),"NA"),"*")</f>
        <v>NA</v>
      </c>
      <c r="L571" s="58" t="str">
        <f>IF(L$9="Include",IF(JoinIfFuzzy(L$82:L$123,L$82:L$123,"&lt;&gt;NA",$F$82:$F$123,$G571)&lt;&gt;"",IF(NOT(ISERR(FIND("WILL",JoinIfFuzzy(L$82:L$123,L$82:L$123,"&lt;&gt;NA",$F$82:$F$123,$G571)))),"Will Transmit", "Won't Transmit"),"NA"),"*")</f>
        <v>*</v>
      </c>
      <c r="M571" s="58" t="str">
        <f>IF(M$9="Include",IF(JoinIfFuzzy(M$82:M$123,M$82:M$123,"&lt;&gt;NA",$F$82:$F$123,$G571)&lt;&gt;"",IF(NOT(ISERR(FIND("WILL",JoinIfFuzzy(M$82:M$123,M$82:M$123,"&lt;&gt;NA",$F$82:$F$123,$G571)))),"Will Transmit", "Won't Transmit"),"NA"),"*")</f>
        <v>NA</v>
      </c>
      <c r="N571" s="58" t="str">
        <f>IF(N$9="Include",IF(JoinIfFuzzy(N$82:N$123,N$82:N$123,"&lt;&gt;NA",$F$82:$F$123,$G571)&lt;&gt;"",IF(NOT(ISERR(FIND("WILL",JoinIfFuzzy(N$82:N$123,N$82:N$123,"&lt;&gt;NA",$F$82:$F$123,$G571)))),"Will Transmit", "Won't Transmit"),"NA"),"*")</f>
        <v>*</v>
      </c>
      <c r="O571" s="58" t="str">
        <f>IF(O$9="Include",IF(JoinIfFuzzy(O$82:O$123,O$82:O$123,"&lt;&gt;NA",$F$82:$F$123,$G571)&lt;&gt;"",IF(NOT(ISERR(FIND("WILL",JoinIfFuzzy(O$82:O$123,O$82:O$123,"&lt;&gt;NA",$F$82:$F$123,$G571)))),"Will Transmit", "Won't Transmit"),"NA"),"*")</f>
        <v>NA</v>
      </c>
      <c r="P571" s="58" t="str">
        <f>IF(P$9="Include",IF(JoinIfFuzzy(P$82:P$123,P$82:P$123,"&lt;&gt;NA",$F$82:$F$123,$G571)&lt;&gt;"",IF(NOT(ISERR(FIND("WILL",JoinIfFuzzy(P$82:P$123,P$82:P$123,"&lt;&gt;NA",$F$82:$F$123,$G571)))),"Will Transmit", "Won't Transmit"),"NA"),"*")</f>
        <v>*</v>
      </c>
      <c r="Q571" s="58" t="str">
        <f>IF(Q$9="Include",IF(JoinIfFuzzy(Q$82:Q$123,Q$82:Q$123,"&lt;&gt;NA",$F$82:$F$123,$G571)&lt;&gt;"",IF(NOT(ISERR(FIND("WILL",JoinIfFuzzy(Q$82:Q$123,Q$82:Q$123,"&lt;&gt;NA",$F$82:$F$123,$G571)))),"Will Transmit", "Won't Transmit"),"NA"),"*")</f>
        <v>NA</v>
      </c>
      <c r="R571" s="58" t="str">
        <f>IF(R$9="Include",IF(JoinIfFuzzy(R$82:R$123,R$82:R$123,"&lt;&gt;NA",$F$82:$F$123,$G571)&lt;&gt;"",IF(NOT(ISERR(FIND("WILL",JoinIfFuzzy(R$82:R$123,R$82:R$123,"&lt;&gt;NA",$F$82:$F$123,$G571)))),"Will Transmit", "Won't Transmit"),"NA"),"*")</f>
        <v>*</v>
      </c>
      <c r="S571" s="58" t="str">
        <f>IF(S$9="Include",IF(JoinIfFuzzy(S$82:S$123,S$82:S$123,"&lt;&gt;NA",$F$82:$F$123,$G571)&lt;&gt;"",IF(NOT(ISERR(FIND("WILL",JoinIfFuzzy(S$82:S$123,S$82:S$123,"&lt;&gt;NA",$F$82:$F$123,$G571)))),"Will Transmit", "Won't Transmit"),"NA"),"*")</f>
        <v>Will Transmit</v>
      </c>
      <c r="T571" s="58" t="str">
        <f>IF(T$9="Include",IF(JoinIfFuzzy(T$82:T$123,T$82:T$123,"&lt;&gt;NA",$F$82:$F$123,$G571)&lt;&gt;"",IF(NOT(ISERR(FIND("WILL",JoinIfFuzzy(T$82:T$123,T$82:T$123,"&lt;&gt;NA",$F$82:$F$123,$G571)))),"Will Transmit", "Won't Transmit"),"NA"),"*")</f>
        <v>*</v>
      </c>
      <c r="U571" s="58" t="str">
        <f>IF(U$9="Include",IF(JoinIfFuzzy(U$82:U$123,U$82:U$123,"&lt;&gt;NA",$F$82:$F$123,$G571)&lt;&gt;"",IF(NOT(ISERR(FIND("WILL",JoinIfFuzzy(U$82:U$123,U$82:U$123,"&lt;&gt;NA",$F$82:$F$123,$G571)))),"Will Transmit", "Won't Transmit"),"NA"),"*")</f>
        <v>NA</v>
      </c>
      <c r="V571" s="58" t="str">
        <f>IF(V$9="Include",IF(JoinIfFuzzy(V$82:V$123,V$82:V$123,"&lt;&gt;NA",$F$82:$F$123,$G571)&lt;&gt;"",IF(NOT(ISERR(FIND("WILL",JoinIfFuzzy(V$82:V$123,V$82:V$123,"&lt;&gt;NA",$F$82:$F$123,$G571)))),"Will Transmit", "Won't Transmit"),"NA"),"*")</f>
        <v>NA</v>
      </c>
      <c r="W571" s="58" t="str">
        <f>IF(W$9="Include",IF(JoinIfFuzzy(W$82:W$123,W$82:W$123,"&lt;&gt;NA",$F$82:$F$123,$G571)&lt;&gt;"",IF(NOT(ISERR(FIND("WILL",JoinIfFuzzy(W$82:W$123,W$82:W$123,"&lt;&gt;NA",$F$82:$F$123,$G571)))),"Will Transmit", "Won't Transmit"),"NA"),"*")</f>
        <v>NA</v>
      </c>
      <c r="X571" s="58" t="str">
        <f>IF(X$9="Include",IF(JoinIfFuzzy(X$82:X$123,X$82:X$123,"&lt;&gt;NA",$F$82:$F$123,$G571)&lt;&gt;"",IF(NOT(ISERR(FIND("WILL",JoinIfFuzzy(X$82:X$123,X$82:X$123,"&lt;&gt;NA",$F$82:$F$123,$G571)))),"Will Transmit", "Won't Transmit"),"NA"),"*")</f>
        <v>*</v>
      </c>
      <c r="Y571" s="58" t="str">
        <f>IF(Y$9="Include",IF(JoinIfFuzzy(Y$82:Y$123,Y$82:Y$123,"&lt;&gt;NA",$F$82:$F$123,$G571)&lt;&gt;"",IF(NOT(ISERR(FIND("WILL",JoinIfFuzzy(Y$82:Y$123,Y$82:Y$123,"&lt;&gt;NA",$F$82:$F$123,$G571)))),"Will Transmit", "Won't Transmit"),"NA"),"*")</f>
        <v>NA</v>
      </c>
      <c r="Z571" s="58" t="str">
        <f>IF(Z$9="Include",IF(JoinIfFuzzy(Z$82:Z$123,Z$82:Z$123,"&lt;&gt;NA",$F$82:$F$123,$G571)&lt;&gt;"",IF(NOT(ISERR(FIND("WILL",JoinIfFuzzy(Z$82:Z$123,Z$82:Z$123,"&lt;&gt;NA",$F$82:$F$123,$G571)))),"Will Transmit", "Won't Transmit"),"NA"),"*")</f>
        <v>*</v>
      </c>
      <c r="AA571" s="58" t="str">
        <f>IF(AA$9="Include",IF(JoinIfFuzzy(AA$82:AA$123,AA$82:AA$123,"&lt;&gt;NA",$F$82:$F$123,$G571)&lt;&gt;"",IF(NOT(ISERR(FIND("WILL",JoinIfFuzzy(AA$82:AA$123,AA$82:AA$123,"&lt;&gt;NA",$F$82:$F$123,$G571)))),"Will Transmit", "Won't Transmit"),"NA"),"*")</f>
        <v>NA</v>
      </c>
      <c r="AB571" s="58" t="str">
        <f>IF(AB$9="Include",IF(JoinIfFuzzy(AB$82:AB$123,AB$82:AB$123,"&lt;&gt;NA",$F$82:$F$123,$G571)&lt;&gt;"",IF(NOT(ISERR(FIND("WILL",JoinIfFuzzy(AB$82:AB$123,AB$82:AB$123,"&lt;&gt;NA",$F$82:$F$123,$G571)))),"Will Transmit", "Won't Transmit"),"NA"),"*")</f>
        <v>*</v>
      </c>
      <c r="AC571" s="58" t="str">
        <f>IF(AC$9="Include",IF(JoinIfFuzzy(AC$82:AC$123,AC$82:AC$123,"&lt;&gt;NA",$F$82:$F$123,$G571)&lt;&gt;"",IF(NOT(ISERR(FIND("WILL",JoinIfFuzzy(AC$82:AC$123,AC$82:AC$123,"&lt;&gt;NA",$F$82:$F$123,$G571)))),"Will Transmit", "Won't Transmit"),"NA"),"*")</f>
        <v>NA</v>
      </c>
      <c r="AD571" s="58" t="str">
        <f>IF(AD$9="Include",IF(JoinIfFuzzy(AD$82:AD$123,AD$82:AD$123,"&lt;&gt;NA",$F$82:$F$123,$G571)&lt;&gt;"",IF(NOT(ISERR(FIND("WILL",JoinIfFuzzy(AD$82:AD$123,AD$82:AD$123,"&lt;&gt;NA",$F$82:$F$123,$G571)))),"Will Transmit", "Won't Transmit"),"NA"),"*")</f>
        <v>NA</v>
      </c>
      <c r="AE571" s="58" t="str">
        <f>IF(AE$9="Include",IF(JoinIfFuzzy(AE$82:AE$123,AE$82:AE$123,"&lt;&gt;NA",$F$82:$F$123,$G571)&lt;&gt;"",IF(NOT(ISERR(FIND("WILL",JoinIfFuzzy(AE$82:AE$123,AE$82:AE$123,"&lt;&gt;NA",$F$82:$F$123,$G571)))),"Will Transmit", "Won't Transmit"),"NA"),"*")</f>
        <v>*</v>
      </c>
      <c r="AF571" s="58" t="str">
        <f>IF(AF$9="Include",IF(JoinIfFuzzy(AF$82:AF$123,AF$82:AF$123,"&lt;&gt;NA",$F$82:$F$123,$G571)&lt;&gt;"",IF(NOT(ISERR(FIND("WILL",JoinIfFuzzy(AF$82:AF$123,AF$82:AF$123,"&lt;&gt;NA",$F$82:$F$123,$G571)))),"Will Transmit", "Won't Transmit"),"NA"),"*")</f>
        <v>NA</v>
      </c>
      <c r="AG571" s="58" t="str">
        <f>IF(AG$9="Include",IF(JoinIfFuzzy(AG$82:AG$123,AG$82:AG$123,"&lt;&gt;NA",$F$82:$F$123,$G571)&lt;&gt;"",IF(NOT(ISERR(FIND("WILL",JoinIfFuzzy(AG$82:AG$123,AG$82:AG$123,"&lt;&gt;NA",$F$82:$F$123,$G571)))),"Will Transmit", "Won't Transmit"),"NA"),"*")</f>
        <v>NA</v>
      </c>
      <c r="AH571" s="58" t="str">
        <f>IF(AH$9="Include",IF(JoinIfFuzzy(AH$82:AH$123,AH$82:AH$123,"&lt;&gt;NA",$F$82:$F$123,$G571)&lt;&gt;"",IF(NOT(ISERR(FIND("WILL",JoinIfFuzzy(AH$82:AH$123,AH$82:AH$123,"&lt;&gt;NA",$F$82:$F$123,$G571)))),"Will Transmit", "Won't Transmit"),"NA"),"*")</f>
        <v>NA</v>
      </c>
      <c r="AI571" s="58" t="str">
        <f>IF(AI$9="Include",IF(JoinIfFuzzy(AI$82:AI$123,AI$82:AI$123,"&lt;&gt;NA",$F$82:$F$123,$G571)&lt;&gt;"",IF(NOT(ISERR(FIND("WILL",JoinIfFuzzy(AI$82:AI$123,AI$82:AI$123,"&lt;&gt;NA",$F$82:$F$123,$G571)))),"Will Transmit", "Won't Transmit"),"NA"),"*")</f>
        <v>*</v>
      </c>
      <c r="AJ571" s="58" t="str">
        <f>IF(AJ$9="Include",IF(JoinIfFuzzy(AJ$82:AJ$123,AJ$82:AJ$123,"&lt;&gt;NA",$F$82:$F$123,$G571)&lt;&gt;"",IF(NOT(ISERR(FIND("WILL",JoinIfFuzzy(AJ$82:AJ$123,AJ$82:AJ$123,"&lt;&gt;NA",$F$82:$F$123,$G571)))),"Will Transmit", "Won't Transmit"),"NA"),"*")</f>
        <v>NA</v>
      </c>
      <c r="AK571" s="58" t="str">
        <f>IF(AK$9="Include",IF(JoinIfFuzzy(AK$82:AK$123,AK$82:AK$123,"&lt;&gt;NA",$F$82:$F$123,$G571)&lt;&gt;"",IF(NOT(ISERR(FIND("WILL",JoinIfFuzzy(AK$82:AK$123,AK$82:AK$123,"&lt;&gt;NA",$F$82:$F$123,$G571)))),"Will Transmit", "Won't Transmit"),"NA"),"*")</f>
        <v>*</v>
      </c>
      <c r="AL571" s="58" t="str">
        <f>IF(AL$9="Include",IF(JoinIfFuzzy(AL$82:AL$123,AL$82:AL$123,"&lt;&gt;NA",$F$82:$F$123,$G571)&lt;&gt;"",IF(NOT(ISERR(FIND("WILL",JoinIfFuzzy(AL$82:AL$123,AL$82:AL$123,"&lt;&gt;NA",$F$82:$F$123,$G571)))),"Will Transmit", "Won't Transmit"),"NA"),"*")</f>
        <v>NA</v>
      </c>
      <c r="AM571" s="58" t="str">
        <f>IF(AM$9="Include",IF(JoinIfFuzzy(AM$82:AM$123,AM$82:AM$123,"&lt;&gt;NA",$F$82:$F$123,$G571)&lt;&gt;"",IF(NOT(ISERR(FIND("WILL",JoinIfFuzzy(AM$82:AM$123,AM$82:AM$123,"&lt;&gt;NA",$F$82:$F$123,$G571)))),"Will Transmit", "Won't Transmit"),"NA"),"*")</f>
        <v>NA</v>
      </c>
      <c r="AN571" s="58" t="str">
        <f>IF(AN$9="Include",IF(JoinIfFuzzy(AN$82:AN$123,AN$82:AN$123,"&lt;&gt;NA",$F$82:$F$123,$G571)&lt;&gt;"",IF(NOT(ISERR(FIND("WILL",JoinIfFuzzy(AN$82:AN$123,AN$82:AN$123,"&lt;&gt;NA",$F$82:$F$123,$G571)))),"Will Transmit", "Won't Transmit"),"NA"),"*")</f>
        <v>NA</v>
      </c>
      <c r="AO571" s="58" t="str">
        <f>IF(AO$9="Include",IF(JoinIfFuzzy(AO$82:AO$123,AO$82:AO$123,"&lt;&gt;NA",$F$82:$F$123,$G571)&lt;&gt;"",IF(NOT(ISERR(FIND("WILL",JoinIfFuzzy(AO$82:AO$123,AO$82:AO$123,"&lt;&gt;NA",$F$82:$F$123,$G571)))),"Will Transmit", "Won't Transmit"),"NA"),"*")</f>
        <v>*</v>
      </c>
      <c r="AP571" s="58" t="str">
        <f>IF(AP$9="Include",IF(JoinIfFuzzy(AP$82:AP$123,AP$82:AP$123,"&lt;&gt;NA",$F$82:$F$123,$G571)&lt;&gt;"",IF(NOT(ISERR(FIND("WILL",JoinIfFuzzy(AP$82:AP$123,AP$82:AP$123,"&lt;&gt;NA",$F$82:$F$123,$G571)))),"Will Transmit", "Won't Transmit"),"NA"),"*")</f>
        <v>NA</v>
      </c>
      <c r="AQ571" s="58" t="str">
        <f>IF(AQ$9="Include",IF(JoinIfFuzzy(AQ$82:AQ$123,AQ$82:AQ$123,"&lt;&gt;NA",$F$82:$F$123,$G571)&lt;&gt;"",IF(NOT(ISERR(FIND("WILL",JoinIfFuzzy(AQ$82:AQ$123,AQ$82:AQ$123,"&lt;&gt;NA",$F$82:$F$123,$G571)))),"Will Transmit", "Won't Transmit"),"NA"),"*")</f>
        <v>*</v>
      </c>
      <c r="AR571" s="58" t="str">
        <f>IF(AR$9="Include",IF(JoinIfFuzzy(AR$82:AR$123,AR$82:AR$123,"&lt;&gt;NA",$F$82:$F$123,$G571)&lt;&gt;"",IF(NOT(ISERR(FIND("WILL",JoinIfFuzzy(AR$82:AR$123,AR$82:AR$123,"&lt;&gt;NA",$F$82:$F$123,$G571)))),"Will Transmit", "Won't Transmit"),"NA"),"*")</f>
        <v>NA</v>
      </c>
      <c r="AS571" s="58" t="str">
        <f>IF(AS$9="Include",IF(JoinIfFuzzy(AS$82:AS$123,AS$82:AS$123,"&lt;&gt;NA",$F$82:$F$123,$G571)&lt;&gt;"",IF(NOT(ISERR(FIND("WILL",JoinIfFuzzy(AS$82:AS$123,AS$82:AS$123,"&lt;&gt;NA",$F$82:$F$123,$G571)))),"Will Transmit", "Won't Transmit"),"NA"),"*")</f>
        <v>*</v>
      </c>
      <c r="AT571" s="58" t="str">
        <f>IF(AT$9="Include",IF(JoinIfFuzzy(AT$82:AT$123,AT$82:AT$123,"&lt;&gt;NA",$F$82:$F$123,$G571)&lt;&gt;"",IF(NOT(ISERR(FIND("WILL",JoinIfFuzzy(AT$82:AT$123,AT$82:AT$123,"&lt;&gt;NA",$F$82:$F$123,$G571)))),"Will Transmit", "Won't Transmit"),"NA"),"*")</f>
        <v>NA</v>
      </c>
      <c r="AU571" s="58" t="str">
        <f>IF(AU$9="Include",IF(JoinIfFuzzy(AU$82:AU$123,AU$82:AU$123,"&lt;&gt;NA",$F$82:$F$123,$G571)&lt;&gt;"",IF(NOT(ISERR(FIND("WILL",JoinIfFuzzy(AU$82:AU$123,AU$82:AU$123,"&lt;&gt;NA",$F$82:$F$123,$G571)))),"Will Transmit", "Won't Transmit"),"NA"),"*")</f>
        <v>NA</v>
      </c>
      <c r="AV571" s="58" t="str">
        <f>IF(AV$9="Include",IF(JoinIfFuzzy(AV$82:AV$123,AV$82:AV$123,"&lt;&gt;NA",$F$82:$F$123,$G571)&lt;&gt;"",IF(NOT(ISERR(FIND("WILL",JoinIfFuzzy(AV$82:AV$123,AV$82:AV$123,"&lt;&gt;NA",$F$82:$F$123,$G571)))),"Will Transmit", "Won't Transmit"),"NA"),"*")</f>
        <v>*</v>
      </c>
      <c r="AW571" s="58" t="str">
        <f>IF(AW$9="Include",IF(JoinIfFuzzy(AW$82:AW$123,AW$82:AW$123,"&lt;&gt;NA",$F$82:$F$123,$G571)&lt;&gt;"",IF(NOT(ISERR(FIND("WILL",JoinIfFuzzy(AW$82:AW$123,AW$82:AW$123,"&lt;&gt;NA",$F$82:$F$123,$G571)))),"Will Transmit", "Won't Transmit"),"NA"),"*")</f>
        <v>*</v>
      </c>
      <c r="AX571" s="58" t="str">
        <f>IF(AX$9="Include",IF(JoinIfFuzzy(AX$82:AX$123,AX$82:AX$123,"&lt;&gt;NA",$F$82:$F$123,$G571)&lt;&gt;"",IF(NOT(ISERR(FIND("WILL",JoinIfFuzzy(AX$82:AX$123,AX$82:AX$123,"&lt;&gt;NA",$F$82:$F$123,$G571)))),"Will Transmit", "Won't Transmit"),"NA"),"*")</f>
        <v>*</v>
      </c>
      <c r="AY571" s="58" t="str">
        <f>IF(AY$9="Include",IF(JoinIfFuzzy(AY$82:AY$123,AY$82:AY$123,"&lt;&gt;NA",$F$82:$F$123,$G571)&lt;&gt;"",IF(NOT(ISERR(FIND("WILL",JoinIfFuzzy(AY$82:AY$123,AY$82:AY$123,"&lt;&gt;NA",$F$82:$F$123,$G571)))),"Will Transmit", "Won't Transmit"),"NA"),"*")</f>
        <v>*</v>
      </c>
      <c r="AZ571" s="58" t="str">
        <f>IF(AZ$9="Include",IF(JoinIfFuzzy(AZ$82:AZ$123,AZ$82:AZ$123,"&lt;&gt;NA",$F$82:$F$123,$G571)&lt;&gt;"",IF(NOT(ISERR(FIND("WILL",JoinIfFuzzy(AZ$82:AZ$123,AZ$82:AZ$123,"&lt;&gt;NA",$F$82:$F$123,$G571)))),"Will Transmit", "Won't Transmit"),"NA"),"*")</f>
        <v>NA</v>
      </c>
      <c r="BA571" s="58" t="str">
        <f>IF(BA$9="Include",IF(JoinIfFuzzy(BA$82:BA$123,BA$82:BA$123,"&lt;&gt;NA",$F$82:$F$123,$G571)&lt;&gt;"",IF(NOT(ISERR(FIND("WILL",JoinIfFuzzy(BA$82:BA$123,BA$82:BA$123,"&lt;&gt;NA",$F$82:$F$123,$G571)))),"Will Transmit", "Won't Transmit"),"NA"),"*")</f>
        <v>NA</v>
      </c>
      <c r="BB571" s="58" t="str">
        <f>IF(BB$9="Include",IF(JoinIfFuzzy(BB$82:BB$123,BB$82:BB$123,"&lt;&gt;NA",$F$82:$F$123,$G571)&lt;&gt;"",IF(NOT(ISERR(FIND("WILL",JoinIfFuzzy(BB$82:BB$123,BB$82:BB$123,"&lt;&gt;NA",$F$82:$F$123,$G571)))),"Will Transmit", "Won't Transmit"),"NA"),"*")</f>
        <v>NA</v>
      </c>
      <c r="BC571" s="58" t="str">
        <f>IF(BC$9="Include",IF(JoinIfFuzzy(BC$82:BC$123,BC$82:BC$123,"&lt;&gt;NA",$F$82:$F$123,$G571)&lt;&gt;"",IF(NOT(ISERR(FIND("WILL",JoinIfFuzzy(BC$82:BC$123,BC$82:BC$123,"&lt;&gt;NA",$F$82:$F$123,$G571)))),"Will Transmit", "Won't Transmit"),"NA"),"*")</f>
        <v>NA</v>
      </c>
      <c r="BD571" s="58" t="str">
        <f>IF(BD$9="Include",IF(JoinIfFuzzy(BD$82:BD$123,BD$82:BD$123,"&lt;&gt;NA",$F$82:$F$123,$G571)&lt;&gt;"",IF(NOT(ISERR(FIND("WILL",JoinIfFuzzy(BD$82:BD$123,BD$82:BD$123,"&lt;&gt;NA",$F$82:$F$123,$G571)))),"Will Transmit", "Won't Transmit"),"NA"),"*")</f>
        <v>NA</v>
      </c>
      <c r="BE571" s="58" t="str">
        <f>IF(BE$9="Include",IF(JoinIfFuzzy(BE$82:BE$123,BE$82:BE$123,"&lt;&gt;NA",$F$82:$F$123,$G571)&lt;&gt;"",IF(NOT(ISERR(FIND("WILL",JoinIfFuzzy(BE$82:BE$123,BE$82:BE$123,"&lt;&gt;NA",$F$82:$F$123,$G571)))),"Will Transmit", "Won't Transmit"),"NA"),"*")</f>
        <v>*</v>
      </c>
      <c r="BF571" s="58" t="str">
        <f>IF(BF$9="Include",IF(JoinIfFuzzy(BF$82:BF$123,BF$82:BF$123,"&lt;&gt;NA",$F$82:$F$123,$G571)&lt;&gt;"",IF(NOT(ISERR(FIND("WILL",JoinIfFuzzy(BF$82:BF$123,BF$82:BF$123,"&lt;&gt;NA",$F$82:$F$123,$G571)))),"Will Transmit", "Won't Transmit"),"NA"),"*")</f>
        <v>*</v>
      </c>
      <c r="BG571" s="58" t="str">
        <f>IF(BG$9="Include",IF(JoinIfFuzzy(BG$82:BG$123,BG$82:BG$123,"&lt;&gt;NA",$F$82:$F$123,$G571)&lt;&gt;"",IF(NOT(ISERR(FIND("WILL",JoinIfFuzzy(BG$82:BG$123,BG$82:BG$123,"&lt;&gt;NA",$F$82:$F$123,$G571)))),"Will Transmit", "Won't Transmit"),"NA"),"*")</f>
        <v>NA</v>
      </c>
      <c r="BH571" s="58" t="str">
        <f>IF(BH$9="Include",IF(JoinIfFuzzy(BH$82:BH$123,BH$82:BH$123,"&lt;&gt;NA",$F$82:$F$123,$G571)&lt;&gt;"",IF(NOT(ISERR(FIND("WILL",JoinIfFuzzy(BH$82:BH$123,BH$82:BH$123,"&lt;&gt;NA",$F$82:$F$123,$G571)))),"Will Transmit", "Won't Transmit"),"NA"),"*")</f>
        <v>*</v>
      </c>
      <c r="BI571" s="58" t="str">
        <f>IF(BI$9="Include",IF(JoinIfFuzzy(BI$82:BI$123,BI$82:BI$123,"&lt;&gt;NA",$F$82:$F$123,$G571)&lt;&gt;"",IF(NOT(ISERR(FIND("WILL",JoinIfFuzzy(BI$82:BI$123,BI$82:BI$123,"&lt;&gt;NA",$F$82:$F$123,$G571)))),"Will Transmit", "Won't Transmit"),"NA"),"*")</f>
        <v>NA</v>
      </c>
      <c r="BJ571" s="58" t="str">
        <f>IF(BJ$9="Include",IF(JoinIfFuzzy(BJ$82:BJ$123,BJ$82:BJ$123,"&lt;&gt;NA",$F$82:$F$123,$G571)&lt;&gt;"",IF(NOT(ISERR(FIND("WILL",JoinIfFuzzy(BJ$82:BJ$123,BJ$82:BJ$123,"&lt;&gt;NA",$F$82:$F$123,$G571)))),"Will Transmit", "Won't Transmit"),"NA"),"*")</f>
        <v>NA</v>
      </c>
      <c r="BK571" s="58" t="str">
        <f>IF(BK$9="Include",IF(JoinIfFuzzy(BK$82:BK$123,BK$82:BK$123,"&lt;&gt;NA",$F$82:$F$123,$G571)&lt;&gt;"",IF(NOT(ISERR(FIND("WILL",JoinIfFuzzy(BK$82:BK$123,BK$82:BK$123,"&lt;&gt;NA",$F$82:$F$123,$G571)))),"Will Transmit", "Won't Transmit"),"NA"),"*")</f>
        <v>*</v>
      </c>
      <c r="BL571" s="58" t="str">
        <f>IF(BL$9="Include",IF(JoinIfFuzzy(BL$82:BL$123,BL$82:BL$123,"&lt;&gt;NA",$F$82:$F$123,$G571)&lt;&gt;"",IF(NOT(ISERR(FIND("WILL",JoinIfFuzzy(BL$82:BL$123,BL$82:BL$123,"&lt;&gt;NA",$F$82:$F$123,$G571)))),"Will Transmit", "Won't Transmit"),"NA"),"*")</f>
        <v>NA</v>
      </c>
      <c r="BM571" s="58" t="str">
        <f>IF(BM$9="Include",IF(JoinIfFuzzy(BM$82:BM$123,BM$82:BM$123,"&lt;&gt;NA",$F$82:$F$123,$G571)&lt;&gt;"",IF(NOT(ISERR(FIND("WILL",JoinIfFuzzy(BM$82:BM$123,BM$82:BM$123,"&lt;&gt;NA",$F$82:$F$123,$G571)))),"Will Transmit", "Won't Transmit"),"NA"),"*")</f>
        <v>*</v>
      </c>
      <c r="BN571" s="58" t="str">
        <f>IF(BN$9="Include",IF(JoinIfFuzzy(BN$82:BN$123,BN$82:BN$123,"&lt;&gt;NA",$F$82:$F$123,$G571)&lt;&gt;"",IF(NOT(ISERR(FIND("WILL",JoinIfFuzzy(BN$82:BN$123,BN$82:BN$123,"&lt;&gt;NA",$F$82:$F$123,$G571)))),"Will Transmit", "Won't Transmit"),"NA"),"*")</f>
        <v>NA</v>
      </c>
      <c r="BO571" s="58" t="str">
        <f>IF(BO$9="Include",IF(JoinIfFuzzy(BO$82:BO$123,BO$82:BO$123,"&lt;&gt;NA",$F$82:$F$123,$G571)&lt;&gt;"",IF(NOT(ISERR(FIND("WILL",JoinIfFuzzy(BO$82:BO$123,BO$82:BO$123,"&lt;&gt;NA",$F$82:$F$123,$G571)))),"Will Transmit", "Won't Transmit"),"NA"),"*")</f>
        <v>NA</v>
      </c>
      <c r="BP571" s="58" t="str">
        <f>IF(BP$9="Include",IF(JoinIfFuzzy(BP$82:BP$123,BP$82:BP$123,"&lt;&gt;NA",$F$82:$F$123,$G571)&lt;&gt;"",IF(NOT(ISERR(FIND("WILL",JoinIfFuzzy(BP$82:BP$123,BP$82:BP$123,"&lt;&gt;NA",$F$82:$F$123,$G571)))),"Will Transmit", "Won't Transmit"),"NA"),"*")</f>
        <v>*</v>
      </c>
      <c r="BQ571" s="58" t="str">
        <f>IF(BQ$9="Include",IF(JoinIfFuzzy(BQ$82:BQ$123,BQ$82:BQ$123,"&lt;&gt;NA",$F$82:$F$123,$G571)&lt;&gt;"",IF(NOT(ISERR(FIND("WILL",JoinIfFuzzy(BQ$82:BQ$123,BQ$82:BQ$123,"&lt;&gt;NA",$F$82:$F$123,$G571)))),"Will Transmit", "Won't Transmit"),"NA"),"*")</f>
        <v>NA</v>
      </c>
      <c r="BR571" s="58" t="str">
        <f>IF(BR$9="Include",IF(JoinIfFuzzy(BR$82:BR$123,BR$82:BR$123,"&lt;&gt;NA",$F$82:$F$123,$G571)&lt;&gt;"",IF(NOT(ISERR(FIND("WILL",JoinIfFuzzy(BR$82:BR$123,BR$82:BR$123,"&lt;&gt;NA",$F$82:$F$123,$G571)))),"Will Transmit", "Won't Transmit"),"NA"),"*")</f>
        <v>*</v>
      </c>
      <c r="BS571" s="58" t="str">
        <f>IF(BS$9="Include",IF(JoinIfFuzzy(BS$82:BS$123,BS$82:BS$123,"&lt;&gt;NA",$F$82:$F$123,$G571)&lt;&gt;"",IF(NOT(ISERR(FIND("WILL",JoinIfFuzzy(BS$82:BS$123,BS$82:BS$123,"&lt;&gt;NA",$F$82:$F$123,$G571)))),"Will Transmit", "Won't Transmit"),"NA"),"*")</f>
        <v>NA</v>
      </c>
      <c r="BT571" s="58" t="str">
        <f>IF(BT$9="Include",IF(JoinIfFuzzy(BT$82:BT$123,BT$82:BT$123,"&lt;&gt;NA",$F$82:$F$123,$G571)&lt;&gt;"",IF(NOT(ISERR(FIND("WILL",JoinIfFuzzy(BT$82:BT$123,BT$82:BT$123,"&lt;&gt;NA",$F$82:$F$123,$G571)))),"Will Transmit", "Won't Transmit"),"NA"),"*")</f>
        <v>NA</v>
      </c>
      <c r="BU571" s="58" t="str">
        <f>IF(BU$9="Include",IF(JoinIfFuzzy(BU$82:BU$123,BU$82:BU$123,"&lt;&gt;NA",$F$82:$F$123,$G571)&lt;&gt;"",IF(NOT(ISERR(FIND("WILL",JoinIfFuzzy(BU$82:BU$123,BU$82:BU$123,"&lt;&gt;NA",$F$82:$F$123,$G571)))),"Will Transmit", "Won't Transmit"),"NA"),"*")</f>
        <v>*</v>
      </c>
      <c r="BV571" s="58" t="str">
        <f>IF(BV$9="Include",IF(JoinIfFuzzy(BV$82:BV$123,BV$82:BV$123,"&lt;&gt;NA",$F$82:$F$123,$G571)&lt;&gt;"",IF(NOT(ISERR(FIND("WILL",JoinIfFuzzy(BV$82:BV$123,BV$82:BV$123,"&lt;&gt;NA",$F$82:$F$123,$G571)))),"Will Transmit", "Won't Transmit"),"NA"),"*")</f>
        <v>NA</v>
      </c>
      <c r="BW571" s="58" t="str">
        <f>IF(BW$9="Include",IF(JoinIfFuzzy(BW$82:BW$123,BW$82:BW$123,"&lt;&gt;NA",$F$82:$F$123,$G571)&lt;&gt;"",IF(NOT(ISERR(FIND("WILL",JoinIfFuzzy(BW$82:BW$123,BW$82:BW$123,"&lt;&gt;NA",$F$82:$F$123,$G571)))),"Will Transmit", "Won't Transmit"),"NA"),"*")</f>
        <v>*</v>
      </c>
      <c r="BX571" s="58" t="str">
        <f>IF(BX$9="Include",IF(JoinIfFuzzy(BX$82:BX$123,BX$82:BX$123,"&lt;&gt;NA",$F$82:$F$123,$G571)&lt;&gt;"",IF(NOT(ISERR(FIND("WILL",JoinIfFuzzy(BX$82:BX$123,BX$82:BX$123,"&lt;&gt;NA",$F$82:$F$123,$G571)))),"Will Transmit", "Won't Transmit"),"NA"),"*")</f>
        <v>NA</v>
      </c>
      <c r="BY571" s="58" t="str">
        <f>IF(BY$9="Include",IF(JoinIfFuzzy(BY$82:BY$123,BY$82:BY$123,"&lt;&gt;NA",$F$82:$F$123,$G571)&lt;&gt;"",IF(NOT(ISERR(FIND("WILL",JoinIfFuzzy(BY$82:BY$123,BY$82:BY$123,"&lt;&gt;NA",$F$82:$F$123,$G571)))),"Will Transmit", "Won't Transmit"),"NA"),"*")</f>
        <v>*</v>
      </c>
      <c r="BZ571" s="58" t="str">
        <f>IF(BZ$9="Include",IF(JoinIfFuzzy(BZ$82:BZ$123,BZ$82:BZ$123,"&lt;&gt;NA",$F$82:$F$123,$G571)&lt;&gt;"",IF(NOT(ISERR(FIND("WILL",JoinIfFuzzy(BZ$82:BZ$123,BZ$82:BZ$123,"&lt;&gt;NA",$F$82:$F$123,$G571)))),"Will Transmit", "Won't Transmit"),"NA"),"*")</f>
        <v>NA</v>
      </c>
      <c r="CA571" s="58" t="str">
        <f>IF(CA$9="Include",IF(JoinIfFuzzy(CA$82:CA$123,CA$82:CA$123,"&lt;&gt;NA",$F$82:$F$123,$G571)&lt;&gt;"",IF(NOT(ISERR(FIND("WILL",JoinIfFuzzy(CA$82:CA$123,CA$82:CA$123,"&lt;&gt;NA",$F$82:$F$123,$G571)))),"Will Transmit", "Won't Transmit"),"NA"),"*")</f>
        <v>NA</v>
      </c>
      <c r="CB571" s="58" t="str">
        <f>IF(CB$9="Include",IF(JoinIfFuzzy(CB$82:CB$123,CB$82:CB$123,"&lt;&gt;NA",$F$82:$F$123,$G571)&lt;&gt;"",IF(NOT(ISERR(FIND("WILL",JoinIfFuzzy(CB$82:CB$123,CB$82:CB$123,"&lt;&gt;NA",$F$82:$F$123,$G571)))),"Will Transmit", "Won't Transmit"),"NA"),"*")</f>
        <v>NA</v>
      </c>
      <c r="CC571" s="58" t="str">
        <f>IF(CC$9="Include",IF(JoinIfFuzzy(CC$82:CC$123,CC$82:CC$123,"&lt;&gt;NA",$F$82:$F$123,$G571)&lt;&gt;"",IF(NOT(ISERR(FIND("WILL",JoinIfFuzzy(CC$82:CC$123,CC$82:CC$123,"&lt;&gt;NA",$F$82:$F$123,$G571)))),"Will Transmit", "Won't Transmit"),"NA"),"*")</f>
        <v>NA</v>
      </c>
      <c r="CD571" s="58" t="str">
        <f>IF(CD$9="Include",IF(JoinIfFuzzy(CD$82:CD$123,CD$82:CD$123,"&lt;&gt;NA",$F$82:$F$123,$G571)&lt;&gt;"",IF(NOT(ISERR(FIND("WILL",JoinIfFuzzy(CD$82:CD$123,CD$82:CD$123,"&lt;&gt;NA",$F$82:$F$123,$G571)))),"Will Transmit", "Won't Transmit"),"NA"),"*")</f>
        <v>*</v>
      </c>
      <c r="CE571" s="58" t="str">
        <f>IF(CE$9="Include",IF(JoinIfFuzzy(CE$82:CE$123,CE$82:CE$123,"&lt;&gt;NA",$F$82:$F$123,$G571)&lt;&gt;"",IF(NOT(ISERR(FIND("WILL",JoinIfFuzzy(CE$82:CE$123,CE$82:CE$123,"&lt;&gt;NA",$F$82:$F$123,$G571)))),"Will Transmit", "Won't Transmit"),"NA"),"*")</f>
        <v>*</v>
      </c>
      <c r="CF571" s="58" t="str">
        <f>IF(CF$9="Include",IF(JoinIfFuzzy(CF$82:CF$123,CF$82:CF$123,"&lt;&gt;NA",$F$82:$F$123,$G571)&lt;&gt;"",IF(NOT(ISERR(FIND("WILL",JoinIfFuzzy(CF$82:CF$123,CF$82:CF$123,"&lt;&gt;NA",$F$82:$F$123,$G571)))),"Will Transmit", "Won't Transmit"),"NA"),"*")</f>
        <v>*</v>
      </c>
      <c r="CG571" s="58" t="str">
        <f>IF(CG$9="Include",IF(JoinIfFuzzy(CG$82:CG$123,CG$82:CG$123,"&lt;&gt;NA",$F$82:$F$123,$G571)&lt;&gt;"",IF(NOT(ISERR(FIND("WILL",JoinIfFuzzy(CG$82:CG$123,CG$82:CG$123,"&lt;&gt;NA",$F$82:$F$123,$G571)))),"Will Transmit", "Won't Transmit"),"NA"),"*")</f>
        <v>NA</v>
      </c>
      <c r="CH571" s="58" t="str">
        <f>IF(CH$9="Include",IF(JoinIfFuzzy(CH$82:CH$123,CH$82:CH$123,"&lt;&gt;NA",$F$82:$F$123,$G571)&lt;&gt;"",IF(NOT(ISERR(FIND("WILL",JoinIfFuzzy(CH$82:CH$123,CH$82:CH$123,"&lt;&gt;NA",$F$82:$F$123,$G571)))),"Will Transmit", "Won't Transmit"),"NA"),"*")</f>
        <v>NA</v>
      </c>
      <c r="CI571" s="58" t="str">
        <f>IF(CI$9="Include",IF(JoinIfFuzzy(CI$82:CI$123,CI$82:CI$123,"&lt;&gt;NA",$F$82:$F$123,$G571)&lt;&gt;"",IF(NOT(ISERR(FIND("WILL",JoinIfFuzzy(CI$82:CI$123,CI$82:CI$123,"&lt;&gt;NA",$F$82:$F$123,$G571)))),"Will Transmit", "Won't Transmit"),"NA"),"*")</f>
        <v>*</v>
      </c>
      <c r="CJ571" s="58" t="str">
        <f>IF(CJ$9="Include",IF(JoinIfFuzzy(CJ$82:CJ$123,CJ$82:CJ$123,"&lt;&gt;NA",$F$82:$F$123,$G571)&lt;&gt;"",IF(NOT(ISERR(FIND("WILL",JoinIfFuzzy(CJ$82:CJ$123,CJ$82:CJ$123,"&lt;&gt;NA",$F$82:$F$123,$G571)))),"Will Transmit", "Won't Transmit"),"NA"),"*")</f>
        <v>Will Transmit</v>
      </c>
      <c r="CK571" s="58" t="str">
        <f>IF(CK$9="Include",IF(JoinIfFuzzy(CK$82:CK$123,CK$82:CK$123,"&lt;&gt;NA",$F$82:$F$123,$G571)&lt;&gt;"",IF(NOT(ISERR(FIND("WILL",JoinIfFuzzy(CK$82:CK$123,CK$82:CK$123,"&lt;&gt;NA",$F$82:$F$123,$G571)))),"Will Transmit", "Won't Transmit"),"NA"),"*")</f>
        <v>NA</v>
      </c>
      <c r="CL571" s="58" t="str">
        <f>IF(CL$9="Include",IF(JoinIfFuzzy(CL$82:CL$123,CL$82:CL$123,"&lt;&gt;NA",$F$82:$F$123,$G571)&lt;&gt;"",IF(NOT(ISERR(FIND("WILL",JoinIfFuzzy(CL$82:CL$123,CL$82:CL$123,"&lt;&gt;NA",$F$82:$F$123,$G571)))),"Will Transmit", "Won't Transmit"),"NA"),"*")</f>
        <v>NA</v>
      </c>
      <c r="CM571" s="58" t="str">
        <f>IF(CM$9="Include",IF(JoinIfFuzzy(CM$82:CM$123,CM$82:CM$123,"&lt;&gt;NA",$F$82:$F$123,$G571)&lt;&gt;"",IF(NOT(ISERR(FIND("WILL",JoinIfFuzzy(CM$82:CM$123,CM$82:CM$123,"&lt;&gt;NA",$F$82:$F$123,$G571)))),"Will Transmit", "Won't Transmit"),"NA"),"*")</f>
        <v>*</v>
      </c>
      <c r="CN571" s="58" t="str">
        <f>IF(CN$9="Include",IF(JoinIfFuzzy(CN$82:CN$123,CN$82:CN$123,"&lt;&gt;NA",$F$82:$F$123,$G571)&lt;&gt;"",IF(NOT(ISERR(FIND("WILL",JoinIfFuzzy(CN$82:CN$123,CN$82:CN$123,"&lt;&gt;NA",$F$82:$F$123,$G571)))),"Will Transmit", "Won't Transmit"),"NA"),"*")</f>
        <v>NA</v>
      </c>
      <c r="CO571" s="58" t="str">
        <f>IF(CO$9="Include",IF(JoinIfFuzzy(CO$82:CO$123,CO$82:CO$123,"&lt;&gt;NA",$F$82:$F$123,$G571)&lt;&gt;"",IF(NOT(ISERR(FIND("WILL",JoinIfFuzzy(CO$82:CO$123,CO$82:CO$123,"&lt;&gt;NA",$F$82:$F$123,$G571)))),"Will Transmit", "Won't Transmit"),"NA"),"*")</f>
        <v>NA</v>
      </c>
      <c r="CP571" s="58" t="str">
        <f>IF(CP$9="Include",IF(JoinIfFuzzy(CP$82:CP$123,CP$82:CP$123,"&lt;&gt;NA",$F$82:$F$123,$G571)&lt;&gt;"",IF(NOT(ISERR(FIND("WILL",JoinIfFuzzy(CP$82:CP$123,CP$82:CP$123,"&lt;&gt;NA",$F$82:$F$123,$G571)))),"Will Transmit", "Won't Transmit"),"NA"),"*")</f>
        <v>*</v>
      </c>
      <c r="CQ571" s="58" t="str">
        <f>IF(CQ$9="Include",IF(JoinIfFuzzy(CQ$82:CQ$123,CQ$82:CQ$123,"&lt;&gt;NA",$F$82:$F$123,$G571)&lt;&gt;"",IF(NOT(ISERR(FIND("WILL",JoinIfFuzzy(CQ$82:CQ$123,CQ$82:CQ$123,"&lt;&gt;NA",$F$82:$F$123,$G571)))),"Will Transmit", "Won't Transmit"),"NA"),"*")</f>
        <v>NA</v>
      </c>
      <c r="CR571" s="58" t="str">
        <f>IF(CR$9="Include",IF(JoinIfFuzzy(CR$82:CR$123,CR$82:CR$123,"&lt;&gt;NA",$F$82:$F$123,$G571)&lt;&gt;"",IF(NOT(ISERR(FIND("WILL",JoinIfFuzzy(CR$82:CR$123,CR$82:CR$123,"&lt;&gt;NA",$F$82:$F$123,$G571)))),"Will Transmit", "Won't Transmit"),"NA"),"*")</f>
        <v>NA</v>
      </c>
      <c r="CS571" s="58" t="str">
        <f>IF(CS$9="Include",IF(JoinIfFuzzy(CS$82:CS$123,CS$82:CS$123,"&lt;&gt;NA",$F$82:$F$123,$G571)&lt;&gt;"",IF(NOT(ISERR(FIND("WILL",JoinIfFuzzy(CS$82:CS$123,CS$82:CS$123,"&lt;&gt;NA",$F$82:$F$123,$G571)))),"Will Transmit", "Won't Transmit"),"NA"),"*")</f>
        <v>NA</v>
      </c>
      <c r="CT571" s="58" t="str">
        <f>IF(CT$9="Include",IF(JoinIfFuzzy(CT$82:CT$123,CT$82:CT$123,"&lt;&gt;NA",$F$82:$F$123,$G571)&lt;&gt;"",IF(NOT(ISERR(FIND("WILL",JoinIfFuzzy(CT$82:CT$123,CT$82:CT$123,"&lt;&gt;NA",$F$82:$F$123,$G571)))),"Will Transmit", "Won't Transmit"),"NA"),"*")</f>
        <v>*</v>
      </c>
      <c r="CU571" s="58" t="str">
        <f>IF(CU$9="Include",IF(JoinIfFuzzy(CU$82:CU$123,CU$82:CU$123,"&lt;&gt;NA",$F$82:$F$123,$G571)&lt;&gt;"",IF(NOT(ISERR(FIND("WILL",JoinIfFuzzy(CU$82:CU$123,CU$82:CU$123,"&lt;&gt;NA",$F$82:$F$123,$G571)))),"Will Transmit", "Won't Transmit"),"NA"),"*")</f>
        <v>NA</v>
      </c>
      <c r="CV571" s="58" t="str">
        <f>IF(CV$9="Include",IF(JoinIfFuzzy(CV$82:CV$123,CV$82:CV$123,"&lt;&gt;NA",$F$82:$F$123,$G571)&lt;&gt;"",IF(NOT(ISERR(FIND("WILL",JoinIfFuzzy(CV$82:CV$123,CV$82:CV$123,"&lt;&gt;NA",$F$82:$F$123,$G571)))),"Will Transmit", "Won't Transmit"),"NA"),"*")</f>
        <v>*</v>
      </c>
      <c r="CW571" s="58" t="str">
        <f>IF(CW$9="Include",IF(JoinIfFuzzy(CW$82:CW$123,CW$82:CW$123,"&lt;&gt;NA",$F$82:$F$123,$G571)&lt;&gt;"",IF(NOT(ISERR(FIND("WILL",JoinIfFuzzy(CW$82:CW$123,CW$82:CW$123,"&lt;&gt;NA",$F$82:$F$123,$G571)))),"Will Transmit", "Won't Transmit"),"NA"),"*")</f>
        <v>NA</v>
      </c>
      <c r="CX571" s="58" t="str">
        <f>IF(CX$9="Include",IF(JoinIfFuzzy(CX$82:CX$123,CX$82:CX$123,"&lt;&gt;NA",$F$82:$F$123,$G571)&lt;&gt;"",IF(NOT(ISERR(FIND("WILL",JoinIfFuzzy(CX$82:CX$123,CX$82:CX$123,"&lt;&gt;NA",$F$82:$F$123,$G571)))),"Will Transmit", "Won't Transmit"),"NA"),"*")</f>
        <v>*</v>
      </c>
      <c r="CY571" s="58" t="str">
        <f>IF(CY$9="Include",IF(JoinIfFuzzy(CY$82:CY$123,CY$82:CY$123,"&lt;&gt;NA",$F$82:$F$123,$G571)&lt;&gt;"",IF(NOT(ISERR(FIND("WILL",JoinIfFuzzy(CY$82:CY$123,CY$82:CY$123,"&lt;&gt;NA",$F$82:$F$123,$G571)))),"Will Transmit", "Won't Transmit"),"NA"),"*")</f>
        <v>NA</v>
      </c>
      <c r="CZ571" s="58" t="str">
        <f>IF(CZ$9="Include",IF(JoinIfFuzzy(CZ$82:CZ$123,CZ$82:CZ$123,"&lt;&gt;NA",$F$82:$F$123,$G571)&lt;&gt;"",IF(NOT(ISERR(FIND("WILL",JoinIfFuzzy(CZ$82:CZ$123,CZ$82:CZ$123,"&lt;&gt;NA",$F$82:$F$123,$G571)))),"Will Transmit", "Won't Transmit"),"NA"),"*")</f>
        <v>*</v>
      </c>
      <c r="DA571" s="58" t="str">
        <f>IF(DA$9="Include",IF(JoinIfFuzzy(DA$82:DA$123,DA$82:DA$123,"&lt;&gt;NA",$F$82:$F$123,$G571)&lt;&gt;"",IF(NOT(ISERR(FIND("WILL",JoinIfFuzzy(DA$82:DA$123,DA$82:DA$123,"&lt;&gt;NA",$F$82:$F$123,$G571)))),"Will Transmit", "Won't Transmit"),"NA"),"*")</f>
        <v>NA</v>
      </c>
      <c r="DB571" s="58" t="str">
        <f>IF(DB$9="Include",IF(JoinIfFuzzy(DB$82:DB$123,DB$82:DB$123,"&lt;&gt;NA",$F$82:$F$123,$G571)&lt;&gt;"",IF(NOT(ISERR(FIND("WILL",JoinIfFuzzy(DB$82:DB$123,DB$82:DB$123,"&lt;&gt;NA",$F$82:$F$123,$G571)))),"Will Transmit", "Won't Transmit"),"NA"),"*")</f>
        <v>*</v>
      </c>
      <c r="DC571" s="58" t="str">
        <f>IF(DC$9="Include",IF(JoinIfFuzzy(DC$82:DC$123,DC$82:DC$123,"&lt;&gt;NA",$F$82:$F$123,$G571)&lt;&gt;"",IF(NOT(ISERR(FIND("WILL",JoinIfFuzzy(DC$82:DC$123,DC$82:DC$123,"&lt;&gt;NA",$F$82:$F$123,$G571)))),"Will Transmit", "Won't Transmit"),"NA"),"*")</f>
        <v>*</v>
      </c>
      <c r="DD571" s="58" t="str">
        <f>IF(DD$9="Include",IF(JoinIfFuzzy(DD$82:DD$123,DD$82:DD$123,"&lt;&gt;NA",$F$82:$F$123,$G571)&lt;&gt;"",IF(NOT(ISERR(FIND("WILL",JoinIfFuzzy(DD$82:DD$123,DD$82:DD$123,"&lt;&gt;NA",$F$82:$F$123,$G571)))),"Will Transmit", "Won't Transmit"),"NA"),"*")</f>
        <v>NA</v>
      </c>
      <c r="DE571" s="58" t="str">
        <f>IF(DE$9="Include",IF(JoinIfFuzzy(DE$82:DE$123,DE$82:DE$123,"&lt;&gt;NA",$F$82:$F$123,$G571)&lt;&gt;"",IF(NOT(ISERR(FIND("WILL",JoinIfFuzzy(DE$82:DE$123,DE$82:DE$123,"&lt;&gt;NA",$F$82:$F$123,$G571)))),"Will Transmit", "Won't Transmit"),"NA"),"*")</f>
        <v>NA</v>
      </c>
      <c r="DF571" s="58" t="str">
        <f>IF(DF$9="Include",IF(JoinIfFuzzy(DF$82:DF$123,DF$82:DF$123,"&lt;&gt;NA",$F$82:$F$123,$G571)&lt;&gt;"",IF(NOT(ISERR(FIND("WILL",JoinIfFuzzy(DF$82:DF$123,DF$82:DF$123,"&lt;&gt;NA",$F$82:$F$123,$G571)))),"Will Transmit", "Won't Transmit"),"NA"),"*")</f>
        <v>*</v>
      </c>
      <c r="DG571" s="58" t="str">
        <f>IF(DG$9="Include",IF(JoinIfFuzzy(DG$82:DG$123,DG$82:DG$123,"&lt;&gt;NA",$F$82:$F$123,$G571)&lt;&gt;"",IF(NOT(ISERR(FIND("WILL",JoinIfFuzzy(DG$82:DG$123,DG$82:DG$123,"&lt;&gt;NA",$F$82:$F$123,$G571)))),"Will Transmit", "Won't Transmit"),"NA"),"*")</f>
        <v>Won't Transmit</v>
      </c>
      <c r="DH571" s="58" t="str">
        <f>IF(DH$9="Include",IF(JoinIfFuzzy(DH$82:DH$123,DH$82:DH$123,"&lt;&gt;NA",$F$82:$F$123,$G571)&lt;&gt;"",IF(NOT(ISERR(FIND("WILL",JoinIfFuzzy(DH$82:DH$123,DH$82:DH$123,"&lt;&gt;NA",$F$82:$F$123,$G571)))),"Will Transmit", "Won't Transmit"),"NA"),"*")</f>
        <v>NA</v>
      </c>
      <c r="DI571" s="58" t="str">
        <f>IF(DI$9="Include",IF(JoinIfFuzzy(DI$82:DI$123,DI$82:DI$123,"&lt;&gt;NA",$F$82:$F$123,$G571)&lt;&gt;"",IF(NOT(ISERR(FIND("WILL",JoinIfFuzzy(DI$82:DI$123,DI$82:DI$123,"&lt;&gt;NA",$F$82:$F$123,$G571)))),"Will Transmit", "Won't Transmit"),"NA"),"*")</f>
        <v>NA</v>
      </c>
      <c r="DJ571" s="58" t="str">
        <f>IF(DJ$9="Include",IF(JoinIfFuzzy(DJ$82:DJ$123,DJ$82:DJ$123,"&lt;&gt;NA",$F$82:$F$123,$G571)&lt;&gt;"",IF(NOT(ISERR(FIND("WILL",JoinIfFuzzy(DJ$82:DJ$123,DJ$82:DJ$123,"&lt;&gt;NA",$F$82:$F$123,$G571)))),"Will Transmit", "Won't Transmit"),"NA"),"*")</f>
        <v>NA</v>
      </c>
      <c r="DK571" s="58" t="str">
        <f>IF(DK$9="Include",IF(JoinIfFuzzy(DK$82:DK$123,DK$82:DK$123,"&lt;&gt;NA",$F$82:$F$123,$G571)&lt;&gt;"",IF(NOT(ISERR(FIND("WILL",JoinIfFuzzy(DK$82:DK$123,DK$82:DK$123,"&lt;&gt;NA",$F$82:$F$123,$G571)))),"Will Transmit", "Won't Transmit"),"NA"),"*")</f>
        <v>*</v>
      </c>
      <c r="DL571" s="58" t="str">
        <f>IF(DL$9="Include",IF(JoinIfFuzzy(DL$82:DL$123,DL$82:DL$123,"&lt;&gt;NA",$F$82:$F$123,$G571)&lt;&gt;"",IF(NOT(ISERR(FIND("WILL",JoinIfFuzzy(DL$82:DL$123,DL$82:DL$123,"&lt;&gt;NA",$F$82:$F$123,$G571)))),"Will Transmit", "Won't Transmit"),"NA"),"*")</f>
        <v>NA</v>
      </c>
      <c r="DM571" s="58" t="str">
        <f>IF(DM$9="Include",IF(JoinIfFuzzy(DM$82:DM$123,DM$82:DM$123,"&lt;&gt;NA",$F$82:$F$123,$G571)&lt;&gt;"",IF(NOT(ISERR(FIND("WILL",JoinIfFuzzy(DM$82:DM$123,DM$82:DM$123,"&lt;&gt;NA",$F$82:$F$123,$G571)))),"Will Transmit", "Won't Transmit"),"NA"),"*")</f>
        <v>*</v>
      </c>
      <c r="DN571" s="58" t="str">
        <f>IF(DN$9="Include",IF(JoinIfFuzzy(DN$82:DN$123,DN$82:DN$123,"&lt;&gt;NA",$F$82:$F$123,$G571)&lt;&gt;"",IF(NOT(ISERR(FIND("WILL",JoinIfFuzzy(DN$82:DN$123,DN$82:DN$123,"&lt;&gt;NA",$F$82:$F$123,$G571)))),"Will Transmit", "Won't Transmit"),"NA"),"*")</f>
        <v>NA</v>
      </c>
      <c r="DO571" s="58" t="str">
        <f>IF(DO$9="Include",IF(JoinIfFuzzy(DO$82:DO$123,DO$82:DO$123,"&lt;&gt;NA",$F$82:$F$123,$G571)&lt;&gt;"",IF(NOT(ISERR(FIND("WILL",JoinIfFuzzy(DO$82:DO$123,DO$82:DO$123,"&lt;&gt;NA",$F$82:$F$123,$G571)))),"Will Transmit", "Won't Transmit"),"NA"),"*")</f>
        <v>*</v>
      </c>
      <c r="DP571" s="58" t="str">
        <f>IF(DP$9="Include",IF(JoinIfFuzzy(DP$82:DP$123,DP$82:DP$123,"&lt;&gt;NA",$F$82:$F$123,$G571)&lt;&gt;"",IF(NOT(ISERR(FIND("WILL",JoinIfFuzzy(DP$82:DP$123,DP$82:DP$123,"&lt;&gt;NA",$F$82:$F$123,$G571)))),"Will Transmit", "Won't Transmit"),"NA"),"*")</f>
        <v>NA</v>
      </c>
      <c r="DQ571" s="58" t="str">
        <f>IF(DQ$9="Include",IF(JoinIfFuzzy(DQ$82:DQ$123,DQ$82:DQ$123,"&lt;&gt;NA",$F$82:$F$123,$G571)&lt;&gt;"",IF(NOT(ISERR(FIND("WILL",JoinIfFuzzy(DQ$82:DQ$123,DQ$82:DQ$123,"&lt;&gt;NA",$F$82:$F$123,$G571)))),"Will Transmit", "Won't Transmit"),"NA"),"*")</f>
        <v>*</v>
      </c>
      <c r="DR571" s="58" t="str">
        <f>IF(DR$9="Include",IF(JoinIfFuzzy(DR$82:DR$123,DR$82:DR$123,"&lt;&gt;NA",$F$82:$F$123,$G571)&lt;&gt;"",IF(NOT(ISERR(FIND("WILL",JoinIfFuzzy(DR$82:DR$123,DR$82:DR$123,"&lt;&gt;NA",$F$82:$F$123,$G571)))),"Will Transmit", "Won't Transmit"),"NA"),"*")</f>
        <v>*</v>
      </c>
      <c r="DS571" s="58" t="str">
        <f>IF(DS$9="Include",IF(JoinIfFuzzy(DS$82:DS$123,DS$82:DS$123,"&lt;&gt;NA",$F$82:$F$123,$G571)&lt;&gt;"",IF(NOT(ISERR(FIND("WILL",JoinIfFuzzy(DS$82:DS$123,DS$82:DS$123,"&lt;&gt;NA",$F$82:$F$123,$G571)))),"Will Transmit", "Won't Transmit"),"NA"),"*")</f>
        <v>NA</v>
      </c>
      <c r="DT571" s="58" t="str">
        <f>IF(DT$9="Include",IF(JoinIfFuzzy(DT$82:DT$123,DT$82:DT$123,"&lt;&gt;NA",$F$82:$F$123,$G571)&lt;&gt;"",IF(NOT(ISERR(FIND("WILL",JoinIfFuzzy(DT$82:DT$123,DT$82:DT$123,"&lt;&gt;NA",$F$82:$F$123,$G571)))),"Will Transmit", "Won't Transmit"),"NA"),"*")</f>
        <v>NA</v>
      </c>
      <c r="DU571" s="58" t="str">
        <f>IF(DU$9="Include",IF(JoinIfFuzzy(DU$82:DU$123,DU$82:DU$123,"&lt;&gt;NA",$F$82:$F$123,$G571)&lt;&gt;"",IF(NOT(ISERR(FIND("WILL",JoinIfFuzzy(DU$82:DU$123,DU$82:DU$123,"&lt;&gt;NA",$F$82:$F$123,$G571)))),"Will Transmit", "Won't Transmit"),"NA"),"*")</f>
        <v>*</v>
      </c>
      <c r="DV571" s="58" t="str">
        <f>IF(DV$9="Include",IF(JoinIfFuzzy(DV$82:DV$123,DV$82:DV$123,"&lt;&gt;NA",$F$82:$F$123,$G571)&lt;&gt;"",IF(NOT(ISERR(FIND("WILL",JoinIfFuzzy(DV$82:DV$123,DV$82:DV$123,"&lt;&gt;NA",$F$82:$F$123,$G571)))),"Will Transmit", "Won't Transmit"),"NA"),"*")</f>
        <v>*</v>
      </c>
      <c r="DW571" s="58" t="str">
        <f>IF(DW$9="Include",IF(JoinIfFuzzy(DW$82:DW$123,DW$82:DW$123,"&lt;&gt;NA",$F$82:$F$123,$G571)&lt;&gt;"",IF(NOT(ISERR(FIND("WILL",JoinIfFuzzy(DW$82:DW$123,DW$82:DW$123,"&lt;&gt;NA",$F$82:$F$123,$G571)))),"Will Transmit", "Won't Transmit"),"NA"),"*")</f>
        <v>NA</v>
      </c>
      <c r="DX571" s="58" t="str">
        <f>IF(DX$9="Include",IF(JoinIfFuzzy(DX$82:DX$123,DX$82:DX$123,"&lt;&gt;NA",$F$82:$F$123,$G571)&lt;&gt;"",IF(NOT(ISERR(FIND("WILL",JoinIfFuzzy(DX$82:DX$123,DX$82:DX$123,"&lt;&gt;NA",$F$82:$F$123,$G571)))),"Will Transmit", "Won't Transmit"),"NA"),"*")</f>
        <v>NA</v>
      </c>
      <c r="DY571" s="58" t="str">
        <f>IF(DY$9="Include",IF(JoinIfFuzzy(DY$82:DY$123,DY$82:DY$123,"&lt;&gt;NA",$F$82:$F$123,$G571)&lt;&gt;"",IF(NOT(ISERR(FIND("WILL",JoinIfFuzzy(DY$82:DY$123,DY$82:DY$123,"&lt;&gt;NA",$F$82:$F$123,$G571)))),"Will Transmit", "Won't Transmit"),"NA"),"*")</f>
        <v>NA</v>
      </c>
      <c r="DZ571" s="58" t="str">
        <f>IF(DZ$9="Include",IF(JoinIfFuzzy(DZ$82:DZ$123,DZ$82:DZ$123,"&lt;&gt;NA",$F$82:$F$123,$G571)&lt;&gt;"",IF(NOT(ISERR(FIND("WILL",JoinIfFuzzy(DZ$82:DZ$123,DZ$82:DZ$123,"&lt;&gt;NA",$F$82:$F$123,$G571)))),"Will Transmit", "Won't Transmit"),"NA"),"*")</f>
        <v>*</v>
      </c>
      <c r="EA571" s="58" t="str">
        <f>IF(EA$9="Include",IF(JoinIfFuzzy(EA$82:EA$123,EA$82:EA$123,"&lt;&gt;NA",$F$82:$F$123,$G571)&lt;&gt;"",IF(NOT(ISERR(FIND("WILL",JoinIfFuzzy(EA$82:EA$123,EA$82:EA$123,"&lt;&gt;NA",$F$82:$F$123,$G571)))),"Will Transmit", "Won't Transmit"),"NA"),"*")</f>
        <v>NA</v>
      </c>
      <c r="EB571" s="58" t="str">
        <f>IF(EB$9="Include",IF(JoinIfFuzzy(EB$82:EB$123,EB$82:EB$123,"&lt;&gt;NA",$F$82:$F$123,$G571)&lt;&gt;"",IF(NOT(ISERR(FIND("WILL",JoinIfFuzzy(EB$82:EB$123,EB$82:EB$123,"&lt;&gt;NA",$F$82:$F$123,$G571)))),"Will Transmit", "Won't Transmit"),"NA"),"*")</f>
        <v>NA</v>
      </c>
      <c r="EC571" s="58" t="str">
        <f>IF(EC$9="Include",IF(JoinIfFuzzy(EC$82:EC$123,EC$82:EC$123,"&lt;&gt;NA",$F$82:$F$123,$G571)&lt;&gt;"",IF(NOT(ISERR(FIND("WILL",JoinIfFuzzy(EC$82:EC$123,EC$82:EC$123,"&lt;&gt;NA",$F$82:$F$123,$G571)))),"Will Transmit", "Won't Transmit"),"NA"),"*")</f>
        <v>NA</v>
      </c>
      <c r="ED571" s="58" t="str">
        <f>IF(ED$9="Include",IF(JoinIfFuzzy(ED$82:ED$123,ED$82:ED$123,"&lt;&gt;NA",$F$82:$F$123,$G571)&lt;&gt;"",IF(NOT(ISERR(FIND("WILL",JoinIfFuzzy(ED$82:ED$123,ED$82:ED$123,"&lt;&gt;NA",$F$82:$F$123,$G571)))),"Will Transmit", "Won't Transmit"),"NA"),"*")</f>
        <v>*</v>
      </c>
      <c r="EE571" s="58" t="str">
        <f>IF(EE$9="Include",IF(JoinIfFuzzy(EE$82:EE$123,EE$82:EE$123,"&lt;&gt;NA",$F$82:$F$123,$G571)&lt;&gt;"",IF(NOT(ISERR(FIND("WILL",JoinIfFuzzy(EE$82:EE$123,EE$82:EE$123,"&lt;&gt;NA",$F$82:$F$123,$G571)))),"Will Transmit", "Won't Transmit"),"NA"),"*")</f>
        <v>NA</v>
      </c>
      <c r="EF571" s="58" t="str">
        <f>IF(EF$9="Include",IF(JoinIfFuzzy(EF$82:EF$123,EF$82:EF$123,"&lt;&gt;NA",$F$82:$F$123,$G571)&lt;&gt;"",IF(NOT(ISERR(FIND("WILL",JoinIfFuzzy(EF$82:EF$123,EF$82:EF$123,"&lt;&gt;NA",$F$82:$F$123,$G571)))),"Will Transmit", "Won't Transmit"),"NA"),"*")</f>
        <v>NA</v>
      </c>
      <c r="EG571" s="58" t="str">
        <f>IF(EG$9="Include",IF(JoinIfFuzzy(EG$82:EG$123,EG$82:EG$123,"&lt;&gt;NA",$F$82:$F$123,$G571)&lt;&gt;"",IF(NOT(ISERR(FIND("WILL",JoinIfFuzzy(EG$82:EG$123,EG$82:EG$123,"&lt;&gt;NA",$F$82:$F$123,$G571)))),"Will Transmit", "Won't Transmit"),"NA"),"*")</f>
        <v>*</v>
      </c>
      <c r="EH571" s="58" t="str">
        <f>IF(EH$9="Include",IF(JoinIfFuzzy(EH$82:EH$123,EH$82:EH$123,"&lt;&gt;NA",$F$82:$F$123,$G571)&lt;&gt;"",IF(NOT(ISERR(FIND("WILL",JoinIfFuzzy(EH$82:EH$123,EH$82:EH$123,"&lt;&gt;NA",$F$82:$F$123,$G571)))),"Will Transmit", "Won't Transmit"),"NA"),"*")</f>
        <v>Will Transmit</v>
      </c>
      <c r="EI571" s="58" t="str">
        <f>IF(EI$9="Include",IF(JoinIfFuzzy(EI$82:EI$123,EI$82:EI$123,"&lt;&gt;NA",$F$82:$F$123,$G571)&lt;&gt;"",IF(NOT(ISERR(FIND("WILL",JoinIfFuzzy(EI$82:EI$123,EI$82:EI$123,"&lt;&gt;NA",$F$82:$F$123,$G571)))),"Will Transmit", "Won't Transmit"),"NA"),"*")</f>
        <v>*</v>
      </c>
      <c r="EJ571" s="58" t="str">
        <f>IF(EJ$9="Include",IF(JoinIfFuzzy(EJ$82:EJ$123,EJ$82:EJ$123,"&lt;&gt;NA",$F$82:$F$123,$G571)&lt;&gt;"",IF(NOT(ISERR(FIND("WILL",JoinIfFuzzy(EJ$82:EJ$123,EJ$82:EJ$123,"&lt;&gt;NA",$F$82:$F$123,$G571)))),"Will Transmit", "Won't Transmit"),"NA"),"*")</f>
        <v>Will Transmit</v>
      </c>
      <c r="EK571" s="58" t="str">
        <f>IF(EK$9="Include",IF(JoinIfFuzzy(EK$82:EK$123,EK$82:EK$123,"&lt;&gt;NA",$F$82:$F$123,$G571)&lt;&gt;"",IF(NOT(ISERR(FIND("WILL",JoinIfFuzzy(EK$82:EK$123,EK$82:EK$123,"&lt;&gt;NA",$F$82:$F$123,$G571)))),"Will Transmit", "Won't Transmit"),"NA"),"*")</f>
        <v>*</v>
      </c>
      <c r="EL571" s="109"/>
      <c r="EM571" s="109"/>
    </row>
    <row r="572" spans="1:143" s="58" customFormat="1" ht="12.75" customHeight="1" x14ac:dyDescent="0.25">
      <c r="A572" s="5"/>
      <c r="B572" s="96"/>
      <c r="C572" s="96"/>
      <c r="D572" s="96"/>
      <c r="E572" s="96"/>
      <c r="F572" s="96"/>
      <c r="G572" s="58" t="s">
        <v>3539</v>
      </c>
      <c r="H572" s="18" t="s">
        <v>5</v>
      </c>
      <c r="I572" s="18"/>
      <c r="J572" s="58" t="str">
        <f>IF(J$9="Include",IF(JoinIfFuzzy(J$82:J$123,J$82:J$123,"&lt;&gt;NA",$F$82:$F$123,$G572)&lt;&gt;"",IF(NOT(ISERR(FIND("WILL",JoinIfFuzzy(J$82:J$123,J$82:J$123,"&lt;&gt;NA",$F$82:$F$123,$G572)))),"Will Transmit", "Won't Transmit"),"NA"),"*")</f>
        <v>NA</v>
      </c>
      <c r="K572" s="58" t="str">
        <f>IF(K$9="Include",IF(JoinIfFuzzy(K$82:K$123,K$82:K$123,"&lt;&gt;NA",$F$82:$F$123,$G572)&lt;&gt;"",IF(NOT(ISERR(FIND("WILL",JoinIfFuzzy(K$82:K$123,K$82:K$123,"&lt;&gt;NA",$F$82:$F$123,$G572)))),"Will Transmit", "Won't Transmit"),"NA"),"*")</f>
        <v>NA</v>
      </c>
      <c r="L572" s="58" t="str">
        <f>IF(L$9="Include",IF(JoinIfFuzzy(L$82:L$123,L$82:L$123,"&lt;&gt;NA",$F$82:$F$123,$G572)&lt;&gt;"",IF(NOT(ISERR(FIND("WILL",JoinIfFuzzy(L$82:L$123,L$82:L$123,"&lt;&gt;NA",$F$82:$F$123,$G572)))),"Will Transmit", "Won't Transmit"),"NA"),"*")</f>
        <v>*</v>
      </c>
      <c r="M572" s="58" t="str">
        <f>IF(M$9="Include",IF(JoinIfFuzzy(M$82:M$123,M$82:M$123,"&lt;&gt;NA",$F$82:$F$123,$G572)&lt;&gt;"",IF(NOT(ISERR(FIND("WILL",JoinIfFuzzy(M$82:M$123,M$82:M$123,"&lt;&gt;NA",$F$82:$F$123,$G572)))),"Will Transmit", "Won't Transmit"),"NA"),"*")</f>
        <v>NA</v>
      </c>
      <c r="N572" s="58" t="str">
        <f>IF(N$9="Include",IF(JoinIfFuzzy(N$82:N$123,N$82:N$123,"&lt;&gt;NA",$F$82:$F$123,$G572)&lt;&gt;"",IF(NOT(ISERR(FIND("WILL",JoinIfFuzzy(N$82:N$123,N$82:N$123,"&lt;&gt;NA",$F$82:$F$123,$G572)))),"Will Transmit", "Won't Transmit"),"NA"),"*")</f>
        <v>*</v>
      </c>
      <c r="O572" s="58" t="str">
        <f>IF(O$9="Include",IF(JoinIfFuzzy(O$82:O$123,O$82:O$123,"&lt;&gt;NA",$F$82:$F$123,$G572)&lt;&gt;"",IF(NOT(ISERR(FIND("WILL",JoinIfFuzzy(O$82:O$123,O$82:O$123,"&lt;&gt;NA",$F$82:$F$123,$G572)))),"Will Transmit", "Won't Transmit"),"NA"),"*")</f>
        <v>NA</v>
      </c>
      <c r="P572" s="58" t="str">
        <f>IF(P$9="Include",IF(JoinIfFuzzy(P$82:P$123,P$82:P$123,"&lt;&gt;NA",$F$82:$F$123,$G572)&lt;&gt;"",IF(NOT(ISERR(FIND("WILL",JoinIfFuzzy(P$82:P$123,P$82:P$123,"&lt;&gt;NA",$F$82:$F$123,$G572)))),"Will Transmit", "Won't Transmit"),"NA"),"*")</f>
        <v>*</v>
      </c>
      <c r="Q572" s="58" t="str">
        <f>IF(Q$9="Include",IF(JoinIfFuzzy(Q$82:Q$123,Q$82:Q$123,"&lt;&gt;NA",$F$82:$F$123,$G572)&lt;&gt;"",IF(NOT(ISERR(FIND("WILL",JoinIfFuzzy(Q$82:Q$123,Q$82:Q$123,"&lt;&gt;NA",$F$82:$F$123,$G572)))),"Will Transmit", "Won't Transmit"),"NA"),"*")</f>
        <v>NA</v>
      </c>
      <c r="R572" s="58" t="str">
        <f>IF(R$9="Include",IF(JoinIfFuzzy(R$82:R$123,R$82:R$123,"&lt;&gt;NA",$F$82:$F$123,$G572)&lt;&gt;"",IF(NOT(ISERR(FIND("WILL",JoinIfFuzzy(R$82:R$123,R$82:R$123,"&lt;&gt;NA",$F$82:$F$123,$G572)))),"Will Transmit", "Won't Transmit"),"NA"),"*")</f>
        <v>*</v>
      </c>
      <c r="S572" s="58" t="str">
        <f>IF(S$9="Include",IF(JoinIfFuzzy(S$82:S$123,S$82:S$123,"&lt;&gt;NA",$F$82:$F$123,$G572)&lt;&gt;"",IF(NOT(ISERR(FIND("WILL",JoinIfFuzzy(S$82:S$123,S$82:S$123,"&lt;&gt;NA",$F$82:$F$123,$G572)))),"Will Transmit", "Won't Transmit"),"NA"),"*")</f>
        <v>NA</v>
      </c>
      <c r="T572" s="58" t="str">
        <f>IF(T$9="Include",IF(JoinIfFuzzy(T$82:T$123,T$82:T$123,"&lt;&gt;NA",$F$82:$F$123,$G572)&lt;&gt;"",IF(NOT(ISERR(FIND("WILL",JoinIfFuzzy(T$82:T$123,T$82:T$123,"&lt;&gt;NA",$F$82:$F$123,$G572)))),"Will Transmit", "Won't Transmit"),"NA"),"*")</f>
        <v>*</v>
      </c>
      <c r="U572" s="58" t="str">
        <f>IF(U$9="Include",IF(JoinIfFuzzy(U$82:U$123,U$82:U$123,"&lt;&gt;NA",$F$82:$F$123,$G572)&lt;&gt;"",IF(NOT(ISERR(FIND("WILL",JoinIfFuzzy(U$82:U$123,U$82:U$123,"&lt;&gt;NA",$F$82:$F$123,$G572)))),"Will Transmit", "Won't Transmit"),"NA"),"*")</f>
        <v>NA</v>
      </c>
      <c r="V572" s="58" t="str">
        <f>IF(V$9="Include",IF(JoinIfFuzzy(V$82:V$123,V$82:V$123,"&lt;&gt;NA",$F$82:$F$123,$G572)&lt;&gt;"",IF(NOT(ISERR(FIND("WILL",JoinIfFuzzy(V$82:V$123,V$82:V$123,"&lt;&gt;NA",$F$82:$F$123,$G572)))),"Will Transmit", "Won't Transmit"),"NA"),"*")</f>
        <v>Will Transmit</v>
      </c>
      <c r="W572" s="58" t="str">
        <f>IF(W$9="Include",IF(JoinIfFuzzy(W$82:W$123,W$82:W$123,"&lt;&gt;NA",$F$82:$F$123,$G572)&lt;&gt;"",IF(NOT(ISERR(FIND("WILL",JoinIfFuzzy(W$82:W$123,W$82:W$123,"&lt;&gt;NA",$F$82:$F$123,$G572)))),"Will Transmit", "Won't Transmit"),"NA"),"*")</f>
        <v>NA</v>
      </c>
      <c r="X572" s="58" t="str">
        <f>IF(X$9="Include",IF(JoinIfFuzzy(X$82:X$123,X$82:X$123,"&lt;&gt;NA",$F$82:$F$123,$G572)&lt;&gt;"",IF(NOT(ISERR(FIND("WILL",JoinIfFuzzy(X$82:X$123,X$82:X$123,"&lt;&gt;NA",$F$82:$F$123,$G572)))),"Will Transmit", "Won't Transmit"),"NA"),"*")</f>
        <v>*</v>
      </c>
      <c r="Y572" s="58" t="str">
        <f>IF(Y$9="Include",IF(JoinIfFuzzy(Y$82:Y$123,Y$82:Y$123,"&lt;&gt;NA",$F$82:$F$123,$G572)&lt;&gt;"",IF(NOT(ISERR(FIND("WILL",JoinIfFuzzy(Y$82:Y$123,Y$82:Y$123,"&lt;&gt;NA",$F$82:$F$123,$G572)))),"Will Transmit", "Won't Transmit"),"NA"),"*")</f>
        <v>NA</v>
      </c>
      <c r="Z572" s="58" t="str">
        <f>IF(Z$9="Include",IF(JoinIfFuzzy(Z$82:Z$123,Z$82:Z$123,"&lt;&gt;NA",$F$82:$F$123,$G572)&lt;&gt;"",IF(NOT(ISERR(FIND("WILL",JoinIfFuzzy(Z$82:Z$123,Z$82:Z$123,"&lt;&gt;NA",$F$82:$F$123,$G572)))),"Will Transmit", "Won't Transmit"),"NA"),"*")</f>
        <v>*</v>
      </c>
      <c r="AA572" s="58" t="str">
        <f>IF(AA$9="Include",IF(JoinIfFuzzy(AA$82:AA$123,AA$82:AA$123,"&lt;&gt;NA",$F$82:$F$123,$G572)&lt;&gt;"",IF(NOT(ISERR(FIND("WILL",JoinIfFuzzy(AA$82:AA$123,AA$82:AA$123,"&lt;&gt;NA",$F$82:$F$123,$G572)))),"Will Transmit", "Won't Transmit"),"NA"),"*")</f>
        <v>NA</v>
      </c>
      <c r="AB572" s="58" t="str">
        <f>IF(AB$9="Include",IF(JoinIfFuzzy(AB$82:AB$123,AB$82:AB$123,"&lt;&gt;NA",$F$82:$F$123,$G572)&lt;&gt;"",IF(NOT(ISERR(FIND("WILL",JoinIfFuzzy(AB$82:AB$123,AB$82:AB$123,"&lt;&gt;NA",$F$82:$F$123,$G572)))),"Will Transmit", "Won't Transmit"),"NA"),"*")</f>
        <v>*</v>
      </c>
      <c r="AC572" s="58" t="str">
        <f>IF(AC$9="Include",IF(JoinIfFuzzy(AC$82:AC$123,AC$82:AC$123,"&lt;&gt;NA",$F$82:$F$123,$G572)&lt;&gt;"",IF(NOT(ISERR(FIND("WILL",JoinIfFuzzy(AC$82:AC$123,AC$82:AC$123,"&lt;&gt;NA",$F$82:$F$123,$G572)))),"Will Transmit", "Won't Transmit"),"NA"),"*")</f>
        <v>NA</v>
      </c>
      <c r="AD572" s="58" t="str">
        <f>IF(AD$9="Include",IF(JoinIfFuzzy(AD$82:AD$123,AD$82:AD$123,"&lt;&gt;NA",$F$82:$F$123,$G572)&lt;&gt;"",IF(NOT(ISERR(FIND("WILL",JoinIfFuzzy(AD$82:AD$123,AD$82:AD$123,"&lt;&gt;NA",$F$82:$F$123,$G572)))),"Will Transmit", "Won't Transmit"),"NA"),"*")</f>
        <v>NA</v>
      </c>
      <c r="AE572" s="58" t="str">
        <f>IF(AE$9="Include",IF(JoinIfFuzzy(AE$82:AE$123,AE$82:AE$123,"&lt;&gt;NA",$F$82:$F$123,$G572)&lt;&gt;"",IF(NOT(ISERR(FIND("WILL",JoinIfFuzzy(AE$82:AE$123,AE$82:AE$123,"&lt;&gt;NA",$F$82:$F$123,$G572)))),"Will Transmit", "Won't Transmit"),"NA"),"*")</f>
        <v>*</v>
      </c>
      <c r="AF572" s="58" t="str">
        <f>IF(AF$9="Include",IF(JoinIfFuzzy(AF$82:AF$123,AF$82:AF$123,"&lt;&gt;NA",$F$82:$F$123,$G572)&lt;&gt;"",IF(NOT(ISERR(FIND("WILL",JoinIfFuzzy(AF$82:AF$123,AF$82:AF$123,"&lt;&gt;NA",$F$82:$F$123,$G572)))),"Will Transmit", "Won't Transmit"),"NA"),"*")</f>
        <v>NA</v>
      </c>
      <c r="AG572" s="58" t="str">
        <f>IF(AG$9="Include",IF(JoinIfFuzzy(AG$82:AG$123,AG$82:AG$123,"&lt;&gt;NA",$F$82:$F$123,$G572)&lt;&gt;"",IF(NOT(ISERR(FIND("WILL",JoinIfFuzzy(AG$82:AG$123,AG$82:AG$123,"&lt;&gt;NA",$F$82:$F$123,$G572)))),"Will Transmit", "Won't Transmit"),"NA"),"*")</f>
        <v>NA</v>
      </c>
      <c r="AH572" s="58" t="str">
        <f>IF(AH$9="Include",IF(JoinIfFuzzy(AH$82:AH$123,AH$82:AH$123,"&lt;&gt;NA",$F$82:$F$123,$G572)&lt;&gt;"",IF(NOT(ISERR(FIND("WILL",JoinIfFuzzy(AH$82:AH$123,AH$82:AH$123,"&lt;&gt;NA",$F$82:$F$123,$G572)))),"Will Transmit", "Won't Transmit"),"NA"),"*")</f>
        <v>NA</v>
      </c>
      <c r="AI572" s="58" t="str">
        <f>IF(AI$9="Include",IF(JoinIfFuzzy(AI$82:AI$123,AI$82:AI$123,"&lt;&gt;NA",$F$82:$F$123,$G572)&lt;&gt;"",IF(NOT(ISERR(FIND("WILL",JoinIfFuzzy(AI$82:AI$123,AI$82:AI$123,"&lt;&gt;NA",$F$82:$F$123,$G572)))),"Will Transmit", "Won't Transmit"),"NA"),"*")</f>
        <v>*</v>
      </c>
      <c r="AJ572" s="58" t="str">
        <f>IF(AJ$9="Include",IF(JoinIfFuzzy(AJ$82:AJ$123,AJ$82:AJ$123,"&lt;&gt;NA",$F$82:$F$123,$G572)&lt;&gt;"",IF(NOT(ISERR(FIND("WILL",JoinIfFuzzy(AJ$82:AJ$123,AJ$82:AJ$123,"&lt;&gt;NA",$F$82:$F$123,$G572)))),"Will Transmit", "Won't Transmit"),"NA"),"*")</f>
        <v>NA</v>
      </c>
      <c r="AK572" s="58" t="str">
        <f>IF(AK$9="Include",IF(JoinIfFuzzy(AK$82:AK$123,AK$82:AK$123,"&lt;&gt;NA",$F$82:$F$123,$G572)&lt;&gt;"",IF(NOT(ISERR(FIND("WILL",JoinIfFuzzy(AK$82:AK$123,AK$82:AK$123,"&lt;&gt;NA",$F$82:$F$123,$G572)))),"Will Transmit", "Won't Transmit"),"NA"),"*")</f>
        <v>*</v>
      </c>
      <c r="AL572" s="58" t="str">
        <f>IF(AL$9="Include",IF(JoinIfFuzzy(AL$82:AL$123,AL$82:AL$123,"&lt;&gt;NA",$F$82:$F$123,$G572)&lt;&gt;"",IF(NOT(ISERR(FIND("WILL",JoinIfFuzzy(AL$82:AL$123,AL$82:AL$123,"&lt;&gt;NA",$F$82:$F$123,$G572)))),"Will Transmit", "Won't Transmit"),"NA"),"*")</f>
        <v>NA</v>
      </c>
      <c r="AM572" s="58" t="str">
        <f>IF(AM$9="Include",IF(JoinIfFuzzy(AM$82:AM$123,AM$82:AM$123,"&lt;&gt;NA",$F$82:$F$123,$G572)&lt;&gt;"",IF(NOT(ISERR(FIND("WILL",JoinIfFuzzy(AM$82:AM$123,AM$82:AM$123,"&lt;&gt;NA",$F$82:$F$123,$G572)))),"Will Transmit", "Won't Transmit"),"NA"),"*")</f>
        <v>NA</v>
      </c>
      <c r="AN572" s="58" t="str">
        <f>IF(AN$9="Include",IF(JoinIfFuzzy(AN$82:AN$123,AN$82:AN$123,"&lt;&gt;NA",$F$82:$F$123,$G572)&lt;&gt;"",IF(NOT(ISERR(FIND("WILL",JoinIfFuzzy(AN$82:AN$123,AN$82:AN$123,"&lt;&gt;NA",$F$82:$F$123,$G572)))),"Will Transmit", "Won't Transmit"),"NA"),"*")</f>
        <v>NA</v>
      </c>
      <c r="AO572" s="58" t="str">
        <f>IF(AO$9="Include",IF(JoinIfFuzzy(AO$82:AO$123,AO$82:AO$123,"&lt;&gt;NA",$F$82:$F$123,$G572)&lt;&gt;"",IF(NOT(ISERR(FIND("WILL",JoinIfFuzzy(AO$82:AO$123,AO$82:AO$123,"&lt;&gt;NA",$F$82:$F$123,$G572)))),"Will Transmit", "Won't Transmit"),"NA"),"*")</f>
        <v>*</v>
      </c>
      <c r="AP572" s="58" t="str">
        <f>IF(AP$9="Include",IF(JoinIfFuzzy(AP$82:AP$123,AP$82:AP$123,"&lt;&gt;NA",$F$82:$F$123,$G572)&lt;&gt;"",IF(NOT(ISERR(FIND("WILL",JoinIfFuzzy(AP$82:AP$123,AP$82:AP$123,"&lt;&gt;NA",$F$82:$F$123,$G572)))),"Will Transmit", "Won't Transmit"),"NA"),"*")</f>
        <v>NA</v>
      </c>
      <c r="AQ572" s="58" t="str">
        <f>IF(AQ$9="Include",IF(JoinIfFuzzy(AQ$82:AQ$123,AQ$82:AQ$123,"&lt;&gt;NA",$F$82:$F$123,$G572)&lt;&gt;"",IF(NOT(ISERR(FIND("WILL",JoinIfFuzzy(AQ$82:AQ$123,AQ$82:AQ$123,"&lt;&gt;NA",$F$82:$F$123,$G572)))),"Will Transmit", "Won't Transmit"),"NA"),"*")</f>
        <v>*</v>
      </c>
      <c r="AR572" s="58" t="str">
        <f>IF(AR$9="Include",IF(JoinIfFuzzy(AR$82:AR$123,AR$82:AR$123,"&lt;&gt;NA",$F$82:$F$123,$G572)&lt;&gt;"",IF(NOT(ISERR(FIND("WILL",JoinIfFuzzy(AR$82:AR$123,AR$82:AR$123,"&lt;&gt;NA",$F$82:$F$123,$G572)))),"Will Transmit", "Won't Transmit"),"NA"),"*")</f>
        <v>NA</v>
      </c>
      <c r="AS572" s="58" t="str">
        <f>IF(AS$9="Include",IF(JoinIfFuzzy(AS$82:AS$123,AS$82:AS$123,"&lt;&gt;NA",$F$82:$F$123,$G572)&lt;&gt;"",IF(NOT(ISERR(FIND("WILL",JoinIfFuzzy(AS$82:AS$123,AS$82:AS$123,"&lt;&gt;NA",$F$82:$F$123,$G572)))),"Will Transmit", "Won't Transmit"),"NA"),"*")</f>
        <v>*</v>
      </c>
      <c r="AT572" s="58" t="str">
        <f>IF(AT$9="Include",IF(JoinIfFuzzy(AT$82:AT$123,AT$82:AT$123,"&lt;&gt;NA",$F$82:$F$123,$G572)&lt;&gt;"",IF(NOT(ISERR(FIND("WILL",JoinIfFuzzy(AT$82:AT$123,AT$82:AT$123,"&lt;&gt;NA",$F$82:$F$123,$G572)))),"Will Transmit", "Won't Transmit"),"NA"),"*")</f>
        <v>NA</v>
      </c>
      <c r="AU572" s="58" t="str">
        <f>IF(AU$9="Include",IF(JoinIfFuzzy(AU$82:AU$123,AU$82:AU$123,"&lt;&gt;NA",$F$82:$F$123,$G572)&lt;&gt;"",IF(NOT(ISERR(FIND("WILL",JoinIfFuzzy(AU$82:AU$123,AU$82:AU$123,"&lt;&gt;NA",$F$82:$F$123,$G572)))),"Will Transmit", "Won't Transmit"),"NA"),"*")</f>
        <v>NA</v>
      </c>
      <c r="AV572" s="58" t="str">
        <f>IF(AV$9="Include",IF(JoinIfFuzzy(AV$82:AV$123,AV$82:AV$123,"&lt;&gt;NA",$F$82:$F$123,$G572)&lt;&gt;"",IF(NOT(ISERR(FIND("WILL",JoinIfFuzzy(AV$82:AV$123,AV$82:AV$123,"&lt;&gt;NA",$F$82:$F$123,$G572)))),"Will Transmit", "Won't Transmit"),"NA"),"*")</f>
        <v>*</v>
      </c>
      <c r="AW572" s="58" t="str">
        <f>IF(AW$9="Include",IF(JoinIfFuzzy(AW$82:AW$123,AW$82:AW$123,"&lt;&gt;NA",$F$82:$F$123,$G572)&lt;&gt;"",IF(NOT(ISERR(FIND("WILL",JoinIfFuzzy(AW$82:AW$123,AW$82:AW$123,"&lt;&gt;NA",$F$82:$F$123,$G572)))),"Will Transmit", "Won't Transmit"),"NA"),"*")</f>
        <v>*</v>
      </c>
      <c r="AX572" s="58" t="str">
        <f>IF(AX$9="Include",IF(JoinIfFuzzy(AX$82:AX$123,AX$82:AX$123,"&lt;&gt;NA",$F$82:$F$123,$G572)&lt;&gt;"",IF(NOT(ISERR(FIND("WILL",JoinIfFuzzy(AX$82:AX$123,AX$82:AX$123,"&lt;&gt;NA",$F$82:$F$123,$G572)))),"Will Transmit", "Won't Transmit"),"NA"),"*")</f>
        <v>*</v>
      </c>
      <c r="AY572" s="58" t="str">
        <f>IF(AY$9="Include",IF(JoinIfFuzzy(AY$82:AY$123,AY$82:AY$123,"&lt;&gt;NA",$F$82:$F$123,$G572)&lt;&gt;"",IF(NOT(ISERR(FIND("WILL",JoinIfFuzzy(AY$82:AY$123,AY$82:AY$123,"&lt;&gt;NA",$F$82:$F$123,$G572)))),"Will Transmit", "Won't Transmit"),"NA"),"*")</f>
        <v>*</v>
      </c>
      <c r="AZ572" s="58" t="str">
        <f>IF(AZ$9="Include",IF(JoinIfFuzzy(AZ$82:AZ$123,AZ$82:AZ$123,"&lt;&gt;NA",$F$82:$F$123,$G572)&lt;&gt;"",IF(NOT(ISERR(FIND("WILL",JoinIfFuzzy(AZ$82:AZ$123,AZ$82:AZ$123,"&lt;&gt;NA",$F$82:$F$123,$G572)))),"Will Transmit", "Won't Transmit"),"NA"),"*")</f>
        <v>NA</v>
      </c>
      <c r="BA572" s="58" t="str">
        <f>IF(BA$9="Include",IF(JoinIfFuzzy(BA$82:BA$123,BA$82:BA$123,"&lt;&gt;NA",$F$82:$F$123,$G572)&lt;&gt;"",IF(NOT(ISERR(FIND("WILL",JoinIfFuzzy(BA$82:BA$123,BA$82:BA$123,"&lt;&gt;NA",$F$82:$F$123,$G572)))),"Will Transmit", "Won't Transmit"),"NA"),"*")</f>
        <v>NA</v>
      </c>
      <c r="BB572" s="58" t="str">
        <f>IF(BB$9="Include",IF(JoinIfFuzzy(BB$82:BB$123,BB$82:BB$123,"&lt;&gt;NA",$F$82:$F$123,$G572)&lt;&gt;"",IF(NOT(ISERR(FIND("WILL",JoinIfFuzzy(BB$82:BB$123,BB$82:BB$123,"&lt;&gt;NA",$F$82:$F$123,$G572)))),"Will Transmit", "Won't Transmit"),"NA"),"*")</f>
        <v>NA</v>
      </c>
      <c r="BC572" s="58" t="str">
        <f>IF(BC$9="Include",IF(JoinIfFuzzy(BC$82:BC$123,BC$82:BC$123,"&lt;&gt;NA",$F$82:$F$123,$G572)&lt;&gt;"",IF(NOT(ISERR(FIND("WILL",JoinIfFuzzy(BC$82:BC$123,BC$82:BC$123,"&lt;&gt;NA",$F$82:$F$123,$G572)))),"Will Transmit", "Won't Transmit"),"NA"),"*")</f>
        <v>NA</v>
      </c>
      <c r="BD572" s="58" t="str">
        <f>IF(BD$9="Include",IF(JoinIfFuzzy(BD$82:BD$123,BD$82:BD$123,"&lt;&gt;NA",$F$82:$F$123,$G572)&lt;&gt;"",IF(NOT(ISERR(FIND("WILL",JoinIfFuzzy(BD$82:BD$123,BD$82:BD$123,"&lt;&gt;NA",$F$82:$F$123,$G572)))),"Will Transmit", "Won't Transmit"),"NA"),"*")</f>
        <v>NA</v>
      </c>
      <c r="BE572" s="58" t="str">
        <f>IF(BE$9="Include",IF(JoinIfFuzzy(BE$82:BE$123,BE$82:BE$123,"&lt;&gt;NA",$F$82:$F$123,$G572)&lt;&gt;"",IF(NOT(ISERR(FIND("WILL",JoinIfFuzzy(BE$82:BE$123,BE$82:BE$123,"&lt;&gt;NA",$F$82:$F$123,$G572)))),"Will Transmit", "Won't Transmit"),"NA"),"*")</f>
        <v>*</v>
      </c>
      <c r="BF572" s="58" t="str">
        <f>IF(BF$9="Include",IF(JoinIfFuzzy(BF$82:BF$123,BF$82:BF$123,"&lt;&gt;NA",$F$82:$F$123,$G572)&lt;&gt;"",IF(NOT(ISERR(FIND("WILL",JoinIfFuzzy(BF$82:BF$123,BF$82:BF$123,"&lt;&gt;NA",$F$82:$F$123,$G572)))),"Will Transmit", "Won't Transmit"),"NA"),"*")</f>
        <v>*</v>
      </c>
      <c r="BG572" s="58" t="str">
        <f>IF(BG$9="Include",IF(JoinIfFuzzy(BG$82:BG$123,BG$82:BG$123,"&lt;&gt;NA",$F$82:$F$123,$G572)&lt;&gt;"",IF(NOT(ISERR(FIND("WILL",JoinIfFuzzy(BG$82:BG$123,BG$82:BG$123,"&lt;&gt;NA",$F$82:$F$123,$G572)))),"Will Transmit", "Won't Transmit"),"NA"),"*")</f>
        <v>NA</v>
      </c>
      <c r="BH572" s="58" t="str">
        <f>IF(BH$9="Include",IF(JoinIfFuzzy(BH$82:BH$123,BH$82:BH$123,"&lt;&gt;NA",$F$82:$F$123,$G572)&lt;&gt;"",IF(NOT(ISERR(FIND("WILL",JoinIfFuzzy(BH$82:BH$123,BH$82:BH$123,"&lt;&gt;NA",$F$82:$F$123,$G572)))),"Will Transmit", "Won't Transmit"),"NA"),"*")</f>
        <v>*</v>
      </c>
      <c r="BI572" s="58" t="str">
        <f>IF(BI$9="Include",IF(JoinIfFuzzy(BI$82:BI$123,BI$82:BI$123,"&lt;&gt;NA",$F$82:$F$123,$G572)&lt;&gt;"",IF(NOT(ISERR(FIND("WILL",JoinIfFuzzy(BI$82:BI$123,BI$82:BI$123,"&lt;&gt;NA",$F$82:$F$123,$G572)))),"Will Transmit", "Won't Transmit"),"NA"),"*")</f>
        <v>NA</v>
      </c>
      <c r="BJ572" s="58" t="str">
        <f>IF(BJ$9="Include",IF(JoinIfFuzzy(BJ$82:BJ$123,BJ$82:BJ$123,"&lt;&gt;NA",$F$82:$F$123,$G572)&lt;&gt;"",IF(NOT(ISERR(FIND("WILL",JoinIfFuzzy(BJ$82:BJ$123,BJ$82:BJ$123,"&lt;&gt;NA",$F$82:$F$123,$G572)))),"Will Transmit", "Won't Transmit"),"NA"),"*")</f>
        <v>NA</v>
      </c>
      <c r="BK572" s="58" t="str">
        <f>IF(BK$9="Include",IF(JoinIfFuzzy(BK$82:BK$123,BK$82:BK$123,"&lt;&gt;NA",$F$82:$F$123,$G572)&lt;&gt;"",IF(NOT(ISERR(FIND("WILL",JoinIfFuzzy(BK$82:BK$123,BK$82:BK$123,"&lt;&gt;NA",$F$82:$F$123,$G572)))),"Will Transmit", "Won't Transmit"),"NA"),"*")</f>
        <v>*</v>
      </c>
      <c r="BL572" s="58" t="str">
        <f>IF(BL$9="Include",IF(JoinIfFuzzy(BL$82:BL$123,BL$82:BL$123,"&lt;&gt;NA",$F$82:$F$123,$G572)&lt;&gt;"",IF(NOT(ISERR(FIND("WILL",JoinIfFuzzy(BL$82:BL$123,BL$82:BL$123,"&lt;&gt;NA",$F$82:$F$123,$G572)))),"Will Transmit", "Won't Transmit"),"NA"),"*")</f>
        <v>NA</v>
      </c>
      <c r="BM572" s="58" t="str">
        <f>IF(BM$9="Include",IF(JoinIfFuzzy(BM$82:BM$123,BM$82:BM$123,"&lt;&gt;NA",$F$82:$F$123,$G572)&lt;&gt;"",IF(NOT(ISERR(FIND("WILL",JoinIfFuzzy(BM$82:BM$123,BM$82:BM$123,"&lt;&gt;NA",$F$82:$F$123,$G572)))),"Will Transmit", "Won't Transmit"),"NA"),"*")</f>
        <v>*</v>
      </c>
      <c r="BN572" s="58" t="str">
        <f>IF(BN$9="Include",IF(JoinIfFuzzy(BN$82:BN$123,BN$82:BN$123,"&lt;&gt;NA",$F$82:$F$123,$G572)&lt;&gt;"",IF(NOT(ISERR(FIND("WILL",JoinIfFuzzy(BN$82:BN$123,BN$82:BN$123,"&lt;&gt;NA",$F$82:$F$123,$G572)))),"Will Transmit", "Won't Transmit"),"NA"),"*")</f>
        <v>NA</v>
      </c>
      <c r="BO572" s="58" t="str">
        <f>IF(BO$9="Include",IF(JoinIfFuzzy(BO$82:BO$123,BO$82:BO$123,"&lt;&gt;NA",$F$82:$F$123,$G572)&lt;&gt;"",IF(NOT(ISERR(FIND("WILL",JoinIfFuzzy(BO$82:BO$123,BO$82:BO$123,"&lt;&gt;NA",$F$82:$F$123,$G572)))),"Will Transmit", "Won't Transmit"),"NA"),"*")</f>
        <v>NA</v>
      </c>
      <c r="BP572" s="58" t="str">
        <f>IF(BP$9="Include",IF(JoinIfFuzzy(BP$82:BP$123,BP$82:BP$123,"&lt;&gt;NA",$F$82:$F$123,$G572)&lt;&gt;"",IF(NOT(ISERR(FIND("WILL",JoinIfFuzzy(BP$82:BP$123,BP$82:BP$123,"&lt;&gt;NA",$F$82:$F$123,$G572)))),"Will Transmit", "Won't Transmit"),"NA"),"*")</f>
        <v>*</v>
      </c>
      <c r="BQ572" s="58" t="str">
        <f>IF(BQ$9="Include",IF(JoinIfFuzzy(BQ$82:BQ$123,BQ$82:BQ$123,"&lt;&gt;NA",$F$82:$F$123,$G572)&lt;&gt;"",IF(NOT(ISERR(FIND("WILL",JoinIfFuzzy(BQ$82:BQ$123,BQ$82:BQ$123,"&lt;&gt;NA",$F$82:$F$123,$G572)))),"Will Transmit", "Won't Transmit"),"NA"),"*")</f>
        <v>NA</v>
      </c>
      <c r="BR572" s="58" t="str">
        <f>IF(BR$9="Include",IF(JoinIfFuzzy(BR$82:BR$123,BR$82:BR$123,"&lt;&gt;NA",$F$82:$F$123,$G572)&lt;&gt;"",IF(NOT(ISERR(FIND("WILL",JoinIfFuzzy(BR$82:BR$123,BR$82:BR$123,"&lt;&gt;NA",$F$82:$F$123,$G572)))),"Will Transmit", "Won't Transmit"),"NA"),"*")</f>
        <v>*</v>
      </c>
      <c r="BS572" s="58" t="str">
        <f>IF(BS$9="Include",IF(JoinIfFuzzy(BS$82:BS$123,BS$82:BS$123,"&lt;&gt;NA",$F$82:$F$123,$G572)&lt;&gt;"",IF(NOT(ISERR(FIND("WILL",JoinIfFuzzy(BS$82:BS$123,BS$82:BS$123,"&lt;&gt;NA",$F$82:$F$123,$G572)))),"Will Transmit", "Won't Transmit"),"NA"),"*")</f>
        <v>NA</v>
      </c>
      <c r="BT572" s="58" t="str">
        <f>IF(BT$9="Include",IF(JoinIfFuzzy(BT$82:BT$123,BT$82:BT$123,"&lt;&gt;NA",$F$82:$F$123,$G572)&lt;&gt;"",IF(NOT(ISERR(FIND("WILL",JoinIfFuzzy(BT$82:BT$123,BT$82:BT$123,"&lt;&gt;NA",$F$82:$F$123,$G572)))),"Will Transmit", "Won't Transmit"),"NA"),"*")</f>
        <v>NA</v>
      </c>
      <c r="BU572" s="58" t="str">
        <f>IF(BU$9="Include",IF(JoinIfFuzzy(BU$82:BU$123,BU$82:BU$123,"&lt;&gt;NA",$F$82:$F$123,$G572)&lt;&gt;"",IF(NOT(ISERR(FIND("WILL",JoinIfFuzzy(BU$82:BU$123,BU$82:BU$123,"&lt;&gt;NA",$F$82:$F$123,$G572)))),"Will Transmit", "Won't Transmit"),"NA"),"*")</f>
        <v>*</v>
      </c>
      <c r="BV572" s="58" t="str">
        <f>IF(BV$9="Include",IF(JoinIfFuzzy(BV$82:BV$123,BV$82:BV$123,"&lt;&gt;NA",$F$82:$F$123,$G572)&lt;&gt;"",IF(NOT(ISERR(FIND("WILL",JoinIfFuzzy(BV$82:BV$123,BV$82:BV$123,"&lt;&gt;NA",$F$82:$F$123,$G572)))),"Will Transmit", "Won't Transmit"),"NA"),"*")</f>
        <v>NA</v>
      </c>
      <c r="BW572" s="58" t="str">
        <f>IF(BW$9="Include",IF(JoinIfFuzzy(BW$82:BW$123,BW$82:BW$123,"&lt;&gt;NA",$F$82:$F$123,$G572)&lt;&gt;"",IF(NOT(ISERR(FIND("WILL",JoinIfFuzzy(BW$82:BW$123,BW$82:BW$123,"&lt;&gt;NA",$F$82:$F$123,$G572)))),"Will Transmit", "Won't Transmit"),"NA"),"*")</f>
        <v>*</v>
      </c>
      <c r="BX572" s="58" t="str">
        <f>IF(BX$9="Include",IF(JoinIfFuzzy(BX$82:BX$123,BX$82:BX$123,"&lt;&gt;NA",$F$82:$F$123,$G572)&lt;&gt;"",IF(NOT(ISERR(FIND("WILL",JoinIfFuzzy(BX$82:BX$123,BX$82:BX$123,"&lt;&gt;NA",$F$82:$F$123,$G572)))),"Will Transmit", "Won't Transmit"),"NA"),"*")</f>
        <v>NA</v>
      </c>
      <c r="BY572" s="58" t="str">
        <f>IF(BY$9="Include",IF(JoinIfFuzzy(BY$82:BY$123,BY$82:BY$123,"&lt;&gt;NA",$F$82:$F$123,$G572)&lt;&gt;"",IF(NOT(ISERR(FIND("WILL",JoinIfFuzzy(BY$82:BY$123,BY$82:BY$123,"&lt;&gt;NA",$F$82:$F$123,$G572)))),"Will Transmit", "Won't Transmit"),"NA"),"*")</f>
        <v>*</v>
      </c>
      <c r="BZ572" s="58" t="str">
        <f>IF(BZ$9="Include",IF(JoinIfFuzzy(BZ$82:BZ$123,BZ$82:BZ$123,"&lt;&gt;NA",$F$82:$F$123,$G572)&lt;&gt;"",IF(NOT(ISERR(FIND("WILL",JoinIfFuzzy(BZ$82:BZ$123,BZ$82:BZ$123,"&lt;&gt;NA",$F$82:$F$123,$G572)))),"Will Transmit", "Won't Transmit"),"NA"),"*")</f>
        <v>NA</v>
      </c>
      <c r="CA572" s="58" t="str">
        <f>IF(CA$9="Include",IF(JoinIfFuzzy(CA$82:CA$123,CA$82:CA$123,"&lt;&gt;NA",$F$82:$F$123,$G572)&lt;&gt;"",IF(NOT(ISERR(FIND("WILL",JoinIfFuzzy(CA$82:CA$123,CA$82:CA$123,"&lt;&gt;NA",$F$82:$F$123,$G572)))),"Will Transmit", "Won't Transmit"),"NA"),"*")</f>
        <v>NA</v>
      </c>
      <c r="CB572" s="58" t="str">
        <f>IF(CB$9="Include",IF(JoinIfFuzzy(CB$82:CB$123,CB$82:CB$123,"&lt;&gt;NA",$F$82:$F$123,$G572)&lt;&gt;"",IF(NOT(ISERR(FIND("WILL",JoinIfFuzzy(CB$82:CB$123,CB$82:CB$123,"&lt;&gt;NA",$F$82:$F$123,$G572)))),"Will Transmit", "Won't Transmit"),"NA"),"*")</f>
        <v>NA</v>
      </c>
      <c r="CC572" s="58" t="str">
        <f>IF(CC$9="Include",IF(JoinIfFuzzy(CC$82:CC$123,CC$82:CC$123,"&lt;&gt;NA",$F$82:$F$123,$G572)&lt;&gt;"",IF(NOT(ISERR(FIND("WILL",JoinIfFuzzy(CC$82:CC$123,CC$82:CC$123,"&lt;&gt;NA",$F$82:$F$123,$G572)))),"Will Transmit", "Won't Transmit"),"NA"),"*")</f>
        <v>NA</v>
      </c>
      <c r="CD572" s="58" t="str">
        <f>IF(CD$9="Include",IF(JoinIfFuzzy(CD$82:CD$123,CD$82:CD$123,"&lt;&gt;NA",$F$82:$F$123,$G572)&lt;&gt;"",IF(NOT(ISERR(FIND("WILL",JoinIfFuzzy(CD$82:CD$123,CD$82:CD$123,"&lt;&gt;NA",$F$82:$F$123,$G572)))),"Will Transmit", "Won't Transmit"),"NA"),"*")</f>
        <v>*</v>
      </c>
      <c r="CE572" s="58" t="str">
        <f>IF(CE$9="Include",IF(JoinIfFuzzy(CE$82:CE$123,CE$82:CE$123,"&lt;&gt;NA",$F$82:$F$123,$G572)&lt;&gt;"",IF(NOT(ISERR(FIND("WILL",JoinIfFuzzy(CE$82:CE$123,CE$82:CE$123,"&lt;&gt;NA",$F$82:$F$123,$G572)))),"Will Transmit", "Won't Transmit"),"NA"),"*")</f>
        <v>*</v>
      </c>
      <c r="CF572" s="58" t="str">
        <f>IF(CF$9="Include",IF(JoinIfFuzzy(CF$82:CF$123,CF$82:CF$123,"&lt;&gt;NA",$F$82:$F$123,$G572)&lt;&gt;"",IF(NOT(ISERR(FIND("WILL",JoinIfFuzzy(CF$82:CF$123,CF$82:CF$123,"&lt;&gt;NA",$F$82:$F$123,$G572)))),"Will Transmit", "Won't Transmit"),"NA"),"*")</f>
        <v>*</v>
      </c>
      <c r="CG572" s="58" t="str">
        <f>IF(CG$9="Include",IF(JoinIfFuzzy(CG$82:CG$123,CG$82:CG$123,"&lt;&gt;NA",$F$82:$F$123,$G572)&lt;&gt;"",IF(NOT(ISERR(FIND("WILL",JoinIfFuzzy(CG$82:CG$123,CG$82:CG$123,"&lt;&gt;NA",$F$82:$F$123,$G572)))),"Will Transmit", "Won't Transmit"),"NA"),"*")</f>
        <v>NA</v>
      </c>
      <c r="CH572" s="58" t="str">
        <f>IF(CH$9="Include",IF(JoinIfFuzzy(CH$82:CH$123,CH$82:CH$123,"&lt;&gt;NA",$F$82:$F$123,$G572)&lt;&gt;"",IF(NOT(ISERR(FIND("WILL",JoinIfFuzzy(CH$82:CH$123,CH$82:CH$123,"&lt;&gt;NA",$F$82:$F$123,$G572)))),"Will Transmit", "Won't Transmit"),"NA"),"*")</f>
        <v>NA</v>
      </c>
      <c r="CI572" s="58" t="str">
        <f>IF(CI$9="Include",IF(JoinIfFuzzy(CI$82:CI$123,CI$82:CI$123,"&lt;&gt;NA",$F$82:$F$123,$G572)&lt;&gt;"",IF(NOT(ISERR(FIND("WILL",JoinIfFuzzy(CI$82:CI$123,CI$82:CI$123,"&lt;&gt;NA",$F$82:$F$123,$G572)))),"Will Transmit", "Won't Transmit"),"NA"),"*")</f>
        <v>*</v>
      </c>
      <c r="CJ572" s="58" t="str">
        <f>IF(CJ$9="Include",IF(JoinIfFuzzy(CJ$82:CJ$123,CJ$82:CJ$123,"&lt;&gt;NA",$F$82:$F$123,$G572)&lt;&gt;"",IF(NOT(ISERR(FIND("WILL",JoinIfFuzzy(CJ$82:CJ$123,CJ$82:CJ$123,"&lt;&gt;NA",$F$82:$F$123,$G572)))),"Will Transmit", "Won't Transmit"),"NA"),"*")</f>
        <v>NA</v>
      </c>
      <c r="CK572" s="58" t="str">
        <f>IF(CK$9="Include",IF(JoinIfFuzzy(CK$82:CK$123,CK$82:CK$123,"&lt;&gt;NA",$F$82:$F$123,$G572)&lt;&gt;"",IF(NOT(ISERR(FIND("WILL",JoinIfFuzzy(CK$82:CK$123,CK$82:CK$123,"&lt;&gt;NA",$F$82:$F$123,$G572)))),"Will Transmit", "Won't Transmit"),"NA"),"*")</f>
        <v>NA</v>
      </c>
      <c r="CL572" s="58" t="str">
        <f>IF(CL$9="Include",IF(JoinIfFuzzy(CL$82:CL$123,CL$82:CL$123,"&lt;&gt;NA",$F$82:$F$123,$G572)&lt;&gt;"",IF(NOT(ISERR(FIND("WILL",JoinIfFuzzy(CL$82:CL$123,CL$82:CL$123,"&lt;&gt;NA",$F$82:$F$123,$G572)))),"Will Transmit", "Won't Transmit"),"NA"),"*")</f>
        <v>NA</v>
      </c>
      <c r="CM572" s="58" t="str">
        <f>IF(CM$9="Include",IF(JoinIfFuzzy(CM$82:CM$123,CM$82:CM$123,"&lt;&gt;NA",$F$82:$F$123,$G572)&lt;&gt;"",IF(NOT(ISERR(FIND("WILL",JoinIfFuzzy(CM$82:CM$123,CM$82:CM$123,"&lt;&gt;NA",$F$82:$F$123,$G572)))),"Will Transmit", "Won't Transmit"),"NA"),"*")</f>
        <v>*</v>
      </c>
      <c r="CN572" s="58" t="str">
        <f>IF(CN$9="Include",IF(JoinIfFuzzy(CN$82:CN$123,CN$82:CN$123,"&lt;&gt;NA",$F$82:$F$123,$G572)&lt;&gt;"",IF(NOT(ISERR(FIND("WILL",JoinIfFuzzy(CN$82:CN$123,CN$82:CN$123,"&lt;&gt;NA",$F$82:$F$123,$G572)))),"Will Transmit", "Won't Transmit"),"NA"),"*")</f>
        <v>NA</v>
      </c>
      <c r="CO572" s="58" t="str">
        <f>IF(CO$9="Include",IF(JoinIfFuzzy(CO$82:CO$123,CO$82:CO$123,"&lt;&gt;NA",$F$82:$F$123,$G572)&lt;&gt;"",IF(NOT(ISERR(FIND("WILL",JoinIfFuzzy(CO$82:CO$123,CO$82:CO$123,"&lt;&gt;NA",$F$82:$F$123,$G572)))),"Will Transmit", "Won't Transmit"),"NA"),"*")</f>
        <v>NA</v>
      </c>
      <c r="CP572" s="58" t="str">
        <f>IF(CP$9="Include",IF(JoinIfFuzzy(CP$82:CP$123,CP$82:CP$123,"&lt;&gt;NA",$F$82:$F$123,$G572)&lt;&gt;"",IF(NOT(ISERR(FIND("WILL",JoinIfFuzzy(CP$82:CP$123,CP$82:CP$123,"&lt;&gt;NA",$F$82:$F$123,$G572)))),"Will Transmit", "Won't Transmit"),"NA"),"*")</f>
        <v>*</v>
      </c>
      <c r="CQ572" s="58" t="str">
        <f>IF(CQ$9="Include",IF(JoinIfFuzzy(CQ$82:CQ$123,CQ$82:CQ$123,"&lt;&gt;NA",$F$82:$F$123,$G572)&lt;&gt;"",IF(NOT(ISERR(FIND("WILL",JoinIfFuzzy(CQ$82:CQ$123,CQ$82:CQ$123,"&lt;&gt;NA",$F$82:$F$123,$G572)))),"Will Transmit", "Won't Transmit"),"NA"),"*")</f>
        <v>NA</v>
      </c>
      <c r="CR572" s="58" t="str">
        <f>IF(CR$9="Include",IF(JoinIfFuzzy(CR$82:CR$123,CR$82:CR$123,"&lt;&gt;NA",$F$82:$F$123,$G572)&lt;&gt;"",IF(NOT(ISERR(FIND("WILL",JoinIfFuzzy(CR$82:CR$123,CR$82:CR$123,"&lt;&gt;NA",$F$82:$F$123,$G572)))),"Will Transmit", "Won't Transmit"),"NA"),"*")</f>
        <v>NA</v>
      </c>
      <c r="CS572" s="58" t="str">
        <f>IF(CS$9="Include",IF(JoinIfFuzzy(CS$82:CS$123,CS$82:CS$123,"&lt;&gt;NA",$F$82:$F$123,$G572)&lt;&gt;"",IF(NOT(ISERR(FIND("WILL",JoinIfFuzzy(CS$82:CS$123,CS$82:CS$123,"&lt;&gt;NA",$F$82:$F$123,$G572)))),"Will Transmit", "Won't Transmit"),"NA"),"*")</f>
        <v>NA</v>
      </c>
      <c r="CT572" s="58" t="str">
        <f>IF(CT$9="Include",IF(JoinIfFuzzy(CT$82:CT$123,CT$82:CT$123,"&lt;&gt;NA",$F$82:$F$123,$G572)&lt;&gt;"",IF(NOT(ISERR(FIND("WILL",JoinIfFuzzy(CT$82:CT$123,CT$82:CT$123,"&lt;&gt;NA",$F$82:$F$123,$G572)))),"Will Transmit", "Won't Transmit"),"NA"),"*")</f>
        <v>*</v>
      </c>
      <c r="CU572" s="58" t="str">
        <f>IF(CU$9="Include",IF(JoinIfFuzzy(CU$82:CU$123,CU$82:CU$123,"&lt;&gt;NA",$F$82:$F$123,$G572)&lt;&gt;"",IF(NOT(ISERR(FIND("WILL",JoinIfFuzzy(CU$82:CU$123,CU$82:CU$123,"&lt;&gt;NA",$F$82:$F$123,$G572)))),"Will Transmit", "Won't Transmit"),"NA"),"*")</f>
        <v>NA</v>
      </c>
      <c r="CV572" s="58" t="str">
        <f>IF(CV$9="Include",IF(JoinIfFuzzy(CV$82:CV$123,CV$82:CV$123,"&lt;&gt;NA",$F$82:$F$123,$G572)&lt;&gt;"",IF(NOT(ISERR(FIND("WILL",JoinIfFuzzy(CV$82:CV$123,CV$82:CV$123,"&lt;&gt;NA",$F$82:$F$123,$G572)))),"Will Transmit", "Won't Transmit"),"NA"),"*")</f>
        <v>*</v>
      </c>
      <c r="CW572" s="58" t="str">
        <f>IF(CW$9="Include",IF(JoinIfFuzzy(CW$82:CW$123,CW$82:CW$123,"&lt;&gt;NA",$F$82:$F$123,$G572)&lt;&gt;"",IF(NOT(ISERR(FIND("WILL",JoinIfFuzzy(CW$82:CW$123,CW$82:CW$123,"&lt;&gt;NA",$F$82:$F$123,$G572)))),"Will Transmit", "Won't Transmit"),"NA"),"*")</f>
        <v>NA</v>
      </c>
      <c r="CX572" s="58" t="str">
        <f>IF(CX$9="Include",IF(JoinIfFuzzy(CX$82:CX$123,CX$82:CX$123,"&lt;&gt;NA",$F$82:$F$123,$G572)&lt;&gt;"",IF(NOT(ISERR(FIND("WILL",JoinIfFuzzy(CX$82:CX$123,CX$82:CX$123,"&lt;&gt;NA",$F$82:$F$123,$G572)))),"Will Transmit", "Won't Transmit"),"NA"),"*")</f>
        <v>*</v>
      </c>
      <c r="CY572" s="58" t="str">
        <f>IF(CY$9="Include",IF(JoinIfFuzzy(CY$82:CY$123,CY$82:CY$123,"&lt;&gt;NA",$F$82:$F$123,$G572)&lt;&gt;"",IF(NOT(ISERR(FIND("WILL",JoinIfFuzzy(CY$82:CY$123,CY$82:CY$123,"&lt;&gt;NA",$F$82:$F$123,$G572)))),"Will Transmit", "Won't Transmit"),"NA"),"*")</f>
        <v>NA</v>
      </c>
      <c r="CZ572" s="58" t="str">
        <f>IF(CZ$9="Include",IF(JoinIfFuzzy(CZ$82:CZ$123,CZ$82:CZ$123,"&lt;&gt;NA",$F$82:$F$123,$G572)&lt;&gt;"",IF(NOT(ISERR(FIND("WILL",JoinIfFuzzy(CZ$82:CZ$123,CZ$82:CZ$123,"&lt;&gt;NA",$F$82:$F$123,$G572)))),"Will Transmit", "Won't Transmit"),"NA"),"*")</f>
        <v>*</v>
      </c>
      <c r="DA572" s="58" t="str">
        <f>IF(DA$9="Include",IF(JoinIfFuzzy(DA$82:DA$123,DA$82:DA$123,"&lt;&gt;NA",$F$82:$F$123,$G572)&lt;&gt;"",IF(NOT(ISERR(FIND("WILL",JoinIfFuzzy(DA$82:DA$123,DA$82:DA$123,"&lt;&gt;NA",$F$82:$F$123,$G572)))),"Will Transmit", "Won't Transmit"),"NA"),"*")</f>
        <v>NA</v>
      </c>
      <c r="DB572" s="58" t="str">
        <f>IF(DB$9="Include",IF(JoinIfFuzzy(DB$82:DB$123,DB$82:DB$123,"&lt;&gt;NA",$F$82:$F$123,$G572)&lt;&gt;"",IF(NOT(ISERR(FIND("WILL",JoinIfFuzzy(DB$82:DB$123,DB$82:DB$123,"&lt;&gt;NA",$F$82:$F$123,$G572)))),"Will Transmit", "Won't Transmit"),"NA"),"*")</f>
        <v>*</v>
      </c>
      <c r="DC572" s="58" t="str">
        <f>IF(DC$9="Include",IF(JoinIfFuzzy(DC$82:DC$123,DC$82:DC$123,"&lt;&gt;NA",$F$82:$F$123,$G572)&lt;&gt;"",IF(NOT(ISERR(FIND("WILL",JoinIfFuzzy(DC$82:DC$123,DC$82:DC$123,"&lt;&gt;NA",$F$82:$F$123,$G572)))),"Will Transmit", "Won't Transmit"),"NA"),"*")</f>
        <v>*</v>
      </c>
      <c r="DD572" s="58" t="str">
        <f>IF(DD$9="Include",IF(JoinIfFuzzy(DD$82:DD$123,DD$82:DD$123,"&lt;&gt;NA",$F$82:$F$123,$G572)&lt;&gt;"",IF(NOT(ISERR(FIND("WILL",JoinIfFuzzy(DD$82:DD$123,DD$82:DD$123,"&lt;&gt;NA",$F$82:$F$123,$G572)))),"Will Transmit", "Won't Transmit"),"NA"),"*")</f>
        <v>NA</v>
      </c>
      <c r="DE572" s="58" t="str">
        <f>IF(DE$9="Include",IF(JoinIfFuzzy(DE$82:DE$123,DE$82:DE$123,"&lt;&gt;NA",$F$82:$F$123,$G572)&lt;&gt;"",IF(NOT(ISERR(FIND("WILL",JoinIfFuzzy(DE$82:DE$123,DE$82:DE$123,"&lt;&gt;NA",$F$82:$F$123,$G572)))),"Will Transmit", "Won't Transmit"),"NA"),"*")</f>
        <v>NA</v>
      </c>
      <c r="DF572" s="58" t="str">
        <f>IF(DF$9="Include",IF(JoinIfFuzzy(DF$82:DF$123,DF$82:DF$123,"&lt;&gt;NA",$F$82:$F$123,$G572)&lt;&gt;"",IF(NOT(ISERR(FIND("WILL",JoinIfFuzzy(DF$82:DF$123,DF$82:DF$123,"&lt;&gt;NA",$F$82:$F$123,$G572)))),"Will Transmit", "Won't Transmit"),"NA"),"*")</f>
        <v>*</v>
      </c>
      <c r="DG572" s="58" t="str">
        <f>IF(DG$9="Include",IF(JoinIfFuzzy(DG$82:DG$123,DG$82:DG$123,"&lt;&gt;NA",$F$82:$F$123,$G572)&lt;&gt;"",IF(NOT(ISERR(FIND("WILL",JoinIfFuzzy(DG$82:DG$123,DG$82:DG$123,"&lt;&gt;NA",$F$82:$F$123,$G572)))),"Will Transmit", "Won't Transmit"),"NA"),"*")</f>
        <v>Won't Transmit</v>
      </c>
      <c r="DH572" s="58" t="str">
        <f>IF(DH$9="Include",IF(JoinIfFuzzy(DH$82:DH$123,DH$82:DH$123,"&lt;&gt;NA",$F$82:$F$123,$G572)&lt;&gt;"",IF(NOT(ISERR(FIND("WILL",JoinIfFuzzy(DH$82:DH$123,DH$82:DH$123,"&lt;&gt;NA",$F$82:$F$123,$G572)))),"Will Transmit", "Won't Transmit"),"NA"),"*")</f>
        <v>NA</v>
      </c>
      <c r="DI572" s="58" t="str">
        <f>IF(DI$9="Include",IF(JoinIfFuzzy(DI$82:DI$123,DI$82:DI$123,"&lt;&gt;NA",$F$82:$F$123,$G572)&lt;&gt;"",IF(NOT(ISERR(FIND("WILL",JoinIfFuzzy(DI$82:DI$123,DI$82:DI$123,"&lt;&gt;NA",$F$82:$F$123,$G572)))),"Will Transmit", "Won't Transmit"),"NA"),"*")</f>
        <v>NA</v>
      </c>
      <c r="DJ572" s="58" t="str">
        <f>IF(DJ$9="Include",IF(JoinIfFuzzy(DJ$82:DJ$123,DJ$82:DJ$123,"&lt;&gt;NA",$F$82:$F$123,$G572)&lt;&gt;"",IF(NOT(ISERR(FIND("WILL",JoinIfFuzzy(DJ$82:DJ$123,DJ$82:DJ$123,"&lt;&gt;NA",$F$82:$F$123,$G572)))),"Will Transmit", "Won't Transmit"),"NA"),"*")</f>
        <v>NA</v>
      </c>
      <c r="DK572" s="58" t="str">
        <f>IF(DK$9="Include",IF(JoinIfFuzzy(DK$82:DK$123,DK$82:DK$123,"&lt;&gt;NA",$F$82:$F$123,$G572)&lt;&gt;"",IF(NOT(ISERR(FIND("WILL",JoinIfFuzzy(DK$82:DK$123,DK$82:DK$123,"&lt;&gt;NA",$F$82:$F$123,$G572)))),"Will Transmit", "Won't Transmit"),"NA"),"*")</f>
        <v>*</v>
      </c>
      <c r="DL572" s="58" t="str">
        <f>IF(DL$9="Include",IF(JoinIfFuzzy(DL$82:DL$123,DL$82:DL$123,"&lt;&gt;NA",$F$82:$F$123,$G572)&lt;&gt;"",IF(NOT(ISERR(FIND("WILL",JoinIfFuzzy(DL$82:DL$123,DL$82:DL$123,"&lt;&gt;NA",$F$82:$F$123,$G572)))),"Will Transmit", "Won't Transmit"),"NA"),"*")</f>
        <v>NA</v>
      </c>
      <c r="DM572" s="58" t="str">
        <f>IF(DM$9="Include",IF(JoinIfFuzzy(DM$82:DM$123,DM$82:DM$123,"&lt;&gt;NA",$F$82:$F$123,$G572)&lt;&gt;"",IF(NOT(ISERR(FIND("WILL",JoinIfFuzzy(DM$82:DM$123,DM$82:DM$123,"&lt;&gt;NA",$F$82:$F$123,$G572)))),"Will Transmit", "Won't Transmit"),"NA"),"*")</f>
        <v>*</v>
      </c>
      <c r="DN572" s="58" t="str">
        <f>IF(DN$9="Include",IF(JoinIfFuzzy(DN$82:DN$123,DN$82:DN$123,"&lt;&gt;NA",$F$82:$F$123,$G572)&lt;&gt;"",IF(NOT(ISERR(FIND("WILL",JoinIfFuzzy(DN$82:DN$123,DN$82:DN$123,"&lt;&gt;NA",$F$82:$F$123,$G572)))),"Will Transmit", "Won't Transmit"),"NA"),"*")</f>
        <v>NA</v>
      </c>
      <c r="DO572" s="58" t="str">
        <f>IF(DO$9="Include",IF(JoinIfFuzzy(DO$82:DO$123,DO$82:DO$123,"&lt;&gt;NA",$F$82:$F$123,$G572)&lt;&gt;"",IF(NOT(ISERR(FIND("WILL",JoinIfFuzzy(DO$82:DO$123,DO$82:DO$123,"&lt;&gt;NA",$F$82:$F$123,$G572)))),"Will Transmit", "Won't Transmit"),"NA"),"*")</f>
        <v>*</v>
      </c>
      <c r="DP572" s="58" t="str">
        <f>IF(DP$9="Include",IF(JoinIfFuzzy(DP$82:DP$123,DP$82:DP$123,"&lt;&gt;NA",$F$82:$F$123,$G572)&lt;&gt;"",IF(NOT(ISERR(FIND("WILL",JoinIfFuzzy(DP$82:DP$123,DP$82:DP$123,"&lt;&gt;NA",$F$82:$F$123,$G572)))),"Will Transmit", "Won't Transmit"),"NA"),"*")</f>
        <v>NA</v>
      </c>
      <c r="DQ572" s="58" t="str">
        <f>IF(DQ$9="Include",IF(JoinIfFuzzy(DQ$82:DQ$123,DQ$82:DQ$123,"&lt;&gt;NA",$F$82:$F$123,$G572)&lt;&gt;"",IF(NOT(ISERR(FIND("WILL",JoinIfFuzzy(DQ$82:DQ$123,DQ$82:DQ$123,"&lt;&gt;NA",$F$82:$F$123,$G572)))),"Will Transmit", "Won't Transmit"),"NA"),"*")</f>
        <v>*</v>
      </c>
      <c r="DR572" s="58" t="str">
        <f>IF(DR$9="Include",IF(JoinIfFuzzy(DR$82:DR$123,DR$82:DR$123,"&lt;&gt;NA",$F$82:$F$123,$G572)&lt;&gt;"",IF(NOT(ISERR(FIND("WILL",JoinIfFuzzy(DR$82:DR$123,DR$82:DR$123,"&lt;&gt;NA",$F$82:$F$123,$G572)))),"Will Transmit", "Won't Transmit"),"NA"),"*")</f>
        <v>*</v>
      </c>
      <c r="DS572" s="58" t="str">
        <f>IF(DS$9="Include",IF(JoinIfFuzzy(DS$82:DS$123,DS$82:DS$123,"&lt;&gt;NA",$F$82:$F$123,$G572)&lt;&gt;"",IF(NOT(ISERR(FIND("WILL",JoinIfFuzzy(DS$82:DS$123,DS$82:DS$123,"&lt;&gt;NA",$F$82:$F$123,$G572)))),"Will Transmit", "Won't Transmit"),"NA"),"*")</f>
        <v>NA</v>
      </c>
      <c r="DT572" s="58" t="str">
        <f>IF(DT$9="Include",IF(JoinIfFuzzy(DT$82:DT$123,DT$82:DT$123,"&lt;&gt;NA",$F$82:$F$123,$G572)&lt;&gt;"",IF(NOT(ISERR(FIND("WILL",JoinIfFuzzy(DT$82:DT$123,DT$82:DT$123,"&lt;&gt;NA",$F$82:$F$123,$G572)))),"Will Transmit", "Won't Transmit"),"NA"),"*")</f>
        <v>NA</v>
      </c>
      <c r="DU572" s="58" t="str">
        <f>IF(DU$9="Include",IF(JoinIfFuzzy(DU$82:DU$123,DU$82:DU$123,"&lt;&gt;NA",$F$82:$F$123,$G572)&lt;&gt;"",IF(NOT(ISERR(FIND("WILL",JoinIfFuzzy(DU$82:DU$123,DU$82:DU$123,"&lt;&gt;NA",$F$82:$F$123,$G572)))),"Will Transmit", "Won't Transmit"),"NA"),"*")</f>
        <v>*</v>
      </c>
      <c r="DV572" s="58" t="str">
        <f>IF(DV$9="Include",IF(JoinIfFuzzy(DV$82:DV$123,DV$82:DV$123,"&lt;&gt;NA",$F$82:$F$123,$G572)&lt;&gt;"",IF(NOT(ISERR(FIND("WILL",JoinIfFuzzy(DV$82:DV$123,DV$82:DV$123,"&lt;&gt;NA",$F$82:$F$123,$G572)))),"Will Transmit", "Won't Transmit"),"NA"),"*")</f>
        <v>*</v>
      </c>
      <c r="DW572" s="58" t="str">
        <f>IF(DW$9="Include",IF(JoinIfFuzzy(DW$82:DW$123,DW$82:DW$123,"&lt;&gt;NA",$F$82:$F$123,$G572)&lt;&gt;"",IF(NOT(ISERR(FIND("WILL",JoinIfFuzzy(DW$82:DW$123,DW$82:DW$123,"&lt;&gt;NA",$F$82:$F$123,$G572)))),"Will Transmit", "Won't Transmit"),"NA"),"*")</f>
        <v>NA</v>
      </c>
      <c r="DX572" s="58" t="str">
        <f>IF(DX$9="Include",IF(JoinIfFuzzy(DX$82:DX$123,DX$82:DX$123,"&lt;&gt;NA",$F$82:$F$123,$G572)&lt;&gt;"",IF(NOT(ISERR(FIND("WILL",JoinIfFuzzy(DX$82:DX$123,DX$82:DX$123,"&lt;&gt;NA",$F$82:$F$123,$G572)))),"Will Transmit", "Won't Transmit"),"NA"),"*")</f>
        <v>NA</v>
      </c>
      <c r="DY572" s="58" t="str">
        <f>IF(DY$9="Include",IF(JoinIfFuzzy(DY$82:DY$123,DY$82:DY$123,"&lt;&gt;NA",$F$82:$F$123,$G572)&lt;&gt;"",IF(NOT(ISERR(FIND("WILL",JoinIfFuzzy(DY$82:DY$123,DY$82:DY$123,"&lt;&gt;NA",$F$82:$F$123,$G572)))),"Will Transmit", "Won't Transmit"),"NA"),"*")</f>
        <v>NA</v>
      </c>
      <c r="DZ572" s="58" t="str">
        <f>IF(DZ$9="Include",IF(JoinIfFuzzy(DZ$82:DZ$123,DZ$82:DZ$123,"&lt;&gt;NA",$F$82:$F$123,$G572)&lt;&gt;"",IF(NOT(ISERR(FIND("WILL",JoinIfFuzzy(DZ$82:DZ$123,DZ$82:DZ$123,"&lt;&gt;NA",$F$82:$F$123,$G572)))),"Will Transmit", "Won't Transmit"),"NA"),"*")</f>
        <v>*</v>
      </c>
      <c r="EA572" s="58" t="str">
        <f>IF(EA$9="Include",IF(JoinIfFuzzy(EA$82:EA$123,EA$82:EA$123,"&lt;&gt;NA",$F$82:$F$123,$G572)&lt;&gt;"",IF(NOT(ISERR(FIND("WILL",JoinIfFuzzy(EA$82:EA$123,EA$82:EA$123,"&lt;&gt;NA",$F$82:$F$123,$G572)))),"Will Transmit", "Won't Transmit"),"NA"),"*")</f>
        <v>NA</v>
      </c>
      <c r="EB572" s="58" t="str">
        <f>IF(EB$9="Include",IF(JoinIfFuzzy(EB$82:EB$123,EB$82:EB$123,"&lt;&gt;NA",$F$82:$F$123,$G572)&lt;&gt;"",IF(NOT(ISERR(FIND("WILL",JoinIfFuzzy(EB$82:EB$123,EB$82:EB$123,"&lt;&gt;NA",$F$82:$F$123,$G572)))),"Will Transmit", "Won't Transmit"),"NA"),"*")</f>
        <v>NA</v>
      </c>
      <c r="EC572" s="58" t="str">
        <f>IF(EC$9="Include",IF(JoinIfFuzzy(EC$82:EC$123,EC$82:EC$123,"&lt;&gt;NA",$F$82:$F$123,$G572)&lt;&gt;"",IF(NOT(ISERR(FIND("WILL",JoinIfFuzzy(EC$82:EC$123,EC$82:EC$123,"&lt;&gt;NA",$F$82:$F$123,$G572)))),"Will Transmit", "Won't Transmit"),"NA"),"*")</f>
        <v>NA</v>
      </c>
      <c r="ED572" s="58" t="str">
        <f>IF(ED$9="Include",IF(JoinIfFuzzy(ED$82:ED$123,ED$82:ED$123,"&lt;&gt;NA",$F$82:$F$123,$G572)&lt;&gt;"",IF(NOT(ISERR(FIND("WILL",JoinIfFuzzy(ED$82:ED$123,ED$82:ED$123,"&lt;&gt;NA",$F$82:$F$123,$G572)))),"Will Transmit", "Won't Transmit"),"NA"),"*")</f>
        <v>*</v>
      </c>
      <c r="EE572" s="58" t="str">
        <f>IF(EE$9="Include",IF(JoinIfFuzzy(EE$82:EE$123,EE$82:EE$123,"&lt;&gt;NA",$F$82:$F$123,$G572)&lt;&gt;"",IF(NOT(ISERR(FIND("WILL",JoinIfFuzzy(EE$82:EE$123,EE$82:EE$123,"&lt;&gt;NA",$F$82:$F$123,$G572)))),"Will Transmit", "Won't Transmit"),"NA"),"*")</f>
        <v>Will Transmit</v>
      </c>
      <c r="EF572" s="58" t="str">
        <f>IF(EF$9="Include",IF(JoinIfFuzzy(EF$82:EF$123,EF$82:EF$123,"&lt;&gt;NA",$F$82:$F$123,$G572)&lt;&gt;"",IF(NOT(ISERR(FIND("WILL",JoinIfFuzzy(EF$82:EF$123,EF$82:EF$123,"&lt;&gt;NA",$F$82:$F$123,$G572)))),"Will Transmit", "Won't Transmit"),"NA"),"*")</f>
        <v>NA</v>
      </c>
      <c r="EG572" s="58" t="str">
        <f>IF(EG$9="Include",IF(JoinIfFuzzy(EG$82:EG$123,EG$82:EG$123,"&lt;&gt;NA",$F$82:$F$123,$G572)&lt;&gt;"",IF(NOT(ISERR(FIND("WILL",JoinIfFuzzy(EG$82:EG$123,EG$82:EG$123,"&lt;&gt;NA",$F$82:$F$123,$G572)))),"Will Transmit", "Won't Transmit"),"NA"),"*")</f>
        <v>*</v>
      </c>
      <c r="EH572" s="58" t="str">
        <f>IF(EH$9="Include",IF(JoinIfFuzzy(EH$82:EH$123,EH$82:EH$123,"&lt;&gt;NA",$F$82:$F$123,$G572)&lt;&gt;"",IF(NOT(ISERR(FIND("WILL",JoinIfFuzzy(EH$82:EH$123,EH$82:EH$123,"&lt;&gt;NA",$F$82:$F$123,$G572)))),"Will Transmit", "Won't Transmit"),"NA"),"*")</f>
        <v>NA</v>
      </c>
      <c r="EI572" s="58" t="str">
        <f>IF(EI$9="Include",IF(JoinIfFuzzy(EI$82:EI$123,EI$82:EI$123,"&lt;&gt;NA",$F$82:$F$123,$G572)&lt;&gt;"",IF(NOT(ISERR(FIND("WILL",JoinIfFuzzy(EI$82:EI$123,EI$82:EI$123,"&lt;&gt;NA",$F$82:$F$123,$G572)))),"Will Transmit", "Won't Transmit"),"NA"),"*")</f>
        <v>*</v>
      </c>
      <c r="EJ572" s="58" t="str">
        <f>IF(EJ$9="Include",IF(JoinIfFuzzy(EJ$82:EJ$123,EJ$82:EJ$123,"&lt;&gt;NA",$F$82:$F$123,$G572)&lt;&gt;"",IF(NOT(ISERR(FIND("WILL",JoinIfFuzzy(EJ$82:EJ$123,EJ$82:EJ$123,"&lt;&gt;NA",$F$82:$F$123,$G572)))),"Will Transmit", "Won't Transmit"),"NA"),"*")</f>
        <v>NA</v>
      </c>
      <c r="EK572" s="58" t="str">
        <f>IF(EK$9="Include",IF(JoinIfFuzzy(EK$82:EK$123,EK$82:EK$123,"&lt;&gt;NA",$F$82:$F$123,$G572)&lt;&gt;"",IF(NOT(ISERR(FIND("WILL",JoinIfFuzzy(EK$82:EK$123,EK$82:EK$123,"&lt;&gt;NA",$F$82:$F$123,$G572)))),"Will Transmit", "Won't Transmit"),"NA"),"*")</f>
        <v>*</v>
      </c>
      <c r="EL572" s="109"/>
      <c r="EM572" s="109"/>
    </row>
    <row r="573" spans="1:143" s="58" customFormat="1" ht="12.75" customHeight="1" x14ac:dyDescent="0.25">
      <c r="A573" s="5"/>
      <c r="B573" s="96"/>
      <c r="C573" s="96"/>
      <c r="D573" s="96"/>
      <c r="E573" s="96"/>
      <c r="F573" s="96"/>
      <c r="G573" s="4" t="s">
        <v>3540</v>
      </c>
      <c r="H573" s="18" t="s">
        <v>5</v>
      </c>
      <c r="I573" s="18"/>
      <c r="J573" s="58" t="str">
        <f>IF(J$9="Include",IF(JoinIfFuzzy(J$82:J$123,J$82:J$123,"&lt;&gt;NA",$F$82:$F$123,$G573)&lt;&gt;"",IF(NOT(ISERR(FIND("WILL",JoinIfFuzzy(J$82:J$123,J$82:J$123,"&lt;&gt;NA",$F$82:$F$123,$G573)))),"Will Transmit", "Won't Transmit"),"NA"),"*")</f>
        <v>NA</v>
      </c>
      <c r="K573" s="58" t="str">
        <f>IF(K$9="Include",IF(JoinIfFuzzy(K$82:K$123,K$82:K$123,"&lt;&gt;NA",$F$82:$F$123,$G573)&lt;&gt;"",IF(NOT(ISERR(FIND("WILL",JoinIfFuzzy(K$82:K$123,K$82:K$123,"&lt;&gt;NA",$F$82:$F$123,$G573)))),"Will Transmit", "Won't Transmit"),"NA"),"*")</f>
        <v>NA</v>
      </c>
      <c r="L573" s="58" t="str">
        <f>IF(L$9="Include",IF(JoinIfFuzzy(L$82:L$123,L$82:L$123,"&lt;&gt;NA",$F$82:$F$123,$G573)&lt;&gt;"",IF(NOT(ISERR(FIND("WILL",JoinIfFuzzy(L$82:L$123,L$82:L$123,"&lt;&gt;NA",$F$82:$F$123,$G573)))),"Will Transmit", "Won't Transmit"),"NA"),"*")</f>
        <v>*</v>
      </c>
      <c r="M573" s="58" t="str">
        <f>IF(M$9="Include",IF(JoinIfFuzzy(M$82:M$123,M$82:M$123,"&lt;&gt;NA",$F$82:$F$123,$G573)&lt;&gt;"",IF(NOT(ISERR(FIND("WILL",JoinIfFuzzy(M$82:M$123,M$82:M$123,"&lt;&gt;NA",$F$82:$F$123,$G573)))),"Will Transmit", "Won't Transmit"),"NA"),"*")</f>
        <v>NA</v>
      </c>
      <c r="N573" s="58" t="str">
        <f>IF(N$9="Include",IF(JoinIfFuzzy(N$82:N$123,N$82:N$123,"&lt;&gt;NA",$F$82:$F$123,$G573)&lt;&gt;"",IF(NOT(ISERR(FIND("WILL",JoinIfFuzzy(N$82:N$123,N$82:N$123,"&lt;&gt;NA",$F$82:$F$123,$G573)))),"Will Transmit", "Won't Transmit"),"NA"),"*")</f>
        <v>*</v>
      </c>
      <c r="O573" s="58" t="str">
        <f>IF(O$9="Include",IF(JoinIfFuzzy(O$82:O$123,O$82:O$123,"&lt;&gt;NA",$F$82:$F$123,$G573)&lt;&gt;"",IF(NOT(ISERR(FIND("WILL",JoinIfFuzzy(O$82:O$123,O$82:O$123,"&lt;&gt;NA",$F$82:$F$123,$G573)))),"Will Transmit", "Won't Transmit"),"NA"),"*")</f>
        <v>Will Transmit</v>
      </c>
      <c r="P573" s="58" t="str">
        <f>IF(P$9="Include",IF(JoinIfFuzzy(P$82:P$123,P$82:P$123,"&lt;&gt;NA",$F$82:$F$123,$G573)&lt;&gt;"",IF(NOT(ISERR(FIND("WILL",JoinIfFuzzy(P$82:P$123,P$82:P$123,"&lt;&gt;NA",$F$82:$F$123,$G573)))),"Will Transmit", "Won't Transmit"),"NA"),"*")</f>
        <v>*</v>
      </c>
      <c r="Q573" s="58" t="str">
        <f>IF(Q$9="Include",IF(JoinIfFuzzy(Q$82:Q$123,Q$82:Q$123,"&lt;&gt;NA",$F$82:$F$123,$G573)&lt;&gt;"",IF(NOT(ISERR(FIND("WILL",JoinIfFuzzy(Q$82:Q$123,Q$82:Q$123,"&lt;&gt;NA",$F$82:$F$123,$G573)))),"Will Transmit", "Won't Transmit"),"NA"),"*")</f>
        <v>NA</v>
      </c>
      <c r="R573" s="58" t="str">
        <f>IF(R$9="Include",IF(JoinIfFuzzy(R$82:R$123,R$82:R$123,"&lt;&gt;NA",$F$82:$F$123,$G573)&lt;&gt;"",IF(NOT(ISERR(FIND("WILL",JoinIfFuzzy(R$82:R$123,R$82:R$123,"&lt;&gt;NA",$F$82:$F$123,$G573)))),"Will Transmit", "Won't Transmit"),"NA"),"*")</f>
        <v>*</v>
      </c>
      <c r="S573" s="58" t="str">
        <f>IF(S$9="Include",IF(JoinIfFuzzy(S$82:S$123,S$82:S$123,"&lt;&gt;NA",$F$82:$F$123,$G573)&lt;&gt;"",IF(NOT(ISERR(FIND("WILL",JoinIfFuzzy(S$82:S$123,S$82:S$123,"&lt;&gt;NA",$F$82:$F$123,$G573)))),"Will Transmit", "Won't Transmit"),"NA"),"*")</f>
        <v>Will Transmit</v>
      </c>
      <c r="T573" s="58" t="str">
        <f>IF(T$9="Include",IF(JoinIfFuzzy(T$82:T$123,T$82:T$123,"&lt;&gt;NA",$F$82:$F$123,$G573)&lt;&gt;"",IF(NOT(ISERR(FIND("WILL",JoinIfFuzzy(T$82:T$123,T$82:T$123,"&lt;&gt;NA",$F$82:$F$123,$G573)))),"Will Transmit", "Won't Transmit"),"NA"),"*")</f>
        <v>*</v>
      </c>
      <c r="U573" s="58" t="str">
        <f>IF(U$9="Include",IF(JoinIfFuzzy(U$82:U$123,U$82:U$123,"&lt;&gt;NA",$F$82:$F$123,$G573)&lt;&gt;"",IF(NOT(ISERR(FIND("WILL",JoinIfFuzzy(U$82:U$123,U$82:U$123,"&lt;&gt;NA",$F$82:$F$123,$G573)))),"Will Transmit", "Won't Transmit"),"NA"),"*")</f>
        <v>Will Transmit</v>
      </c>
      <c r="V573" s="58" t="str">
        <f>IF(V$9="Include",IF(JoinIfFuzzy(V$82:V$123,V$82:V$123,"&lt;&gt;NA",$F$82:$F$123,$G573)&lt;&gt;"",IF(NOT(ISERR(FIND("WILL",JoinIfFuzzy(V$82:V$123,V$82:V$123,"&lt;&gt;NA",$F$82:$F$123,$G573)))),"Will Transmit", "Won't Transmit"),"NA"),"*")</f>
        <v>Will Transmit</v>
      </c>
      <c r="W573" s="58" t="str">
        <f>IF(W$9="Include",IF(JoinIfFuzzy(W$82:W$123,W$82:W$123,"&lt;&gt;NA",$F$82:$F$123,$G573)&lt;&gt;"",IF(NOT(ISERR(FIND("WILL",JoinIfFuzzy(W$82:W$123,W$82:W$123,"&lt;&gt;NA",$F$82:$F$123,$G573)))),"Will Transmit", "Won't Transmit"),"NA"),"*")</f>
        <v>Will Transmit</v>
      </c>
      <c r="X573" s="58" t="str">
        <f>IF(X$9="Include",IF(JoinIfFuzzy(X$82:X$123,X$82:X$123,"&lt;&gt;NA",$F$82:$F$123,$G573)&lt;&gt;"",IF(NOT(ISERR(FIND("WILL",JoinIfFuzzy(X$82:X$123,X$82:X$123,"&lt;&gt;NA",$F$82:$F$123,$G573)))),"Will Transmit", "Won't Transmit"),"NA"),"*")</f>
        <v>*</v>
      </c>
      <c r="Y573" s="58" t="str">
        <f>IF(Y$9="Include",IF(JoinIfFuzzy(Y$82:Y$123,Y$82:Y$123,"&lt;&gt;NA",$F$82:$F$123,$G573)&lt;&gt;"",IF(NOT(ISERR(FIND("WILL",JoinIfFuzzy(Y$82:Y$123,Y$82:Y$123,"&lt;&gt;NA",$F$82:$F$123,$G573)))),"Will Transmit", "Won't Transmit"),"NA"),"*")</f>
        <v>Will Transmit</v>
      </c>
      <c r="Z573" s="58" t="str">
        <f>IF(Z$9="Include",IF(JoinIfFuzzy(Z$82:Z$123,Z$82:Z$123,"&lt;&gt;NA",$F$82:$F$123,$G573)&lt;&gt;"",IF(NOT(ISERR(FIND("WILL",JoinIfFuzzy(Z$82:Z$123,Z$82:Z$123,"&lt;&gt;NA",$F$82:$F$123,$G573)))),"Will Transmit", "Won't Transmit"),"NA"),"*")</f>
        <v>*</v>
      </c>
      <c r="AA573" s="58" t="str">
        <f>IF(AA$9="Include",IF(JoinIfFuzzy(AA$82:AA$123,AA$82:AA$123,"&lt;&gt;NA",$F$82:$F$123,$G573)&lt;&gt;"",IF(NOT(ISERR(FIND("WILL",JoinIfFuzzy(AA$82:AA$123,AA$82:AA$123,"&lt;&gt;NA",$F$82:$F$123,$G573)))),"Will Transmit", "Won't Transmit"),"NA"),"*")</f>
        <v>Will Transmit</v>
      </c>
      <c r="AB573" s="58" t="str">
        <f>IF(AB$9="Include",IF(JoinIfFuzzy(AB$82:AB$123,AB$82:AB$123,"&lt;&gt;NA",$F$82:$F$123,$G573)&lt;&gt;"",IF(NOT(ISERR(FIND("WILL",JoinIfFuzzy(AB$82:AB$123,AB$82:AB$123,"&lt;&gt;NA",$F$82:$F$123,$G573)))),"Will Transmit", "Won't Transmit"),"NA"),"*")</f>
        <v>*</v>
      </c>
      <c r="AC573" s="58" t="str">
        <f>IF(AC$9="Include",IF(JoinIfFuzzy(AC$82:AC$123,AC$82:AC$123,"&lt;&gt;NA",$F$82:$F$123,$G573)&lt;&gt;"",IF(NOT(ISERR(FIND("WILL",JoinIfFuzzy(AC$82:AC$123,AC$82:AC$123,"&lt;&gt;NA",$F$82:$F$123,$G573)))),"Will Transmit", "Won't Transmit"),"NA"),"*")</f>
        <v>NA</v>
      </c>
      <c r="AD573" s="58" t="str">
        <f>IF(AD$9="Include",IF(JoinIfFuzzy(AD$82:AD$123,AD$82:AD$123,"&lt;&gt;NA",$F$82:$F$123,$G573)&lt;&gt;"",IF(NOT(ISERR(FIND("WILL",JoinIfFuzzy(AD$82:AD$123,AD$82:AD$123,"&lt;&gt;NA",$F$82:$F$123,$G573)))),"Will Transmit", "Won't Transmit"),"NA"),"*")</f>
        <v>NA</v>
      </c>
      <c r="AE573" s="58" t="str">
        <f>IF(AE$9="Include",IF(JoinIfFuzzy(AE$82:AE$123,AE$82:AE$123,"&lt;&gt;NA",$F$82:$F$123,$G573)&lt;&gt;"",IF(NOT(ISERR(FIND("WILL",JoinIfFuzzy(AE$82:AE$123,AE$82:AE$123,"&lt;&gt;NA",$F$82:$F$123,$G573)))),"Will Transmit", "Won't Transmit"),"NA"),"*")</f>
        <v>*</v>
      </c>
      <c r="AF573" s="58" t="str">
        <f>IF(AF$9="Include",IF(JoinIfFuzzy(AF$82:AF$123,AF$82:AF$123,"&lt;&gt;NA",$F$82:$F$123,$G573)&lt;&gt;"",IF(NOT(ISERR(FIND("WILL",JoinIfFuzzy(AF$82:AF$123,AF$82:AF$123,"&lt;&gt;NA",$F$82:$F$123,$G573)))),"Will Transmit", "Won't Transmit"),"NA"),"*")</f>
        <v>Will Transmit</v>
      </c>
      <c r="AG573" s="58" t="str">
        <f>IF(AG$9="Include",IF(JoinIfFuzzy(AG$82:AG$123,AG$82:AG$123,"&lt;&gt;NA",$F$82:$F$123,$G573)&lt;&gt;"",IF(NOT(ISERR(FIND("WILL",JoinIfFuzzy(AG$82:AG$123,AG$82:AG$123,"&lt;&gt;NA",$F$82:$F$123,$G573)))),"Will Transmit", "Won't Transmit"),"NA"),"*")</f>
        <v>Will Transmit</v>
      </c>
      <c r="AH573" s="58" t="str">
        <f>IF(AH$9="Include",IF(JoinIfFuzzy(AH$82:AH$123,AH$82:AH$123,"&lt;&gt;NA",$F$82:$F$123,$G573)&lt;&gt;"",IF(NOT(ISERR(FIND("WILL",JoinIfFuzzy(AH$82:AH$123,AH$82:AH$123,"&lt;&gt;NA",$F$82:$F$123,$G573)))),"Will Transmit", "Won't Transmit"),"NA"),"*")</f>
        <v>NA</v>
      </c>
      <c r="AI573" s="58" t="str">
        <f>IF(AI$9="Include",IF(JoinIfFuzzy(AI$82:AI$123,AI$82:AI$123,"&lt;&gt;NA",$F$82:$F$123,$G573)&lt;&gt;"",IF(NOT(ISERR(FIND("WILL",JoinIfFuzzy(AI$82:AI$123,AI$82:AI$123,"&lt;&gt;NA",$F$82:$F$123,$G573)))),"Will Transmit", "Won't Transmit"),"NA"),"*")</f>
        <v>*</v>
      </c>
      <c r="AJ573" s="58" t="str">
        <f>IF(AJ$9="Include",IF(JoinIfFuzzy(AJ$82:AJ$123,AJ$82:AJ$123,"&lt;&gt;NA",$F$82:$F$123,$G573)&lt;&gt;"",IF(NOT(ISERR(FIND("WILL",JoinIfFuzzy(AJ$82:AJ$123,AJ$82:AJ$123,"&lt;&gt;NA",$F$82:$F$123,$G573)))),"Will Transmit", "Won't Transmit"),"NA"),"*")</f>
        <v>Will Transmit</v>
      </c>
      <c r="AK573" s="58" t="str">
        <f>IF(AK$9="Include",IF(JoinIfFuzzy(AK$82:AK$123,AK$82:AK$123,"&lt;&gt;NA",$F$82:$F$123,$G573)&lt;&gt;"",IF(NOT(ISERR(FIND("WILL",JoinIfFuzzy(AK$82:AK$123,AK$82:AK$123,"&lt;&gt;NA",$F$82:$F$123,$G573)))),"Will Transmit", "Won't Transmit"),"NA"),"*")</f>
        <v>*</v>
      </c>
      <c r="AL573" s="58" t="str">
        <f>IF(AL$9="Include",IF(JoinIfFuzzy(AL$82:AL$123,AL$82:AL$123,"&lt;&gt;NA",$F$82:$F$123,$G573)&lt;&gt;"",IF(NOT(ISERR(FIND("WILL",JoinIfFuzzy(AL$82:AL$123,AL$82:AL$123,"&lt;&gt;NA",$F$82:$F$123,$G573)))),"Will Transmit", "Won't Transmit"),"NA"),"*")</f>
        <v>NA</v>
      </c>
      <c r="AM573" s="58" t="str">
        <f>IF(AM$9="Include",IF(JoinIfFuzzy(AM$82:AM$123,AM$82:AM$123,"&lt;&gt;NA",$F$82:$F$123,$G573)&lt;&gt;"",IF(NOT(ISERR(FIND("WILL",JoinIfFuzzy(AM$82:AM$123,AM$82:AM$123,"&lt;&gt;NA",$F$82:$F$123,$G573)))),"Will Transmit", "Won't Transmit"),"NA"),"*")</f>
        <v>NA</v>
      </c>
      <c r="AN573" s="58" t="str">
        <f>IF(AN$9="Include",IF(JoinIfFuzzy(AN$82:AN$123,AN$82:AN$123,"&lt;&gt;NA",$F$82:$F$123,$G573)&lt;&gt;"",IF(NOT(ISERR(FIND("WILL",JoinIfFuzzy(AN$82:AN$123,AN$82:AN$123,"&lt;&gt;NA",$F$82:$F$123,$G573)))),"Will Transmit", "Won't Transmit"),"NA"),"*")</f>
        <v>NA</v>
      </c>
      <c r="AO573" s="58" t="str">
        <f>IF(AO$9="Include",IF(JoinIfFuzzy(AO$82:AO$123,AO$82:AO$123,"&lt;&gt;NA",$F$82:$F$123,$G573)&lt;&gt;"",IF(NOT(ISERR(FIND("WILL",JoinIfFuzzy(AO$82:AO$123,AO$82:AO$123,"&lt;&gt;NA",$F$82:$F$123,$G573)))),"Will Transmit", "Won't Transmit"),"NA"),"*")</f>
        <v>*</v>
      </c>
      <c r="AP573" s="58" t="str">
        <f>IF(AP$9="Include",IF(JoinIfFuzzy(AP$82:AP$123,AP$82:AP$123,"&lt;&gt;NA",$F$82:$F$123,$G573)&lt;&gt;"",IF(NOT(ISERR(FIND("WILL",JoinIfFuzzy(AP$82:AP$123,AP$82:AP$123,"&lt;&gt;NA",$F$82:$F$123,$G573)))),"Will Transmit", "Won't Transmit"),"NA"),"*")</f>
        <v>NA</v>
      </c>
      <c r="AQ573" s="58" t="str">
        <f>IF(AQ$9="Include",IF(JoinIfFuzzy(AQ$82:AQ$123,AQ$82:AQ$123,"&lt;&gt;NA",$F$82:$F$123,$G573)&lt;&gt;"",IF(NOT(ISERR(FIND("WILL",JoinIfFuzzy(AQ$82:AQ$123,AQ$82:AQ$123,"&lt;&gt;NA",$F$82:$F$123,$G573)))),"Will Transmit", "Won't Transmit"),"NA"),"*")</f>
        <v>*</v>
      </c>
      <c r="AR573" s="58" t="str">
        <f>IF(AR$9="Include",IF(JoinIfFuzzy(AR$82:AR$123,AR$82:AR$123,"&lt;&gt;NA",$F$82:$F$123,$G573)&lt;&gt;"",IF(NOT(ISERR(FIND("WILL",JoinIfFuzzy(AR$82:AR$123,AR$82:AR$123,"&lt;&gt;NA",$F$82:$F$123,$G573)))),"Will Transmit", "Won't Transmit"),"NA"),"*")</f>
        <v>NA</v>
      </c>
      <c r="AS573" s="58" t="str">
        <f>IF(AS$9="Include",IF(JoinIfFuzzy(AS$82:AS$123,AS$82:AS$123,"&lt;&gt;NA",$F$82:$F$123,$G573)&lt;&gt;"",IF(NOT(ISERR(FIND("WILL",JoinIfFuzzy(AS$82:AS$123,AS$82:AS$123,"&lt;&gt;NA",$F$82:$F$123,$G573)))),"Will Transmit", "Won't Transmit"),"NA"),"*")</f>
        <v>*</v>
      </c>
      <c r="AT573" s="58" t="str">
        <f>IF(AT$9="Include",IF(JoinIfFuzzy(AT$82:AT$123,AT$82:AT$123,"&lt;&gt;NA",$F$82:$F$123,$G573)&lt;&gt;"",IF(NOT(ISERR(FIND("WILL",JoinIfFuzzy(AT$82:AT$123,AT$82:AT$123,"&lt;&gt;NA",$F$82:$F$123,$G573)))),"Will Transmit", "Won't Transmit"),"NA"),"*")</f>
        <v>Will Transmit</v>
      </c>
      <c r="AU573" s="58" t="str">
        <f>IF(AU$9="Include",IF(JoinIfFuzzy(AU$82:AU$123,AU$82:AU$123,"&lt;&gt;NA",$F$82:$F$123,$G573)&lt;&gt;"",IF(NOT(ISERR(FIND("WILL",JoinIfFuzzy(AU$82:AU$123,AU$82:AU$123,"&lt;&gt;NA",$F$82:$F$123,$G573)))),"Will Transmit", "Won't Transmit"),"NA"),"*")</f>
        <v>Will Transmit</v>
      </c>
      <c r="AV573" s="58" t="str">
        <f>IF(AV$9="Include",IF(JoinIfFuzzy(AV$82:AV$123,AV$82:AV$123,"&lt;&gt;NA",$F$82:$F$123,$G573)&lt;&gt;"",IF(NOT(ISERR(FIND("WILL",JoinIfFuzzy(AV$82:AV$123,AV$82:AV$123,"&lt;&gt;NA",$F$82:$F$123,$G573)))),"Will Transmit", "Won't Transmit"),"NA"),"*")</f>
        <v>*</v>
      </c>
      <c r="AW573" s="58" t="str">
        <f>IF(AW$9="Include",IF(JoinIfFuzzy(AW$82:AW$123,AW$82:AW$123,"&lt;&gt;NA",$F$82:$F$123,$G573)&lt;&gt;"",IF(NOT(ISERR(FIND("WILL",JoinIfFuzzy(AW$82:AW$123,AW$82:AW$123,"&lt;&gt;NA",$F$82:$F$123,$G573)))),"Will Transmit", "Won't Transmit"),"NA"),"*")</f>
        <v>*</v>
      </c>
      <c r="AX573" s="58" t="str">
        <f>IF(AX$9="Include",IF(JoinIfFuzzy(AX$82:AX$123,AX$82:AX$123,"&lt;&gt;NA",$F$82:$F$123,$G573)&lt;&gt;"",IF(NOT(ISERR(FIND("WILL",JoinIfFuzzy(AX$82:AX$123,AX$82:AX$123,"&lt;&gt;NA",$F$82:$F$123,$G573)))),"Will Transmit", "Won't Transmit"),"NA"),"*")</f>
        <v>*</v>
      </c>
      <c r="AY573" s="58" t="str">
        <f>IF(AY$9="Include",IF(JoinIfFuzzy(AY$82:AY$123,AY$82:AY$123,"&lt;&gt;NA",$F$82:$F$123,$G573)&lt;&gt;"",IF(NOT(ISERR(FIND("WILL",JoinIfFuzzy(AY$82:AY$123,AY$82:AY$123,"&lt;&gt;NA",$F$82:$F$123,$G573)))),"Will Transmit", "Won't Transmit"),"NA"),"*")</f>
        <v>*</v>
      </c>
      <c r="AZ573" s="58" t="str">
        <f>IF(AZ$9="Include",IF(JoinIfFuzzy(AZ$82:AZ$123,AZ$82:AZ$123,"&lt;&gt;NA",$F$82:$F$123,$G573)&lt;&gt;"",IF(NOT(ISERR(FIND("WILL",JoinIfFuzzy(AZ$82:AZ$123,AZ$82:AZ$123,"&lt;&gt;NA",$F$82:$F$123,$G573)))),"Will Transmit", "Won't Transmit"),"NA"),"*")</f>
        <v>NA</v>
      </c>
      <c r="BA573" s="58" t="str">
        <f>IF(BA$9="Include",IF(JoinIfFuzzy(BA$82:BA$123,BA$82:BA$123,"&lt;&gt;NA",$F$82:$F$123,$G573)&lt;&gt;"",IF(NOT(ISERR(FIND("WILL",JoinIfFuzzy(BA$82:BA$123,BA$82:BA$123,"&lt;&gt;NA",$F$82:$F$123,$G573)))),"Will Transmit", "Won't Transmit"),"NA"),"*")</f>
        <v>NA</v>
      </c>
      <c r="BB573" s="58" t="str">
        <f>IF(BB$9="Include",IF(JoinIfFuzzy(BB$82:BB$123,BB$82:BB$123,"&lt;&gt;NA",$F$82:$F$123,$G573)&lt;&gt;"",IF(NOT(ISERR(FIND("WILL",JoinIfFuzzy(BB$82:BB$123,BB$82:BB$123,"&lt;&gt;NA",$F$82:$F$123,$G573)))),"Will Transmit", "Won't Transmit"),"NA"),"*")</f>
        <v>NA</v>
      </c>
      <c r="BC573" s="58" t="str">
        <f>IF(BC$9="Include",IF(JoinIfFuzzy(BC$82:BC$123,BC$82:BC$123,"&lt;&gt;NA",$F$82:$F$123,$G573)&lt;&gt;"",IF(NOT(ISERR(FIND("WILL",JoinIfFuzzy(BC$82:BC$123,BC$82:BC$123,"&lt;&gt;NA",$F$82:$F$123,$G573)))),"Will Transmit", "Won't Transmit"),"NA"),"*")</f>
        <v>NA</v>
      </c>
      <c r="BD573" s="58" t="str">
        <f>IF(BD$9="Include",IF(JoinIfFuzzy(BD$82:BD$123,BD$82:BD$123,"&lt;&gt;NA",$F$82:$F$123,$G573)&lt;&gt;"",IF(NOT(ISERR(FIND("WILL",JoinIfFuzzy(BD$82:BD$123,BD$82:BD$123,"&lt;&gt;NA",$F$82:$F$123,$G573)))),"Will Transmit", "Won't Transmit"),"NA"),"*")</f>
        <v>Will Transmit</v>
      </c>
      <c r="BE573" s="58" t="str">
        <f>IF(BE$9="Include",IF(JoinIfFuzzy(BE$82:BE$123,BE$82:BE$123,"&lt;&gt;NA",$F$82:$F$123,$G573)&lt;&gt;"",IF(NOT(ISERR(FIND("WILL",JoinIfFuzzy(BE$82:BE$123,BE$82:BE$123,"&lt;&gt;NA",$F$82:$F$123,$G573)))),"Will Transmit", "Won't Transmit"),"NA"),"*")</f>
        <v>*</v>
      </c>
      <c r="BF573" s="58" t="str">
        <f>IF(BF$9="Include",IF(JoinIfFuzzy(BF$82:BF$123,BF$82:BF$123,"&lt;&gt;NA",$F$82:$F$123,$G573)&lt;&gt;"",IF(NOT(ISERR(FIND("WILL",JoinIfFuzzy(BF$82:BF$123,BF$82:BF$123,"&lt;&gt;NA",$F$82:$F$123,$G573)))),"Will Transmit", "Won't Transmit"),"NA"),"*")</f>
        <v>*</v>
      </c>
      <c r="BG573" s="58" t="str">
        <f>IF(BG$9="Include",IF(JoinIfFuzzy(BG$82:BG$123,BG$82:BG$123,"&lt;&gt;NA",$F$82:$F$123,$G573)&lt;&gt;"",IF(NOT(ISERR(FIND("WILL",JoinIfFuzzy(BG$82:BG$123,BG$82:BG$123,"&lt;&gt;NA",$F$82:$F$123,$G573)))),"Will Transmit", "Won't Transmit"),"NA"),"*")</f>
        <v>NA</v>
      </c>
      <c r="BH573" s="58" t="str">
        <f>IF(BH$9="Include",IF(JoinIfFuzzy(BH$82:BH$123,BH$82:BH$123,"&lt;&gt;NA",$F$82:$F$123,$G573)&lt;&gt;"",IF(NOT(ISERR(FIND("WILL",JoinIfFuzzy(BH$82:BH$123,BH$82:BH$123,"&lt;&gt;NA",$F$82:$F$123,$G573)))),"Will Transmit", "Won't Transmit"),"NA"),"*")</f>
        <v>*</v>
      </c>
      <c r="BI573" s="58" t="str">
        <f>IF(BI$9="Include",IF(JoinIfFuzzy(BI$82:BI$123,BI$82:BI$123,"&lt;&gt;NA",$F$82:$F$123,$G573)&lt;&gt;"",IF(NOT(ISERR(FIND("WILL",JoinIfFuzzy(BI$82:BI$123,BI$82:BI$123,"&lt;&gt;NA",$F$82:$F$123,$G573)))),"Will Transmit", "Won't Transmit"),"NA"),"*")</f>
        <v>NA</v>
      </c>
      <c r="BJ573" s="58" t="str">
        <f>IF(BJ$9="Include",IF(JoinIfFuzzy(BJ$82:BJ$123,BJ$82:BJ$123,"&lt;&gt;NA",$F$82:$F$123,$G573)&lt;&gt;"",IF(NOT(ISERR(FIND("WILL",JoinIfFuzzy(BJ$82:BJ$123,BJ$82:BJ$123,"&lt;&gt;NA",$F$82:$F$123,$G573)))),"Will Transmit", "Won't Transmit"),"NA"),"*")</f>
        <v>Will Transmit</v>
      </c>
      <c r="BK573" s="58" t="str">
        <f>IF(BK$9="Include",IF(JoinIfFuzzy(BK$82:BK$123,BK$82:BK$123,"&lt;&gt;NA",$F$82:$F$123,$G573)&lt;&gt;"",IF(NOT(ISERR(FIND("WILL",JoinIfFuzzy(BK$82:BK$123,BK$82:BK$123,"&lt;&gt;NA",$F$82:$F$123,$G573)))),"Will Transmit", "Won't Transmit"),"NA"),"*")</f>
        <v>*</v>
      </c>
      <c r="BL573" s="58" t="str">
        <f>IF(BL$9="Include",IF(JoinIfFuzzy(BL$82:BL$123,BL$82:BL$123,"&lt;&gt;NA",$F$82:$F$123,$G573)&lt;&gt;"",IF(NOT(ISERR(FIND("WILL",JoinIfFuzzy(BL$82:BL$123,BL$82:BL$123,"&lt;&gt;NA",$F$82:$F$123,$G573)))),"Will Transmit", "Won't Transmit"),"NA"),"*")</f>
        <v>Will Transmit</v>
      </c>
      <c r="BM573" s="58" t="str">
        <f>IF(BM$9="Include",IF(JoinIfFuzzy(BM$82:BM$123,BM$82:BM$123,"&lt;&gt;NA",$F$82:$F$123,$G573)&lt;&gt;"",IF(NOT(ISERR(FIND("WILL",JoinIfFuzzy(BM$82:BM$123,BM$82:BM$123,"&lt;&gt;NA",$F$82:$F$123,$G573)))),"Will Transmit", "Won't Transmit"),"NA"),"*")</f>
        <v>*</v>
      </c>
      <c r="BN573" s="58" t="str">
        <f>IF(BN$9="Include",IF(JoinIfFuzzy(BN$82:BN$123,BN$82:BN$123,"&lt;&gt;NA",$F$82:$F$123,$G573)&lt;&gt;"",IF(NOT(ISERR(FIND("WILL",JoinIfFuzzy(BN$82:BN$123,BN$82:BN$123,"&lt;&gt;NA",$F$82:$F$123,$G573)))),"Will Transmit", "Won't Transmit"),"NA"),"*")</f>
        <v>NA</v>
      </c>
      <c r="BO573" s="58" t="str">
        <f>IF(BO$9="Include",IF(JoinIfFuzzy(BO$82:BO$123,BO$82:BO$123,"&lt;&gt;NA",$F$82:$F$123,$G573)&lt;&gt;"",IF(NOT(ISERR(FIND("WILL",JoinIfFuzzy(BO$82:BO$123,BO$82:BO$123,"&lt;&gt;NA",$F$82:$F$123,$G573)))),"Will Transmit", "Won't Transmit"),"NA"),"*")</f>
        <v>NA</v>
      </c>
      <c r="BP573" s="58" t="str">
        <f>IF(BP$9="Include",IF(JoinIfFuzzy(BP$82:BP$123,BP$82:BP$123,"&lt;&gt;NA",$F$82:$F$123,$G573)&lt;&gt;"",IF(NOT(ISERR(FIND("WILL",JoinIfFuzzy(BP$82:BP$123,BP$82:BP$123,"&lt;&gt;NA",$F$82:$F$123,$G573)))),"Will Transmit", "Won't Transmit"),"NA"),"*")</f>
        <v>*</v>
      </c>
      <c r="BQ573" s="58" t="str">
        <f>IF(BQ$9="Include",IF(JoinIfFuzzy(BQ$82:BQ$123,BQ$82:BQ$123,"&lt;&gt;NA",$F$82:$F$123,$G573)&lt;&gt;"",IF(NOT(ISERR(FIND("WILL",JoinIfFuzzy(BQ$82:BQ$123,BQ$82:BQ$123,"&lt;&gt;NA",$F$82:$F$123,$G573)))),"Will Transmit", "Won't Transmit"),"NA"),"*")</f>
        <v>NA</v>
      </c>
      <c r="BR573" s="58" t="str">
        <f>IF(BR$9="Include",IF(JoinIfFuzzy(BR$82:BR$123,BR$82:BR$123,"&lt;&gt;NA",$F$82:$F$123,$G573)&lt;&gt;"",IF(NOT(ISERR(FIND("WILL",JoinIfFuzzy(BR$82:BR$123,BR$82:BR$123,"&lt;&gt;NA",$F$82:$F$123,$G573)))),"Will Transmit", "Won't Transmit"),"NA"),"*")</f>
        <v>*</v>
      </c>
      <c r="BS573" s="58" t="str">
        <f>IF(BS$9="Include",IF(JoinIfFuzzy(BS$82:BS$123,BS$82:BS$123,"&lt;&gt;NA",$F$82:$F$123,$G573)&lt;&gt;"",IF(NOT(ISERR(FIND("WILL",JoinIfFuzzy(BS$82:BS$123,BS$82:BS$123,"&lt;&gt;NA",$F$82:$F$123,$G573)))),"Will Transmit", "Won't Transmit"),"NA"),"*")</f>
        <v>NA</v>
      </c>
      <c r="BT573" s="58" t="str">
        <f>IF(BT$9="Include",IF(JoinIfFuzzy(BT$82:BT$123,BT$82:BT$123,"&lt;&gt;NA",$F$82:$F$123,$G573)&lt;&gt;"",IF(NOT(ISERR(FIND("WILL",JoinIfFuzzy(BT$82:BT$123,BT$82:BT$123,"&lt;&gt;NA",$F$82:$F$123,$G573)))),"Will Transmit", "Won't Transmit"),"NA"),"*")</f>
        <v>Will Transmit</v>
      </c>
      <c r="BU573" s="58" t="str">
        <f>IF(BU$9="Include",IF(JoinIfFuzzy(BU$82:BU$123,BU$82:BU$123,"&lt;&gt;NA",$F$82:$F$123,$G573)&lt;&gt;"",IF(NOT(ISERR(FIND("WILL",JoinIfFuzzy(BU$82:BU$123,BU$82:BU$123,"&lt;&gt;NA",$F$82:$F$123,$G573)))),"Will Transmit", "Won't Transmit"),"NA"),"*")</f>
        <v>*</v>
      </c>
      <c r="BV573" s="58" t="str">
        <f>IF(BV$9="Include",IF(JoinIfFuzzy(BV$82:BV$123,BV$82:BV$123,"&lt;&gt;NA",$F$82:$F$123,$G573)&lt;&gt;"",IF(NOT(ISERR(FIND("WILL",JoinIfFuzzy(BV$82:BV$123,BV$82:BV$123,"&lt;&gt;NA",$F$82:$F$123,$G573)))),"Will Transmit", "Won't Transmit"),"NA"),"*")</f>
        <v>Will Transmit</v>
      </c>
      <c r="BW573" s="58" t="str">
        <f>IF(BW$9="Include",IF(JoinIfFuzzy(BW$82:BW$123,BW$82:BW$123,"&lt;&gt;NA",$F$82:$F$123,$G573)&lt;&gt;"",IF(NOT(ISERR(FIND("WILL",JoinIfFuzzy(BW$82:BW$123,BW$82:BW$123,"&lt;&gt;NA",$F$82:$F$123,$G573)))),"Will Transmit", "Won't Transmit"),"NA"),"*")</f>
        <v>*</v>
      </c>
      <c r="BX573" s="58" t="str">
        <f>IF(BX$9="Include",IF(JoinIfFuzzy(BX$82:BX$123,BX$82:BX$123,"&lt;&gt;NA",$F$82:$F$123,$G573)&lt;&gt;"",IF(NOT(ISERR(FIND("WILL",JoinIfFuzzy(BX$82:BX$123,BX$82:BX$123,"&lt;&gt;NA",$F$82:$F$123,$G573)))),"Will Transmit", "Won't Transmit"),"NA"),"*")</f>
        <v>NA</v>
      </c>
      <c r="BY573" s="58" t="str">
        <f>IF(BY$9="Include",IF(JoinIfFuzzy(BY$82:BY$123,BY$82:BY$123,"&lt;&gt;NA",$F$82:$F$123,$G573)&lt;&gt;"",IF(NOT(ISERR(FIND("WILL",JoinIfFuzzy(BY$82:BY$123,BY$82:BY$123,"&lt;&gt;NA",$F$82:$F$123,$G573)))),"Will Transmit", "Won't Transmit"),"NA"),"*")</f>
        <v>*</v>
      </c>
      <c r="BZ573" s="58" t="str">
        <f>IF(BZ$9="Include",IF(JoinIfFuzzy(BZ$82:BZ$123,BZ$82:BZ$123,"&lt;&gt;NA",$F$82:$F$123,$G573)&lt;&gt;"",IF(NOT(ISERR(FIND("WILL",JoinIfFuzzy(BZ$82:BZ$123,BZ$82:BZ$123,"&lt;&gt;NA",$F$82:$F$123,$G573)))),"Will Transmit", "Won't Transmit"),"NA"),"*")</f>
        <v>NA</v>
      </c>
      <c r="CA573" s="58" t="str">
        <f>IF(CA$9="Include",IF(JoinIfFuzzy(CA$82:CA$123,CA$82:CA$123,"&lt;&gt;NA",$F$82:$F$123,$G573)&lt;&gt;"",IF(NOT(ISERR(FIND("WILL",JoinIfFuzzy(CA$82:CA$123,CA$82:CA$123,"&lt;&gt;NA",$F$82:$F$123,$G573)))),"Will Transmit", "Won't Transmit"),"NA"),"*")</f>
        <v>NA</v>
      </c>
      <c r="CB573" s="58" t="str">
        <f>IF(CB$9="Include",IF(JoinIfFuzzy(CB$82:CB$123,CB$82:CB$123,"&lt;&gt;NA",$F$82:$F$123,$G573)&lt;&gt;"",IF(NOT(ISERR(FIND("WILL",JoinIfFuzzy(CB$82:CB$123,CB$82:CB$123,"&lt;&gt;NA",$F$82:$F$123,$G573)))),"Will Transmit", "Won't Transmit"),"NA"),"*")</f>
        <v>NA</v>
      </c>
      <c r="CC573" s="58" t="str">
        <f>IF(CC$9="Include",IF(JoinIfFuzzy(CC$82:CC$123,CC$82:CC$123,"&lt;&gt;NA",$F$82:$F$123,$G573)&lt;&gt;"",IF(NOT(ISERR(FIND("WILL",JoinIfFuzzy(CC$82:CC$123,CC$82:CC$123,"&lt;&gt;NA",$F$82:$F$123,$G573)))),"Will Transmit", "Won't Transmit"),"NA"),"*")</f>
        <v>Will Transmit</v>
      </c>
      <c r="CD573" s="58" t="str">
        <f>IF(CD$9="Include",IF(JoinIfFuzzy(CD$82:CD$123,CD$82:CD$123,"&lt;&gt;NA",$F$82:$F$123,$G573)&lt;&gt;"",IF(NOT(ISERR(FIND("WILL",JoinIfFuzzy(CD$82:CD$123,CD$82:CD$123,"&lt;&gt;NA",$F$82:$F$123,$G573)))),"Will Transmit", "Won't Transmit"),"NA"),"*")</f>
        <v>*</v>
      </c>
      <c r="CE573" s="58" t="str">
        <f>IF(CE$9="Include",IF(JoinIfFuzzy(CE$82:CE$123,CE$82:CE$123,"&lt;&gt;NA",$F$82:$F$123,$G573)&lt;&gt;"",IF(NOT(ISERR(FIND("WILL",JoinIfFuzzy(CE$82:CE$123,CE$82:CE$123,"&lt;&gt;NA",$F$82:$F$123,$G573)))),"Will Transmit", "Won't Transmit"),"NA"),"*")</f>
        <v>*</v>
      </c>
      <c r="CF573" s="58" t="str">
        <f>IF(CF$9="Include",IF(JoinIfFuzzy(CF$82:CF$123,CF$82:CF$123,"&lt;&gt;NA",$F$82:$F$123,$G573)&lt;&gt;"",IF(NOT(ISERR(FIND("WILL",JoinIfFuzzy(CF$82:CF$123,CF$82:CF$123,"&lt;&gt;NA",$F$82:$F$123,$G573)))),"Will Transmit", "Won't Transmit"),"NA"),"*")</f>
        <v>*</v>
      </c>
      <c r="CG573" s="58" t="str">
        <f>IF(CG$9="Include",IF(JoinIfFuzzy(CG$82:CG$123,CG$82:CG$123,"&lt;&gt;NA",$F$82:$F$123,$G573)&lt;&gt;"",IF(NOT(ISERR(FIND("WILL",JoinIfFuzzy(CG$82:CG$123,CG$82:CG$123,"&lt;&gt;NA",$F$82:$F$123,$G573)))),"Will Transmit", "Won't Transmit"),"NA"),"*")</f>
        <v>NA</v>
      </c>
      <c r="CH573" s="58" t="str">
        <f>IF(CH$9="Include",IF(JoinIfFuzzy(CH$82:CH$123,CH$82:CH$123,"&lt;&gt;NA",$F$82:$F$123,$G573)&lt;&gt;"",IF(NOT(ISERR(FIND("WILL",JoinIfFuzzy(CH$82:CH$123,CH$82:CH$123,"&lt;&gt;NA",$F$82:$F$123,$G573)))),"Will Transmit", "Won't Transmit"),"NA"),"*")</f>
        <v>Will Transmit</v>
      </c>
      <c r="CI573" s="58" t="str">
        <f>IF(CI$9="Include",IF(JoinIfFuzzy(CI$82:CI$123,CI$82:CI$123,"&lt;&gt;NA",$F$82:$F$123,$G573)&lt;&gt;"",IF(NOT(ISERR(FIND("WILL",JoinIfFuzzy(CI$82:CI$123,CI$82:CI$123,"&lt;&gt;NA",$F$82:$F$123,$G573)))),"Will Transmit", "Won't Transmit"),"NA"),"*")</f>
        <v>*</v>
      </c>
      <c r="CJ573" s="58" t="str">
        <f>IF(CJ$9="Include",IF(JoinIfFuzzy(CJ$82:CJ$123,CJ$82:CJ$123,"&lt;&gt;NA",$F$82:$F$123,$G573)&lt;&gt;"",IF(NOT(ISERR(FIND("WILL",JoinIfFuzzy(CJ$82:CJ$123,CJ$82:CJ$123,"&lt;&gt;NA",$F$82:$F$123,$G573)))),"Will Transmit", "Won't Transmit"),"NA"),"*")</f>
        <v>NA</v>
      </c>
      <c r="CK573" s="58" t="str">
        <f>IF(CK$9="Include",IF(JoinIfFuzzy(CK$82:CK$123,CK$82:CK$123,"&lt;&gt;NA",$F$82:$F$123,$G573)&lt;&gt;"",IF(NOT(ISERR(FIND("WILL",JoinIfFuzzy(CK$82:CK$123,CK$82:CK$123,"&lt;&gt;NA",$F$82:$F$123,$G573)))),"Will Transmit", "Won't Transmit"),"NA"),"*")</f>
        <v>NA</v>
      </c>
      <c r="CL573" s="58" t="str">
        <f>IF(CL$9="Include",IF(JoinIfFuzzy(CL$82:CL$123,CL$82:CL$123,"&lt;&gt;NA",$F$82:$F$123,$G573)&lt;&gt;"",IF(NOT(ISERR(FIND("WILL",JoinIfFuzzy(CL$82:CL$123,CL$82:CL$123,"&lt;&gt;NA",$F$82:$F$123,$G573)))),"Will Transmit", "Won't Transmit"),"NA"),"*")</f>
        <v>Will Transmit</v>
      </c>
      <c r="CM573" s="58" t="str">
        <f>IF(CM$9="Include",IF(JoinIfFuzzy(CM$82:CM$123,CM$82:CM$123,"&lt;&gt;NA",$F$82:$F$123,$G573)&lt;&gt;"",IF(NOT(ISERR(FIND("WILL",JoinIfFuzzy(CM$82:CM$123,CM$82:CM$123,"&lt;&gt;NA",$F$82:$F$123,$G573)))),"Will Transmit", "Won't Transmit"),"NA"),"*")</f>
        <v>*</v>
      </c>
      <c r="CN573" s="58" t="str">
        <f>IF(CN$9="Include",IF(JoinIfFuzzy(CN$82:CN$123,CN$82:CN$123,"&lt;&gt;NA",$F$82:$F$123,$G573)&lt;&gt;"",IF(NOT(ISERR(FIND("WILL",JoinIfFuzzy(CN$82:CN$123,CN$82:CN$123,"&lt;&gt;NA",$F$82:$F$123,$G573)))),"Will Transmit", "Won't Transmit"),"NA"),"*")</f>
        <v>NA</v>
      </c>
      <c r="CO573" s="58" t="str">
        <f>IF(CO$9="Include",IF(JoinIfFuzzy(CO$82:CO$123,CO$82:CO$123,"&lt;&gt;NA",$F$82:$F$123,$G573)&lt;&gt;"",IF(NOT(ISERR(FIND("WILL",JoinIfFuzzy(CO$82:CO$123,CO$82:CO$123,"&lt;&gt;NA",$F$82:$F$123,$G573)))),"Will Transmit", "Won't Transmit"),"NA"),"*")</f>
        <v>Will Transmit</v>
      </c>
      <c r="CP573" s="58" t="str">
        <f>IF(CP$9="Include",IF(JoinIfFuzzy(CP$82:CP$123,CP$82:CP$123,"&lt;&gt;NA",$F$82:$F$123,$G573)&lt;&gt;"",IF(NOT(ISERR(FIND("WILL",JoinIfFuzzy(CP$82:CP$123,CP$82:CP$123,"&lt;&gt;NA",$F$82:$F$123,$G573)))),"Will Transmit", "Won't Transmit"),"NA"),"*")</f>
        <v>*</v>
      </c>
      <c r="CQ573" s="58" t="str">
        <f>IF(CQ$9="Include",IF(JoinIfFuzzy(CQ$82:CQ$123,CQ$82:CQ$123,"&lt;&gt;NA",$F$82:$F$123,$G573)&lt;&gt;"",IF(NOT(ISERR(FIND("WILL",JoinIfFuzzy(CQ$82:CQ$123,CQ$82:CQ$123,"&lt;&gt;NA",$F$82:$F$123,$G573)))),"Will Transmit", "Won't Transmit"),"NA"),"*")</f>
        <v>NA</v>
      </c>
      <c r="CR573" s="58" t="str">
        <f>IF(CR$9="Include",IF(JoinIfFuzzy(CR$82:CR$123,CR$82:CR$123,"&lt;&gt;NA",$F$82:$F$123,$G573)&lt;&gt;"",IF(NOT(ISERR(FIND("WILL",JoinIfFuzzy(CR$82:CR$123,CR$82:CR$123,"&lt;&gt;NA",$F$82:$F$123,$G573)))),"Will Transmit", "Won't Transmit"),"NA"),"*")</f>
        <v>NA</v>
      </c>
      <c r="CS573" s="58" t="str">
        <f>IF(CS$9="Include",IF(JoinIfFuzzy(CS$82:CS$123,CS$82:CS$123,"&lt;&gt;NA",$F$82:$F$123,$G573)&lt;&gt;"",IF(NOT(ISERR(FIND("WILL",JoinIfFuzzy(CS$82:CS$123,CS$82:CS$123,"&lt;&gt;NA",$F$82:$F$123,$G573)))),"Will Transmit", "Won't Transmit"),"NA"),"*")</f>
        <v>NA</v>
      </c>
      <c r="CT573" s="58" t="str">
        <f>IF(CT$9="Include",IF(JoinIfFuzzy(CT$82:CT$123,CT$82:CT$123,"&lt;&gt;NA",$F$82:$F$123,$G573)&lt;&gt;"",IF(NOT(ISERR(FIND("WILL",JoinIfFuzzy(CT$82:CT$123,CT$82:CT$123,"&lt;&gt;NA",$F$82:$F$123,$G573)))),"Will Transmit", "Won't Transmit"),"NA"),"*")</f>
        <v>*</v>
      </c>
      <c r="CU573" s="58" t="str">
        <f>IF(CU$9="Include",IF(JoinIfFuzzy(CU$82:CU$123,CU$82:CU$123,"&lt;&gt;NA",$F$82:$F$123,$G573)&lt;&gt;"",IF(NOT(ISERR(FIND("WILL",JoinIfFuzzy(CU$82:CU$123,CU$82:CU$123,"&lt;&gt;NA",$F$82:$F$123,$G573)))),"Will Transmit", "Won't Transmit"),"NA"),"*")</f>
        <v>Will Transmit</v>
      </c>
      <c r="CV573" s="58" t="str">
        <f>IF(CV$9="Include",IF(JoinIfFuzzy(CV$82:CV$123,CV$82:CV$123,"&lt;&gt;NA",$F$82:$F$123,$G573)&lt;&gt;"",IF(NOT(ISERR(FIND("WILL",JoinIfFuzzy(CV$82:CV$123,CV$82:CV$123,"&lt;&gt;NA",$F$82:$F$123,$G573)))),"Will Transmit", "Won't Transmit"),"NA"),"*")</f>
        <v>*</v>
      </c>
      <c r="CW573" s="58" t="str">
        <f>IF(CW$9="Include",IF(JoinIfFuzzy(CW$82:CW$123,CW$82:CW$123,"&lt;&gt;NA",$F$82:$F$123,$G573)&lt;&gt;"",IF(NOT(ISERR(FIND("WILL",JoinIfFuzzy(CW$82:CW$123,CW$82:CW$123,"&lt;&gt;NA",$F$82:$F$123,$G573)))),"Will Transmit", "Won't Transmit"),"NA"),"*")</f>
        <v>NA</v>
      </c>
      <c r="CX573" s="58" t="str">
        <f>IF(CX$9="Include",IF(JoinIfFuzzy(CX$82:CX$123,CX$82:CX$123,"&lt;&gt;NA",$F$82:$F$123,$G573)&lt;&gt;"",IF(NOT(ISERR(FIND("WILL",JoinIfFuzzy(CX$82:CX$123,CX$82:CX$123,"&lt;&gt;NA",$F$82:$F$123,$G573)))),"Will Transmit", "Won't Transmit"),"NA"),"*")</f>
        <v>*</v>
      </c>
      <c r="CY573" s="58" t="str">
        <f>IF(CY$9="Include",IF(JoinIfFuzzy(CY$82:CY$123,CY$82:CY$123,"&lt;&gt;NA",$F$82:$F$123,$G573)&lt;&gt;"",IF(NOT(ISERR(FIND("WILL",JoinIfFuzzy(CY$82:CY$123,CY$82:CY$123,"&lt;&gt;NA",$F$82:$F$123,$G573)))),"Will Transmit", "Won't Transmit"),"NA"),"*")</f>
        <v>Will Transmit</v>
      </c>
      <c r="CZ573" s="58" t="str">
        <f>IF(CZ$9="Include",IF(JoinIfFuzzy(CZ$82:CZ$123,CZ$82:CZ$123,"&lt;&gt;NA",$F$82:$F$123,$G573)&lt;&gt;"",IF(NOT(ISERR(FIND("WILL",JoinIfFuzzy(CZ$82:CZ$123,CZ$82:CZ$123,"&lt;&gt;NA",$F$82:$F$123,$G573)))),"Will Transmit", "Won't Transmit"),"NA"),"*")</f>
        <v>*</v>
      </c>
      <c r="DA573" s="58" t="str">
        <f>IF(DA$9="Include",IF(JoinIfFuzzy(DA$82:DA$123,DA$82:DA$123,"&lt;&gt;NA",$F$82:$F$123,$G573)&lt;&gt;"",IF(NOT(ISERR(FIND("WILL",JoinIfFuzzy(DA$82:DA$123,DA$82:DA$123,"&lt;&gt;NA",$F$82:$F$123,$G573)))),"Will Transmit", "Won't Transmit"),"NA"),"*")</f>
        <v>Will Transmit</v>
      </c>
      <c r="DB573" s="58" t="str">
        <f>IF(DB$9="Include",IF(JoinIfFuzzy(DB$82:DB$123,DB$82:DB$123,"&lt;&gt;NA",$F$82:$F$123,$G573)&lt;&gt;"",IF(NOT(ISERR(FIND("WILL",JoinIfFuzzy(DB$82:DB$123,DB$82:DB$123,"&lt;&gt;NA",$F$82:$F$123,$G573)))),"Will Transmit", "Won't Transmit"),"NA"),"*")</f>
        <v>*</v>
      </c>
      <c r="DC573" s="58" t="str">
        <f>IF(DC$9="Include",IF(JoinIfFuzzy(DC$82:DC$123,DC$82:DC$123,"&lt;&gt;NA",$F$82:$F$123,$G573)&lt;&gt;"",IF(NOT(ISERR(FIND("WILL",JoinIfFuzzy(DC$82:DC$123,DC$82:DC$123,"&lt;&gt;NA",$F$82:$F$123,$G573)))),"Will Transmit", "Won't Transmit"),"NA"),"*")</f>
        <v>*</v>
      </c>
      <c r="DD573" s="58" t="str">
        <f>IF(DD$9="Include",IF(JoinIfFuzzy(DD$82:DD$123,DD$82:DD$123,"&lt;&gt;NA",$F$82:$F$123,$G573)&lt;&gt;"",IF(NOT(ISERR(FIND("WILL",JoinIfFuzzy(DD$82:DD$123,DD$82:DD$123,"&lt;&gt;NA",$F$82:$F$123,$G573)))),"Will Transmit", "Won't Transmit"),"NA"),"*")</f>
        <v>NA</v>
      </c>
      <c r="DE573" s="58" t="str">
        <f>IF(DE$9="Include",IF(JoinIfFuzzy(DE$82:DE$123,DE$82:DE$123,"&lt;&gt;NA",$F$82:$F$123,$G573)&lt;&gt;"",IF(NOT(ISERR(FIND("WILL",JoinIfFuzzy(DE$82:DE$123,DE$82:DE$123,"&lt;&gt;NA",$F$82:$F$123,$G573)))),"Will Transmit", "Won't Transmit"),"NA"),"*")</f>
        <v>Will Transmit</v>
      </c>
      <c r="DF573" s="58" t="str">
        <f>IF(DF$9="Include",IF(JoinIfFuzzy(DF$82:DF$123,DF$82:DF$123,"&lt;&gt;NA",$F$82:$F$123,$G573)&lt;&gt;"",IF(NOT(ISERR(FIND("WILL",JoinIfFuzzy(DF$82:DF$123,DF$82:DF$123,"&lt;&gt;NA",$F$82:$F$123,$G573)))),"Will Transmit", "Won't Transmit"),"NA"),"*")</f>
        <v>*</v>
      </c>
      <c r="DG573" s="58" t="str">
        <f>IF(DG$9="Include",IF(JoinIfFuzzy(DG$82:DG$123,DG$82:DG$123,"&lt;&gt;NA",$F$82:$F$123,$G573)&lt;&gt;"",IF(NOT(ISERR(FIND("WILL",JoinIfFuzzy(DG$82:DG$123,DG$82:DG$123,"&lt;&gt;NA",$F$82:$F$123,$G573)))),"Will Transmit", "Won't Transmit"),"NA"),"*")</f>
        <v>NA</v>
      </c>
      <c r="DH573" s="58" t="str">
        <f>IF(DH$9="Include",IF(JoinIfFuzzy(DH$82:DH$123,DH$82:DH$123,"&lt;&gt;NA",$F$82:$F$123,$G573)&lt;&gt;"",IF(NOT(ISERR(FIND("WILL",JoinIfFuzzy(DH$82:DH$123,DH$82:DH$123,"&lt;&gt;NA",$F$82:$F$123,$G573)))),"Will Transmit", "Won't Transmit"),"NA"),"*")</f>
        <v>Will Transmit</v>
      </c>
      <c r="DI573" s="58" t="str">
        <f>IF(DI$9="Include",IF(JoinIfFuzzy(DI$82:DI$123,DI$82:DI$123,"&lt;&gt;NA",$F$82:$F$123,$G573)&lt;&gt;"",IF(NOT(ISERR(FIND("WILL",JoinIfFuzzy(DI$82:DI$123,DI$82:DI$123,"&lt;&gt;NA",$F$82:$F$123,$G573)))),"Will Transmit", "Won't Transmit"),"NA"),"*")</f>
        <v>NA</v>
      </c>
      <c r="DJ573" s="58" t="str">
        <f>IF(DJ$9="Include",IF(JoinIfFuzzy(DJ$82:DJ$123,DJ$82:DJ$123,"&lt;&gt;NA",$F$82:$F$123,$G573)&lt;&gt;"",IF(NOT(ISERR(FIND("WILL",JoinIfFuzzy(DJ$82:DJ$123,DJ$82:DJ$123,"&lt;&gt;NA",$F$82:$F$123,$G573)))),"Will Transmit", "Won't Transmit"),"NA"),"*")</f>
        <v>NA</v>
      </c>
      <c r="DK573" s="58" t="str">
        <f>IF(DK$9="Include",IF(JoinIfFuzzy(DK$82:DK$123,DK$82:DK$123,"&lt;&gt;NA",$F$82:$F$123,$G573)&lt;&gt;"",IF(NOT(ISERR(FIND("WILL",JoinIfFuzzy(DK$82:DK$123,DK$82:DK$123,"&lt;&gt;NA",$F$82:$F$123,$G573)))),"Will Transmit", "Won't Transmit"),"NA"),"*")</f>
        <v>*</v>
      </c>
      <c r="DL573" s="58" t="str">
        <f>IF(DL$9="Include",IF(JoinIfFuzzy(DL$82:DL$123,DL$82:DL$123,"&lt;&gt;NA",$F$82:$F$123,$G573)&lt;&gt;"",IF(NOT(ISERR(FIND("WILL",JoinIfFuzzy(DL$82:DL$123,DL$82:DL$123,"&lt;&gt;NA",$F$82:$F$123,$G573)))),"Will Transmit", "Won't Transmit"),"NA"),"*")</f>
        <v>NA</v>
      </c>
      <c r="DM573" s="58" t="str">
        <f>IF(DM$9="Include",IF(JoinIfFuzzy(DM$82:DM$123,DM$82:DM$123,"&lt;&gt;NA",$F$82:$F$123,$G573)&lt;&gt;"",IF(NOT(ISERR(FIND("WILL",JoinIfFuzzy(DM$82:DM$123,DM$82:DM$123,"&lt;&gt;NA",$F$82:$F$123,$G573)))),"Will Transmit", "Won't Transmit"),"NA"),"*")</f>
        <v>*</v>
      </c>
      <c r="DN573" s="58" t="str">
        <f>IF(DN$9="Include",IF(JoinIfFuzzy(DN$82:DN$123,DN$82:DN$123,"&lt;&gt;NA",$F$82:$F$123,$G573)&lt;&gt;"",IF(NOT(ISERR(FIND("WILL",JoinIfFuzzy(DN$82:DN$123,DN$82:DN$123,"&lt;&gt;NA",$F$82:$F$123,$G573)))),"Will Transmit", "Won't Transmit"),"NA"),"*")</f>
        <v>NA</v>
      </c>
      <c r="DO573" s="58" t="str">
        <f>IF(DO$9="Include",IF(JoinIfFuzzy(DO$82:DO$123,DO$82:DO$123,"&lt;&gt;NA",$F$82:$F$123,$G573)&lt;&gt;"",IF(NOT(ISERR(FIND("WILL",JoinIfFuzzy(DO$82:DO$123,DO$82:DO$123,"&lt;&gt;NA",$F$82:$F$123,$G573)))),"Will Transmit", "Won't Transmit"),"NA"),"*")</f>
        <v>*</v>
      </c>
      <c r="DP573" s="58" t="str">
        <f>IF(DP$9="Include",IF(JoinIfFuzzy(DP$82:DP$123,DP$82:DP$123,"&lt;&gt;NA",$F$82:$F$123,$G573)&lt;&gt;"",IF(NOT(ISERR(FIND("WILL",JoinIfFuzzy(DP$82:DP$123,DP$82:DP$123,"&lt;&gt;NA",$F$82:$F$123,$G573)))),"Will Transmit", "Won't Transmit"),"NA"),"*")</f>
        <v>Will Transmit</v>
      </c>
      <c r="DQ573" s="58" t="str">
        <f>IF(DQ$9="Include",IF(JoinIfFuzzy(DQ$82:DQ$123,DQ$82:DQ$123,"&lt;&gt;NA",$F$82:$F$123,$G573)&lt;&gt;"",IF(NOT(ISERR(FIND("WILL",JoinIfFuzzy(DQ$82:DQ$123,DQ$82:DQ$123,"&lt;&gt;NA",$F$82:$F$123,$G573)))),"Will Transmit", "Won't Transmit"),"NA"),"*")</f>
        <v>*</v>
      </c>
      <c r="DR573" s="58" t="str">
        <f>IF(DR$9="Include",IF(JoinIfFuzzy(DR$82:DR$123,DR$82:DR$123,"&lt;&gt;NA",$F$82:$F$123,$G573)&lt;&gt;"",IF(NOT(ISERR(FIND("WILL",JoinIfFuzzy(DR$82:DR$123,DR$82:DR$123,"&lt;&gt;NA",$F$82:$F$123,$G573)))),"Will Transmit", "Won't Transmit"),"NA"),"*")</f>
        <v>*</v>
      </c>
      <c r="DS573" s="58" t="str">
        <f>IF(DS$9="Include",IF(JoinIfFuzzy(DS$82:DS$123,DS$82:DS$123,"&lt;&gt;NA",$F$82:$F$123,$G573)&lt;&gt;"",IF(NOT(ISERR(FIND("WILL",JoinIfFuzzy(DS$82:DS$123,DS$82:DS$123,"&lt;&gt;NA",$F$82:$F$123,$G573)))),"Will Transmit", "Won't Transmit"),"NA"),"*")</f>
        <v>NA</v>
      </c>
      <c r="DT573" s="58" t="str">
        <f>IF(DT$9="Include",IF(JoinIfFuzzy(DT$82:DT$123,DT$82:DT$123,"&lt;&gt;NA",$F$82:$F$123,$G573)&lt;&gt;"",IF(NOT(ISERR(FIND("WILL",JoinIfFuzzy(DT$82:DT$123,DT$82:DT$123,"&lt;&gt;NA",$F$82:$F$123,$G573)))),"Will Transmit", "Won't Transmit"),"NA"),"*")</f>
        <v>NA</v>
      </c>
      <c r="DU573" s="58" t="str">
        <f>IF(DU$9="Include",IF(JoinIfFuzzy(DU$82:DU$123,DU$82:DU$123,"&lt;&gt;NA",$F$82:$F$123,$G573)&lt;&gt;"",IF(NOT(ISERR(FIND("WILL",JoinIfFuzzy(DU$82:DU$123,DU$82:DU$123,"&lt;&gt;NA",$F$82:$F$123,$G573)))),"Will Transmit", "Won't Transmit"),"NA"),"*")</f>
        <v>*</v>
      </c>
      <c r="DV573" s="58" t="str">
        <f>IF(DV$9="Include",IF(JoinIfFuzzy(DV$82:DV$123,DV$82:DV$123,"&lt;&gt;NA",$F$82:$F$123,$G573)&lt;&gt;"",IF(NOT(ISERR(FIND("WILL",JoinIfFuzzy(DV$82:DV$123,DV$82:DV$123,"&lt;&gt;NA",$F$82:$F$123,$G573)))),"Will Transmit", "Won't Transmit"),"NA"),"*")</f>
        <v>*</v>
      </c>
      <c r="DW573" s="58" t="str">
        <f>IF(DW$9="Include",IF(JoinIfFuzzy(DW$82:DW$123,DW$82:DW$123,"&lt;&gt;NA",$F$82:$F$123,$G573)&lt;&gt;"",IF(NOT(ISERR(FIND("WILL",JoinIfFuzzy(DW$82:DW$123,DW$82:DW$123,"&lt;&gt;NA",$F$82:$F$123,$G573)))),"Will Transmit", "Won't Transmit"),"NA"),"*")</f>
        <v>NA</v>
      </c>
      <c r="DX573" s="58" t="str">
        <f>IF(DX$9="Include",IF(JoinIfFuzzy(DX$82:DX$123,DX$82:DX$123,"&lt;&gt;NA",$F$82:$F$123,$G573)&lt;&gt;"",IF(NOT(ISERR(FIND("WILL",JoinIfFuzzy(DX$82:DX$123,DX$82:DX$123,"&lt;&gt;NA",$F$82:$F$123,$G573)))),"Will Transmit", "Won't Transmit"),"NA"),"*")</f>
        <v>NA</v>
      </c>
      <c r="DY573" s="58" t="str">
        <f>IF(DY$9="Include",IF(JoinIfFuzzy(DY$82:DY$123,DY$82:DY$123,"&lt;&gt;NA",$F$82:$F$123,$G573)&lt;&gt;"",IF(NOT(ISERR(FIND("WILL",JoinIfFuzzy(DY$82:DY$123,DY$82:DY$123,"&lt;&gt;NA",$F$82:$F$123,$G573)))),"Will Transmit", "Won't Transmit"),"NA"),"*")</f>
        <v>Will Transmit</v>
      </c>
      <c r="DZ573" s="58" t="str">
        <f>IF(DZ$9="Include",IF(JoinIfFuzzy(DZ$82:DZ$123,DZ$82:DZ$123,"&lt;&gt;NA",$F$82:$F$123,$G573)&lt;&gt;"",IF(NOT(ISERR(FIND("WILL",JoinIfFuzzy(DZ$82:DZ$123,DZ$82:DZ$123,"&lt;&gt;NA",$F$82:$F$123,$G573)))),"Will Transmit", "Won't Transmit"),"NA"),"*")</f>
        <v>*</v>
      </c>
      <c r="EA573" s="58" t="str">
        <f>IF(EA$9="Include",IF(JoinIfFuzzy(EA$82:EA$123,EA$82:EA$123,"&lt;&gt;NA",$F$82:$F$123,$G573)&lt;&gt;"",IF(NOT(ISERR(FIND("WILL",JoinIfFuzzy(EA$82:EA$123,EA$82:EA$123,"&lt;&gt;NA",$F$82:$F$123,$G573)))),"Will Transmit", "Won't Transmit"),"NA"),"*")</f>
        <v>NA</v>
      </c>
      <c r="EB573" s="58" t="str">
        <f>IF(EB$9="Include",IF(JoinIfFuzzy(EB$82:EB$123,EB$82:EB$123,"&lt;&gt;NA",$F$82:$F$123,$G573)&lt;&gt;"",IF(NOT(ISERR(FIND("WILL",JoinIfFuzzy(EB$82:EB$123,EB$82:EB$123,"&lt;&gt;NA",$F$82:$F$123,$G573)))),"Will Transmit", "Won't Transmit"),"NA"),"*")</f>
        <v>NA</v>
      </c>
      <c r="EC573" s="58" t="str">
        <f>IF(EC$9="Include",IF(JoinIfFuzzy(EC$82:EC$123,EC$82:EC$123,"&lt;&gt;NA",$F$82:$F$123,$G573)&lt;&gt;"",IF(NOT(ISERR(FIND("WILL",JoinIfFuzzy(EC$82:EC$123,EC$82:EC$123,"&lt;&gt;NA",$F$82:$F$123,$G573)))),"Will Transmit", "Won't Transmit"),"NA"),"*")</f>
        <v>Will Transmit</v>
      </c>
      <c r="ED573" s="58" t="str">
        <f>IF(ED$9="Include",IF(JoinIfFuzzy(ED$82:ED$123,ED$82:ED$123,"&lt;&gt;NA",$F$82:$F$123,$G573)&lt;&gt;"",IF(NOT(ISERR(FIND("WILL",JoinIfFuzzy(ED$82:ED$123,ED$82:ED$123,"&lt;&gt;NA",$F$82:$F$123,$G573)))),"Will Transmit", "Won't Transmit"),"NA"),"*")</f>
        <v>*</v>
      </c>
      <c r="EE573" s="58" t="str">
        <f>IF(EE$9="Include",IF(JoinIfFuzzy(EE$82:EE$123,EE$82:EE$123,"&lt;&gt;NA",$F$82:$F$123,$G573)&lt;&gt;"",IF(NOT(ISERR(FIND("WILL",JoinIfFuzzy(EE$82:EE$123,EE$82:EE$123,"&lt;&gt;NA",$F$82:$F$123,$G573)))),"Will Transmit", "Won't Transmit"),"NA"),"*")</f>
        <v>Will Transmit</v>
      </c>
      <c r="EF573" s="58" t="str">
        <f>IF(EF$9="Include",IF(JoinIfFuzzy(EF$82:EF$123,EF$82:EF$123,"&lt;&gt;NA",$F$82:$F$123,$G573)&lt;&gt;"",IF(NOT(ISERR(FIND("WILL",JoinIfFuzzy(EF$82:EF$123,EF$82:EF$123,"&lt;&gt;NA",$F$82:$F$123,$G573)))),"Will Transmit", "Won't Transmit"),"NA"),"*")</f>
        <v>NA</v>
      </c>
      <c r="EG573" s="58" t="str">
        <f>IF(EG$9="Include",IF(JoinIfFuzzy(EG$82:EG$123,EG$82:EG$123,"&lt;&gt;NA",$F$82:$F$123,$G573)&lt;&gt;"",IF(NOT(ISERR(FIND("WILL",JoinIfFuzzy(EG$82:EG$123,EG$82:EG$123,"&lt;&gt;NA",$F$82:$F$123,$G573)))),"Will Transmit", "Won't Transmit"),"NA"),"*")</f>
        <v>*</v>
      </c>
      <c r="EH573" s="58" t="str">
        <f>IF(EH$9="Include",IF(JoinIfFuzzy(EH$82:EH$123,EH$82:EH$123,"&lt;&gt;NA",$F$82:$F$123,$G573)&lt;&gt;"",IF(NOT(ISERR(FIND("WILL",JoinIfFuzzy(EH$82:EH$123,EH$82:EH$123,"&lt;&gt;NA",$F$82:$F$123,$G573)))),"Will Transmit", "Won't Transmit"),"NA"),"*")</f>
        <v>Will Transmit</v>
      </c>
      <c r="EI573" s="58" t="str">
        <f>IF(EI$9="Include",IF(JoinIfFuzzy(EI$82:EI$123,EI$82:EI$123,"&lt;&gt;NA",$F$82:$F$123,$G573)&lt;&gt;"",IF(NOT(ISERR(FIND("WILL",JoinIfFuzzy(EI$82:EI$123,EI$82:EI$123,"&lt;&gt;NA",$F$82:$F$123,$G573)))),"Will Transmit", "Won't Transmit"),"NA"),"*")</f>
        <v>*</v>
      </c>
      <c r="EJ573" s="58" t="str">
        <f>IF(EJ$9="Include",IF(JoinIfFuzzy(EJ$82:EJ$123,EJ$82:EJ$123,"&lt;&gt;NA",$F$82:$F$123,$G573)&lt;&gt;"",IF(NOT(ISERR(FIND("WILL",JoinIfFuzzy(EJ$82:EJ$123,EJ$82:EJ$123,"&lt;&gt;NA",$F$82:$F$123,$G573)))),"Will Transmit", "Won't Transmit"),"NA"),"*")</f>
        <v>Will Transmit</v>
      </c>
      <c r="EK573" s="58" t="str">
        <f>IF(EK$9="Include",IF(JoinIfFuzzy(EK$82:EK$123,EK$82:EK$123,"&lt;&gt;NA",$F$82:$F$123,$G573)&lt;&gt;"",IF(NOT(ISERR(FIND("WILL",JoinIfFuzzy(EK$82:EK$123,EK$82:EK$123,"&lt;&gt;NA",$F$82:$F$123,$G573)))),"Will Transmit", "Won't Transmit"),"NA"),"*")</f>
        <v>*</v>
      </c>
      <c r="EL573" s="109"/>
      <c r="EM573" s="109"/>
    </row>
    <row r="574" spans="1:143" s="58" customFormat="1" ht="12.75" customHeight="1" x14ac:dyDescent="0.25">
      <c r="A574" s="5"/>
      <c r="B574" s="96"/>
      <c r="C574" s="96"/>
      <c r="D574" s="96"/>
      <c r="E574" s="96"/>
      <c r="F574" s="96"/>
      <c r="G574" s="4" t="s">
        <v>4225</v>
      </c>
      <c r="H574" s="18" t="s">
        <v>5</v>
      </c>
      <c r="I574" s="18"/>
      <c r="J574" s="58" t="str">
        <f>IF(J$9="Include",IF(JoinIfFuzzy(J$82:J$123,J$82:J$123,"&lt;&gt;NA",$F$82:$F$123,$G574)&lt;&gt;"",IF(NOT(ISERR(FIND("WILL",JoinIfFuzzy(J$82:J$123,J$82:J$123,"&lt;&gt;NA",$F$82:$F$123,$G574)))),"Will Transmit", "Won't Transmit"),"NA"),"*")</f>
        <v>NA</v>
      </c>
      <c r="K574" s="58" t="str">
        <f>IF(K$9="Include",IF(JoinIfFuzzy(K$82:K$123,K$82:K$123,"&lt;&gt;NA",$F$82:$F$123,$G574)&lt;&gt;"",IF(NOT(ISERR(FIND("WILL",JoinIfFuzzy(K$82:K$123,K$82:K$123,"&lt;&gt;NA",$F$82:$F$123,$G574)))),"Will Transmit", "Won't Transmit"),"NA"),"*")</f>
        <v>Will Transmit</v>
      </c>
      <c r="L574" s="58" t="str">
        <f>IF(L$9="Include",IF(JoinIfFuzzy(L$82:L$123,L$82:L$123,"&lt;&gt;NA",$F$82:$F$123,$G574)&lt;&gt;"",IF(NOT(ISERR(FIND("WILL",JoinIfFuzzy(L$82:L$123,L$82:L$123,"&lt;&gt;NA",$F$82:$F$123,$G574)))),"Will Transmit", "Won't Transmit"),"NA"),"*")</f>
        <v>*</v>
      </c>
      <c r="M574" s="58" t="str">
        <f>IF(M$9="Include",IF(JoinIfFuzzy(M$82:M$123,M$82:M$123,"&lt;&gt;NA",$F$82:$F$123,$G574)&lt;&gt;"",IF(NOT(ISERR(FIND("WILL",JoinIfFuzzy(M$82:M$123,M$82:M$123,"&lt;&gt;NA",$F$82:$F$123,$G574)))),"Will Transmit", "Won't Transmit"),"NA"),"*")</f>
        <v>Will Transmit</v>
      </c>
      <c r="N574" s="58" t="str">
        <f>IF(N$9="Include",IF(JoinIfFuzzy(N$82:N$123,N$82:N$123,"&lt;&gt;NA",$F$82:$F$123,$G574)&lt;&gt;"",IF(NOT(ISERR(FIND("WILL",JoinIfFuzzy(N$82:N$123,N$82:N$123,"&lt;&gt;NA",$F$82:$F$123,$G574)))),"Will Transmit", "Won't Transmit"),"NA"),"*")</f>
        <v>*</v>
      </c>
      <c r="O574" s="58" t="str">
        <f>IF(O$9="Include",IF(JoinIfFuzzy(O$82:O$123,O$82:O$123,"&lt;&gt;NA",$F$82:$F$123,$G574)&lt;&gt;"",IF(NOT(ISERR(FIND("WILL",JoinIfFuzzy(O$82:O$123,O$82:O$123,"&lt;&gt;NA",$F$82:$F$123,$G574)))),"Will Transmit", "Won't Transmit"),"NA"),"*")</f>
        <v>Will Transmit</v>
      </c>
      <c r="P574" s="58" t="str">
        <f>IF(P$9="Include",IF(JoinIfFuzzy(P$82:P$123,P$82:P$123,"&lt;&gt;NA",$F$82:$F$123,$G574)&lt;&gt;"",IF(NOT(ISERR(FIND("WILL",JoinIfFuzzy(P$82:P$123,P$82:P$123,"&lt;&gt;NA",$F$82:$F$123,$G574)))),"Will Transmit", "Won't Transmit"),"NA"),"*")</f>
        <v>*</v>
      </c>
      <c r="Q574" s="58" t="str">
        <f>IF(Q$9="Include",IF(JoinIfFuzzy(Q$82:Q$123,Q$82:Q$123,"&lt;&gt;NA",$F$82:$F$123,$G574)&lt;&gt;"",IF(NOT(ISERR(FIND("WILL",JoinIfFuzzy(Q$82:Q$123,Q$82:Q$123,"&lt;&gt;NA",$F$82:$F$123,$G574)))),"Will Transmit", "Won't Transmit"),"NA"),"*")</f>
        <v>NA</v>
      </c>
      <c r="R574" s="58" t="str">
        <f>IF(R$9="Include",IF(JoinIfFuzzy(R$82:R$123,R$82:R$123,"&lt;&gt;NA",$F$82:$F$123,$G574)&lt;&gt;"",IF(NOT(ISERR(FIND("WILL",JoinIfFuzzy(R$82:R$123,R$82:R$123,"&lt;&gt;NA",$F$82:$F$123,$G574)))),"Will Transmit", "Won't Transmit"),"NA"),"*")</f>
        <v>*</v>
      </c>
      <c r="S574" s="58" t="str">
        <f>IF(S$9="Include",IF(JoinIfFuzzy(S$82:S$123,S$82:S$123,"&lt;&gt;NA",$F$82:$F$123,$G574)&lt;&gt;"",IF(NOT(ISERR(FIND("WILL",JoinIfFuzzy(S$82:S$123,S$82:S$123,"&lt;&gt;NA",$F$82:$F$123,$G574)))),"Will Transmit", "Won't Transmit"),"NA"),"*")</f>
        <v>NA</v>
      </c>
      <c r="T574" s="58" t="str">
        <f>IF(T$9="Include",IF(JoinIfFuzzy(T$82:T$123,T$82:T$123,"&lt;&gt;NA",$F$82:$F$123,$G574)&lt;&gt;"",IF(NOT(ISERR(FIND("WILL",JoinIfFuzzy(T$82:T$123,T$82:T$123,"&lt;&gt;NA",$F$82:$F$123,$G574)))),"Will Transmit", "Won't Transmit"),"NA"),"*")</f>
        <v>*</v>
      </c>
      <c r="U574" s="58" t="str">
        <f>IF(U$9="Include",IF(JoinIfFuzzy(U$82:U$123,U$82:U$123,"&lt;&gt;NA",$F$82:$F$123,$G574)&lt;&gt;"",IF(NOT(ISERR(FIND("WILL",JoinIfFuzzy(U$82:U$123,U$82:U$123,"&lt;&gt;NA",$F$82:$F$123,$G574)))),"Will Transmit", "Won't Transmit"),"NA"),"*")</f>
        <v>Will Transmit</v>
      </c>
      <c r="V574" s="58" t="str">
        <f>IF(V$9="Include",IF(JoinIfFuzzy(V$82:V$123,V$82:V$123,"&lt;&gt;NA",$F$82:$F$123,$G574)&lt;&gt;"",IF(NOT(ISERR(FIND("WILL",JoinIfFuzzy(V$82:V$123,V$82:V$123,"&lt;&gt;NA",$F$82:$F$123,$G574)))),"Will Transmit", "Won't Transmit"),"NA"),"*")</f>
        <v>Will Transmit</v>
      </c>
      <c r="W574" s="58" t="str">
        <f>IF(W$9="Include",IF(JoinIfFuzzy(W$82:W$123,W$82:W$123,"&lt;&gt;NA",$F$82:$F$123,$G574)&lt;&gt;"",IF(NOT(ISERR(FIND("WILL",JoinIfFuzzy(W$82:W$123,W$82:W$123,"&lt;&gt;NA",$F$82:$F$123,$G574)))),"Will Transmit", "Won't Transmit"),"NA"),"*")</f>
        <v>Will Transmit</v>
      </c>
      <c r="X574" s="58" t="str">
        <f>IF(X$9="Include",IF(JoinIfFuzzy(X$82:X$123,X$82:X$123,"&lt;&gt;NA",$F$82:$F$123,$G574)&lt;&gt;"",IF(NOT(ISERR(FIND("WILL",JoinIfFuzzy(X$82:X$123,X$82:X$123,"&lt;&gt;NA",$F$82:$F$123,$G574)))),"Will Transmit", "Won't Transmit"),"NA"),"*")</f>
        <v>*</v>
      </c>
      <c r="Y574" s="58" t="str">
        <f>IF(Y$9="Include",IF(JoinIfFuzzy(Y$82:Y$123,Y$82:Y$123,"&lt;&gt;NA",$F$82:$F$123,$G574)&lt;&gt;"",IF(NOT(ISERR(FIND("WILL",JoinIfFuzzy(Y$82:Y$123,Y$82:Y$123,"&lt;&gt;NA",$F$82:$F$123,$G574)))),"Will Transmit", "Won't Transmit"),"NA"),"*")</f>
        <v>Will Transmit</v>
      </c>
      <c r="Z574" s="58" t="str">
        <f>IF(Z$9="Include",IF(JoinIfFuzzy(Z$82:Z$123,Z$82:Z$123,"&lt;&gt;NA",$F$82:$F$123,$G574)&lt;&gt;"",IF(NOT(ISERR(FIND("WILL",JoinIfFuzzy(Z$82:Z$123,Z$82:Z$123,"&lt;&gt;NA",$F$82:$F$123,$G574)))),"Will Transmit", "Won't Transmit"),"NA"),"*")</f>
        <v>*</v>
      </c>
      <c r="AA574" s="58" t="str">
        <f>IF(AA$9="Include",IF(JoinIfFuzzy(AA$82:AA$123,AA$82:AA$123,"&lt;&gt;NA",$F$82:$F$123,$G574)&lt;&gt;"",IF(NOT(ISERR(FIND("WILL",JoinIfFuzzy(AA$82:AA$123,AA$82:AA$123,"&lt;&gt;NA",$F$82:$F$123,$G574)))),"Will Transmit", "Won't Transmit"),"NA"),"*")</f>
        <v>Will Transmit</v>
      </c>
      <c r="AB574" s="58" t="str">
        <f>IF(AB$9="Include",IF(JoinIfFuzzy(AB$82:AB$123,AB$82:AB$123,"&lt;&gt;NA",$F$82:$F$123,$G574)&lt;&gt;"",IF(NOT(ISERR(FIND("WILL",JoinIfFuzzy(AB$82:AB$123,AB$82:AB$123,"&lt;&gt;NA",$F$82:$F$123,$G574)))),"Will Transmit", "Won't Transmit"),"NA"),"*")</f>
        <v>*</v>
      </c>
      <c r="AC574" s="58" t="str">
        <f>IF(AC$9="Include",IF(JoinIfFuzzy(AC$82:AC$123,AC$82:AC$123,"&lt;&gt;NA",$F$82:$F$123,$G574)&lt;&gt;"",IF(NOT(ISERR(FIND("WILL",JoinIfFuzzy(AC$82:AC$123,AC$82:AC$123,"&lt;&gt;NA",$F$82:$F$123,$G574)))),"Will Transmit", "Won't Transmit"),"NA"),"*")</f>
        <v>NA</v>
      </c>
      <c r="AD574" s="58" t="str">
        <f>IF(AD$9="Include",IF(JoinIfFuzzy(AD$82:AD$123,AD$82:AD$123,"&lt;&gt;NA",$F$82:$F$123,$G574)&lt;&gt;"",IF(NOT(ISERR(FIND("WILL",JoinIfFuzzy(AD$82:AD$123,AD$82:AD$123,"&lt;&gt;NA",$F$82:$F$123,$G574)))),"Will Transmit", "Won't Transmit"),"NA"),"*")</f>
        <v>NA</v>
      </c>
      <c r="AE574" s="58" t="str">
        <f>IF(AE$9="Include",IF(JoinIfFuzzy(AE$82:AE$123,AE$82:AE$123,"&lt;&gt;NA",$F$82:$F$123,$G574)&lt;&gt;"",IF(NOT(ISERR(FIND("WILL",JoinIfFuzzy(AE$82:AE$123,AE$82:AE$123,"&lt;&gt;NA",$F$82:$F$123,$G574)))),"Will Transmit", "Won't Transmit"),"NA"),"*")</f>
        <v>*</v>
      </c>
      <c r="AF574" s="58" t="str">
        <f>IF(AF$9="Include",IF(JoinIfFuzzy(AF$82:AF$123,AF$82:AF$123,"&lt;&gt;NA",$F$82:$F$123,$G574)&lt;&gt;"",IF(NOT(ISERR(FIND("WILL",JoinIfFuzzy(AF$82:AF$123,AF$82:AF$123,"&lt;&gt;NA",$F$82:$F$123,$G574)))),"Will Transmit", "Won't Transmit"),"NA"),"*")</f>
        <v>Will Transmit</v>
      </c>
      <c r="AG574" s="58" t="str">
        <f>IF(AG$9="Include",IF(JoinIfFuzzy(AG$82:AG$123,AG$82:AG$123,"&lt;&gt;NA",$F$82:$F$123,$G574)&lt;&gt;"",IF(NOT(ISERR(FIND("WILL",JoinIfFuzzy(AG$82:AG$123,AG$82:AG$123,"&lt;&gt;NA",$F$82:$F$123,$G574)))),"Will Transmit", "Won't Transmit"),"NA"),"*")</f>
        <v>Will Transmit</v>
      </c>
      <c r="AH574" s="58" t="str">
        <f>IF(AH$9="Include",IF(JoinIfFuzzy(AH$82:AH$123,AH$82:AH$123,"&lt;&gt;NA",$F$82:$F$123,$G574)&lt;&gt;"",IF(NOT(ISERR(FIND("WILL",JoinIfFuzzy(AH$82:AH$123,AH$82:AH$123,"&lt;&gt;NA",$F$82:$F$123,$G574)))),"Will Transmit", "Won't Transmit"),"NA"),"*")</f>
        <v>NA</v>
      </c>
      <c r="AI574" s="58" t="str">
        <f>IF(AI$9="Include",IF(JoinIfFuzzy(AI$82:AI$123,AI$82:AI$123,"&lt;&gt;NA",$F$82:$F$123,$G574)&lt;&gt;"",IF(NOT(ISERR(FIND("WILL",JoinIfFuzzy(AI$82:AI$123,AI$82:AI$123,"&lt;&gt;NA",$F$82:$F$123,$G574)))),"Will Transmit", "Won't Transmit"),"NA"),"*")</f>
        <v>*</v>
      </c>
      <c r="AJ574" s="58" t="str">
        <f>IF(AJ$9="Include",IF(JoinIfFuzzy(AJ$82:AJ$123,AJ$82:AJ$123,"&lt;&gt;NA",$F$82:$F$123,$G574)&lt;&gt;"",IF(NOT(ISERR(FIND("WILL",JoinIfFuzzy(AJ$82:AJ$123,AJ$82:AJ$123,"&lt;&gt;NA",$F$82:$F$123,$G574)))),"Will Transmit", "Won't Transmit"),"NA"),"*")</f>
        <v>Won't Transmit</v>
      </c>
      <c r="AK574" s="58" t="str">
        <f>IF(AK$9="Include",IF(JoinIfFuzzy(AK$82:AK$123,AK$82:AK$123,"&lt;&gt;NA",$F$82:$F$123,$G574)&lt;&gt;"",IF(NOT(ISERR(FIND("WILL",JoinIfFuzzy(AK$82:AK$123,AK$82:AK$123,"&lt;&gt;NA",$F$82:$F$123,$G574)))),"Will Transmit", "Won't Transmit"),"NA"),"*")</f>
        <v>*</v>
      </c>
      <c r="AL574" s="58" t="str">
        <f>IF(AL$9="Include",IF(JoinIfFuzzy(AL$82:AL$123,AL$82:AL$123,"&lt;&gt;NA",$F$82:$F$123,$G574)&lt;&gt;"",IF(NOT(ISERR(FIND("WILL",JoinIfFuzzy(AL$82:AL$123,AL$82:AL$123,"&lt;&gt;NA",$F$82:$F$123,$G574)))),"Will Transmit", "Won't Transmit"),"NA"),"*")</f>
        <v>NA</v>
      </c>
      <c r="AM574" s="58" t="str">
        <f>IF(AM$9="Include",IF(JoinIfFuzzy(AM$82:AM$123,AM$82:AM$123,"&lt;&gt;NA",$F$82:$F$123,$G574)&lt;&gt;"",IF(NOT(ISERR(FIND("WILL",JoinIfFuzzy(AM$82:AM$123,AM$82:AM$123,"&lt;&gt;NA",$F$82:$F$123,$G574)))),"Will Transmit", "Won't Transmit"),"NA"),"*")</f>
        <v>NA</v>
      </c>
      <c r="AN574" s="58" t="str">
        <f>IF(AN$9="Include",IF(JoinIfFuzzy(AN$82:AN$123,AN$82:AN$123,"&lt;&gt;NA",$F$82:$F$123,$G574)&lt;&gt;"",IF(NOT(ISERR(FIND("WILL",JoinIfFuzzy(AN$82:AN$123,AN$82:AN$123,"&lt;&gt;NA",$F$82:$F$123,$G574)))),"Will Transmit", "Won't Transmit"),"NA"),"*")</f>
        <v>NA</v>
      </c>
      <c r="AO574" s="58" t="str">
        <f>IF(AO$9="Include",IF(JoinIfFuzzy(AO$82:AO$123,AO$82:AO$123,"&lt;&gt;NA",$F$82:$F$123,$G574)&lt;&gt;"",IF(NOT(ISERR(FIND("WILL",JoinIfFuzzy(AO$82:AO$123,AO$82:AO$123,"&lt;&gt;NA",$F$82:$F$123,$G574)))),"Will Transmit", "Won't Transmit"),"NA"),"*")</f>
        <v>*</v>
      </c>
      <c r="AP574" s="58" t="str">
        <f>IF(AP$9="Include",IF(JoinIfFuzzy(AP$82:AP$123,AP$82:AP$123,"&lt;&gt;NA",$F$82:$F$123,$G574)&lt;&gt;"",IF(NOT(ISERR(FIND("WILL",JoinIfFuzzy(AP$82:AP$123,AP$82:AP$123,"&lt;&gt;NA",$F$82:$F$123,$G574)))),"Will Transmit", "Won't Transmit"),"NA"),"*")</f>
        <v>NA</v>
      </c>
      <c r="AQ574" s="58" t="str">
        <f>IF(AQ$9="Include",IF(JoinIfFuzzy(AQ$82:AQ$123,AQ$82:AQ$123,"&lt;&gt;NA",$F$82:$F$123,$G574)&lt;&gt;"",IF(NOT(ISERR(FIND("WILL",JoinIfFuzzy(AQ$82:AQ$123,AQ$82:AQ$123,"&lt;&gt;NA",$F$82:$F$123,$G574)))),"Will Transmit", "Won't Transmit"),"NA"),"*")</f>
        <v>*</v>
      </c>
      <c r="AR574" s="58" t="str">
        <f>IF(AR$9="Include",IF(JoinIfFuzzy(AR$82:AR$123,AR$82:AR$123,"&lt;&gt;NA",$F$82:$F$123,$G574)&lt;&gt;"",IF(NOT(ISERR(FIND("WILL",JoinIfFuzzy(AR$82:AR$123,AR$82:AR$123,"&lt;&gt;NA",$F$82:$F$123,$G574)))),"Will Transmit", "Won't Transmit"),"NA"),"*")</f>
        <v>NA</v>
      </c>
      <c r="AS574" s="58" t="str">
        <f>IF(AS$9="Include",IF(JoinIfFuzzy(AS$82:AS$123,AS$82:AS$123,"&lt;&gt;NA",$F$82:$F$123,$G574)&lt;&gt;"",IF(NOT(ISERR(FIND("WILL",JoinIfFuzzy(AS$82:AS$123,AS$82:AS$123,"&lt;&gt;NA",$F$82:$F$123,$G574)))),"Will Transmit", "Won't Transmit"),"NA"),"*")</f>
        <v>*</v>
      </c>
      <c r="AT574" s="58" t="str">
        <f>IF(AT$9="Include",IF(JoinIfFuzzy(AT$82:AT$123,AT$82:AT$123,"&lt;&gt;NA",$F$82:$F$123,$G574)&lt;&gt;"",IF(NOT(ISERR(FIND("WILL",JoinIfFuzzy(AT$82:AT$123,AT$82:AT$123,"&lt;&gt;NA",$F$82:$F$123,$G574)))),"Will Transmit", "Won't Transmit"),"NA"),"*")</f>
        <v>Will Transmit</v>
      </c>
      <c r="AU574" s="58" t="str">
        <f>IF(AU$9="Include",IF(JoinIfFuzzy(AU$82:AU$123,AU$82:AU$123,"&lt;&gt;NA",$F$82:$F$123,$G574)&lt;&gt;"",IF(NOT(ISERR(FIND("WILL",JoinIfFuzzy(AU$82:AU$123,AU$82:AU$123,"&lt;&gt;NA",$F$82:$F$123,$G574)))),"Will Transmit", "Won't Transmit"),"NA"),"*")</f>
        <v>Will Transmit</v>
      </c>
      <c r="AV574" s="58" t="str">
        <f>IF(AV$9="Include",IF(JoinIfFuzzy(AV$82:AV$123,AV$82:AV$123,"&lt;&gt;NA",$F$82:$F$123,$G574)&lt;&gt;"",IF(NOT(ISERR(FIND("WILL",JoinIfFuzzy(AV$82:AV$123,AV$82:AV$123,"&lt;&gt;NA",$F$82:$F$123,$G574)))),"Will Transmit", "Won't Transmit"),"NA"),"*")</f>
        <v>*</v>
      </c>
      <c r="AW574" s="58" t="str">
        <f>IF(AW$9="Include",IF(JoinIfFuzzy(AW$82:AW$123,AW$82:AW$123,"&lt;&gt;NA",$F$82:$F$123,$G574)&lt;&gt;"",IF(NOT(ISERR(FIND("WILL",JoinIfFuzzy(AW$82:AW$123,AW$82:AW$123,"&lt;&gt;NA",$F$82:$F$123,$G574)))),"Will Transmit", "Won't Transmit"),"NA"),"*")</f>
        <v>*</v>
      </c>
      <c r="AX574" s="58" t="str">
        <f>IF(AX$9="Include",IF(JoinIfFuzzy(AX$82:AX$123,AX$82:AX$123,"&lt;&gt;NA",$F$82:$F$123,$G574)&lt;&gt;"",IF(NOT(ISERR(FIND("WILL",JoinIfFuzzy(AX$82:AX$123,AX$82:AX$123,"&lt;&gt;NA",$F$82:$F$123,$G574)))),"Will Transmit", "Won't Transmit"),"NA"),"*")</f>
        <v>*</v>
      </c>
      <c r="AY574" s="58" t="str">
        <f>IF(AY$9="Include",IF(JoinIfFuzzy(AY$82:AY$123,AY$82:AY$123,"&lt;&gt;NA",$F$82:$F$123,$G574)&lt;&gt;"",IF(NOT(ISERR(FIND("WILL",JoinIfFuzzy(AY$82:AY$123,AY$82:AY$123,"&lt;&gt;NA",$F$82:$F$123,$G574)))),"Will Transmit", "Won't Transmit"),"NA"),"*")</f>
        <v>*</v>
      </c>
      <c r="AZ574" s="58" t="str">
        <f>IF(AZ$9="Include",IF(JoinIfFuzzy(AZ$82:AZ$123,AZ$82:AZ$123,"&lt;&gt;NA",$F$82:$F$123,$G574)&lt;&gt;"",IF(NOT(ISERR(FIND("WILL",JoinIfFuzzy(AZ$82:AZ$123,AZ$82:AZ$123,"&lt;&gt;NA",$F$82:$F$123,$G574)))),"Will Transmit", "Won't Transmit"),"NA"),"*")</f>
        <v>NA</v>
      </c>
      <c r="BA574" s="58" t="str">
        <f>IF(BA$9="Include",IF(JoinIfFuzzy(BA$82:BA$123,BA$82:BA$123,"&lt;&gt;NA",$F$82:$F$123,$G574)&lt;&gt;"",IF(NOT(ISERR(FIND("WILL",JoinIfFuzzy(BA$82:BA$123,BA$82:BA$123,"&lt;&gt;NA",$F$82:$F$123,$G574)))),"Will Transmit", "Won't Transmit"),"NA"),"*")</f>
        <v>NA</v>
      </c>
      <c r="BB574" s="58" t="str">
        <f>IF(BB$9="Include",IF(JoinIfFuzzy(BB$82:BB$123,BB$82:BB$123,"&lt;&gt;NA",$F$82:$F$123,$G574)&lt;&gt;"",IF(NOT(ISERR(FIND("WILL",JoinIfFuzzy(BB$82:BB$123,BB$82:BB$123,"&lt;&gt;NA",$F$82:$F$123,$G574)))),"Will Transmit", "Won't Transmit"),"NA"),"*")</f>
        <v>NA</v>
      </c>
      <c r="BC574" s="58" t="str">
        <f>IF(BC$9="Include",IF(JoinIfFuzzy(BC$82:BC$123,BC$82:BC$123,"&lt;&gt;NA",$F$82:$F$123,$G574)&lt;&gt;"",IF(NOT(ISERR(FIND("WILL",JoinIfFuzzy(BC$82:BC$123,BC$82:BC$123,"&lt;&gt;NA",$F$82:$F$123,$G574)))),"Will Transmit", "Won't Transmit"),"NA"),"*")</f>
        <v>NA</v>
      </c>
      <c r="BD574" s="58" t="str">
        <f>IF(BD$9="Include",IF(JoinIfFuzzy(BD$82:BD$123,BD$82:BD$123,"&lt;&gt;NA",$F$82:$F$123,$G574)&lt;&gt;"",IF(NOT(ISERR(FIND("WILL",JoinIfFuzzy(BD$82:BD$123,BD$82:BD$123,"&lt;&gt;NA",$F$82:$F$123,$G574)))),"Will Transmit", "Won't Transmit"),"NA"),"*")</f>
        <v>NA</v>
      </c>
      <c r="BE574" s="58" t="str">
        <f>IF(BE$9="Include",IF(JoinIfFuzzy(BE$82:BE$123,BE$82:BE$123,"&lt;&gt;NA",$F$82:$F$123,$G574)&lt;&gt;"",IF(NOT(ISERR(FIND("WILL",JoinIfFuzzy(BE$82:BE$123,BE$82:BE$123,"&lt;&gt;NA",$F$82:$F$123,$G574)))),"Will Transmit", "Won't Transmit"),"NA"),"*")</f>
        <v>*</v>
      </c>
      <c r="BF574" s="58" t="str">
        <f>IF(BF$9="Include",IF(JoinIfFuzzy(BF$82:BF$123,BF$82:BF$123,"&lt;&gt;NA",$F$82:$F$123,$G574)&lt;&gt;"",IF(NOT(ISERR(FIND("WILL",JoinIfFuzzy(BF$82:BF$123,BF$82:BF$123,"&lt;&gt;NA",$F$82:$F$123,$G574)))),"Will Transmit", "Won't Transmit"),"NA"),"*")</f>
        <v>*</v>
      </c>
      <c r="BG574" s="58" t="str">
        <f>IF(BG$9="Include",IF(JoinIfFuzzy(BG$82:BG$123,BG$82:BG$123,"&lt;&gt;NA",$F$82:$F$123,$G574)&lt;&gt;"",IF(NOT(ISERR(FIND("WILL",JoinIfFuzzy(BG$82:BG$123,BG$82:BG$123,"&lt;&gt;NA",$F$82:$F$123,$G574)))),"Will Transmit", "Won't Transmit"),"NA"),"*")</f>
        <v>NA</v>
      </c>
      <c r="BH574" s="58" t="str">
        <f>IF(BH$9="Include",IF(JoinIfFuzzy(BH$82:BH$123,BH$82:BH$123,"&lt;&gt;NA",$F$82:$F$123,$G574)&lt;&gt;"",IF(NOT(ISERR(FIND("WILL",JoinIfFuzzy(BH$82:BH$123,BH$82:BH$123,"&lt;&gt;NA",$F$82:$F$123,$G574)))),"Will Transmit", "Won't Transmit"),"NA"),"*")</f>
        <v>*</v>
      </c>
      <c r="BI574" s="58" t="str">
        <f>IF(BI$9="Include",IF(JoinIfFuzzy(BI$82:BI$123,BI$82:BI$123,"&lt;&gt;NA",$F$82:$F$123,$G574)&lt;&gt;"",IF(NOT(ISERR(FIND("WILL",JoinIfFuzzy(BI$82:BI$123,BI$82:BI$123,"&lt;&gt;NA",$F$82:$F$123,$G574)))),"Will Transmit", "Won't Transmit"),"NA"),"*")</f>
        <v>NA</v>
      </c>
      <c r="BJ574" s="58" t="str">
        <f>IF(BJ$9="Include",IF(JoinIfFuzzy(BJ$82:BJ$123,BJ$82:BJ$123,"&lt;&gt;NA",$F$82:$F$123,$G574)&lt;&gt;"",IF(NOT(ISERR(FIND("WILL",JoinIfFuzzy(BJ$82:BJ$123,BJ$82:BJ$123,"&lt;&gt;NA",$F$82:$F$123,$G574)))),"Will Transmit", "Won't Transmit"),"NA"),"*")</f>
        <v>Will Transmit</v>
      </c>
      <c r="BK574" s="58" t="str">
        <f>IF(BK$9="Include",IF(JoinIfFuzzy(BK$82:BK$123,BK$82:BK$123,"&lt;&gt;NA",$F$82:$F$123,$G574)&lt;&gt;"",IF(NOT(ISERR(FIND("WILL",JoinIfFuzzy(BK$82:BK$123,BK$82:BK$123,"&lt;&gt;NA",$F$82:$F$123,$G574)))),"Will Transmit", "Won't Transmit"),"NA"),"*")</f>
        <v>*</v>
      </c>
      <c r="BL574" s="58" t="str">
        <f>IF(BL$9="Include",IF(JoinIfFuzzy(BL$82:BL$123,BL$82:BL$123,"&lt;&gt;NA",$F$82:$F$123,$G574)&lt;&gt;"",IF(NOT(ISERR(FIND("WILL",JoinIfFuzzy(BL$82:BL$123,BL$82:BL$123,"&lt;&gt;NA",$F$82:$F$123,$G574)))),"Will Transmit", "Won't Transmit"),"NA"),"*")</f>
        <v>Will Transmit</v>
      </c>
      <c r="BM574" s="58" t="str">
        <f>IF(BM$9="Include",IF(JoinIfFuzzy(BM$82:BM$123,BM$82:BM$123,"&lt;&gt;NA",$F$82:$F$123,$G574)&lt;&gt;"",IF(NOT(ISERR(FIND("WILL",JoinIfFuzzy(BM$82:BM$123,BM$82:BM$123,"&lt;&gt;NA",$F$82:$F$123,$G574)))),"Will Transmit", "Won't Transmit"),"NA"),"*")</f>
        <v>*</v>
      </c>
      <c r="BN574" s="58" t="str">
        <f>IF(BN$9="Include",IF(JoinIfFuzzy(BN$82:BN$123,BN$82:BN$123,"&lt;&gt;NA",$F$82:$F$123,$G574)&lt;&gt;"",IF(NOT(ISERR(FIND("WILL",JoinIfFuzzy(BN$82:BN$123,BN$82:BN$123,"&lt;&gt;NA",$F$82:$F$123,$G574)))),"Will Transmit", "Won't Transmit"),"NA"),"*")</f>
        <v>NA</v>
      </c>
      <c r="BO574" s="58" t="str">
        <f>IF(BO$9="Include",IF(JoinIfFuzzy(BO$82:BO$123,BO$82:BO$123,"&lt;&gt;NA",$F$82:$F$123,$G574)&lt;&gt;"",IF(NOT(ISERR(FIND("WILL",JoinIfFuzzy(BO$82:BO$123,BO$82:BO$123,"&lt;&gt;NA",$F$82:$F$123,$G574)))),"Will Transmit", "Won't Transmit"),"NA"),"*")</f>
        <v>NA</v>
      </c>
      <c r="BP574" s="58" t="str">
        <f>IF(BP$9="Include",IF(JoinIfFuzzy(BP$82:BP$123,BP$82:BP$123,"&lt;&gt;NA",$F$82:$F$123,$G574)&lt;&gt;"",IF(NOT(ISERR(FIND("WILL",JoinIfFuzzy(BP$82:BP$123,BP$82:BP$123,"&lt;&gt;NA",$F$82:$F$123,$G574)))),"Will Transmit", "Won't Transmit"),"NA"),"*")</f>
        <v>*</v>
      </c>
      <c r="BQ574" s="58" t="str">
        <f>IF(BQ$9="Include",IF(JoinIfFuzzy(BQ$82:BQ$123,BQ$82:BQ$123,"&lt;&gt;NA",$F$82:$F$123,$G574)&lt;&gt;"",IF(NOT(ISERR(FIND("WILL",JoinIfFuzzy(BQ$82:BQ$123,BQ$82:BQ$123,"&lt;&gt;NA",$F$82:$F$123,$G574)))),"Will Transmit", "Won't Transmit"),"NA"),"*")</f>
        <v>NA</v>
      </c>
      <c r="BR574" s="58" t="str">
        <f>IF(BR$9="Include",IF(JoinIfFuzzy(BR$82:BR$123,BR$82:BR$123,"&lt;&gt;NA",$F$82:$F$123,$G574)&lt;&gt;"",IF(NOT(ISERR(FIND("WILL",JoinIfFuzzy(BR$82:BR$123,BR$82:BR$123,"&lt;&gt;NA",$F$82:$F$123,$G574)))),"Will Transmit", "Won't Transmit"),"NA"),"*")</f>
        <v>*</v>
      </c>
      <c r="BS574" s="58" t="str">
        <f>IF(BS$9="Include",IF(JoinIfFuzzy(BS$82:BS$123,BS$82:BS$123,"&lt;&gt;NA",$F$82:$F$123,$G574)&lt;&gt;"",IF(NOT(ISERR(FIND("WILL",JoinIfFuzzy(BS$82:BS$123,BS$82:BS$123,"&lt;&gt;NA",$F$82:$F$123,$G574)))),"Will Transmit", "Won't Transmit"),"NA"),"*")</f>
        <v>NA</v>
      </c>
      <c r="BT574" s="58" t="str">
        <f>IF(BT$9="Include",IF(JoinIfFuzzy(BT$82:BT$123,BT$82:BT$123,"&lt;&gt;NA",$F$82:$F$123,$G574)&lt;&gt;"",IF(NOT(ISERR(FIND("WILL",JoinIfFuzzy(BT$82:BT$123,BT$82:BT$123,"&lt;&gt;NA",$F$82:$F$123,$G574)))),"Will Transmit", "Won't Transmit"),"NA"),"*")</f>
        <v>NA</v>
      </c>
      <c r="BU574" s="58" t="str">
        <f>IF(BU$9="Include",IF(JoinIfFuzzy(BU$82:BU$123,BU$82:BU$123,"&lt;&gt;NA",$F$82:$F$123,$G574)&lt;&gt;"",IF(NOT(ISERR(FIND("WILL",JoinIfFuzzy(BU$82:BU$123,BU$82:BU$123,"&lt;&gt;NA",$F$82:$F$123,$G574)))),"Will Transmit", "Won't Transmit"),"NA"),"*")</f>
        <v>*</v>
      </c>
      <c r="BV574" s="58" t="str">
        <f>IF(BV$9="Include",IF(JoinIfFuzzy(BV$82:BV$123,BV$82:BV$123,"&lt;&gt;NA",$F$82:$F$123,$G574)&lt;&gt;"",IF(NOT(ISERR(FIND("WILL",JoinIfFuzzy(BV$82:BV$123,BV$82:BV$123,"&lt;&gt;NA",$F$82:$F$123,$G574)))),"Will Transmit", "Won't Transmit"),"NA"),"*")</f>
        <v>NA</v>
      </c>
      <c r="BW574" s="58" t="str">
        <f>IF(BW$9="Include",IF(JoinIfFuzzy(BW$82:BW$123,BW$82:BW$123,"&lt;&gt;NA",$F$82:$F$123,$G574)&lt;&gt;"",IF(NOT(ISERR(FIND("WILL",JoinIfFuzzy(BW$82:BW$123,BW$82:BW$123,"&lt;&gt;NA",$F$82:$F$123,$G574)))),"Will Transmit", "Won't Transmit"),"NA"),"*")</f>
        <v>*</v>
      </c>
      <c r="BX574" s="58" t="str">
        <f>IF(BX$9="Include",IF(JoinIfFuzzy(BX$82:BX$123,BX$82:BX$123,"&lt;&gt;NA",$F$82:$F$123,$G574)&lt;&gt;"",IF(NOT(ISERR(FIND("WILL",JoinIfFuzzy(BX$82:BX$123,BX$82:BX$123,"&lt;&gt;NA",$F$82:$F$123,$G574)))),"Will Transmit", "Won't Transmit"),"NA"),"*")</f>
        <v>NA</v>
      </c>
      <c r="BY574" s="58" t="str">
        <f>IF(BY$9="Include",IF(JoinIfFuzzy(BY$82:BY$123,BY$82:BY$123,"&lt;&gt;NA",$F$82:$F$123,$G574)&lt;&gt;"",IF(NOT(ISERR(FIND("WILL",JoinIfFuzzy(BY$82:BY$123,BY$82:BY$123,"&lt;&gt;NA",$F$82:$F$123,$G574)))),"Will Transmit", "Won't Transmit"),"NA"),"*")</f>
        <v>*</v>
      </c>
      <c r="BZ574" s="58" t="str">
        <f>IF(BZ$9="Include",IF(JoinIfFuzzy(BZ$82:BZ$123,BZ$82:BZ$123,"&lt;&gt;NA",$F$82:$F$123,$G574)&lt;&gt;"",IF(NOT(ISERR(FIND("WILL",JoinIfFuzzy(BZ$82:BZ$123,BZ$82:BZ$123,"&lt;&gt;NA",$F$82:$F$123,$G574)))),"Will Transmit", "Won't Transmit"),"NA"),"*")</f>
        <v>NA</v>
      </c>
      <c r="CA574" s="58" t="str">
        <f>IF(CA$9="Include",IF(JoinIfFuzzy(CA$82:CA$123,CA$82:CA$123,"&lt;&gt;NA",$F$82:$F$123,$G574)&lt;&gt;"",IF(NOT(ISERR(FIND("WILL",JoinIfFuzzy(CA$82:CA$123,CA$82:CA$123,"&lt;&gt;NA",$F$82:$F$123,$G574)))),"Will Transmit", "Won't Transmit"),"NA"),"*")</f>
        <v>NA</v>
      </c>
      <c r="CB574" s="58" t="str">
        <f>IF(CB$9="Include",IF(JoinIfFuzzy(CB$82:CB$123,CB$82:CB$123,"&lt;&gt;NA",$F$82:$F$123,$G574)&lt;&gt;"",IF(NOT(ISERR(FIND("WILL",JoinIfFuzzy(CB$82:CB$123,CB$82:CB$123,"&lt;&gt;NA",$F$82:$F$123,$G574)))),"Will Transmit", "Won't Transmit"),"NA"),"*")</f>
        <v>NA</v>
      </c>
      <c r="CC574" s="58" t="str">
        <f>IF(CC$9="Include",IF(JoinIfFuzzy(CC$82:CC$123,CC$82:CC$123,"&lt;&gt;NA",$F$82:$F$123,$G574)&lt;&gt;"",IF(NOT(ISERR(FIND("WILL",JoinIfFuzzy(CC$82:CC$123,CC$82:CC$123,"&lt;&gt;NA",$F$82:$F$123,$G574)))),"Will Transmit", "Won't Transmit"),"NA"),"*")</f>
        <v>NA</v>
      </c>
      <c r="CD574" s="58" t="str">
        <f>IF(CD$9="Include",IF(JoinIfFuzzy(CD$82:CD$123,CD$82:CD$123,"&lt;&gt;NA",$F$82:$F$123,$G574)&lt;&gt;"",IF(NOT(ISERR(FIND("WILL",JoinIfFuzzy(CD$82:CD$123,CD$82:CD$123,"&lt;&gt;NA",$F$82:$F$123,$G574)))),"Will Transmit", "Won't Transmit"),"NA"),"*")</f>
        <v>*</v>
      </c>
      <c r="CE574" s="58" t="str">
        <f>IF(CE$9="Include",IF(JoinIfFuzzy(CE$82:CE$123,CE$82:CE$123,"&lt;&gt;NA",$F$82:$F$123,$G574)&lt;&gt;"",IF(NOT(ISERR(FIND("WILL",JoinIfFuzzy(CE$82:CE$123,CE$82:CE$123,"&lt;&gt;NA",$F$82:$F$123,$G574)))),"Will Transmit", "Won't Transmit"),"NA"),"*")</f>
        <v>*</v>
      </c>
      <c r="CF574" s="58" t="str">
        <f>IF(CF$9="Include",IF(JoinIfFuzzy(CF$82:CF$123,CF$82:CF$123,"&lt;&gt;NA",$F$82:$F$123,$G574)&lt;&gt;"",IF(NOT(ISERR(FIND("WILL",JoinIfFuzzy(CF$82:CF$123,CF$82:CF$123,"&lt;&gt;NA",$F$82:$F$123,$G574)))),"Will Transmit", "Won't Transmit"),"NA"),"*")</f>
        <v>*</v>
      </c>
      <c r="CG574" s="58" t="str">
        <f>IF(CG$9="Include",IF(JoinIfFuzzy(CG$82:CG$123,CG$82:CG$123,"&lt;&gt;NA",$F$82:$F$123,$G574)&lt;&gt;"",IF(NOT(ISERR(FIND("WILL",JoinIfFuzzy(CG$82:CG$123,CG$82:CG$123,"&lt;&gt;NA",$F$82:$F$123,$G574)))),"Will Transmit", "Won't Transmit"),"NA"),"*")</f>
        <v>NA</v>
      </c>
      <c r="CH574" s="58" t="str">
        <f>IF(CH$9="Include",IF(JoinIfFuzzy(CH$82:CH$123,CH$82:CH$123,"&lt;&gt;NA",$F$82:$F$123,$G574)&lt;&gt;"",IF(NOT(ISERR(FIND("WILL",JoinIfFuzzy(CH$82:CH$123,CH$82:CH$123,"&lt;&gt;NA",$F$82:$F$123,$G574)))),"Will Transmit", "Won't Transmit"),"NA"),"*")</f>
        <v>NA</v>
      </c>
      <c r="CI574" s="58" t="str">
        <f>IF(CI$9="Include",IF(JoinIfFuzzy(CI$82:CI$123,CI$82:CI$123,"&lt;&gt;NA",$F$82:$F$123,$G574)&lt;&gt;"",IF(NOT(ISERR(FIND("WILL",JoinIfFuzzy(CI$82:CI$123,CI$82:CI$123,"&lt;&gt;NA",$F$82:$F$123,$G574)))),"Will Transmit", "Won't Transmit"),"NA"),"*")</f>
        <v>*</v>
      </c>
      <c r="CJ574" s="58" t="str">
        <f>IF(CJ$9="Include",IF(JoinIfFuzzy(CJ$82:CJ$123,CJ$82:CJ$123,"&lt;&gt;NA",$F$82:$F$123,$G574)&lt;&gt;"",IF(NOT(ISERR(FIND("WILL",JoinIfFuzzy(CJ$82:CJ$123,CJ$82:CJ$123,"&lt;&gt;NA",$F$82:$F$123,$G574)))),"Will Transmit", "Won't Transmit"),"NA"),"*")</f>
        <v>Will Transmit</v>
      </c>
      <c r="CK574" s="58" t="str">
        <f>IF(CK$9="Include",IF(JoinIfFuzzy(CK$82:CK$123,CK$82:CK$123,"&lt;&gt;NA",$F$82:$F$123,$G574)&lt;&gt;"",IF(NOT(ISERR(FIND("WILL",JoinIfFuzzy(CK$82:CK$123,CK$82:CK$123,"&lt;&gt;NA",$F$82:$F$123,$G574)))),"Will Transmit", "Won't Transmit"),"NA"),"*")</f>
        <v>Will Transmit</v>
      </c>
      <c r="CL574" s="58" t="str">
        <f>IF(CL$9="Include",IF(JoinIfFuzzy(CL$82:CL$123,CL$82:CL$123,"&lt;&gt;NA",$F$82:$F$123,$G574)&lt;&gt;"",IF(NOT(ISERR(FIND("WILL",JoinIfFuzzy(CL$82:CL$123,CL$82:CL$123,"&lt;&gt;NA",$F$82:$F$123,$G574)))),"Will Transmit", "Won't Transmit"),"NA"),"*")</f>
        <v>NA</v>
      </c>
      <c r="CM574" s="58" t="str">
        <f>IF(CM$9="Include",IF(JoinIfFuzzy(CM$82:CM$123,CM$82:CM$123,"&lt;&gt;NA",$F$82:$F$123,$G574)&lt;&gt;"",IF(NOT(ISERR(FIND("WILL",JoinIfFuzzy(CM$82:CM$123,CM$82:CM$123,"&lt;&gt;NA",$F$82:$F$123,$G574)))),"Will Transmit", "Won't Transmit"),"NA"),"*")</f>
        <v>*</v>
      </c>
      <c r="CN574" s="58" t="str">
        <f>IF(CN$9="Include",IF(JoinIfFuzzy(CN$82:CN$123,CN$82:CN$123,"&lt;&gt;NA",$F$82:$F$123,$G574)&lt;&gt;"",IF(NOT(ISERR(FIND("WILL",JoinIfFuzzy(CN$82:CN$123,CN$82:CN$123,"&lt;&gt;NA",$F$82:$F$123,$G574)))),"Will Transmit", "Won't Transmit"),"NA"),"*")</f>
        <v>Will Transmit</v>
      </c>
      <c r="CO574" s="58" t="str">
        <f>IF(CO$9="Include",IF(JoinIfFuzzy(CO$82:CO$123,CO$82:CO$123,"&lt;&gt;NA",$F$82:$F$123,$G574)&lt;&gt;"",IF(NOT(ISERR(FIND("WILL",JoinIfFuzzy(CO$82:CO$123,CO$82:CO$123,"&lt;&gt;NA",$F$82:$F$123,$G574)))),"Will Transmit", "Won't Transmit"),"NA"),"*")</f>
        <v>Will Transmit</v>
      </c>
      <c r="CP574" s="58" t="str">
        <f>IF(CP$9="Include",IF(JoinIfFuzzy(CP$82:CP$123,CP$82:CP$123,"&lt;&gt;NA",$F$82:$F$123,$G574)&lt;&gt;"",IF(NOT(ISERR(FIND("WILL",JoinIfFuzzy(CP$82:CP$123,CP$82:CP$123,"&lt;&gt;NA",$F$82:$F$123,$G574)))),"Will Transmit", "Won't Transmit"),"NA"),"*")</f>
        <v>*</v>
      </c>
      <c r="CQ574" s="58" t="str">
        <f>IF(CQ$9="Include",IF(JoinIfFuzzy(CQ$82:CQ$123,CQ$82:CQ$123,"&lt;&gt;NA",$F$82:$F$123,$G574)&lt;&gt;"",IF(NOT(ISERR(FIND("WILL",JoinIfFuzzy(CQ$82:CQ$123,CQ$82:CQ$123,"&lt;&gt;NA",$F$82:$F$123,$G574)))),"Will Transmit", "Won't Transmit"),"NA"),"*")</f>
        <v>NA</v>
      </c>
      <c r="CR574" s="58" t="str">
        <f>IF(CR$9="Include",IF(JoinIfFuzzy(CR$82:CR$123,CR$82:CR$123,"&lt;&gt;NA",$F$82:$F$123,$G574)&lt;&gt;"",IF(NOT(ISERR(FIND("WILL",JoinIfFuzzy(CR$82:CR$123,CR$82:CR$123,"&lt;&gt;NA",$F$82:$F$123,$G574)))),"Will Transmit", "Won't Transmit"),"NA"),"*")</f>
        <v>NA</v>
      </c>
      <c r="CS574" s="58" t="str">
        <f>IF(CS$9="Include",IF(JoinIfFuzzy(CS$82:CS$123,CS$82:CS$123,"&lt;&gt;NA",$F$82:$F$123,$G574)&lt;&gt;"",IF(NOT(ISERR(FIND("WILL",JoinIfFuzzy(CS$82:CS$123,CS$82:CS$123,"&lt;&gt;NA",$F$82:$F$123,$G574)))),"Will Transmit", "Won't Transmit"),"NA"),"*")</f>
        <v>NA</v>
      </c>
      <c r="CT574" s="58" t="str">
        <f>IF(CT$9="Include",IF(JoinIfFuzzy(CT$82:CT$123,CT$82:CT$123,"&lt;&gt;NA",$F$82:$F$123,$G574)&lt;&gt;"",IF(NOT(ISERR(FIND("WILL",JoinIfFuzzy(CT$82:CT$123,CT$82:CT$123,"&lt;&gt;NA",$F$82:$F$123,$G574)))),"Will Transmit", "Won't Transmit"),"NA"),"*")</f>
        <v>*</v>
      </c>
      <c r="CU574" s="58" t="str">
        <f>IF(CU$9="Include",IF(JoinIfFuzzy(CU$82:CU$123,CU$82:CU$123,"&lt;&gt;NA",$F$82:$F$123,$G574)&lt;&gt;"",IF(NOT(ISERR(FIND("WILL",JoinIfFuzzy(CU$82:CU$123,CU$82:CU$123,"&lt;&gt;NA",$F$82:$F$123,$G574)))),"Will Transmit", "Won't Transmit"),"NA"),"*")</f>
        <v>NA</v>
      </c>
      <c r="CV574" s="58" t="str">
        <f>IF(CV$9="Include",IF(JoinIfFuzzy(CV$82:CV$123,CV$82:CV$123,"&lt;&gt;NA",$F$82:$F$123,$G574)&lt;&gt;"",IF(NOT(ISERR(FIND("WILL",JoinIfFuzzy(CV$82:CV$123,CV$82:CV$123,"&lt;&gt;NA",$F$82:$F$123,$G574)))),"Will Transmit", "Won't Transmit"),"NA"),"*")</f>
        <v>*</v>
      </c>
      <c r="CW574" s="58" t="str">
        <f>IF(CW$9="Include",IF(JoinIfFuzzy(CW$82:CW$123,CW$82:CW$123,"&lt;&gt;NA",$F$82:$F$123,$G574)&lt;&gt;"",IF(NOT(ISERR(FIND("WILL",JoinIfFuzzy(CW$82:CW$123,CW$82:CW$123,"&lt;&gt;NA",$F$82:$F$123,$G574)))),"Will Transmit", "Won't Transmit"),"NA"),"*")</f>
        <v>NA</v>
      </c>
      <c r="CX574" s="58" t="str">
        <f>IF(CX$9="Include",IF(JoinIfFuzzy(CX$82:CX$123,CX$82:CX$123,"&lt;&gt;NA",$F$82:$F$123,$G574)&lt;&gt;"",IF(NOT(ISERR(FIND("WILL",JoinIfFuzzy(CX$82:CX$123,CX$82:CX$123,"&lt;&gt;NA",$F$82:$F$123,$G574)))),"Will Transmit", "Won't Transmit"),"NA"),"*")</f>
        <v>*</v>
      </c>
      <c r="CY574" s="58" t="str">
        <f>IF(CY$9="Include",IF(JoinIfFuzzy(CY$82:CY$123,CY$82:CY$123,"&lt;&gt;NA",$F$82:$F$123,$G574)&lt;&gt;"",IF(NOT(ISERR(FIND("WILL",JoinIfFuzzy(CY$82:CY$123,CY$82:CY$123,"&lt;&gt;NA",$F$82:$F$123,$G574)))),"Will Transmit", "Won't Transmit"),"NA"),"*")</f>
        <v>Will Transmit</v>
      </c>
      <c r="CZ574" s="58" t="str">
        <f>IF(CZ$9="Include",IF(JoinIfFuzzy(CZ$82:CZ$123,CZ$82:CZ$123,"&lt;&gt;NA",$F$82:$F$123,$G574)&lt;&gt;"",IF(NOT(ISERR(FIND("WILL",JoinIfFuzzy(CZ$82:CZ$123,CZ$82:CZ$123,"&lt;&gt;NA",$F$82:$F$123,$G574)))),"Will Transmit", "Won't Transmit"),"NA"),"*")</f>
        <v>*</v>
      </c>
      <c r="DA574" s="58" t="str">
        <f>IF(DA$9="Include",IF(JoinIfFuzzy(DA$82:DA$123,DA$82:DA$123,"&lt;&gt;NA",$F$82:$F$123,$G574)&lt;&gt;"",IF(NOT(ISERR(FIND("WILL",JoinIfFuzzy(DA$82:DA$123,DA$82:DA$123,"&lt;&gt;NA",$F$82:$F$123,$G574)))),"Will Transmit", "Won't Transmit"),"NA"),"*")</f>
        <v>NA</v>
      </c>
      <c r="DB574" s="58" t="str">
        <f>IF(DB$9="Include",IF(JoinIfFuzzy(DB$82:DB$123,DB$82:DB$123,"&lt;&gt;NA",$F$82:$F$123,$G574)&lt;&gt;"",IF(NOT(ISERR(FIND("WILL",JoinIfFuzzy(DB$82:DB$123,DB$82:DB$123,"&lt;&gt;NA",$F$82:$F$123,$G574)))),"Will Transmit", "Won't Transmit"),"NA"),"*")</f>
        <v>*</v>
      </c>
      <c r="DC574" s="58" t="str">
        <f>IF(DC$9="Include",IF(JoinIfFuzzy(DC$82:DC$123,DC$82:DC$123,"&lt;&gt;NA",$F$82:$F$123,$G574)&lt;&gt;"",IF(NOT(ISERR(FIND("WILL",JoinIfFuzzy(DC$82:DC$123,DC$82:DC$123,"&lt;&gt;NA",$F$82:$F$123,$G574)))),"Will Transmit", "Won't Transmit"),"NA"),"*")</f>
        <v>*</v>
      </c>
      <c r="DD574" s="58" t="str">
        <f>IF(DD$9="Include",IF(JoinIfFuzzy(DD$82:DD$123,DD$82:DD$123,"&lt;&gt;NA",$F$82:$F$123,$G574)&lt;&gt;"",IF(NOT(ISERR(FIND("WILL",JoinIfFuzzy(DD$82:DD$123,DD$82:DD$123,"&lt;&gt;NA",$F$82:$F$123,$G574)))),"Will Transmit", "Won't Transmit"),"NA"),"*")</f>
        <v>NA</v>
      </c>
      <c r="DE574" s="58" t="str">
        <f>IF(DE$9="Include",IF(JoinIfFuzzy(DE$82:DE$123,DE$82:DE$123,"&lt;&gt;NA",$F$82:$F$123,$G574)&lt;&gt;"",IF(NOT(ISERR(FIND("WILL",JoinIfFuzzy(DE$82:DE$123,DE$82:DE$123,"&lt;&gt;NA",$F$82:$F$123,$G574)))),"Will Transmit", "Won't Transmit"),"NA"),"*")</f>
        <v>NA</v>
      </c>
      <c r="DF574" s="58" t="str">
        <f>IF(DF$9="Include",IF(JoinIfFuzzy(DF$82:DF$123,DF$82:DF$123,"&lt;&gt;NA",$F$82:$F$123,$G574)&lt;&gt;"",IF(NOT(ISERR(FIND("WILL",JoinIfFuzzy(DF$82:DF$123,DF$82:DF$123,"&lt;&gt;NA",$F$82:$F$123,$G574)))),"Will Transmit", "Won't Transmit"),"NA"),"*")</f>
        <v>*</v>
      </c>
      <c r="DG574" s="58" t="str">
        <f>IF(DG$9="Include",IF(JoinIfFuzzy(DG$82:DG$123,DG$82:DG$123,"&lt;&gt;NA",$F$82:$F$123,$G574)&lt;&gt;"",IF(NOT(ISERR(FIND("WILL",JoinIfFuzzy(DG$82:DG$123,DG$82:DG$123,"&lt;&gt;NA",$F$82:$F$123,$G574)))),"Will Transmit", "Won't Transmit"),"NA"),"*")</f>
        <v>Will Transmit</v>
      </c>
      <c r="DH574" s="58" t="str">
        <f>IF(DH$9="Include",IF(JoinIfFuzzy(DH$82:DH$123,DH$82:DH$123,"&lt;&gt;NA",$F$82:$F$123,$G574)&lt;&gt;"",IF(NOT(ISERR(FIND("WILL",JoinIfFuzzy(DH$82:DH$123,DH$82:DH$123,"&lt;&gt;NA",$F$82:$F$123,$G574)))),"Will Transmit", "Won't Transmit"),"NA"),"*")</f>
        <v>Will Transmit</v>
      </c>
      <c r="DI574" s="58" t="str">
        <f>IF(DI$9="Include",IF(JoinIfFuzzy(DI$82:DI$123,DI$82:DI$123,"&lt;&gt;NA",$F$82:$F$123,$G574)&lt;&gt;"",IF(NOT(ISERR(FIND("WILL",JoinIfFuzzy(DI$82:DI$123,DI$82:DI$123,"&lt;&gt;NA",$F$82:$F$123,$G574)))),"Will Transmit", "Won't Transmit"),"NA"),"*")</f>
        <v>NA</v>
      </c>
      <c r="DJ574" s="58" t="str">
        <f>IF(DJ$9="Include",IF(JoinIfFuzzy(DJ$82:DJ$123,DJ$82:DJ$123,"&lt;&gt;NA",$F$82:$F$123,$G574)&lt;&gt;"",IF(NOT(ISERR(FIND("WILL",JoinIfFuzzy(DJ$82:DJ$123,DJ$82:DJ$123,"&lt;&gt;NA",$F$82:$F$123,$G574)))),"Will Transmit", "Won't Transmit"),"NA"),"*")</f>
        <v>NA</v>
      </c>
      <c r="DK574" s="58" t="str">
        <f>IF(DK$9="Include",IF(JoinIfFuzzy(DK$82:DK$123,DK$82:DK$123,"&lt;&gt;NA",$F$82:$F$123,$G574)&lt;&gt;"",IF(NOT(ISERR(FIND("WILL",JoinIfFuzzy(DK$82:DK$123,DK$82:DK$123,"&lt;&gt;NA",$F$82:$F$123,$G574)))),"Will Transmit", "Won't Transmit"),"NA"),"*")</f>
        <v>*</v>
      </c>
      <c r="DL574" s="58" t="str">
        <f>IF(DL$9="Include",IF(JoinIfFuzzy(DL$82:DL$123,DL$82:DL$123,"&lt;&gt;NA",$F$82:$F$123,$G574)&lt;&gt;"",IF(NOT(ISERR(FIND("WILL",JoinIfFuzzy(DL$82:DL$123,DL$82:DL$123,"&lt;&gt;NA",$F$82:$F$123,$G574)))),"Will Transmit", "Won't Transmit"),"NA"),"*")</f>
        <v>NA</v>
      </c>
      <c r="DM574" s="58" t="str">
        <f>IF(DM$9="Include",IF(JoinIfFuzzy(DM$82:DM$123,DM$82:DM$123,"&lt;&gt;NA",$F$82:$F$123,$G574)&lt;&gt;"",IF(NOT(ISERR(FIND("WILL",JoinIfFuzzy(DM$82:DM$123,DM$82:DM$123,"&lt;&gt;NA",$F$82:$F$123,$G574)))),"Will Transmit", "Won't Transmit"),"NA"),"*")</f>
        <v>*</v>
      </c>
      <c r="DN574" s="58" t="str">
        <f>IF(DN$9="Include",IF(JoinIfFuzzy(DN$82:DN$123,DN$82:DN$123,"&lt;&gt;NA",$F$82:$F$123,$G574)&lt;&gt;"",IF(NOT(ISERR(FIND("WILL",JoinIfFuzzy(DN$82:DN$123,DN$82:DN$123,"&lt;&gt;NA",$F$82:$F$123,$G574)))),"Will Transmit", "Won't Transmit"),"NA"),"*")</f>
        <v>NA</v>
      </c>
      <c r="DO574" s="58" t="str">
        <f>IF(DO$9="Include",IF(JoinIfFuzzy(DO$82:DO$123,DO$82:DO$123,"&lt;&gt;NA",$F$82:$F$123,$G574)&lt;&gt;"",IF(NOT(ISERR(FIND("WILL",JoinIfFuzzy(DO$82:DO$123,DO$82:DO$123,"&lt;&gt;NA",$F$82:$F$123,$G574)))),"Will Transmit", "Won't Transmit"),"NA"),"*")</f>
        <v>*</v>
      </c>
      <c r="DP574" s="58" t="str">
        <f>IF(DP$9="Include",IF(JoinIfFuzzy(DP$82:DP$123,DP$82:DP$123,"&lt;&gt;NA",$F$82:$F$123,$G574)&lt;&gt;"",IF(NOT(ISERR(FIND("WILL",JoinIfFuzzy(DP$82:DP$123,DP$82:DP$123,"&lt;&gt;NA",$F$82:$F$123,$G574)))),"Will Transmit", "Won't Transmit"),"NA"),"*")</f>
        <v>NA</v>
      </c>
      <c r="DQ574" s="58" t="str">
        <f>IF(DQ$9="Include",IF(JoinIfFuzzy(DQ$82:DQ$123,DQ$82:DQ$123,"&lt;&gt;NA",$F$82:$F$123,$G574)&lt;&gt;"",IF(NOT(ISERR(FIND("WILL",JoinIfFuzzy(DQ$82:DQ$123,DQ$82:DQ$123,"&lt;&gt;NA",$F$82:$F$123,$G574)))),"Will Transmit", "Won't Transmit"),"NA"),"*")</f>
        <v>*</v>
      </c>
      <c r="DR574" s="58" t="str">
        <f>IF(DR$9="Include",IF(JoinIfFuzzy(DR$82:DR$123,DR$82:DR$123,"&lt;&gt;NA",$F$82:$F$123,$G574)&lt;&gt;"",IF(NOT(ISERR(FIND("WILL",JoinIfFuzzy(DR$82:DR$123,DR$82:DR$123,"&lt;&gt;NA",$F$82:$F$123,$G574)))),"Will Transmit", "Won't Transmit"),"NA"),"*")</f>
        <v>*</v>
      </c>
      <c r="DS574" s="58" t="str">
        <f>IF(DS$9="Include",IF(JoinIfFuzzy(DS$82:DS$123,DS$82:DS$123,"&lt;&gt;NA",$F$82:$F$123,$G574)&lt;&gt;"",IF(NOT(ISERR(FIND("WILL",JoinIfFuzzy(DS$82:DS$123,DS$82:DS$123,"&lt;&gt;NA",$F$82:$F$123,$G574)))),"Will Transmit", "Won't Transmit"),"NA"),"*")</f>
        <v>NA</v>
      </c>
      <c r="DT574" s="58" t="str">
        <f>IF(DT$9="Include",IF(JoinIfFuzzy(DT$82:DT$123,DT$82:DT$123,"&lt;&gt;NA",$F$82:$F$123,$G574)&lt;&gt;"",IF(NOT(ISERR(FIND("WILL",JoinIfFuzzy(DT$82:DT$123,DT$82:DT$123,"&lt;&gt;NA",$F$82:$F$123,$G574)))),"Will Transmit", "Won't Transmit"),"NA"),"*")</f>
        <v>NA</v>
      </c>
      <c r="DU574" s="58" t="str">
        <f>IF(DU$9="Include",IF(JoinIfFuzzy(DU$82:DU$123,DU$82:DU$123,"&lt;&gt;NA",$F$82:$F$123,$G574)&lt;&gt;"",IF(NOT(ISERR(FIND("WILL",JoinIfFuzzy(DU$82:DU$123,DU$82:DU$123,"&lt;&gt;NA",$F$82:$F$123,$G574)))),"Will Transmit", "Won't Transmit"),"NA"),"*")</f>
        <v>*</v>
      </c>
      <c r="DV574" s="58" t="str">
        <f>IF(DV$9="Include",IF(JoinIfFuzzy(DV$82:DV$123,DV$82:DV$123,"&lt;&gt;NA",$F$82:$F$123,$G574)&lt;&gt;"",IF(NOT(ISERR(FIND("WILL",JoinIfFuzzy(DV$82:DV$123,DV$82:DV$123,"&lt;&gt;NA",$F$82:$F$123,$G574)))),"Will Transmit", "Won't Transmit"),"NA"),"*")</f>
        <v>*</v>
      </c>
      <c r="DW574" s="58" t="str">
        <f>IF(DW$9="Include",IF(JoinIfFuzzy(DW$82:DW$123,DW$82:DW$123,"&lt;&gt;NA",$F$82:$F$123,$G574)&lt;&gt;"",IF(NOT(ISERR(FIND("WILL",JoinIfFuzzy(DW$82:DW$123,DW$82:DW$123,"&lt;&gt;NA",$F$82:$F$123,$G574)))),"Will Transmit", "Won't Transmit"),"NA"),"*")</f>
        <v>NA</v>
      </c>
      <c r="DX574" s="58" t="str">
        <f>IF(DX$9="Include",IF(JoinIfFuzzy(DX$82:DX$123,DX$82:DX$123,"&lt;&gt;NA",$F$82:$F$123,$G574)&lt;&gt;"",IF(NOT(ISERR(FIND("WILL",JoinIfFuzzy(DX$82:DX$123,DX$82:DX$123,"&lt;&gt;NA",$F$82:$F$123,$G574)))),"Will Transmit", "Won't Transmit"),"NA"),"*")</f>
        <v>NA</v>
      </c>
      <c r="DY574" s="58" t="str">
        <f>IF(DY$9="Include",IF(JoinIfFuzzy(DY$82:DY$123,DY$82:DY$123,"&lt;&gt;NA",$F$82:$F$123,$G574)&lt;&gt;"",IF(NOT(ISERR(FIND("WILL",JoinIfFuzzy(DY$82:DY$123,DY$82:DY$123,"&lt;&gt;NA",$F$82:$F$123,$G574)))),"Will Transmit", "Won't Transmit"),"NA"),"*")</f>
        <v>Will Transmit</v>
      </c>
      <c r="DZ574" s="58" t="str">
        <f>IF(DZ$9="Include",IF(JoinIfFuzzy(DZ$82:DZ$123,DZ$82:DZ$123,"&lt;&gt;NA",$F$82:$F$123,$G574)&lt;&gt;"",IF(NOT(ISERR(FIND("WILL",JoinIfFuzzy(DZ$82:DZ$123,DZ$82:DZ$123,"&lt;&gt;NA",$F$82:$F$123,$G574)))),"Will Transmit", "Won't Transmit"),"NA"),"*")</f>
        <v>*</v>
      </c>
      <c r="EA574" s="58" t="str">
        <f>IF(EA$9="Include",IF(JoinIfFuzzy(EA$82:EA$123,EA$82:EA$123,"&lt;&gt;NA",$F$82:$F$123,$G574)&lt;&gt;"",IF(NOT(ISERR(FIND("WILL",JoinIfFuzzy(EA$82:EA$123,EA$82:EA$123,"&lt;&gt;NA",$F$82:$F$123,$G574)))),"Will Transmit", "Won't Transmit"),"NA"),"*")</f>
        <v>NA</v>
      </c>
      <c r="EB574" s="58" t="str">
        <f>IF(EB$9="Include",IF(JoinIfFuzzy(EB$82:EB$123,EB$82:EB$123,"&lt;&gt;NA",$F$82:$F$123,$G574)&lt;&gt;"",IF(NOT(ISERR(FIND("WILL",JoinIfFuzzy(EB$82:EB$123,EB$82:EB$123,"&lt;&gt;NA",$F$82:$F$123,$G574)))),"Will Transmit", "Won't Transmit"),"NA"),"*")</f>
        <v>Won't Transmit</v>
      </c>
      <c r="EC574" s="58" t="str">
        <f>IF(EC$9="Include",IF(JoinIfFuzzy(EC$82:EC$123,EC$82:EC$123,"&lt;&gt;NA",$F$82:$F$123,$G574)&lt;&gt;"",IF(NOT(ISERR(FIND("WILL",JoinIfFuzzy(EC$82:EC$123,EC$82:EC$123,"&lt;&gt;NA",$F$82:$F$123,$G574)))),"Will Transmit", "Won't Transmit"),"NA"),"*")</f>
        <v>NA</v>
      </c>
      <c r="ED574" s="58" t="str">
        <f>IF(ED$9="Include",IF(JoinIfFuzzy(ED$82:ED$123,ED$82:ED$123,"&lt;&gt;NA",$F$82:$F$123,$G574)&lt;&gt;"",IF(NOT(ISERR(FIND("WILL",JoinIfFuzzy(ED$82:ED$123,ED$82:ED$123,"&lt;&gt;NA",$F$82:$F$123,$G574)))),"Will Transmit", "Won't Transmit"),"NA"),"*")</f>
        <v>*</v>
      </c>
      <c r="EE574" s="58" t="str">
        <f>IF(EE$9="Include",IF(JoinIfFuzzy(EE$82:EE$123,EE$82:EE$123,"&lt;&gt;NA",$F$82:$F$123,$G574)&lt;&gt;"",IF(NOT(ISERR(FIND("WILL",JoinIfFuzzy(EE$82:EE$123,EE$82:EE$123,"&lt;&gt;NA",$F$82:$F$123,$G574)))),"Will Transmit", "Won't Transmit"),"NA"),"*")</f>
        <v>NA</v>
      </c>
      <c r="EF574" s="58" t="str">
        <f>IF(EF$9="Include",IF(JoinIfFuzzy(EF$82:EF$123,EF$82:EF$123,"&lt;&gt;NA",$F$82:$F$123,$G574)&lt;&gt;"",IF(NOT(ISERR(FIND("WILL",JoinIfFuzzy(EF$82:EF$123,EF$82:EF$123,"&lt;&gt;NA",$F$82:$F$123,$G574)))),"Will Transmit", "Won't Transmit"),"NA"),"*")</f>
        <v>NA</v>
      </c>
      <c r="EG574" s="58" t="str">
        <f>IF(EG$9="Include",IF(JoinIfFuzzy(EG$82:EG$123,EG$82:EG$123,"&lt;&gt;NA",$F$82:$F$123,$G574)&lt;&gt;"",IF(NOT(ISERR(FIND("WILL",JoinIfFuzzy(EG$82:EG$123,EG$82:EG$123,"&lt;&gt;NA",$F$82:$F$123,$G574)))),"Will Transmit", "Won't Transmit"),"NA"),"*")</f>
        <v>*</v>
      </c>
      <c r="EH574" s="58" t="str">
        <f>IF(EH$9="Include",IF(JoinIfFuzzy(EH$82:EH$123,EH$82:EH$123,"&lt;&gt;NA",$F$82:$F$123,$G574)&lt;&gt;"",IF(NOT(ISERR(FIND("WILL",JoinIfFuzzy(EH$82:EH$123,EH$82:EH$123,"&lt;&gt;NA",$F$82:$F$123,$G574)))),"Will Transmit", "Won't Transmit"),"NA"),"*")</f>
        <v>NA</v>
      </c>
      <c r="EI574" s="58" t="str">
        <f>IF(EI$9="Include",IF(JoinIfFuzzy(EI$82:EI$123,EI$82:EI$123,"&lt;&gt;NA",$F$82:$F$123,$G574)&lt;&gt;"",IF(NOT(ISERR(FIND("WILL",JoinIfFuzzy(EI$82:EI$123,EI$82:EI$123,"&lt;&gt;NA",$F$82:$F$123,$G574)))),"Will Transmit", "Won't Transmit"),"NA"),"*")</f>
        <v>*</v>
      </c>
      <c r="EJ574" s="58" t="str">
        <f>IF(EJ$9="Include",IF(JoinIfFuzzy(EJ$82:EJ$123,EJ$82:EJ$123,"&lt;&gt;NA",$F$82:$F$123,$G574)&lt;&gt;"",IF(NOT(ISERR(FIND("WILL",JoinIfFuzzy(EJ$82:EJ$123,EJ$82:EJ$123,"&lt;&gt;NA",$F$82:$F$123,$G574)))),"Will Transmit", "Won't Transmit"),"NA"),"*")</f>
        <v>NA</v>
      </c>
      <c r="EK574" s="58" t="str">
        <f>IF(EK$9="Include",IF(JoinIfFuzzy(EK$82:EK$123,EK$82:EK$123,"&lt;&gt;NA",$F$82:$F$123,$G574)&lt;&gt;"",IF(NOT(ISERR(FIND("WILL",JoinIfFuzzy(EK$82:EK$123,EK$82:EK$123,"&lt;&gt;NA",$F$82:$F$123,$G574)))),"Will Transmit", "Won't Transmit"),"NA"),"*")</f>
        <v>*</v>
      </c>
      <c r="EL574" s="109"/>
      <c r="EM574" s="109"/>
    </row>
    <row r="575" spans="1:143" s="21" customFormat="1" ht="12.75" customHeight="1" x14ac:dyDescent="0.25">
      <c r="A575" s="164"/>
      <c r="B575" s="125"/>
      <c r="C575" s="125"/>
      <c r="D575" s="125"/>
      <c r="E575" s="125"/>
      <c r="F575" s="125"/>
      <c r="G575" s="165" t="s">
        <v>4226</v>
      </c>
      <c r="H575" s="166" t="s">
        <v>5</v>
      </c>
      <c r="I575" s="166"/>
      <c r="J575" s="21" t="str">
        <f>IF(J$9="Include",IF(JoinIfFuzzy(J$82:J$123,J$82:J$123,"&lt;&gt;NA",$F$82:$F$123,$G575)&lt;&gt;"",IF(NOT(ISERR(FIND("WILL",JoinIfFuzzy(J$82:J$123,J$82:J$123,"&lt;&gt;NA",$F$82:$F$123,$G575)))),"Will Transmit", "Won't Transmit"),"NA"),"*")</f>
        <v>Will Transmit</v>
      </c>
      <c r="K575" s="21" t="str">
        <f>IF(K$9="Include",IF(JoinIfFuzzy(K$82:K$123,K$82:K$123,"&lt;&gt;NA",$F$82:$F$123,$G575)&lt;&gt;"",IF(NOT(ISERR(FIND("WILL",JoinIfFuzzy(K$82:K$123,K$82:K$123,"&lt;&gt;NA",$F$82:$F$123,$G575)))),"Will Transmit", "Won't Transmit"),"NA"),"*")</f>
        <v>Will Transmit</v>
      </c>
      <c r="L575" s="21" t="str">
        <f>IF(L$9="Include",IF(JoinIfFuzzy(L$82:L$123,L$82:L$123,"&lt;&gt;NA",$F$82:$F$123,$G575)&lt;&gt;"",IF(NOT(ISERR(FIND("WILL",JoinIfFuzzy(L$82:L$123,L$82:L$123,"&lt;&gt;NA",$F$82:$F$123,$G575)))),"Will Transmit", "Won't Transmit"),"NA"),"*")</f>
        <v>*</v>
      </c>
      <c r="M575" s="21" t="str">
        <f>IF(M$9="Include",IF(JoinIfFuzzy(M$82:M$123,M$82:M$123,"&lt;&gt;NA",$F$82:$F$123,$G575)&lt;&gt;"",IF(NOT(ISERR(FIND("WILL",JoinIfFuzzy(M$82:M$123,M$82:M$123,"&lt;&gt;NA",$F$82:$F$123,$G575)))),"Will Transmit", "Won't Transmit"),"NA"),"*")</f>
        <v>Will Transmit</v>
      </c>
      <c r="N575" s="21" t="str">
        <f>IF(N$9="Include",IF(JoinIfFuzzy(N$82:N$123,N$82:N$123,"&lt;&gt;NA",$F$82:$F$123,$G575)&lt;&gt;"",IF(NOT(ISERR(FIND("WILL",JoinIfFuzzy(N$82:N$123,N$82:N$123,"&lt;&gt;NA",$F$82:$F$123,$G575)))),"Will Transmit", "Won't Transmit"),"NA"),"*")</f>
        <v>*</v>
      </c>
      <c r="O575" s="21" t="str">
        <f>IF(O$9="Include",IF(JoinIfFuzzy(O$82:O$123,O$82:O$123,"&lt;&gt;NA",$F$82:$F$123,$G575)&lt;&gt;"",IF(NOT(ISERR(FIND("WILL",JoinIfFuzzy(O$82:O$123,O$82:O$123,"&lt;&gt;NA",$F$82:$F$123,$G575)))),"Will Transmit", "Won't Transmit"),"NA"),"*")</f>
        <v>Will Transmit</v>
      </c>
      <c r="P575" s="21" t="str">
        <f>IF(P$9="Include",IF(JoinIfFuzzy(P$82:P$123,P$82:P$123,"&lt;&gt;NA",$F$82:$F$123,$G575)&lt;&gt;"",IF(NOT(ISERR(FIND("WILL",JoinIfFuzzy(P$82:P$123,P$82:P$123,"&lt;&gt;NA",$F$82:$F$123,$G575)))),"Will Transmit", "Won't Transmit"),"NA"),"*")</f>
        <v>*</v>
      </c>
      <c r="Q575" s="21" t="str">
        <f>IF(Q$9="Include",IF(JoinIfFuzzy(Q$82:Q$123,Q$82:Q$123,"&lt;&gt;NA",$F$82:$F$123,$G575)&lt;&gt;"",IF(NOT(ISERR(FIND("WILL",JoinIfFuzzy(Q$82:Q$123,Q$82:Q$123,"&lt;&gt;NA",$F$82:$F$123,$G575)))),"Will Transmit", "Won't Transmit"),"NA"),"*")</f>
        <v>NA</v>
      </c>
      <c r="R575" s="21" t="str">
        <f>IF(R$9="Include",IF(JoinIfFuzzy(R$82:R$123,R$82:R$123,"&lt;&gt;NA",$F$82:$F$123,$G575)&lt;&gt;"",IF(NOT(ISERR(FIND("WILL",JoinIfFuzzy(R$82:R$123,R$82:R$123,"&lt;&gt;NA",$F$82:$F$123,$G575)))),"Will Transmit", "Won't Transmit"),"NA"),"*")</f>
        <v>*</v>
      </c>
      <c r="S575" s="21" t="str">
        <f>IF(S$9="Include",IF(JoinIfFuzzy(S$82:S$123,S$82:S$123,"&lt;&gt;NA",$F$82:$F$123,$G575)&lt;&gt;"",IF(NOT(ISERR(FIND("WILL",JoinIfFuzzy(S$82:S$123,S$82:S$123,"&lt;&gt;NA",$F$82:$F$123,$G575)))),"Will Transmit", "Won't Transmit"),"NA"),"*")</f>
        <v>NA</v>
      </c>
      <c r="T575" s="21" t="str">
        <f>IF(T$9="Include",IF(JoinIfFuzzy(T$82:T$123,T$82:T$123,"&lt;&gt;NA",$F$82:$F$123,$G575)&lt;&gt;"",IF(NOT(ISERR(FIND("WILL",JoinIfFuzzy(T$82:T$123,T$82:T$123,"&lt;&gt;NA",$F$82:$F$123,$G575)))),"Will Transmit", "Won't Transmit"),"NA"),"*")</f>
        <v>*</v>
      </c>
      <c r="U575" s="21" t="str">
        <f>IF(U$9="Include",IF(JoinIfFuzzy(U$82:U$123,U$82:U$123,"&lt;&gt;NA",$F$82:$F$123,$G575)&lt;&gt;"",IF(NOT(ISERR(FIND("WILL",JoinIfFuzzy(U$82:U$123,U$82:U$123,"&lt;&gt;NA",$F$82:$F$123,$G575)))),"Will Transmit", "Won't Transmit"),"NA"),"*")</f>
        <v>Will Transmit</v>
      </c>
      <c r="V575" s="21" t="str">
        <f>IF(V$9="Include",IF(JoinIfFuzzy(V$82:V$123,V$82:V$123,"&lt;&gt;NA",$F$82:$F$123,$G575)&lt;&gt;"",IF(NOT(ISERR(FIND("WILL",JoinIfFuzzy(V$82:V$123,V$82:V$123,"&lt;&gt;NA",$F$82:$F$123,$G575)))),"Will Transmit", "Won't Transmit"),"NA"),"*")</f>
        <v>Will Transmit</v>
      </c>
      <c r="W575" s="21" t="str">
        <f>IF(W$9="Include",IF(JoinIfFuzzy(W$82:W$123,W$82:W$123,"&lt;&gt;NA",$F$82:$F$123,$G575)&lt;&gt;"",IF(NOT(ISERR(FIND("WILL",JoinIfFuzzy(W$82:W$123,W$82:W$123,"&lt;&gt;NA",$F$82:$F$123,$G575)))),"Will Transmit", "Won't Transmit"),"NA"),"*")</f>
        <v>Will Transmit</v>
      </c>
      <c r="X575" s="21" t="str">
        <f>IF(X$9="Include",IF(JoinIfFuzzy(X$82:X$123,X$82:X$123,"&lt;&gt;NA",$F$82:$F$123,$G575)&lt;&gt;"",IF(NOT(ISERR(FIND("WILL",JoinIfFuzzy(X$82:X$123,X$82:X$123,"&lt;&gt;NA",$F$82:$F$123,$G575)))),"Will Transmit", "Won't Transmit"),"NA"),"*")</f>
        <v>*</v>
      </c>
      <c r="Y575" s="21" t="str">
        <f>IF(Y$9="Include",IF(JoinIfFuzzy(Y$82:Y$123,Y$82:Y$123,"&lt;&gt;NA",$F$82:$F$123,$G575)&lt;&gt;"",IF(NOT(ISERR(FIND("WILL",JoinIfFuzzy(Y$82:Y$123,Y$82:Y$123,"&lt;&gt;NA",$F$82:$F$123,$G575)))),"Will Transmit", "Won't Transmit"),"NA"),"*")</f>
        <v>Will Transmit</v>
      </c>
      <c r="Z575" s="21" t="str">
        <f>IF(Z$9="Include",IF(JoinIfFuzzy(Z$82:Z$123,Z$82:Z$123,"&lt;&gt;NA",$F$82:$F$123,$G575)&lt;&gt;"",IF(NOT(ISERR(FIND("WILL",JoinIfFuzzy(Z$82:Z$123,Z$82:Z$123,"&lt;&gt;NA",$F$82:$F$123,$G575)))),"Will Transmit", "Won't Transmit"),"NA"),"*")</f>
        <v>*</v>
      </c>
      <c r="AA575" s="21" t="str">
        <f>IF(AA$9="Include",IF(JoinIfFuzzy(AA$82:AA$123,AA$82:AA$123,"&lt;&gt;NA",$F$82:$F$123,$G575)&lt;&gt;"",IF(NOT(ISERR(FIND("WILL",JoinIfFuzzy(AA$82:AA$123,AA$82:AA$123,"&lt;&gt;NA",$F$82:$F$123,$G575)))),"Will Transmit", "Won't Transmit"),"NA"),"*")</f>
        <v>Will Transmit</v>
      </c>
      <c r="AB575" s="21" t="str">
        <f>IF(AB$9="Include",IF(JoinIfFuzzy(AB$82:AB$123,AB$82:AB$123,"&lt;&gt;NA",$F$82:$F$123,$G575)&lt;&gt;"",IF(NOT(ISERR(FIND("WILL",JoinIfFuzzy(AB$82:AB$123,AB$82:AB$123,"&lt;&gt;NA",$F$82:$F$123,$G575)))),"Will Transmit", "Won't Transmit"),"NA"),"*")</f>
        <v>*</v>
      </c>
      <c r="AC575" s="21" t="str">
        <f>IF(AC$9="Include",IF(JoinIfFuzzy(AC$82:AC$123,AC$82:AC$123,"&lt;&gt;NA",$F$82:$F$123,$G575)&lt;&gt;"",IF(NOT(ISERR(FIND("WILL",JoinIfFuzzy(AC$82:AC$123,AC$82:AC$123,"&lt;&gt;NA",$F$82:$F$123,$G575)))),"Will Transmit", "Won't Transmit"),"NA"),"*")</f>
        <v>NA</v>
      </c>
      <c r="AD575" s="21" t="str">
        <f>IF(AD$9="Include",IF(JoinIfFuzzy(AD$82:AD$123,AD$82:AD$123,"&lt;&gt;NA",$F$82:$F$123,$G575)&lt;&gt;"",IF(NOT(ISERR(FIND("WILL",JoinIfFuzzy(AD$82:AD$123,AD$82:AD$123,"&lt;&gt;NA",$F$82:$F$123,$G575)))),"Will Transmit", "Won't Transmit"),"NA"),"*")</f>
        <v>NA</v>
      </c>
      <c r="AE575" s="21" t="str">
        <f>IF(AE$9="Include",IF(JoinIfFuzzy(AE$82:AE$123,AE$82:AE$123,"&lt;&gt;NA",$F$82:$F$123,$G575)&lt;&gt;"",IF(NOT(ISERR(FIND("WILL",JoinIfFuzzy(AE$82:AE$123,AE$82:AE$123,"&lt;&gt;NA",$F$82:$F$123,$G575)))),"Will Transmit", "Won't Transmit"),"NA"),"*")</f>
        <v>*</v>
      </c>
      <c r="AF575" s="21" t="str">
        <f>IF(AF$9="Include",IF(JoinIfFuzzy(AF$82:AF$123,AF$82:AF$123,"&lt;&gt;NA",$F$82:$F$123,$G575)&lt;&gt;"",IF(NOT(ISERR(FIND("WILL",JoinIfFuzzy(AF$82:AF$123,AF$82:AF$123,"&lt;&gt;NA",$F$82:$F$123,$G575)))),"Will Transmit", "Won't Transmit"),"NA"),"*")</f>
        <v>NA</v>
      </c>
      <c r="AG575" s="21" t="str">
        <f>IF(AG$9="Include",IF(JoinIfFuzzy(AG$82:AG$123,AG$82:AG$123,"&lt;&gt;NA",$F$82:$F$123,$G575)&lt;&gt;"",IF(NOT(ISERR(FIND("WILL",JoinIfFuzzy(AG$82:AG$123,AG$82:AG$123,"&lt;&gt;NA",$F$82:$F$123,$G575)))),"Will Transmit", "Won't Transmit"),"NA"),"*")</f>
        <v>NA</v>
      </c>
      <c r="AH575" s="21" t="str">
        <f>IF(AH$9="Include",IF(JoinIfFuzzy(AH$82:AH$123,AH$82:AH$123,"&lt;&gt;NA",$F$82:$F$123,$G575)&lt;&gt;"",IF(NOT(ISERR(FIND("WILL",JoinIfFuzzy(AH$82:AH$123,AH$82:AH$123,"&lt;&gt;NA",$F$82:$F$123,$G575)))),"Will Transmit", "Won't Transmit"),"NA"),"*")</f>
        <v>NA</v>
      </c>
      <c r="AI575" s="21" t="str">
        <f>IF(AI$9="Include",IF(JoinIfFuzzy(AI$82:AI$123,AI$82:AI$123,"&lt;&gt;NA",$F$82:$F$123,$G575)&lt;&gt;"",IF(NOT(ISERR(FIND("WILL",JoinIfFuzzy(AI$82:AI$123,AI$82:AI$123,"&lt;&gt;NA",$F$82:$F$123,$G575)))),"Will Transmit", "Won't Transmit"),"NA"),"*")</f>
        <v>*</v>
      </c>
      <c r="AJ575" s="21" t="str">
        <f>IF(AJ$9="Include",IF(JoinIfFuzzy(AJ$82:AJ$123,AJ$82:AJ$123,"&lt;&gt;NA",$F$82:$F$123,$G575)&lt;&gt;"",IF(NOT(ISERR(FIND("WILL",JoinIfFuzzy(AJ$82:AJ$123,AJ$82:AJ$123,"&lt;&gt;NA",$F$82:$F$123,$G575)))),"Will Transmit", "Won't Transmit"),"NA"),"*")</f>
        <v>Will Transmit</v>
      </c>
      <c r="AK575" s="21" t="str">
        <f>IF(AK$9="Include",IF(JoinIfFuzzy(AK$82:AK$123,AK$82:AK$123,"&lt;&gt;NA",$F$82:$F$123,$G575)&lt;&gt;"",IF(NOT(ISERR(FIND("WILL",JoinIfFuzzy(AK$82:AK$123,AK$82:AK$123,"&lt;&gt;NA",$F$82:$F$123,$G575)))),"Will Transmit", "Won't Transmit"),"NA"),"*")</f>
        <v>*</v>
      </c>
      <c r="AL575" s="21" t="str">
        <f>IF(AL$9="Include",IF(JoinIfFuzzy(AL$82:AL$123,AL$82:AL$123,"&lt;&gt;NA",$F$82:$F$123,$G575)&lt;&gt;"",IF(NOT(ISERR(FIND("WILL",JoinIfFuzzy(AL$82:AL$123,AL$82:AL$123,"&lt;&gt;NA",$F$82:$F$123,$G575)))),"Will Transmit", "Won't Transmit"),"NA"),"*")</f>
        <v>NA</v>
      </c>
      <c r="AM575" s="21" t="str">
        <f>IF(AM$9="Include",IF(JoinIfFuzzy(AM$82:AM$123,AM$82:AM$123,"&lt;&gt;NA",$F$82:$F$123,$G575)&lt;&gt;"",IF(NOT(ISERR(FIND("WILL",JoinIfFuzzy(AM$82:AM$123,AM$82:AM$123,"&lt;&gt;NA",$F$82:$F$123,$G575)))),"Will Transmit", "Won't Transmit"),"NA"),"*")</f>
        <v>NA</v>
      </c>
      <c r="AN575" s="21" t="str">
        <f>IF(AN$9="Include",IF(JoinIfFuzzy(AN$82:AN$123,AN$82:AN$123,"&lt;&gt;NA",$F$82:$F$123,$G575)&lt;&gt;"",IF(NOT(ISERR(FIND("WILL",JoinIfFuzzy(AN$82:AN$123,AN$82:AN$123,"&lt;&gt;NA",$F$82:$F$123,$G575)))),"Will Transmit", "Won't Transmit"),"NA"),"*")</f>
        <v>NA</v>
      </c>
      <c r="AO575" s="21" t="str">
        <f>IF(AO$9="Include",IF(JoinIfFuzzy(AO$82:AO$123,AO$82:AO$123,"&lt;&gt;NA",$F$82:$F$123,$G575)&lt;&gt;"",IF(NOT(ISERR(FIND("WILL",JoinIfFuzzy(AO$82:AO$123,AO$82:AO$123,"&lt;&gt;NA",$F$82:$F$123,$G575)))),"Will Transmit", "Won't Transmit"),"NA"),"*")</f>
        <v>*</v>
      </c>
      <c r="AP575" s="21" t="str">
        <f>IF(AP$9="Include",IF(JoinIfFuzzy(AP$82:AP$123,AP$82:AP$123,"&lt;&gt;NA",$F$82:$F$123,$G575)&lt;&gt;"",IF(NOT(ISERR(FIND("WILL",JoinIfFuzzy(AP$82:AP$123,AP$82:AP$123,"&lt;&gt;NA",$F$82:$F$123,$G575)))),"Will Transmit", "Won't Transmit"),"NA"),"*")</f>
        <v>NA</v>
      </c>
      <c r="AQ575" s="21" t="str">
        <f>IF(AQ$9="Include",IF(JoinIfFuzzy(AQ$82:AQ$123,AQ$82:AQ$123,"&lt;&gt;NA",$F$82:$F$123,$G575)&lt;&gt;"",IF(NOT(ISERR(FIND("WILL",JoinIfFuzzy(AQ$82:AQ$123,AQ$82:AQ$123,"&lt;&gt;NA",$F$82:$F$123,$G575)))),"Will Transmit", "Won't Transmit"),"NA"),"*")</f>
        <v>*</v>
      </c>
      <c r="AR575" s="21" t="str">
        <f>IF(AR$9="Include",IF(JoinIfFuzzy(AR$82:AR$123,AR$82:AR$123,"&lt;&gt;NA",$F$82:$F$123,$G575)&lt;&gt;"",IF(NOT(ISERR(FIND("WILL",JoinIfFuzzy(AR$82:AR$123,AR$82:AR$123,"&lt;&gt;NA",$F$82:$F$123,$G575)))),"Will Transmit", "Won't Transmit"),"NA"),"*")</f>
        <v>NA</v>
      </c>
      <c r="AS575" s="21" t="str">
        <f>IF(AS$9="Include",IF(JoinIfFuzzy(AS$82:AS$123,AS$82:AS$123,"&lt;&gt;NA",$F$82:$F$123,$G575)&lt;&gt;"",IF(NOT(ISERR(FIND("WILL",JoinIfFuzzy(AS$82:AS$123,AS$82:AS$123,"&lt;&gt;NA",$F$82:$F$123,$G575)))),"Will Transmit", "Won't Transmit"),"NA"),"*")</f>
        <v>*</v>
      </c>
      <c r="AT575" s="21" t="str">
        <f>IF(AT$9="Include",IF(JoinIfFuzzy(AT$82:AT$123,AT$82:AT$123,"&lt;&gt;NA",$F$82:$F$123,$G575)&lt;&gt;"",IF(NOT(ISERR(FIND("WILL",JoinIfFuzzy(AT$82:AT$123,AT$82:AT$123,"&lt;&gt;NA",$F$82:$F$123,$G575)))),"Will Transmit", "Won't Transmit"),"NA"),"*")</f>
        <v>Will Transmit</v>
      </c>
      <c r="AU575" s="21" t="str">
        <f>IF(AU$9="Include",IF(JoinIfFuzzy(AU$82:AU$123,AU$82:AU$123,"&lt;&gt;NA",$F$82:$F$123,$G575)&lt;&gt;"",IF(NOT(ISERR(FIND("WILL",JoinIfFuzzy(AU$82:AU$123,AU$82:AU$123,"&lt;&gt;NA",$F$82:$F$123,$G575)))),"Will Transmit", "Won't Transmit"),"NA"),"*")</f>
        <v>Will Transmit</v>
      </c>
      <c r="AV575" s="21" t="str">
        <f>IF(AV$9="Include",IF(JoinIfFuzzy(AV$82:AV$123,AV$82:AV$123,"&lt;&gt;NA",$F$82:$F$123,$G575)&lt;&gt;"",IF(NOT(ISERR(FIND("WILL",JoinIfFuzzy(AV$82:AV$123,AV$82:AV$123,"&lt;&gt;NA",$F$82:$F$123,$G575)))),"Will Transmit", "Won't Transmit"),"NA"),"*")</f>
        <v>*</v>
      </c>
      <c r="AW575" s="21" t="str">
        <f>IF(AW$9="Include",IF(JoinIfFuzzy(AW$82:AW$123,AW$82:AW$123,"&lt;&gt;NA",$F$82:$F$123,$G575)&lt;&gt;"",IF(NOT(ISERR(FIND("WILL",JoinIfFuzzy(AW$82:AW$123,AW$82:AW$123,"&lt;&gt;NA",$F$82:$F$123,$G575)))),"Will Transmit", "Won't Transmit"),"NA"),"*")</f>
        <v>*</v>
      </c>
      <c r="AX575" s="21" t="str">
        <f>IF(AX$9="Include",IF(JoinIfFuzzy(AX$82:AX$123,AX$82:AX$123,"&lt;&gt;NA",$F$82:$F$123,$G575)&lt;&gt;"",IF(NOT(ISERR(FIND("WILL",JoinIfFuzzy(AX$82:AX$123,AX$82:AX$123,"&lt;&gt;NA",$F$82:$F$123,$G575)))),"Will Transmit", "Won't Transmit"),"NA"),"*")</f>
        <v>*</v>
      </c>
      <c r="AY575" s="21" t="str">
        <f>IF(AY$9="Include",IF(JoinIfFuzzy(AY$82:AY$123,AY$82:AY$123,"&lt;&gt;NA",$F$82:$F$123,$G575)&lt;&gt;"",IF(NOT(ISERR(FIND("WILL",JoinIfFuzzy(AY$82:AY$123,AY$82:AY$123,"&lt;&gt;NA",$F$82:$F$123,$G575)))),"Will Transmit", "Won't Transmit"),"NA"),"*")</f>
        <v>*</v>
      </c>
      <c r="AZ575" s="21" t="str">
        <f>IF(AZ$9="Include",IF(JoinIfFuzzy(AZ$82:AZ$123,AZ$82:AZ$123,"&lt;&gt;NA",$F$82:$F$123,$G575)&lt;&gt;"",IF(NOT(ISERR(FIND("WILL",JoinIfFuzzy(AZ$82:AZ$123,AZ$82:AZ$123,"&lt;&gt;NA",$F$82:$F$123,$G575)))),"Will Transmit", "Won't Transmit"),"NA"),"*")</f>
        <v>NA</v>
      </c>
      <c r="BA575" s="21" t="str">
        <f>IF(BA$9="Include",IF(JoinIfFuzzy(BA$82:BA$123,BA$82:BA$123,"&lt;&gt;NA",$F$82:$F$123,$G575)&lt;&gt;"",IF(NOT(ISERR(FIND("WILL",JoinIfFuzzy(BA$82:BA$123,BA$82:BA$123,"&lt;&gt;NA",$F$82:$F$123,$G575)))),"Will Transmit", "Won't Transmit"),"NA"),"*")</f>
        <v>Will Transmit</v>
      </c>
      <c r="BB575" s="21" t="str">
        <f>IF(BB$9="Include",IF(JoinIfFuzzy(BB$82:BB$123,BB$82:BB$123,"&lt;&gt;NA",$F$82:$F$123,$G575)&lt;&gt;"",IF(NOT(ISERR(FIND("WILL",JoinIfFuzzy(BB$82:BB$123,BB$82:BB$123,"&lt;&gt;NA",$F$82:$F$123,$G575)))),"Will Transmit", "Won't Transmit"),"NA"),"*")</f>
        <v>Will Transmit</v>
      </c>
      <c r="BC575" s="21" t="str">
        <f>IF(BC$9="Include",IF(JoinIfFuzzy(BC$82:BC$123,BC$82:BC$123,"&lt;&gt;NA",$F$82:$F$123,$G575)&lt;&gt;"",IF(NOT(ISERR(FIND("WILL",JoinIfFuzzy(BC$82:BC$123,BC$82:BC$123,"&lt;&gt;NA",$F$82:$F$123,$G575)))),"Will Transmit", "Won't Transmit"),"NA"),"*")</f>
        <v>Will Transmit</v>
      </c>
      <c r="BD575" s="21" t="str">
        <f>IF(BD$9="Include",IF(JoinIfFuzzy(BD$82:BD$123,BD$82:BD$123,"&lt;&gt;NA",$F$82:$F$123,$G575)&lt;&gt;"",IF(NOT(ISERR(FIND("WILL",JoinIfFuzzy(BD$82:BD$123,BD$82:BD$123,"&lt;&gt;NA",$F$82:$F$123,$G575)))),"Will Transmit", "Won't Transmit"),"NA"),"*")</f>
        <v>Will Transmit</v>
      </c>
      <c r="BE575" s="21" t="str">
        <f>IF(BE$9="Include",IF(JoinIfFuzzy(BE$82:BE$123,BE$82:BE$123,"&lt;&gt;NA",$F$82:$F$123,$G575)&lt;&gt;"",IF(NOT(ISERR(FIND("WILL",JoinIfFuzzy(BE$82:BE$123,BE$82:BE$123,"&lt;&gt;NA",$F$82:$F$123,$G575)))),"Will Transmit", "Won't Transmit"),"NA"),"*")</f>
        <v>*</v>
      </c>
      <c r="BF575" s="21" t="str">
        <f>IF(BF$9="Include",IF(JoinIfFuzzy(BF$82:BF$123,BF$82:BF$123,"&lt;&gt;NA",$F$82:$F$123,$G575)&lt;&gt;"",IF(NOT(ISERR(FIND("WILL",JoinIfFuzzy(BF$82:BF$123,BF$82:BF$123,"&lt;&gt;NA",$F$82:$F$123,$G575)))),"Will Transmit", "Won't Transmit"),"NA"),"*")</f>
        <v>*</v>
      </c>
      <c r="BG575" s="21" t="str">
        <f>IF(BG$9="Include",IF(JoinIfFuzzy(BG$82:BG$123,BG$82:BG$123,"&lt;&gt;NA",$F$82:$F$123,$G575)&lt;&gt;"",IF(NOT(ISERR(FIND("WILL",JoinIfFuzzy(BG$82:BG$123,BG$82:BG$123,"&lt;&gt;NA",$F$82:$F$123,$G575)))),"Will Transmit", "Won't Transmit"),"NA"),"*")</f>
        <v>NA</v>
      </c>
      <c r="BH575" s="21" t="str">
        <f>IF(BH$9="Include",IF(JoinIfFuzzy(BH$82:BH$123,BH$82:BH$123,"&lt;&gt;NA",$F$82:$F$123,$G575)&lt;&gt;"",IF(NOT(ISERR(FIND("WILL",JoinIfFuzzy(BH$82:BH$123,BH$82:BH$123,"&lt;&gt;NA",$F$82:$F$123,$G575)))),"Will Transmit", "Won't Transmit"),"NA"),"*")</f>
        <v>*</v>
      </c>
      <c r="BI575" s="21" t="str">
        <f>IF(BI$9="Include",IF(JoinIfFuzzy(BI$82:BI$123,BI$82:BI$123,"&lt;&gt;NA",$F$82:$F$123,$G575)&lt;&gt;"",IF(NOT(ISERR(FIND("WILL",JoinIfFuzzy(BI$82:BI$123,BI$82:BI$123,"&lt;&gt;NA",$F$82:$F$123,$G575)))),"Will Transmit", "Won't Transmit"),"NA"),"*")</f>
        <v>NA</v>
      </c>
      <c r="BJ575" s="21" t="str">
        <f>IF(BJ$9="Include",IF(JoinIfFuzzy(BJ$82:BJ$123,BJ$82:BJ$123,"&lt;&gt;NA",$F$82:$F$123,$G575)&lt;&gt;"",IF(NOT(ISERR(FIND("WILL",JoinIfFuzzy(BJ$82:BJ$123,BJ$82:BJ$123,"&lt;&gt;NA",$F$82:$F$123,$G575)))),"Will Transmit", "Won't Transmit"),"NA"),"*")</f>
        <v>Will Transmit</v>
      </c>
      <c r="BK575" s="21" t="str">
        <f>IF(BK$9="Include",IF(JoinIfFuzzy(BK$82:BK$123,BK$82:BK$123,"&lt;&gt;NA",$F$82:$F$123,$G575)&lt;&gt;"",IF(NOT(ISERR(FIND("WILL",JoinIfFuzzy(BK$82:BK$123,BK$82:BK$123,"&lt;&gt;NA",$F$82:$F$123,$G575)))),"Will Transmit", "Won't Transmit"),"NA"),"*")</f>
        <v>*</v>
      </c>
      <c r="BL575" s="21" t="str">
        <f>IF(BL$9="Include",IF(JoinIfFuzzy(BL$82:BL$123,BL$82:BL$123,"&lt;&gt;NA",$F$82:$F$123,$G575)&lt;&gt;"",IF(NOT(ISERR(FIND("WILL",JoinIfFuzzy(BL$82:BL$123,BL$82:BL$123,"&lt;&gt;NA",$F$82:$F$123,$G575)))),"Will Transmit", "Won't Transmit"),"NA"),"*")</f>
        <v>Will Transmit</v>
      </c>
      <c r="BM575" s="21" t="str">
        <f>IF(BM$9="Include",IF(JoinIfFuzzy(BM$82:BM$123,BM$82:BM$123,"&lt;&gt;NA",$F$82:$F$123,$G575)&lt;&gt;"",IF(NOT(ISERR(FIND("WILL",JoinIfFuzzy(BM$82:BM$123,BM$82:BM$123,"&lt;&gt;NA",$F$82:$F$123,$G575)))),"Will Transmit", "Won't Transmit"),"NA"),"*")</f>
        <v>*</v>
      </c>
      <c r="BN575" s="21" t="str">
        <f>IF(BN$9="Include",IF(JoinIfFuzzy(BN$82:BN$123,BN$82:BN$123,"&lt;&gt;NA",$F$82:$F$123,$G575)&lt;&gt;"",IF(NOT(ISERR(FIND("WILL",JoinIfFuzzy(BN$82:BN$123,BN$82:BN$123,"&lt;&gt;NA",$F$82:$F$123,$G575)))),"Will Transmit", "Won't Transmit"),"NA"),"*")</f>
        <v>NA</v>
      </c>
      <c r="BO575" s="21" t="str">
        <f>IF(BO$9="Include",IF(JoinIfFuzzy(BO$82:BO$123,BO$82:BO$123,"&lt;&gt;NA",$F$82:$F$123,$G575)&lt;&gt;"",IF(NOT(ISERR(FIND("WILL",JoinIfFuzzy(BO$82:BO$123,BO$82:BO$123,"&lt;&gt;NA",$F$82:$F$123,$G575)))),"Will Transmit", "Won't Transmit"),"NA"),"*")</f>
        <v>NA</v>
      </c>
      <c r="BP575" s="21" t="str">
        <f>IF(BP$9="Include",IF(JoinIfFuzzy(BP$82:BP$123,BP$82:BP$123,"&lt;&gt;NA",$F$82:$F$123,$G575)&lt;&gt;"",IF(NOT(ISERR(FIND("WILL",JoinIfFuzzy(BP$82:BP$123,BP$82:BP$123,"&lt;&gt;NA",$F$82:$F$123,$G575)))),"Will Transmit", "Won't Transmit"),"NA"),"*")</f>
        <v>*</v>
      </c>
      <c r="BQ575" s="21" t="str">
        <f>IF(BQ$9="Include",IF(JoinIfFuzzy(BQ$82:BQ$123,BQ$82:BQ$123,"&lt;&gt;NA",$F$82:$F$123,$G575)&lt;&gt;"",IF(NOT(ISERR(FIND("WILL",JoinIfFuzzy(BQ$82:BQ$123,BQ$82:BQ$123,"&lt;&gt;NA",$F$82:$F$123,$G575)))),"Will Transmit", "Won't Transmit"),"NA"),"*")</f>
        <v>NA</v>
      </c>
      <c r="BR575" s="21" t="str">
        <f>IF(BR$9="Include",IF(JoinIfFuzzy(BR$82:BR$123,BR$82:BR$123,"&lt;&gt;NA",$F$82:$F$123,$G575)&lt;&gt;"",IF(NOT(ISERR(FIND("WILL",JoinIfFuzzy(BR$82:BR$123,BR$82:BR$123,"&lt;&gt;NA",$F$82:$F$123,$G575)))),"Will Transmit", "Won't Transmit"),"NA"),"*")</f>
        <v>*</v>
      </c>
      <c r="BS575" s="21" t="str">
        <f>IF(BS$9="Include",IF(JoinIfFuzzy(BS$82:BS$123,BS$82:BS$123,"&lt;&gt;NA",$F$82:$F$123,$G575)&lt;&gt;"",IF(NOT(ISERR(FIND("WILL",JoinIfFuzzy(BS$82:BS$123,BS$82:BS$123,"&lt;&gt;NA",$F$82:$F$123,$G575)))),"Will Transmit", "Won't Transmit"),"NA"),"*")</f>
        <v>NA</v>
      </c>
      <c r="BT575" s="21" t="str">
        <f>IF(BT$9="Include",IF(JoinIfFuzzy(BT$82:BT$123,BT$82:BT$123,"&lt;&gt;NA",$F$82:$F$123,$G575)&lt;&gt;"",IF(NOT(ISERR(FIND("WILL",JoinIfFuzzy(BT$82:BT$123,BT$82:BT$123,"&lt;&gt;NA",$F$82:$F$123,$G575)))),"Will Transmit", "Won't Transmit"),"NA"),"*")</f>
        <v>Will Transmit</v>
      </c>
      <c r="BU575" s="21" t="str">
        <f>IF(BU$9="Include",IF(JoinIfFuzzy(BU$82:BU$123,BU$82:BU$123,"&lt;&gt;NA",$F$82:$F$123,$G575)&lt;&gt;"",IF(NOT(ISERR(FIND("WILL",JoinIfFuzzy(BU$82:BU$123,BU$82:BU$123,"&lt;&gt;NA",$F$82:$F$123,$G575)))),"Will Transmit", "Won't Transmit"),"NA"),"*")</f>
        <v>*</v>
      </c>
      <c r="BV575" s="21" t="str">
        <f>IF(BV$9="Include",IF(JoinIfFuzzy(BV$82:BV$123,BV$82:BV$123,"&lt;&gt;NA",$F$82:$F$123,$G575)&lt;&gt;"",IF(NOT(ISERR(FIND("WILL",JoinIfFuzzy(BV$82:BV$123,BV$82:BV$123,"&lt;&gt;NA",$F$82:$F$123,$G575)))),"Will Transmit", "Won't Transmit"),"NA"),"*")</f>
        <v>Will Transmit</v>
      </c>
      <c r="BW575" s="21" t="str">
        <f>IF(BW$9="Include",IF(JoinIfFuzzy(BW$82:BW$123,BW$82:BW$123,"&lt;&gt;NA",$F$82:$F$123,$G575)&lt;&gt;"",IF(NOT(ISERR(FIND("WILL",JoinIfFuzzy(BW$82:BW$123,BW$82:BW$123,"&lt;&gt;NA",$F$82:$F$123,$G575)))),"Will Transmit", "Won't Transmit"),"NA"),"*")</f>
        <v>*</v>
      </c>
      <c r="BX575" s="21" t="str">
        <f>IF(BX$9="Include",IF(JoinIfFuzzy(BX$82:BX$123,BX$82:BX$123,"&lt;&gt;NA",$F$82:$F$123,$G575)&lt;&gt;"",IF(NOT(ISERR(FIND("WILL",JoinIfFuzzy(BX$82:BX$123,BX$82:BX$123,"&lt;&gt;NA",$F$82:$F$123,$G575)))),"Will Transmit", "Won't Transmit"),"NA"),"*")</f>
        <v>NA</v>
      </c>
      <c r="BY575" s="21" t="str">
        <f>IF(BY$9="Include",IF(JoinIfFuzzy(BY$82:BY$123,BY$82:BY$123,"&lt;&gt;NA",$F$82:$F$123,$G575)&lt;&gt;"",IF(NOT(ISERR(FIND("WILL",JoinIfFuzzy(BY$82:BY$123,BY$82:BY$123,"&lt;&gt;NA",$F$82:$F$123,$G575)))),"Will Transmit", "Won't Transmit"),"NA"),"*")</f>
        <v>*</v>
      </c>
      <c r="BZ575" s="21" t="str">
        <f>IF(BZ$9="Include",IF(JoinIfFuzzy(BZ$82:BZ$123,BZ$82:BZ$123,"&lt;&gt;NA",$F$82:$F$123,$G575)&lt;&gt;"",IF(NOT(ISERR(FIND("WILL",JoinIfFuzzy(BZ$82:BZ$123,BZ$82:BZ$123,"&lt;&gt;NA",$F$82:$F$123,$G575)))),"Will Transmit", "Won't Transmit"),"NA"),"*")</f>
        <v>NA</v>
      </c>
      <c r="CA575" s="21" t="str">
        <f>IF(CA$9="Include",IF(JoinIfFuzzy(CA$82:CA$123,CA$82:CA$123,"&lt;&gt;NA",$F$82:$F$123,$G575)&lt;&gt;"",IF(NOT(ISERR(FIND("WILL",JoinIfFuzzy(CA$82:CA$123,CA$82:CA$123,"&lt;&gt;NA",$F$82:$F$123,$G575)))),"Will Transmit", "Won't Transmit"),"NA"),"*")</f>
        <v>Will Transmit</v>
      </c>
      <c r="CB575" s="21" t="str">
        <f>IF(CB$9="Include",IF(JoinIfFuzzy(CB$82:CB$123,CB$82:CB$123,"&lt;&gt;NA",$F$82:$F$123,$G575)&lt;&gt;"",IF(NOT(ISERR(FIND("WILL",JoinIfFuzzy(CB$82:CB$123,CB$82:CB$123,"&lt;&gt;NA",$F$82:$F$123,$G575)))),"Will Transmit", "Won't Transmit"),"NA"),"*")</f>
        <v>NA</v>
      </c>
      <c r="CC575" s="21" t="str">
        <f>IF(CC$9="Include",IF(JoinIfFuzzy(CC$82:CC$123,CC$82:CC$123,"&lt;&gt;NA",$F$82:$F$123,$G575)&lt;&gt;"",IF(NOT(ISERR(FIND("WILL",JoinIfFuzzy(CC$82:CC$123,CC$82:CC$123,"&lt;&gt;NA",$F$82:$F$123,$G575)))),"Will Transmit", "Won't Transmit"),"NA"),"*")</f>
        <v>NA</v>
      </c>
      <c r="CD575" s="21" t="str">
        <f>IF(CD$9="Include",IF(JoinIfFuzzy(CD$82:CD$123,CD$82:CD$123,"&lt;&gt;NA",$F$82:$F$123,$G575)&lt;&gt;"",IF(NOT(ISERR(FIND("WILL",JoinIfFuzzy(CD$82:CD$123,CD$82:CD$123,"&lt;&gt;NA",$F$82:$F$123,$G575)))),"Will Transmit", "Won't Transmit"),"NA"),"*")</f>
        <v>*</v>
      </c>
      <c r="CE575" s="21" t="str">
        <f>IF(CE$9="Include",IF(JoinIfFuzzy(CE$82:CE$123,CE$82:CE$123,"&lt;&gt;NA",$F$82:$F$123,$G575)&lt;&gt;"",IF(NOT(ISERR(FIND("WILL",JoinIfFuzzy(CE$82:CE$123,CE$82:CE$123,"&lt;&gt;NA",$F$82:$F$123,$G575)))),"Will Transmit", "Won't Transmit"),"NA"),"*")</f>
        <v>*</v>
      </c>
      <c r="CF575" s="21" t="str">
        <f>IF(CF$9="Include",IF(JoinIfFuzzy(CF$82:CF$123,CF$82:CF$123,"&lt;&gt;NA",$F$82:$F$123,$G575)&lt;&gt;"",IF(NOT(ISERR(FIND("WILL",JoinIfFuzzy(CF$82:CF$123,CF$82:CF$123,"&lt;&gt;NA",$F$82:$F$123,$G575)))),"Will Transmit", "Won't Transmit"),"NA"),"*")</f>
        <v>*</v>
      </c>
      <c r="CG575" s="21" t="str">
        <f>IF(CG$9="Include",IF(JoinIfFuzzy(CG$82:CG$123,CG$82:CG$123,"&lt;&gt;NA",$F$82:$F$123,$G575)&lt;&gt;"",IF(NOT(ISERR(FIND("WILL",JoinIfFuzzy(CG$82:CG$123,CG$82:CG$123,"&lt;&gt;NA",$F$82:$F$123,$G575)))),"Will Transmit", "Won't Transmit"),"NA"),"*")</f>
        <v>NA</v>
      </c>
      <c r="CH575" s="21" t="str">
        <f>IF(CH$9="Include",IF(JoinIfFuzzy(CH$82:CH$123,CH$82:CH$123,"&lt;&gt;NA",$F$82:$F$123,$G575)&lt;&gt;"",IF(NOT(ISERR(FIND("WILL",JoinIfFuzzy(CH$82:CH$123,CH$82:CH$123,"&lt;&gt;NA",$F$82:$F$123,$G575)))),"Will Transmit", "Won't Transmit"),"NA"),"*")</f>
        <v>NA</v>
      </c>
      <c r="CI575" s="21" t="str">
        <f>IF(CI$9="Include",IF(JoinIfFuzzy(CI$82:CI$123,CI$82:CI$123,"&lt;&gt;NA",$F$82:$F$123,$G575)&lt;&gt;"",IF(NOT(ISERR(FIND("WILL",JoinIfFuzzy(CI$82:CI$123,CI$82:CI$123,"&lt;&gt;NA",$F$82:$F$123,$G575)))),"Will Transmit", "Won't Transmit"),"NA"),"*")</f>
        <v>*</v>
      </c>
      <c r="CJ575" s="21" t="str">
        <f>IF(CJ$9="Include",IF(JoinIfFuzzy(CJ$82:CJ$123,CJ$82:CJ$123,"&lt;&gt;NA",$F$82:$F$123,$G575)&lt;&gt;"",IF(NOT(ISERR(FIND("WILL",JoinIfFuzzy(CJ$82:CJ$123,CJ$82:CJ$123,"&lt;&gt;NA",$F$82:$F$123,$G575)))),"Will Transmit", "Won't Transmit"),"NA"),"*")</f>
        <v>Will Transmit</v>
      </c>
      <c r="CK575" s="21" t="str">
        <f>IF(CK$9="Include",IF(JoinIfFuzzy(CK$82:CK$123,CK$82:CK$123,"&lt;&gt;NA",$F$82:$F$123,$G575)&lt;&gt;"",IF(NOT(ISERR(FIND("WILL",JoinIfFuzzy(CK$82:CK$123,CK$82:CK$123,"&lt;&gt;NA",$F$82:$F$123,$G575)))),"Will Transmit", "Won't Transmit"),"NA"),"*")</f>
        <v>NA</v>
      </c>
      <c r="CL575" s="21" t="str">
        <f>IF(CL$9="Include",IF(JoinIfFuzzy(CL$82:CL$123,CL$82:CL$123,"&lt;&gt;NA",$F$82:$F$123,$G575)&lt;&gt;"",IF(NOT(ISERR(FIND("WILL",JoinIfFuzzy(CL$82:CL$123,CL$82:CL$123,"&lt;&gt;NA",$F$82:$F$123,$G575)))),"Will Transmit", "Won't Transmit"),"NA"),"*")</f>
        <v>Will Transmit</v>
      </c>
      <c r="CM575" s="21" t="str">
        <f>IF(CM$9="Include",IF(JoinIfFuzzy(CM$82:CM$123,CM$82:CM$123,"&lt;&gt;NA",$F$82:$F$123,$G575)&lt;&gt;"",IF(NOT(ISERR(FIND("WILL",JoinIfFuzzy(CM$82:CM$123,CM$82:CM$123,"&lt;&gt;NA",$F$82:$F$123,$G575)))),"Will Transmit", "Won't Transmit"),"NA"),"*")</f>
        <v>*</v>
      </c>
      <c r="CN575" s="21" t="str">
        <f>IF(CN$9="Include",IF(JoinIfFuzzy(CN$82:CN$123,CN$82:CN$123,"&lt;&gt;NA",$F$82:$F$123,$G575)&lt;&gt;"",IF(NOT(ISERR(FIND("WILL",JoinIfFuzzy(CN$82:CN$123,CN$82:CN$123,"&lt;&gt;NA",$F$82:$F$123,$G575)))),"Will Transmit", "Won't Transmit"),"NA"),"*")</f>
        <v>NA</v>
      </c>
      <c r="CO575" s="21" t="str">
        <f>IF(CO$9="Include",IF(JoinIfFuzzy(CO$82:CO$123,CO$82:CO$123,"&lt;&gt;NA",$F$82:$F$123,$G575)&lt;&gt;"",IF(NOT(ISERR(FIND("WILL",JoinIfFuzzy(CO$82:CO$123,CO$82:CO$123,"&lt;&gt;NA",$F$82:$F$123,$G575)))),"Will Transmit", "Won't Transmit"),"NA"),"*")</f>
        <v>Will Transmit</v>
      </c>
      <c r="CP575" s="21" t="str">
        <f>IF(CP$9="Include",IF(JoinIfFuzzy(CP$82:CP$123,CP$82:CP$123,"&lt;&gt;NA",$F$82:$F$123,$G575)&lt;&gt;"",IF(NOT(ISERR(FIND("WILL",JoinIfFuzzy(CP$82:CP$123,CP$82:CP$123,"&lt;&gt;NA",$F$82:$F$123,$G575)))),"Will Transmit", "Won't Transmit"),"NA"),"*")</f>
        <v>*</v>
      </c>
      <c r="CQ575" s="21" t="str">
        <f>IF(CQ$9="Include",IF(JoinIfFuzzy(CQ$82:CQ$123,CQ$82:CQ$123,"&lt;&gt;NA",$F$82:$F$123,$G575)&lt;&gt;"",IF(NOT(ISERR(FIND("WILL",JoinIfFuzzy(CQ$82:CQ$123,CQ$82:CQ$123,"&lt;&gt;NA",$F$82:$F$123,$G575)))),"Will Transmit", "Won't Transmit"),"NA"),"*")</f>
        <v>NA</v>
      </c>
      <c r="CR575" s="21" t="str">
        <f>IF(CR$9="Include",IF(JoinIfFuzzy(CR$82:CR$123,CR$82:CR$123,"&lt;&gt;NA",$F$82:$F$123,$G575)&lt;&gt;"",IF(NOT(ISERR(FIND("WILL",JoinIfFuzzy(CR$82:CR$123,CR$82:CR$123,"&lt;&gt;NA",$F$82:$F$123,$G575)))),"Will Transmit", "Won't Transmit"),"NA"),"*")</f>
        <v>NA</v>
      </c>
      <c r="CS575" s="21" t="str">
        <f>IF(CS$9="Include",IF(JoinIfFuzzy(CS$82:CS$123,CS$82:CS$123,"&lt;&gt;NA",$F$82:$F$123,$G575)&lt;&gt;"",IF(NOT(ISERR(FIND("WILL",JoinIfFuzzy(CS$82:CS$123,CS$82:CS$123,"&lt;&gt;NA",$F$82:$F$123,$G575)))),"Will Transmit", "Won't Transmit"),"NA"),"*")</f>
        <v>NA</v>
      </c>
      <c r="CT575" s="21" t="str">
        <f>IF(CT$9="Include",IF(JoinIfFuzzy(CT$82:CT$123,CT$82:CT$123,"&lt;&gt;NA",$F$82:$F$123,$G575)&lt;&gt;"",IF(NOT(ISERR(FIND("WILL",JoinIfFuzzy(CT$82:CT$123,CT$82:CT$123,"&lt;&gt;NA",$F$82:$F$123,$G575)))),"Will Transmit", "Won't Transmit"),"NA"),"*")</f>
        <v>*</v>
      </c>
      <c r="CU575" s="21" t="str">
        <f>IF(CU$9="Include",IF(JoinIfFuzzy(CU$82:CU$123,CU$82:CU$123,"&lt;&gt;NA",$F$82:$F$123,$G575)&lt;&gt;"",IF(NOT(ISERR(FIND("WILL",JoinIfFuzzy(CU$82:CU$123,CU$82:CU$123,"&lt;&gt;NA",$F$82:$F$123,$G575)))),"Will Transmit", "Won't Transmit"),"NA"),"*")</f>
        <v>Will Transmit</v>
      </c>
      <c r="CV575" s="21" t="str">
        <f>IF(CV$9="Include",IF(JoinIfFuzzy(CV$82:CV$123,CV$82:CV$123,"&lt;&gt;NA",$F$82:$F$123,$G575)&lt;&gt;"",IF(NOT(ISERR(FIND("WILL",JoinIfFuzzy(CV$82:CV$123,CV$82:CV$123,"&lt;&gt;NA",$F$82:$F$123,$G575)))),"Will Transmit", "Won't Transmit"),"NA"),"*")</f>
        <v>*</v>
      </c>
      <c r="CW575" s="21" t="str">
        <f>IF(CW$9="Include",IF(JoinIfFuzzy(CW$82:CW$123,CW$82:CW$123,"&lt;&gt;NA",$F$82:$F$123,$G575)&lt;&gt;"",IF(NOT(ISERR(FIND("WILL",JoinIfFuzzy(CW$82:CW$123,CW$82:CW$123,"&lt;&gt;NA",$F$82:$F$123,$G575)))),"Will Transmit", "Won't Transmit"),"NA"),"*")</f>
        <v>NA</v>
      </c>
      <c r="CX575" s="21" t="str">
        <f>IF(CX$9="Include",IF(JoinIfFuzzy(CX$82:CX$123,CX$82:CX$123,"&lt;&gt;NA",$F$82:$F$123,$G575)&lt;&gt;"",IF(NOT(ISERR(FIND("WILL",JoinIfFuzzy(CX$82:CX$123,CX$82:CX$123,"&lt;&gt;NA",$F$82:$F$123,$G575)))),"Will Transmit", "Won't Transmit"),"NA"),"*")</f>
        <v>*</v>
      </c>
      <c r="CY575" s="21" t="str">
        <f>IF(CY$9="Include",IF(JoinIfFuzzy(CY$82:CY$123,CY$82:CY$123,"&lt;&gt;NA",$F$82:$F$123,$G575)&lt;&gt;"",IF(NOT(ISERR(FIND("WILL",JoinIfFuzzy(CY$82:CY$123,CY$82:CY$123,"&lt;&gt;NA",$F$82:$F$123,$G575)))),"Will Transmit", "Won't Transmit"),"NA"),"*")</f>
        <v>NA</v>
      </c>
      <c r="CZ575" s="21" t="str">
        <f>IF(CZ$9="Include",IF(JoinIfFuzzy(CZ$82:CZ$123,CZ$82:CZ$123,"&lt;&gt;NA",$F$82:$F$123,$G575)&lt;&gt;"",IF(NOT(ISERR(FIND("WILL",JoinIfFuzzy(CZ$82:CZ$123,CZ$82:CZ$123,"&lt;&gt;NA",$F$82:$F$123,$G575)))),"Will Transmit", "Won't Transmit"),"NA"),"*")</f>
        <v>*</v>
      </c>
      <c r="DA575" s="21" t="str">
        <f>IF(DA$9="Include",IF(JoinIfFuzzy(DA$82:DA$123,DA$82:DA$123,"&lt;&gt;NA",$F$82:$F$123,$G575)&lt;&gt;"",IF(NOT(ISERR(FIND("WILL",JoinIfFuzzy(DA$82:DA$123,DA$82:DA$123,"&lt;&gt;NA",$F$82:$F$123,$G575)))),"Will Transmit", "Won't Transmit"),"NA"),"*")</f>
        <v>Will Transmit</v>
      </c>
      <c r="DB575" s="21" t="str">
        <f>IF(DB$9="Include",IF(JoinIfFuzzy(DB$82:DB$123,DB$82:DB$123,"&lt;&gt;NA",$F$82:$F$123,$G575)&lt;&gt;"",IF(NOT(ISERR(FIND("WILL",JoinIfFuzzy(DB$82:DB$123,DB$82:DB$123,"&lt;&gt;NA",$F$82:$F$123,$G575)))),"Will Transmit", "Won't Transmit"),"NA"),"*")</f>
        <v>*</v>
      </c>
      <c r="DC575" s="21" t="str">
        <f>IF(DC$9="Include",IF(JoinIfFuzzy(DC$82:DC$123,DC$82:DC$123,"&lt;&gt;NA",$F$82:$F$123,$G575)&lt;&gt;"",IF(NOT(ISERR(FIND("WILL",JoinIfFuzzy(DC$82:DC$123,DC$82:DC$123,"&lt;&gt;NA",$F$82:$F$123,$G575)))),"Will Transmit", "Won't Transmit"),"NA"),"*")</f>
        <v>*</v>
      </c>
      <c r="DD575" s="21" t="str">
        <f>IF(DD$9="Include",IF(JoinIfFuzzy(DD$82:DD$123,DD$82:DD$123,"&lt;&gt;NA",$F$82:$F$123,$G575)&lt;&gt;"",IF(NOT(ISERR(FIND("WILL",JoinIfFuzzy(DD$82:DD$123,DD$82:DD$123,"&lt;&gt;NA",$F$82:$F$123,$G575)))),"Will Transmit", "Won't Transmit"),"NA"),"*")</f>
        <v>NA</v>
      </c>
      <c r="DE575" s="21" t="str">
        <f>IF(DE$9="Include",IF(JoinIfFuzzy(DE$82:DE$123,DE$82:DE$123,"&lt;&gt;NA",$F$82:$F$123,$G575)&lt;&gt;"",IF(NOT(ISERR(FIND("WILL",JoinIfFuzzy(DE$82:DE$123,DE$82:DE$123,"&lt;&gt;NA",$F$82:$F$123,$G575)))),"Will Transmit", "Won't Transmit"),"NA"),"*")</f>
        <v>Will Transmit</v>
      </c>
      <c r="DF575" s="21" t="str">
        <f>IF(DF$9="Include",IF(JoinIfFuzzy(DF$82:DF$123,DF$82:DF$123,"&lt;&gt;NA",$F$82:$F$123,$G575)&lt;&gt;"",IF(NOT(ISERR(FIND("WILL",JoinIfFuzzy(DF$82:DF$123,DF$82:DF$123,"&lt;&gt;NA",$F$82:$F$123,$G575)))),"Will Transmit", "Won't Transmit"),"NA"),"*")</f>
        <v>*</v>
      </c>
      <c r="DG575" s="21" t="str">
        <f>IF(DG$9="Include",IF(JoinIfFuzzy(DG$82:DG$123,DG$82:DG$123,"&lt;&gt;NA",$F$82:$F$123,$G575)&lt;&gt;"",IF(NOT(ISERR(FIND("WILL",JoinIfFuzzy(DG$82:DG$123,DG$82:DG$123,"&lt;&gt;NA",$F$82:$F$123,$G575)))),"Will Transmit", "Won't Transmit"),"NA"),"*")</f>
        <v>Will Transmit</v>
      </c>
      <c r="DH575" s="21" t="str">
        <f>IF(DH$9="Include",IF(JoinIfFuzzy(DH$82:DH$123,DH$82:DH$123,"&lt;&gt;NA",$F$82:$F$123,$G575)&lt;&gt;"",IF(NOT(ISERR(FIND("WILL",JoinIfFuzzy(DH$82:DH$123,DH$82:DH$123,"&lt;&gt;NA",$F$82:$F$123,$G575)))),"Will Transmit", "Won't Transmit"),"NA"),"*")</f>
        <v>NA</v>
      </c>
      <c r="DI575" s="21" t="str">
        <f>IF(DI$9="Include",IF(JoinIfFuzzy(DI$82:DI$123,DI$82:DI$123,"&lt;&gt;NA",$F$82:$F$123,$G575)&lt;&gt;"",IF(NOT(ISERR(FIND("WILL",JoinIfFuzzy(DI$82:DI$123,DI$82:DI$123,"&lt;&gt;NA",$F$82:$F$123,$G575)))),"Will Transmit", "Won't Transmit"),"NA"),"*")</f>
        <v>NA</v>
      </c>
      <c r="DJ575" s="21" t="str">
        <f>IF(DJ$9="Include",IF(JoinIfFuzzy(DJ$82:DJ$123,DJ$82:DJ$123,"&lt;&gt;NA",$F$82:$F$123,$G575)&lt;&gt;"",IF(NOT(ISERR(FIND("WILL",JoinIfFuzzy(DJ$82:DJ$123,DJ$82:DJ$123,"&lt;&gt;NA",$F$82:$F$123,$G575)))),"Will Transmit", "Won't Transmit"),"NA"),"*")</f>
        <v>NA</v>
      </c>
      <c r="DK575" s="21" t="str">
        <f>IF(DK$9="Include",IF(JoinIfFuzzy(DK$82:DK$123,DK$82:DK$123,"&lt;&gt;NA",$F$82:$F$123,$G575)&lt;&gt;"",IF(NOT(ISERR(FIND("WILL",JoinIfFuzzy(DK$82:DK$123,DK$82:DK$123,"&lt;&gt;NA",$F$82:$F$123,$G575)))),"Will Transmit", "Won't Transmit"),"NA"),"*")</f>
        <v>*</v>
      </c>
      <c r="DL575" s="21" t="str">
        <f>IF(DL$9="Include",IF(JoinIfFuzzy(DL$82:DL$123,DL$82:DL$123,"&lt;&gt;NA",$F$82:$F$123,$G575)&lt;&gt;"",IF(NOT(ISERR(FIND("WILL",JoinIfFuzzy(DL$82:DL$123,DL$82:DL$123,"&lt;&gt;NA",$F$82:$F$123,$G575)))),"Will Transmit", "Won't Transmit"),"NA"),"*")</f>
        <v>NA</v>
      </c>
      <c r="DM575" s="21" t="str">
        <f>IF(DM$9="Include",IF(JoinIfFuzzy(DM$82:DM$123,DM$82:DM$123,"&lt;&gt;NA",$F$82:$F$123,$G575)&lt;&gt;"",IF(NOT(ISERR(FIND("WILL",JoinIfFuzzy(DM$82:DM$123,DM$82:DM$123,"&lt;&gt;NA",$F$82:$F$123,$G575)))),"Will Transmit", "Won't Transmit"),"NA"),"*")</f>
        <v>*</v>
      </c>
      <c r="DN575" s="21" t="str">
        <f>IF(DN$9="Include",IF(JoinIfFuzzy(DN$82:DN$123,DN$82:DN$123,"&lt;&gt;NA",$F$82:$F$123,$G575)&lt;&gt;"",IF(NOT(ISERR(FIND("WILL",JoinIfFuzzy(DN$82:DN$123,DN$82:DN$123,"&lt;&gt;NA",$F$82:$F$123,$G575)))),"Will Transmit", "Won't Transmit"),"NA"),"*")</f>
        <v>NA</v>
      </c>
      <c r="DO575" s="21" t="str">
        <f>IF(DO$9="Include",IF(JoinIfFuzzy(DO$82:DO$123,DO$82:DO$123,"&lt;&gt;NA",$F$82:$F$123,$G575)&lt;&gt;"",IF(NOT(ISERR(FIND("WILL",JoinIfFuzzy(DO$82:DO$123,DO$82:DO$123,"&lt;&gt;NA",$F$82:$F$123,$G575)))),"Will Transmit", "Won't Transmit"),"NA"),"*")</f>
        <v>*</v>
      </c>
      <c r="DP575" s="21" t="str">
        <f>IF(DP$9="Include",IF(JoinIfFuzzy(DP$82:DP$123,DP$82:DP$123,"&lt;&gt;NA",$F$82:$F$123,$G575)&lt;&gt;"",IF(NOT(ISERR(FIND("WILL",JoinIfFuzzy(DP$82:DP$123,DP$82:DP$123,"&lt;&gt;NA",$F$82:$F$123,$G575)))),"Will Transmit", "Won't Transmit"),"NA"),"*")</f>
        <v>Will Transmit</v>
      </c>
      <c r="DQ575" s="21" t="str">
        <f>IF(DQ$9="Include",IF(JoinIfFuzzy(DQ$82:DQ$123,DQ$82:DQ$123,"&lt;&gt;NA",$F$82:$F$123,$G575)&lt;&gt;"",IF(NOT(ISERR(FIND("WILL",JoinIfFuzzy(DQ$82:DQ$123,DQ$82:DQ$123,"&lt;&gt;NA",$F$82:$F$123,$G575)))),"Will Transmit", "Won't Transmit"),"NA"),"*")</f>
        <v>*</v>
      </c>
      <c r="DR575" s="21" t="str">
        <f>IF(DR$9="Include",IF(JoinIfFuzzy(DR$82:DR$123,DR$82:DR$123,"&lt;&gt;NA",$F$82:$F$123,$G575)&lt;&gt;"",IF(NOT(ISERR(FIND("WILL",JoinIfFuzzy(DR$82:DR$123,DR$82:DR$123,"&lt;&gt;NA",$F$82:$F$123,$G575)))),"Will Transmit", "Won't Transmit"),"NA"),"*")</f>
        <v>*</v>
      </c>
      <c r="DS575" s="21" t="str">
        <f>IF(DS$9="Include",IF(JoinIfFuzzy(DS$82:DS$123,DS$82:DS$123,"&lt;&gt;NA",$F$82:$F$123,$G575)&lt;&gt;"",IF(NOT(ISERR(FIND("WILL",JoinIfFuzzy(DS$82:DS$123,DS$82:DS$123,"&lt;&gt;NA",$F$82:$F$123,$G575)))),"Will Transmit", "Won't Transmit"),"NA"),"*")</f>
        <v>NA</v>
      </c>
      <c r="DT575" s="21" t="str">
        <f>IF(DT$9="Include",IF(JoinIfFuzzy(DT$82:DT$123,DT$82:DT$123,"&lt;&gt;NA",$F$82:$F$123,$G575)&lt;&gt;"",IF(NOT(ISERR(FIND("WILL",JoinIfFuzzy(DT$82:DT$123,DT$82:DT$123,"&lt;&gt;NA",$F$82:$F$123,$G575)))),"Will Transmit", "Won't Transmit"),"NA"),"*")</f>
        <v>NA</v>
      </c>
      <c r="DU575" s="21" t="str">
        <f>IF(DU$9="Include",IF(JoinIfFuzzy(DU$82:DU$123,DU$82:DU$123,"&lt;&gt;NA",$F$82:$F$123,$G575)&lt;&gt;"",IF(NOT(ISERR(FIND("WILL",JoinIfFuzzy(DU$82:DU$123,DU$82:DU$123,"&lt;&gt;NA",$F$82:$F$123,$G575)))),"Will Transmit", "Won't Transmit"),"NA"),"*")</f>
        <v>*</v>
      </c>
      <c r="DV575" s="21" t="str">
        <f>IF(DV$9="Include",IF(JoinIfFuzzy(DV$82:DV$123,DV$82:DV$123,"&lt;&gt;NA",$F$82:$F$123,$G575)&lt;&gt;"",IF(NOT(ISERR(FIND("WILL",JoinIfFuzzy(DV$82:DV$123,DV$82:DV$123,"&lt;&gt;NA",$F$82:$F$123,$G575)))),"Will Transmit", "Won't Transmit"),"NA"),"*")</f>
        <v>*</v>
      </c>
      <c r="DW575" s="21" t="str">
        <f>IF(DW$9="Include",IF(JoinIfFuzzy(DW$82:DW$123,DW$82:DW$123,"&lt;&gt;NA",$F$82:$F$123,$G575)&lt;&gt;"",IF(NOT(ISERR(FIND("WILL",JoinIfFuzzy(DW$82:DW$123,DW$82:DW$123,"&lt;&gt;NA",$F$82:$F$123,$G575)))),"Will Transmit", "Won't Transmit"),"NA"),"*")</f>
        <v>NA</v>
      </c>
      <c r="DX575" s="21" t="str">
        <f>IF(DX$9="Include",IF(JoinIfFuzzy(DX$82:DX$123,DX$82:DX$123,"&lt;&gt;NA",$F$82:$F$123,$G575)&lt;&gt;"",IF(NOT(ISERR(FIND("WILL",JoinIfFuzzy(DX$82:DX$123,DX$82:DX$123,"&lt;&gt;NA",$F$82:$F$123,$G575)))),"Will Transmit", "Won't Transmit"),"NA"),"*")</f>
        <v>NA</v>
      </c>
      <c r="DY575" s="21" t="str">
        <f>IF(DY$9="Include",IF(JoinIfFuzzy(DY$82:DY$123,DY$82:DY$123,"&lt;&gt;NA",$F$82:$F$123,$G575)&lt;&gt;"",IF(NOT(ISERR(FIND("WILL",JoinIfFuzzy(DY$82:DY$123,DY$82:DY$123,"&lt;&gt;NA",$F$82:$F$123,$G575)))),"Will Transmit", "Won't Transmit"),"NA"),"*")</f>
        <v>NA</v>
      </c>
      <c r="DZ575" s="21" t="str">
        <f>IF(DZ$9="Include",IF(JoinIfFuzzy(DZ$82:DZ$123,DZ$82:DZ$123,"&lt;&gt;NA",$F$82:$F$123,$G575)&lt;&gt;"",IF(NOT(ISERR(FIND("WILL",JoinIfFuzzy(DZ$82:DZ$123,DZ$82:DZ$123,"&lt;&gt;NA",$F$82:$F$123,$G575)))),"Will Transmit", "Won't Transmit"),"NA"),"*")</f>
        <v>*</v>
      </c>
      <c r="EA575" s="21" t="str">
        <f>IF(EA$9="Include",IF(JoinIfFuzzy(EA$82:EA$123,EA$82:EA$123,"&lt;&gt;NA",$F$82:$F$123,$G575)&lt;&gt;"",IF(NOT(ISERR(FIND("WILL",JoinIfFuzzy(EA$82:EA$123,EA$82:EA$123,"&lt;&gt;NA",$F$82:$F$123,$G575)))),"Will Transmit", "Won't Transmit"),"NA"),"*")</f>
        <v>NA</v>
      </c>
      <c r="EB575" s="21" t="str">
        <f>IF(EB$9="Include",IF(JoinIfFuzzy(EB$82:EB$123,EB$82:EB$123,"&lt;&gt;NA",$F$82:$F$123,$G575)&lt;&gt;"",IF(NOT(ISERR(FIND("WILL",JoinIfFuzzy(EB$82:EB$123,EB$82:EB$123,"&lt;&gt;NA",$F$82:$F$123,$G575)))),"Will Transmit", "Won't Transmit"),"NA"),"*")</f>
        <v>Will Transmit</v>
      </c>
      <c r="EC575" s="21" t="str">
        <f>IF(EC$9="Include",IF(JoinIfFuzzy(EC$82:EC$123,EC$82:EC$123,"&lt;&gt;NA",$F$82:$F$123,$G575)&lt;&gt;"",IF(NOT(ISERR(FIND("WILL",JoinIfFuzzy(EC$82:EC$123,EC$82:EC$123,"&lt;&gt;NA",$F$82:$F$123,$G575)))),"Will Transmit", "Won't Transmit"),"NA"),"*")</f>
        <v>Will Transmit</v>
      </c>
      <c r="ED575" s="21" t="str">
        <f>IF(ED$9="Include",IF(JoinIfFuzzy(ED$82:ED$123,ED$82:ED$123,"&lt;&gt;NA",$F$82:$F$123,$G575)&lt;&gt;"",IF(NOT(ISERR(FIND("WILL",JoinIfFuzzy(ED$82:ED$123,ED$82:ED$123,"&lt;&gt;NA",$F$82:$F$123,$G575)))),"Will Transmit", "Won't Transmit"),"NA"),"*")</f>
        <v>*</v>
      </c>
      <c r="EE575" s="21" t="str">
        <f>IF(EE$9="Include",IF(JoinIfFuzzy(EE$82:EE$123,EE$82:EE$123,"&lt;&gt;NA",$F$82:$F$123,$G575)&lt;&gt;"",IF(NOT(ISERR(FIND("WILL",JoinIfFuzzy(EE$82:EE$123,EE$82:EE$123,"&lt;&gt;NA",$F$82:$F$123,$G575)))),"Will Transmit", "Won't Transmit"),"NA"),"*")</f>
        <v>Will Transmit</v>
      </c>
      <c r="EF575" s="21" t="str">
        <f>IF(EF$9="Include",IF(JoinIfFuzzy(EF$82:EF$123,EF$82:EF$123,"&lt;&gt;NA",$F$82:$F$123,$G575)&lt;&gt;"",IF(NOT(ISERR(FIND("WILL",JoinIfFuzzy(EF$82:EF$123,EF$82:EF$123,"&lt;&gt;NA",$F$82:$F$123,$G575)))),"Will Transmit", "Won't Transmit"),"NA"),"*")</f>
        <v>NA</v>
      </c>
      <c r="EG575" s="21" t="str">
        <f>IF(EG$9="Include",IF(JoinIfFuzzy(EG$82:EG$123,EG$82:EG$123,"&lt;&gt;NA",$F$82:$F$123,$G575)&lt;&gt;"",IF(NOT(ISERR(FIND("WILL",JoinIfFuzzy(EG$82:EG$123,EG$82:EG$123,"&lt;&gt;NA",$F$82:$F$123,$G575)))),"Will Transmit", "Won't Transmit"),"NA"),"*")</f>
        <v>*</v>
      </c>
      <c r="EH575" s="21" t="str">
        <f>IF(EH$9="Include",IF(JoinIfFuzzy(EH$82:EH$123,EH$82:EH$123,"&lt;&gt;NA",$F$82:$F$123,$G575)&lt;&gt;"",IF(NOT(ISERR(FIND("WILL",JoinIfFuzzy(EH$82:EH$123,EH$82:EH$123,"&lt;&gt;NA",$F$82:$F$123,$G575)))),"Will Transmit", "Won't Transmit"),"NA"),"*")</f>
        <v>Will Transmit</v>
      </c>
      <c r="EI575" s="21" t="str">
        <f>IF(EI$9="Include",IF(JoinIfFuzzy(EI$82:EI$123,EI$82:EI$123,"&lt;&gt;NA",$F$82:$F$123,$G575)&lt;&gt;"",IF(NOT(ISERR(FIND("WILL",JoinIfFuzzy(EI$82:EI$123,EI$82:EI$123,"&lt;&gt;NA",$F$82:$F$123,$G575)))),"Will Transmit", "Won't Transmit"),"NA"),"*")</f>
        <v>*</v>
      </c>
      <c r="EJ575" s="21" t="str">
        <f>IF(EJ$9="Include",IF(JoinIfFuzzy(EJ$82:EJ$123,EJ$82:EJ$123,"&lt;&gt;NA",$F$82:$F$123,$G575)&lt;&gt;"",IF(NOT(ISERR(FIND("WILL",JoinIfFuzzy(EJ$82:EJ$123,EJ$82:EJ$123,"&lt;&gt;NA",$F$82:$F$123,$G575)))),"Will Transmit", "Won't Transmit"),"NA"),"*")</f>
        <v>Will Transmit</v>
      </c>
      <c r="EK575" s="21" t="str">
        <f>IF(EK$9="Include",IF(JoinIfFuzzy(EK$82:EK$123,EK$82:EK$123,"&lt;&gt;NA",$F$82:$F$123,$G575)&lt;&gt;"",IF(NOT(ISERR(FIND("WILL",JoinIfFuzzy(EK$82:EK$123,EK$82:EK$123,"&lt;&gt;NA",$F$82:$F$123,$G575)))),"Will Transmit", "Won't Transmit"),"NA"),"*")</f>
        <v>*</v>
      </c>
      <c r="EL575" s="110"/>
      <c r="EM575" s="110"/>
    </row>
    <row r="576" spans="1:143" s="15" customFormat="1" ht="15" x14ac:dyDescent="0.25">
      <c r="A576" s="140"/>
      <c r="B576" s="97"/>
      <c r="C576" s="97"/>
      <c r="D576" s="97"/>
      <c r="E576" s="97"/>
      <c r="F576" s="97"/>
      <c r="G576" s="92" t="s">
        <v>4035</v>
      </c>
      <c r="H576" s="80"/>
      <c r="I576" s="80"/>
      <c r="O576" s="55"/>
      <c r="EL576" s="99"/>
      <c r="EM576" s="99"/>
    </row>
    <row r="577" spans="1:143" s="58" customFormat="1" ht="12.75" customHeight="1" x14ac:dyDescent="0.25">
      <c r="A577" s="5"/>
      <c r="B577" s="96"/>
      <c r="C577" s="96"/>
      <c r="D577" s="96"/>
      <c r="E577" s="96"/>
      <c r="F577" s="96" t="s">
        <v>4227</v>
      </c>
      <c r="G577" s="4" t="s">
        <v>2543</v>
      </c>
      <c r="H577" s="18" t="s">
        <v>5</v>
      </c>
      <c r="I577" s="18"/>
      <c r="J577" s="58" t="str">
        <f t="shared" ref="J577:AO577" si="62">IF(AND(LEFT(J$9,7)="Include",J155&lt;&gt;""),IF(LEFT(J82,4)="WILL",IF(J155&lt;&gt;"No","P+C+","P+C-"),IF(LEFT(J82,5)="WON'T",IF(J155&lt;&gt;"No","P-C+","P-C-"),IF(J82="NA",IF(J155&lt;&gt;"No","P*C+","P*C-"),IF(J155&lt;&gt;"No","P*C+","P*C*")))),"*")</f>
        <v>P+C-</v>
      </c>
      <c r="K577" s="58" t="str">
        <f t="shared" si="62"/>
        <v>P*C-</v>
      </c>
      <c r="L577" s="58" t="str">
        <f t="shared" si="62"/>
        <v>P*C-</v>
      </c>
      <c r="M577" s="58" t="str">
        <f t="shared" si="62"/>
        <v>P+C-</v>
      </c>
      <c r="N577" s="58" t="str">
        <f t="shared" si="62"/>
        <v>P+C-</v>
      </c>
      <c r="O577" s="58" t="str">
        <f t="shared" si="62"/>
        <v>P*C-</v>
      </c>
      <c r="P577" s="58" t="str">
        <f t="shared" si="62"/>
        <v>P*C-</v>
      </c>
      <c r="Q577" s="58" t="str">
        <f t="shared" si="62"/>
        <v>P*C*</v>
      </c>
      <c r="R577" s="58" t="str">
        <f t="shared" si="62"/>
        <v>P*C*</v>
      </c>
      <c r="S577" s="58" t="str">
        <f t="shared" si="62"/>
        <v>P+C+</v>
      </c>
      <c r="T577" s="58" t="str">
        <f t="shared" si="62"/>
        <v>P+C+</v>
      </c>
      <c r="U577" s="58" t="str">
        <f t="shared" si="62"/>
        <v>P*C-</v>
      </c>
      <c r="V577" s="58" t="str">
        <f t="shared" si="62"/>
        <v>P+C-</v>
      </c>
      <c r="W577" s="58" t="str">
        <f t="shared" si="62"/>
        <v>P*C-</v>
      </c>
      <c r="X577" s="58" t="str">
        <f t="shared" si="62"/>
        <v>P*C-</v>
      </c>
      <c r="Y577" s="58" t="str">
        <f t="shared" si="62"/>
        <v>P*C-</v>
      </c>
      <c r="Z577" s="58" t="str">
        <f t="shared" si="62"/>
        <v>P*C-</v>
      </c>
      <c r="AA577" s="58" t="str">
        <f t="shared" si="62"/>
        <v>P*C-</v>
      </c>
      <c r="AB577" s="58" t="str">
        <f t="shared" si="62"/>
        <v>P*C-</v>
      </c>
      <c r="AC577" s="58" t="str">
        <f t="shared" si="62"/>
        <v>P*C*</v>
      </c>
      <c r="AD577" s="58" t="str">
        <f t="shared" si="62"/>
        <v>P*C*</v>
      </c>
      <c r="AE577" s="58" t="str">
        <f t="shared" si="62"/>
        <v>P*C*</v>
      </c>
      <c r="AF577" s="58" t="str">
        <f t="shared" si="62"/>
        <v>P+C-</v>
      </c>
      <c r="AG577" s="58" t="str">
        <f t="shared" si="62"/>
        <v>P+C-</v>
      </c>
      <c r="AH577" s="58" t="str">
        <f t="shared" si="62"/>
        <v>P*C*</v>
      </c>
      <c r="AI577" s="58" t="str">
        <f t="shared" si="62"/>
        <v>P*C*</v>
      </c>
      <c r="AJ577" s="58" t="str">
        <f t="shared" si="62"/>
        <v>P-C-</v>
      </c>
      <c r="AK577" s="58" t="str">
        <f t="shared" si="62"/>
        <v>P-C-</v>
      </c>
      <c r="AL577" s="58" t="str">
        <f t="shared" si="62"/>
        <v>P*C*</v>
      </c>
      <c r="AM577" s="58" t="str">
        <f t="shared" si="62"/>
        <v>P*C*</v>
      </c>
      <c r="AN577" s="58" t="str">
        <f t="shared" si="62"/>
        <v>P*C*</v>
      </c>
      <c r="AO577" s="58" t="str">
        <f t="shared" si="62"/>
        <v>P*C*</v>
      </c>
      <c r="AP577" s="58" t="str">
        <f t="shared" ref="AP577:BU577" si="63">IF(AND(LEFT(AP$9,7)="Include",AP155&lt;&gt;""),IF(LEFT(AP82,4)="WILL",IF(AP155&lt;&gt;"No","P+C+","P+C-"),IF(LEFT(AP82,5)="WON'T",IF(AP155&lt;&gt;"No","P-C+","P-C-"),IF(AP82="NA",IF(AP155&lt;&gt;"No","P*C+","P*C-"),IF(AP155&lt;&gt;"No","P*C+","P*C*")))),"*")</f>
        <v>P*C*</v>
      </c>
      <c r="AQ577" s="58" t="str">
        <f t="shared" si="63"/>
        <v>*</v>
      </c>
      <c r="AR577" s="58" t="str">
        <f t="shared" si="63"/>
        <v>P*C*</v>
      </c>
      <c r="AS577" s="58" t="str">
        <f t="shared" si="63"/>
        <v>P*C*</v>
      </c>
      <c r="AT577" s="58" t="str">
        <f t="shared" si="63"/>
        <v>P+C-</v>
      </c>
      <c r="AU577" s="58" t="str">
        <f t="shared" si="63"/>
        <v>P+C+</v>
      </c>
      <c r="AV577" s="58" t="str">
        <f t="shared" si="63"/>
        <v>*</v>
      </c>
      <c r="AW577" s="58" t="str">
        <f t="shared" si="63"/>
        <v>*</v>
      </c>
      <c r="AX577" s="58" t="str">
        <f t="shared" si="63"/>
        <v>*</v>
      </c>
      <c r="AY577" s="58" t="str">
        <f t="shared" si="63"/>
        <v>*</v>
      </c>
      <c r="AZ577" s="58" t="str">
        <f t="shared" si="63"/>
        <v>P*C*</v>
      </c>
      <c r="BA577" s="58" t="str">
        <f t="shared" si="63"/>
        <v>P*C-</v>
      </c>
      <c r="BB577" s="58" t="str">
        <f t="shared" si="63"/>
        <v>P*C-</v>
      </c>
      <c r="BC577" s="58" t="str">
        <f t="shared" si="63"/>
        <v>P*C-</v>
      </c>
      <c r="BD577" s="58" t="str">
        <f t="shared" si="63"/>
        <v>P*C-</v>
      </c>
      <c r="BE577" s="58" t="str">
        <f t="shared" si="63"/>
        <v>*</v>
      </c>
      <c r="BF577" s="58" t="str">
        <f t="shared" si="63"/>
        <v>*</v>
      </c>
      <c r="BG577" s="58" t="str">
        <f t="shared" si="63"/>
        <v>P*C*</v>
      </c>
      <c r="BH577" s="58" t="str">
        <f t="shared" si="63"/>
        <v>*</v>
      </c>
      <c r="BI577" s="58" t="str">
        <f t="shared" si="63"/>
        <v>P*C*</v>
      </c>
      <c r="BJ577" s="58" t="str">
        <f t="shared" si="63"/>
        <v>P+C-</v>
      </c>
      <c r="BK577" s="58" t="str">
        <f t="shared" si="63"/>
        <v>P+C-</v>
      </c>
      <c r="BL577" s="58" t="str">
        <f t="shared" si="63"/>
        <v>P+C-</v>
      </c>
      <c r="BM577" s="58" t="str">
        <f t="shared" si="63"/>
        <v>P+C-</v>
      </c>
      <c r="BN577" s="58" t="str">
        <f t="shared" si="63"/>
        <v>P*C*</v>
      </c>
      <c r="BO577" s="58" t="str">
        <f t="shared" si="63"/>
        <v>P*C*</v>
      </c>
      <c r="BP577" s="58" t="str">
        <f t="shared" si="63"/>
        <v>P*C*</v>
      </c>
      <c r="BQ577" s="58" t="str">
        <f t="shared" si="63"/>
        <v>P*C*</v>
      </c>
      <c r="BR577" s="58" t="str">
        <f t="shared" si="63"/>
        <v>P*C*</v>
      </c>
      <c r="BS577" s="58" t="str">
        <f t="shared" si="63"/>
        <v>P*C*</v>
      </c>
      <c r="BT577" s="58" t="str">
        <f t="shared" si="63"/>
        <v>P*C-</v>
      </c>
      <c r="BU577" s="58" t="str">
        <f t="shared" si="63"/>
        <v>P*C-</v>
      </c>
      <c r="BV577" s="58" t="str">
        <f t="shared" ref="BV577:DA577" si="64">IF(AND(LEFT(BV$9,7)="Include",BV155&lt;&gt;""),IF(LEFT(BV82,4)="WILL",IF(BV155&lt;&gt;"No","P+C+","P+C-"),IF(LEFT(BV82,5)="WON'T",IF(BV155&lt;&gt;"No","P-C+","P-C-"),IF(BV82="NA",IF(BV155&lt;&gt;"No","P*C+","P*C-"),IF(BV155&lt;&gt;"No","P*C+","P*C*")))),"*")</f>
        <v>P*C-</v>
      </c>
      <c r="BW577" s="58" t="str">
        <f t="shared" si="64"/>
        <v>P+C-</v>
      </c>
      <c r="BX577" s="58" t="str">
        <f t="shared" si="64"/>
        <v>P*C*</v>
      </c>
      <c r="BY577" s="58" t="str">
        <f t="shared" si="64"/>
        <v>P*C*</v>
      </c>
      <c r="BZ577" s="58" t="str">
        <f t="shared" si="64"/>
        <v>P*C-</v>
      </c>
      <c r="CA577" s="58" t="str">
        <f t="shared" si="64"/>
        <v>P+C-</v>
      </c>
      <c r="CB577" s="58" t="str">
        <f t="shared" si="64"/>
        <v>P*C*</v>
      </c>
      <c r="CC577" s="58" t="str">
        <f t="shared" si="64"/>
        <v>P+C-</v>
      </c>
      <c r="CD577" s="58" t="str">
        <f t="shared" si="64"/>
        <v>P+C-</v>
      </c>
      <c r="CE577" s="58" t="str">
        <f t="shared" si="64"/>
        <v>*</v>
      </c>
      <c r="CF577" s="58" t="str">
        <f t="shared" si="64"/>
        <v>*</v>
      </c>
      <c r="CG577" s="58" t="str">
        <f t="shared" si="64"/>
        <v>P*C*</v>
      </c>
      <c r="CH577" s="58" t="str">
        <f t="shared" si="64"/>
        <v>P*C-</v>
      </c>
      <c r="CI577" s="58" t="str">
        <f t="shared" si="64"/>
        <v>P*C-</v>
      </c>
      <c r="CJ577" s="58" t="str">
        <f t="shared" si="64"/>
        <v>P-C-</v>
      </c>
      <c r="CK577" s="58" t="str">
        <f t="shared" si="64"/>
        <v>P+C-</v>
      </c>
      <c r="CL577" s="58" t="str">
        <f t="shared" si="64"/>
        <v>P*C-</v>
      </c>
      <c r="CM577" s="58" t="str">
        <f t="shared" si="64"/>
        <v>P*C-</v>
      </c>
      <c r="CN577" s="58" t="str">
        <f t="shared" si="64"/>
        <v>P+C-</v>
      </c>
      <c r="CO577" s="58" t="str">
        <f t="shared" si="64"/>
        <v>P*C+</v>
      </c>
      <c r="CP577" s="58" t="str">
        <f t="shared" si="64"/>
        <v>P*C+</v>
      </c>
      <c r="CQ577" s="58" t="str">
        <f t="shared" si="64"/>
        <v>P*C*</v>
      </c>
      <c r="CR577" s="58" t="str">
        <f t="shared" si="64"/>
        <v>P*C*</v>
      </c>
      <c r="CS577" s="58" t="str">
        <f t="shared" si="64"/>
        <v>P*C*</v>
      </c>
      <c r="CT577" s="58" t="str">
        <f t="shared" si="64"/>
        <v>P*C*</v>
      </c>
      <c r="CU577" s="58" t="str">
        <f t="shared" si="64"/>
        <v>P*C-</v>
      </c>
      <c r="CV577" s="58" t="str">
        <f t="shared" si="64"/>
        <v>P*C-</v>
      </c>
      <c r="CW577" s="58" t="str">
        <f t="shared" si="64"/>
        <v>P*C*</v>
      </c>
      <c r="CX577" s="58" t="str">
        <f t="shared" si="64"/>
        <v>P*C*</v>
      </c>
      <c r="CY577" s="58" t="str">
        <f t="shared" si="64"/>
        <v>P+C-</v>
      </c>
      <c r="CZ577" s="58" t="str">
        <f t="shared" si="64"/>
        <v>P+C-</v>
      </c>
      <c r="DA577" s="58" t="str">
        <f t="shared" si="64"/>
        <v>P+C-</v>
      </c>
      <c r="DB577" s="58" t="str">
        <f t="shared" ref="DB577:EK577" si="65">IF(AND(LEFT(DB$9,7)="Include",DB155&lt;&gt;""),IF(LEFT(DB82,4)="WILL",IF(DB155&lt;&gt;"No","P+C+","P+C-"),IF(LEFT(DB82,5)="WON'T",IF(DB155&lt;&gt;"No","P-C+","P-C-"),IF(DB82="NA",IF(DB155&lt;&gt;"No","P*C+","P*C-"),IF(DB155&lt;&gt;"No","P*C+","P*C*")))),"*")</f>
        <v>P+C-</v>
      </c>
      <c r="DC577" s="58" t="str">
        <f t="shared" si="65"/>
        <v>*</v>
      </c>
      <c r="DD577" s="58" t="str">
        <f t="shared" si="65"/>
        <v>P*C-</v>
      </c>
      <c r="DE577" s="58" t="str">
        <f t="shared" si="65"/>
        <v>P*C-</v>
      </c>
      <c r="DF577" s="58" t="str">
        <f t="shared" si="65"/>
        <v>P*C-</v>
      </c>
      <c r="DG577" s="58" t="str">
        <f t="shared" si="65"/>
        <v>P-C-</v>
      </c>
      <c r="DH577" s="58" t="str">
        <f t="shared" si="65"/>
        <v>P+C-</v>
      </c>
      <c r="DI577" s="58" t="str">
        <f t="shared" si="65"/>
        <v>P*C-</v>
      </c>
      <c r="DJ577" s="58" t="str">
        <f t="shared" si="65"/>
        <v>P*C*</v>
      </c>
      <c r="DK577" s="58" t="str">
        <f t="shared" si="65"/>
        <v>P*C*</v>
      </c>
      <c r="DL577" s="58" t="str">
        <f t="shared" si="65"/>
        <v>P*C-</v>
      </c>
      <c r="DM577" s="58" t="str">
        <f t="shared" si="65"/>
        <v>*</v>
      </c>
      <c r="DN577" s="58" t="str">
        <f t="shared" si="65"/>
        <v>P*C*</v>
      </c>
      <c r="DO577" s="58" t="str">
        <f t="shared" si="65"/>
        <v>P*C*</v>
      </c>
      <c r="DP577" s="58" t="str">
        <f t="shared" si="65"/>
        <v>P*C-</v>
      </c>
      <c r="DQ577" s="58" t="str">
        <f t="shared" si="65"/>
        <v>*</v>
      </c>
      <c r="DR577" s="58" t="str">
        <f t="shared" si="65"/>
        <v>*</v>
      </c>
      <c r="DS577" s="58" t="str">
        <f t="shared" si="65"/>
        <v>P*C*</v>
      </c>
      <c r="DT577" s="58" t="str">
        <f t="shared" si="65"/>
        <v>P*C*</v>
      </c>
      <c r="DU577" s="58" t="str">
        <f t="shared" si="65"/>
        <v>P*C*</v>
      </c>
      <c r="DV577" s="58" t="str">
        <f t="shared" si="65"/>
        <v>*</v>
      </c>
      <c r="DW577" s="58" t="str">
        <f t="shared" si="65"/>
        <v>P*C-</v>
      </c>
      <c r="DX577" s="58" t="str">
        <f t="shared" si="65"/>
        <v>P*C-</v>
      </c>
      <c r="DY577" s="58" t="str">
        <f t="shared" si="65"/>
        <v>P+C-</v>
      </c>
      <c r="DZ577" s="58" t="str">
        <f t="shared" si="65"/>
        <v>P+C-</v>
      </c>
      <c r="EA577" s="58" t="str">
        <f t="shared" si="65"/>
        <v>P*C*</v>
      </c>
      <c r="EB577" s="58" t="str">
        <f t="shared" si="65"/>
        <v>P*C-</v>
      </c>
      <c r="EC577" s="58" t="str">
        <f t="shared" si="65"/>
        <v>P*C-</v>
      </c>
      <c r="ED577" s="58" t="str">
        <f t="shared" si="65"/>
        <v>P*C-</v>
      </c>
      <c r="EE577" s="58" t="str">
        <f t="shared" si="65"/>
        <v>P+C-</v>
      </c>
      <c r="EF577" s="58" t="str">
        <f t="shared" si="65"/>
        <v>P*C*</v>
      </c>
      <c r="EG577" s="58" t="str">
        <f t="shared" si="65"/>
        <v>P*C*</v>
      </c>
      <c r="EH577" s="58" t="str">
        <f t="shared" si="65"/>
        <v>P+C-</v>
      </c>
      <c r="EI577" s="58" t="str">
        <f t="shared" si="65"/>
        <v>P+C-</v>
      </c>
      <c r="EJ577" s="58" t="str">
        <f t="shared" si="65"/>
        <v>P+C-</v>
      </c>
      <c r="EK577" s="58" t="str">
        <f t="shared" si="65"/>
        <v>P+C-</v>
      </c>
      <c r="EL577" s="109"/>
      <c r="EM577" s="109"/>
    </row>
    <row r="578" spans="1:143" s="58" customFormat="1" ht="12.75" customHeight="1" x14ac:dyDescent="0.25">
      <c r="A578" s="5"/>
      <c r="B578" s="96"/>
      <c r="C578" s="96"/>
      <c r="D578" s="96"/>
      <c r="E578" s="96"/>
      <c r="F578" s="96" t="s">
        <v>3541</v>
      </c>
      <c r="G578" s="4" t="s">
        <v>423</v>
      </c>
      <c r="H578" s="18" t="s">
        <v>5</v>
      </c>
      <c r="I578" s="18"/>
      <c r="J578" s="58" t="str">
        <f t="shared" ref="J578:AO578" si="66">IF(AND(LEFT(J$9,7)="Include",J156&lt;&gt;""),IF(LEFT(J83,4)="WILL",IF(J156&lt;&gt;"No","P+C+","P+C-"),IF(LEFT(J83,5)="WON'T",IF(J156&lt;&gt;"No","P-C+","P-C-"),IF(J83="NA",IF(J156&lt;&gt;"No","P*C+","P*C-"),IF(J156&lt;&gt;"No","P*C+","P*C*")))),"*")</f>
        <v>P*C-</v>
      </c>
      <c r="K578" s="58" t="str">
        <f t="shared" si="66"/>
        <v>P*C-</v>
      </c>
      <c r="L578" s="58" t="str">
        <f t="shared" si="66"/>
        <v>P*C-</v>
      </c>
      <c r="M578" s="58" t="str">
        <f t="shared" si="66"/>
        <v>P*C-</v>
      </c>
      <c r="N578" s="58" t="str">
        <f t="shared" si="66"/>
        <v>P*C-</v>
      </c>
      <c r="O578" s="58" t="str">
        <f t="shared" si="66"/>
        <v>P*C-</v>
      </c>
      <c r="P578" s="58" t="str">
        <f t="shared" si="66"/>
        <v>P*C-</v>
      </c>
      <c r="Q578" s="58" t="str">
        <f t="shared" si="66"/>
        <v>P*C*</v>
      </c>
      <c r="R578" s="58" t="str">
        <f t="shared" si="66"/>
        <v>P*C*</v>
      </c>
      <c r="S578" s="58" t="str">
        <f t="shared" si="66"/>
        <v>P*C-</v>
      </c>
      <c r="T578" s="58" t="str">
        <f t="shared" si="66"/>
        <v>P*C-</v>
      </c>
      <c r="U578" s="58" t="str">
        <f t="shared" si="66"/>
        <v>P*C-</v>
      </c>
      <c r="V578" s="58" t="str">
        <f t="shared" si="66"/>
        <v>P*C+</v>
      </c>
      <c r="W578" s="58" t="str">
        <f t="shared" si="66"/>
        <v>P-C-</v>
      </c>
      <c r="X578" s="58" t="str">
        <f t="shared" si="66"/>
        <v>P-C-</v>
      </c>
      <c r="Y578" s="58" t="str">
        <f t="shared" si="66"/>
        <v>P*C-</v>
      </c>
      <c r="Z578" s="58" t="str">
        <f t="shared" si="66"/>
        <v>P*C-</v>
      </c>
      <c r="AA578" s="58" t="str">
        <f t="shared" si="66"/>
        <v>P-C-</v>
      </c>
      <c r="AB578" s="58" t="str">
        <f t="shared" si="66"/>
        <v>P-C-</v>
      </c>
      <c r="AC578" s="58" t="str">
        <f t="shared" si="66"/>
        <v>P*C*</v>
      </c>
      <c r="AD578" s="58" t="str">
        <f t="shared" si="66"/>
        <v>P*C*</v>
      </c>
      <c r="AE578" s="58" t="str">
        <f t="shared" si="66"/>
        <v>P*C*</v>
      </c>
      <c r="AF578" s="58" t="str">
        <f t="shared" si="66"/>
        <v>P*C-</v>
      </c>
      <c r="AG578" s="58" t="str">
        <f t="shared" si="66"/>
        <v>P*C-</v>
      </c>
      <c r="AH578" s="58" t="str">
        <f t="shared" si="66"/>
        <v>P*C*</v>
      </c>
      <c r="AI578" s="58" t="str">
        <f t="shared" si="66"/>
        <v>P*C*</v>
      </c>
      <c r="AJ578" s="58" t="str">
        <f t="shared" si="66"/>
        <v>P-C-</v>
      </c>
      <c r="AK578" s="58" t="str">
        <f t="shared" si="66"/>
        <v>P-C-</v>
      </c>
      <c r="AL578" s="58" t="str">
        <f t="shared" si="66"/>
        <v>P*C*</v>
      </c>
      <c r="AM578" s="58" t="str">
        <f t="shared" si="66"/>
        <v>P*C*</v>
      </c>
      <c r="AN578" s="58" t="str">
        <f t="shared" si="66"/>
        <v>P-C-</v>
      </c>
      <c r="AO578" s="58" t="str">
        <f t="shared" si="66"/>
        <v>P-C-</v>
      </c>
      <c r="AP578" s="58" t="str">
        <f t="shared" ref="AP578:BU578" si="67">IF(AND(LEFT(AP$9,7)="Include",AP156&lt;&gt;""),IF(LEFT(AP83,4)="WILL",IF(AP156&lt;&gt;"No","P+C+","P+C-"),IF(LEFT(AP83,5)="WON'T",IF(AP156&lt;&gt;"No","P-C+","P-C-"),IF(AP83="NA",IF(AP156&lt;&gt;"No","P*C+","P*C-"),IF(AP156&lt;&gt;"No","P*C+","P*C*")))),"*")</f>
        <v>P*C*</v>
      </c>
      <c r="AQ578" s="58" t="str">
        <f t="shared" si="67"/>
        <v>*</v>
      </c>
      <c r="AR578" s="58" t="str">
        <f t="shared" si="67"/>
        <v>P*C*</v>
      </c>
      <c r="AS578" s="58" t="str">
        <f t="shared" si="67"/>
        <v>P*C*</v>
      </c>
      <c r="AT578" s="58" t="str">
        <f t="shared" si="67"/>
        <v>P+C-</v>
      </c>
      <c r="AU578" s="58" t="str">
        <f t="shared" si="67"/>
        <v>P*C+</v>
      </c>
      <c r="AV578" s="58" t="str">
        <f t="shared" si="67"/>
        <v>*</v>
      </c>
      <c r="AW578" s="58" t="str">
        <f t="shared" si="67"/>
        <v>*</v>
      </c>
      <c r="AX578" s="58" t="str">
        <f t="shared" si="67"/>
        <v>*</v>
      </c>
      <c r="AY578" s="58" t="str">
        <f t="shared" si="67"/>
        <v>*</v>
      </c>
      <c r="AZ578" s="58" t="str">
        <f t="shared" si="67"/>
        <v>P*C*</v>
      </c>
      <c r="BA578" s="58" t="str">
        <f t="shared" si="67"/>
        <v>P*C-</v>
      </c>
      <c r="BB578" s="58" t="str">
        <f t="shared" si="67"/>
        <v>P*C-</v>
      </c>
      <c r="BC578" s="58" t="str">
        <f t="shared" si="67"/>
        <v>P*C-</v>
      </c>
      <c r="BD578" s="58" t="str">
        <f t="shared" si="67"/>
        <v>P*C+</v>
      </c>
      <c r="BE578" s="58" t="str">
        <f t="shared" si="67"/>
        <v>*</v>
      </c>
      <c r="BF578" s="58" t="str">
        <f t="shared" si="67"/>
        <v>*</v>
      </c>
      <c r="BG578" s="58" t="str">
        <f t="shared" si="67"/>
        <v>P*C*</v>
      </c>
      <c r="BH578" s="58" t="str">
        <f t="shared" si="67"/>
        <v>*</v>
      </c>
      <c r="BI578" s="58" t="str">
        <f t="shared" si="67"/>
        <v>P*C*</v>
      </c>
      <c r="BJ578" s="58" t="str">
        <f t="shared" si="67"/>
        <v>P*C-</v>
      </c>
      <c r="BK578" s="58" t="str">
        <f t="shared" si="67"/>
        <v>P*C-</v>
      </c>
      <c r="BL578" s="58" t="str">
        <f t="shared" si="67"/>
        <v>P*C-</v>
      </c>
      <c r="BM578" s="58" t="str">
        <f t="shared" si="67"/>
        <v>P*C-</v>
      </c>
      <c r="BN578" s="58" t="str">
        <f t="shared" si="67"/>
        <v>P*C+</v>
      </c>
      <c r="BO578" s="58" t="str">
        <f t="shared" si="67"/>
        <v>P*C*</v>
      </c>
      <c r="BP578" s="58" t="str">
        <f t="shared" si="67"/>
        <v>P*C*</v>
      </c>
      <c r="BQ578" s="58" t="str">
        <f t="shared" si="67"/>
        <v>P*C*</v>
      </c>
      <c r="BR578" s="58" t="str">
        <f t="shared" si="67"/>
        <v>P*C*</v>
      </c>
      <c r="BS578" s="58" t="str">
        <f t="shared" si="67"/>
        <v>P*C*</v>
      </c>
      <c r="BT578" s="58" t="str">
        <f t="shared" si="67"/>
        <v>P*C+</v>
      </c>
      <c r="BU578" s="58" t="str">
        <f t="shared" si="67"/>
        <v>P*C+</v>
      </c>
      <c r="BV578" s="58" t="str">
        <f t="shared" ref="BV578:DA578" si="68">IF(AND(LEFT(BV$9,7)="Include",BV156&lt;&gt;""),IF(LEFT(BV83,4)="WILL",IF(BV156&lt;&gt;"No","P+C+","P+C-"),IF(LEFT(BV83,5)="WON'T",IF(BV156&lt;&gt;"No","P-C+","P-C-"),IF(BV83="NA",IF(BV156&lt;&gt;"No","P*C+","P*C-"),IF(BV156&lt;&gt;"No","P*C+","P*C*")))),"*")</f>
        <v>P*C-</v>
      </c>
      <c r="BW578" s="58" t="str">
        <f t="shared" si="68"/>
        <v>P*C-</v>
      </c>
      <c r="BX578" s="58" t="str">
        <f t="shared" si="68"/>
        <v>P*C*</v>
      </c>
      <c r="BY578" s="58" t="str">
        <f t="shared" si="68"/>
        <v>P*C*</v>
      </c>
      <c r="BZ578" s="58" t="str">
        <f t="shared" si="68"/>
        <v>P*C+</v>
      </c>
      <c r="CA578" s="58" t="str">
        <f t="shared" si="68"/>
        <v>P*C+</v>
      </c>
      <c r="CB578" s="58" t="str">
        <f t="shared" si="68"/>
        <v>P*C*</v>
      </c>
      <c r="CC578" s="58" t="str">
        <f t="shared" si="68"/>
        <v>P*C-</v>
      </c>
      <c r="CD578" s="58" t="str">
        <f t="shared" si="68"/>
        <v>P*C-</v>
      </c>
      <c r="CE578" s="58" t="str">
        <f t="shared" si="68"/>
        <v>*</v>
      </c>
      <c r="CF578" s="58" t="str">
        <f t="shared" si="68"/>
        <v>*</v>
      </c>
      <c r="CG578" s="58" t="str">
        <f t="shared" si="68"/>
        <v>P*C*</v>
      </c>
      <c r="CH578" s="58" t="str">
        <f t="shared" si="68"/>
        <v>P*C-</v>
      </c>
      <c r="CI578" s="58" t="str">
        <f t="shared" si="68"/>
        <v>P*C-</v>
      </c>
      <c r="CJ578" s="58" t="str">
        <f t="shared" si="68"/>
        <v>P-C-</v>
      </c>
      <c r="CK578" s="58" t="str">
        <f t="shared" si="68"/>
        <v>P+C-</v>
      </c>
      <c r="CL578" s="58" t="str">
        <f t="shared" si="68"/>
        <v>P*C-</v>
      </c>
      <c r="CM578" s="58" t="str">
        <f t="shared" si="68"/>
        <v>P*C-</v>
      </c>
      <c r="CN578" s="58" t="str">
        <f t="shared" si="68"/>
        <v>P+C-</v>
      </c>
      <c r="CO578" s="58" t="str">
        <f t="shared" si="68"/>
        <v>P*C+</v>
      </c>
      <c r="CP578" s="58" t="str">
        <f t="shared" si="68"/>
        <v>P*C+</v>
      </c>
      <c r="CQ578" s="58" t="str">
        <f t="shared" si="68"/>
        <v>P*C*</v>
      </c>
      <c r="CR578" s="58" t="str">
        <f t="shared" si="68"/>
        <v>P*C*</v>
      </c>
      <c r="CS578" s="58" t="str">
        <f t="shared" si="68"/>
        <v>P*C*</v>
      </c>
      <c r="CT578" s="58" t="str">
        <f t="shared" si="68"/>
        <v>P*C*</v>
      </c>
      <c r="CU578" s="58" t="str">
        <f t="shared" si="68"/>
        <v>P*C-</v>
      </c>
      <c r="CV578" s="58" t="str">
        <f t="shared" si="68"/>
        <v>P*C-</v>
      </c>
      <c r="CW578" s="58" t="str">
        <f t="shared" si="68"/>
        <v>P*C*</v>
      </c>
      <c r="CX578" s="58" t="str">
        <f t="shared" si="68"/>
        <v>P*C*</v>
      </c>
      <c r="CY578" s="58" t="str">
        <f t="shared" si="68"/>
        <v>P*C-</v>
      </c>
      <c r="CZ578" s="58" t="str">
        <f t="shared" si="68"/>
        <v>P*C-</v>
      </c>
      <c r="DA578" s="58" t="str">
        <f t="shared" si="68"/>
        <v>P*C+</v>
      </c>
      <c r="DB578" s="58" t="str">
        <f t="shared" ref="DB578:EK578" si="69">IF(AND(LEFT(DB$9,7)="Include",DB156&lt;&gt;""),IF(LEFT(DB83,4)="WILL",IF(DB156&lt;&gt;"No","P+C+","P+C-"),IF(LEFT(DB83,5)="WON'T",IF(DB156&lt;&gt;"No","P-C+","P-C-"),IF(DB83="NA",IF(DB156&lt;&gt;"No","P*C+","P*C-"),IF(DB156&lt;&gt;"No","P*C+","P*C*")))),"*")</f>
        <v>P*C+</v>
      </c>
      <c r="DC578" s="58" t="str">
        <f t="shared" si="69"/>
        <v>*</v>
      </c>
      <c r="DD578" s="58" t="str">
        <f t="shared" si="69"/>
        <v>P*C+</v>
      </c>
      <c r="DE578" s="58" t="str">
        <f t="shared" si="69"/>
        <v>P*C-</v>
      </c>
      <c r="DF578" s="58" t="str">
        <f t="shared" si="69"/>
        <v>P*C-</v>
      </c>
      <c r="DG578" s="58" t="str">
        <f t="shared" si="69"/>
        <v>P*C+</v>
      </c>
      <c r="DH578" s="58" t="str">
        <f t="shared" si="69"/>
        <v>P*C-</v>
      </c>
      <c r="DI578" s="58" t="str">
        <f t="shared" si="69"/>
        <v>P*C-</v>
      </c>
      <c r="DJ578" s="58" t="str">
        <f t="shared" si="69"/>
        <v>P*C*</v>
      </c>
      <c r="DK578" s="58" t="str">
        <f t="shared" si="69"/>
        <v>P*C*</v>
      </c>
      <c r="DL578" s="58" t="str">
        <f t="shared" si="69"/>
        <v>P*C-</v>
      </c>
      <c r="DM578" s="58" t="str">
        <f t="shared" si="69"/>
        <v>*</v>
      </c>
      <c r="DN578" s="58" t="str">
        <f t="shared" si="69"/>
        <v>P*C+</v>
      </c>
      <c r="DO578" s="58" t="str">
        <f t="shared" si="69"/>
        <v>P*C+</v>
      </c>
      <c r="DP578" s="58" t="str">
        <f t="shared" si="69"/>
        <v>P*C-</v>
      </c>
      <c r="DQ578" s="58" t="str">
        <f t="shared" si="69"/>
        <v>*</v>
      </c>
      <c r="DR578" s="58" t="str">
        <f t="shared" si="69"/>
        <v>*</v>
      </c>
      <c r="DS578" s="58" t="str">
        <f t="shared" si="69"/>
        <v>P*C+</v>
      </c>
      <c r="DT578" s="58" t="str">
        <f t="shared" si="69"/>
        <v>P*C*</v>
      </c>
      <c r="DU578" s="58" t="str">
        <f t="shared" si="69"/>
        <v>P*C*</v>
      </c>
      <c r="DV578" s="58" t="str">
        <f t="shared" si="69"/>
        <v>*</v>
      </c>
      <c r="DW578" s="58" t="str">
        <f t="shared" si="69"/>
        <v>P*C-</v>
      </c>
      <c r="DX578" s="58" t="str">
        <f t="shared" si="69"/>
        <v>P-C+</v>
      </c>
      <c r="DY578" s="58" t="str">
        <f t="shared" si="69"/>
        <v>P*C-</v>
      </c>
      <c r="DZ578" s="58" t="str">
        <f t="shared" si="69"/>
        <v>P*C-</v>
      </c>
      <c r="EA578" s="58" t="str">
        <f t="shared" si="69"/>
        <v>P*C+</v>
      </c>
      <c r="EB578" s="58" t="str">
        <f t="shared" si="69"/>
        <v>P-C-</v>
      </c>
      <c r="EC578" s="58" t="str">
        <f t="shared" si="69"/>
        <v>P*C-</v>
      </c>
      <c r="ED578" s="58" t="str">
        <f t="shared" si="69"/>
        <v>P*C-</v>
      </c>
      <c r="EE578" s="58" t="str">
        <f t="shared" si="69"/>
        <v>P*C+</v>
      </c>
      <c r="EF578" s="58" t="str">
        <f t="shared" si="69"/>
        <v>P*C*</v>
      </c>
      <c r="EG578" s="58" t="str">
        <f t="shared" si="69"/>
        <v>P*C*</v>
      </c>
      <c r="EH578" s="58" t="str">
        <f t="shared" si="69"/>
        <v>P*C-</v>
      </c>
      <c r="EI578" s="58" t="str">
        <f t="shared" si="69"/>
        <v>P*C-</v>
      </c>
      <c r="EJ578" s="58" t="str">
        <f t="shared" si="69"/>
        <v>P*C-</v>
      </c>
      <c r="EK578" s="58" t="str">
        <f t="shared" si="69"/>
        <v>P*C-</v>
      </c>
      <c r="EL578" s="109"/>
      <c r="EM578" s="109"/>
    </row>
    <row r="579" spans="1:143" s="58" customFormat="1" ht="12.75" customHeight="1" x14ac:dyDescent="0.25">
      <c r="A579" s="5"/>
      <c r="B579" s="96"/>
      <c r="C579" s="96"/>
      <c r="D579" s="96"/>
      <c r="E579" s="96"/>
      <c r="F579" s="96" t="s">
        <v>4227</v>
      </c>
      <c r="G579" s="4" t="s">
        <v>422</v>
      </c>
      <c r="H579" s="18" t="s">
        <v>5</v>
      </c>
      <c r="I579" s="18"/>
      <c r="J579" s="58" t="str">
        <f t="shared" ref="J579:AO579" si="70">IF(AND(LEFT(J$9,7)="Include",J157&lt;&gt;""),IF(LEFT(J84,4)="WILL",IF(J157&lt;&gt;"No","P+C+","P+C-"),IF(LEFT(J84,5)="WON'T",IF(J157&lt;&gt;"No","P-C+","P-C-"),IF(J84="NA",IF(J157&lt;&gt;"No","P*C+","P*C-"),IF(J157&lt;&gt;"No","P*C+","P*C*")))),"*")</f>
        <v>P+C-</v>
      </c>
      <c r="K579" s="58" t="str">
        <f t="shared" si="70"/>
        <v>P*C-</v>
      </c>
      <c r="L579" s="58" t="str">
        <f t="shared" si="70"/>
        <v>P*C-</v>
      </c>
      <c r="M579" s="58" t="str">
        <f t="shared" si="70"/>
        <v>P*C-</v>
      </c>
      <c r="N579" s="58" t="str">
        <f t="shared" si="70"/>
        <v>P*C-</v>
      </c>
      <c r="O579" s="58" t="str">
        <f t="shared" si="70"/>
        <v>P*C-</v>
      </c>
      <c r="P579" s="58" t="str">
        <f t="shared" si="70"/>
        <v>P*C-</v>
      </c>
      <c r="Q579" s="58" t="str">
        <f t="shared" si="70"/>
        <v>P*C*</v>
      </c>
      <c r="R579" s="58" t="str">
        <f t="shared" si="70"/>
        <v>P*C*</v>
      </c>
      <c r="S579" s="58" t="str">
        <f t="shared" si="70"/>
        <v>P*C+</v>
      </c>
      <c r="T579" s="58" t="str">
        <f t="shared" si="70"/>
        <v>P*C+</v>
      </c>
      <c r="U579" s="58" t="str">
        <f t="shared" si="70"/>
        <v>P*C-</v>
      </c>
      <c r="V579" s="58" t="str">
        <f t="shared" si="70"/>
        <v>P*C-</v>
      </c>
      <c r="W579" s="58" t="str">
        <f t="shared" si="70"/>
        <v>P*C+</v>
      </c>
      <c r="X579" s="58" t="str">
        <f t="shared" si="70"/>
        <v>P*C+</v>
      </c>
      <c r="Y579" s="58" t="str">
        <f t="shared" si="70"/>
        <v>P*C-</v>
      </c>
      <c r="Z579" s="58" t="str">
        <f t="shared" si="70"/>
        <v>P*C-</v>
      </c>
      <c r="AA579" s="58" t="str">
        <f t="shared" si="70"/>
        <v>P*C-</v>
      </c>
      <c r="AB579" s="58" t="str">
        <f t="shared" si="70"/>
        <v>P*C-</v>
      </c>
      <c r="AC579" s="58" t="str">
        <f t="shared" si="70"/>
        <v>P*C*</v>
      </c>
      <c r="AD579" s="58" t="str">
        <f t="shared" si="70"/>
        <v>P*C*</v>
      </c>
      <c r="AE579" s="58" t="str">
        <f t="shared" si="70"/>
        <v>P*C*</v>
      </c>
      <c r="AF579" s="58" t="str">
        <f t="shared" si="70"/>
        <v>P+C-</v>
      </c>
      <c r="AG579" s="58" t="str">
        <f t="shared" si="70"/>
        <v>P+C-</v>
      </c>
      <c r="AH579" s="58" t="str">
        <f t="shared" si="70"/>
        <v>P*C+</v>
      </c>
      <c r="AI579" s="58" t="str">
        <f t="shared" si="70"/>
        <v>P*C+</v>
      </c>
      <c r="AJ579" s="58" t="str">
        <f t="shared" si="70"/>
        <v>P*C+</v>
      </c>
      <c r="AK579" s="58" t="str">
        <f t="shared" si="70"/>
        <v>P*C+</v>
      </c>
      <c r="AL579" s="58" t="str">
        <f t="shared" si="70"/>
        <v>P*C*</v>
      </c>
      <c r="AM579" s="58" t="str">
        <f t="shared" si="70"/>
        <v>P*C*</v>
      </c>
      <c r="AN579" s="58" t="str">
        <f t="shared" si="70"/>
        <v>P*C+</v>
      </c>
      <c r="AO579" s="58" t="str">
        <f t="shared" si="70"/>
        <v>P*C+</v>
      </c>
      <c r="AP579" s="58" t="str">
        <f t="shared" ref="AP579:BU579" si="71">IF(AND(LEFT(AP$9,7)="Include",AP157&lt;&gt;""),IF(LEFT(AP84,4)="WILL",IF(AP157&lt;&gt;"No","P+C+","P+C-"),IF(LEFT(AP84,5)="WON'T",IF(AP157&lt;&gt;"No","P-C+","P-C-"),IF(AP84="NA",IF(AP157&lt;&gt;"No","P*C+","P*C-"),IF(AP157&lt;&gt;"No","P*C+","P*C*")))),"*")</f>
        <v>P*C*</v>
      </c>
      <c r="AQ579" s="58" t="str">
        <f t="shared" si="71"/>
        <v>*</v>
      </c>
      <c r="AR579" s="58" t="str">
        <f t="shared" si="71"/>
        <v>P*C*</v>
      </c>
      <c r="AS579" s="58" t="str">
        <f t="shared" si="71"/>
        <v>P*C*</v>
      </c>
      <c r="AT579" s="58" t="str">
        <f t="shared" si="71"/>
        <v>P*C-</v>
      </c>
      <c r="AU579" s="58" t="str">
        <f t="shared" si="71"/>
        <v>P*C-</v>
      </c>
      <c r="AV579" s="58" t="str">
        <f t="shared" si="71"/>
        <v>*</v>
      </c>
      <c r="AW579" s="58" t="str">
        <f t="shared" si="71"/>
        <v>*</v>
      </c>
      <c r="AX579" s="58" t="str">
        <f t="shared" si="71"/>
        <v>*</v>
      </c>
      <c r="AY579" s="58" t="str">
        <f t="shared" si="71"/>
        <v>*</v>
      </c>
      <c r="AZ579" s="58" t="str">
        <f t="shared" si="71"/>
        <v>P*C*</v>
      </c>
      <c r="BA579" s="58" t="str">
        <f t="shared" si="71"/>
        <v>P*C-</v>
      </c>
      <c r="BB579" s="58" t="str">
        <f t="shared" si="71"/>
        <v>P*C-</v>
      </c>
      <c r="BC579" s="58" t="str">
        <f t="shared" si="71"/>
        <v>P*C-</v>
      </c>
      <c r="BD579" s="58" t="str">
        <f t="shared" si="71"/>
        <v>P*C-</v>
      </c>
      <c r="BE579" s="58" t="str">
        <f t="shared" si="71"/>
        <v>*</v>
      </c>
      <c r="BF579" s="58" t="str">
        <f t="shared" si="71"/>
        <v>*</v>
      </c>
      <c r="BG579" s="58" t="str">
        <f t="shared" si="71"/>
        <v>P*C+</v>
      </c>
      <c r="BH579" s="58" t="str">
        <f t="shared" si="71"/>
        <v>*</v>
      </c>
      <c r="BI579" s="58" t="str">
        <f t="shared" si="71"/>
        <v>P*C*</v>
      </c>
      <c r="BJ579" s="58" t="str">
        <f t="shared" si="71"/>
        <v>P*C+</v>
      </c>
      <c r="BK579" s="58" t="str">
        <f t="shared" si="71"/>
        <v>P*C+</v>
      </c>
      <c r="BL579" s="58" t="str">
        <f t="shared" si="71"/>
        <v>P*C+</v>
      </c>
      <c r="BM579" s="58" t="str">
        <f t="shared" si="71"/>
        <v>P*C+</v>
      </c>
      <c r="BN579" s="58" t="str">
        <f t="shared" si="71"/>
        <v>P*C*</v>
      </c>
      <c r="BO579" s="58" t="str">
        <f t="shared" si="71"/>
        <v>P*C*</v>
      </c>
      <c r="BP579" s="58" t="str">
        <f t="shared" si="71"/>
        <v>P*C*</v>
      </c>
      <c r="BQ579" s="58" t="str">
        <f t="shared" si="71"/>
        <v>P*C*</v>
      </c>
      <c r="BR579" s="58" t="str">
        <f t="shared" si="71"/>
        <v>P*C*</v>
      </c>
      <c r="BS579" s="58" t="str">
        <f t="shared" si="71"/>
        <v>P*C*</v>
      </c>
      <c r="BT579" s="58" t="str">
        <f t="shared" si="71"/>
        <v>P*C-</v>
      </c>
      <c r="BU579" s="58" t="str">
        <f t="shared" si="71"/>
        <v>P*C-</v>
      </c>
      <c r="BV579" s="58" t="str">
        <f t="shared" ref="BV579:DA579" si="72">IF(AND(LEFT(BV$9,7)="Include",BV157&lt;&gt;""),IF(LEFT(BV84,4)="WILL",IF(BV157&lt;&gt;"No","P+C+","P+C-"),IF(LEFT(BV84,5)="WON'T",IF(BV157&lt;&gt;"No","P-C+","P-C-"),IF(BV84="NA",IF(BV157&lt;&gt;"No","P*C+","P*C-"),IF(BV157&lt;&gt;"No","P*C+","P*C*")))),"*")</f>
        <v>P*C-</v>
      </c>
      <c r="BW579" s="58" t="str">
        <f t="shared" si="72"/>
        <v>P*C-</v>
      </c>
      <c r="BX579" s="58" t="str">
        <f t="shared" si="72"/>
        <v>P*C*</v>
      </c>
      <c r="BY579" s="58" t="str">
        <f t="shared" si="72"/>
        <v>P*C*</v>
      </c>
      <c r="BZ579" s="58" t="str">
        <f t="shared" si="72"/>
        <v>P*C-</v>
      </c>
      <c r="CA579" s="58" t="str">
        <f t="shared" si="72"/>
        <v>P*C-</v>
      </c>
      <c r="CB579" s="58" t="str">
        <f t="shared" si="72"/>
        <v>P*C*</v>
      </c>
      <c r="CC579" s="58" t="str">
        <f t="shared" si="72"/>
        <v>P*C-</v>
      </c>
      <c r="CD579" s="58" t="str">
        <f t="shared" si="72"/>
        <v>P*C-</v>
      </c>
      <c r="CE579" s="58" t="str">
        <f t="shared" si="72"/>
        <v>*</v>
      </c>
      <c r="CF579" s="58" t="str">
        <f t="shared" si="72"/>
        <v>*</v>
      </c>
      <c r="CG579" s="58" t="str">
        <f t="shared" si="72"/>
        <v>P*C*</v>
      </c>
      <c r="CH579" s="58" t="str">
        <f t="shared" si="72"/>
        <v>P*C-</v>
      </c>
      <c r="CI579" s="58" t="str">
        <f t="shared" si="72"/>
        <v>P*C-</v>
      </c>
      <c r="CJ579" s="58" t="str">
        <f t="shared" si="72"/>
        <v>P+C+</v>
      </c>
      <c r="CK579" s="58" t="str">
        <f t="shared" si="72"/>
        <v>P*C-</v>
      </c>
      <c r="CL579" s="58" t="str">
        <f t="shared" si="72"/>
        <v>P*C-</v>
      </c>
      <c r="CM579" s="58" t="str">
        <f t="shared" si="72"/>
        <v>P*C-</v>
      </c>
      <c r="CN579" s="58" t="str">
        <f t="shared" si="72"/>
        <v>P*C-</v>
      </c>
      <c r="CO579" s="58" t="str">
        <f t="shared" si="72"/>
        <v>P*C-</v>
      </c>
      <c r="CP579" s="58" t="str">
        <f t="shared" si="72"/>
        <v>P*C-</v>
      </c>
      <c r="CQ579" s="58" t="str">
        <f t="shared" si="72"/>
        <v>P*C*</v>
      </c>
      <c r="CR579" s="58" t="str">
        <f t="shared" si="72"/>
        <v>P*C*</v>
      </c>
      <c r="CS579" s="58" t="str">
        <f t="shared" si="72"/>
        <v>P*C*</v>
      </c>
      <c r="CT579" s="58" t="str">
        <f t="shared" si="72"/>
        <v>P*C*</v>
      </c>
      <c r="CU579" s="58" t="str">
        <f t="shared" si="72"/>
        <v>P*C-</v>
      </c>
      <c r="CV579" s="58" t="str">
        <f t="shared" si="72"/>
        <v>P*C-</v>
      </c>
      <c r="CW579" s="58" t="str">
        <f t="shared" si="72"/>
        <v>P*C*</v>
      </c>
      <c r="CX579" s="58" t="str">
        <f t="shared" si="72"/>
        <v>P*C*</v>
      </c>
      <c r="CY579" s="58" t="str">
        <f t="shared" si="72"/>
        <v>P+C-</v>
      </c>
      <c r="CZ579" s="58" t="str">
        <f t="shared" si="72"/>
        <v>P+C-</v>
      </c>
      <c r="DA579" s="58" t="str">
        <f t="shared" si="72"/>
        <v>P*C-</v>
      </c>
      <c r="DB579" s="58" t="str">
        <f t="shared" ref="DB579:EK579" si="73">IF(AND(LEFT(DB$9,7)="Include",DB157&lt;&gt;""),IF(LEFT(DB84,4)="WILL",IF(DB157&lt;&gt;"No","P+C+","P+C-"),IF(LEFT(DB84,5)="WON'T",IF(DB157&lt;&gt;"No","P-C+","P-C-"),IF(DB84="NA",IF(DB157&lt;&gt;"No","P*C+","P*C-"),IF(DB157&lt;&gt;"No","P*C+","P*C*")))),"*")</f>
        <v>P*C-</v>
      </c>
      <c r="DC579" s="58" t="str">
        <f t="shared" si="73"/>
        <v>*</v>
      </c>
      <c r="DD579" s="58" t="str">
        <f t="shared" si="73"/>
        <v>P*C-</v>
      </c>
      <c r="DE579" s="58" t="str">
        <f t="shared" si="73"/>
        <v>P*C-</v>
      </c>
      <c r="DF579" s="58" t="str">
        <f t="shared" si="73"/>
        <v>P*C-</v>
      </c>
      <c r="DG579" s="58" t="str">
        <f t="shared" si="73"/>
        <v>P+C-</v>
      </c>
      <c r="DH579" s="58" t="str">
        <f t="shared" si="73"/>
        <v>P+C-</v>
      </c>
      <c r="DI579" s="58" t="str">
        <f t="shared" si="73"/>
        <v>P*C+</v>
      </c>
      <c r="DJ579" s="58" t="str">
        <f t="shared" si="73"/>
        <v>P*C+</v>
      </c>
      <c r="DK579" s="58" t="str">
        <f t="shared" si="73"/>
        <v>P*C+</v>
      </c>
      <c r="DL579" s="58" t="str">
        <f t="shared" si="73"/>
        <v>P*C-</v>
      </c>
      <c r="DM579" s="58" t="str">
        <f t="shared" si="73"/>
        <v>*</v>
      </c>
      <c r="DN579" s="58" t="str">
        <f t="shared" si="73"/>
        <v>P*C*</v>
      </c>
      <c r="DO579" s="58" t="str">
        <f t="shared" si="73"/>
        <v>P*C*</v>
      </c>
      <c r="DP579" s="58" t="str">
        <f t="shared" si="73"/>
        <v>P*C-</v>
      </c>
      <c r="DQ579" s="58" t="str">
        <f t="shared" si="73"/>
        <v>*</v>
      </c>
      <c r="DR579" s="58" t="str">
        <f t="shared" si="73"/>
        <v>*</v>
      </c>
      <c r="DS579" s="58" t="str">
        <f t="shared" si="73"/>
        <v>P*C*</v>
      </c>
      <c r="DT579" s="58" t="str">
        <f t="shared" si="73"/>
        <v>P*C*</v>
      </c>
      <c r="DU579" s="58" t="str">
        <f t="shared" si="73"/>
        <v>P*C*</v>
      </c>
      <c r="DV579" s="58" t="str">
        <f t="shared" si="73"/>
        <v>*</v>
      </c>
      <c r="DW579" s="58" t="str">
        <f t="shared" si="73"/>
        <v>P*C-</v>
      </c>
      <c r="DX579" s="58" t="str">
        <f t="shared" si="73"/>
        <v>P*C-</v>
      </c>
      <c r="DY579" s="58" t="str">
        <f t="shared" si="73"/>
        <v>P+C-</v>
      </c>
      <c r="DZ579" s="58" t="str">
        <f t="shared" si="73"/>
        <v>P+C-</v>
      </c>
      <c r="EA579" s="58" t="str">
        <f t="shared" si="73"/>
        <v>P*C*</v>
      </c>
      <c r="EB579" s="58" t="str">
        <f t="shared" si="73"/>
        <v>P*C-</v>
      </c>
      <c r="EC579" s="58" t="str">
        <f t="shared" si="73"/>
        <v>P*C-</v>
      </c>
      <c r="ED579" s="58" t="str">
        <f t="shared" si="73"/>
        <v>P*C-</v>
      </c>
      <c r="EE579" s="58" t="str">
        <f t="shared" si="73"/>
        <v>P*C-</v>
      </c>
      <c r="EF579" s="58" t="str">
        <f t="shared" si="73"/>
        <v>P*C*</v>
      </c>
      <c r="EG579" s="58" t="str">
        <f t="shared" si="73"/>
        <v>P*C*</v>
      </c>
      <c r="EH579" s="58" t="str">
        <f t="shared" si="73"/>
        <v>P*C-</v>
      </c>
      <c r="EI579" s="58" t="str">
        <f t="shared" si="73"/>
        <v>P*C-</v>
      </c>
      <c r="EJ579" s="58" t="str">
        <f t="shared" si="73"/>
        <v>P*C-</v>
      </c>
      <c r="EK579" s="58" t="str">
        <f t="shared" si="73"/>
        <v>P*C-</v>
      </c>
      <c r="EL579" s="109"/>
      <c r="EM579" s="109"/>
    </row>
    <row r="580" spans="1:143" s="58" customFormat="1" ht="12.75" customHeight="1" x14ac:dyDescent="0.25">
      <c r="A580" s="5"/>
      <c r="B580" s="96"/>
      <c r="C580" s="96"/>
      <c r="D580" s="96"/>
      <c r="E580" s="96"/>
      <c r="F580" s="96" t="s">
        <v>3541</v>
      </c>
      <c r="G580" s="4" t="s">
        <v>371</v>
      </c>
      <c r="H580" s="18" t="s">
        <v>5</v>
      </c>
      <c r="I580" s="18"/>
      <c r="J580" s="58" t="str">
        <f t="shared" ref="J580:AO580" si="74">IF(AND(LEFT(J$9,7)="Include",J158&lt;&gt;""),IF(LEFT(J85,4)="WILL",IF(J158&lt;&gt;"No","P+C+","P+C-"),IF(LEFT(J85,5)="WON'T",IF(J158&lt;&gt;"No","P-C+","P-C-"),IF(J85="NA",IF(J158&lt;&gt;"No","P*C+","P*C-"),IF(J158&lt;&gt;"No","P*C+","P*C*")))),"*")</f>
        <v>P+C-</v>
      </c>
      <c r="K580" s="58" t="str">
        <f t="shared" si="74"/>
        <v>P*C-</v>
      </c>
      <c r="L580" s="58" t="str">
        <f t="shared" si="74"/>
        <v>P*C-</v>
      </c>
      <c r="M580" s="58" t="str">
        <f t="shared" si="74"/>
        <v>P*C-</v>
      </c>
      <c r="N580" s="58" t="str">
        <f t="shared" si="74"/>
        <v>P*C-</v>
      </c>
      <c r="O580" s="58" t="str">
        <f t="shared" si="74"/>
        <v>P*C-</v>
      </c>
      <c r="P580" s="58" t="str">
        <f t="shared" si="74"/>
        <v>P*C-</v>
      </c>
      <c r="Q580" s="58" t="str">
        <f t="shared" si="74"/>
        <v>P*C*</v>
      </c>
      <c r="R580" s="58" t="str">
        <f t="shared" si="74"/>
        <v>P*C*</v>
      </c>
      <c r="S580" s="58" t="str">
        <f t="shared" si="74"/>
        <v>P*C-</v>
      </c>
      <c r="T580" s="58" t="str">
        <f t="shared" si="74"/>
        <v>P*C-</v>
      </c>
      <c r="U580" s="58" t="str">
        <f t="shared" si="74"/>
        <v>P*C-</v>
      </c>
      <c r="V580" s="58" t="str">
        <f t="shared" si="74"/>
        <v>P*C+</v>
      </c>
      <c r="W580" s="58" t="str">
        <f t="shared" si="74"/>
        <v>P-C-</v>
      </c>
      <c r="X580" s="58" t="str">
        <f t="shared" si="74"/>
        <v>P-C-</v>
      </c>
      <c r="Y580" s="58" t="str">
        <f t="shared" si="74"/>
        <v>P*C-</v>
      </c>
      <c r="Z580" s="58" t="str">
        <f t="shared" si="74"/>
        <v>P*C-</v>
      </c>
      <c r="AA580" s="58" t="str">
        <f t="shared" si="74"/>
        <v>P-C-</v>
      </c>
      <c r="AB580" s="58" t="str">
        <f t="shared" si="74"/>
        <v>P-C-</v>
      </c>
      <c r="AC580" s="58" t="str">
        <f t="shared" si="74"/>
        <v>P*C*</v>
      </c>
      <c r="AD580" s="58" t="str">
        <f t="shared" si="74"/>
        <v>P*C*</v>
      </c>
      <c r="AE580" s="58" t="str">
        <f t="shared" si="74"/>
        <v>P*C*</v>
      </c>
      <c r="AF580" s="58" t="str">
        <f t="shared" si="74"/>
        <v>P*C-</v>
      </c>
      <c r="AG580" s="58" t="str">
        <f t="shared" si="74"/>
        <v>P*C-</v>
      </c>
      <c r="AH580" s="58" t="str">
        <f t="shared" si="74"/>
        <v>P*C*</v>
      </c>
      <c r="AI580" s="58" t="str">
        <f t="shared" si="74"/>
        <v>P*C*</v>
      </c>
      <c r="AJ580" s="58" t="str">
        <f t="shared" si="74"/>
        <v>P-C-</v>
      </c>
      <c r="AK580" s="58" t="str">
        <f t="shared" si="74"/>
        <v>P-C-</v>
      </c>
      <c r="AL580" s="58" t="str">
        <f t="shared" si="74"/>
        <v>P*C*</v>
      </c>
      <c r="AM580" s="58" t="str">
        <f t="shared" si="74"/>
        <v>P*C*</v>
      </c>
      <c r="AN580" s="58" t="str">
        <f t="shared" si="74"/>
        <v>P-C-</v>
      </c>
      <c r="AO580" s="58" t="str">
        <f t="shared" si="74"/>
        <v>P-C-</v>
      </c>
      <c r="AP580" s="58" t="str">
        <f t="shared" ref="AP580:BU580" si="75">IF(AND(LEFT(AP$9,7)="Include",AP158&lt;&gt;""),IF(LEFT(AP85,4)="WILL",IF(AP158&lt;&gt;"No","P+C+","P+C-"),IF(LEFT(AP85,5)="WON'T",IF(AP158&lt;&gt;"No","P-C+","P-C-"),IF(AP85="NA",IF(AP158&lt;&gt;"No","P*C+","P*C-"),IF(AP158&lt;&gt;"No","P*C+","P*C*")))),"*")</f>
        <v>P*C*</v>
      </c>
      <c r="AQ580" s="58" t="str">
        <f t="shared" si="75"/>
        <v>*</v>
      </c>
      <c r="AR580" s="58" t="str">
        <f t="shared" si="75"/>
        <v>P*C*</v>
      </c>
      <c r="AS580" s="58" t="str">
        <f t="shared" si="75"/>
        <v>P*C*</v>
      </c>
      <c r="AT580" s="58" t="str">
        <f t="shared" si="75"/>
        <v>P*C-</v>
      </c>
      <c r="AU580" s="58" t="str">
        <f t="shared" si="75"/>
        <v>P*C+</v>
      </c>
      <c r="AV580" s="58" t="str">
        <f t="shared" si="75"/>
        <v>*</v>
      </c>
      <c r="AW580" s="58" t="str">
        <f t="shared" si="75"/>
        <v>*</v>
      </c>
      <c r="AX580" s="58" t="str">
        <f t="shared" si="75"/>
        <v>*</v>
      </c>
      <c r="AY580" s="58" t="str">
        <f t="shared" si="75"/>
        <v>*</v>
      </c>
      <c r="AZ580" s="58" t="str">
        <f t="shared" si="75"/>
        <v>P*C*</v>
      </c>
      <c r="BA580" s="58" t="str">
        <f t="shared" si="75"/>
        <v>P*C-</v>
      </c>
      <c r="BB580" s="58" t="str">
        <f t="shared" si="75"/>
        <v>P*C-</v>
      </c>
      <c r="BC580" s="58" t="str">
        <f t="shared" si="75"/>
        <v>P*C-</v>
      </c>
      <c r="BD580" s="58" t="str">
        <f t="shared" si="75"/>
        <v>P*C-</v>
      </c>
      <c r="BE580" s="58" t="str">
        <f t="shared" si="75"/>
        <v>*</v>
      </c>
      <c r="BF580" s="58" t="str">
        <f t="shared" si="75"/>
        <v>*</v>
      </c>
      <c r="BG580" s="58" t="str">
        <f t="shared" si="75"/>
        <v>P*C*</v>
      </c>
      <c r="BH580" s="58" t="str">
        <f t="shared" si="75"/>
        <v>*</v>
      </c>
      <c r="BI580" s="58" t="str">
        <f t="shared" si="75"/>
        <v>P*C+</v>
      </c>
      <c r="BJ580" s="58" t="str">
        <f t="shared" si="75"/>
        <v>P+C-</v>
      </c>
      <c r="BK580" s="58" t="str">
        <f t="shared" si="75"/>
        <v>P+C-</v>
      </c>
      <c r="BL580" s="58" t="str">
        <f t="shared" si="75"/>
        <v>P*C-</v>
      </c>
      <c r="BM580" s="58" t="str">
        <f t="shared" si="75"/>
        <v>P*C-</v>
      </c>
      <c r="BN580" s="58" t="str">
        <f t="shared" si="75"/>
        <v>P*C*</v>
      </c>
      <c r="BO580" s="58" t="str">
        <f t="shared" si="75"/>
        <v>P*C*</v>
      </c>
      <c r="BP580" s="58" t="str">
        <f t="shared" si="75"/>
        <v>P*C*</v>
      </c>
      <c r="BQ580" s="58" t="str">
        <f t="shared" si="75"/>
        <v>P*C*</v>
      </c>
      <c r="BR580" s="58" t="str">
        <f t="shared" si="75"/>
        <v>P*C*</v>
      </c>
      <c r="BS580" s="58" t="str">
        <f t="shared" si="75"/>
        <v>P*C*</v>
      </c>
      <c r="BT580" s="58" t="str">
        <f t="shared" si="75"/>
        <v>P*C-</v>
      </c>
      <c r="BU580" s="58" t="str">
        <f t="shared" si="75"/>
        <v>P*C-</v>
      </c>
      <c r="BV580" s="58" t="str">
        <f t="shared" ref="BV580:DA580" si="76">IF(AND(LEFT(BV$9,7)="Include",BV158&lt;&gt;""),IF(LEFT(BV85,4)="WILL",IF(BV158&lt;&gt;"No","P+C+","P+C-"),IF(LEFT(BV85,5)="WON'T",IF(BV158&lt;&gt;"No","P-C+","P-C-"),IF(BV85="NA",IF(BV158&lt;&gt;"No","P*C+","P*C-"),IF(BV158&lt;&gt;"No","P*C+","P*C*")))),"*")</f>
        <v>P*C-</v>
      </c>
      <c r="BW580" s="58" t="str">
        <f t="shared" si="76"/>
        <v>P*C-</v>
      </c>
      <c r="BX580" s="58" t="str">
        <f t="shared" si="76"/>
        <v>P*C*</v>
      </c>
      <c r="BY580" s="58" t="str">
        <f t="shared" si="76"/>
        <v>P*C*</v>
      </c>
      <c r="BZ580" s="58" t="str">
        <f t="shared" si="76"/>
        <v>P*C+</v>
      </c>
      <c r="CA580" s="58" t="str">
        <f t="shared" si="76"/>
        <v>P*C+</v>
      </c>
      <c r="CB580" s="58" t="str">
        <f t="shared" si="76"/>
        <v>P*C*</v>
      </c>
      <c r="CC580" s="58" t="str">
        <f t="shared" si="76"/>
        <v>P+C-</v>
      </c>
      <c r="CD580" s="58" t="str">
        <f t="shared" si="76"/>
        <v>P+C-</v>
      </c>
      <c r="CE580" s="58" t="str">
        <f t="shared" si="76"/>
        <v>*</v>
      </c>
      <c r="CF580" s="58" t="str">
        <f t="shared" si="76"/>
        <v>*</v>
      </c>
      <c r="CG580" s="58" t="str">
        <f t="shared" si="76"/>
        <v>P*C*</v>
      </c>
      <c r="CH580" s="58" t="str">
        <f t="shared" si="76"/>
        <v>P*C-</v>
      </c>
      <c r="CI580" s="58" t="str">
        <f t="shared" si="76"/>
        <v>P*C-</v>
      </c>
      <c r="CJ580" s="58" t="str">
        <f t="shared" si="76"/>
        <v>P-C-</v>
      </c>
      <c r="CK580" s="58" t="str">
        <f t="shared" si="76"/>
        <v>P*C-</v>
      </c>
      <c r="CL580" s="58" t="str">
        <f t="shared" si="76"/>
        <v>P+C+</v>
      </c>
      <c r="CM580" s="58" t="str">
        <f t="shared" si="76"/>
        <v>P+C+</v>
      </c>
      <c r="CN580" s="58" t="str">
        <f t="shared" si="76"/>
        <v>P*C-</v>
      </c>
      <c r="CO580" s="58" t="str">
        <f t="shared" si="76"/>
        <v>P*C+</v>
      </c>
      <c r="CP580" s="58" t="str">
        <f t="shared" si="76"/>
        <v>P*C+</v>
      </c>
      <c r="CQ580" s="58" t="str">
        <f t="shared" si="76"/>
        <v>P*C*</v>
      </c>
      <c r="CR580" s="58" t="str">
        <f t="shared" si="76"/>
        <v>P*C*</v>
      </c>
      <c r="CS580" s="58" t="str">
        <f t="shared" si="76"/>
        <v>P*C*</v>
      </c>
      <c r="CT580" s="58" t="str">
        <f t="shared" si="76"/>
        <v>P*C*</v>
      </c>
      <c r="CU580" s="58" t="str">
        <f t="shared" si="76"/>
        <v>P*C-</v>
      </c>
      <c r="CV580" s="58" t="str">
        <f t="shared" si="76"/>
        <v>P*C-</v>
      </c>
      <c r="CW580" s="58" t="str">
        <f t="shared" si="76"/>
        <v>P*C*</v>
      </c>
      <c r="CX580" s="58" t="str">
        <f t="shared" si="76"/>
        <v>P*C*</v>
      </c>
      <c r="CY580" s="58" t="str">
        <f t="shared" si="76"/>
        <v>P*C-</v>
      </c>
      <c r="CZ580" s="58" t="str">
        <f t="shared" si="76"/>
        <v>P*C-</v>
      </c>
      <c r="DA580" s="58" t="str">
        <f t="shared" si="76"/>
        <v>P+C+</v>
      </c>
      <c r="DB580" s="58" t="str">
        <f t="shared" ref="DB580:EK580" si="77">IF(AND(LEFT(DB$9,7)="Include",DB158&lt;&gt;""),IF(LEFT(DB85,4)="WILL",IF(DB158&lt;&gt;"No","P+C+","P+C-"),IF(LEFT(DB85,5)="WON'T",IF(DB158&lt;&gt;"No","P-C+","P-C-"),IF(DB85="NA",IF(DB158&lt;&gt;"No","P*C+","P*C-"),IF(DB158&lt;&gt;"No","P*C+","P*C*")))),"*")</f>
        <v>P+C+</v>
      </c>
      <c r="DC580" s="58" t="str">
        <f t="shared" si="77"/>
        <v>*</v>
      </c>
      <c r="DD580" s="58" t="str">
        <f t="shared" si="77"/>
        <v>P*C-</v>
      </c>
      <c r="DE580" s="58" t="str">
        <f t="shared" si="77"/>
        <v>P*C-</v>
      </c>
      <c r="DF580" s="58" t="str">
        <f t="shared" si="77"/>
        <v>P*C-</v>
      </c>
      <c r="DG580" s="58" t="str">
        <f t="shared" si="77"/>
        <v>P-C+</v>
      </c>
      <c r="DH580" s="58" t="str">
        <f t="shared" si="77"/>
        <v>P*C-</v>
      </c>
      <c r="DI580" s="58" t="str">
        <f t="shared" si="77"/>
        <v>P*C-</v>
      </c>
      <c r="DJ580" s="58" t="str">
        <f t="shared" si="77"/>
        <v>P*C*</v>
      </c>
      <c r="DK580" s="58" t="str">
        <f t="shared" si="77"/>
        <v>P*C*</v>
      </c>
      <c r="DL580" s="58" t="str">
        <f t="shared" si="77"/>
        <v>P*C-</v>
      </c>
      <c r="DM580" s="58" t="str">
        <f t="shared" si="77"/>
        <v>*</v>
      </c>
      <c r="DN580" s="58" t="str">
        <f t="shared" si="77"/>
        <v>P*C*</v>
      </c>
      <c r="DO580" s="58" t="str">
        <f t="shared" si="77"/>
        <v>P*C*</v>
      </c>
      <c r="DP580" s="58" t="str">
        <f t="shared" si="77"/>
        <v>P*C-</v>
      </c>
      <c r="DQ580" s="58" t="str">
        <f t="shared" si="77"/>
        <v>*</v>
      </c>
      <c r="DR580" s="58" t="str">
        <f t="shared" si="77"/>
        <v>*</v>
      </c>
      <c r="DS580" s="58" t="str">
        <f t="shared" si="77"/>
        <v>P*C+</v>
      </c>
      <c r="DT580" s="58" t="str">
        <f t="shared" si="77"/>
        <v>P*C*</v>
      </c>
      <c r="DU580" s="58" t="str">
        <f t="shared" si="77"/>
        <v>P*C*</v>
      </c>
      <c r="DV580" s="58" t="str">
        <f t="shared" si="77"/>
        <v>*</v>
      </c>
      <c r="DW580" s="58" t="str">
        <f t="shared" si="77"/>
        <v>P*C-</v>
      </c>
      <c r="DX580" s="58" t="str">
        <f t="shared" si="77"/>
        <v>P-C-</v>
      </c>
      <c r="DY580" s="58" t="str">
        <f t="shared" si="77"/>
        <v>P*C-</v>
      </c>
      <c r="DZ580" s="58" t="str">
        <f t="shared" si="77"/>
        <v>P*C-</v>
      </c>
      <c r="EA580" s="58" t="str">
        <f t="shared" si="77"/>
        <v>P*C+</v>
      </c>
      <c r="EB580" s="58" t="str">
        <f t="shared" si="77"/>
        <v>P-C-</v>
      </c>
      <c r="EC580" s="58" t="str">
        <f t="shared" si="77"/>
        <v>P*C-</v>
      </c>
      <c r="ED580" s="58" t="str">
        <f t="shared" si="77"/>
        <v>P*C-</v>
      </c>
      <c r="EE580" s="58" t="str">
        <f t="shared" si="77"/>
        <v>P*C+</v>
      </c>
      <c r="EF580" s="58" t="str">
        <f t="shared" si="77"/>
        <v>P*C*</v>
      </c>
      <c r="EG580" s="58" t="str">
        <f t="shared" si="77"/>
        <v>P*C*</v>
      </c>
      <c r="EH580" s="58" t="str">
        <f t="shared" si="77"/>
        <v>P*C-</v>
      </c>
      <c r="EI580" s="58" t="str">
        <f t="shared" si="77"/>
        <v>P*C-</v>
      </c>
      <c r="EJ580" s="58" t="str">
        <f t="shared" si="77"/>
        <v>P*C-</v>
      </c>
      <c r="EK580" s="58" t="str">
        <f t="shared" si="77"/>
        <v>P*C-</v>
      </c>
      <c r="EL580" s="109"/>
      <c r="EM580" s="109"/>
    </row>
    <row r="581" spans="1:143" s="58" customFormat="1" ht="12.75" customHeight="1" x14ac:dyDescent="0.25">
      <c r="A581" s="5"/>
      <c r="B581" s="96"/>
      <c r="C581" s="96"/>
      <c r="D581" s="96"/>
      <c r="E581" s="96"/>
      <c r="F581" s="96" t="s">
        <v>4227</v>
      </c>
      <c r="G581" s="4" t="s">
        <v>372</v>
      </c>
      <c r="H581" s="18" t="s">
        <v>5</v>
      </c>
      <c r="I581" s="18"/>
      <c r="J581" s="58" t="str">
        <f t="shared" ref="J581:AO581" si="78">IF(AND(LEFT(J$9,7)="Include",J159&lt;&gt;""),IF(LEFT(J86,4)="WILL",IF(J159&lt;&gt;"No","P+C+","P+C-"),IF(LEFT(J86,5)="WON'T",IF(J159&lt;&gt;"No","P-C+","P-C-"),IF(J86="NA",IF(J159&lt;&gt;"No","P*C+","P*C-"),IF(J159&lt;&gt;"No","P*C+","P*C*")))),"*")</f>
        <v>P*C-</v>
      </c>
      <c r="K581" s="58" t="str">
        <f t="shared" si="78"/>
        <v>P*C-</v>
      </c>
      <c r="L581" s="58" t="str">
        <f t="shared" si="78"/>
        <v>P*C-</v>
      </c>
      <c r="M581" s="58" t="str">
        <f t="shared" si="78"/>
        <v>P*C-</v>
      </c>
      <c r="N581" s="58" t="str">
        <f t="shared" si="78"/>
        <v>P*C-</v>
      </c>
      <c r="O581" s="58" t="str">
        <f t="shared" si="78"/>
        <v>P*C-</v>
      </c>
      <c r="P581" s="58" t="str">
        <f t="shared" si="78"/>
        <v>P*C-</v>
      </c>
      <c r="Q581" s="58" t="str">
        <f t="shared" si="78"/>
        <v>P*C*</v>
      </c>
      <c r="R581" s="58" t="str">
        <f t="shared" si="78"/>
        <v>P*C*</v>
      </c>
      <c r="S581" s="58" t="str">
        <f t="shared" si="78"/>
        <v>P*C+</v>
      </c>
      <c r="T581" s="58" t="str">
        <f t="shared" si="78"/>
        <v>P*C+</v>
      </c>
      <c r="U581" s="58" t="str">
        <f t="shared" si="78"/>
        <v>P*C-</v>
      </c>
      <c r="V581" s="58" t="str">
        <f t="shared" si="78"/>
        <v>P*C-</v>
      </c>
      <c r="W581" s="58" t="str">
        <f t="shared" si="78"/>
        <v>P*C+</v>
      </c>
      <c r="X581" s="58" t="str">
        <f t="shared" si="78"/>
        <v>P*C+</v>
      </c>
      <c r="Y581" s="58" t="str">
        <f t="shared" si="78"/>
        <v>P*C-</v>
      </c>
      <c r="Z581" s="58" t="str">
        <f t="shared" si="78"/>
        <v>P*C-</v>
      </c>
      <c r="AA581" s="58" t="str">
        <f t="shared" si="78"/>
        <v>P*C-</v>
      </c>
      <c r="AB581" s="58" t="str">
        <f t="shared" si="78"/>
        <v>P*C-</v>
      </c>
      <c r="AC581" s="58" t="str">
        <f t="shared" si="78"/>
        <v>P*C*</v>
      </c>
      <c r="AD581" s="58" t="str">
        <f t="shared" si="78"/>
        <v>P*C*</v>
      </c>
      <c r="AE581" s="58" t="str">
        <f t="shared" si="78"/>
        <v>P*C*</v>
      </c>
      <c r="AF581" s="58" t="str">
        <f t="shared" si="78"/>
        <v>P*C-</v>
      </c>
      <c r="AG581" s="58" t="str">
        <f t="shared" si="78"/>
        <v>P*C-</v>
      </c>
      <c r="AH581" s="58" t="str">
        <f t="shared" si="78"/>
        <v>P*C+</v>
      </c>
      <c r="AI581" s="58" t="str">
        <f t="shared" si="78"/>
        <v>P*C+</v>
      </c>
      <c r="AJ581" s="58" t="str">
        <f t="shared" si="78"/>
        <v>P*C+</v>
      </c>
      <c r="AK581" s="58" t="str">
        <f t="shared" si="78"/>
        <v>P*C+</v>
      </c>
      <c r="AL581" s="58" t="str">
        <f t="shared" si="78"/>
        <v>P*C*</v>
      </c>
      <c r="AM581" s="58" t="str">
        <f t="shared" si="78"/>
        <v>P*C*</v>
      </c>
      <c r="AN581" s="58" t="str">
        <f t="shared" si="78"/>
        <v>P*C+</v>
      </c>
      <c r="AO581" s="58" t="str">
        <f t="shared" si="78"/>
        <v>P*C+</v>
      </c>
      <c r="AP581" s="58" t="str">
        <f t="shared" ref="AP581:BU581" si="79">IF(AND(LEFT(AP$9,7)="Include",AP159&lt;&gt;""),IF(LEFT(AP86,4)="WILL",IF(AP159&lt;&gt;"No","P+C+","P+C-"),IF(LEFT(AP86,5)="WON'T",IF(AP159&lt;&gt;"No","P-C+","P-C-"),IF(AP86="NA",IF(AP159&lt;&gt;"No","P*C+","P*C-"),IF(AP159&lt;&gt;"No","P*C+","P*C*")))),"*")</f>
        <v>P*C*</v>
      </c>
      <c r="AQ581" s="58" t="str">
        <f t="shared" si="79"/>
        <v>*</v>
      </c>
      <c r="AR581" s="58" t="str">
        <f t="shared" si="79"/>
        <v>P*C*</v>
      </c>
      <c r="AS581" s="58" t="str">
        <f t="shared" si="79"/>
        <v>P*C*</v>
      </c>
      <c r="AT581" s="58" t="str">
        <f t="shared" si="79"/>
        <v>P*C-</v>
      </c>
      <c r="AU581" s="58" t="str">
        <f t="shared" si="79"/>
        <v>P*C+</v>
      </c>
      <c r="AV581" s="58" t="str">
        <f t="shared" si="79"/>
        <v>*</v>
      </c>
      <c r="AW581" s="58" t="str">
        <f t="shared" si="79"/>
        <v>*</v>
      </c>
      <c r="AX581" s="58" t="str">
        <f t="shared" si="79"/>
        <v>*</v>
      </c>
      <c r="AY581" s="58" t="str">
        <f t="shared" si="79"/>
        <v>*</v>
      </c>
      <c r="AZ581" s="58" t="str">
        <f t="shared" si="79"/>
        <v>P*C*</v>
      </c>
      <c r="BA581" s="58" t="str">
        <f t="shared" si="79"/>
        <v>P*C-</v>
      </c>
      <c r="BB581" s="58" t="str">
        <f t="shared" si="79"/>
        <v>P*C-</v>
      </c>
      <c r="BC581" s="58" t="str">
        <f t="shared" si="79"/>
        <v>P*C-</v>
      </c>
      <c r="BD581" s="58" t="str">
        <f t="shared" si="79"/>
        <v>P*C-</v>
      </c>
      <c r="BE581" s="58" t="str">
        <f t="shared" si="79"/>
        <v>*</v>
      </c>
      <c r="BF581" s="58" t="str">
        <f t="shared" si="79"/>
        <v>*</v>
      </c>
      <c r="BG581" s="58" t="str">
        <f t="shared" si="79"/>
        <v>P*C+</v>
      </c>
      <c r="BH581" s="58" t="str">
        <f t="shared" si="79"/>
        <v>*</v>
      </c>
      <c r="BI581" s="58" t="str">
        <f t="shared" si="79"/>
        <v>P*C+</v>
      </c>
      <c r="BJ581" s="58" t="str">
        <f t="shared" si="79"/>
        <v>P*C-</v>
      </c>
      <c r="BK581" s="58" t="str">
        <f t="shared" si="79"/>
        <v>P*C-</v>
      </c>
      <c r="BL581" s="58" t="str">
        <f t="shared" si="79"/>
        <v>P*C+</v>
      </c>
      <c r="BM581" s="58" t="str">
        <f t="shared" si="79"/>
        <v>P*C+</v>
      </c>
      <c r="BN581" s="58" t="str">
        <f t="shared" si="79"/>
        <v>P*C*</v>
      </c>
      <c r="BO581" s="58" t="str">
        <f t="shared" si="79"/>
        <v>P*C*</v>
      </c>
      <c r="BP581" s="58" t="str">
        <f t="shared" si="79"/>
        <v>P*C*</v>
      </c>
      <c r="BQ581" s="58" t="str">
        <f t="shared" si="79"/>
        <v>P*C*</v>
      </c>
      <c r="BR581" s="58" t="str">
        <f t="shared" si="79"/>
        <v>P*C*</v>
      </c>
      <c r="BS581" s="58" t="str">
        <f t="shared" si="79"/>
        <v>P*C*</v>
      </c>
      <c r="BT581" s="58" t="str">
        <f t="shared" si="79"/>
        <v>P*C-</v>
      </c>
      <c r="BU581" s="58" t="str">
        <f t="shared" si="79"/>
        <v>P*C-</v>
      </c>
      <c r="BV581" s="58" t="str">
        <f t="shared" ref="BV581:DA581" si="80">IF(AND(LEFT(BV$9,7)="Include",BV159&lt;&gt;""),IF(LEFT(BV86,4)="WILL",IF(BV159&lt;&gt;"No","P+C+","P+C-"),IF(LEFT(BV86,5)="WON'T",IF(BV159&lt;&gt;"No","P-C+","P-C-"),IF(BV86="NA",IF(BV159&lt;&gt;"No","P*C+","P*C-"),IF(BV159&lt;&gt;"No","P*C+","P*C*")))),"*")</f>
        <v>P*C-</v>
      </c>
      <c r="BW581" s="58" t="str">
        <f t="shared" si="80"/>
        <v>P*C-</v>
      </c>
      <c r="BX581" s="58" t="str">
        <f t="shared" si="80"/>
        <v>P*C*</v>
      </c>
      <c r="BY581" s="58" t="str">
        <f t="shared" si="80"/>
        <v>P*C*</v>
      </c>
      <c r="BZ581" s="58" t="str">
        <f t="shared" si="80"/>
        <v>P*C+</v>
      </c>
      <c r="CA581" s="58" t="str">
        <f t="shared" si="80"/>
        <v>P*C-</v>
      </c>
      <c r="CB581" s="58" t="str">
        <f t="shared" si="80"/>
        <v>P*C*</v>
      </c>
      <c r="CC581" s="58" t="str">
        <f t="shared" si="80"/>
        <v>P*C-</v>
      </c>
      <c r="CD581" s="58" t="str">
        <f t="shared" si="80"/>
        <v>P*C-</v>
      </c>
      <c r="CE581" s="58" t="str">
        <f t="shared" si="80"/>
        <v>*</v>
      </c>
      <c r="CF581" s="58" t="str">
        <f t="shared" si="80"/>
        <v>*</v>
      </c>
      <c r="CG581" s="58" t="str">
        <f t="shared" si="80"/>
        <v>P*C*</v>
      </c>
      <c r="CH581" s="58" t="str">
        <f t="shared" si="80"/>
        <v>P*C-</v>
      </c>
      <c r="CI581" s="58" t="str">
        <f t="shared" si="80"/>
        <v>P*C-</v>
      </c>
      <c r="CJ581" s="58" t="str">
        <f t="shared" si="80"/>
        <v>P+C+</v>
      </c>
      <c r="CK581" s="58" t="str">
        <f t="shared" si="80"/>
        <v>P*C+</v>
      </c>
      <c r="CL581" s="58" t="str">
        <f t="shared" si="80"/>
        <v>P+C+</v>
      </c>
      <c r="CM581" s="58" t="str">
        <f t="shared" si="80"/>
        <v>P+C+</v>
      </c>
      <c r="CN581" s="58" t="str">
        <f t="shared" si="80"/>
        <v>P*C-</v>
      </c>
      <c r="CO581" s="58" t="str">
        <f t="shared" si="80"/>
        <v>P*C-</v>
      </c>
      <c r="CP581" s="58" t="str">
        <f t="shared" si="80"/>
        <v>P*C-</v>
      </c>
      <c r="CQ581" s="58" t="str">
        <f t="shared" si="80"/>
        <v>P*C*</v>
      </c>
      <c r="CR581" s="58" t="str">
        <f t="shared" si="80"/>
        <v>P*C*</v>
      </c>
      <c r="CS581" s="58" t="str">
        <f t="shared" si="80"/>
        <v>P*C*</v>
      </c>
      <c r="CT581" s="58" t="str">
        <f t="shared" si="80"/>
        <v>P*C*</v>
      </c>
      <c r="CU581" s="58" t="str">
        <f t="shared" si="80"/>
        <v>P*C-</v>
      </c>
      <c r="CV581" s="58" t="str">
        <f t="shared" si="80"/>
        <v>P*C-</v>
      </c>
      <c r="CW581" s="58" t="str">
        <f t="shared" si="80"/>
        <v>P*C*</v>
      </c>
      <c r="CX581" s="58" t="str">
        <f t="shared" si="80"/>
        <v>P*C*</v>
      </c>
      <c r="CY581" s="58" t="str">
        <f t="shared" si="80"/>
        <v>P*C-</v>
      </c>
      <c r="CZ581" s="58" t="str">
        <f t="shared" si="80"/>
        <v>P*C-</v>
      </c>
      <c r="DA581" s="58" t="str">
        <f t="shared" si="80"/>
        <v>P*C-</v>
      </c>
      <c r="DB581" s="58" t="str">
        <f t="shared" ref="DB581:EK581" si="81">IF(AND(LEFT(DB$9,7)="Include",DB159&lt;&gt;""),IF(LEFT(DB86,4)="WILL",IF(DB159&lt;&gt;"No","P+C+","P+C-"),IF(LEFT(DB86,5)="WON'T",IF(DB159&lt;&gt;"No","P-C+","P-C-"),IF(DB86="NA",IF(DB159&lt;&gt;"No","P*C+","P*C-"),IF(DB159&lt;&gt;"No","P*C+","P*C*")))),"*")</f>
        <v>P*C-</v>
      </c>
      <c r="DC581" s="58" t="str">
        <f t="shared" si="81"/>
        <v>*</v>
      </c>
      <c r="DD581" s="58" t="str">
        <f t="shared" si="81"/>
        <v>P*C-</v>
      </c>
      <c r="DE581" s="58" t="str">
        <f t="shared" si="81"/>
        <v>P*C-</v>
      </c>
      <c r="DF581" s="58" t="str">
        <f t="shared" si="81"/>
        <v>P*C-</v>
      </c>
      <c r="DG581" s="58" t="str">
        <f t="shared" si="81"/>
        <v>P+C+</v>
      </c>
      <c r="DH581" s="58" t="str">
        <f t="shared" si="81"/>
        <v>P*C-</v>
      </c>
      <c r="DI581" s="58" t="str">
        <f t="shared" si="81"/>
        <v>P*C+</v>
      </c>
      <c r="DJ581" s="58" t="str">
        <f t="shared" si="81"/>
        <v>P*C*</v>
      </c>
      <c r="DK581" s="58" t="str">
        <f t="shared" si="81"/>
        <v>P*C*</v>
      </c>
      <c r="DL581" s="58" t="str">
        <f t="shared" si="81"/>
        <v>P*C-</v>
      </c>
      <c r="DM581" s="58" t="str">
        <f t="shared" si="81"/>
        <v>*</v>
      </c>
      <c r="DN581" s="58" t="str">
        <f t="shared" si="81"/>
        <v>P*C*</v>
      </c>
      <c r="DO581" s="58" t="str">
        <f t="shared" si="81"/>
        <v>P*C*</v>
      </c>
      <c r="DP581" s="58" t="str">
        <f t="shared" si="81"/>
        <v>P*C-</v>
      </c>
      <c r="DQ581" s="58" t="str">
        <f t="shared" si="81"/>
        <v>*</v>
      </c>
      <c r="DR581" s="58" t="str">
        <f t="shared" si="81"/>
        <v>*</v>
      </c>
      <c r="DS581" s="58" t="str">
        <f t="shared" si="81"/>
        <v>P*C*</v>
      </c>
      <c r="DT581" s="58" t="str">
        <f t="shared" si="81"/>
        <v>P*C*</v>
      </c>
      <c r="DU581" s="58" t="str">
        <f t="shared" si="81"/>
        <v>P*C*</v>
      </c>
      <c r="DV581" s="58" t="str">
        <f t="shared" si="81"/>
        <v>*</v>
      </c>
      <c r="DW581" s="58" t="str">
        <f t="shared" si="81"/>
        <v>P*C-</v>
      </c>
      <c r="DX581" s="58" t="str">
        <f t="shared" si="81"/>
        <v>P*C+</v>
      </c>
      <c r="DY581" s="58" t="str">
        <f t="shared" si="81"/>
        <v>P*C-</v>
      </c>
      <c r="DZ581" s="58" t="str">
        <f t="shared" si="81"/>
        <v>P*C-</v>
      </c>
      <c r="EA581" s="58" t="str">
        <f t="shared" si="81"/>
        <v>P*C+</v>
      </c>
      <c r="EB581" s="58" t="str">
        <f t="shared" si="81"/>
        <v>P*C-</v>
      </c>
      <c r="EC581" s="58" t="str">
        <f t="shared" si="81"/>
        <v>P*C-</v>
      </c>
      <c r="ED581" s="58" t="str">
        <f t="shared" si="81"/>
        <v>P*C-</v>
      </c>
      <c r="EE581" s="58" t="str">
        <f t="shared" si="81"/>
        <v>P*C-</v>
      </c>
      <c r="EF581" s="58" t="str">
        <f t="shared" si="81"/>
        <v>P*C+</v>
      </c>
      <c r="EG581" s="58" t="str">
        <f t="shared" si="81"/>
        <v>P*C+</v>
      </c>
      <c r="EH581" s="58" t="str">
        <f t="shared" si="81"/>
        <v>P*C-</v>
      </c>
      <c r="EI581" s="58" t="str">
        <f t="shared" si="81"/>
        <v>P*C-</v>
      </c>
      <c r="EJ581" s="58" t="str">
        <f t="shared" si="81"/>
        <v>P*C-</v>
      </c>
      <c r="EK581" s="58" t="str">
        <f t="shared" si="81"/>
        <v>P*C-</v>
      </c>
      <c r="EL581" s="109"/>
      <c r="EM581" s="109"/>
    </row>
    <row r="582" spans="1:143" s="58" customFormat="1" ht="12.75" customHeight="1" x14ac:dyDescent="0.25">
      <c r="A582" s="5"/>
      <c r="B582" s="96"/>
      <c r="C582" s="96"/>
      <c r="D582" s="96"/>
      <c r="E582" s="96"/>
      <c r="F582" s="96" t="s">
        <v>3539</v>
      </c>
      <c r="G582" s="4" t="s">
        <v>385</v>
      </c>
      <c r="H582" s="18" t="s">
        <v>5</v>
      </c>
      <c r="I582" s="18"/>
      <c r="J582" s="58" t="str">
        <f t="shared" ref="J582:AO582" si="82">IF(AND(LEFT(J$9,7)="Include",J160&lt;&gt;""),IF(LEFT(J87,4)="WILL",IF(J160&lt;&gt;"No","P+C+","P+C-"),IF(LEFT(J87,5)="WON'T",IF(J160&lt;&gt;"No","P-C+","P-C-"),IF(J87="NA",IF(J160&lt;&gt;"No","P*C+","P*C-"),IF(J160&lt;&gt;"No","P*C+","P*C*")))),"*")</f>
        <v>P*C-</v>
      </c>
      <c r="K582" s="58" t="str">
        <f t="shared" si="82"/>
        <v>P*C-</v>
      </c>
      <c r="L582" s="58" t="str">
        <f t="shared" si="82"/>
        <v>P*C-</v>
      </c>
      <c r="M582" s="58" t="str">
        <f t="shared" si="82"/>
        <v>P*C-</v>
      </c>
      <c r="N582" s="58" t="str">
        <f t="shared" si="82"/>
        <v>P*C-</v>
      </c>
      <c r="O582" s="58" t="str">
        <f t="shared" si="82"/>
        <v>P*C-</v>
      </c>
      <c r="P582" s="58" t="str">
        <f t="shared" si="82"/>
        <v>P*C-</v>
      </c>
      <c r="Q582" s="58" t="str">
        <f t="shared" si="82"/>
        <v>P*C*</v>
      </c>
      <c r="R582" s="58" t="str">
        <f t="shared" si="82"/>
        <v>P*C*</v>
      </c>
      <c r="S582" s="58" t="str">
        <f t="shared" si="82"/>
        <v>P*C-</v>
      </c>
      <c r="T582" s="58" t="str">
        <f t="shared" si="82"/>
        <v>P*C-</v>
      </c>
      <c r="U582" s="58" t="str">
        <f t="shared" si="82"/>
        <v>P*C-</v>
      </c>
      <c r="V582" s="58" t="str">
        <f t="shared" si="82"/>
        <v>P*C-</v>
      </c>
      <c r="W582" s="58" t="str">
        <f t="shared" si="82"/>
        <v>P*C-</v>
      </c>
      <c r="X582" s="58" t="str">
        <f t="shared" si="82"/>
        <v>P*C-</v>
      </c>
      <c r="Y582" s="58" t="str">
        <f t="shared" si="82"/>
        <v>P*C-</v>
      </c>
      <c r="Z582" s="58" t="str">
        <f t="shared" si="82"/>
        <v>P*C-</v>
      </c>
      <c r="AA582" s="58" t="str">
        <f t="shared" si="82"/>
        <v>P*C-</v>
      </c>
      <c r="AB582" s="58" t="str">
        <f t="shared" si="82"/>
        <v>P*C-</v>
      </c>
      <c r="AC582" s="58" t="str">
        <f t="shared" si="82"/>
        <v>P*C*</v>
      </c>
      <c r="AD582" s="58" t="str">
        <f t="shared" si="82"/>
        <v>P*C*</v>
      </c>
      <c r="AE582" s="58" t="str">
        <f t="shared" si="82"/>
        <v>P*C*</v>
      </c>
      <c r="AF582" s="58" t="str">
        <f t="shared" si="82"/>
        <v>P*C-</v>
      </c>
      <c r="AG582" s="58" t="str">
        <f t="shared" si="82"/>
        <v>P*C-</v>
      </c>
      <c r="AH582" s="58" t="str">
        <f t="shared" si="82"/>
        <v>P*C+</v>
      </c>
      <c r="AI582" s="58" t="str">
        <f t="shared" si="82"/>
        <v>P*C+</v>
      </c>
      <c r="AJ582" s="58" t="str">
        <f t="shared" si="82"/>
        <v>P*C-</v>
      </c>
      <c r="AK582" s="58" t="str">
        <f t="shared" si="82"/>
        <v>P*C-</v>
      </c>
      <c r="AL582" s="58" t="str">
        <f t="shared" si="82"/>
        <v>P*C*</v>
      </c>
      <c r="AM582" s="58" t="str">
        <f t="shared" si="82"/>
        <v>P*C*</v>
      </c>
      <c r="AN582" s="58" t="str">
        <f t="shared" si="82"/>
        <v>P*C*</v>
      </c>
      <c r="AO582" s="58" t="str">
        <f t="shared" si="82"/>
        <v>P*C*</v>
      </c>
      <c r="AP582" s="58" t="str">
        <f t="shared" ref="AP582:BU582" si="83">IF(AND(LEFT(AP$9,7)="Include",AP160&lt;&gt;""),IF(LEFT(AP87,4)="WILL",IF(AP160&lt;&gt;"No","P+C+","P+C-"),IF(LEFT(AP87,5)="WON'T",IF(AP160&lt;&gt;"No","P-C+","P-C-"),IF(AP87="NA",IF(AP160&lt;&gt;"No","P*C+","P*C-"),IF(AP160&lt;&gt;"No","P*C+","P*C*")))),"*")</f>
        <v>P*C*</v>
      </c>
      <c r="AQ582" s="58" t="str">
        <f t="shared" si="83"/>
        <v>*</v>
      </c>
      <c r="AR582" s="58" t="str">
        <f t="shared" si="83"/>
        <v>P*C*</v>
      </c>
      <c r="AS582" s="58" t="str">
        <f t="shared" si="83"/>
        <v>P*C*</v>
      </c>
      <c r="AT582" s="58" t="str">
        <f t="shared" si="83"/>
        <v>P*C-</v>
      </c>
      <c r="AU582" s="58" t="str">
        <f t="shared" si="83"/>
        <v>P*C-</v>
      </c>
      <c r="AV582" s="58" t="str">
        <f t="shared" si="83"/>
        <v>*</v>
      </c>
      <c r="AW582" s="58" t="str">
        <f t="shared" si="83"/>
        <v>*</v>
      </c>
      <c r="AX582" s="58" t="str">
        <f t="shared" si="83"/>
        <v>*</v>
      </c>
      <c r="AY582" s="58" t="str">
        <f t="shared" si="83"/>
        <v>*</v>
      </c>
      <c r="AZ582" s="58" t="str">
        <f t="shared" si="83"/>
        <v>P*C*</v>
      </c>
      <c r="BA582" s="58" t="str">
        <f t="shared" si="83"/>
        <v>P*C-</v>
      </c>
      <c r="BB582" s="58" t="str">
        <f t="shared" si="83"/>
        <v>P*C-</v>
      </c>
      <c r="BC582" s="58" t="str">
        <f t="shared" si="83"/>
        <v>P*C-</v>
      </c>
      <c r="BD582" s="58" t="str">
        <f t="shared" si="83"/>
        <v>P*C-</v>
      </c>
      <c r="BE582" s="58" t="str">
        <f t="shared" si="83"/>
        <v>*</v>
      </c>
      <c r="BF582" s="58" t="str">
        <f t="shared" si="83"/>
        <v>*</v>
      </c>
      <c r="BG582" s="58" t="str">
        <f t="shared" si="83"/>
        <v>P*C+</v>
      </c>
      <c r="BH582" s="58" t="str">
        <f t="shared" si="83"/>
        <v>*</v>
      </c>
      <c r="BI582" s="58" t="str">
        <f t="shared" si="83"/>
        <v>P*C*</v>
      </c>
      <c r="BJ582" s="58" t="str">
        <f t="shared" si="83"/>
        <v>P*C-</v>
      </c>
      <c r="BK582" s="58" t="str">
        <f t="shared" si="83"/>
        <v>P*C-</v>
      </c>
      <c r="BL582" s="58" t="str">
        <f t="shared" si="83"/>
        <v>P*C-</v>
      </c>
      <c r="BM582" s="58" t="str">
        <f t="shared" si="83"/>
        <v>P*C-</v>
      </c>
      <c r="BN582" s="58" t="str">
        <f t="shared" si="83"/>
        <v>P*C*</v>
      </c>
      <c r="BO582" s="58" t="str">
        <f t="shared" si="83"/>
        <v>P*C*</v>
      </c>
      <c r="BP582" s="58" t="str">
        <f t="shared" si="83"/>
        <v>P*C*</v>
      </c>
      <c r="BQ582" s="58" t="str">
        <f t="shared" si="83"/>
        <v>P*C*</v>
      </c>
      <c r="BR582" s="58" t="str">
        <f t="shared" si="83"/>
        <v>P*C*</v>
      </c>
      <c r="BS582" s="58" t="str">
        <f t="shared" si="83"/>
        <v>P*C*</v>
      </c>
      <c r="BT582" s="58" t="str">
        <f t="shared" si="83"/>
        <v>P*C-</v>
      </c>
      <c r="BU582" s="58" t="str">
        <f t="shared" si="83"/>
        <v>P*C-</v>
      </c>
      <c r="BV582" s="58" t="str">
        <f t="shared" ref="BV582:DA582" si="84">IF(AND(LEFT(BV$9,7)="Include",BV160&lt;&gt;""),IF(LEFT(BV87,4)="WILL",IF(BV160&lt;&gt;"No","P+C+","P+C-"),IF(LEFT(BV87,5)="WON'T",IF(BV160&lt;&gt;"No","P-C+","P-C-"),IF(BV87="NA",IF(BV160&lt;&gt;"No","P*C+","P*C-"),IF(BV160&lt;&gt;"No","P*C+","P*C*")))),"*")</f>
        <v>P*C-</v>
      </c>
      <c r="BW582" s="58" t="str">
        <f t="shared" si="84"/>
        <v>P*C-</v>
      </c>
      <c r="BX582" s="58" t="str">
        <f t="shared" si="84"/>
        <v>P*C*</v>
      </c>
      <c r="BY582" s="58" t="str">
        <f t="shared" si="84"/>
        <v>P*C*</v>
      </c>
      <c r="BZ582" s="58" t="str">
        <f t="shared" si="84"/>
        <v>P*C-</v>
      </c>
      <c r="CA582" s="58" t="str">
        <f t="shared" si="84"/>
        <v>P*C-</v>
      </c>
      <c r="CB582" s="58" t="str">
        <f t="shared" si="84"/>
        <v>P*C*</v>
      </c>
      <c r="CC582" s="58" t="str">
        <f t="shared" si="84"/>
        <v>P*C-</v>
      </c>
      <c r="CD582" s="58" t="str">
        <f t="shared" si="84"/>
        <v>P*C-</v>
      </c>
      <c r="CE582" s="58" t="str">
        <f t="shared" si="84"/>
        <v>*</v>
      </c>
      <c r="CF582" s="58" t="str">
        <f t="shared" si="84"/>
        <v>*</v>
      </c>
      <c r="CG582" s="58" t="str">
        <f t="shared" si="84"/>
        <v>P*C*</v>
      </c>
      <c r="CH582" s="58" t="str">
        <f t="shared" si="84"/>
        <v>P*C-</v>
      </c>
      <c r="CI582" s="58" t="str">
        <f t="shared" si="84"/>
        <v>P*C-</v>
      </c>
      <c r="CJ582" s="58" t="str">
        <f t="shared" si="84"/>
        <v>P*C-</v>
      </c>
      <c r="CK582" s="58" t="str">
        <f t="shared" si="84"/>
        <v>P*C-</v>
      </c>
      <c r="CL582" s="58" t="str">
        <f t="shared" si="84"/>
        <v>P*C-</v>
      </c>
      <c r="CM582" s="58" t="str">
        <f t="shared" si="84"/>
        <v>P*C-</v>
      </c>
      <c r="CN582" s="58" t="str">
        <f t="shared" si="84"/>
        <v>P*C-</v>
      </c>
      <c r="CO582" s="58" t="str">
        <f t="shared" si="84"/>
        <v>P*C+</v>
      </c>
      <c r="CP582" s="58" t="str">
        <f t="shared" si="84"/>
        <v>P*C+</v>
      </c>
      <c r="CQ582" s="58" t="str">
        <f t="shared" si="84"/>
        <v>P*C*</v>
      </c>
      <c r="CR582" s="58" t="str">
        <f t="shared" si="84"/>
        <v>P*C*</v>
      </c>
      <c r="CS582" s="58" t="str">
        <f t="shared" si="84"/>
        <v>P*C*</v>
      </c>
      <c r="CT582" s="58" t="str">
        <f t="shared" si="84"/>
        <v>P*C*</v>
      </c>
      <c r="CU582" s="58" t="str">
        <f t="shared" si="84"/>
        <v>P*C-</v>
      </c>
      <c r="CV582" s="58" t="str">
        <f t="shared" si="84"/>
        <v>P*C-</v>
      </c>
      <c r="CW582" s="58" t="str">
        <f t="shared" si="84"/>
        <v>P*C*</v>
      </c>
      <c r="CX582" s="58" t="str">
        <f t="shared" si="84"/>
        <v>P*C*</v>
      </c>
      <c r="CY582" s="58" t="str">
        <f t="shared" si="84"/>
        <v>P*C-</v>
      </c>
      <c r="CZ582" s="58" t="str">
        <f t="shared" si="84"/>
        <v>P*C-</v>
      </c>
      <c r="DA582" s="58" t="str">
        <f t="shared" si="84"/>
        <v>P*C-</v>
      </c>
      <c r="DB582" s="58" t="str">
        <f t="shared" ref="DB582:EK582" si="85">IF(AND(LEFT(DB$9,7)="Include",DB160&lt;&gt;""),IF(LEFT(DB87,4)="WILL",IF(DB160&lt;&gt;"No","P+C+","P+C-"),IF(LEFT(DB87,5)="WON'T",IF(DB160&lt;&gt;"No","P-C+","P-C-"),IF(DB87="NA",IF(DB160&lt;&gt;"No","P*C+","P*C-"),IF(DB160&lt;&gt;"No","P*C+","P*C*")))),"*")</f>
        <v>P*C-</v>
      </c>
      <c r="DC582" s="58" t="str">
        <f t="shared" si="85"/>
        <v>*</v>
      </c>
      <c r="DD582" s="58" t="str">
        <f t="shared" si="85"/>
        <v>P*C-</v>
      </c>
      <c r="DE582" s="58" t="str">
        <f t="shared" si="85"/>
        <v>P*C-</v>
      </c>
      <c r="DF582" s="58" t="str">
        <f t="shared" si="85"/>
        <v>P*C-</v>
      </c>
      <c r="DG582" s="58" t="str">
        <f t="shared" si="85"/>
        <v>P-C-</v>
      </c>
      <c r="DH582" s="58" t="str">
        <f t="shared" si="85"/>
        <v>P*C-</v>
      </c>
      <c r="DI582" s="58" t="str">
        <f t="shared" si="85"/>
        <v>P*C-</v>
      </c>
      <c r="DJ582" s="58" t="str">
        <f t="shared" si="85"/>
        <v>P*C*</v>
      </c>
      <c r="DK582" s="58" t="str">
        <f t="shared" si="85"/>
        <v>P*C*</v>
      </c>
      <c r="DL582" s="58" t="str">
        <f t="shared" si="85"/>
        <v>P*C-</v>
      </c>
      <c r="DM582" s="58" t="str">
        <f t="shared" si="85"/>
        <v>*</v>
      </c>
      <c r="DN582" s="58" t="str">
        <f t="shared" si="85"/>
        <v>P*C*</v>
      </c>
      <c r="DO582" s="58" t="str">
        <f t="shared" si="85"/>
        <v>P*C*</v>
      </c>
      <c r="DP582" s="58" t="str">
        <f t="shared" si="85"/>
        <v>P*C-</v>
      </c>
      <c r="DQ582" s="58" t="str">
        <f t="shared" si="85"/>
        <v>*</v>
      </c>
      <c r="DR582" s="58" t="str">
        <f t="shared" si="85"/>
        <v>*</v>
      </c>
      <c r="DS582" s="58" t="str">
        <f t="shared" si="85"/>
        <v>P*C*</v>
      </c>
      <c r="DT582" s="58" t="str">
        <f t="shared" si="85"/>
        <v>P*C*</v>
      </c>
      <c r="DU582" s="58" t="str">
        <f t="shared" si="85"/>
        <v>P*C*</v>
      </c>
      <c r="DV582" s="58" t="str">
        <f t="shared" si="85"/>
        <v>*</v>
      </c>
      <c r="DW582" s="58" t="str">
        <f t="shared" si="85"/>
        <v>P*C-</v>
      </c>
      <c r="DX582" s="58" t="str">
        <f t="shared" si="85"/>
        <v>P*C-</v>
      </c>
      <c r="DY582" s="58" t="str">
        <f t="shared" si="85"/>
        <v>P*C-</v>
      </c>
      <c r="DZ582" s="58" t="str">
        <f t="shared" si="85"/>
        <v>P*C-</v>
      </c>
      <c r="EA582" s="58" t="str">
        <f t="shared" si="85"/>
        <v>P*C*</v>
      </c>
      <c r="EB582" s="58" t="str">
        <f t="shared" si="85"/>
        <v>P*C-</v>
      </c>
      <c r="EC582" s="58" t="str">
        <f t="shared" si="85"/>
        <v>P*C-</v>
      </c>
      <c r="ED582" s="58" t="str">
        <f t="shared" si="85"/>
        <v>P*C-</v>
      </c>
      <c r="EE582" s="58" t="str">
        <f t="shared" si="85"/>
        <v>P*C-</v>
      </c>
      <c r="EF582" s="58" t="str">
        <f t="shared" si="85"/>
        <v>P*C*</v>
      </c>
      <c r="EG582" s="58" t="str">
        <f t="shared" si="85"/>
        <v>P*C*</v>
      </c>
      <c r="EH582" s="58" t="str">
        <f t="shared" si="85"/>
        <v>P*C-</v>
      </c>
      <c r="EI582" s="58" t="str">
        <f t="shared" si="85"/>
        <v>P*C-</v>
      </c>
      <c r="EJ582" s="58" t="str">
        <f t="shared" si="85"/>
        <v>P*C-</v>
      </c>
      <c r="EK582" s="58" t="str">
        <f t="shared" si="85"/>
        <v>P*C-</v>
      </c>
      <c r="EL582" s="109"/>
      <c r="EM582" s="109"/>
    </row>
    <row r="583" spans="1:143" s="58" customFormat="1" ht="12.75" customHeight="1" x14ac:dyDescent="0.25">
      <c r="A583" s="5"/>
      <c r="B583" s="96"/>
      <c r="C583" s="96"/>
      <c r="D583" s="96"/>
      <c r="E583" s="96"/>
      <c r="F583" s="96" t="s">
        <v>3539</v>
      </c>
      <c r="G583" s="4" t="s">
        <v>376</v>
      </c>
      <c r="H583" s="18" t="s">
        <v>5</v>
      </c>
      <c r="I583" s="18"/>
      <c r="J583" s="58" t="str">
        <f t="shared" ref="J583:AO583" si="86">IF(AND(LEFT(J$9,7)="Include",J161&lt;&gt;""),IF(LEFT(J88,4)="WILL",IF(J161&lt;&gt;"No","P+C+","P+C-"),IF(LEFT(J88,5)="WON'T",IF(J161&lt;&gt;"No","P-C+","P-C-"),IF(J88="NA",IF(J161&lt;&gt;"No","P*C+","P*C-"),IF(J161&lt;&gt;"No","P*C+","P*C*")))),"*")</f>
        <v>P*C-</v>
      </c>
      <c r="K583" s="58" t="str">
        <f t="shared" si="86"/>
        <v>P*C-</v>
      </c>
      <c r="L583" s="58" t="str">
        <f t="shared" si="86"/>
        <v>P*C-</v>
      </c>
      <c r="M583" s="58" t="str">
        <f t="shared" si="86"/>
        <v>P*C-</v>
      </c>
      <c r="N583" s="58" t="str">
        <f t="shared" si="86"/>
        <v>P*C-</v>
      </c>
      <c r="O583" s="58" t="str">
        <f t="shared" si="86"/>
        <v>P*C-</v>
      </c>
      <c r="P583" s="58" t="str">
        <f t="shared" si="86"/>
        <v>P*C-</v>
      </c>
      <c r="Q583" s="58" t="str">
        <f t="shared" si="86"/>
        <v>P*C*</v>
      </c>
      <c r="R583" s="58" t="str">
        <f t="shared" si="86"/>
        <v>P*C*</v>
      </c>
      <c r="S583" s="58" t="str">
        <f t="shared" si="86"/>
        <v>P*C-</v>
      </c>
      <c r="T583" s="58" t="str">
        <f t="shared" si="86"/>
        <v>P*C-</v>
      </c>
      <c r="U583" s="58" t="str">
        <f t="shared" si="86"/>
        <v>P*C-</v>
      </c>
      <c r="V583" s="58" t="str">
        <f t="shared" si="86"/>
        <v>P*C-</v>
      </c>
      <c r="W583" s="58" t="str">
        <f t="shared" si="86"/>
        <v>P*C-</v>
      </c>
      <c r="X583" s="58" t="str">
        <f t="shared" si="86"/>
        <v>P*C-</v>
      </c>
      <c r="Y583" s="58" t="str">
        <f t="shared" si="86"/>
        <v>P*C-</v>
      </c>
      <c r="Z583" s="58" t="str">
        <f t="shared" si="86"/>
        <v>P*C-</v>
      </c>
      <c r="AA583" s="58" t="str">
        <f t="shared" si="86"/>
        <v>P*C-</v>
      </c>
      <c r="AB583" s="58" t="str">
        <f t="shared" si="86"/>
        <v>P*C-</v>
      </c>
      <c r="AC583" s="58" t="str">
        <f t="shared" si="86"/>
        <v>P*C*</v>
      </c>
      <c r="AD583" s="58" t="str">
        <f t="shared" si="86"/>
        <v>P*C*</v>
      </c>
      <c r="AE583" s="58" t="str">
        <f t="shared" si="86"/>
        <v>P*C*</v>
      </c>
      <c r="AF583" s="58" t="str">
        <f t="shared" si="86"/>
        <v>P*C-</v>
      </c>
      <c r="AG583" s="58" t="str">
        <f t="shared" si="86"/>
        <v>P*C-</v>
      </c>
      <c r="AH583" s="58" t="str">
        <f t="shared" si="86"/>
        <v>P*C*</v>
      </c>
      <c r="AI583" s="58" t="str">
        <f t="shared" si="86"/>
        <v>P*C*</v>
      </c>
      <c r="AJ583" s="58" t="str">
        <f t="shared" si="86"/>
        <v>P*C-</v>
      </c>
      <c r="AK583" s="58" t="str">
        <f t="shared" si="86"/>
        <v>P*C-</v>
      </c>
      <c r="AL583" s="58" t="str">
        <f t="shared" si="86"/>
        <v>P*C*</v>
      </c>
      <c r="AM583" s="58" t="str">
        <f t="shared" si="86"/>
        <v>P*C*</v>
      </c>
      <c r="AN583" s="58" t="str">
        <f t="shared" si="86"/>
        <v>P*C+</v>
      </c>
      <c r="AO583" s="58" t="str">
        <f t="shared" si="86"/>
        <v>P*C+</v>
      </c>
      <c r="AP583" s="58" t="str">
        <f t="shared" ref="AP583:BU583" si="87">IF(AND(LEFT(AP$9,7)="Include",AP161&lt;&gt;""),IF(LEFT(AP88,4)="WILL",IF(AP161&lt;&gt;"No","P+C+","P+C-"),IF(LEFT(AP88,5)="WON'T",IF(AP161&lt;&gt;"No","P-C+","P-C-"),IF(AP88="NA",IF(AP161&lt;&gt;"No","P*C+","P*C-"),IF(AP161&lt;&gt;"No","P*C+","P*C*")))),"*")</f>
        <v>P*C*</v>
      </c>
      <c r="AQ583" s="58" t="str">
        <f t="shared" si="87"/>
        <v>*</v>
      </c>
      <c r="AR583" s="58" t="str">
        <f t="shared" si="87"/>
        <v>P*C*</v>
      </c>
      <c r="AS583" s="58" t="str">
        <f t="shared" si="87"/>
        <v>P*C*</v>
      </c>
      <c r="AT583" s="58" t="str">
        <f t="shared" si="87"/>
        <v>P*C-</v>
      </c>
      <c r="AU583" s="58" t="str">
        <f t="shared" si="87"/>
        <v>P*C-</v>
      </c>
      <c r="AV583" s="58" t="str">
        <f t="shared" si="87"/>
        <v>*</v>
      </c>
      <c r="AW583" s="58" t="str">
        <f t="shared" si="87"/>
        <v>*</v>
      </c>
      <c r="AX583" s="58" t="str">
        <f t="shared" si="87"/>
        <v>*</v>
      </c>
      <c r="AY583" s="58" t="str">
        <f t="shared" si="87"/>
        <v>*</v>
      </c>
      <c r="AZ583" s="58" t="str">
        <f t="shared" si="87"/>
        <v>P*C*</v>
      </c>
      <c r="BA583" s="58" t="str">
        <f t="shared" si="87"/>
        <v>P*C-</v>
      </c>
      <c r="BB583" s="58" t="str">
        <f t="shared" si="87"/>
        <v>P*C-</v>
      </c>
      <c r="BC583" s="58" t="str">
        <f t="shared" si="87"/>
        <v>P*C-</v>
      </c>
      <c r="BD583" s="58" t="str">
        <f t="shared" si="87"/>
        <v>P*C-</v>
      </c>
      <c r="BE583" s="58" t="str">
        <f t="shared" si="87"/>
        <v>*</v>
      </c>
      <c r="BF583" s="58" t="str">
        <f t="shared" si="87"/>
        <v>*</v>
      </c>
      <c r="BG583" s="58" t="str">
        <f t="shared" si="87"/>
        <v>P*C*</v>
      </c>
      <c r="BH583" s="58" t="str">
        <f t="shared" si="87"/>
        <v>*</v>
      </c>
      <c r="BI583" s="58" t="str">
        <f t="shared" si="87"/>
        <v>P*C*</v>
      </c>
      <c r="BJ583" s="58" t="str">
        <f t="shared" si="87"/>
        <v>P*C-</v>
      </c>
      <c r="BK583" s="58" t="str">
        <f t="shared" si="87"/>
        <v>P*C-</v>
      </c>
      <c r="BL583" s="58" t="str">
        <f t="shared" si="87"/>
        <v>P*C-</v>
      </c>
      <c r="BM583" s="58" t="str">
        <f t="shared" si="87"/>
        <v>P*C-</v>
      </c>
      <c r="BN583" s="58" t="str">
        <f t="shared" si="87"/>
        <v>P*C*</v>
      </c>
      <c r="BO583" s="58" t="str">
        <f t="shared" si="87"/>
        <v>P*C*</v>
      </c>
      <c r="BP583" s="58" t="str">
        <f t="shared" si="87"/>
        <v>P*C*</v>
      </c>
      <c r="BQ583" s="58" t="str">
        <f t="shared" si="87"/>
        <v>P*C*</v>
      </c>
      <c r="BR583" s="58" t="str">
        <f t="shared" si="87"/>
        <v>P*C*</v>
      </c>
      <c r="BS583" s="58" t="str">
        <f t="shared" si="87"/>
        <v>P*C*</v>
      </c>
      <c r="BT583" s="58" t="str">
        <f t="shared" si="87"/>
        <v>P*C-</v>
      </c>
      <c r="BU583" s="58" t="str">
        <f t="shared" si="87"/>
        <v>P*C-</v>
      </c>
      <c r="BV583" s="58" t="str">
        <f t="shared" ref="BV583:DA583" si="88">IF(AND(LEFT(BV$9,7)="Include",BV161&lt;&gt;""),IF(LEFT(BV88,4)="WILL",IF(BV161&lt;&gt;"No","P+C+","P+C-"),IF(LEFT(BV88,5)="WON'T",IF(BV161&lt;&gt;"No","P-C+","P-C-"),IF(BV88="NA",IF(BV161&lt;&gt;"No","P*C+","P*C-"),IF(BV161&lt;&gt;"No","P*C+","P*C*")))),"*")</f>
        <v>P*C-</v>
      </c>
      <c r="BW583" s="58" t="str">
        <f t="shared" si="88"/>
        <v>P*C-</v>
      </c>
      <c r="BX583" s="58" t="str">
        <f t="shared" si="88"/>
        <v>P*C*</v>
      </c>
      <c r="BY583" s="58" t="str">
        <f t="shared" si="88"/>
        <v>P*C*</v>
      </c>
      <c r="BZ583" s="58" t="str">
        <f t="shared" si="88"/>
        <v>P*C-</v>
      </c>
      <c r="CA583" s="58" t="str">
        <f t="shared" si="88"/>
        <v>P*C-</v>
      </c>
      <c r="CB583" s="58" t="str">
        <f t="shared" si="88"/>
        <v>P*C*</v>
      </c>
      <c r="CC583" s="58" t="str">
        <f t="shared" si="88"/>
        <v>P*C-</v>
      </c>
      <c r="CD583" s="58" t="str">
        <f t="shared" si="88"/>
        <v>P*C-</v>
      </c>
      <c r="CE583" s="58" t="str">
        <f t="shared" si="88"/>
        <v>*</v>
      </c>
      <c r="CF583" s="58" t="str">
        <f t="shared" si="88"/>
        <v>*</v>
      </c>
      <c r="CG583" s="58" t="str">
        <f t="shared" si="88"/>
        <v>P*C*</v>
      </c>
      <c r="CH583" s="58" t="str">
        <f t="shared" si="88"/>
        <v>P*C-</v>
      </c>
      <c r="CI583" s="58" t="str">
        <f t="shared" si="88"/>
        <v>P*C-</v>
      </c>
      <c r="CJ583" s="58" t="str">
        <f t="shared" si="88"/>
        <v>P*C-</v>
      </c>
      <c r="CK583" s="58" t="str">
        <f t="shared" si="88"/>
        <v>P*C-</v>
      </c>
      <c r="CL583" s="58" t="str">
        <f t="shared" si="88"/>
        <v>P*C-</v>
      </c>
      <c r="CM583" s="58" t="str">
        <f t="shared" si="88"/>
        <v>P*C-</v>
      </c>
      <c r="CN583" s="58" t="str">
        <f t="shared" si="88"/>
        <v>P*C-</v>
      </c>
      <c r="CO583" s="58" t="str">
        <f t="shared" si="88"/>
        <v>P*C-</v>
      </c>
      <c r="CP583" s="58" t="str">
        <f t="shared" si="88"/>
        <v>P*C-</v>
      </c>
      <c r="CQ583" s="58" t="str">
        <f t="shared" si="88"/>
        <v>P*C*</v>
      </c>
      <c r="CR583" s="58" t="str">
        <f t="shared" si="88"/>
        <v>P*C*</v>
      </c>
      <c r="CS583" s="58" t="str">
        <f t="shared" si="88"/>
        <v>P*C*</v>
      </c>
      <c r="CT583" s="58" t="str">
        <f t="shared" si="88"/>
        <v>P*C*</v>
      </c>
      <c r="CU583" s="58" t="str">
        <f t="shared" si="88"/>
        <v>P*C-</v>
      </c>
      <c r="CV583" s="58" t="str">
        <f t="shared" si="88"/>
        <v>P*C-</v>
      </c>
      <c r="CW583" s="58" t="str">
        <f t="shared" si="88"/>
        <v>P*C*</v>
      </c>
      <c r="CX583" s="58" t="str">
        <f t="shared" si="88"/>
        <v>P*C*</v>
      </c>
      <c r="CY583" s="58" t="str">
        <f t="shared" si="88"/>
        <v>P*C-</v>
      </c>
      <c r="CZ583" s="58" t="str">
        <f t="shared" si="88"/>
        <v>P*C-</v>
      </c>
      <c r="DA583" s="58" t="str">
        <f t="shared" si="88"/>
        <v>P*C-</v>
      </c>
      <c r="DB583" s="58" t="str">
        <f t="shared" ref="DB583:EK583" si="89">IF(AND(LEFT(DB$9,7)="Include",DB161&lt;&gt;""),IF(LEFT(DB88,4)="WILL",IF(DB161&lt;&gt;"No","P+C+","P+C-"),IF(LEFT(DB88,5)="WON'T",IF(DB161&lt;&gt;"No","P-C+","P-C-"),IF(DB88="NA",IF(DB161&lt;&gt;"No","P*C+","P*C-"),IF(DB161&lt;&gt;"No","P*C+","P*C*")))),"*")</f>
        <v>P*C-</v>
      </c>
      <c r="DC583" s="58" t="str">
        <f t="shared" si="89"/>
        <v>*</v>
      </c>
      <c r="DD583" s="58" t="str">
        <f t="shared" si="89"/>
        <v>P*C-</v>
      </c>
      <c r="DE583" s="58" t="str">
        <f t="shared" si="89"/>
        <v>P*C-</v>
      </c>
      <c r="DF583" s="58" t="str">
        <f t="shared" si="89"/>
        <v>P*C-</v>
      </c>
      <c r="DG583" s="58" t="str">
        <f t="shared" si="89"/>
        <v>P*C-</v>
      </c>
      <c r="DH583" s="58" t="str">
        <f t="shared" si="89"/>
        <v>P*C-</v>
      </c>
      <c r="DI583" s="58" t="str">
        <f t="shared" si="89"/>
        <v>P*C-</v>
      </c>
      <c r="DJ583" s="58" t="str">
        <f t="shared" si="89"/>
        <v>P*C*</v>
      </c>
      <c r="DK583" s="58" t="str">
        <f t="shared" si="89"/>
        <v>P*C*</v>
      </c>
      <c r="DL583" s="58" t="str">
        <f t="shared" si="89"/>
        <v>P*C-</v>
      </c>
      <c r="DM583" s="58" t="str">
        <f t="shared" si="89"/>
        <v>*</v>
      </c>
      <c r="DN583" s="58" t="str">
        <f t="shared" si="89"/>
        <v>P*C*</v>
      </c>
      <c r="DO583" s="58" t="str">
        <f t="shared" si="89"/>
        <v>P*C*</v>
      </c>
      <c r="DP583" s="58" t="str">
        <f t="shared" si="89"/>
        <v>P*C-</v>
      </c>
      <c r="DQ583" s="58" t="str">
        <f t="shared" si="89"/>
        <v>*</v>
      </c>
      <c r="DR583" s="58" t="str">
        <f t="shared" si="89"/>
        <v>*</v>
      </c>
      <c r="DS583" s="58" t="str">
        <f t="shared" si="89"/>
        <v>P*C*</v>
      </c>
      <c r="DT583" s="58" t="str">
        <f t="shared" si="89"/>
        <v>P*C*</v>
      </c>
      <c r="DU583" s="58" t="str">
        <f t="shared" si="89"/>
        <v>P*C*</v>
      </c>
      <c r="DV583" s="58" t="str">
        <f t="shared" si="89"/>
        <v>*</v>
      </c>
      <c r="DW583" s="58" t="str">
        <f t="shared" si="89"/>
        <v>P*C-</v>
      </c>
      <c r="DX583" s="58" t="str">
        <f t="shared" si="89"/>
        <v>P*C-</v>
      </c>
      <c r="DY583" s="58" t="str">
        <f t="shared" si="89"/>
        <v>P*C-</v>
      </c>
      <c r="DZ583" s="58" t="str">
        <f t="shared" si="89"/>
        <v>P*C-</v>
      </c>
      <c r="EA583" s="58" t="str">
        <f t="shared" si="89"/>
        <v>P*C*</v>
      </c>
      <c r="EB583" s="58" t="str">
        <f t="shared" si="89"/>
        <v>P*C-</v>
      </c>
      <c r="EC583" s="58" t="str">
        <f t="shared" si="89"/>
        <v>P*C-</v>
      </c>
      <c r="ED583" s="58" t="str">
        <f t="shared" si="89"/>
        <v>P*C-</v>
      </c>
      <c r="EE583" s="58" t="str">
        <f t="shared" si="89"/>
        <v>P*C-</v>
      </c>
      <c r="EF583" s="58" t="str">
        <f t="shared" si="89"/>
        <v>P*C*</v>
      </c>
      <c r="EG583" s="58" t="str">
        <f t="shared" si="89"/>
        <v>P*C*</v>
      </c>
      <c r="EH583" s="58" t="str">
        <f t="shared" si="89"/>
        <v>P*C-</v>
      </c>
      <c r="EI583" s="58" t="str">
        <f t="shared" si="89"/>
        <v>P*C-</v>
      </c>
      <c r="EJ583" s="58" t="str">
        <f t="shared" si="89"/>
        <v>P*C-</v>
      </c>
      <c r="EK583" s="58" t="str">
        <f t="shared" si="89"/>
        <v>P*C-</v>
      </c>
      <c r="EL583" s="109"/>
      <c r="EM583" s="109"/>
    </row>
    <row r="584" spans="1:143" s="58" customFormat="1" ht="12.75" customHeight="1" x14ac:dyDescent="0.25">
      <c r="A584" s="5"/>
      <c r="B584" s="96"/>
      <c r="C584" s="96"/>
      <c r="D584" s="96"/>
      <c r="E584" s="96"/>
      <c r="F584" s="96" t="s">
        <v>3539</v>
      </c>
      <c r="G584" s="4" t="s">
        <v>377</v>
      </c>
      <c r="H584" s="18" t="s">
        <v>5</v>
      </c>
      <c r="I584" s="18"/>
      <c r="J584" s="58" t="str">
        <f t="shared" ref="J584:AO584" si="90">IF(AND(LEFT(J$9,7)="Include",J162&lt;&gt;""),IF(LEFT(J89,4)="WILL",IF(J162&lt;&gt;"No","P+C+","P+C-"),IF(LEFT(J89,5)="WON'T",IF(J162&lt;&gt;"No","P-C+","P-C-"),IF(J89="NA",IF(J162&lt;&gt;"No","P*C+","P*C-"),IF(J162&lt;&gt;"No","P*C+","P*C*")))),"*")</f>
        <v>P*C-</v>
      </c>
      <c r="K584" s="58" t="str">
        <f t="shared" si="90"/>
        <v>P*C-</v>
      </c>
      <c r="L584" s="58" t="str">
        <f t="shared" si="90"/>
        <v>P*C-</v>
      </c>
      <c r="M584" s="58" t="str">
        <f t="shared" si="90"/>
        <v>P*C-</v>
      </c>
      <c r="N584" s="58" t="str">
        <f t="shared" si="90"/>
        <v>P*C-</v>
      </c>
      <c r="O584" s="58" t="str">
        <f t="shared" si="90"/>
        <v>P*C-</v>
      </c>
      <c r="P584" s="58" t="str">
        <f t="shared" si="90"/>
        <v>P*C-</v>
      </c>
      <c r="Q584" s="58" t="str">
        <f t="shared" si="90"/>
        <v>P*C*</v>
      </c>
      <c r="R584" s="58" t="str">
        <f t="shared" si="90"/>
        <v>P*C*</v>
      </c>
      <c r="S584" s="58" t="str">
        <f t="shared" si="90"/>
        <v>P*C-</v>
      </c>
      <c r="T584" s="58" t="str">
        <f t="shared" si="90"/>
        <v>P*C-</v>
      </c>
      <c r="U584" s="58" t="str">
        <f t="shared" si="90"/>
        <v>P*C-</v>
      </c>
      <c r="V584" s="58" t="str">
        <f t="shared" si="90"/>
        <v>P*C-</v>
      </c>
      <c r="W584" s="58" t="str">
        <f t="shared" si="90"/>
        <v>P*C-</v>
      </c>
      <c r="X584" s="58" t="str">
        <f t="shared" si="90"/>
        <v>P*C-</v>
      </c>
      <c r="Y584" s="58" t="str">
        <f t="shared" si="90"/>
        <v>P*C-</v>
      </c>
      <c r="Z584" s="58" t="str">
        <f t="shared" si="90"/>
        <v>P*C-</v>
      </c>
      <c r="AA584" s="58" t="str">
        <f t="shared" si="90"/>
        <v>P*C-</v>
      </c>
      <c r="AB584" s="58" t="str">
        <f t="shared" si="90"/>
        <v>P*C-</v>
      </c>
      <c r="AC584" s="58" t="str">
        <f t="shared" si="90"/>
        <v>P*C*</v>
      </c>
      <c r="AD584" s="58" t="str">
        <f t="shared" si="90"/>
        <v>P*C*</v>
      </c>
      <c r="AE584" s="58" t="str">
        <f t="shared" si="90"/>
        <v>P*C*</v>
      </c>
      <c r="AF584" s="58" t="str">
        <f t="shared" si="90"/>
        <v>P*C-</v>
      </c>
      <c r="AG584" s="58" t="str">
        <f t="shared" si="90"/>
        <v>P*C-</v>
      </c>
      <c r="AH584" s="58" t="str">
        <f t="shared" si="90"/>
        <v>P*C*</v>
      </c>
      <c r="AI584" s="58" t="str">
        <f t="shared" si="90"/>
        <v>P*C*</v>
      </c>
      <c r="AJ584" s="58" t="str">
        <f t="shared" si="90"/>
        <v>P*C-</v>
      </c>
      <c r="AK584" s="58" t="str">
        <f t="shared" si="90"/>
        <v>P*C-</v>
      </c>
      <c r="AL584" s="58" t="str">
        <f t="shared" si="90"/>
        <v>P*C*</v>
      </c>
      <c r="AM584" s="58" t="str">
        <f t="shared" si="90"/>
        <v>P*C*</v>
      </c>
      <c r="AN584" s="58" t="str">
        <f t="shared" si="90"/>
        <v>P*C*</v>
      </c>
      <c r="AO584" s="58" t="str">
        <f t="shared" si="90"/>
        <v>P*C*</v>
      </c>
      <c r="AP584" s="58" t="str">
        <f t="shared" ref="AP584:BU584" si="91">IF(AND(LEFT(AP$9,7)="Include",AP162&lt;&gt;""),IF(LEFT(AP89,4)="WILL",IF(AP162&lt;&gt;"No","P+C+","P+C-"),IF(LEFT(AP89,5)="WON'T",IF(AP162&lt;&gt;"No","P-C+","P-C-"),IF(AP89="NA",IF(AP162&lt;&gt;"No","P*C+","P*C-"),IF(AP162&lt;&gt;"No","P*C+","P*C*")))),"*")</f>
        <v>P*C*</v>
      </c>
      <c r="AQ584" s="58" t="str">
        <f t="shared" si="91"/>
        <v>*</v>
      </c>
      <c r="AR584" s="58" t="str">
        <f t="shared" si="91"/>
        <v>P*C*</v>
      </c>
      <c r="AS584" s="58" t="str">
        <f t="shared" si="91"/>
        <v>P*C*</v>
      </c>
      <c r="AT584" s="58" t="str">
        <f t="shared" si="91"/>
        <v>P*C-</v>
      </c>
      <c r="AU584" s="58" t="str">
        <f t="shared" si="91"/>
        <v>P*C-</v>
      </c>
      <c r="AV584" s="58" t="str">
        <f t="shared" si="91"/>
        <v>*</v>
      </c>
      <c r="AW584" s="58" t="str">
        <f t="shared" si="91"/>
        <v>*</v>
      </c>
      <c r="AX584" s="58" t="str">
        <f t="shared" si="91"/>
        <v>*</v>
      </c>
      <c r="AY584" s="58" t="str">
        <f t="shared" si="91"/>
        <v>*</v>
      </c>
      <c r="AZ584" s="58" t="str">
        <f t="shared" si="91"/>
        <v>P*C*</v>
      </c>
      <c r="BA584" s="58" t="str">
        <f t="shared" si="91"/>
        <v>P*C-</v>
      </c>
      <c r="BB584" s="58" t="str">
        <f t="shared" si="91"/>
        <v>P*C-</v>
      </c>
      <c r="BC584" s="58" t="str">
        <f t="shared" si="91"/>
        <v>P*C-</v>
      </c>
      <c r="BD584" s="58" t="str">
        <f t="shared" si="91"/>
        <v>P*C-</v>
      </c>
      <c r="BE584" s="58" t="str">
        <f t="shared" si="91"/>
        <v>*</v>
      </c>
      <c r="BF584" s="58" t="str">
        <f t="shared" si="91"/>
        <v>*</v>
      </c>
      <c r="BG584" s="58" t="str">
        <f t="shared" si="91"/>
        <v>P*C*</v>
      </c>
      <c r="BH584" s="58" t="str">
        <f t="shared" si="91"/>
        <v>*</v>
      </c>
      <c r="BI584" s="58" t="str">
        <f t="shared" si="91"/>
        <v>P*C*</v>
      </c>
      <c r="BJ584" s="58" t="str">
        <f t="shared" si="91"/>
        <v>P*C-</v>
      </c>
      <c r="BK584" s="58" t="str">
        <f t="shared" si="91"/>
        <v>P*C-</v>
      </c>
      <c r="BL584" s="58" t="str">
        <f t="shared" si="91"/>
        <v>P*C-</v>
      </c>
      <c r="BM584" s="58" t="str">
        <f t="shared" si="91"/>
        <v>P*C-</v>
      </c>
      <c r="BN584" s="58" t="str">
        <f t="shared" si="91"/>
        <v>P*C*</v>
      </c>
      <c r="BO584" s="58" t="str">
        <f t="shared" si="91"/>
        <v>P*C*</v>
      </c>
      <c r="BP584" s="58" t="str">
        <f t="shared" si="91"/>
        <v>P*C*</v>
      </c>
      <c r="BQ584" s="58" t="str">
        <f t="shared" si="91"/>
        <v>P*C*</v>
      </c>
      <c r="BR584" s="58" t="str">
        <f t="shared" si="91"/>
        <v>P*C*</v>
      </c>
      <c r="BS584" s="58" t="str">
        <f t="shared" si="91"/>
        <v>P*C*</v>
      </c>
      <c r="BT584" s="58" t="str">
        <f t="shared" si="91"/>
        <v>P*C-</v>
      </c>
      <c r="BU584" s="58" t="str">
        <f t="shared" si="91"/>
        <v>P*C-</v>
      </c>
      <c r="BV584" s="58" t="str">
        <f t="shared" ref="BV584:DA584" si="92">IF(AND(LEFT(BV$9,7)="Include",BV162&lt;&gt;""),IF(LEFT(BV89,4)="WILL",IF(BV162&lt;&gt;"No","P+C+","P+C-"),IF(LEFT(BV89,5)="WON'T",IF(BV162&lt;&gt;"No","P-C+","P-C-"),IF(BV89="NA",IF(BV162&lt;&gt;"No","P*C+","P*C-"),IF(BV162&lt;&gt;"No","P*C+","P*C*")))),"*")</f>
        <v>P*C-</v>
      </c>
      <c r="BW584" s="58" t="str">
        <f t="shared" si="92"/>
        <v>P*C-</v>
      </c>
      <c r="BX584" s="58" t="str">
        <f t="shared" si="92"/>
        <v>P*C*</v>
      </c>
      <c r="BY584" s="58" t="str">
        <f t="shared" si="92"/>
        <v>P*C*</v>
      </c>
      <c r="BZ584" s="58" t="str">
        <f t="shared" si="92"/>
        <v>P*C-</v>
      </c>
      <c r="CA584" s="58" t="str">
        <f t="shared" si="92"/>
        <v>P*C-</v>
      </c>
      <c r="CB584" s="58" t="str">
        <f t="shared" si="92"/>
        <v>P*C*</v>
      </c>
      <c r="CC584" s="58" t="str">
        <f t="shared" si="92"/>
        <v>P*C-</v>
      </c>
      <c r="CD584" s="58" t="str">
        <f t="shared" si="92"/>
        <v>P*C-</v>
      </c>
      <c r="CE584" s="58" t="str">
        <f t="shared" si="92"/>
        <v>*</v>
      </c>
      <c r="CF584" s="58" t="str">
        <f t="shared" si="92"/>
        <v>*</v>
      </c>
      <c r="CG584" s="58" t="str">
        <f t="shared" si="92"/>
        <v>P*C*</v>
      </c>
      <c r="CH584" s="58" t="str">
        <f t="shared" si="92"/>
        <v>P*C-</v>
      </c>
      <c r="CI584" s="58" t="str">
        <f t="shared" si="92"/>
        <v>P*C-</v>
      </c>
      <c r="CJ584" s="58" t="str">
        <f t="shared" si="92"/>
        <v>P*C-</v>
      </c>
      <c r="CK584" s="58" t="str">
        <f t="shared" si="92"/>
        <v>P*C-</v>
      </c>
      <c r="CL584" s="58" t="str">
        <f t="shared" si="92"/>
        <v>P*C-</v>
      </c>
      <c r="CM584" s="58" t="str">
        <f t="shared" si="92"/>
        <v>P*C-</v>
      </c>
      <c r="CN584" s="58" t="str">
        <f t="shared" si="92"/>
        <v>P*C-</v>
      </c>
      <c r="CO584" s="58" t="str">
        <f t="shared" si="92"/>
        <v>P*C-</v>
      </c>
      <c r="CP584" s="58" t="str">
        <f t="shared" si="92"/>
        <v>P*C-</v>
      </c>
      <c r="CQ584" s="58" t="str">
        <f t="shared" si="92"/>
        <v>P*C*</v>
      </c>
      <c r="CR584" s="58" t="str">
        <f t="shared" si="92"/>
        <v>P*C*</v>
      </c>
      <c r="CS584" s="58" t="str">
        <f t="shared" si="92"/>
        <v>P*C*</v>
      </c>
      <c r="CT584" s="58" t="str">
        <f t="shared" si="92"/>
        <v>P*C*</v>
      </c>
      <c r="CU584" s="58" t="str">
        <f t="shared" si="92"/>
        <v>P*C-</v>
      </c>
      <c r="CV584" s="58" t="str">
        <f t="shared" si="92"/>
        <v>P*C-</v>
      </c>
      <c r="CW584" s="58" t="str">
        <f t="shared" si="92"/>
        <v>P*C*</v>
      </c>
      <c r="CX584" s="58" t="str">
        <f t="shared" si="92"/>
        <v>P*C*</v>
      </c>
      <c r="CY584" s="58" t="str">
        <f t="shared" si="92"/>
        <v>P*C-</v>
      </c>
      <c r="CZ584" s="58" t="str">
        <f t="shared" si="92"/>
        <v>P*C-</v>
      </c>
      <c r="DA584" s="58" t="str">
        <f t="shared" si="92"/>
        <v>P*C-</v>
      </c>
      <c r="DB584" s="58" t="str">
        <f t="shared" ref="DB584:EK584" si="93">IF(AND(LEFT(DB$9,7)="Include",DB162&lt;&gt;""),IF(LEFT(DB89,4)="WILL",IF(DB162&lt;&gt;"No","P+C+","P+C-"),IF(LEFT(DB89,5)="WON'T",IF(DB162&lt;&gt;"No","P-C+","P-C-"),IF(DB89="NA",IF(DB162&lt;&gt;"No","P*C+","P*C-"),IF(DB162&lt;&gt;"No","P*C+","P*C*")))),"*")</f>
        <v>P*C-</v>
      </c>
      <c r="DC584" s="58" t="str">
        <f t="shared" si="93"/>
        <v>*</v>
      </c>
      <c r="DD584" s="58" t="str">
        <f t="shared" si="93"/>
        <v>P*C-</v>
      </c>
      <c r="DE584" s="58" t="str">
        <f t="shared" si="93"/>
        <v>P*C-</v>
      </c>
      <c r="DF584" s="58" t="str">
        <f t="shared" si="93"/>
        <v>P*C-</v>
      </c>
      <c r="DG584" s="58" t="str">
        <f t="shared" si="93"/>
        <v>P*C-</v>
      </c>
      <c r="DH584" s="58" t="str">
        <f t="shared" si="93"/>
        <v>P*C-</v>
      </c>
      <c r="DI584" s="58" t="str">
        <f t="shared" si="93"/>
        <v>P*C-</v>
      </c>
      <c r="DJ584" s="58" t="str">
        <f t="shared" si="93"/>
        <v>P*C*</v>
      </c>
      <c r="DK584" s="58" t="str">
        <f t="shared" si="93"/>
        <v>P*C*</v>
      </c>
      <c r="DL584" s="58" t="str">
        <f t="shared" si="93"/>
        <v>P*C-</v>
      </c>
      <c r="DM584" s="58" t="str">
        <f t="shared" si="93"/>
        <v>*</v>
      </c>
      <c r="DN584" s="58" t="str">
        <f t="shared" si="93"/>
        <v>P*C*</v>
      </c>
      <c r="DO584" s="58" t="str">
        <f t="shared" si="93"/>
        <v>P*C*</v>
      </c>
      <c r="DP584" s="58" t="str">
        <f t="shared" si="93"/>
        <v>P*C-</v>
      </c>
      <c r="DQ584" s="58" t="str">
        <f t="shared" si="93"/>
        <v>*</v>
      </c>
      <c r="DR584" s="58" t="str">
        <f t="shared" si="93"/>
        <v>*</v>
      </c>
      <c r="DS584" s="58" t="str">
        <f t="shared" si="93"/>
        <v>P*C*</v>
      </c>
      <c r="DT584" s="58" t="str">
        <f t="shared" si="93"/>
        <v>P*C*</v>
      </c>
      <c r="DU584" s="58" t="str">
        <f t="shared" si="93"/>
        <v>P*C*</v>
      </c>
      <c r="DV584" s="58" t="str">
        <f t="shared" si="93"/>
        <v>*</v>
      </c>
      <c r="DW584" s="58" t="str">
        <f t="shared" si="93"/>
        <v>P*C-</v>
      </c>
      <c r="DX584" s="58" t="str">
        <f t="shared" si="93"/>
        <v>P*C-</v>
      </c>
      <c r="DY584" s="58" t="str">
        <f t="shared" si="93"/>
        <v>P*C-</v>
      </c>
      <c r="DZ584" s="58" t="str">
        <f t="shared" si="93"/>
        <v>P*C-</v>
      </c>
      <c r="EA584" s="58" t="str">
        <f t="shared" si="93"/>
        <v>P*C*</v>
      </c>
      <c r="EB584" s="58" t="str">
        <f t="shared" si="93"/>
        <v>P*C-</v>
      </c>
      <c r="EC584" s="58" t="str">
        <f t="shared" si="93"/>
        <v>P*C-</v>
      </c>
      <c r="ED584" s="58" t="str">
        <f t="shared" si="93"/>
        <v>P*C-</v>
      </c>
      <c r="EE584" s="58" t="str">
        <f t="shared" si="93"/>
        <v>P*C-</v>
      </c>
      <c r="EF584" s="58" t="str">
        <f t="shared" si="93"/>
        <v>P*C*</v>
      </c>
      <c r="EG584" s="58" t="str">
        <f t="shared" si="93"/>
        <v>P*C*</v>
      </c>
      <c r="EH584" s="58" t="str">
        <f t="shared" si="93"/>
        <v>P*C-</v>
      </c>
      <c r="EI584" s="58" t="str">
        <f t="shared" si="93"/>
        <v>P*C-</v>
      </c>
      <c r="EJ584" s="58" t="str">
        <f t="shared" si="93"/>
        <v>P*C-</v>
      </c>
      <c r="EK584" s="58" t="str">
        <f t="shared" si="93"/>
        <v>P*C-</v>
      </c>
      <c r="EL584" s="109"/>
      <c r="EM584" s="109"/>
    </row>
    <row r="585" spans="1:143" s="58" customFormat="1" ht="12.75" customHeight="1" x14ac:dyDescent="0.25">
      <c r="A585" s="5"/>
      <c r="B585" s="96"/>
      <c r="C585" s="96"/>
      <c r="D585" s="96"/>
      <c r="E585" s="96"/>
      <c r="F585" s="96" t="s">
        <v>3539</v>
      </c>
      <c r="G585" s="4" t="s">
        <v>378</v>
      </c>
      <c r="H585" s="18" t="s">
        <v>5</v>
      </c>
      <c r="I585" s="18"/>
      <c r="J585" s="58" t="str">
        <f t="shared" ref="J585:AO585" si="94">IF(AND(LEFT(J$9,7)="Include",J163&lt;&gt;""),IF(LEFT(J90,4)="WILL",IF(J163&lt;&gt;"No","P+C+","P+C-"),IF(LEFT(J90,5)="WON'T",IF(J163&lt;&gt;"No","P-C+","P-C-"),IF(J90="NA",IF(J163&lt;&gt;"No","P*C+","P*C-"),IF(J163&lt;&gt;"No","P*C+","P*C*")))),"*")</f>
        <v>P*C-</v>
      </c>
      <c r="K585" s="58" t="str">
        <f t="shared" si="94"/>
        <v>P*C-</v>
      </c>
      <c r="L585" s="58" t="str">
        <f t="shared" si="94"/>
        <v>P*C-</v>
      </c>
      <c r="M585" s="58" t="str">
        <f t="shared" si="94"/>
        <v>P*C-</v>
      </c>
      <c r="N585" s="58" t="str">
        <f t="shared" si="94"/>
        <v>P*C-</v>
      </c>
      <c r="O585" s="58" t="str">
        <f t="shared" si="94"/>
        <v>P*C-</v>
      </c>
      <c r="P585" s="58" t="str">
        <f t="shared" si="94"/>
        <v>P*C-</v>
      </c>
      <c r="Q585" s="58" t="str">
        <f t="shared" si="94"/>
        <v>P*C*</v>
      </c>
      <c r="R585" s="58" t="str">
        <f t="shared" si="94"/>
        <v>P*C*</v>
      </c>
      <c r="S585" s="58" t="str">
        <f t="shared" si="94"/>
        <v>P*C-</v>
      </c>
      <c r="T585" s="58" t="str">
        <f t="shared" si="94"/>
        <v>P*C-</v>
      </c>
      <c r="U585" s="58" t="str">
        <f t="shared" si="94"/>
        <v>P*C-</v>
      </c>
      <c r="V585" s="58" t="str">
        <f t="shared" si="94"/>
        <v>P*C-</v>
      </c>
      <c r="W585" s="58" t="str">
        <f t="shared" si="94"/>
        <v>P*C-</v>
      </c>
      <c r="X585" s="58" t="str">
        <f t="shared" si="94"/>
        <v>P*C-</v>
      </c>
      <c r="Y585" s="58" t="str">
        <f t="shared" si="94"/>
        <v>P*C-</v>
      </c>
      <c r="Z585" s="58" t="str">
        <f t="shared" si="94"/>
        <v>P*C-</v>
      </c>
      <c r="AA585" s="58" t="str">
        <f t="shared" si="94"/>
        <v>P*C-</v>
      </c>
      <c r="AB585" s="58" t="str">
        <f t="shared" si="94"/>
        <v>P*C-</v>
      </c>
      <c r="AC585" s="58" t="str">
        <f t="shared" si="94"/>
        <v>P*C*</v>
      </c>
      <c r="AD585" s="58" t="str">
        <f t="shared" si="94"/>
        <v>P*C*</v>
      </c>
      <c r="AE585" s="58" t="str">
        <f t="shared" si="94"/>
        <v>P*C*</v>
      </c>
      <c r="AF585" s="58" t="str">
        <f t="shared" si="94"/>
        <v>P*C-</v>
      </c>
      <c r="AG585" s="58" t="str">
        <f t="shared" si="94"/>
        <v>P*C-</v>
      </c>
      <c r="AH585" s="58" t="str">
        <f t="shared" si="94"/>
        <v>P*C*</v>
      </c>
      <c r="AI585" s="58" t="str">
        <f t="shared" si="94"/>
        <v>P*C*</v>
      </c>
      <c r="AJ585" s="58" t="str">
        <f t="shared" si="94"/>
        <v>P*C-</v>
      </c>
      <c r="AK585" s="58" t="str">
        <f t="shared" si="94"/>
        <v>P*C-</v>
      </c>
      <c r="AL585" s="58" t="str">
        <f t="shared" si="94"/>
        <v>P*C*</v>
      </c>
      <c r="AM585" s="58" t="str">
        <f t="shared" si="94"/>
        <v>P*C*</v>
      </c>
      <c r="AN585" s="58" t="str">
        <f t="shared" si="94"/>
        <v>P*C*</v>
      </c>
      <c r="AO585" s="58" t="str">
        <f t="shared" si="94"/>
        <v>P*C*</v>
      </c>
      <c r="AP585" s="58" t="str">
        <f t="shared" ref="AP585:BU585" si="95">IF(AND(LEFT(AP$9,7)="Include",AP163&lt;&gt;""),IF(LEFT(AP90,4)="WILL",IF(AP163&lt;&gt;"No","P+C+","P+C-"),IF(LEFT(AP90,5)="WON'T",IF(AP163&lt;&gt;"No","P-C+","P-C-"),IF(AP90="NA",IF(AP163&lt;&gt;"No","P*C+","P*C-"),IF(AP163&lt;&gt;"No","P*C+","P*C*")))),"*")</f>
        <v>P*C*</v>
      </c>
      <c r="AQ585" s="58" t="str">
        <f t="shared" si="95"/>
        <v>*</v>
      </c>
      <c r="AR585" s="58" t="str">
        <f t="shared" si="95"/>
        <v>P*C*</v>
      </c>
      <c r="AS585" s="58" t="str">
        <f t="shared" si="95"/>
        <v>P*C*</v>
      </c>
      <c r="AT585" s="58" t="str">
        <f t="shared" si="95"/>
        <v>P*C-</v>
      </c>
      <c r="AU585" s="58" t="str">
        <f t="shared" si="95"/>
        <v>P*C-</v>
      </c>
      <c r="AV585" s="58" t="str">
        <f t="shared" si="95"/>
        <v>*</v>
      </c>
      <c r="AW585" s="58" t="str">
        <f t="shared" si="95"/>
        <v>*</v>
      </c>
      <c r="AX585" s="58" t="str">
        <f t="shared" si="95"/>
        <v>*</v>
      </c>
      <c r="AY585" s="58" t="str">
        <f t="shared" si="95"/>
        <v>*</v>
      </c>
      <c r="AZ585" s="58" t="str">
        <f t="shared" si="95"/>
        <v>P*C*</v>
      </c>
      <c r="BA585" s="58" t="str">
        <f t="shared" si="95"/>
        <v>P*C-</v>
      </c>
      <c r="BB585" s="58" t="str">
        <f t="shared" si="95"/>
        <v>P*C-</v>
      </c>
      <c r="BC585" s="58" t="str">
        <f t="shared" si="95"/>
        <v>P*C-</v>
      </c>
      <c r="BD585" s="58" t="str">
        <f t="shared" si="95"/>
        <v>P*C-</v>
      </c>
      <c r="BE585" s="58" t="str">
        <f t="shared" si="95"/>
        <v>*</v>
      </c>
      <c r="BF585" s="58" t="str">
        <f t="shared" si="95"/>
        <v>*</v>
      </c>
      <c r="BG585" s="58" t="str">
        <f t="shared" si="95"/>
        <v>P*C*</v>
      </c>
      <c r="BH585" s="58" t="str">
        <f t="shared" si="95"/>
        <v>*</v>
      </c>
      <c r="BI585" s="58" t="str">
        <f t="shared" si="95"/>
        <v>P*C*</v>
      </c>
      <c r="BJ585" s="58" t="str">
        <f t="shared" si="95"/>
        <v>P*C-</v>
      </c>
      <c r="BK585" s="58" t="str">
        <f t="shared" si="95"/>
        <v>P*C-</v>
      </c>
      <c r="BL585" s="58" t="str">
        <f t="shared" si="95"/>
        <v>P*C-</v>
      </c>
      <c r="BM585" s="58" t="str">
        <f t="shared" si="95"/>
        <v>P*C-</v>
      </c>
      <c r="BN585" s="58" t="str">
        <f t="shared" si="95"/>
        <v>P*C*</v>
      </c>
      <c r="BO585" s="58" t="str">
        <f t="shared" si="95"/>
        <v>P*C*</v>
      </c>
      <c r="BP585" s="58" t="str">
        <f t="shared" si="95"/>
        <v>P*C*</v>
      </c>
      <c r="BQ585" s="58" t="str">
        <f t="shared" si="95"/>
        <v>P*C*</v>
      </c>
      <c r="BR585" s="58" t="str">
        <f t="shared" si="95"/>
        <v>P*C*</v>
      </c>
      <c r="BS585" s="58" t="str">
        <f t="shared" si="95"/>
        <v>P*C*</v>
      </c>
      <c r="BT585" s="58" t="str">
        <f t="shared" si="95"/>
        <v>P*C-</v>
      </c>
      <c r="BU585" s="58" t="str">
        <f t="shared" si="95"/>
        <v>P*C-</v>
      </c>
      <c r="BV585" s="58" t="str">
        <f t="shared" ref="BV585:DA585" si="96">IF(AND(LEFT(BV$9,7)="Include",BV163&lt;&gt;""),IF(LEFT(BV90,4)="WILL",IF(BV163&lt;&gt;"No","P+C+","P+C-"),IF(LEFT(BV90,5)="WON'T",IF(BV163&lt;&gt;"No","P-C+","P-C-"),IF(BV90="NA",IF(BV163&lt;&gt;"No","P*C+","P*C-"),IF(BV163&lt;&gt;"No","P*C+","P*C*")))),"*")</f>
        <v>P*C-</v>
      </c>
      <c r="BW585" s="58" t="str">
        <f t="shared" si="96"/>
        <v>P*C-</v>
      </c>
      <c r="BX585" s="58" t="str">
        <f t="shared" si="96"/>
        <v>P*C*</v>
      </c>
      <c r="BY585" s="58" t="str">
        <f t="shared" si="96"/>
        <v>P*C*</v>
      </c>
      <c r="BZ585" s="58" t="str">
        <f t="shared" si="96"/>
        <v>P*C-</v>
      </c>
      <c r="CA585" s="58" t="str">
        <f t="shared" si="96"/>
        <v>P*C-</v>
      </c>
      <c r="CB585" s="58" t="str">
        <f t="shared" si="96"/>
        <v>P*C*</v>
      </c>
      <c r="CC585" s="58" t="str">
        <f t="shared" si="96"/>
        <v>P*C-</v>
      </c>
      <c r="CD585" s="58" t="str">
        <f t="shared" si="96"/>
        <v>P*C-</v>
      </c>
      <c r="CE585" s="58" t="str">
        <f t="shared" si="96"/>
        <v>*</v>
      </c>
      <c r="CF585" s="58" t="str">
        <f t="shared" si="96"/>
        <v>*</v>
      </c>
      <c r="CG585" s="58" t="str">
        <f t="shared" si="96"/>
        <v>P*C*</v>
      </c>
      <c r="CH585" s="58" t="str">
        <f t="shared" si="96"/>
        <v>P*C-</v>
      </c>
      <c r="CI585" s="58" t="str">
        <f t="shared" si="96"/>
        <v>P*C-</v>
      </c>
      <c r="CJ585" s="58" t="str">
        <f t="shared" si="96"/>
        <v>P*C-</v>
      </c>
      <c r="CK585" s="58" t="str">
        <f t="shared" si="96"/>
        <v>P*C-</v>
      </c>
      <c r="CL585" s="58" t="str">
        <f t="shared" si="96"/>
        <v>P*C-</v>
      </c>
      <c r="CM585" s="58" t="str">
        <f t="shared" si="96"/>
        <v>P*C-</v>
      </c>
      <c r="CN585" s="58" t="str">
        <f t="shared" si="96"/>
        <v>P*C-</v>
      </c>
      <c r="CO585" s="58" t="str">
        <f t="shared" si="96"/>
        <v>P*C-</v>
      </c>
      <c r="CP585" s="58" t="str">
        <f t="shared" si="96"/>
        <v>P*C-</v>
      </c>
      <c r="CQ585" s="58" t="str">
        <f t="shared" si="96"/>
        <v>P*C*</v>
      </c>
      <c r="CR585" s="58" t="str">
        <f t="shared" si="96"/>
        <v>P*C*</v>
      </c>
      <c r="CS585" s="58" t="str">
        <f t="shared" si="96"/>
        <v>P*C*</v>
      </c>
      <c r="CT585" s="58" t="str">
        <f t="shared" si="96"/>
        <v>P*C*</v>
      </c>
      <c r="CU585" s="58" t="str">
        <f t="shared" si="96"/>
        <v>P*C-</v>
      </c>
      <c r="CV585" s="58" t="str">
        <f t="shared" si="96"/>
        <v>P*C-</v>
      </c>
      <c r="CW585" s="58" t="str">
        <f t="shared" si="96"/>
        <v>P*C*</v>
      </c>
      <c r="CX585" s="58" t="str">
        <f t="shared" si="96"/>
        <v>P*C*</v>
      </c>
      <c r="CY585" s="58" t="str">
        <f t="shared" si="96"/>
        <v>P*C-</v>
      </c>
      <c r="CZ585" s="58" t="str">
        <f t="shared" si="96"/>
        <v>P*C-</v>
      </c>
      <c r="DA585" s="58" t="str">
        <f t="shared" si="96"/>
        <v>P*C-</v>
      </c>
      <c r="DB585" s="58" t="str">
        <f t="shared" ref="DB585:EK585" si="97">IF(AND(LEFT(DB$9,7)="Include",DB163&lt;&gt;""),IF(LEFT(DB90,4)="WILL",IF(DB163&lt;&gt;"No","P+C+","P+C-"),IF(LEFT(DB90,5)="WON'T",IF(DB163&lt;&gt;"No","P-C+","P-C-"),IF(DB90="NA",IF(DB163&lt;&gt;"No","P*C+","P*C-"),IF(DB163&lt;&gt;"No","P*C+","P*C*")))),"*")</f>
        <v>P*C-</v>
      </c>
      <c r="DC585" s="58" t="str">
        <f t="shared" si="97"/>
        <v>*</v>
      </c>
      <c r="DD585" s="58" t="str">
        <f t="shared" si="97"/>
        <v>P*C-</v>
      </c>
      <c r="DE585" s="58" t="str">
        <f t="shared" si="97"/>
        <v>P*C-</v>
      </c>
      <c r="DF585" s="58" t="str">
        <f t="shared" si="97"/>
        <v>P*C-</v>
      </c>
      <c r="DG585" s="58" t="str">
        <f t="shared" si="97"/>
        <v>P*C-</v>
      </c>
      <c r="DH585" s="58" t="str">
        <f t="shared" si="97"/>
        <v>P*C-</v>
      </c>
      <c r="DI585" s="58" t="str">
        <f t="shared" si="97"/>
        <v>P*C-</v>
      </c>
      <c r="DJ585" s="58" t="str">
        <f t="shared" si="97"/>
        <v>P*C*</v>
      </c>
      <c r="DK585" s="58" t="str">
        <f t="shared" si="97"/>
        <v>P*C*</v>
      </c>
      <c r="DL585" s="58" t="str">
        <f t="shared" si="97"/>
        <v>P*C-</v>
      </c>
      <c r="DM585" s="58" t="str">
        <f t="shared" si="97"/>
        <v>*</v>
      </c>
      <c r="DN585" s="58" t="str">
        <f t="shared" si="97"/>
        <v>P*C*</v>
      </c>
      <c r="DO585" s="58" t="str">
        <f t="shared" si="97"/>
        <v>P*C*</v>
      </c>
      <c r="DP585" s="58" t="str">
        <f t="shared" si="97"/>
        <v>P*C-</v>
      </c>
      <c r="DQ585" s="58" t="str">
        <f t="shared" si="97"/>
        <v>*</v>
      </c>
      <c r="DR585" s="58" t="str">
        <f t="shared" si="97"/>
        <v>*</v>
      </c>
      <c r="DS585" s="58" t="str">
        <f t="shared" si="97"/>
        <v>P*C*</v>
      </c>
      <c r="DT585" s="58" t="str">
        <f t="shared" si="97"/>
        <v>P*C*</v>
      </c>
      <c r="DU585" s="58" t="str">
        <f t="shared" si="97"/>
        <v>P*C*</v>
      </c>
      <c r="DV585" s="58" t="str">
        <f t="shared" si="97"/>
        <v>*</v>
      </c>
      <c r="DW585" s="58" t="str">
        <f t="shared" si="97"/>
        <v>P*C-</v>
      </c>
      <c r="DX585" s="58" t="str">
        <f t="shared" si="97"/>
        <v>P*C-</v>
      </c>
      <c r="DY585" s="58" t="str">
        <f t="shared" si="97"/>
        <v>P*C-</v>
      </c>
      <c r="DZ585" s="58" t="str">
        <f t="shared" si="97"/>
        <v>P*C-</v>
      </c>
      <c r="EA585" s="58" t="str">
        <f t="shared" si="97"/>
        <v>P*C*</v>
      </c>
      <c r="EB585" s="58" t="str">
        <f t="shared" si="97"/>
        <v>P*C-</v>
      </c>
      <c r="EC585" s="58" t="str">
        <f t="shared" si="97"/>
        <v>P*C-</v>
      </c>
      <c r="ED585" s="58" t="str">
        <f t="shared" si="97"/>
        <v>P*C-</v>
      </c>
      <c r="EE585" s="58" t="str">
        <f t="shared" si="97"/>
        <v>P*C-</v>
      </c>
      <c r="EF585" s="58" t="str">
        <f t="shared" si="97"/>
        <v>P*C*</v>
      </c>
      <c r="EG585" s="58" t="str">
        <f t="shared" si="97"/>
        <v>P*C*</v>
      </c>
      <c r="EH585" s="58" t="str">
        <f t="shared" si="97"/>
        <v>P*C-</v>
      </c>
      <c r="EI585" s="58" t="str">
        <f t="shared" si="97"/>
        <v>P*C-</v>
      </c>
      <c r="EJ585" s="58" t="str">
        <f t="shared" si="97"/>
        <v>P*C-</v>
      </c>
      <c r="EK585" s="58" t="str">
        <f t="shared" si="97"/>
        <v>P*C-</v>
      </c>
      <c r="EL585" s="109"/>
      <c r="EM585" s="109"/>
    </row>
    <row r="586" spans="1:143" s="58" customFormat="1" ht="12.75" customHeight="1" x14ac:dyDescent="0.25">
      <c r="A586" s="5"/>
      <c r="B586" s="96"/>
      <c r="C586" s="96"/>
      <c r="D586" s="96"/>
      <c r="E586" s="96"/>
      <c r="F586" s="96" t="s">
        <v>3539</v>
      </c>
      <c r="G586" s="4" t="s">
        <v>379</v>
      </c>
      <c r="H586" s="18" t="s">
        <v>5</v>
      </c>
      <c r="I586" s="18"/>
      <c r="J586" s="58" t="str">
        <f t="shared" ref="J586:AO586" si="98">IF(AND(LEFT(J$9,7)="Include",J164&lt;&gt;""),IF(LEFT(J91,4)="WILL",IF(J164&lt;&gt;"No","P+C+","P+C-"),IF(LEFT(J91,5)="WON'T",IF(J164&lt;&gt;"No","P-C+","P-C-"),IF(J91="NA",IF(J164&lt;&gt;"No","P*C+","P*C-"),IF(J164&lt;&gt;"No","P*C+","P*C*")))),"*")</f>
        <v>P*C-</v>
      </c>
      <c r="K586" s="58" t="str">
        <f t="shared" si="98"/>
        <v>P*C-</v>
      </c>
      <c r="L586" s="58" t="str">
        <f t="shared" si="98"/>
        <v>P*C-</v>
      </c>
      <c r="M586" s="58" t="str">
        <f t="shared" si="98"/>
        <v>P*C-</v>
      </c>
      <c r="N586" s="58" t="str">
        <f t="shared" si="98"/>
        <v>P*C-</v>
      </c>
      <c r="O586" s="58" t="str">
        <f t="shared" si="98"/>
        <v>P*C-</v>
      </c>
      <c r="P586" s="58" t="str">
        <f t="shared" si="98"/>
        <v>P*C-</v>
      </c>
      <c r="Q586" s="58" t="str">
        <f t="shared" si="98"/>
        <v>P*C*</v>
      </c>
      <c r="R586" s="58" t="str">
        <f t="shared" si="98"/>
        <v>P*C*</v>
      </c>
      <c r="S586" s="58" t="str">
        <f t="shared" si="98"/>
        <v>P*C-</v>
      </c>
      <c r="T586" s="58" t="str">
        <f t="shared" si="98"/>
        <v>P*C-</v>
      </c>
      <c r="U586" s="58" t="str">
        <f t="shared" si="98"/>
        <v>P*C-</v>
      </c>
      <c r="V586" s="58" t="str">
        <f t="shared" si="98"/>
        <v>P+C-</v>
      </c>
      <c r="W586" s="58" t="str">
        <f t="shared" si="98"/>
        <v>P*C-</v>
      </c>
      <c r="X586" s="58" t="str">
        <f t="shared" si="98"/>
        <v>P*C-</v>
      </c>
      <c r="Y586" s="58" t="str">
        <f t="shared" si="98"/>
        <v>P*C-</v>
      </c>
      <c r="Z586" s="58" t="str">
        <f t="shared" si="98"/>
        <v>P*C-</v>
      </c>
      <c r="AA586" s="58" t="str">
        <f t="shared" si="98"/>
        <v>P*C-</v>
      </c>
      <c r="AB586" s="58" t="str">
        <f t="shared" si="98"/>
        <v>P*C-</v>
      </c>
      <c r="AC586" s="58" t="str">
        <f t="shared" si="98"/>
        <v>P*C*</v>
      </c>
      <c r="AD586" s="58" t="str">
        <f t="shared" si="98"/>
        <v>P*C*</v>
      </c>
      <c r="AE586" s="58" t="str">
        <f t="shared" si="98"/>
        <v>P*C*</v>
      </c>
      <c r="AF586" s="58" t="str">
        <f t="shared" si="98"/>
        <v>P*C-</v>
      </c>
      <c r="AG586" s="58" t="str">
        <f t="shared" si="98"/>
        <v>P*C-</v>
      </c>
      <c r="AH586" s="58" t="str">
        <f t="shared" si="98"/>
        <v>P*C*</v>
      </c>
      <c r="AI586" s="58" t="str">
        <f t="shared" si="98"/>
        <v>P*C*</v>
      </c>
      <c r="AJ586" s="58" t="str">
        <f t="shared" si="98"/>
        <v>P*C-</v>
      </c>
      <c r="AK586" s="58" t="str">
        <f t="shared" si="98"/>
        <v>P*C-</v>
      </c>
      <c r="AL586" s="58" t="str">
        <f t="shared" si="98"/>
        <v>P*C*</v>
      </c>
      <c r="AM586" s="58" t="str">
        <f t="shared" si="98"/>
        <v>P*C*</v>
      </c>
      <c r="AN586" s="58" t="str">
        <f t="shared" si="98"/>
        <v>P*C+</v>
      </c>
      <c r="AO586" s="58" t="str">
        <f t="shared" si="98"/>
        <v>P*C+</v>
      </c>
      <c r="AP586" s="58" t="str">
        <f t="shared" ref="AP586:BU586" si="99">IF(AND(LEFT(AP$9,7)="Include",AP164&lt;&gt;""),IF(LEFT(AP91,4)="WILL",IF(AP164&lt;&gt;"No","P+C+","P+C-"),IF(LEFT(AP91,5)="WON'T",IF(AP164&lt;&gt;"No","P-C+","P-C-"),IF(AP91="NA",IF(AP164&lt;&gt;"No","P*C+","P*C-"),IF(AP164&lt;&gt;"No","P*C+","P*C*")))),"*")</f>
        <v>P*C*</v>
      </c>
      <c r="AQ586" s="58" t="str">
        <f t="shared" si="99"/>
        <v>*</v>
      </c>
      <c r="AR586" s="58" t="str">
        <f t="shared" si="99"/>
        <v>P*C*</v>
      </c>
      <c r="AS586" s="58" t="str">
        <f t="shared" si="99"/>
        <v>P*C*</v>
      </c>
      <c r="AT586" s="58" t="str">
        <f t="shared" si="99"/>
        <v>P*C-</v>
      </c>
      <c r="AU586" s="58" t="str">
        <f t="shared" si="99"/>
        <v>P*C-</v>
      </c>
      <c r="AV586" s="58" t="str">
        <f t="shared" si="99"/>
        <v>*</v>
      </c>
      <c r="AW586" s="58" t="str">
        <f t="shared" si="99"/>
        <v>*</v>
      </c>
      <c r="AX586" s="58" t="str">
        <f t="shared" si="99"/>
        <v>*</v>
      </c>
      <c r="AY586" s="58" t="str">
        <f t="shared" si="99"/>
        <v>*</v>
      </c>
      <c r="AZ586" s="58" t="str">
        <f t="shared" si="99"/>
        <v>P*C*</v>
      </c>
      <c r="BA586" s="58" t="str">
        <f t="shared" si="99"/>
        <v>P*C-</v>
      </c>
      <c r="BB586" s="58" t="str">
        <f t="shared" si="99"/>
        <v>P*C-</v>
      </c>
      <c r="BC586" s="58" t="str">
        <f t="shared" si="99"/>
        <v>P*C-</v>
      </c>
      <c r="BD586" s="58" t="str">
        <f t="shared" si="99"/>
        <v>P*C-</v>
      </c>
      <c r="BE586" s="58" t="str">
        <f t="shared" si="99"/>
        <v>*</v>
      </c>
      <c r="BF586" s="58" t="str">
        <f t="shared" si="99"/>
        <v>*</v>
      </c>
      <c r="BG586" s="58" t="str">
        <f t="shared" si="99"/>
        <v>P*C*</v>
      </c>
      <c r="BH586" s="58" t="str">
        <f t="shared" si="99"/>
        <v>*</v>
      </c>
      <c r="BI586" s="58" t="str">
        <f t="shared" si="99"/>
        <v>P*C*</v>
      </c>
      <c r="BJ586" s="58" t="str">
        <f t="shared" si="99"/>
        <v>P*C-</v>
      </c>
      <c r="BK586" s="58" t="str">
        <f t="shared" si="99"/>
        <v>P*C-</v>
      </c>
      <c r="BL586" s="58" t="str">
        <f t="shared" si="99"/>
        <v>P*C-</v>
      </c>
      <c r="BM586" s="58" t="str">
        <f t="shared" si="99"/>
        <v>P*C-</v>
      </c>
      <c r="BN586" s="58" t="str">
        <f t="shared" si="99"/>
        <v>P*C*</v>
      </c>
      <c r="BO586" s="58" t="str">
        <f t="shared" si="99"/>
        <v>P*C*</v>
      </c>
      <c r="BP586" s="58" t="str">
        <f t="shared" si="99"/>
        <v>P*C*</v>
      </c>
      <c r="BQ586" s="58" t="str">
        <f t="shared" si="99"/>
        <v>P*C*</v>
      </c>
      <c r="BR586" s="58" t="str">
        <f t="shared" si="99"/>
        <v>P*C*</v>
      </c>
      <c r="BS586" s="58" t="str">
        <f t="shared" si="99"/>
        <v>P*C*</v>
      </c>
      <c r="BT586" s="58" t="str">
        <f t="shared" si="99"/>
        <v>P*C-</v>
      </c>
      <c r="BU586" s="58" t="str">
        <f t="shared" si="99"/>
        <v>P*C-</v>
      </c>
      <c r="BV586" s="58" t="str">
        <f t="shared" ref="BV586:DA586" si="100">IF(AND(LEFT(BV$9,7)="Include",BV164&lt;&gt;""),IF(LEFT(BV91,4)="WILL",IF(BV164&lt;&gt;"No","P+C+","P+C-"),IF(LEFT(BV91,5)="WON'T",IF(BV164&lt;&gt;"No","P-C+","P-C-"),IF(BV91="NA",IF(BV164&lt;&gt;"No","P*C+","P*C-"),IF(BV164&lt;&gt;"No","P*C+","P*C*")))),"*")</f>
        <v>P*C-</v>
      </c>
      <c r="BW586" s="58" t="str">
        <f t="shared" si="100"/>
        <v>P*C-</v>
      </c>
      <c r="BX586" s="58" t="str">
        <f t="shared" si="100"/>
        <v>P*C*</v>
      </c>
      <c r="BY586" s="58" t="str">
        <f t="shared" si="100"/>
        <v>P*C*</v>
      </c>
      <c r="BZ586" s="58" t="str">
        <f t="shared" si="100"/>
        <v>P*C-</v>
      </c>
      <c r="CA586" s="58" t="str">
        <f t="shared" si="100"/>
        <v>P*C-</v>
      </c>
      <c r="CB586" s="58" t="str">
        <f t="shared" si="100"/>
        <v>P*C*</v>
      </c>
      <c r="CC586" s="58" t="str">
        <f t="shared" si="100"/>
        <v>P*C-</v>
      </c>
      <c r="CD586" s="58" t="str">
        <f t="shared" si="100"/>
        <v>P*C-</v>
      </c>
      <c r="CE586" s="58" t="str">
        <f t="shared" si="100"/>
        <v>*</v>
      </c>
      <c r="CF586" s="58" t="str">
        <f t="shared" si="100"/>
        <v>*</v>
      </c>
      <c r="CG586" s="58" t="str">
        <f t="shared" si="100"/>
        <v>P*C*</v>
      </c>
      <c r="CH586" s="58" t="str">
        <f t="shared" si="100"/>
        <v>P*C-</v>
      </c>
      <c r="CI586" s="58" t="str">
        <f t="shared" si="100"/>
        <v>P*C-</v>
      </c>
      <c r="CJ586" s="58" t="str">
        <f t="shared" si="100"/>
        <v>P*C-</v>
      </c>
      <c r="CK586" s="58" t="str">
        <f t="shared" si="100"/>
        <v>P*C-</v>
      </c>
      <c r="CL586" s="58" t="str">
        <f t="shared" si="100"/>
        <v>P*C-</v>
      </c>
      <c r="CM586" s="58" t="str">
        <f t="shared" si="100"/>
        <v>P*C-</v>
      </c>
      <c r="CN586" s="58" t="str">
        <f t="shared" si="100"/>
        <v>P*C-</v>
      </c>
      <c r="CO586" s="58" t="str">
        <f t="shared" si="100"/>
        <v>P*C-</v>
      </c>
      <c r="CP586" s="58" t="str">
        <f t="shared" si="100"/>
        <v>P*C-</v>
      </c>
      <c r="CQ586" s="58" t="str">
        <f t="shared" si="100"/>
        <v>P*C*</v>
      </c>
      <c r="CR586" s="58" t="str">
        <f t="shared" si="100"/>
        <v>P*C*</v>
      </c>
      <c r="CS586" s="58" t="str">
        <f t="shared" si="100"/>
        <v>P*C*</v>
      </c>
      <c r="CT586" s="58" t="str">
        <f t="shared" si="100"/>
        <v>P*C*</v>
      </c>
      <c r="CU586" s="58" t="str">
        <f t="shared" si="100"/>
        <v>P*C-</v>
      </c>
      <c r="CV586" s="58" t="str">
        <f t="shared" si="100"/>
        <v>P*C-</v>
      </c>
      <c r="CW586" s="58" t="str">
        <f t="shared" si="100"/>
        <v>P*C*</v>
      </c>
      <c r="CX586" s="58" t="str">
        <f t="shared" si="100"/>
        <v>P*C*</v>
      </c>
      <c r="CY586" s="58" t="str">
        <f t="shared" si="100"/>
        <v>P*C-</v>
      </c>
      <c r="CZ586" s="58" t="str">
        <f t="shared" si="100"/>
        <v>P*C-</v>
      </c>
      <c r="DA586" s="58" t="str">
        <f t="shared" si="100"/>
        <v>P*C-</v>
      </c>
      <c r="DB586" s="58" t="str">
        <f t="shared" ref="DB586:EK586" si="101">IF(AND(LEFT(DB$9,7)="Include",DB164&lt;&gt;""),IF(LEFT(DB91,4)="WILL",IF(DB164&lt;&gt;"No","P+C+","P+C-"),IF(LEFT(DB91,5)="WON'T",IF(DB164&lt;&gt;"No","P-C+","P-C-"),IF(DB91="NA",IF(DB164&lt;&gt;"No","P*C+","P*C-"),IF(DB164&lt;&gt;"No","P*C+","P*C*")))),"*")</f>
        <v>P*C-</v>
      </c>
      <c r="DC586" s="58" t="str">
        <f t="shared" si="101"/>
        <v>*</v>
      </c>
      <c r="DD586" s="58" t="str">
        <f t="shared" si="101"/>
        <v>P*C-</v>
      </c>
      <c r="DE586" s="58" t="str">
        <f t="shared" si="101"/>
        <v>P*C-</v>
      </c>
      <c r="DF586" s="58" t="str">
        <f t="shared" si="101"/>
        <v>P*C-</v>
      </c>
      <c r="DG586" s="58" t="str">
        <f t="shared" si="101"/>
        <v>P*C-</v>
      </c>
      <c r="DH586" s="58" t="str">
        <f t="shared" si="101"/>
        <v>P*C-</v>
      </c>
      <c r="DI586" s="58" t="str">
        <f t="shared" si="101"/>
        <v>P*C+</v>
      </c>
      <c r="DJ586" s="58" t="str">
        <f t="shared" si="101"/>
        <v>P*C*</v>
      </c>
      <c r="DK586" s="58" t="str">
        <f t="shared" si="101"/>
        <v>P*C*</v>
      </c>
      <c r="DL586" s="58" t="str">
        <f t="shared" si="101"/>
        <v>P*C-</v>
      </c>
      <c r="DM586" s="58" t="str">
        <f t="shared" si="101"/>
        <v>*</v>
      </c>
      <c r="DN586" s="58" t="str">
        <f t="shared" si="101"/>
        <v>P*C*</v>
      </c>
      <c r="DO586" s="58" t="str">
        <f t="shared" si="101"/>
        <v>P*C*</v>
      </c>
      <c r="DP586" s="58" t="str">
        <f t="shared" si="101"/>
        <v>P*C-</v>
      </c>
      <c r="DQ586" s="58" t="str">
        <f t="shared" si="101"/>
        <v>*</v>
      </c>
      <c r="DR586" s="58" t="str">
        <f t="shared" si="101"/>
        <v>*</v>
      </c>
      <c r="DS586" s="58" t="str">
        <f t="shared" si="101"/>
        <v>P*C*</v>
      </c>
      <c r="DT586" s="58" t="str">
        <f t="shared" si="101"/>
        <v>P*C*</v>
      </c>
      <c r="DU586" s="58" t="str">
        <f t="shared" si="101"/>
        <v>P*C*</v>
      </c>
      <c r="DV586" s="58" t="str">
        <f t="shared" si="101"/>
        <v>*</v>
      </c>
      <c r="DW586" s="58" t="str">
        <f t="shared" si="101"/>
        <v>P*C-</v>
      </c>
      <c r="DX586" s="58" t="str">
        <f t="shared" si="101"/>
        <v>P*C-</v>
      </c>
      <c r="DY586" s="58" t="str">
        <f t="shared" si="101"/>
        <v>P*C-</v>
      </c>
      <c r="DZ586" s="58" t="str">
        <f t="shared" si="101"/>
        <v>P*C-</v>
      </c>
      <c r="EA586" s="58" t="str">
        <f t="shared" si="101"/>
        <v>P*C*</v>
      </c>
      <c r="EB586" s="58" t="str">
        <f t="shared" si="101"/>
        <v>P*C-</v>
      </c>
      <c r="EC586" s="58" t="str">
        <f t="shared" si="101"/>
        <v>P*C-</v>
      </c>
      <c r="ED586" s="58" t="str">
        <f t="shared" si="101"/>
        <v>P*C-</v>
      </c>
      <c r="EE586" s="58" t="str">
        <f t="shared" si="101"/>
        <v>P+C-</v>
      </c>
      <c r="EF586" s="58" t="str">
        <f t="shared" si="101"/>
        <v>P*C*</v>
      </c>
      <c r="EG586" s="58" t="str">
        <f t="shared" si="101"/>
        <v>P*C*</v>
      </c>
      <c r="EH586" s="58" t="str">
        <f t="shared" si="101"/>
        <v>P*C-</v>
      </c>
      <c r="EI586" s="58" t="str">
        <f t="shared" si="101"/>
        <v>P*C-</v>
      </c>
      <c r="EJ586" s="58" t="str">
        <f t="shared" si="101"/>
        <v>P*C-</v>
      </c>
      <c r="EK586" s="58" t="str">
        <f t="shared" si="101"/>
        <v>P*C-</v>
      </c>
      <c r="EL586" s="109"/>
      <c r="EM586" s="109"/>
    </row>
    <row r="587" spans="1:143" s="58" customFormat="1" ht="12.75" customHeight="1" x14ac:dyDescent="0.25">
      <c r="A587" s="5"/>
      <c r="B587" s="96"/>
      <c r="C587" s="96"/>
      <c r="D587" s="96"/>
      <c r="E587" s="96"/>
      <c r="F587" s="96" t="s">
        <v>3538</v>
      </c>
      <c r="G587" s="4" t="s">
        <v>390</v>
      </c>
      <c r="H587" s="18" t="s">
        <v>5</v>
      </c>
      <c r="I587" s="18"/>
      <c r="J587" s="58" t="str">
        <f t="shared" ref="J587:AO587" si="102">IF(AND(LEFT(J$9,7)="Include",J165&lt;&gt;""),IF(LEFT(J92,4)="WILL",IF(J165&lt;&gt;"No","P+C+","P+C-"),IF(LEFT(J92,5)="WON'T",IF(J165&lt;&gt;"No","P-C+","P-C-"),IF(J92="NA",IF(J165&lt;&gt;"No","P*C+","P*C-"),IF(J165&lt;&gt;"No","P*C+","P*C*")))),"*")</f>
        <v>P*C-</v>
      </c>
      <c r="K587" s="58" t="str">
        <f t="shared" si="102"/>
        <v>P*C-</v>
      </c>
      <c r="L587" s="58" t="str">
        <f t="shared" si="102"/>
        <v>P*C-</v>
      </c>
      <c r="M587" s="58" t="str">
        <f t="shared" si="102"/>
        <v>P*C-</v>
      </c>
      <c r="N587" s="58" t="str">
        <f t="shared" si="102"/>
        <v>P*C-</v>
      </c>
      <c r="O587" s="58" t="str">
        <f t="shared" si="102"/>
        <v>P*C-</v>
      </c>
      <c r="P587" s="58" t="str">
        <f t="shared" si="102"/>
        <v>P*C-</v>
      </c>
      <c r="Q587" s="58" t="str">
        <f t="shared" si="102"/>
        <v>P*C*</v>
      </c>
      <c r="R587" s="58" t="str">
        <f t="shared" si="102"/>
        <v>P*C*</v>
      </c>
      <c r="S587" s="58" t="str">
        <f t="shared" si="102"/>
        <v>P*C-</v>
      </c>
      <c r="T587" s="58" t="str">
        <f t="shared" si="102"/>
        <v>P*C-</v>
      </c>
      <c r="U587" s="58" t="str">
        <f t="shared" si="102"/>
        <v>P*C-</v>
      </c>
      <c r="V587" s="58" t="str">
        <f t="shared" si="102"/>
        <v>P*C-</v>
      </c>
      <c r="W587" s="58" t="str">
        <f t="shared" si="102"/>
        <v>P*C-</v>
      </c>
      <c r="X587" s="58" t="str">
        <f t="shared" si="102"/>
        <v>P*C-</v>
      </c>
      <c r="Y587" s="58" t="str">
        <f t="shared" si="102"/>
        <v>P*C-</v>
      </c>
      <c r="Z587" s="58" t="str">
        <f t="shared" si="102"/>
        <v>P*C-</v>
      </c>
      <c r="AA587" s="58" t="str">
        <f t="shared" si="102"/>
        <v>P*C-</v>
      </c>
      <c r="AB587" s="58" t="str">
        <f t="shared" si="102"/>
        <v>P*C-</v>
      </c>
      <c r="AC587" s="58" t="str">
        <f t="shared" si="102"/>
        <v>P*C*</v>
      </c>
      <c r="AD587" s="58" t="str">
        <f t="shared" si="102"/>
        <v>P*C*</v>
      </c>
      <c r="AE587" s="58" t="str">
        <f t="shared" si="102"/>
        <v>P*C*</v>
      </c>
      <c r="AF587" s="58" t="str">
        <f t="shared" si="102"/>
        <v>P*C-</v>
      </c>
      <c r="AG587" s="58" t="str">
        <f t="shared" si="102"/>
        <v>P*C-</v>
      </c>
      <c r="AH587" s="58" t="str">
        <f t="shared" si="102"/>
        <v>P*C*</v>
      </c>
      <c r="AI587" s="58" t="str">
        <f t="shared" si="102"/>
        <v>P*C*</v>
      </c>
      <c r="AJ587" s="58" t="str">
        <f t="shared" si="102"/>
        <v>P*C-</v>
      </c>
      <c r="AK587" s="58" t="str">
        <f t="shared" si="102"/>
        <v>P*C-</v>
      </c>
      <c r="AL587" s="58" t="str">
        <f t="shared" si="102"/>
        <v>P*C*</v>
      </c>
      <c r="AM587" s="58" t="str">
        <f t="shared" si="102"/>
        <v>P*C*</v>
      </c>
      <c r="AN587" s="58" t="str">
        <f t="shared" si="102"/>
        <v>P*C*</v>
      </c>
      <c r="AO587" s="58" t="str">
        <f t="shared" si="102"/>
        <v>P*C*</v>
      </c>
      <c r="AP587" s="58" t="str">
        <f t="shared" ref="AP587:BU587" si="103">IF(AND(LEFT(AP$9,7)="Include",AP165&lt;&gt;""),IF(LEFT(AP92,4)="WILL",IF(AP165&lt;&gt;"No","P+C+","P+C-"),IF(LEFT(AP92,5)="WON'T",IF(AP165&lt;&gt;"No","P-C+","P-C-"),IF(AP92="NA",IF(AP165&lt;&gt;"No","P*C+","P*C-"),IF(AP165&lt;&gt;"No","P*C+","P*C*")))),"*")</f>
        <v>P*C*</v>
      </c>
      <c r="AQ587" s="58" t="str">
        <f t="shared" si="103"/>
        <v>*</v>
      </c>
      <c r="AR587" s="58" t="str">
        <f t="shared" si="103"/>
        <v>P*C*</v>
      </c>
      <c r="AS587" s="58" t="str">
        <f t="shared" si="103"/>
        <v>P*C*</v>
      </c>
      <c r="AT587" s="58" t="str">
        <f t="shared" si="103"/>
        <v>P*C-</v>
      </c>
      <c r="AU587" s="58" t="str">
        <f t="shared" si="103"/>
        <v>P*C-</v>
      </c>
      <c r="AV587" s="58" t="str">
        <f t="shared" si="103"/>
        <v>*</v>
      </c>
      <c r="AW587" s="58" t="str">
        <f t="shared" si="103"/>
        <v>*</v>
      </c>
      <c r="AX587" s="58" t="str">
        <f t="shared" si="103"/>
        <v>*</v>
      </c>
      <c r="AY587" s="58" t="str">
        <f t="shared" si="103"/>
        <v>*</v>
      </c>
      <c r="AZ587" s="58" t="str">
        <f t="shared" si="103"/>
        <v>P*C*</v>
      </c>
      <c r="BA587" s="58" t="str">
        <f t="shared" si="103"/>
        <v>P*C-</v>
      </c>
      <c r="BB587" s="58" t="str">
        <f t="shared" si="103"/>
        <v>P*C-</v>
      </c>
      <c r="BC587" s="58" t="str">
        <f t="shared" si="103"/>
        <v>P*C-</v>
      </c>
      <c r="BD587" s="58" t="str">
        <f t="shared" si="103"/>
        <v>P*C-</v>
      </c>
      <c r="BE587" s="58" t="str">
        <f t="shared" si="103"/>
        <v>*</v>
      </c>
      <c r="BF587" s="58" t="str">
        <f t="shared" si="103"/>
        <v>*</v>
      </c>
      <c r="BG587" s="58" t="str">
        <f t="shared" si="103"/>
        <v>P*C*</v>
      </c>
      <c r="BH587" s="58" t="str">
        <f t="shared" si="103"/>
        <v>*</v>
      </c>
      <c r="BI587" s="58" t="str">
        <f t="shared" si="103"/>
        <v>P*C*</v>
      </c>
      <c r="BJ587" s="58" t="str">
        <f t="shared" si="103"/>
        <v>P*C-</v>
      </c>
      <c r="BK587" s="58" t="str">
        <f t="shared" si="103"/>
        <v>P*C-</v>
      </c>
      <c r="BL587" s="58" t="str">
        <f t="shared" si="103"/>
        <v>P*C-</v>
      </c>
      <c r="BM587" s="58" t="str">
        <f t="shared" si="103"/>
        <v>P*C-</v>
      </c>
      <c r="BN587" s="58" t="str">
        <f t="shared" si="103"/>
        <v>P*C*</v>
      </c>
      <c r="BO587" s="58" t="str">
        <f t="shared" si="103"/>
        <v>P*C*</v>
      </c>
      <c r="BP587" s="58" t="str">
        <f t="shared" si="103"/>
        <v>P*C*</v>
      </c>
      <c r="BQ587" s="58" t="str">
        <f t="shared" si="103"/>
        <v>P*C*</v>
      </c>
      <c r="BR587" s="58" t="str">
        <f t="shared" si="103"/>
        <v>P*C*</v>
      </c>
      <c r="BS587" s="58" t="str">
        <f t="shared" si="103"/>
        <v>P*C*</v>
      </c>
      <c r="BT587" s="58" t="str">
        <f t="shared" si="103"/>
        <v>P*C-</v>
      </c>
      <c r="BU587" s="58" t="str">
        <f t="shared" si="103"/>
        <v>P*C-</v>
      </c>
      <c r="BV587" s="58" t="str">
        <f t="shared" ref="BV587:DA587" si="104">IF(AND(LEFT(BV$9,7)="Include",BV165&lt;&gt;""),IF(LEFT(BV92,4)="WILL",IF(BV165&lt;&gt;"No","P+C+","P+C-"),IF(LEFT(BV92,5)="WON'T",IF(BV165&lt;&gt;"No","P-C+","P-C-"),IF(BV92="NA",IF(BV165&lt;&gt;"No","P*C+","P*C-"),IF(BV165&lt;&gt;"No","P*C+","P*C*")))),"*")</f>
        <v>P*C-</v>
      </c>
      <c r="BW587" s="58" t="str">
        <f t="shared" si="104"/>
        <v>P*C-</v>
      </c>
      <c r="BX587" s="58" t="str">
        <f t="shared" si="104"/>
        <v>P*C*</v>
      </c>
      <c r="BY587" s="58" t="str">
        <f t="shared" si="104"/>
        <v>P*C*</v>
      </c>
      <c r="BZ587" s="58" t="str">
        <f t="shared" si="104"/>
        <v>P*C-</v>
      </c>
      <c r="CA587" s="58" t="str">
        <f t="shared" si="104"/>
        <v>P*C-</v>
      </c>
      <c r="CB587" s="58" t="str">
        <f t="shared" si="104"/>
        <v>P*C*</v>
      </c>
      <c r="CC587" s="58" t="str">
        <f t="shared" si="104"/>
        <v>P*C-</v>
      </c>
      <c r="CD587" s="58" t="str">
        <f t="shared" si="104"/>
        <v>P*C-</v>
      </c>
      <c r="CE587" s="58" t="str">
        <f t="shared" si="104"/>
        <v>*</v>
      </c>
      <c r="CF587" s="58" t="str">
        <f t="shared" si="104"/>
        <v>*</v>
      </c>
      <c r="CG587" s="58" t="str">
        <f t="shared" si="104"/>
        <v>P*C*</v>
      </c>
      <c r="CH587" s="58" t="str">
        <f t="shared" si="104"/>
        <v>P*C-</v>
      </c>
      <c r="CI587" s="58" t="str">
        <f t="shared" si="104"/>
        <v>P*C-</v>
      </c>
      <c r="CJ587" s="58" t="str">
        <f t="shared" si="104"/>
        <v>P*C-</v>
      </c>
      <c r="CK587" s="58" t="str">
        <f t="shared" si="104"/>
        <v>P*C-</v>
      </c>
      <c r="CL587" s="58" t="str">
        <f t="shared" si="104"/>
        <v>P*C-</v>
      </c>
      <c r="CM587" s="58" t="str">
        <f t="shared" si="104"/>
        <v>P*C-</v>
      </c>
      <c r="CN587" s="58" t="str">
        <f t="shared" si="104"/>
        <v>P*C-</v>
      </c>
      <c r="CO587" s="58" t="str">
        <f t="shared" si="104"/>
        <v>P*C-</v>
      </c>
      <c r="CP587" s="58" t="str">
        <f t="shared" si="104"/>
        <v>P*C-</v>
      </c>
      <c r="CQ587" s="58" t="str">
        <f t="shared" si="104"/>
        <v>P*C*</v>
      </c>
      <c r="CR587" s="58" t="str">
        <f t="shared" si="104"/>
        <v>P*C*</v>
      </c>
      <c r="CS587" s="58" t="str">
        <f t="shared" si="104"/>
        <v>P*C*</v>
      </c>
      <c r="CT587" s="58" t="str">
        <f t="shared" si="104"/>
        <v>P*C*</v>
      </c>
      <c r="CU587" s="58" t="str">
        <f t="shared" si="104"/>
        <v>P*C-</v>
      </c>
      <c r="CV587" s="58" t="str">
        <f t="shared" si="104"/>
        <v>P*C-</v>
      </c>
      <c r="CW587" s="58" t="str">
        <f t="shared" si="104"/>
        <v>P*C*</v>
      </c>
      <c r="CX587" s="58" t="str">
        <f t="shared" si="104"/>
        <v>P*C*</v>
      </c>
      <c r="CY587" s="58" t="str">
        <f t="shared" si="104"/>
        <v>P*C-</v>
      </c>
      <c r="CZ587" s="58" t="str">
        <f t="shared" si="104"/>
        <v>P*C-</v>
      </c>
      <c r="DA587" s="58" t="str">
        <f t="shared" si="104"/>
        <v>P*C-</v>
      </c>
      <c r="DB587" s="58" t="str">
        <f t="shared" ref="DB587:EK587" si="105">IF(AND(LEFT(DB$9,7)="Include",DB165&lt;&gt;""),IF(LEFT(DB92,4)="WILL",IF(DB165&lt;&gt;"No","P+C+","P+C-"),IF(LEFT(DB92,5)="WON'T",IF(DB165&lt;&gt;"No","P-C+","P-C-"),IF(DB92="NA",IF(DB165&lt;&gt;"No","P*C+","P*C-"),IF(DB165&lt;&gt;"No","P*C+","P*C*")))),"*")</f>
        <v>P*C-</v>
      </c>
      <c r="DC587" s="58" t="str">
        <f t="shared" si="105"/>
        <v>*</v>
      </c>
      <c r="DD587" s="58" t="str">
        <f t="shared" si="105"/>
        <v>P*C-</v>
      </c>
      <c r="DE587" s="58" t="str">
        <f t="shared" si="105"/>
        <v>P*C-</v>
      </c>
      <c r="DF587" s="58" t="str">
        <f t="shared" si="105"/>
        <v>P*C-</v>
      </c>
      <c r="DG587" s="58" t="str">
        <f t="shared" si="105"/>
        <v>P*C-</v>
      </c>
      <c r="DH587" s="58" t="str">
        <f t="shared" si="105"/>
        <v>P*C-</v>
      </c>
      <c r="DI587" s="58" t="str">
        <f t="shared" si="105"/>
        <v>P*C-</v>
      </c>
      <c r="DJ587" s="58" t="str">
        <f t="shared" si="105"/>
        <v>P*C*</v>
      </c>
      <c r="DK587" s="58" t="str">
        <f t="shared" si="105"/>
        <v>P*C*</v>
      </c>
      <c r="DL587" s="58" t="str">
        <f t="shared" si="105"/>
        <v>P*C-</v>
      </c>
      <c r="DM587" s="58" t="str">
        <f t="shared" si="105"/>
        <v>*</v>
      </c>
      <c r="DN587" s="58" t="str">
        <f t="shared" si="105"/>
        <v>P*C*</v>
      </c>
      <c r="DO587" s="58" t="str">
        <f t="shared" si="105"/>
        <v>P*C*</v>
      </c>
      <c r="DP587" s="58" t="str">
        <f t="shared" si="105"/>
        <v>P*C-</v>
      </c>
      <c r="DQ587" s="58" t="str">
        <f t="shared" si="105"/>
        <v>*</v>
      </c>
      <c r="DR587" s="58" t="str">
        <f t="shared" si="105"/>
        <v>*</v>
      </c>
      <c r="DS587" s="58" t="str">
        <f t="shared" si="105"/>
        <v>P*C*</v>
      </c>
      <c r="DT587" s="58" t="str">
        <f t="shared" si="105"/>
        <v>P*C*</v>
      </c>
      <c r="DU587" s="58" t="str">
        <f t="shared" si="105"/>
        <v>P*C*</v>
      </c>
      <c r="DV587" s="58" t="str">
        <f t="shared" si="105"/>
        <v>*</v>
      </c>
      <c r="DW587" s="58" t="str">
        <f t="shared" si="105"/>
        <v>P*C-</v>
      </c>
      <c r="DX587" s="58" t="str">
        <f t="shared" si="105"/>
        <v>P*C-</v>
      </c>
      <c r="DY587" s="58" t="str">
        <f t="shared" si="105"/>
        <v>P*C-</v>
      </c>
      <c r="DZ587" s="58" t="str">
        <f t="shared" si="105"/>
        <v>P*C-</v>
      </c>
      <c r="EA587" s="58" t="str">
        <f t="shared" si="105"/>
        <v>P*C*</v>
      </c>
      <c r="EB587" s="58" t="str">
        <f t="shared" si="105"/>
        <v>P*C-</v>
      </c>
      <c r="EC587" s="58" t="str">
        <f t="shared" si="105"/>
        <v>P*C-</v>
      </c>
      <c r="ED587" s="58" t="str">
        <f t="shared" si="105"/>
        <v>P*C-</v>
      </c>
      <c r="EE587" s="58" t="str">
        <f t="shared" si="105"/>
        <v>P*C-</v>
      </c>
      <c r="EF587" s="58" t="str">
        <f t="shared" si="105"/>
        <v>P*C*</v>
      </c>
      <c r="EG587" s="58" t="str">
        <f t="shared" si="105"/>
        <v>P*C*</v>
      </c>
      <c r="EH587" s="58" t="str">
        <f t="shared" si="105"/>
        <v>P*C-</v>
      </c>
      <c r="EI587" s="58" t="str">
        <f t="shared" si="105"/>
        <v>P*C-</v>
      </c>
      <c r="EJ587" s="58" t="str">
        <f t="shared" si="105"/>
        <v>P*C-</v>
      </c>
      <c r="EK587" s="58" t="str">
        <f t="shared" si="105"/>
        <v>P*C-</v>
      </c>
      <c r="EL587" s="109"/>
      <c r="EM587" s="109"/>
    </row>
    <row r="588" spans="1:143" s="58" customFormat="1" ht="12.75" customHeight="1" x14ac:dyDescent="0.25">
      <c r="A588" s="5"/>
      <c r="B588" s="96"/>
      <c r="C588" s="96"/>
      <c r="D588" s="96"/>
      <c r="E588" s="96"/>
      <c r="F588" s="96" t="s">
        <v>3541</v>
      </c>
      <c r="G588" s="4" t="s">
        <v>2544</v>
      </c>
      <c r="H588" s="18" t="s">
        <v>5</v>
      </c>
      <c r="I588" s="18"/>
      <c r="J588" s="58" t="str">
        <f t="shared" ref="J588:AO588" si="106">IF(AND(LEFT(J$9,7)="Include",J166&lt;&gt;""),IF(LEFT(J93,4)="WILL",IF(J166&lt;&gt;"No","P+C+","P+C-"),IF(LEFT(J93,5)="WON'T",IF(J166&lt;&gt;"No","P-C+","P-C-"),IF(J93="NA",IF(J166&lt;&gt;"No","P*C+","P*C-"),IF(J166&lt;&gt;"No","P*C+","P*C*")))),"*")</f>
        <v>P*C-</v>
      </c>
      <c r="K588" s="58" t="str">
        <f t="shared" si="106"/>
        <v>P*C-</v>
      </c>
      <c r="L588" s="58" t="str">
        <f t="shared" si="106"/>
        <v>P*C-</v>
      </c>
      <c r="M588" s="58" t="str">
        <f t="shared" si="106"/>
        <v>P+C-</v>
      </c>
      <c r="N588" s="58" t="str">
        <f t="shared" si="106"/>
        <v>P+C-</v>
      </c>
      <c r="O588" s="58" t="str">
        <f t="shared" si="106"/>
        <v>P*C-</v>
      </c>
      <c r="P588" s="58" t="str">
        <f t="shared" si="106"/>
        <v>P*C-</v>
      </c>
      <c r="Q588" s="58" t="str">
        <f t="shared" si="106"/>
        <v>P*C*</v>
      </c>
      <c r="R588" s="58" t="str">
        <f t="shared" si="106"/>
        <v>P*C*</v>
      </c>
      <c r="S588" s="58" t="str">
        <f t="shared" si="106"/>
        <v>P+C-</v>
      </c>
      <c r="T588" s="58" t="str">
        <f t="shared" si="106"/>
        <v>P+C-</v>
      </c>
      <c r="U588" s="58" t="str">
        <f t="shared" si="106"/>
        <v>P*C-</v>
      </c>
      <c r="V588" s="58" t="str">
        <f t="shared" si="106"/>
        <v>P+C+</v>
      </c>
      <c r="W588" s="58" t="str">
        <f t="shared" si="106"/>
        <v>P-C-</v>
      </c>
      <c r="X588" s="58" t="str">
        <f t="shared" si="106"/>
        <v>P-C-</v>
      </c>
      <c r="Y588" s="58" t="str">
        <f t="shared" si="106"/>
        <v>P*C-</v>
      </c>
      <c r="Z588" s="58" t="str">
        <f t="shared" si="106"/>
        <v>P*C-</v>
      </c>
      <c r="AA588" s="58" t="str">
        <f t="shared" si="106"/>
        <v>P-C-</v>
      </c>
      <c r="AB588" s="58" t="str">
        <f t="shared" si="106"/>
        <v>P-C-</v>
      </c>
      <c r="AC588" s="58" t="str">
        <f t="shared" si="106"/>
        <v>P*C*</v>
      </c>
      <c r="AD588" s="58" t="str">
        <f t="shared" si="106"/>
        <v>P*C*</v>
      </c>
      <c r="AE588" s="58" t="str">
        <f t="shared" si="106"/>
        <v>P*C*</v>
      </c>
      <c r="AF588" s="58" t="str">
        <f t="shared" si="106"/>
        <v>P-C-</v>
      </c>
      <c r="AG588" s="58" t="str">
        <f t="shared" si="106"/>
        <v>P-C-</v>
      </c>
      <c r="AH588" s="58" t="str">
        <f t="shared" si="106"/>
        <v>P*C*</v>
      </c>
      <c r="AI588" s="58" t="str">
        <f t="shared" si="106"/>
        <v>P*C*</v>
      </c>
      <c r="AJ588" s="58" t="str">
        <f t="shared" si="106"/>
        <v>P-C-</v>
      </c>
      <c r="AK588" s="58" t="str">
        <f t="shared" si="106"/>
        <v>P-C-</v>
      </c>
      <c r="AL588" s="58" t="str">
        <f t="shared" si="106"/>
        <v>P*C*</v>
      </c>
      <c r="AM588" s="58" t="str">
        <f t="shared" si="106"/>
        <v>P*C*</v>
      </c>
      <c r="AN588" s="58" t="str">
        <f t="shared" si="106"/>
        <v>P-C+</v>
      </c>
      <c r="AO588" s="58" t="str">
        <f t="shared" si="106"/>
        <v>P-C+</v>
      </c>
      <c r="AP588" s="58" t="str">
        <f t="shared" ref="AP588:BU588" si="107">IF(AND(LEFT(AP$9,7)="Include",AP166&lt;&gt;""),IF(LEFT(AP93,4)="WILL",IF(AP166&lt;&gt;"No","P+C+","P+C-"),IF(LEFT(AP93,5)="WON'T",IF(AP166&lt;&gt;"No","P-C+","P-C-"),IF(AP93="NA",IF(AP166&lt;&gt;"No","P*C+","P*C-"),IF(AP166&lt;&gt;"No","P*C+","P*C*")))),"*")</f>
        <v>P*C*</v>
      </c>
      <c r="AQ588" s="58" t="str">
        <f t="shared" si="107"/>
        <v>*</v>
      </c>
      <c r="AR588" s="58" t="str">
        <f t="shared" si="107"/>
        <v>P*C*</v>
      </c>
      <c r="AS588" s="58" t="str">
        <f t="shared" si="107"/>
        <v>P*C*</v>
      </c>
      <c r="AT588" s="58" t="str">
        <f t="shared" si="107"/>
        <v>P+C-</v>
      </c>
      <c r="AU588" s="58" t="str">
        <f t="shared" si="107"/>
        <v>P*C-</v>
      </c>
      <c r="AV588" s="58" t="str">
        <f t="shared" si="107"/>
        <v>*</v>
      </c>
      <c r="AW588" s="58" t="str">
        <f t="shared" si="107"/>
        <v>*</v>
      </c>
      <c r="AX588" s="58" t="str">
        <f t="shared" si="107"/>
        <v>*</v>
      </c>
      <c r="AY588" s="58" t="str">
        <f t="shared" si="107"/>
        <v>*</v>
      </c>
      <c r="AZ588" s="58" t="str">
        <f t="shared" si="107"/>
        <v>P*C*</v>
      </c>
      <c r="BA588" s="58" t="str">
        <f t="shared" si="107"/>
        <v>P*C-</v>
      </c>
      <c r="BB588" s="58" t="str">
        <f t="shared" si="107"/>
        <v>P*C-</v>
      </c>
      <c r="BC588" s="58" t="str">
        <f t="shared" si="107"/>
        <v>P*C-</v>
      </c>
      <c r="BD588" s="58" t="str">
        <f t="shared" si="107"/>
        <v>P*C-</v>
      </c>
      <c r="BE588" s="58" t="str">
        <f t="shared" si="107"/>
        <v>*</v>
      </c>
      <c r="BF588" s="58" t="str">
        <f t="shared" si="107"/>
        <v>*</v>
      </c>
      <c r="BG588" s="58" t="str">
        <f t="shared" si="107"/>
        <v>P*C*</v>
      </c>
      <c r="BH588" s="58" t="str">
        <f t="shared" si="107"/>
        <v>*</v>
      </c>
      <c r="BI588" s="58" t="str">
        <f t="shared" si="107"/>
        <v>P*C*</v>
      </c>
      <c r="BJ588" s="58" t="str">
        <f t="shared" si="107"/>
        <v>P+C-</v>
      </c>
      <c r="BK588" s="58" t="str">
        <f t="shared" si="107"/>
        <v>P+C-</v>
      </c>
      <c r="BL588" s="58" t="str">
        <f t="shared" si="107"/>
        <v>P+C-</v>
      </c>
      <c r="BM588" s="58" t="str">
        <f t="shared" si="107"/>
        <v>P+C-</v>
      </c>
      <c r="BN588" s="58" t="str">
        <f t="shared" si="107"/>
        <v>P*C*</v>
      </c>
      <c r="BO588" s="58" t="str">
        <f t="shared" si="107"/>
        <v>P*C*</v>
      </c>
      <c r="BP588" s="58" t="str">
        <f t="shared" si="107"/>
        <v>P*C*</v>
      </c>
      <c r="BQ588" s="58" t="str">
        <f t="shared" si="107"/>
        <v>P*C*</v>
      </c>
      <c r="BR588" s="58" t="str">
        <f t="shared" si="107"/>
        <v>P*C*</v>
      </c>
      <c r="BS588" s="58" t="str">
        <f t="shared" si="107"/>
        <v>P*C*</v>
      </c>
      <c r="BT588" s="58" t="str">
        <f t="shared" si="107"/>
        <v>P*C-</v>
      </c>
      <c r="BU588" s="58" t="str">
        <f t="shared" si="107"/>
        <v>P*C-</v>
      </c>
      <c r="BV588" s="58" t="str">
        <f t="shared" ref="BV588:CK588" si="108">IF(AND(LEFT(BV$9,7)="Include",BV166&lt;&gt;""),IF(LEFT(BV93,4)="WILL",IF(BV166&lt;&gt;"No","P+C+","P+C-"),IF(LEFT(BV93,5)="WON'T",IF(BV166&lt;&gt;"No","P-C+","P-C-"),IF(BV93="NA",IF(BV166&lt;&gt;"No","P*C+","P*C-"),IF(BV166&lt;&gt;"No","P*C+","P*C*")))),"*")</f>
        <v>P*C-</v>
      </c>
      <c r="BW588" s="58" t="str">
        <f t="shared" si="108"/>
        <v>P*C-</v>
      </c>
      <c r="BX588" s="58" t="str">
        <f t="shared" si="108"/>
        <v>P*C*</v>
      </c>
      <c r="BY588" s="58" t="str">
        <f t="shared" si="108"/>
        <v>P*C*</v>
      </c>
      <c r="BZ588" s="58" t="str">
        <f t="shared" si="108"/>
        <v>P*C-</v>
      </c>
      <c r="CA588" s="58" t="str">
        <f t="shared" si="108"/>
        <v>P+C-</v>
      </c>
      <c r="CB588" s="58" t="str">
        <f t="shared" si="108"/>
        <v>P*C*</v>
      </c>
      <c r="CC588" s="58" t="str">
        <f t="shared" si="108"/>
        <v>P+C-</v>
      </c>
      <c r="CD588" s="58" t="str">
        <f t="shared" si="108"/>
        <v>P+C-</v>
      </c>
      <c r="CE588" s="58" t="str">
        <f t="shared" si="108"/>
        <v>*</v>
      </c>
      <c r="CF588" s="58" t="str">
        <f t="shared" si="108"/>
        <v>*</v>
      </c>
      <c r="CG588" s="58" t="str">
        <f t="shared" si="108"/>
        <v>P*C*</v>
      </c>
      <c r="CH588" s="58" t="str">
        <f t="shared" si="108"/>
        <v>P*C-</v>
      </c>
      <c r="CI588" s="58" t="str">
        <f t="shared" si="108"/>
        <v>P*C-</v>
      </c>
      <c r="CJ588" s="58" t="str">
        <f t="shared" si="108"/>
        <v>P-C-</v>
      </c>
      <c r="CK588" s="58" t="str">
        <f t="shared" si="108"/>
        <v>P*C-</v>
      </c>
      <c r="CL588" s="58" t="str">
        <f>IF(AND(LEFT(CL$9,7)="Include",CL166&lt;&gt;""),IF(LEFT(CL95,4)="WILL",IF(CL166&lt;&gt;"No","P+C+","P+C-"),IF(LEFT(CL95,5)="WON'T",IF(CL166&lt;&gt;"No","P-C+","P-C-"),IF(CL95="NA",IF(CL166&lt;&gt;"No","P*C+","P*C-"),IF(CL166&lt;&gt;"No","P*C+","P*C*")))),"*")</f>
        <v>P+C-</v>
      </c>
      <c r="CM588" s="58" t="str">
        <f>IF(AND(LEFT(CM$9,7)="Include",CM166&lt;&gt;""),IF(LEFT(CM95,4)="WILL",IF(CM166&lt;&gt;"No","P+C+","P+C-"),IF(LEFT(CM95,5)="WON'T",IF(CM166&lt;&gt;"No","P-C+","P-C-"),IF(CM95="NA",IF(CM166&lt;&gt;"No","P*C+","P*C-"),IF(CM166&lt;&gt;"No","P*C+","P*C*")))),"*")</f>
        <v>P+C-</v>
      </c>
      <c r="CN588" s="58" t="str">
        <f t="shared" ref="CN588:DS588" si="109">IF(AND(LEFT(CN$9,7)="Include",CN166&lt;&gt;""),IF(LEFT(CN93,4)="WILL",IF(CN166&lt;&gt;"No","P+C+","P+C-"),IF(LEFT(CN93,5)="WON'T",IF(CN166&lt;&gt;"No","P-C+","P-C-"),IF(CN93="NA",IF(CN166&lt;&gt;"No","P*C+","P*C-"),IF(CN166&lt;&gt;"No","P*C+","P*C*")))),"*")</f>
        <v>P*C-</v>
      </c>
      <c r="CO588" s="58" t="str">
        <f t="shared" si="109"/>
        <v>P*C+</v>
      </c>
      <c r="CP588" s="58" t="str">
        <f t="shared" si="109"/>
        <v>P*C+</v>
      </c>
      <c r="CQ588" s="58" t="str">
        <f t="shared" si="109"/>
        <v>P*C*</v>
      </c>
      <c r="CR588" s="58" t="str">
        <f t="shared" si="109"/>
        <v>P*C*</v>
      </c>
      <c r="CS588" s="58" t="str">
        <f t="shared" si="109"/>
        <v>P*C*</v>
      </c>
      <c r="CT588" s="58" t="str">
        <f t="shared" si="109"/>
        <v>P*C*</v>
      </c>
      <c r="CU588" s="58" t="str">
        <f t="shared" si="109"/>
        <v>P*C-</v>
      </c>
      <c r="CV588" s="58" t="str">
        <f t="shared" si="109"/>
        <v>P*C-</v>
      </c>
      <c r="CW588" s="58" t="str">
        <f t="shared" si="109"/>
        <v>P*C*</v>
      </c>
      <c r="CX588" s="58" t="str">
        <f t="shared" si="109"/>
        <v>P*C*</v>
      </c>
      <c r="CY588" s="58" t="str">
        <f t="shared" si="109"/>
        <v>P-C-</v>
      </c>
      <c r="CZ588" s="58" t="str">
        <f t="shared" si="109"/>
        <v>P-C-</v>
      </c>
      <c r="DA588" s="58" t="str">
        <f t="shared" si="109"/>
        <v>P+C+</v>
      </c>
      <c r="DB588" s="58" t="str">
        <f t="shared" si="109"/>
        <v>P+C+</v>
      </c>
      <c r="DC588" s="58" t="str">
        <f t="shared" si="109"/>
        <v>*</v>
      </c>
      <c r="DD588" s="58" t="str">
        <f t="shared" si="109"/>
        <v>P*C-</v>
      </c>
      <c r="DE588" s="58" t="str">
        <f t="shared" si="109"/>
        <v>P*C-</v>
      </c>
      <c r="DF588" s="58" t="str">
        <f t="shared" si="109"/>
        <v>P*C-</v>
      </c>
      <c r="DG588" s="58" t="str">
        <f t="shared" si="109"/>
        <v>P-C+</v>
      </c>
      <c r="DH588" s="58" t="str">
        <f t="shared" si="109"/>
        <v>P-C-</v>
      </c>
      <c r="DI588" s="58" t="str">
        <f t="shared" si="109"/>
        <v>P*C-</v>
      </c>
      <c r="DJ588" s="58" t="str">
        <f t="shared" si="109"/>
        <v>P*C*</v>
      </c>
      <c r="DK588" s="58" t="str">
        <f t="shared" si="109"/>
        <v>P*C*</v>
      </c>
      <c r="DL588" s="58" t="str">
        <f t="shared" si="109"/>
        <v>P*C-</v>
      </c>
      <c r="DM588" s="58" t="str">
        <f t="shared" si="109"/>
        <v>*</v>
      </c>
      <c r="DN588" s="58" t="str">
        <f t="shared" si="109"/>
        <v>P*C*</v>
      </c>
      <c r="DO588" s="58" t="str">
        <f t="shared" si="109"/>
        <v>P*C*</v>
      </c>
      <c r="DP588" s="58" t="str">
        <f t="shared" si="109"/>
        <v>P*C-</v>
      </c>
      <c r="DQ588" s="58" t="str">
        <f t="shared" si="109"/>
        <v>*</v>
      </c>
      <c r="DR588" s="58" t="str">
        <f t="shared" si="109"/>
        <v>*</v>
      </c>
      <c r="DS588" s="58" t="str">
        <f t="shared" si="109"/>
        <v>P*C*</v>
      </c>
      <c r="DT588" s="58" t="str">
        <f t="shared" ref="DT588:EK588" si="110">IF(AND(LEFT(DT$9,7)="Include",DT166&lt;&gt;""),IF(LEFT(DT93,4)="WILL",IF(DT166&lt;&gt;"No","P+C+","P+C-"),IF(LEFT(DT93,5)="WON'T",IF(DT166&lt;&gt;"No","P-C+","P-C-"),IF(DT93="NA",IF(DT166&lt;&gt;"No","P*C+","P*C-"),IF(DT166&lt;&gt;"No","P*C+","P*C*")))),"*")</f>
        <v>P*C*</v>
      </c>
      <c r="DU588" s="58" t="str">
        <f t="shared" si="110"/>
        <v>P*C*</v>
      </c>
      <c r="DV588" s="58" t="str">
        <f t="shared" si="110"/>
        <v>*</v>
      </c>
      <c r="DW588" s="58" t="str">
        <f t="shared" si="110"/>
        <v>P*C-</v>
      </c>
      <c r="DX588" s="58" t="str">
        <f t="shared" si="110"/>
        <v>P-C-</v>
      </c>
      <c r="DY588" s="58" t="str">
        <f t="shared" si="110"/>
        <v>P-C-</v>
      </c>
      <c r="DZ588" s="58" t="str">
        <f t="shared" si="110"/>
        <v>P-C-</v>
      </c>
      <c r="EA588" s="58" t="str">
        <f t="shared" si="110"/>
        <v>P*C*</v>
      </c>
      <c r="EB588" s="58" t="str">
        <f t="shared" si="110"/>
        <v>P-C-</v>
      </c>
      <c r="EC588" s="58" t="str">
        <f t="shared" si="110"/>
        <v>P*C-</v>
      </c>
      <c r="ED588" s="58" t="str">
        <f t="shared" si="110"/>
        <v>P*C-</v>
      </c>
      <c r="EE588" s="58" t="str">
        <f t="shared" si="110"/>
        <v>P+C+</v>
      </c>
      <c r="EF588" s="58" t="str">
        <f t="shared" si="110"/>
        <v>P*C+</v>
      </c>
      <c r="EG588" s="58" t="str">
        <f t="shared" si="110"/>
        <v>P*C+</v>
      </c>
      <c r="EH588" s="58" t="str">
        <f t="shared" si="110"/>
        <v>P+C-</v>
      </c>
      <c r="EI588" s="58" t="str">
        <f t="shared" si="110"/>
        <v>P+C-</v>
      </c>
      <c r="EJ588" s="58" t="str">
        <f t="shared" si="110"/>
        <v>P+C-</v>
      </c>
      <c r="EK588" s="58" t="str">
        <f t="shared" si="110"/>
        <v>P+C-</v>
      </c>
      <c r="EL588" s="109"/>
      <c r="EM588" s="109"/>
    </row>
    <row r="589" spans="1:143" s="58" customFormat="1" ht="12.75" customHeight="1" x14ac:dyDescent="0.25">
      <c r="A589" s="5"/>
      <c r="B589" s="96"/>
      <c r="C589" s="96"/>
      <c r="D589" s="96"/>
      <c r="E589" s="96"/>
      <c r="F589" s="96" t="s">
        <v>3541</v>
      </c>
      <c r="G589" s="4" t="s">
        <v>4039</v>
      </c>
      <c r="H589" s="18" t="s">
        <v>5</v>
      </c>
      <c r="I589" s="18"/>
      <c r="J589" s="58" t="str">
        <f t="shared" ref="J589:AO589" si="111">IF(AND(LEFT(J$9,7)="Include",J167&lt;&gt;""),IF(LEFT(J94,4)="WILL",IF(J167&lt;&gt;"No","P+C+","P+C-"),IF(LEFT(J94,5)="WON'T",IF(J167&lt;&gt;"No","P-C+","P-C-"),IF(J94="NA",IF(J167&lt;&gt;"No","P*C+","P*C-"),IF(J167&lt;&gt;"No","P*C+","P*C*")))),"*")</f>
        <v>P+C-</v>
      </c>
      <c r="K589" s="58" t="str">
        <f t="shared" si="111"/>
        <v>P*C-</v>
      </c>
      <c r="L589" s="58" t="str">
        <f t="shared" si="111"/>
        <v>P*C-</v>
      </c>
      <c r="M589" s="58" t="str">
        <f t="shared" si="111"/>
        <v>P+C-</v>
      </c>
      <c r="N589" s="58" t="str">
        <f t="shared" si="111"/>
        <v>P+C-</v>
      </c>
      <c r="O589" s="58" t="str">
        <f t="shared" si="111"/>
        <v>P*C-</v>
      </c>
      <c r="P589" s="58" t="str">
        <f t="shared" si="111"/>
        <v>P*C-</v>
      </c>
      <c r="Q589" s="58" t="str">
        <f t="shared" si="111"/>
        <v>P*C*</v>
      </c>
      <c r="R589" s="58" t="str">
        <f t="shared" si="111"/>
        <v>P*C*</v>
      </c>
      <c r="S589" s="58" t="str">
        <f t="shared" si="111"/>
        <v>P+C-</v>
      </c>
      <c r="T589" s="58" t="str">
        <f t="shared" si="111"/>
        <v>P+C-</v>
      </c>
      <c r="U589" s="58" t="str">
        <f t="shared" si="111"/>
        <v>P*C-</v>
      </c>
      <c r="V589" s="58" t="str">
        <f t="shared" si="111"/>
        <v>P+C+</v>
      </c>
      <c r="W589" s="58" t="str">
        <f t="shared" si="111"/>
        <v>P-C-</v>
      </c>
      <c r="X589" s="58" t="str">
        <f t="shared" si="111"/>
        <v>P-C-</v>
      </c>
      <c r="Y589" s="58" t="str">
        <f t="shared" si="111"/>
        <v>P*C-</v>
      </c>
      <c r="Z589" s="58" t="str">
        <f t="shared" si="111"/>
        <v>P*C-</v>
      </c>
      <c r="AA589" s="58" t="str">
        <f t="shared" si="111"/>
        <v>P-C-</v>
      </c>
      <c r="AB589" s="58" t="str">
        <f t="shared" si="111"/>
        <v>P-C-</v>
      </c>
      <c r="AC589" s="58" t="str">
        <f t="shared" si="111"/>
        <v>P*C*</v>
      </c>
      <c r="AD589" s="58" t="str">
        <f t="shared" si="111"/>
        <v>P*C*</v>
      </c>
      <c r="AE589" s="58" t="str">
        <f t="shared" si="111"/>
        <v>P*C*</v>
      </c>
      <c r="AF589" s="58" t="str">
        <f t="shared" si="111"/>
        <v>P-C-</v>
      </c>
      <c r="AG589" s="58" t="str">
        <f t="shared" si="111"/>
        <v>P-C-</v>
      </c>
      <c r="AH589" s="58" t="str">
        <f t="shared" si="111"/>
        <v>P*C*</v>
      </c>
      <c r="AI589" s="58" t="str">
        <f t="shared" si="111"/>
        <v>P*C*</v>
      </c>
      <c r="AJ589" s="58" t="str">
        <f t="shared" si="111"/>
        <v>P-C-</v>
      </c>
      <c r="AK589" s="58" t="str">
        <f t="shared" si="111"/>
        <v>P-C-</v>
      </c>
      <c r="AL589" s="58" t="str">
        <f t="shared" si="111"/>
        <v>P*C*</v>
      </c>
      <c r="AM589" s="58" t="str">
        <f t="shared" si="111"/>
        <v>P*C*</v>
      </c>
      <c r="AN589" s="58" t="str">
        <f t="shared" si="111"/>
        <v>P-C+</v>
      </c>
      <c r="AO589" s="58" t="str">
        <f t="shared" si="111"/>
        <v>P-C+</v>
      </c>
      <c r="AP589" s="58" t="str">
        <f t="shared" ref="AP589:BU589" si="112">IF(AND(LEFT(AP$9,7)="Include",AP167&lt;&gt;""),IF(LEFT(AP94,4)="WILL",IF(AP167&lt;&gt;"No","P+C+","P+C-"),IF(LEFT(AP94,5)="WON'T",IF(AP167&lt;&gt;"No","P-C+","P-C-"),IF(AP94="NA",IF(AP167&lt;&gt;"No","P*C+","P*C-"),IF(AP167&lt;&gt;"No","P*C+","P*C*")))),"*")</f>
        <v>P*C*</v>
      </c>
      <c r="AQ589" s="58" t="str">
        <f t="shared" si="112"/>
        <v>*</v>
      </c>
      <c r="AR589" s="58" t="str">
        <f t="shared" si="112"/>
        <v>P*C*</v>
      </c>
      <c r="AS589" s="58" t="str">
        <f t="shared" si="112"/>
        <v>P*C*</v>
      </c>
      <c r="AT589" s="58" t="str">
        <f t="shared" si="112"/>
        <v>P+C-</v>
      </c>
      <c r="AU589" s="58" t="str">
        <f t="shared" si="112"/>
        <v>P*C-</v>
      </c>
      <c r="AV589" s="58" t="str">
        <f t="shared" si="112"/>
        <v>*</v>
      </c>
      <c r="AW589" s="58" t="str">
        <f t="shared" si="112"/>
        <v>*</v>
      </c>
      <c r="AX589" s="58" t="str">
        <f t="shared" si="112"/>
        <v>*</v>
      </c>
      <c r="AY589" s="58" t="str">
        <f t="shared" si="112"/>
        <v>*</v>
      </c>
      <c r="AZ589" s="58" t="str">
        <f t="shared" si="112"/>
        <v>P*C*</v>
      </c>
      <c r="BA589" s="58" t="str">
        <f t="shared" si="112"/>
        <v>P*C-</v>
      </c>
      <c r="BB589" s="58" t="str">
        <f t="shared" si="112"/>
        <v>P*C-</v>
      </c>
      <c r="BC589" s="58" t="str">
        <f t="shared" si="112"/>
        <v>P*C-</v>
      </c>
      <c r="BD589" s="58" t="str">
        <f t="shared" si="112"/>
        <v>P*C-</v>
      </c>
      <c r="BE589" s="58" t="str">
        <f t="shared" si="112"/>
        <v>*</v>
      </c>
      <c r="BF589" s="58" t="str">
        <f t="shared" si="112"/>
        <v>*</v>
      </c>
      <c r="BG589" s="58" t="str">
        <f t="shared" si="112"/>
        <v>P*C*</v>
      </c>
      <c r="BH589" s="58" t="str">
        <f t="shared" si="112"/>
        <v>*</v>
      </c>
      <c r="BI589" s="58" t="str">
        <f t="shared" si="112"/>
        <v>P*C*</v>
      </c>
      <c r="BJ589" s="58" t="str">
        <f t="shared" si="112"/>
        <v>P+C-</v>
      </c>
      <c r="BK589" s="58" t="str">
        <f t="shared" si="112"/>
        <v>P+C-</v>
      </c>
      <c r="BL589" s="58" t="str">
        <f t="shared" si="112"/>
        <v>P+C-</v>
      </c>
      <c r="BM589" s="58" t="str">
        <f t="shared" si="112"/>
        <v>P+C-</v>
      </c>
      <c r="BN589" s="58" t="str">
        <f t="shared" si="112"/>
        <v>P*C*</v>
      </c>
      <c r="BO589" s="58" t="str">
        <f t="shared" si="112"/>
        <v>P*C*</v>
      </c>
      <c r="BP589" s="58" t="str">
        <f t="shared" si="112"/>
        <v>P*C*</v>
      </c>
      <c r="BQ589" s="58" t="str">
        <f t="shared" si="112"/>
        <v>P*C*</v>
      </c>
      <c r="BR589" s="58" t="str">
        <f t="shared" si="112"/>
        <v>P*C*</v>
      </c>
      <c r="BS589" s="58" t="str">
        <f t="shared" si="112"/>
        <v>P*C*</v>
      </c>
      <c r="BT589" s="58" t="str">
        <f t="shared" si="112"/>
        <v>P*C-</v>
      </c>
      <c r="BU589" s="58" t="str">
        <f t="shared" si="112"/>
        <v>P*C-</v>
      </c>
      <c r="BV589" s="58" t="str">
        <f t="shared" ref="BV589:CI589" si="113">IF(AND(LEFT(BV$9,7)="Include",BV167&lt;&gt;""),IF(LEFT(BV94,4)="WILL",IF(BV167&lt;&gt;"No","P+C+","P+C-"),IF(LEFT(BV94,5)="WON'T",IF(BV167&lt;&gt;"No","P-C+","P-C-"),IF(BV94="NA",IF(BV167&lt;&gt;"No","P*C+","P*C-"),IF(BV167&lt;&gt;"No","P*C+","P*C*")))),"*")</f>
        <v>P*C-</v>
      </c>
      <c r="BW589" s="58" t="str">
        <f t="shared" si="113"/>
        <v>P*C-</v>
      </c>
      <c r="BX589" s="58" t="str">
        <f t="shared" si="113"/>
        <v>P*C*</v>
      </c>
      <c r="BY589" s="58" t="str">
        <f t="shared" si="113"/>
        <v>P*C*</v>
      </c>
      <c r="BZ589" s="58" t="str">
        <f t="shared" si="113"/>
        <v>P*C-</v>
      </c>
      <c r="CA589" s="58" t="str">
        <f t="shared" si="113"/>
        <v>P+C-</v>
      </c>
      <c r="CB589" s="58" t="str">
        <f t="shared" si="113"/>
        <v>P*C*</v>
      </c>
      <c r="CC589" s="58" t="str">
        <f t="shared" si="113"/>
        <v>P+C-</v>
      </c>
      <c r="CD589" s="58" t="str">
        <f t="shared" si="113"/>
        <v>P+C-</v>
      </c>
      <c r="CE589" s="58" t="str">
        <f t="shared" si="113"/>
        <v>*</v>
      </c>
      <c r="CF589" s="58" t="str">
        <f t="shared" si="113"/>
        <v>*</v>
      </c>
      <c r="CG589" s="58" t="str">
        <f t="shared" si="113"/>
        <v>P*C*</v>
      </c>
      <c r="CH589" s="58" t="str">
        <f t="shared" si="113"/>
        <v>P*C-</v>
      </c>
      <c r="CI589" s="58" t="str">
        <f t="shared" si="113"/>
        <v>P*C-</v>
      </c>
      <c r="CJ589" s="58" t="str">
        <f>IF(AND(LEFT(CJ$9,7)="Include",CJ167&lt;&gt;""),IF(LEFT(CJ95,4)="WILL",IF(CJ167&lt;&gt;"No","P+C+","P+C-"),IF(LEFT(CJ95,5)="WON'T",IF(CJ167&lt;&gt;"No","P-C+","P-C-"),IF(CJ95="NA",IF(CJ167&lt;&gt;"No","P*C+","P*C-"),IF(CJ167&lt;&gt;"No","P*C+","P*C*")))),"*")</f>
        <v>P+C+</v>
      </c>
      <c r="CK589" s="58" t="str">
        <f t="shared" ref="CK589:CM613" si="114">IF(AND(LEFT(CK$9,7)="Include",CK167&lt;&gt;""),IF(LEFT(CK94,4)="WILL",IF(CK167&lt;&gt;"No","P+C+","P+C-"),IF(LEFT(CK94,5)="WON'T",IF(CK167&lt;&gt;"No","P-C+","P-C-"),IF(CK94="NA",IF(CK167&lt;&gt;"No","P*C+","P*C-"),IF(CK167&lt;&gt;"No","P*C+","P*C*")))),"*")</f>
        <v>P+C+</v>
      </c>
      <c r="CL589" s="58" t="str">
        <f t="shared" si="114"/>
        <v>P+C+</v>
      </c>
      <c r="CM589" s="58" t="str">
        <f t="shared" si="114"/>
        <v>P+C+</v>
      </c>
      <c r="CN589" s="58" t="str">
        <f t="shared" ref="CN589:DS589" si="115">IF(AND(LEFT(CN$9,7)="Include",CN167&lt;&gt;""),IF(LEFT(CN94,4)="WILL",IF(CN167&lt;&gt;"No","P+C+","P+C-"),IF(LEFT(CN94,5)="WON'T",IF(CN167&lt;&gt;"No","P-C+","P-C-"),IF(CN94="NA",IF(CN167&lt;&gt;"No","P*C+","P*C-"),IF(CN167&lt;&gt;"No","P*C+","P*C*")))),"*")</f>
        <v>P+C-</v>
      </c>
      <c r="CO589" s="58" t="str">
        <f t="shared" si="115"/>
        <v>P*C+</v>
      </c>
      <c r="CP589" s="58" t="str">
        <f t="shared" si="115"/>
        <v>P*C+</v>
      </c>
      <c r="CQ589" s="58" t="str">
        <f t="shared" si="115"/>
        <v>P*C*</v>
      </c>
      <c r="CR589" s="58" t="str">
        <f t="shared" si="115"/>
        <v>P*C*</v>
      </c>
      <c r="CS589" s="58" t="str">
        <f t="shared" si="115"/>
        <v>P*C*</v>
      </c>
      <c r="CT589" s="58" t="str">
        <f t="shared" si="115"/>
        <v>P*C*</v>
      </c>
      <c r="CU589" s="58" t="str">
        <f t="shared" si="115"/>
        <v>P*C-</v>
      </c>
      <c r="CV589" s="58" t="str">
        <f t="shared" si="115"/>
        <v>P*C-</v>
      </c>
      <c r="CW589" s="58" t="str">
        <f t="shared" si="115"/>
        <v>P*C*</v>
      </c>
      <c r="CX589" s="58" t="str">
        <f t="shared" si="115"/>
        <v>P*C*</v>
      </c>
      <c r="CY589" s="58" t="str">
        <f t="shared" si="115"/>
        <v>P-C+</v>
      </c>
      <c r="CZ589" s="58" t="str">
        <f t="shared" si="115"/>
        <v>P-C+</v>
      </c>
      <c r="DA589" s="58" t="str">
        <f t="shared" si="115"/>
        <v>P+C+</v>
      </c>
      <c r="DB589" s="58" t="str">
        <f t="shared" si="115"/>
        <v>P+C+</v>
      </c>
      <c r="DC589" s="58" t="str">
        <f t="shared" si="115"/>
        <v>*</v>
      </c>
      <c r="DD589" s="58" t="str">
        <f t="shared" si="115"/>
        <v>P*C-</v>
      </c>
      <c r="DE589" s="58" t="str">
        <f t="shared" si="115"/>
        <v>P*C-</v>
      </c>
      <c r="DF589" s="58" t="str">
        <f t="shared" si="115"/>
        <v>P*C-</v>
      </c>
      <c r="DG589" s="58" t="str">
        <f t="shared" si="115"/>
        <v>P-C+</v>
      </c>
      <c r="DH589" s="58" t="str">
        <f t="shared" si="115"/>
        <v>P-C-</v>
      </c>
      <c r="DI589" s="58" t="str">
        <f t="shared" si="115"/>
        <v>P*C-</v>
      </c>
      <c r="DJ589" s="58" t="str">
        <f t="shared" si="115"/>
        <v>P*C*</v>
      </c>
      <c r="DK589" s="58" t="str">
        <f t="shared" si="115"/>
        <v>P*C*</v>
      </c>
      <c r="DL589" s="58" t="str">
        <f t="shared" si="115"/>
        <v>P*C-</v>
      </c>
      <c r="DM589" s="58" t="str">
        <f t="shared" si="115"/>
        <v>*</v>
      </c>
      <c r="DN589" s="58" t="str">
        <f t="shared" si="115"/>
        <v>P*C*</v>
      </c>
      <c r="DO589" s="58" t="str">
        <f t="shared" si="115"/>
        <v>P*C*</v>
      </c>
      <c r="DP589" s="58" t="str">
        <f t="shared" si="115"/>
        <v>P*C-</v>
      </c>
      <c r="DQ589" s="58" t="str">
        <f t="shared" si="115"/>
        <v>*</v>
      </c>
      <c r="DR589" s="58" t="str">
        <f t="shared" si="115"/>
        <v>*</v>
      </c>
      <c r="DS589" s="58" t="str">
        <f t="shared" si="115"/>
        <v>P*C*</v>
      </c>
      <c r="DT589" s="58" t="str">
        <f t="shared" ref="DT589:EK589" si="116">IF(AND(LEFT(DT$9,7)="Include",DT167&lt;&gt;""),IF(LEFT(DT94,4)="WILL",IF(DT167&lt;&gt;"No","P+C+","P+C-"),IF(LEFT(DT94,5)="WON'T",IF(DT167&lt;&gt;"No","P-C+","P-C-"),IF(DT94="NA",IF(DT167&lt;&gt;"No","P*C+","P*C-"),IF(DT167&lt;&gt;"No","P*C+","P*C*")))),"*")</f>
        <v>P*C*</v>
      </c>
      <c r="DU589" s="58" t="str">
        <f t="shared" si="116"/>
        <v>P*C*</v>
      </c>
      <c r="DV589" s="58" t="str">
        <f t="shared" si="116"/>
        <v>*</v>
      </c>
      <c r="DW589" s="58" t="str">
        <f t="shared" si="116"/>
        <v>P*C-</v>
      </c>
      <c r="DX589" s="58" t="str">
        <f t="shared" si="116"/>
        <v>P-C-</v>
      </c>
      <c r="DY589" s="58" t="str">
        <f t="shared" si="116"/>
        <v>P-C-</v>
      </c>
      <c r="DZ589" s="58" t="str">
        <f t="shared" si="116"/>
        <v>P-C-</v>
      </c>
      <c r="EA589" s="58" t="str">
        <f t="shared" si="116"/>
        <v>P*C*</v>
      </c>
      <c r="EB589" s="58" t="str">
        <f t="shared" si="116"/>
        <v>P-C-</v>
      </c>
      <c r="EC589" s="58" t="str">
        <f t="shared" si="116"/>
        <v>P*C-</v>
      </c>
      <c r="ED589" s="58" t="str">
        <f t="shared" si="116"/>
        <v>P*C-</v>
      </c>
      <c r="EE589" s="58" t="str">
        <f t="shared" si="116"/>
        <v>P+C+</v>
      </c>
      <c r="EF589" s="58" t="str">
        <f t="shared" si="116"/>
        <v>P*C+</v>
      </c>
      <c r="EG589" s="58" t="str">
        <f t="shared" si="116"/>
        <v>P*C+</v>
      </c>
      <c r="EH589" s="58" t="str">
        <f t="shared" si="116"/>
        <v>P+C-</v>
      </c>
      <c r="EI589" s="58" t="str">
        <f t="shared" si="116"/>
        <v>P+C-</v>
      </c>
      <c r="EJ589" s="58" t="str">
        <f t="shared" si="116"/>
        <v>P+C-</v>
      </c>
      <c r="EK589" s="58" t="str">
        <f t="shared" si="116"/>
        <v>P+C-</v>
      </c>
      <c r="EL589" s="109"/>
      <c r="EM589" s="109"/>
    </row>
    <row r="590" spans="1:143" s="58" customFormat="1" ht="12.75" customHeight="1" x14ac:dyDescent="0.25">
      <c r="A590" s="5"/>
      <c r="B590" s="96"/>
      <c r="C590" s="96"/>
      <c r="D590" s="96"/>
      <c r="E590" s="96"/>
      <c r="F590" s="96" t="s">
        <v>4227</v>
      </c>
      <c r="G590" s="4" t="s">
        <v>4299</v>
      </c>
      <c r="H590" s="18" t="s">
        <v>5</v>
      </c>
      <c r="I590" s="18"/>
      <c r="J590" s="58" t="str">
        <f t="shared" ref="J590:AO590" si="117">IF(AND(LEFT(J$9,7)="Include",J168&lt;&gt;""),IF(LEFT(J95,4)="WILL",IF(J168&lt;&gt;"No","P+C+","P+C-"),IF(LEFT(J95,5)="WON'T",IF(J168&lt;&gt;"No","P-C+","P-C-"),IF(J95="NA",IF(J168&lt;&gt;"No","P*C+","P*C-"),IF(J168&lt;&gt;"No","P*C+","P*C*")))),"*")</f>
        <v>P+C-</v>
      </c>
      <c r="K590" s="58" t="str">
        <f t="shared" si="117"/>
        <v>P*C-</v>
      </c>
      <c r="L590" s="58" t="str">
        <f t="shared" si="117"/>
        <v>P*C-</v>
      </c>
      <c r="M590" s="58" t="str">
        <f t="shared" si="117"/>
        <v>P*C-</v>
      </c>
      <c r="N590" s="58" t="str">
        <f t="shared" si="117"/>
        <v>P*C-</v>
      </c>
      <c r="O590" s="58" t="str">
        <f t="shared" si="117"/>
        <v>P*C-</v>
      </c>
      <c r="P590" s="58" t="str">
        <f t="shared" si="117"/>
        <v>P*C-</v>
      </c>
      <c r="Q590" s="58" t="str">
        <f t="shared" si="117"/>
        <v>P*C*</v>
      </c>
      <c r="R590" s="58" t="str">
        <f t="shared" si="117"/>
        <v>P*C*</v>
      </c>
      <c r="S590" s="58" t="str">
        <f t="shared" si="117"/>
        <v>P*C-</v>
      </c>
      <c r="T590" s="58" t="str">
        <f t="shared" si="117"/>
        <v>P*C-</v>
      </c>
      <c r="U590" s="58" t="str">
        <f t="shared" si="117"/>
        <v>P*C-</v>
      </c>
      <c r="V590" s="58" t="str">
        <f t="shared" si="117"/>
        <v>P*C+</v>
      </c>
      <c r="W590" s="58" t="str">
        <f t="shared" si="117"/>
        <v>P*C-</v>
      </c>
      <c r="X590" s="58" t="str">
        <f t="shared" si="117"/>
        <v>P*C-</v>
      </c>
      <c r="Y590" s="58" t="str">
        <f t="shared" si="117"/>
        <v>P*C-</v>
      </c>
      <c r="Z590" s="58" t="str">
        <f t="shared" si="117"/>
        <v>P*C-</v>
      </c>
      <c r="AA590" s="58" t="str">
        <f t="shared" si="117"/>
        <v>P*C-</v>
      </c>
      <c r="AB590" s="58" t="str">
        <f t="shared" si="117"/>
        <v>P*C-</v>
      </c>
      <c r="AC590" s="58" t="str">
        <f t="shared" si="117"/>
        <v>P*C*</v>
      </c>
      <c r="AD590" s="58" t="str">
        <f t="shared" si="117"/>
        <v>P*C*</v>
      </c>
      <c r="AE590" s="58" t="str">
        <f t="shared" si="117"/>
        <v>P*C*</v>
      </c>
      <c r="AF590" s="58" t="str">
        <f t="shared" si="117"/>
        <v>P*C-</v>
      </c>
      <c r="AG590" s="58" t="str">
        <f t="shared" si="117"/>
        <v>P*C-</v>
      </c>
      <c r="AH590" s="58" t="str">
        <f t="shared" si="117"/>
        <v>P*C*</v>
      </c>
      <c r="AI590" s="58" t="str">
        <f t="shared" si="117"/>
        <v>P*C*</v>
      </c>
      <c r="AJ590" s="58" t="str">
        <f t="shared" si="117"/>
        <v>P*C-</v>
      </c>
      <c r="AK590" s="58" t="str">
        <f t="shared" si="117"/>
        <v>P*C-</v>
      </c>
      <c r="AL590" s="58" t="str">
        <f t="shared" si="117"/>
        <v>P*C*</v>
      </c>
      <c r="AM590" s="58" t="str">
        <f t="shared" si="117"/>
        <v>P*C*</v>
      </c>
      <c r="AN590" s="58" t="str">
        <f t="shared" si="117"/>
        <v>P*C+</v>
      </c>
      <c r="AO590" s="58" t="str">
        <f t="shared" si="117"/>
        <v>P*C+</v>
      </c>
      <c r="AP590" s="58" t="str">
        <f t="shared" ref="AP590:BU590" si="118">IF(AND(LEFT(AP$9,7)="Include",AP168&lt;&gt;""),IF(LEFT(AP95,4)="WILL",IF(AP168&lt;&gt;"No","P+C+","P+C-"),IF(LEFT(AP95,5)="WON'T",IF(AP168&lt;&gt;"No","P-C+","P-C-"),IF(AP95="NA",IF(AP168&lt;&gt;"No","P*C+","P*C-"),IF(AP168&lt;&gt;"No","P*C+","P*C*")))),"*")</f>
        <v>P*C*</v>
      </c>
      <c r="AQ590" s="58" t="str">
        <f t="shared" si="118"/>
        <v>*</v>
      </c>
      <c r="AR590" s="58" t="str">
        <f t="shared" si="118"/>
        <v>P*C*</v>
      </c>
      <c r="AS590" s="58" t="str">
        <f t="shared" si="118"/>
        <v>P*C*</v>
      </c>
      <c r="AT590" s="58" t="str">
        <f t="shared" si="118"/>
        <v>P*C*</v>
      </c>
      <c r="AU590" s="58" t="str">
        <f t="shared" si="118"/>
        <v>P*C+</v>
      </c>
      <c r="AV590" s="58" t="str">
        <f t="shared" si="118"/>
        <v>*</v>
      </c>
      <c r="AW590" s="58" t="str">
        <f t="shared" si="118"/>
        <v>*</v>
      </c>
      <c r="AX590" s="58" t="str">
        <f t="shared" si="118"/>
        <v>*</v>
      </c>
      <c r="AY590" s="58" t="str">
        <f t="shared" si="118"/>
        <v>*</v>
      </c>
      <c r="AZ590" s="58" t="str">
        <f t="shared" si="118"/>
        <v>P*C*</v>
      </c>
      <c r="BA590" s="58" t="str">
        <f t="shared" si="118"/>
        <v>P*C+</v>
      </c>
      <c r="BB590" s="58" t="str">
        <f t="shared" si="118"/>
        <v>P*C+</v>
      </c>
      <c r="BC590" s="58" t="str">
        <f t="shared" si="118"/>
        <v>P*C+</v>
      </c>
      <c r="BD590" s="58" t="str">
        <f t="shared" si="118"/>
        <v>P*C+</v>
      </c>
      <c r="BE590" s="58" t="str">
        <f t="shared" si="118"/>
        <v>*</v>
      </c>
      <c r="BF590" s="58" t="str">
        <f t="shared" si="118"/>
        <v>*</v>
      </c>
      <c r="BG590" s="58" t="str">
        <f t="shared" si="118"/>
        <v>P*C*</v>
      </c>
      <c r="BH590" s="58" t="str">
        <f t="shared" si="118"/>
        <v>*</v>
      </c>
      <c r="BI590" s="58" t="str">
        <f t="shared" si="118"/>
        <v>P*C*</v>
      </c>
      <c r="BJ590" s="58" t="str">
        <f t="shared" si="118"/>
        <v>P*C-</v>
      </c>
      <c r="BK590" s="58" t="str">
        <f t="shared" si="118"/>
        <v>P*C-</v>
      </c>
      <c r="BL590" s="58" t="str">
        <f t="shared" si="118"/>
        <v>P*C+</v>
      </c>
      <c r="BM590" s="58" t="str">
        <f t="shared" si="118"/>
        <v>P*C+</v>
      </c>
      <c r="BN590" s="58" t="str">
        <f t="shared" si="118"/>
        <v>P*C*</v>
      </c>
      <c r="BO590" s="58" t="str">
        <f t="shared" si="118"/>
        <v>P*C*</v>
      </c>
      <c r="BP590" s="58" t="str">
        <f t="shared" si="118"/>
        <v>P*C*</v>
      </c>
      <c r="BQ590" s="58" t="str">
        <f t="shared" si="118"/>
        <v>P*C*</v>
      </c>
      <c r="BR590" s="58" t="str">
        <f t="shared" si="118"/>
        <v>P*C*</v>
      </c>
      <c r="BS590" s="58" t="str">
        <f t="shared" si="118"/>
        <v>P*C*</v>
      </c>
      <c r="BT590" s="58" t="str">
        <f t="shared" si="118"/>
        <v>P*C-</v>
      </c>
      <c r="BU590" s="58" t="str">
        <f t="shared" si="118"/>
        <v>P*C-</v>
      </c>
      <c r="BV590" s="58" t="str">
        <f t="shared" ref="BV590:CI590" si="119">IF(AND(LEFT(BV$9,7)="Include",BV168&lt;&gt;""),IF(LEFT(BV95,4)="WILL",IF(BV168&lt;&gt;"No","P+C+","P+C-"),IF(LEFT(BV95,5)="WON'T",IF(BV168&lt;&gt;"No","P-C+","P-C-"),IF(BV95="NA",IF(BV168&lt;&gt;"No","P*C+","P*C-"),IF(BV168&lt;&gt;"No","P*C+","P*C*")))),"*")</f>
        <v>P*C-</v>
      </c>
      <c r="BW590" s="58" t="str">
        <f t="shared" si="119"/>
        <v>P*C-</v>
      </c>
      <c r="BX590" s="58" t="str">
        <f t="shared" si="119"/>
        <v>P*C*</v>
      </c>
      <c r="BY590" s="58" t="str">
        <f t="shared" si="119"/>
        <v>P*C*</v>
      </c>
      <c r="BZ590" s="58" t="str">
        <f t="shared" si="119"/>
        <v>P*C-</v>
      </c>
      <c r="CA590" s="58" t="str">
        <f t="shared" si="119"/>
        <v>P*C*</v>
      </c>
      <c r="CB590" s="58" t="str">
        <f t="shared" si="119"/>
        <v>P*C*</v>
      </c>
      <c r="CC590" s="58" t="str">
        <f t="shared" si="119"/>
        <v>P*C-</v>
      </c>
      <c r="CD590" s="58" t="str">
        <f t="shared" si="119"/>
        <v>P*C-</v>
      </c>
      <c r="CE590" s="58" t="str">
        <f t="shared" si="119"/>
        <v>*</v>
      </c>
      <c r="CF590" s="58" t="str">
        <f t="shared" si="119"/>
        <v>*</v>
      </c>
      <c r="CG590" s="58" t="str">
        <f t="shared" si="119"/>
        <v>P*C*</v>
      </c>
      <c r="CH590" s="58" t="str">
        <f t="shared" si="119"/>
        <v>P*C-</v>
      </c>
      <c r="CI590" s="58" t="str">
        <f t="shared" si="119"/>
        <v>P*C-</v>
      </c>
      <c r="CJ590" s="58" t="str">
        <f>IF(AND(LEFT(CJ$9,7)="Include",CJ168&lt;&gt;""),IF(LEFT(CJ96,4)="WILL",IF(CJ168&lt;&gt;"No","P+C+","P+C-"),IF(LEFT(CJ96,5)="WON'T",IF(CJ168&lt;&gt;"No","P-C+","P-C-"),IF(CJ96="NA",IF(CJ168&lt;&gt;"No","P*C+","P*C-"),IF(CJ168&lt;&gt;"No","P*C+","P*C*")))),"*")</f>
        <v>P*C-</v>
      </c>
      <c r="CK590" s="58" t="str">
        <f t="shared" si="114"/>
        <v>P*C-</v>
      </c>
      <c r="CL590" s="58" t="str">
        <f t="shared" si="114"/>
        <v>P+C-</v>
      </c>
      <c r="CM590" s="58" t="str">
        <f t="shared" si="114"/>
        <v>P+C-</v>
      </c>
      <c r="CN590" s="58" t="str">
        <f t="shared" ref="CN590:DS590" si="120">IF(AND(LEFT(CN$9,7)="Include",CN168&lt;&gt;""),IF(LEFT(CN95,4)="WILL",IF(CN168&lt;&gt;"No","P+C+","P+C-"),IF(LEFT(CN95,5)="WON'T",IF(CN168&lt;&gt;"No","P-C+","P-C-"),IF(CN95="NA",IF(CN168&lt;&gt;"No","P*C+","P*C-"),IF(CN168&lt;&gt;"No","P*C+","P*C*")))),"*")</f>
        <v>P*C-</v>
      </c>
      <c r="CO590" s="58" t="str">
        <f t="shared" si="120"/>
        <v>P*C+</v>
      </c>
      <c r="CP590" s="58" t="str">
        <f t="shared" si="120"/>
        <v>P*C+</v>
      </c>
      <c r="CQ590" s="58" t="str">
        <f t="shared" si="120"/>
        <v>P*C+</v>
      </c>
      <c r="CR590" s="58" t="str">
        <f t="shared" si="120"/>
        <v>P*C*</v>
      </c>
      <c r="CS590" s="58" t="str">
        <f t="shared" si="120"/>
        <v>P*C*</v>
      </c>
      <c r="CT590" s="58" t="str">
        <f t="shared" si="120"/>
        <v>P*C*</v>
      </c>
      <c r="CU590" s="58" t="str">
        <f t="shared" si="120"/>
        <v>P*C-</v>
      </c>
      <c r="CV590" s="58" t="str">
        <f t="shared" si="120"/>
        <v>P*C-</v>
      </c>
      <c r="CW590" s="58" t="str">
        <f t="shared" si="120"/>
        <v>P*C*</v>
      </c>
      <c r="CX590" s="58" t="str">
        <f t="shared" si="120"/>
        <v>P*C*</v>
      </c>
      <c r="CY590" s="58" t="str">
        <f t="shared" si="120"/>
        <v>P*C-</v>
      </c>
      <c r="CZ590" s="58" t="str">
        <f t="shared" si="120"/>
        <v>P*C-</v>
      </c>
      <c r="DA590" s="58" t="str">
        <f t="shared" si="120"/>
        <v>P*C+</v>
      </c>
      <c r="DB590" s="58" t="str">
        <f t="shared" si="120"/>
        <v>P*C+</v>
      </c>
      <c r="DC590" s="58" t="str">
        <f t="shared" si="120"/>
        <v>*</v>
      </c>
      <c r="DD590" s="58" t="str">
        <f t="shared" si="120"/>
        <v>P*C-</v>
      </c>
      <c r="DE590" s="58" t="str">
        <f t="shared" si="120"/>
        <v>P*C-</v>
      </c>
      <c r="DF590" s="58" t="str">
        <f t="shared" si="120"/>
        <v>P*C-</v>
      </c>
      <c r="DG590" s="58" t="str">
        <f t="shared" si="120"/>
        <v>P+C+</v>
      </c>
      <c r="DH590" s="58" t="str">
        <f t="shared" si="120"/>
        <v>P*C-</v>
      </c>
      <c r="DI590" s="58" t="str">
        <f t="shared" si="120"/>
        <v>P*C-</v>
      </c>
      <c r="DJ590" s="58" t="str">
        <f t="shared" si="120"/>
        <v>P*C*</v>
      </c>
      <c r="DK590" s="58" t="str">
        <f t="shared" si="120"/>
        <v>P*C*</v>
      </c>
      <c r="DL590" s="58" t="str">
        <f t="shared" si="120"/>
        <v>P*C-</v>
      </c>
      <c r="DM590" s="58" t="str">
        <f t="shared" si="120"/>
        <v>*</v>
      </c>
      <c r="DN590" s="58" t="str">
        <f t="shared" si="120"/>
        <v>P*C*</v>
      </c>
      <c r="DO590" s="58" t="str">
        <f t="shared" si="120"/>
        <v>P*C*</v>
      </c>
      <c r="DP590" s="58" t="str">
        <f t="shared" si="120"/>
        <v>P*C-</v>
      </c>
      <c r="DQ590" s="58" t="str">
        <f t="shared" si="120"/>
        <v>*</v>
      </c>
      <c r="DR590" s="58" t="str">
        <f t="shared" si="120"/>
        <v>*</v>
      </c>
      <c r="DS590" s="58" t="str">
        <f t="shared" si="120"/>
        <v>P*C*</v>
      </c>
      <c r="DT590" s="58" t="str">
        <f t="shared" ref="DT590:EK590" si="121">IF(AND(LEFT(DT$9,7)="Include",DT168&lt;&gt;""),IF(LEFT(DT95,4)="WILL",IF(DT168&lt;&gt;"No","P+C+","P+C-"),IF(LEFT(DT95,5)="WON'T",IF(DT168&lt;&gt;"No","P-C+","P-C-"),IF(DT95="NA",IF(DT168&lt;&gt;"No","P*C+","P*C-"),IF(DT168&lt;&gt;"No","P*C+","P*C*")))),"*")</f>
        <v>P*C*</v>
      </c>
      <c r="DU590" s="58" t="str">
        <f t="shared" si="121"/>
        <v>P*C*</v>
      </c>
      <c r="DV590" s="58" t="str">
        <f t="shared" si="121"/>
        <v>*</v>
      </c>
      <c r="DW590" s="58" t="str">
        <f t="shared" si="121"/>
        <v>P*C-</v>
      </c>
      <c r="DX590" s="58" t="str">
        <f t="shared" si="121"/>
        <v>P*C-</v>
      </c>
      <c r="DY590" s="58" t="str">
        <f t="shared" si="121"/>
        <v>P*C-</v>
      </c>
      <c r="DZ590" s="58" t="str">
        <f t="shared" si="121"/>
        <v>P*C-</v>
      </c>
      <c r="EA590" s="58" t="str">
        <f t="shared" si="121"/>
        <v>P*C*</v>
      </c>
      <c r="EB590" s="58" t="str">
        <f t="shared" si="121"/>
        <v>P*C-</v>
      </c>
      <c r="EC590" s="58" t="str">
        <f t="shared" si="121"/>
        <v>P*C-</v>
      </c>
      <c r="ED590" s="58" t="str">
        <f t="shared" si="121"/>
        <v>P*C-</v>
      </c>
      <c r="EE590" s="58" t="str">
        <f t="shared" si="121"/>
        <v>P*C+</v>
      </c>
      <c r="EF590" s="58" t="str">
        <f t="shared" si="121"/>
        <v>P*C+</v>
      </c>
      <c r="EG590" s="58" t="str">
        <f t="shared" si="121"/>
        <v>P*C+</v>
      </c>
      <c r="EH590" s="58" t="str">
        <f t="shared" si="121"/>
        <v>P*C-</v>
      </c>
      <c r="EI590" s="58" t="str">
        <f t="shared" si="121"/>
        <v>P*C-</v>
      </c>
      <c r="EJ590" s="58" t="str">
        <f t="shared" si="121"/>
        <v>P*C-</v>
      </c>
      <c r="EK590" s="58" t="str">
        <f t="shared" si="121"/>
        <v>P*C-</v>
      </c>
      <c r="EL590" s="109"/>
      <c r="EM590" s="109"/>
    </row>
    <row r="591" spans="1:143" s="58" customFormat="1" ht="12.75" customHeight="1" x14ac:dyDescent="0.25">
      <c r="A591" s="5"/>
      <c r="B591" s="96"/>
      <c r="C591" s="96"/>
      <c r="D591" s="96"/>
      <c r="E591" s="96"/>
      <c r="F591" s="96" t="s">
        <v>4227</v>
      </c>
      <c r="G591" s="4" t="s">
        <v>420</v>
      </c>
      <c r="H591" s="18" t="s">
        <v>5</v>
      </c>
      <c r="I591" s="18"/>
      <c r="J591" s="58" t="str">
        <f t="shared" ref="J591:AO591" si="122">IF(AND(LEFT(J$9,7)="Include",J169&lt;&gt;""),IF(LEFT(J96,4)="WILL",IF(J169&lt;&gt;"No","P+C+","P+C-"),IF(LEFT(J96,5)="WON'T",IF(J169&lt;&gt;"No","P-C+","P-C-"),IF(J96="NA",IF(J169&lt;&gt;"No","P*C+","P*C-"),IF(J169&lt;&gt;"No","P*C+","P*C*")))),"*")</f>
        <v>P*C-</v>
      </c>
      <c r="K591" s="58" t="str">
        <f t="shared" si="122"/>
        <v>P*C-</v>
      </c>
      <c r="L591" s="58" t="str">
        <f t="shared" si="122"/>
        <v>P*C-</v>
      </c>
      <c r="M591" s="58" t="str">
        <f t="shared" si="122"/>
        <v>P*C-</v>
      </c>
      <c r="N591" s="58" t="str">
        <f t="shared" si="122"/>
        <v>P*C-</v>
      </c>
      <c r="O591" s="58" t="str">
        <f t="shared" si="122"/>
        <v>P*C-</v>
      </c>
      <c r="P591" s="58" t="str">
        <f t="shared" si="122"/>
        <v>P*C-</v>
      </c>
      <c r="Q591" s="58" t="str">
        <f t="shared" si="122"/>
        <v>P*C*</v>
      </c>
      <c r="R591" s="58" t="str">
        <f t="shared" si="122"/>
        <v>P*C*</v>
      </c>
      <c r="S591" s="58" t="str">
        <f t="shared" si="122"/>
        <v>P+C-</v>
      </c>
      <c r="T591" s="58" t="str">
        <f t="shared" si="122"/>
        <v>P+C-</v>
      </c>
      <c r="U591" s="58" t="str">
        <f t="shared" si="122"/>
        <v>P*C-</v>
      </c>
      <c r="V591" s="58" t="str">
        <f t="shared" si="122"/>
        <v>P+C-</v>
      </c>
      <c r="W591" s="58" t="str">
        <f t="shared" si="122"/>
        <v>P*C-</v>
      </c>
      <c r="X591" s="58" t="str">
        <f t="shared" si="122"/>
        <v>P*C-</v>
      </c>
      <c r="Y591" s="58" t="str">
        <f t="shared" si="122"/>
        <v>P*C-</v>
      </c>
      <c r="Z591" s="58" t="str">
        <f t="shared" si="122"/>
        <v>P*C-</v>
      </c>
      <c r="AA591" s="58" t="str">
        <f t="shared" si="122"/>
        <v>P*C-</v>
      </c>
      <c r="AB591" s="58" t="str">
        <f t="shared" si="122"/>
        <v>P*C-</v>
      </c>
      <c r="AC591" s="58" t="str">
        <f t="shared" si="122"/>
        <v>P*C*</v>
      </c>
      <c r="AD591" s="58" t="str">
        <f t="shared" si="122"/>
        <v>P*C*</v>
      </c>
      <c r="AE591" s="58" t="str">
        <f t="shared" si="122"/>
        <v>P*C*</v>
      </c>
      <c r="AF591" s="58" t="str">
        <f t="shared" si="122"/>
        <v>P*C-</v>
      </c>
      <c r="AG591" s="58" t="str">
        <f t="shared" si="122"/>
        <v>P*C-</v>
      </c>
      <c r="AH591" s="58" t="str">
        <f t="shared" si="122"/>
        <v>P*C*</v>
      </c>
      <c r="AI591" s="58" t="str">
        <f t="shared" si="122"/>
        <v>P*C*</v>
      </c>
      <c r="AJ591" s="58" t="str">
        <f t="shared" si="122"/>
        <v>P-C-</v>
      </c>
      <c r="AK591" s="58" t="str">
        <f t="shared" si="122"/>
        <v>P-C-</v>
      </c>
      <c r="AL591" s="58" t="str">
        <f t="shared" si="122"/>
        <v>P*C*</v>
      </c>
      <c r="AM591" s="58" t="str">
        <f t="shared" si="122"/>
        <v>P*C*</v>
      </c>
      <c r="AN591" s="58" t="str">
        <f t="shared" si="122"/>
        <v>P*C*</v>
      </c>
      <c r="AO591" s="58" t="str">
        <f t="shared" si="122"/>
        <v>P*C*</v>
      </c>
      <c r="AP591" s="58" t="str">
        <f t="shared" ref="AP591:BU591" si="123">IF(AND(LEFT(AP$9,7)="Include",AP169&lt;&gt;""),IF(LEFT(AP96,4)="WILL",IF(AP169&lt;&gt;"No","P+C+","P+C-"),IF(LEFT(AP96,5)="WON'T",IF(AP169&lt;&gt;"No","P-C+","P-C-"),IF(AP96="NA",IF(AP169&lt;&gt;"No","P*C+","P*C-"),IF(AP169&lt;&gt;"No","P*C+","P*C*")))),"*")</f>
        <v>P*C*</v>
      </c>
      <c r="AQ591" s="58" t="str">
        <f t="shared" si="123"/>
        <v>*</v>
      </c>
      <c r="AR591" s="58" t="str">
        <f t="shared" si="123"/>
        <v>P*C*</v>
      </c>
      <c r="AS591" s="58" t="str">
        <f t="shared" si="123"/>
        <v>P*C*</v>
      </c>
      <c r="AT591" s="58" t="str">
        <f t="shared" si="123"/>
        <v>P+C+</v>
      </c>
      <c r="AU591" s="58" t="str">
        <f t="shared" si="123"/>
        <v>P*C-</v>
      </c>
      <c r="AV591" s="58" t="str">
        <f t="shared" si="123"/>
        <v>*</v>
      </c>
      <c r="AW591" s="58" t="str">
        <f t="shared" si="123"/>
        <v>*</v>
      </c>
      <c r="AX591" s="58" t="str">
        <f t="shared" si="123"/>
        <v>*</v>
      </c>
      <c r="AY591" s="58" t="str">
        <f t="shared" si="123"/>
        <v>*</v>
      </c>
      <c r="AZ591" s="58" t="str">
        <f t="shared" si="123"/>
        <v>P*C*</v>
      </c>
      <c r="BA591" s="58" t="str">
        <f t="shared" si="123"/>
        <v>P*C-</v>
      </c>
      <c r="BB591" s="58" t="str">
        <f t="shared" si="123"/>
        <v>P*C-</v>
      </c>
      <c r="BC591" s="58" t="str">
        <f t="shared" si="123"/>
        <v>P*C-</v>
      </c>
      <c r="BD591" s="58" t="str">
        <f t="shared" si="123"/>
        <v>P*C-</v>
      </c>
      <c r="BE591" s="58" t="str">
        <f t="shared" si="123"/>
        <v>*</v>
      </c>
      <c r="BF591" s="58" t="str">
        <f t="shared" si="123"/>
        <v>*</v>
      </c>
      <c r="BG591" s="58" t="str">
        <f t="shared" si="123"/>
        <v>P*C*</v>
      </c>
      <c r="BH591" s="58" t="str">
        <f t="shared" si="123"/>
        <v>*</v>
      </c>
      <c r="BI591" s="58" t="str">
        <f t="shared" si="123"/>
        <v>P*C*</v>
      </c>
      <c r="BJ591" s="58" t="str">
        <f t="shared" si="123"/>
        <v>P*C-</v>
      </c>
      <c r="BK591" s="58" t="str">
        <f t="shared" si="123"/>
        <v>P*C-</v>
      </c>
      <c r="BL591" s="58" t="str">
        <f t="shared" si="123"/>
        <v>P*C-</v>
      </c>
      <c r="BM591" s="58" t="str">
        <f t="shared" si="123"/>
        <v>P*C-</v>
      </c>
      <c r="BN591" s="58" t="str">
        <f t="shared" si="123"/>
        <v>P*C*</v>
      </c>
      <c r="BO591" s="58" t="str">
        <f t="shared" si="123"/>
        <v>P*C+</v>
      </c>
      <c r="BP591" s="58" t="str">
        <f t="shared" si="123"/>
        <v>P*C+</v>
      </c>
      <c r="BQ591" s="58" t="str">
        <f t="shared" si="123"/>
        <v>P*C*</v>
      </c>
      <c r="BR591" s="58" t="str">
        <f t="shared" si="123"/>
        <v>P*C*</v>
      </c>
      <c r="BS591" s="58" t="str">
        <f t="shared" si="123"/>
        <v>P*C*</v>
      </c>
      <c r="BT591" s="58" t="str">
        <f t="shared" si="123"/>
        <v>P*C-</v>
      </c>
      <c r="BU591" s="58" t="str">
        <f t="shared" si="123"/>
        <v>P*C-</v>
      </c>
      <c r="BV591" s="58" t="str">
        <f t="shared" ref="BV591:CI591" si="124">IF(AND(LEFT(BV$9,7)="Include",BV169&lt;&gt;""),IF(LEFT(BV96,4)="WILL",IF(BV169&lt;&gt;"No","P+C+","P+C-"),IF(LEFT(BV96,5)="WON'T",IF(BV169&lt;&gt;"No","P-C+","P-C-"),IF(BV96="NA",IF(BV169&lt;&gt;"No","P*C+","P*C-"),IF(BV169&lt;&gt;"No","P*C+","P*C*")))),"*")</f>
        <v>P*C-</v>
      </c>
      <c r="BW591" s="58" t="str">
        <f t="shared" si="124"/>
        <v>P*C-</v>
      </c>
      <c r="BX591" s="58" t="str">
        <f t="shared" si="124"/>
        <v>P*C*</v>
      </c>
      <c r="BY591" s="58" t="str">
        <f t="shared" si="124"/>
        <v>P*C*</v>
      </c>
      <c r="BZ591" s="58" t="str">
        <f t="shared" si="124"/>
        <v>P*C-</v>
      </c>
      <c r="CA591" s="58" t="str">
        <f t="shared" si="124"/>
        <v>P*C-</v>
      </c>
      <c r="CB591" s="58" t="str">
        <f t="shared" si="124"/>
        <v>P*C+</v>
      </c>
      <c r="CC591" s="58" t="str">
        <f t="shared" si="124"/>
        <v>P*C-</v>
      </c>
      <c r="CD591" s="58" t="str">
        <f t="shared" si="124"/>
        <v>P*C-</v>
      </c>
      <c r="CE591" s="58" t="str">
        <f t="shared" si="124"/>
        <v>*</v>
      </c>
      <c r="CF591" s="58" t="str">
        <f t="shared" si="124"/>
        <v>*</v>
      </c>
      <c r="CG591" s="58" t="str">
        <f t="shared" si="124"/>
        <v>P*C*</v>
      </c>
      <c r="CH591" s="58" t="str">
        <f t="shared" si="124"/>
        <v>P*C-</v>
      </c>
      <c r="CI591" s="58" t="str">
        <f t="shared" si="124"/>
        <v>P*C-</v>
      </c>
      <c r="CJ591" s="58" t="str">
        <f t="shared" ref="CJ591:CJ613" si="125">IF(AND(LEFT(CJ$9,7)="Include",CJ169&lt;&gt;""),IF(LEFT(CJ96,4)="WILL",IF(CJ169&lt;&gt;"No","P+C+","P+C-"),IF(LEFT(CJ96,5)="WON'T",IF(CJ169&lt;&gt;"No","P-C+","P-C-"),IF(CJ96="NA",IF(CJ169&lt;&gt;"No","P*C+","P*C-"),IF(CJ169&lt;&gt;"No","P*C+","P*C*")))),"*")</f>
        <v>P*C-</v>
      </c>
      <c r="CK591" s="58" t="str">
        <f t="shared" si="114"/>
        <v>P*C-</v>
      </c>
      <c r="CL591" s="58" t="str">
        <f t="shared" si="114"/>
        <v>P*C-</v>
      </c>
      <c r="CM591" s="58" t="str">
        <f t="shared" si="114"/>
        <v>P*C-</v>
      </c>
      <c r="CN591" s="58" t="str">
        <f t="shared" ref="CN591:DS591" si="126">IF(AND(LEFT(CN$9,7)="Include",CN169&lt;&gt;""),IF(LEFT(CN96,4)="WILL",IF(CN169&lt;&gt;"No","P+C+","P+C-"),IF(LEFT(CN96,5)="WON'T",IF(CN169&lt;&gt;"No","P-C+","P-C-"),IF(CN96="NA",IF(CN169&lt;&gt;"No","P*C+","P*C-"),IF(CN169&lt;&gt;"No","P*C+","P*C*")))),"*")</f>
        <v>P*C-</v>
      </c>
      <c r="CO591" s="58" t="str">
        <f t="shared" si="126"/>
        <v>P*C-</v>
      </c>
      <c r="CP591" s="58" t="str">
        <f t="shared" si="126"/>
        <v>P*C-</v>
      </c>
      <c r="CQ591" s="58" t="str">
        <f t="shared" si="126"/>
        <v>P*C*</v>
      </c>
      <c r="CR591" s="58" t="str">
        <f t="shared" si="126"/>
        <v>P*C*</v>
      </c>
      <c r="CS591" s="58" t="str">
        <f t="shared" si="126"/>
        <v>P*C*</v>
      </c>
      <c r="CT591" s="58" t="str">
        <f t="shared" si="126"/>
        <v>P*C*</v>
      </c>
      <c r="CU591" s="58" t="str">
        <f t="shared" si="126"/>
        <v>P*C-</v>
      </c>
      <c r="CV591" s="58" t="str">
        <f t="shared" si="126"/>
        <v>P*C-</v>
      </c>
      <c r="CW591" s="58" t="str">
        <f t="shared" si="126"/>
        <v>P*C*</v>
      </c>
      <c r="CX591" s="58" t="str">
        <f t="shared" si="126"/>
        <v>P*C*</v>
      </c>
      <c r="CY591" s="58" t="str">
        <f t="shared" si="126"/>
        <v>P*C+</v>
      </c>
      <c r="CZ591" s="58" t="str">
        <f t="shared" si="126"/>
        <v>P*C-</v>
      </c>
      <c r="DA591" s="58" t="str">
        <f t="shared" si="126"/>
        <v>P*C-</v>
      </c>
      <c r="DB591" s="58" t="str">
        <f t="shared" si="126"/>
        <v>P*C-</v>
      </c>
      <c r="DC591" s="58" t="str">
        <f t="shared" si="126"/>
        <v>*</v>
      </c>
      <c r="DD591" s="58" t="str">
        <f t="shared" si="126"/>
        <v>P*C-</v>
      </c>
      <c r="DE591" s="58" t="str">
        <f t="shared" si="126"/>
        <v>P*C-</v>
      </c>
      <c r="DF591" s="58" t="str">
        <f t="shared" si="126"/>
        <v>P*C-</v>
      </c>
      <c r="DG591" s="58" t="str">
        <f t="shared" si="126"/>
        <v>P*C-</v>
      </c>
      <c r="DH591" s="58" t="str">
        <f t="shared" si="126"/>
        <v>P*C+</v>
      </c>
      <c r="DI591" s="58" t="str">
        <f t="shared" si="126"/>
        <v>P*C-</v>
      </c>
      <c r="DJ591" s="58" t="str">
        <f t="shared" si="126"/>
        <v>P*C*</v>
      </c>
      <c r="DK591" s="58" t="str">
        <f t="shared" si="126"/>
        <v>P*C*</v>
      </c>
      <c r="DL591" s="58" t="str">
        <f t="shared" si="126"/>
        <v>P*C-</v>
      </c>
      <c r="DM591" s="58" t="str">
        <f t="shared" si="126"/>
        <v>*</v>
      </c>
      <c r="DN591" s="58" t="str">
        <f t="shared" si="126"/>
        <v>P*C*</v>
      </c>
      <c r="DO591" s="58" t="str">
        <f t="shared" si="126"/>
        <v>P*C*</v>
      </c>
      <c r="DP591" s="58" t="str">
        <f t="shared" si="126"/>
        <v>P*C-</v>
      </c>
      <c r="DQ591" s="58" t="str">
        <f t="shared" si="126"/>
        <v>*</v>
      </c>
      <c r="DR591" s="58" t="str">
        <f t="shared" si="126"/>
        <v>*</v>
      </c>
      <c r="DS591" s="58" t="str">
        <f t="shared" si="126"/>
        <v>P*C*</v>
      </c>
      <c r="DT591" s="58" t="str">
        <f t="shared" ref="DT591:EK591" si="127">IF(AND(LEFT(DT$9,7)="Include",DT169&lt;&gt;""),IF(LEFT(DT96,4)="WILL",IF(DT169&lt;&gt;"No","P+C+","P+C-"),IF(LEFT(DT96,5)="WON'T",IF(DT169&lt;&gt;"No","P-C+","P-C-"),IF(DT96="NA",IF(DT169&lt;&gt;"No","P*C+","P*C-"),IF(DT169&lt;&gt;"No","P*C+","P*C*")))),"*")</f>
        <v>P*C*</v>
      </c>
      <c r="DU591" s="58" t="str">
        <f t="shared" si="127"/>
        <v>P*C*</v>
      </c>
      <c r="DV591" s="58" t="str">
        <f t="shared" si="127"/>
        <v>*</v>
      </c>
      <c r="DW591" s="58" t="str">
        <f t="shared" si="127"/>
        <v>P*C-</v>
      </c>
      <c r="DX591" s="58" t="str">
        <f t="shared" si="127"/>
        <v>P*C-</v>
      </c>
      <c r="DY591" s="58" t="str">
        <f t="shared" si="127"/>
        <v>P*C-</v>
      </c>
      <c r="DZ591" s="58" t="str">
        <f t="shared" si="127"/>
        <v>P*C-</v>
      </c>
      <c r="EA591" s="58" t="str">
        <f t="shared" si="127"/>
        <v>P*C*</v>
      </c>
      <c r="EB591" s="58" t="str">
        <f t="shared" si="127"/>
        <v>P*C-</v>
      </c>
      <c r="EC591" s="58" t="str">
        <f t="shared" si="127"/>
        <v>P*C-</v>
      </c>
      <c r="ED591" s="58" t="str">
        <f t="shared" si="127"/>
        <v>P*C-</v>
      </c>
      <c r="EE591" s="58" t="str">
        <f t="shared" si="127"/>
        <v>P*C-</v>
      </c>
      <c r="EF591" s="58" t="str">
        <f t="shared" si="127"/>
        <v>P*C+</v>
      </c>
      <c r="EG591" s="58" t="str">
        <f t="shared" si="127"/>
        <v>P*C+</v>
      </c>
      <c r="EH591" s="58" t="str">
        <f t="shared" si="127"/>
        <v>P+C-</v>
      </c>
      <c r="EI591" s="58" t="str">
        <f t="shared" si="127"/>
        <v>P+C-</v>
      </c>
      <c r="EJ591" s="58" t="str">
        <f t="shared" si="127"/>
        <v>P+C-</v>
      </c>
      <c r="EK591" s="58" t="str">
        <f t="shared" si="127"/>
        <v>P+C-</v>
      </c>
      <c r="EL591" s="109"/>
      <c r="EM591" s="109"/>
    </row>
    <row r="592" spans="1:143" s="58" customFormat="1" ht="12.75" customHeight="1" x14ac:dyDescent="0.25">
      <c r="A592" s="5"/>
      <c r="B592" s="96"/>
      <c r="C592" s="96"/>
      <c r="D592" s="96"/>
      <c r="E592" s="96"/>
      <c r="F592" s="96" t="s">
        <v>3541</v>
      </c>
      <c r="G592" s="4" t="s">
        <v>224</v>
      </c>
      <c r="H592" s="18" t="s">
        <v>5</v>
      </c>
      <c r="I592" s="18"/>
      <c r="J592" s="58" t="str">
        <f t="shared" ref="J592:AO592" si="128">IF(AND(LEFT(J$9,7)="Include",J170&lt;&gt;""),IF(LEFT(J97,4)="WILL",IF(J170&lt;&gt;"No","P+C+","P+C-"),IF(LEFT(J97,5)="WON'T",IF(J170&lt;&gt;"No","P-C+","P-C-"),IF(J97="NA",IF(J170&lt;&gt;"No","P*C+","P*C-"),IF(J170&lt;&gt;"No","P*C+","P*C*")))),"*")</f>
        <v>P+C-</v>
      </c>
      <c r="K592" s="58" t="str">
        <f t="shared" si="128"/>
        <v>P+C-</v>
      </c>
      <c r="L592" s="58" t="str">
        <f t="shared" si="128"/>
        <v>P+C-</v>
      </c>
      <c r="M592" s="58" t="str">
        <f t="shared" si="128"/>
        <v>P+C-</v>
      </c>
      <c r="N592" s="58" t="str">
        <f t="shared" si="128"/>
        <v>P+C-</v>
      </c>
      <c r="O592" s="58" t="str">
        <f t="shared" si="128"/>
        <v>P*C-</v>
      </c>
      <c r="P592" s="58" t="str">
        <f t="shared" si="128"/>
        <v>P*C-</v>
      </c>
      <c r="Q592" s="58" t="str">
        <f t="shared" si="128"/>
        <v>P*C*</v>
      </c>
      <c r="R592" s="58" t="str">
        <f t="shared" si="128"/>
        <v>P*C*</v>
      </c>
      <c r="S592" s="58" t="str">
        <f t="shared" si="128"/>
        <v>P+C+</v>
      </c>
      <c r="T592" s="58" t="str">
        <f t="shared" si="128"/>
        <v>P+C+</v>
      </c>
      <c r="U592" s="58" t="str">
        <f t="shared" si="128"/>
        <v>P+C-</v>
      </c>
      <c r="V592" s="58" t="str">
        <f t="shared" si="128"/>
        <v>P+C+</v>
      </c>
      <c r="W592" s="58" t="str">
        <f t="shared" si="128"/>
        <v>P-C-</v>
      </c>
      <c r="X592" s="58" t="str">
        <f t="shared" si="128"/>
        <v>P-C-</v>
      </c>
      <c r="Y592" s="58" t="str">
        <f t="shared" si="128"/>
        <v>P+C+</v>
      </c>
      <c r="Z592" s="58" t="str">
        <f t="shared" si="128"/>
        <v>P+C+</v>
      </c>
      <c r="AA592" s="58" t="str">
        <f t="shared" si="128"/>
        <v>P-C+</v>
      </c>
      <c r="AB592" s="58" t="str">
        <f t="shared" si="128"/>
        <v>P-C+</v>
      </c>
      <c r="AC592" s="58" t="str">
        <f t="shared" si="128"/>
        <v>P*C*</v>
      </c>
      <c r="AD592" s="58" t="str">
        <f t="shared" si="128"/>
        <v>P*C*</v>
      </c>
      <c r="AE592" s="58" t="str">
        <f t="shared" si="128"/>
        <v>P*C*</v>
      </c>
      <c r="AF592" s="58" t="str">
        <f t="shared" si="128"/>
        <v>P+C-</v>
      </c>
      <c r="AG592" s="58" t="str">
        <f t="shared" si="128"/>
        <v>P+C-</v>
      </c>
      <c r="AH592" s="58" t="str">
        <f t="shared" si="128"/>
        <v>P*C*</v>
      </c>
      <c r="AI592" s="58" t="str">
        <f t="shared" si="128"/>
        <v>P*C*</v>
      </c>
      <c r="AJ592" s="58" t="str">
        <f t="shared" si="128"/>
        <v>P-C+</v>
      </c>
      <c r="AK592" s="58" t="str">
        <f t="shared" si="128"/>
        <v>P-C+</v>
      </c>
      <c r="AL592" s="58" t="str">
        <f t="shared" si="128"/>
        <v>P*C*</v>
      </c>
      <c r="AM592" s="58" t="str">
        <f t="shared" si="128"/>
        <v>P*C*</v>
      </c>
      <c r="AN592" s="58" t="str">
        <f t="shared" si="128"/>
        <v>P-C-</v>
      </c>
      <c r="AO592" s="58" t="str">
        <f t="shared" si="128"/>
        <v>P-C-</v>
      </c>
      <c r="AP592" s="58" t="str">
        <f t="shared" ref="AP592:BU592" si="129">IF(AND(LEFT(AP$9,7)="Include",AP170&lt;&gt;""),IF(LEFT(AP97,4)="WILL",IF(AP170&lt;&gt;"No","P+C+","P+C-"),IF(LEFT(AP97,5)="WON'T",IF(AP170&lt;&gt;"No","P-C+","P-C-"),IF(AP97="NA",IF(AP170&lt;&gt;"No","P*C+","P*C-"),IF(AP170&lt;&gt;"No","P*C+","P*C*")))),"*")</f>
        <v>P*C*</v>
      </c>
      <c r="AQ592" s="58" t="str">
        <f t="shared" si="129"/>
        <v>*</v>
      </c>
      <c r="AR592" s="58" t="str">
        <f t="shared" si="129"/>
        <v>P*C*</v>
      </c>
      <c r="AS592" s="58" t="str">
        <f t="shared" si="129"/>
        <v>P*C*</v>
      </c>
      <c r="AT592" s="58" t="str">
        <f t="shared" si="129"/>
        <v>P+C-</v>
      </c>
      <c r="AU592" s="58" t="str">
        <f t="shared" si="129"/>
        <v>P+C-</v>
      </c>
      <c r="AV592" s="58" t="str">
        <f t="shared" si="129"/>
        <v>*</v>
      </c>
      <c r="AW592" s="58" t="str">
        <f t="shared" si="129"/>
        <v>*</v>
      </c>
      <c r="AX592" s="58" t="str">
        <f t="shared" si="129"/>
        <v>*</v>
      </c>
      <c r="AY592" s="58" t="str">
        <f t="shared" si="129"/>
        <v>*</v>
      </c>
      <c r="AZ592" s="58" t="str">
        <f t="shared" si="129"/>
        <v>P*C*</v>
      </c>
      <c r="BA592" s="58" t="str">
        <f t="shared" si="129"/>
        <v>P*C+</v>
      </c>
      <c r="BB592" s="58" t="str">
        <f t="shared" si="129"/>
        <v>P*C+</v>
      </c>
      <c r="BC592" s="58" t="str">
        <f t="shared" si="129"/>
        <v>P*C+</v>
      </c>
      <c r="BD592" s="58" t="str">
        <f t="shared" si="129"/>
        <v>P*C+</v>
      </c>
      <c r="BE592" s="58" t="str">
        <f t="shared" si="129"/>
        <v>*</v>
      </c>
      <c r="BF592" s="58" t="str">
        <f t="shared" si="129"/>
        <v>*</v>
      </c>
      <c r="BG592" s="58" t="str">
        <f t="shared" si="129"/>
        <v>P*C*</v>
      </c>
      <c r="BH592" s="58" t="str">
        <f t="shared" si="129"/>
        <v>*</v>
      </c>
      <c r="BI592" s="58" t="str">
        <f t="shared" si="129"/>
        <v>P*C*</v>
      </c>
      <c r="BJ592" s="58" t="str">
        <f t="shared" si="129"/>
        <v>P+C+</v>
      </c>
      <c r="BK592" s="58" t="str">
        <f t="shared" si="129"/>
        <v>P+C+</v>
      </c>
      <c r="BL592" s="58" t="str">
        <f t="shared" si="129"/>
        <v>P+C-</v>
      </c>
      <c r="BM592" s="58" t="str">
        <f t="shared" si="129"/>
        <v>P+C-</v>
      </c>
      <c r="BN592" s="58" t="str">
        <f t="shared" si="129"/>
        <v>P*C*</v>
      </c>
      <c r="BO592" s="58" t="str">
        <f t="shared" si="129"/>
        <v>P*C*</v>
      </c>
      <c r="BP592" s="58" t="str">
        <f t="shared" si="129"/>
        <v>P*C*</v>
      </c>
      <c r="BQ592" s="58" t="str">
        <f t="shared" si="129"/>
        <v>P*C*</v>
      </c>
      <c r="BR592" s="58" t="str">
        <f t="shared" si="129"/>
        <v>P*C*</v>
      </c>
      <c r="BS592" s="58" t="str">
        <f t="shared" si="129"/>
        <v>P*C*</v>
      </c>
      <c r="BT592" s="58" t="str">
        <f t="shared" si="129"/>
        <v>P+C+</v>
      </c>
      <c r="BU592" s="58" t="str">
        <f t="shared" si="129"/>
        <v>P+C+</v>
      </c>
      <c r="BV592" s="58" t="str">
        <f t="shared" ref="BV592:CI592" si="130">IF(AND(LEFT(BV$9,7)="Include",BV170&lt;&gt;""),IF(LEFT(BV97,4)="WILL",IF(BV170&lt;&gt;"No","P+C+","P+C-"),IF(LEFT(BV97,5)="WON'T",IF(BV170&lt;&gt;"No","P-C+","P-C-"),IF(BV97="NA",IF(BV170&lt;&gt;"No","P*C+","P*C-"),IF(BV170&lt;&gt;"No","P*C+","P*C*")))),"*")</f>
        <v>P*C-</v>
      </c>
      <c r="BW592" s="58" t="str">
        <f t="shared" si="130"/>
        <v>P+C-</v>
      </c>
      <c r="BX592" s="58" t="str">
        <f t="shared" si="130"/>
        <v>P*C*</v>
      </c>
      <c r="BY592" s="58" t="str">
        <f t="shared" si="130"/>
        <v>P*C*</v>
      </c>
      <c r="BZ592" s="58" t="str">
        <f t="shared" si="130"/>
        <v>P+C-</v>
      </c>
      <c r="CA592" s="58" t="str">
        <f t="shared" si="130"/>
        <v>P+C-</v>
      </c>
      <c r="CB592" s="58" t="str">
        <f t="shared" si="130"/>
        <v>P*C*</v>
      </c>
      <c r="CC592" s="58" t="str">
        <f t="shared" si="130"/>
        <v>P+C-</v>
      </c>
      <c r="CD592" s="58" t="str">
        <f t="shared" si="130"/>
        <v>P+C-</v>
      </c>
      <c r="CE592" s="58" t="str">
        <f t="shared" si="130"/>
        <v>*</v>
      </c>
      <c r="CF592" s="58" t="str">
        <f t="shared" si="130"/>
        <v>*</v>
      </c>
      <c r="CG592" s="58" t="str">
        <f t="shared" si="130"/>
        <v>P*C*</v>
      </c>
      <c r="CH592" s="58" t="str">
        <f t="shared" si="130"/>
        <v>P*C-</v>
      </c>
      <c r="CI592" s="58" t="str">
        <f t="shared" si="130"/>
        <v>P*C-</v>
      </c>
      <c r="CJ592" s="58" t="str">
        <f t="shared" si="125"/>
        <v>P-C-</v>
      </c>
      <c r="CK592" s="58" t="str">
        <f t="shared" si="114"/>
        <v>P+C-</v>
      </c>
      <c r="CL592" s="58" t="str">
        <f t="shared" si="114"/>
        <v>P+C-</v>
      </c>
      <c r="CM592" s="58" t="str">
        <f t="shared" si="114"/>
        <v>P+C-</v>
      </c>
      <c r="CN592" s="58" t="str">
        <f t="shared" ref="CN592:DS592" si="131">IF(AND(LEFT(CN$9,7)="Include",CN170&lt;&gt;""),IF(LEFT(CN97,4)="WILL",IF(CN170&lt;&gt;"No","P+C+","P+C-"),IF(LEFT(CN97,5)="WON'T",IF(CN170&lt;&gt;"No","P-C+","P-C-"),IF(CN97="NA",IF(CN170&lt;&gt;"No","P*C+","P*C-"),IF(CN170&lt;&gt;"No","P*C+","P*C*")))),"*")</f>
        <v>P+C-</v>
      </c>
      <c r="CO592" s="58" t="str">
        <f t="shared" si="131"/>
        <v>P+C+</v>
      </c>
      <c r="CP592" s="58" t="str">
        <f t="shared" si="131"/>
        <v>P+C+</v>
      </c>
      <c r="CQ592" s="58" t="str">
        <f t="shared" si="131"/>
        <v>P*C*</v>
      </c>
      <c r="CR592" s="58" t="str">
        <f t="shared" si="131"/>
        <v>P*C*</v>
      </c>
      <c r="CS592" s="58" t="str">
        <f t="shared" si="131"/>
        <v>P*C*</v>
      </c>
      <c r="CT592" s="58" t="str">
        <f t="shared" si="131"/>
        <v>P*C*</v>
      </c>
      <c r="CU592" s="58" t="str">
        <f t="shared" si="131"/>
        <v>P+C-</v>
      </c>
      <c r="CV592" s="58" t="str">
        <f t="shared" si="131"/>
        <v>P+C-</v>
      </c>
      <c r="CW592" s="58" t="str">
        <f t="shared" si="131"/>
        <v>P*C*</v>
      </c>
      <c r="CX592" s="58" t="str">
        <f t="shared" si="131"/>
        <v>P*C*</v>
      </c>
      <c r="CY592" s="58" t="str">
        <f t="shared" si="131"/>
        <v>P+C-</v>
      </c>
      <c r="CZ592" s="58" t="str">
        <f t="shared" si="131"/>
        <v>P+C-</v>
      </c>
      <c r="DA592" s="58" t="str">
        <f t="shared" si="131"/>
        <v>P+C+</v>
      </c>
      <c r="DB592" s="58" t="str">
        <f t="shared" si="131"/>
        <v>P+C+</v>
      </c>
      <c r="DC592" s="58" t="str">
        <f t="shared" si="131"/>
        <v>*</v>
      </c>
      <c r="DD592" s="58" t="str">
        <f t="shared" si="131"/>
        <v>P*C+</v>
      </c>
      <c r="DE592" s="58" t="str">
        <f t="shared" si="131"/>
        <v>P*C-</v>
      </c>
      <c r="DF592" s="58" t="str">
        <f t="shared" si="131"/>
        <v>P*C-</v>
      </c>
      <c r="DG592" s="58" t="str">
        <f t="shared" si="131"/>
        <v>P-C+</v>
      </c>
      <c r="DH592" s="58" t="str">
        <f t="shared" si="131"/>
        <v>P+C-</v>
      </c>
      <c r="DI592" s="58" t="str">
        <f t="shared" si="131"/>
        <v>P*C-</v>
      </c>
      <c r="DJ592" s="58" t="str">
        <f t="shared" si="131"/>
        <v>P*C*</v>
      </c>
      <c r="DK592" s="58" t="str">
        <f t="shared" si="131"/>
        <v>P*C*</v>
      </c>
      <c r="DL592" s="58" t="str">
        <f t="shared" si="131"/>
        <v>P+C+</v>
      </c>
      <c r="DM592" s="58" t="str">
        <f t="shared" si="131"/>
        <v>*</v>
      </c>
      <c r="DN592" s="58" t="str">
        <f t="shared" si="131"/>
        <v>P*C+</v>
      </c>
      <c r="DO592" s="58" t="str">
        <f t="shared" si="131"/>
        <v>P*C+</v>
      </c>
      <c r="DP592" s="58" t="str">
        <f t="shared" si="131"/>
        <v>P*C-</v>
      </c>
      <c r="DQ592" s="58" t="str">
        <f t="shared" si="131"/>
        <v>*</v>
      </c>
      <c r="DR592" s="58" t="str">
        <f t="shared" si="131"/>
        <v>*</v>
      </c>
      <c r="DS592" s="58" t="str">
        <f t="shared" si="131"/>
        <v>P*C*</v>
      </c>
      <c r="DT592" s="58" t="str">
        <f t="shared" ref="DT592:EK592" si="132">IF(AND(LEFT(DT$9,7)="Include",DT170&lt;&gt;""),IF(LEFT(DT97,4)="WILL",IF(DT170&lt;&gt;"No","P+C+","P+C-"),IF(LEFT(DT97,5)="WON'T",IF(DT170&lt;&gt;"No","P-C+","P-C-"),IF(DT97="NA",IF(DT170&lt;&gt;"No","P*C+","P*C-"),IF(DT170&lt;&gt;"No","P*C+","P*C*")))),"*")</f>
        <v>P*C*</v>
      </c>
      <c r="DU592" s="58" t="str">
        <f t="shared" si="132"/>
        <v>P*C*</v>
      </c>
      <c r="DV592" s="58" t="str">
        <f t="shared" si="132"/>
        <v>*</v>
      </c>
      <c r="DW592" s="58" t="str">
        <f t="shared" si="132"/>
        <v>P*C-</v>
      </c>
      <c r="DX592" s="58" t="str">
        <f t="shared" si="132"/>
        <v>P-C+</v>
      </c>
      <c r="DY592" s="58" t="str">
        <f t="shared" si="132"/>
        <v>P+C-</v>
      </c>
      <c r="DZ592" s="58" t="str">
        <f t="shared" si="132"/>
        <v>P+C-</v>
      </c>
      <c r="EA592" s="58" t="str">
        <f t="shared" si="132"/>
        <v>P*C+</v>
      </c>
      <c r="EB592" s="58" t="str">
        <f t="shared" si="132"/>
        <v>P-C-</v>
      </c>
      <c r="EC592" s="58" t="str">
        <f t="shared" si="132"/>
        <v>P+C-</v>
      </c>
      <c r="ED592" s="58" t="str">
        <f t="shared" si="132"/>
        <v>P+C-</v>
      </c>
      <c r="EE592" s="58" t="str">
        <f t="shared" si="132"/>
        <v>P+C-</v>
      </c>
      <c r="EF592" s="58" t="str">
        <f t="shared" si="132"/>
        <v>P*C+</v>
      </c>
      <c r="EG592" s="58" t="str">
        <f t="shared" si="132"/>
        <v>P*C+</v>
      </c>
      <c r="EH592" s="58" t="str">
        <f t="shared" si="132"/>
        <v>P+C+</v>
      </c>
      <c r="EI592" s="58" t="str">
        <f t="shared" si="132"/>
        <v>P+C+</v>
      </c>
      <c r="EJ592" s="58" t="str">
        <f t="shared" si="132"/>
        <v>P+C+</v>
      </c>
      <c r="EK592" s="58" t="str">
        <f t="shared" si="132"/>
        <v>P+C+</v>
      </c>
      <c r="EL592" s="109"/>
      <c r="EM592" s="109"/>
    </row>
    <row r="593" spans="1:143" s="58" customFormat="1" ht="12.75" customHeight="1" x14ac:dyDescent="0.25">
      <c r="A593" s="5"/>
      <c r="B593" s="96"/>
      <c r="C593" s="96"/>
      <c r="D593" s="96"/>
      <c r="E593" s="96"/>
      <c r="F593" s="96" t="s">
        <v>3541</v>
      </c>
      <c r="G593" s="4" t="s">
        <v>373</v>
      </c>
      <c r="H593" s="18" t="s">
        <v>5</v>
      </c>
      <c r="I593" s="18"/>
      <c r="J593" s="58" t="str">
        <f t="shared" ref="J593:AO593" si="133">IF(AND(LEFT(J$9,7)="Include",J171&lt;&gt;""),IF(LEFT(J98,4)="WILL",IF(J171&lt;&gt;"No","P+C+","P+C-"),IF(LEFT(J98,5)="WON'T",IF(J171&lt;&gt;"No","P-C+","P-C-"),IF(J98="NA",IF(J171&lt;&gt;"No","P*C+","P*C-"),IF(J171&lt;&gt;"No","P*C+","P*C*")))),"*")</f>
        <v>P+C-</v>
      </c>
      <c r="K593" s="58" t="str">
        <f t="shared" si="133"/>
        <v>P*C-</v>
      </c>
      <c r="L593" s="58" t="str">
        <f t="shared" si="133"/>
        <v>P*C-</v>
      </c>
      <c r="M593" s="58" t="str">
        <f t="shared" si="133"/>
        <v>P+C-</v>
      </c>
      <c r="N593" s="58" t="str">
        <f t="shared" si="133"/>
        <v>P+C-</v>
      </c>
      <c r="O593" s="58" t="str">
        <f t="shared" si="133"/>
        <v>P*C-</v>
      </c>
      <c r="P593" s="58" t="str">
        <f t="shared" si="133"/>
        <v>P*C-</v>
      </c>
      <c r="Q593" s="58" t="str">
        <f t="shared" si="133"/>
        <v>P*C*</v>
      </c>
      <c r="R593" s="58" t="str">
        <f t="shared" si="133"/>
        <v>P*C*</v>
      </c>
      <c r="S593" s="58" t="str">
        <f t="shared" si="133"/>
        <v>P+C-</v>
      </c>
      <c r="T593" s="58" t="str">
        <f t="shared" si="133"/>
        <v>P+C-</v>
      </c>
      <c r="U593" s="58" t="str">
        <f t="shared" si="133"/>
        <v>P*C-</v>
      </c>
      <c r="V593" s="58" t="str">
        <f t="shared" si="133"/>
        <v>P+C+</v>
      </c>
      <c r="W593" s="58" t="str">
        <f t="shared" si="133"/>
        <v>P-C-</v>
      </c>
      <c r="X593" s="58" t="str">
        <f t="shared" si="133"/>
        <v>P-C-</v>
      </c>
      <c r="Y593" s="58" t="str">
        <f t="shared" si="133"/>
        <v>P*C-</v>
      </c>
      <c r="Z593" s="58" t="str">
        <f t="shared" si="133"/>
        <v>P*C-</v>
      </c>
      <c r="AA593" s="58" t="str">
        <f t="shared" si="133"/>
        <v>P-C-</v>
      </c>
      <c r="AB593" s="58" t="str">
        <f t="shared" si="133"/>
        <v>P-C-</v>
      </c>
      <c r="AC593" s="58" t="str">
        <f t="shared" si="133"/>
        <v>P*C*</v>
      </c>
      <c r="AD593" s="58" t="str">
        <f t="shared" si="133"/>
        <v>P*C*</v>
      </c>
      <c r="AE593" s="58" t="str">
        <f t="shared" si="133"/>
        <v>P*C*</v>
      </c>
      <c r="AF593" s="58" t="str">
        <f t="shared" si="133"/>
        <v>P*C-</v>
      </c>
      <c r="AG593" s="58" t="str">
        <f t="shared" si="133"/>
        <v>P*C-</v>
      </c>
      <c r="AH593" s="58" t="str">
        <f t="shared" si="133"/>
        <v>P*C*</v>
      </c>
      <c r="AI593" s="58" t="str">
        <f t="shared" si="133"/>
        <v>P*C*</v>
      </c>
      <c r="AJ593" s="58" t="str">
        <f t="shared" si="133"/>
        <v>P-C-</v>
      </c>
      <c r="AK593" s="58" t="str">
        <f t="shared" si="133"/>
        <v>P-C-</v>
      </c>
      <c r="AL593" s="58" t="str">
        <f t="shared" si="133"/>
        <v>P*C*</v>
      </c>
      <c r="AM593" s="58" t="str">
        <f t="shared" si="133"/>
        <v>P*C*</v>
      </c>
      <c r="AN593" s="58" t="str">
        <f t="shared" si="133"/>
        <v>P-C-</v>
      </c>
      <c r="AO593" s="58" t="str">
        <f t="shared" si="133"/>
        <v>P-C-</v>
      </c>
      <c r="AP593" s="58" t="str">
        <f t="shared" ref="AP593:BU593" si="134">IF(AND(LEFT(AP$9,7)="Include",AP171&lt;&gt;""),IF(LEFT(AP98,4)="WILL",IF(AP171&lt;&gt;"No","P+C+","P+C-"),IF(LEFT(AP98,5)="WON'T",IF(AP171&lt;&gt;"No","P-C+","P-C-"),IF(AP98="NA",IF(AP171&lt;&gt;"No","P*C+","P*C-"),IF(AP171&lt;&gt;"No","P*C+","P*C*")))),"*")</f>
        <v>P*C*</v>
      </c>
      <c r="AQ593" s="58" t="str">
        <f t="shared" si="134"/>
        <v>*</v>
      </c>
      <c r="AR593" s="58" t="str">
        <f t="shared" si="134"/>
        <v>P*C*</v>
      </c>
      <c r="AS593" s="58" t="str">
        <f t="shared" si="134"/>
        <v>P*C*</v>
      </c>
      <c r="AT593" s="58" t="str">
        <f t="shared" si="134"/>
        <v>P+C-</v>
      </c>
      <c r="AU593" s="58" t="str">
        <f t="shared" si="134"/>
        <v>P*C-</v>
      </c>
      <c r="AV593" s="58" t="str">
        <f t="shared" si="134"/>
        <v>*</v>
      </c>
      <c r="AW593" s="58" t="str">
        <f t="shared" si="134"/>
        <v>*</v>
      </c>
      <c r="AX593" s="58" t="str">
        <f t="shared" si="134"/>
        <v>*</v>
      </c>
      <c r="AY593" s="58" t="str">
        <f t="shared" si="134"/>
        <v>*</v>
      </c>
      <c r="AZ593" s="58" t="str">
        <f t="shared" si="134"/>
        <v>P*C*</v>
      </c>
      <c r="BA593" s="58" t="str">
        <f t="shared" si="134"/>
        <v>P*C-</v>
      </c>
      <c r="BB593" s="58" t="str">
        <f t="shared" si="134"/>
        <v>P*C-</v>
      </c>
      <c r="BC593" s="58" t="str">
        <f t="shared" si="134"/>
        <v>P*C-</v>
      </c>
      <c r="BD593" s="58" t="str">
        <f t="shared" si="134"/>
        <v>P*C-</v>
      </c>
      <c r="BE593" s="58" t="str">
        <f t="shared" si="134"/>
        <v>*</v>
      </c>
      <c r="BF593" s="58" t="str">
        <f t="shared" si="134"/>
        <v>*</v>
      </c>
      <c r="BG593" s="58" t="str">
        <f t="shared" si="134"/>
        <v>P*C*</v>
      </c>
      <c r="BH593" s="58" t="str">
        <f t="shared" si="134"/>
        <v>*</v>
      </c>
      <c r="BI593" s="58" t="str">
        <f t="shared" si="134"/>
        <v>P*C*</v>
      </c>
      <c r="BJ593" s="58" t="str">
        <f t="shared" si="134"/>
        <v>P+C-</v>
      </c>
      <c r="BK593" s="58" t="str">
        <f t="shared" si="134"/>
        <v>P+C-</v>
      </c>
      <c r="BL593" s="58" t="str">
        <f t="shared" si="134"/>
        <v>P*C-</v>
      </c>
      <c r="BM593" s="58" t="str">
        <f t="shared" si="134"/>
        <v>P*C-</v>
      </c>
      <c r="BN593" s="58" t="str">
        <f t="shared" si="134"/>
        <v>P*C*</v>
      </c>
      <c r="BO593" s="58" t="str">
        <f t="shared" si="134"/>
        <v>P*C*</v>
      </c>
      <c r="BP593" s="58" t="str">
        <f t="shared" si="134"/>
        <v>P*C*</v>
      </c>
      <c r="BQ593" s="58" t="str">
        <f t="shared" si="134"/>
        <v>P*C*</v>
      </c>
      <c r="BR593" s="58" t="str">
        <f t="shared" si="134"/>
        <v>P*C*</v>
      </c>
      <c r="BS593" s="58" t="str">
        <f t="shared" si="134"/>
        <v>P*C*</v>
      </c>
      <c r="BT593" s="58" t="str">
        <f t="shared" si="134"/>
        <v>P*C-</v>
      </c>
      <c r="BU593" s="58" t="str">
        <f t="shared" si="134"/>
        <v>P*C-</v>
      </c>
      <c r="BV593" s="58" t="str">
        <f t="shared" ref="BV593:CI593" si="135">IF(AND(LEFT(BV$9,7)="Include",BV171&lt;&gt;""),IF(LEFT(BV98,4)="WILL",IF(BV171&lt;&gt;"No","P+C+","P+C-"),IF(LEFT(BV98,5)="WON'T",IF(BV171&lt;&gt;"No","P-C+","P-C-"),IF(BV98="NA",IF(BV171&lt;&gt;"No","P*C+","P*C-"),IF(BV171&lt;&gt;"No","P*C+","P*C*")))),"*")</f>
        <v>P*C-</v>
      </c>
      <c r="BW593" s="58" t="str">
        <f t="shared" si="135"/>
        <v>P*C-</v>
      </c>
      <c r="BX593" s="58" t="str">
        <f t="shared" si="135"/>
        <v>P*C*</v>
      </c>
      <c r="BY593" s="58" t="str">
        <f t="shared" si="135"/>
        <v>P*C*</v>
      </c>
      <c r="BZ593" s="58" t="str">
        <f t="shared" si="135"/>
        <v>P+C-</v>
      </c>
      <c r="CA593" s="58" t="str">
        <f t="shared" si="135"/>
        <v>P+C-</v>
      </c>
      <c r="CB593" s="58" t="str">
        <f t="shared" si="135"/>
        <v>P*C*</v>
      </c>
      <c r="CC593" s="58" t="str">
        <f t="shared" si="135"/>
        <v>P+C-</v>
      </c>
      <c r="CD593" s="58" t="str">
        <f t="shared" si="135"/>
        <v>P+C+</v>
      </c>
      <c r="CE593" s="58" t="str">
        <f t="shared" si="135"/>
        <v>*</v>
      </c>
      <c r="CF593" s="58" t="str">
        <f t="shared" si="135"/>
        <v>*</v>
      </c>
      <c r="CG593" s="58" t="str">
        <f t="shared" si="135"/>
        <v>P*C*</v>
      </c>
      <c r="CH593" s="58" t="str">
        <f t="shared" si="135"/>
        <v>P*C-</v>
      </c>
      <c r="CI593" s="58" t="str">
        <f t="shared" si="135"/>
        <v>P*C-</v>
      </c>
      <c r="CJ593" s="58" t="str">
        <f t="shared" si="125"/>
        <v>P-C-</v>
      </c>
      <c r="CK593" s="58" t="str">
        <f t="shared" si="114"/>
        <v>P*C-</v>
      </c>
      <c r="CL593" s="58" t="str">
        <f t="shared" si="114"/>
        <v>P*C-</v>
      </c>
      <c r="CM593" s="58" t="str">
        <f t="shared" si="114"/>
        <v>P*C-</v>
      </c>
      <c r="CN593" s="58" t="str">
        <f t="shared" ref="CN593:DS593" si="136">IF(AND(LEFT(CN$9,7)="Include",CN171&lt;&gt;""),IF(LEFT(CN98,4)="WILL",IF(CN171&lt;&gt;"No","P+C+","P+C-"),IF(LEFT(CN98,5)="WON'T",IF(CN171&lt;&gt;"No","P-C+","P-C-"),IF(CN98="NA",IF(CN171&lt;&gt;"No","P*C+","P*C-"),IF(CN171&lt;&gt;"No","P*C+","P*C*")))),"*")</f>
        <v>P*C-</v>
      </c>
      <c r="CO593" s="58" t="str">
        <f t="shared" si="136"/>
        <v>P*C+</v>
      </c>
      <c r="CP593" s="58" t="str">
        <f t="shared" si="136"/>
        <v>P*C+</v>
      </c>
      <c r="CQ593" s="58" t="str">
        <f t="shared" si="136"/>
        <v>P*C*</v>
      </c>
      <c r="CR593" s="58" t="str">
        <f t="shared" si="136"/>
        <v>P*C*</v>
      </c>
      <c r="CS593" s="58" t="str">
        <f t="shared" si="136"/>
        <v>P*C*</v>
      </c>
      <c r="CT593" s="58" t="str">
        <f t="shared" si="136"/>
        <v>P*C*</v>
      </c>
      <c r="CU593" s="58" t="str">
        <f t="shared" si="136"/>
        <v>P*C+</v>
      </c>
      <c r="CV593" s="58" t="str">
        <f t="shared" si="136"/>
        <v>P*C+</v>
      </c>
      <c r="CW593" s="58" t="str">
        <f t="shared" si="136"/>
        <v>P*C*</v>
      </c>
      <c r="CX593" s="58" t="str">
        <f t="shared" si="136"/>
        <v>P*C*</v>
      </c>
      <c r="CY593" s="58" t="str">
        <f t="shared" si="136"/>
        <v>P*C-</v>
      </c>
      <c r="CZ593" s="58" t="str">
        <f t="shared" si="136"/>
        <v>P*C-</v>
      </c>
      <c r="DA593" s="58" t="str">
        <f t="shared" si="136"/>
        <v>P+C+</v>
      </c>
      <c r="DB593" s="58" t="str">
        <f t="shared" si="136"/>
        <v>P+C+</v>
      </c>
      <c r="DC593" s="58" t="str">
        <f t="shared" si="136"/>
        <v>*</v>
      </c>
      <c r="DD593" s="58" t="str">
        <f t="shared" si="136"/>
        <v>P*C-</v>
      </c>
      <c r="DE593" s="58" t="str">
        <f t="shared" si="136"/>
        <v>P*C-</v>
      </c>
      <c r="DF593" s="58" t="str">
        <f t="shared" si="136"/>
        <v>P*C-</v>
      </c>
      <c r="DG593" s="58" t="str">
        <f t="shared" si="136"/>
        <v>P-C+</v>
      </c>
      <c r="DH593" s="58" t="str">
        <f t="shared" si="136"/>
        <v>P*C-</v>
      </c>
      <c r="DI593" s="58" t="str">
        <f t="shared" si="136"/>
        <v>P*C-</v>
      </c>
      <c r="DJ593" s="58" t="str">
        <f t="shared" si="136"/>
        <v>P*C*</v>
      </c>
      <c r="DK593" s="58" t="str">
        <f t="shared" si="136"/>
        <v>P*C*</v>
      </c>
      <c r="DL593" s="58" t="str">
        <f t="shared" si="136"/>
        <v>P+C-</v>
      </c>
      <c r="DM593" s="58" t="str">
        <f t="shared" si="136"/>
        <v>*</v>
      </c>
      <c r="DN593" s="58" t="str">
        <f t="shared" si="136"/>
        <v>P*C*</v>
      </c>
      <c r="DO593" s="58" t="str">
        <f t="shared" si="136"/>
        <v>P*C*</v>
      </c>
      <c r="DP593" s="58" t="str">
        <f t="shared" si="136"/>
        <v>P*C-</v>
      </c>
      <c r="DQ593" s="58" t="str">
        <f t="shared" si="136"/>
        <v>*</v>
      </c>
      <c r="DR593" s="58" t="str">
        <f t="shared" si="136"/>
        <v>*</v>
      </c>
      <c r="DS593" s="58" t="str">
        <f t="shared" si="136"/>
        <v>P*C*</v>
      </c>
      <c r="DT593" s="58" t="str">
        <f t="shared" ref="DT593:EK593" si="137">IF(AND(LEFT(DT$9,7)="Include",DT171&lt;&gt;""),IF(LEFT(DT98,4)="WILL",IF(DT171&lt;&gt;"No","P+C+","P+C-"),IF(LEFT(DT98,5)="WON'T",IF(DT171&lt;&gt;"No","P-C+","P-C-"),IF(DT98="NA",IF(DT171&lt;&gt;"No","P*C+","P*C-"),IF(DT171&lt;&gt;"No","P*C+","P*C*")))),"*")</f>
        <v>P*C*</v>
      </c>
      <c r="DU593" s="58" t="str">
        <f t="shared" si="137"/>
        <v>P*C*</v>
      </c>
      <c r="DV593" s="58" t="str">
        <f t="shared" si="137"/>
        <v>*</v>
      </c>
      <c r="DW593" s="58" t="str">
        <f t="shared" si="137"/>
        <v>P*C-</v>
      </c>
      <c r="DX593" s="58" t="str">
        <f t="shared" si="137"/>
        <v>P-C-</v>
      </c>
      <c r="DY593" s="58" t="str">
        <f t="shared" si="137"/>
        <v>P*C-</v>
      </c>
      <c r="DZ593" s="58" t="str">
        <f t="shared" si="137"/>
        <v>P*C-</v>
      </c>
      <c r="EA593" s="58" t="str">
        <f t="shared" si="137"/>
        <v>P*C*</v>
      </c>
      <c r="EB593" s="58" t="str">
        <f t="shared" si="137"/>
        <v>P-C-</v>
      </c>
      <c r="EC593" s="58" t="str">
        <f t="shared" si="137"/>
        <v>P*C-</v>
      </c>
      <c r="ED593" s="58" t="str">
        <f t="shared" si="137"/>
        <v>P*C-</v>
      </c>
      <c r="EE593" s="58" t="str">
        <f t="shared" si="137"/>
        <v>P+C+</v>
      </c>
      <c r="EF593" s="58" t="str">
        <f t="shared" si="137"/>
        <v>P*C*</v>
      </c>
      <c r="EG593" s="58" t="str">
        <f t="shared" si="137"/>
        <v>P*C*</v>
      </c>
      <c r="EH593" s="58" t="str">
        <f t="shared" si="137"/>
        <v>P+C-</v>
      </c>
      <c r="EI593" s="58" t="str">
        <f t="shared" si="137"/>
        <v>P+C-</v>
      </c>
      <c r="EJ593" s="58" t="str">
        <f t="shared" si="137"/>
        <v>P+C-</v>
      </c>
      <c r="EK593" s="58" t="str">
        <f t="shared" si="137"/>
        <v>P+C-</v>
      </c>
      <c r="EL593" s="109"/>
      <c r="EM593" s="109"/>
    </row>
    <row r="594" spans="1:143" s="58" customFormat="1" ht="12.75" customHeight="1" x14ac:dyDescent="0.25">
      <c r="A594" s="5"/>
      <c r="B594" s="96"/>
      <c r="C594" s="96"/>
      <c r="D594" s="96"/>
      <c r="E594" s="96"/>
      <c r="F594" s="96" t="s">
        <v>3541</v>
      </c>
      <c r="G594" s="4" t="s">
        <v>424</v>
      </c>
      <c r="H594" s="18" t="s">
        <v>5</v>
      </c>
      <c r="I594" s="18"/>
      <c r="J594" s="58" t="str">
        <f t="shared" ref="J594:AO594" si="138">IF(AND(LEFT(J$9,7)="Include",J172&lt;&gt;""),IF(LEFT(J99,4)="WILL",IF(J172&lt;&gt;"No","P+C+","P+C-"),IF(LEFT(J99,5)="WON'T",IF(J172&lt;&gt;"No","P-C+","P-C-"),IF(J99="NA",IF(J172&lt;&gt;"No","P*C+","P*C-"),IF(J172&lt;&gt;"No","P*C+","P*C*")))),"*")</f>
        <v>P*C-</v>
      </c>
      <c r="K594" s="58" t="str">
        <f t="shared" si="138"/>
        <v>P+C-</v>
      </c>
      <c r="L594" s="58" t="str">
        <f t="shared" si="138"/>
        <v>P+C-</v>
      </c>
      <c r="M594" s="58" t="str">
        <f t="shared" si="138"/>
        <v>P*C-</v>
      </c>
      <c r="N594" s="58" t="str">
        <f t="shared" si="138"/>
        <v>P*C-</v>
      </c>
      <c r="O594" s="58" t="str">
        <f t="shared" si="138"/>
        <v>P*C-</v>
      </c>
      <c r="P594" s="58" t="str">
        <f t="shared" si="138"/>
        <v>P*C-</v>
      </c>
      <c r="Q594" s="58" t="str">
        <f t="shared" si="138"/>
        <v>P*C*</v>
      </c>
      <c r="R594" s="58" t="str">
        <f t="shared" si="138"/>
        <v>P*C*</v>
      </c>
      <c r="S594" s="58" t="str">
        <f t="shared" si="138"/>
        <v>P+C-</v>
      </c>
      <c r="T594" s="58" t="str">
        <f t="shared" si="138"/>
        <v>P+C-</v>
      </c>
      <c r="U594" s="58" t="str">
        <f t="shared" si="138"/>
        <v>P*C-</v>
      </c>
      <c r="V594" s="58" t="str">
        <f t="shared" si="138"/>
        <v>P*C+</v>
      </c>
      <c r="W594" s="58" t="str">
        <f t="shared" si="138"/>
        <v>P-C-</v>
      </c>
      <c r="X594" s="58" t="str">
        <f t="shared" si="138"/>
        <v>P-C-</v>
      </c>
      <c r="Y594" s="58" t="str">
        <f t="shared" si="138"/>
        <v>P*C-</v>
      </c>
      <c r="Z594" s="58" t="str">
        <f t="shared" si="138"/>
        <v>P*C-</v>
      </c>
      <c r="AA594" s="58" t="str">
        <f t="shared" si="138"/>
        <v>P-C-</v>
      </c>
      <c r="AB594" s="58" t="str">
        <f t="shared" si="138"/>
        <v>P-C-</v>
      </c>
      <c r="AC594" s="58" t="str">
        <f t="shared" si="138"/>
        <v>P*C*</v>
      </c>
      <c r="AD594" s="58" t="str">
        <f t="shared" si="138"/>
        <v>P*C*</v>
      </c>
      <c r="AE594" s="58" t="str">
        <f t="shared" si="138"/>
        <v>P*C*</v>
      </c>
      <c r="AF594" s="58" t="str">
        <f t="shared" si="138"/>
        <v>P+C-</v>
      </c>
      <c r="AG594" s="58" t="str">
        <f t="shared" si="138"/>
        <v>P+C-</v>
      </c>
      <c r="AH594" s="58" t="str">
        <f t="shared" si="138"/>
        <v>P*C*</v>
      </c>
      <c r="AI594" s="58" t="str">
        <f t="shared" si="138"/>
        <v>P*C*</v>
      </c>
      <c r="AJ594" s="58" t="str">
        <f t="shared" si="138"/>
        <v>P-C-</v>
      </c>
      <c r="AK594" s="58" t="str">
        <f t="shared" si="138"/>
        <v>P-C-</v>
      </c>
      <c r="AL594" s="58" t="str">
        <f t="shared" si="138"/>
        <v>P*C*</v>
      </c>
      <c r="AM594" s="58" t="str">
        <f t="shared" si="138"/>
        <v>P*C*</v>
      </c>
      <c r="AN594" s="58" t="str">
        <f t="shared" si="138"/>
        <v>P-C-</v>
      </c>
      <c r="AO594" s="58" t="str">
        <f t="shared" si="138"/>
        <v>P-C-</v>
      </c>
      <c r="AP594" s="58" t="str">
        <f t="shared" ref="AP594:BU594" si="139">IF(AND(LEFT(AP$9,7)="Include",AP172&lt;&gt;""),IF(LEFT(AP99,4)="WILL",IF(AP172&lt;&gt;"No","P+C+","P+C-"),IF(LEFT(AP99,5)="WON'T",IF(AP172&lt;&gt;"No","P-C+","P-C-"),IF(AP99="NA",IF(AP172&lt;&gt;"No","P*C+","P*C-"),IF(AP172&lt;&gt;"No","P*C+","P*C*")))),"*")</f>
        <v>P*C*</v>
      </c>
      <c r="AQ594" s="58" t="str">
        <f t="shared" si="139"/>
        <v>*</v>
      </c>
      <c r="AR594" s="58" t="str">
        <f t="shared" si="139"/>
        <v>P*C*</v>
      </c>
      <c r="AS594" s="58" t="str">
        <f t="shared" si="139"/>
        <v>P*C*</v>
      </c>
      <c r="AT594" s="58" t="str">
        <f t="shared" si="139"/>
        <v>P*C-</v>
      </c>
      <c r="AU594" s="58" t="str">
        <f t="shared" si="139"/>
        <v>P*C+</v>
      </c>
      <c r="AV594" s="58" t="str">
        <f t="shared" si="139"/>
        <v>*</v>
      </c>
      <c r="AW594" s="58" t="str">
        <f t="shared" si="139"/>
        <v>*</v>
      </c>
      <c r="AX594" s="58" t="str">
        <f t="shared" si="139"/>
        <v>*</v>
      </c>
      <c r="AY594" s="58" t="str">
        <f t="shared" si="139"/>
        <v>*</v>
      </c>
      <c r="AZ594" s="58" t="str">
        <f t="shared" si="139"/>
        <v>P*C*</v>
      </c>
      <c r="BA594" s="58" t="str">
        <f t="shared" si="139"/>
        <v>P*C+</v>
      </c>
      <c r="BB594" s="58" t="str">
        <f t="shared" si="139"/>
        <v>P*C+</v>
      </c>
      <c r="BC594" s="58" t="str">
        <f t="shared" si="139"/>
        <v>P*C+</v>
      </c>
      <c r="BD594" s="58" t="str">
        <f t="shared" si="139"/>
        <v>P+C-</v>
      </c>
      <c r="BE594" s="58" t="str">
        <f t="shared" si="139"/>
        <v>*</v>
      </c>
      <c r="BF594" s="58" t="str">
        <f t="shared" si="139"/>
        <v>*</v>
      </c>
      <c r="BG594" s="58" t="str">
        <f t="shared" si="139"/>
        <v>P*C*</v>
      </c>
      <c r="BH594" s="58" t="str">
        <f t="shared" si="139"/>
        <v>*</v>
      </c>
      <c r="BI594" s="58" t="str">
        <f t="shared" si="139"/>
        <v>P*C*</v>
      </c>
      <c r="BJ594" s="58" t="str">
        <f t="shared" si="139"/>
        <v>P*C-</v>
      </c>
      <c r="BK594" s="58" t="str">
        <f t="shared" si="139"/>
        <v>P*C-</v>
      </c>
      <c r="BL594" s="58" t="str">
        <f t="shared" si="139"/>
        <v>P+C-</v>
      </c>
      <c r="BM594" s="58" t="str">
        <f t="shared" si="139"/>
        <v>P+C-</v>
      </c>
      <c r="BN594" s="58" t="str">
        <f t="shared" si="139"/>
        <v>P*C*</v>
      </c>
      <c r="BO594" s="58" t="str">
        <f t="shared" si="139"/>
        <v>P*C*</v>
      </c>
      <c r="BP594" s="58" t="str">
        <f t="shared" si="139"/>
        <v>P*C*</v>
      </c>
      <c r="BQ594" s="58" t="str">
        <f t="shared" si="139"/>
        <v>P*C*</v>
      </c>
      <c r="BR594" s="58" t="str">
        <f t="shared" si="139"/>
        <v>P*C*</v>
      </c>
      <c r="BS594" s="58" t="str">
        <f t="shared" si="139"/>
        <v>P*C*</v>
      </c>
      <c r="BT594" s="58" t="str">
        <f t="shared" si="139"/>
        <v>P*C-</v>
      </c>
      <c r="BU594" s="58" t="str">
        <f t="shared" si="139"/>
        <v>P*C-</v>
      </c>
      <c r="BV594" s="58" t="str">
        <f t="shared" ref="BV594:CI594" si="140">IF(AND(LEFT(BV$9,7)="Include",BV172&lt;&gt;""),IF(LEFT(BV99,4)="WILL",IF(BV172&lt;&gt;"No","P+C+","P+C-"),IF(LEFT(BV99,5)="WON'T",IF(BV172&lt;&gt;"No","P-C+","P-C-"),IF(BV99="NA",IF(BV172&lt;&gt;"No","P*C+","P*C-"),IF(BV172&lt;&gt;"No","P*C+","P*C*")))),"*")</f>
        <v>P*C-</v>
      </c>
      <c r="BW594" s="58" t="str">
        <f t="shared" si="140"/>
        <v>P*C-</v>
      </c>
      <c r="BX594" s="58" t="str">
        <f t="shared" si="140"/>
        <v>P*C+</v>
      </c>
      <c r="BY594" s="58" t="str">
        <f t="shared" si="140"/>
        <v>P*C+</v>
      </c>
      <c r="BZ594" s="58" t="str">
        <f t="shared" si="140"/>
        <v>P*C-</v>
      </c>
      <c r="CA594" s="58" t="str">
        <f t="shared" si="140"/>
        <v>P+C+</v>
      </c>
      <c r="CB594" s="58" t="str">
        <f t="shared" si="140"/>
        <v>P*C*</v>
      </c>
      <c r="CC594" s="58" t="str">
        <f t="shared" si="140"/>
        <v>P*C-</v>
      </c>
      <c r="CD594" s="58" t="str">
        <f t="shared" si="140"/>
        <v>P*C-</v>
      </c>
      <c r="CE594" s="58" t="str">
        <f t="shared" si="140"/>
        <v>*</v>
      </c>
      <c r="CF594" s="58" t="str">
        <f t="shared" si="140"/>
        <v>*</v>
      </c>
      <c r="CG594" s="58" t="str">
        <f t="shared" si="140"/>
        <v>P*C*</v>
      </c>
      <c r="CH594" s="58" t="str">
        <f t="shared" si="140"/>
        <v>P*C-</v>
      </c>
      <c r="CI594" s="58" t="str">
        <f t="shared" si="140"/>
        <v>P*C-</v>
      </c>
      <c r="CJ594" s="58" t="str">
        <f t="shared" si="125"/>
        <v>P-C+</v>
      </c>
      <c r="CK594" s="58" t="str">
        <f t="shared" si="114"/>
        <v>P*C-</v>
      </c>
      <c r="CL594" s="58" t="str">
        <f t="shared" si="114"/>
        <v>P*C-</v>
      </c>
      <c r="CM594" s="58" t="str">
        <f t="shared" si="114"/>
        <v>P*C-</v>
      </c>
      <c r="CN594" s="58" t="str">
        <f t="shared" ref="CN594:DS594" si="141">IF(AND(LEFT(CN$9,7)="Include",CN172&lt;&gt;""),IF(LEFT(CN99,4)="WILL",IF(CN172&lt;&gt;"No","P+C+","P+C-"),IF(LEFT(CN99,5)="WON'T",IF(CN172&lt;&gt;"No","P-C+","P-C-"),IF(CN99="NA",IF(CN172&lt;&gt;"No","P*C+","P*C-"),IF(CN172&lt;&gt;"No","P*C+","P*C*")))),"*")</f>
        <v>P*C-</v>
      </c>
      <c r="CO594" s="58" t="str">
        <f t="shared" si="141"/>
        <v>P*C+</v>
      </c>
      <c r="CP594" s="58" t="str">
        <f t="shared" si="141"/>
        <v>P*C+</v>
      </c>
      <c r="CQ594" s="58" t="str">
        <f t="shared" si="141"/>
        <v>P*C*</v>
      </c>
      <c r="CR594" s="58" t="str">
        <f t="shared" si="141"/>
        <v>P*C*</v>
      </c>
      <c r="CS594" s="58" t="str">
        <f t="shared" si="141"/>
        <v>P*C*</v>
      </c>
      <c r="CT594" s="58" t="str">
        <f t="shared" si="141"/>
        <v>P*C*</v>
      </c>
      <c r="CU594" s="58" t="str">
        <f t="shared" si="141"/>
        <v>P*C-</v>
      </c>
      <c r="CV594" s="58" t="str">
        <f t="shared" si="141"/>
        <v>P*C-</v>
      </c>
      <c r="CW594" s="58" t="str">
        <f t="shared" si="141"/>
        <v>P*C*</v>
      </c>
      <c r="CX594" s="58" t="str">
        <f t="shared" si="141"/>
        <v>P*C*</v>
      </c>
      <c r="CY594" s="58" t="str">
        <f t="shared" si="141"/>
        <v>P+C-</v>
      </c>
      <c r="CZ594" s="58" t="str">
        <f t="shared" si="141"/>
        <v>P+C-</v>
      </c>
      <c r="DA594" s="58" t="str">
        <f t="shared" si="141"/>
        <v>P*C-</v>
      </c>
      <c r="DB594" s="58" t="str">
        <f t="shared" si="141"/>
        <v>P*C-</v>
      </c>
      <c r="DC594" s="58" t="str">
        <f t="shared" si="141"/>
        <v>*</v>
      </c>
      <c r="DD594" s="58" t="str">
        <f t="shared" si="141"/>
        <v>P*C-</v>
      </c>
      <c r="DE594" s="58" t="str">
        <f t="shared" si="141"/>
        <v>P*C-</v>
      </c>
      <c r="DF594" s="58" t="str">
        <f t="shared" si="141"/>
        <v>P*C-</v>
      </c>
      <c r="DG594" s="58" t="str">
        <f t="shared" si="141"/>
        <v>P-C-</v>
      </c>
      <c r="DH594" s="58" t="str">
        <f t="shared" si="141"/>
        <v>P+C-</v>
      </c>
      <c r="DI594" s="58" t="str">
        <f t="shared" si="141"/>
        <v>P*C-</v>
      </c>
      <c r="DJ594" s="58" t="str">
        <f t="shared" si="141"/>
        <v>P*C*</v>
      </c>
      <c r="DK594" s="58" t="str">
        <f t="shared" si="141"/>
        <v>P*C*</v>
      </c>
      <c r="DL594" s="58" t="str">
        <f t="shared" si="141"/>
        <v>P*C-</v>
      </c>
      <c r="DM594" s="58" t="str">
        <f t="shared" si="141"/>
        <v>*</v>
      </c>
      <c r="DN594" s="58" t="str">
        <f t="shared" si="141"/>
        <v>P*C*</v>
      </c>
      <c r="DO594" s="58" t="str">
        <f t="shared" si="141"/>
        <v>P*C*</v>
      </c>
      <c r="DP594" s="58" t="str">
        <f t="shared" si="141"/>
        <v>P*C+</v>
      </c>
      <c r="DQ594" s="58" t="str">
        <f t="shared" si="141"/>
        <v>*</v>
      </c>
      <c r="DR594" s="58" t="str">
        <f t="shared" si="141"/>
        <v>*</v>
      </c>
      <c r="DS594" s="58" t="str">
        <f t="shared" si="141"/>
        <v>P*C*</v>
      </c>
      <c r="DT594" s="58" t="str">
        <f t="shared" ref="DT594:EK594" si="142">IF(AND(LEFT(DT$9,7)="Include",DT172&lt;&gt;""),IF(LEFT(DT99,4)="WILL",IF(DT172&lt;&gt;"No","P+C+","P+C-"),IF(LEFT(DT99,5)="WON'T",IF(DT172&lt;&gt;"No","P-C+","P-C-"),IF(DT99="NA",IF(DT172&lt;&gt;"No","P*C+","P*C-"),IF(DT172&lt;&gt;"No","P*C+","P*C*")))),"*")</f>
        <v>P*C*</v>
      </c>
      <c r="DU594" s="58" t="str">
        <f t="shared" si="142"/>
        <v>P*C*</v>
      </c>
      <c r="DV594" s="58" t="str">
        <f t="shared" si="142"/>
        <v>*</v>
      </c>
      <c r="DW594" s="58" t="str">
        <f t="shared" si="142"/>
        <v>P*C-</v>
      </c>
      <c r="DX594" s="58" t="str">
        <f t="shared" si="142"/>
        <v>P-C-</v>
      </c>
      <c r="DY594" s="58" t="str">
        <f t="shared" si="142"/>
        <v>P+C-</v>
      </c>
      <c r="DZ594" s="58" t="str">
        <f t="shared" si="142"/>
        <v>P+C-</v>
      </c>
      <c r="EA594" s="58" t="str">
        <f t="shared" si="142"/>
        <v>P*C*</v>
      </c>
      <c r="EB594" s="58" t="str">
        <f t="shared" si="142"/>
        <v>P-C-</v>
      </c>
      <c r="EC594" s="58" t="str">
        <f t="shared" si="142"/>
        <v>P*C-</v>
      </c>
      <c r="ED594" s="58" t="str">
        <f t="shared" si="142"/>
        <v>P*C-</v>
      </c>
      <c r="EE594" s="58" t="str">
        <f t="shared" si="142"/>
        <v>P*C-</v>
      </c>
      <c r="EF594" s="58" t="str">
        <f t="shared" si="142"/>
        <v>P*C*</v>
      </c>
      <c r="EG594" s="58" t="str">
        <f t="shared" si="142"/>
        <v>P*C*</v>
      </c>
      <c r="EH594" s="58" t="str">
        <f t="shared" si="142"/>
        <v>P*C-</v>
      </c>
      <c r="EI594" s="58" t="str">
        <f t="shared" si="142"/>
        <v>P*C-</v>
      </c>
      <c r="EJ594" s="58" t="str">
        <f t="shared" si="142"/>
        <v>P*C-</v>
      </c>
      <c r="EK594" s="58" t="str">
        <f t="shared" si="142"/>
        <v>P*C-</v>
      </c>
      <c r="EL594" s="109"/>
      <c r="EM594" s="109"/>
    </row>
    <row r="595" spans="1:143" s="58" customFormat="1" ht="12.75" customHeight="1" x14ac:dyDescent="0.25">
      <c r="A595" s="5"/>
      <c r="B595" s="96"/>
      <c r="C595" s="96"/>
      <c r="D595" s="96"/>
      <c r="E595" s="96"/>
      <c r="F595" s="96" t="s">
        <v>3541</v>
      </c>
      <c r="G595" s="4" t="s">
        <v>386</v>
      </c>
      <c r="H595" s="18" t="s">
        <v>5</v>
      </c>
      <c r="I595" s="18"/>
      <c r="J595" s="58" t="str">
        <f t="shared" ref="J595:AO595" si="143">IF(AND(LEFT(J$9,7)="Include",J173&lt;&gt;""),IF(LEFT(J100,4)="WILL",IF(J173&lt;&gt;"No","P+C+","P+C-"),IF(LEFT(J100,5)="WON'T",IF(J173&lt;&gt;"No","P-C+","P-C-"),IF(J100="NA",IF(J173&lt;&gt;"No","P*C+","P*C-"),IF(J173&lt;&gt;"No","P*C+","P*C*")))),"*")</f>
        <v>P*C-</v>
      </c>
      <c r="K595" s="58" t="str">
        <f t="shared" si="143"/>
        <v>P+C-</v>
      </c>
      <c r="L595" s="58" t="str">
        <f t="shared" si="143"/>
        <v>P+C-</v>
      </c>
      <c r="M595" s="58" t="str">
        <f t="shared" si="143"/>
        <v>P*C-</v>
      </c>
      <c r="N595" s="58" t="str">
        <f t="shared" si="143"/>
        <v>P*C-</v>
      </c>
      <c r="O595" s="58" t="str">
        <f t="shared" si="143"/>
        <v>P*C-</v>
      </c>
      <c r="P595" s="58" t="str">
        <f t="shared" si="143"/>
        <v>P*C-</v>
      </c>
      <c r="Q595" s="58" t="str">
        <f t="shared" si="143"/>
        <v>P*C*</v>
      </c>
      <c r="R595" s="58" t="str">
        <f t="shared" si="143"/>
        <v>P*C*</v>
      </c>
      <c r="S595" s="58" t="str">
        <f t="shared" si="143"/>
        <v>P+C+</v>
      </c>
      <c r="T595" s="58" t="str">
        <f t="shared" si="143"/>
        <v>P+C+</v>
      </c>
      <c r="U595" s="58" t="str">
        <f t="shared" si="143"/>
        <v>P*C-</v>
      </c>
      <c r="V595" s="58" t="str">
        <f t="shared" si="143"/>
        <v>P+C+</v>
      </c>
      <c r="W595" s="58" t="str">
        <f t="shared" si="143"/>
        <v>P-C-</v>
      </c>
      <c r="X595" s="58" t="str">
        <f t="shared" si="143"/>
        <v>P-C-</v>
      </c>
      <c r="Y595" s="58" t="str">
        <f t="shared" si="143"/>
        <v>P*C-</v>
      </c>
      <c r="Z595" s="58" t="str">
        <f t="shared" si="143"/>
        <v>P*C-</v>
      </c>
      <c r="AA595" s="58" t="str">
        <f t="shared" si="143"/>
        <v>P-C-</v>
      </c>
      <c r="AB595" s="58" t="str">
        <f t="shared" si="143"/>
        <v>P-C-</v>
      </c>
      <c r="AC595" s="58" t="str">
        <f t="shared" si="143"/>
        <v>P*C*</v>
      </c>
      <c r="AD595" s="58" t="str">
        <f t="shared" si="143"/>
        <v>P*C*</v>
      </c>
      <c r="AE595" s="58" t="str">
        <f t="shared" si="143"/>
        <v>P*C*</v>
      </c>
      <c r="AF595" s="58" t="str">
        <f t="shared" si="143"/>
        <v>P*C-</v>
      </c>
      <c r="AG595" s="58" t="str">
        <f t="shared" si="143"/>
        <v>P*C+</v>
      </c>
      <c r="AH595" s="58" t="str">
        <f t="shared" si="143"/>
        <v>P*C*</v>
      </c>
      <c r="AI595" s="58" t="str">
        <f t="shared" si="143"/>
        <v>P*C*</v>
      </c>
      <c r="AJ595" s="58" t="str">
        <f t="shared" si="143"/>
        <v>P+C-</v>
      </c>
      <c r="AK595" s="58" t="str">
        <f t="shared" si="143"/>
        <v>P+C-</v>
      </c>
      <c r="AL595" s="58" t="str">
        <f t="shared" si="143"/>
        <v>P*C*</v>
      </c>
      <c r="AM595" s="58" t="str">
        <f t="shared" si="143"/>
        <v>P*C*</v>
      </c>
      <c r="AN595" s="58" t="str">
        <f t="shared" si="143"/>
        <v>P-C-</v>
      </c>
      <c r="AO595" s="58" t="str">
        <f t="shared" si="143"/>
        <v>P-C-</v>
      </c>
      <c r="AP595" s="58" t="str">
        <f t="shared" ref="AP595:BU595" si="144">IF(AND(LEFT(AP$9,7)="Include",AP173&lt;&gt;""),IF(LEFT(AP100,4)="WILL",IF(AP173&lt;&gt;"No","P+C+","P+C-"),IF(LEFT(AP100,5)="WON'T",IF(AP173&lt;&gt;"No","P-C+","P-C-"),IF(AP100="NA",IF(AP173&lt;&gt;"No","P*C+","P*C-"),IF(AP173&lt;&gt;"No","P*C+","P*C*")))),"*")</f>
        <v>P*C*</v>
      </c>
      <c r="AQ595" s="58" t="str">
        <f t="shared" si="144"/>
        <v>*</v>
      </c>
      <c r="AR595" s="58" t="str">
        <f t="shared" si="144"/>
        <v>P*C*</v>
      </c>
      <c r="AS595" s="58" t="str">
        <f t="shared" si="144"/>
        <v>P*C*</v>
      </c>
      <c r="AT595" s="58" t="str">
        <f t="shared" si="144"/>
        <v>P*C-</v>
      </c>
      <c r="AU595" s="58" t="str">
        <f t="shared" si="144"/>
        <v>P+C+</v>
      </c>
      <c r="AV595" s="58" t="str">
        <f t="shared" si="144"/>
        <v>*</v>
      </c>
      <c r="AW595" s="58" t="str">
        <f t="shared" si="144"/>
        <v>*</v>
      </c>
      <c r="AX595" s="58" t="str">
        <f t="shared" si="144"/>
        <v>*</v>
      </c>
      <c r="AY595" s="58" t="str">
        <f t="shared" si="144"/>
        <v>*</v>
      </c>
      <c r="AZ595" s="58" t="str">
        <f t="shared" si="144"/>
        <v>P*C*</v>
      </c>
      <c r="BA595" s="58" t="str">
        <f t="shared" si="144"/>
        <v>P*C-</v>
      </c>
      <c r="BB595" s="58" t="str">
        <f t="shared" si="144"/>
        <v>P*C-</v>
      </c>
      <c r="BC595" s="58" t="str">
        <f t="shared" si="144"/>
        <v>P*C-</v>
      </c>
      <c r="BD595" s="58" t="str">
        <f t="shared" si="144"/>
        <v>P+C+</v>
      </c>
      <c r="BE595" s="58" t="str">
        <f t="shared" si="144"/>
        <v>*</v>
      </c>
      <c r="BF595" s="58" t="str">
        <f t="shared" si="144"/>
        <v>*</v>
      </c>
      <c r="BG595" s="58" t="str">
        <f t="shared" si="144"/>
        <v>P*C*</v>
      </c>
      <c r="BH595" s="58" t="str">
        <f t="shared" si="144"/>
        <v>*</v>
      </c>
      <c r="BI595" s="58" t="str">
        <f t="shared" si="144"/>
        <v>P*C*</v>
      </c>
      <c r="BJ595" s="58" t="str">
        <f t="shared" si="144"/>
        <v>P*C-</v>
      </c>
      <c r="BK595" s="58" t="str">
        <f t="shared" si="144"/>
        <v>P*C-</v>
      </c>
      <c r="BL595" s="58" t="str">
        <f t="shared" si="144"/>
        <v>P+C-</v>
      </c>
      <c r="BM595" s="58" t="str">
        <f t="shared" si="144"/>
        <v>P+C-</v>
      </c>
      <c r="BN595" s="58" t="str">
        <f t="shared" si="144"/>
        <v>P*C*</v>
      </c>
      <c r="BO595" s="58" t="str">
        <f t="shared" si="144"/>
        <v>P*C*</v>
      </c>
      <c r="BP595" s="58" t="str">
        <f t="shared" si="144"/>
        <v>P*C*</v>
      </c>
      <c r="BQ595" s="58" t="str">
        <f t="shared" si="144"/>
        <v>P*C*</v>
      </c>
      <c r="BR595" s="58" t="str">
        <f t="shared" si="144"/>
        <v>P*C*</v>
      </c>
      <c r="BS595" s="58" t="str">
        <f t="shared" si="144"/>
        <v>P*C*</v>
      </c>
      <c r="BT595" s="58" t="str">
        <f t="shared" si="144"/>
        <v>P*C-</v>
      </c>
      <c r="BU595" s="58" t="str">
        <f t="shared" si="144"/>
        <v>P*C-</v>
      </c>
      <c r="BV595" s="58" t="str">
        <f t="shared" ref="BV595:CI595" si="145">IF(AND(LEFT(BV$9,7)="Include",BV173&lt;&gt;""),IF(LEFT(BV100,4)="WILL",IF(BV173&lt;&gt;"No","P+C+","P+C-"),IF(LEFT(BV100,5)="WON'T",IF(BV173&lt;&gt;"No","P-C+","P-C-"),IF(BV100="NA",IF(BV173&lt;&gt;"No","P*C+","P*C-"),IF(BV173&lt;&gt;"No","P*C+","P*C*")))),"*")</f>
        <v>P*C-</v>
      </c>
      <c r="BW595" s="58" t="str">
        <f t="shared" si="145"/>
        <v>P*C-</v>
      </c>
      <c r="BX595" s="58" t="str">
        <f t="shared" si="145"/>
        <v>P*C+</v>
      </c>
      <c r="BY595" s="58" t="str">
        <f t="shared" si="145"/>
        <v>P*C+</v>
      </c>
      <c r="BZ595" s="58" t="str">
        <f t="shared" si="145"/>
        <v>P*C+</v>
      </c>
      <c r="CA595" s="58" t="str">
        <f t="shared" si="145"/>
        <v>P+C-</v>
      </c>
      <c r="CB595" s="58" t="str">
        <f t="shared" si="145"/>
        <v>P*C*</v>
      </c>
      <c r="CC595" s="58" t="str">
        <f t="shared" si="145"/>
        <v>P*C-</v>
      </c>
      <c r="CD595" s="58" t="str">
        <f t="shared" si="145"/>
        <v>P*C-</v>
      </c>
      <c r="CE595" s="58" t="str">
        <f t="shared" si="145"/>
        <v>*</v>
      </c>
      <c r="CF595" s="58" t="str">
        <f t="shared" si="145"/>
        <v>*</v>
      </c>
      <c r="CG595" s="58" t="str">
        <f t="shared" si="145"/>
        <v>P*C+</v>
      </c>
      <c r="CH595" s="58" t="str">
        <f t="shared" si="145"/>
        <v>P*C-</v>
      </c>
      <c r="CI595" s="58" t="str">
        <f t="shared" si="145"/>
        <v>P*C-</v>
      </c>
      <c r="CJ595" s="58" t="str">
        <f t="shared" si="125"/>
        <v>P-C+</v>
      </c>
      <c r="CK595" s="58" t="str">
        <f t="shared" si="114"/>
        <v>P*C-</v>
      </c>
      <c r="CL595" s="58" t="str">
        <f t="shared" si="114"/>
        <v>P*C-</v>
      </c>
      <c r="CM595" s="58" t="str">
        <f t="shared" si="114"/>
        <v>P*C-</v>
      </c>
      <c r="CN595" s="58" t="str">
        <f t="shared" ref="CN595:DS595" si="146">IF(AND(LEFT(CN$9,7)="Include",CN173&lt;&gt;""),IF(LEFT(CN100,4)="WILL",IF(CN173&lt;&gt;"No","P+C+","P+C-"),IF(LEFT(CN100,5)="WON'T",IF(CN173&lt;&gt;"No","P-C+","P-C-"),IF(CN100="NA",IF(CN173&lt;&gt;"No","P*C+","P*C-"),IF(CN173&lt;&gt;"No","P*C+","P*C*")))),"*")</f>
        <v>P*C-</v>
      </c>
      <c r="CO595" s="58" t="str">
        <f t="shared" si="146"/>
        <v>P*C+</v>
      </c>
      <c r="CP595" s="58" t="str">
        <f t="shared" si="146"/>
        <v>P*C+</v>
      </c>
      <c r="CQ595" s="58" t="str">
        <f t="shared" si="146"/>
        <v>P*C*</v>
      </c>
      <c r="CR595" s="58" t="str">
        <f t="shared" si="146"/>
        <v>P*C*</v>
      </c>
      <c r="CS595" s="58" t="str">
        <f t="shared" si="146"/>
        <v>P*C*</v>
      </c>
      <c r="CT595" s="58" t="str">
        <f t="shared" si="146"/>
        <v>P*C*</v>
      </c>
      <c r="CU595" s="58" t="str">
        <f t="shared" si="146"/>
        <v>P*C-</v>
      </c>
      <c r="CV595" s="58" t="str">
        <f t="shared" si="146"/>
        <v>P*C-</v>
      </c>
      <c r="CW595" s="58" t="str">
        <f t="shared" si="146"/>
        <v>P*C*</v>
      </c>
      <c r="CX595" s="58" t="str">
        <f t="shared" si="146"/>
        <v>P*C*</v>
      </c>
      <c r="CY595" s="58" t="str">
        <f t="shared" si="146"/>
        <v>P*C-</v>
      </c>
      <c r="CZ595" s="58" t="str">
        <f t="shared" si="146"/>
        <v>P*C-</v>
      </c>
      <c r="DA595" s="58" t="str">
        <f t="shared" si="146"/>
        <v>P*C+</v>
      </c>
      <c r="DB595" s="58" t="str">
        <f t="shared" si="146"/>
        <v>P*C+</v>
      </c>
      <c r="DC595" s="58" t="str">
        <f t="shared" si="146"/>
        <v>*</v>
      </c>
      <c r="DD595" s="58" t="str">
        <f t="shared" si="146"/>
        <v>P*C+</v>
      </c>
      <c r="DE595" s="58" t="str">
        <f t="shared" si="146"/>
        <v>P*C-</v>
      </c>
      <c r="DF595" s="58" t="str">
        <f t="shared" si="146"/>
        <v>P*C-</v>
      </c>
      <c r="DG595" s="58" t="str">
        <f t="shared" si="146"/>
        <v>P-C+</v>
      </c>
      <c r="DH595" s="58" t="str">
        <f t="shared" si="146"/>
        <v>P*C-</v>
      </c>
      <c r="DI595" s="58" t="str">
        <f t="shared" si="146"/>
        <v>P*C-</v>
      </c>
      <c r="DJ595" s="58" t="str">
        <f t="shared" si="146"/>
        <v>P*C*</v>
      </c>
      <c r="DK595" s="58" t="str">
        <f t="shared" si="146"/>
        <v>P*C*</v>
      </c>
      <c r="DL595" s="58" t="str">
        <f t="shared" si="146"/>
        <v>P*C-</v>
      </c>
      <c r="DM595" s="58" t="str">
        <f t="shared" si="146"/>
        <v>*</v>
      </c>
      <c r="DN595" s="58" t="str">
        <f t="shared" si="146"/>
        <v>P*C*</v>
      </c>
      <c r="DO595" s="58" t="str">
        <f t="shared" si="146"/>
        <v>P*C*</v>
      </c>
      <c r="DP595" s="58" t="str">
        <f t="shared" si="146"/>
        <v>P*C+</v>
      </c>
      <c r="DQ595" s="58" t="str">
        <f t="shared" si="146"/>
        <v>*</v>
      </c>
      <c r="DR595" s="58" t="str">
        <f t="shared" si="146"/>
        <v>*</v>
      </c>
      <c r="DS595" s="58" t="str">
        <f t="shared" si="146"/>
        <v>P*C+</v>
      </c>
      <c r="DT595" s="58" t="str">
        <f t="shared" ref="DT595:EK595" si="147">IF(AND(LEFT(DT$9,7)="Include",DT173&lt;&gt;""),IF(LEFT(DT100,4)="WILL",IF(DT173&lt;&gt;"No","P+C+","P+C-"),IF(LEFT(DT100,5)="WON'T",IF(DT173&lt;&gt;"No","P-C+","P-C-"),IF(DT100="NA",IF(DT173&lt;&gt;"No","P*C+","P*C-"),IF(DT173&lt;&gt;"No","P*C+","P*C*")))),"*")</f>
        <v>P*C*</v>
      </c>
      <c r="DU595" s="58" t="str">
        <f t="shared" si="147"/>
        <v>P*C*</v>
      </c>
      <c r="DV595" s="58" t="str">
        <f t="shared" si="147"/>
        <v>*</v>
      </c>
      <c r="DW595" s="58" t="str">
        <f t="shared" si="147"/>
        <v>P*C-</v>
      </c>
      <c r="DX595" s="58" t="str">
        <f t="shared" si="147"/>
        <v>P-C+</v>
      </c>
      <c r="DY595" s="58" t="str">
        <f t="shared" si="147"/>
        <v>P*C+</v>
      </c>
      <c r="DZ595" s="58" t="str">
        <f t="shared" si="147"/>
        <v>P*C+</v>
      </c>
      <c r="EA595" s="58" t="str">
        <f t="shared" si="147"/>
        <v>P*C+</v>
      </c>
      <c r="EB595" s="58" t="str">
        <f t="shared" si="147"/>
        <v>P-C-</v>
      </c>
      <c r="EC595" s="58" t="str">
        <f t="shared" si="147"/>
        <v>P*C-</v>
      </c>
      <c r="ED595" s="58" t="str">
        <f t="shared" si="147"/>
        <v>P*C-</v>
      </c>
      <c r="EE595" s="58" t="str">
        <f t="shared" si="147"/>
        <v>P*C+</v>
      </c>
      <c r="EF595" s="58" t="str">
        <f t="shared" si="147"/>
        <v>P*C*</v>
      </c>
      <c r="EG595" s="58" t="str">
        <f t="shared" si="147"/>
        <v>P*C*</v>
      </c>
      <c r="EH595" s="58" t="str">
        <f t="shared" si="147"/>
        <v>P+C+</v>
      </c>
      <c r="EI595" s="58" t="str">
        <f t="shared" si="147"/>
        <v>P+C+</v>
      </c>
      <c r="EJ595" s="58" t="str">
        <f t="shared" si="147"/>
        <v>P+C+</v>
      </c>
      <c r="EK595" s="58" t="str">
        <f t="shared" si="147"/>
        <v>P+C+</v>
      </c>
      <c r="EL595" s="109"/>
      <c r="EM595" s="109"/>
    </row>
    <row r="596" spans="1:143" s="58" customFormat="1" ht="12.75" customHeight="1" x14ac:dyDescent="0.25">
      <c r="A596" s="5"/>
      <c r="B596" s="96"/>
      <c r="C596" s="96"/>
      <c r="D596" s="96"/>
      <c r="E596" s="96"/>
      <c r="F596" s="96" t="s">
        <v>3541</v>
      </c>
      <c r="G596" s="4" t="s">
        <v>4300</v>
      </c>
      <c r="H596" s="18" t="s">
        <v>5</v>
      </c>
      <c r="I596" s="18"/>
      <c r="J596" s="58" t="str">
        <f t="shared" ref="J596:AO596" si="148">IF(AND(LEFT(J$9,7)="Include",J174&lt;&gt;""),IF(LEFT(J101,4)="WILL",IF(J174&lt;&gt;"No","P+C+","P+C-"),IF(LEFT(J101,5)="WON'T",IF(J174&lt;&gt;"No","P-C+","P-C-"),IF(J101="NA",IF(J174&lt;&gt;"No","P*C+","P*C-"),IF(J174&lt;&gt;"No","P*C+","P*C*")))),"*")</f>
        <v>P*C-</v>
      </c>
      <c r="K596" s="58" t="str">
        <f t="shared" si="148"/>
        <v>P*C-</v>
      </c>
      <c r="L596" s="58" t="str">
        <f t="shared" si="148"/>
        <v>P*C-</v>
      </c>
      <c r="M596" s="58" t="str">
        <f t="shared" si="148"/>
        <v>P*C-</v>
      </c>
      <c r="N596" s="58" t="str">
        <f t="shared" si="148"/>
        <v>P*C-</v>
      </c>
      <c r="O596" s="58" t="str">
        <f t="shared" si="148"/>
        <v>P*C-</v>
      </c>
      <c r="P596" s="58" t="str">
        <f t="shared" si="148"/>
        <v>P*C-</v>
      </c>
      <c r="Q596" s="58" t="str">
        <f t="shared" si="148"/>
        <v>P*C*</v>
      </c>
      <c r="R596" s="58" t="str">
        <f t="shared" si="148"/>
        <v>P*C*</v>
      </c>
      <c r="S596" s="58" t="str">
        <f t="shared" si="148"/>
        <v>P*C-</v>
      </c>
      <c r="T596" s="58" t="str">
        <f t="shared" si="148"/>
        <v>P*C-</v>
      </c>
      <c r="U596" s="58" t="str">
        <f t="shared" si="148"/>
        <v>P*C-</v>
      </c>
      <c r="V596" s="58" t="str">
        <f t="shared" si="148"/>
        <v>P*C-</v>
      </c>
      <c r="W596" s="58" t="str">
        <f t="shared" si="148"/>
        <v>P-C-</v>
      </c>
      <c r="X596" s="58" t="str">
        <f t="shared" si="148"/>
        <v>P-C-</v>
      </c>
      <c r="Y596" s="58" t="str">
        <f t="shared" si="148"/>
        <v>P*C-</v>
      </c>
      <c r="Z596" s="58" t="str">
        <f t="shared" si="148"/>
        <v>P*C-</v>
      </c>
      <c r="AA596" s="58" t="str">
        <f t="shared" si="148"/>
        <v>P-C-</v>
      </c>
      <c r="AB596" s="58" t="str">
        <f t="shared" si="148"/>
        <v>P-C-</v>
      </c>
      <c r="AC596" s="58" t="str">
        <f t="shared" si="148"/>
        <v>P*C+</v>
      </c>
      <c r="AD596" s="58" t="str">
        <f t="shared" si="148"/>
        <v>P*C*</v>
      </c>
      <c r="AE596" s="58" t="str">
        <f t="shared" si="148"/>
        <v>P*C*</v>
      </c>
      <c r="AF596" s="58" t="str">
        <f t="shared" si="148"/>
        <v>P*C-</v>
      </c>
      <c r="AG596" s="58" t="str">
        <f t="shared" si="148"/>
        <v>P*C-</v>
      </c>
      <c r="AH596" s="58" t="str">
        <f t="shared" si="148"/>
        <v>P*C*</v>
      </c>
      <c r="AI596" s="58" t="str">
        <f t="shared" si="148"/>
        <v>P*C*</v>
      </c>
      <c r="AJ596" s="58" t="str">
        <f t="shared" si="148"/>
        <v>P-C-</v>
      </c>
      <c r="AK596" s="58" t="str">
        <f t="shared" si="148"/>
        <v>P-C-</v>
      </c>
      <c r="AL596" s="58" t="str">
        <f t="shared" si="148"/>
        <v>P*C*</v>
      </c>
      <c r="AM596" s="58" t="str">
        <f t="shared" si="148"/>
        <v>P*C*</v>
      </c>
      <c r="AN596" s="58" t="str">
        <f t="shared" si="148"/>
        <v>P-C-</v>
      </c>
      <c r="AO596" s="58" t="str">
        <f t="shared" si="148"/>
        <v>P-C-</v>
      </c>
      <c r="AP596" s="58" t="str">
        <f t="shared" ref="AP596:BU596" si="149">IF(AND(LEFT(AP$9,7)="Include",AP174&lt;&gt;""),IF(LEFT(AP101,4)="WILL",IF(AP174&lt;&gt;"No","P+C+","P+C-"),IF(LEFT(AP101,5)="WON'T",IF(AP174&lt;&gt;"No","P-C+","P-C-"),IF(AP101="NA",IF(AP174&lt;&gt;"No","P*C+","P*C-"),IF(AP174&lt;&gt;"No","P*C+","P*C*")))),"*")</f>
        <v>P*C*</v>
      </c>
      <c r="AQ596" s="58" t="str">
        <f t="shared" si="149"/>
        <v>*</v>
      </c>
      <c r="AR596" s="58" t="str">
        <f t="shared" si="149"/>
        <v>P*C*</v>
      </c>
      <c r="AS596" s="58" t="str">
        <f t="shared" si="149"/>
        <v>P*C*</v>
      </c>
      <c r="AT596" s="58" t="str">
        <f t="shared" si="149"/>
        <v>P*C-</v>
      </c>
      <c r="AU596" s="58" t="str">
        <f t="shared" si="149"/>
        <v>P*C-</v>
      </c>
      <c r="AV596" s="58" t="str">
        <f t="shared" si="149"/>
        <v>*</v>
      </c>
      <c r="AW596" s="58" t="str">
        <f t="shared" si="149"/>
        <v>*</v>
      </c>
      <c r="AX596" s="58" t="str">
        <f t="shared" si="149"/>
        <v>*</v>
      </c>
      <c r="AY596" s="58" t="str">
        <f t="shared" si="149"/>
        <v>*</v>
      </c>
      <c r="AZ596" s="58" t="str">
        <f t="shared" si="149"/>
        <v>P*C+</v>
      </c>
      <c r="BA596" s="58" t="str">
        <f t="shared" si="149"/>
        <v>P*C-</v>
      </c>
      <c r="BB596" s="58" t="str">
        <f t="shared" si="149"/>
        <v>P*C-</v>
      </c>
      <c r="BC596" s="58" t="str">
        <f t="shared" si="149"/>
        <v>P*C-</v>
      </c>
      <c r="BD596" s="58" t="str">
        <f t="shared" si="149"/>
        <v>P*C-</v>
      </c>
      <c r="BE596" s="58" t="str">
        <f t="shared" si="149"/>
        <v>*</v>
      </c>
      <c r="BF596" s="58" t="str">
        <f t="shared" si="149"/>
        <v>*</v>
      </c>
      <c r="BG596" s="58" t="str">
        <f t="shared" si="149"/>
        <v>P*C*</v>
      </c>
      <c r="BH596" s="58" t="str">
        <f t="shared" si="149"/>
        <v>*</v>
      </c>
      <c r="BI596" s="58" t="str">
        <f t="shared" si="149"/>
        <v>P*C*</v>
      </c>
      <c r="BJ596" s="58" t="str">
        <f t="shared" si="149"/>
        <v>P*C-</v>
      </c>
      <c r="BK596" s="58" t="str">
        <f t="shared" si="149"/>
        <v>P*C-</v>
      </c>
      <c r="BL596" s="58" t="str">
        <f t="shared" si="149"/>
        <v>P*C-</v>
      </c>
      <c r="BM596" s="58" t="str">
        <f t="shared" si="149"/>
        <v>P*C-</v>
      </c>
      <c r="BN596" s="58" t="str">
        <f t="shared" si="149"/>
        <v>P*C*</v>
      </c>
      <c r="BO596" s="58" t="str">
        <f t="shared" si="149"/>
        <v>P*C*</v>
      </c>
      <c r="BP596" s="58" t="str">
        <f t="shared" si="149"/>
        <v>P*C*</v>
      </c>
      <c r="BQ596" s="58" t="str">
        <f t="shared" si="149"/>
        <v>P*C*</v>
      </c>
      <c r="BR596" s="58" t="str">
        <f t="shared" si="149"/>
        <v>P*C*</v>
      </c>
      <c r="BS596" s="58" t="str">
        <f t="shared" si="149"/>
        <v>P*C+</v>
      </c>
      <c r="BT596" s="58" t="str">
        <f t="shared" si="149"/>
        <v>P*C-</v>
      </c>
      <c r="BU596" s="58" t="str">
        <f t="shared" si="149"/>
        <v>P*C-</v>
      </c>
      <c r="BV596" s="58" t="str">
        <f t="shared" ref="BV596:CI596" si="150">IF(AND(LEFT(BV$9,7)="Include",BV174&lt;&gt;""),IF(LEFT(BV101,4)="WILL",IF(BV174&lt;&gt;"No","P+C+","P+C-"),IF(LEFT(BV101,5)="WON'T",IF(BV174&lt;&gt;"No","P-C+","P-C-"),IF(BV101="NA",IF(BV174&lt;&gt;"No","P*C+","P*C-"),IF(BV174&lt;&gt;"No","P*C+","P*C*")))),"*")</f>
        <v>P*C-</v>
      </c>
      <c r="BW596" s="58" t="str">
        <f t="shared" si="150"/>
        <v>P*C-</v>
      </c>
      <c r="BX596" s="58" t="str">
        <f t="shared" si="150"/>
        <v>P*C*</v>
      </c>
      <c r="BY596" s="58" t="str">
        <f t="shared" si="150"/>
        <v>P*C*</v>
      </c>
      <c r="BZ596" s="58" t="str">
        <f t="shared" si="150"/>
        <v>P*C+</v>
      </c>
      <c r="CA596" s="58" t="str">
        <f t="shared" si="150"/>
        <v>P*C-</v>
      </c>
      <c r="CB596" s="58" t="str">
        <f t="shared" si="150"/>
        <v>P*C*</v>
      </c>
      <c r="CC596" s="58" t="str">
        <f t="shared" si="150"/>
        <v>P*C-</v>
      </c>
      <c r="CD596" s="58" t="str">
        <f t="shared" si="150"/>
        <v>P*C-</v>
      </c>
      <c r="CE596" s="58" t="str">
        <f t="shared" si="150"/>
        <v>*</v>
      </c>
      <c r="CF596" s="58" t="str">
        <f t="shared" si="150"/>
        <v>*</v>
      </c>
      <c r="CG596" s="58" t="str">
        <f t="shared" si="150"/>
        <v>P*C*</v>
      </c>
      <c r="CH596" s="58" t="str">
        <f t="shared" si="150"/>
        <v>P*C-</v>
      </c>
      <c r="CI596" s="58" t="str">
        <f t="shared" si="150"/>
        <v>P*C-</v>
      </c>
      <c r="CJ596" s="58" t="str">
        <f t="shared" si="125"/>
        <v>P-C-</v>
      </c>
      <c r="CK596" s="58" t="str">
        <f t="shared" si="114"/>
        <v>P*C-</v>
      </c>
      <c r="CL596" s="58" t="str">
        <f t="shared" si="114"/>
        <v>P*C-</v>
      </c>
      <c r="CM596" s="58" t="str">
        <f t="shared" si="114"/>
        <v>P*C-</v>
      </c>
      <c r="CN596" s="58" t="str">
        <f t="shared" ref="CN596:DS596" si="151">IF(AND(LEFT(CN$9,7)="Include",CN174&lt;&gt;""),IF(LEFT(CN101,4)="WILL",IF(CN174&lt;&gt;"No","P+C+","P+C-"),IF(LEFT(CN101,5)="WON'T",IF(CN174&lt;&gt;"No","P-C+","P-C-"),IF(CN101="NA",IF(CN174&lt;&gt;"No","P*C+","P*C-"),IF(CN174&lt;&gt;"No","P*C+","P*C*")))),"*")</f>
        <v>P*C-</v>
      </c>
      <c r="CO596" s="58" t="str">
        <f t="shared" si="151"/>
        <v>P*C-</v>
      </c>
      <c r="CP596" s="58" t="str">
        <f t="shared" si="151"/>
        <v>P*C-</v>
      </c>
      <c r="CQ596" s="58" t="str">
        <f t="shared" si="151"/>
        <v>P*C*</v>
      </c>
      <c r="CR596" s="58" t="str">
        <f t="shared" si="151"/>
        <v>P*C*</v>
      </c>
      <c r="CS596" s="58" t="str">
        <f t="shared" si="151"/>
        <v>P*C*</v>
      </c>
      <c r="CT596" s="58" t="str">
        <f t="shared" si="151"/>
        <v>P*C*</v>
      </c>
      <c r="CU596" s="58" t="str">
        <f t="shared" si="151"/>
        <v>P*C-</v>
      </c>
      <c r="CV596" s="58" t="str">
        <f t="shared" si="151"/>
        <v>P*C-</v>
      </c>
      <c r="CW596" s="58" t="str">
        <f t="shared" si="151"/>
        <v>P*C*</v>
      </c>
      <c r="CX596" s="58" t="str">
        <f t="shared" si="151"/>
        <v>P*C*</v>
      </c>
      <c r="CY596" s="58" t="str">
        <f t="shared" si="151"/>
        <v>P*C-</v>
      </c>
      <c r="CZ596" s="58" t="str">
        <f t="shared" si="151"/>
        <v>P*C-</v>
      </c>
      <c r="DA596" s="58" t="str">
        <f t="shared" si="151"/>
        <v>P*C+</v>
      </c>
      <c r="DB596" s="58" t="str">
        <f t="shared" si="151"/>
        <v>P*C+</v>
      </c>
      <c r="DC596" s="58" t="str">
        <f t="shared" si="151"/>
        <v>*</v>
      </c>
      <c r="DD596" s="58" t="str">
        <f t="shared" si="151"/>
        <v>P*C-</v>
      </c>
      <c r="DE596" s="58" t="str">
        <f t="shared" si="151"/>
        <v>P*C-</v>
      </c>
      <c r="DF596" s="58" t="str">
        <f t="shared" si="151"/>
        <v>P*C-</v>
      </c>
      <c r="DG596" s="58" t="str">
        <f t="shared" si="151"/>
        <v>P-C+</v>
      </c>
      <c r="DH596" s="58" t="str">
        <f t="shared" si="151"/>
        <v>P*C-</v>
      </c>
      <c r="DI596" s="58" t="str">
        <f t="shared" si="151"/>
        <v>P*C-</v>
      </c>
      <c r="DJ596" s="58" t="str">
        <f t="shared" si="151"/>
        <v>P*C*</v>
      </c>
      <c r="DK596" s="58" t="str">
        <f t="shared" si="151"/>
        <v>P*C*</v>
      </c>
      <c r="DL596" s="58" t="str">
        <f t="shared" si="151"/>
        <v>P*C-</v>
      </c>
      <c r="DM596" s="58" t="str">
        <f t="shared" si="151"/>
        <v>*</v>
      </c>
      <c r="DN596" s="58" t="str">
        <f t="shared" si="151"/>
        <v>P*C*</v>
      </c>
      <c r="DO596" s="58" t="str">
        <f t="shared" si="151"/>
        <v>P*C*</v>
      </c>
      <c r="DP596" s="58" t="str">
        <f t="shared" si="151"/>
        <v>P*C-</v>
      </c>
      <c r="DQ596" s="58" t="str">
        <f t="shared" si="151"/>
        <v>*</v>
      </c>
      <c r="DR596" s="58" t="str">
        <f t="shared" si="151"/>
        <v>*</v>
      </c>
      <c r="DS596" s="58" t="str">
        <f t="shared" si="151"/>
        <v>P*C*</v>
      </c>
      <c r="DT596" s="58" t="str">
        <f t="shared" ref="DT596:EK596" si="152">IF(AND(LEFT(DT$9,7)="Include",DT174&lt;&gt;""),IF(LEFT(DT101,4)="WILL",IF(DT174&lt;&gt;"No","P+C+","P+C-"),IF(LEFT(DT101,5)="WON'T",IF(DT174&lt;&gt;"No","P-C+","P-C-"),IF(DT101="NA",IF(DT174&lt;&gt;"No","P*C+","P*C-"),IF(DT174&lt;&gt;"No","P*C+","P*C*")))),"*")</f>
        <v>P*C*</v>
      </c>
      <c r="DU596" s="58" t="str">
        <f t="shared" si="152"/>
        <v>P*C*</v>
      </c>
      <c r="DV596" s="58" t="str">
        <f t="shared" si="152"/>
        <v>*</v>
      </c>
      <c r="DW596" s="58" t="str">
        <f t="shared" si="152"/>
        <v>P*C-</v>
      </c>
      <c r="DX596" s="58" t="str">
        <f t="shared" si="152"/>
        <v>P-C-</v>
      </c>
      <c r="DY596" s="58" t="str">
        <f t="shared" si="152"/>
        <v>P*C-</v>
      </c>
      <c r="DZ596" s="58" t="str">
        <f t="shared" si="152"/>
        <v>P*C-</v>
      </c>
      <c r="EA596" s="58" t="str">
        <f t="shared" si="152"/>
        <v>P*C*</v>
      </c>
      <c r="EB596" s="58" t="str">
        <f t="shared" si="152"/>
        <v>P-C-</v>
      </c>
      <c r="EC596" s="58" t="str">
        <f t="shared" si="152"/>
        <v>P*C-</v>
      </c>
      <c r="ED596" s="58" t="str">
        <f t="shared" si="152"/>
        <v>P*C-</v>
      </c>
      <c r="EE596" s="58" t="str">
        <f t="shared" si="152"/>
        <v>P*C+</v>
      </c>
      <c r="EF596" s="58" t="str">
        <f t="shared" si="152"/>
        <v>P*C*</v>
      </c>
      <c r="EG596" s="58" t="str">
        <f t="shared" si="152"/>
        <v>P*C*</v>
      </c>
      <c r="EH596" s="58" t="str">
        <f t="shared" si="152"/>
        <v>P*C-</v>
      </c>
      <c r="EI596" s="58" t="str">
        <f t="shared" si="152"/>
        <v>P*C-</v>
      </c>
      <c r="EJ596" s="58" t="str">
        <f t="shared" si="152"/>
        <v>P*C-</v>
      </c>
      <c r="EK596" s="58" t="str">
        <f t="shared" si="152"/>
        <v>P*C-</v>
      </c>
      <c r="EL596" s="109"/>
      <c r="EM596" s="109"/>
    </row>
    <row r="597" spans="1:143" s="58" customFormat="1" ht="12.75" customHeight="1" x14ac:dyDescent="0.25">
      <c r="A597" s="5"/>
      <c r="B597" s="96"/>
      <c r="C597" s="96"/>
      <c r="D597" s="96"/>
      <c r="E597" s="96"/>
      <c r="F597" s="96" t="s">
        <v>3541</v>
      </c>
      <c r="G597" s="4" t="s">
        <v>387</v>
      </c>
      <c r="H597" s="18" t="s">
        <v>5</v>
      </c>
      <c r="I597" s="18"/>
      <c r="J597" s="58" t="str">
        <f t="shared" ref="J597:AO597" si="153">IF(AND(LEFT(J$9,7)="Include",J175&lt;&gt;""),IF(LEFT(J102,4)="WILL",IF(J175&lt;&gt;"No","P+C+","P+C-"),IF(LEFT(J102,5)="WON'T",IF(J175&lt;&gt;"No","P-C+","P-C-"),IF(J102="NA",IF(J175&lt;&gt;"No","P*C+","P*C-"),IF(J175&lt;&gt;"No","P*C+","P*C*")))),"*")</f>
        <v>P*C-</v>
      </c>
      <c r="K597" s="58" t="str">
        <f t="shared" si="153"/>
        <v>P*C-</v>
      </c>
      <c r="L597" s="58" t="str">
        <f t="shared" si="153"/>
        <v>P*C-</v>
      </c>
      <c r="M597" s="58" t="str">
        <f t="shared" si="153"/>
        <v>P*C-</v>
      </c>
      <c r="N597" s="58" t="str">
        <f t="shared" si="153"/>
        <v>P*C-</v>
      </c>
      <c r="O597" s="58" t="str">
        <f t="shared" si="153"/>
        <v>P*C-</v>
      </c>
      <c r="P597" s="58" t="str">
        <f t="shared" si="153"/>
        <v>P*C-</v>
      </c>
      <c r="Q597" s="58" t="str">
        <f t="shared" si="153"/>
        <v>P*C*</v>
      </c>
      <c r="R597" s="58" t="str">
        <f t="shared" si="153"/>
        <v>P*C*</v>
      </c>
      <c r="S597" s="58" t="str">
        <f t="shared" si="153"/>
        <v>P*C-</v>
      </c>
      <c r="T597" s="58" t="str">
        <f t="shared" si="153"/>
        <v>P*C-</v>
      </c>
      <c r="U597" s="58" t="str">
        <f t="shared" si="153"/>
        <v>P*C-</v>
      </c>
      <c r="V597" s="58" t="str">
        <f t="shared" si="153"/>
        <v>P*C-</v>
      </c>
      <c r="W597" s="58" t="str">
        <f t="shared" si="153"/>
        <v>P-C-</v>
      </c>
      <c r="X597" s="58" t="str">
        <f t="shared" si="153"/>
        <v>P-C-</v>
      </c>
      <c r="Y597" s="58" t="str">
        <f t="shared" si="153"/>
        <v>P*C-</v>
      </c>
      <c r="Z597" s="58" t="str">
        <f t="shared" si="153"/>
        <v>P*C-</v>
      </c>
      <c r="AA597" s="58" t="str">
        <f t="shared" si="153"/>
        <v>P-C-</v>
      </c>
      <c r="AB597" s="58" t="str">
        <f t="shared" si="153"/>
        <v>P-C-</v>
      </c>
      <c r="AC597" s="58" t="str">
        <f t="shared" si="153"/>
        <v>P*C*</v>
      </c>
      <c r="AD597" s="58" t="str">
        <f t="shared" si="153"/>
        <v>P*C*</v>
      </c>
      <c r="AE597" s="58" t="str">
        <f t="shared" si="153"/>
        <v>P*C*</v>
      </c>
      <c r="AF597" s="58" t="str">
        <f t="shared" si="153"/>
        <v>P*C-</v>
      </c>
      <c r="AG597" s="58" t="str">
        <f t="shared" si="153"/>
        <v>P*C-</v>
      </c>
      <c r="AH597" s="58" t="str">
        <f t="shared" si="153"/>
        <v>P*C*</v>
      </c>
      <c r="AI597" s="58" t="str">
        <f t="shared" si="153"/>
        <v>P*C*</v>
      </c>
      <c r="AJ597" s="58" t="str">
        <f t="shared" si="153"/>
        <v>P-C-</v>
      </c>
      <c r="AK597" s="58" t="str">
        <f t="shared" si="153"/>
        <v>P-C-</v>
      </c>
      <c r="AL597" s="58" t="str">
        <f t="shared" si="153"/>
        <v>P*C*</v>
      </c>
      <c r="AM597" s="58" t="str">
        <f t="shared" si="153"/>
        <v>P*C*</v>
      </c>
      <c r="AN597" s="58" t="str">
        <f t="shared" si="153"/>
        <v>P-C-</v>
      </c>
      <c r="AO597" s="58" t="str">
        <f t="shared" si="153"/>
        <v>P-C-</v>
      </c>
      <c r="AP597" s="58" t="str">
        <f t="shared" ref="AP597:BU597" si="154">IF(AND(LEFT(AP$9,7)="Include",AP175&lt;&gt;""),IF(LEFT(AP102,4)="WILL",IF(AP175&lt;&gt;"No","P+C+","P+C-"),IF(LEFT(AP102,5)="WON'T",IF(AP175&lt;&gt;"No","P-C+","P-C-"),IF(AP102="NA",IF(AP175&lt;&gt;"No","P*C+","P*C-"),IF(AP175&lt;&gt;"No","P*C+","P*C*")))),"*")</f>
        <v>P*C*</v>
      </c>
      <c r="AQ597" s="58" t="str">
        <f t="shared" si="154"/>
        <v>*</v>
      </c>
      <c r="AR597" s="58" t="str">
        <f t="shared" si="154"/>
        <v>P*C*</v>
      </c>
      <c r="AS597" s="58" t="str">
        <f t="shared" si="154"/>
        <v>P*C*</v>
      </c>
      <c r="AT597" s="58" t="str">
        <f t="shared" si="154"/>
        <v>P+C-</v>
      </c>
      <c r="AU597" s="58" t="str">
        <f t="shared" si="154"/>
        <v>P*C-</v>
      </c>
      <c r="AV597" s="58" t="str">
        <f t="shared" si="154"/>
        <v>*</v>
      </c>
      <c r="AW597" s="58" t="str">
        <f t="shared" si="154"/>
        <v>*</v>
      </c>
      <c r="AX597" s="58" t="str">
        <f t="shared" si="154"/>
        <v>*</v>
      </c>
      <c r="AY597" s="58" t="str">
        <f t="shared" si="154"/>
        <v>*</v>
      </c>
      <c r="AZ597" s="58" t="str">
        <f t="shared" si="154"/>
        <v>P*C*</v>
      </c>
      <c r="BA597" s="58" t="str">
        <f t="shared" si="154"/>
        <v>P*C-</v>
      </c>
      <c r="BB597" s="58" t="str">
        <f t="shared" si="154"/>
        <v>P*C-</v>
      </c>
      <c r="BC597" s="58" t="str">
        <f t="shared" si="154"/>
        <v>P*C-</v>
      </c>
      <c r="BD597" s="58" t="str">
        <f t="shared" si="154"/>
        <v>P*C-</v>
      </c>
      <c r="BE597" s="58" t="str">
        <f t="shared" si="154"/>
        <v>*</v>
      </c>
      <c r="BF597" s="58" t="str">
        <f t="shared" si="154"/>
        <v>*</v>
      </c>
      <c r="BG597" s="58" t="str">
        <f t="shared" si="154"/>
        <v>P*C*</v>
      </c>
      <c r="BH597" s="58" t="str">
        <f t="shared" si="154"/>
        <v>*</v>
      </c>
      <c r="BI597" s="58" t="str">
        <f t="shared" si="154"/>
        <v>P*C*</v>
      </c>
      <c r="BJ597" s="58" t="str">
        <f t="shared" si="154"/>
        <v>P*C-</v>
      </c>
      <c r="BK597" s="58" t="str">
        <f t="shared" si="154"/>
        <v>P*C-</v>
      </c>
      <c r="BL597" s="58" t="str">
        <f t="shared" si="154"/>
        <v>P*C-</v>
      </c>
      <c r="BM597" s="58" t="str">
        <f t="shared" si="154"/>
        <v>P*C-</v>
      </c>
      <c r="BN597" s="58" t="str">
        <f t="shared" si="154"/>
        <v>P*C*</v>
      </c>
      <c r="BO597" s="58" t="str">
        <f t="shared" si="154"/>
        <v>P*C*</v>
      </c>
      <c r="BP597" s="58" t="str">
        <f t="shared" si="154"/>
        <v>P*C*</v>
      </c>
      <c r="BQ597" s="58" t="str">
        <f t="shared" si="154"/>
        <v>P*C*</v>
      </c>
      <c r="BR597" s="58" t="str">
        <f t="shared" si="154"/>
        <v>P*C*</v>
      </c>
      <c r="BS597" s="58" t="str">
        <f t="shared" si="154"/>
        <v>P*C*</v>
      </c>
      <c r="BT597" s="58" t="str">
        <f t="shared" si="154"/>
        <v>P*C-</v>
      </c>
      <c r="BU597" s="58" t="str">
        <f t="shared" si="154"/>
        <v>P*C-</v>
      </c>
      <c r="BV597" s="58" t="str">
        <f t="shared" ref="BV597:CI597" si="155">IF(AND(LEFT(BV$9,7)="Include",BV175&lt;&gt;""),IF(LEFT(BV102,4)="WILL",IF(BV175&lt;&gt;"No","P+C+","P+C-"),IF(LEFT(BV102,5)="WON'T",IF(BV175&lt;&gt;"No","P-C+","P-C-"),IF(BV102="NA",IF(BV175&lt;&gt;"No","P*C+","P*C-"),IF(BV175&lt;&gt;"No","P*C+","P*C*")))),"*")</f>
        <v>P*C-</v>
      </c>
      <c r="BW597" s="58" t="str">
        <f t="shared" si="155"/>
        <v>P*C-</v>
      </c>
      <c r="BX597" s="58" t="str">
        <f t="shared" si="155"/>
        <v>P*C*</v>
      </c>
      <c r="BY597" s="58" t="str">
        <f t="shared" si="155"/>
        <v>P*C*</v>
      </c>
      <c r="BZ597" s="58" t="str">
        <f t="shared" si="155"/>
        <v>P*C-</v>
      </c>
      <c r="CA597" s="58" t="str">
        <f t="shared" si="155"/>
        <v>P*C-</v>
      </c>
      <c r="CB597" s="58" t="str">
        <f t="shared" si="155"/>
        <v>P*C*</v>
      </c>
      <c r="CC597" s="58" t="str">
        <f t="shared" si="155"/>
        <v>P*C-</v>
      </c>
      <c r="CD597" s="58" t="str">
        <f t="shared" si="155"/>
        <v>P*C-</v>
      </c>
      <c r="CE597" s="58" t="str">
        <f t="shared" si="155"/>
        <v>*</v>
      </c>
      <c r="CF597" s="58" t="str">
        <f t="shared" si="155"/>
        <v>*</v>
      </c>
      <c r="CG597" s="58" t="str">
        <f t="shared" si="155"/>
        <v>P*C*</v>
      </c>
      <c r="CH597" s="58" t="str">
        <f t="shared" si="155"/>
        <v>P*C-</v>
      </c>
      <c r="CI597" s="58" t="str">
        <f t="shared" si="155"/>
        <v>P*C-</v>
      </c>
      <c r="CJ597" s="58" t="str">
        <f t="shared" si="125"/>
        <v>P-C-</v>
      </c>
      <c r="CK597" s="58" t="str">
        <f t="shared" si="114"/>
        <v>P*C-</v>
      </c>
      <c r="CL597" s="58" t="str">
        <f t="shared" si="114"/>
        <v>P*C-</v>
      </c>
      <c r="CM597" s="58" t="str">
        <f t="shared" si="114"/>
        <v>P*C-</v>
      </c>
      <c r="CN597" s="58" t="str">
        <f t="shared" ref="CN597:DS597" si="156">IF(AND(LEFT(CN$9,7)="Include",CN175&lt;&gt;""),IF(LEFT(CN102,4)="WILL",IF(CN175&lt;&gt;"No","P+C+","P+C-"),IF(LEFT(CN102,5)="WON'T",IF(CN175&lt;&gt;"No","P-C+","P-C-"),IF(CN102="NA",IF(CN175&lt;&gt;"No","P*C+","P*C-"),IF(CN175&lt;&gt;"No","P*C+","P*C*")))),"*")</f>
        <v>P*C-</v>
      </c>
      <c r="CO597" s="58" t="str">
        <f t="shared" si="156"/>
        <v>P*C-</v>
      </c>
      <c r="CP597" s="58" t="str">
        <f t="shared" si="156"/>
        <v>P*C-</v>
      </c>
      <c r="CQ597" s="58" t="str">
        <f t="shared" si="156"/>
        <v>P*C*</v>
      </c>
      <c r="CR597" s="58" t="str">
        <f t="shared" si="156"/>
        <v>P*C*</v>
      </c>
      <c r="CS597" s="58" t="str">
        <f t="shared" si="156"/>
        <v>P*C*</v>
      </c>
      <c r="CT597" s="58" t="str">
        <f t="shared" si="156"/>
        <v>P*C*</v>
      </c>
      <c r="CU597" s="58" t="str">
        <f t="shared" si="156"/>
        <v>P*C-</v>
      </c>
      <c r="CV597" s="58" t="str">
        <f t="shared" si="156"/>
        <v>P*C-</v>
      </c>
      <c r="CW597" s="58" t="str">
        <f t="shared" si="156"/>
        <v>P*C*</v>
      </c>
      <c r="CX597" s="58" t="str">
        <f t="shared" si="156"/>
        <v>P*C*</v>
      </c>
      <c r="CY597" s="58" t="str">
        <f t="shared" si="156"/>
        <v>P*C-</v>
      </c>
      <c r="CZ597" s="58" t="str">
        <f t="shared" si="156"/>
        <v>P*C-</v>
      </c>
      <c r="DA597" s="58" t="str">
        <f t="shared" si="156"/>
        <v>P*C-</v>
      </c>
      <c r="DB597" s="58" t="str">
        <f t="shared" si="156"/>
        <v>P*C-</v>
      </c>
      <c r="DC597" s="58" t="str">
        <f t="shared" si="156"/>
        <v>*</v>
      </c>
      <c r="DD597" s="58" t="str">
        <f t="shared" si="156"/>
        <v>P*C-</v>
      </c>
      <c r="DE597" s="58" t="str">
        <f t="shared" si="156"/>
        <v>P*C-</v>
      </c>
      <c r="DF597" s="58" t="str">
        <f t="shared" si="156"/>
        <v>P*C-</v>
      </c>
      <c r="DG597" s="58" t="str">
        <f t="shared" si="156"/>
        <v>P-C-</v>
      </c>
      <c r="DH597" s="58" t="str">
        <f t="shared" si="156"/>
        <v>P*C-</v>
      </c>
      <c r="DI597" s="58" t="str">
        <f t="shared" si="156"/>
        <v>P*C-</v>
      </c>
      <c r="DJ597" s="58" t="str">
        <f t="shared" si="156"/>
        <v>P*C*</v>
      </c>
      <c r="DK597" s="58" t="str">
        <f t="shared" si="156"/>
        <v>P*C*</v>
      </c>
      <c r="DL597" s="58" t="str">
        <f t="shared" si="156"/>
        <v>P*C-</v>
      </c>
      <c r="DM597" s="58" t="str">
        <f t="shared" si="156"/>
        <v>*</v>
      </c>
      <c r="DN597" s="58" t="str">
        <f t="shared" si="156"/>
        <v>P*C*</v>
      </c>
      <c r="DO597" s="58" t="str">
        <f t="shared" si="156"/>
        <v>P*C*</v>
      </c>
      <c r="DP597" s="58" t="str">
        <f t="shared" si="156"/>
        <v>P*C-</v>
      </c>
      <c r="DQ597" s="58" t="str">
        <f t="shared" si="156"/>
        <v>*</v>
      </c>
      <c r="DR597" s="58" t="str">
        <f t="shared" si="156"/>
        <v>*</v>
      </c>
      <c r="DS597" s="58" t="str">
        <f t="shared" si="156"/>
        <v>P*C*</v>
      </c>
      <c r="DT597" s="58" t="str">
        <f t="shared" ref="DT597:EK597" si="157">IF(AND(LEFT(DT$9,7)="Include",DT175&lt;&gt;""),IF(LEFT(DT102,4)="WILL",IF(DT175&lt;&gt;"No","P+C+","P+C-"),IF(LEFT(DT102,5)="WON'T",IF(DT175&lt;&gt;"No","P-C+","P-C-"),IF(DT102="NA",IF(DT175&lt;&gt;"No","P*C+","P*C-"),IF(DT175&lt;&gt;"No","P*C+","P*C*")))),"*")</f>
        <v>P*C*</v>
      </c>
      <c r="DU597" s="58" t="str">
        <f t="shared" si="157"/>
        <v>P*C*</v>
      </c>
      <c r="DV597" s="58" t="str">
        <f t="shared" si="157"/>
        <v>*</v>
      </c>
      <c r="DW597" s="58" t="str">
        <f t="shared" si="157"/>
        <v>P*C-</v>
      </c>
      <c r="DX597" s="58" t="str">
        <f t="shared" si="157"/>
        <v>P-C-</v>
      </c>
      <c r="DY597" s="58" t="str">
        <f t="shared" si="157"/>
        <v>P*C-</v>
      </c>
      <c r="DZ597" s="58" t="str">
        <f t="shared" si="157"/>
        <v>P*C-</v>
      </c>
      <c r="EA597" s="58" t="str">
        <f t="shared" si="157"/>
        <v>P*C*</v>
      </c>
      <c r="EB597" s="58" t="str">
        <f t="shared" si="157"/>
        <v>P-C-</v>
      </c>
      <c r="EC597" s="58" t="str">
        <f t="shared" si="157"/>
        <v>P*C-</v>
      </c>
      <c r="ED597" s="58" t="str">
        <f t="shared" si="157"/>
        <v>P*C-</v>
      </c>
      <c r="EE597" s="58" t="str">
        <f t="shared" si="157"/>
        <v>P*C-</v>
      </c>
      <c r="EF597" s="58" t="str">
        <f t="shared" si="157"/>
        <v>P*C*</v>
      </c>
      <c r="EG597" s="58" t="str">
        <f t="shared" si="157"/>
        <v>P*C*</v>
      </c>
      <c r="EH597" s="58" t="str">
        <f t="shared" si="157"/>
        <v>P*C-</v>
      </c>
      <c r="EI597" s="58" t="str">
        <f t="shared" si="157"/>
        <v>P*C-</v>
      </c>
      <c r="EJ597" s="58" t="str">
        <f t="shared" si="157"/>
        <v>P*C-</v>
      </c>
      <c r="EK597" s="58" t="str">
        <f t="shared" si="157"/>
        <v>P*C-</v>
      </c>
      <c r="EL597" s="109"/>
      <c r="EM597" s="109"/>
    </row>
    <row r="598" spans="1:143" s="58" customFormat="1" ht="12.75" customHeight="1" x14ac:dyDescent="0.25">
      <c r="A598" s="5"/>
      <c r="B598" s="96"/>
      <c r="C598" s="96"/>
      <c r="D598" s="96"/>
      <c r="E598" s="96"/>
      <c r="F598" s="96" t="s">
        <v>3540</v>
      </c>
      <c r="G598" s="4" t="s">
        <v>375</v>
      </c>
      <c r="H598" s="18" t="s">
        <v>5</v>
      </c>
      <c r="I598" s="18"/>
      <c r="J598" s="58" t="str">
        <f t="shared" ref="J598:AO598" si="158">IF(AND(LEFT(J$9,7)="Include",J176&lt;&gt;""),IF(LEFT(J103,4)="WILL",IF(J176&lt;&gt;"No","P+C+","P+C-"),IF(LEFT(J103,5)="WON'T",IF(J176&lt;&gt;"No","P-C+","P-C-"),IF(J103="NA",IF(J176&lt;&gt;"No","P*C+","P*C-"),IF(J176&lt;&gt;"No","P*C+","P*C*")))),"*")</f>
        <v>P*C-</v>
      </c>
      <c r="K598" s="58" t="str">
        <f t="shared" si="158"/>
        <v>P*C-</v>
      </c>
      <c r="L598" s="58" t="str">
        <f t="shared" si="158"/>
        <v>P*C-</v>
      </c>
      <c r="M598" s="58" t="str">
        <f t="shared" si="158"/>
        <v>P*C-</v>
      </c>
      <c r="N598" s="58" t="str">
        <f t="shared" si="158"/>
        <v>P*C-</v>
      </c>
      <c r="O598" s="58" t="str">
        <f t="shared" si="158"/>
        <v>P*C-</v>
      </c>
      <c r="P598" s="58" t="str">
        <f t="shared" si="158"/>
        <v>P*C-</v>
      </c>
      <c r="Q598" s="58" t="str">
        <f t="shared" si="158"/>
        <v>P*C*</v>
      </c>
      <c r="R598" s="58" t="str">
        <f t="shared" si="158"/>
        <v>P*C*</v>
      </c>
      <c r="S598" s="58" t="str">
        <f t="shared" si="158"/>
        <v>P*C-</v>
      </c>
      <c r="T598" s="58" t="str">
        <f t="shared" si="158"/>
        <v>P*C-</v>
      </c>
      <c r="U598" s="58" t="str">
        <f t="shared" si="158"/>
        <v>P*C-</v>
      </c>
      <c r="V598" s="58" t="str">
        <f t="shared" si="158"/>
        <v>P+C+</v>
      </c>
      <c r="W598" s="58" t="str">
        <f t="shared" si="158"/>
        <v>P+C-</v>
      </c>
      <c r="X598" s="58" t="str">
        <f t="shared" si="158"/>
        <v>P+C-</v>
      </c>
      <c r="Y598" s="58" t="str">
        <f t="shared" si="158"/>
        <v>P+C-</v>
      </c>
      <c r="Z598" s="58" t="str">
        <f t="shared" si="158"/>
        <v>P+C-</v>
      </c>
      <c r="AA598" s="58" t="str">
        <f t="shared" si="158"/>
        <v>P+C-</v>
      </c>
      <c r="AB598" s="58" t="str">
        <f t="shared" si="158"/>
        <v>P+C-</v>
      </c>
      <c r="AC598" s="58" t="str">
        <f t="shared" si="158"/>
        <v>P*C*</v>
      </c>
      <c r="AD598" s="58" t="str">
        <f t="shared" si="158"/>
        <v>P*C*</v>
      </c>
      <c r="AE598" s="58" t="str">
        <f t="shared" si="158"/>
        <v>P*C*</v>
      </c>
      <c r="AF598" s="58" t="str">
        <f t="shared" si="158"/>
        <v>P*C-</v>
      </c>
      <c r="AG598" s="58" t="str">
        <f t="shared" si="158"/>
        <v>P*C-</v>
      </c>
      <c r="AH598" s="58" t="str">
        <f t="shared" si="158"/>
        <v>P*C*</v>
      </c>
      <c r="AI598" s="58" t="str">
        <f t="shared" si="158"/>
        <v>P*C*</v>
      </c>
      <c r="AJ598" s="58" t="str">
        <f t="shared" si="158"/>
        <v>P*C-</v>
      </c>
      <c r="AK598" s="58" t="str">
        <f t="shared" si="158"/>
        <v>P*C-</v>
      </c>
      <c r="AL598" s="58" t="str">
        <f t="shared" si="158"/>
        <v>P*C*</v>
      </c>
      <c r="AM598" s="58" t="str">
        <f t="shared" si="158"/>
        <v>P*C*</v>
      </c>
      <c r="AN598" s="58" t="str">
        <f t="shared" si="158"/>
        <v>P*C*</v>
      </c>
      <c r="AO598" s="58" t="str">
        <f t="shared" si="158"/>
        <v>P*C*</v>
      </c>
      <c r="AP598" s="58" t="str">
        <f t="shared" ref="AP598:BU598" si="159">IF(AND(LEFT(AP$9,7)="Include",AP176&lt;&gt;""),IF(LEFT(AP103,4)="WILL",IF(AP176&lt;&gt;"No","P+C+","P+C-"),IF(LEFT(AP103,5)="WON'T",IF(AP176&lt;&gt;"No","P-C+","P-C-"),IF(AP103="NA",IF(AP176&lt;&gt;"No","P*C+","P*C-"),IF(AP176&lt;&gt;"No","P*C+","P*C*")))),"*")</f>
        <v>P*C*</v>
      </c>
      <c r="AQ598" s="58" t="str">
        <f t="shared" si="159"/>
        <v>*</v>
      </c>
      <c r="AR598" s="58" t="str">
        <f t="shared" si="159"/>
        <v>P*C*</v>
      </c>
      <c r="AS598" s="58" t="str">
        <f t="shared" si="159"/>
        <v>P*C*</v>
      </c>
      <c r="AT598" s="58" t="str">
        <f t="shared" si="159"/>
        <v>P*C-</v>
      </c>
      <c r="AU598" s="58" t="str">
        <f t="shared" si="159"/>
        <v>P*C-</v>
      </c>
      <c r="AV598" s="58" t="str">
        <f t="shared" si="159"/>
        <v>*</v>
      </c>
      <c r="AW598" s="58" t="str">
        <f t="shared" si="159"/>
        <v>*</v>
      </c>
      <c r="AX598" s="58" t="str">
        <f t="shared" si="159"/>
        <v>*</v>
      </c>
      <c r="AY598" s="58" t="str">
        <f t="shared" si="159"/>
        <v>*</v>
      </c>
      <c r="AZ598" s="58" t="str">
        <f t="shared" si="159"/>
        <v>P*C*</v>
      </c>
      <c r="BA598" s="58" t="str">
        <f t="shared" si="159"/>
        <v>P*C-</v>
      </c>
      <c r="BB598" s="58" t="str">
        <f t="shared" si="159"/>
        <v>P*C-</v>
      </c>
      <c r="BC598" s="58" t="str">
        <f t="shared" si="159"/>
        <v>P*C-</v>
      </c>
      <c r="BD598" s="58" t="str">
        <f t="shared" si="159"/>
        <v>P*C-</v>
      </c>
      <c r="BE598" s="58" t="str">
        <f t="shared" si="159"/>
        <v>*</v>
      </c>
      <c r="BF598" s="58" t="str">
        <f t="shared" si="159"/>
        <v>*</v>
      </c>
      <c r="BG598" s="58" t="str">
        <f t="shared" si="159"/>
        <v>P*C*</v>
      </c>
      <c r="BH598" s="58" t="str">
        <f t="shared" si="159"/>
        <v>*</v>
      </c>
      <c r="BI598" s="58" t="str">
        <f t="shared" si="159"/>
        <v>P*C*</v>
      </c>
      <c r="BJ598" s="58" t="str">
        <f t="shared" si="159"/>
        <v>P*C-</v>
      </c>
      <c r="BK598" s="58" t="str">
        <f t="shared" si="159"/>
        <v>P*C-</v>
      </c>
      <c r="BL598" s="58" t="str">
        <f t="shared" si="159"/>
        <v>P*C-</v>
      </c>
      <c r="BM598" s="58" t="str">
        <f t="shared" si="159"/>
        <v>P*C-</v>
      </c>
      <c r="BN598" s="58" t="str">
        <f t="shared" si="159"/>
        <v>P*C*</v>
      </c>
      <c r="BO598" s="58" t="str">
        <f t="shared" si="159"/>
        <v>P*C*</v>
      </c>
      <c r="BP598" s="58" t="str">
        <f t="shared" si="159"/>
        <v>P*C*</v>
      </c>
      <c r="BQ598" s="58" t="str">
        <f t="shared" si="159"/>
        <v>P*C*</v>
      </c>
      <c r="BR598" s="58" t="str">
        <f t="shared" si="159"/>
        <v>P*C*</v>
      </c>
      <c r="BS598" s="58" t="str">
        <f t="shared" si="159"/>
        <v>P*C*</v>
      </c>
      <c r="BT598" s="58" t="str">
        <f t="shared" si="159"/>
        <v>P*C-</v>
      </c>
      <c r="BU598" s="58" t="str">
        <f t="shared" si="159"/>
        <v>P*C-</v>
      </c>
      <c r="BV598" s="58" t="str">
        <f t="shared" ref="BV598:CI598" si="160">IF(AND(LEFT(BV$9,7)="Include",BV176&lt;&gt;""),IF(LEFT(BV103,4)="WILL",IF(BV176&lt;&gt;"No","P+C+","P+C-"),IF(LEFT(BV103,5)="WON'T",IF(BV176&lt;&gt;"No","P-C+","P-C-"),IF(BV103="NA",IF(BV176&lt;&gt;"No","P*C+","P*C-"),IF(BV176&lt;&gt;"No","P*C+","P*C*")))),"*")</f>
        <v>P*C-</v>
      </c>
      <c r="BW598" s="58" t="str">
        <f t="shared" si="160"/>
        <v>P*C-</v>
      </c>
      <c r="BX598" s="58" t="str">
        <f t="shared" si="160"/>
        <v>P*C*</v>
      </c>
      <c r="BY598" s="58" t="str">
        <f t="shared" si="160"/>
        <v>P*C*</v>
      </c>
      <c r="BZ598" s="58" t="str">
        <f t="shared" si="160"/>
        <v>P*C-</v>
      </c>
      <c r="CA598" s="58" t="str">
        <f t="shared" si="160"/>
        <v>P*C-</v>
      </c>
      <c r="CB598" s="58" t="str">
        <f t="shared" si="160"/>
        <v>P*C*</v>
      </c>
      <c r="CC598" s="58" t="str">
        <f t="shared" si="160"/>
        <v>P*C-</v>
      </c>
      <c r="CD598" s="58" t="str">
        <f t="shared" si="160"/>
        <v>P*C-</v>
      </c>
      <c r="CE598" s="58" t="str">
        <f t="shared" si="160"/>
        <v>*</v>
      </c>
      <c r="CF598" s="58" t="str">
        <f t="shared" si="160"/>
        <v>*</v>
      </c>
      <c r="CG598" s="58" t="str">
        <f t="shared" si="160"/>
        <v>P*C*</v>
      </c>
      <c r="CH598" s="58" t="str">
        <f t="shared" si="160"/>
        <v>P*C-</v>
      </c>
      <c r="CI598" s="58" t="str">
        <f t="shared" si="160"/>
        <v>P*C-</v>
      </c>
      <c r="CJ598" s="58" t="str">
        <f t="shared" si="125"/>
        <v>P*C-</v>
      </c>
      <c r="CK598" s="58" t="str">
        <f t="shared" si="114"/>
        <v>P*C-</v>
      </c>
      <c r="CL598" s="58" t="str">
        <f t="shared" si="114"/>
        <v>P*C-</v>
      </c>
      <c r="CM598" s="58" t="str">
        <f t="shared" si="114"/>
        <v>P*C-</v>
      </c>
      <c r="CN598" s="58" t="str">
        <f t="shared" ref="CN598:DS598" si="161">IF(AND(LEFT(CN$9,7)="Include",CN176&lt;&gt;""),IF(LEFT(CN103,4)="WILL",IF(CN176&lt;&gt;"No","P+C+","P+C-"),IF(LEFT(CN103,5)="WON'T",IF(CN176&lt;&gt;"No","P-C+","P-C-"),IF(CN103="NA",IF(CN176&lt;&gt;"No","P*C+","P*C-"),IF(CN176&lt;&gt;"No","P*C+","P*C*")))),"*")</f>
        <v>P*C-</v>
      </c>
      <c r="CO598" s="58" t="str">
        <f t="shared" si="161"/>
        <v>P*C-</v>
      </c>
      <c r="CP598" s="58" t="str">
        <f t="shared" si="161"/>
        <v>P*C-</v>
      </c>
      <c r="CQ598" s="58" t="str">
        <f t="shared" si="161"/>
        <v>P*C*</v>
      </c>
      <c r="CR598" s="58" t="str">
        <f t="shared" si="161"/>
        <v>P*C*</v>
      </c>
      <c r="CS598" s="58" t="str">
        <f t="shared" si="161"/>
        <v>P*C*</v>
      </c>
      <c r="CT598" s="58" t="str">
        <f t="shared" si="161"/>
        <v>P*C*</v>
      </c>
      <c r="CU598" s="58" t="str">
        <f t="shared" si="161"/>
        <v>P*C-</v>
      </c>
      <c r="CV598" s="58" t="str">
        <f t="shared" si="161"/>
        <v>P*C-</v>
      </c>
      <c r="CW598" s="58" t="str">
        <f t="shared" si="161"/>
        <v>P*C*</v>
      </c>
      <c r="CX598" s="58" t="str">
        <f t="shared" si="161"/>
        <v>P*C*</v>
      </c>
      <c r="CY598" s="58" t="str">
        <f t="shared" si="161"/>
        <v>P*C-</v>
      </c>
      <c r="CZ598" s="58" t="str">
        <f t="shared" si="161"/>
        <v>P*C-</v>
      </c>
      <c r="DA598" s="58" t="str">
        <f t="shared" si="161"/>
        <v>P*C-</v>
      </c>
      <c r="DB598" s="58" t="str">
        <f t="shared" si="161"/>
        <v>P*C-</v>
      </c>
      <c r="DC598" s="58" t="str">
        <f t="shared" si="161"/>
        <v>*</v>
      </c>
      <c r="DD598" s="58" t="str">
        <f t="shared" si="161"/>
        <v>P*C-</v>
      </c>
      <c r="DE598" s="58" t="str">
        <f t="shared" si="161"/>
        <v>P*C-</v>
      </c>
      <c r="DF598" s="58" t="str">
        <f t="shared" si="161"/>
        <v>P*C-</v>
      </c>
      <c r="DG598" s="58" t="str">
        <f t="shared" si="161"/>
        <v>P*C-</v>
      </c>
      <c r="DH598" s="58" t="str">
        <f t="shared" si="161"/>
        <v>P*C-</v>
      </c>
      <c r="DI598" s="58" t="str">
        <f t="shared" si="161"/>
        <v>P*C-</v>
      </c>
      <c r="DJ598" s="58" t="str">
        <f t="shared" si="161"/>
        <v>P*C*</v>
      </c>
      <c r="DK598" s="58" t="str">
        <f t="shared" si="161"/>
        <v>P*C*</v>
      </c>
      <c r="DL598" s="58" t="str">
        <f t="shared" si="161"/>
        <v>P*C-</v>
      </c>
      <c r="DM598" s="58" t="str">
        <f t="shared" si="161"/>
        <v>*</v>
      </c>
      <c r="DN598" s="58" t="str">
        <f t="shared" si="161"/>
        <v>P*C*</v>
      </c>
      <c r="DO598" s="58" t="str">
        <f t="shared" si="161"/>
        <v>P*C*</v>
      </c>
      <c r="DP598" s="58" t="str">
        <f t="shared" si="161"/>
        <v>P*C-</v>
      </c>
      <c r="DQ598" s="58" t="str">
        <f t="shared" si="161"/>
        <v>*</v>
      </c>
      <c r="DR598" s="58" t="str">
        <f t="shared" si="161"/>
        <v>*</v>
      </c>
      <c r="DS598" s="58" t="str">
        <f t="shared" si="161"/>
        <v>P*C*</v>
      </c>
      <c r="DT598" s="58" t="str">
        <f t="shared" ref="DT598:EK598" si="162">IF(AND(LEFT(DT$9,7)="Include",DT176&lt;&gt;""),IF(LEFT(DT103,4)="WILL",IF(DT176&lt;&gt;"No","P+C+","P+C-"),IF(LEFT(DT103,5)="WON'T",IF(DT176&lt;&gt;"No","P-C+","P-C-"),IF(DT103="NA",IF(DT176&lt;&gt;"No","P*C+","P*C-"),IF(DT176&lt;&gt;"No","P*C+","P*C*")))),"*")</f>
        <v>P*C*</v>
      </c>
      <c r="DU598" s="58" t="str">
        <f t="shared" si="162"/>
        <v>P*C*</v>
      </c>
      <c r="DV598" s="58" t="str">
        <f t="shared" si="162"/>
        <v>*</v>
      </c>
      <c r="DW598" s="58" t="str">
        <f t="shared" si="162"/>
        <v>P*C-</v>
      </c>
      <c r="DX598" s="58" t="str">
        <f t="shared" si="162"/>
        <v>P*C-</v>
      </c>
      <c r="DY598" s="58" t="str">
        <f t="shared" si="162"/>
        <v>P*C-</v>
      </c>
      <c r="DZ598" s="58" t="str">
        <f t="shared" si="162"/>
        <v>P*C-</v>
      </c>
      <c r="EA598" s="58" t="str">
        <f t="shared" si="162"/>
        <v>P*C*</v>
      </c>
      <c r="EB598" s="58" t="str">
        <f t="shared" si="162"/>
        <v>P*C-</v>
      </c>
      <c r="EC598" s="58" t="str">
        <f t="shared" si="162"/>
        <v>P*C-</v>
      </c>
      <c r="ED598" s="58" t="str">
        <f t="shared" si="162"/>
        <v>P*C-</v>
      </c>
      <c r="EE598" s="58" t="str">
        <f t="shared" si="162"/>
        <v>P+C-</v>
      </c>
      <c r="EF598" s="58" t="str">
        <f t="shared" si="162"/>
        <v>P*C*</v>
      </c>
      <c r="EG598" s="58" t="str">
        <f t="shared" si="162"/>
        <v>P*C*</v>
      </c>
      <c r="EH598" s="58" t="str">
        <f t="shared" si="162"/>
        <v>P*C-</v>
      </c>
      <c r="EI598" s="58" t="str">
        <f t="shared" si="162"/>
        <v>P*C-</v>
      </c>
      <c r="EJ598" s="58" t="str">
        <f t="shared" si="162"/>
        <v>P*C-</v>
      </c>
      <c r="EK598" s="58" t="str">
        <f t="shared" si="162"/>
        <v>P*C-</v>
      </c>
      <c r="EL598" s="109"/>
      <c r="EM598" s="109"/>
    </row>
    <row r="599" spans="1:143" s="58" customFormat="1" ht="12.75" customHeight="1" x14ac:dyDescent="0.25">
      <c r="A599" s="5"/>
      <c r="B599" s="96"/>
      <c r="C599" s="96"/>
      <c r="D599" s="96"/>
      <c r="E599" s="96"/>
      <c r="F599" s="96" t="s">
        <v>3542</v>
      </c>
      <c r="G599" s="4" t="s">
        <v>4301</v>
      </c>
      <c r="H599" s="18" t="s">
        <v>5</v>
      </c>
      <c r="I599" s="18"/>
      <c r="J599" s="58" t="str">
        <f t="shared" ref="J599:AO599" si="163">IF(AND(LEFT(J$9,7)="Include",J177&lt;&gt;""),IF(LEFT(J104,4)="WILL",IF(J177&lt;&gt;"No","P+C+","P+C-"),IF(LEFT(J104,5)="WON'T",IF(J177&lt;&gt;"No","P-C+","P-C-"),IF(J104="NA",IF(J177&lt;&gt;"No","P*C+","P*C-"),IF(J177&lt;&gt;"No","P*C+","P*C*")))),"*")</f>
        <v>P*C-</v>
      </c>
      <c r="K599" s="58" t="str">
        <f t="shared" si="163"/>
        <v>P*C-</v>
      </c>
      <c r="L599" s="58" t="str">
        <f t="shared" si="163"/>
        <v>P*C-</v>
      </c>
      <c r="M599" s="58" t="str">
        <f t="shared" si="163"/>
        <v>P*C-</v>
      </c>
      <c r="N599" s="58" t="str">
        <f t="shared" si="163"/>
        <v>P*C-</v>
      </c>
      <c r="O599" s="58" t="str">
        <f t="shared" si="163"/>
        <v>P*C-</v>
      </c>
      <c r="P599" s="58" t="str">
        <f t="shared" si="163"/>
        <v>P*C-</v>
      </c>
      <c r="Q599" s="58" t="str">
        <f t="shared" si="163"/>
        <v>P*C*</v>
      </c>
      <c r="R599" s="58" t="str">
        <f t="shared" si="163"/>
        <v>P*C*</v>
      </c>
      <c r="S599" s="58" t="str">
        <f t="shared" si="163"/>
        <v>P+C+</v>
      </c>
      <c r="T599" s="58" t="str">
        <f t="shared" si="163"/>
        <v>P+C+</v>
      </c>
      <c r="U599" s="58" t="str">
        <f t="shared" si="163"/>
        <v>P*C+</v>
      </c>
      <c r="V599" s="58" t="str">
        <f t="shared" si="163"/>
        <v>P*C-</v>
      </c>
      <c r="W599" s="58" t="str">
        <f t="shared" si="163"/>
        <v>P*C-</v>
      </c>
      <c r="X599" s="58" t="str">
        <f t="shared" si="163"/>
        <v>P*C-</v>
      </c>
      <c r="Y599" s="58" t="str">
        <f t="shared" si="163"/>
        <v>P*C-</v>
      </c>
      <c r="Z599" s="58" t="str">
        <f t="shared" si="163"/>
        <v>P*C-</v>
      </c>
      <c r="AA599" s="58" t="str">
        <f t="shared" si="163"/>
        <v>P*C-</v>
      </c>
      <c r="AB599" s="58" t="str">
        <f t="shared" si="163"/>
        <v>P*C-</v>
      </c>
      <c r="AC599" s="58" t="str">
        <f t="shared" si="163"/>
        <v>P*C*</v>
      </c>
      <c r="AD599" s="58" t="str">
        <f t="shared" si="163"/>
        <v>P*C*</v>
      </c>
      <c r="AE599" s="58" t="str">
        <f t="shared" si="163"/>
        <v>P*C*</v>
      </c>
      <c r="AF599" s="58" t="str">
        <f t="shared" si="163"/>
        <v>P*C-</v>
      </c>
      <c r="AG599" s="58" t="str">
        <f t="shared" si="163"/>
        <v>P*C+</v>
      </c>
      <c r="AH599" s="58" t="str">
        <f t="shared" si="163"/>
        <v>P*C+</v>
      </c>
      <c r="AI599" s="58" t="str">
        <f t="shared" si="163"/>
        <v>P*C+</v>
      </c>
      <c r="AJ599" s="58" t="str">
        <f t="shared" si="163"/>
        <v>P*C+</v>
      </c>
      <c r="AK599" s="58" t="str">
        <f t="shared" si="163"/>
        <v>P*C+</v>
      </c>
      <c r="AL599" s="58" t="str">
        <f t="shared" si="163"/>
        <v>P*C*</v>
      </c>
      <c r="AM599" s="58" t="str">
        <f t="shared" si="163"/>
        <v>P*C+</v>
      </c>
      <c r="AN599" s="58" t="str">
        <f t="shared" si="163"/>
        <v>P*C*</v>
      </c>
      <c r="AO599" s="58" t="str">
        <f t="shared" si="163"/>
        <v>P*C*</v>
      </c>
      <c r="AP599" s="58" t="str">
        <f t="shared" ref="AP599:BU599" si="164">IF(AND(LEFT(AP$9,7)="Include",AP177&lt;&gt;""),IF(LEFT(AP104,4)="WILL",IF(AP177&lt;&gt;"No","P+C+","P+C-"),IF(LEFT(AP104,5)="WON'T",IF(AP177&lt;&gt;"No","P-C+","P-C-"),IF(AP104="NA",IF(AP177&lt;&gt;"No","P*C+","P*C-"),IF(AP177&lt;&gt;"No","P*C+","P*C*")))),"*")</f>
        <v>P*C*</v>
      </c>
      <c r="AQ599" s="58" t="str">
        <f t="shared" si="164"/>
        <v>*</v>
      </c>
      <c r="AR599" s="58" t="str">
        <f t="shared" si="164"/>
        <v>P*C*</v>
      </c>
      <c r="AS599" s="58" t="str">
        <f t="shared" si="164"/>
        <v>P*C*</v>
      </c>
      <c r="AT599" s="58" t="str">
        <f t="shared" si="164"/>
        <v>P*C-</v>
      </c>
      <c r="AU599" s="58" t="str">
        <f t="shared" si="164"/>
        <v>P*C-</v>
      </c>
      <c r="AV599" s="58" t="str">
        <f t="shared" si="164"/>
        <v>*</v>
      </c>
      <c r="AW599" s="58" t="str">
        <f t="shared" si="164"/>
        <v>*</v>
      </c>
      <c r="AX599" s="58" t="str">
        <f t="shared" si="164"/>
        <v>*</v>
      </c>
      <c r="AY599" s="58" t="str">
        <f t="shared" si="164"/>
        <v>*</v>
      </c>
      <c r="AZ599" s="58" t="str">
        <f t="shared" si="164"/>
        <v>P*C*</v>
      </c>
      <c r="BA599" s="58" t="str">
        <f t="shared" si="164"/>
        <v>P*C+</v>
      </c>
      <c r="BB599" s="58" t="str">
        <f t="shared" si="164"/>
        <v>P*C+</v>
      </c>
      <c r="BC599" s="58" t="str">
        <f t="shared" si="164"/>
        <v>P*C+</v>
      </c>
      <c r="BD599" s="58" t="str">
        <f t="shared" si="164"/>
        <v>P*C-</v>
      </c>
      <c r="BE599" s="58" t="str">
        <f t="shared" si="164"/>
        <v>*</v>
      </c>
      <c r="BF599" s="58" t="str">
        <f t="shared" si="164"/>
        <v>*</v>
      </c>
      <c r="BG599" s="58" t="str">
        <f t="shared" si="164"/>
        <v>P*C+</v>
      </c>
      <c r="BH599" s="58" t="str">
        <f t="shared" si="164"/>
        <v>*</v>
      </c>
      <c r="BI599" s="58" t="str">
        <f t="shared" si="164"/>
        <v>P*C+</v>
      </c>
      <c r="BJ599" s="58" t="str">
        <f t="shared" si="164"/>
        <v>P*C-</v>
      </c>
      <c r="BK599" s="58" t="str">
        <f t="shared" si="164"/>
        <v>P*C-</v>
      </c>
      <c r="BL599" s="58" t="str">
        <f t="shared" si="164"/>
        <v>P*C-</v>
      </c>
      <c r="BM599" s="58" t="str">
        <f t="shared" si="164"/>
        <v>P*C-</v>
      </c>
      <c r="BN599" s="58" t="str">
        <f t="shared" si="164"/>
        <v>P*C*</v>
      </c>
      <c r="BO599" s="58" t="str">
        <f t="shared" si="164"/>
        <v>P*C*</v>
      </c>
      <c r="BP599" s="58" t="str">
        <f t="shared" si="164"/>
        <v>P*C*</v>
      </c>
      <c r="BQ599" s="58" t="str">
        <f t="shared" si="164"/>
        <v>P*C*</v>
      </c>
      <c r="BR599" s="58" t="str">
        <f t="shared" si="164"/>
        <v>P*C*</v>
      </c>
      <c r="BS599" s="58" t="str">
        <f t="shared" si="164"/>
        <v>P*C*</v>
      </c>
      <c r="BT599" s="58" t="str">
        <f t="shared" si="164"/>
        <v>P*C-</v>
      </c>
      <c r="BU599" s="58" t="str">
        <f t="shared" si="164"/>
        <v>P*C-</v>
      </c>
      <c r="BV599" s="58" t="str">
        <f t="shared" ref="BV599:CI599" si="165">IF(AND(LEFT(BV$9,7)="Include",BV177&lt;&gt;""),IF(LEFT(BV104,4)="WILL",IF(BV177&lt;&gt;"No","P+C+","P+C-"),IF(LEFT(BV104,5)="WON'T",IF(BV177&lt;&gt;"No","P-C+","P-C-"),IF(BV104="NA",IF(BV177&lt;&gt;"No","P*C+","P*C-"),IF(BV177&lt;&gt;"No","P*C+","P*C*")))),"*")</f>
        <v>P*C-</v>
      </c>
      <c r="BW599" s="58" t="str">
        <f t="shared" si="165"/>
        <v>P*C-</v>
      </c>
      <c r="BX599" s="58" t="str">
        <f t="shared" si="165"/>
        <v>P*C+</v>
      </c>
      <c r="BY599" s="58" t="str">
        <f t="shared" si="165"/>
        <v>P*C+</v>
      </c>
      <c r="BZ599" s="58" t="str">
        <f t="shared" si="165"/>
        <v>P*C+</v>
      </c>
      <c r="CA599" s="58" t="str">
        <f t="shared" si="165"/>
        <v>P*C-</v>
      </c>
      <c r="CB599" s="58" t="str">
        <f t="shared" si="165"/>
        <v>P*C*</v>
      </c>
      <c r="CC599" s="58" t="str">
        <f t="shared" si="165"/>
        <v>P*C-</v>
      </c>
      <c r="CD599" s="58" t="str">
        <f t="shared" si="165"/>
        <v>P*C-</v>
      </c>
      <c r="CE599" s="58" t="str">
        <f t="shared" si="165"/>
        <v>*</v>
      </c>
      <c r="CF599" s="58" t="str">
        <f t="shared" si="165"/>
        <v>*</v>
      </c>
      <c r="CG599" s="58" t="str">
        <f t="shared" si="165"/>
        <v>P*C*</v>
      </c>
      <c r="CH599" s="58" t="str">
        <f t="shared" si="165"/>
        <v>P*C-</v>
      </c>
      <c r="CI599" s="58" t="str">
        <f t="shared" si="165"/>
        <v>P*C-</v>
      </c>
      <c r="CJ599" s="58" t="str">
        <f t="shared" si="125"/>
        <v>P+C+</v>
      </c>
      <c r="CK599" s="58" t="str">
        <f t="shared" si="114"/>
        <v>P*C-</v>
      </c>
      <c r="CL599" s="58" t="str">
        <f t="shared" si="114"/>
        <v>P*C-</v>
      </c>
      <c r="CM599" s="58" t="str">
        <f t="shared" si="114"/>
        <v>P*C-</v>
      </c>
      <c r="CN599" s="58" t="str">
        <f t="shared" ref="CN599:DS599" si="166">IF(AND(LEFT(CN$9,7)="Include",CN177&lt;&gt;""),IF(LEFT(CN104,4)="WILL",IF(CN177&lt;&gt;"No","P+C+","P+C-"),IF(LEFT(CN104,5)="WON'T",IF(CN177&lt;&gt;"No","P-C+","P-C-"),IF(CN104="NA",IF(CN177&lt;&gt;"No","P*C+","P*C-"),IF(CN177&lt;&gt;"No","P*C+","P*C*")))),"*")</f>
        <v>P*C-</v>
      </c>
      <c r="CO599" s="58" t="str">
        <f t="shared" si="166"/>
        <v>P*C-</v>
      </c>
      <c r="CP599" s="58" t="str">
        <f t="shared" si="166"/>
        <v>P*C-</v>
      </c>
      <c r="CQ599" s="58" t="str">
        <f t="shared" si="166"/>
        <v>P*C*</v>
      </c>
      <c r="CR599" s="58" t="str">
        <f t="shared" si="166"/>
        <v>P*C+</v>
      </c>
      <c r="CS599" s="58" t="str">
        <f t="shared" si="166"/>
        <v>P*C*</v>
      </c>
      <c r="CT599" s="58" t="str">
        <f t="shared" si="166"/>
        <v>P*C*</v>
      </c>
      <c r="CU599" s="58" t="str">
        <f t="shared" si="166"/>
        <v>P*C-</v>
      </c>
      <c r="CV599" s="58" t="str">
        <f t="shared" si="166"/>
        <v>P*C-</v>
      </c>
      <c r="CW599" s="58" t="str">
        <f t="shared" si="166"/>
        <v>P*C+</v>
      </c>
      <c r="CX599" s="58" t="str">
        <f t="shared" si="166"/>
        <v>P*C+</v>
      </c>
      <c r="CY599" s="58" t="str">
        <f t="shared" si="166"/>
        <v>P*C-</v>
      </c>
      <c r="CZ599" s="58" t="str">
        <f t="shared" si="166"/>
        <v>P*C-</v>
      </c>
      <c r="DA599" s="58" t="str">
        <f t="shared" si="166"/>
        <v>P*C+</v>
      </c>
      <c r="DB599" s="58" t="str">
        <f t="shared" si="166"/>
        <v>P*C+</v>
      </c>
      <c r="DC599" s="58" t="str">
        <f t="shared" si="166"/>
        <v>*</v>
      </c>
      <c r="DD599" s="58" t="str">
        <f t="shared" si="166"/>
        <v>P*C-</v>
      </c>
      <c r="DE599" s="58" t="str">
        <f t="shared" si="166"/>
        <v>P*C-</v>
      </c>
      <c r="DF599" s="58" t="str">
        <f t="shared" si="166"/>
        <v>P*C-</v>
      </c>
      <c r="DG599" s="58" t="str">
        <f t="shared" si="166"/>
        <v>P-C+</v>
      </c>
      <c r="DH599" s="58" t="str">
        <f t="shared" si="166"/>
        <v>P*C+</v>
      </c>
      <c r="DI599" s="58" t="str">
        <f t="shared" si="166"/>
        <v>P*C+</v>
      </c>
      <c r="DJ599" s="58" t="str">
        <f t="shared" si="166"/>
        <v>P*C*</v>
      </c>
      <c r="DK599" s="58" t="str">
        <f t="shared" si="166"/>
        <v>P*C*</v>
      </c>
      <c r="DL599" s="58" t="str">
        <f t="shared" si="166"/>
        <v>P*C-</v>
      </c>
      <c r="DM599" s="58" t="str">
        <f t="shared" si="166"/>
        <v>*</v>
      </c>
      <c r="DN599" s="58" t="str">
        <f t="shared" si="166"/>
        <v>P*C*</v>
      </c>
      <c r="DO599" s="58" t="str">
        <f t="shared" si="166"/>
        <v>P*C*</v>
      </c>
      <c r="DP599" s="58" t="str">
        <f t="shared" si="166"/>
        <v>P*C-</v>
      </c>
      <c r="DQ599" s="58" t="str">
        <f t="shared" si="166"/>
        <v>*</v>
      </c>
      <c r="DR599" s="58" t="str">
        <f t="shared" si="166"/>
        <v>*</v>
      </c>
      <c r="DS599" s="58" t="str">
        <f t="shared" si="166"/>
        <v>P*C+</v>
      </c>
      <c r="DT599" s="58" t="str">
        <f t="shared" ref="DT599:EK599" si="167">IF(AND(LEFT(DT$9,7)="Include",DT177&lt;&gt;""),IF(LEFT(DT104,4)="WILL",IF(DT177&lt;&gt;"No","P+C+","P+C-"),IF(LEFT(DT104,5)="WON'T",IF(DT177&lt;&gt;"No","P-C+","P-C-"),IF(DT104="NA",IF(DT177&lt;&gt;"No","P*C+","P*C-"),IF(DT177&lt;&gt;"No","P*C+","P*C*")))),"*")</f>
        <v>P*C*</v>
      </c>
      <c r="DU599" s="58" t="str">
        <f t="shared" si="167"/>
        <v>P*C*</v>
      </c>
      <c r="DV599" s="58" t="str">
        <f t="shared" si="167"/>
        <v>*</v>
      </c>
      <c r="DW599" s="58" t="str">
        <f t="shared" si="167"/>
        <v>P*C-</v>
      </c>
      <c r="DX599" s="58" t="str">
        <f t="shared" si="167"/>
        <v>P*C+</v>
      </c>
      <c r="DY599" s="58" t="str">
        <f t="shared" si="167"/>
        <v>P*C+</v>
      </c>
      <c r="DZ599" s="58" t="str">
        <f t="shared" si="167"/>
        <v>P*C+</v>
      </c>
      <c r="EA599" s="58" t="str">
        <f t="shared" si="167"/>
        <v>P*C+</v>
      </c>
      <c r="EB599" s="58" t="str">
        <f t="shared" si="167"/>
        <v>P*C-</v>
      </c>
      <c r="EC599" s="58" t="str">
        <f t="shared" si="167"/>
        <v>P*C-</v>
      </c>
      <c r="ED599" s="58" t="str">
        <f t="shared" si="167"/>
        <v>P*C-</v>
      </c>
      <c r="EE599" s="58" t="str">
        <f t="shared" si="167"/>
        <v>P*C+</v>
      </c>
      <c r="EF599" s="58" t="str">
        <f t="shared" si="167"/>
        <v>P*C*</v>
      </c>
      <c r="EG599" s="58" t="str">
        <f t="shared" si="167"/>
        <v>P*C*</v>
      </c>
      <c r="EH599" s="58" t="str">
        <f t="shared" si="167"/>
        <v>P+C-</v>
      </c>
      <c r="EI599" s="58" t="str">
        <f t="shared" si="167"/>
        <v>P+C-</v>
      </c>
      <c r="EJ599" s="58" t="str">
        <f t="shared" si="167"/>
        <v>P+C-</v>
      </c>
      <c r="EK599" s="58" t="str">
        <f t="shared" si="167"/>
        <v>P+C-</v>
      </c>
      <c r="EL599" s="109"/>
      <c r="EM599" s="109"/>
    </row>
    <row r="600" spans="1:143" s="58" customFormat="1" ht="12.75" customHeight="1" x14ac:dyDescent="0.25">
      <c r="A600" s="5"/>
      <c r="B600" s="96"/>
      <c r="C600" s="96"/>
      <c r="D600" s="96"/>
      <c r="E600" s="96"/>
      <c r="F600" s="96" t="s">
        <v>3538</v>
      </c>
      <c r="G600" s="4" t="s">
        <v>380</v>
      </c>
      <c r="H600" s="18" t="s">
        <v>5</v>
      </c>
      <c r="I600" s="18"/>
      <c r="J600" s="58" t="str">
        <f t="shared" ref="J600:AO600" si="168">IF(AND(LEFT(J$9,7)="Include",J178&lt;&gt;""),IF(LEFT(J105,4)="WILL",IF(J178&lt;&gt;"No","P+C+","P+C-"),IF(LEFT(J105,5)="WON'T",IF(J178&lt;&gt;"No","P-C+","P-C-"),IF(J105="NA",IF(J178&lt;&gt;"No","P*C+","P*C-"),IF(J178&lt;&gt;"No","P*C+","P*C*")))),"*")</f>
        <v>P*C-</v>
      </c>
      <c r="K600" s="58" t="str">
        <f t="shared" si="168"/>
        <v>P*C-</v>
      </c>
      <c r="L600" s="58" t="str">
        <f t="shared" si="168"/>
        <v>P*C-</v>
      </c>
      <c r="M600" s="58" t="str">
        <f t="shared" si="168"/>
        <v>P*C-</v>
      </c>
      <c r="N600" s="58" t="str">
        <f t="shared" si="168"/>
        <v>P*C-</v>
      </c>
      <c r="O600" s="58" t="str">
        <f t="shared" si="168"/>
        <v>P*C-</v>
      </c>
      <c r="P600" s="58" t="str">
        <f t="shared" si="168"/>
        <v>P*C-</v>
      </c>
      <c r="Q600" s="58" t="str">
        <f t="shared" si="168"/>
        <v>P*C*</v>
      </c>
      <c r="R600" s="58" t="str">
        <f t="shared" si="168"/>
        <v>P*C*</v>
      </c>
      <c r="S600" s="58" t="str">
        <f t="shared" si="168"/>
        <v>P*C+</v>
      </c>
      <c r="T600" s="58" t="str">
        <f t="shared" si="168"/>
        <v>P*C+</v>
      </c>
      <c r="U600" s="58" t="str">
        <f t="shared" si="168"/>
        <v>P*C-</v>
      </c>
      <c r="V600" s="58" t="str">
        <f t="shared" si="168"/>
        <v>P*C-</v>
      </c>
      <c r="W600" s="58" t="str">
        <f t="shared" si="168"/>
        <v>P*C-</v>
      </c>
      <c r="X600" s="58" t="str">
        <f t="shared" si="168"/>
        <v>P*C-</v>
      </c>
      <c r="Y600" s="58" t="str">
        <f t="shared" si="168"/>
        <v>P*C-</v>
      </c>
      <c r="Z600" s="58" t="str">
        <f t="shared" si="168"/>
        <v>P*C-</v>
      </c>
      <c r="AA600" s="58" t="str">
        <f t="shared" si="168"/>
        <v>P*C-</v>
      </c>
      <c r="AB600" s="58" t="str">
        <f t="shared" si="168"/>
        <v>P*C-</v>
      </c>
      <c r="AC600" s="58" t="str">
        <f t="shared" si="168"/>
        <v>P*C+</v>
      </c>
      <c r="AD600" s="58" t="str">
        <f t="shared" si="168"/>
        <v>P*C*</v>
      </c>
      <c r="AE600" s="58" t="str">
        <f t="shared" si="168"/>
        <v>P*C*</v>
      </c>
      <c r="AF600" s="58" t="str">
        <f t="shared" si="168"/>
        <v>P+C-</v>
      </c>
      <c r="AG600" s="58" t="str">
        <f t="shared" si="168"/>
        <v>P+C+</v>
      </c>
      <c r="AH600" s="58" t="str">
        <f t="shared" si="168"/>
        <v>P*C+</v>
      </c>
      <c r="AI600" s="58" t="str">
        <f t="shared" si="168"/>
        <v>P*C+</v>
      </c>
      <c r="AJ600" s="58" t="str">
        <f t="shared" si="168"/>
        <v>P*C+</v>
      </c>
      <c r="AK600" s="58" t="str">
        <f t="shared" si="168"/>
        <v>P*C+</v>
      </c>
      <c r="AL600" s="58" t="str">
        <f t="shared" si="168"/>
        <v>P*C*</v>
      </c>
      <c r="AM600" s="58" t="str">
        <f t="shared" si="168"/>
        <v>P*C*</v>
      </c>
      <c r="AN600" s="58" t="str">
        <f t="shared" si="168"/>
        <v>P*C+</v>
      </c>
      <c r="AO600" s="58" t="str">
        <f t="shared" si="168"/>
        <v>P*C+</v>
      </c>
      <c r="AP600" s="58" t="str">
        <f t="shared" ref="AP600:BU600" si="169">IF(AND(LEFT(AP$9,7)="Include",AP178&lt;&gt;""),IF(LEFT(AP105,4)="WILL",IF(AP178&lt;&gt;"No","P+C+","P+C-"),IF(LEFT(AP105,5)="WON'T",IF(AP178&lt;&gt;"No","P-C+","P-C-"),IF(AP105="NA",IF(AP178&lt;&gt;"No","P*C+","P*C-"),IF(AP178&lt;&gt;"No","P*C+","P*C*")))),"*")</f>
        <v>P*C+</v>
      </c>
      <c r="AQ600" s="58" t="str">
        <f t="shared" si="169"/>
        <v>*</v>
      </c>
      <c r="AR600" s="58" t="str">
        <f t="shared" si="169"/>
        <v>P*C*</v>
      </c>
      <c r="AS600" s="58" t="str">
        <f t="shared" si="169"/>
        <v>P*C*</v>
      </c>
      <c r="AT600" s="58" t="str">
        <f t="shared" si="169"/>
        <v>P*C-</v>
      </c>
      <c r="AU600" s="58" t="str">
        <f t="shared" si="169"/>
        <v>P*C-</v>
      </c>
      <c r="AV600" s="58" t="str">
        <f t="shared" si="169"/>
        <v>*</v>
      </c>
      <c r="AW600" s="58" t="str">
        <f t="shared" si="169"/>
        <v>*</v>
      </c>
      <c r="AX600" s="58" t="str">
        <f t="shared" si="169"/>
        <v>*</v>
      </c>
      <c r="AY600" s="58" t="str">
        <f t="shared" si="169"/>
        <v>*</v>
      </c>
      <c r="AZ600" s="58" t="str">
        <f t="shared" si="169"/>
        <v>P*C+</v>
      </c>
      <c r="BA600" s="58" t="str">
        <f t="shared" si="169"/>
        <v>P*C+</v>
      </c>
      <c r="BB600" s="58" t="str">
        <f t="shared" si="169"/>
        <v>P*C+</v>
      </c>
      <c r="BC600" s="58" t="str">
        <f t="shared" si="169"/>
        <v>P*C+</v>
      </c>
      <c r="BD600" s="58" t="str">
        <f t="shared" si="169"/>
        <v>P*C-</v>
      </c>
      <c r="BE600" s="58" t="str">
        <f t="shared" si="169"/>
        <v>*</v>
      </c>
      <c r="BF600" s="58" t="str">
        <f t="shared" si="169"/>
        <v>*</v>
      </c>
      <c r="BG600" s="58" t="str">
        <f t="shared" si="169"/>
        <v>P*C+</v>
      </c>
      <c r="BH600" s="58" t="str">
        <f t="shared" si="169"/>
        <v>*</v>
      </c>
      <c r="BI600" s="58" t="str">
        <f t="shared" si="169"/>
        <v>P*C+</v>
      </c>
      <c r="BJ600" s="58" t="str">
        <f t="shared" si="169"/>
        <v>P+C-</v>
      </c>
      <c r="BK600" s="58" t="str">
        <f t="shared" si="169"/>
        <v>P+C-</v>
      </c>
      <c r="BL600" s="58" t="str">
        <f t="shared" si="169"/>
        <v>P*C+</v>
      </c>
      <c r="BM600" s="58" t="str">
        <f t="shared" si="169"/>
        <v>P*C+</v>
      </c>
      <c r="BN600" s="58" t="str">
        <f t="shared" si="169"/>
        <v>P*C*</v>
      </c>
      <c r="BO600" s="58" t="str">
        <f t="shared" si="169"/>
        <v>P*C*</v>
      </c>
      <c r="BP600" s="58" t="str">
        <f t="shared" si="169"/>
        <v>P*C*</v>
      </c>
      <c r="BQ600" s="58" t="str">
        <f t="shared" si="169"/>
        <v>P*C*</v>
      </c>
      <c r="BR600" s="58" t="str">
        <f t="shared" si="169"/>
        <v>P*C*</v>
      </c>
      <c r="BS600" s="58" t="str">
        <f t="shared" si="169"/>
        <v>P*C+</v>
      </c>
      <c r="BT600" s="58" t="str">
        <f t="shared" si="169"/>
        <v>P*C-</v>
      </c>
      <c r="BU600" s="58" t="str">
        <f t="shared" si="169"/>
        <v>P*C-</v>
      </c>
      <c r="BV600" s="58" t="str">
        <f t="shared" ref="BV600:CI600" si="170">IF(AND(LEFT(BV$9,7)="Include",BV178&lt;&gt;""),IF(LEFT(BV105,4)="WILL",IF(BV178&lt;&gt;"No","P+C+","P+C-"),IF(LEFT(BV105,5)="WON'T",IF(BV178&lt;&gt;"No","P-C+","P-C-"),IF(BV105="NA",IF(BV178&lt;&gt;"No","P*C+","P*C-"),IF(BV178&lt;&gt;"No","P*C+","P*C*")))),"*")</f>
        <v>P*C-</v>
      </c>
      <c r="BW600" s="58" t="str">
        <f t="shared" si="170"/>
        <v>P*C-</v>
      </c>
      <c r="BX600" s="58" t="str">
        <f t="shared" si="170"/>
        <v>P*C*</v>
      </c>
      <c r="BY600" s="58" t="str">
        <f t="shared" si="170"/>
        <v>P*C*</v>
      </c>
      <c r="BZ600" s="58" t="str">
        <f t="shared" si="170"/>
        <v>P*C+</v>
      </c>
      <c r="CA600" s="58" t="str">
        <f t="shared" si="170"/>
        <v>P*C-</v>
      </c>
      <c r="CB600" s="58" t="str">
        <f t="shared" si="170"/>
        <v>P*C*</v>
      </c>
      <c r="CC600" s="58" t="str">
        <f t="shared" si="170"/>
        <v>P*C-</v>
      </c>
      <c r="CD600" s="58" t="str">
        <f t="shared" si="170"/>
        <v>P*C-</v>
      </c>
      <c r="CE600" s="58" t="str">
        <f t="shared" si="170"/>
        <v>*</v>
      </c>
      <c r="CF600" s="58" t="str">
        <f t="shared" si="170"/>
        <v>*</v>
      </c>
      <c r="CG600" s="58" t="str">
        <f t="shared" si="170"/>
        <v>P*C*</v>
      </c>
      <c r="CH600" s="58" t="str">
        <f t="shared" si="170"/>
        <v>P*C-</v>
      </c>
      <c r="CI600" s="58" t="str">
        <f t="shared" si="170"/>
        <v>P*C-</v>
      </c>
      <c r="CJ600" s="58" t="str">
        <f t="shared" si="125"/>
        <v>P*C-</v>
      </c>
      <c r="CK600" s="58" t="str">
        <f t="shared" si="114"/>
        <v>P*C-</v>
      </c>
      <c r="CL600" s="58" t="str">
        <f t="shared" si="114"/>
        <v>P*C+</v>
      </c>
      <c r="CM600" s="58" t="str">
        <f t="shared" si="114"/>
        <v>P*C+</v>
      </c>
      <c r="CN600" s="58" t="str">
        <f t="shared" ref="CN600:DS600" si="171">IF(AND(LEFT(CN$9,7)="Include",CN178&lt;&gt;""),IF(LEFT(CN105,4)="WILL",IF(CN178&lt;&gt;"No","P+C+","P+C-"),IF(LEFT(CN105,5)="WON'T",IF(CN178&lt;&gt;"No","P-C+","P-C-"),IF(CN105="NA",IF(CN178&lt;&gt;"No","P*C+","P*C-"),IF(CN178&lt;&gt;"No","P*C+","P*C*")))),"*")</f>
        <v>P*C-</v>
      </c>
      <c r="CO600" s="58" t="str">
        <f t="shared" si="171"/>
        <v>P*C-</v>
      </c>
      <c r="CP600" s="58" t="str">
        <f t="shared" si="171"/>
        <v>P*C-</v>
      </c>
      <c r="CQ600" s="58" t="str">
        <f t="shared" si="171"/>
        <v>P*C*</v>
      </c>
      <c r="CR600" s="58" t="str">
        <f t="shared" si="171"/>
        <v>P*C*</v>
      </c>
      <c r="CS600" s="58" t="str">
        <f t="shared" si="171"/>
        <v>P*C*</v>
      </c>
      <c r="CT600" s="58" t="str">
        <f t="shared" si="171"/>
        <v>P*C*</v>
      </c>
      <c r="CU600" s="58" t="str">
        <f t="shared" si="171"/>
        <v>P*C-</v>
      </c>
      <c r="CV600" s="58" t="str">
        <f t="shared" si="171"/>
        <v>P*C-</v>
      </c>
      <c r="CW600" s="58" t="str">
        <f t="shared" si="171"/>
        <v>P*C+</v>
      </c>
      <c r="CX600" s="58" t="str">
        <f t="shared" si="171"/>
        <v>P*C+</v>
      </c>
      <c r="CY600" s="58" t="str">
        <f t="shared" si="171"/>
        <v>P+C-</v>
      </c>
      <c r="CZ600" s="58" t="str">
        <f t="shared" si="171"/>
        <v>P+C-</v>
      </c>
      <c r="DA600" s="58" t="str">
        <f t="shared" si="171"/>
        <v>P*C+</v>
      </c>
      <c r="DB600" s="58" t="str">
        <f t="shared" si="171"/>
        <v>P*C+</v>
      </c>
      <c r="DC600" s="58" t="str">
        <f t="shared" si="171"/>
        <v>*</v>
      </c>
      <c r="DD600" s="58" t="str">
        <f t="shared" si="171"/>
        <v>P*C-</v>
      </c>
      <c r="DE600" s="58" t="str">
        <f t="shared" si="171"/>
        <v>P*C-</v>
      </c>
      <c r="DF600" s="58" t="str">
        <f t="shared" si="171"/>
        <v>P*C-</v>
      </c>
      <c r="DG600" s="58" t="str">
        <f t="shared" si="171"/>
        <v>P-C+</v>
      </c>
      <c r="DH600" s="58" t="str">
        <f t="shared" si="171"/>
        <v>P+C-</v>
      </c>
      <c r="DI600" s="58" t="str">
        <f t="shared" si="171"/>
        <v>P*C-</v>
      </c>
      <c r="DJ600" s="58" t="str">
        <f t="shared" si="171"/>
        <v>P*C*</v>
      </c>
      <c r="DK600" s="58" t="str">
        <f t="shared" si="171"/>
        <v>P*C*</v>
      </c>
      <c r="DL600" s="58" t="str">
        <f t="shared" si="171"/>
        <v>P*C-</v>
      </c>
      <c r="DM600" s="58" t="str">
        <f t="shared" si="171"/>
        <v>*</v>
      </c>
      <c r="DN600" s="58" t="str">
        <f t="shared" si="171"/>
        <v>P*C*</v>
      </c>
      <c r="DO600" s="58" t="str">
        <f t="shared" si="171"/>
        <v>P*C*</v>
      </c>
      <c r="DP600" s="58" t="str">
        <f t="shared" si="171"/>
        <v>P*C-</v>
      </c>
      <c r="DQ600" s="58" t="str">
        <f t="shared" si="171"/>
        <v>*</v>
      </c>
      <c r="DR600" s="58" t="str">
        <f t="shared" si="171"/>
        <v>*</v>
      </c>
      <c r="DS600" s="58" t="str">
        <f t="shared" si="171"/>
        <v>P*C+</v>
      </c>
      <c r="DT600" s="58" t="str">
        <f t="shared" ref="DT600:EK600" si="172">IF(AND(LEFT(DT$9,7)="Include",DT178&lt;&gt;""),IF(LEFT(DT105,4)="WILL",IF(DT178&lt;&gt;"No","P+C+","P+C-"),IF(LEFT(DT105,5)="WON'T",IF(DT178&lt;&gt;"No","P-C+","P-C-"),IF(DT105="NA",IF(DT178&lt;&gt;"No","P*C+","P*C-"),IF(DT178&lt;&gt;"No","P*C+","P*C*")))),"*")</f>
        <v>P*C*</v>
      </c>
      <c r="DU600" s="58" t="str">
        <f t="shared" si="172"/>
        <v>P*C*</v>
      </c>
      <c r="DV600" s="58" t="str">
        <f t="shared" si="172"/>
        <v>*</v>
      </c>
      <c r="DW600" s="58" t="str">
        <f t="shared" si="172"/>
        <v>P*C-</v>
      </c>
      <c r="DX600" s="58" t="str">
        <f t="shared" si="172"/>
        <v>P*C-</v>
      </c>
      <c r="DY600" s="58" t="str">
        <f t="shared" si="172"/>
        <v>P+C-</v>
      </c>
      <c r="DZ600" s="58" t="str">
        <f t="shared" si="172"/>
        <v>P+C-</v>
      </c>
      <c r="EA600" s="58" t="str">
        <f t="shared" si="172"/>
        <v>P*C*</v>
      </c>
      <c r="EB600" s="58" t="str">
        <f t="shared" si="172"/>
        <v>P*C-</v>
      </c>
      <c r="EC600" s="58" t="str">
        <f t="shared" si="172"/>
        <v>P*C-</v>
      </c>
      <c r="ED600" s="58" t="str">
        <f t="shared" si="172"/>
        <v>P*C-</v>
      </c>
      <c r="EE600" s="58" t="str">
        <f t="shared" si="172"/>
        <v>P*C+</v>
      </c>
      <c r="EF600" s="58" t="str">
        <f t="shared" si="172"/>
        <v>P*C*</v>
      </c>
      <c r="EG600" s="58" t="str">
        <f t="shared" si="172"/>
        <v>P*C*</v>
      </c>
      <c r="EH600" s="58" t="str">
        <f t="shared" si="172"/>
        <v>P*C-</v>
      </c>
      <c r="EI600" s="58" t="str">
        <f t="shared" si="172"/>
        <v>P*C-</v>
      </c>
      <c r="EJ600" s="58" t="str">
        <f t="shared" si="172"/>
        <v>P*C-</v>
      </c>
      <c r="EK600" s="58" t="str">
        <f t="shared" si="172"/>
        <v>P*C-</v>
      </c>
      <c r="EL600" s="109"/>
      <c r="EM600" s="109"/>
    </row>
    <row r="601" spans="1:143" s="58" customFormat="1" ht="12.75" customHeight="1" x14ac:dyDescent="0.25">
      <c r="A601" s="5"/>
      <c r="B601" s="96"/>
      <c r="C601" s="96"/>
      <c r="D601" s="96"/>
      <c r="E601" s="96"/>
      <c r="F601" s="96" t="s">
        <v>3538</v>
      </c>
      <c r="G601" s="4" t="s">
        <v>381</v>
      </c>
      <c r="H601" s="18" t="s">
        <v>5</v>
      </c>
      <c r="I601" s="18"/>
      <c r="J601" s="58" t="str">
        <f t="shared" ref="J601:AO601" si="173">IF(AND(LEFT(J$9,7)="Include",J179&lt;&gt;""),IF(LEFT(J106,4)="WILL",IF(J179&lt;&gt;"No","P+C+","P+C-"),IF(LEFT(J106,5)="WON'T",IF(J179&lt;&gt;"No","P-C+","P-C-"),IF(J106="NA",IF(J179&lt;&gt;"No","P*C+","P*C-"),IF(J179&lt;&gt;"No","P*C+","P*C*")))),"*")</f>
        <v>P*C-</v>
      </c>
      <c r="K601" s="58" t="str">
        <f t="shared" si="173"/>
        <v>P*C-</v>
      </c>
      <c r="L601" s="58" t="str">
        <f t="shared" si="173"/>
        <v>P*C-</v>
      </c>
      <c r="M601" s="58" t="str">
        <f t="shared" si="173"/>
        <v>P*C-</v>
      </c>
      <c r="N601" s="58" t="str">
        <f t="shared" si="173"/>
        <v>P*C-</v>
      </c>
      <c r="O601" s="58" t="str">
        <f t="shared" si="173"/>
        <v>P*C-</v>
      </c>
      <c r="P601" s="58" t="str">
        <f t="shared" si="173"/>
        <v>P*C-</v>
      </c>
      <c r="Q601" s="58" t="str">
        <f t="shared" si="173"/>
        <v>P*C*</v>
      </c>
      <c r="R601" s="58" t="str">
        <f t="shared" si="173"/>
        <v>P*C*</v>
      </c>
      <c r="S601" s="58" t="str">
        <f t="shared" si="173"/>
        <v>P*C-</v>
      </c>
      <c r="T601" s="58" t="str">
        <f t="shared" si="173"/>
        <v>P*C-</v>
      </c>
      <c r="U601" s="58" t="str">
        <f t="shared" si="173"/>
        <v>P*C-</v>
      </c>
      <c r="V601" s="58" t="str">
        <f t="shared" si="173"/>
        <v>P*C-</v>
      </c>
      <c r="W601" s="58" t="str">
        <f t="shared" si="173"/>
        <v>P*C-</v>
      </c>
      <c r="X601" s="58" t="str">
        <f t="shared" si="173"/>
        <v>P*C-</v>
      </c>
      <c r="Y601" s="58" t="str">
        <f t="shared" si="173"/>
        <v>P*C-</v>
      </c>
      <c r="Z601" s="58" t="str">
        <f t="shared" si="173"/>
        <v>P*C-</v>
      </c>
      <c r="AA601" s="58" t="str">
        <f t="shared" si="173"/>
        <v>P*C-</v>
      </c>
      <c r="AB601" s="58" t="str">
        <f t="shared" si="173"/>
        <v>P*C-</v>
      </c>
      <c r="AC601" s="58" t="str">
        <f t="shared" si="173"/>
        <v>P*C*</v>
      </c>
      <c r="AD601" s="58" t="str">
        <f t="shared" si="173"/>
        <v>P*C*</v>
      </c>
      <c r="AE601" s="58" t="str">
        <f t="shared" si="173"/>
        <v>P*C*</v>
      </c>
      <c r="AF601" s="58" t="str">
        <f t="shared" si="173"/>
        <v>P*C-</v>
      </c>
      <c r="AG601" s="58" t="str">
        <f t="shared" si="173"/>
        <v>P*C-</v>
      </c>
      <c r="AH601" s="58" t="str">
        <f t="shared" si="173"/>
        <v>P*C*</v>
      </c>
      <c r="AI601" s="58" t="str">
        <f t="shared" si="173"/>
        <v>P*C*</v>
      </c>
      <c r="AJ601" s="58" t="str">
        <f t="shared" si="173"/>
        <v>P*C-</v>
      </c>
      <c r="AK601" s="58" t="str">
        <f t="shared" si="173"/>
        <v>P*C-</v>
      </c>
      <c r="AL601" s="58" t="str">
        <f t="shared" si="173"/>
        <v>P*C*</v>
      </c>
      <c r="AM601" s="58" t="str">
        <f t="shared" si="173"/>
        <v>P*C*</v>
      </c>
      <c r="AN601" s="58" t="str">
        <f t="shared" si="173"/>
        <v>P*C*</v>
      </c>
      <c r="AO601" s="58" t="str">
        <f t="shared" si="173"/>
        <v>P*C*</v>
      </c>
      <c r="AP601" s="58" t="str">
        <f t="shared" ref="AP601:BU601" si="174">IF(AND(LEFT(AP$9,7)="Include",AP179&lt;&gt;""),IF(LEFT(AP106,4)="WILL",IF(AP179&lt;&gt;"No","P+C+","P+C-"),IF(LEFT(AP106,5)="WON'T",IF(AP179&lt;&gt;"No","P-C+","P-C-"),IF(AP106="NA",IF(AP179&lt;&gt;"No","P*C+","P*C-"),IF(AP179&lt;&gt;"No","P*C+","P*C*")))),"*")</f>
        <v>P*C*</v>
      </c>
      <c r="AQ601" s="58" t="str">
        <f t="shared" si="174"/>
        <v>*</v>
      </c>
      <c r="AR601" s="58" t="str">
        <f t="shared" si="174"/>
        <v>P*C*</v>
      </c>
      <c r="AS601" s="58" t="str">
        <f t="shared" si="174"/>
        <v>P*C*</v>
      </c>
      <c r="AT601" s="58" t="str">
        <f t="shared" si="174"/>
        <v>P*C-</v>
      </c>
      <c r="AU601" s="58" t="str">
        <f t="shared" si="174"/>
        <v>P*C-</v>
      </c>
      <c r="AV601" s="58" t="str">
        <f t="shared" si="174"/>
        <v>*</v>
      </c>
      <c r="AW601" s="58" t="str">
        <f t="shared" si="174"/>
        <v>*</v>
      </c>
      <c r="AX601" s="58" t="str">
        <f t="shared" si="174"/>
        <v>*</v>
      </c>
      <c r="AY601" s="58" t="str">
        <f t="shared" si="174"/>
        <v>*</v>
      </c>
      <c r="AZ601" s="58" t="str">
        <f t="shared" si="174"/>
        <v>P*C*</v>
      </c>
      <c r="BA601" s="58" t="str">
        <f t="shared" si="174"/>
        <v>P*C-</v>
      </c>
      <c r="BB601" s="58" t="str">
        <f t="shared" si="174"/>
        <v>P*C-</v>
      </c>
      <c r="BC601" s="58" t="str">
        <f t="shared" si="174"/>
        <v>P*C-</v>
      </c>
      <c r="BD601" s="58" t="str">
        <f t="shared" si="174"/>
        <v>P*C-</v>
      </c>
      <c r="BE601" s="58" t="str">
        <f t="shared" si="174"/>
        <v>*</v>
      </c>
      <c r="BF601" s="58" t="str">
        <f t="shared" si="174"/>
        <v>*</v>
      </c>
      <c r="BG601" s="58" t="str">
        <f t="shared" si="174"/>
        <v>P*C*</v>
      </c>
      <c r="BH601" s="58" t="str">
        <f t="shared" si="174"/>
        <v>*</v>
      </c>
      <c r="BI601" s="58" t="str">
        <f t="shared" si="174"/>
        <v>P*C*</v>
      </c>
      <c r="BJ601" s="58" t="str">
        <f t="shared" si="174"/>
        <v>P*C-</v>
      </c>
      <c r="BK601" s="58" t="str">
        <f t="shared" si="174"/>
        <v>P*C-</v>
      </c>
      <c r="BL601" s="58" t="str">
        <f t="shared" si="174"/>
        <v>P*C-</v>
      </c>
      <c r="BM601" s="58" t="str">
        <f t="shared" si="174"/>
        <v>P*C-</v>
      </c>
      <c r="BN601" s="58" t="str">
        <f t="shared" si="174"/>
        <v>P*C*</v>
      </c>
      <c r="BO601" s="58" t="str">
        <f t="shared" si="174"/>
        <v>P*C*</v>
      </c>
      <c r="BP601" s="58" t="str">
        <f t="shared" si="174"/>
        <v>P*C*</v>
      </c>
      <c r="BQ601" s="58" t="str">
        <f t="shared" si="174"/>
        <v>P*C*</v>
      </c>
      <c r="BR601" s="58" t="str">
        <f t="shared" si="174"/>
        <v>P*C*</v>
      </c>
      <c r="BS601" s="58" t="str">
        <f t="shared" si="174"/>
        <v>P*C*</v>
      </c>
      <c r="BT601" s="58" t="str">
        <f t="shared" si="174"/>
        <v>P*C-</v>
      </c>
      <c r="BU601" s="58" t="str">
        <f t="shared" si="174"/>
        <v>P*C-</v>
      </c>
      <c r="BV601" s="58" t="str">
        <f t="shared" ref="BV601:CI601" si="175">IF(AND(LEFT(BV$9,7)="Include",BV179&lt;&gt;""),IF(LEFT(BV106,4)="WILL",IF(BV179&lt;&gt;"No","P+C+","P+C-"),IF(LEFT(BV106,5)="WON'T",IF(BV179&lt;&gt;"No","P-C+","P-C-"),IF(BV106="NA",IF(BV179&lt;&gt;"No","P*C+","P*C-"),IF(BV179&lt;&gt;"No","P*C+","P*C*")))),"*")</f>
        <v>P*C-</v>
      </c>
      <c r="BW601" s="58" t="str">
        <f t="shared" si="175"/>
        <v>P*C-</v>
      </c>
      <c r="BX601" s="58" t="str">
        <f t="shared" si="175"/>
        <v>P*C*</v>
      </c>
      <c r="BY601" s="58" t="str">
        <f t="shared" si="175"/>
        <v>P*C*</v>
      </c>
      <c r="BZ601" s="58" t="str">
        <f t="shared" si="175"/>
        <v>P*C-</v>
      </c>
      <c r="CA601" s="58" t="str">
        <f t="shared" si="175"/>
        <v>P*C-</v>
      </c>
      <c r="CB601" s="58" t="str">
        <f t="shared" si="175"/>
        <v>P*C*</v>
      </c>
      <c r="CC601" s="58" t="str">
        <f t="shared" si="175"/>
        <v>P*C-</v>
      </c>
      <c r="CD601" s="58" t="str">
        <f t="shared" si="175"/>
        <v>P*C-</v>
      </c>
      <c r="CE601" s="58" t="str">
        <f t="shared" si="175"/>
        <v>*</v>
      </c>
      <c r="CF601" s="58" t="str">
        <f t="shared" si="175"/>
        <v>*</v>
      </c>
      <c r="CG601" s="58" t="str">
        <f t="shared" si="175"/>
        <v>P*C*</v>
      </c>
      <c r="CH601" s="58" t="str">
        <f t="shared" si="175"/>
        <v>P*C-</v>
      </c>
      <c r="CI601" s="58" t="str">
        <f t="shared" si="175"/>
        <v>P*C-</v>
      </c>
      <c r="CJ601" s="58" t="str">
        <f t="shared" si="125"/>
        <v>P*C-</v>
      </c>
      <c r="CK601" s="58" t="str">
        <f t="shared" si="114"/>
        <v>P*C-</v>
      </c>
      <c r="CL601" s="58" t="str">
        <f t="shared" si="114"/>
        <v>P*C-</v>
      </c>
      <c r="CM601" s="58" t="str">
        <f t="shared" si="114"/>
        <v>P*C-</v>
      </c>
      <c r="CN601" s="58" t="str">
        <f t="shared" ref="CN601:DS601" si="176">IF(AND(LEFT(CN$9,7)="Include",CN179&lt;&gt;""),IF(LEFT(CN106,4)="WILL",IF(CN179&lt;&gt;"No","P+C+","P+C-"),IF(LEFT(CN106,5)="WON'T",IF(CN179&lt;&gt;"No","P-C+","P-C-"),IF(CN106="NA",IF(CN179&lt;&gt;"No","P*C+","P*C-"),IF(CN179&lt;&gt;"No","P*C+","P*C*")))),"*")</f>
        <v>P*C-</v>
      </c>
      <c r="CO601" s="58" t="str">
        <f t="shared" si="176"/>
        <v>P*C-</v>
      </c>
      <c r="CP601" s="58" t="str">
        <f t="shared" si="176"/>
        <v>P*C-</v>
      </c>
      <c r="CQ601" s="58" t="str">
        <f t="shared" si="176"/>
        <v>P*C*</v>
      </c>
      <c r="CR601" s="58" t="str">
        <f t="shared" si="176"/>
        <v>P*C*</v>
      </c>
      <c r="CS601" s="58" t="str">
        <f t="shared" si="176"/>
        <v>P*C*</v>
      </c>
      <c r="CT601" s="58" t="str">
        <f t="shared" si="176"/>
        <v>P*C*</v>
      </c>
      <c r="CU601" s="58" t="str">
        <f t="shared" si="176"/>
        <v>P*C-</v>
      </c>
      <c r="CV601" s="58" t="str">
        <f t="shared" si="176"/>
        <v>P*C-</v>
      </c>
      <c r="CW601" s="58" t="str">
        <f t="shared" si="176"/>
        <v>P*C*</v>
      </c>
      <c r="CX601" s="58" t="str">
        <f t="shared" si="176"/>
        <v>P*C*</v>
      </c>
      <c r="CY601" s="58" t="str">
        <f t="shared" si="176"/>
        <v>P*C-</v>
      </c>
      <c r="CZ601" s="58" t="str">
        <f t="shared" si="176"/>
        <v>P*C-</v>
      </c>
      <c r="DA601" s="58" t="str">
        <f t="shared" si="176"/>
        <v>P*C-</v>
      </c>
      <c r="DB601" s="58" t="str">
        <f t="shared" si="176"/>
        <v>P*C-</v>
      </c>
      <c r="DC601" s="58" t="str">
        <f t="shared" si="176"/>
        <v>*</v>
      </c>
      <c r="DD601" s="58" t="str">
        <f t="shared" si="176"/>
        <v>P*C-</v>
      </c>
      <c r="DE601" s="58" t="str">
        <f t="shared" si="176"/>
        <v>P*C-</v>
      </c>
      <c r="DF601" s="58" t="str">
        <f t="shared" si="176"/>
        <v>P*C-</v>
      </c>
      <c r="DG601" s="58" t="str">
        <f t="shared" si="176"/>
        <v>P-C-</v>
      </c>
      <c r="DH601" s="58" t="str">
        <f t="shared" si="176"/>
        <v>P*C-</v>
      </c>
      <c r="DI601" s="58" t="str">
        <f t="shared" si="176"/>
        <v>P*C-</v>
      </c>
      <c r="DJ601" s="58" t="str">
        <f t="shared" si="176"/>
        <v>P*C*</v>
      </c>
      <c r="DK601" s="58" t="str">
        <f t="shared" si="176"/>
        <v>P*C*</v>
      </c>
      <c r="DL601" s="58" t="str">
        <f t="shared" si="176"/>
        <v>P*C-</v>
      </c>
      <c r="DM601" s="58" t="str">
        <f t="shared" si="176"/>
        <v>*</v>
      </c>
      <c r="DN601" s="58" t="str">
        <f t="shared" si="176"/>
        <v>P*C*</v>
      </c>
      <c r="DO601" s="58" t="str">
        <f t="shared" si="176"/>
        <v>P*C*</v>
      </c>
      <c r="DP601" s="58" t="str">
        <f t="shared" si="176"/>
        <v>P*C-</v>
      </c>
      <c r="DQ601" s="58" t="str">
        <f t="shared" si="176"/>
        <v>*</v>
      </c>
      <c r="DR601" s="58" t="str">
        <f t="shared" si="176"/>
        <v>*</v>
      </c>
      <c r="DS601" s="58" t="str">
        <f t="shared" si="176"/>
        <v>P*C*</v>
      </c>
      <c r="DT601" s="58" t="str">
        <f t="shared" ref="DT601:EK601" si="177">IF(AND(LEFT(DT$9,7)="Include",DT179&lt;&gt;""),IF(LEFT(DT106,4)="WILL",IF(DT179&lt;&gt;"No","P+C+","P+C-"),IF(LEFT(DT106,5)="WON'T",IF(DT179&lt;&gt;"No","P-C+","P-C-"),IF(DT106="NA",IF(DT179&lt;&gt;"No","P*C+","P*C-"),IF(DT179&lt;&gt;"No","P*C+","P*C*")))),"*")</f>
        <v>P*C*</v>
      </c>
      <c r="DU601" s="58" t="str">
        <f t="shared" si="177"/>
        <v>P*C*</v>
      </c>
      <c r="DV601" s="58" t="str">
        <f t="shared" si="177"/>
        <v>*</v>
      </c>
      <c r="DW601" s="58" t="str">
        <f t="shared" si="177"/>
        <v>P*C-</v>
      </c>
      <c r="DX601" s="58" t="str">
        <f t="shared" si="177"/>
        <v>P*C-</v>
      </c>
      <c r="DY601" s="58" t="str">
        <f t="shared" si="177"/>
        <v>P*C-</v>
      </c>
      <c r="DZ601" s="58" t="str">
        <f t="shared" si="177"/>
        <v>P*C-</v>
      </c>
      <c r="EA601" s="58" t="str">
        <f t="shared" si="177"/>
        <v>P*C*</v>
      </c>
      <c r="EB601" s="58" t="str">
        <f t="shared" si="177"/>
        <v>P*C-</v>
      </c>
      <c r="EC601" s="58" t="str">
        <f t="shared" si="177"/>
        <v>P*C-</v>
      </c>
      <c r="ED601" s="58" t="str">
        <f t="shared" si="177"/>
        <v>P*C-</v>
      </c>
      <c r="EE601" s="58" t="str">
        <f t="shared" si="177"/>
        <v>P*C-</v>
      </c>
      <c r="EF601" s="58" t="str">
        <f t="shared" si="177"/>
        <v>P*C*</v>
      </c>
      <c r="EG601" s="58" t="str">
        <f t="shared" si="177"/>
        <v>P*C*</v>
      </c>
      <c r="EH601" s="58" t="str">
        <f t="shared" si="177"/>
        <v>P*C-</v>
      </c>
      <c r="EI601" s="58" t="str">
        <f t="shared" si="177"/>
        <v>P*C-</v>
      </c>
      <c r="EJ601" s="58" t="str">
        <f t="shared" si="177"/>
        <v>P*C-</v>
      </c>
      <c r="EK601" s="58" t="str">
        <f t="shared" si="177"/>
        <v>P*C-</v>
      </c>
      <c r="EL601" s="109"/>
      <c r="EM601" s="109"/>
    </row>
    <row r="602" spans="1:143" s="58" customFormat="1" ht="12.75" customHeight="1" x14ac:dyDescent="0.25">
      <c r="A602" s="5"/>
      <c r="B602" s="96"/>
      <c r="C602" s="96"/>
      <c r="D602" s="96"/>
      <c r="E602" s="96"/>
      <c r="F602" s="96" t="s">
        <v>3538</v>
      </c>
      <c r="G602" s="4" t="s">
        <v>382</v>
      </c>
      <c r="H602" s="18" t="s">
        <v>5</v>
      </c>
      <c r="I602" s="18"/>
      <c r="J602" s="58" t="str">
        <f t="shared" ref="J602:AO602" si="178">IF(AND(LEFT(J$9,7)="Include",J180&lt;&gt;""),IF(LEFT(J107,4)="WILL",IF(J180&lt;&gt;"No","P+C+","P+C-"),IF(LEFT(J107,5)="WON'T",IF(J180&lt;&gt;"No","P-C+","P-C-"),IF(J107="NA",IF(J180&lt;&gt;"No","P*C+","P*C-"),IF(J180&lt;&gt;"No","P*C+","P*C*")))),"*")</f>
        <v>P*C-</v>
      </c>
      <c r="K602" s="58" t="str">
        <f t="shared" si="178"/>
        <v>P*C-</v>
      </c>
      <c r="L602" s="58" t="str">
        <f t="shared" si="178"/>
        <v>P*C-</v>
      </c>
      <c r="M602" s="58" t="str">
        <f t="shared" si="178"/>
        <v>P*C-</v>
      </c>
      <c r="N602" s="58" t="str">
        <f t="shared" si="178"/>
        <v>P*C-</v>
      </c>
      <c r="O602" s="58" t="str">
        <f t="shared" si="178"/>
        <v>P*C-</v>
      </c>
      <c r="P602" s="58" t="str">
        <f t="shared" si="178"/>
        <v>P*C-</v>
      </c>
      <c r="Q602" s="58" t="str">
        <f t="shared" si="178"/>
        <v>P*C*</v>
      </c>
      <c r="R602" s="58" t="str">
        <f t="shared" si="178"/>
        <v>P*C*</v>
      </c>
      <c r="S602" s="58" t="str">
        <f t="shared" si="178"/>
        <v>P*C+</v>
      </c>
      <c r="T602" s="58" t="str">
        <f t="shared" si="178"/>
        <v>P*C+</v>
      </c>
      <c r="U602" s="58" t="str">
        <f t="shared" si="178"/>
        <v>P*C-</v>
      </c>
      <c r="V602" s="58" t="str">
        <f t="shared" si="178"/>
        <v>P*C-</v>
      </c>
      <c r="W602" s="58" t="str">
        <f t="shared" si="178"/>
        <v>P*C-</v>
      </c>
      <c r="X602" s="58" t="str">
        <f t="shared" si="178"/>
        <v>P*C-</v>
      </c>
      <c r="Y602" s="58" t="str">
        <f t="shared" si="178"/>
        <v>P*C-</v>
      </c>
      <c r="Z602" s="58" t="str">
        <f t="shared" si="178"/>
        <v>P*C-</v>
      </c>
      <c r="AA602" s="58" t="str">
        <f t="shared" si="178"/>
        <v>P*C-</v>
      </c>
      <c r="AB602" s="58" t="str">
        <f t="shared" si="178"/>
        <v>P*C-</v>
      </c>
      <c r="AC602" s="58" t="str">
        <f t="shared" si="178"/>
        <v>P*C*</v>
      </c>
      <c r="AD602" s="58" t="str">
        <f t="shared" si="178"/>
        <v>P*C*</v>
      </c>
      <c r="AE602" s="58" t="str">
        <f t="shared" si="178"/>
        <v>P*C*</v>
      </c>
      <c r="AF602" s="58" t="str">
        <f t="shared" si="178"/>
        <v>P*C+</v>
      </c>
      <c r="AG602" s="58" t="str">
        <f t="shared" si="178"/>
        <v>P*C-</v>
      </c>
      <c r="AH602" s="58" t="str">
        <f t="shared" si="178"/>
        <v>P*C*</v>
      </c>
      <c r="AI602" s="58" t="str">
        <f t="shared" si="178"/>
        <v>P*C*</v>
      </c>
      <c r="AJ602" s="58" t="str">
        <f t="shared" si="178"/>
        <v>P*C-</v>
      </c>
      <c r="AK602" s="58" t="str">
        <f t="shared" si="178"/>
        <v>P*C-</v>
      </c>
      <c r="AL602" s="58" t="str">
        <f t="shared" si="178"/>
        <v>P*C*</v>
      </c>
      <c r="AM602" s="58" t="str">
        <f t="shared" si="178"/>
        <v>P*C*</v>
      </c>
      <c r="AN602" s="58" t="str">
        <f t="shared" si="178"/>
        <v>P*C+</v>
      </c>
      <c r="AO602" s="58" t="str">
        <f t="shared" si="178"/>
        <v>P*C+</v>
      </c>
      <c r="AP602" s="58" t="str">
        <f t="shared" ref="AP602:BU602" si="179">IF(AND(LEFT(AP$9,7)="Include",AP180&lt;&gt;""),IF(LEFT(AP107,4)="WILL",IF(AP180&lt;&gt;"No","P+C+","P+C-"),IF(LEFT(AP107,5)="WON'T",IF(AP180&lt;&gt;"No","P-C+","P-C-"),IF(AP107="NA",IF(AP180&lt;&gt;"No","P*C+","P*C-"),IF(AP180&lt;&gt;"No","P*C+","P*C*")))),"*")</f>
        <v>P*C*</v>
      </c>
      <c r="AQ602" s="58" t="str">
        <f t="shared" si="179"/>
        <v>*</v>
      </c>
      <c r="AR602" s="58" t="str">
        <f t="shared" si="179"/>
        <v>P*C*</v>
      </c>
      <c r="AS602" s="58" t="str">
        <f t="shared" si="179"/>
        <v>P*C*</v>
      </c>
      <c r="AT602" s="58" t="str">
        <f t="shared" si="179"/>
        <v>P*C-</v>
      </c>
      <c r="AU602" s="58" t="str">
        <f t="shared" si="179"/>
        <v>P*C-</v>
      </c>
      <c r="AV602" s="58" t="str">
        <f t="shared" si="179"/>
        <v>*</v>
      </c>
      <c r="AW602" s="58" t="str">
        <f t="shared" si="179"/>
        <v>*</v>
      </c>
      <c r="AX602" s="58" t="str">
        <f t="shared" si="179"/>
        <v>*</v>
      </c>
      <c r="AY602" s="58" t="str">
        <f t="shared" si="179"/>
        <v>*</v>
      </c>
      <c r="AZ602" s="58" t="str">
        <f t="shared" si="179"/>
        <v>P*C*</v>
      </c>
      <c r="BA602" s="58" t="str">
        <f t="shared" si="179"/>
        <v>P*C-</v>
      </c>
      <c r="BB602" s="58" t="str">
        <f t="shared" si="179"/>
        <v>P*C-</v>
      </c>
      <c r="BC602" s="58" t="str">
        <f t="shared" si="179"/>
        <v>P*C-</v>
      </c>
      <c r="BD602" s="58" t="str">
        <f t="shared" si="179"/>
        <v>P*C-</v>
      </c>
      <c r="BE602" s="58" t="str">
        <f t="shared" si="179"/>
        <v>*</v>
      </c>
      <c r="BF602" s="58" t="str">
        <f t="shared" si="179"/>
        <v>*</v>
      </c>
      <c r="BG602" s="58" t="str">
        <f t="shared" si="179"/>
        <v>P*C*</v>
      </c>
      <c r="BH602" s="58" t="str">
        <f t="shared" si="179"/>
        <v>*</v>
      </c>
      <c r="BI602" s="58" t="str">
        <f t="shared" si="179"/>
        <v>P*C*</v>
      </c>
      <c r="BJ602" s="58" t="str">
        <f t="shared" si="179"/>
        <v>P*C-</v>
      </c>
      <c r="BK602" s="58" t="str">
        <f t="shared" si="179"/>
        <v>P*C-</v>
      </c>
      <c r="BL602" s="58" t="str">
        <f t="shared" si="179"/>
        <v>P*C-</v>
      </c>
      <c r="BM602" s="58" t="str">
        <f t="shared" si="179"/>
        <v>P*C-</v>
      </c>
      <c r="BN602" s="58" t="str">
        <f t="shared" si="179"/>
        <v>P*C*</v>
      </c>
      <c r="BO602" s="58" t="str">
        <f t="shared" si="179"/>
        <v>P*C*</v>
      </c>
      <c r="BP602" s="58" t="str">
        <f t="shared" si="179"/>
        <v>P*C*</v>
      </c>
      <c r="BQ602" s="58" t="str">
        <f t="shared" si="179"/>
        <v>P*C*</v>
      </c>
      <c r="BR602" s="58" t="str">
        <f t="shared" si="179"/>
        <v>P*C*</v>
      </c>
      <c r="BS602" s="58" t="str">
        <f t="shared" si="179"/>
        <v>P*C*</v>
      </c>
      <c r="BT602" s="58" t="str">
        <f t="shared" si="179"/>
        <v>P*C-</v>
      </c>
      <c r="BU602" s="58" t="str">
        <f t="shared" si="179"/>
        <v>P*C-</v>
      </c>
      <c r="BV602" s="58" t="str">
        <f t="shared" ref="BV602:CI602" si="180">IF(AND(LEFT(BV$9,7)="Include",BV180&lt;&gt;""),IF(LEFT(BV107,4)="WILL",IF(BV180&lt;&gt;"No","P+C+","P+C-"),IF(LEFT(BV107,5)="WON'T",IF(BV180&lt;&gt;"No","P-C+","P-C-"),IF(BV107="NA",IF(BV180&lt;&gt;"No","P*C+","P*C-"),IF(BV180&lt;&gt;"No","P*C+","P*C*")))),"*")</f>
        <v>P*C-</v>
      </c>
      <c r="BW602" s="58" t="str">
        <f t="shared" si="180"/>
        <v>P*C-</v>
      </c>
      <c r="BX602" s="58" t="str">
        <f t="shared" si="180"/>
        <v>P*C*</v>
      </c>
      <c r="BY602" s="58" t="str">
        <f t="shared" si="180"/>
        <v>P*C*</v>
      </c>
      <c r="BZ602" s="58" t="str">
        <f t="shared" si="180"/>
        <v>P*C-</v>
      </c>
      <c r="CA602" s="58" t="str">
        <f t="shared" si="180"/>
        <v>P*C-</v>
      </c>
      <c r="CB602" s="58" t="str">
        <f t="shared" si="180"/>
        <v>P*C*</v>
      </c>
      <c r="CC602" s="58" t="str">
        <f t="shared" si="180"/>
        <v>P*C-</v>
      </c>
      <c r="CD602" s="58" t="str">
        <f t="shared" si="180"/>
        <v>P*C-</v>
      </c>
      <c r="CE602" s="58" t="str">
        <f t="shared" si="180"/>
        <v>*</v>
      </c>
      <c r="CF602" s="58" t="str">
        <f t="shared" si="180"/>
        <v>*</v>
      </c>
      <c r="CG602" s="58" t="str">
        <f t="shared" si="180"/>
        <v>P*C*</v>
      </c>
      <c r="CH602" s="58" t="str">
        <f t="shared" si="180"/>
        <v>P*C-</v>
      </c>
      <c r="CI602" s="58" t="str">
        <f t="shared" si="180"/>
        <v>P*C-</v>
      </c>
      <c r="CJ602" s="58" t="str">
        <f t="shared" si="125"/>
        <v>P*C-</v>
      </c>
      <c r="CK602" s="58" t="str">
        <f t="shared" si="114"/>
        <v>P*C-</v>
      </c>
      <c r="CL602" s="58" t="str">
        <f t="shared" si="114"/>
        <v>P*C-</v>
      </c>
      <c r="CM602" s="58" t="str">
        <f t="shared" si="114"/>
        <v>P*C-</v>
      </c>
      <c r="CN602" s="58" t="str">
        <f t="shared" ref="CN602:DS602" si="181">IF(AND(LEFT(CN$9,7)="Include",CN180&lt;&gt;""),IF(LEFT(CN107,4)="WILL",IF(CN180&lt;&gt;"No","P+C+","P+C-"),IF(LEFT(CN107,5)="WON'T",IF(CN180&lt;&gt;"No","P-C+","P-C-"),IF(CN107="NA",IF(CN180&lt;&gt;"No","P*C+","P*C-"),IF(CN180&lt;&gt;"No","P*C+","P*C*")))),"*")</f>
        <v>P*C-</v>
      </c>
      <c r="CO602" s="58" t="str">
        <f t="shared" si="181"/>
        <v>P*C-</v>
      </c>
      <c r="CP602" s="58" t="str">
        <f t="shared" si="181"/>
        <v>P*C-</v>
      </c>
      <c r="CQ602" s="58" t="str">
        <f t="shared" si="181"/>
        <v>P*C*</v>
      </c>
      <c r="CR602" s="58" t="str">
        <f t="shared" si="181"/>
        <v>P*C*</v>
      </c>
      <c r="CS602" s="58" t="str">
        <f t="shared" si="181"/>
        <v>P*C*</v>
      </c>
      <c r="CT602" s="58" t="str">
        <f t="shared" si="181"/>
        <v>P*C*</v>
      </c>
      <c r="CU602" s="58" t="str">
        <f t="shared" si="181"/>
        <v>P*C-</v>
      </c>
      <c r="CV602" s="58" t="str">
        <f t="shared" si="181"/>
        <v>P*C-</v>
      </c>
      <c r="CW602" s="58" t="str">
        <f t="shared" si="181"/>
        <v>P*C*</v>
      </c>
      <c r="CX602" s="58" t="str">
        <f t="shared" si="181"/>
        <v>P*C*</v>
      </c>
      <c r="CY602" s="58" t="str">
        <f t="shared" si="181"/>
        <v>P*C-</v>
      </c>
      <c r="CZ602" s="58" t="str">
        <f t="shared" si="181"/>
        <v>P*C-</v>
      </c>
      <c r="DA602" s="58" t="str">
        <f t="shared" si="181"/>
        <v>P*C-</v>
      </c>
      <c r="DB602" s="58" t="str">
        <f t="shared" si="181"/>
        <v>P*C-</v>
      </c>
      <c r="DC602" s="58" t="str">
        <f t="shared" si="181"/>
        <v>*</v>
      </c>
      <c r="DD602" s="58" t="str">
        <f t="shared" si="181"/>
        <v>P*C-</v>
      </c>
      <c r="DE602" s="58" t="str">
        <f t="shared" si="181"/>
        <v>P*C-</v>
      </c>
      <c r="DF602" s="58" t="str">
        <f t="shared" si="181"/>
        <v>P*C-</v>
      </c>
      <c r="DG602" s="58" t="str">
        <f t="shared" si="181"/>
        <v>P-C-</v>
      </c>
      <c r="DH602" s="58" t="str">
        <f t="shared" si="181"/>
        <v>P*C-</v>
      </c>
      <c r="DI602" s="58" t="str">
        <f t="shared" si="181"/>
        <v>P*C-</v>
      </c>
      <c r="DJ602" s="58" t="str">
        <f t="shared" si="181"/>
        <v>P*C*</v>
      </c>
      <c r="DK602" s="58" t="str">
        <f t="shared" si="181"/>
        <v>P*C*</v>
      </c>
      <c r="DL602" s="58" t="str">
        <f t="shared" si="181"/>
        <v>P*C-</v>
      </c>
      <c r="DM602" s="58" t="str">
        <f t="shared" si="181"/>
        <v>*</v>
      </c>
      <c r="DN602" s="58" t="str">
        <f t="shared" si="181"/>
        <v>P*C*</v>
      </c>
      <c r="DO602" s="58" t="str">
        <f t="shared" si="181"/>
        <v>P*C*</v>
      </c>
      <c r="DP602" s="58" t="str">
        <f t="shared" si="181"/>
        <v>P*C-</v>
      </c>
      <c r="DQ602" s="58" t="str">
        <f t="shared" si="181"/>
        <v>*</v>
      </c>
      <c r="DR602" s="58" t="str">
        <f t="shared" si="181"/>
        <v>*</v>
      </c>
      <c r="DS602" s="58" t="str">
        <f t="shared" si="181"/>
        <v>P*C*</v>
      </c>
      <c r="DT602" s="58" t="str">
        <f t="shared" ref="DT602:EK602" si="182">IF(AND(LEFT(DT$9,7)="Include",DT180&lt;&gt;""),IF(LEFT(DT107,4)="WILL",IF(DT180&lt;&gt;"No","P+C+","P+C-"),IF(LEFT(DT107,5)="WON'T",IF(DT180&lt;&gt;"No","P-C+","P-C-"),IF(DT107="NA",IF(DT180&lt;&gt;"No","P*C+","P*C-"),IF(DT180&lt;&gt;"No","P*C+","P*C*")))),"*")</f>
        <v>P*C*</v>
      </c>
      <c r="DU602" s="58" t="str">
        <f t="shared" si="182"/>
        <v>P*C*</v>
      </c>
      <c r="DV602" s="58" t="str">
        <f t="shared" si="182"/>
        <v>*</v>
      </c>
      <c r="DW602" s="58" t="str">
        <f t="shared" si="182"/>
        <v>P*C-</v>
      </c>
      <c r="DX602" s="58" t="str">
        <f t="shared" si="182"/>
        <v>P*C-</v>
      </c>
      <c r="DY602" s="58" t="str">
        <f t="shared" si="182"/>
        <v>P*C-</v>
      </c>
      <c r="DZ602" s="58" t="str">
        <f t="shared" si="182"/>
        <v>P*C-</v>
      </c>
      <c r="EA602" s="58" t="str">
        <f t="shared" si="182"/>
        <v>P*C*</v>
      </c>
      <c r="EB602" s="58" t="str">
        <f t="shared" si="182"/>
        <v>P*C-</v>
      </c>
      <c r="EC602" s="58" t="str">
        <f t="shared" si="182"/>
        <v>P*C-</v>
      </c>
      <c r="ED602" s="58" t="str">
        <f t="shared" si="182"/>
        <v>P*C-</v>
      </c>
      <c r="EE602" s="58" t="str">
        <f t="shared" si="182"/>
        <v>P*C-</v>
      </c>
      <c r="EF602" s="58" t="str">
        <f t="shared" si="182"/>
        <v>P*C*</v>
      </c>
      <c r="EG602" s="58" t="str">
        <f t="shared" si="182"/>
        <v>P*C*</v>
      </c>
      <c r="EH602" s="58" t="str">
        <f t="shared" si="182"/>
        <v>P*C-</v>
      </c>
      <c r="EI602" s="58" t="str">
        <f t="shared" si="182"/>
        <v>P*C-</v>
      </c>
      <c r="EJ602" s="58" t="str">
        <f t="shared" si="182"/>
        <v>P*C-</v>
      </c>
      <c r="EK602" s="58" t="str">
        <f t="shared" si="182"/>
        <v>P*C-</v>
      </c>
      <c r="EL602" s="109"/>
      <c r="EM602" s="109"/>
    </row>
    <row r="603" spans="1:143" s="58" customFormat="1" ht="12.75" customHeight="1" x14ac:dyDescent="0.25">
      <c r="A603" s="5"/>
      <c r="B603" s="96"/>
      <c r="C603" s="96"/>
      <c r="D603" s="96"/>
      <c r="E603" s="96"/>
      <c r="F603" s="96" t="s">
        <v>3538</v>
      </c>
      <c r="G603" s="4" t="s">
        <v>384</v>
      </c>
      <c r="H603" s="18" t="s">
        <v>5</v>
      </c>
      <c r="I603" s="18"/>
      <c r="J603" s="58" t="str">
        <f t="shared" ref="J603:AO603" si="183">IF(AND(LEFT(J$9,7)="Include",J181&lt;&gt;""),IF(LEFT(J108,4)="WILL",IF(J181&lt;&gt;"No","P+C+","P+C-"),IF(LEFT(J108,5)="WON'T",IF(J181&lt;&gt;"No","P-C+","P-C-"),IF(J108="NA",IF(J181&lt;&gt;"No","P*C+","P*C-"),IF(J181&lt;&gt;"No","P*C+","P*C*")))),"*")</f>
        <v>P*C-</v>
      </c>
      <c r="K603" s="58" t="str">
        <f t="shared" si="183"/>
        <v>P*C-</v>
      </c>
      <c r="L603" s="58" t="str">
        <f t="shared" si="183"/>
        <v>P*C-</v>
      </c>
      <c r="M603" s="58" t="str">
        <f t="shared" si="183"/>
        <v>P*C-</v>
      </c>
      <c r="N603" s="58" t="str">
        <f t="shared" si="183"/>
        <v>P*C-</v>
      </c>
      <c r="O603" s="58" t="str">
        <f t="shared" si="183"/>
        <v>P*C-</v>
      </c>
      <c r="P603" s="58" t="str">
        <f t="shared" si="183"/>
        <v>P*C-</v>
      </c>
      <c r="Q603" s="58" t="str">
        <f t="shared" si="183"/>
        <v>P*C*</v>
      </c>
      <c r="R603" s="58" t="str">
        <f t="shared" si="183"/>
        <v>P*C*</v>
      </c>
      <c r="S603" s="58" t="str">
        <f t="shared" si="183"/>
        <v>P*C-</v>
      </c>
      <c r="T603" s="58" t="str">
        <f t="shared" si="183"/>
        <v>P*C-</v>
      </c>
      <c r="U603" s="58" t="str">
        <f t="shared" si="183"/>
        <v>P*C-</v>
      </c>
      <c r="V603" s="58" t="str">
        <f t="shared" si="183"/>
        <v>P*C-</v>
      </c>
      <c r="W603" s="58" t="str">
        <f t="shared" si="183"/>
        <v>P*C-</v>
      </c>
      <c r="X603" s="58" t="str">
        <f t="shared" si="183"/>
        <v>P*C-</v>
      </c>
      <c r="Y603" s="58" t="str">
        <f t="shared" si="183"/>
        <v>P*C-</v>
      </c>
      <c r="Z603" s="58" t="str">
        <f t="shared" si="183"/>
        <v>P*C-</v>
      </c>
      <c r="AA603" s="58" t="str">
        <f t="shared" si="183"/>
        <v>P*C-</v>
      </c>
      <c r="AB603" s="58" t="str">
        <f t="shared" si="183"/>
        <v>P*C-</v>
      </c>
      <c r="AC603" s="58" t="str">
        <f t="shared" si="183"/>
        <v>P*C*</v>
      </c>
      <c r="AD603" s="58" t="str">
        <f t="shared" si="183"/>
        <v>P*C*</v>
      </c>
      <c r="AE603" s="58" t="str">
        <f t="shared" si="183"/>
        <v>P*C*</v>
      </c>
      <c r="AF603" s="58" t="str">
        <f t="shared" si="183"/>
        <v>P*C-</v>
      </c>
      <c r="AG603" s="58" t="str">
        <f t="shared" si="183"/>
        <v>P*C+</v>
      </c>
      <c r="AH603" s="58" t="str">
        <f t="shared" si="183"/>
        <v>P*C+</v>
      </c>
      <c r="AI603" s="58" t="str">
        <f t="shared" si="183"/>
        <v>P*C+</v>
      </c>
      <c r="AJ603" s="58" t="str">
        <f t="shared" si="183"/>
        <v>P*C-</v>
      </c>
      <c r="AK603" s="58" t="str">
        <f t="shared" si="183"/>
        <v>P*C-</v>
      </c>
      <c r="AL603" s="58" t="str">
        <f t="shared" si="183"/>
        <v>P*C*</v>
      </c>
      <c r="AM603" s="58" t="str">
        <f t="shared" si="183"/>
        <v>P*C*</v>
      </c>
      <c r="AN603" s="58" t="str">
        <f t="shared" si="183"/>
        <v>P*C+</v>
      </c>
      <c r="AO603" s="58" t="str">
        <f t="shared" si="183"/>
        <v>P*C+</v>
      </c>
      <c r="AP603" s="58" t="str">
        <f t="shared" ref="AP603:BU603" si="184">IF(AND(LEFT(AP$9,7)="Include",AP181&lt;&gt;""),IF(LEFT(AP108,4)="WILL",IF(AP181&lt;&gt;"No","P+C+","P+C-"),IF(LEFT(AP108,5)="WON'T",IF(AP181&lt;&gt;"No","P-C+","P-C-"),IF(AP108="NA",IF(AP181&lt;&gt;"No","P*C+","P*C-"),IF(AP181&lt;&gt;"No","P*C+","P*C*")))),"*")</f>
        <v>P*C+</v>
      </c>
      <c r="AQ603" s="58" t="str">
        <f t="shared" si="184"/>
        <v>*</v>
      </c>
      <c r="AR603" s="58" t="str">
        <f t="shared" si="184"/>
        <v>P*C*</v>
      </c>
      <c r="AS603" s="58" t="str">
        <f t="shared" si="184"/>
        <v>P*C*</v>
      </c>
      <c r="AT603" s="58" t="str">
        <f t="shared" si="184"/>
        <v>P*C-</v>
      </c>
      <c r="AU603" s="58" t="str">
        <f t="shared" si="184"/>
        <v>P*C-</v>
      </c>
      <c r="AV603" s="58" t="str">
        <f t="shared" si="184"/>
        <v>*</v>
      </c>
      <c r="AW603" s="58" t="str">
        <f t="shared" si="184"/>
        <v>*</v>
      </c>
      <c r="AX603" s="58" t="str">
        <f t="shared" si="184"/>
        <v>*</v>
      </c>
      <c r="AY603" s="58" t="str">
        <f t="shared" si="184"/>
        <v>*</v>
      </c>
      <c r="AZ603" s="58" t="str">
        <f t="shared" si="184"/>
        <v>P*C*</v>
      </c>
      <c r="BA603" s="58" t="str">
        <f t="shared" si="184"/>
        <v>P*C-</v>
      </c>
      <c r="BB603" s="58" t="str">
        <f t="shared" si="184"/>
        <v>P*C-</v>
      </c>
      <c r="BC603" s="58" t="str">
        <f t="shared" si="184"/>
        <v>P*C-</v>
      </c>
      <c r="BD603" s="58" t="str">
        <f t="shared" si="184"/>
        <v>P*C-</v>
      </c>
      <c r="BE603" s="58" t="str">
        <f t="shared" si="184"/>
        <v>*</v>
      </c>
      <c r="BF603" s="58" t="str">
        <f t="shared" si="184"/>
        <v>*</v>
      </c>
      <c r="BG603" s="58" t="str">
        <f t="shared" si="184"/>
        <v>P*C+</v>
      </c>
      <c r="BH603" s="58" t="str">
        <f t="shared" si="184"/>
        <v>*</v>
      </c>
      <c r="BI603" s="58" t="str">
        <f t="shared" si="184"/>
        <v>P*C*</v>
      </c>
      <c r="BJ603" s="58" t="str">
        <f t="shared" si="184"/>
        <v>P*C+</v>
      </c>
      <c r="BK603" s="58" t="str">
        <f t="shared" si="184"/>
        <v>P*C+</v>
      </c>
      <c r="BL603" s="58" t="str">
        <f t="shared" si="184"/>
        <v>P*C-</v>
      </c>
      <c r="BM603" s="58" t="str">
        <f t="shared" si="184"/>
        <v>P*C-</v>
      </c>
      <c r="BN603" s="58" t="str">
        <f t="shared" si="184"/>
        <v>P*C*</v>
      </c>
      <c r="BO603" s="58" t="str">
        <f t="shared" si="184"/>
        <v>P*C*</v>
      </c>
      <c r="BP603" s="58" t="str">
        <f t="shared" si="184"/>
        <v>P*C*</v>
      </c>
      <c r="BQ603" s="58" t="str">
        <f t="shared" si="184"/>
        <v>P*C*</v>
      </c>
      <c r="BR603" s="58" t="str">
        <f t="shared" si="184"/>
        <v>P*C*</v>
      </c>
      <c r="BS603" s="58" t="str">
        <f t="shared" si="184"/>
        <v>P*C*</v>
      </c>
      <c r="BT603" s="58" t="str">
        <f t="shared" si="184"/>
        <v>P*C-</v>
      </c>
      <c r="BU603" s="58" t="str">
        <f t="shared" si="184"/>
        <v>P*C-</v>
      </c>
      <c r="BV603" s="58" t="str">
        <f t="shared" ref="BV603:CI603" si="185">IF(AND(LEFT(BV$9,7)="Include",BV181&lt;&gt;""),IF(LEFT(BV108,4)="WILL",IF(BV181&lt;&gt;"No","P+C+","P+C-"),IF(LEFT(BV108,5)="WON'T",IF(BV181&lt;&gt;"No","P-C+","P-C-"),IF(BV108="NA",IF(BV181&lt;&gt;"No","P*C+","P*C-"),IF(BV181&lt;&gt;"No","P*C+","P*C*")))),"*")</f>
        <v>P*C-</v>
      </c>
      <c r="BW603" s="58" t="str">
        <f t="shared" si="185"/>
        <v>P*C-</v>
      </c>
      <c r="BX603" s="58" t="str">
        <f t="shared" si="185"/>
        <v>P*C*</v>
      </c>
      <c r="BY603" s="58" t="str">
        <f t="shared" si="185"/>
        <v>P*C*</v>
      </c>
      <c r="BZ603" s="58" t="str">
        <f t="shared" si="185"/>
        <v>P*C-</v>
      </c>
      <c r="CA603" s="58" t="str">
        <f t="shared" si="185"/>
        <v>P*C-</v>
      </c>
      <c r="CB603" s="58" t="str">
        <f t="shared" si="185"/>
        <v>P*C*</v>
      </c>
      <c r="CC603" s="58" t="str">
        <f t="shared" si="185"/>
        <v>P*C-</v>
      </c>
      <c r="CD603" s="58" t="str">
        <f t="shared" si="185"/>
        <v>P*C-</v>
      </c>
      <c r="CE603" s="58" t="str">
        <f t="shared" si="185"/>
        <v>*</v>
      </c>
      <c r="CF603" s="58" t="str">
        <f t="shared" si="185"/>
        <v>*</v>
      </c>
      <c r="CG603" s="58" t="str">
        <f t="shared" si="185"/>
        <v>P*C*</v>
      </c>
      <c r="CH603" s="58" t="str">
        <f t="shared" si="185"/>
        <v>P*C+</v>
      </c>
      <c r="CI603" s="58" t="str">
        <f t="shared" si="185"/>
        <v>P*C+</v>
      </c>
      <c r="CJ603" s="58" t="str">
        <f t="shared" si="125"/>
        <v>P*C-</v>
      </c>
      <c r="CK603" s="58" t="str">
        <f t="shared" si="114"/>
        <v>P*C-</v>
      </c>
      <c r="CL603" s="58" t="str">
        <f t="shared" si="114"/>
        <v>P*C-</v>
      </c>
      <c r="CM603" s="58" t="str">
        <f t="shared" si="114"/>
        <v>P*C-</v>
      </c>
      <c r="CN603" s="58" t="str">
        <f t="shared" ref="CN603:DS603" si="186">IF(AND(LEFT(CN$9,7)="Include",CN181&lt;&gt;""),IF(LEFT(CN108,4)="WILL",IF(CN181&lt;&gt;"No","P+C+","P+C-"),IF(LEFT(CN108,5)="WON'T",IF(CN181&lt;&gt;"No","P-C+","P-C-"),IF(CN108="NA",IF(CN181&lt;&gt;"No","P*C+","P*C-"),IF(CN181&lt;&gt;"No","P*C+","P*C*")))),"*")</f>
        <v>P*C-</v>
      </c>
      <c r="CO603" s="58" t="str">
        <f t="shared" si="186"/>
        <v>P*C-</v>
      </c>
      <c r="CP603" s="58" t="str">
        <f t="shared" si="186"/>
        <v>P*C-</v>
      </c>
      <c r="CQ603" s="58" t="str">
        <f t="shared" si="186"/>
        <v>P*C*</v>
      </c>
      <c r="CR603" s="58" t="str">
        <f t="shared" si="186"/>
        <v>P*C+</v>
      </c>
      <c r="CS603" s="58" t="str">
        <f t="shared" si="186"/>
        <v>P*C*</v>
      </c>
      <c r="CT603" s="58" t="str">
        <f t="shared" si="186"/>
        <v>P*C*</v>
      </c>
      <c r="CU603" s="58" t="str">
        <f t="shared" si="186"/>
        <v>P*C-</v>
      </c>
      <c r="CV603" s="58" t="str">
        <f t="shared" si="186"/>
        <v>P*C-</v>
      </c>
      <c r="CW603" s="58" t="str">
        <f t="shared" si="186"/>
        <v>P*C*</v>
      </c>
      <c r="CX603" s="58" t="str">
        <f t="shared" si="186"/>
        <v>P*C*</v>
      </c>
      <c r="CY603" s="58" t="str">
        <f t="shared" si="186"/>
        <v>P*C-</v>
      </c>
      <c r="CZ603" s="58" t="str">
        <f t="shared" si="186"/>
        <v>P*C-</v>
      </c>
      <c r="DA603" s="58" t="str">
        <f t="shared" si="186"/>
        <v>P+C+</v>
      </c>
      <c r="DB603" s="58" t="str">
        <f t="shared" si="186"/>
        <v>P+C+</v>
      </c>
      <c r="DC603" s="58" t="str">
        <f t="shared" si="186"/>
        <v>*</v>
      </c>
      <c r="DD603" s="58" t="str">
        <f t="shared" si="186"/>
        <v>P*C-</v>
      </c>
      <c r="DE603" s="58" t="str">
        <f t="shared" si="186"/>
        <v>P*C-</v>
      </c>
      <c r="DF603" s="58" t="str">
        <f t="shared" si="186"/>
        <v>P*C-</v>
      </c>
      <c r="DG603" s="58" t="str">
        <f t="shared" si="186"/>
        <v>P-C+</v>
      </c>
      <c r="DH603" s="58" t="str">
        <f t="shared" si="186"/>
        <v>P*C+</v>
      </c>
      <c r="DI603" s="58" t="str">
        <f t="shared" si="186"/>
        <v>P*C-</v>
      </c>
      <c r="DJ603" s="58" t="str">
        <f t="shared" si="186"/>
        <v>P*C*</v>
      </c>
      <c r="DK603" s="58" t="str">
        <f t="shared" si="186"/>
        <v>P*C*</v>
      </c>
      <c r="DL603" s="58" t="str">
        <f t="shared" si="186"/>
        <v>P*C-</v>
      </c>
      <c r="DM603" s="58" t="str">
        <f t="shared" si="186"/>
        <v>*</v>
      </c>
      <c r="DN603" s="58" t="str">
        <f t="shared" si="186"/>
        <v>P*C*</v>
      </c>
      <c r="DO603" s="58" t="str">
        <f t="shared" si="186"/>
        <v>P*C*</v>
      </c>
      <c r="DP603" s="58" t="str">
        <f t="shared" si="186"/>
        <v>P*C-</v>
      </c>
      <c r="DQ603" s="58" t="str">
        <f t="shared" si="186"/>
        <v>*</v>
      </c>
      <c r="DR603" s="58" t="str">
        <f t="shared" si="186"/>
        <v>*</v>
      </c>
      <c r="DS603" s="58" t="str">
        <f t="shared" si="186"/>
        <v>P*C*</v>
      </c>
      <c r="DT603" s="58" t="str">
        <f t="shared" ref="DT603:EK603" si="187">IF(AND(LEFT(DT$9,7)="Include",DT181&lt;&gt;""),IF(LEFT(DT108,4)="WILL",IF(DT181&lt;&gt;"No","P+C+","P+C-"),IF(LEFT(DT108,5)="WON'T",IF(DT181&lt;&gt;"No","P-C+","P-C-"),IF(DT108="NA",IF(DT181&lt;&gt;"No","P*C+","P*C-"),IF(DT181&lt;&gt;"No","P*C+","P*C*")))),"*")</f>
        <v>P*C*</v>
      </c>
      <c r="DU603" s="58" t="str">
        <f t="shared" si="187"/>
        <v>P*C*</v>
      </c>
      <c r="DV603" s="58" t="str">
        <f t="shared" si="187"/>
        <v>*</v>
      </c>
      <c r="DW603" s="58" t="str">
        <f t="shared" si="187"/>
        <v>P*C-</v>
      </c>
      <c r="DX603" s="58" t="str">
        <f t="shared" si="187"/>
        <v>P*C-</v>
      </c>
      <c r="DY603" s="58" t="str">
        <f t="shared" si="187"/>
        <v>P*C-</v>
      </c>
      <c r="DZ603" s="58" t="str">
        <f t="shared" si="187"/>
        <v>P*C-</v>
      </c>
      <c r="EA603" s="58" t="str">
        <f t="shared" si="187"/>
        <v>P*C*</v>
      </c>
      <c r="EB603" s="58" t="str">
        <f t="shared" si="187"/>
        <v>P*C-</v>
      </c>
      <c r="EC603" s="58" t="str">
        <f t="shared" si="187"/>
        <v>P*C-</v>
      </c>
      <c r="ED603" s="58" t="str">
        <f t="shared" si="187"/>
        <v>P*C-</v>
      </c>
      <c r="EE603" s="58" t="str">
        <f t="shared" si="187"/>
        <v>P*C+</v>
      </c>
      <c r="EF603" s="58" t="str">
        <f t="shared" si="187"/>
        <v>P*C*</v>
      </c>
      <c r="EG603" s="58" t="str">
        <f t="shared" si="187"/>
        <v>P*C*</v>
      </c>
      <c r="EH603" s="58" t="str">
        <f t="shared" si="187"/>
        <v>P*C-</v>
      </c>
      <c r="EI603" s="58" t="str">
        <f t="shared" si="187"/>
        <v>P*C-</v>
      </c>
      <c r="EJ603" s="58" t="str">
        <f t="shared" si="187"/>
        <v>P*C-</v>
      </c>
      <c r="EK603" s="58" t="str">
        <f t="shared" si="187"/>
        <v>P*C-</v>
      </c>
      <c r="EL603" s="109"/>
      <c r="EM603" s="109"/>
    </row>
    <row r="604" spans="1:143" s="58" customFormat="1" ht="12.75" customHeight="1" x14ac:dyDescent="0.25">
      <c r="A604" s="5"/>
      <c r="B604" s="96"/>
      <c r="C604" s="96"/>
      <c r="D604" s="96"/>
      <c r="E604" s="96"/>
      <c r="F604" s="96" t="s">
        <v>3538</v>
      </c>
      <c r="G604" s="4" t="s">
        <v>383</v>
      </c>
      <c r="H604" s="18" t="s">
        <v>5</v>
      </c>
      <c r="I604" s="18"/>
      <c r="J604" s="58" t="str">
        <f t="shared" ref="J604:AO604" si="188">IF(AND(LEFT(J$9,7)="Include",J182&lt;&gt;""),IF(LEFT(J109,4)="WILL",IF(J182&lt;&gt;"No","P+C+","P+C-"),IF(LEFT(J109,5)="WON'T",IF(J182&lt;&gt;"No","P-C+","P-C-"),IF(J109="NA",IF(J182&lt;&gt;"No","P*C+","P*C-"),IF(J182&lt;&gt;"No","P*C+","P*C*")))),"*")</f>
        <v>P*C-</v>
      </c>
      <c r="K604" s="58" t="str">
        <f t="shared" si="188"/>
        <v>P*C-</v>
      </c>
      <c r="L604" s="58" t="str">
        <f t="shared" si="188"/>
        <v>P*C-</v>
      </c>
      <c r="M604" s="58" t="str">
        <f t="shared" si="188"/>
        <v>P*C-</v>
      </c>
      <c r="N604" s="58" t="str">
        <f t="shared" si="188"/>
        <v>P*C-</v>
      </c>
      <c r="O604" s="58" t="str">
        <f t="shared" si="188"/>
        <v>P*C-</v>
      </c>
      <c r="P604" s="58" t="str">
        <f t="shared" si="188"/>
        <v>P*C-</v>
      </c>
      <c r="Q604" s="58" t="str">
        <f t="shared" si="188"/>
        <v>P*C*</v>
      </c>
      <c r="R604" s="58" t="str">
        <f t="shared" si="188"/>
        <v>P*C*</v>
      </c>
      <c r="S604" s="58" t="str">
        <f t="shared" si="188"/>
        <v>P*C-</v>
      </c>
      <c r="T604" s="58" t="str">
        <f t="shared" si="188"/>
        <v>P*C-</v>
      </c>
      <c r="U604" s="58" t="str">
        <f t="shared" si="188"/>
        <v>P*C-</v>
      </c>
      <c r="V604" s="58" t="str">
        <f t="shared" si="188"/>
        <v>P*C-</v>
      </c>
      <c r="W604" s="58" t="str">
        <f t="shared" si="188"/>
        <v>P*C+</v>
      </c>
      <c r="X604" s="58" t="str">
        <f t="shared" si="188"/>
        <v>P*C+</v>
      </c>
      <c r="Y604" s="58" t="str">
        <f t="shared" si="188"/>
        <v>P*C-</v>
      </c>
      <c r="Z604" s="58" t="str">
        <f t="shared" si="188"/>
        <v>P*C-</v>
      </c>
      <c r="AA604" s="58" t="str">
        <f t="shared" si="188"/>
        <v>P*C-</v>
      </c>
      <c r="AB604" s="58" t="str">
        <f t="shared" si="188"/>
        <v>P*C-</v>
      </c>
      <c r="AC604" s="58" t="str">
        <f t="shared" si="188"/>
        <v>P*C*</v>
      </c>
      <c r="AD604" s="58" t="str">
        <f t="shared" si="188"/>
        <v>P*C*</v>
      </c>
      <c r="AE604" s="58" t="str">
        <f t="shared" si="188"/>
        <v>P*C*</v>
      </c>
      <c r="AF604" s="58" t="str">
        <f t="shared" si="188"/>
        <v>P*C-</v>
      </c>
      <c r="AG604" s="58" t="str">
        <f t="shared" si="188"/>
        <v>P*C-</v>
      </c>
      <c r="AH604" s="58" t="str">
        <f t="shared" si="188"/>
        <v>P*C+</v>
      </c>
      <c r="AI604" s="58" t="str">
        <f t="shared" si="188"/>
        <v>P*C+</v>
      </c>
      <c r="AJ604" s="58" t="str">
        <f t="shared" si="188"/>
        <v>P*C+</v>
      </c>
      <c r="AK604" s="58" t="str">
        <f t="shared" si="188"/>
        <v>P*C+</v>
      </c>
      <c r="AL604" s="58" t="str">
        <f t="shared" si="188"/>
        <v>P*C*</v>
      </c>
      <c r="AM604" s="58" t="str">
        <f t="shared" si="188"/>
        <v>P*C+</v>
      </c>
      <c r="AN604" s="58" t="str">
        <f t="shared" si="188"/>
        <v>P*C+</v>
      </c>
      <c r="AO604" s="58" t="str">
        <f t="shared" si="188"/>
        <v>P*C+</v>
      </c>
      <c r="AP604" s="58" t="str">
        <f t="shared" ref="AP604:BU604" si="189">IF(AND(LEFT(AP$9,7)="Include",AP182&lt;&gt;""),IF(LEFT(AP109,4)="WILL",IF(AP182&lt;&gt;"No","P+C+","P+C-"),IF(LEFT(AP109,5)="WON'T",IF(AP182&lt;&gt;"No","P-C+","P-C-"),IF(AP109="NA",IF(AP182&lt;&gt;"No","P*C+","P*C-"),IF(AP182&lt;&gt;"No","P*C+","P*C*")))),"*")</f>
        <v>P*C*</v>
      </c>
      <c r="AQ604" s="58" t="str">
        <f t="shared" si="189"/>
        <v>*</v>
      </c>
      <c r="AR604" s="58" t="str">
        <f t="shared" si="189"/>
        <v>P*C*</v>
      </c>
      <c r="AS604" s="58" t="str">
        <f t="shared" si="189"/>
        <v>P*C*</v>
      </c>
      <c r="AT604" s="58" t="str">
        <f t="shared" si="189"/>
        <v>P*C-</v>
      </c>
      <c r="AU604" s="58" t="str">
        <f t="shared" si="189"/>
        <v>P*C-</v>
      </c>
      <c r="AV604" s="58" t="str">
        <f t="shared" si="189"/>
        <v>*</v>
      </c>
      <c r="AW604" s="58" t="str">
        <f t="shared" si="189"/>
        <v>*</v>
      </c>
      <c r="AX604" s="58" t="str">
        <f t="shared" si="189"/>
        <v>*</v>
      </c>
      <c r="AY604" s="58" t="str">
        <f t="shared" si="189"/>
        <v>*</v>
      </c>
      <c r="AZ604" s="58" t="str">
        <f t="shared" si="189"/>
        <v>P*C*</v>
      </c>
      <c r="BA604" s="58" t="str">
        <f t="shared" si="189"/>
        <v>P*C-</v>
      </c>
      <c r="BB604" s="58" t="str">
        <f t="shared" si="189"/>
        <v>P*C-</v>
      </c>
      <c r="BC604" s="58" t="str">
        <f t="shared" si="189"/>
        <v>P*C-</v>
      </c>
      <c r="BD604" s="58" t="str">
        <f t="shared" si="189"/>
        <v>P*C-</v>
      </c>
      <c r="BE604" s="58" t="str">
        <f t="shared" si="189"/>
        <v>*</v>
      </c>
      <c r="BF604" s="58" t="str">
        <f t="shared" si="189"/>
        <v>*</v>
      </c>
      <c r="BG604" s="58" t="str">
        <f t="shared" si="189"/>
        <v>P*C+</v>
      </c>
      <c r="BH604" s="58" t="str">
        <f t="shared" si="189"/>
        <v>*</v>
      </c>
      <c r="BI604" s="58" t="str">
        <f t="shared" si="189"/>
        <v>P*C*</v>
      </c>
      <c r="BJ604" s="58" t="str">
        <f t="shared" si="189"/>
        <v>P*C+</v>
      </c>
      <c r="BK604" s="58" t="str">
        <f t="shared" si="189"/>
        <v>P*C+</v>
      </c>
      <c r="BL604" s="58" t="str">
        <f t="shared" si="189"/>
        <v>P*C-</v>
      </c>
      <c r="BM604" s="58" t="str">
        <f t="shared" si="189"/>
        <v>P*C-</v>
      </c>
      <c r="BN604" s="58" t="str">
        <f t="shared" si="189"/>
        <v>P*C*</v>
      </c>
      <c r="BO604" s="58" t="str">
        <f t="shared" si="189"/>
        <v>P*C*</v>
      </c>
      <c r="BP604" s="58" t="str">
        <f t="shared" si="189"/>
        <v>P*C*</v>
      </c>
      <c r="BQ604" s="58" t="str">
        <f t="shared" si="189"/>
        <v>P*C*</v>
      </c>
      <c r="BR604" s="58" t="str">
        <f t="shared" si="189"/>
        <v>P*C*</v>
      </c>
      <c r="BS604" s="58" t="str">
        <f t="shared" si="189"/>
        <v>P*C*</v>
      </c>
      <c r="BT604" s="58" t="str">
        <f t="shared" si="189"/>
        <v>P*C-</v>
      </c>
      <c r="BU604" s="58" t="str">
        <f t="shared" si="189"/>
        <v>P*C-</v>
      </c>
      <c r="BV604" s="58" t="str">
        <f t="shared" ref="BV604:CI604" si="190">IF(AND(LEFT(BV$9,7)="Include",BV182&lt;&gt;""),IF(LEFT(BV109,4)="WILL",IF(BV182&lt;&gt;"No","P+C+","P+C-"),IF(LEFT(BV109,5)="WON'T",IF(BV182&lt;&gt;"No","P-C+","P-C-"),IF(BV109="NA",IF(BV182&lt;&gt;"No","P*C+","P*C-"),IF(BV182&lt;&gt;"No","P*C+","P*C*")))),"*")</f>
        <v>P*C-</v>
      </c>
      <c r="BW604" s="58" t="str">
        <f t="shared" si="190"/>
        <v>P*C-</v>
      </c>
      <c r="BX604" s="58" t="str">
        <f t="shared" si="190"/>
        <v>P*C*</v>
      </c>
      <c r="BY604" s="58" t="str">
        <f t="shared" si="190"/>
        <v>P*C*</v>
      </c>
      <c r="BZ604" s="58" t="str">
        <f t="shared" si="190"/>
        <v>P*C+</v>
      </c>
      <c r="CA604" s="58" t="str">
        <f t="shared" si="190"/>
        <v>P*C+</v>
      </c>
      <c r="CB604" s="58" t="str">
        <f t="shared" si="190"/>
        <v>P*C*</v>
      </c>
      <c r="CC604" s="58" t="str">
        <f t="shared" si="190"/>
        <v>P*C-</v>
      </c>
      <c r="CD604" s="58" t="str">
        <f t="shared" si="190"/>
        <v>P*C-</v>
      </c>
      <c r="CE604" s="58" t="str">
        <f t="shared" si="190"/>
        <v>*</v>
      </c>
      <c r="CF604" s="58" t="str">
        <f t="shared" si="190"/>
        <v>*</v>
      </c>
      <c r="CG604" s="58" t="str">
        <f t="shared" si="190"/>
        <v>P*C*</v>
      </c>
      <c r="CH604" s="58" t="str">
        <f t="shared" si="190"/>
        <v>P*C-</v>
      </c>
      <c r="CI604" s="58" t="str">
        <f t="shared" si="190"/>
        <v>P*C-</v>
      </c>
      <c r="CJ604" s="58" t="str">
        <f t="shared" si="125"/>
        <v>P*C-</v>
      </c>
      <c r="CK604" s="58" t="str">
        <f t="shared" si="114"/>
        <v>P*C+</v>
      </c>
      <c r="CL604" s="58" t="str">
        <f t="shared" si="114"/>
        <v>P*C-</v>
      </c>
      <c r="CM604" s="58" t="str">
        <f t="shared" si="114"/>
        <v>P*C-</v>
      </c>
      <c r="CN604" s="58" t="str">
        <f t="shared" ref="CN604:DS604" si="191">IF(AND(LEFT(CN$9,7)="Include",CN182&lt;&gt;""),IF(LEFT(CN109,4)="WILL",IF(CN182&lt;&gt;"No","P+C+","P+C-"),IF(LEFT(CN109,5)="WON'T",IF(CN182&lt;&gt;"No","P-C+","P-C-"),IF(CN109="NA",IF(CN182&lt;&gt;"No","P*C+","P*C-"),IF(CN182&lt;&gt;"No","P*C+","P*C*")))),"*")</f>
        <v>P*C+</v>
      </c>
      <c r="CO604" s="58" t="str">
        <f t="shared" si="191"/>
        <v>P*C-</v>
      </c>
      <c r="CP604" s="58" t="str">
        <f t="shared" si="191"/>
        <v>P*C-</v>
      </c>
      <c r="CQ604" s="58" t="str">
        <f t="shared" si="191"/>
        <v>P*C*</v>
      </c>
      <c r="CR604" s="58" t="str">
        <f t="shared" si="191"/>
        <v>P*C*</v>
      </c>
      <c r="CS604" s="58" t="str">
        <f t="shared" si="191"/>
        <v>P*C*</v>
      </c>
      <c r="CT604" s="58" t="str">
        <f t="shared" si="191"/>
        <v>P*C*</v>
      </c>
      <c r="CU604" s="58" t="str">
        <f t="shared" si="191"/>
        <v>P*C-</v>
      </c>
      <c r="CV604" s="58" t="str">
        <f t="shared" si="191"/>
        <v>P*C-</v>
      </c>
      <c r="CW604" s="58" t="str">
        <f t="shared" si="191"/>
        <v>P*C*</v>
      </c>
      <c r="CX604" s="58" t="str">
        <f t="shared" si="191"/>
        <v>P*C*</v>
      </c>
      <c r="CY604" s="58" t="str">
        <f t="shared" si="191"/>
        <v>P*C-</v>
      </c>
      <c r="CZ604" s="58" t="str">
        <f t="shared" si="191"/>
        <v>P*C-</v>
      </c>
      <c r="DA604" s="58" t="str">
        <f t="shared" si="191"/>
        <v>P*C-</v>
      </c>
      <c r="DB604" s="58" t="str">
        <f t="shared" si="191"/>
        <v>P*C-</v>
      </c>
      <c r="DC604" s="58" t="str">
        <f t="shared" si="191"/>
        <v>*</v>
      </c>
      <c r="DD604" s="58" t="str">
        <f t="shared" si="191"/>
        <v>P*C-</v>
      </c>
      <c r="DE604" s="58" t="str">
        <f t="shared" si="191"/>
        <v>P*C-</v>
      </c>
      <c r="DF604" s="58" t="str">
        <f t="shared" si="191"/>
        <v>P*C-</v>
      </c>
      <c r="DG604" s="58" t="str">
        <f t="shared" si="191"/>
        <v>P-C-</v>
      </c>
      <c r="DH604" s="58" t="str">
        <f t="shared" si="191"/>
        <v>P*C+</v>
      </c>
      <c r="DI604" s="58" t="str">
        <f t="shared" si="191"/>
        <v>P*C+</v>
      </c>
      <c r="DJ604" s="58" t="str">
        <f t="shared" si="191"/>
        <v>P*C*</v>
      </c>
      <c r="DK604" s="58" t="str">
        <f t="shared" si="191"/>
        <v>P*C*</v>
      </c>
      <c r="DL604" s="58" t="str">
        <f t="shared" si="191"/>
        <v>P*C-</v>
      </c>
      <c r="DM604" s="58" t="str">
        <f t="shared" si="191"/>
        <v>*</v>
      </c>
      <c r="DN604" s="58" t="str">
        <f t="shared" si="191"/>
        <v>P*C*</v>
      </c>
      <c r="DO604" s="58" t="str">
        <f t="shared" si="191"/>
        <v>P*C*</v>
      </c>
      <c r="DP604" s="58" t="str">
        <f t="shared" si="191"/>
        <v>P*C-</v>
      </c>
      <c r="DQ604" s="58" t="str">
        <f t="shared" si="191"/>
        <v>*</v>
      </c>
      <c r="DR604" s="58" t="str">
        <f t="shared" si="191"/>
        <v>*</v>
      </c>
      <c r="DS604" s="58" t="str">
        <f t="shared" si="191"/>
        <v>P*C*</v>
      </c>
      <c r="DT604" s="58" t="str">
        <f t="shared" ref="DT604:EK604" si="192">IF(AND(LEFT(DT$9,7)="Include",DT182&lt;&gt;""),IF(LEFT(DT109,4)="WILL",IF(DT182&lt;&gt;"No","P+C+","P+C-"),IF(LEFT(DT109,5)="WON'T",IF(DT182&lt;&gt;"No","P-C+","P-C-"),IF(DT109="NA",IF(DT182&lt;&gt;"No","P*C+","P*C-"),IF(DT182&lt;&gt;"No","P*C+","P*C*")))),"*")</f>
        <v>P*C*</v>
      </c>
      <c r="DU604" s="58" t="str">
        <f t="shared" si="192"/>
        <v>P*C*</v>
      </c>
      <c r="DV604" s="58" t="str">
        <f t="shared" si="192"/>
        <v>*</v>
      </c>
      <c r="DW604" s="58" t="str">
        <f t="shared" si="192"/>
        <v>P*C-</v>
      </c>
      <c r="DX604" s="58" t="str">
        <f t="shared" si="192"/>
        <v>P*C-</v>
      </c>
      <c r="DY604" s="58" t="str">
        <f t="shared" si="192"/>
        <v>P*C-</v>
      </c>
      <c r="DZ604" s="58" t="str">
        <f t="shared" si="192"/>
        <v>P*C-</v>
      </c>
      <c r="EA604" s="58" t="str">
        <f t="shared" si="192"/>
        <v>P*C*</v>
      </c>
      <c r="EB604" s="58" t="str">
        <f t="shared" si="192"/>
        <v>P*C-</v>
      </c>
      <c r="EC604" s="58" t="str">
        <f t="shared" si="192"/>
        <v>P*C-</v>
      </c>
      <c r="ED604" s="58" t="str">
        <f t="shared" si="192"/>
        <v>P*C-</v>
      </c>
      <c r="EE604" s="58" t="str">
        <f t="shared" si="192"/>
        <v>P*C-</v>
      </c>
      <c r="EF604" s="58" t="str">
        <f t="shared" si="192"/>
        <v>P*C*</v>
      </c>
      <c r="EG604" s="58" t="str">
        <f t="shared" si="192"/>
        <v>P*C*</v>
      </c>
      <c r="EH604" s="58" t="str">
        <f t="shared" si="192"/>
        <v>P*C-</v>
      </c>
      <c r="EI604" s="58" t="str">
        <f t="shared" si="192"/>
        <v>P*C-</v>
      </c>
      <c r="EJ604" s="58" t="str">
        <f t="shared" si="192"/>
        <v>P*C-</v>
      </c>
      <c r="EK604" s="58" t="str">
        <f t="shared" si="192"/>
        <v>P*C-</v>
      </c>
      <c r="EL604" s="109"/>
      <c r="EM604" s="109"/>
    </row>
    <row r="605" spans="1:143" s="58" customFormat="1" ht="12.75" customHeight="1" x14ac:dyDescent="0.25">
      <c r="A605" s="5"/>
      <c r="B605" s="96"/>
      <c r="C605" s="96"/>
      <c r="D605" s="96"/>
      <c r="E605" s="96"/>
      <c r="F605" s="96" t="s">
        <v>3538</v>
      </c>
      <c r="G605" s="4" t="s">
        <v>4302</v>
      </c>
      <c r="H605" s="18" t="s">
        <v>5</v>
      </c>
      <c r="I605" s="18"/>
      <c r="J605" s="58" t="str">
        <f t="shared" ref="J605:AO605" si="193">IF(AND(LEFT(J$9,7)="Include",J183&lt;&gt;""),IF(LEFT(J110,4)="WILL",IF(J183&lt;&gt;"No","P+C+","P+C-"),IF(LEFT(J110,5)="WON'T",IF(J183&lt;&gt;"No","P-C+","P-C-"),IF(J110="NA",IF(J183&lt;&gt;"No","P*C+","P*C-"),IF(J183&lt;&gt;"No","P*C+","P*C*")))),"*")</f>
        <v>P*C-</v>
      </c>
      <c r="K605" s="58" t="str">
        <f t="shared" si="193"/>
        <v>P*C-</v>
      </c>
      <c r="L605" s="58" t="str">
        <f t="shared" si="193"/>
        <v>P*C-</v>
      </c>
      <c r="M605" s="58" t="str">
        <f t="shared" si="193"/>
        <v>P*C-</v>
      </c>
      <c r="N605" s="58" t="str">
        <f t="shared" si="193"/>
        <v>P*C-</v>
      </c>
      <c r="O605" s="58" t="str">
        <f t="shared" si="193"/>
        <v>P*C-</v>
      </c>
      <c r="P605" s="58" t="str">
        <f t="shared" si="193"/>
        <v>P*C-</v>
      </c>
      <c r="Q605" s="58" t="str">
        <f t="shared" si="193"/>
        <v>P*C*</v>
      </c>
      <c r="R605" s="58" t="str">
        <f t="shared" si="193"/>
        <v>P*C*</v>
      </c>
      <c r="S605" s="58" t="str">
        <f t="shared" si="193"/>
        <v>P*C-</v>
      </c>
      <c r="T605" s="58" t="str">
        <f t="shared" si="193"/>
        <v>P*C-</v>
      </c>
      <c r="U605" s="58" t="str">
        <f t="shared" si="193"/>
        <v>P*C-</v>
      </c>
      <c r="V605" s="58" t="str">
        <f t="shared" si="193"/>
        <v>P*C-</v>
      </c>
      <c r="W605" s="58" t="str">
        <f t="shared" si="193"/>
        <v>P*C-</v>
      </c>
      <c r="X605" s="58" t="str">
        <f t="shared" si="193"/>
        <v>P*C-</v>
      </c>
      <c r="Y605" s="58" t="str">
        <f t="shared" si="193"/>
        <v>P*C-</v>
      </c>
      <c r="Z605" s="58" t="str">
        <f t="shared" si="193"/>
        <v>P*C-</v>
      </c>
      <c r="AA605" s="58" t="str">
        <f t="shared" si="193"/>
        <v>P*C-</v>
      </c>
      <c r="AB605" s="58" t="str">
        <f t="shared" si="193"/>
        <v>P*C-</v>
      </c>
      <c r="AC605" s="58" t="str">
        <f t="shared" si="193"/>
        <v>P*C*</v>
      </c>
      <c r="AD605" s="58" t="str">
        <f t="shared" si="193"/>
        <v>P*C*</v>
      </c>
      <c r="AE605" s="58" t="str">
        <f t="shared" si="193"/>
        <v>P*C*</v>
      </c>
      <c r="AF605" s="58" t="str">
        <f t="shared" si="193"/>
        <v>P*C-</v>
      </c>
      <c r="AG605" s="58" t="str">
        <f t="shared" si="193"/>
        <v>P*C-</v>
      </c>
      <c r="AH605" s="58" t="str">
        <f t="shared" si="193"/>
        <v>P*C*</v>
      </c>
      <c r="AI605" s="58" t="str">
        <f t="shared" si="193"/>
        <v>P*C*</v>
      </c>
      <c r="AJ605" s="58" t="str">
        <f t="shared" si="193"/>
        <v>P*C-</v>
      </c>
      <c r="AK605" s="58" t="str">
        <f t="shared" si="193"/>
        <v>P*C-</v>
      </c>
      <c r="AL605" s="58" t="str">
        <f t="shared" si="193"/>
        <v>P*C*</v>
      </c>
      <c r="AM605" s="58" t="str">
        <f t="shared" si="193"/>
        <v>P*C*</v>
      </c>
      <c r="AN605" s="58" t="str">
        <f t="shared" si="193"/>
        <v>P*C*</v>
      </c>
      <c r="AO605" s="58" t="str">
        <f t="shared" si="193"/>
        <v>P*C*</v>
      </c>
      <c r="AP605" s="58" t="str">
        <f t="shared" ref="AP605:BU605" si="194">IF(AND(LEFT(AP$9,7)="Include",AP183&lt;&gt;""),IF(LEFT(AP110,4)="WILL",IF(AP183&lt;&gt;"No","P+C+","P+C-"),IF(LEFT(AP110,5)="WON'T",IF(AP183&lt;&gt;"No","P-C+","P-C-"),IF(AP110="NA",IF(AP183&lt;&gt;"No","P*C+","P*C-"),IF(AP183&lt;&gt;"No","P*C+","P*C*")))),"*")</f>
        <v>P*C*</v>
      </c>
      <c r="AQ605" s="58" t="str">
        <f t="shared" si="194"/>
        <v>*</v>
      </c>
      <c r="AR605" s="58" t="str">
        <f t="shared" si="194"/>
        <v>P*C*</v>
      </c>
      <c r="AS605" s="58" t="str">
        <f t="shared" si="194"/>
        <v>P*C*</v>
      </c>
      <c r="AT605" s="58" t="str">
        <f t="shared" si="194"/>
        <v>P*C-</v>
      </c>
      <c r="AU605" s="58" t="str">
        <f t="shared" si="194"/>
        <v>P*C-</v>
      </c>
      <c r="AV605" s="58" t="str">
        <f t="shared" si="194"/>
        <v>*</v>
      </c>
      <c r="AW605" s="58" t="str">
        <f t="shared" si="194"/>
        <v>*</v>
      </c>
      <c r="AX605" s="58" t="str">
        <f t="shared" si="194"/>
        <v>*</v>
      </c>
      <c r="AY605" s="58" t="str">
        <f t="shared" si="194"/>
        <v>*</v>
      </c>
      <c r="AZ605" s="58" t="str">
        <f t="shared" si="194"/>
        <v>P*C*</v>
      </c>
      <c r="BA605" s="58" t="str">
        <f t="shared" si="194"/>
        <v>P*C-</v>
      </c>
      <c r="BB605" s="58" t="str">
        <f t="shared" si="194"/>
        <v>P*C-</v>
      </c>
      <c r="BC605" s="58" t="str">
        <f t="shared" si="194"/>
        <v>P*C-</v>
      </c>
      <c r="BD605" s="58" t="str">
        <f t="shared" si="194"/>
        <v>P*C-</v>
      </c>
      <c r="BE605" s="58" t="str">
        <f t="shared" si="194"/>
        <v>*</v>
      </c>
      <c r="BF605" s="58" t="str">
        <f t="shared" si="194"/>
        <v>*</v>
      </c>
      <c r="BG605" s="58" t="str">
        <f t="shared" si="194"/>
        <v>P*C*</v>
      </c>
      <c r="BH605" s="58" t="str">
        <f t="shared" si="194"/>
        <v>*</v>
      </c>
      <c r="BI605" s="58" t="str">
        <f t="shared" si="194"/>
        <v>P*C*</v>
      </c>
      <c r="BJ605" s="58" t="str">
        <f t="shared" si="194"/>
        <v>P*C-</v>
      </c>
      <c r="BK605" s="58" t="str">
        <f t="shared" si="194"/>
        <v>P*C-</v>
      </c>
      <c r="BL605" s="58" t="str">
        <f t="shared" si="194"/>
        <v>P*C-</v>
      </c>
      <c r="BM605" s="58" t="str">
        <f t="shared" si="194"/>
        <v>P*C-</v>
      </c>
      <c r="BN605" s="58" t="str">
        <f t="shared" si="194"/>
        <v>P*C*</v>
      </c>
      <c r="BO605" s="58" t="str">
        <f t="shared" si="194"/>
        <v>P*C*</v>
      </c>
      <c r="BP605" s="58" t="str">
        <f t="shared" si="194"/>
        <v>P*C*</v>
      </c>
      <c r="BQ605" s="58" t="str">
        <f t="shared" si="194"/>
        <v>P*C*</v>
      </c>
      <c r="BR605" s="58" t="str">
        <f t="shared" si="194"/>
        <v>P*C*</v>
      </c>
      <c r="BS605" s="58" t="str">
        <f t="shared" si="194"/>
        <v>P*C*</v>
      </c>
      <c r="BT605" s="58" t="str">
        <f t="shared" si="194"/>
        <v>P*C-</v>
      </c>
      <c r="BU605" s="58" t="str">
        <f t="shared" si="194"/>
        <v>P*C-</v>
      </c>
      <c r="BV605" s="58" t="str">
        <f t="shared" ref="BV605:CI605" si="195">IF(AND(LEFT(BV$9,7)="Include",BV183&lt;&gt;""),IF(LEFT(BV110,4)="WILL",IF(BV183&lt;&gt;"No","P+C+","P+C-"),IF(LEFT(BV110,5)="WON'T",IF(BV183&lt;&gt;"No","P-C+","P-C-"),IF(BV110="NA",IF(BV183&lt;&gt;"No","P*C+","P*C-"),IF(BV183&lt;&gt;"No","P*C+","P*C*")))),"*")</f>
        <v>P*C-</v>
      </c>
      <c r="BW605" s="58" t="str">
        <f t="shared" si="195"/>
        <v>P*C-</v>
      </c>
      <c r="BX605" s="58" t="str">
        <f t="shared" si="195"/>
        <v>P*C*</v>
      </c>
      <c r="BY605" s="58" t="str">
        <f t="shared" si="195"/>
        <v>P*C*</v>
      </c>
      <c r="BZ605" s="58" t="str">
        <f t="shared" si="195"/>
        <v>P*C-</v>
      </c>
      <c r="CA605" s="58" t="str">
        <f t="shared" si="195"/>
        <v>P*C-</v>
      </c>
      <c r="CB605" s="58" t="str">
        <f t="shared" si="195"/>
        <v>P*C*</v>
      </c>
      <c r="CC605" s="58" t="str">
        <f t="shared" si="195"/>
        <v>P*C-</v>
      </c>
      <c r="CD605" s="58" t="str">
        <f t="shared" si="195"/>
        <v>P*C-</v>
      </c>
      <c r="CE605" s="58" t="str">
        <f t="shared" si="195"/>
        <v>*</v>
      </c>
      <c r="CF605" s="58" t="str">
        <f t="shared" si="195"/>
        <v>*</v>
      </c>
      <c r="CG605" s="58" t="str">
        <f t="shared" si="195"/>
        <v>P*C*</v>
      </c>
      <c r="CH605" s="58" t="str">
        <f t="shared" si="195"/>
        <v>P*C-</v>
      </c>
      <c r="CI605" s="58" t="str">
        <f t="shared" si="195"/>
        <v>P*C-</v>
      </c>
      <c r="CJ605" s="58" t="str">
        <f t="shared" si="125"/>
        <v>P*C-</v>
      </c>
      <c r="CK605" s="58" t="str">
        <f t="shared" si="114"/>
        <v>P*C-</v>
      </c>
      <c r="CL605" s="58" t="str">
        <f t="shared" si="114"/>
        <v>P*C-</v>
      </c>
      <c r="CM605" s="58" t="str">
        <f t="shared" si="114"/>
        <v>P*C-</v>
      </c>
      <c r="CN605" s="58" t="str">
        <f t="shared" ref="CN605:DS605" si="196">IF(AND(LEFT(CN$9,7)="Include",CN183&lt;&gt;""),IF(LEFT(CN110,4)="WILL",IF(CN183&lt;&gt;"No","P+C+","P+C-"),IF(LEFT(CN110,5)="WON'T",IF(CN183&lt;&gt;"No","P-C+","P-C-"),IF(CN110="NA",IF(CN183&lt;&gt;"No","P*C+","P*C-"),IF(CN183&lt;&gt;"No","P*C+","P*C*")))),"*")</f>
        <v>P*C-</v>
      </c>
      <c r="CO605" s="58" t="str">
        <f t="shared" si="196"/>
        <v>P*C-</v>
      </c>
      <c r="CP605" s="58" t="str">
        <f t="shared" si="196"/>
        <v>P*C-</v>
      </c>
      <c r="CQ605" s="58" t="str">
        <f t="shared" si="196"/>
        <v>P*C*</v>
      </c>
      <c r="CR605" s="58" t="str">
        <f t="shared" si="196"/>
        <v>P*C*</v>
      </c>
      <c r="CS605" s="58" t="str">
        <f t="shared" si="196"/>
        <v>P*C*</v>
      </c>
      <c r="CT605" s="58" t="str">
        <f t="shared" si="196"/>
        <v>P*C*</v>
      </c>
      <c r="CU605" s="58" t="str">
        <f t="shared" si="196"/>
        <v>P*C-</v>
      </c>
      <c r="CV605" s="58" t="str">
        <f t="shared" si="196"/>
        <v>P*C-</v>
      </c>
      <c r="CW605" s="58" t="str">
        <f t="shared" si="196"/>
        <v>P*C*</v>
      </c>
      <c r="CX605" s="58" t="str">
        <f t="shared" si="196"/>
        <v>P*C*</v>
      </c>
      <c r="CY605" s="58" t="str">
        <f t="shared" si="196"/>
        <v>P*C-</v>
      </c>
      <c r="CZ605" s="58" t="str">
        <f t="shared" si="196"/>
        <v>P*C-</v>
      </c>
      <c r="DA605" s="58" t="str">
        <f t="shared" si="196"/>
        <v>P*C-</v>
      </c>
      <c r="DB605" s="58" t="str">
        <f t="shared" si="196"/>
        <v>P*C-</v>
      </c>
      <c r="DC605" s="58" t="str">
        <f t="shared" si="196"/>
        <v>*</v>
      </c>
      <c r="DD605" s="58" t="str">
        <f t="shared" si="196"/>
        <v>P*C-</v>
      </c>
      <c r="DE605" s="58" t="str">
        <f t="shared" si="196"/>
        <v>P*C-</v>
      </c>
      <c r="DF605" s="58" t="str">
        <f t="shared" si="196"/>
        <v>P*C-</v>
      </c>
      <c r="DG605" s="58" t="str">
        <f t="shared" si="196"/>
        <v>P-C-</v>
      </c>
      <c r="DH605" s="58" t="str">
        <f t="shared" si="196"/>
        <v>P*C-</v>
      </c>
      <c r="DI605" s="58" t="str">
        <f t="shared" si="196"/>
        <v>P*C-</v>
      </c>
      <c r="DJ605" s="58" t="str">
        <f t="shared" si="196"/>
        <v>P*C*</v>
      </c>
      <c r="DK605" s="58" t="str">
        <f t="shared" si="196"/>
        <v>P*C*</v>
      </c>
      <c r="DL605" s="58" t="str">
        <f t="shared" si="196"/>
        <v>P*C-</v>
      </c>
      <c r="DM605" s="58" t="str">
        <f t="shared" si="196"/>
        <v>*</v>
      </c>
      <c r="DN605" s="58" t="str">
        <f t="shared" si="196"/>
        <v>P*C*</v>
      </c>
      <c r="DO605" s="58" t="str">
        <f t="shared" si="196"/>
        <v>P*C*</v>
      </c>
      <c r="DP605" s="58" t="str">
        <f t="shared" si="196"/>
        <v>P*C-</v>
      </c>
      <c r="DQ605" s="58" t="str">
        <f t="shared" si="196"/>
        <v>*</v>
      </c>
      <c r="DR605" s="58" t="str">
        <f t="shared" si="196"/>
        <v>*</v>
      </c>
      <c r="DS605" s="58" t="str">
        <f t="shared" si="196"/>
        <v>P*C*</v>
      </c>
      <c r="DT605" s="58" t="str">
        <f t="shared" ref="DT605:EK605" si="197">IF(AND(LEFT(DT$9,7)="Include",DT183&lt;&gt;""),IF(LEFT(DT110,4)="WILL",IF(DT183&lt;&gt;"No","P+C+","P+C-"),IF(LEFT(DT110,5)="WON'T",IF(DT183&lt;&gt;"No","P-C+","P-C-"),IF(DT110="NA",IF(DT183&lt;&gt;"No","P*C+","P*C-"),IF(DT183&lt;&gt;"No","P*C+","P*C*")))),"*")</f>
        <v>P*C*</v>
      </c>
      <c r="DU605" s="58" t="str">
        <f t="shared" si="197"/>
        <v>P*C*</v>
      </c>
      <c r="DV605" s="58" t="str">
        <f t="shared" si="197"/>
        <v>*</v>
      </c>
      <c r="DW605" s="58" t="str">
        <f t="shared" si="197"/>
        <v>P*C-</v>
      </c>
      <c r="DX605" s="58" t="str">
        <f t="shared" si="197"/>
        <v>P*C-</v>
      </c>
      <c r="DY605" s="58" t="str">
        <f t="shared" si="197"/>
        <v>P*C-</v>
      </c>
      <c r="DZ605" s="58" t="str">
        <f t="shared" si="197"/>
        <v>P*C-</v>
      </c>
      <c r="EA605" s="58" t="str">
        <f t="shared" si="197"/>
        <v>P*C*</v>
      </c>
      <c r="EB605" s="58" t="str">
        <f t="shared" si="197"/>
        <v>P*C-</v>
      </c>
      <c r="EC605" s="58" t="str">
        <f t="shared" si="197"/>
        <v>P*C-</v>
      </c>
      <c r="ED605" s="58" t="str">
        <f t="shared" si="197"/>
        <v>P*C-</v>
      </c>
      <c r="EE605" s="58" t="str">
        <f t="shared" si="197"/>
        <v>P*C-</v>
      </c>
      <c r="EF605" s="58" t="str">
        <f t="shared" si="197"/>
        <v>P*C*</v>
      </c>
      <c r="EG605" s="58" t="str">
        <f t="shared" si="197"/>
        <v>P*C*</v>
      </c>
      <c r="EH605" s="58" t="str">
        <f t="shared" si="197"/>
        <v>P*C-</v>
      </c>
      <c r="EI605" s="58" t="str">
        <f t="shared" si="197"/>
        <v>P*C-</v>
      </c>
      <c r="EJ605" s="58" t="str">
        <f t="shared" si="197"/>
        <v>P*C-</v>
      </c>
      <c r="EK605" s="58" t="str">
        <f t="shared" si="197"/>
        <v>P*C-</v>
      </c>
      <c r="EL605" s="109"/>
      <c r="EM605" s="109"/>
    </row>
    <row r="606" spans="1:143" s="58" customFormat="1" ht="12.75" customHeight="1" x14ac:dyDescent="0.25">
      <c r="A606" s="5"/>
      <c r="B606" s="96"/>
      <c r="C606" s="96"/>
      <c r="D606" s="96"/>
      <c r="E606" s="96"/>
      <c r="F606" s="96" t="s">
        <v>3538</v>
      </c>
      <c r="G606" s="4" t="s">
        <v>391</v>
      </c>
      <c r="H606" s="18" t="s">
        <v>5</v>
      </c>
      <c r="I606" s="18"/>
      <c r="J606" s="58" t="str">
        <f t="shared" ref="J606:AO606" si="198">IF(AND(LEFT(J$9,7)="Include",J184&lt;&gt;""),IF(LEFT(J111,4)="WILL",IF(J184&lt;&gt;"No","P+C+","P+C-"),IF(LEFT(J111,5)="WON'T",IF(J184&lt;&gt;"No","P-C+","P-C-"),IF(J111="NA",IF(J184&lt;&gt;"No","P*C+","P*C-"),IF(J184&lt;&gt;"No","P*C+","P*C*")))),"*")</f>
        <v>P*C-</v>
      </c>
      <c r="K606" s="58" t="str">
        <f t="shared" si="198"/>
        <v>P*C-</v>
      </c>
      <c r="L606" s="58" t="str">
        <f t="shared" si="198"/>
        <v>P*C-</v>
      </c>
      <c r="M606" s="58" t="str">
        <f t="shared" si="198"/>
        <v>P*C-</v>
      </c>
      <c r="N606" s="58" t="str">
        <f t="shared" si="198"/>
        <v>P*C-</v>
      </c>
      <c r="O606" s="58" t="str">
        <f t="shared" si="198"/>
        <v>P*C-</v>
      </c>
      <c r="P606" s="58" t="str">
        <f t="shared" si="198"/>
        <v>P*C-</v>
      </c>
      <c r="Q606" s="58" t="str">
        <f t="shared" si="198"/>
        <v>P*C*</v>
      </c>
      <c r="R606" s="58" t="str">
        <f t="shared" si="198"/>
        <v>P*C*</v>
      </c>
      <c r="S606" s="58" t="str">
        <f t="shared" si="198"/>
        <v>P*C-</v>
      </c>
      <c r="T606" s="58" t="str">
        <f t="shared" si="198"/>
        <v>P*C-</v>
      </c>
      <c r="U606" s="58" t="str">
        <f t="shared" si="198"/>
        <v>P*C-</v>
      </c>
      <c r="V606" s="58" t="str">
        <f t="shared" si="198"/>
        <v>P*C-</v>
      </c>
      <c r="W606" s="58" t="str">
        <f t="shared" si="198"/>
        <v>P*C-</v>
      </c>
      <c r="X606" s="58" t="str">
        <f t="shared" si="198"/>
        <v>P*C-</v>
      </c>
      <c r="Y606" s="58" t="str">
        <f t="shared" si="198"/>
        <v>P*C-</v>
      </c>
      <c r="Z606" s="58" t="str">
        <f t="shared" si="198"/>
        <v>P*C-</v>
      </c>
      <c r="AA606" s="58" t="str">
        <f t="shared" si="198"/>
        <v>P*C-</v>
      </c>
      <c r="AB606" s="58" t="str">
        <f t="shared" si="198"/>
        <v>P*C-</v>
      </c>
      <c r="AC606" s="58" t="str">
        <f t="shared" si="198"/>
        <v>P*C*</v>
      </c>
      <c r="AD606" s="58" t="str">
        <f t="shared" si="198"/>
        <v>P*C*</v>
      </c>
      <c r="AE606" s="58" t="str">
        <f t="shared" si="198"/>
        <v>P*C*</v>
      </c>
      <c r="AF606" s="58" t="str">
        <f t="shared" si="198"/>
        <v>P*C-</v>
      </c>
      <c r="AG606" s="58" t="str">
        <f t="shared" si="198"/>
        <v>P*C-</v>
      </c>
      <c r="AH606" s="58" t="str">
        <f t="shared" si="198"/>
        <v>P*C*</v>
      </c>
      <c r="AI606" s="58" t="str">
        <f t="shared" si="198"/>
        <v>P*C*</v>
      </c>
      <c r="AJ606" s="58" t="str">
        <f t="shared" si="198"/>
        <v>P*C-</v>
      </c>
      <c r="AK606" s="58" t="str">
        <f t="shared" si="198"/>
        <v>P*C-</v>
      </c>
      <c r="AL606" s="58" t="str">
        <f t="shared" si="198"/>
        <v>P*C*</v>
      </c>
      <c r="AM606" s="58" t="str">
        <f t="shared" si="198"/>
        <v>P*C*</v>
      </c>
      <c r="AN606" s="58" t="str">
        <f t="shared" si="198"/>
        <v>P*C*</v>
      </c>
      <c r="AO606" s="58" t="str">
        <f t="shared" si="198"/>
        <v>P*C*</v>
      </c>
      <c r="AP606" s="58" t="str">
        <f t="shared" ref="AP606:BU606" si="199">IF(AND(LEFT(AP$9,7)="Include",AP184&lt;&gt;""),IF(LEFT(AP111,4)="WILL",IF(AP184&lt;&gt;"No","P+C+","P+C-"),IF(LEFT(AP111,5)="WON'T",IF(AP184&lt;&gt;"No","P-C+","P-C-"),IF(AP111="NA",IF(AP184&lt;&gt;"No","P*C+","P*C-"),IF(AP184&lt;&gt;"No","P*C+","P*C*")))),"*")</f>
        <v>P*C*</v>
      </c>
      <c r="AQ606" s="58" t="str">
        <f t="shared" si="199"/>
        <v>*</v>
      </c>
      <c r="AR606" s="58" t="str">
        <f t="shared" si="199"/>
        <v>P*C*</v>
      </c>
      <c r="AS606" s="58" t="str">
        <f t="shared" si="199"/>
        <v>P*C*</v>
      </c>
      <c r="AT606" s="58" t="str">
        <f t="shared" si="199"/>
        <v>P*C-</v>
      </c>
      <c r="AU606" s="58" t="str">
        <f t="shared" si="199"/>
        <v>P*C-</v>
      </c>
      <c r="AV606" s="58" t="str">
        <f t="shared" si="199"/>
        <v>*</v>
      </c>
      <c r="AW606" s="58" t="str">
        <f t="shared" si="199"/>
        <v>*</v>
      </c>
      <c r="AX606" s="58" t="str">
        <f t="shared" si="199"/>
        <v>*</v>
      </c>
      <c r="AY606" s="58" t="str">
        <f t="shared" si="199"/>
        <v>*</v>
      </c>
      <c r="AZ606" s="58" t="str">
        <f t="shared" si="199"/>
        <v>P*C*</v>
      </c>
      <c r="BA606" s="58" t="str">
        <f t="shared" si="199"/>
        <v>P*C-</v>
      </c>
      <c r="BB606" s="58" t="str">
        <f t="shared" si="199"/>
        <v>P*C-</v>
      </c>
      <c r="BC606" s="58" t="str">
        <f t="shared" si="199"/>
        <v>P*C-</v>
      </c>
      <c r="BD606" s="58" t="str">
        <f t="shared" si="199"/>
        <v>P*C-</v>
      </c>
      <c r="BE606" s="58" t="str">
        <f t="shared" si="199"/>
        <v>*</v>
      </c>
      <c r="BF606" s="58" t="str">
        <f t="shared" si="199"/>
        <v>*</v>
      </c>
      <c r="BG606" s="58" t="str">
        <f t="shared" si="199"/>
        <v>P*C*</v>
      </c>
      <c r="BH606" s="58" t="str">
        <f t="shared" si="199"/>
        <v>*</v>
      </c>
      <c r="BI606" s="58" t="str">
        <f t="shared" si="199"/>
        <v>P*C*</v>
      </c>
      <c r="BJ606" s="58" t="str">
        <f t="shared" si="199"/>
        <v>P*C-</v>
      </c>
      <c r="BK606" s="58" t="str">
        <f t="shared" si="199"/>
        <v>P*C-</v>
      </c>
      <c r="BL606" s="58" t="str">
        <f t="shared" si="199"/>
        <v>P*C-</v>
      </c>
      <c r="BM606" s="58" t="str">
        <f t="shared" si="199"/>
        <v>P*C-</v>
      </c>
      <c r="BN606" s="58" t="str">
        <f t="shared" si="199"/>
        <v>P*C*</v>
      </c>
      <c r="BO606" s="58" t="str">
        <f t="shared" si="199"/>
        <v>P*C*</v>
      </c>
      <c r="BP606" s="58" t="str">
        <f t="shared" si="199"/>
        <v>P*C*</v>
      </c>
      <c r="BQ606" s="58" t="str">
        <f t="shared" si="199"/>
        <v>P*C*</v>
      </c>
      <c r="BR606" s="58" t="str">
        <f t="shared" si="199"/>
        <v>P*C*</v>
      </c>
      <c r="BS606" s="58" t="str">
        <f t="shared" si="199"/>
        <v>P*C*</v>
      </c>
      <c r="BT606" s="58" t="str">
        <f t="shared" si="199"/>
        <v>P*C-</v>
      </c>
      <c r="BU606" s="58" t="str">
        <f t="shared" si="199"/>
        <v>P*C-</v>
      </c>
      <c r="BV606" s="58" t="str">
        <f t="shared" ref="BV606:CI606" si="200">IF(AND(LEFT(BV$9,7)="Include",BV184&lt;&gt;""),IF(LEFT(BV111,4)="WILL",IF(BV184&lt;&gt;"No","P+C+","P+C-"),IF(LEFT(BV111,5)="WON'T",IF(BV184&lt;&gt;"No","P-C+","P-C-"),IF(BV111="NA",IF(BV184&lt;&gt;"No","P*C+","P*C-"),IF(BV184&lt;&gt;"No","P*C+","P*C*")))),"*")</f>
        <v>P*C-</v>
      </c>
      <c r="BW606" s="58" t="str">
        <f t="shared" si="200"/>
        <v>P*C-</v>
      </c>
      <c r="BX606" s="58" t="str">
        <f t="shared" si="200"/>
        <v>P*C*</v>
      </c>
      <c r="BY606" s="58" t="str">
        <f t="shared" si="200"/>
        <v>P*C*</v>
      </c>
      <c r="BZ606" s="58" t="str">
        <f t="shared" si="200"/>
        <v>P*C-</v>
      </c>
      <c r="CA606" s="58" t="str">
        <f t="shared" si="200"/>
        <v>P*C-</v>
      </c>
      <c r="CB606" s="58" t="str">
        <f t="shared" si="200"/>
        <v>P*C*</v>
      </c>
      <c r="CC606" s="58" t="str">
        <f t="shared" si="200"/>
        <v>P*C-</v>
      </c>
      <c r="CD606" s="58" t="str">
        <f t="shared" si="200"/>
        <v>P*C-</v>
      </c>
      <c r="CE606" s="58" t="str">
        <f t="shared" si="200"/>
        <v>*</v>
      </c>
      <c r="CF606" s="58" t="str">
        <f t="shared" si="200"/>
        <v>*</v>
      </c>
      <c r="CG606" s="58" t="str">
        <f t="shared" si="200"/>
        <v>P*C*</v>
      </c>
      <c r="CH606" s="58" t="str">
        <f t="shared" si="200"/>
        <v>P*C-</v>
      </c>
      <c r="CI606" s="58" t="str">
        <f t="shared" si="200"/>
        <v>P*C-</v>
      </c>
      <c r="CJ606" s="58" t="str">
        <f t="shared" si="125"/>
        <v>P*C-</v>
      </c>
      <c r="CK606" s="58" t="str">
        <f t="shared" si="114"/>
        <v>P*C-</v>
      </c>
      <c r="CL606" s="58" t="str">
        <f t="shared" si="114"/>
        <v>P*C-</v>
      </c>
      <c r="CM606" s="58" t="str">
        <f t="shared" si="114"/>
        <v>P*C-</v>
      </c>
      <c r="CN606" s="58" t="str">
        <f t="shared" ref="CN606:DS606" si="201">IF(AND(LEFT(CN$9,7)="Include",CN184&lt;&gt;""),IF(LEFT(CN111,4)="WILL",IF(CN184&lt;&gt;"No","P+C+","P+C-"),IF(LEFT(CN111,5)="WON'T",IF(CN184&lt;&gt;"No","P-C+","P-C-"),IF(CN111="NA",IF(CN184&lt;&gt;"No","P*C+","P*C-"),IF(CN184&lt;&gt;"No","P*C+","P*C*")))),"*")</f>
        <v>P*C-</v>
      </c>
      <c r="CO606" s="58" t="str">
        <f t="shared" si="201"/>
        <v>P*C-</v>
      </c>
      <c r="CP606" s="58" t="str">
        <f t="shared" si="201"/>
        <v>P*C-</v>
      </c>
      <c r="CQ606" s="58" t="str">
        <f t="shared" si="201"/>
        <v>P*C*</v>
      </c>
      <c r="CR606" s="58" t="str">
        <f t="shared" si="201"/>
        <v>P*C*</v>
      </c>
      <c r="CS606" s="58" t="str">
        <f t="shared" si="201"/>
        <v>P*C*</v>
      </c>
      <c r="CT606" s="58" t="str">
        <f t="shared" si="201"/>
        <v>P*C*</v>
      </c>
      <c r="CU606" s="58" t="str">
        <f t="shared" si="201"/>
        <v>P*C-</v>
      </c>
      <c r="CV606" s="58" t="str">
        <f t="shared" si="201"/>
        <v>P*C-</v>
      </c>
      <c r="CW606" s="58" t="str">
        <f t="shared" si="201"/>
        <v>P*C*</v>
      </c>
      <c r="CX606" s="58" t="str">
        <f t="shared" si="201"/>
        <v>P*C*</v>
      </c>
      <c r="CY606" s="58" t="str">
        <f t="shared" si="201"/>
        <v>P*C-</v>
      </c>
      <c r="CZ606" s="58" t="str">
        <f t="shared" si="201"/>
        <v>P*C-</v>
      </c>
      <c r="DA606" s="58" t="str">
        <f t="shared" si="201"/>
        <v>P*C-</v>
      </c>
      <c r="DB606" s="58" t="str">
        <f t="shared" si="201"/>
        <v>P*C-</v>
      </c>
      <c r="DC606" s="58" t="str">
        <f t="shared" si="201"/>
        <v>*</v>
      </c>
      <c r="DD606" s="58" t="str">
        <f t="shared" si="201"/>
        <v>P*C-</v>
      </c>
      <c r="DE606" s="58" t="str">
        <f t="shared" si="201"/>
        <v>P*C-</v>
      </c>
      <c r="DF606" s="58" t="str">
        <f t="shared" si="201"/>
        <v>P*C-</v>
      </c>
      <c r="DG606" s="58" t="str">
        <f t="shared" si="201"/>
        <v>P-C-</v>
      </c>
      <c r="DH606" s="58" t="str">
        <f t="shared" si="201"/>
        <v>P*C-</v>
      </c>
      <c r="DI606" s="58" t="str">
        <f t="shared" si="201"/>
        <v>P*C-</v>
      </c>
      <c r="DJ606" s="58" t="str">
        <f t="shared" si="201"/>
        <v>P*C*</v>
      </c>
      <c r="DK606" s="58" t="str">
        <f t="shared" si="201"/>
        <v>P*C*</v>
      </c>
      <c r="DL606" s="58" t="str">
        <f t="shared" si="201"/>
        <v>P*C-</v>
      </c>
      <c r="DM606" s="58" t="str">
        <f t="shared" si="201"/>
        <v>*</v>
      </c>
      <c r="DN606" s="58" t="str">
        <f t="shared" si="201"/>
        <v>P*C*</v>
      </c>
      <c r="DO606" s="58" t="str">
        <f t="shared" si="201"/>
        <v>P*C*</v>
      </c>
      <c r="DP606" s="58" t="str">
        <f t="shared" si="201"/>
        <v>P*C-</v>
      </c>
      <c r="DQ606" s="58" t="str">
        <f t="shared" si="201"/>
        <v>*</v>
      </c>
      <c r="DR606" s="58" t="str">
        <f t="shared" si="201"/>
        <v>*</v>
      </c>
      <c r="DS606" s="58" t="str">
        <f t="shared" si="201"/>
        <v>P*C*</v>
      </c>
      <c r="DT606" s="58" t="str">
        <f t="shared" ref="DT606:EK606" si="202">IF(AND(LEFT(DT$9,7)="Include",DT184&lt;&gt;""),IF(LEFT(DT111,4)="WILL",IF(DT184&lt;&gt;"No","P+C+","P+C-"),IF(LEFT(DT111,5)="WON'T",IF(DT184&lt;&gt;"No","P-C+","P-C-"),IF(DT111="NA",IF(DT184&lt;&gt;"No","P*C+","P*C-"),IF(DT184&lt;&gt;"No","P*C+","P*C*")))),"*")</f>
        <v>P*C*</v>
      </c>
      <c r="DU606" s="58" t="str">
        <f t="shared" si="202"/>
        <v>P*C*</v>
      </c>
      <c r="DV606" s="58" t="str">
        <f t="shared" si="202"/>
        <v>*</v>
      </c>
      <c r="DW606" s="58" t="str">
        <f t="shared" si="202"/>
        <v>P*C-</v>
      </c>
      <c r="DX606" s="58" t="str">
        <f t="shared" si="202"/>
        <v>P*C-</v>
      </c>
      <c r="DY606" s="58" t="str">
        <f t="shared" si="202"/>
        <v>P*C-</v>
      </c>
      <c r="DZ606" s="58" t="str">
        <f t="shared" si="202"/>
        <v>P*C-</v>
      </c>
      <c r="EA606" s="58" t="str">
        <f t="shared" si="202"/>
        <v>P*C*</v>
      </c>
      <c r="EB606" s="58" t="str">
        <f t="shared" si="202"/>
        <v>P*C-</v>
      </c>
      <c r="EC606" s="58" t="str">
        <f t="shared" si="202"/>
        <v>P*C-</v>
      </c>
      <c r="ED606" s="58" t="str">
        <f t="shared" si="202"/>
        <v>P*C-</v>
      </c>
      <c r="EE606" s="58" t="str">
        <f t="shared" si="202"/>
        <v>P*C-</v>
      </c>
      <c r="EF606" s="58" t="str">
        <f t="shared" si="202"/>
        <v>P*C*</v>
      </c>
      <c r="EG606" s="58" t="str">
        <f t="shared" si="202"/>
        <v>P*C*</v>
      </c>
      <c r="EH606" s="58" t="str">
        <f t="shared" si="202"/>
        <v>P*C-</v>
      </c>
      <c r="EI606" s="58" t="str">
        <f t="shared" si="202"/>
        <v>P*C-</v>
      </c>
      <c r="EJ606" s="58" t="str">
        <f t="shared" si="202"/>
        <v>P*C-</v>
      </c>
      <c r="EK606" s="58" t="str">
        <f t="shared" si="202"/>
        <v>P*C-</v>
      </c>
      <c r="EL606" s="109"/>
      <c r="EM606" s="109"/>
    </row>
    <row r="607" spans="1:143" s="58" customFormat="1" ht="12.75" customHeight="1" x14ac:dyDescent="0.25">
      <c r="A607" s="5"/>
      <c r="B607" s="96"/>
      <c r="C607" s="96"/>
      <c r="D607" s="96"/>
      <c r="E607" s="96"/>
      <c r="F607" s="96" t="s">
        <v>3541</v>
      </c>
      <c r="G607" s="4" t="s">
        <v>388</v>
      </c>
      <c r="H607" s="18" t="s">
        <v>5</v>
      </c>
      <c r="I607" s="18"/>
      <c r="J607" s="58" t="str">
        <f t="shared" ref="J607:AO607" si="203">IF(AND(LEFT(J$9,7)="Include",J185&lt;&gt;""),IF(LEFT(J112,4)="WILL",IF(J185&lt;&gt;"No","P+C+","P+C-"),IF(LEFT(J112,5)="WON'T",IF(J185&lt;&gt;"No","P-C+","P-C-"),IF(J112="NA",IF(J185&lt;&gt;"No","P*C+","P*C-"),IF(J185&lt;&gt;"No","P*C+","P*C*")))),"*")</f>
        <v>P*C-</v>
      </c>
      <c r="K607" s="58" t="str">
        <f t="shared" si="203"/>
        <v>P*C-</v>
      </c>
      <c r="L607" s="58" t="str">
        <f t="shared" si="203"/>
        <v>P*C-</v>
      </c>
      <c r="M607" s="58" t="str">
        <f t="shared" si="203"/>
        <v>P*C-</v>
      </c>
      <c r="N607" s="58" t="str">
        <f t="shared" si="203"/>
        <v>P*C-</v>
      </c>
      <c r="O607" s="58" t="str">
        <f t="shared" si="203"/>
        <v>P*C-</v>
      </c>
      <c r="P607" s="58" t="str">
        <f t="shared" si="203"/>
        <v>P*C-</v>
      </c>
      <c r="Q607" s="58" t="str">
        <f t="shared" si="203"/>
        <v>P*C*</v>
      </c>
      <c r="R607" s="58" t="str">
        <f t="shared" si="203"/>
        <v>P*C*</v>
      </c>
      <c r="S607" s="58" t="str">
        <f t="shared" si="203"/>
        <v>P*C-</v>
      </c>
      <c r="T607" s="58" t="str">
        <f t="shared" si="203"/>
        <v>P*C-</v>
      </c>
      <c r="U607" s="58" t="str">
        <f t="shared" si="203"/>
        <v>P*C-</v>
      </c>
      <c r="V607" s="58" t="str">
        <f t="shared" si="203"/>
        <v>P+C+</v>
      </c>
      <c r="W607" s="58" t="str">
        <f t="shared" si="203"/>
        <v>P-C-</v>
      </c>
      <c r="X607" s="58" t="str">
        <f t="shared" si="203"/>
        <v>P-C-</v>
      </c>
      <c r="Y607" s="58" t="str">
        <f t="shared" si="203"/>
        <v>P*C-</v>
      </c>
      <c r="Z607" s="58" t="str">
        <f t="shared" si="203"/>
        <v>P*C-</v>
      </c>
      <c r="AA607" s="58" t="str">
        <f t="shared" si="203"/>
        <v>P-C-</v>
      </c>
      <c r="AB607" s="58" t="str">
        <f t="shared" si="203"/>
        <v>P-C-</v>
      </c>
      <c r="AC607" s="58" t="str">
        <f t="shared" si="203"/>
        <v>P*C*</v>
      </c>
      <c r="AD607" s="58" t="str">
        <f t="shared" si="203"/>
        <v>P*C*</v>
      </c>
      <c r="AE607" s="58" t="str">
        <f t="shared" si="203"/>
        <v>P*C*</v>
      </c>
      <c r="AF607" s="58" t="str">
        <f t="shared" si="203"/>
        <v>P*C-</v>
      </c>
      <c r="AG607" s="58" t="str">
        <f t="shared" si="203"/>
        <v>P*C-</v>
      </c>
      <c r="AH607" s="58" t="str">
        <f t="shared" si="203"/>
        <v>P*C*</v>
      </c>
      <c r="AI607" s="58" t="str">
        <f t="shared" si="203"/>
        <v>P*C*</v>
      </c>
      <c r="AJ607" s="58" t="str">
        <f t="shared" si="203"/>
        <v>P-C-</v>
      </c>
      <c r="AK607" s="58" t="str">
        <f t="shared" si="203"/>
        <v>P-C-</v>
      </c>
      <c r="AL607" s="58" t="str">
        <f t="shared" si="203"/>
        <v>P*C*</v>
      </c>
      <c r="AM607" s="58" t="str">
        <f t="shared" si="203"/>
        <v>P*C*</v>
      </c>
      <c r="AN607" s="58" t="str">
        <f t="shared" si="203"/>
        <v>P-C-</v>
      </c>
      <c r="AO607" s="58" t="str">
        <f t="shared" si="203"/>
        <v>P-C-</v>
      </c>
      <c r="AP607" s="58" t="str">
        <f t="shared" ref="AP607:BU607" si="204">IF(AND(LEFT(AP$9,7)="Include",AP185&lt;&gt;""),IF(LEFT(AP112,4)="WILL",IF(AP185&lt;&gt;"No","P+C+","P+C-"),IF(LEFT(AP112,5)="WON'T",IF(AP185&lt;&gt;"No","P-C+","P-C-"),IF(AP112="NA",IF(AP185&lt;&gt;"No","P*C+","P*C-"),IF(AP185&lt;&gt;"No","P*C+","P*C*")))),"*")</f>
        <v>P*C*</v>
      </c>
      <c r="AQ607" s="58" t="str">
        <f t="shared" si="204"/>
        <v>*</v>
      </c>
      <c r="AR607" s="58" t="str">
        <f t="shared" si="204"/>
        <v>P*C*</v>
      </c>
      <c r="AS607" s="58" t="str">
        <f t="shared" si="204"/>
        <v>P*C*</v>
      </c>
      <c r="AT607" s="58" t="str">
        <f t="shared" si="204"/>
        <v>P*C-</v>
      </c>
      <c r="AU607" s="58" t="str">
        <f t="shared" si="204"/>
        <v>P+C+</v>
      </c>
      <c r="AV607" s="58" t="str">
        <f t="shared" si="204"/>
        <v>*</v>
      </c>
      <c r="AW607" s="58" t="str">
        <f t="shared" si="204"/>
        <v>*</v>
      </c>
      <c r="AX607" s="58" t="str">
        <f t="shared" si="204"/>
        <v>*</v>
      </c>
      <c r="AY607" s="58" t="str">
        <f t="shared" si="204"/>
        <v>*</v>
      </c>
      <c r="AZ607" s="58" t="str">
        <f t="shared" si="204"/>
        <v>P*C*</v>
      </c>
      <c r="BA607" s="58" t="str">
        <f t="shared" si="204"/>
        <v>P*C+</v>
      </c>
      <c r="BB607" s="58" t="str">
        <f t="shared" si="204"/>
        <v>P*C+</v>
      </c>
      <c r="BC607" s="58" t="str">
        <f t="shared" si="204"/>
        <v>P*C+</v>
      </c>
      <c r="BD607" s="58" t="str">
        <f t="shared" si="204"/>
        <v>P*C-</v>
      </c>
      <c r="BE607" s="58" t="str">
        <f t="shared" si="204"/>
        <v>*</v>
      </c>
      <c r="BF607" s="58" t="str">
        <f t="shared" si="204"/>
        <v>*</v>
      </c>
      <c r="BG607" s="58" t="str">
        <f t="shared" si="204"/>
        <v>P*C*</v>
      </c>
      <c r="BH607" s="58" t="str">
        <f t="shared" si="204"/>
        <v>*</v>
      </c>
      <c r="BI607" s="58" t="str">
        <f t="shared" si="204"/>
        <v>P*C*</v>
      </c>
      <c r="BJ607" s="58" t="str">
        <f t="shared" si="204"/>
        <v>P*C-</v>
      </c>
      <c r="BK607" s="58" t="str">
        <f t="shared" si="204"/>
        <v>P*C-</v>
      </c>
      <c r="BL607" s="58" t="str">
        <f t="shared" si="204"/>
        <v>P*C-</v>
      </c>
      <c r="BM607" s="58" t="str">
        <f t="shared" si="204"/>
        <v>P*C-</v>
      </c>
      <c r="BN607" s="58" t="str">
        <f t="shared" si="204"/>
        <v>P*C*</v>
      </c>
      <c r="BO607" s="58" t="str">
        <f t="shared" si="204"/>
        <v>P*C*</v>
      </c>
      <c r="BP607" s="58" t="str">
        <f t="shared" si="204"/>
        <v>P*C*</v>
      </c>
      <c r="BQ607" s="58" t="str">
        <f t="shared" si="204"/>
        <v>P*C*</v>
      </c>
      <c r="BR607" s="58" t="str">
        <f t="shared" si="204"/>
        <v>P*C*</v>
      </c>
      <c r="BS607" s="58" t="str">
        <f t="shared" si="204"/>
        <v>P*C*</v>
      </c>
      <c r="BT607" s="58" t="str">
        <f t="shared" si="204"/>
        <v>P*C-</v>
      </c>
      <c r="BU607" s="58" t="str">
        <f t="shared" si="204"/>
        <v>P*C-</v>
      </c>
      <c r="BV607" s="58" t="str">
        <f t="shared" ref="BV607:CI607" si="205">IF(AND(LEFT(BV$9,7)="Include",BV185&lt;&gt;""),IF(LEFT(BV112,4)="WILL",IF(BV185&lt;&gt;"No","P+C+","P+C-"),IF(LEFT(BV112,5)="WON'T",IF(BV185&lt;&gt;"No","P-C+","P-C-"),IF(BV112="NA",IF(BV185&lt;&gt;"No","P*C+","P*C-"),IF(BV185&lt;&gt;"No","P*C+","P*C*")))),"*")</f>
        <v>P*C-</v>
      </c>
      <c r="BW607" s="58" t="str">
        <f t="shared" si="205"/>
        <v>P*C-</v>
      </c>
      <c r="BX607" s="58" t="str">
        <f t="shared" si="205"/>
        <v>P*C*</v>
      </c>
      <c r="BY607" s="58" t="str">
        <f t="shared" si="205"/>
        <v>P*C*</v>
      </c>
      <c r="BZ607" s="58" t="str">
        <f t="shared" si="205"/>
        <v>P*C-</v>
      </c>
      <c r="CA607" s="58" t="str">
        <f t="shared" si="205"/>
        <v>P*C-</v>
      </c>
      <c r="CB607" s="58" t="str">
        <f t="shared" si="205"/>
        <v>P*C*</v>
      </c>
      <c r="CC607" s="58" t="str">
        <f t="shared" si="205"/>
        <v>P*C-</v>
      </c>
      <c r="CD607" s="58" t="str">
        <f t="shared" si="205"/>
        <v>P*C-</v>
      </c>
      <c r="CE607" s="58" t="str">
        <f t="shared" si="205"/>
        <v>*</v>
      </c>
      <c r="CF607" s="58" t="str">
        <f t="shared" si="205"/>
        <v>*</v>
      </c>
      <c r="CG607" s="58" t="str">
        <f t="shared" si="205"/>
        <v>P*C*</v>
      </c>
      <c r="CH607" s="58" t="str">
        <f t="shared" si="205"/>
        <v>P*C-</v>
      </c>
      <c r="CI607" s="58" t="str">
        <f t="shared" si="205"/>
        <v>P*C-</v>
      </c>
      <c r="CJ607" s="58" t="str">
        <f t="shared" si="125"/>
        <v>P-C-</v>
      </c>
      <c r="CK607" s="58" t="str">
        <f t="shared" si="114"/>
        <v>P*C-</v>
      </c>
      <c r="CL607" s="58" t="str">
        <f t="shared" si="114"/>
        <v>P*C-</v>
      </c>
      <c r="CM607" s="58" t="str">
        <f t="shared" si="114"/>
        <v>P*C-</v>
      </c>
      <c r="CN607" s="58" t="str">
        <f t="shared" ref="CN607:DS607" si="206">IF(AND(LEFT(CN$9,7)="Include",CN185&lt;&gt;""),IF(LEFT(CN112,4)="WILL",IF(CN185&lt;&gt;"No","P+C+","P+C-"),IF(LEFT(CN112,5)="WON'T",IF(CN185&lt;&gt;"No","P-C+","P-C-"),IF(CN112="NA",IF(CN185&lt;&gt;"No","P*C+","P*C-"),IF(CN185&lt;&gt;"No","P*C+","P*C*")))),"*")</f>
        <v>P*C-</v>
      </c>
      <c r="CO607" s="58" t="str">
        <f t="shared" si="206"/>
        <v>P*C-</v>
      </c>
      <c r="CP607" s="58" t="str">
        <f t="shared" si="206"/>
        <v>P*C-</v>
      </c>
      <c r="CQ607" s="58" t="str">
        <f t="shared" si="206"/>
        <v>P*C*</v>
      </c>
      <c r="CR607" s="58" t="str">
        <f t="shared" si="206"/>
        <v>P*C*</v>
      </c>
      <c r="CS607" s="58" t="str">
        <f t="shared" si="206"/>
        <v>P*C*</v>
      </c>
      <c r="CT607" s="58" t="str">
        <f t="shared" si="206"/>
        <v>P*C*</v>
      </c>
      <c r="CU607" s="58" t="str">
        <f t="shared" si="206"/>
        <v>P*C-</v>
      </c>
      <c r="CV607" s="58" t="str">
        <f t="shared" si="206"/>
        <v>P*C-</v>
      </c>
      <c r="CW607" s="58" t="str">
        <f t="shared" si="206"/>
        <v>P*C*</v>
      </c>
      <c r="CX607" s="58" t="str">
        <f t="shared" si="206"/>
        <v>P*C*</v>
      </c>
      <c r="CY607" s="58" t="str">
        <f t="shared" si="206"/>
        <v>P*C-</v>
      </c>
      <c r="CZ607" s="58" t="str">
        <f t="shared" si="206"/>
        <v>P*C-</v>
      </c>
      <c r="DA607" s="58" t="str">
        <f t="shared" si="206"/>
        <v>P*C-</v>
      </c>
      <c r="DB607" s="58" t="str">
        <f t="shared" si="206"/>
        <v>P*C-</v>
      </c>
      <c r="DC607" s="58" t="str">
        <f t="shared" si="206"/>
        <v>*</v>
      </c>
      <c r="DD607" s="58" t="str">
        <f t="shared" si="206"/>
        <v>P*C-</v>
      </c>
      <c r="DE607" s="58" t="str">
        <f t="shared" si="206"/>
        <v>P*C-</v>
      </c>
      <c r="DF607" s="58" t="str">
        <f t="shared" si="206"/>
        <v>P*C-</v>
      </c>
      <c r="DG607" s="58" t="str">
        <f t="shared" si="206"/>
        <v>P-C-</v>
      </c>
      <c r="DH607" s="58" t="str">
        <f t="shared" si="206"/>
        <v>P*C-</v>
      </c>
      <c r="DI607" s="58" t="str">
        <f t="shared" si="206"/>
        <v>P*C-</v>
      </c>
      <c r="DJ607" s="58" t="str">
        <f t="shared" si="206"/>
        <v>P*C+</v>
      </c>
      <c r="DK607" s="58" t="str">
        <f t="shared" si="206"/>
        <v>P*C+</v>
      </c>
      <c r="DL607" s="58" t="str">
        <f t="shared" si="206"/>
        <v>P*C-</v>
      </c>
      <c r="DM607" s="58" t="str">
        <f t="shared" si="206"/>
        <v>*</v>
      </c>
      <c r="DN607" s="58" t="str">
        <f t="shared" si="206"/>
        <v>P*C*</v>
      </c>
      <c r="DO607" s="58" t="str">
        <f t="shared" si="206"/>
        <v>P*C*</v>
      </c>
      <c r="DP607" s="58" t="str">
        <f t="shared" si="206"/>
        <v>P*C-</v>
      </c>
      <c r="DQ607" s="58" t="str">
        <f t="shared" si="206"/>
        <v>*</v>
      </c>
      <c r="DR607" s="58" t="str">
        <f t="shared" si="206"/>
        <v>*</v>
      </c>
      <c r="DS607" s="58" t="str">
        <f t="shared" si="206"/>
        <v>P*C+</v>
      </c>
      <c r="DT607" s="58" t="str">
        <f t="shared" ref="DT607:EK607" si="207">IF(AND(LEFT(DT$9,7)="Include",DT185&lt;&gt;""),IF(LEFT(DT112,4)="WILL",IF(DT185&lt;&gt;"No","P+C+","P+C-"),IF(LEFT(DT112,5)="WON'T",IF(DT185&lt;&gt;"No","P-C+","P-C-"),IF(DT112="NA",IF(DT185&lt;&gt;"No","P*C+","P*C-"),IF(DT185&lt;&gt;"No","P*C+","P*C*")))),"*")</f>
        <v>P*C*</v>
      </c>
      <c r="DU607" s="58" t="str">
        <f t="shared" si="207"/>
        <v>P*C*</v>
      </c>
      <c r="DV607" s="58" t="str">
        <f t="shared" si="207"/>
        <v>*</v>
      </c>
      <c r="DW607" s="58" t="str">
        <f t="shared" si="207"/>
        <v>P*C-</v>
      </c>
      <c r="DX607" s="58" t="str">
        <f t="shared" si="207"/>
        <v>P-C-</v>
      </c>
      <c r="DY607" s="58" t="str">
        <f t="shared" si="207"/>
        <v>P*C+</v>
      </c>
      <c r="DZ607" s="58" t="str">
        <f t="shared" si="207"/>
        <v>P*C+</v>
      </c>
      <c r="EA607" s="58" t="str">
        <f t="shared" si="207"/>
        <v>P*C*</v>
      </c>
      <c r="EB607" s="58" t="str">
        <f t="shared" si="207"/>
        <v>P-C-</v>
      </c>
      <c r="EC607" s="58" t="str">
        <f t="shared" si="207"/>
        <v>P*C-</v>
      </c>
      <c r="ED607" s="58" t="str">
        <f t="shared" si="207"/>
        <v>P*C-</v>
      </c>
      <c r="EE607" s="58" t="str">
        <f t="shared" si="207"/>
        <v>P*C-</v>
      </c>
      <c r="EF607" s="58" t="str">
        <f t="shared" si="207"/>
        <v>P*C*</v>
      </c>
      <c r="EG607" s="58" t="str">
        <f t="shared" si="207"/>
        <v>P*C*</v>
      </c>
      <c r="EH607" s="58" t="str">
        <f t="shared" si="207"/>
        <v>P*C-</v>
      </c>
      <c r="EI607" s="58" t="str">
        <f t="shared" si="207"/>
        <v>P*C-</v>
      </c>
      <c r="EJ607" s="58" t="str">
        <f t="shared" si="207"/>
        <v>P*C-</v>
      </c>
      <c r="EK607" s="58" t="str">
        <f t="shared" si="207"/>
        <v>P*C-</v>
      </c>
      <c r="EL607" s="109"/>
      <c r="EM607" s="109"/>
    </row>
    <row r="608" spans="1:143" s="58" customFormat="1" ht="12.75" customHeight="1" x14ac:dyDescent="0.25">
      <c r="A608" s="5"/>
      <c r="B608" s="96"/>
      <c r="C608" s="96"/>
      <c r="D608" s="96"/>
      <c r="E608" s="96"/>
      <c r="F608" s="96" t="s">
        <v>3540</v>
      </c>
      <c r="G608" s="4" t="s">
        <v>389</v>
      </c>
      <c r="H608" s="18" t="s">
        <v>5</v>
      </c>
      <c r="I608" s="18"/>
      <c r="J608" s="58" t="str">
        <f t="shared" ref="J608:AO608" si="208">IF(AND(LEFT(J$9,7)="Include",J186&lt;&gt;""),IF(LEFT(J113,4)="WILL",IF(J186&lt;&gt;"No","P+C+","P+C-"),IF(LEFT(J113,5)="WON'T",IF(J186&lt;&gt;"No","P-C+","P-C-"),IF(J113="NA",IF(J186&lt;&gt;"No","P*C+","P*C-"),IF(J186&lt;&gt;"No","P*C+","P*C*")))),"*")</f>
        <v>P*C-</v>
      </c>
      <c r="K608" s="58" t="str">
        <f t="shared" si="208"/>
        <v>P*C-</v>
      </c>
      <c r="L608" s="58" t="str">
        <f t="shared" si="208"/>
        <v>P*C-</v>
      </c>
      <c r="M608" s="58" t="str">
        <f t="shared" si="208"/>
        <v>P*C-</v>
      </c>
      <c r="N608" s="58" t="str">
        <f t="shared" si="208"/>
        <v>P*C-</v>
      </c>
      <c r="O608" s="58" t="str">
        <f t="shared" si="208"/>
        <v>P*C-</v>
      </c>
      <c r="P608" s="58" t="str">
        <f t="shared" si="208"/>
        <v>P*C-</v>
      </c>
      <c r="Q608" s="58" t="str">
        <f t="shared" si="208"/>
        <v>P*C*</v>
      </c>
      <c r="R608" s="58" t="str">
        <f t="shared" si="208"/>
        <v>P*C*</v>
      </c>
      <c r="S608" s="58" t="str">
        <f t="shared" si="208"/>
        <v>P*C+</v>
      </c>
      <c r="T608" s="58" t="str">
        <f t="shared" si="208"/>
        <v>P*C+</v>
      </c>
      <c r="U608" s="58" t="str">
        <f t="shared" si="208"/>
        <v>P*C-</v>
      </c>
      <c r="V608" s="58" t="str">
        <f t="shared" si="208"/>
        <v>P*C-</v>
      </c>
      <c r="W608" s="58" t="str">
        <f t="shared" si="208"/>
        <v>P*C-</v>
      </c>
      <c r="X608" s="58" t="str">
        <f t="shared" si="208"/>
        <v>P*C-</v>
      </c>
      <c r="Y608" s="58" t="str">
        <f t="shared" si="208"/>
        <v>P*C-</v>
      </c>
      <c r="Z608" s="58" t="str">
        <f t="shared" si="208"/>
        <v>P*C-</v>
      </c>
      <c r="AA608" s="58" t="str">
        <f t="shared" si="208"/>
        <v>P*C-</v>
      </c>
      <c r="AB608" s="58" t="str">
        <f t="shared" si="208"/>
        <v>P*C-</v>
      </c>
      <c r="AC608" s="58" t="str">
        <f t="shared" si="208"/>
        <v>P*C*</v>
      </c>
      <c r="AD608" s="58" t="str">
        <f t="shared" si="208"/>
        <v>P*C*</v>
      </c>
      <c r="AE608" s="58" t="str">
        <f t="shared" si="208"/>
        <v>P*C*</v>
      </c>
      <c r="AF608" s="58" t="str">
        <f t="shared" si="208"/>
        <v>P+C-</v>
      </c>
      <c r="AG608" s="58" t="str">
        <f t="shared" si="208"/>
        <v>P+C-</v>
      </c>
      <c r="AH608" s="58" t="str">
        <f t="shared" si="208"/>
        <v>P*C*</v>
      </c>
      <c r="AI608" s="58" t="str">
        <f t="shared" si="208"/>
        <v>P*C*</v>
      </c>
      <c r="AJ608" s="58" t="str">
        <f t="shared" si="208"/>
        <v>P*C+</v>
      </c>
      <c r="AK608" s="58" t="str">
        <f t="shared" si="208"/>
        <v>P*C+</v>
      </c>
      <c r="AL608" s="58" t="str">
        <f t="shared" si="208"/>
        <v>P*C*</v>
      </c>
      <c r="AM608" s="58" t="str">
        <f t="shared" si="208"/>
        <v>P*C*</v>
      </c>
      <c r="AN608" s="58" t="str">
        <f t="shared" si="208"/>
        <v>P*C*</v>
      </c>
      <c r="AO608" s="58" t="str">
        <f t="shared" si="208"/>
        <v>P*C*</v>
      </c>
      <c r="AP608" s="58" t="str">
        <f t="shared" ref="AP608:BU608" si="209">IF(AND(LEFT(AP$9,7)="Include",AP186&lt;&gt;""),IF(LEFT(AP113,4)="WILL",IF(AP186&lt;&gt;"No","P+C+","P+C-"),IF(LEFT(AP113,5)="WON'T",IF(AP186&lt;&gt;"No","P-C+","P-C-"),IF(AP113="NA",IF(AP186&lt;&gt;"No","P*C+","P*C-"),IF(AP186&lt;&gt;"No","P*C+","P*C*")))),"*")</f>
        <v>P*C+</v>
      </c>
      <c r="AQ608" s="58" t="str">
        <f t="shared" si="209"/>
        <v>*</v>
      </c>
      <c r="AR608" s="58" t="str">
        <f t="shared" si="209"/>
        <v>P*C*</v>
      </c>
      <c r="AS608" s="58" t="str">
        <f t="shared" si="209"/>
        <v>P*C*</v>
      </c>
      <c r="AT608" s="58" t="str">
        <f t="shared" si="209"/>
        <v>P*C-</v>
      </c>
      <c r="AU608" s="58" t="str">
        <f t="shared" si="209"/>
        <v>P*C+</v>
      </c>
      <c r="AV608" s="58" t="str">
        <f t="shared" si="209"/>
        <v>*</v>
      </c>
      <c r="AW608" s="58" t="str">
        <f t="shared" si="209"/>
        <v>*</v>
      </c>
      <c r="AX608" s="58" t="str">
        <f t="shared" si="209"/>
        <v>*</v>
      </c>
      <c r="AY608" s="58" t="str">
        <f t="shared" si="209"/>
        <v>*</v>
      </c>
      <c r="AZ608" s="58" t="str">
        <f t="shared" si="209"/>
        <v>P*C*</v>
      </c>
      <c r="BA608" s="58" t="str">
        <f t="shared" si="209"/>
        <v>P*C-</v>
      </c>
      <c r="BB608" s="58" t="str">
        <f t="shared" si="209"/>
        <v>P*C-</v>
      </c>
      <c r="BC608" s="58" t="str">
        <f t="shared" si="209"/>
        <v>P*C-</v>
      </c>
      <c r="BD608" s="58" t="str">
        <f t="shared" si="209"/>
        <v>P*C-</v>
      </c>
      <c r="BE608" s="58" t="str">
        <f t="shared" si="209"/>
        <v>*</v>
      </c>
      <c r="BF608" s="58" t="str">
        <f t="shared" si="209"/>
        <v>*</v>
      </c>
      <c r="BG608" s="58" t="str">
        <f t="shared" si="209"/>
        <v>P*C*</v>
      </c>
      <c r="BH608" s="58" t="str">
        <f t="shared" si="209"/>
        <v>*</v>
      </c>
      <c r="BI608" s="58" t="str">
        <f t="shared" si="209"/>
        <v>P*C*</v>
      </c>
      <c r="BJ608" s="58" t="str">
        <f t="shared" si="209"/>
        <v>P*C-</v>
      </c>
      <c r="BK608" s="58" t="str">
        <f t="shared" si="209"/>
        <v>P*C-</v>
      </c>
      <c r="BL608" s="58" t="str">
        <f t="shared" si="209"/>
        <v>P*C-</v>
      </c>
      <c r="BM608" s="58" t="str">
        <f t="shared" si="209"/>
        <v>P*C-</v>
      </c>
      <c r="BN608" s="58" t="str">
        <f t="shared" si="209"/>
        <v>P*C*</v>
      </c>
      <c r="BO608" s="58" t="str">
        <f t="shared" si="209"/>
        <v>P*C*</v>
      </c>
      <c r="BP608" s="58" t="str">
        <f t="shared" si="209"/>
        <v>P*C*</v>
      </c>
      <c r="BQ608" s="58" t="str">
        <f t="shared" si="209"/>
        <v>P*C*</v>
      </c>
      <c r="BR608" s="58" t="str">
        <f t="shared" si="209"/>
        <v>P*C*</v>
      </c>
      <c r="BS608" s="58" t="str">
        <f t="shared" si="209"/>
        <v>P*C*</v>
      </c>
      <c r="BT608" s="58" t="str">
        <f t="shared" si="209"/>
        <v>P*C-</v>
      </c>
      <c r="BU608" s="58" t="str">
        <f t="shared" si="209"/>
        <v>P*C-</v>
      </c>
      <c r="BV608" s="58" t="str">
        <f t="shared" ref="BV608:CI608" si="210">IF(AND(LEFT(BV$9,7)="Include",BV186&lt;&gt;""),IF(LEFT(BV113,4)="WILL",IF(BV186&lt;&gt;"No","P+C+","P+C-"),IF(LEFT(BV113,5)="WON'T",IF(BV186&lt;&gt;"No","P-C+","P-C-"),IF(BV113="NA",IF(BV186&lt;&gt;"No","P*C+","P*C-"),IF(BV186&lt;&gt;"No","P*C+","P*C*")))),"*")</f>
        <v>P*C-</v>
      </c>
      <c r="BW608" s="58" t="str">
        <f t="shared" si="210"/>
        <v>P*C-</v>
      </c>
      <c r="BX608" s="58" t="str">
        <f t="shared" si="210"/>
        <v>P*C*</v>
      </c>
      <c r="BY608" s="58" t="str">
        <f t="shared" si="210"/>
        <v>P*C*</v>
      </c>
      <c r="BZ608" s="58" t="str">
        <f t="shared" si="210"/>
        <v>P*C-</v>
      </c>
      <c r="CA608" s="58" t="str">
        <f t="shared" si="210"/>
        <v>P*C-</v>
      </c>
      <c r="CB608" s="58" t="str">
        <f t="shared" si="210"/>
        <v>P*C*</v>
      </c>
      <c r="CC608" s="58" t="str">
        <f t="shared" si="210"/>
        <v>P*C-</v>
      </c>
      <c r="CD608" s="58" t="str">
        <f t="shared" si="210"/>
        <v>P*C-</v>
      </c>
      <c r="CE608" s="58" t="str">
        <f t="shared" si="210"/>
        <v>*</v>
      </c>
      <c r="CF608" s="58" t="str">
        <f t="shared" si="210"/>
        <v>*</v>
      </c>
      <c r="CG608" s="58" t="str">
        <f t="shared" si="210"/>
        <v>P*C*</v>
      </c>
      <c r="CH608" s="58" t="str">
        <f t="shared" si="210"/>
        <v>P*C-</v>
      </c>
      <c r="CI608" s="58" t="str">
        <f t="shared" si="210"/>
        <v>P*C-</v>
      </c>
      <c r="CJ608" s="58" t="str">
        <f t="shared" si="125"/>
        <v>P*C-</v>
      </c>
      <c r="CK608" s="58" t="str">
        <f t="shared" si="114"/>
        <v>P*C-</v>
      </c>
      <c r="CL608" s="58" t="str">
        <f t="shared" si="114"/>
        <v>P*C-</v>
      </c>
      <c r="CM608" s="58" t="str">
        <f t="shared" si="114"/>
        <v>P*C-</v>
      </c>
      <c r="CN608" s="58" t="str">
        <f t="shared" ref="CN608:DS608" si="211">IF(AND(LEFT(CN$9,7)="Include",CN186&lt;&gt;""),IF(LEFT(CN113,4)="WILL",IF(CN186&lt;&gt;"No","P+C+","P+C-"),IF(LEFT(CN113,5)="WON'T",IF(CN186&lt;&gt;"No","P-C+","P-C-"),IF(CN113="NA",IF(CN186&lt;&gt;"No","P*C+","P*C-"),IF(CN186&lt;&gt;"No","P*C+","P*C*")))),"*")</f>
        <v>P*C-</v>
      </c>
      <c r="CO608" s="58" t="str">
        <f t="shared" si="211"/>
        <v>P*C-</v>
      </c>
      <c r="CP608" s="58" t="str">
        <f t="shared" si="211"/>
        <v>P*C-</v>
      </c>
      <c r="CQ608" s="58" t="str">
        <f t="shared" si="211"/>
        <v>P*C*</v>
      </c>
      <c r="CR608" s="58" t="str">
        <f t="shared" si="211"/>
        <v>P*C*</v>
      </c>
      <c r="CS608" s="58" t="str">
        <f t="shared" si="211"/>
        <v>P*C*</v>
      </c>
      <c r="CT608" s="58" t="str">
        <f t="shared" si="211"/>
        <v>P*C*</v>
      </c>
      <c r="CU608" s="58" t="str">
        <f t="shared" si="211"/>
        <v>P*C-</v>
      </c>
      <c r="CV608" s="58" t="str">
        <f t="shared" si="211"/>
        <v>P*C-</v>
      </c>
      <c r="CW608" s="58" t="str">
        <f t="shared" si="211"/>
        <v>P*C*</v>
      </c>
      <c r="CX608" s="58" t="str">
        <f t="shared" si="211"/>
        <v>P*C*</v>
      </c>
      <c r="CY608" s="58" t="str">
        <f t="shared" si="211"/>
        <v>P+C-</v>
      </c>
      <c r="CZ608" s="58" t="str">
        <f t="shared" si="211"/>
        <v>P+C-</v>
      </c>
      <c r="DA608" s="58" t="str">
        <f t="shared" si="211"/>
        <v>P*C-</v>
      </c>
      <c r="DB608" s="58" t="str">
        <f t="shared" si="211"/>
        <v>P*C-</v>
      </c>
      <c r="DC608" s="58" t="str">
        <f t="shared" si="211"/>
        <v>*</v>
      </c>
      <c r="DD608" s="58" t="str">
        <f t="shared" si="211"/>
        <v>P*C-</v>
      </c>
      <c r="DE608" s="58" t="str">
        <f t="shared" si="211"/>
        <v>P*C-</v>
      </c>
      <c r="DF608" s="58" t="str">
        <f t="shared" si="211"/>
        <v>P*C-</v>
      </c>
      <c r="DG608" s="58" t="str">
        <f t="shared" si="211"/>
        <v>P*C-</v>
      </c>
      <c r="DH608" s="58" t="str">
        <f t="shared" si="211"/>
        <v>P+C-</v>
      </c>
      <c r="DI608" s="58" t="str">
        <f t="shared" si="211"/>
        <v>P*C-</v>
      </c>
      <c r="DJ608" s="58" t="str">
        <f t="shared" si="211"/>
        <v>P*C*</v>
      </c>
      <c r="DK608" s="58" t="str">
        <f t="shared" si="211"/>
        <v>P*C*</v>
      </c>
      <c r="DL608" s="58" t="str">
        <f t="shared" si="211"/>
        <v>P*C-</v>
      </c>
      <c r="DM608" s="58" t="str">
        <f t="shared" si="211"/>
        <v>*</v>
      </c>
      <c r="DN608" s="58" t="str">
        <f t="shared" si="211"/>
        <v>P*C*</v>
      </c>
      <c r="DO608" s="58" t="str">
        <f t="shared" si="211"/>
        <v>P*C*</v>
      </c>
      <c r="DP608" s="58" t="str">
        <f t="shared" si="211"/>
        <v>P*C-</v>
      </c>
      <c r="DQ608" s="58" t="str">
        <f t="shared" si="211"/>
        <v>*</v>
      </c>
      <c r="DR608" s="58" t="str">
        <f t="shared" si="211"/>
        <v>*</v>
      </c>
      <c r="DS608" s="58" t="str">
        <f t="shared" si="211"/>
        <v>P*C*</v>
      </c>
      <c r="DT608" s="58" t="str">
        <f t="shared" ref="DT608:EK608" si="212">IF(AND(LEFT(DT$9,7)="Include",DT186&lt;&gt;""),IF(LEFT(DT113,4)="WILL",IF(DT186&lt;&gt;"No","P+C+","P+C-"),IF(LEFT(DT113,5)="WON'T",IF(DT186&lt;&gt;"No","P-C+","P-C-"),IF(DT113="NA",IF(DT186&lt;&gt;"No","P*C+","P*C-"),IF(DT186&lt;&gt;"No","P*C+","P*C*")))),"*")</f>
        <v>P*C*</v>
      </c>
      <c r="DU608" s="58" t="str">
        <f t="shared" si="212"/>
        <v>P*C*</v>
      </c>
      <c r="DV608" s="58" t="str">
        <f t="shared" si="212"/>
        <v>*</v>
      </c>
      <c r="DW608" s="58" t="str">
        <f t="shared" si="212"/>
        <v>P*C-</v>
      </c>
      <c r="DX608" s="58" t="str">
        <f t="shared" si="212"/>
        <v>P*C-</v>
      </c>
      <c r="DY608" s="58" t="str">
        <f t="shared" si="212"/>
        <v>P+C-</v>
      </c>
      <c r="DZ608" s="58" t="str">
        <f t="shared" si="212"/>
        <v>P+C-</v>
      </c>
      <c r="EA608" s="58" t="str">
        <f t="shared" si="212"/>
        <v>P*C*</v>
      </c>
      <c r="EB608" s="58" t="str">
        <f t="shared" si="212"/>
        <v>P*C-</v>
      </c>
      <c r="EC608" s="58" t="str">
        <f t="shared" si="212"/>
        <v>P*C-</v>
      </c>
      <c r="ED608" s="58" t="str">
        <f t="shared" si="212"/>
        <v>P*C-</v>
      </c>
      <c r="EE608" s="58" t="str">
        <f t="shared" si="212"/>
        <v>P*C-</v>
      </c>
      <c r="EF608" s="58" t="str">
        <f t="shared" si="212"/>
        <v>P*C*</v>
      </c>
      <c r="EG608" s="58" t="str">
        <f t="shared" si="212"/>
        <v>P*C*</v>
      </c>
      <c r="EH608" s="58" t="str">
        <f t="shared" si="212"/>
        <v>P*C-</v>
      </c>
      <c r="EI608" s="58" t="str">
        <f t="shared" si="212"/>
        <v>P*C-</v>
      </c>
      <c r="EJ608" s="58" t="str">
        <f t="shared" si="212"/>
        <v>P*C-</v>
      </c>
      <c r="EK608" s="58" t="str">
        <f t="shared" si="212"/>
        <v>P*C-</v>
      </c>
      <c r="EL608" s="109"/>
      <c r="EM608" s="109"/>
    </row>
    <row r="609" spans="1:143" s="58" customFormat="1" ht="12.75" customHeight="1" x14ac:dyDescent="0.25">
      <c r="A609" s="5"/>
      <c r="B609" s="96"/>
      <c r="C609" s="96"/>
      <c r="D609" s="96"/>
      <c r="E609" s="96"/>
      <c r="F609" s="96" t="s">
        <v>3541</v>
      </c>
      <c r="G609" s="4" t="s">
        <v>425</v>
      </c>
      <c r="H609" s="18" t="s">
        <v>5</v>
      </c>
      <c r="I609" s="18"/>
      <c r="J609" s="58" t="str">
        <f t="shared" ref="J609:AO609" si="213">IF(AND(LEFT(J$9,7)="Include",J187&lt;&gt;""),IF(LEFT(J114,4)="WILL",IF(J187&lt;&gt;"No","P+C+","P+C-"),IF(LEFT(J114,5)="WON'T",IF(J187&lt;&gt;"No","P-C+","P-C-"),IF(J114="NA",IF(J187&lt;&gt;"No","P*C+","P*C-"),IF(J187&lt;&gt;"No","P*C+","P*C*")))),"*")</f>
        <v>P*C-</v>
      </c>
      <c r="K609" s="58" t="str">
        <f t="shared" si="213"/>
        <v>P*C-</v>
      </c>
      <c r="L609" s="58" t="str">
        <f t="shared" si="213"/>
        <v>P*C-</v>
      </c>
      <c r="M609" s="58" t="str">
        <f t="shared" si="213"/>
        <v>P*C-</v>
      </c>
      <c r="N609" s="58" t="str">
        <f t="shared" si="213"/>
        <v>P*C-</v>
      </c>
      <c r="O609" s="58" t="str">
        <f t="shared" si="213"/>
        <v>P*C-</v>
      </c>
      <c r="P609" s="58" t="str">
        <f t="shared" si="213"/>
        <v>P*C-</v>
      </c>
      <c r="Q609" s="58" t="str">
        <f t="shared" si="213"/>
        <v>P*C*</v>
      </c>
      <c r="R609" s="58" t="str">
        <f t="shared" si="213"/>
        <v>P*C*</v>
      </c>
      <c r="S609" s="58" t="str">
        <f t="shared" si="213"/>
        <v>P*C-</v>
      </c>
      <c r="T609" s="58" t="str">
        <f t="shared" si="213"/>
        <v>P*C-</v>
      </c>
      <c r="U609" s="58" t="str">
        <f t="shared" si="213"/>
        <v>P*C-</v>
      </c>
      <c r="V609" s="58" t="str">
        <f t="shared" si="213"/>
        <v>P*C-</v>
      </c>
      <c r="W609" s="58" t="str">
        <f t="shared" si="213"/>
        <v>P+C-</v>
      </c>
      <c r="X609" s="58" t="str">
        <f t="shared" si="213"/>
        <v>P+C-</v>
      </c>
      <c r="Y609" s="58" t="str">
        <f t="shared" si="213"/>
        <v>P+C-</v>
      </c>
      <c r="Z609" s="58" t="str">
        <f t="shared" si="213"/>
        <v>P+C-</v>
      </c>
      <c r="AA609" s="58" t="str">
        <f t="shared" si="213"/>
        <v>P+C-</v>
      </c>
      <c r="AB609" s="58" t="str">
        <f t="shared" si="213"/>
        <v>P*C-</v>
      </c>
      <c r="AC609" s="58" t="str">
        <f t="shared" si="213"/>
        <v>P*C*</v>
      </c>
      <c r="AD609" s="58" t="str">
        <f t="shared" si="213"/>
        <v>P*C*</v>
      </c>
      <c r="AE609" s="58" t="str">
        <f t="shared" si="213"/>
        <v>P*C*</v>
      </c>
      <c r="AF609" s="58" t="str">
        <f t="shared" si="213"/>
        <v>P*C-</v>
      </c>
      <c r="AG609" s="58" t="str">
        <f t="shared" si="213"/>
        <v>P*C-</v>
      </c>
      <c r="AH609" s="58" t="str">
        <f t="shared" si="213"/>
        <v>P*C*</v>
      </c>
      <c r="AI609" s="58" t="str">
        <f t="shared" si="213"/>
        <v>P*C*</v>
      </c>
      <c r="AJ609" s="58" t="str">
        <f t="shared" si="213"/>
        <v>P-C+</v>
      </c>
      <c r="AK609" s="58" t="str">
        <f t="shared" si="213"/>
        <v>P-C+</v>
      </c>
      <c r="AL609" s="58" t="str">
        <f t="shared" si="213"/>
        <v>P*C*</v>
      </c>
      <c r="AM609" s="58" t="str">
        <f t="shared" si="213"/>
        <v>P*C*</v>
      </c>
      <c r="AN609" s="58" t="str">
        <f t="shared" si="213"/>
        <v>P-C-</v>
      </c>
      <c r="AO609" s="58" t="str">
        <f t="shared" si="213"/>
        <v>P-C-</v>
      </c>
      <c r="AP609" s="58" t="str">
        <f t="shared" ref="AP609:BU609" si="214">IF(AND(LEFT(AP$9,7)="Include",AP187&lt;&gt;""),IF(LEFT(AP114,4)="WILL",IF(AP187&lt;&gt;"No","P+C+","P+C-"),IF(LEFT(AP114,5)="WON'T",IF(AP187&lt;&gt;"No","P-C+","P-C-"),IF(AP114="NA",IF(AP187&lt;&gt;"No","P*C+","P*C-"),IF(AP187&lt;&gt;"No","P*C+","P*C*")))),"*")</f>
        <v>P*C*</v>
      </c>
      <c r="AQ609" s="58" t="str">
        <f t="shared" si="214"/>
        <v>*</v>
      </c>
      <c r="AR609" s="58" t="str">
        <f t="shared" si="214"/>
        <v>P*C*</v>
      </c>
      <c r="AS609" s="58" t="str">
        <f t="shared" si="214"/>
        <v>P*C*</v>
      </c>
      <c r="AT609" s="58" t="str">
        <f t="shared" si="214"/>
        <v>P*C-</v>
      </c>
      <c r="AU609" s="58" t="str">
        <f t="shared" si="214"/>
        <v>P*C-</v>
      </c>
      <c r="AV609" s="58" t="str">
        <f t="shared" si="214"/>
        <v>*</v>
      </c>
      <c r="AW609" s="58" t="str">
        <f t="shared" si="214"/>
        <v>*</v>
      </c>
      <c r="AX609" s="58" t="str">
        <f t="shared" si="214"/>
        <v>*</v>
      </c>
      <c r="AY609" s="58" t="str">
        <f t="shared" si="214"/>
        <v>*</v>
      </c>
      <c r="AZ609" s="58" t="str">
        <f t="shared" si="214"/>
        <v>P*C*</v>
      </c>
      <c r="BA609" s="58" t="str">
        <f t="shared" si="214"/>
        <v>P*C-</v>
      </c>
      <c r="BB609" s="58" t="str">
        <f t="shared" si="214"/>
        <v>P*C-</v>
      </c>
      <c r="BC609" s="58" t="str">
        <f t="shared" si="214"/>
        <v>P*C-</v>
      </c>
      <c r="BD609" s="58" t="str">
        <f t="shared" si="214"/>
        <v>P*C-</v>
      </c>
      <c r="BE609" s="58" t="str">
        <f t="shared" si="214"/>
        <v>*</v>
      </c>
      <c r="BF609" s="58" t="str">
        <f t="shared" si="214"/>
        <v>*</v>
      </c>
      <c r="BG609" s="58" t="str">
        <f t="shared" si="214"/>
        <v>P*C*</v>
      </c>
      <c r="BH609" s="58" t="str">
        <f t="shared" si="214"/>
        <v>*</v>
      </c>
      <c r="BI609" s="58" t="str">
        <f t="shared" si="214"/>
        <v>P*C*</v>
      </c>
      <c r="BJ609" s="58" t="str">
        <f t="shared" si="214"/>
        <v>P+C-</v>
      </c>
      <c r="BK609" s="58" t="str">
        <f t="shared" si="214"/>
        <v>P+C-</v>
      </c>
      <c r="BL609" s="58" t="str">
        <f t="shared" si="214"/>
        <v>P*C-</v>
      </c>
      <c r="BM609" s="58" t="str">
        <f t="shared" si="214"/>
        <v>P*C-</v>
      </c>
      <c r="BN609" s="58" t="str">
        <f t="shared" si="214"/>
        <v>P*C*</v>
      </c>
      <c r="BO609" s="58" t="str">
        <f t="shared" si="214"/>
        <v>P*C*</v>
      </c>
      <c r="BP609" s="58" t="str">
        <f t="shared" si="214"/>
        <v>P*C*</v>
      </c>
      <c r="BQ609" s="58" t="str">
        <f t="shared" si="214"/>
        <v>P*C*</v>
      </c>
      <c r="BR609" s="58" t="str">
        <f t="shared" si="214"/>
        <v>P*C*</v>
      </c>
      <c r="BS609" s="58" t="str">
        <f t="shared" si="214"/>
        <v>P*C*</v>
      </c>
      <c r="BT609" s="58" t="str">
        <f t="shared" si="214"/>
        <v>P*C-</v>
      </c>
      <c r="BU609" s="58" t="str">
        <f t="shared" si="214"/>
        <v>P*C-</v>
      </c>
      <c r="BV609" s="58" t="str">
        <f t="shared" ref="BV609:CI609" si="215">IF(AND(LEFT(BV$9,7)="Include",BV187&lt;&gt;""),IF(LEFT(BV114,4)="WILL",IF(BV187&lt;&gt;"No","P+C+","P+C-"),IF(LEFT(BV114,5)="WON'T",IF(BV187&lt;&gt;"No","P-C+","P-C-"),IF(BV114="NA",IF(BV187&lt;&gt;"No","P*C+","P*C-"),IF(BV187&lt;&gt;"No","P*C+","P*C*")))),"*")</f>
        <v>P+C-</v>
      </c>
      <c r="BW609" s="58" t="str">
        <f t="shared" si="215"/>
        <v>P+C-</v>
      </c>
      <c r="BX609" s="58" t="str">
        <f t="shared" si="215"/>
        <v>P*C*</v>
      </c>
      <c r="BY609" s="58" t="str">
        <f t="shared" si="215"/>
        <v>P*C*</v>
      </c>
      <c r="BZ609" s="58" t="str">
        <f t="shared" si="215"/>
        <v>P*C-</v>
      </c>
      <c r="CA609" s="58" t="str">
        <f t="shared" si="215"/>
        <v>P*C-</v>
      </c>
      <c r="CB609" s="58" t="str">
        <f t="shared" si="215"/>
        <v>P*C*</v>
      </c>
      <c r="CC609" s="58" t="str">
        <f t="shared" si="215"/>
        <v>P*C-</v>
      </c>
      <c r="CD609" s="58" t="str">
        <f t="shared" si="215"/>
        <v>P*C-</v>
      </c>
      <c r="CE609" s="58" t="str">
        <f t="shared" si="215"/>
        <v>*</v>
      </c>
      <c r="CF609" s="58" t="str">
        <f t="shared" si="215"/>
        <v>*</v>
      </c>
      <c r="CG609" s="58" t="str">
        <f t="shared" si="215"/>
        <v>P*C*</v>
      </c>
      <c r="CH609" s="58" t="str">
        <f t="shared" si="215"/>
        <v>P*C-</v>
      </c>
      <c r="CI609" s="58" t="str">
        <f t="shared" si="215"/>
        <v>P*C-</v>
      </c>
      <c r="CJ609" s="58" t="str">
        <f t="shared" si="125"/>
        <v>P-C-</v>
      </c>
      <c r="CK609" s="58" t="str">
        <f t="shared" si="114"/>
        <v>P*C-</v>
      </c>
      <c r="CL609" s="58" t="str">
        <f t="shared" si="114"/>
        <v>P*C-</v>
      </c>
      <c r="CM609" s="58" t="str">
        <f t="shared" si="114"/>
        <v>P*C-</v>
      </c>
      <c r="CN609" s="58" t="str">
        <f t="shared" ref="CN609:DS609" si="216">IF(AND(LEFT(CN$9,7)="Include",CN187&lt;&gt;""),IF(LEFT(CN114,4)="WILL",IF(CN187&lt;&gt;"No","P+C+","P+C-"),IF(LEFT(CN114,5)="WON'T",IF(CN187&lt;&gt;"No","P-C+","P-C-"),IF(CN114="NA",IF(CN187&lt;&gt;"No","P*C+","P*C-"),IF(CN187&lt;&gt;"No","P*C+","P*C*")))),"*")</f>
        <v>P*C-</v>
      </c>
      <c r="CO609" s="58" t="str">
        <f t="shared" si="216"/>
        <v>P*C-</v>
      </c>
      <c r="CP609" s="58" t="str">
        <f t="shared" si="216"/>
        <v>P*C-</v>
      </c>
      <c r="CQ609" s="58" t="str">
        <f t="shared" si="216"/>
        <v>P*C*</v>
      </c>
      <c r="CR609" s="58" t="str">
        <f t="shared" si="216"/>
        <v>P*C*</v>
      </c>
      <c r="CS609" s="58" t="str">
        <f t="shared" si="216"/>
        <v>P*C*</v>
      </c>
      <c r="CT609" s="58" t="str">
        <f t="shared" si="216"/>
        <v>P*C*</v>
      </c>
      <c r="CU609" s="58" t="str">
        <f t="shared" si="216"/>
        <v>P*C-</v>
      </c>
      <c r="CV609" s="58" t="str">
        <f t="shared" si="216"/>
        <v>P*C-</v>
      </c>
      <c r="CW609" s="58" t="str">
        <f t="shared" si="216"/>
        <v>P*C*</v>
      </c>
      <c r="CX609" s="58" t="str">
        <f t="shared" si="216"/>
        <v>P*C*</v>
      </c>
      <c r="CY609" s="58" t="str">
        <f t="shared" si="216"/>
        <v>P*C-</v>
      </c>
      <c r="CZ609" s="58" t="str">
        <f t="shared" si="216"/>
        <v>P*C-</v>
      </c>
      <c r="DA609" s="58" t="str">
        <f t="shared" si="216"/>
        <v>P*C-</v>
      </c>
      <c r="DB609" s="58" t="str">
        <f t="shared" si="216"/>
        <v>P*C-</v>
      </c>
      <c r="DC609" s="58" t="str">
        <f t="shared" si="216"/>
        <v>*</v>
      </c>
      <c r="DD609" s="58" t="str">
        <f t="shared" si="216"/>
        <v>P*C-</v>
      </c>
      <c r="DE609" s="58" t="str">
        <f t="shared" si="216"/>
        <v>P*C-</v>
      </c>
      <c r="DF609" s="58" t="str">
        <f t="shared" si="216"/>
        <v>P*C-</v>
      </c>
      <c r="DG609" s="58" t="str">
        <f t="shared" si="216"/>
        <v>P-C-</v>
      </c>
      <c r="DH609" s="58" t="str">
        <f t="shared" si="216"/>
        <v>P*C-</v>
      </c>
      <c r="DI609" s="58" t="str">
        <f t="shared" si="216"/>
        <v>P*C-</v>
      </c>
      <c r="DJ609" s="58" t="str">
        <f t="shared" si="216"/>
        <v>P*C*</v>
      </c>
      <c r="DK609" s="58" t="str">
        <f t="shared" si="216"/>
        <v>P*C*</v>
      </c>
      <c r="DL609" s="58" t="str">
        <f t="shared" si="216"/>
        <v>P*C-</v>
      </c>
      <c r="DM609" s="58" t="str">
        <f t="shared" si="216"/>
        <v>*</v>
      </c>
      <c r="DN609" s="58" t="str">
        <f t="shared" si="216"/>
        <v>P*C*</v>
      </c>
      <c r="DO609" s="58" t="str">
        <f t="shared" si="216"/>
        <v>P*C*</v>
      </c>
      <c r="DP609" s="58" t="str">
        <f t="shared" si="216"/>
        <v>P*C-</v>
      </c>
      <c r="DQ609" s="58" t="str">
        <f t="shared" si="216"/>
        <v>*</v>
      </c>
      <c r="DR609" s="58" t="str">
        <f t="shared" si="216"/>
        <v>*</v>
      </c>
      <c r="DS609" s="58" t="str">
        <f t="shared" si="216"/>
        <v>P*C+</v>
      </c>
      <c r="DT609" s="58" t="str">
        <f t="shared" ref="DT609:EK609" si="217">IF(AND(LEFT(DT$9,7)="Include",DT187&lt;&gt;""),IF(LEFT(DT114,4)="WILL",IF(DT187&lt;&gt;"No","P+C+","P+C-"),IF(LEFT(DT114,5)="WON'T",IF(DT187&lt;&gt;"No","P-C+","P-C-"),IF(DT114="NA",IF(DT187&lt;&gt;"No","P*C+","P*C-"),IF(DT187&lt;&gt;"No","P*C+","P*C*")))),"*")</f>
        <v>P*C*</v>
      </c>
      <c r="DU609" s="58" t="str">
        <f t="shared" si="217"/>
        <v>P*C*</v>
      </c>
      <c r="DV609" s="58" t="str">
        <f t="shared" si="217"/>
        <v>*</v>
      </c>
      <c r="DW609" s="58" t="str">
        <f t="shared" si="217"/>
        <v>P*C-</v>
      </c>
      <c r="DX609" s="58" t="str">
        <f t="shared" si="217"/>
        <v>P-C-</v>
      </c>
      <c r="DY609" s="58" t="str">
        <f t="shared" si="217"/>
        <v>P*C+</v>
      </c>
      <c r="DZ609" s="58" t="str">
        <f t="shared" si="217"/>
        <v>P*C+</v>
      </c>
      <c r="EA609" s="58" t="str">
        <f t="shared" si="217"/>
        <v>P*C+</v>
      </c>
      <c r="EB609" s="58" t="str">
        <f t="shared" si="217"/>
        <v>P+C-</v>
      </c>
      <c r="EC609" s="58" t="str">
        <f t="shared" si="217"/>
        <v>P*C-</v>
      </c>
      <c r="ED609" s="58" t="str">
        <f t="shared" si="217"/>
        <v>P*C-</v>
      </c>
      <c r="EE609" s="58" t="str">
        <f t="shared" si="217"/>
        <v>P*C-</v>
      </c>
      <c r="EF609" s="58" t="str">
        <f t="shared" si="217"/>
        <v>P*C*</v>
      </c>
      <c r="EG609" s="58" t="str">
        <f t="shared" si="217"/>
        <v>P*C*</v>
      </c>
      <c r="EH609" s="58" t="str">
        <f t="shared" si="217"/>
        <v>P+C-</v>
      </c>
      <c r="EI609" s="58" t="str">
        <f t="shared" si="217"/>
        <v>P+C-</v>
      </c>
      <c r="EJ609" s="58" t="str">
        <f t="shared" si="217"/>
        <v>P+C-</v>
      </c>
      <c r="EK609" s="58" t="str">
        <f t="shared" si="217"/>
        <v>P+C-</v>
      </c>
      <c r="EL609" s="109"/>
      <c r="EM609" s="109"/>
    </row>
    <row r="610" spans="1:143" s="58" customFormat="1" ht="12.75" customHeight="1" x14ac:dyDescent="0.25">
      <c r="A610" s="5"/>
      <c r="B610" s="96"/>
      <c r="C610" s="96"/>
      <c r="D610" s="96"/>
      <c r="E610" s="96"/>
      <c r="F610" s="96" t="s">
        <v>3541</v>
      </c>
      <c r="G610" s="4" t="s">
        <v>4303</v>
      </c>
      <c r="H610" s="18" t="s">
        <v>5</v>
      </c>
      <c r="I610" s="18"/>
      <c r="J610" s="58" t="str">
        <f t="shared" ref="J610:AO610" si="218">IF(AND(LEFT(J$9,7)="Include",J188&lt;&gt;""),IF(LEFT(J115,4)="WILL",IF(J188&lt;&gt;"No","P+C+","P+C-"),IF(LEFT(J115,5)="WON'T",IF(J188&lt;&gt;"No","P-C+","P-C-"),IF(J115="NA",IF(J188&lt;&gt;"No","P*C+","P*C-"),IF(J188&lt;&gt;"No","P*C+","P*C*")))),"*")</f>
        <v>P*C-</v>
      </c>
      <c r="K610" s="58" t="str">
        <f t="shared" si="218"/>
        <v>P*C-</v>
      </c>
      <c r="L610" s="58" t="str">
        <f t="shared" si="218"/>
        <v>P*C-</v>
      </c>
      <c r="M610" s="58" t="str">
        <f t="shared" si="218"/>
        <v>P*C-</v>
      </c>
      <c r="N610" s="58" t="str">
        <f t="shared" si="218"/>
        <v>P*C-</v>
      </c>
      <c r="O610" s="58" t="str">
        <f t="shared" si="218"/>
        <v>P*C-</v>
      </c>
      <c r="P610" s="58" t="str">
        <f t="shared" si="218"/>
        <v>P*C-</v>
      </c>
      <c r="Q610" s="58" t="str">
        <f t="shared" si="218"/>
        <v>P*C*</v>
      </c>
      <c r="R610" s="58" t="str">
        <f t="shared" si="218"/>
        <v>P*C*</v>
      </c>
      <c r="S610" s="58" t="str">
        <f t="shared" si="218"/>
        <v>P*C-</v>
      </c>
      <c r="T610" s="58" t="str">
        <f t="shared" si="218"/>
        <v>P*C-</v>
      </c>
      <c r="U610" s="58" t="str">
        <f t="shared" si="218"/>
        <v>P*C+</v>
      </c>
      <c r="V610" s="58" t="str">
        <f t="shared" si="218"/>
        <v>P*C-</v>
      </c>
      <c r="W610" s="58" t="str">
        <f t="shared" si="218"/>
        <v>P-C-</v>
      </c>
      <c r="X610" s="58" t="str">
        <f t="shared" si="218"/>
        <v>P-C-</v>
      </c>
      <c r="Y610" s="58" t="str">
        <f t="shared" si="218"/>
        <v>P*C-</v>
      </c>
      <c r="Z610" s="58" t="str">
        <f t="shared" si="218"/>
        <v>P*C-</v>
      </c>
      <c r="AA610" s="58" t="str">
        <f t="shared" si="218"/>
        <v>P-C-</v>
      </c>
      <c r="AB610" s="58" t="str">
        <f t="shared" si="218"/>
        <v>P-C-</v>
      </c>
      <c r="AC610" s="58" t="str">
        <f t="shared" si="218"/>
        <v>P*C*</v>
      </c>
      <c r="AD610" s="58" t="str">
        <f t="shared" si="218"/>
        <v>P*C*</v>
      </c>
      <c r="AE610" s="58" t="str">
        <f t="shared" si="218"/>
        <v>P*C*</v>
      </c>
      <c r="AF610" s="58" t="str">
        <f t="shared" si="218"/>
        <v>P*C-</v>
      </c>
      <c r="AG610" s="58" t="str">
        <f t="shared" si="218"/>
        <v>P*C-</v>
      </c>
      <c r="AH610" s="58" t="str">
        <f t="shared" si="218"/>
        <v>P*C*</v>
      </c>
      <c r="AI610" s="58" t="str">
        <f t="shared" si="218"/>
        <v>P*C*</v>
      </c>
      <c r="AJ610" s="58" t="str">
        <f t="shared" si="218"/>
        <v>P-C-</v>
      </c>
      <c r="AK610" s="58" t="str">
        <f t="shared" si="218"/>
        <v>P-C-</v>
      </c>
      <c r="AL610" s="58" t="str">
        <f t="shared" si="218"/>
        <v>P*C*</v>
      </c>
      <c r="AM610" s="58" t="str">
        <f t="shared" si="218"/>
        <v>P*C*</v>
      </c>
      <c r="AN610" s="58" t="str">
        <f t="shared" si="218"/>
        <v>P-C-</v>
      </c>
      <c r="AO610" s="58" t="str">
        <f t="shared" si="218"/>
        <v>P-C-</v>
      </c>
      <c r="AP610" s="58" t="str">
        <f t="shared" ref="AP610:BU610" si="219">IF(AND(LEFT(AP$9,7)="Include",AP188&lt;&gt;""),IF(LEFT(AP115,4)="WILL",IF(AP188&lt;&gt;"No","P+C+","P+C-"),IF(LEFT(AP115,5)="WON'T",IF(AP188&lt;&gt;"No","P-C+","P-C-"),IF(AP115="NA",IF(AP188&lt;&gt;"No","P*C+","P*C-"),IF(AP188&lt;&gt;"No","P*C+","P*C*")))),"*")</f>
        <v>P*C*</v>
      </c>
      <c r="AQ610" s="58" t="str">
        <f t="shared" si="219"/>
        <v>*</v>
      </c>
      <c r="AR610" s="58" t="str">
        <f t="shared" si="219"/>
        <v>P*C*</v>
      </c>
      <c r="AS610" s="58" t="str">
        <f t="shared" si="219"/>
        <v>P*C*</v>
      </c>
      <c r="AT610" s="58" t="str">
        <f t="shared" si="219"/>
        <v>P*C-</v>
      </c>
      <c r="AU610" s="58" t="str">
        <f t="shared" si="219"/>
        <v>P*C+</v>
      </c>
      <c r="AV610" s="58" t="str">
        <f t="shared" si="219"/>
        <v>*</v>
      </c>
      <c r="AW610" s="58" t="str">
        <f t="shared" si="219"/>
        <v>*</v>
      </c>
      <c r="AX610" s="58" t="str">
        <f t="shared" si="219"/>
        <v>*</v>
      </c>
      <c r="AY610" s="58" t="str">
        <f t="shared" si="219"/>
        <v>*</v>
      </c>
      <c r="AZ610" s="58" t="str">
        <f t="shared" si="219"/>
        <v>P*C*</v>
      </c>
      <c r="BA610" s="58" t="str">
        <f t="shared" si="219"/>
        <v>P*C-</v>
      </c>
      <c r="BB610" s="58" t="str">
        <f t="shared" si="219"/>
        <v>P*C-</v>
      </c>
      <c r="BC610" s="58" t="str">
        <f t="shared" si="219"/>
        <v>P*C-</v>
      </c>
      <c r="BD610" s="58" t="str">
        <f t="shared" si="219"/>
        <v>P*C-</v>
      </c>
      <c r="BE610" s="58" t="str">
        <f t="shared" si="219"/>
        <v>*</v>
      </c>
      <c r="BF610" s="58" t="str">
        <f t="shared" si="219"/>
        <v>*</v>
      </c>
      <c r="BG610" s="58" t="str">
        <f t="shared" si="219"/>
        <v>P*C*</v>
      </c>
      <c r="BH610" s="58" t="str">
        <f t="shared" si="219"/>
        <v>*</v>
      </c>
      <c r="BI610" s="58" t="str">
        <f t="shared" si="219"/>
        <v>P*C*</v>
      </c>
      <c r="BJ610" s="58" t="str">
        <f t="shared" si="219"/>
        <v>P*C-</v>
      </c>
      <c r="BK610" s="58" t="str">
        <f t="shared" si="219"/>
        <v>P*C-</v>
      </c>
      <c r="BL610" s="58" t="str">
        <f t="shared" si="219"/>
        <v>P*C-</v>
      </c>
      <c r="BM610" s="58" t="str">
        <f t="shared" si="219"/>
        <v>P*C-</v>
      </c>
      <c r="BN610" s="58" t="str">
        <f t="shared" si="219"/>
        <v>P*C*</v>
      </c>
      <c r="BO610" s="58" t="str">
        <f t="shared" si="219"/>
        <v>P*C*</v>
      </c>
      <c r="BP610" s="58" t="str">
        <f t="shared" si="219"/>
        <v>P*C*</v>
      </c>
      <c r="BQ610" s="58" t="str">
        <f t="shared" si="219"/>
        <v>P*C*</v>
      </c>
      <c r="BR610" s="58" t="str">
        <f t="shared" si="219"/>
        <v>P*C*</v>
      </c>
      <c r="BS610" s="58" t="str">
        <f t="shared" si="219"/>
        <v>P*C*</v>
      </c>
      <c r="BT610" s="58" t="str">
        <f t="shared" si="219"/>
        <v>P*C-</v>
      </c>
      <c r="BU610" s="58" t="str">
        <f t="shared" si="219"/>
        <v>P*C-</v>
      </c>
      <c r="BV610" s="58" t="str">
        <f t="shared" ref="BV610:CI610" si="220">IF(AND(LEFT(BV$9,7)="Include",BV188&lt;&gt;""),IF(LEFT(BV115,4)="WILL",IF(BV188&lt;&gt;"No","P+C+","P+C-"),IF(LEFT(BV115,5)="WON'T",IF(BV188&lt;&gt;"No","P-C+","P-C-"),IF(BV115="NA",IF(BV188&lt;&gt;"No","P*C+","P*C-"),IF(BV188&lt;&gt;"No","P*C+","P*C*")))),"*")</f>
        <v>P*C-</v>
      </c>
      <c r="BW610" s="58" t="str">
        <f t="shared" si="220"/>
        <v>P*C-</v>
      </c>
      <c r="BX610" s="58" t="str">
        <f t="shared" si="220"/>
        <v>P*C*</v>
      </c>
      <c r="BY610" s="58" t="str">
        <f t="shared" si="220"/>
        <v>P*C*</v>
      </c>
      <c r="BZ610" s="58" t="str">
        <f t="shared" si="220"/>
        <v>P*C-</v>
      </c>
      <c r="CA610" s="58" t="str">
        <f t="shared" si="220"/>
        <v>P*C-</v>
      </c>
      <c r="CB610" s="58" t="str">
        <f t="shared" si="220"/>
        <v>P*C*</v>
      </c>
      <c r="CC610" s="58" t="str">
        <f t="shared" si="220"/>
        <v>P+C-</v>
      </c>
      <c r="CD610" s="58" t="str">
        <f t="shared" si="220"/>
        <v>P+C-</v>
      </c>
      <c r="CE610" s="58" t="str">
        <f t="shared" si="220"/>
        <v>*</v>
      </c>
      <c r="CF610" s="58" t="str">
        <f t="shared" si="220"/>
        <v>*</v>
      </c>
      <c r="CG610" s="58" t="str">
        <f t="shared" si="220"/>
        <v>P*C*</v>
      </c>
      <c r="CH610" s="58" t="str">
        <f t="shared" si="220"/>
        <v>P*C-</v>
      </c>
      <c r="CI610" s="58" t="str">
        <f t="shared" si="220"/>
        <v>P*C-</v>
      </c>
      <c r="CJ610" s="58" t="str">
        <f t="shared" si="125"/>
        <v>P-C-</v>
      </c>
      <c r="CK610" s="58" t="str">
        <f t="shared" si="114"/>
        <v>P*C-</v>
      </c>
      <c r="CL610" s="58" t="str">
        <f t="shared" si="114"/>
        <v>P*C-</v>
      </c>
      <c r="CM610" s="58" t="str">
        <f t="shared" si="114"/>
        <v>P*C-</v>
      </c>
      <c r="CN610" s="58" t="str">
        <f t="shared" ref="CN610:DS610" si="221">IF(AND(LEFT(CN$9,7)="Include",CN188&lt;&gt;""),IF(LEFT(CN115,4)="WILL",IF(CN188&lt;&gt;"No","P+C+","P+C-"),IF(LEFT(CN115,5)="WON'T",IF(CN188&lt;&gt;"No","P-C+","P-C-"),IF(CN115="NA",IF(CN188&lt;&gt;"No","P*C+","P*C-"),IF(CN188&lt;&gt;"No","P*C+","P*C*")))),"*")</f>
        <v>P*C-</v>
      </c>
      <c r="CO610" s="58" t="str">
        <f t="shared" si="221"/>
        <v>P*C-</v>
      </c>
      <c r="CP610" s="58" t="str">
        <f t="shared" si="221"/>
        <v>P*C-</v>
      </c>
      <c r="CQ610" s="58" t="str">
        <f t="shared" si="221"/>
        <v>P*C*</v>
      </c>
      <c r="CR610" s="58" t="str">
        <f t="shared" si="221"/>
        <v>P*C*</v>
      </c>
      <c r="CS610" s="58" t="str">
        <f t="shared" si="221"/>
        <v>P*C*</v>
      </c>
      <c r="CT610" s="58" t="str">
        <f t="shared" si="221"/>
        <v>P*C*</v>
      </c>
      <c r="CU610" s="58" t="str">
        <f t="shared" si="221"/>
        <v>P*C+</v>
      </c>
      <c r="CV610" s="58" t="str">
        <f t="shared" si="221"/>
        <v>P*C+</v>
      </c>
      <c r="CW610" s="58" t="str">
        <f t="shared" si="221"/>
        <v>P*C*</v>
      </c>
      <c r="CX610" s="58" t="str">
        <f t="shared" si="221"/>
        <v>P*C*</v>
      </c>
      <c r="CY610" s="58" t="str">
        <f t="shared" si="221"/>
        <v>P*C-</v>
      </c>
      <c r="CZ610" s="58" t="str">
        <f t="shared" si="221"/>
        <v>P*C-</v>
      </c>
      <c r="DA610" s="58" t="str">
        <f t="shared" si="221"/>
        <v>P*C-</v>
      </c>
      <c r="DB610" s="58" t="str">
        <f t="shared" si="221"/>
        <v>P*C-</v>
      </c>
      <c r="DC610" s="58" t="str">
        <f t="shared" si="221"/>
        <v>*</v>
      </c>
      <c r="DD610" s="58" t="str">
        <f t="shared" si="221"/>
        <v>P*C-</v>
      </c>
      <c r="DE610" s="58" t="str">
        <f t="shared" si="221"/>
        <v>P*C-</v>
      </c>
      <c r="DF610" s="58" t="str">
        <f t="shared" si="221"/>
        <v>P*C-</v>
      </c>
      <c r="DG610" s="58" t="str">
        <f t="shared" si="221"/>
        <v>P-C-</v>
      </c>
      <c r="DH610" s="58" t="str">
        <f t="shared" si="221"/>
        <v>P*C-</v>
      </c>
      <c r="DI610" s="58" t="str">
        <f t="shared" si="221"/>
        <v>P*C-</v>
      </c>
      <c r="DJ610" s="58" t="str">
        <f t="shared" si="221"/>
        <v>P*C*</v>
      </c>
      <c r="DK610" s="58" t="str">
        <f t="shared" si="221"/>
        <v>P*C*</v>
      </c>
      <c r="DL610" s="58" t="str">
        <f t="shared" si="221"/>
        <v>P*C-</v>
      </c>
      <c r="DM610" s="58" t="str">
        <f t="shared" si="221"/>
        <v>*</v>
      </c>
      <c r="DN610" s="58" t="str">
        <f t="shared" si="221"/>
        <v>P*C*</v>
      </c>
      <c r="DO610" s="58" t="str">
        <f t="shared" si="221"/>
        <v>P*C*</v>
      </c>
      <c r="DP610" s="58" t="str">
        <f t="shared" si="221"/>
        <v>P*C-</v>
      </c>
      <c r="DQ610" s="58" t="str">
        <f t="shared" si="221"/>
        <v>*</v>
      </c>
      <c r="DR610" s="58" t="str">
        <f t="shared" si="221"/>
        <v>*</v>
      </c>
      <c r="DS610" s="58" t="str">
        <f t="shared" si="221"/>
        <v>P*C*</v>
      </c>
      <c r="DT610" s="58" t="str">
        <f t="shared" ref="DT610:EK610" si="222">IF(AND(LEFT(DT$9,7)="Include",DT188&lt;&gt;""),IF(LEFT(DT115,4)="WILL",IF(DT188&lt;&gt;"No","P+C+","P+C-"),IF(LEFT(DT115,5)="WON'T",IF(DT188&lt;&gt;"No","P-C+","P-C-"),IF(DT115="NA",IF(DT188&lt;&gt;"No","P*C+","P*C-"),IF(DT188&lt;&gt;"No","P*C+","P*C*")))),"*")</f>
        <v>P*C*</v>
      </c>
      <c r="DU610" s="58" t="str">
        <f t="shared" si="222"/>
        <v>P*C*</v>
      </c>
      <c r="DV610" s="58" t="str">
        <f t="shared" si="222"/>
        <v>*</v>
      </c>
      <c r="DW610" s="58" t="str">
        <f t="shared" si="222"/>
        <v>P*C-</v>
      </c>
      <c r="DX610" s="58" t="str">
        <f t="shared" si="222"/>
        <v>P-C-</v>
      </c>
      <c r="DY610" s="58" t="str">
        <f t="shared" si="222"/>
        <v>P*C-</v>
      </c>
      <c r="DZ610" s="58" t="str">
        <f t="shared" si="222"/>
        <v>P*C-</v>
      </c>
      <c r="EA610" s="58" t="str">
        <f t="shared" si="222"/>
        <v>P*C*</v>
      </c>
      <c r="EB610" s="58" t="str">
        <f t="shared" si="222"/>
        <v>P-C-</v>
      </c>
      <c r="EC610" s="58" t="str">
        <f t="shared" si="222"/>
        <v>P*C-</v>
      </c>
      <c r="ED610" s="58" t="str">
        <f t="shared" si="222"/>
        <v>P*C-</v>
      </c>
      <c r="EE610" s="58" t="str">
        <f t="shared" si="222"/>
        <v>P*C-</v>
      </c>
      <c r="EF610" s="58" t="str">
        <f t="shared" si="222"/>
        <v>P*C*</v>
      </c>
      <c r="EG610" s="58" t="str">
        <f t="shared" si="222"/>
        <v>P*C*</v>
      </c>
      <c r="EH610" s="58" t="str">
        <f t="shared" si="222"/>
        <v>P*C-</v>
      </c>
      <c r="EI610" s="58" t="str">
        <f t="shared" si="222"/>
        <v>P*C-</v>
      </c>
      <c r="EJ610" s="58" t="str">
        <f t="shared" si="222"/>
        <v>P*C-</v>
      </c>
      <c r="EK610" s="58" t="str">
        <f t="shared" si="222"/>
        <v>P*C-</v>
      </c>
      <c r="EL610" s="109"/>
      <c r="EM610" s="109"/>
    </row>
    <row r="611" spans="1:143" s="58" customFormat="1" ht="12.75" customHeight="1" x14ac:dyDescent="0.25">
      <c r="A611" s="5"/>
      <c r="B611" s="96"/>
      <c r="C611" s="96"/>
      <c r="D611" s="96"/>
      <c r="E611" s="96"/>
      <c r="F611" s="96" t="s">
        <v>3541</v>
      </c>
      <c r="G611" s="4" t="s">
        <v>374</v>
      </c>
      <c r="H611" s="18" t="s">
        <v>5</v>
      </c>
      <c r="I611" s="18"/>
      <c r="J611" s="58" t="str">
        <f t="shared" ref="J611:AO611" si="223">IF(AND(LEFT(J$9,7)="Include",J189&lt;&gt;""),IF(LEFT(J116,4)="WILL",IF(J189&lt;&gt;"No","P+C+","P+C-"),IF(LEFT(J116,5)="WON'T",IF(J189&lt;&gt;"No","P-C+","P-C-"),IF(J116="NA",IF(J189&lt;&gt;"No","P*C+","P*C-"),IF(J189&lt;&gt;"No","P*C+","P*C*")))),"*")</f>
        <v>P*C-</v>
      </c>
      <c r="K611" s="58" t="str">
        <f t="shared" si="223"/>
        <v>P*C-</v>
      </c>
      <c r="L611" s="58" t="str">
        <f t="shared" si="223"/>
        <v>P*C-</v>
      </c>
      <c r="M611" s="58" t="str">
        <f t="shared" si="223"/>
        <v>P*C-</v>
      </c>
      <c r="N611" s="58" t="str">
        <f t="shared" si="223"/>
        <v>P*C-</v>
      </c>
      <c r="O611" s="58" t="str">
        <f t="shared" si="223"/>
        <v>P*C-</v>
      </c>
      <c r="P611" s="58" t="str">
        <f t="shared" si="223"/>
        <v>P*C-</v>
      </c>
      <c r="Q611" s="58" t="str">
        <f t="shared" si="223"/>
        <v>P*C*</v>
      </c>
      <c r="R611" s="58" t="str">
        <f t="shared" si="223"/>
        <v>P*C*</v>
      </c>
      <c r="S611" s="58" t="str">
        <f t="shared" si="223"/>
        <v>P*C-</v>
      </c>
      <c r="T611" s="58" t="str">
        <f t="shared" si="223"/>
        <v>P*C-</v>
      </c>
      <c r="U611" s="58" t="str">
        <f t="shared" si="223"/>
        <v>P*C-</v>
      </c>
      <c r="V611" s="58" t="str">
        <f t="shared" si="223"/>
        <v>P*C-</v>
      </c>
      <c r="W611" s="58" t="str">
        <f t="shared" si="223"/>
        <v>P-C-</v>
      </c>
      <c r="X611" s="58" t="str">
        <f t="shared" si="223"/>
        <v>P-C-</v>
      </c>
      <c r="Y611" s="58" t="str">
        <f t="shared" si="223"/>
        <v>P*C-</v>
      </c>
      <c r="Z611" s="58" t="str">
        <f t="shared" si="223"/>
        <v>P*C-</v>
      </c>
      <c r="AA611" s="58" t="str">
        <f t="shared" si="223"/>
        <v>P-C-</v>
      </c>
      <c r="AB611" s="58" t="str">
        <f t="shared" si="223"/>
        <v>P-C-</v>
      </c>
      <c r="AC611" s="58" t="str">
        <f t="shared" si="223"/>
        <v>P*C*</v>
      </c>
      <c r="AD611" s="58" t="str">
        <f t="shared" si="223"/>
        <v>P*C*</v>
      </c>
      <c r="AE611" s="58" t="str">
        <f t="shared" si="223"/>
        <v>P*C*</v>
      </c>
      <c r="AF611" s="58" t="str">
        <f t="shared" si="223"/>
        <v>P*C-</v>
      </c>
      <c r="AG611" s="58" t="str">
        <f t="shared" si="223"/>
        <v>P*C-</v>
      </c>
      <c r="AH611" s="58" t="str">
        <f t="shared" si="223"/>
        <v>P*C*</v>
      </c>
      <c r="AI611" s="58" t="str">
        <f t="shared" si="223"/>
        <v>P*C*</v>
      </c>
      <c r="AJ611" s="58" t="str">
        <f t="shared" si="223"/>
        <v>P-C-</v>
      </c>
      <c r="AK611" s="58" t="str">
        <f t="shared" si="223"/>
        <v>P-C-</v>
      </c>
      <c r="AL611" s="58" t="str">
        <f t="shared" si="223"/>
        <v>P*C*</v>
      </c>
      <c r="AM611" s="58" t="str">
        <f t="shared" si="223"/>
        <v>P*C*</v>
      </c>
      <c r="AN611" s="58" t="str">
        <f t="shared" si="223"/>
        <v>P-C-</v>
      </c>
      <c r="AO611" s="58" t="str">
        <f t="shared" si="223"/>
        <v>P-C-</v>
      </c>
      <c r="AP611" s="58" t="str">
        <f t="shared" ref="AP611:BU611" si="224">IF(AND(LEFT(AP$9,7)="Include",AP189&lt;&gt;""),IF(LEFT(AP116,4)="WILL",IF(AP189&lt;&gt;"No","P+C+","P+C-"),IF(LEFT(AP116,5)="WON'T",IF(AP189&lt;&gt;"No","P-C+","P-C-"),IF(AP116="NA",IF(AP189&lt;&gt;"No","P*C+","P*C-"),IF(AP189&lt;&gt;"No","P*C+","P*C*")))),"*")</f>
        <v>P*C*</v>
      </c>
      <c r="AQ611" s="58" t="str">
        <f t="shared" si="224"/>
        <v>*</v>
      </c>
      <c r="AR611" s="58" t="str">
        <f t="shared" si="224"/>
        <v>P*C*</v>
      </c>
      <c r="AS611" s="58" t="str">
        <f t="shared" si="224"/>
        <v>P*C*</v>
      </c>
      <c r="AT611" s="58" t="str">
        <f t="shared" si="224"/>
        <v>P*C-</v>
      </c>
      <c r="AU611" s="58" t="str">
        <f t="shared" si="224"/>
        <v>P*C+</v>
      </c>
      <c r="AV611" s="58" t="str">
        <f t="shared" si="224"/>
        <v>*</v>
      </c>
      <c r="AW611" s="58" t="str">
        <f t="shared" si="224"/>
        <v>*</v>
      </c>
      <c r="AX611" s="58" t="str">
        <f t="shared" si="224"/>
        <v>*</v>
      </c>
      <c r="AY611" s="58" t="str">
        <f t="shared" si="224"/>
        <v>*</v>
      </c>
      <c r="AZ611" s="58" t="str">
        <f t="shared" si="224"/>
        <v>P*C*</v>
      </c>
      <c r="BA611" s="58" t="str">
        <f t="shared" si="224"/>
        <v>P*C-</v>
      </c>
      <c r="BB611" s="58" t="str">
        <f t="shared" si="224"/>
        <v>P*C-</v>
      </c>
      <c r="BC611" s="58" t="str">
        <f t="shared" si="224"/>
        <v>P*C-</v>
      </c>
      <c r="BD611" s="58" t="str">
        <f t="shared" si="224"/>
        <v>P*C-</v>
      </c>
      <c r="BE611" s="58" t="str">
        <f t="shared" si="224"/>
        <v>*</v>
      </c>
      <c r="BF611" s="58" t="str">
        <f t="shared" si="224"/>
        <v>*</v>
      </c>
      <c r="BG611" s="58" t="str">
        <f t="shared" si="224"/>
        <v>P*C*</v>
      </c>
      <c r="BH611" s="58" t="str">
        <f t="shared" si="224"/>
        <v>*</v>
      </c>
      <c r="BI611" s="58" t="str">
        <f t="shared" si="224"/>
        <v>P*C*</v>
      </c>
      <c r="BJ611" s="58" t="str">
        <f t="shared" si="224"/>
        <v>P*C-</v>
      </c>
      <c r="BK611" s="58" t="str">
        <f t="shared" si="224"/>
        <v>P*C-</v>
      </c>
      <c r="BL611" s="58" t="str">
        <f t="shared" si="224"/>
        <v>P*C-</v>
      </c>
      <c r="BM611" s="58" t="str">
        <f t="shared" si="224"/>
        <v>P*C-</v>
      </c>
      <c r="BN611" s="58" t="str">
        <f t="shared" si="224"/>
        <v>P*C*</v>
      </c>
      <c r="BO611" s="58" t="str">
        <f t="shared" si="224"/>
        <v>P*C*</v>
      </c>
      <c r="BP611" s="58" t="str">
        <f t="shared" si="224"/>
        <v>P*C*</v>
      </c>
      <c r="BQ611" s="58" t="str">
        <f t="shared" si="224"/>
        <v>P*C*</v>
      </c>
      <c r="BR611" s="58" t="str">
        <f t="shared" si="224"/>
        <v>P*C*</v>
      </c>
      <c r="BS611" s="58" t="str">
        <f t="shared" si="224"/>
        <v>P*C*</v>
      </c>
      <c r="BT611" s="58" t="str">
        <f t="shared" si="224"/>
        <v>P*C-</v>
      </c>
      <c r="BU611" s="58" t="str">
        <f t="shared" si="224"/>
        <v>P*C-</v>
      </c>
      <c r="BV611" s="58" t="str">
        <f t="shared" ref="BV611:CI611" si="225">IF(AND(LEFT(BV$9,7)="Include",BV189&lt;&gt;""),IF(LEFT(BV116,4)="WILL",IF(BV189&lt;&gt;"No","P+C+","P+C-"),IF(LEFT(BV116,5)="WON'T",IF(BV189&lt;&gt;"No","P-C+","P-C-"),IF(BV116="NA",IF(BV189&lt;&gt;"No","P*C+","P*C-"),IF(BV189&lt;&gt;"No","P*C+","P*C*")))),"*")</f>
        <v>P*C-</v>
      </c>
      <c r="BW611" s="58" t="str">
        <f t="shared" si="225"/>
        <v>P*C-</v>
      </c>
      <c r="BX611" s="58" t="str">
        <f t="shared" si="225"/>
        <v>P*C*</v>
      </c>
      <c r="BY611" s="58" t="str">
        <f t="shared" si="225"/>
        <v>P*C*</v>
      </c>
      <c r="BZ611" s="58" t="str">
        <f t="shared" si="225"/>
        <v>P*C-</v>
      </c>
      <c r="CA611" s="58" t="str">
        <f t="shared" si="225"/>
        <v>P*C-</v>
      </c>
      <c r="CB611" s="58" t="str">
        <f t="shared" si="225"/>
        <v>P*C*</v>
      </c>
      <c r="CC611" s="58" t="str">
        <f t="shared" si="225"/>
        <v>P*C-</v>
      </c>
      <c r="CD611" s="58" t="str">
        <f t="shared" si="225"/>
        <v>P*C-</v>
      </c>
      <c r="CE611" s="58" t="str">
        <f t="shared" si="225"/>
        <v>*</v>
      </c>
      <c r="CF611" s="58" t="str">
        <f t="shared" si="225"/>
        <v>*</v>
      </c>
      <c r="CG611" s="58" t="str">
        <f t="shared" si="225"/>
        <v>P*C*</v>
      </c>
      <c r="CH611" s="58" t="str">
        <f t="shared" si="225"/>
        <v>P*C-</v>
      </c>
      <c r="CI611" s="58" t="str">
        <f t="shared" si="225"/>
        <v>P*C-</v>
      </c>
      <c r="CJ611" s="58" t="str">
        <f t="shared" si="125"/>
        <v>P-C-</v>
      </c>
      <c r="CK611" s="58" t="str">
        <f t="shared" si="114"/>
        <v>P*C-</v>
      </c>
      <c r="CL611" s="58" t="str">
        <f t="shared" si="114"/>
        <v>P*C-</v>
      </c>
      <c r="CM611" s="58" t="str">
        <f t="shared" si="114"/>
        <v>P*C-</v>
      </c>
      <c r="CN611" s="58" t="str">
        <f t="shared" ref="CN611:DS611" si="226">IF(AND(LEFT(CN$9,7)="Include",CN189&lt;&gt;""),IF(LEFT(CN116,4)="WILL",IF(CN189&lt;&gt;"No","P+C+","P+C-"),IF(LEFT(CN116,5)="WON'T",IF(CN189&lt;&gt;"No","P-C+","P-C-"),IF(CN116="NA",IF(CN189&lt;&gt;"No","P*C+","P*C-"),IF(CN189&lt;&gt;"No","P*C+","P*C*")))),"*")</f>
        <v>P*C-</v>
      </c>
      <c r="CO611" s="58" t="str">
        <f t="shared" si="226"/>
        <v>P*C-</v>
      </c>
      <c r="CP611" s="58" t="str">
        <f t="shared" si="226"/>
        <v>P*C-</v>
      </c>
      <c r="CQ611" s="58" t="str">
        <f t="shared" si="226"/>
        <v>P*C*</v>
      </c>
      <c r="CR611" s="58" t="str">
        <f t="shared" si="226"/>
        <v>P*C*</v>
      </c>
      <c r="CS611" s="58" t="str">
        <f t="shared" si="226"/>
        <v>P*C*</v>
      </c>
      <c r="CT611" s="58" t="str">
        <f t="shared" si="226"/>
        <v>P*C*</v>
      </c>
      <c r="CU611" s="58" t="str">
        <f t="shared" si="226"/>
        <v>P*C-</v>
      </c>
      <c r="CV611" s="58" t="str">
        <f t="shared" si="226"/>
        <v>P*C-</v>
      </c>
      <c r="CW611" s="58" t="str">
        <f t="shared" si="226"/>
        <v>P*C*</v>
      </c>
      <c r="CX611" s="58" t="str">
        <f t="shared" si="226"/>
        <v>P*C*</v>
      </c>
      <c r="CY611" s="58" t="str">
        <f t="shared" si="226"/>
        <v>P*C-</v>
      </c>
      <c r="CZ611" s="58" t="str">
        <f t="shared" si="226"/>
        <v>P*C-</v>
      </c>
      <c r="DA611" s="58" t="str">
        <f t="shared" si="226"/>
        <v>P*C-</v>
      </c>
      <c r="DB611" s="58" t="str">
        <f t="shared" si="226"/>
        <v>P*C-</v>
      </c>
      <c r="DC611" s="58" t="str">
        <f t="shared" si="226"/>
        <v>*</v>
      </c>
      <c r="DD611" s="58" t="str">
        <f t="shared" si="226"/>
        <v>P*C+</v>
      </c>
      <c r="DE611" s="58" t="str">
        <f t="shared" si="226"/>
        <v>P*C-</v>
      </c>
      <c r="DF611" s="58" t="str">
        <f t="shared" si="226"/>
        <v>P*C-</v>
      </c>
      <c r="DG611" s="58" t="str">
        <f t="shared" si="226"/>
        <v>P-C+</v>
      </c>
      <c r="DH611" s="58" t="str">
        <f t="shared" si="226"/>
        <v>P*C-</v>
      </c>
      <c r="DI611" s="58" t="str">
        <f t="shared" si="226"/>
        <v>P*C-</v>
      </c>
      <c r="DJ611" s="58" t="str">
        <f t="shared" si="226"/>
        <v>P*C*</v>
      </c>
      <c r="DK611" s="58" t="str">
        <f t="shared" si="226"/>
        <v>P*C*</v>
      </c>
      <c r="DL611" s="58" t="str">
        <f t="shared" si="226"/>
        <v>P*C-</v>
      </c>
      <c r="DM611" s="58" t="str">
        <f t="shared" si="226"/>
        <v>*</v>
      </c>
      <c r="DN611" s="58" t="str">
        <f t="shared" si="226"/>
        <v>P*C*</v>
      </c>
      <c r="DO611" s="58" t="str">
        <f t="shared" si="226"/>
        <v>P*C*</v>
      </c>
      <c r="DP611" s="58" t="str">
        <f t="shared" si="226"/>
        <v>P*C-</v>
      </c>
      <c r="DQ611" s="58" t="str">
        <f t="shared" si="226"/>
        <v>*</v>
      </c>
      <c r="DR611" s="58" t="str">
        <f t="shared" si="226"/>
        <v>*</v>
      </c>
      <c r="DS611" s="58" t="str">
        <f t="shared" si="226"/>
        <v>P*C*</v>
      </c>
      <c r="DT611" s="58" t="str">
        <f t="shared" ref="DT611:EK611" si="227">IF(AND(LEFT(DT$9,7)="Include",DT189&lt;&gt;""),IF(LEFT(DT116,4)="WILL",IF(DT189&lt;&gt;"No","P+C+","P+C-"),IF(LEFT(DT116,5)="WON'T",IF(DT189&lt;&gt;"No","P-C+","P-C-"),IF(DT116="NA",IF(DT189&lt;&gt;"No","P*C+","P*C-"),IF(DT189&lt;&gt;"No","P*C+","P*C*")))),"*")</f>
        <v>P*C*</v>
      </c>
      <c r="DU611" s="58" t="str">
        <f t="shared" si="227"/>
        <v>P*C*</v>
      </c>
      <c r="DV611" s="58" t="str">
        <f t="shared" si="227"/>
        <v>*</v>
      </c>
      <c r="DW611" s="58" t="str">
        <f t="shared" si="227"/>
        <v>P*C-</v>
      </c>
      <c r="DX611" s="58" t="str">
        <f t="shared" si="227"/>
        <v>P-C-</v>
      </c>
      <c r="DY611" s="58" t="str">
        <f t="shared" si="227"/>
        <v>P*C-</v>
      </c>
      <c r="DZ611" s="58" t="str">
        <f t="shared" si="227"/>
        <v>P*C-</v>
      </c>
      <c r="EA611" s="58" t="str">
        <f t="shared" si="227"/>
        <v>P*C*</v>
      </c>
      <c r="EB611" s="58" t="str">
        <f t="shared" si="227"/>
        <v>P-C-</v>
      </c>
      <c r="EC611" s="58" t="str">
        <f t="shared" si="227"/>
        <v>P*C-</v>
      </c>
      <c r="ED611" s="58" t="str">
        <f t="shared" si="227"/>
        <v>P*C-</v>
      </c>
      <c r="EE611" s="58" t="str">
        <f t="shared" si="227"/>
        <v>P*C-</v>
      </c>
      <c r="EF611" s="58" t="str">
        <f t="shared" si="227"/>
        <v>P*C*</v>
      </c>
      <c r="EG611" s="58" t="str">
        <f t="shared" si="227"/>
        <v>P*C*</v>
      </c>
      <c r="EH611" s="58" t="str">
        <f t="shared" si="227"/>
        <v>P*C-</v>
      </c>
      <c r="EI611" s="58" t="str">
        <f t="shared" si="227"/>
        <v>P*C-</v>
      </c>
      <c r="EJ611" s="58" t="str">
        <f t="shared" si="227"/>
        <v>P*C-</v>
      </c>
      <c r="EK611" s="58" t="str">
        <f t="shared" si="227"/>
        <v>P*C-</v>
      </c>
      <c r="EL611" s="109"/>
      <c r="EM611" s="109"/>
    </row>
    <row r="612" spans="1:143" s="58" customFormat="1" ht="12.75" customHeight="1" x14ac:dyDescent="0.25">
      <c r="A612" s="5"/>
      <c r="B612" s="96"/>
      <c r="C612" s="96"/>
      <c r="D612" s="96"/>
      <c r="E612" s="96"/>
      <c r="F612" s="96" t="s">
        <v>3540</v>
      </c>
      <c r="G612" s="4" t="s">
        <v>2545</v>
      </c>
      <c r="H612" s="18" t="s">
        <v>5</v>
      </c>
      <c r="I612" s="18"/>
      <c r="J612" s="58" t="str">
        <f t="shared" ref="J612:AO612" si="228">IF(AND(LEFT(J$9,7)="Include",J190&lt;&gt;""),IF(LEFT(J117,4)="WILL",IF(J190&lt;&gt;"No","P+C+","P+C-"),IF(LEFT(J117,5)="WON'T",IF(J190&lt;&gt;"No","P-C+","P-C-"),IF(J117="NA",IF(J190&lt;&gt;"No","P*C+","P*C-"),IF(J190&lt;&gt;"No","P*C+","P*C*")))),"*")</f>
        <v>P*C+</v>
      </c>
      <c r="K612" s="58" t="str">
        <f t="shared" si="228"/>
        <v>P*C-</v>
      </c>
      <c r="L612" s="58" t="str">
        <f t="shared" si="228"/>
        <v>P*C-</v>
      </c>
      <c r="M612" s="58" t="str">
        <f t="shared" si="228"/>
        <v>P*C+</v>
      </c>
      <c r="N612" s="58" t="str">
        <f t="shared" si="228"/>
        <v>P*C+</v>
      </c>
      <c r="O612" s="58" t="str">
        <f t="shared" si="228"/>
        <v>P+C+</v>
      </c>
      <c r="P612" s="58" t="str">
        <f t="shared" si="228"/>
        <v>P+C+</v>
      </c>
      <c r="Q612" s="58" t="str">
        <f t="shared" si="228"/>
        <v>P*C*</v>
      </c>
      <c r="R612" s="58" t="str">
        <f t="shared" si="228"/>
        <v>P*C*</v>
      </c>
      <c r="S612" s="58" t="str">
        <f t="shared" si="228"/>
        <v>P+C+</v>
      </c>
      <c r="T612" s="58" t="str">
        <f t="shared" si="228"/>
        <v>P+C+</v>
      </c>
      <c r="U612" s="58" t="str">
        <f t="shared" si="228"/>
        <v>P+C-</v>
      </c>
      <c r="V612" s="58" t="str">
        <f t="shared" si="228"/>
        <v>P+C+</v>
      </c>
      <c r="W612" s="58" t="str">
        <f t="shared" si="228"/>
        <v>P+C+</v>
      </c>
      <c r="X612" s="58" t="str">
        <f t="shared" si="228"/>
        <v>P+C+</v>
      </c>
      <c r="Y612" s="58" t="str">
        <f t="shared" si="228"/>
        <v>P+C+</v>
      </c>
      <c r="Z612" s="58" t="str">
        <f t="shared" si="228"/>
        <v>P+C+</v>
      </c>
      <c r="AA612" s="58" t="str">
        <f t="shared" si="228"/>
        <v>P+C+</v>
      </c>
      <c r="AB612" s="58" t="str">
        <f t="shared" si="228"/>
        <v>P+C+</v>
      </c>
      <c r="AC612" s="58" t="str">
        <f t="shared" si="228"/>
        <v>P*C+</v>
      </c>
      <c r="AD612" s="58" t="str">
        <f t="shared" si="228"/>
        <v>P*C+</v>
      </c>
      <c r="AE612" s="58" t="str">
        <f t="shared" si="228"/>
        <v>P*C*</v>
      </c>
      <c r="AF612" s="58" t="str">
        <f t="shared" si="228"/>
        <v>P+C-</v>
      </c>
      <c r="AG612" s="58" t="str">
        <f t="shared" si="228"/>
        <v>P+C+</v>
      </c>
      <c r="AH612" s="58" t="str">
        <f t="shared" si="228"/>
        <v>P*C*</v>
      </c>
      <c r="AI612" s="58" t="str">
        <f t="shared" si="228"/>
        <v>P*C*</v>
      </c>
      <c r="AJ612" s="58" t="str">
        <f t="shared" si="228"/>
        <v>P+C+</v>
      </c>
      <c r="AK612" s="58" t="str">
        <f t="shared" si="228"/>
        <v>P+C+</v>
      </c>
      <c r="AL612" s="58" t="str">
        <f t="shared" si="228"/>
        <v>P*C*</v>
      </c>
      <c r="AM612" s="58" t="str">
        <f t="shared" si="228"/>
        <v>P*C+</v>
      </c>
      <c r="AN612" s="58" t="str">
        <f t="shared" si="228"/>
        <v>P*C+</v>
      </c>
      <c r="AO612" s="58" t="str">
        <f t="shared" si="228"/>
        <v>P*C+</v>
      </c>
      <c r="AP612" s="58" t="str">
        <f t="shared" ref="AP612:BU612" si="229">IF(AND(LEFT(AP$9,7)="Include",AP190&lt;&gt;""),IF(LEFT(AP117,4)="WILL",IF(AP190&lt;&gt;"No","P+C+","P+C-"),IF(LEFT(AP117,5)="WON'T",IF(AP190&lt;&gt;"No","P-C+","P-C-"),IF(AP117="NA",IF(AP190&lt;&gt;"No","P*C+","P*C-"),IF(AP190&lt;&gt;"No","P*C+","P*C*")))),"*")</f>
        <v>P*C+</v>
      </c>
      <c r="AQ612" s="58" t="str">
        <f t="shared" si="229"/>
        <v>*</v>
      </c>
      <c r="AR612" s="58" t="str">
        <f t="shared" si="229"/>
        <v>P*C*</v>
      </c>
      <c r="AS612" s="58" t="str">
        <f t="shared" si="229"/>
        <v>P*C*</v>
      </c>
      <c r="AT612" s="58" t="str">
        <f t="shared" si="229"/>
        <v>P+C-</v>
      </c>
      <c r="AU612" s="58" t="str">
        <f t="shared" si="229"/>
        <v>P+C+</v>
      </c>
      <c r="AV612" s="58" t="str">
        <f t="shared" si="229"/>
        <v>*</v>
      </c>
      <c r="AW612" s="58" t="str">
        <f t="shared" si="229"/>
        <v>*</v>
      </c>
      <c r="AX612" s="58" t="str">
        <f t="shared" si="229"/>
        <v>*</v>
      </c>
      <c r="AY612" s="58" t="str">
        <f t="shared" si="229"/>
        <v>*</v>
      </c>
      <c r="AZ612" s="58" t="str">
        <f t="shared" si="229"/>
        <v>P*C+</v>
      </c>
      <c r="BA612" s="58" t="str">
        <f t="shared" si="229"/>
        <v>P*C+</v>
      </c>
      <c r="BB612" s="58" t="str">
        <f t="shared" si="229"/>
        <v>P*C+</v>
      </c>
      <c r="BC612" s="58" t="str">
        <f t="shared" si="229"/>
        <v>P*C+</v>
      </c>
      <c r="BD612" s="58" t="str">
        <f t="shared" si="229"/>
        <v>P+C+</v>
      </c>
      <c r="BE612" s="58" t="str">
        <f t="shared" si="229"/>
        <v>*</v>
      </c>
      <c r="BF612" s="58" t="str">
        <f t="shared" si="229"/>
        <v>*</v>
      </c>
      <c r="BG612" s="58" t="str">
        <f t="shared" si="229"/>
        <v>P*C*</v>
      </c>
      <c r="BH612" s="58" t="str">
        <f t="shared" si="229"/>
        <v>*</v>
      </c>
      <c r="BI612" s="58" t="str">
        <f t="shared" si="229"/>
        <v>P*C+</v>
      </c>
      <c r="BJ612" s="58" t="str">
        <f t="shared" si="229"/>
        <v>P+C+</v>
      </c>
      <c r="BK612" s="58" t="str">
        <f t="shared" si="229"/>
        <v>P+C+</v>
      </c>
      <c r="BL612" s="58" t="str">
        <f t="shared" si="229"/>
        <v>P+C-</v>
      </c>
      <c r="BM612" s="58" t="str">
        <f t="shared" si="229"/>
        <v>P+C-</v>
      </c>
      <c r="BN612" s="58" t="str">
        <f t="shared" si="229"/>
        <v>P*C+</v>
      </c>
      <c r="BO612" s="58" t="str">
        <f t="shared" si="229"/>
        <v>P*C+</v>
      </c>
      <c r="BP612" s="58" t="str">
        <f t="shared" si="229"/>
        <v>P*C+</v>
      </c>
      <c r="BQ612" s="58" t="str">
        <f t="shared" si="229"/>
        <v>P*C*</v>
      </c>
      <c r="BR612" s="58" t="str">
        <f t="shared" si="229"/>
        <v>P*C*</v>
      </c>
      <c r="BS612" s="58" t="str">
        <f t="shared" si="229"/>
        <v>P*C+</v>
      </c>
      <c r="BT612" s="58" t="str">
        <f t="shared" si="229"/>
        <v>P+C+</v>
      </c>
      <c r="BU612" s="58" t="str">
        <f t="shared" si="229"/>
        <v>P+C+</v>
      </c>
      <c r="BV612" s="58" t="str">
        <f t="shared" ref="BV612:CI612" si="230">IF(AND(LEFT(BV$9,7)="Include",BV190&lt;&gt;""),IF(LEFT(BV117,4)="WILL",IF(BV190&lt;&gt;"No","P+C+","P+C-"),IF(LEFT(BV117,5)="WON'T",IF(BV190&lt;&gt;"No","P-C+","P-C-"),IF(BV117="NA",IF(BV190&lt;&gt;"No","P*C+","P*C-"),IF(BV190&lt;&gt;"No","P*C+","P*C*")))),"*")</f>
        <v>P+C+</v>
      </c>
      <c r="BW612" s="58" t="str">
        <f t="shared" si="230"/>
        <v>P+C+</v>
      </c>
      <c r="BX612" s="58" t="str">
        <f t="shared" si="230"/>
        <v>P*C*</v>
      </c>
      <c r="BY612" s="58" t="str">
        <f t="shared" si="230"/>
        <v>P*C*</v>
      </c>
      <c r="BZ612" s="58" t="str">
        <f t="shared" si="230"/>
        <v>P*C+</v>
      </c>
      <c r="CA612" s="58" t="str">
        <f t="shared" si="230"/>
        <v>P*C+</v>
      </c>
      <c r="CB612" s="58" t="str">
        <f t="shared" si="230"/>
        <v>P*C+</v>
      </c>
      <c r="CC612" s="58" t="str">
        <f t="shared" si="230"/>
        <v>P+C+</v>
      </c>
      <c r="CD612" s="58" t="str">
        <f t="shared" si="230"/>
        <v>P+C+</v>
      </c>
      <c r="CE612" s="58" t="str">
        <f t="shared" si="230"/>
        <v>*</v>
      </c>
      <c r="CF612" s="58" t="str">
        <f t="shared" si="230"/>
        <v>*</v>
      </c>
      <c r="CG612" s="58" t="str">
        <f t="shared" si="230"/>
        <v>P*C+</v>
      </c>
      <c r="CH612" s="58" t="str">
        <f t="shared" si="230"/>
        <v>P+C+</v>
      </c>
      <c r="CI612" s="58" t="str">
        <f t="shared" si="230"/>
        <v>P+C+</v>
      </c>
      <c r="CJ612" s="58" t="str">
        <f t="shared" si="125"/>
        <v>P*C+</v>
      </c>
      <c r="CK612" s="58" t="str">
        <f t="shared" si="114"/>
        <v>P*C-</v>
      </c>
      <c r="CL612" s="58" t="str">
        <f t="shared" si="114"/>
        <v>P+C+</v>
      </c>
      <c r="CM612" s="58" t="str">
        <f t="shared" si="114"/>
        <v>P+C+</v>
      </c>
      <c r="CN612" s="58" t="str">
        <f t="shared" ref="CN612:DS612" si="231">IF(AND(LEFT(CN$9,7)="Include",CN190&lt;&gt;""),IF(LEFT(CN117,4)="WILL",IF(CN190&lt;&gt;"No","P+C+","P+C-"),IF(LEFT(CN117,5)="WON'T",IF(CN190&lt;&gt;"No","P-C+","P-C-"),IF(CN117="NA",IF(CN190&lt;&gt;"No","P*C+","P*C-"),IF(CN190&lt;&gt;"No","P*C+","P*C*")))),"*")</f>
        <v>P*C-</v>
      </c>
      <c r="CO612" s="58" t="str">
        <f t="shared" si="231"/>
        <v>P+C+</v>
      </c>
      <c r="CP612" s="58" t="str">
        <f t="shared" si="231"/>
        <v>P+C+</v>
      </c>
      <c r="CQ612" s="58" t="str">
        <f t="shared" si="231"/>
        <v>P*C*</v>
      </c>
      <c r="CR612" s="58" t="str">
        <f t="shared" si="231"/>
        <v>P*C+</v>
      </c>
      <c r="CS612" s="58" t="str">
        <f t="shared" si="231"/>
        <v>P*C*</v>
      </c>
      <c r="CT612" s="58" t="str">
        <f t="shared" si="231"/>
        <v>P*C*</v>
      </c>
      <c r="CU612" s="58" t="str">
        <f t="shared" si="231"/>
        <v>P+C-</v>
      </c>
      <c r="CV612" s="58" t="str">
        <f t="shared" si="231"/>
        <v>P+C-</v>
      </c>
      <c r="CW612" s="58" t="str">
        <f t="shared" si="231"/>
        <v>P*C+</v>
      </c>
      <c r="CX612" s="58" t="str">
        <f t="shared" si="231"/>
        <v>P*C+</v>
      </c>
      <c r="CY612" s="58" t="str">
        <f t="shared" si="231"/>
        <v>P+C+</v>
      </c>
      <c r="CZ612" s="58" t="str">
        <f t="shared" si="231"/>
        <v>P+C+</v>
      </c>
      <c r="DA612" s="58" t="str">
        <f t="shared" si="231"/>
        <v>P+C+</v>
      </c>
      <c r="DB612" s="58" t="str">
        <f t="shared" si="231"/>
        <v>P+C+</v>
      </c>
      <c r="DC612" s="58" t="str">
        <f t="shared" si="231"/>
        <v>*</v>
      </c>
      <c r="DD612" s="58" t="str">
        <f t="shared" si="231"/>
        <v>P*C+</v>
      </c>
      <c r="DE612" s="58" t="str">
        <f t="shared" si="231"/>
        <v>P+C-</v>
      </c>
      <c r="DF612" s="58" t="str">
        <f t="shared" si="231"/>
        <v>P+C-</v>
      </c>
      <c r="DG612" s="58" t="str">
        <f t="shared" si="231"/>
        <v>P*C+</v>
      </c>
      <c r="DH612" s="58" t="str">
        <f t="shared" si="231"/>
        <v>P+C+</v>
      </c>
      <c r="DI612" s="58" t="str">
        <f t="shared" si="231"/>
        <v>P*C+</v>
      </c>
      <c r="DJ612" s="58" t="str">
        <f t="shared" si="231"/>
        <v>P*C*</v>
      </c>
      <c r="DK612" s="58" t="str">
        <f t="shared" si="231"/>
        <v>P*C*</v>
      </c>
      <c r="DL612" s="58" t="str">
        <f t="shared" si="231"/>
        <v>P*C+</v>
      </c>
      <c r="DM612" s="58" t="str">
        <f t="shared" si="231"/>
        <v>*</v>
      </c>
      <c r="DN612" s="58" t="str">
        <f t="shared" si="231"/>
        <v>P*C+</v>
      </c>
      <c r="DO612" s="58" t="str">
        <f t="shared" si="231"/>
        <v>P*C+</v>
      </c>
      <c r="DP612" s="58" t="str">
        <f t="shared" si="231"/>
        <v>P+C+</v>
      </c>
      <c r="DQ612" s="58" t="str">
        <f t="shared" si="231"/>
        <v>*</v>
      </c>
      <c r="DR612" s="58" t="str">
        <f t="shared" si="231"/>
        <v>*</v>
      </c>
      <c r="DS612" s="58" t="str">
        <f t="shared" si="231"/>
        <v>P*C+</v>
      </c>
      <c r="DT612" s="58" t="str">
        <f t="shared" ref="DT612:EK612" si="232">IF(AND(LEFT(DT$9,7)="Include",DT190&lt;&gt;""),IF(LEFT(DT117,4)="WILL",IF(DT190&lt;&gt;"No","P+C+","P+C-"),IF(LEFT(DT117,5)="WON'T",IF(DT190&lt;&gt;"No","P-C+","P-C-"),IF(DT117="NA",IF(DT190&lt;&gt;"No","P*C+","P*C-"),IF(DT190&lt;&gt;"No","P*C+","P*C*")))),"*")</f>
        <v>P*C*</v>
      </c>
      <c r="DU612" s="58" t="str">
        <f t="shared" si="232"/>
        <v>P*C*</v>
      </c>
      <c r="DV612" s="58" t="str">
        <f t="shared" si="232"/>
        <v>*</v>
      </c>
      <c r="DW612" s="58" t="str">
        <f t="shared" si="232"/>
        <v>P*C+</v>
      </c>
      <c r="DX612" s="58" t="str">
        <f t="shared" si="232"/>
        <v>P*C+</v>
      </c>
      <c r="DY612" s="58" t="str">
        <f t="shared" si="232"/>
        <v>P+C+</v>
      </c>
      <c r="DZ612" s="58" t="str">
        <f t="shared" si="232"/>
        <v>P+C+</v>
      </c>
      <c r="EA612" s="58" t="str">
        <f t="shared" si="232"/>
        <v>P*C+</v>
      </c>
      <c r="EB612" s="58" t="str">
        <f t="shared" si="232"/>
        <v>P*C-</v>
      </c>
      <c r="EC612" s="58" t="str">
        <f t="shared" si="232"/>
        <v>P+C+</v>
      </c>
      <c r="ED612" s="58" t="str">
        <f t="shared" si="232"/>
        <v>P+C+</v>
      </c>
      <c r="EE612" s="58" t="str">
        <f t="shared" si="232"/>
        <v>P*C+</v>
      </c>
      <c r="EF612" s="58" t="str">
        <f t="shared" si="232"/>
        <v>P*C+</v>
      </c>
      <c r="EG612" s="58" t="str">
        <f t="shared" si="232"/>
        <v>P*C+</v>
      </c>
      <c r="EH612" s="58" t="str">
        <f t="shared" si="232"/>
        <v>P+C+</v>
      </c>
      <c r="EI612" s="58" t="str">
        <f t="shared" si="232"/>
        <v>P+C+</v>
      </c>
      <c r="EJ612" s="58" t="str">
        <f t="shared" si="232"/>
        <v>P+C+</v>
      </c>
      <c r="EK612" s="58" t="str">
        <f t="shared" si="232"/>
        <v>P+C+</v>
      </c>
      <c r="EL612" s="109"/>
      <c r="EM612" s="109"/>
    </row>
    <row r="613" spans="1:143" s="21" customFormat="1" ht="12.75" customHeight="1" x14ac:dyDescent="0.25">
      <c r="A613" s="164"/>
      <c r="B613" s="125"/>
      <c r="C613" s="125"/>
      <c r="D613" s="125"/>
      <c r="E613" s="125"/>
      <c r="F613" s="125" t="s">
        <v>3541</v>
      </c>
      <c r="G613" s="165" t="s">
        <v>2564</v>
      </c>
      <c r="H613" s="166" t="s">
        <v>5</v>
      </c>
      <c r="I613" s="166"/>
      <c r="J613" s="21" t="str">
        <f t="shared" ref="J613:AO613" si="233">IF(AND(LEFT(J$9,7)="Include",J191&lt;&gt;""),IF(LEFT(J118,4)="WILL",IF(J191&lt;&gt;"No","P+C+","P+C-"),IF(LEFT(J118,5)="WON'T",IF(J191&lt;&gt;"No","P-C+","P-C-"),IF(J118="NA",IF(J191&lt;&gt;"No","P*C+","P*C-"),IF(J191&lt;&gt;"No","P*C+","P*C*")))),"*")</f>
        <v>P+C-</v>
      </c>
      <c r="K613" s="21" t="str">
        <f t="shared" si="233"/>
        <v>P+C-</v>
      </c>
      <c r="L613" s="21" t="str">
        <f t="shared" si="233"/>
        <v>P+C-</v>
      </c>
      <c r="M613" s="21" t="str">
        <f t="shared" si="233"/>
        <v>P+C-</v>
      </c>
      <c r="N613" s="21" t="str">
        <f t="shared" si="233"/>
        <v>P+C-</v>
      </c>
      <c r="O613" s="21" t="str">
        <f t="shared" si="233"/>
        <v>P+C-</v>
      </c>
      <c r="P613" s="21" t="str">
        <f t="shared" si="233"/>
        <v>P+C-</v>
      </c>
      <c r="Q613" s="21" t="str">
        <f t="shared" si="233"/>
        <v>P*C*</v>
      </c>
      <c r="R613" s="21" t="str">
        <f t="shared" si="233"/>
        <v>P*C*</v>
      </c>
      <c r="S613" s="21" t="str">
        <f t="shared" si="233"/>
        <v>P*C+</v>
      </c>
      <c r="T613" s="21" t="str">
        <f t="shared" si="233"/>
        <v>P*C+</v>
      </c>
      <c r="U613" s="21" t="str">
        <f t="shared" si="233"/>
        <v>P+C-</v>
      </c>
      <c r="V613" s="21" t="str">
        <f t="shared" si="233"/>
        <v>P+C-</v>
      </c>
      <c r="W613" s="21" t="str">
        <f t="shared" si="233"/>
        <v>P+C-</v>
      </c>
      <c r="X613" s="21" t="str">
        <f t="shared" si="233"/>
        <v>P+C-</v>
      </c>
      <c r="Y613" s="21" t="str">
        <f t="shared" si="233"/>
        <v>P+C-</v>
      </c>
      <c r="Z613" s="21" t="str">
        <f t="shared" si="233"/>
        <v>P+C-</v>
      </c>
      <c r="AA613" s="21" t="str">
        <f t="shared" si="233"/>
        <v>P+C-</v>
      </c>
      <c r="AB613" s="21" t="str">
        <f t="shared" si="233"/>
        <v>P+C-</v>
      </c>
      <c r="AC613" s="21" t="str">
        <f t="shared" si="233"/>
        <v>P*C*</v>
      </c>
      <c r="AD613" s="21" t="str">
        <f t="shared" si="233"/>
        <v>P*C*</v>
      </c>
      <c r="AE613" s="21" t="str">
        <f t="shared" si="233"/>
        <v>P*C*</v>
      </c>
      <c r="AF613" s="21" t="str">
        <f t="shared" si="233"/>
        <v>P*C-</v>
      </c>
      <c r="AG613" s="21" t="str">
        <f t="shared" si="233"/>
        <v>P*C-</v>
      </c>
      <c r="AH613" s="21" t="str">
        <f t="shared" si="233"/>
        <v>P*C*</v>
      </c>
      <c r="AI613" s="21" t="str">
        <f t="shared" si="233"/>
        <v>P*C*</v>
      </c>
      <c r="AJ613" s="21" t="str">
        <f t="shared" si="233"/>
        <v>P+C-</v>
      </c>
      <c r="AK613" s="21" t="str">
        <f t="shared" si="233"/>
        <v>P+C-</v>
      </c>
      <c r="AL613" s="21" t="str">
        <f t="shared" si="233"/>
        <v>P*C*</v>
      </c>
      <c r="AM613" s="21" t="str">
        <f t="shared" si="233"/>
        <v>P*C*</v>
      </c>
      <c r="AN613" s="21" t="str">
        <f t="shared" si="233"/>
        <v>P*C*</v>
      </c>
      <c r="AO613" s="21" t="str">
        <f t="shared" si="233"/>
        <v>P*C*</v>
      </c>
      <c r="AP613" s="21" t="str">
        <f t="shared" ref="AP613:BU613" si="234">IF(AND(LEFT(AP$9,7)="Include",AP191&lt;&gt;""),IF(LEFT(AP118,4)="WILL",IF(AP191&lt;&gt;"No","P+C+","P+C-"),IF(LEFT(AP118,5)="WON'T",IF(AP191&lt;&gt;"No","P-C+","P-C-"),IF(AP118="NA",IF(AP191&lt;&gt;"No","P*C+","P*C-"),IF(AP191&lt;&gt;"No","P*C+","P*C*")))),"*")</f>
        <v>P*C*</v>
      </c>
      <c r="AQ613" s="21" t="str">
        <f t="shared" si="234"/>
        <v>*</v>
      </c>
      <c r="AR613" s="21" t="str">
        <f t="shared" si="234"/>
        <v>P*C*</v>
      </c>
      <c r="AS613" s="21" t="str">
        <f t="shared" si="234"/>
        <v>P*C*</v>
      </c>
      <c r="AT613" s="21" t="str">
        <f t="shared" si="234"/>
        <v>P+C-</v>
      </c>
      <c r="AU613" s="21" t="str">
        <f t="shared" si="234"/>
        <v>P+C-</v>
      </c>
      <c r="AV613" s="21" t="str">
        <f t="shared" si="234"/>
        <v>*</v>
      </c>
      <c r="AW613" s="21" t="str">
        <f t="shared" si="234"/>
        <v>*</v>
      </c>
      <c r="AX613" s="21" t="str">
        <f t="shared" si="234"/>
        <v>*</v>
      </c>
      <c r="AY613" s="21" t="str">
        <f t="shared" si="234"/>
        <v>*</v>
      </c>
      <c r="AZ613" s="21" t="str">
        <f t="shared" si="234"/>
        <v>P*C*</v>
      </c>
      <c r="BA613" s="21" t="str">
        <f t="shared" si="234"/>
        <v>P+C-</v>
      </c>
      <c r="BB613" s="21" t="str">
        <f t="shared" si="234"/>
        <v>P+C-</v>
      </c>
      <c r="BC613" s="21" t="str">
        <f t="shared" si="234"/>
        <v>P+C-</v>
      </c>
      <c r="BD613" s="21" t="str">
        <f t="shared" si="234"/>
        <v>P+C-</v>
      </c>
      <c r="BE613" s="21" t="str">
        <f t="shared" si="234"/>
        <v>*</v>
      </c>
      <c r="BF613" s="21" t="str">
        <f t="shared" si="234"/>
        <v>*</v>
      </c>
      <c r="BG613" s="21" t="str">
        <f t="shared" si="234"/>
        <v>P*C*</v>
      </c>
      <c r="BH613" s="21" t="str">
        <f t="shared" si="234"/>
        <v>*</v>
      </c>
      <c r="BI613" s="21" t="str">
        <f t="shared" si="234"/>
        <v>P*C*</v>
      </c>
      <c r="BJ613" s="21" t="str">
        <f t="shared" si="234"/>
        <v>P+C-</v>
      </c>
      <c r="BK613" s="21" t="str">
        <f t="shared" si="234"/>
        <v>P+C-</v>
      </c>
      <c r="BL613" s="21" t="str">
        <f t="shared" si="234"/>
        <v>P+C-</v>
      </c>
      <c r="BM613" s="21" t="str">
        <f t="shared" si="234"/>
        <v>P+C-</v>
      </c>
      <c r="BN613" s="21" t="str">
        <f t="shared" si="234"/>
        <v>P*C*</v>
      </c>
      <c r="BO613" s="21" t="str">
        <f t="shared" si="234"/>
        <v>P*C*</v>
      </c>
      <c r="BP613" s="21" t="str">
        <f t="shared" si="234"/>
        <v>P*C*</v>
      </c>
      <c r="BQ613" s="21" t="str">
        <f t="shared" si="234"/>
        <v>P*C*</v>
      </c>
      <c r="BR613" s="21" t="str">
        <f t="shared" si="234"/>
        <v>P*C*</v>
      </c>
      <c r="BS613" s="21" t="str">
        <f t="shared" si="234"/>
        <v>P*C*</v>
      </c>
      <c r="BT613" s="21" t="str">
        <f t="shared" si="234"/>
        <v>P+C-</v>
      </c>
      <c r="BU613" s="21" t="str">
        <f t="shared" si="234"/>
        <v>P+C-</v>
      </c>
      <c r="BV613" s="21" t="str">
        <f t="shared" ref="BV613:CI613" si="235">IF(AND(LEFT(BV$9,7)="Include",BV191&lt;&gt;""),IF(LEFT(BV118,4)="WILL",IF(BV191&lt;&gt;"No","P+C+","P+C-"),IF(LEFT(BV118,5)="WON'T",IF(BV191&lt;&gt;"No","P-C+","P-C-"),IF(BV118="NA",IF(BV191&lt;&gt;"No","P*C+","P*C-"),IF(BV191&lt;&gt;"No","P*C+","P*C*")))),"*")</f>
        <v>P+C-</v>
      </c>
      <c r="BW613" s="21" t="str">
        <f t="shared" si="235"/>
        <v>P+C-</v>
      </c>
      <c r="BX613" s="21" t="str">
        <f t="shared" si="235"/>
        <v>P*C*</v>
      </c>
      <c r="BY613" s="21" t="str">
        <f t="shared" si="235"/>
        <v>P*C*</v>
      </c>
      <c r="BZ613" s="21" t="str">
        <f t="shared" si="235"/>
        <v>P*C-</v>
      </c>
      <c r="CA613" s="21" t="str">
        <f t="shared" si="235"/>
        <v>P+C-</v>
      </c>
      <c r="CB613" s="21" t="str">
        <f t="shared" si="235"/>
        <v>P*C*</v>
      </c>
      <c r="CC613" s="21" t="str">
        <f t="shared" si="235"/>
        <v>P*C-</v>
      </c>
      <c r="CD613" s="21" t="str">
        <f t="shared" si="235"/>
        <v>P*C-</v>
      </c>
      <c r="CE613" s="21" t="str">
        <f t="shared" si="235"/>
        <v>*</v>
      </c>
      <c r="CF613" s="21" t="str">
        <f t="shared" si="235"/>
        <v>*</v>
      </c>
      <c r="CG613" s="21" t="str">
        <f t="shared" si="235"/>
        <v>P*C*</v>
      </c>
      <c r="CH613" s="21" t="str">
        <f t="shared" si="235"/>
        <v>P*C-</v>
      </c>
      <c r="CI613" s="21" t="str">
        <f t="shared" si="235"/>
        <v>P*C-</v>
      </c>
      <c r="CJ613" s="21" t="str">
        <f t="shared" si="125"/>
        <v>P+C-</v>
      </c>
      <c r="CK613" s="21" t="str">
        <f t="shared" si="114"/>
        <v>P*C-</v>
      </c>
      <c r="CL613" s="21" t="str">
        <f t="shared" si="114"/>
        <v>P+C-</v>
      </c>
      <c r="CM613" s="21" t="str">
        <f t="shared" si="114"/>
        <v>P+C-</v>
      </c>
      <c r="CN613" s="21" t="str">
        <f t="shared" ref="CN613:DS613" si="236">IF(AND(LEFT(CN$9,7)="Include",CN191&lt;&gt;""),IF(LEFT(CN118,4)="WILL",IF(CN191&lt;&gt;"No","P+C+","P+C-"),IF(LEFT(CN118,5)="WON'T",IF(CN191&lt;&gt;"No","P-C+","P-C-"),IF(CN118="NA",IF(CN191&lt;&gt;"No","P*C+","P*C-"),IF(CN191&lt;&gt;"No","P*C+","P*C*")))),"*")</f>
        <v>P*C-</v>
      </c>
      <c r="CO613" s="21" t="str">
        <f t="shared" si="236"/>
        <v>P+C-</v>
      </c>
      <c r="CP613" s="21" t="str">
        <f t="shared" si="236"/>
        <v>P+C-</v>
      </c>
      <c r="CQ613" s="21" t="str">
        <f t="shared" si="236"/>
        <v>P*C*</v>
      </c>
      <c r="CR613" s="21" t="str">
        <f t="shared" si="236"/>
        <v>P*C*</v>
      </c>
      <c r="CS613" s="21" t="str">
        <f t="shared" si="236"/>
        <v>P*C*</v>
      </c>
      <c r="CT613" s="21" t="str">
        <f t="shared" si="236"/>
        <v>P*C*</v>
      </c>
      <c r="CU613" s="21" t="str">
        <f t="shared" si="236"/>
        <v>P+C-</v>
      </c>
      <c r="CV613" s="21" t="str">
        <f t="shared" si="236"/>
        <v>P+C-</v>
      </c>
      <c r="CW613" s="21" t="str">
        <f t="shared" si="236"/>
        <v>P*C*</v>
      </c>
      <c r="CX613" s="21" t="str">
        <f t="shared" si="236"/>
        <v>P*C*</v>
      </c>
      <c r="CY613" s="21" t="str">
        <f t="shared" si="236"/>
        <v>P*C-</v>
      </c>
      <c r="CZ613" s="21" t="str">
        <f t="shared" si="236"/>
        <v>P*C-</v>
      </c>
      <c r="DA613" s="21" t="str">
        <f t="shared" si="236"/>
        <v>P+C-</v>
      </c>
      <c r="DB613" s="21" t="str">
        <f t="shared" si="236"/>
        <v>P+C-</v>
      </c>
      <c r="DC613" s="21" t="str">
        <f t="shared" si="236"/>
        <v>*</v>
      </c>
      <c r="DD613" s="21" t="str">
        <f t="shared" si="236"/>
        <v>P*C-</v>
      </c>
      <c r="DE613" s="21" t="str">
        <f t="shared" si="236"/>
        <v>P+C-</v>
      </c>
      <c r="DF613" s="21" t="str">
        <f t="shared" si="236"/>
        <v>P+C-</v>
      </c>
      <c r="DG613" s="21" t="str">
        <f t="shared" si="236"/>
        <v>P+C-</v>
      </c>
      <c r="DH613" s="21" t="str">
        <f t="shared" si="236"/>
        <v>P*C-</v>
      </c>
      <c r="DI613" s="21" t="str">
        <f t="shared" si="236"/>
        <v>P*C-</v>
      </c>
      <c r="DJ613" s="21" t="str">
        <f t="shared" si="236"/>
        <v>P*C*</v>
      </c>
      <c r="DK613" s="21" t="str">
        <f t="shared" si="236"/>
        <v>P*C*</v>
      </c>
      <c r="DL613" s="21" t="str">
        <f t="shared" si="236"/>
        <v>P*C-</v>
      </c>
      <c r="DM613" s="21" t="str">
        <f t="shared" si="236"/>
        <v>*</v>
      </c>
      <c r="DN613" s="21" t="str">
        <f t="shared" si="236"/>
        <v>P*C*</v>
      </c>
      <c r="DO613" s="21" t="str">
        <f t="shared" si="236"/>
        <v>P*C*</v>
      </c>
      <c r="DP613" s="21" t="str">
        <f t="shared" si="236"/>
        <v>P+C-</v>
      </c>
      <c r="DQ613" s="21" t="str">
        <f t="shared" si="236"/>
        <v>*</v>
      </c>
      <c r="DR613" s="21" t="str">
        <f t="shared" si="236"/>
        <v>*</v>
      </c>
      <c r="DS613" s="21" t="str">
        <f t="shared" si="236"/>
        <v>P*C*</v>
      </c>
      <c r="DT613" s="21" t="str">
        <f t="shared" ref="DT613:EK613" si="237">IF(AND(LEFT(DT$9,7)="Include",DT191&lt;&gt;""),IF(LEFT(DT118,4)="WILL",IF(DT191&lt;&gt;"No","P+C+","P+C-"),IF(LEFT(DT118,5)="WON'T",IF(DT191&lt;&gt;"No","P-C+","P-C-"),IF(DT118="NA",IF(DT191&lt;&gt;"No","P*C+","P*C-"),IF(DT191&lt;&gt;"No","P*C+","P*C*")))),"*")</f>
        <v>P*C*</v>
      </c>
      <c r="DU613" s="21" t="str">
        <f t="shared" si="237"/>
        <v>P*C*</v>
      </c>
      <c r="DV613" s="21" t="str">
        <f t="shared" si="237"/>
        <v>*</v>
      </c>
      <c r="DW613" s="21" t="str">
        <f t="shared" si="237"/>
        <v>P*C-</v>
      </c>
      <c r="DX613" s="21" t="str">
        <f t="shared" si="237"/>
        <v>P*C-</v>
      </c>
      <c r="DY613" s="21" t="str">
        <f t="shared" si="237"/>
        <v>P*C-</v>
      </c>
      <c r="DZ613" s="21" t="str">
        <f t="shared" si="237"/>
        <v>P*C-</v>
      </c>
      <c r="EA613" s="21" t="str">
        <f t="shared" si="237"/>
        <v>P*C*</v>
      </c>
      <c r="EB613" s="21" t="str">
        <f t="shared" si="237"/>
        <v>P+C-</v>
      </c>
      <c r="EC613" s="21" t="str">
        <f t="shared" si="237"/>
        <v>P+C-</v>
      </c>
      <c r="ED613" s="21" t="str">
        <f t="shared" si="237"/>
        <v>P+C-</v>
      </c>
      <c r="EE613" s="21" t="str">
        <f t="shared" si="237"/>
        <v>P+C-</v>
      </c>
      <c r="EF613" s="21" t="str">
        <f t="shared" si="237"/>
        <v>P*C*</v>
      </c>
      <c r="EG613" s="21" t="str">
        <f t="shared" si="237"/>
        <v>P*C*</v>
      </c>
      <c r="EH613" s="21" t="str">
        <f t="shared" si="237"/>
        <v>P+C+</v>
      </c>
      <c r="EI613" s="21" t="str">
        <f t="shared" si="237"/>
        <v>P+C+</v>
      </c>
      <c r="EJ613" s="21" t="str">
        <f t="shared" si="237"/>
        <v>P+C-</v>
      </c>
      <c r="EK613" s="21" t="str">
        <f t="shared" si="237"/>
        <v>P+C-</v>
      </c>
      <c r="EL613" s="110"/>
      <c r="EM613" s="110"/>
    </row>
    <row r="614" spans="1:143" s="179" customFormat="1" ht="12.75" customHeight="1" x14ac:dyDescent="0.25">
      <c r="A614" s="177"/>
      <c r="B614" s="96"/>
      <c r="C614" s="96"/>
      <c r="D614" s="96"/>
      <c r="E614" s="96"/>
      <c r="F614" s="96"/>
      <c r="G614" s="92" t="s">
        <v>4036</v>
      </c>
      <c r="H614" s="178"/>
      <c r="I614" s="178"/>
      <c r="O614" s="180"/>
      <c r="EL614" s="109"/>
      <c r="EM614" s="109"/>
    </row>
    <row r="615" spans="1:143" s="58" customFormat="1" ht="12.75" customHeight="1" x14ac:dyDescent="0.25">
      <c r="A615" s="5"/>
      <c r="B615" s="96"/>
      <c r="C615" s="96"/>
      <c r="D615" s="96"/>
      <c r="E615" s="96"/>
      <c r="F615" s="96"/>
      <c r="G615" s="4" t="s">
        <v>3543</v>
      </c>
      <c r="H615" s="18"/>
      <c r="I615" s="18"/>
      <c r="J615" s="58" t="str">
        <f>IF(J$9="Include",JoinAll(", ",JoinIfFuzzy(J$577:J$613,$F$577:$F$613,$G615),IF(AND(J$2=K$3,K$9="Include (Platform Duplicate)"),JoinIfFuzzy(K$577:K$613,$F$577:$F$613,$G615),"")),"*")</f>
        <v>P*C-, P+C-</v>
      </c>
      <c r="K615" s="58" t="str">
        <f>IF(K$9="Include",JoinAll(", ",JoinIfFuzzy(K$577:K$613,$F$577:$F$613,$G615),IF(AND(K$2=L$3,L$9="Include (Platform Duplicate)"),JoinIfFuzzy(L$577:L$613,$F$577:$F$613,$G615),"")),"*")</f>
        <v>P*C-, P+C-</v>
      </c>
      <c r="L615" s="58" t="str">
        <f>IF(L$9="Include",JoinAll(", ",JoinIfFuzzy(L$577:L$613,$F$577:$F$613,$G615),IF(AND(L$2=M$3,M$9="Include (Platform Duplicate)"),JoinIfFuzzy(M$577:M$613,$F$577:$F$613,$G615),"")),"*")</f>
        <v>*</v>
      </c>
      <c r="M615" s="58" t="str">
        <f>IF(M$9="Include",JoinAll(", ",JoinIfFuzzy(M$577:M$613,$F$577:$F$613,$G615),IF(AND(M$2=N$3,N$9="Include (Platform Duplicate)"),JoinIfFuzzy(N$577:N$613,$F$577:$F$613,$G615),"")),"*")</f>
        <v>P*C-, P+C-</v>
      </c>
      <c r="N615" s="58" t="str">
        <f>IF(N$9="Include",JoinAll(", ",JoinIfFuzzy(N$577:N$613,$F$577:$F$613,$G615),IF(AND(N$2=O$3,O$9="Include (Platform Duplicate)"),JoinIfFuzzy(O$577:O$613,$F$577:$F$613,$G615),"")),"*")</f>
        <v>*</v>
      </c>
      <c r="O615" s="58" t="str">
        <f>IF(O$9="Include",JoinAll(", ",JoinIfFuzzy(O$577:O$613,$F$577:$F$613,$G615),IF(AND(O$2=P$3,P$9="Include (Platform Duplicate)"),JoinIfFuzzy(P$577:P$613,$F$577:$F$613,$G615),"")),"*")</f>
        <v>P*C-, P+C-</v>
      </c>
      <c r="P615" s="58" t="str">
        <f>IF(P$9="Include",JoinAll(", ",JoinIfFuzzy(P$577:P$613,$F$577:$F$613,$G615),IF(AND(P$2=Q$3,Q$9="Include (Platform Duplicate)"),JoinIfFuzzy(Q$577:Q$613,$F$577:$F$613,$G615),"")),"*")</f>
        <v>*</v>
      </c>
      <c r="Q615" s="58" t="str">
        <f>IF(Q$9="Include",JoinAll(", ",JoinIfFuzzy(Q$577:Q$613,$F$577:$F$613,$G615),IF(AND(Q$2=R$3,R$9="Include (Platform Duplicate)"),JoinIfFuzzy(R$577:R$613,$F$577:$F$613,$G615),"")),"*")</f>
        <v>P*C*</v>
      </c>
      <c r="R615" s="58" t="str">
        <f>IF(R$9="Include",JoinAll(", ",JoinIfFuzzy(R$577:R$613,$F$577:$F$613,$G615),IF(AND(R$2=S$3,S$9="Include (Platform Duplicate)"),JoinIfFuzzy(S$577:S$613,$F$577:$F$613,$G615),"")),"*")</f>
        <v>*</v>
      </c>
      <c r="S615" s="58" t="str">
        <f>IF(S$9="Include",JoinAll(", ",JoinIfFuzzy(S$577:S$613,$F$577:$F$613,$G615),IF(AND(S$2=T$3,T$9="Include (Platform Duplicate)"),JoinIfFuzzy(T$577:T$613,$F$577:$F$613,$G615),"")),"*")</f>
        <v>P*C-, P*C+, P+C-, P+C+</v>
      </c>
      <c r="T615" s="58" t="str">
        <f>IF(T$9="Include",JoinAll(", ",JoinIfFuzzy(T$577:T$613,$F$577:$F$613,$G615),IF(AND(T$2=U$3,U$9="Include (Platform Duplicate)"),JoinIfFuzzy(U$577:U$613,$F$577:$F$613,$G615),"")),"*")</f>
        <v>*</v>
      </c>
      <c r="U615" s="58" t="str">
        <f>IF(U$9="Include",JoinAll(", ",JoinIfFuzzy(U$577:U$613,$F$577:$F$613,$G615),IF(AND(U$2=V$3,V$9="Include (Platform Duplicate)"),JoinIfFuzzy(V$577:V$613,$F$577:$F$613,$G615),"")),"*")</f>
        <v>P*C-, P*C+, P+C-</v>
      </c>
      <c r="V615" s="58" t="str">
        <f>IF(V$9="Include",JoinAll(", ",JoinIfFuzzy(V$577:V$613,$F$577:$F$613,$G615),IF(AND(V$2=W$3,W$9="Include (Platform Duplicate)"),JoinIfFuzzy(W$577:W$613,$F$577:$F$613,$G615),"")),"*")</f>
        <v>P*C-, P*C+, P+C-, P+C+</v>
      </c>
      <c r="W615" s="58" t="str">
        <f>IF(W$9="Include",JoinAll(", ",JoinIfFuzzy(W$577:W$613,$F$577:$F$613,$G615),IF(AND(W$2=X$3,X$9="Include (Platform Duplicate)"),JoinIfFuzzy(X$577:X$613,$F$577:$F$613,$G615),"")),"*")</f>
        <v>P*C-, P*C+, P+C-, P-C-</v>
      </c>
      <c r="X615" s="58" t="str">
        <f>IF(X$9="Include",JoinAll(", ",JoinIfFuzzy(X$577:X$613,$F$577:$F$613,$G615),IF(AND(X$2=Y$3,Y$9="Include (Platform Duplicate)"),JoinIfFuzzy(Y$577:Y$613,$F$577:$F$613,$G615),"")),"*")</f>
        <v>*</v>
      </c>
      <c r="Y615" s="58" t="str">
        <f>IF(Y$9="Include",JoinAll(", ",JoinIfFuzzy(Y$577:Y$613,$F$577:$F$613,$G615),IF(AND(Y$2=Z$3,Z$9="Include (Platform Duplicate)"),JoinIfFuzzy(Z$577:Z$613,$F$577:$F$613,$G615),"")),"*")</f>
        <v>P*C-, P+C-, P+C+</v>
      </c>
      <c r="Z615" s="58" t="str">
        <f>IF(Z$9="Include",JoinAll(", ",JoinIfFuzzy(Z$577:Z$613,$F$577:$F$613,$G615),IF(AND(Z$2=AA$3,AA$9="Include (Platform Duplicate)"),JoinIfFuzzy(AA$577:AA$613,$F$577:$F$613,$G615),"")),"*")</f>
        <v>*</v>
      </c>
      <c r="AA615" s="58" t="str">
        <f>IF(AA$9="Include",JoinAll(", ",JoinIfFuzzy(AA$577:AA$613,$F$577:$F$613,$G615),IF(AND(AA$2=AB$3,AB$9="Include (Platform Duplicate)"),JoinIfFuzzy(AB$577:AB$613,$F$577:$F$613,$G615),"")),"*")</f>
        <v>P*C-, P+C-, P-C-, P-C+</v>
      </c>
      <c r="AB615" s="58" t="str">
        <f>IF(AB$9="Include",JoinAll(", ",JoinIfFuzzy(AB$577:AB$613,$F$577:$F$613,$G615),IF(AND(AB$2=AC$3,AC$9="Include (Platform Duplicate)"),JoinIfFuzzy(AC$577:AC$613,$F$577:$F$613,$G615),"")),"*")</f>
        <v>*</v>
      </c>
      <c r="AC615" s="58" t="str">
        <f>IF(AC$9="Include",JoinAll(", ",JoinIfFuzzy(AC$577:AC$613,$F$577:$F$613,$G615),IF(AND(AC$2=AD$3,AD$9="Include (Platform Duplicate)"),JoinIfFuzzy(AD$577:AD$613,$F$577:$F$613,$G615),"")),"*")</f>
        <v>P*C*, P*C+</v>
      </c>
      <c r="AD615" s="58" t="str">
        <f>IF(AD$9="Include",JoinAll(", ",JoinIfFuzzy(AD$577:AD$613,$F$577:$F$613,$G615),IF(AND(AD$2=AE$3,AE$9="Include (Platform Duplicate)"),JoinIfFuzzy(AE$577:AE$613,$F$577:$F$613,$G615),"")),"*")</f>
        <v>P*C*</v>
      </c>
      <c r="AE615" s="58" t="str">
        <f>IF(AE$9="Include",JoinAll(", ",JoinIfFuzzy(AE$577:AE$613,$F$577:$F$613,$G615),IF(AND(AE$2=AF$3,AF$9="Include (Platform Duplicate)"),JoinIfFuzzy(AF$577:AF$613,$F$577:$F$613,$G615),"")),"*")</f>
        <v>*</v>
      </c>
      <c r="AF615" s="58" t="str">
        <f>IF(AF$9="Include",JoinAll(", ",JoinIfFuzzy(AF$577:AF$613,$F$577:$F$613,$G615),IF(AND(AF$2=AG$3,AG$9="Include (Platform Duplicate)"),JoinIfFuzzy(AG$577:AG$613,$F$577:$F$613,$G615),"")),"*")</f>
        <v>P*C-, P+C-, P-C-</v>
      </c>
      <c r="AG615" s="58" t="str">
        <f>IF(AG$9="Include",JoinAll(", ",JoinIfFuzzy(AG$577:AG$613,$F$577:$F$613,$G615),IF(AND(AG$2=AH$3,AH$9="Include (Platform Duplicate)"),JoinIfFuzzy(AH$577:AH$613,$F$577:$F$613,$G615),"")),"*")</f>
        <v>P*C-, P*C+, P+C-, P-C-</v>
      </c>
      <c r="AH615" s="58" t="str">
        <f>IF(AH$9="Include",JoinAll(", ",JoinIfFuzzy(AH$577:AH$613,$F$577:$F$613,$G615),IF(AND(AH$2=AI$3,AI$9="Include (Platform Duplicate)"),JoinIfFuzzy(AI$577:AI$613,$F$577:$F$613,$G615),"")),"*")</f>
        <v>P*C*, P*C+</v>
      </c>
      <c r="AI615" s="58" t="str">
        <f>IF(AI$9="Include",JoinAll(", ",JoinIfFuzzy(AI$577:AI$613,$F$577:$F$613,$G615),IF(AND(AI$2=AJ$3,AJ$9="Include (Platform Duplicate)"),JoinIfFuzzy(AJ$577:AJ$613,$F$577:$F$613,$G615),"")),"*")</f>
        <v>*</v>
      </c>
      <c r="AJ615" s="58" t="str">
        <f>IF(AJ$9="Include",JoinAll(", ",JoinIfFuzzy(AJ$577:AJ$613,$F$577:$F$613,$G615),IF(AND(AJ$2=AK$3,AK$9="Include (Platform Duplicate)"),JoinIfFuzzy(AK$577:AK$613,$F$577:$F$613,$G615),"")),"*")</f>
        <v>P*C-, P*C+, P+C-, P-C-, P-C+</v>
      </c>
      <c r="AK615" s="58" t="str">
        <f>IF(AK$9="Include",JoinAll(", ",JoinIfFuzzy(AK$577:AK$613,$F$577:$F$613,$G615),IF(AND(AK$2=AL$3,AL$9="Include (Platform Duplicate)"),JoinIfFuzzy(AL$577:AL$613,$F$577:$F$613,$G615),"")),"*")</f>
        <v>*</v>
      </c>
      <c r="AL615" s="58" t="str">
        <f>IF(AL$9="Include",JoinAll(", ",JoinIfFuzzy(AL$577:AL$613,$F$577:$F$613,$G615),IF(AND(AL$2=AM$3,AM$9="Include (Platform Duplicate)"),JoinIfFuzzy(AM$577:AM$613,$F$577:$F$613,$G615),"")),"*")</f>
        <v>P*C*</v>
      </c>
      <c r="AM615" s="58" t="str">
        <f>IF(AM$9="Include",JoinAll(", ",JoinIfFuzzy(AM$577:AM$613,$F$577:$F$613,$G615),IF(AND(AM$2=AN$3,AN$9="Include (Platform Duplicate)"),JoinIfFuzzy(AN$577:AN$613,$F$577:$F$613,$G615),"")),"*")</f>
        <v>P*C*</v>
      </c>
      <c r="AN615" s="58" t="str">
        <f>IF(AN$9="Include",JoinAll(", ",JoinIfFuzzy(AN$577:AN$613,$F$577:$F$613,$G615),IF(AND(AN$2=AO$3,AO$9="Include (Platform Duplicate)"),JoinIfFuzzy(AO$577:AO$613,$F$577:$F$613,$G615),"")),"*")</f>
        <v>P*C*, P*C+, P-C-, P-C+</v>
      </c>
      <c r="AO615" s="58" t="str">
        <f>IF(AO$9="Include",JoinAll(", ",JoinIfFuzzy(AO$577:AO$613,$F$577:$F$613,$G615),IF(AND(AO$2=AP$3,AP$9="Include (Platform Duplicate)"),JoinIfFuzzy(AP$577:AP$613,$F$577:$F$613,$G615),"")),"*")</f>
        <v>*</v>
      </c>
      <c r="AP615" s="58" t="str">
        <f>IF(AP$9="Include",JoinAll(", ",JoinIfFuzzy(AP$577:AP$613,$F$577:$F$613,$G615),IF(AND(AP$2=AQ$3,AQ$9="Include (Platform Duplicate)"),JoinIfFuzzy(AQ$577:AQ$613,$F$577:$F$613,$G615),"")),"*")</f>
        <v>P*C*</v>
      </c>
      <c r="AQ615" s="58" t="str">
        <f>IF(AQ$9="Include",JoinAll(", ",JoinIfFuzzy(AQ$577:AQ$613,$F$577:$F$613,$G615),IF(AND(AQ$2=AR$3,AR$9="Include (Platform Duplicate)"),JoinIfFuzzy(AR$577:AR$613,$F$577:$F$613,$G615),"")),"*")</f>
        <v>*</v>
      </c>
      <c r="AR615" s="58" t="str">
        <f>IF(AR$9="Include",JoinAll(", ",JoinIfFuzzy(AR$577:AR$613,$F$577:$F$613,$G615),IF(AND(AR$2=AS$3,AS$9="Include (Platform Duplicate)"),JoinIfFuzzy(AS$577:AS$613,$F$577:$F$613,$G615),"")),"*")</f>
        <v>P*C*</v>
      </c>
      <c r="AS615" s="58" t="str">
        <f>IF(AS$9="Include",JoinAll(", ",JoinIfFuzzy(AS$577:AS$613,$F$577:$F$613,$G615),IF(AND(AS$2=AT$3,AT$9="Include (Platform Duplicate)"),JoinIfFuzzy(AT$577:AT$613,$F$577:$F$613,$G615),"")),"*")</f>
        <v>*</v>
      </c>
      <c r="AT615" s="58" t="str">
        <f>IF(AT$9="Include",JoinAll(", ",JoinIfFuzzy(AT$577:AT$613,$F$577:$F$613,$G615),IF(AND(AT$2=AU$3,AU$9="Include (Platform Duplicate)"),JoinIfFuzzy(AU$577:AU$613,$F$577:$F$613,$G615),"")),"*")</f>
        <v>P*C-, P*C*, P+C-, P+C+</v>
      </c>
      <c r="AU615" s="58" t="str">
        <f>IF(AU$9="Include",JoinAll(", ",JoinIfFuzzy(AU$577:AU$613,$F$577:$F$613,$G615),IF(AND(AU$2=AV$3,AV$9="Include (Platform Duplicate)"),JoinIfFuzzy(AV$577:AV$613,$F$577:$F$613,$G615),"")),"*")</f>
        <v>P*C-, P*C+, P+C-, P+C+</v>
      </c>
      <c r="AV615" s="58" t="str">
        <f>IF(AV$9="Include",JoinAll(", ",JoinIfFuzzy(AV$577:AV$613,$F$577:$F$613,$G615),IF(AND(AV$2=AW$3,AW$9="Include (Platform Duplicate)"),JoinIfFuzzy(AW$577:AW$613,$F$577:$F$613,$G615),"")),"*")</f>
        <v>*</v>
      </c>
      <c r="AW615" s="58" t="str">
        <f>IF(AW$9="Include",JoinAll(", ",JoinIfFuzzy(AW$577:AW$613,$F$577:$F$613,$G615),IF(AND(AW$2=AX$3,AX$9="Include (Platform Duplicate)"),JoinIfFuzzy(AX$577:AX$613,$F$577:$F$613,$G615),"")),"*")</f>
        <v>*</v>
      </c>
      <c r="AX615" s="58" t="str">
        <f>IF(AX$9="Include",JoinAll(", ",JoinIfFuzzy(AX$577:AX$613,$F$577:$F$613,$G615),IF(AND(AX$2=AY$3,AY$9="Include (Platform Duplicate)"),JoinIfFuzzy(AY$577:AY$613,$F$577:$F$613,$G615),"")),"*")</f>
        <v>*</v>
      </c>
      <c r="AY615" s="58" t="str">
        <f>IF(AY$9="Include",JoinAll(", ",JoinIfFuzzy(AY$577:AY$613,$F$577:$F$613,$G615),IF(AND(AY$2=AZ$3,AZ$9="Include (Platform Duplicate)"),JoinIfFuzzy(AZ$577:AZ$613,$F$577:$F$613,$G615),"")),"*")</f>
        <v>*</v>
      </c>
      <c r="AZ615" s="58" t="str">
        <f>IF(AZ$9="Include",JoinAll(", ",JoinIfFuzzy(AZ$577:AZ$613,$F$577:$F$613,$G615),IF(AND(AZ$2=BA$3,BA$9="Include (Platform Duplicate)"),JoinIfFuzzy(BA$577:BA$613,$F$577:$F$613,$G615),"")),"*")</f>
        <v>P*C*, P*C+</v>
      </c>
      <c r="BA615" s="58" t="str">
        <f>IF(BA$9="Include",JoinAll(", ",JoinIfFuzzy(BA$577:BA$613,$F$577:$F$613,$G615),IF(AND(BA$2=BB$3,BB$9="Include (Platform Duplicate)"),JoinIfFuzzy(BB$577:BB$613,$F$577:$F$613,$G615),"")),"*")</f>
        <v>P*C-, P*C+, P+C-</v>
      </c>
      <c r="BB615" s="58" t="str">
        <f>IF(BB$9="Include",JoinAll(", ",JoinIfFuzzy(BB$577:BB$613,$F$577:$F$613,$G615),IF(AND(BB$2=BC$3,BC$9="Include (Platform Duplicate)"),JoinIfFuzzy(BC$577:BC$613,$F$577:$F$613,$G615),"")),"*")</f>
        <v>P*C-, P*C+, P+C-</v>
      </c>
      <c r="BC615" s="58" t="str">
        <f>IF(BC$9="Include",JoinAll(", ",JoinIfFuzzy(BC$577:BC$613,$F$577:$F$613,$G615),IF(AND(BC$2=BD$3,BD$9="Include (Platform Duplicate)"),JoinIfFuzzy(BD$577:BD$613,$F$577:$F$613,$G615),"")),"*")</f>
        <v>P*C-, P*C+, P+C-</v>
      </c>
      <c r="BD615" s="58" t="str">
        <f>IF(BD$9="Include",JoinAll(", ",JoinIfFuzzy(BD$577:BD$613,$F$577:$F$613,$G615),IF(AND(BD$2=BE$3,BE$9="Include (Platform Duplicate)"),JoinIfFuzzy(BE$577:BE$613,$F$577:$F$613,$G615),"")),"*")</f>
        <v>P*C-, P*C+, P+C-, P+C+</v>
      </c>
      <c r="BE615" s="58" t="str">
        <f>IF(BE$9="Include",JoinAll(", ",JoinIfFuzzy(BE$577:BE$613,$F$577:$F$613,$G615),IF(AND(BE$2=BF$3,BF$9="Include (Platform Duplicate)"),JoinIfFuzzy(BF$577:BF$613,$F$577:$F$613,$G615),"")),"*")</f>
        <v>*</v>
      </c>
      <c r="BF615" s="58" t="str">
        <f>IF(BF$9="Include",JoinAll(", ",JoinIfFuzzy(BF$577:BF$613,$F$577:$F$613,$G615),IF(AND(BF$2=BG$3,BG$9="Include (Platform Duplicate)"),JoinIfFuzzy(BG$577:BG$613,$F$577:$F$613,$G615),"")),"*")</f>
        <v>*</v>
      </c>
      <c r="BG615" s="58" t="str">
        <f>IF(BG$9="Include",JoinAll(", ",JoinIfFuzzy(BG$577:BG$613,$F$577:$F$613,$G615),IF(AND(BG$2=BH$3,BH$9="Include (Platform Duplicate)"),JoinIfFuzzy(BH$577:BH$613,$F$577:$F$613,$G615),"")),"*")</f>
        <v>P*C*, P*C+</v>
      </c>
      <c r="BH615" s="58" t="str">
        <f>IF(BH$9="Include",JoinAll(", ",JoinIfFuzzy(BH$577:BH$613,$F$577:$F$613,$G615),IF(AND(BH$2=BI$3,BI$9="Include (Platform Duplicate)"),JoinIfFuzzy(BI$577:BI$613,$F$577:$F$613,$G615),"")),"*")</f>
        <v>*</v>
      </c>
      <c r="BI615" s="58" t="str">
        <f>IF(BI$9="Include",JoinAll(", ",JoinIfFuzzy(BI$577:BI$613,$F$577:$F$613,$G615),IF(AND(BI$2=BJ$3,BJ$9="Include (Platform Duplicate)"),JoinIfFuzzy(BJ$577:BJ$613,$F$577:$F$613,$G615),"")),"*")</f>
        <v>P*C*, P*C+</v>
      </c>
      <c r="BJ615" s="58" t="str">
        <f>IF(BJ$9="Include",JoinAll(", ",JoinIfFuzzy(BJ$577:BJ$613,$F$577:$F$613,$G615),IF(AND(BJ$2=BK$3,BK$9="Include (Platform Duplicate)"),JoinIfFuzzy(BK$577:BK$613,$F$577:$F$613,$G615),"")),"*")</f>
        <v>P*C-, P*C+, P+C-, P+C+</v>
      </c>
      <c r="BK615" s="58" t="str">
        <f>IF(BK$9="Include",JoinAll(", ",JoinIfFuzzy(BK$577:BK$613,$F$577:$F$613,$G615),IF(AND(BK$2=BL$3,BL$9="Include (Platform Duplicate)"),JoinIfFuzzy(BL$577:BL$613,$F$577:$F$613,$G615),"")),"*")</f>
        <v>*</v>
      </c>
      <c r="BL615" s="58" t="str">
        <f>IF(BL$9="Include",JoinAll(", ",JoinIfFuzzy(BL$577:BL$613,$F$577:$F$613,$G615),IF(AND(BL$2=BM$3,BM$9="Include (Platform Duplicate)"),JoinIfFuzzy(BM$577:BM$613,$F$577:$F$613,$G615),"")),"*")</f>
        <v>P*C-, P*C+, P+C-</v>
      </c>
      <c r="BM615" s="58" t="str">
        <f>IF(BM$9="Include",JoinAll(", ",JoinIfFuzzy(BM$577:BM$613,$F$577:$F$613,$G615),IF(AND(BM$2=BN$3,BN$9="Include (Platform Duplicate)"),JoinIfFuzzy(BN$577:BN$613,$F$577:$F$613,$G615),"")),"*")</f>
        <v>*</v>
      </c>
      <c r="BN615" s="58" t="str">
        <f>IF(BN$9="Include",JoinAll(", ",JoinIfFuzzy(BN$577:BN$613,$F$577:$F$613,$G615),IF(AND(BN$2=BO$3,BO$9="Include (Platform Duplicate)"),JoinIfFuzzy(BO$577:BO$613,$F$577:$F$613,$G615),"")),"*")</f>
        <v>P*C*, P*C+</v>
      </c>
      <c r="BO615" s="58" t="str">
        <f>IF(BO$9="Include",JoinAll(", ",JoinIfFuzzy(BO$577:BO$613,$F$577:$F$613,$G615),IF(AND(BO$2=BP$3,BP$9="Include (Platform Duplicate)"),JoinIfFuzzy(BP$577:BP$613,$F$577:$F$613,$G615),"")),"*")</f>
        <v>P*C*, P*C+</v>
      </c>
      <c r="BP615" s="58" t="str">
        <f>IF(BP$9="Include",JoinAll(", ",JoinIfFuzzy(BP$577:BP$613,$F$577:$F$613,$G615),IF(AND(BP$2=BQ$3,BQ$9="Include (Platform Duplicate)"),JoinIfFuzzy(BQ$577:BQ$613,$F$577:$F$613,$G615),"")),"*")</f>
        <v>*</v>
      </c>
      <c r="BQ615" s="58" t="str">
        <f>IF(BQ$9="Include",JoinAll(", ",JoinIfFuzzy(BQ$577:BQ$613,$F$577:$F$613,$G615),IF(AND(BQ$2=BR$3,BR$9="Include (Platform Duplicate)"),JoinIfFuzzy(BR$577:BR$613,$F$577:$F$613,$G615),"")),"*")</f>
        <v>P*C*</v>
      </c>
      <c r="BR615" s="58" t="str">
        <f>IF(BR$9="Include",JoinAll(", ",JoinIfFuzzy(BR$577:BR$613,$F$577:$F$613,$G615),IF(AND(BR$2=BS$3,BS$9="Include (Platform Duplicate)"),JoinIfFuzzy(BS$577:BS$613,$F$577:$F$613,$G615),"")),"*")</f>
        <v>*</v>
      </c>
      <c r="BS615" s="58" t="str">
        <f>IF(BS$9="Include",JoinAll(", ",JoinIfFuzzy(BS$577:BS$613,$F$577:$F$613,$G615),IF(AND(BS$2=BT$3,BT$9="Include (Platform Duplicate)"),JoinIfFuzzy(BT$577:BT$613,$F$577:$F$613,$G615),"")),"*")</f>
        <v>P*C*, P*C+</v>
      </c>
      <c r="BT615" s="58" t="str">
        <f>IF(BT$9="Include",JoinAll(", ",JoinIfFuzzy(BT$577:BT$613,$F$577:$F$613,$G615),IF(AND(BT$2=BU$3,BU$9="Include (Platform Duplicate)"),JoinIfFuzzy(BU$577:BU$613,$F$577:$F$613,$G615),"")),"*")</f>
        <v>P*C-, P*C+, P+C-, P+C+</v>
      </c>
      <c r="BU615" s="58" t="str">
        <f>IF(BU$9="Include",JoinAll(", ",JoinIfFuzzy(BU$577:BU$613,$F$577:$F$613,$G615),IF(AND(BU$2=BV$3,BV$9="Include (Platform Duplicate)"),JoinIfFuzzy(BV$577:BV$613,$F$577:$F$613,$G615),"")),"*")</f>
        <v>*</v>
      </c>
      <c r="BV615" s="58" t="str">
        <f>IF(BV$9="Include",JoinAll(", ",JoinIfFuzzy(BV$577:BV$613,$F$577:$F$613,$G615),IF(AND(BV$2=BW$3,BW$9="Include (Platform Duplicate)"),JoinIfFuzzy(BW$577:BW$613,$F$577:$F$613,$G615),"")),"*")</f>
        <v>P*C-, P+C-</v>
      </c>
      <c r="BW615" s="58" t="str">
        <f>IF(BW$9="Include",JoinAll(", ",JoinIfFuzzy(BW$577:BW$613,$F$577:$F$613,$G615),IF(AND(BW$2=BX$3,BX$9="Include (Platform Duplicate)"),JoinIfFuzzy(BX$577:BX$613,$F$577:$F$613,$G615),"")),"*")</f>
        <v>*</v>
      </c>
      <c r="BX615" s="58" t="str">
        <f>IF(BX$9="Include",JoinAll(", ",JoinIfFuzzy(BX$577:BX$613,$F$577:$F$613,$G615),IF(AND(BX$2=BY$3,BY$9="Include (Platform Duplicate)"),JoinIfFuzzy(BY$577:BY$613,$F$577:$F$613,$G615),"")),"*")</f>
        <v>P*C*, P*C+</v>
      </c>
      <c r="BY615" s="58" t="str">
        <f>IF(BY$9="Include",JoinAll(", ",JoinIfFuzzy(BY$577:BY$613,$F$577:$F$613,$G615),IF(AND(BY$2=BZ$3,BZ$9="Include (Platform Duplicate)"),JoinIfFuzzy(BZ$577:BZ$613,$F$577:$F$613,$G615),"")),"*")</f>
        <v>*</v>
      </c>
      <c r="BZ615" s="58" t="str">
        <f>IF(BZ$9="Include",JoinAll(", ",JoinIfFuzzy(BZ$577:BZ$613,$F$577:$F$613,$G615),IF(AND(BZ$2=CA$3,CA$9="Include (Platform Duplicate)"),JoinIfFuzzy(CA$577:CA$613,$F$577:$F$613,$G615),"")),"*")</f>
        <v>P*C-, P*C+, P+C-</v>
      </c>
      <c r="CA615" s="58" t="str">
        <f>IF(CA$9="Include",JoinAll(", ",JoinIfFuzzy(CA$577:CA$613,$F$577:$F$613,$G615),IF(AND(CA$2=CB$3,CB$9="Include (Platform Duplicate)"),JoinIfFuzzy(CB$577:CB$613,$F$577:$F$613,$G615),"")),"*")</f>
        <v>P*C-, P*C*, P*C+, P+C-, P+C+</v>
      </c>
      <c r="CB615" s="58" t="str">
        <f>IF(CB$9="Include",JoinAll(", ",JoinIfFuzzy(CB$577:CB$613,$F$577:$F$613,$G615),IF(AND(CB$2=CC$3,CC$9="Include (Platform Duplicate)"),JoinIfFuzzy(CC$577:CC$613,$F$577:$F$613,$G615),"")),"*")</f>
        <v>P*C*, P*C+</v>
      </c>
      <c r="CC615" s="58" t="str">
        <f>IF(CC$9="Include",JoinAll(", ",JoinIfFuzzy(CC$577:CC$613,$F$577:$F$613,$G615),IF(AND(CC$2=CD$3,CD$9="Include (Platform Duplicate)"),JoinIfFuzzy(CD$577:CD$613,$F$577:$F$613,$G615),"")),"*")</f>
        <v>P*C-, P+C-, P+C+</v>
      </c>
      <c r="CD615" s="58" t="str">
        <f>IF(CD$9="Include",JoinAll(", ",JoinIfFuzzy(CD$577:CD$613,$F$577:$F$613,$G615),IF(AND(CD$2=CE$3,CE$9="Include (Platform Duplicate)"),JoinIfFuzzy(CE$577:CE$613,$F$577:$F$613,$G615),"")),"*")</f>
        <v>*</v>
      </c>
      <c r="CE615" s="58" t="str">
        <f>IF(CE$9="Include",JoinAll(", ",JoinIfFuzzy(CE$577:CE$613,$F$577:$F$613,$G615),IF(AND(CE$2=CF$3,CF$9="Include (Platform Duplicate)"),JoinIfFuzzy(CF$577:CF$613,$F$577:$F$613,$G615),"")),"*")</f>
        <v>*</v>
      </c>
      <c r="CF615" s="58" t="str">
        <f>IF(CF$9="Include",JoinAll(", ",JoinIfFuzzy(CF$577:CF$613,$F$577:$F$613,$G615),IF(AND(CF$2=CG$3,CG$9="Include (Platform Duplicate)"),JoinIfFuzzy(CG$577:CG$613,$F$577:$F$613,$G615),"")),"*")</f>
        <v>*</v>
      </c>
      <c r="CG615" s="58" t="str">
        <f>IF(CG$9="Include",JoinAll(", ",JoinIfFuzzy(CG$577:CG$613,$F$577:$F$613,$G615),IF(AND(CG$2=CH$3,CH$9="Include (Platform Duplicate)"),JoinIfFuzzy(CH$577:CH$613,$F$577:$F$613,$G615),"")),"*")</f>
        <v>P*C*, P*C+</v>
      </c>
      <c r="CH615" s="58" t="str">
        <f>IF(CH$9="Include",JoinAll(", ",JoinIfFuzzy(CH$577:CH$613,$F$577:$F$613,$G615),IF(AND(CH$2=CI$3,CI$9="Include (Platform Duplicate)"),JoinIfFuzzy(CI$577:CI$613,$F$577:$F$613,$G615),"")),"*")</f>
        <v>P*C-</v>
      </c>
      <c r="CI615" s="58" t="str">
        <f>IF(CI$9="Include",JoinAll(", ",JoinIfFuzzy(CI$577:CI$613,$F$577:$F$613,$G615),IF(AND(CI$2=CJ$3,CJ$9="Include (Platform Duplicate)"),JoinIfFuzzy(CJ$577:CJ$613,$F$577:$F$613,$G615),"")),"*")</f>
        <v>*</v>
      </c>
      <c r="CJ615" s="58" t="str">
        <f>IF(CJ$9="Include",JoinAll(", ",JoinIfFuzzy(CJ$577:CJ$613,$F$577:$F$613,$G615),IF(AND(CJ$2=CK$3,CK$9="Include (Platform Duplicate)"),JoinIfFuzzy(CK$577:CK$613,$F$577:$F$613,$G615),"")),"*")</f>
        <v>P*C-, P+C-, P+C+, P-C-, P-C+</v>
      </c>
      <c r="CK615" s="58" t="str">
        <f>IF(CK$9="Include",JoinAll(", ",JoinIfFuzzy(CK$577:CK$613,$F$577:$F$613,$G615),IF(AND(CK$2=CL$3,CL$9="Include (Platform Duplicate)"),JoinIfFuzzy(CL$577:CL$613,$F$577:$F$613,$G615),"")),"*")</f>
        <v>P*C-, P*C+, P+C-, P+C+</v>
      </c>
      <c r="CL615" s="58" t="str">
        <f>IF(CL$9="Include",JoinAll(", ",JoinIfFuzzy(CL$577:CL$613,$F$577:$F$613,$G615),IF(AND(CL$2=CM$3,CM$9="Include (Platform Duplicate)"),JoinIfFuzzy(CM$577:CM$613,$F$577:$F$613,$G615),"")),"*")</f>
        <v>P*C-, P+C-, P+C+</v>
      </c>
      <c r="CM615" s="58" t="str">
        <f>IF(CM$9="Include",JoinAll(", ",JoinIfFuzzy(CM$577:CM$613,$F$577:$F$613,$G615),IF(AND(CM$2=CN$3,CN$9="Include (Platform Duplicate)"),JoinIfFuzzy(CN$577:CN$613,$F$577:$F$613,$G615),"")),"*")</f>
        <v>*</v>
      </c>
      <c r="CN615" s="58" t="str">
        <f>IF(CN$9="Include",JoinAll(", ",JoinIfFuzzy(CN$577:CN$613,$F$577:$F$613,$G615),IF(AND(CN$2=CO$3,CO$9="Include (Platform Duplicate)"),JoinIfFuzzy(CO$577:CO$613,$F$577:$F$613,$G615),"")),"*")</f>
        <v>P*C-, P+C-</v>
      </c>
      <c r="CO615" s="58" t="str">
        <f>IF(CO$9="Include",JoinAll(", ",JoinIfFuzzy(CO$577:CO$613,$F$577:$F$613,$G615),IF(AND(CO$2=CP$3,CP$9="Include (Platform Duplicate)"),JoinIfFuzzy(CP$577:CP$613,$F$577:$F$613,$G615),"")),"*")</f>
        <v>P*C-, P*C+, P+C-, P+C+</v>
      </c>
      <c r="CP615" s="58" t="str">
        <f>IF(CP$9="Include",JoinAll(", ",JoinIfFuzzy(CP$577:CP$613,$F$577:$F$613,$G615),IF(AND(CP$2=CQ$3,CQ$9="Include (Platform Duplicate)"),JoinIfFuzzy(CQ$577:CQ$613,$F$577:$F$613,$G615),"")),"*")</f>
        <v>*</v>
      </c>
      <c r="CQ615" s="58" t="str">
        <f>IF(CQ$9="Include",JoinAll(", ",JoinIfFuzzy(CQ$577:CQ$613,$F$577:$F$613,$G615),IF(AND(CQ$2=CR$3,CR$9="Include (Platform Duplicate)"),JoinIfFuzzy(CR$577:CR$613,$F$577:$F$613,$G615),"")),"*")</f>
        <v>P*C*, P*C+</v>
      </c>
      <c r="CR615" s="58" t="str">
        <f>IF(CR$9="Include",JoinAll(", ",JoinIfFuzzy(CR$577:CR$613,$F$577:$F$613,$G615),IF(AND(CR$2=CS$3,CS$9="Include (Platform Duplicate)"),JoinIfFuzzy(CS$577:CS$613,$F$577:$F$613,$G615),"")),"*")</f>
        <v>P*C*</v>
      </c>
      <c r="CS615" s="58" t="str">
        <f>IF(CS$9="Include",JoinAll(", ",JoinIfFuzzy(CS$577:CS$613,$F$577:$F$613,$G615),IF(AND(CS$2=CT$3,CT$9="Include (Platform Duplicate)"),JoinIfFuzzy(CT$577:CT$613,$F$577:$F$613,$G615),"")),"*")</f>
        <v>P*C*</v>
      </c>
      <c r="CT615" s="58" t="str">
        <f>IF(CT$9="Include",JoinAll(", ",JoinIfFuzzy(CT$577:CT$613,$F$577:$F$613,$G615),IF(AND(CT$2=CU$3,CU$9="Include (Platform Duplicate)"),JoinIfFuzzy(CU$577:CU$613,$F$577:$F$613,$G615),"")),"*")</f>
        <v>*</v>
      </c>
      <c r="CU615" s="58" t="str">
        <f>IF(CU$9="Include",JoinAll(", ",JoinIfFuzzy(CU$577:CU$613,$F$577:$F$613,$G615),IF(AND(CU$2=CV$3,CV$9="Include (Platform Duplicate)"),JoinIfFuzzy(CV$577:CV$613,$F$577:$F$613,$G615),"")),"*")</f>
        <v>P*C-, P*C+, P+C-</v>
      </c>
      <c r="CV615" s="58" t="str">
        <f>IF(CV$9="Include",JoinAll(", ",JoinIfFuzzy(CV$577:CV$613,$F$577:$F$613,$G615),IF(AND(CV$2=CW$3,CW$9="Include (Platform Duplicate)"),JoinIfFuzzy(CW$577:CW$613,$F$577:$F$613,$G615),"")),"*")</f>
        <v>*</v>
      </c>
      <c r="CW615" s="58" t="str">
        <f>IF(CW$9="Include",JoinAll(", ",JoinIfFuzzy(CW$577:CW$613,$F$577:$F$613,$G615),IF(AND(CW$2=CX$3,CX$9="Include (Platform Duplicate)"),JoinIfFuzzy(CX$577:CX$613,$F$577:$F$613,$G615),"")),"*")</f>
        <v>P*C*</v>
      </c>
      <c r="CX615" s="58" t="str">
        <f>IF(CX$9="Include",JoinAll(", ",JoinIfFuzzy(CX$577:CX$613,$F$577:$F$613,$G615),IF(AND(CX$2=CY$3,CY$9="Include (Platform Duplicate)"),JoinIfFuzzy(CY$577:CY$613,$F$577:$F$613,$G615),"")),"*")</f>
        <v>*</v>
      </c>
      <c r="CY615" s="58" t="str">
        <f>IF(CY$9="Include",JoinAll(", ",JoinIfFuzzy(CY$577:CY$613,$F$577:$F$613,$G615),IF(AND(CY$2=CZ$3,CZ$9="Include (Platform Duplicate)"),JoinIfFuzzy(CZ$577:CZ$613,$F$577:$F$613,$G615),"")),"*")</f>
        <v>P*C-, P*C+, P+C-, P-C-, P-C+</v>
      </c>
      <c r="CZ615" s="58" t="str">
        <f>IF(CZ$9="Include",JoinAll(", ",JoinIfFuzzy(CZ$577:CZ$613,$F$577:$F$613,$G615),IF(AND(CZ$2=DA$3,DA$9="Include (Platform Duplicate)"),JoinIfFuzzy(DA$577:DA$613,$F$577:$F$613,$G615),"")),"*")</f>
        <v>*</v>
      </c>
      <c r="DA615" s="58" t="str">
        <f>IF(DA$9="Include",JoinAll(", ",JoinIfFuzzy(DA$577:DA$613,$F$577:$F$613,$G615),IF(AND(DA$2=DB$3,DB$9="Include (Platform Duplicate)"),JoinIfFuzzy(DB$577:DB$613,$F$577:$F$613,$G615),"")),"*")</f>
        <v>P*C-, P*C+, P+C-, P+C+</v>
      </c>
      <c r="DB615" s="58" t="str">
        <f>IF(DB$9="Include",JoinAll(", ",JoinIfFuzzy(DB$577:DB$613,$F$577:$F$613,$G615),IF(AND(DB$2=DC$3,DC$9="Include (Platform Duplicate)"),JoinIfFuzzy(DC$577:DC$613,$F$577:$F$613,$G615),"")),"*")</f>
        <v>*</v>
      </c>
      <c r="DC615" s="58" t="str">
        <f>IF(DC$9="Include",JoinAll(", ",JoinIfFuzzy(DC$577:DC$613,$F$577:$F$613,$G615),IF(AND(DC$2=DD$3,DD$9="Include (Platform Duplicate)"),JoinIfFuzzy(DD$577:DD$613,$F$577:$F$613,$G615),"")),"*")</f>
        <v>*</v>
      </c>
      <c r="DD615" s="58" t="str">
        <f>IF(DD$9="Include",JoinAll(", ",JoinIfFuzzy(DD$577:DD$613,$F$577:$F$613,$G615),IF(AND(DD$2=DE$3,DE$9="Include (Platform Duplicate)"),JoinIfFuzzy(DE$577:DE$613,$F$577:$F$613,$G615),"")),"*")</f>
        <v>P*C-, P*C+</v>
      </c>
      <c r="DE615" s="58" t="str">
        <f>IF(DE$9="Include",JoinAll(", ",JoinIfFuzzy(DE$577:DE$613,$F$577:$F$613,$G615),IF(AND(DE$2=DF$3,DF$9="Include (Platform Duplicate)"),JoinIfFuzzy(DF$577:DF$613,$F$577:$F$613,$G615),"")),"*")</f>
        <v>P*C-, P+C-</v>
      </c>
      <c r="DF615" s="58" t="str">
        <f>IF(DF$9="Include",JoinAll(", ",JoinIfFuzzy(DF$577:DF$613,$F$577:$F$613,$G615),IF(AND(DF$2=DG$3,DG$9="Include (Platform Duplicate)"),JoinIfFuzzy(DG$577:DG$613,$F$577:$F$613,$G615),"")),"*")</f>
        <v>*</v>
      </c>
      <c r="DG615" s="58" t="str">
        <f>IF(DG$9="Include",JoinAll(", ",JoinIfFuzzy(DG$577:DG$613,$F$577:$F$613,$G615),IF(AND(DG$2=DH$3,DH$9="Include (Platform Duplicate)"),JoinIfFuzzy(DH$577:DH$613,$F$577:$F$613,$G615),"")),"*")</f>
        <v>P*C-, P*C+, P+C-, P+C+, P-C-, P-C+</v>
      </c>
      <c r="DH615" s="58" t="str">
        <f>IF(DH$9="Include",JoinAll(", ",JoinIfFuzzy(DH$577:DH$613,$F$577:$F$613,$G615),IF(AND(DH$2=DI$3,DI$9="Include (Platform Duplicate)"),JoinIfFuzzy(DI$577:DI$613,$F$577:$F$613,$G615),"")),"*")</f>
        <v>P*C-, P*C+, P+C-, P-C-</v>
      </c>
      <c r="DI615" s="58" t="str">
        <f>IF(DI$9="Include",JoinAll(", ",JoinIfFuzzy(DI$577:DI$613,$F$577:$F$613,$G615),IF(AND(DI$2=DJ$3,DJ$9="Include (Platform Duplicate)"),JoinIfFuzzy(DJ$577:DJ$613,$F$577:$F$613,$G615),"")),"*")</f>
        <v>P*C-, P*C+</v>
      </c>
      <c r="DJ615" s="58" t="str">
        <f>IF(DJ$9="Include",JoinAll(", ",JoinIfFuzzy(DJ$577:DJ$613,$F$577:$F$613,$G615),IF(AND(DJ$2=DK$3,DK$9="Include (Platform Duplicate)"),JoinIfFuzzy(DK$577:DK$613,$F$577:$F$613,$G615),"")),"*")</f>
        <v>P*C*, P*C+</v>
      </c>
      <c r="DK615" s="58" t="str">
        <f>IF(DK$9="Include",JoinAll(", ",JoinIfFuzzy(DK$577:DK$613,$F$577:$F$613,$G615),IF(AND(DK$2=DL$3,DL$9="Include (Platform Duplicate)"),JoinIfFuzzy(DL$577:DL$613,$F$577:$F$613,$G615),"")),"*")</f>
        <v>*</v>
      </c>
      <c r="DL615" s="58" t="str">
        <f>IF(DL$9="Include",JoinAll(", ",JoinIfFuzzy(DL$577:DL$613,$F$577:$F$613,$G615),IF(AND(DL$2=DM$3,DM$9="Include (Platform Duplicate)"),JoinIfFuzzy(DM$577:DM$613,$F$577:$F$613,$G615),"")),"*")</f>
        <v>P*C-, P+C-, P+C+</v>
      </c>
      <c r="DM615" s="58" t="str">
        <f>IF(DM$9="Include",JoinAll(", ",JoinIfFuzzy(DM$577:DM$613,$F$577:$F$613,$G615),IF(AND(DM$2=DN$3,DN$9="Include (Platform Duplicate)"),JoinIfFuzzy(DN$577:DN$613,$F$577:$F$613,$G615),"")),"*")</f>
        <v>*</v>
      </c>
      <c r="DN615" s="58" t="str">
        <f>IF(DN$9="Include",JoinAll(", ",JoinIfFuzzy(DN$577:DN$613,$F$577:$F$613,$G615),IF(AND(DN$2=DO$3,DO$9="Include (Platform Duplicate)"),JoinIfFuzzy(DO$577:DO$613,$F$577:$F$613,$G615),"")),"*")</f>
        <v>P*C*, P*C+</v>
      </c>
      <c r="DO615" s="58" t="str">
        <f>IF(DO$9="Include",JoinAll(", ",JoinIfFuzzy(DO$577:DO$613,$F$577:$F$613,$G615),IF(AND(DO$2=DP$3,DP$9="Include (Platform Duplicate)"),JoinIfFuzzy(DP$577:DP$613,$F$577:$F$613,$G615),"")),"*")</f>
        <v>*</v>
      </c>
      <c r="DP615" s="58" t="str">
        <f>IF(DP$9="Include",JoinAll(", ",JoinIfFuzzy(DP$577:DP$613,$F$577:$F$613,$G615),IF(AND(DP$2=DQ$3,DQ$9="Include (Platform Duplicate)"),JoinIfFuzzy(DQ$577:DQ$613,$F$577:$F$613,$G615),"")),"*")</f>
        <v>P*C-, P*C+, P+C-</v>
      </c>
      <c r="DQ615" s="58" t="str">
        <f>IF(DQ$9="Include",JoinAll(", ",JoinIfFuzzy(DQ$577:DQ$613,$F$577:$F$613,$G615),IF(AND(DQ$2=DR$3,DR$9="Include (Platform Duplicate)"),JoinIfFuzzy(DR$577:DR$613,$F$577:$F$613,$G615),"")),"*")</f>
        <v>*</v>
      </c>
      <c r="DR615" s="58" t="str">
        <f>IF(DR$9="Include",JoinAll(", ",JoinIfFuzzy(DR$577:DR$613,$F$577:$F$613,$G615),IF(AND(DR$2=DS$3,DS$9="Include (Platform Duplicate)"),JoinIfFuzzy(DS$577:DS$613,$F$577:$F$613,$G615),"")),"*")</f>
        <v>*</v>
      </c>
      <c r="DS615" s="58" t="str">
        <f>IF(DS$9="Include",JoinAll(", ",JoinIfFuzzy(DS$577:DS$613,$F$577:$F$613,$G615),IF(AND(DS$2=DT$3,DT$9="Include (Platform Duplicate)"),JoinIfFuzzy(DT$577:DT$613,$F$577:$F$613,$G615),"")),"*")</f>
        <v>P*C*, P*C+</v>
      </c>
      <c r="DT615" s="58" t="str">
        <f>IF(DT$9="Include",JoinAll(", ",JoinIfFuzzy(DT$577:DT$613,$F$577:$F$613,$G615),IF(AND(DT$2=DU$3,DU$9="Include (Platform Duplicate)"),JoinIfFuzzy(DU$577:DU$613,$F$577:$F$613,$G615),"")),"*")</f>
        <v>P*C*</v>
      </c>
      <c r="DU615" s="58" t="str">
        <f>IF(DU$9="Include",JoinAll(", ",JoinIfFuzzy(DU$577:DU$613,$F$577:$F$613,$G615),IF(AND(DU$2=DV$3,DV$9="Include (Platform Duplicate)"),JoinIfFuzzy(DV$577:DV$613,$F$577:$F$613,$G615),"")),"*")</f>
        <v>*</v>
      </c>
      <c r="DV615" s="58" t="str">
        <f>IF(DV$9="Include",JoinAll(", ",JoinIfFuzzy(DV$577:DV$613,$F$577:$F$613,$G615),IF(AND(DV$2=DW$3,DW$9="Include (Platform Duplicate)"),JoinIfFuzzy(DW$577:DW$613,$F$577:$F$613,$G615),"")),"*")</f>
        <v>*</v>
      </c>
      <c r="DW615" s="58" t="str">
        <f>IF(DW$9="Include",JoinAll(", ",JoinIfFuzzy(DW$577:DW$613,$F$577:$F$613,$G615),IF(AND(DW$2=DX$3,DX$9="Include (Platform Duplicate)"),JoinIfFuzzy(DX$577:DX$613,$F$577:$F$613,$G615),"")),"*")</f>
        <v>P*C-</v>
      </c>
      <c r="DX615" s="58" t="str">
        <f>IF(DX$9="Include",JoinAll(", ",JoinIfFuzzy(DX$577:DX$613,$F$577:$F$613,$G615),IF(AND(DX$2=DY$3,DY$9="Include (Platform Duplicate)"),JoinIfFuzzy(DY$577:DY$613,$F$577:$F$613,$G615),"")),"*")</f>
        <v>P*C-, P*C+, P-C-, P-C+</v>
      </c>
      <c r="DY615" s="58" t="str">
        <f>IF(DY$9="Include",JoinAll(", ",JoinIfFuzzy(DY$577:DY$613,$F$577:$F$613,$G615),IF(AND(DY$2=DZ$3,DZ$9="Include (Platform Duplicate)"),JoinIfFuzzy(DZ$577:DZ$613,$F$577:$F$613,$G615),"")),"*")</f>
        <v>P*C-, P*C+, P+C-, P-C-</v>
      </c>
      <c r="DZ615" s="58" t="str">
        <f>IF(DZ$9="Include",JoinAll(", ",JoinIfFuzzy(DZ$577:DZ$613,$F$577:$F$613,$G615),IF(AND(DZ$2=EA$3,EA$9="Include (Platform Duplicate)"),JoinIfFuzzy(EA$577:EA$613,$F$577:$F$613,$G615),"")),"*")</f>
        <v>*</v>
      </c>
      <c r="EA615" s="58" t="str">
        <f>IF(EA$9="Include",JoinAll(", ",JoinIfFuzzy(EA$577:EA$613,$F$577:$F$613,$G615),IF(AND(EA$2=EB$3,EB$9="Include (Platform Duplicate)"),JoinIfFuzzy(EB$577:EB$613,$F$577:$F$613,$G615),"")),"*")</f>
        <v>P*C*, P*C+</v>
      </c>
      <c r="EB615" s="58" t="str">
        <f>IF(EB$9="Include",JoinAll(", ",JoinIfFuzzy(EB$577:EB$613,$F$577:$F$613,$G615),IF(AND(EB$2=EC$3,EC$9="Include (Platform Duplicate)"),JoinIfFuzzy(EC$577:EC$613,$F$577:$F$613,$G615),"")),"*")</f>
        <v>P*C-, P+C-, P-C-</v>
      </c>
      <c r="EC615" s="58" t="str">
        <f>IF(EC$9="Include",JoinAll(", ",JoinIfFuzzy(EC$577:EC$613,$F$577:$F$613,$G615),IF(AND(EC$2=ED$3,ED$9="Include (Platform Duplicate)"),JoinIfFuzzy(ED$577:ED$613,$F$577:$F$613,$G615),"")),"*")</f>
        <v>P*C-, P+C-</v>
      </c>
      <c r="ED615" s="58" t="str">
        <f>IF(ED$9="Include",JoinAll(", ",JoinIfFuzzy(ED$577:ED$613,$F$577:$F$613,$G615),IF(AND(ED$2=EE$3,EE$9="Include (Platform Duplicate)"),JoinIfFuzzy(EE$577:EE$613,$F$577:$F$613,$G615),"")),"*")</f>
        <v>*</v>
      </c>
      <c r="EE615" s="58" t="str">
        <f>IF(EE$9="Include",JoinAll(", ",JoinIfFuzzy(EE$577:EE$613,$F$577:$F$613,$G615),IF(AND(EE$2=EF$3,EF$9="Include (Platform Duplicate)"),JoinIfFuzzy(EF$577:EF$613,$F$577:$F$613,$G615),"")),"*")</f>
        <v>P*C-, P*C+, P+C-, P+C+</v>
      </c>
      <c r="EF615" s="58" t="str">
        <f>IF(EF$9="Include",JoinAll(", ",JoinIfFuzzy(EF$577:EF$613,$F$577:$F$613,$G615),IF(AND(EF$2=EG$3,EG$9="Include (Platform Duplicate)"),JoinIfFuzzy(EG$577:EG$613,$F$577:$F$613,$G615),"")),"*")</f>
        <v>P*C*, P*C+</v>
      </c>
      <c r="EG615" s="58" t="str">
        <f>IF(EG$9="Include",JoinAll(", ",JoinIfFuzzy(EG$577:EG$613,$F$577:$F$613,$G615),IF(AND(EG$2=EH$3,EH$9="Include (Platform Duplicate)"),JoinIfFuzzy(EH$577:EH$613,$F$577:$F$613,$G615),"")),"*")</f>
        <v>*</v>
      </c>
      <c r="EH615" s="58" t="str">
        <f>IF(EH$9="Include",JoinAll(", ",JoinIfFuzzy(EH$577:EH$613,$F$577:$F$613,$G615),IF(AND(EH$2=EI$3,EI$9="Include (Platform Duplicate)"),JoinIfFuzzy(EI$577:EI$613,$F$577:$F$613,$G615),"")),"*")</f>
        <v>P*C-, P+C-, P+C+</v>
      </c>
      <c r="EI615" s="58" t="str">
        <f>IF(EI$9="Include",JoinAll(", ",JoinIfFuzzy(EI$577:EI$613,$F$577:$F$613,$G615),IF(AND(EI$2=EJ$3,EJ$9="Include (Platform Duplicate)"),JoinIfFuzzy(EJ$577:EJ$613,$F$577:$F$613,$G615),"")),"*")</f>
        <v>*</v>
      </c>
      <c r="EJ615" s="58" t="str">
        <f>IF(EJ$9="Include",JoinAll(", ",JoinIfFuzzy(EJ$577:EJ$613,$F$577:$F$613,$G615),IF(AND(EJ$2=EK$3,EK$9="Include (Platform Duplicate)"),JoinIfFuzzy(EK$577:EK$613,$F$577:$F$613,$G615),"")),"*")</f>
        <v>P*C-, P+C-, P+C+</v>
      </c>
      <c r="EK615" s="58" t="str">
        <f>IF(EK$9="Include",JoinAll(", ",JoinIfFuzzy(EK$577:EK$613,$F$577:$F$613,$G615),IF(AND(EK$2=EL$3,EL$9="Include (Platform Duplicate)"),JoinIfFuzzy(EL$577:EL$613,$F$577:$F$613,$G615),"")),"*")</f>
        <v>*</v>
      </c>
      <c r="EL615" s="109"/>
      <c r="EM615" s="109"/>
    </row>
    <row r="616" spans="1:143" s="58" customFormat="1" ht="12.75" customHeight="1" x14ac:dyDescent="0.25">
      <c r="A616" s="5"/>
      <c r="B616" s="96"/>
      <c r="C616" s="96"/>
      <c r="D616" s="96"/>
      <c r="E616" s="96"/>
      <c r="F616" s="96"/>
      <c r="G616" s="58" t="s">
        <v>3541</v>
      </c>
      <c r="H616" s="18"/>
      <c r="I616" s="18"/>
      <c r="J616" s="58" t="str">
        <f>IF(J$9="Include",JoinAll(", ",JoinIfFuzzy(J$577:J$613,$F$577:$F$613,$G616),IF(AND(J$2=K$3,K$9="Include (Platform Duplicate)"),JoinIfFuzzy(K$577:K$613,$F$577:$F$613,$G616),"")),"*")</f>
        <v>P*C-, P+C-</v>
      </c>
      <c r="K616" s="58" t="str">
        <f>IF(K$9="Include",JoinAll(", ",JoinIfFuzzy(K$577:K$613,$F$577:$F$613,$G616),IF(AND(K$2=L$3,L$9="Include (Platform Duplicate)"),JoinIfFuzzy(L$577:L$613,$F$577:$F$613,$G616),"")),"*")</f>
        <v>P*C-, P+C-</v>
      </c>
      <c r="L616" s="58" t="str">
        <f>IF(L$9="Include",JoinAll(", ",JoinIfFuzzy(L$577:L$613,$F$577:$F$613,$G616),IF(AND(L$2=M$3,M$9="Include (Platform Duplicate)"),JoinIfFuzzy(M$577:M$613,$F$577:$F$613,$G616),"")),"*")</f>
        <v>*</v>
      </c>
      <c r="M616" s="58" t="str">
        <f>IF(M$9="Include",JoinAll(", ",JoinIfFuzzy(M$577:M$613,$F$577:$F$613,$G616),IF(AND(M$2=N$3,N$9="Include (Platform Duplicate)"),JoinIfFuzzy(N$577:N$613,$F$577:$F$613,$G616),"")),"*")</f>
        <v>P*C-, P+C-</v>
      </c>
      <c r="N616" s="58" t="str">
        <f>IF(N$9="Include",JoinAll(", ",JoinIfFuzzy(N$577:N$613,$F$577:$F$613,$G616),IF(AND(N$2=O$3,O$9="Include (Platform Duplicate)"),JoinIfFuzzy(O$577:O$613,$F$577:$F$613,$G616),"")),"*")</f>
        <v>*</v>
      </c>
      <c r="O616" s="58" t="str">
        <f>IF(O$9="Include",JoinAll(", ",JoinIfFuzzy(O$577:O$613,$F$577:$F$613,$G616),IF(AND(O$2=P$3,P$9="Include (Platform Duplicate)"),JoinIfFuzzy(P$577:P$613,$F$577:$F$613,$G616),"")),"*")</f>
        <v>P*C-, P+C-</v>
      </c>
      <c r="P616" s="58" t="str">
        <f>IF(P$9="Include",JoinAll(", ",JoinIfFuzzy(P$577:P$613,$F$577:$F$613,$G616),IF(AND(P$2=Q$3,Q$9="Include (Platform Duplicate)"),JoinIfFuzzy(Q$577:Q$613,$F$577:$F$613,$G616),"")),"*")</f>
        <v>*</v>
      </c>
      <c r="Q616" s="58" t="str">
        <f>IF(Q$9="Include",JoinAll(", ",JoinIfFuzzy(Q$577:Q$613,$F$577:$F$613,$G616),IF(AND(Q$2=R$3,R$9="Include (Platform Duplicate)"),JoinIfFuzzy(R$577:R$613,$F$577:$F$613,$G616),"")),"*")</f>
        <v>P*C*</v>
      </c>
      <c r="R616" s="58" t="str">
        <f>IF(R$9="Include",JoinAll(", ",JoinIfFuzzy(R$577:R$613,$F$577:$F$613,$G616),IF(AND(R$2=S$3,S$9="Include (Platform Duplicate)"),JoinIfFuzzy(S$577:S$613,$F$577:$F$613,$G616),"")),"*")</f>
        <v>*</v>
      </c>
      <c r="S616" s="58" t="str">
        <f>IF(S$9="Include",JoinAll(", ",JoinIfFuzzy(S$577:S$613,$F$577:$F$613,$G616),IF(AND(S$2=T$3,T$9="Include (Platform Duplicate)"),JoinIfFuzzy(T$577:T$613,$F$577:$F$613,$G616),"")),"*")</f>
        <v>P*C-, P*C+, P+C-, P+C+</v>
      </c>
      <c r="T616" s="58" t="str">
        <f>IF(T$9="Include",JoinAll(", ",JoinIfFuzzy(T$577:T$613,$F$577:$F$613,$G616),IF(AND(T$2=U$3,U$9="Include (Platform Duplicate)"),JoinIfFuzzy(U$577:U$613,$F$577:$F$613,$G616),"")),"*")</f>
        <v>*</v>
      </c>
      <c r="U616" s="58" t="str">
        <f>IF(U$9="Include",JoinAll(", ",JoinIfFuzzy(U$577:U$613,$F$577:$F$613,$G616),IF(AND(U$2=V$3,V$9="Include (Platform Duplicate)"),JoinIfFuzzy(V$577:V$613,$F$577:$F$613,$G616),"")),"*")</f>
        <v>P*C-, P*C+, P+C-</v>
      </c>
      <c r="V616" s="58" t="str">
        <f>IF(V$9="Include",JoinAll(", ",JoinIfFuzzy(V$577:V$613,$F$577:$F$613,$G616),IF(AND(V$2=W$3,W$9="Include (Platform Duplicate)"),JoinIfFuzzy(W$577:W$613,$F$577:$F$613,$G616),"")),"*")</f>
        <v>P*C-, P*C+, P+C-, P+C+</v>
      </c>
      <c r="W616" s="58" t="str">
        <f>IF(W$9="Include",JoinAll(", ",JoinIfFuzzy(W$577:W$613,$F$577:$F$613,$G616),IF(AND(W$2=X$3,X$9="Include (Platform Duplicate)"),JoinIfFuzzy(X$577:X$613,$F$577:$F$613,$G616),"")),"*")</f>
        <v>P+C-, P-C-</v>
      </c>
      <c r="X616" s="58" t="str">
        <f>IF(X$9="Include",JoinAll(", ",JoinIfFuzzy(X$577:X$613,$F$577:$F$613,$G616),IF(AND(X$2=Y$3,Y$9="Include (Platform Duplicate)"),JoinIfFuzzy(Y$577:Y$613,$F$577:$F$613,$G616),"")),"*")</f>
        <v>*</v>
      </c>
      <c r="Y616" s="58" t="str">
        <f>IF(Y$9="Include",JoinAll(", ",JoinIfFuzzy(Y$577:Y$613,$F$577:$F$613,$G616),IF(AND(Y$2=Z$3,Z$9="Include (Platform Duplicate)"),JoinIfFuzzy(Z$577:Z$613,$F$577:$F$613,$G616),"")),"*")</f>
        <v>P*C-, P+C-, P+C+</v>
      </c>
      <c r="Z616" s="58" t="str">
        <f>IF(Z$9="Include",JoinAll(", ",JoinIfFuzzy(Z$577:Z$613,$F$577:$F$613,$G616),IF(AND(Z$2=AA$3,AA$9="Include (Platform Duplicate)"),JoinIfFuzzy(AA$577:AA$613,$F$577:$F$613,$G616),"")),"*")</f>
        <v>*</v>
      </c>
      <c r="AA616" s="58" t="str">
        <f>IF(AA$9="Include",JoinAll(", ",JoinIfFuzzy(AA$577:AA$613,$F$577:$F$613,$G616),IF(AND(AA$2=AB$3,AB$9="Include (Platform Duplicate)"),JoinIfFuzzy(AB$577:AB$613,$F$577:$F$613,$G616),"")),"*")</f>
        <v>P*C-, P+C-, P-C-, P-C+</v>
      </c>
      <c r="AB616" s="58" t="str">
        <f>IF(AB$9="Include",JoinAll(", ",JoinIfFuzzy(AB$577:AB$613,$F$577:$F$613,$G616),IF(AND(AB$2=AC$3,AC$9="Include (Platform Duplicate)"),JoinIfFuzzy(AC$577:AC$613,$F$577:$F$613,$G616),"")),"*")</f>
        <v>*</v>
      </c>
      <c r="AC616" s="58" t="str">
        <f>IF(AC$9="Include",JoinAll(", ",JoinIfFuzzy(AC$577:AC$613,$F$577:$F$613,$G616),IF(AND(AC$2=AD$3,AD$9="Include (Platform Duplicate)"),JoinIfFuzzy(AD$577:AD$613,$F$577:$F$613,$G616),"")),"*")</f>
        <v>P*C*, P*C+</v>
      </c>
      <c r="AD616" s="58" t="str">
        <f>IF(AD$9="Include",JoinAll(", ",JoinIfFuzzy(AD$577:AD$613,$F$577:$F$613,$G616),IF(AND(AD$2=AE$3,AE$9="Include (Platform Duplicate)"),JoinIfFuzzy(AE$577:AE$613,$F$577:$F$613,$G616),"")),"*")</f>
        <v>P*C*</v>
      </c>
      <c r="AE616" s="58" t="str">
        <f>IF(AE$9="Include",JoinAll(", ",JoinIfFuzzy(AE$577:AE$613,$F$577:$F$613,$G616),IF(AND(AE$2=AF$3,AF$9="Include (Platform Duplicate)"),JoinIfFuzzy(AF$577:AF$613,$F$577:$F$613,$G616),"")),"*")</f>
        <v>*</v>
      </c>
      <c r="AF616" s="58" t="str">
        <f>IF(AF$9="Include",JoinAll(", ",JoinIfFuzzy(AF$577:AF$613,$F$577:$F$613,$G616),IF(AND(AF$2=AG$3,AG$9="Include (Platform Duplicate)"),JoinIfFuzzy(AG$577:AG$613,$F$577:$F$613,$G616),"")),"*")</f>
        <v>P*C-, P+C-, P-C-</v>
      </c>
      <c r="AG616" s="58" t="str">
        <f>IF(AG$9="Include",JoinAll(", ",JoinIfFuzzy(AG$577:AG$613,$F$577:$F$613,$G616),IF(AND(AG$2=AH$3,AH$9="Include (Platform Duplicate)"),JoinIfFuzzy(AH$577:AH$613,$F$577:$F$613,$G616),"")),"*")</f>
        <v>P*C-, P*C+, P+C-, P-C-</v>
      </c>
      <c r="AH616" s="58" t="str">
        <f>IF(AH$9="Include",JoinAll(", ",JoinIfFuzzy(AH$577:AH$613,$F$577:$F$613,$G616),IF(AND(AH$2=AI$3,AI$9="Include (Platform Duplicate)"),JoinIfFuzzy(AI$577:AI$613,$F$577:$F$613,$G616),"")),"*")</f>
        <v>P*C*</v>
      </c>
      <c r="AI616" s="58" t="str">
        <f>IF(AI$9="Include",JoinAll(", ",JoinIfFuzzy(AI$577:AI$613,$F$577:$F$613,$G616),IF(AND(AI$2=AJ$3,AJ$9="Include (Platform Duplicate)"),JoinIfFuzzy(AJ$577:AJ$613,$F$577:$F$613,$G616),"")),"*")</f>
        <v>*</v>
      </c>
      <c r="AJ616" s="58" t="str">
        <f>IF(AJ$9="Include",JoinAll(", ",JoinIfFuzzy(AJ$577:AJ$613,$F$577:$F$613,$G616),IF(AND(AJ$2=AK$3,AK$9="Include (Platform Duplicate)"),JoinIfFuzzy(AK$577:AK$613,$F$577:$F$613,$G616),"")),"*")</f>
        <v>P+C-, P-C-, P-C+</v>
      </c>
      <c r="AK616" s="58" t="str">
        <f>IF(AK$9="Include",JoinAll(", ",JoinIfFuzzy(AK$577:AK$613,$F$577:$F$613,$G616),IF(AND(AK$2=AL$3,AL$9="Include (Platform Duplicate)"),JoinIfFuzzy(AL$577:AL$613,$F$577:$F$613,$G616),"")),"*")</f>
        <v>*</v>
      </c>
      <c r="AL616" s="58" t="str">
        <f>IF(AL$9="Include",JoinAll(", ",JoinIfFuzzy(AL$577:AL$613,$F$577:$F$613,$G616),IF(AND(AL$2=AM$3,AM$9="Include (Platform Duplicate)"),JoinIfFuzzy(AM$577:AM$613,$F$577:$F$613,$G616),"")),"*")</f>
        <v>P*C*</v>
      </c>
      <c r="AM616" s="58" t="str">
        <f>IF(AM$9="Include",JoinAll(", ",JoinIfFuzzy(AM$577:AM$613,$F$577:$F$613,$G616),IF(AND(AM$2=AN$3,AN$9="Include (Platform Duplicate)"),JoinIfFuzzy(AN$577:AN$613,$F$577:$F$613,$G616),"")),"*")</f>
        <v>P*C*</v>
      </c>
      <c r="AN616" s="58" t="str">
        <f>IF(AN$9="Include",JoinAll(", ",JoinIfFuzzy(AN$577:AN$613,$F$577:$F$613,$G616),IF(AND(AN$2=AO$3,AO$9="Include (Platform Duplicate)"),JoinIfFuzzy(AO$577:AO$613,$F$577:$F$613,$G616),"")),"*")</f>
        <v>P*C*, P-C-, P-C+</v>
      </c>
      <c r="AO616" s="58" t="str">
        <f>IF(AO$9="Include",JoinAll(", ",JoinIfFuzzy(AO$577:AO$613,$F$577:$F$613,$G616),IF(AND(AO$2=AP$3,AP$9="Include (Platform Duplicate)"),JoinIfFuzzy(AP$577:AP$613,$F$577:$F$613,$G616),"")),"*")</f>
        <v>*</v>
      </c>
      <c r="AP616" s="58" t="str">
        <f>IF(AP$9="Include",JoinAll(", ",JoinIfFuzzy(AP$577:AP$613,$F$577:$F$613,$G616),IF(AND(AP$2=AQ$3,AQ$9="Include (Platform Duplicate)"),JoinIfFuzzy(AQ$577:AQ$613,$F$577:$F$613,$G616),"")),"*")</f>
        <v>P*C*</v>
      </c>
      <c r="AQ616" s="58" t="str">
        <f>IF(AQ$9="Include",JoinAll(", ",JoinIfFuzzy(AQ$577:AQ$613,$F$577:$F$613,$G616),IF(AND(AQ$2=AR$3,AR$9="Include (Platform Duplicate)"),JoinIfFuzzy(AR$577:AR$613,$F$577:$F$613,$G616),"")),"*")</f>
        <v>*</v>
      </c>
      <c r="AR616" s="58" t="str">
        <f>IF(AR$9="Include",JoinAll(", ",JoinIfFuzzy(AR$577:AR$613,$F$577:$F$613,$G616),IF(AND(AR$2=AS$3,AS$9="Include (Platform Duplicate)"),JoinIfFuzzy(AS$577:AS$613,$F$577:$F$613,$G616),"")),"*")</f>
        <v>P*C*</v>
      </c>
      <c r="AS616" s="58" t="str">
        <f>IF(AS$9="Include",JoinAll(", ",JoinIfFuzzy(AS$577:AS$613,$F$577:$F$613,$G616),IF(AND(AS$2=AT$3,AT$9="Include (Platform Duplicate)"),JoinIfFuzzy(AT$577:AT$613,$F$577:$F$613,$G616),"")),"*")</f>
        <v>*</v>
      </c>
      <c r="AT616" s="58" t="str">
        <f>IF(AT$9="Include",JoinAll(", ",JoinIfFuzzy(AT$577:AT$613,$F$577:$F$613,$G616),IF(AND(AT$2=AU$3,AU$9="Include (Platform Duplicate)"),JoinIfFuzzy(AU$577:AU$613,$F$577:$F$613,$G616),"")),"*")</f>
        <v>P*C-, P+C-</v>
      </c>
      <c r="AU616" s="58" t="str">
        <f>IF(AU$9="Include",JoinAll(", ",JoinIfFuzzy(AU$577:AU$613,$F$577:$F$613,$G616),IF(AND(AU$2=AV$3,AV$9="Include (Platform Duplicate)"),JoinIfFuzzy(AV$577:AV$613,$F$577:$F$613,$G616),"")),"*")</f>
        <v>P*C-, P*C+, P+C-, P+C+</v>
      </c>
      <c r="AV616" s="58" t="str">
        <f>IF(AV$9="Include",JoinAll(", ",JoinIfFuzzy(AV$577:AV$613,$F$577:$F$613,$G616),IF(AND(AV$2=AW$3,AW$9="Include (Platform Duplicate)"),JoinIfFuzzy(AW$577:AW$613,$F$577:$F$613,$G616),"")),"*")</f>
        <v>*</v>
      </c>
      <c r="AW616" s="58" t="str">
        <f>IF(AW$9="Include",JoinAll(", ",JoinIfFuzzy(AW$577:AW$613,$F$577:$F$613,$G616),IF(AND(AW$2=AX$3,AX$9="Include (Platform Duplicate)"),JoinIfFuzzy(AX$577:AX$613,$F$577:$F$613,$G616),"")),"*")</f>
        <v>*</v>
      </c>
      <c r="AX616" s="58" t="str">
        <f>IF(AX$9="Include",JoinAll(", ",JoinIfFuzzy(AX$577:AX$613,$F$577:$F$613,$G616),IF(AND(AX$2=AY$3,AY$9="Include (Platform Duplicate)"),JoinIfFuzzy(AY$577:AY$613,$F$577:$F$613,$G616),"")),"*")</f>
        <v>*</v>
      </c>
      <c r="AY616" s="58" t="str">
        <f>IF(AY$9="Include",JoinAll(", ",JoinIfFuzzy(AY$577:AY$613,$F$577:$F$613,$G616),IF(AND(AY$2=AZ$3,AZ$9="Include (Platform Duplicate)"),JoinIfFuzzy(AZ$577:AZ$613,$F$577:$F$613,$G616),"")),"*")</f>
        <v>*</v>
      </c>
      <c r="AZ616" s="58" t="str">
        <f>IF(AZ$9="Include",JoinAll(", ",JoinIfFuzzy(AZ$577:AZ$613,$F$577:$F$613,$G616),IF(AND(AZ$2=BA$3,BA$9="Include (Platform Duplicate)"),JoinIfFuzzy(BA$577:BA$613,$F$577:$F$613,$G616),"")),"*")</f>
        <v>P*C*, P*C+</v>
      </c>
      <c r="BA616" s="58" t="str">
        <f>IF(BA$9="Include",JoinAll(", ",JoinIfFuzzy(BA$577:BA$613,$F$577:$F$613,$G616),IF(AND(BA$2=BB$3,BB$9="Include (Platform Duplicate)"),JoinIfFuzzy(BB$577:BB$613,$F$577:$F$613,$G616),"")),"*")</f>
        <v>P*C-, P*C+, P+C-</v>
      </c>
      <c r="BB616" s="58" t="str">
        <f>IF(BB$9="Include",JoinAll(", ",JoinIfFuzzy(BB$577:BB$613,$F$577:$F$613,$G616),IF(AND(BB$2=BC$3,BC$9="Include (Platform Duplicate)"),JoinIfFuzzy(BC$577:BC$613,$F$577:$F$613,$G616),"")),"*")</f>
        <v>P*C-, P*C+, P+C-</v>
      </c>
      <c r="BC616" s="58" t="str">
        <f>IF(BC$9="Include",JoinAll(", ",JoinIfFuzzy(BC$577:BC$613,$F$577:$F$613,$G616),IF(AND(BC$2=BD$3,BD$9="Include (Platform Duplicate)"),JoinIfFuzzy(BD$577:BD$613,$F$577:$F$613,$G616),"")),"*")</f>
        <v>P*C-, P*C+, P+C-</v>
      </c>
      <c r="BD616" s="58" t="str">
        <f>IF(BD$9="Include",JoinAll(", ",JoinIfFuzzy(BD$577:BD$613,$F$577:$F$613,$G616),IF(AND(BD$2=BE$3,BE$9="Include (Platform Duplicate)"),JoinIfFuzzy(BE$577:BE$613,$F$577:$F$613,$G616),"")),"*")</f>
        <v>P*C-, P*C+, P+C-, P+C+</v>
      </c>
      <c r="BE616" s="58" t="str">
        <f>IF(BE$9="Include",JoinAll(", ",JoinIfFuzzy(BE$577:BE$613,$F$577:$F$613,$G616),IF(AND(BE$2=BF$3,BF$9="Include (Platform Duplicate)"),JoinIfFuzzy(BF$577:BF$613,$F$577:$F$613,$G616),"")),"*")</f>
        <v>*</v>
      </c>
      <c r="BF616" s="58" t="str">
        <f>IF(BF$9="Include",JoinAll(", ",JoinIfFuzzy(BF$577:BF$613,$F$577:$F$613,$G616),IF(AND(BF$2=BG$3,BG$9="Include (Platform Duplicate)"),JoinIfFuzzy(BG$577:BG$613,$F$577:$F$613,$G616),"")),"*")</f>
        <v>*</v>
      </c>
      <c r="BG616" s="58" t="str">
        <f>IF(BG$9="Include",JoinAll(", ",JoinIfFuzzy(BG$577:BG$613,$F$577:$F$613,$G616),IF(AND(BG$2=BH$3,BH$9="Include (Platform Duplicate)"),JoinIfFuzzy(BH$577:BH$613,$F$577:$F$613,$G616),"")),"*")</f>
        <v>P*C*</v>
      </c>
      <c r="BH616" s="58" t="str">
        <f>IF(BH$9="Include",JoinAll(", ",JoinIfFuzzy(BH$577:BH$613,$F$577:$F$613,$G616),IF(AND(BH$2=BI$3,BI$9="Include (Platform Duplicate)"),JoinIfFuzzy(BI$577:BI$613,$F$577:$F$613,$G616),"")),"*")</f>
        <v>*</v>
      </c>
      <c r="BI616" s="58" t="str">
        <f>IF(BI$9="Include",JoinAll(", ",JoinIfFuzzy(BI$577:BI$613,$F$577:$F$613,$G616),IF(AND(BI$2=BJ$3,BJ$9="Include (Platform Duplicate)"),JoinIfFuzzy(BJ$577:BJ$613,$F$577:$F$613,$G616),"")),"*")</f>
        <v>P*C*, P*C+</v>
      </c>
      <c r="BJ616" s="58" t="str">
        <f>IF(BJ$9="Include",JoinAll(", ",JoinIfFuzzy(BJ$577:BJ$613,$F$577:$F$613,$G616),IF(AND(BJ$2=BK$3,BK$9="Include (Platform Duplicate)"),JoinIfFuzzy(BK$577:BK$613,$F$577:$F$613,$G616),"")),"*")</f>
        <v>P*C-, P+C-, P+C+</v>
      </c>
      <c r="BK616" s="58" t="str">
        <f>IF(BK$9="Include",JoinAll(", ",JoinIfFuzzy(BK$577:BK$613,$F$577:$F$613,$G616),IF(AND(BK$2=BL$3,BL$9="Include (Platform Duplicate)"),JoinIfFuzzy(BL$577:BL$613,$F$577:$F$613,$G616),"")),"*")</f>
        <v>*</v>
      </c>
      <c r="BL616" s="58" t="str">
        <f>IF(BL$9="Include",JoinAll(", ",JoinIfFuzzy(BL$577:BL$613,$F$577:$F$613,$G616),IF(AND(BL$2=BM$3,BM$9="Include (Platform Duplicate)"),JoinIfFuzzy(BM$577:BM$613,$F$577:$F$613,$G616),"")),"*")</f>
        <v>P*C-, P+C-</v>
      </c>
      <c r="BM616" s="58" t="str">
        <f>IF(BM$9="Include",JoinAll(", ",JoinIfFuzzy(BM$577:BM$613,$F$577:$F$613,$G616),IF(AND(BM$2=BN$3,BN$9="Include (Platform Duplicate)"),JoinIfFuzzy(BN$577:BN$613,$F$577:$F$613,$G616),"")),"*")</f>
        <v>*</v>
      </c>
      <c r="BN616" s="58" t="str">
        <f>IF(BN$9="Include",JoinAll(", ",JoinIfFuzzy(BN$577:BN$613,$F$577:$F$613,$G616),IF(AND(BN$2=BO$3,BO$9="Include (Platform Duplicate)"),JoinIfFuzzy(BO$577:BO$613,$F$577:$F$613,$G616),"")),"*")</f>
        <v>P*C*, P*C+</v>
      </c>
      <c r="BO616" s="58" t="str">
        <f>IF(BO$9="Include",JoinAll(", ",JoinIfFuzzy(BO$577:BO$613,$F$577:$F$613,$G616),IF(AND(BO$2=BP$3,BP$9="Include (Platform Duplicate)"),JoinIfFuzzy(BP$577:BP$613,$F$577:$F$613,$G616),"")),"*")</f>
        <v>P*C*</v>
      </c>
      <c r="BP616" s="58" t="str">
        <f>IF(BP$9="Include",JoinAll(", ",JoinIfFuzzy(BP$577:BP$613,$F$577:$F$613,$G616),IF(AND(BP$2=BQ$3,BQ$9="Include (Platform Duplicate)"),JoinIfFuzzy(BQ$577:BQ$613,$F$577:$F$613,$G616),"")),"*")</f>
        <v>*</v>
      </c>
      <c r="BQ616" s="58" t="str">
        <f>IF(BQ$9="Include",JoinAll(", ",JoinIfFuzzy(BQ$577:BQ$613,$F$577:$F$613,$G616),IF(AND(BQ$2=BR$3,BR$9="Include (Platform Duplicate)"),JoinIfFuzzy(BR$577:BR$613,$F$577:$F$613,$G616),"")),"*")</f>
        <v>P*C*</v>
      </c>
      <c r="BR616" s="58" t="str">
        <f>IF(BR$9="Include",JoinAll(", ",JoinIfFuzzy(BR$577:BR$613,$F$577:$F$613,$G616),IF(AND(BR$2=BS$3,BS$9="Include (Platform Duplicate)"),JoinIfFuzzy(BS$577:BS$613,$F$577:$F$613,$G616),"")),"*")</f>
        <v>*</v>
      </c>
      <c r="BS616" s="58" t="str">
        <f>IF(BS$9="Include",JoinAll(", ",JoinIfFuzzy(BS$577:BS$613,$F$577:$F$613,$G616),IF(AND(BS$2=BT$3,BT$9="Include (Platform Duplicate)"),JoinIfFuzzy(BT$577:BT$613,$F$577:$F$613,$G616),"")),"*")</f>
        <v>P*C*, P*C+</v>
      </c>
      <c r="BT616" s="58" t="str">
        <f>IF(BT$9="Include",JoinAll(", ",JoinIfFuzzy(BT$577:BT$613,$F$577:$F$613,$G616),IF(AND(BT$2=BU$3,BU$9="Include (Platform Duplicate)"),JoinIfFuzzy(BU$577:BU$613,$F$577:$F$613,$G616),"")),"*")</f>
        <v>P*C-, P*C+, P+C-, P+C+</v>
      </c>
      <c r="BU616" s="58" t="str">
        <f>IF(BU$9="Include",JoinAll(", ",JoinIfFuzzy(BU$577:BU$613,$F$577:$F$613,$G616),IF(AND(BU$2=BV$3,BV$9="Include (Platform Duplicate)"),JoinIfFuzzy(BV$577:BV$613,$F$577:$F$613,$G616),"")),"*")</f>
        <v>*</v>
      </c>
      <c r="BV616" s="58" t="str">
        <f>IF(BV$9="Include",JoinAll(", ",JoinIfFuzzy(BV$577:BV$613,$F$577:$F$613,$G616),IF(AND(BV$2=BW$3,BW$9="Include (Platform Duplicate)"),JoinIfFuzzy(BW$577:BW$613,$F$577:$F$613,$G616),"")),"*")</f>
        <v>P*C-, P+C-</v>
      </c>
      <c r="BW616" s="58" t="str">
        <f>IF(BW$9="Include",JoinAll(", ",JoinIfFuzzy(BW$577:BW$613,$F$577:$F$613,$G616),IF(AND(BW$2=BX$3,BX$9="Include (Platform Duplicate)"),JoinIfFuzzy(BX$577:BX$613,$F$577:$F$613,$G616),"")),"*")</f>
        <v>*</v>
      </c>
      <c r="BX616" s="58" t="str">
        <f>IF(BX$9="Include",JoinAll(", ",JoinIfFuzzy(BX$577:BX$613,$F$577:$F$613,$G616),IF(AND(BX$2=BY$3,BY$9="Include (Platform Duplicate)"),JoinIfFuzzy(BY$577:BY$613,$F$577:$F$613,$G616),"")),"*")</f>
        <v>P*C*, P*C+</v>
      </c>
      <c r="BY616" s="58" t="str">
        <f>IF(BY$9="Include",JoinAll(", ",JoinIfFuzzy(BY$577:BY$613,$F$577:$F$613,$G616),IF(AND(BY$2=BZ$3,BZ$9="Include (Platform Duplicate)"),JoinIfFuzzy(BZ$577:BZ$613,$F$577:$F$613,$G616),"")),"*")</f>
        <v>*</v>
      </c>
      <c r="BZ616" s="58" t="str">
        <f>IF(BZ$9="Include",JoinAll(", ",JoinIfFuzzy(BZ$577:BZ$613,$F$577:$F$613,$G616),IF(AND(BZ$2=CA$3,CA$9="Include (Platform Duplicate)"),JoinIfFuzzy(CA$577:CA$613,$F$577:$F$613,$G616),"")),"*")</f>
        <v>P*C-, P*C+, P+C-</v>
      </c>
      <c r="CA616" s="58" t="str">
        <f>IF(CA$9="Include",JoinAll(", ",JoinIfFuzzy(CA$577:CA$613,$F$577:$F$613,$G616),IF(AND(CA$2=CB$3,CB$9="Include (Platform Duplicate)"),JoinIfFuzzy(CB$577:CB$613,$F$577:$F$613,$G616),"")),"*")</f>
        <v>P*C-, P*C+, P+C-, P+C+</v>
      </c>
      <c r="CB616" s="58" t="str">
        <f>IF(CB$9="Include",JoinAll(", ",JoinIfFuzzy(CB$577:CB$613,$F$577:$F$613,$G616),IF(AND(CB$2=CC$3,CC$9="Include (Platform Duplicate)"),JoinIfFuzzy(CC$577:CC$613,$F$577:$F$613,$G616),"")),"*")</f>
        <v>P*C*</v>
      </c>
      <c r="CC616" s="58" t="str">
        <f>IF(CC$9="Include",JoinAll(", ",JoinIfFuzzy(CC$577:CC$613,$F$577:$F$613,$G616),IF(AND(CC$2=CD$3,CD$9="Include (Platform Duplicate)"),JoinIfFuzzy(CD$577:CD$613,$F$577:$F$613,$G616),"")),"*")</f>
        <v>P*C-, P+C-, P+C+</v>
      </c>
      <c r="CD616" s="58" t="str">
        <f>IF(CD$9="Include",JoinAll(", ",JoinIfFuzzy(CD$577:CD$613,$F$577:$F$613,$G616),IF(AND(CD$2=CE$3,CE$9="Include (Platform Duplicate)"),JoinIfFuzzy(CE$577:CE$613,$F$577:$F$613,$G616),"")),"*")</f>
        <v>*</v>
      </c>
      <c r="CE616" s="58" t="str">
        <f>IF(CE$9="Include",JoinAll(", ",JoinIfFuzzy(CE$577:CE$613,$F$577:$F$613,$G616),IF(AND(CE$2=CF$3,CF$9="Include (Platform Duplicate)"),JoinIfFuzzy(CF$577:CF$613,$F$577:$F$613,$G616),"")),"*")</f>
        <v>*</v>
      </c>
      <c r="CF616" s="58" t="str">
        <f>IF(CF$9="Include",JoinAll(", ",JoinIfFuzzy(CF$577:CF$613,$F$577:$F$613,$G616),IF(AND(CF$2=CG$3,CG$9="Include (Platform Duplicate)"),JoinIfFuzzy(CG$577:CG$613,$F$577:$F$613,$G616),"")),"*")</f>
        <v>*</v>
      </c>
      <c r="CG616" s="58" t="str">
        <f>IF(CG$9="Include",JoinAll(", ",JoinIfFuzzy(CG$577:CG$613,$F$577:$F$613,$G616),IF(AND(CG$2=CH$3,CH$9="Include (Platform Duplicate)"),JoinIfFuzzy(CH$577:CH$613,$F$577:$F$613,$G616),"")),"*")</f>
        <v>P*C*, P*C+</v>
      </c>
      <c r="CH616" s="58" t="str">
        <f>IF(CH$9="Include",JoinAll(", ",JoinIfFuzzy(CH$577:CH$613,$F$577:$F$613,$G616),IF(AND(CH$2=CI$3,CI$9="Include (Platform Duplicate)"),JoinIfFuzzy(CI$577:CI$613,$F$577:$F$613,$G616),"")),"*")</f>
        <v>P*C-</v>
      </c>
      <c r="CI616" s="58" t="str">
        <f>IF(CI$9="Include",JoinAll(", ",JoinIfFuzzy(CI$577:CI$613,$F$577:$F$613,$G616),IF(AND(CI$2=CJ$3,CJ$9="Include (Platform Duplicate)"),JoinIfFuzzy(CJ$577:CJ$613,$F$577:$F$613,$G616),"")),"*")</f>
        <v>*</v>
      </c>
      <c r="CJ616" s="58" t="str">
        <f>IF(CJ$9="Include",JoinAll(", ",JoinIfFuzzy(CJ$577:CJ$613,$F$577:$F$613,$G616),IF(AND(CJ$2=CK$3,CK$9="Include (Platform Duplicate)"),JoinIfFuzzy(CK$577:CK$613,$F$577:$F$613,$G616),"")),"*")</f>
        <v>P+C-, P+C+, P-C-, P-C+</v>
      </c>
      <c r="CK616" s="58" t="str">
        <f>IF(CK$9="Include",JoinAll(", ",JoinIfFuzzy(CK$577:CK$613,$F$577:$F$613,$G616),IF(AND(CK$2=CL$3,CL$9="Include (Platform Duplicate)"),JoinIfFuzzy(CL$577:CL$613,$F$577:$F$613,$G616),"")),"*")</f>
        <v>P*C-, P+C-, P+C+</v>
      </c>
      <c r="CL616" s="58" t="str">
        <f>IF(CL$9="Include",JoinAll(", ",JoinIfFuzzy(CL$577:CL$613,$F$577:$F$613,$G616),IF(AND(CL$2=CM$3,CM$9="Include (Platform Duplicate)"),JoinIfFuzzy(CM$577:CM$613,$F$577:$F$613,$G616),"")),"*")</f>
        <v>P*C-, P+C-, P+C+</v>
      </c>
      <c r="CM616" s="58" t="str">
        <f>IF(CM$9="Include",JoinAll(", ",JoinIfFuzzy(CM$577:CM$613,$F$577:$F$613,$G616),IF(AND(CM$2=CN$3,CN$9="Include (Platform Duplicate)"),JoinIfFuzzy(CN$577:CN$613,$F$577:$F$613,$G616),"")),"*")</f>
        <v>*</v>
      </c>
      <c r="CN616" s="58" t="str">
        <f>IF(CN$9="Include",JoinAll(", ",JoinIfFuzzy(CN$577:CN$613,$F$577:$F$613,$G616),IF(AND(CN$2=CO$3,CO$9="Include (Platform Duplicate)"),JoinIfFuzzy(CO$577:CO$613,$F$577:$F$613,$G616),"")),"*")</f>
        <v>P*C-, P+C-</v>
      </c>
      <c r="CO616" s="58" t="str">
        <f>IF(CO$9="Include",JoinAll(", ",JoinIfFuzzy(CO$577:CO$613,$F$577:$F$613,$G616),IF(AND(CO$2=CP$3,CP$9="Include (Platform Duplicate)"),JoinIfFuzzy(CP$577:CP$613,$F$577:$F$613,$G616),"")),"*")</f>
        <v>P*C-, P*C+, P+C-, P+C+</v>
      </c>
      <c r="CP616" s="58" t="str">
        <f>IF(CP$9="Include",JoinAll(", ",JoinIfFuzzy(CP$577:CP$613,$F$577:$F$613,$G616),IF(AND(CP$2=CQ$3,CQ$9="Include (Platform Duplicate)"),JoinIfFuzzy(CQ$577:CQ$613,$F$577:$F$613,$G616),"")),"*")</f>
        <v>*</v>
      </c>
      <c r="CQ616" s="58" t="str">
        <f>IF(CQ$9="Include",JoinAll(", ",JoinIfFuzzy(CQ$577:CQ$613,$F$577:$F$613,$G616),IF(AND(CQ$2=CR$3,CR$9="Include (Platform Duplicate)"),JoinIfFuzzy(CR$577:CR$613,$F$577:$F$613,$G616),"")),"*")</f>
        <v>P*C*</v>
      </c>
      <c r="CR616" s="58" t="str">
        <f>IF(CR$9="Include",JoinAll(", ",JoinIfFuzzy(CR$577:CR$613,$F$577:$F$613,$G616),IF(AND(CR$2=CS$3,CS$9="Include (Platform Duplicate)"),JoinIfFuzzy(CS$577:CS$613,$F$577:$F$613,$G616),"")),"*")</f>
        <v>P*C*</v>
      </c>
      <c r="CS616" s="58" t="str">
        <f>IF(CS$9="Include",JoinAll(", ",JoinIfFuzzy(CS$577:CS$613,$F$577:$F$613,$G616),IF(AND(CS$2=CT$3,CT$9="Include (Platform Duplicate)"),JoinIfFuzzy(CT$577:CT$613,$F$577:$F$613,$G616),"")),"*")</f>
        <v>P*C*</v>
      </c>
      <c r="CT616" s="58" t="str">
        <f>IF(CT$9="Include",JoinAll(", ",JoinIfFuzzy(CT$577:CT$613,$F$577:$F$613,$G616),IF(AND(CT$2=CU$3,CU$9="Include (Platform Duplicate)"),JoinIfFuzzy(CU$577:CU$613,$F$577:$F$613,$G616),"")),"*")</f>
        <v>*</v>
      </c>
      <c r="CU616" s="58" t="str">
        <f>IF(CU$9="Include",JoinAll(", ",JoinIfFuzzy(CU$577:CU$613,$F$577:$F$613,$G616),IF(AND(CU$2=CV$3,CV$9="Include (Platform Duplicate)"),JoinIfFuzzy(CV$577:CV$613,$F$577:$F$613,$G616),"")),"*")</f>
        <v>P*C-, P*C+, P+C-</v>
      </c>
      <c r="CV616" s="58" t="str">
        <f>IF(CV$9="Include",JoinAll(", ",JoinIfFuzzy(CV$577:CV$613,$F$577:$F$613,$G616),IF(AND(CV$2=CW$3,CW$9="Include (Platform Duplicate)"),JoinIfFuzzy(CW$577:CW$613,$F$577:$F$613,$G616),"")),"*")</f>
        <v>*</v>
      </c>
      <c r="CW616" s="58" t="str">
        <f>IF(CW$9="Include",JoinAll(", ",JoinIfFuzzy(CW$577:CW$613,$F$577:$F$613,$G616),IF(AND(CW$2=CX$3,CX$9="Include (Platform Duplicate)"),JoinIfFuzzy(CX$577:CX$613,$F$577:$F$613,$G616),"")),"*")</f>
        <v>P*C*</v>
      </c>
      <c r="CX616" s="58" t="str">
        <f>IF(CX$9="Include",JoinAll(", ",JoinIfFuzzy(CX$577:CX$613,$F$577:$F$613,$G616),IF(AND(CX$2=CY$3,CY$9="Include (Platform Duplicate)"),JoinIfFuzzy(CY$577:CY$613,$F$577:$F$613,$G616),"")),"*")</f>
        <v>*</v>
      </c>
      <c r="CY616" s="58" t="str">
        <f>IF(CY$9="Include",JoinAll(", ",JoinIfFuzzy(CY$577:CY$613,$F$577:$F$613,$G616),IF(AND(CY$2=CZ$3,CZ$9="Include (Platform Duplicate)"),JoinIfFuzzy(CZ$577:CZ$613,$F$577:$F$613,$G616),"")),"*")</f>
        <v>P*C-, P+C-, P-C-, P-C+</v>
      </c>
      <c r="CZ616" s="58" t="str">
        <f>IF(CZ$9="Include",JoinAll(", ",JoinIfFuzzy(CZ$577:CZ$613,$F$577:$F$613,$G616),IF(AND(CZ$2=DA$3,DA$9="Include (Platform Duplicate)"),JoinIfFuzzy(DA$577:DA$613,$F$577:$F$613,$G616),"")),"*")</f>
        <v>*</v>
      </c>
      <c r="DA616" s="58" t="str">
        <f>IF(DA$9="Include",JoinAll(", ",JoinIfFuzzy(DA$577:DA$613,$F$577:$F$613,$G616),IF(AND(DA$2=DB$3,DB$9="Include (Platform Duplicate)"),JoinIfFuzzy(DB$577:DB$613,$F$577:$F$613,$G616),"")),"*")</f>
        <v>P*C-, P*C+, P+C-, P+C+</v>
      </c>
      <c r="DB616" s="58" t="str">
        <f>IF(DB$9="Include",JoinAll(", ",JoinIfFuzzy(DB$577:DB$613,$F$577:$F$613,$G616),IF(AND(DB$2=DC$3,DC$9="Include (Platform Duplicate)"),JoinIfFuzzy(DC$577:DC$613,$F$577:$F$613,$G616),"")),"*")</f>
        <v>*</v>
      </c>
      <c r="DC616" s="58" t="str">
        <f>IF(DC$9="Include",JoinAll(", ",JoinIfFuzzy(DC$577:DC$613,$F$577:$F$613,$G616),IF(AND(DC$2=DD$3,DD$9="Include (Platform Duplicate)"),JoinIfFuzzy(DD$577:DD$613,$F$577:$F$613,$G616),"")),"*")</f>
        <v>*</v>
      </c>
      <c r="DD616" s="58" t="str">
        <f>IF(DD$9="Include",JoinAll(", ",JoinIfFuzzy(DD$577:DD$613,$F$577:$F$613,$G616),IF(AND(DD$2=DE$3,DE$9="Include (Platform Duplicate)"),JoinIfFuzzy(DE$577:DE$613,$F$577:$F$613,$G616),"")),"*")</f>
        <v>P*C-, P*C+</v>
      </c>
      <c r="DE616" s="58" t="str">
        <f>IF(DE$9="Include",JoinAll(", ",JoinIfFuzzy(DE$577:DE$613,$F$577:$F$613,$G616),IF(AND(DE$2=DF$3,DF$9="Include (Platform Duplicate)"),JoinIfFuzzy(DF$577:DF$613,$F$577:$F$613,$G616),"")),"*")</f>
        <v>P*C-, P+C-</v>
      </c>
      <c r="DF616" s="58" t="str">
        <f>IF(DF$9="Include",JoinAll(", ",JoinIfFuzzy(DF$577:DF$613,$F$577:$F$613,$G616),IF(AND(DF$2=DG$3,DG$9="Include (Platform Duplicate)"),JoinIfFuzzy(DG$577:DG$613,$F$577:$F$613,$G616),"")),"*")</f>
        <v>*</v>
      </c>
      <c r="DG616" s="58" t="str">
        <f>IF(DG$9="Include",JoinAll(", ",JoinIfFuzzy(DG$577:DG$613,$F$577:$F$613,$G616),IF(AND(DG$2=DH$3,DH$9="Include (Platform Duplicate)"),JoinIfFuzzy(DH$577:DH$613,$F$577:$F$613,$G616),"")),"*")</f>
        <v>P*C+, P+C-, P-C-, P-C+</v>
      </c>
      <c r="DH616" s="58" t="str">
        <f>IF(DH$9="Include",JoinAll(", ",JoinIfFuzzy(DH$577:DH$613,$F$577:$F$613,$G616),IF(AND(DH$2=DI$3,DI$9="Include (Platform Duplicate)"),JoinIfFuzzy(DI$577:DI$613,$F$577:$F$613,$G616),"")),"*")</f>
        <v>P*C-, P+C-, P-C-</v>
      </c>
      <c r="DI616" s="58" t="str">
        <f>IF(DI$9="Include",JoinAll(", ",JoinIfFuzzy(DI$577:DI$613,$F$577:$F$613,$G616),IF(AND(DI$2=DJ$3,DJ$9="Include (Platform Duplicate)"),JoinIfFuzzy(DJ$577:DJ$613,$F$577:$F$613,$G616),"")),"*")</f>
        <v>P*C-</v>
      </c>
      <c r="DJ616" s="58" t="str">
        <f>IF(DJ$9="Include",JoinAll(", ",JoinIfFuzzy(DJ$577:DJ$613,$F$577:$F$613,$G616),IF(AND(DJ$2=DK$3,DK$9="Include (Platform Duplicate)"),JoinIfFuzzy(DK$577:DK$613,$F$577:$F$613,$G616),"")),"*")</f>
        <v>P*C*, P*C+</v>
      </c>
      <c r="DK616" s="58" t="str">
        <f>IF(DK$9="Include",JoinAll(", ",JoinIfFuzzy(DK$577:DK$613,$F$577:$F$613,$G616),IF(AND(DK$2=DL$3,DL$9="Include (Platform Duplicate)"),JoinIfFuzzy(DL$577:DL$613,$F$577:$F$613,$G616),"")),"*")</f>
        <v>*</v>
      </c>
      <c r="DL616" s="58" t="str">
        <f>IF(DL$9="Include",JoinAll(", ",JoinIfFuzzy(DL$577:DL$613,$F$577:$F$613,$G616),IF(AND(DL$2=DM$3,DM$9="Include (Platform Duplicate)"),JoinIfFuzzy(DM$577:DM$613,$F$577:$F$613,$G616),"")),"*")</f>
        <v>P*C-, P+C-, P+C+</v>
      </c>
      <c r="DM616" s="58" t="str">
        <f>IF(DM$9="Include",JoinAll(", ",JoinIfFuzzy(DM$577:DM$613,$F$577:$F$613,$G616),IF(AND(DM$2=DN$3,DN$9="Include (Platform Duplicate)"),JoinIfFuzzy(DN$577:DN$613,$F$577:$F$613,$G616),"")),"*")</f>
        <v>*</v>
      </c>
      <c r="DN616" s="58" t="str">
        <f>IF(DN$9="Include",JoinAll(", ",JoinIfFuzzy(DN$577:DN$613,$F$577:$F$613,$G616),IF(AND(DN$2=DO$3,DO$9="Include (Platform Duplicate)"),JoinIfFuzzy(DO$577:DO$613,$F$577:$F$613,$G616),"")),"*")</f>
        <v>P*C*, P*C+</v>
      </c>
      <c r="DO616" s="58" t="str">
        <f>IF(DO$9="Include",JoinAll(", ",JoinIfFuzzy(DO$577:DO$613,$F$577:$F$613,$G616),IF(AND(DO$2=DP$3,DP$9="Include (Platform Duplicate)"),JoinIfFuzzy(DP$577:DP$613,$F$577:$F$613,$G616),"")),"*")</f>
        <v>*</v>
      </c>
      <c r="DP616" s="58" t="str">
        <f>IF(DP$9="Include",JoinAll(", ",JoinIfFuzzy(DP$577:DP$613,$F$577:$F$613,$G616),IF(AND(DP$2=DQ$3,DQ$9="Include (Platform Duplicate)"),JoinIfFuzzy(DQ$577:DQ$613,$F$577:$F$613,$G616),"")),"*")</f>
        <v>P*C-, P*C+, P+C-</v>
      </c>
      <c r="DQ616" s="58" t="str">
        <f>IF(DQ$9="Include",JoinAll(", ",JoinIfFuzzy(DQ$577:DQ$613,$F$577:$F$613,$G616),IF(AND(DQ$2=DR$3,DR$9="Include (Platform Duplicate)"),JoinIfFuzzy(DR$577:DR$613,$F$577:$F$613,$G616),"")),"*")</f>
        <v>*</v>
      </c>
      <c r="DR616" s="58" t="str">
        <f>IF(DR$9="Include",JoinAll(", ",JoinIfFuzzy(DR$577:DR$613,$F$577:$F$613,$G616),IF(AND(DR$2=DS$3,DS$9="Include (Platform Duplicate)"),JoinIfFuzzy(DS$577:DS$613,$F$577:$F$613,$G616),"")),"*")</f>
        <v>*</v>
      </c>
      <c r="DS616" s="58" t="str">
        <f>IF(DS$9="Include",JoinAll(", ",JoinIfFuzzy(DS$577:DS$613,$F$577:$F$613,$G616),IF(AND(DS$2=DT$3,DT$9="Include (Platform Duplicate)"),JoinIfFuzzy(DT$577:DT$613,$F$577:$F$613,$G616),"")),"*")</f>
        <v>P*C*, P*C+</v>
      </c>
      <c r="DT616" s="58" t="str">
        <f>IF(DT$9="Include",JoinAll(", ",JoinIfFuzzy(DT$577:DT$613,$F$577:$F$613,$G616),IF(AND(DT$2=DU$3,DU$9="Include (Platform Duplicate)"),JoinIfFuzzy(DU$577:DU$613,$F$577:$F$613,$G616),"")),"*")</f>
        <v>P*C*</v>
      </c>
      <c r="DU616" s="58" t="str">
        <f>IF(DU$9="Include",JoinAll(", ",JoinIfFuzzy(DU$577:DU$613,$F$577:$F$613,$G616),IF(AND(DU$2=DV$3,DV$9="Include (Platform Duplicate)"),JoinIfFuzzy(DV$577:DV$613,$F$577:$F$613,$G616),"")),"*")</f>
        <v>*</v>
      </c>
      <c r="DV616" s="58" t="str">
        <f>IF(DV$9="Include",JoinAll(", ",JoinIfFuzzy(DV$577:DV$613,$F$577:$F$613,$G616),IF(AND(DV$2=DW$3,DW$9="Include (Platform Duplicate)"),JoinIfFuzzy(DW$577:DW$613,$F$577:$F$613,$G616),"")),"*")</f>
        <v>*</v>
      </c>
      <c r="DW616" s="58" t="str">
        <f>IF(DW$9="Include",JoinAll(", ",JoinIfFuzzy(DW$577:DW$613,$F$577:$F$613,$G616),IF(AND(DW$2=DX$3,DX$9="Include (Platform Duplicate)"),JoinIfFuzzy(DX$577:DX$613,$F$577:$F$613,$G616),"")),"*")</f>
        <v>P*C-</v>
      </c>
      <c r="DX616" s="58" t="str">
        <f>IF(DX$9="Include",JoinAll(", ",JoinIfFuzzy(DX$577:DX$613,$F$577:$F$613,$G616),IF(AND(DX$2=DY$3,DY$9="Include (Platform Duplicate)"),JoinIfFuzzy(DY$577:DY$613,$F$577:$F$613,$G616),"")),"*")</f>
        <v>P*C-, P-C-, P-C+</v>
      </c>
      <c r="DY616" s="58" t="str">
        <f>IF(DY$9="Include",JoinAll(", ",JoinIfFuzzy(DY$577:DY$613,$F$577:$F$613,$G616),IF(AND(DY$2=DZ$3,DZ$9="Include (Platform Duplicate)"),JoinIfFuzzy(DZ$577:DZ$613,$F$577:$F$613,$G616),"")),"*")</f>
        <v>P*C-, P*C+, P+C-, P-C-</v>
      </c>
      <c r="DZ616" s="58" t="str">
        <f>IF(DZ$9="Include",JoinAll(", ",JoinIfFuzzy(DZ$577:DZ$613,$F$577:$F$613,$G616),IF(AND(DZ$2=EA$3,EA$9="Include (Platform Duplicate)"),JoinIfFuzzy(EA$577:EA$613,$F$577:$F$613,$G616),"")),"*")</f>
        <v>*</v>
      </c>
      <c r="EA616" s="58" t="str">
        <f>IF(EA$9="Include",JoinAll(", ",JoinIfFuzzy(EA$577:EA$613,$F$577:$F$613,$G616),IF(AND(EA$2=EB$3,EB$9="Include (Platform Duplicate)"),JoinIfFuzzy(EB$577:EB$613,$F$577:$F$613,$G616),"")),"*")</f>
        <v>P*C*, P*C+</v>
      </c>
      <c r="EB616" s="58" t="str">
        <f>IF(EB$9="Include",JoinAll(", ",JoinIfFuzzy(EB$577:EB$613,$F$577:$F$613,$G616),IF(AND(EB$2=EC$3,EC$9="Include (Platform Duplicate)"),JoinIfFuzzy(EC$577:EC$613,$F$577:$F$613,$G616),"")),"*")</f>
        <v>P+C-, P-C-</v>
      </c>
      <c r="EC616" s="58" t="str">
        <f>IF(EC$9="Include",JoinAll(", ",JoinIfFuzzy(EC$577:EC$613,$F$577:$F$613,$G616),IF(AND(EC$2=ED$3,ED$9="Include (Platform Duplicate)"),JoinIfFuzzy(ED$577:ED$613,$F$577:$F$613,$G616),"")),"*")</f>
        <v>P*C-, P+C-</v>
      </c>
      <c r="ED616" s="58" t="str">
        <f>IF(ED$9="Include",JoinAll(", ",JoinIfFuzzy(ED$577:ED$613,$F$577:$F$613,$G616),IF(AND(ED$2=EE$3,EE$9="Include (Platform Duplicate)"),JoinIfFuzzy(EE$577:EE$613,$F$577:$F$613,$G616),"")),"*")</f>
        <v>*</v>
      </c>
      <c r="EE616" s="58" t="str">
        <f>IF(EE$9="Include",JoinAll(", ",JoinIfFuzzy(EE$577:EE$613,$F$577:$F$613,$G616),IF(AND(EE$2=EF$3,EF$9="Include (Platform Duplicate)"),JoinIfFuzzy(EF$577:EF$613,$F$577:$F$613,$G616),"")),"*")</f>
        <v>P*C-, P*C+, P+C-, P+C+</v>
      </c>
      <c r="EF616" s="58" t="str">
        <f>IF(EF$9="Include",JoinAll(", ",JoinIfFuzzy(EF$577:EF$613,$F$577:$F$613,$G616),IF(AND(EF$2=EG$3,EG$9="Include (Platform Duplicate)"),JoinIfFuzzy(EG$577:EG$613,$F$577:$F$613,$G616),"")),"*")</f>
        <v>P*C*, P*C+</v>
      </c>
      <c r="EG616" s="58" t="str">
        <f>IF(EG$9="Include",JoinAll(", ",JoinIfFuzzy(EG$577:EG$613,$F$577:$F$613,$G616),IF(AND(EG$2=EH$3,EH$9="Include (Platform Duplicate)"),JoinIfFuzzy(EH$577:EH$613,$F$577:$F$613,$G616),"")),"*")</f>
        <v>*</v>
      </c>
      <c r="EH616" s="58" t="str">
        <f>IF(EH$9="Include",JoinAll(", ",JoinIfFuzzy(EH$577:EH$613,$F$577:$F$613,$G616),IF(AND(EH$2=EI$3,EI$9="Include (Platform Duplicate)"),JoinIfFuzzy(EI$577:EI$613,$F$577:$F$613,$G616),"")),"*")</f>
        <v>P*C-, P+C-, P+C+</v>
      </c>
      <c r="EI616" s="58" t="str">
        <f>IF(EI$9="Include",JoinAll(", ",JoinIfFuzzy(EI$577:EI$613,$F$577:$F$613,$G616),IF(AND(EI$2=EJ$3,EJ$9="Include (Platform Duplicate)"),JoinIfFuzzy(EJ$577:EJ$613,$F$577:$F$613,$G616),"")),"*")</f>
        <v>*</v>
      </c>
      <c r="EJ616" s="58" t="str">
        <f>IF(EJ$9="Include",JoinAll(", ",JoinIfFuzzy(EJ$577:EJ$613,$F$577:$F$613,$G616),IF(AND(EJ$2=EK$3,EK$9="Include (Platform Duplicate)"),JoinIfFuzzy(EK$577:EK$613,$F$577:$F$613,$G616),"")),"*")</f>
        <v>P*C-, P+C-, P+C+</v>
      </c>
      <c r="EK616" s="58" t="str">
        <f>IF(EK$9="Include",JoinAll(", ",JoinIfFuzzy(EK$577:EK$613,$F$577:$F$613,$G616),IF(AND(EK$2=EL$3,EL$9="Include (Platform Duplicate)"),JoinIfFuzzy(EL$577:EL$613,$F$577:$F$613,$G616),"")),"*")</f>
        <v>*</v>
      </c>
      <c r="EL616" s="109"/>
      <c r="EM616" s="109"/>
    </row>
    <row r="617" spans="1:143" s="58" customFormat="1" ht="12.75" customHeight="1" x14ac:dyDescent="0.25">
      <c r="A617" s="5"/>
      <c r="B617" s="96"/>
      <c r="C617" s="96"/>
      <c r="D617" s="96"/>
      <c r="E617" s="96"/>
      <c r="F617" s="96"/>
      <c r="G617" s="58" t="s">
        <v>4227</v>
      </c>
      <c r="H617" s="18"/>
      <c r="I617" s="18"/>
      <c r="J617" s="58" t="str">
        <f>IF(J$9="Include",JoinAll(", ",JoinIfFuzzy(J$577:J$613,$F$577:$F$613,$G617),IF(AND(J$2=K$3,K$9="Include (Platform Duplicate)"),JoinIfFuzzy(K$577:K$613,$F$577:$F$613,$G617),"")),"*")</f>
        <v>P*C-, P+C-</v>
      </c>
      <c r="K617" s="58" t="str">
        <f>IF(K$9="Include",JoinAll(", ",JoinIfFuzzy(K$577:K$613,$F$577:$F$613,$G617),IF(AND(K$2=L$3,L$9="Include (Platform Duplicate)"),JoinIfFuzzy(L$577:L$613,$F$577:$F$613,$G617),"")),"*")</f>
        <v>P*C-</v>
      </c>
      <c r="L617" s="58" t="str">
        <f>IF(L$9="Include",JoinAll(", ",JoinIfFuzzy(L$577:L$613,$F$577:$F$613,$G617),IF(AND(L$2=M$3,M$9="Include (Platform Duplicate)"),JoinIfFuzzy(M$577:M$613,$F$577:$F$613,$G617),"")),"*")</f>
        <v>*</v>
      </c>
      <c r="M617" s="58" t="str">
        <f>IF(M$9="Include",JoinAll(", ",JoinIfFuzzy(M$577:M$613,$F$577:$F$613,$G617),IF(AND(M$2=N$3,N$9="Include (Platform Duplicate)"),JoinIfFuzzy(N$577:N$613,$F$577:$F$613,$G617),"")),"*")</f>
        <v>P*C-, P+C-</v>
      </c>
      <c r="N617" s="58" t="str">
        <f>IF(N$9="Include",JoinAll(", ",JoinIfFuzzy(N$577:N$613,$F$577:$F$613,$G617),IF(AND(N$2=O$3,O$9="Include (Platform Duplicate)"),JoinIfFuzzy(O$577:O$613,$F$577:$F$613,$G617),"")),"*")</f>
        <v>*</v>
      </c>
      <c r="O617" s="58" t="str">
        <f>IF(O$9="Include",JoinAll(", ",JoinIfFuzzy(O$577:O$613,$F$577:$F$613,$G617),IF(AND(O$2=P$3,P$9="Include (Platform Duplicate)"),JoinIfFuzzy(P$577:P$613,$F$577:$F$613,$G617),"")),"*")</f>
        <v>P*C-</v>
      </c>
      <c r="P617" s="58" t="str">
        <f>IF(P$9="Include",JoinAll(", ",JoinIfFuzzy(P$577:P$613,$F$577:$F$613,$G617),IF(AND(P$2=Q$3,Q$9="Include (Platform Duplicate)"),JoinIfFuzzy(Q$577:Q$613,$F$577:$F$613,$G617),"")),"*")</f>
        <v>*</v>
      </c>
      <c r="Q617" s="58" t="str">
        <f>IF(Q$9="Include",JoinAll(", ",JoinIfFuzzy(Q$577:Q$613,$F$577:$F$613,$G617),IF(AND(Q$2=R$3,R$9="Include (Platform Duplicate)"),JoinIfFuzzy(R$577:R$613,$F$577:$F$613,$G617),"")),"*")</f>
        <v>P*C*</v>
      </c>
      <c r="R617" s="58" t="str">
        <f>IF(R$9="Include",JoinAll(", ",JoinIfFuzzy(R$577:R$613,$F$577:$F$613,$G617),IF(AND(R$2=S$3,S$9="Include (Platform Duplicate)"),JoinIfFuzzy(S$577:S$613,$F$577:$F$613,$G617),"")),"*")</f>
        <v>*</v>
      </c>
      <c r="S617" s="58" t="str">
        <f>IF(S$9="Include",JoinAll(", ",JoinIfFuzzy(S$577:S$613,$F$577:$F$613,$G617),IF(AND(S$2=T$3,T$9="Include (Platform Duplicate)"),JoinIfFuzzy(T$577:T$613,$F$577:$F$613,$G617),"")),"*")</f>
        <v>P*C-, P*C+, P+C-, P+C+</v>
      </c>
      <c r="T617" s="58" t="str">
        <f>IF(T$9="Include",JoinAll(", ",JoinIfFuzzy(T$577:T$613,$F$577:$F$613,$G617),IF(AND(T$2=U$3,U$9="Include (Platform Duplicate)"),JoinIfFuzzy(U$577:U$613,$F$577:$F$613,$G617),"")),"*")</f>
        <v>*</v>
      </c>
      <c r="U617" s="58" t="str">
        <f>IF(U$9="Include",JoinAll(", ",JoinIfFuzzy(U$577:U$613,$F$577:$F$613,$G617),IF(AND(U$2=V$3,V$9="Include (Platform Duplicate)"),JoinIfFuzzy(V$577:V$613,$F$577:$F$613,$G617),"")),"*")</f>
        <v>P*C-</v>
      </c>
      <c r="V617" s="58" t="str">
        <f>IF(V$9="Include",JoinAll(", ",JoinIfFuzzy(V$577:V$613,$F$577:$F$613,$G617),IF(AND(V$2=W$3,W$9="Include (Platform Duplicate)"),JoinIfFuzzy(W$577:W$613,$F$577:$F$613,$G617),"")),"*")</f>
        <v>P*C-, P*C+, P+C-</v>
      </c>
      <c r="W617" s="58" t="str">
        <f>IF(W$9="Include",JoinAll(", ",JoinIfFuzzy(W$577:W$613,$F$577:$F$613,$G617),IF(AND(W$2=X$3,X$9="Include (Platform Duplicate)"),JoinIfFuzzy(X$577:X$613,$F$577:$F$613,$G617),"")),"*")</f>
        <v>P*C-, P*C+</v>
      </c>
      <c r="X617" s="58" t="str">
        <f>IF(X$9="Include",JoinAll(", ",JoinIfFuzzy(X$577:X$613,$F$577:$F$613,$G617),IF(AND(X$2=Y$3,Y$9="Include (Platform Duplicate)"),JoinIfFuzzy(Y$577:Y$613,$F$577:$F$613,$G617),"")),"*")</f>
        <v>*</v>
      </c>
      <c r="Y617" s="58" t="str">
        <f>IF(Y$9="Include",JoinAll(", ",JoinIfFuzzy(Y$577:Y$613,$F$577:$F$613,$G617),IF(AND(Y$2=Z$3,Z$9="Include (Platform Duplicate)"),JoinIfFuzzy(Z$577:Z$613,$F$577:$F$613,$G617),"")),"*")</f>
        <v>P*C-</v>
      </c>
      <c r="Z617" s="58" t="str">
        <f>IF(Z$9="Include",JoinAll(", ",JoinIfFuzzy(Z$577:Z$613,$F$577:$F$613,$G617),IF(AND(Z$2=AA$3,AA$9="Include (Platform Duplicate)"),JoinIfFuzzy(AA$577:AA$613,$F$577:$F$613,$G617),"")),"*")</f>
        <v>*</v>
      </c>
      <c r="AA617" s="58" t="str">
        <f>IF(AA$9="Include",JoinAll(", ",JoinIfFuzzy(AA$577:AA$613,$F$577:$F$613,$G617),IF(AND(AA$2=AB$3,AB$9="Include (Platform Duplicate)"),JoinIfFuzzy(AB$577:AB$613,$F$577:$F$613,$G617),"")),"*")</f>
        <v>P*C-</v>
      </c>
      <c r="AB617" s="58" t="str">
        <f>IF(AB$9="Include",JoinAll(", ",JoinIfFuzzy(AB$577:AB$613,$F$577:$F$613,$G617),IF(AND(AB$2=AC$3,AC$9="Include (Platform Duplicate)"),JoinIfFuzzy(AC$577:AC$613,$F$577:$F$613,$G617),"")),"*")</f>
        <v>*</v>
      </c>
      <c r="AC617" s="58" t="str">
        <f>IF(AC$9="Include",JoinAll(", ",JoinIfFuzzy(AC$577:AC$613,$F$577:$F$613,$G617),IF(AND(AC$2=AD$3,AD$9="Include (Platform Duplicate)"),JoinIfFuzzy(AD$577:AD$613,$F$577:$F$613,$G617),"")),"*")</f>
        <v>P*C*</v>
      </c>
      <c r="AD617" s="58" t="str">
        <f>IF(AD$9="Include",JoinAll(", ",JoinIfFuzzy(AD$577:AD$613,$F$577:$F$613,$G617),IF(AND(AD$2=AE$3,AE$9="Include (Platform Duplicate)"),JoinIfFuzzy(AE$577:AE$613,$F$577:$F$613,$G617),"")),"*")</f>
        <v>P*C*</v>
      </c>
      <c r="AE617" s="58" t="str">
        <f>IF(AE$9="Include",JoinAll(", ",JoinIfFuzzy(AE$577:AE$613,$F$577:$F$613,$G617),IF(AND(AE$2=AF$3,AF$9="Include (Platform Duplicate)"),JoinIfFuzzy(AF$577:AF$613,$F$577:$F$613,$G617),"")),"*")</f>
        <v>*</v>
      </c>
      <c r="AF617" s="58" t="str">
        <f>IF(AF$9="Include",JoinAll(", ",JoinIfFuzzy(AF$577:AF$613,$F$577:$F$613,$G617),IF(AND(AF$2=AG$3,AG$9="Include (Platform Duplicate)"),JoinIfFuzzy(AG$577:AG$613,$F$577:$F$613,$G617),"")),"*")</f>
        <v>P*C-, P+C-</v>
      </c>
      <c r="AG617" s="58" t="str">
        <f>IF(AG$9="Include",JoinAll(", ",JoinIfFuzzy(AG$577:AG$613,$F$577:$F$613,$G617),IF(AND(AG$2=AH$3,AH$9="Include (Platform Duplicate)"),JoinIfFuzzy(AH$577:AH$613,$F$577:$F$613,$G617),"")),"*")</f>
        <v>P*C-, P+C-</v>
      </c>
      <c r="AH617" s="58" t="str">
        <f>IF(AH$9="Include",JoinAll(", ",JoinIfFuzzy(AH$577:AH$613,$F$577:$F$613,$G617),IF(AND(AH$2=AI$3,AI$9="Include (Platform Duplicate)"),JoinIfFuzzy(AI$577:AI$613,$F$577:$F$613,$G617),"")),"*")</f>
        <v>P*C*, P*C+</v>
      </c>
      <c r="AI617" s="58" t="str">
        <f>IF(AI$9="Include",JoinAll(", ",JoinIfFuzzy(AI$577:AI$613,$F$577:$F$613,$G617),IF(AND(AI$2=AJ$3,AJ$9="Include (Platform Duplicate)"),JoinIfFuzzy(AJ$577:AJ$613,$F$577:$F$613,$G617),"")),"*")</f>
        <v>*</v>
      </c>
      <c r="AJ617" s="58" t="str">
        <f>IF(AJ$9="Include",JoinAll(", ",JoinIfFuzzy(AJ$577:AJ$613,$F$577:$F$613,$G617),IF(AND(AJ$2=AK$3,AK$9="Include (Platform Duplicate)"),JoinIfFuzzy(AK$577:AK$613,$F$577:$F$613,$G617),"")),"*")</f>
        <v>P*C-, P*C+, P-C-</v>
      </c>
      <c r="AK617" s="58" t="str">
        <f>IF(AK$9="Include",JoinAll(", ",JoinIfFuzzy(AK$577:AK$613,$F$577:$F$613,$G617),IF(AND(AK$2=AL$3,AL$9="Include (Platform Duplicate)"),JoinIfFuzzy(AL$577:AL$613,$F$577:$F$613,$G617),"")),"*")</f>
        <v>*</v>
      </c>
      <c r="AL617" s="58" t="str">
        <f>IF(AL$9="Include",JoinAll(", ",JoinIfFuzzy(AL$577:AL$613,$F$577:$F$613,$G617),IF(AND(AL$2=AM$3,AM$9="Include (Platform Duplicate)"),JoinIfFuzzy(AM$577:AM$613,$F$577:$F$613,$G617),"")),"*")</f>
        <v>P*C*</v>
      </c>
      <c r="AM617" s="58" t="str">
        <f>IF(AM$9="Include",JoinAll(", ",JoinIfFuzzy(AM$577:AM$613,$F$577:$F$613,$G617),IF(AND(AM$2=AN$3,AN$9="Include (Platform Duplicate)"),JoinIfFuzzy(AN$577:AN$613,$F$577:$F$613,$G617),"")),"*")</f>
        <v>P*C*</v>
      </c>
      <c r="AN617" s="58" t="str">
        <f>IF(AN$9="Include",JoinAll(", ",JoinIfFuzzy(AN$577:AN$613,$F$577:$F$613,$G617),IF(AND(AN$2=AO$3,AO$9="Include (Platform Duplicate)"),JoinIfFuzzy(AO$577:AO$613,$F$577:$F$613,$G617),"")),"*")</f>
        <v>P*C*, P*C+</v>
      </c>
      <c r="AO617" s="58" t="str">
        <f>IF(AO$9="Include",JoinAll(", ",JoinIfFuzzy(AO$577:AO$613,$F$577:$F$613,$G617),IF(AND(AO$2=AP$3,AP$9="Include (Platform Duplicate)"),JoinIfFuzzy(AP$577:AP$613,$F$577:$F$613,$G617),"")),"*")</f>
        <v>*</v>
      </c>
      <c r="AP617" s="58" t="str">
        <f>IF(AP$9="Include",JoinAll(", ",JoinIfFuzzy(AP$577:AP$613,$F$577:$F$613,$G617),IF(AND(AP$2=AQ$3,AQ$9="Include (Platform Duplicate)"),JoinIfFuzzy(AQ$577:AQ$613,$F$577:$F$613,$G617),"")),"*")</f>
        <v>P*C*</v>
      </c>
      <c r="AQ617" s="58" t="str">
        <f>IF(AQ$9="Include",JoinAll(", ",JoinIfFuzzy(AQ$577:AQ$613,$F$577:$F$613,$G617),IF(AND(AQ$2=AR$3,AR$9="Include (Platform Duplicate)"),JoinIfFuzzy(AR$577:AR$613,$F$577:$F$613,$G617),"")),"*")</f>
        <v>*</v>
      </c>
      <c r="AR617" s="58" t="str">
        <f>IF(AR$9="Include",JoinAll(", ",JoinIfFuzzy(AR$577:AR$613,$F$577:$F$613,$G617),IF(AND(AR$2=AS$3,AS$9="Include (Platform Duplicate)"),JoinIfFuzzy(AS$577:AS$613,$F$577:$F$613,$G617),"")),"*")</f>
        <v>P*C*</v>
      </c>
      <c r="AS617" s="58" t="str">
        <f>IF(AS$9="Include",JoinAll(", ",JoinIfFuzzy(AS$577:AS$613,$F$577:$F$613,$G617),IF(AND(AS$2=AT$3,AT$9="Include (Platform Duplicate)"),JoinIfFuzzy(AT$577:AT$613,$F$577:$F$613,$G617),"")),"*")</f>
        <v>*</v>
      </c>
      <c r="AT617" s="58" t="str">
        <f>IF(AT$9="Include",JoinAll(", ",JoinIfFuzzy(AT$577:AT$613,$F$577:$F$613,$G617),IF(AND(AT$2=AU$3,AU$9="Include (Platform Duplicate)"),JoinIfFuzzy(AU$577:AU$613,$F$577:$F$613,$G617),"")),"*")</f>
        <v>P*C-, P*C*, P+C-, P+C+</v>
      </c>
      <c r="AU617" s="58" t="str">
        <f>IF(AU$9="Include",JoinAll(", ",JoinIfFuzzy(AU$577:AU$613,$F$577:$F$613,$G617),IF(AND(AU$2=AV$3,AV$9="Include (Platform Duplicate)"),JoinIfFuzzy(AV$577:AV$613,$F$577:$F$613,$G617),"")),"*")</f>
        <v>P*C-, P*C+, P+C+</v>
      </c>
      <c r="AV617" s="58" t="str">
        <f>IF(AV$9="Include",JoinAll(", ",JoinIfFuzzy(AV$577:AV$613,$F$577:$F$613,$G617),IF(AND(AV$2=AW$3,AW$9="Include (Platform Duplicate)"),JoinIfFuzzy(AW$577:AW$613,$F$577:$F$613,$G617),"")),"*")</f>
        <v>*</v>
      </c>
      <c r="AW617" s="58" t="str">
        <f>IF(AW$9="Include",JoinAll(", ",JoinIfFuzzy(AW$577:AW$613,$F$577:$F$613,$G617),IF(AND(AW$2=AX$3,AX$9="Include (Platform Duplicate)"),JoinIfFuzzy(AX$577:AX$613,$F$577:$F$613,$G617),"")),"*")</f>
        <v>*</v>
      </c>
      <c r="AX617" s="58" t="str">
        <f>IF(AX$9="Include",JoinAll(", ",JoinIfFuzzy(AX$577:AX$613,$F$577:$F$613,$G617),IF(AND(AX$2=AY$3,AY$9="Include (Platform Duplicate)"),JoinIfFuzzy(AY$577:AY$613,$F$577:$F$613,$G617),"")),"*")</f>
        <v>*</v>
      </c>
      <c r="AY617" s="58" t="str">
        <f>IF(AY$9="Include",JoinAll(", ",JoinIfFuzzy(AY$577:AY$613,$F$577:$F$613,$G617),IF(AND(AY$2=AZ$3,AZ$9="Include (Platform Duplicate)"),JoinIfFuzzy(AZ$577:AZ$613,$F$577:$F$613,$G617),"")),"*")</f>
        <v>*</v>
      </c>
      <c r="AZ617" s="58" t="str">
        <f>IF(AZ$9="Include",JoinAll(", ",JoinIfFuzzy(AZ$577:AZ$613,$F$577:$F$613,$G617),IF(AND(AZ$2=BA$3,BA$9="Include (Platform Duplicate)"),JoinIfFuzzy(BA$577:BA$613,$F$577:$F$613,$G617),"")),"*")</f>
        <v>P*C*</v>
      </c>
      <c r="BA617" s="58" t="str">
        <f>IF(BA$9="Include",JoinAll(", ",JoinIfFuzzy(BA$577:BA$613,$F$577:$F$613,$G617),IF(AND(BA$2=BB$3,BB$9="Include (Platform Duplicate)"),JoinIfFuzzy(BB$577:BB$613,$F$577:$F$613,$G617),"")),"*")</f>
        <v>P*C-, P*C+</v>
      </c>
      <c r="BB617" s="58" t="str">
        <f>IF(BB$9="Include",JoinAll(", ",JoinIfFuzzy(BB$577:BB$613,$F$577:$F$613,$G617),IF(AND(BB$2=BC$3,BC$9="Include (Platform Duplicate)"),JoinIfFuzzy(BC$577:BC$613,$F$577:$F$613,$G617),"")),"*")</f>
        <v>P*C-, P*C+</v>
      </c>
      <c r="BC617" s="58" t="str">
        <f>IF(BC$9="Include",JoinAll(", ",JoinIfFuzzy(BC$577:BC$613,$F$577:$F$613,$G617),IF(AND(BC$2=BD$3,BD$9="Include (Platform Duplicate)"),JoinIfFuzzy(BD$577:BD$613,$F$577:$F$613,$G617),"")),"*")</f>
        <v>P*C-, P*C+</v>
      </c>
      <c r="BD617" s="58" t="str">
        <f>IF(BD$9="Include",JoinAll(", ",JoinIfFuzzy(BD$577:BD$613,$F$577:$F$613,$G617),IF(AND(BD$2=BE$3,BE$9="Include (Platform Duplicate)"),JoinIfFuzzy(BE$577:BE$613,$F$577:$F$613,$G617),"")),"*")</f>
        <v>P*C-, P*C+</v>
      </c>
      <c r="BE617" s="58" t="str">
        <f>IF(BE$9="Include",JoinAll(", ",JoinIfFuzzy(BE$577:BE$613,$F$577:$F$613,$G617),IF(AND(BE$2=BF$3,BF$9="Include (Platform Duplicate)"),JoinIfFuzzy(BF$577:BF$613,$F$577:$F$613,$G617),"")),"*")</f>
        <v>*</v>
      </c>
      <c r="BF617" s="58" t="str">
        <f>IF(BF$9="Include",JoinAll(", ",JoinIfFuzzy(BF$577:BF$613,$F$577:$F$613,$G617),IF(AND(BF$2=BG$3,BG$9="Include (Platform Duplicate)"),JoinIfFuzzy(BG$577:BG$613,$F$577:$F$613,$G617),"")),"*")</f>
        <v>*</v>
      </c>
      <c r="BG617" s="58" t="str">
        <f>IF(BG$9="Include",JoinAll(", ",JoinIfFuzzy(BG$577:BG$613,$F$577:$F$613,$G617),IF(AND(BG$2=BH$3,BH$9="Include (Platform Duplicate)"),JoinIfFuzzy(BH$577:BH$613,$F$577:$F$613,$G617),"")),"*")</f>
        <v>P*C*, P*C+</v>
      </c>
      <c r="BH617" s="58" t="str">
        <f>IF(BH$9="Include",JoinAll(", ",JoinIfFuzzy(BH$577:BH$613,$F$577:$F$613,$G617),IF(AND(BH$2=BI$3,BI$9="Include (Platform Duplicate)"),JoinIfFuzzy(BI$577:BI$613,$F$577:$F$613,$G617),"")),"*")</f>
        <v>*</v>
      </c>
      <c r="BI617" s="58" t="str">
        <f>IF(BI$9="Include",JoinAll(", ",JoinIfFuzzy(BI$577:BI$613,$F$577:$F$613,$G617),IF(AND(BI$2=BJ$3,BJ$9="Include (Platform Duplicate)"),JoinIfFuzzy(BJ$577:BJ$613,$F$577:$F$613,$G617),"")),"*")</f>
        <v>P*C*, P*C+</v>
      </c>
      <c r="BJ617" s="58" t="str">
        <f>IF(BJ$9="Include",JoinAll(", ",JoinIfFuzzy(BJ$577:BJ$613,$F$577:$F$613,$G617),IF(AND(BJ$2=BK$3,BK$9="Include (Platform Duplicate)"),JoinIfFuzzy(BK$577:BK$613,$F$577:$F$613,$G617),"")),"*")</f>
        <v>P*C-, P*C+, P+C-</v>
      </c>
      <c r="BK617" s="58" t="str">
        <f>IF(BK$9="Include",JoinAll(", ",JoinIfFuzzy(BK$577:BK$613,$F$577:$F$613,$G617),IF(AND(BK$2=BL$3,BL$9="Include (Platform Duplicate)"),JoinIfFuzzy(BL$577:BL$613,$F$577:$F$613,$G617),"")),"*")</f>
        <v>*</v>
      </c>
      <c r="BL617" s="58" t="str">
        <f>IF(BL$9="Include",JoinAll(", ",JoinIfFuzzy(BL$577:BL$613,$F$577:$F$613,$G617),IF(AND(BL$2=BM$3,BM$9="Include (Platform Duplicate)"),JoinIfFuzzy(BM$577:BM$613,$F$577:$F$613,$G617),"")),"*")</f>
        <v>P*C-, P*C+, P+C-</v>
      </c>
      <c r="BM617" s="58" t="str">
        <f>IF(BM$9="Include",JoinAll(", ",JoinIfFuzzy(BM$577:BM$613,$F$577:$F$613,$G617),IF(AND(BM$2=BN$3,BN$9="Include (Platform Duplicate)"),JoinIfFuzzy(BN$577:BN$613,$F$577:$F$613,$G617),"")),"*")</f>
        <v>*</v>
      </c>
      <c r="BN617" s="58" t="str">
        <f>IF(BN$9="Include",JoinAll(", ",JoinIfFuzzy(BN$577:BN$613,$F$577:$F$613,$G617),IF(AND(BN$2=BO$3,BO$9="Include (Platform Duplicate)"),JoinIfFuzzy(BO$577:BO$613,$F$577:$F$613,$G617),"")),"*")</f>
        <v>P*C*</v>
      </c>
      <c r="BO617" s="58" t="str">
        <f>IF(BO$9="Include",JoinAll(", ",JoinIfFuzzy(BO$577:BO$613,$F$577:$F$613,$G617),IF(AND(BO$2=BP$3,BP$9="Include (Platform Duplicate)"),JoinIfFuzzy(BP$577:BP$613,$F$577:$F$613,$G617),"")),"*")</f>
        <v>P*C*, P*C+</v>
      </c>
      <c r="BP617" s="58" t="str">
        <f>IF(BP$9="Include",JoinAll(", ",JoinIfFuzzy(BP$577:BP$613,$F$577:$F$613,$G617),IF(AND(BP$2=BQ$3,BQ$9="Include (Platform Duplicate)"),JoinIfFuzzy(BQ$577:BQ$613,$F$577:$F$613,$G617),"")),"*")</f>
        <v>*</v>
      </c>
      <c r="BQ617" s="58" t="str">
        <f>IF(BQ$9="Include",JoinAll(", ",JoinIfFuzzy(BQ$577:BQ$613,$F$577:$F$613,$G617),IF(AND(BQ$2=BR$3,BR$9="Include (Platform Duplicate)"),JoinIfFuzzy(BR$577:BR$613,$F$577:$F$613,$G617),"")),"*")</f>
        <v>P*C*</v>
      </c>
      <c r="BR617" s="58" t="str">
        <f>IF(BR$9="Include",JoinAll(", ",JoinIfFuzzy(BR$577:BR$613,$F$577:$F$613,$G617),IF(AND(BR$2=BS$3,BS$9="Include (Platform Duplicate)"),JoinIfFuzzy(BS$577:BS$613,$F$577:$F$613,$G617),"")),"*")</f>
        <v>*</v>
      </c>
      <c r="BS617" s="58" t="str">
        <f>IF(BS$9="Include",JoinAll(", ",JoinIfFuzzy(BS$577:BS$613,$F$577:$F$613,$G617),IF(AND(BS$2=BT$3,BT$9="Include (Platform Duplicate)"),JoinIfFuzzy(BT$577:BT$613,$F$577:$F$613,$G617),"")),"*")</f>
        <v>P*C*</v>
      </c>
      <c r="BT617" s="58" t="str">
        <f>IF(BT$9="Include",JoinAll(", ",JoinIfFuzzy(BT$577:BT$613,$F$577:$F$613,$G617),IF(AND(BT$2=BU$3,BU$9="Include (Platform Duplicate)"),JoinIfFuzzy(BU$577:BU$613,$F$577:$F$613,$G617),"")),"*")</f>
        <v>P*C-</v>
      </c>
      <c r="BU617" s="58" t="str">
        <f>IF(BU$9="Include",JoinAll(", ",JoinIfFuzzy(BU$577:BU$613,$F$577:$F$613,$G617),IF(AND(BU$2=BV$3,BV$9="Include (Platform Duplicate)"),JoinIfFuzzy(BV$577:BV$613,$F$577:$F$613,$G617),"")),"*")</f>
        <v>*</v>
      </c>
      <c r="BV617" s="58" t="str">
        <f>IF(BV$9="Include",JoinAll(", ",JoinIfFuzzy(BV$577:BV$613,$F$577:$F$613,$G617),IF(AND(BV$2=BW$3,BW$9="Include (Platform Duplicate)"),JoinIfFuzzy(BW$577:BW$613,$F$577:$F$613,$G617),"")),"*")</f>
        <v>P*C-, P+C-</v>
      </c>
      <c r="BW617" s="58" t="str">
        <f>IF(BW$9="Include",JoinAll(", ",JoinIfFuzzy(BW$577:BW$613,$F$577:$F$613,$G617),IF(AND(BW$2=BX$3,BX$9="Include (Platform Duplicate)"),JoinIfFuzzy(BX$577:BX$613,$F$577:$F$613,$G617),"")),"*")</f>
        <v>*</v>
      </c>
      <c r="BX617" s="58" t="str">
        <f>IF(BX$9="Include",JoinAll(", ",JoinIfFuzzy(BX$577:BX$613,$F$577:$F$613,$G617),IF(AND(BX$2=BY$3,BY$9="Include (Platform Duplicate)"),JoinIfFuzzy(BY$577:BY$613,$F$577:$F$613,$G617),"")),"*")</f>
        <v>P*C*</v>
      </c>
      <c r="BY617" s="58" t="str">
        <f>IF(BY$9="Include",JoinAll(", ",JoinIfFuzzy(BY$577:BY$613,$F$577:$F$613,$G617),IF(AND(BY$2=BZ$3,BZ$9="Include (Platform Duplicate)"),JoinIfFuzzy(BZ$577:BZ$613,$F$577:$F$613,$G617),"")),"*")</f>
        <v>*</v>
      </c>
      <c r="BZ617" s="58" t="str">
        <f>IF(BZ$9="Include",JoinAll(", ",JoinIfFuzzy(BZ$577:BZ$613,$F$577:$F$613,$G617),IF(AND(BZ$2=CA$3,CA$9="Include (Platform Duplicate)"),JoinIfFuzzy(CA$577:CA$613,$F$577:$F$613,$G617),"")),"*")</f>
        <v>P*C-, P*C+</v>
      </c>
      <c r="CA617" s="58" t="str">
        <f>IF(CA$9="Include",JoinAll(", ",JoinIfFuzzy(CA$577:CA$613,$F$577:$F$613,$G617),IF(AND(CA$2=CB$3,CB$9="Include (Platform Duplicate)"),JoinIfFuzzy(CB$577:CB$613,$F$577:$F$613,$G617),"")),"*")</f>
        <v>P*C-, P*C*, P+C-</v>
      </c>
      <c r="CB617" s="58" t="str">
        <f>IF(CB$9="Include",JoinAll(", ",JoinIfFuzzy(CB$577:CB$613,$F$577:$F$613,$G617),IF(AND(CB$2=CC$3,CC$9="Include (Platform Duplicate)"),JoinIfFuzzy(CC$577:CC$613,$F$577:$F$613,$G617),"")),"*")</f>
        <v>P*C*, P*C+</v>
      </c>
      <c r="CC617" s="58" t="str">
        <f>IF(CC$9="Include",JoinAll(", ",JoinIfFuzzy(CC$577:CC$613,$F$577:$F$613,$G617),IF(AND(CC$2=CD$3,CD$9="Include (Platform Duplicate)"),JoinIfFuzzy(CD$577:CD$613,$F$577:$F$613,$G617),"")),"*")</f>
        <v>P*C-, P+C-</v>
      </c>
      <c r="CD617" s="58" t="str">
        <f>IF(CD$9="Include",JoinAll(", ",JoinIfFuzzy(CD$577:CD$613,$F$577:$F$613,$G617),IF(AND(CD$2=CE$3,CE$9="Include (Platform Duplicate)"),JoinIfFuzzy(CE$577:CE$613,$F$577:$F$613,$G617),"")),"*")</f>
        <v>*</v>
      </c>
      <c r="CE617" s="58" t="str">
        <f>IF(CE$9="Include",JoinAll(", ",JoinIfFuzzy(CE$577:CE$613,$F$577:$F$613,$G617),IF(AND(CE$2=CF$3,CF$9="Include (Platform Duplicate)"),JoinIfFuzzy(CF$577:CF$613,$F$577:$F$613,$G617),"")),"*")</f>
        <v>*</v>
      </c>
      <c r="CF617" s="58" t="str">
        <f>IF(CF$9="Include",JoinAll(", ",JoinIfFuzzy(CF$577:CF$613,$F$577:$F$613,$G617),IF(AND(CF$2=CG$3,CG$9="Include (Platform Duplicate)"),JoinIfFuzzy(CG$577:CG$613,$F$577:$F$613,$G617),"")),"*")</f>
        <v>*</v>
      </c>
      <c r="CG617" s="58" t="str">
        <f>IF(CG$9="Include",JoinAll(", ",JoinIfFuzzy(CG$577:CG$613,$F$577:$F$613,$G617),IF(AND(CG$2=CH$3,CH$9="Include (Platform Duplicate)"),JoinIfFuzzy(CH$577:CH$613,$F$577:$F$613,$G617),"")),"*")</f>
        <v>P*C*</v>
      </c>
      <c r="CH617" s="58" t="str">
        <f>IF(CH$9="Include",JoinAll(", ",JoinIfFuzzy(CH$577:CH$613,$F$577:$F$613,$G617),IF(AND(CH$2=CI$3,CI$9="Include (Platform Duplicate)"),JoinIfFuzzy(CI$577:CI$613,$F$577:$F$613,$G617),"")),"*")</f>
        <v>P*C-</v>
      </c>
      <c r="CI617" s="58" t="str">
        <f>IF(CI$9="Include",JoinAll(", ",JoinIfFuzzy(CI$577:CI$613,$F$577:$F$613,$G617),IF(AND(CI$2=CJ$3,CJ$9="Include (Platform Duplicate)"),JoinIfFuzzy(CJ$577:CJ$613,$F$577:$F$613,$G617),"")),"*")</f>
        <v>*</v>
      </c>
      <c r="CJ617" s="58" t="str">
        <f>IF(CJ$9="Include",JoinAll(", ",JoinIfFuzzy(CJ$577:CJ$613,$F$577:$F$613,$G617),IF(AND(CJ$2=CK$3,CK$9="Include (Platform Duplicate)"),JoinIfFuzzy(CK$577:CK$613,$F$577:$F$613,$G617),"")),"*")</f>
        <v>P*C-, P+C+, P-C-</v>
      </c>
      <c r="CK617" s="58" t="str">
        <f>IF(CK$9="Include",JoinAll(", ",JoinIfFuzzy(CK$577:CK$613,$F$577:$F$613,$G617),IF(AND(CK$2=CL$3,CL$9="Include (Platform Duplicate)"),JoinIfFuzzy(CL$577:CL$613,$F$577:$F$613,$G617),"")),"*")</f>
        <v>P*C-, P*C+, P+C-</v>
      </c>
      <c r="CL617" s="58" t="str">
        <f>IF(CL$9="Include",JoinAll(", ",JoinIfFuzzy(CL$577:CL$613,$F$577:$F$613,$G617),IF(AND(CL$2=CM$3,CM$9="Include (Platform Duplicate)"),JoinIfFuzzy(CM$577:CM$613,$F$577:$F$613,$G617),"")),"*")</f>
        <v>P*C-, P+C-, P+C+</v>
      </c>
      <c r="CM617" s="58" t="str">
        <f>IF(CM$9="Include",JoinAll(", ",JoinIfFuzzy(CM$577:CM$613,$F$577:$F$613,$G617),IF(AND(CM$2=CN$3,CN$9="Include (Platform Duplicate)"),JoinIfFuzzy(CN$577:CN$613,$F$577:$F$613,$G617),"")),"*")</f>
        <v>*</v>
      </c>
      <c r="CN617" s="58" t="str">
        <f>IF(CN$9="Include",JoinAll(", ",JoinIfFuzzy(CN$577:CN$613,$F$577:$F$613,$G617),IF(AND(CN$2=CO$3,CO$9="Include (Platform Duplicate)"),JoinIfFuzzy(CO$577:CO$613,$F$577:$F$613,$G617),"")),"*")</f>
        <v>P*C-, P+C-</v>
      </c>
      <c r="CO617" s="58" t="str">
        <f>IF(CO$9="Include",JoinAll(", ",JoinIfFuzzy(CO$577:CO$613,$F$577:$F$613,$G617),IF(AND(CO$2=CP$3,CP$9="Include (Platform Duplicate)"),JoinIfFuzzy(CP$577:CP$613,$F$577:$F$613,$G617),"")),"*")</f>
        <v>P*C-, P*C+</v>
      </c>
      <c r="CP617" s="58" t="str">
        <f>IF(CP$9="Include",JoinAll(", ",JoinIfFuzzy(CP$577:CP$613,$F$577:$F$613,$G617),IF(AND(CP$2=CQ$3,CQ$9="Include (Platform Duplicate)"),JoinIfFuzzy(CQ$577:CQ$613,$F$577:$F$613,$G617),"")),"*")</f>
        <v>*</v>
      </c>
      <c r="CQ617" s="58" t="str">
        <f>IF(CQ$9="Include",JoinAll(", ",JoinIfFuzzy(CQ$577:CQ$613,$F$577:$F$613,$G617),IF(AND(CQ$2=CR$3,CR$9="Include (Platform Duplicate)"),JoinIfFuzzy(CR$577:CR$613,$F$577:$F$613,$G617),"")),"*")</f>
        <v>P*C*, P*C+</v>
      </c>
      <c r="CR617" s="58" t="str">
        <f>IF(CR$9="Include",JoinAll(", ",JoinIfFuzzy(CR$577:CR$613,$F$577:$F$613,$G617),IF(AND(CR$2=CS$3,CS$9="Include (Platform Duplicate)"),JoinIfFuzzy(CS$577:CS$613,$F$577:$F$613,$G617),"")),"*")</f>
        <v>P*C*</v>
      </c>
      <c r="CS617" s="58" t="str">
        <f>IF(CS$9="Include",JoinAll(", ",JoinIfFuzzy(CS$577:CS$613,$F$577:$F$613,$G617),IF(AND(CS$2=CT$3,CT$9="Include (Platform Duplicate)"),JoinIfFuzzy(CT$577:CT$613,$F$577:$F$613,$G617),"")),"*")</f>
        <v>P*C*</v>
      </c>
      <c r="CT617" s="58" t="str">
        <f>IF(CT$9="Include",JoinAll(", ",JoinIfFuzzy(CT$577:CT$613,$F$577:$F$613,$G617),IF(AND(CT$2=CU$3,CU$9="Include (Platform Duplicate)"),JoinIfFuzzy(CU$577:CU$613,$F$577:$F$613,$G617),"")),"*")</f>
        <v>*</v>
      </c>
      <c r="CU617" s="58" t="str">
        <f>IF(CU$9="Include",JoinAll(", ",JoinIfFuzzy(CU$577:CU$613,$F$577:$F$613,$G617),IF(AND(CU$2=CV$3,CV$9="Include (Platform Duplicate)"),JoinIfFuzzy(CV$577:CV$613,$F$577:$F$613,$G617),"")),"*")</f>
        <v>P*C-</v>
      </c>
      <c r="CV617" s="58" t="str">
        <f>IF(CV$9="Include",JoinAll(", ",JoinIfFuzzy(CV$577:CV$613,$F$577:$F$613,$G617),IF(AND(CV$2=CW$3,CW$9="Include (Platform Duplicate)"),JoinIfFuzzy(CW$577:CW$613,$F$577:$F$613,$G617),"")),"*")</f>
        <v>*</v>
      </c>
      <c r="CW617" s="58" t="str">
        <f>IF(CW$9="Include",JoinAll(", ",JoinIfFuzzy(CW$577:CW$613,$F$577:$F$613,$G617),IF(AND(CW$2=CX$3,CX$9="Include (Platform Duplicate)"),JoinIfFuzzy(CX$577:CX$613,$F$577:$F$613,$G617),"")),"*")</f>
        <v>P*C*</v>
      </c>
      <c r="CX617" s="58" t="str">
        <f>IF(CX$9="Include",JoinAll(", ",JoinIfFuzzy(CX$577:CX$613,$F$577:$F$613,$G617),IF(AND(CX$2=CY$3,CY$9="Include (Platform Duplicate)"),JoinIfFuzzy(CY$577:CY$613,$F$577:$F$613,$G617),"")),"*")</f>
        <v>*</v>
      </c>
      <c r="CY617" s="58" t="str">
        <f>IF(CY$9="Include",JoinAll(", ",JoinIfFuzzy(CY$577:CY$613,$F$577:$F$613,$G617),IF(AND(CY$2=CZ$3,CZ$9="Include (Platform Duplicate)"),JoinIfFuzzy(CZ$577:CZ$613,$F$577:$F$613,$G617),"")),"*")</f>
        <v>P*C-, P*C+, P+C-</v>
      </c>
      <c r="CZ617" s="58" t="str">
        <f>IF(CZ$9="Include",JoinAll(", ",JoinIfFuzzy(CZ$577:CZ$613,$F$577:$F$613,$G617),IF(AND(CZ$2=DA$3,DA$9="Include (Platform Duplicate)"),JoinIfFuzzy(DA$577:DA$613,$F$577:$F$613,$G617),"")),"*")</f>
        <v>*</v>
      </c>
      <c r="DA617" s="58" t="str">
        <f>IF(DA$9="Include",JoinAll(", ",JoinIfFuzzy(DA$577:DA$613,$F$577:$F$613,$G617),IF(AND(DA$2=DB$3,DB$9="Include (Platform Duplicate)"),JoinIfFuzzy(DB$577:DB$613,$F$577:$F$613,$G617),"")),"*")</f>
        <v>P*C-, P*C+, P+C-</v>
      </c>
      <c r="DB617" s="58" t="str">
        <f>IF(DB$9="Include",JoinAll(", ",JoinIfFuzzy(DB$577:DB$613,$F$577:$F$613,$G617),IF(AND(DB$2=DC$3,DC$9="Include (Platform Duplicate)"),JoinIfFuzzy(DC$577:DC$613,$F$577:$F$613,$G617),"")),"*")</f>
        <v>*</v>
      </c>
      <c r="DC617" s="58" t="str">
        <f>IF(DC$9="Include",JoinAll(", ",JoinIfFuzzy(DC$577:DC$613,$F$577:$F$613,$G617),IF(AND(DC$2=DD$3,DD$9="Include (Platform Duplicate)"),JoinIfFuzzy(DD$577:DD$613,$F$577:$F$613,$G617),"")),"*")</f>
        <v>*</v>
      </c>
      <c r="DD617" s="58" t="str">
        <f>IF(DD$9="Include",JoinAll(", ",JoinIfFuzzy(DD$577:DD$613,$F$577:$F$613,$G617),IF(AND(DD$2=DE$3,DE$9="Include (Platform Duplicate)"),JoinIfFuzzy(DE$577:DE$613,$F$577:$F$613,$G617),"")),"*")</f>
        <v>P*C-</v>
      </c>
      <c r="DE617" s="58" t="str">
        <f>IF(DE$9="Include",JoinAll(", ",JoinIfFuzzy(DE$577:DE$613,$F$577:$F$613,$G617),IF(AND(DE$2=DF$3,DF$9="Include (Platform Duplicate)"),JoinIfFuzzy(DF$577:DF$613,$F$577:$F$613,$G617),"")),"*")</f>
        <v>P*C-</v>
      </c>
      <c r="DF617" s="58" t="str">
        <f>IF(DF$9="Include",JoinAll(", ",JoinIfFuzzy(DF$577:DF$613,$F$577:$F$613,$G617),IF(AND(DF$2=DG$3,DG$9="Include (Platform Duplicate)"),JoinIfFuzzy(DG$577:DG$613,$F$577:$F$613,$G617),"")),"*")</f>
        <v>*</v>
      </c>
      <c r="DG617" s="58" t="str">
        <f>IF(DG$9="Include",JoinAll(", ",JoinIfFuzzy(DG$577:DG$613,$F$577:$F$613,$G617),IF(AND(DG$2=DH$3,DH$9="Include (Platform Duplicate)"),JoinIfFuzzy(DH$577:DH$613,$F$577:$F$613,$G617),"")),"*")</f>
        <v>P*C-, P+C-, P+C+, P-C-</v>
      </c>
      <c r="DH617" s="58" t="str">
        <f>IF(DH$9="Include",JoinAll(", ",JoinIfFuzzy(DH$577:DH$613,$F$577:$F$613,$G617),IF(AND(DH$2=DI$3,DI$9="Include (Platform Duplicate)"),JoinIfFuzzy(DI$577:DI$613,$F$577:$F$613,$G617),"")),"*")</f>
        <v>P*C-, P*C+, P+C-</v>
      </c>
      <c r="DI617" s="58" t="str">
        <f>IF(DI$9="Include",JoinAll(", ",JoinIfFuzzy(DI$577:DI$613,$F$577:$F$613,$G617),IF(AND(DI$2=DJ$3,DJ$9="Include (Platform Duplicate)"),JoinIfFuzzy(DJ$577:DJ$613,$F$577:$F$613,$G617),"")),"*")</f>
        <v>P*C-, P*C+</v>
      </c>
      <c r="DJ617" s="58" t="str">
        <f>IF(DJ$9="Include",JoinAll(", ",JoinIfFuzzy(DJ$577:DJ$613,$F$577:$F$613,$G617),IF(AND(DJ$2=DK$3,DK$9="Include (Platform Duplicate)"),JoinIfFuzzy(DK$577:DK$613,$F$577:$F$613,$G617),"")),"*")</f>
        <v>P*C*, P*C+</v>
      </c>
      <c r="DK617" s="58" t="str">
        <f>IF(DK$9="Include",JoinAll(", ",JoinIfFuzzy(DK$577:DK$613,$F$577:$F$613,$G617),IF(AND(DK$2=DL$3,DL$9="Include (Platform Duplicate)"),JoinIfFuzzy(DL$577:DL$613,$F$577:$F$613,$G617),"")),"*")</f>
        <v>*</v>
      </c>
      <c r="DL617" s="58" t="str">
        <f>IF(DL$9="Include",JoinAll(", ",JoinIfFuzzy(DL$577:DL$613,$F$577:$F$613,$G617),IF(AND(DL$2=DM$3,DM$9="Include (Platform Duplicate)"),JoinIfFuzzy(DM$577:DM$613,$F$577:$F$613,$G617),"")),"*")</f>
        <v>P*C-</v>
      </c>
      <c r="DM617" s="58" t="str">
        <f>IF(DM$9="Include",JoinAll(", ",JoinIfFuzzy(DM$577:DM$613,$F$577:$F$613,$G617),IF(AND(DM$2=DN$3,DN$9="Include (Platform Duplicate)"),JoinIfFuzzy(DN$577:DN$613,$F$577:$F$613,$G617),"")),"*")</f>
        <v>*</v>
      </c>
      <c r="DN617" s="58" t="str">
        <f>IF(DN$9="Include",JoinAll(", ",JoinIfFuzzy(DN$577:DN$613,$F$577:$F$613,$G617),IF(AND(DN$2=DO$3,DO$9="Include (Platform Duplicate)"),JoinIfFuzzy(DO$577:DO$613,$F$577:$F$613,$G617),"")),"*")</f>
        <v>P*C*</v>
      </c>
      <c r="DO617" s="58" t="str">
        <f>IF(DO$9="Include",JoinAll(", ",JoinIfFuzzy(DO$577:DO$613,$F$577:$F$613,$G617),IF(AND(DO$2=DP$3,DP$9="Include (Platform Duplicate)"),JoinIfFuzzy(DP$577:DP$613,$F$577:$F$613,$G617),"")),"*")</f>
        <v>*</v>
      </c>
      <c r="DP617" s="58" t="str">
        <f>IF(DP$9="Include",JoinAll(", ",JoinIfFuzzy(DP$577:DP$613,$F$577:$F$613,$G617),IF(AND(DP$2=DQ$3,DQ$9="Include (Platform Duplicate)"),JoinIfFuzzy(DQ$577:DQ$613,$F$577:$F$613,$G617),"")),"*")</f>
        <v>P*C-</v>
      </c>
      <c r="DQ617" s="58" t="str">
        <f>IF(DQ$9="Include",JoinAll(", ",JoinIfFuzzy(DQ$577:DQ$613,$F$577:$F$613,$G617),IF(AND(DQ$2=DR$3,DR$9="Include (Platform Duplicate)"),JoinIfFuzzy(DR$577:DR$613,$F$577:$F$613,$G617),"")),"*")</f>
        <v>*</v>
      </c>
      <c r="DR617" s="58" t="str">
        <f>IF(DR$9="Include",JoinAll(", ",JoinIfFuzzy(DR$577:DR$613,$F$577:$F$613,$G617),IF(AND(DR$2=DS$3,DS$9="Include (Platform Duplicate)"),JoinIfFuzzy(DS$577:DS$613,$F$577:$F$613,$G617),"")),"*")</f>
        <v>*</v>
      </c>
      <c r="DS617" s="58" t="str">
        <f>IF(DS$9="Include",JoinAll(", ",JoinIfFuzzy(DS$577:DS$613,$F$577:$F$613,$G617),IF(AND(DS$2=DT$3,DT$9="Include (Platform Duplicate)"),JoinIfFuzzy(DT$577:DT$613,$F$577:$F$613,$G617),"")),"*")</f>
        <v>P*C*</v>
      </c>
      <c r="DT617" s="58" t="str">
        <f>IF(DT$9="Include",JoinAll(", ",JoinIfFuzzy(DT$577:DT$613,$F$577:$F$613,$G617),IF(AND(DT$2=DU$3,DU$9="Include (Platform Duplicate)"),JoinIfFuzzy(DU$577:DU$613,$F$577:$F$613,$G617),"")),"*")</f>
        <v>P*C*</v>
      </c>
      <c r="DU617" s="58" t="str">
        <f>IF(DU$9="Include",JoinAll(", ",JoinIfFuzzy(DU$577:DU$613,$F$577:$F$613,$G617),IF(AND(DU$2=DV$3,DV$9="Include (Platform Duplicate)"),JoinIfFuzzy(DV$577:DV$613,$F$577:$F$613,$G617),"")),"*")</f>
        <v>*</v>
      </c>
      <c r="DV617" s="58" t="str">
        <f>IF(DV$9="Include",JoinAll(", ",JoinIfFuzzy(DV$577:DV$613,$F$577:$F$613,$G617),IF(AND(DV$2=DW$3,DW$9="Include (Platform Duplicate)"),JoinIfFuzzy(DW$577:DW$613,$F$577:$F$613,$G617),"")),"*")</f>
        <v>*</v>
      </c>
      <c r="DW617" s="58" t="str">
        <f>IF(DW$9="Include",JoinAll(", ",JoinIfFuzzy(DW$577:DW$613,$F$577:$F$613,$G617),IF(AND(DW$2=DX$3,DX$9="Include (Platform Duplicate)"),JoinIfFuzzy(DX$577:DX$613,$F$577:$F$613,$G617),"")),"*")</f>
        <v>P*C-</v>
      </c>
      <c r="DX617" s="58" t="str">
        <f>IF(DX$9="Include",JoinAll(", ",JoinIfFuzzy(DX$577:DX$613,$F$577:$F$613,$G617),IF(AND(DX$2=DY$3,DY$9="Include (Platform Duplicate)"),JoinIfFuzzy(DY$577:DY$613,$F$577:$F$613,$G617),"")),"*")</f>
        <v>P*C-, P*C+</v>
      </c>
      <c r="DY617" s="58" t="str">
        <f>IF(DY$9="Include",JoinAll(", ",JoinIfFuzzy(DY$577:DY$613,$F$577:$F$613,$G617),IF(AND(DY$2=DZ$3,DZ$9="Include (Platform Duplicate)"),JoinIfFuzzy(DZ$577:DZ$613,$F$577:$F$613,$G617),"")),"*")</f>
        <v>P*C-, P+C-</v>
      </c>
      <c r="DZ617" s="58" t="str">
        <f>IF(DZ$9="Include",JoinAll(", ",JoinIfFuzzy(DZ$577:DZ$613,$F$577:$F$613,$G617),IF(AND(DZ$2=EA$3,EA$9="Include (Platform Duplicate)"),JoinIfFuzzy(EA$577:EA$613,$F$577:$F$613,$G617),"")),"*")</f>
        <v>*</v>
      </c>
      <c r="EA617" s="58" t="str">
        <f>IF(EA$9="Include",JoinAll(", ",JoinIfFuzzy(EA$577:EA$613,$F$577:$F$613,$G617),IF(AND(EA$2=EB$3,EB$9="Include (Platform Duplicate)"),JoinIfFuzzy(EB$577:EB$613,$F$577:$F$613,$G617),"")),"*")</f>
        <v>P*C*, P*C+</v>
      </c>
      <c r="EB617" s="58" t="str">
        <f>IF(EB$9="Include",JoinAll(", ",JoinIfFuzzy(EB$577:EB$613,$F$577:$F$613,$G617),IF(AND(EB$2=EC$3,EC$9="Include (Platform Duplicate)"),JoinIfFuzzy(EC$577:EC$613,$F$577:$F$613,$G617),"")),"*")</f>
        <v>P*C-</v>
      </c>
      <c r="EC617" s="58" t="str">
        <f>IF(EC$9="Include",JoinAll(", ",JoinIfFuzzy(EC$577:EC$613,$F$577:$F$613,$G617),IF(AND(EC$2=ED$3,ED$9="Include (Platform Duplicate)"),JoinIfFuzzy(ED$577:ED$613,$F$577:$F$613,$G617),"")),"*")</f>
        <v>P*C-</v>
      </c>
      <c r="ED617" s="58" t="str">
        <f>IF(ED$9="Include",JoinAll(", ",JoinIfFuzzy(ED$577:ED$613,$F$577:$F$613,$G617),IF(AND(ED$2=EE$3,EE$9="Include (Platform Duplicate)"),JoinIfFuzzy(EE$577:EE$613,$F$577:$F$613,$G617),"")),"*")</f>
        <v>*</v>
      </c>
      <c r="EE617" s="58" t="str">
        <f>IF(EE$9="Include",JoinAll(", ",JoinIfFuzzy(EE$577:EE$613,$F$577:$F$613,$G617),IF(AND(EE$2=EF$3,EF$9="Include (Platform Duplicate)"),JoinIfFuzzy(EF$577:EF$613,$F$577:$F$613,$G617),"")),"*")</f>
        <v>P*C-, P*C+, P+C-</v>
      </c>
      <c r="EF617" s="58" t="str">
        <f>IF(EF$9="Include",JoinAll(", ",JoinIfFuzzy(EF$577:EF$613,$F$577:$F$613,$G617),IF(AND(EF$2=EG$3,EG$9="Include (Platform Duplicate)"),JoinIfFuzzy(EG$577:EG$613,$F$577:$F$613,$G617),"")),"*")</f>
        <v>P*C*, P*C+</v>
      </c>
      <c r="EG617" s="58" t="str">
        <f>IF(EG$9="Include",JoinAll(", ",JoinIfFuzzy(EG$577:EG$613,$F$577:$F$613,$G617),IF(AND(EG$2=EH$3,EH$9="Include (Platform Duplicate)"),JoinIfFuzzy(EH$577:EH$613,$F$577:$F$613,$G617),"")),"*")</f>
        <v>*</v>
      </c>
      <c r="EH617" s="58" t="str">
        <f>IF(EH$9="Include",JoinAll(", ",JoinIfFuzzy(EH$577:EH$613,$F$577:$F$613,$G617),IF(AND(EH$2=EI$3,EI$9="Include (Platform Duplicate)"),JoinIfFuzzy(EI$577:EI$613,$F$577:$F$613,$G617),"")),"*")</f>
        <v>P*C-, P+C-</v>
      </c>
      <c r="EI617" s="58" t="str">
        <f>IF(EI$9="Include",JoinAll(", ",JoinIfFuzzy(EI$577:EI$613,$F$577:$F$613,$G617),IF(AND(EI$2=EJ$3,EJ$9="Include (Platform Duplicate)"),JoinIfFuzzy(EJ$577:EJ$613,$F$577:$F$613,$G617),"")),"*")</f>
        <v>*</v>
      </c>
      <c r="EJ617" s="58" t="str">
        <f>IF(EJ$9="Include",JoinAll(", ",JoinIfFuzzy(EJ$577:EJ$613,$F$577:$F$613,$G617),IF(AND(EJ$2=EK$3,EK$9="Include (Platform Duplicate)"),JoinIfFuzzy(EK$577:EK$613,$F$577:$F$613,$G617),"")),"*")</f>
        <v>P*C-, P+C-</v>
      </c>
      <c r="EK617" s="58" t="str">
        <f>IF(EK$9="Include",JoinAll(", ",JoinIfFuzzy(EK$577:EK$613,$F$577:$F$613,$G617),IF(AND(EK$2=EL$3,EL$9="Include (Platform Duplicate)"),JoinIfFuzzy(EL$577:EL$613,$F$577:$F$613,$G617),"")),"*")</f>
        <v>*</v>
      </c>
      <c r="EL617" s="109"/>
      <c r="EM617" s="109"/>
    </row>
    <row r="618" spans="1:143" s="58" customFormat="1" ht="12.75" customHeight="1" x14ac:dyDescent="0.25">
      <c r="A618" s="5"/>
      <c r="B618" s="96"/>
      <c r="C618" s="96"/>
      <c r="D618" s="96"/>
      <c r="E618" s="96"/>
      <c r="F618" s="96"/>
      <c r="G618" s="4" t="s">
        <v>3534</v>
      </c>
      <c r="H618" s="18"/>
      <c r="I618" s="18"/>
      <c r="J618" s="58" t="str">
        <f>IF(J$9="Include",JoinAll(", ",JoinIfFuzzy(J$577:J$613,$F$577:$F$613,$G618),IF(AND(J$2=K$3,K$9="Include (Platform Duplicate)"),JoinIfFuzzy(K$577:K$613,$F$577:$F$613,$G618),"")),"*")</f>
        <v>P*C-</v>
      </c>
      <c r="K618" s="58" t="str">
        <f>IF(K$9="Include",JoinAll(", ",JoinIfFuzzy(K$577:K$613,$F$577:$F$613,$G618),IF(AND(K$2=L$3,L$9="Include (Platform Duplicate)"),JoinIfFuzzy(L$577:L$613,$F$577:$F$613,$G618),"")),"*")</f>
        <v>P*C-</v>
      </c>
      <c r="L618" s="58" t="str">
        <f>IF(L$9="Include",JoinAll(", ",JoinIfFuzzy(L$577:L$613,$F$577:$F$613,$G618),IF(AND(L$2=M$3,M$9="Include (Platform Duplicate)"),JoinIfFuzzy(M$577:M$613,$F$577:$F$613,$G618),"")),"*")</f>
        <v>*</v>
      </c>
      <c r="M618" s="58" t="str">
        <f>IF(M$9="Include",JoinAll(", ",JoinIfFuzzy(M$577:M$613,$F$577:$F$613,$G618),IF(AND(M$2=N$3,N$9="Include (Platform Duplicate)"),JoinIfFuzzy(N$577:N$613,$F$577:$F$613,$G618),"")),"*")</f>
        <v>P*C-</v>
      </c>
      <c r="N618" s="58" t="str">
        <f>IF(N$9="Include",JoinAll(", ",JoinIfFuzzy(N$577:N$613,$F$577:$F$613,$G618),IF(AND(N$2=O$3,O$9="Include (Platform Duplicate)"),JoinIfFuzzy(O$577:O$613,$F$577:$F$613,$G618),"")),"*")</f>
        <v>*</v>
      </c>
      <c r="O618" s="58" t="str">
        <f>IF(O$9="Include",JoinAll(", ",JoinIfFuzzy(O$577:O$613,$F$577:$F$613,$G618),IF(AND(O$2=P$3,P$9="Include (Platform Duplicate)"),JoinIfFuzzy(P$577:P$613,$F$577:$F$613,$G618),"")),"*")</f>
        <v>P*C-</v>
      </c>
      <c r="P618" s="58" t="str">
        <f>IF(P$9="Include",JoinAll(", ",JoinIfFuzzy(P$577:P$613,$F$577:$F$613,$G618),IF(AND(P$2=Q$3,Q$9="Include (Platform Duplicate)"),JoinIfFuzzy(Q$577:Q$613,$F$577:$F$613,$G618),"")),"*")</f>
        <v>*</v>
      </c>
      <c r="Q618" s="58" t="str">
        <f>IF(Q$9="Include",JoinAll(", ",JoinIfFuzzy(Q$577:Q$613,$F$577:$F$613,$G618),IF(AND(Q$2=R$3,R$9="Include (Platform Duplicate)"),JoinIfFuzzy(R$577:R$613,$F$577:$F$613,$G618),"")),"*")</f>
        <v>P*C*</v>
      </c>
      <c r="R618" s="58" t="str">
        <f>IF(R$9="Include",JoinAll(", ",JoinIfFuzzy(R$577:R$613,$F$577:$F$613,$G618),IF(AND(R$2=S$3,S$9="Include (Platform Duplicate)"),JoinIfFuzzy(S$577:S$613,$F$577:$F$613,$G618),"")),"*")</f>
        <v>*</v>
      </c>
      <c r="S618" s="58" t="str">
        <f>IF(S$9="Include",JoinAll(", ",JoinIfFuzzy(S$577:S$613,$F$577:$F$613,$G618),IF(AND(S$2=T$3,T$9="Include (Platform Duplicate)"),JoinIfFuzzy(T$577:T$613,$F$577:$F$613,$G618),"")),"*")</f>
        <v>P*C-, P*C+, P+C+</v>
      </c>
      <c r="T618" s="58" t="str">
        <f>IF(T$9="Include",JoinAll(", ",JoinIfFuzzy(T$577:T$613,$F$577:$F$613,$G618),IF(AND(T$2=U$3,U$9="Include (Platform Duplicate)"),JoinIfFuzzy(U$577:U$613,$F$577:$F$613,$G618),"")),"*")</f>
        <v>*</v>
      </c>
      <c r="U618" s="58" t="str">
        <f>IF(U$9="Include",JoinAll(", ",JoinIfFuzzy(U$577:U$613,$F$577:$F$613,$G618),IF(AND(U$2=V$3,V$9="Include (Platform Duplicate)"),JoinIfFuzzy(V$577:V$613,$F$577:$F$613,$G618),"")),"*")</f>
        <v>P*C-, P*C+</v>
      </c>
      <c r="V618" s="58" t="str">
        <f>IF(V$9="Include",JoinAll(", ",JoinIfFuzzy(V$577:V$613,$F$577:$F$613,$G618),IF(AND(V$2=W$3,W$9="Include (Platform Duplicate)"),JoinIfFuzzy(W$577:W$613,$F$577:$F$613,$G618),"")),"*")</f>
        <v>P*C-, P+C-</v>
      </c>
      <c r="W618" s="58" t="str">
        <f>IF(W$9="Include",JoinAll(", ",JoinIfFuzzy(W$577:W$613,$F$577:$F$613,$G618),IF(AND(W$2=X$3,X$9="Include (Platform Duplicate)"),JoinIfFuzzy(X$577:X$613,$F$577:$F$613,$G618),"")),"*")</f>
        <v>P*C-, P*C+</v>
      </c>
      <c r="X618" s="58" t="str">
        <f>IF(X$9="Include",JoinAll(", ",JoinIfFuzzy(X$577:X$613,$F$577:$F$613,$G618),IF(AND(X$2=Y$3,Y$9="Include (Platform Duplicate)"),JoinIfFuzzy(Y$577:Y$613,$F$577:$F$613,$G618),"")),"*")</f>
        <v>*</v>
      </c>
      <c r="Y618" s="58" t="str">
        <f>IF(Y$9="Include",JoinAll(", ",JoinIfFuzzy(Y$577:Y$613,$F$577:$F$613,$G618),IF(AND(Y$2=Z$3,Z$9="Include (Platform Duplicate)"),JoinIfFuzzy(Z$577:Z$613,$F$577:$F$613,$G618),"")),"*")</f>
        <v>P*C-</v>
      </c>
      <c r="Z618" s="58" t="str">
        <f>IF(Z$9="Include",JoinAll(", ",JoinIfFuzzy(Z$577:Z$613,$F$577:$F$613,$G618),IF(AND(Z$2=AA$3,AA$9="Include (Platform Duplicate)"),JoinIfFuzzy(AA$577:AA$613,$F$577:$F$613,$G618),"")),"*")</f>
        <v>*</v>
      </c>
      <c r="AA618" s="58" t="str">
        <f>IF(AA$9="Include",JoinAll(", ",JoinIfFuzzy(AA$577:AA$613,$F$577:$F$613,$G618),IF(AND(AA$2=AB$3,AB$9="Include (Platform Duplicate)"),JoinIfFuzzy(AB$577:AB$613,$F$577:$F$613,$G618),"")),"*")</f>
        <v>P*C-</v>
      </c>
      <c r="AB618" s="58" t="str">
        <f>IF(AB$9="Include",JoinAll(", ",JoinIfFuzzy(AB$577:AB$613,$F$577:$F$613,$G618),IF(AND(AB$2=AC$3,AC$9="Include (Platform Duplicate)"),JoinIfFuzzy(AC$577:AC$613,$F$577:$F$613,$G618),"")),"*")</f>
        <v>*</v>
      </c>
      <c r="AC618" s="58" t="str">
        <f>IF(AC$9="Include",JoinAll(", ",JoinIfFuzzy(AC$577:AC$613,$F$577:$F$613,$G618),IF(AND(AC$2=AD$3,AD$9="Include (Platform Duplicate)"),JoinIfFuzzy(AD$577:AD$613,$F$577:$F$613,$G618),"")),"*")</f>
        <v>P*C*, P*C+</v>
      </c>
      <c r="AD618" s="58" t="str">
        <f>IF(AD$9="Include",JoinAll(", ",JoinIfFuzzy(AD$577:AD$613,$F$577:$F$613,$G618),IF(AND(AD$2=AE$3,AE$9="Include (Platform Duplicate)"),JoinIfFuzzy(AE$577:AE$613,$F$577:$F$613,$G618),"")),"*")</f>
        <v>P*C*</v>
      </c>
      <c r="AE618" s="58" t="str">
        <f>IF(AE$9="Include",JoinAll(", ",JoinIfFuzzy(AE$577:AE$613,$F$577:$F$613,$G618),IF(AND(AE$2=AF$3,AF$9="Include (Platform Duplicate)"),JoinIfFuzzy(AF$577:AF$613,$F$577:$F$613,$G618),"")),"*")</f>
        <v>*</v>
      </c>
      <c r="AF618" s="58" t="str">
        <f>IF(AF$9="Include",JoinAll(", ",JoinIfFuzzy(AF$577:AF$613,$F$577:$F$613,$G618),IF(AND(AF$2=AG$3,AG$9="Include (Platform Duplicate)"),JoinIfFuzzy(AG$577:AG$613,$F$577:$F$613,$G618),"")),"*")</f>
        <v>P*C-, P*C+, P+C-</v>
      </c>
      <c r="AG618" s="58" t="str">
        <f>IF(AG$9="Include",JoinAll(", ",JoinIfFuzzy(AG$577:AG$613,$F$577:$F$613,$G618),IF(AND(AG$2=AH$3,AH$9="Include (Platform Duplicate)"),JoinIfFuzzy(AH$577:AH$613,$F$577:$F$613,$G618),"")),"*")</f>
        <v>P*C-, P*C+, P+C+</v>
      </c>
      <c r="AH618" s="58" t="str">
        <f>IF(AH$9="Include",JoinAll(", ",JoinIfFuzzy(AH$577:AH$613,$F$577:$F$613,$G618),IF(AND(AH$2=AI$3,AI$9="Include (Platform Duplicate)"),JoinIfFuzzy(AI$577:AI$613,$F$577:$F$613,$G618),"")),"*")</f>
        <v>P*C*, P*C+</v>
      </c>
      <c r="AI618" s="58" t="str">
        <f>IF(AI$9="Include",JoinAll(", ",JoinIfFuzzy(AI$577:AI$613,$F$577:$F$613,$G618),IF(AND(AI$2=AJ$3,AJ$9="Include (Platform Duplicate)"),JoinIfFuzzy(AJ$577:AJ$613,$F$577:$F$613,$G618),"")),"*")</f>
        <v>*</v>
      </c>
      <c r="AJ618" s="58" t="str">
        <f>IF(AJ$9="Include",JoinAll(", ",JoinIfFuzzy(AJ$577:AJ$613,$F$577:$F$613,$G618),IF(AND(AJ$2=AK$3,AK$9="Include (Platform Duplicate)"),JoinIfFuzzy(AK$577:AK$613,$F$577:$F$613,$G618),"")),"*")</f>
        <v>P*C-, P*C+</v>
      </c>
      <c r="AK618" s="58" t="str">
        <f>IF(AK$9="Include",JoinAll(", ",JoinIfFuzzy(AK$577:AK$613,$F$577:$F$613,$G618),IF(AND(AK$2=AL$3,AL$9="Include (Platform Duplicate)"),JoinIfFuzzy(AL$577:AL$613,$F$577:$F$613,$G618),"")),"*")</f>
        <v>*</v>
      </c>
      <c r="AL618" s="58" t="str">
        <f>IF(AL$9="Include",JoinAll(", ",JoinIfFuzzy(AL$577:AL$613,$F$577:$F$613,$G618),IF(AND(AL$2=AM$3,AM$9="Include (Platform Duplicate)"),JoinIfFuzzy(AM$577:AM$613,$F$577:$F$613,$G618),"")),"*")</f>
        <v>P*C*</v>
      </c>
      <c r="AM618" s="58" t="str">
        <f>IF(AM$9="Include",JoinAll(", ",JoinIfFuzzy(AM$577:AM$613,$F$577:$F$613,$G618),IF(AND(AM$2=AN$3,AN$9="Include (Platform Duplicate)"),JoinIfFuzzy(AN$577:AN$613,$F$577:$F$613,$G618),"")),"*")</f>
        <v>P*C*, P*C+</v>
      </c>
      <c r="AN618" s="58" t="str">
        <f>IF(AN$9="Include",JoinAll(", ",JoinIfFuzzy(AN$577:AN$613,$F$577:$F$613,$G618),IF(AND(AN$2=AO$3,AO$9="Include (Platform Duplicate)"),JoinIfFuzzy(AO$577:AO$613,$F$577:$F$613,$G618),"")),"*")</f>
        <v>P*C*, P*C+</v>
      </c>
      <c r="AO618" s="58" t="str">
        <f>IF(AO$9="Include",JoinAll(", ",JoinIfFuzzy(AO$577:AO$613,$F$577:$F$613,$G618),IF(AND(AO$2=AP$3,AP$9="Include (Platform Duplicate)"),JoinIfFuzzy(AP$577:AP$613,$F$577:$F$613,$G618),"")),"*")</f>
        <v>*</v>
      </c>
      <c r="AP618" s="58" t="str">
        <f>IF(AP$9="Include",JoinAll(", ",JoinIfFuzzy(AP$577:AP$613,$F$577:$F$613,$G618),IF(AND(AP$2=AQ$3,AQ$9="Include (Platform Duplicate)"),JoinIfFuzzy(AQ$577:AQ$613,$F$577:$F$613,$G618),"")),"*")</f>
        <v>P*C*, P*C+</v>
      </c>
      <c r="AQ618" s="58" t="str">
        <f>IF(AQ$9="Include",JoinAll(", ",JoinIfFuzzy(AQ$577:AQ$613,$F$577:$F$613,$G618),IF(AND(AQ$2=AR$3,AR$9="Include (Platform Duplicate)"),JoinIfFuzzy(AR$577:AR$613,$F$577:$F$613,$G618),"")),"*")</f>
        <v>*</v>
      </c>
      <c r="AR618" s="58" t="str">
        <f>IF(AR$9="Include",JoinAll(", ",JoinIfFuzzy(AR$577:AR$613,$F$577:$F$613,$G618),IF(AND(AR$2=AS$3,AS$9="Include (Platform Duplicate)"),JoinIfFuzzy(AS$577:AS$613,$F$577:$F$613,$G618),"")),"*")</f>
        <v>P*C*</v>
      </c>
      <c r="AS618" s="58" t="str">
        <f>IF(AS$9="Include",JoinAll(", ",JoinIfFuzzy(AS$577:AS$613,$F$577:$F$613,$G618),IF(AND(AS$2=AT$3,AT$9="Include (Platform Duplicate)"),JoinIfFuzzy(AT$577:AT$613,$F$577:$F$613,$G618),"")),"*")</f>
        <v>*</v>
      </c>
      <c r="AT618" s="58" t="str">
        <f>IF(AT$9="Include",JoinAll(", ",JoinIfFuzzy(AT$577:AT$613,$F$577:$F$613,$G618),IF(AND(AT$2=AU$3,AU$9="Include (Platform Duplicate)"),JoinIfFuzzy(AU$577:AU$613,$F$577:$F$613,$G618),"")),"*")</f>
        <v>P*C-</v>
      </c>
      <c r="AU618" s="58" t="str">
        <f>IF(AU$9="Include",JoinAll(", ",JoinIfFuzzy(AU$577:AU$613,$F$577:$F$613,$G618),IF(AND(AU$2=AV$3,AV$9="Include (Platform Duplicate)"),JoinIfFuzzy(AV$577:AV$613,$F$577:$F$613,$G618),"")),"*")</f>
        <v>P*C-</v>
      </c>
      <c r="AV618" s="58" t="str">
        <f>IF(AV$9="Include",JoinAll(", ",JoinIfFuzzy(AV$577:AV$613,$F$577:$F$613,$G618),IF(AND(AV$2=AW$3,AW$9="Include (Platform Duplicate)"),JoinIfFuzzy(AW$577:AW$613,$F$577:$F$613,$G618),"")),"*")</f>
        <v>*</v>
      </c>
      <c r="AW618" s="58" t="str">
        <f>IF(AW$9="Include",JoinAll(", ",JoinIfFuzzy(AW$577:AW$613,$F$577:$F$613,$G618),IF(AND(AW$2=AX$3,AX$9="Include (Platform Duplicate)"),JoinIfFuzzy(AX$577:AX$613,$F$577:$F$613,$G618),"")),"*")</f>
        <v>*</v>
      </c>
      <c r="AX618" s="58" t="str">
        <f>IF(AX$9="Include",JoinAll(", ",JoinIfFuzzy(AX$577:AX$613,$F$577:$F$613,$G618),IF(AND(AX$2=AY$3,AY$9="Include (Platform Duplicate)"),JoinIfFuzzy(AY$577:AY$613,$F$577:$F$613,$G618),"")),"*")</f>
        <v>*</v>
      </c>
      <c r="AY618" s="58" t="str">
        <f>IF(AY$9="Include",JoinAll(", ",JoinIfFuzzy(AY$577:AY$613,$F$577:$F$613,$G618),IF(AND(AY$2=AZ$3,AZ$9="Include (Platform Duplicate)"),JoinIfFuzzy(AZ$577:AZ$613,$F$577:$F$613,$G618),"")),"*")</f>
        <v>*</v>
      </c>
      <c r="AZ618" s="58" t="str">
        <f>IF(AZ$9="Include",JoinAll(", ",JoinIfFuzzy(AZ$577:AZ$613,$F$577:$F$613,$G618),IF(AND(AZ$2=BA$3,BA$9="Include (Platform Duplicate)"),JoinIfFuzzy(BA$577:BA$613,$F$577:$F$613,$G618),"")),"*")</f>
        <v>P*C*, P*C+</v>
      </c>
      <c r="BA618" s="58" t="str">
        <f>IF(BA$9="Include",JoinAll(", ",JoinIfFuzzy(BA$577:BA$613,$F$577:$F$613,$G618),IF(AND(BA$2=BB$3,BB$9="Include (Platform Duplicate)"),JoinIfFuzzy(BB$577:BB$613,$F$577:$F$613,$G618),"")),"*")</f>
        <v>P*C-, P*C+</v>
      </c>
      <c r="BB618" s="58" t="str">
        <f>IF(BB$9="Include",JoinAll(", ",JoinIfFuzzy(BB$577:BB$613,$F$577:$F$613,$G618),IF(AND(BB$2=BC$3,BC$9="Include (Platform Duplicate)"),JoinIfFuzzy(BC$577:BC$613,$F$577:$F$613,$G618),"")),"*")</f>
        <v>P*C-, P*C+</v>
      </c>
      <c r="BC618" s="58" t="str">
        <f>IF(BC$9="Include",JoinAll(", ",JoinIfFuzzy(BC$577:BC$613,$F$577:$F$613,$G618),IF(AND(BC$2=BD$3,BD$9="Include (Platform Duplicate)"),JoinIfFuzzy(BD$577:BD$613,$F$577:$F$613,$G618),"")),"*")</f>
        <v>P*C-, P*C+</v>
      </c>
      <c r="BD618" s="58" t="str">
        <f>IF(BD$9="Include",JoinAll(", ",JoinIfFuzzy(BD$577:BD$613,$F$577:$F$613,$G618),IF(AND(BD$2=BE$3,BE$9="Include (Platform Duplicate)"),JoinIfFuzzy(BE$577:BE$613,$F$577:$F$613,$G618),"")),"*")</f>
        <v>P*C-</v>
      </c>
      <c r="BE618" s="58" t="str">
        <f>IF(BE$9="Include",JoinAll(", ",JoinIfFuzzy(BE$577:BE$613,$F$577:$F$613,$G618),IF(AND(BE$2=BF$3,BF$9="Include (Platform Duplicate)"),JoinIfFuzzy(BF$577:BF$613,$F$577:$F$613,$G618),"")),"*")</f>
        <v>*</v>
      </c>
      <c r="BF618" s="58" t="str">
        <f>IF(BF$9="Include",JoinAll(", ",JoinIfFuzzy(BF$577:BF$613,$F$577:$F$613,$G618),IF(AND(BF$2=BG$3,BG$9="Include (Platform Duplicate)"),JoinIfFuzzy(BG$577:BG$613,$F$577:$F$613,$G618),"")),"*")</f>
        <v>*</v>
      </c>
      <c r="BG618" s="58" t="str">
        <f>IF(BG$9="Include",JoinAll(", ",JoinIfFuzzy(BG$577:BG$613,$F$577:$F$613,$G618),IF(AND(BG$2=BH$3,BH$9="Include (Platform Duplicate)"),JoinIfFuzzy(BH$577:BH$613,$F$577:$F$613,$G618),"")),"*")</f>
        <v>P*C*, P*C+</v>
      </c>
      <c r="BH618" s="58" t="str">
        <f>IF(BH$9="Include",JoinAll(", ",JoinIfFuzzy(BH$577:BH$613,$F$577:$F$613,$G618),IF(AND(BH$2=BI$3,BI$9="Include (Platform Duplicate)"),JoinIfFuzzy(BI$577:BI$613,$F$577:$F$613,$G618),"")),"*")</f>
        <v>*</v>
      </c>
      <c r="BI618" s="58" t="str">
        <f>IF(BI$9="Include",JoinAll(", ",JoinIfFuzzy(BI$577:BI$613,$F$577:$F$613,$G618),IF(AND(BI$2=BJ$3,BJ$9="Include (Platform Duplicate)"),JoinIfFuzzy(BJ$577:BJ$613,$F$577:$F$613,$G618),"")),"*")</f>
        <v>P*C*, P*C+</v>
      </c>
      <c r="BJ618" s="58" t="str">
        <f>IF(BJ$9="Include",JoinAll(", ",JoinIfFuzzy(BJ$577:BJ$613,$F$577:$F$613,$G618),IF(AND(BJ$2=BK$3,BK$9="Include (Platform Duplicate)"),JoinIfFuzzy(BK$577:BK$613,$F$577:$F$613,$G618),"")),"*")</f>
        <v>P*C-, P*C+, P+C-</v>
      </c>
      <c r="BK618" s="58" t="str">
        <f>IF(BK$9="Include",JoinAll(", ",JoinIfFuzzy(BK$577:BK$613,$F$577:$F$613,$G618),IF(AND(BK$2=BL$3,BL$9="Include (Platform Duplicate)"),JoinIfFuzzy(BL$577:BL$613,$F$577:$F$613,$G618),"")),"*")</f>
        <v>*</v>
      </c>
      <c r="BL618" s="58" t="str">
        <f>IF(BL$9="Include",JoinAll(", ",JoinIfFuzzy(BL$577:BL$613,$F$577:$F$613,$G618),IF(AND(BL$2=BM$3,BM$9="Include (Platform Duplicate)"),JoinIfFuzzy(BM$577:BM$613,$F$577:$F$613,$G618),"")),"*")</f>
        <v>P*C-, P*C+</v>
      </c>
      <c r="BM618" s="58" t="str">
        <f>IF(BM$9="Include",JoinAll(", ",JoinIfFuzzy(BM$577:BM$613,$F$577:$F$613,$G618),IF(AND(BM$2=BN$3,BN$9="Include (Platform Duplicate)"),JoinIfFuzzy(BN$577:BN$613,$F$577:$F$613,$G618),"")),"*")</f>
        <v>*</v>
      </c>
      <c r="BN618" s="58" t="str">
        <f>IF(BN$9="Include",JoinAll(", ",JoinIfFuzzy(BN$577:BN$613,$F$577:$F$613,$G618),IF(AND(BN$2=BO$3,BO$9="Include (Platform Duplicate)"),JoinIfFuzzy(BO$577:BO$613,$F$577:$F$613,$G618),"")),"*")</f>
        <v>P*C*</v>
      </c>
      <c r="BO618" s="58" t="str">
        <f>IF(BO$9="Include",JoinAll(", ",JoinIfFuzzy(BO$577:BO$613,$F$577:$F$613,$G618),IF(AND(BO$2=BP$3,BP$9="Include (Platform Duplicate)"),JoinIfFuzzy(BP$577:BP$613,$F$577:$F$613,$G618),"")),"*")</f>
        <v>P*C*</v>
      </c>
      <c r="BP618" s="58" t="str">
        <f>IF(BP$9="Include",JoinAll(", ",JoinIfFuzzy(BP$577:BP$613,$F$577:$F$613,$G618),IF(AND(BP$2=BQ$3,BQ$9="Include (Platform Duplicate)"),JoinIfFuzzy(BQ$577:BQ$613,$F$577:$F$613,$G618),"")),"*")</f>
        <v>*</v>
      </c>
      <c r="BQ618" s="58" t="str">
        <f>IF(BQ$9="Include",JoinAll(", ",JoinIfFuzzy(BQ$577:BQ$613,$F$577:$F$613,$G618),IF(AND(BQ$2=BR$3,BR$9="Include (Platform Duplicate)"),JoinIfFuzzy(BR$577:BR$613,$F$577:$F$613,$G618),"")),"*")</f>
        <v>P*C*</v>
      </c>
      <c r="BR618" s="58" t="str">
        <f>IF(BR$9="Include",JoinAll(", ",JoinIfFuzzy(BR$577:BR$613,$F$577:$F$613,$G618),IF(AND(BR$2=BS$3,BS$9="Include (Platform Duplicate)"),JoinIfFuzzy(BS$577:BS$613,$F$577:$F$613,$G618),"")),"*")</f>
        <v>*</v>
      </c>
      <c r="BS618" s="58" t="str">
        <f>IF(BS$9="Include",JoinAll(", ",JoinIfFuzzy(BS$577:BS$613,$F$577:$F$613,$G618),IF(AND(BS$2=BT$3,BT$9="Include (Platform Duplicate)"),JoinIfFuzzy(BT$577:BT$613,$F$577:$F$613,$G618),"")),"*")</f>
        <v>P*C*, P*C+</v>
      </c>
      <c r="BT618" s="58" t="str">
        <f>IF(BT$9="Include",JoinAll(", ",JoinIfFuzzy(BT$577:BT$613,$F$577:$F$613,$G618),IF(AND(BT$2=BU$3,BU$9="Include (Platform Duplicate)"),JoinIfFuzzy(BU$577:BU$613,$F$577:$F$613,$G618),"")),"*")</f>
        <v>P*C-</v>
      </c>
      <c r="BU618" s="58" t="str">
        <f>IF(BU$9="Include",JoinAll(", ",JoinIfFuzzy(BU$577:BU$613,$F$577:$F$613,$G618),IF(AND(BU$2=BV$3,BV$9="Include (Platform Duplicate)"),JoinIfFuzzy(BV$577:BV$613,$F$577:$F$613,$G618),"")),"*")</f>
        <v>*</v>
      </c>
      <c r="BV618" s="58" t="str">
        <f>IF(BV$9="Include",JoinAll(", ",JoinIfFuzzy(BV$577:BV$613,$F$577:$F$613,$G618),IF(AND(BV$2=BW$3,BW$9="Include (Platform Duplicate)"),JoinIfFuzzy(BW$577:BW$613,$F$577:$F$613,$G618),"")),"*")</f>
        <v>P*C-</v>
      </c>
      <c r="BW618" s="58" t="str">
        <f>IF(BW$9="Include",JoinAll(", ",JoinIfFuzzy(BW$577:BW$613,$F$577:$F$613,$G618),IF(AND(BW$2=BX$3,BX$9="Include (Platform Duplicate)"),JoinIfFuzzy(BX$577:BX$613,$F$577:$F$613,$G618),"")),"*")</f>
        <v>*</v>
      </c>
      <c r="BX618" s="58" t="str">
        <f>IF(BX$9="Include",JoinAll(", ",JoinIfFuzzy(BX$577:BX$613,$F$577:$F$613,$G618),IF(AND(BX$2=BY$3,BY$9="Include (Platform Duplicate)"),JoinIfFuzzy(BY$577:BY$613,$F$577:$F$613,$G618),"")),"*")</f>
        <v>P*C*, P*C+</v>
      </c>
      <c r="BY618" s="58" t="str">
        <f>IF(BY$9="Include",JoinAll(", ",JoinIfFuzzy(BY$577:BY$613,$F$577:$F$613,$G618),IF(AND(BY$2=BZ$3,BZ$9="Include (Platform Duplicate)"),JoinIfFuzzy(BZ$577:BZ$613,$F$577:$F$613,$G618),"")),"*")</f>
        <v>*</v>
      </c>
      <c r="BZ618" s="58" t="str">
        <f>IF(BZ$9="Include",JoinAll(", ",JoinIfFuzzy(BZ$577:BZ$613,$F$577:$F$613,$G618),IF(AND(BZ$2=CA$3,CA$9="Include (Platform Duplicate)"),JoinIfFuzzy(CA$577:CA$613,$F$577:$F$613,$G618),"")),"*")</f>
        <v>P*C-, P*C+</v>
      </c>
      <c r="CA618" s="58" t="str">
        <f>IF(CA$9="Include",JoinAll(", ",JoinIfFuzzy(CA$577:CA$613,$F$577:$F$613,$G618),IF(AND(CA$2=CB$3,CB$9="Include (Platform Duplicate)"),JoinIfFuzzy(CB$577:CB$613,$F$577:$F$613,$G618),"")),"*")</f>
        <v>P*C-, P*C+</v>
      </c>
      <c r="CB618" s="58" t="str">
        <f>IF(CB$9="Include",JoinAll(", ",JoinIfFuzzy(CB$577:CB$613,$F$577:$F$613,$G618),IF(AND(CB$2=CC$3,CC$9="Include (Platform Duplicate)"),JoinIfFuzzy(CC$577:CC$613,$F$577:$F$613,$G618),"")),"*")</f>
        <v>P*C*</v>
      </c>
      <c r="CC618" s="58" t="str">
        <f>IF(CC$9="Include",JoinAll(", ",JoinIfFuzzy(CC$577:CC$613,$F$577:$F$613,$G618),IF(AND(CC$2=CD$3,CD$9="Include (Platform Duplicate)"),JoinIfFuzzy(CD$577:CD$613,$F$577:$F$613,$G618),"")),"*")</f>
        <v>P*C-</v>
      </c>
      <c r="CD618" s="58" t="str">
        <f>IF(CD$9="Include",JoinAll(", ",JoinIfFuzzy(CD$577:CD$613,$F$577:$F$613,$G618),IF(AND(CD$2=CE$3,CE$9="Include (Platform Duplicate)"),JoinIfFuzzy(CE$577:CE$613,$F$577:$F$613,$G618),"")),"*")</f>
        <v>*</v>
      </c>
      <c r="CE618" s="58" t="str">
        <f>IF(CE$9="Include",JoinAll(", ",JoinIfFuzzy(CE$577:CE$613,$F$577:$F$613,$G618),IF(AND(CE$2=CF$3,CF$9="Include (Platform Duplicate)"),JoinIfFuzzy(CF$577:CF$613,$F$577:$F$613,$G618),"")),"*")</f>
        <v>*</v>
      </c>
      <c r="CF618" s="58" t="str">
        <f>IF(CF$9="Include",JoinAll(", ",JoinIfFuzzy(CF$577:CF$613,$F$577:$F$613,$G618),IF(AND(CF$2=CG$3,CG$9="Include (Platform Duplicate)"),JoinIfFuzzy(CG$577:CG$613,$F$577:$F$613,$G618),"")),"*")</f>
        <v>*</v>
      </c>
      <c r="CG618" s="58" t="str">
        <f>IF(CG$9="Include",JoinAll(", ",JoinIfFuzzy(CG$577:CG$613,$F$577:$F$613,$G618),IF(AND(CG$2=CH$3,CH$9="Include (Platform Duplicate)"),JoinIfFuzzy(CH$577:CH$613,$F$577:$F$613,$G618),"")),"*")</f>
        <v>P*C*</v>
      </c>
      <c r="CH618" s="58" t="str">
        <f>IF(CH$9="Include",JoinAll(", ",JoinIfFuzzy(CH$577:CH$613,$F$577:$F$613,$G618),IF(AND(CH$2=CI$3,CI$9="Include (Platform Duplicate)"),JoinIfFuzzy(CI$577:CI$613,$F$577:$F$613,$G618),"")),"*")</f>
        <v>P*C-, P*C+</v>
      </c>
      <c r="CI618" s="58" t="str">
        <f>IF(CI$9="Include",JoinAll(", ",JoinIfFuzzy(CI$577:CI$613,$F$577:$F$613,$G618),IF(AND(CI$2=CJ$3,CJ$9="Include (Platform Duplicate)"),JoinIfFuzzy(CJ$577:CJ$613,$F$577:$F$613,$G618),"")),"*")</f>
        <v>*</v>
      </c>
      <c r="CJ618" s="58" t="str">
        <f>IF(CJ$9="Include",JoinAll(", ",JoinIfFuzzy(CJ$577:CJ$613,$F$577:$F$613,$G618),IF(AND(CJ$2=CK$3,CK$9="Include (Platform Duplicate)"),JoinIfFuzzy(CK$577:CK$613,$F$577:$F$613,$G618),"")),"*")</f>
        <v>P*C-, P+C+</v>
      </c>
      <c r="CK618" s="58" t="str">
        <f>IF(CK$9="Include",JoinAll(", ",JoinIfFuzzy(CK$577:CK$613,$F$577:$F$613,$G618),IF(AND(CK$2=CL$3,CL$9="Include (Platform Duplicate)"),JoinIfFuzzy(CL$577:CL$613,$F$577:$F$613,$G618),"")),"*")</f>
        <v>P*C-, P*C+</v>
      </c>
      <c r="CL618" s="58" t="str">
        <f>IF(CL$9="Include",JoinAll(", ",JoinIfFuzzy(CL$577:CL$613,$F$577:$F$613,$G618),IF(AND(CL$2=CM$3,CM$9="Include (Platform Duplicate)"),JoinIfFuzzy(CM$577:CM$613,$F$577:$F$613,$G618),"")),"*")</f>
        <v>P*C-, P*C+</v>
      </c>
      <c r="CM618" s="58" t="str">
        <f>IF(CM$9="Include",JoinAll(", ",JoinIfFuzzy(CM$577:CM$613,$F$577:$F$613,$G618),IF(AND(CM$2=CN$3,CN$9="Include (Platform Duplicate)"),JoinIfFuzzy(CN$577:CN$613,$F$577:$F$613,$G618),"")),"*")</f>
        <v>*</v>
      </c>
      <c r="CN618" s="58" t="str">
        <f>IF(CN$9="Include",JoinAll(", ",JoinIfFuzzy(CN$577:CN$613,$F$577:$F$613,$G618),IF(AND(CN$2=CO$3,CO$9="Include (Platform Duplicate)"),JoinIfFuzzy(CO$577:CO$613,$F$577:$F$613,$G618),"")),"*")</f>
        <v>P*C-, P*C+</v>
      </c>
      <c r="CO618" s="58" t="str">
        <f>IF(CO$9="Include",JoinAll(", ",JoinIfFuzzy(CO$577:CO$613,$F$577:$F$613,$G618),IF(AND(CO$2=CP$3,CP$9="Include (Platform Duplicate)"),JoinIfFuzzy(CP$577:CP$613,$F$577:$F$613,$G618),"")),"*")</f>
        <v>P*C-, P*C+</v>
      </c>
      <c r="CP618" s="58" t="str">
        <f>IF(CP$9="Include",JoinAll(", ",JoinIfFuzzy(CP$577:CP$613,$F$577:$F$613,$G618),IF(AND(CP$2=CQ$3,CQ$9="Include (Platform Duplicate)"),JoinIfFuzzy(CQ$577:CQ$613,$F$577:$F$613,$G618),"")),"*")</f>
        <v>*</v>
      </c>
      <c r="CQ618" s="58" t="str">
        <f>IF(CQ$9="Include",JoinAll(", ",JoinIfFuzzy(CQ$577:CQ$613,$F$577:$F$613,$G618),IF(AND(CQ$2=CR$3,CR$9="Include (Platform Duplicate)"),JoinIfFuzzy(CR$577:CR$613,$F$577:$F$613,$G618),"")),"*")</f>
        <v>P*C*</v>
      </c>
      <c r="CR618" s="58" t="str">
        <f>IF(CR$9="Include",JoinAll(", ",JoinIfFuzzy(CR$577:CR$613,$F$577:$F$613,$G618),IF(AND(CR$2=CS$3,CS$9="Include (Platform Duplicate)"),JoinIfFuzzy(CS$577:CS$613,$F$577:$F$613,$G618),"")),"*")</f>
        <v>P*C*, P*C+</v>
      </c>
      <c r="CS618" s="58" t="str">
        <f>IF(CS$9="Include",JoinAll(", ",JoinIfFuzzy(CS$577:CS$613,$F$577:$F$613,$G618),IF(AND(CS$2=CT$3,CT$9="Include (Platform Duplicate)"),JoinIfFuzzy(CT$577:CT$613,$F$577:$F$613,$G618),"")),"*")</f>
        <v>P*C*</v>
      </c>
      <c r="CT618" s="58" t="str">
        <f>IF(CT$9="Include",JoinAll(", ",JoinIfFuzzy(CT$577:CT$613,$F$577:$F$613,$G618),IF(AND(CT$2=CU$3,CU$9="Include (Platform Duplicate)"),JoinIfFuzzy(CU$577:CU$613,$F$577:$F$613,$G618),"")),"*")</f>
        <v>*</v>
      </c>
      <c r="CU618" s="58" t="str">
        <f>IF(CU$9="Include",JoinAll(", ",JoinIfFuzzy(CU$577:CU$613,$F$577:$F$613,$G618),IF(AND(CU$2=CV$3,CV$9="Include (Platform Duplicate)"),JoinIfFuzzy(CV$577:CV$613,$F$577:$F$613,$G618),"")),"*")</f>
        <v>P*C-</v>
      </c>
      <c r="CV618" s="58" t="str">
        <f>IF(CV$9="Include",JoinAll(", ",JoinIfFuzzy(CV$577:CV$613,$F$577:$F$613,$G618),IF(AND(CV$2=CW$3,CW$9="Include (Platform Duplicate)"),JoinIfFuzzy(CW$577:CW$613,$F$577:$F$613,$G618),"")),"*")</f>
        <v>*</v>
      </c>
      <c r="CW618" s="58" t="str">
        <f>IF(CW$9="Include",JoinAll(", ",JoinIfFuzzy(CW$577:CW$613,$F$577:$F$613,$G618),IF(AND(CW$2=CX$3,CX$9="Include (Platform Duplicate)"),JoinIfFuzzy(CX$577:CX$613,$F$577:$F$613,$G618),"")),"*")</f>
        <v>P*C*, P*C+</v>
      </c>
      <c r="CX618" s="58" t="str">
        <f>IF(CX$9="Include",JoinAll(", ",JoinIfFuzzy(CX$577:CX$613,$F$577:$F$613,$G618),IF(AND(CX$2=CY$3,CY$9="Include (Platform Duplicate)"),JoinIfFuzzy(CY$577:CY$613,$F$577:$F$613,$G618),"")),"*")</f>
        <v>*</v>
      </c>
      <c r="CY618" s="58" t="str">
        <f>IF(CY$9="Include",JoinAll(", ",JoinIfFuzzy(CY$577:CY$613,$F$577:$F$613,$G618),IF(AND(CY$2=CZ$3,CZ$9="Include (Platform Duplicate)"),JoinIfFuzzy(CZ$577:CZ$613,$F$577:$F$613,$G618),"")),"*")</f>
        <v>P*C-, P+C-</v>
      </c>
      <c r="CZ618" s="58" t="str">
        <f>IF(CZ$9="Include",JoinAll(", ",JoinIfFuzzy(CZ$577:CZ$613,$F$577:$F$613,$G618),IF(AND(CZ$2=DA$3,DA$9="Include (Platform Duplicate)"),JoinIfFuzzy(DA$577:DA$613,$F$577:$F$613,$G618),"")),"*")</f>
        <v>*</v>
      </c>
      <c r="DA618" s="58" t="str">
        <f>IF(DA$9="Include",JoinAll(", ",JoinIfFuzzy(DA$577:DA$613,$F$577:$F$613,$G618),IF(AND(DA$2=DB$3,DB$9="Include (Platform Duplicate)"),JoinIfFuzzy(DB$577:DB$613,$F$577:$F$613,$G618),"")),"*")</f>
        <v>P*C-, P*C+, P+C+</v>
      </c>
      <c r="DB618" s="58" t="str">
        <f>IF(DB$9="Include",JoinAll(", ",JoinIfFuzzy(DB$577:DB$613,$F$577:$F$613,$G618),IF(AND(DB$2=DC$3,DC$9="Include (Platform Duplicate)"),JoinIfFuzzy(DC$577:DC$613,$F$577:$F$613,$G618),"")),"*")</f>
        <v>*</v>
      </c>
      <c r="DC618" s="58" t="str">
        <f>IF(DC$9="Include",JoinAll(", ",JoinIfFuzzy(DC$577:DC$613,$F$577:$F$613,$G618),IF(AND(DC$2=DD$3,DD$9="Include (Platform Duplicate)"),JoinIfFuzzy(DD$577:DD$613,$F$577:$F$613,$G618),"")),"*")</f>
        <v>*</v>
      </c>
      <c r="DD618" s="58" t="str">
        <f>IF(DD$9="Include",JoinAll(", ",JoinIfFuzzy(DD$577:DD$613,$F$577:$F$613,$G618),IF(AND(DD$2=DE$3,DE$9="Include (Platform Duplicate)"),JoinIfFuzzy(DE$577:DE$613,$F$577:$F$613,$G618),"")),"*")</f>
        <v>P*C-</v>
      </c>
      <c r="DE618" s="58" t="str">
        <f>IF(DE$9="Include",JoinAll(", ",JoinIfFuzzy(DE$577:DE$613,$F$577:$F$613,$G618),IF(AND(DE$2=DF$3,DF$9="Include (Platform Duplicate)"),JoinIfFuzzy(DF$577:DF$613,$F$577:$F$613,$G618),"")),"*")</f>
        <v>P*C-</v>
      </c>
      <c r="DF618" s="58" t="str">
        <f>IF(DF$9="Include",JoinAll(", ",JoinIfFuzzy(DF$577:DF$613,$F$577:$F$613,$G618),IF(AND(DF$2=DG$3,DG$9="Include (Platform Duplicate)"),JoinIfFuzzy(DG$577:DG$613,$F$577:$F$613,$G618),"")),"*")</f>
        <v>*</v>
      </c>
      <c r="DG618" s="58" t="str">
        <f>IF(DG$9="Include",JoinAll(", ",JoinIfFuzzy(DG$577:DG$613,$F$577:$F$613,$G618),IF(AND(DG$2=DH$3,DH$9="Include (Platform Duplicate)"),JoinIfFuzzy(DH$577:DH$613,$F$577:$F$613,$G618),"")),"*")</f>
        <v>P*C-, P-C-, P-C+</v>
      </c>
      <c r="DH618" s="58" t="str">
        <f>IF(DH$9="Include",JoinAll(", ",JoinIfFuzzy(DH$577:DH$613,$F$577:$F$613,$G618),IF(AND(DH$2=DI$3,DI$9="Include (Platform Duplicate)"),JoinIfFuzzy(DI$577:DI$613,$F$577:$F$613,$G618),"")),"*")</f>
        <v>P*C-, P*C+, P+C-</v>
      </c>
      <c r="DI618" s="58" t="str">
        <f>IF(DI$9="Include",JoinAll(", ",JoinIfFuzzy(DI$577:DI$613,$F$577:$F$613,$G618),IF(AND(DI$2=DJ$3,DJ$9="Include (Platform Duplicate)"),JoinIfFuzzy(DJ$577:DJ$613,$F$577:$F$613,$G618),"")),"*")</f>
        <v>P*C-, P*C+</v>
      </c>
      <c r="DJ618" s="58" t="str">
        <f>IF(DJ$9="Include",JoinAll(", ",JoinIfFuzzy(DJ$577:DJ$613,$F$577:$F$613,$G618),IF(AND(DJ$2=DK$3,DK$9="Include (Platform Duplicate)"),JoinIfFuzzy(DK$577:DK$613,$F$577:$F$613,$G618),"")),"*")</f>
        <v>P*C*</v>
      </c>
      <c r="DK618" s="58" t="str">
        <f>IF(DK$9="Include",JoinAll(", ",JoinIfFuzzy(DK$577:DK$613,$F$577:$F$613,$G618),IF(AND(DK$2=DL$3,DL$9="Include (Platform Duplicate)"),JoinIfFuzzy(DL$577:DL$613,$F$577:$F$613,$G618),"")),"*")</f>
        <v>*</v>
      </c>
      <c r="DL618" s="58" t="str">
        <f>IF(DL$9="Include",JoinAll(", ",JoinIfFuzzy(DL$577:DL$613,$F$577:$F$613,$G618),IF(AND(DL$2=DM$3,DM$9="Include (Platform Duplicate)"),JoinIfFuzzy(DM$577:DM$613,$F$577:$F$613,$G618),"")),"*")</f>
        <v>P*C-</v>
      </c>
      <c r="DM618" s="58" t="str">
        <f>IF(DM$9="Include",JoinAll(", ",JoinIfFuzzy(DM$577:DM$613,$F$577:$F$613,$G618),IF(AND(DM$2=DN$3,DN$9="Include (Platform Duplicate)"),JoinIfFuzzy(DN$577:DN$613,$F$577:$F$613,$G618),"")),"*")</f>
        <v>*</v>
      </c>
      <c r="DN618" s="58" t="str">
        <f>IF(DN$9="Include",JoinAll(", ",JoinIfFuzzy(DN$577:DN$613,$F$577:$F$613,$G618),IF(AND(DN$2=DO$3,DO$9="Include (Platform Duplicate)"),JoinIfFuzzy(DO$577:DO$613,$F$577:$F$613,$G618),"")),"*")</f>
        <v>P*C*</v>
      </c>
      <c r="DO618" s="58" t="str">
        <f>IF(DO$9="Include",JoinAll(", ",JoinIfFuzzy(DO$577:DO$613,$F$577:$F$613,$G618),IF(AND(DO$2=DP$3,DP$9="Include (Platform Duplicate)"),JoinIfFuzzy(DP$577:DP$613,$F$577:$F$613,$G618),"")),"*")</f>
        <v>*</v>
      </c>
      <c r="DP618" s="58" t="str">
        <f>IF(DP$9="Include",JoinAll(", ",JoinIfFuzzy(DP$577:DP$613,$F$577:$F$613,$G618),IF(AND(DP$2=DQ$3,DQ$9="Include (Platform Duplicate)"),JoinIfFuzzy(DQ$577:DQ$613,$F$577:$F$613,$G618),"")),"*")</f>
        <v>P*C-</v>
      </c>
      <c r="DQ618" s="58" t="str">
        <f>IF(DQ$9="Include",JoinAll(", ",JoinIfFuzzy(DQ$577:DQ$613,$F$577:$F$613,$G618),IF(AND(DQ$2=DR$3,DR$9="Include (Platform Duplicate)"),JoinIfFuzzy(DR$577:DR$613,$F$577:$F$613,$G618),"")),"*")</f>
        <v>*</v>
      </c>
      <c r="DR618" s="58" t="str">
        <f>IF(DR$9="Include",JoinAll(", ",JoinIfFuzzy(DR$577:DR$613,$F$577:$F$613,$G618),IF(AND(DR$2=DS$3,DS$9="Include (Platform Duplicate)"),JoinIfFuzzy(DS$577:DS$613,$F$577:$F$613,$G618),"")),"*")</f>
        <v>*</v>
      </c>
      <c r="DS618" s="58" t="str">
        <f>IF(DS$9="Include",JoinAll(", ",JoinIfFuzzy(DS$577:DS$613,$F$577:$F$613,$G618),IF(AND(DS$2=DT$3,DT$9="Include (Platform Duplicate)"),JoinIfFuzzy(DT$577:DT$613,$F$577:$F$613,$G618),"")),"*")</f>
        <v>P*C*, P*C+</v>
      </c>
      <c r="DT618" s="58" t="str">
        <f>IF(DT$9="Include",JoinAll(", ",JoinIfFuzzy(DT$577:DT$613,$F$577:$F$613,$G618),IF(AND(DT$2=DU$3,DU$9="Include (Platform Duplicate)"),JoinIfFuzzy(DU$577:DU$613,$F$577:$F$613,$G618),"")),"*")</f>
        <v>P*C*</v>
      </c>
      <c r="DU618" s="58" t="str">
        <f>IF(DU$9="Include",JoinAll(", ",JoinIfFuzzy(DU$577:DU$613,$F$577:$F$613,$G618),IF(AND(DU$2=DV$3,DV$9="Include (Platform Duplicate)"),JoinIfFuzzy(DV$577:DV$613,$F$577:$F$613,$G618),"")),"*")</f>
        <v>*</v>
      </c>
      <c r="DV618" s="58" t="str">
        <f>IF(DV$9="Include",JoinAll(", ",JoinIfFuzzy(DV$577:DV$613,$F$577:$F$613,$G618),IF(AND(DV$2=DW$3,DW$9="Include (Platform Duplicate)"),JoinIfFuzzy(DW$577:DW$613,$F$577:$F$613,$G618),"")),"*")</f>
        <v>*</v>
      </c>
      <c r="DW618" s="58" t="str">
        <f>IF(DW$9="Include",JoinAll(", ",JoinIfFuzzy(DW$577:DW$613,$F$577:$F$613,$G618),IF(AND(DW$2=DX$3,DX$9="Include (Platform Duplicate)"),JoinIfFuzzy(DX$577:DX$613,$F$577:$F$613,$G618),"")),"*")</f>
        <v>P*C-</v>
      </c>
      <c r="DX618" s="58" t="str">
        <f>IF(DX$9="Include",JoinAll(", ",JoinIfFuzzy(DX$577:DX$613,$F$577:$F$613,$G618),IF(AND(DX$2=DY$3,DY$9="Include (Platform Duplicate)"),JoinIfFuzzy(DY$577:DY$613,$F$577:$F$613,$G618),"")),"*")</f>
        <v>P*C-, P*C+</v>
      </c>
      <c r="DY618" s="58" t="str">
        <f>IF(DY$9="Include",JoinAll(", ",JoinIfFuzzy(DY$577:DY$613,$F$577:$F$613,$G618),IF(AND(DY$2=DZ$3,DZ$9="Include (Platform Duplicate)"),JoinIfFuzzy(DZ$577:DZ$613,$F$577:$F$613,$G618),"")),"*")</f>
        <v>P*C-, P*C+, P+C-</v>
      </c>
      <c r="DZ618" s="58" t="str">
        <f>IF(DZ$9="Include",JoinAll(", ",JoinIfFuzzy(DZ$577:DZ$613,$F$577:$F$613,$G618),IF(AND(DZ$2=EA$3,EA$9="Include (Platform Duplicate)"),JoinIfFuzzy(EA$577:EA$613,$F$577:$F$613,$G618),"")),"*")</f>
        <v>*</v>
      </c>
      <c r="EA618" s="58" t="str">
        <f>IF(EA$9="Include",JoinAll(", ",JoinIfFuzzy(EA$577:EA$613,$F$577:$F$613,$G618),IF(AND(EA$2=EB$3,EB$9="Include (Platform Duplicate)"),JoinIfFuzzy(EB$577:EB$613,$F$577:$F$613,$G618),"")),"*")</f>
        <v>P*C*, P*C+</v>
      </c>
      <c r="EB618" s="58" t="str">
        <f>IF(EB$9="Include",JoinAll(", ",JoinIfFuzzy(EB$577:EB$613,$F$577:$F$613,$G618),IF(AND(EB$2=EC$3,EC$9="Include (Platform Duplicate)"),JoinIfFuzzy(EC$577:EC$613,$F$577:$F$613,$G618),"")),"*")</f>
        <v>P*C-</v>
      </c>
      <c r="EC618" s="58" t="str">
        <f>IF(EC$9="Include",JoinAll(", ",JoinIfFuzzy(EC$577:EC$613,$F$577:$F$613,$G618),IF(AND(EC$2=ED$3,ED$9="Include (Platform Duplicate)"),JoinIfFuzzy(ED$577:ED$613,$F$577:$F$613,$G618),"")),"*")</f>
        <v>P*C-</v>
      </c>
      <c r="ED618" s="58" t="str">
        <f>IF(ED$9="Include",JoinAll(", ",JoinIfFuzzy(ED$577:ED$613,$F$577:$F$613,$G618),IF(AND(ED$2=EE$3,EE$9="Include (Platform Duplicate)"),JoinIfFuzzy(EE$577:EE$613,$F$577:$F$613,$G618),"")),"*")</f>
        <v>*</v>
      </c>
      <c r="EE618" s="58" t="str">
        <f>IF(EE$9="Include",JoinAll(", ",JoinIfFuzzy(EE$577:EE$613,$F$577:$F$613,$G618),IF(AND(EE$2=EF$3,EF$9="Include (Platform Duplicate)"),JoinIfFuzzy(EF$577:EF$613,$F$577:$F$613,$G618),"")),"*")</f>
        <v>P*C-, P*C+, P+C-</v>
      </c>
      <c r="EF618" s="58" t="str">
        <f>IF(EF$9="Include",JoinAll(", ",JoinIfFuzzy(EF$577:EF$613,$F$577:$F$613,$G618),IF(AND(EF$2=EG$3,EG$9="Include (Platform Duplicate)"),JoinIfFuzzy(EG$577:EG$613,$F$577:$F$613,$G618),"")),"*")</f>
        <v>P*C*</v>
      </c>
      <c r="EG618" s="58" t="str">
        <f>IF(EG$9="Include",JoinAll(", ",JoinIfFuzzy(EG$577:EG$613,$F$577:$F$613,$G618),IF(AND(EG$2=EH$3,EH$9="Include (Platform Duplicate)"),JoinIfFuzzy(EH$577:EH$613,$F$577:$F$613,$G618),"")),"*")</f>
        <v>*</v>
      </c>
      <c r="EH618" s="58" t="str">
        <f>IF(EH$9="Include",JoinAll(", ",JoinIfFuzzy(EH$577:EH$613,$F$577:$F$613,$G618),IF(AND(EH$2=EI$3,EI$9="Include (Platform Duplicate)"),JoinIfFuzzy(EI$577:EI$613,$F$577:$F$613,$G618),"")),"*")</f>
        <v>P*C-, P+C-</v>
      </c>
      <c r="EI618" s="58" t="str">
        <f>IF(EI$9="Include",JoinAll(", ",JoinIfFuzzy(EI$577:EI$613,$F$577:$F$613,$G618),IF(AND(EI$2=EJ$3,EJ$9="Include (Platform Duplicate)"),JoinIfFuzzy(EJ$577:EJ$613,$F$577:$F$613,$G618),"")),"*")</f>
        <v>*</v>
      </c>
      <c r="EJ618" s="58" t="str">
        <f>IF(EJ$9="Include",JoinAll(", ",JoinIfFuzzy(EJ$577:EJ$613,$F$577:$F$613,$G618),IF(AND(EJ$2=EK$3,EK$9="Include (Platform Duplicate)"),JoinIfFuzzy(EK$577:EK$613,$F$577:$F$613,$G618),"")),"*")</f>
        <v>P*C-, P+C-</v>
      </c>
      <c r="EK618" s="58" t="str">
        <f>IF(EK$9="Include",JoinAll(", ",JoinIfFuzzy(EK$577:EK$613,$F$577:$F$613,$G618),IF(AND(EK$2=EL$3,EL$9="Include (Platform Duplicate)"),JoinIfFuzzy(EL$577:EL$613,$F$577:$F$613,$G618),"")),"*")</f>
        <v>*</v>
      </c>
      <c r="EL618" s="109"/>
      <c r="EM618" s="109"/>
    </row>
    <row r="619" spans="1:143" s="58" customFormat="1" ht="12.75" customHeight="1" x14ac:dyDescent="0.25">
      <c r="A619" s="5"/>
      <c r="B619" s="96"/>
      <c r="C619" s="96"/>
      <c r="D619" s="96"/>
      <c r="E619" s="96"/>
      <c r="F619" s="96"/>
      <c r="G619" s="58" t="s">
        <v>3538</v>
      </c>
      <c r="H619" s="18"/>
      <c r="I619" s="18"/>
      <c r="J619" s="58" t="str">
        <f>IF(J$9="Include",JoinAll(", ",JoinIfFuzzy(J$577:J$613,$F$577:$F$613,$G619),IF(AND(J$2=K$3,K$9="Include (Platform Duplicate)"),JoinIfFuzzy(K$577:K$613,$F$577:$F$613,$G619),"")),"*")</f>
        <v>P*C-</v>
      </c>
      <c r="K619" s="58" t="str">
        <f>IF(K$9="Include",JoinAll(", ",JoinIfFuzzy(K$577:K$613,$F$577:$F$613,$G619),IF(AND(K$2=L$3,L$9="Include (Platform Duplicate)"),JoinIfFuzzy(L$577:L$613,$F$577:$F$613,$G619),"")),"*")</f>
        <v>P*C-</v>
      </c>
      <c r="L619" s="58" t="str">
        <f>IF(L$9="Include",JoinAll(", ",JoinIfFuzzy(L$577:L$613,$F$577:$F$613,$G619),IF(AND(L$2=M$3,M$9="Include (Platform Duplicate)"),JoinIfFuzzy(M$577:M$613,$F$577:$F$613,$G619),"")),"*")</f>
        <v>*</v>
      </c>
      <c r="M619" s="58" t="str">
        <f>IF(M$9="Include",JoinAll(", ",JoinIfFuzzy(M$577:M$613,$F$577:$F$613,$G619),IF(AND(M$2=N$3,N$9="Include (Platform Duplicate)"),JoinIfFuzzy(N$577:N$613,$F$577:$F$613,$G619),"")),"*")</f>
        <v>P*C-</v>
      </c>
      <c r="N619" s="58" t="str">
        <f>IF(N$9="Include",JoinAll(", ",JoinIfFuzzy(N$577:N$613,$F$577:$F$613,$G619),IF(AND(N$2=O$3,O$9="Include (Platform Duplicate)"),JoinIfFuzzy(O$577:O$613,$F$577:$F$613,$G619),"")),"*")</f>
        <v>*</v>
      </c>
      <c r="O619" s="58" t="str">
        <f>IF(O$9="Include",JoinAll(", ",JoinIfFuzzy(O$577:O$613,$F$577:$F$613,$G619),IF(AND(O$2=P$3,P$9="Include (Platform Duplicate)"),JoinIfFuzzy(P$577:P$613,$F$577:$F$613,$G619),"")),"*")</f>
        <v>P*C-</v>
      </c>
      <c r="P619" s="58" t="str">
        <f>IF(P$9="Include",JoinAll(", ",JoinIfFuzzy(P$577:P$613,$F$577:$F$613,$G619),IF(AND(P$2=Q$3,Q$9="Include (Platform Duplicate)"),JoinIfFuzzy(Q$577:Q$613,$F$577:$F$613,$G619),"")),"*")</f>
        <v>*</v>
      </c>
      <c r="Q619" s="58" t="str">
        <f>IF(Q$9="Include",JoinAll(", ",JoinIfFuzzy(Q$577:Q$613,$F$577:$F$613,$G619),IF(AND(Q$2=R$3,R$9="Include (Platform Duplicate)"),JoinIfFuzzy(R$577:R$613,$F$577:$F$613,$G619),"")),"*")</f>
        <v>P*C*</v>
      </c>
      <c r="R619" s="58" t="str">
        <f>IF(R$9="Include",JoinAll(", ",JoinIfFuzzy(R$577:R$613,$F$577:$F$613,$G619),IF(AND(R$2=S$3,S$9="Include (Platform Duplicate)"),JoinIfFuzzy(S$577:S$613,$F$577:$F$613,$G619),"")),"*")</f>
        <v>*</v>
      </c>
      <c r="S619" s="58" t="str">
        <f>IF(S$9="Include",JoinAll(", ",JoinIfFuzzy(S$577:S$613,$F$577:$F$613,$G619),IF(AND(S$2=T$3,T$9="Include (Platform Duplicate)"),JoinIfFuzzy(T$577:T$613,$F$577:$F$613,$G619),"")),"*")</f>
        <v>P*C-, P*C+</v>
      </c>
      <c r="T619" s="58" t="str">
        <f>IF(T$9="Include",JoinAll(", ",JoinIfFuzzy(T$577:T$613,$F$577:$F$613,$G619),IF(AND(T$2=U$3,U$9="Include (Platform Duplicate)"),JoinIfFuzzy(U$577:U$613,$F$577:$F$613,$G619),"")),"*")</f>
        <v>*</v>
      </c>
      <c r="U619" s="58" t="str">
        <f>IF(U$9="Include",JoinAll(", ",JoinIfFuzzy(U$577:U$613,$F$577:$F$613,$G619),IF(AND(U$2=V$3,V$9="Include (Platform Duplicate)"),JoinIfFuzzy(V$577:V$613,$F$577:$F$613,$G619),"")),"*")</f>
        <v>P*C-</v>
      </c>
      <c r="V619" s="58" t="str">
        <f>IF(V$9="Include",JoinAll(", ",JoinIfFuzzy(V$577:V$613,$F$577:$F$613,$G619),IF(AND(V$2=W$3,W$9="Include (Platform Duplicate)"),JoinIfFuzzy(W$577:W$613,$F$577:$F$613,$G619),"")),"*")</f>
        <v>P*C-</v>
      </c>
      <c r="W619" s="58" t="str">
        <f>IF(W$9="Include",JoinAll(", ",JoinIfFuzzy(W$577:W$613,$F$577:$F$613,$G619),IF(AND(W$2=X$3,X$9="Include (Platform Duplicate)"),JoinIfFuzzy(X$577:X$613,$F$577:$F$613,$G619),"")),"*")</f>
        <v>P*C-, P*C+</v>
      </c>
      <c r="X619" s="58" t="str">
        <f>IF(X$9="Include",JoinAll(", ",JoinIfFuzzy(X$577:X$613,$F$577:$F$613,$G619),IF(AND(X$2=Y$3,Y$9="Include (Platform Duplicate)"),JoinIfFuzzy(Y$577:Y$613,$F$577:$F$613,$G619),"")),"*")</f>
        <v>*</v>
      </c>
      <c r="Y619" s="58" t="str">
        <f>IF(Y$9="Include",JoinAll(", ",JoinIfFuzzy(Y$577:Y$613,$F$577:$F$613,$G619),IF(AND(Y$2=Z$3,Z$9="Include (Platform Duplicate)"),JoinIfFuzzy(Z$577:Z$613,$F$577:$F$613,$G619),"")),"*")</f>
        <v>P*C-</v>
      </c>
      <c r="Z619" s="58" t="str">
        <f>IF(Z$9="Include",JoinAll(", ",JoinIfFuzzy(Z$577:Z$613,$F$577:$F$613,$G619),IF(AND(Z$2=AA$3,AA$9="Include (Platform Duplicate)"),JoinIfFuzzy(AA$577:AA$613,$F$577:$F$613,$G619),"")),"*")</f>
        <v>*</v>
      </c>
      <c r="AA619" s="58" t="str">
        <f>IF(AA$9="Include",JoinAll(", ",JoinIfFuzzy(AA$577:AA$613,$F$577:$F$613,$G619),IF(AND(AA$2=AB$3,AB$9="Include (Platform Duplicate)"),JoinIfFuzzy(AB$577:AB$613,$F$577:$F$613,$G619),"")),"*")</f>
        <v>P*C-</v>
      </c>
      <c r="AB619" s="58" t="str">
        <f>IF(AB$9="Include",JoinAll(", ",JoinIfFuzzy(AB$577:AB$613,$F$577:$F$613,$G619),IF(AND(AB$2=AC$3,AC$9="Include (Platform Duplicate)"),JoinIfFuzzy(AC$577:AC$613,$F$577:$F$613,$G619),"")),"*")</f>
        <v>*</v>
      </c>
      <c r="AC619" s="58" t="str">
        <f>IF(AC$9="Include",JoinAll(", ",JoinIfFuzzy(AC$577:AC$613,$F$577:$F$613,$G619),IF(AND(AC$2=AD$3,AD$9="Include (Platform Duplicate)"),JoinIfFuzzy(AD$577:AD$613,$F$577:$F$613,$G619),"")),"*")</f>
        <v>P*C*, P*C+</v>
      </c>
      <c r="AD619" s="58" t="str">
        <f>IF(AD$9="Include",JoinAll(", ",JoinIfFuzzy(AD$577:AD$613,$F$577:$F$613,$G619),IF(AND(AD$2=AE$3,AE$9="Include (Platform Duplicate)"),JoinIfFuzzy(AE$577:AE$613,$F$577:$F$613,$G619),"")),"*")</f>
        <v>P*C*</v>
      </c>
      <c r="AE619" s="58" t="str">
        <f>IF(AE$9="Include",JoinAll(", ",JoinIfFuzzy(AE$577:AE$613,$F$577:$F$613,$G619),IF(AND(AE$2=AF$3,AF$9="Include (Platform Duplicate)"),JoinIfFuzzy(AF$577:AF$613,$F$577:$F$613,$G619),"")),"*")</f>
        <v>*</v>
      </c>
      <c r="AF619" s="58" t="str">
        <f>IF(AF$9="Include",JoinAll(", ",JoinIfFuzzy(AF$577:AF$613,$F$577:$F$613,$G619),IF(AND(AF$2=AG$3,AG$9="Include (Platform Duplicate)"),JoinIfFuzzy(AG$577:AG$613,$F$577:$F$613,$G619),"")),"*")</f>
        <v>P*C-, P*C+, P+C-</v>
      </c>
      <c r="AG619" s="58" t="str">
        <f>IF(AG$9="Include",JoinAll(", ",JoinIfFuzzy(AG$577:AG$613,$F$577:$F$613,$G619),IF(AND(AG$2=AH$3,AH$9="Include (Platform Duplicate)"),JoinIfFuzzy(AH$577:AH$613,$F$577:$F$613,$G619),"")),"*")</f>
        <v>P*C-, P*C+, P+C+</v>
      </c>
      <c r="AH619" s="58" t="str">
        <f>IF(AH$9="Include",JoinAll(", ",JoinIfFuzzy(AH$577:AH$613,$F$577:$F$613,$G619),IF(AND(AH$2=AI$3,AI$9="Include (Platform Duplicate)"),JoinIfFuzzy(AI$577:AI$613,$F$577:$F$613,$G619),"")),"*")</f>
        <v>P*C*, P*C+</v>
      </c>
      <c r="AI619" s="58" t="str">
        <f>IF(AI$9="Include",JoinAll(", ",JoinIfFuzzy(AI$577:AI$613,$F$577:$F$613,$G619),IF(AND(AI$2=AJ$3,AJ$9="Include (Platform Duplicate)"),JoinIfFuzzy(AJ$577:AJ$613,$F$577:$F$613,$G619),"")),"*")</f>
        <v>*</v>
      </c>
      <c r="AJ619" s="58" t="str">
        <f>IF(AJ$9="Include",JoinAll(", ",JoinIfFuzzy(AJ$577:AJ$613,$F$577:$F$613,$G619),IF(AND(AJ$2=AK$3,AK$9="Include (Platform Duplicate)"),JoinIfFuzzy(AK$577:AK$613,$F$577:$F$613,$G619),"")),"*")</f>
        <v>P*C-, P*C+</v>
      </c>
      <c r="AK619" s="58" t="str">
        <f>IF(AK$9="Include",JoinAll(", ",JoinIfFuzzy(AK$577:AK$613,$F$577:$F$613,$G619),IF(AND(AK$2=AL$3,AL$9="Include (Platform Duplicate)"),JoinIfFuzzy(AL$577:AL$613,$F$577:$F$613,$G619),"")),"*")</f>
        <v>*</v>
      </c>
      <c r="AL619" s="58" t="str">
        <f>IF(AL$9="Include",JoinAll(", ",JoinIfFuzzy(AL$577:AL$613,$F$577:$F$613,$G619),IF(AND(AL$2=AM$3,AM$9="Include (Platform Duplicate)"),JoinIfFuzzy(AM$577:AM$613,$F$577:$F$613,$G619),"")),"*")</f>
        <v>P*C*</v>
      </c>
      <c r="AM619" s="58" t="str">
        <f>IF(AM$9="Include",JoinAll(", ",JoinIfFuzzy(AM$577:AM$613,$F$577:$F$613,$G619),IF(AND(AM$2=AN$3,AN$9="Include (Platform Duplicate)"),JoinIfFuzzy(AN$577:AN$613,$F$577:$F$613,$G619),"")),"*")</f>
        <v>P*C*, P*C+</v>
      </c>
      <c r="AN619" s="58" t="str">
        <f>IF(AN$9="Include",JoinAll(", ",JoinIfFuzzy(AN$577:AN$613,$F$577:$F$613,$G619),IF(AND(AN$2=AO$3,AO$9="Include (Platform Duplicate)"),JoinIfFuzzy(AO$577:AO$613,$F$577:$F$613,$G619),"")),"*")</f>
        <v>P*C*, P*C+</v>
      </c>
      <c r="AO619" s="58" t="str">
        <f>IF(AO$9="Include",JoinAll(", ",JoinIfFuzzy(AO$577:AO$613,$F$577:$F$613,$G619),IF(AND(AO$2=AP$3,AP$9="Include (Platform Duplicate)"),JoinIfFuzzy(AP$577:AP$613,$F$577:$F$613,$G619),"")),"*")</f>
        <v>*</v>
      </c>
      <c r="AP619" s="58" t="str">
        <f>IF(AP$9="Include",JoinAll(", ",JoinIfFuzzy(AP$577:AP$613,$F$577:$F$613,$G619),IF(AND(AP$2=AQ$3,AQ$9="Include (Platform Duplicate)"),JoinIfFuzzy(AQ$577:AQ$613,$F$577:$F$613,$G619),"")),"*")</f>
        <v>P*C*, P*C+</v>
      </c>
      <c r="AQ619" s="58" t="str">
        <f>IF(AQ$9="Include",JoinAll(", ",JoinIfFuzzy(AQ$577:AQ$613,$F$577:$F$613,$G619),IF(AND(AQ$2=AR$3,AR$9="Include (Platform Duplicate)"),JoinIfFuzzy(AR$577:AR$613,$F$577:$F$613,$G619),"")),"*")</f>
        <v>*</v>
      </c>
      <c r="AR619" s="58" t="str">
        <f>IF(AR$9="Include",JoinAll(", ",JoinIfFuzzy(AR$577:AR$613,$F$577:$F$613,$G619),IF(AND(AR$2=AS$3,AS$9="Include (Platform Duplicate)"),JoinIfFuzzy(AS$577:AS$613,$F$577:$F$613,$G619),"")),"*")</f>
        <v>P*C*</v>
      </c>
      <c r="AS619" s="58" t="str">
        <f>IF(AS$9="Include",JoinAll(", ",JoinIfFuzzy(AS$577:AS$613,$F$577:$F$613,$G619),IF(AND(AS$2=AT$3,AT$9="Include (Platform Duplicate)"),JoinIfFuzzy(AT$577:AT$613,$F$577:$F$613,$G619),"")),"*")</f>
        <v>*</v>
      </c>
      <c r="AT619" s="58" t="str">
        <f>IF(AT$9="Include",JoinAll(", ",JoinIfFuzzy(AT$577:AT$613,$F$577:$F$613,$G619),IF(AND(AT$2=AU$3,AU$9="Include (Platform Duplicate)"),JoinIfFuzzy(AU$577:AU$613,$F$577:$F$613,$G619),"")),"*")</f>
        <v>P*C-</v>
      </c>
      <c r="AU619" s="58" t="str">
        <f>IF(AU$9="Include",JoinAll(", ",JoinIfFuzzy(AU$577:AU$613,$F$577:$F$613,$G619),IF(AND(AU$2=AV$3,AV$9="Include (Platform Duplicate)"),JoinIfFuzzy(AV$577:AV$613,$F$577:$F$613,$G619),"")),"*")</f>
        <v>P*C-</v>
      </c>
      <c r="AV619" s="58" t="str">
        <f>IF(AV$9="Include",JoinAll(", ",JoinIfFuzzy(AV$577:AV$613,$F$577:$F$613,$G619),IF(AND(AV$2=AW$3,AW$9="Include (Platform Duplicate)"),JoinIfFuzzy(AW$577:AW$613,$F$577:$F$613,$G619),"")),"*")</f>
        <v>*</v>
      </c>
      <c r="AW619" s="58" t="str">
        <f>IF(AW$9="Include",JoinAll(", ",JoinIfFuzzy(AW$577:AW$613,$F$577:$F$613,$G619),IF(AND(AW$2=AX$3,AX$9="Include (Platform Duplicate)"),JoinIfFuzzy(AX$577:AX$613,$F$577:$F$613,$G619),"")),"*")</f>
        <v>*</v>
      </c>
      <c r="AX619" s="58" t="str">
        <f>IF(AX$9="Include",JoinAll(", ",JoinIfFuzzy(AX$577:AX$613,$F$577:$F$613,$G619),IF(AND(AX$2=AY$3,AY$9="Include (Platform Duplicate)"),JoinIfFuzzy(AY$577:AY$613,$F$577:$F$613,$G619),"")),"*")</f>
        <v>*</v>
      </c>
      <c r="AY619" s="58" t="str">
        <f>IF(AY$9="Include",JoinAll(", ",JoinIfFuzzy(AY$577:AY$613,$F$577:$F$613,$G619),IF(AND(AY$2=AZ$3,AZ$9="Include (Platform Duplicate)"),JoinIfFuzzy(AZ$577:AZ$613,$F$577:$F$613,$G619),"")),"*")</f>
        <v>*</v>
      </c>
      <c r="AZ619" s="58" t="str">
        <f>IF(AZ$9="Include",JoinAll(", ",JoinIfFuzzy(AZ$577:AZ$613,$F$577:$F$613,$G619),IF(AND(AZ$2=BA$3,BA$9="Include (Platform Duplicate)"),JoinIfFuzzy(BA$577:BA$613,$F$577:$F$613,$G619),"")),"*")</f>
        <v>P*C*, P*C+</v>
      </c>
      <c r="BA619" s="58" t="str">
        <f>IF(BA$9="Include",JoinAll(", ",JoinIfFuzzy(BA$577:BA$613,$F$577:$F$613,$G619),IF(AND(BA$2=BB$3,BB$9="Include (Platform Duplicate)"),JoinIfFuzzy(BB$577:BB$613,$F$577:$F$613,$G619),"")),"*")</f>
        <v>P*C-, P*C+</v>
      </c>
      <c r="BB619" s="58" t="str">
        <f>IF(BB$9="Include",JoinAll(", ",JoinIfFuzzy(BB$577:BB$613,$F$577:$F$613,$G619),IF(AND(BB$2=BC$3,BC$9="Include (Platform Duplicate)"),JoinIfFuzzy(BC$577:BC$613,$F$577:$F$613,$G619),"")),"*")</f>
        <v>P*C-, P*C+</v>
      </c>
      <c r="BC619" s="58" t="str">
        <f>IF(BC$9="Include",JoinAll(", ",JoinIfFuzzy(BC$577:BC$613,$F$577:$F$613,$G619),IF(AND(BC$2=BD$3,BD$9="Include (Platform Duplicate)"),JoinIfFuzzy(BD$577:BD$613,$F$577:$F$613,$G619),"")),"*")</f>
        <v>P*C-, P*C+</v>
      </c>
      <c r="BD619" s="58" t="str">
        <f>IF(BD$9="Include",JoinAll(", ",JoinIfFuzzy(BD$577:BD$613,$F$577:$F$613,$G619),IF(AND(BD$2=BE$3,BE$9="Include (Platform Duplicate)"),JoinIfFuzzy(BE$577:BE$613,$F$577:$F$613,$G619),"")),"*")</f>
        <v>P*C-</v>
      </c>
      <c r="BE619" s="58" t="str">
        <f>IF(BE$9="Include",JoinAll(", ",JoinIfFuzzy(BE$577:BE$613,$F$577:$F$613,$G619),IF(AND(BE$2=BF$3,BF$9="Include (Platform Duplicate)"),JoinIfFuzzy(BF$577:BF$613,$F$577:$F$613,$G619),"")),"*")</f>
        <v>*</v>
      </c>
      <c r="BF619" s="58" t="str">
        <f>IF(BF$9="Include",JoinAll(", ",JoinIfFuzzy(BF$577:BF$613,$F$577:$F$613,$G619),IF(AND(BF$2=BG$3,BG$9="Include (Platform Duplicate)"),JoinIfFuzzy(BG$577:BG$613,$F$577:$F$613,$G619),"")),"*")</f>
        <v>*</v>
      </c>
      <c r="BG619" s="58" t="str">
        <f>IF(BG$9="Include",JoinAll(", ",JoinIfFuzzy(BG$577:BG$613,$F$577:$F$613,$G619),IF(AND(BG$2=BH$3,BH$9="Include (Platform Duplicate)"),JoinIfFuzzy(BH$577:BH$613,$F$577:$F$613,$G619),"")),"*")</f>
        <v>P*C*, P*C+</v>
      </c>
      <c r="BH619" s="58" t="str">
        <f>IF(BH$9="Include",JoinAll(", ",JoinIfFuzzy(BH$577:BH$613,$F$577:$F$613,$G619),IF(AND(BH$2=BI$3,BI$9="Include (Platform Duplicate)"),JoinIfFuzzy(BI$577:BI$613,$F$577:$F$613,$G619),"")),"*")</f>
        <v>*</v>
      </c>
      <c r="BI619" s="58" t="str">
        <f>IF(BI$9="Include",JoinAll(", ",JoinIfFuzzy(BI$577:BI$613,$F$577:$F$613,$G619),IF(AND(BI$2=BJ$3,BJ$9="Include (Platform Duplicate)"),JoinIfFuzzy(BJ$577:BJ$613,$F$577:$F$613,$G619),"")),"*")</f>
        <v>P*C*, P*C+</v>
      </c>
      <c r="BJ619" s="58" t="str">
        <f>IF(BJ$9="Include",JoinAll(", ",JoinIfFuzzy(BJ$577:BJ$613,$F$577:$F$613,$G619),IF(AND(BJ$2=BK$3,BK$9="Include (Platform Duplicate)"),JoinIfFuzzy(BK$577:BK$613,$F$577:$F$613,$G619),"")),"*")</f>
        <v>P*C-, P*C+, P+C-</v>
      </c>
      <c r="BK619" s="58" t="str">
        <f>IF(BK$9="Include",JoinAll(", ",JoinIfFuzzy(BK$577:BK$613,$F$577:$F$613,$G619),IF(AND(BK$2=BL$3,BL$9="Include (Platform Duplicate)"),JoinIfFuzzy(BL$577:BL$613,$F$577:$F$613,$G619),"")),"*")</f>
        <v>*</v>
      </c>
      <c r="BL619" s="58" t="str">
        <f>IF(BL$9="Include",JoinAll(", ",JoinIfFuzzy(BL$577:BL$613,$F$577:$F$613,$G619),IF(AND(BL$2=BM$3,BM$9="Include (Platform Duplicate)"),JoinIfFuzzy(BM$577:BM$613,$F$577:$F$613,$G619),"")),"*")</f>
        <v>P*C-, P*C+</v>
      </c>
      <c r="BM619" s="58" t="str">
        <f>IF(BM$9="Include",JoinAll(", ",JoinIfFuzzy(BM$577:BM$613,$F$577:$F$613,$G619),IF(AND(BM$2=BN$3,BN$9="Include (Platform Duplicate)"),JoinIfFuzzy(BN$577:BN$613,$F$577:$F$613,$G619),"")),"*")</f>
        <v>*</v>
      </c>
      <c r="BN619" s="58" t="str">
        <f>IF(BN$9="Include",JoinAll(", ",JoinIfFuzzy(BN$577:BN$613,$F$577:$F$613,$G619),IF(AND(BN$2=BO$3,BO$9="Include (Platform Duplicate)"),JoinIfFuzzy(BO$577:BO$613,$F$577:$F$613,$G619),"")),"*")</f>
        <v>P*C*</v>
      </c>
      <c r="BO619" s="58" t="str">
        <f>IF(BO$9="Include",JoinAll(", ",JoinIfFuzzy(BO$577:BO$613,$F$577:$F$613,$G619),IF(AND(BO$2=BP$3,BP$9="Include (Platform Duplicate)"),JoinIfFuzzy(BP$577:BP$613,$F$577:$F$613,$G619),"")),"*")</f>
        <v>P*C*</v>
      </c>
      <c r="BP619" s="58" t="str">
        <f>IF(BP$9="Include",JoinAll(", ",JoinIfFuzzy(BP$577:BP$613,$F$577:$F$613,$G619),IF(AND(BP$2=BQ$3,BQ$9="Include (Platform Duplicate)"),JoinIfFuzzy(BQ$577:BQ$613,$F$577:$F$613,$G619),"")),"*")</f>
        <v>*</v>
      </c>
      <c r="BQ619" s="58" t="str">
        <f>IF(BQ$9="Include",JoinAll(", ",JoinIfFuzzy(BQ$577:BQ$613,$F$577:$F$613,$G619),IF(AND(BQ$2=BR$3,BR$9="Include (Platform Duplicate)"),JoinIfFuzzy(BR$577:BR$613,$F$577:$F$613,$G619),"")),"*")</f>
        <v>P*C*</v>
      </c>
      <c r="BR619" s="58" t="str">
        <f>IF(BR$9="Include",JoinAll(", ",JoinIfFuzzy(BR$577:BR$613,$F$577:$F$613,$G619),IF(AND(BR$2=BS$3,BS$9="Include (Platform Duplicate)"),JoinIfFuzzy(BS$577:BS$613,$F$577:$F$613,$G619),"")),"*")</f>
        <v>*</v>
      </c>
      <c r="BS619" s="58" t="str">
        <f>IF(BS$9="Include",JoinAll(", ",JoinIfFuzzy(BS$577:BS$613,$F$577:$F$613,$G619),IF(AND(BS$2=BT$3,BT$9="Include (Platform Duplicate)"),JoinIfFuzzy(BT$577:BT$613,$F$577:$F$613,$G619),"")),"*")</f>
        <v>P*C*, P*C+</v>
      </c>
      <c r="BT619" s="58" t="str">
        <f>IF(BT$9="Include",JoinAll(", ",JoinIfFuzzy(BT$577:BT$613,$F$577:$F$613,$G619),IF(AND(BT$2=BU$3,BU$9="Include (Platform Duplicate)"),JoinIfFuzzy(BU$577:BU$613,$F$577:$F$613,$G619),"")),"*")</f>
        <v>P*C-</v>
      </c>
      <c r="BU619" s="58" t="str">
        <f>IF(BU$9="Include",JoinAll(", ",JoinIfFuzzy(BU$577:BU$613,$F$577:$F$613,$G619),IF(AND(BU$2=BV$3,BV$9="Include (Platform Duplicate)"),JoinIfFuzzy(BV$577:BV$613,$F$577:$F$613,$G619),"")),"*")</f>
        <v>*</v>
      </c>
      <c r="BV619" s="58" t="str">
        <f>IF(BV$9="Include",JoinAll(", ",JoinIfFuzzy(BV$577:BV$613,$F$577:$F$613,$G619),IF(AND(BV$2=BW$3,BW$9="Include (Platform Duplicate)"),JoinIfFuzzy(BW$577:BW$613,$F$577:$F$613,$G619),"")),"*")</f>
        <v>P*C-</v>
      </c>
      <c r="BW619" s="58" t="str">
        <f>IF(BW$9="Include",JoinAll(", ",JoinIfFuzzy(BW$577:BW$613,$F$577:$F$613,$G619),IF(AND(BW$2=BX$3,BX$9="Include (Platform Duplicate)"),JoinIfFuzzy(BX$577:BX$613,$F$577:$F$613,$G619),"")),"*")</f>
        <v>*</v>
      </c>
      <c r="BX619" s="58" t="str">
        <f>IF(BX$9="Include",JoinAll(", ",JoinIfFuzzy(BX$577:BX$613,$F$577:$F$613,$G619),IF(AND(BX$2=BY$3,BY$9="Include (Platform Duplicate)"),JoinIfFuzzy(BY$577:BY$613,$F$577:$F$613,$G619),"")),"*")</f>
        <v>P*C*</v>
      </c>
      <c r="BY619" s="58" t="str">
        <f>IF(BY$9="Include",JoinAll(", ",JoinIfFuzzy(BY$577:BY$613,$F$577:$F$613,$G619),IF(AND(BY$2=BZ$3,BZ$9="Include (Platform Duplicate)"),JoinIfFuzzy(BZ$577:BZ$613,$F$577:$F$613,$G619),"")),"*")</f>
        <v>*</v>
      </c>
      <c r="BZ619" s="58" t="str">
        <f>IF(BZ$9="Include",JoinAll(", ",JoinIfFuzzy(BZ$577:BZ$613,$F$577:$F$613,$G619),IF(AND(BZ$2=CA$3,CA$9="Include (Platform Duplicate)"),JoinIfFuzzy(CA$577:CA$613,$F$577:$F$613,$G619),"")),"*")</f>
        <v>P*C-, P*C+</v>
      </c>
      <c r="CA619" s="58" t="str">
        <f>IF(CA$9="Include",JoinAll(", ",JoinIfFuzzy(CA$577:CA$613,$F$577:$F$613,$G619),IF(AND(CA$2=CB$3,CB$9="Include (Platform Duplicate)"),JoinIfFuzzy(CB$577:CB$613,$F$577:$F$613,$G619),"")),"*")</f>
        <v>P*C-, P*C+</v>
      </c>
      <c r="CB619" s="58" t="str">
        <f>IF(CB$9="Include",JoinAll(", ",JoinIfFuzzy(CB$577:CB$613,$F$577:$F$613,$G619),IF(AND(CB$2=CC$3,CC$9="Include (Platform Duplicate)"),JoinIfFuzzy(CC$577:CC$613,$F$577:$F$613,$G619),"")),"*")</f>
        <v>P*C*</v>
      </c>
      <c r="CC619" s="58" t="str">
        <f>IF(CC$9="Include",JoinAll(", ",JoinIfFuzzy(CC$577:CC$613,$F$577:$F$613,$G619),IF(AND(CC$2=CD$3,CD$9="Include (Platform Duplicate)"),JoinIfFuzzy(CD$577:CD$613,$F$577:$F$613,$G619),"")),"*")</f>
        <v>P*C-</v>
      </c>
      <c r="CD619" s="58" t="str">
        <f>IF(CD$9="Include",JoinAll(", ",JoinIfFuzzy(CD$577:CD$613,$F$577:$F$613,$G619),IF(AND(CD$2=CE$3,CE$9="Include (Platform Duplicate)"),JoinIfFuzzy(CE$577:CE$613,$F$577:$F$613,$G619),"")),"*")</f>
        <v>*</v>
      </c>
      <c r="CE619" s="58" t="str">
        <f>IF(CE$9="Include",JoinAll(", ",JoinIfFuzzy(CE$577:CE$613,$F$577:$F$613,$G619),IF(AND(CE$2=CF$3,CF$9="Include (Platform Duplicate)"),JoinIfFuzzy(CF$577:CF$613,$F$577:$F$613,$G619),"")),"*")</f>
        <v>*</v>
      </c>
      <c r="CF619" s="58" t="str">
        <f>IF(CF$9="Include",JoinAll(", ",JoinIfFuzzy(CF$577:CF$613,$F$577:$F$613,$G619),IF(AND(CF$2=CG$3,CG$9="Include (Platform Duplicate)"),JoinIfFuzzy(CG$577:CG$613,$F$577:$F$613,$G619),"")),"*")</f>
        <v>*</v>
      </c>
      <c r="CG619" s="58" t="str">
        <f>IF(CG$9="Include",JoinAll(", ",JoinIfFuzzy(CG$577:CG$613,$F$577:$F$613,$G619),IF(AND(CG$2=CH$3,CH$9="Include (Platform Duplicate)"),JoinIfFuzzy(CH$577:CH$613,$F$577:$F$613,$G619),"")),"*")</f>
        <v>P*C*</v>
      </c>
      <c r="CH619" s="58" t="str">
        <f>IF(CH$9="Include",JoinAll(", ",JoinIfFuzzy(CH$577:CH$613,$F$577:$F$613,$G619),IF(AND(CH$2=CI$3,CI$9="Include (Platform Duplicate)"),JoinIfFuzzy(CI$577:CI$613,$F$577:$F$613,$G619),"")),"*")</f>
        <v>P*C-, P*C+</v>
      </c>
      <c r="CI619" s="58" t="str">
        <f>IF(CI$9="Include",JoinAll(", ",JoinIfFuzzy(CI$577:CI$613,$F$577:$F$613,$G619),IF(AND(CI$2=CJ$3,CJ$9="Include (Platform Duplicate)"),JoinIfFuzzy(CJ$577:CJ$613,$F$577:$F$613,$G619),"")),"*")</f>
        <v>*</v>
      </c>
      <c r="CJ619" s="58" t="str">
        <f>IF(CJ$9="Include",JoinAll(", ",JoinIfFuzzy(CJ$577:CJ$613,$F$577:$F$613,$G619),IF(AND(CJ$2=CK$3,CK$9="Include (Platform Duplicate)"),JoinIfFuzzy(CK$577:CK$613,$F$577:$F$613,$G619),"")),"*")</f>
        <v>P*C-</v>
      </c>
      <c r="CK619" s="58" t="str">
        <f>IF(CK$9="Include",JoinAll(", ",JoinIfFuzzy(CK$577:CK$613,$F$577:$F$613,$G619),IF(AND(CK$2=CL$3,CL$9="Include (Platform Duplicate)"),JoinIfFuzzy(CL$577:CL$613,$F$577:$F$613,$G619),"")),"*")</f>
        <v>P*C-, P*C+</v>
      </c>
      <c r="CL619" s="58" t="str">
        <f>IF(CL$9="Include",JoinAll(", ",JoinIfFuzzy(CL$577:CL$613,$F$577:$F$613,$G619),IF(AND(CL$2=CM$3,CM$9="Include (Platform Duplicate)"),JoinIfFuzzy(CM$577:CM$613,$F$577:$F$613,$G619),"")),"*")</f>
        <v>P*C-, P*C+</v>
      </c>
      <c r="CM619" s="58" t="str">
        <f>IF(CM$9="Include",JoinAll(", ",JoinIfFuzzy(CM$577:CM$613,$F$577:$F$613,$G619),IF(AND(CM$2=CN$3,CN$9="Include (Platform Duplicate)"),JoinIfFuzzy(CN$577:CN$613,$F$577:$F$613,$G619),"")),"*")</f>
        <v>*</v>
      </c>
      <c r="CN619" s="58" t="str">
        <f>IF(CN$9="Include",JoinAll(", ",JoinIfFuzzy(CN$577:CN$613,$F$577:$F$613,$G619),IF(AND(CN$2=CO$3,CO$9="Include (Platform Duplicate)"),JoinIfFuzzy(CO$577:CO$613,$F$577:$F$613,$G619),"")),"*")</f>
        <v>P*C-, P*C+</v>
      </c>
      <c r="CO619" s="58" t="str">
        <f>IF(CO$9="Include",JoinAll(", ",JoinIfFuzzy(CO$577:CO$613,$F$577:$F$613,$G619),IF(AND(CO$2=CP$3,CP$9="Include (Platform Duplicate)"),JoinIfFuzzy(CP$577:CP$613,$F$577:$F$613,$G619),"")),"*")</f>
        <v>P*C-</v>
      </c>
      <c r="CP619" s="58" t="str">
        <f>IF(CP$9="Include",JoinAll(", ",JoinIfFuzzy(CP$577:CP$613,$F$577:$F$613,$G619),IF(AND(CP$2=CQ$3,CQ$9="Include (Platform Duplicate)"),JoinIfFuzzy(CQ$577:CQ$613,$F$577:$F$613,$G619),"")),"*")</f>
        <v>*</v>
      </c>
      <c r="CQ619" s="58" t="str">
        <f>IF(CQ$9="Include",JoinAll(", ",JoinIfFuzzy(CQ$577:CQ$613,$F$577:$F$613,$G619),IF(AND(CQ$2=CR$3,CR$9="Include (Platform Duplicate)"),JoinIfFuzzy(CR$577:CR$613,$F$577:$F$613,$G619),"")),"*")</f>
        <v>P*C*</v>
      </c>
      <c r="CR619" s="58" t="str">
        <f>IF(CR$9="Include",JoinAll(", ",JoinIfFuzzy(CR$577:CR$613,$F$577:$F$613,$G619),IF(AND(CR$2=CS$3,CS$9="Include (Platform Duplicate)"),JoinIfFuzzy(CS$577:CS$613,$F$577:$F$613,$G619),"")),"*")</f>
        <v>P*C*, P*C+</v>
      </c>
      <c r="CS619" s="58" t="str">
        <f>IF(CS$9="Include",JoinAll(", ",JoinIfFuzzy(CS$577:CS$613,$F$577:$F$613,$G619),IF(AND(CS$2=CT$3,CT$9="Include (Platform Duplicate)"),JoinIfFuzzy(CT$577:CT$613,$F$577:$F$613,$G619),"")),"*")</f>
        <v>P*C*</v>
      </c>
      <c r="CT619" s="58" t="str">
        <f>IF(CT$9="Include",JoinAll(", ",JoinIfFuzzy(CT$577:CT$613,$F$577:$F$613,$G619),IF(AND(CT$2=CU$3,CU$9="Include (Platform Duplicate)"),JoinIfFuzzy(CU$577:CU$613,$F$577:$F$613,$G619),"")),"*")</f>
        <v>*</v>
      </c>
      <c r="CU619" s="58" t="str">
        <f>IF(CU$9="Include",JoinAll(", ",JoinIfFuzzy(CU$577:CU$613,$F$577:$F$613,$G619),IF(AND(CU$2=CV$3,CV$9="Include (Platform Duplicate)"),JoinIfFuzzy(CV$577:CV$613,$F$577:$F$613,$G619),"")),"*")</f>
        <v>P*C-</v>
      </c>
      <c r="CV619" s="58" t="str">
        <f>IF(CV$9="Include",JoinAll(", ",JoinIfFuzzy(CV$577:CV$613,$F$577:$F$613,$G619),IF(AND(CV$2=CW$3,CW$9="Include (Platform Duplicate)"),JoinIfFuzzy(CW$577:CW$613,$F$577:$F$613,$G619),"")),"*")</f>
        <v>*</v>
      </c>
      <c r="CW619" s="58" t="str">
        <f>IF(CW$9="Include",JoinAll(", ",JoinIfFuzzy(CW$577:CW$613,$F$577:$F$613,$G619),IF(AND(CW$2=CX$3,CX$9="Include (Platform Duplicate)"),JoinIfFuzzy(CX$577:CX$613,$F$577:$F$613,$G619),"")),"*")</f>
        <v>P*C*, P*C+</v>
      </c>
      <c r="CX619" s="58" t="str">
        <f>IF(CX$9="Include",JoinAll(", ",JoinIfFuzzy(CX$577:CX$613,$F$577:$F$613,$G619),IF(AND(CX$2=CY$3,CY$9="Include (Platform Duplicate)"),JoinIfFuzzy(CY$577:CY$613,$F$577:$F$613,$G619),"")),"*")</f>
        <v>*</v>
      </c>
      <c r="CY619" s="58" t="str">
        <f>IF(CY$9="Include",JoinAll(", ",JoinIfFuzzy(CY$577:CY$613,$F$577:$F$613,$G619),IF(AND(CY$2=CZ$3,CZ$9="Include (Platform Duplicate)"),JoinIfFuzzy(CZ$577:CZ$613,$F$577:$F$613,$G619),"")),"*")</f>
        <v>P*C-, P+C-</v>
      </c>
      <c r="CZ619" s="58" t="str">
        <f>IF(CZ$9="Include",JoinAll(", ",JoinIfFuzzy(CZ$577:CZ$613,$F$577:$F$613,$G619),IF(AND(CZ$2=DA$3,DA$9="Include (Platform Duplicate)"),JoinIfFuzzy(DA$577:DA$613,$F$577:$F$613,$G619),"")),"*")</f>
        <v>*</v>
      </c>
      <c r="DA619" s="58" t="str">
        <f>IF(DA$9="Include",JoinAll(", ",JoinIfFuzzy(DA$577:DA$613,$F$577:$F$613,$G619),IF(AND(DA$2=DB$3,DB$9="Include (Platform Duplicate)"),JoinIfFuzzy(DB$577:DB$613,$F$577:$F$613,$G619),"")),"*")</f>
        <v>P*C-, P*C+, P+C+</v>
      </c>
      <c r="DB619" s="58" t="str">
        <f>IF(DB$9="Include",JoinAll(", ",JoinIfFuzzy(DB$577:DB$613,$F$577:$F$613,$G619),IF(AND(DB$2=DC$3,DC$9="Include (Platform Duplicate)"),JoinIfFuzzy(DC$577:DC$613,$F$577:$F$613,$G619),"")),"*")</f>
        <v>*</v>
      </c>
      <c r="DC619" s="58" t="str">
        <f>IF(DC$9="Include",JoinAll(", ",JoinIfFuzzy(DC$577:DC$613,$F$577:$F$613,$G619),IF(AND(DC$2=DD$3,DD$9="Include (Platform Duplicate)"),JoinIfFuzzy(DD$577:DD$613,$F$577:$F$613,$G619),"")),"*")</f>
        <v>*</v>
      </c>
      <c r="DD619" s="58" t="str">
        <f>IF(DD$9="Include",JoinAll(", ",JoinIfFuzzy(DD$577:DD$613,$F$577:$F$613,$G619),IF(AND(DD$2=DE$3,DE$9="Include (Platform Duplicate)"),JoinIfFuzzy(DE$577:DE$613,$F$577:$F$613,$G619),"")),"*")</f>
        <v>P*C-</v>
      </c>
      <c r="DE619" s="58" t="str">
        <f>IF(DE$9="Include",JoinAll(", ",JoinIfFuzzy(DE$577:DE$613,$F$577:$F$613,$G619),IF(AND(DE$2=DF$3,DF$9="Include (Platform Duplicate)"),JoinIfFuzzy(DF$577:DF$613,$F$577:$F$613,$G619),"")),"*")</f>
        <v>P*C-</v>
      </c>
      <c r="DF619" s="58" t="str">
        <f>IF(DF$9="Include",JoinAll(", ",JoinIfFuzzy(DF$577:DF$613,$F$577:$F$613,$G619),IF(AND(DF$2=DG$3,DG$9="Include (Platform Duplicate)"),JoinIfFuzzy(DG$577:DG$613,$F$577:$F$613,$G619),"")),"*")</f>
        <v>*</v>
      </c>
      <c r="DG619" s="58" t="str">
        <f>IF(DG$9="Include",JoinAll(", ",JoinIfFuzzy(DG$577:DG$613,$F$577:$F$613,$G619),IF(AND(DG$2=DH$3,DH$9="Include (Platform Duplicate)"),JoinIfFuzzy(DH$577:DH$613,$F$577:$F$613,$G619),"")),"*")</f>
        <v>P*C-, P-C-, P-C+</v>
      </c>
      <c r="DH619" s="58" t="str">
        <f>IF(DH$9="Include",JoinAll(", ",JoinIfFuzzy(DH$577:DH$613,$F$577:$F$613,$G619),IF(AND(DH$2=DI$3,DI$9="Include (Platform Duplicate)"),JoinIfFuzzy(DI$577:DI$613,$F$577:$F$613,$G619),"")),"*")</f>
        <v>P*C-, P*C+, P+C-</v>
      </c>
      <c r="DI619" s="58" t="str">
        <f>IF(DI$9="Include",JoinAll(", ",JoinIfFuzzy(DI$577:DI$613,$F$577:$F$613,$G619),IF(AND(DI$2=DJ$3,DJ$9="Include (Platform Duplicate)"),JoinIfFuzzy(DJ$577:DJ$613,$F$577:$F$613,$G619),"")),"*")</f>
        <v>P*C-, P*C+</v>
      </c>
      <c r="DJ619" s="58" t="str">
        <f>IF(DJ$9="Include",JoinAll(", ",JoinIfFuzzy(DJ$577:DJ$613,$F$577:$F$613,$G619),IF(AND(DJ$2=DK$3,DK$9="Include (Platform Duplicate)"),JoinIfFuzzy(DK$577:DK$613,$F$577:$F$613,$G619),"")),"*")</f>
        <v>P*C*</v>
      </c>
      <c r="DK619" s="58" t="str">
        <f>IF(DK$9="Include",JoinAll(", ",JoinIfFuzzy(DK$577:DK$613,$F$577:$F$613,$G619),IF(AND(DK$2=DL$3,DL$9="Include (Platform Duplicate)"),JoinIfFuzzy(DL$577:DL$613,$F$577:$F$613,$G619),"")),"*")</f>
        <v>*</v>
      </c>
      <c r="DL619" s="58" t="str">
        <f>IF(DL$9="Include",JoinAll(", ",JoinIfFuzzy(DL$577:DL$613,$F$577:$F$613,$G619),IF(AND(DL$2=DM$3,DM$9="Include (Platform Duplicate)"),JoinIfFuzzy(DM$577:DM$613,$F$577:$F$613,$G619),"")),"*")</f>
        <v>P*C-</v>
      </c>
      <c r="DM619" s="58" t="str">
        <f>IF(DM$9="Include",JoinAll(", ",JoinIfFuzzy(DM$577:DM$613,$F$577:$F$613,$G619),IF(AND(DM$2=DN$3,DN$9="Include (Platform Duplicate)"),JoinIfFuzzy(DN$577:DN$613,$F$577:$F$613,$G619),"")),"*")</f>
        <v>*</v>
      </c>
      <c r="DN619" s="58" t="str">
        <f>IF(DN$9="Include",JoinAll(", ",JoinIfFuzzy(DN$577:DN$613,$F$577:$F$613,$G619),IF(AND(DN$2=DO$3,DO$9="Include (Platform Duplicate)"),JoinIfFuzzy(DO$577:DO$613,$F$577:$F$613,$G619),"")),"*")</f>
        <v>P*C*</v>
      </c>
      <c r="DO619" s="58" t="str">
        <f>IF(DO$9="Include",JoinAll(", ",JoinIfFuzzy(DO$577:DO$613,$F$577:$F$613,$G619),IF(AND(DO$2=DP$3,DP$9="Include (Platform Duplicate)"),JoinIfFuzzy(DP$577:DP$613,$F$577:$F$613,$G619),"")),"*")</f>
        <v>*</v>
      </c>
      <c r="DP619" s="58" t="str">
        <f>IF(DP$9="Include",JoinAll(", ",JoinIfFuzzy(DP$577:DP$613,$F$577:$F$613,$G619),IF(AND(DP$2=DQ$3,DQ$9="Include (Platform Duplicate)"),JoinIfFuzzy(DQ$577:DQ$613,$F$577:$F$613,$G619),"")),"*")</f>
        <v>P*C-</v>
      </c>
      <c r="DQ619" s="58" t="str">
        <f>IF(DQ$9="Include",JoinAll(", ",JoinIfFuzzy(DQ$577:DQ$613,$F$577:$F$613,$G619),IF(AND(DQ$2=DR$3,DR$9="Include (Platform Duplicate)"),JoinIfFuzzy(DR$577:DR$613,$F$577:$F$613,$G619),"")),"*")</f>
        <v>*</v>
      </c>
      <c r="DR619" s="58" t="str">
        <f>IF(DR$9="Include",JoinAll(", ",JoinIfFuzzy(DR$577:DR$613,$F$577:$F$613,$G619),IF(AND(DR$2=DS$3,DS$9="Include (Platform Duplicate)"),JoinIfFuzzy(DS$577:DS$613,$F$577:$F$613,$G619),"")),"*")</f>
        <v>*</v>
      </c>
      <c r="DS619" s="58" t="str">
        <f>IF(DS$9="Include",JoinAll(", ",JoinIfFuzzy(DS$577:DS$613,$F$577:$F$613,$G619),IF(AND(DS$2=DT$3,DT$9="Include (Platform Duplicate)"),JoinIfFuzzy(DT$577:DT$613,$F$577:$F$613,$G619),"")),"*")</f>
        <v>P*C*, P*C+</v>
      </c>
      <c r="DT619" s="58" t="str">
        <f>IF(DT$9="Include",JoinAll(", ",JoinIfFuzzy(DT$577:DT$613,$F$577:$F$613,$G619),IF(AND(DT$2=DU$3,DU$9="Include (Platform Duplicate)"),JoinIfFuzzy(DU$577:DU$613,$F$577:$F$613,$G619),"")),"*")</f>
        <v>P*C*</v>
      </c>
      <c r="DU619" s="58" t="str">
        <f>IF(DU$9="Include",JoinAll(", ",JoinIfFuzzy(DU$577:DU$613,$F$577:$F$613,$G619),IF(AND(DU$2=DV$3,DV$9="Include (Platform Duplicate)"),JoinIfFuzzy(DV$577:DV$613,$F$577:$F$613,$G619),"")),"*")</f>
        <v>*</v>
      </c>
      <c r="DV619" s="58" t="str">
        <f>IF(DV$9="Include",JoinAll(", ",JoinIfFuzzy(DV$577:DV$613,$F$577:$F$613,$G619),IF(AND(DV$2=DW$3,DW$9="Include (Platform Duplicate)"),JoinIfFuzzy(DW$577:DW$613,$F$577:$F$613,$G619),"")),"*")</f>
        <v>*</v>
      </c>
      <c r="DW619" s="58" t="str">
        <f>IF(DW$9="Include",JoinAll(", ",JoinIfFuzzy(DW$577:DW$613,$F$577:$F$613,$G619),IF(AND(DW$2=DX$3,DX$9="Include (Platform Duplicate)"),JoinIfFuzzy(DX$577:DX$613,$F$577:$F$613,$G619),"")),"*")</f>
        <v>P*C-</v>
      </c>
      <c r="DX619" s="58" t="str">
        <f>IF(DX$9="Include",JoinAll(", ",JoinIfFuzzy(DX$577:DX$613,$F$577:$F$613,$G619),IF(AND(DX$2=DY$3,DY$9="Include (Platform Duplicate)"),JoinIfFuzzy(DY$577:DY$613,$F$577:$F$613,$G619),"")),"*")</f>
        <v>P*C-</v>
      </c>
      <c r="DY619" s="58" t="str">
        <f>IF(DY$9="Include",JoinAll(", ",JoinIfFuzzy(DY$577:DY$613,$F$577:$F$613,$G619),IF(AND(DY$2=DZ$3,DZ$9="Include (Platform Duplicate)"),JoinIfFuzzy(DZ$577:DZ$613,$F$577:$F$613,$G619),"")),"*")</f>
        <v>P*C-, P+C-</v>
      </c>
      <c r="DZ619" s="58" t="str">
        <f>IF(DZ$9="Include",JoinAll(", ",JoinIfFuzzy(DZ$577:DZ$613,$F$577:$F$613,$G619),IF(AND(DZ$2=EA$3,EA$9="Include (Platform Duplicate)"),JoinIfFuzzy(EA$577:EA$613,$F$577:$F$613,$G619),"")),"*")</f>
        <v>*</v>
      </c>
      <c r="EA619" s="58" t="str">
        <f>IF(EA$9="Include",JoinAll(", ",JoinIfFuzzy(EA$577:EA$613,$F$577:$F$613,$G619),IF(AND(EA$2=EB$3,EB$9="Include (Platform Duplicate)"),JoinIfFuzzy(EB$577:EB$613,$F$577:$F$613,$G619),"")),"*")</f>
        <v>P*C*</v>
      </c>
      <c r="EB619" s="58" t="str">
        <f>IF(EB$9="Include",JoinAll(", ",JoinIfFuzzy(EB$577:EB$613,$F$577:$F$613,$G619),IF(AND(EB$2=EC$3,EC$9="Include (Platform Duplicate)"),JoinIfFuzzy(EC$577:EC$613,$F$577:$F$613,$G619),"")),"*")</f>
        <v>P*C-</v>
      </c>
      <c r="EC619" s="58" t="str">
        <f>IF(EC$9="Include",JoinAll(", ",JoinIfFuzzy(EC$577:EC$613,$F$577:$F$613,$G619),IF(AND(EC$2=ED$3,ED$9="Include (Platform Duplicate)"),JoinIfFuzzy(ED$577:ED$613,$F$577:$F$613,$G619),"")),"*")</f>
        <v>P*C-</v>
      </c>
      <c r="ED619" s="58" t="str">
        <f>IF(ED$9="Include",JoinAll(", ",JoinIfFuzzy(ED$577:ED$613,$F$577:$F$613,$G619),IF(AND(ED$2=EE$3,EE$9="Include (Platform Duplicate)"),JoinIfFuzzy(EE$577:EE$613,$F$577:$F$613,$G619),"")),"*")</f>
        <v>*</v>
      </c>
      <c r="EE619" s="58" t="str">
        <f>IF(EE$9="Include",JoinAll(", ",JoinIfFuzzy(EE$577:EE$613,$F$577:$F$613,$G619),IF(AND(EE$2=EF$3,EF$9="Include (Platform Duplicate)"),JoinIfFuzzy(EF$577:EF$613,$F$577:$F$613,$G619),"")),"*")</f>
        <v>P*C-, P*C+</v>
      </c>
      <c r="EF619" s="58" t="str">
        <f>IF(EF$9="Include",JoinAll(", ",JoinIfFuzzy(EF$577:EF$613,$F$577:$F$613,$G619),IF(AND(EF$2=EG$3,EG$9="Include (Platform Duplicate)"),JoinIfFuzzy(EG$577:EG$613,$F$577:$F$613,$G619),"")),"*")</f>
        <v>P*C*</v>
      </c>
      <c r="EG619" s="58" t="str">
        <f>IF(EG$9="Include",JoinAll(", ",JoinIfFuzzy(EG$577:EG$613,$F$577:$F$613,$G619),IF(AND(EG$2=EH$3,EH$9="Include (Platform Duplicate)"),JoinIfFuzzy(EH$577:EH$613,$F$577:$F$613,$G619),"")),"*")</f>
        <v>*</v>
      </c>
      <c r="EH619" s="58" t="str">
        <f>IF(EH$9="Include",JoinAll(", ",JoinIfFuzzy(EH$577:EH$613,$F$577:$F$613,$G619),IF(AND(EH$2=EI$3,EI$9="Include (Platform Duplicate)"),JoinIfFuzzy(EI$577:EI$613,$F$577:$F$613,$G619),"")),"*")</f>
        <v>P*C-</v>
      </c>
      <c r="EI619" s="58" t="str">
        <f>IF(EI$9="Include",JoinAll(", ",JoinIfFuzzy(EI$577:EI$613,$F$577:$F$613,$G619),IF(AND(EI$2=EJ$3,EJ$9="Include (Platform Duplicate)"),JoinIfFuzzy(EJ$577:EJ$613,$F$577:$F$613,$G619),"")),"*")</f>
        <v>*</v>
      </c>
      <c r="EJ619" s="58" t="str">
        <f>IF(EJ$9="Include",JoinAll(", ",JoinIfFuzzy(EJ$577:EJ$613,$F$577:$F$613,$G619),IF(AND(EJ$2=EK$3,EK$9="Include (Platform Duplicate)"),JoinIfFuzzy(EK$577:EK$613,$F$577:$F$613,$G619),"")),"*")</f>
        <v>P*C-</v>
      </c>
      <c r="EK619" s="58" t="str">
        <f>IF(EK$9="Include",JoinAll(", ",JoinIfFuzzy(EK$577:EK$613,$F$577:$F$613,$G619),IF(AND(EK$2=EL$3,EL$9="Include (Platform Duplicate)"),JoinIfFuzzy(EL$577:EL$613,$F$577:$F$613,$G619),"")),"*")</f>
        <v>*</v>
      </c>
      <c r="EL619" s="109"/>
      <c r="EM619" s="109"/>
    </row>
    <row r="620" spans="1:143" s="58" customFormat="1" ht="12.75" customHeight="1" x14ac:dyDescent="0.25">
      <c r="A620" s="5"/>
      <c r="B620" s="96"/>
      <c r="C620" s="96"/>
      <c r="D620" s="96"/>
      <c r="E620" s="96"/>
      <c r="F620" s="96"/>
      <c r="G620" s="58" t="s">
        <v>3542</v>
      </c>
      <c r="H620" s="18"/>
      <c r="I620" s="18"/>
      <c r="J620" s="58" t="str">
        <f>IF(J$9="Include",JoinAll(", ",JoinIfFuzzy(J$577:J$613,$F$577:$F$613,$G620),IF(AND(J$2=K$3,K$9="Include (Platform Duplicate)"),JoinIfFuzzy(K$577:K$613,$F$577:$F$613,$G620),"")),"*")</f>
        <v>P*C-</v>
      </c>
      <c r="K620" s="58" t="str">
        <f>IF(K$9="Include",JoinAll(", ",JoinIfFuzzy(K$577:K$613,$F$577:$F$613,$G620),IF(AND(K$2=L$3,L$9="Include (Platform Duplicate)"),JoinIfFuzzy(L$577:L$613,$F$577:$F$613,$G620),"")),"*")</f>
        <v>P*C-</v>
      </c>
      <c r="L620" s="58" t="str">
        <f>IF(L$9="Include",JoinAll(", ",JoinIfFuzzy(L$577:L$613,$F$577:$F$613,$G620),IF(AND(L$2=M$3,M$9="Include (Platform Duplicate)"),JoinIfFuzzy(M$577:M$613,$F$577:$F$613,$G620),"")),"*")</f>
        <v>*</v>
      </c>
      <c r="M620" s="58" t="str">
        <f>IF(M$9="Include",JoinAll(", ",JoinIfFuzzy(M$577:M$613,$F$577:$F$613,$G620),IF(AND(M$2=N$3,N$9="Include (Platform Duplicate)"),JoinIfFuzzy(N$577:N$613,$F$577:$F$613,$G620),"")),"*")</f>
        <v>P*C-</v>
      </c>
      <c r="N620" s="58" t="str">
        <f>IF(N$9="Include",JoinAll(", ",JoinIfFuzzy(N$577:N$613,$F$577:$F$613,$G620),IF(AND(N$2=O$3,O$9="Include (Platform Duplicate)"),JoinIfFuzzy(O$577:O$613,$F$577:$F$613,$G620),"")),"*")</f>
        <v>*</v>
      </c>
      <c r="O620" s="58" t="str">
        <f>IF(O$9="Include",JoinAll(", ",JoinIfFuzzy(O$577:O$613,$F$577:$F$613,$G620),IF(AND(O$2=P$3,P$9="Include (Platform Duplicate)"),JoinIfFuzzy(P$577:P$613,$F$577:$F$613,$G620),"")),"*")</f>
        <v>P*C-</v>
      </c>
      <c r="P620" s="58" t="str">
        <f>IF(P$9="Include",JoinAll(", ",JoinIfFuzzy(P$577:P$613,$F$577:$F$613,$G620),IF(AND(P$2=Q$3,Q$9="Include (Platform Duplicate)"),JoinIfFuzzy(Q$577:Q$613,$F$577:$F$613,$G620),"")),"*")</f>
        <v>*</v>
      </c>
      <c r="Q620" s="58" t="str">
        <f>IF(Q$9="Include",JoinAll(", ",JoinIfFuzzy(Q$577:Q$613,$F$577:$F$613,$G620),IF(AND(Q$2=R$3,R$9="Include (Platform Duplicate)"),JoinIfFuzzy(R$577:R$613,$F$577:$F$613,$G620),"")),"*")</f>
        <v>P*C*</v>
      </c>
      <c r="R620" s="58" t="str">
        <f>IF(R$9="Include",JoinAll(", ",JoinIfFuzzy(R$577:R$613,$F$577:$F$613,$G620),IF(AND(R$2=S$3,S$9="Include (Platform Duplicate)"),JoinIfFuzzy(S$577:S$613,$F$577:$F$613,$G620),"")),"*")</f>
        <v>*</v>
      </c>
      <c r="S620" s="58" t="str">
        <f>IF(S$9="Include",JoinAll(", ",JoinIfFuzzy(S$577:S$613,$F$577:$F$613,$G620),IF(AND(S$2=T$3,T$9="Include (Platform Duplicate)"),JoinIfFuzzy(T$577:T$613,$F$577:$F$613,$G620),"")),"*")</f>
        <v>P+C+</v>
      </c>
      <c r="T620" s="58" t="str">
        <f>IF(T$9="Include",JoinAll(", ",JoinIfFuzzy(T$577:T$613,$F$577:$F$613,$G620),IF(AND(T$2=U$3,U$9="Include (Platform Duplicate)"),JoinIfFuzzy(U$577:U$613,$F$577:$F$613,$G620),"")),"*")</f>
        <v>*</v>
      </c>
      <c r="U620" s="58" t="str">
        <f>IF(U$9="Include",JoinAll(", ",JoinIfFuzzy(U$577:U$613,$F$577:$F$613,$G620),IF(AND(U$2=V$3,V$9="Include (Platform Duplicate)"),JoinIfFuzzy(V$577:V$613,$F$577:$F$613,$G620),"")),"*")</f>
        <v>P*C+</v>
      </c>
      <c r="V620" s="58" t="str">
        <f>IF(V$9="Include",JoinAll(", ",JoinIfFuzzy(V$577:V$613,$F$577:$F$613,$G620),IF(AND(V$2=W$3,W$9="Include (Platform Duplicate)"),JoinIfFuzzy(W$577:W$613,$F$577:$F$613,$G620),"")),"*")</f>
        <v>P*C-</v>
      </c>
      <c r="W620" s="58" t="str">
        <f>IF(W$9="Include",JoinAll(", ",JoinIfFuzzy(W$577:W$613,$F$577:$F$613,$G620),IF(AND(W$2=X$3,X$9="Include (Platform Duplicate)"),JoinIfFuzzy(X$577:X$613,$F$577:$F$613,$G620),"")),"*")</f>
        <v>P*C-</v>
      </c>
      <c r="X620" s="58" t="str">
        <f>IF(X$9="Include",JoinAll(", ",JoinIfFuzzy(X$577:X$613,$F$577:$F$613,$G620),IF(AND(X$2=Y$3,Y$9="Include (Platform Duplicate)"),JoinIfFuzzy(Y$577:Y$613,$F$577:$F$613,$G620),"")),"*")</f>
        <v>*</v>
      </c>
      <c r="Y620" s="58" t="str">
        <f>IF(Y$9="Include",JoinAll(", ",JoinIfFuzzy(Y$577:Y$613,$F$577:$F$613,$G620),IF(AND(Y$2=Z$3,Z$9="Include (Platform Duplicate)"),JoinIfFuzzy(Z$577:Z$613,$F$577:$F$613,$G620),"")),"*")</f>
        <v>P*C-</v>
      </c>
      <c r="Z620" s="58" t="str">
        <f>IF(Z$9="Include",JoinAll(", ",JoinIfFuzzy(Z$577:Z$613,$F$577:$F$613,$G620),IF(AND(Z$2=AA$3,AA$9="Include (Platform Duplicate)"),JoinIfFuzzy(AA$577:AA$613,$F$577:$F$613,$G620),"")),"*")</f>
        <v>*</v>
      </c>
      <c r="AA620" s="58" t="str">
        <f>IF(AA$9="Include",JoinAll(", ",JoinIfFuzzy(AA$577:AA$613,$F$577:$F$613,$G620),IF(AND(AA$2=AB$3,AB$9="Include (Platform Duplicate)"),JoinIfFuzzy(AB$577:AB$613,$F$577:$F$613,$G620),"")),"*")</f>
        <v>P*C-</v>
      </c>
      <c r="AB620" s="58" t="str">
        <f>IF(AB$9="Include",JoinAll(", ",JoinIfFuzzy(AB$577:AB$613,$F$577:$F$613,$G620),IF(AND(AB$2=AC$3,AC$9="Include (Platform Duplicate)"),JoinIfFuzzy(AC$577:AC$613,$F$577:$F$613,$G620),"")),"*")</f>
        <v>*</v>
      </c>
      <c r="AC620" s="58" t="str">
        <f>IF(AC$9="Include",JoinAll(", ",JoinIfFuzzy(AC$577:AC$613,$F$577:$F$613,$G620),IF(AND(AC$2=AD$3,AD$9="Include (Platform Duplicate)"),JoinIfFuzzy(AD$577:AD$613,$F$577:$F$613,$G620),"")),"*")</f>
        <v>P*C*</v>
      </c>
      <c r="AD620" s="58" t="str">
        <f>IF(AD$9="Include",JoinAll(", ",JoinIfFuzzy(AD$577:AD$613,$F$577:$F$613,$G620),IF(AND(AD$2=AE$3,AE$9="Include (Platform Duplicate)"),JoinIfFuzzy(AE$577:AE$613,$F$577:$F$613,$G620),"")),"*")</f>
        <v>P*C*</v>
      </c>
      <c r="AE620" s="58" t="str">
        <f>IF(AE$9="Include",JoinAll(", ",JoinIfFuzzy(AE$577:AE$613,$F$577:$F$613,$G620),IF(AND(AE$2=AF$3,AF$9="Include (Platform Duplicate)"),JoinIfFuzzy(AF$577:AF$613,$F$577:$F$613,$G620),"")),"*")</f>
        <v>*</v>
      </c>
      <c r="AF620" s="58" t="str">
        <f>IF(AF$9="Include",JoinAll(", ",JoinIfFuzzy(AF$577:AF$613,$F$577:$F$613,$G620),IF(AND(AF$2=AG$3,AG$9="Include (Platform Duplicate)"),JoinIfFuzzy(AG$577:AG$613,$F$577:$F$613,$G620),"")),"*")</f>
        <v>P*C-</v>
      </c>
      <c r="AG620" s="58" t="str">
        <f>IF(AG$9="Include",JoinAll(", ",JoinIfFuzzy(AG$577:AG$613,$F$577:$F$613,$G620),IF(AND(AG$2=AH$3,AH$9="Include (Platform Duplicate)"),JoinIfFuzzy(AH$577:AH$613,$F$577:$F$613,$G620),"")),"*")</f>
        <v>P*C+</v>
      </c>
      <c r="AH620" s="58" t="str">
        <f>IF(AH$9="Include",JoinAll(", ",JoinIfFuzzy(AH$577:AH$613,$F$577:$F$613,$G620),IF(AND(AH$2=AI$3,AI$9="Include (Platform Duplicate)"),JoinIfFuzzy(AI$577:AI$613,$F$577:$F$613,$G620),"")),"*")</f>
        <v>P*C+</v>
      </c>
      <c r="AI620" s="58" t="str">
        <f>IF(AI$9="Include",JoinAll(", ",JoinIfFuzzy(AI$577:AI$613,$F$577:$F$613,$G620),IF(AND(AI$2=AJ$3,AJ$9="Include (Platform Duplicate)"),JoinIfFuzzy(AJ$577:AJ$613,$F$577:$F$613,$G620),"")),"*")</f>
        <v>*</v>
      </c>
      <c r="AJ620" s="58" t="str">
        <f>IF(AJ$9="Include",JoinAll(", ",JoinIfFuzzy(AJ$577:AJ$613,$F$577:$F$613,$G620),IF(AND(AJ$2=AK$3,AK$9="Include (Platform Duplicate)"),JoinIfFuzzy(AK$577:AK$613,$F$577:$F$613,$G620),"")),"*")</f>
        <v>P*C+</v>
      </c>
      <c r="AK620" s="58" t="str">
        <f>IF(AK$9="Include",JoinAll(", ",JoinIfFuzzy(AK$577:AK$613,$F$577:$F$613,$G620),IF(AND(AK$2=AL$3,AL$9="Include (Platform Duplicate)"),JoinIfFuzzy(AL$577:AL$613,$F$577:$F$613,$G620),"")),"*")</f>
        <v>*</v>
      </c>
      <c r="AL620" s="58" t="str">
        <f>IF(AL$9="Include",JoinAll(", ",JoinIfFuzzy(AL$577:AL$613,$F$577:$F$613,$G620),IF(AND(AL$2=AM$3,AM$9="Include (Platform Duplicate)"),JoinIfFuzzy(AM$577:AM$613,$F$577:$F$613,$G620),"")),"*")</f>
        <v>P*C*</v>
      </c>
      <c r="AM620" s="58" t="str">
        <f>IF(AM$9="Include",JoinAll(", ",JoinIfFuzzy(AM$577:AM$613,$F$577:$F$613,$G620),IF(AND(AM$2=AN$3,AN$9="Include (Platform Duplicate)"),JoinIfFuzzy(AN$577:AN$613,$F$577:$F$613,$G620),"")),"*")</f>
        <v>P*C+</v>
      </c>
      <c r="AN620" s="58" t="str">
        <f>IF(AN$9="Include",JoinAll(", ",JoinIfFuzzy(AN$577:AN$613,$F$577:$F$613,$G620),IF(AND(AN$2=AO$3,AO$9="Include (Platform Duplicate)"),JoinIfFuzzy(AO$577:AO$613,$F$577:$F$613,$G620),"")),"*")</f>
        <v>P*C*</v>
      </c>
      <c r="AO620" s="58" t="str">
        <f>IF(AO$9="Include",JoinAll(", ",JoinIfFuzzy(AO$577:AO$613,$F$577:$F$613,$G620),IF(AND(AO$2=AP$3,AP$9="Include (Platform Duplicate)"),JoinIfFuzzy(AP$577:AP$613,$F$577:$F$613,$G620),"")),"*")</f>
        <v>*</v>
      </c>
      <c r="AP620" s="58" t="str">
        <f>IF(AP$9="Include",JoinAll(", ",JoinIfFuzzy(AP$577:AP$613,$F$577:$F$613,$G620),IF(AND(AP$2=AQ$3,AQ$9="Include (Platform Duplicate)"),JoinIfFuzzy(AQ$577:AQ$613,$F$577:$F$613,$G620),"")),"*")</f>
        <v>P*C*</v>
      </c>
      <c r="AQ620" s="58" t="str">
        <f>IF(AQ$9="Include",JoinAll(", ",JoinIfFuzzy(AQ$577:AQ$613,$F$577:$F$613,$G620),IF(AND(AQ$2=AR$3,AR$9="Include (Platform Duplicate)"),JoinIfFuzzy(AR$577:AR$613,$F$577:$F$613,$G620),"")),"*")</f>
        <v>*</v>
      </c>
      <c r="AR620" s="58" t="str">
        <f>IF(AR$9="Include",JoinAll(", ",JoinIfFuzzy(AR$577:AR$613,$F$577:$F$613,$G620),IF(AND(AR$2=AS$3,AS$9="Include (Platform Duplicate)"),JoinIfFuzzy(AS$577:AS$613,$F$577:$F$613,$G620),"")),"*")</f>
        <v>P*C*</v>
      </c>
      <c r="AS620" s="58" t="str">
        <f>IF(AS$9="Include",JoinAll(", ",JoinIfFuzzy(AS$577:AS$613,$F$577:$F$613,$G620),IF(AND(AS$2=AT$3,AT$9="Include (Platform Duplicate)"),JoinIfFuzzy(AT$577:AT$613,$F$577:$F$613,$G620),"")),"*")</f>
        <v>*</v>
      </c>
      <c r="AT620" s="58" t="str">
        <f>IF(AT$9="Include",JoinAll(", ",JoinIfFuzzy(AT$577:AT$613,$F$577:$F$613,$G620),IF(AND(AT$2=AU$3,AU$9="Include (Platform Duplicate)"),JoinIfFuzzy(AU$577:AU$613,$F$577:$F$613,$G620),"")),"*")</f>
        <v>P*C-</v>
      </c>
      <c r="AU620" s="58" t="str">
        <f>IF(AU$9="Include",JoinAll(", ",JoinIfFuzzy(AU$577:AU$613,$F$577:$F$613,$G620),IF(AND(AU$2=AV$3,AV$9="Include (Platform Duplicate)"),JoinIfFuzzy(AV$577:AV$613,$F$577:$F$613,$G620),"")),"*")</f>
        <v>P*C-</v>
      </c>
      <c r="AV620" s="58" t="str">
        <f>IF(AV$9="Include",JoinAll(", ",JoinIfFuzzy(AV$577:AV$613,$F$577:$F$613,$G620),IF(AND(AV$2=AW$3,AW$9="Include (Platform Duplicate)"),JoinIfFuzzy(AW$577:AW$613,$F$577:$F$613,$G620),"")),"*")</f>
        <v>*</v>
      </c>
      <c r="AW620" s="58" t="str">
        <f>IF(AW$9="Include",JoinAll(", ",JoinIfFuzzy(AW$577:AW$613,$F$577:$F$613,$G620),IF(AND(AW$2=AX$3,AX$9="Include (Platform Duplicate)"),JoinIfFuzzy(AX$577:AX$613,$F$577:$F$613,$G620),"")),"*")</f>
        <v>*</v>
      </c>
      <c r="AX620" s="58" t="str">
        <f>IF(AX$9="Include",JoinAll(", ",JoinIfFuzzy(AX$577:AX$613,$F$577:$F$613,$G620),IF(AND(AX$2=AY$3,AY$9="Include (Platform Duplicate)"),JoinIfFuzzy(AY$577:AY$613,$F$577:$F$613,$G620),"")),"*")</f>
        <v>*</v>
      </c>
      <c r="AY620" s="58" t="str">
        <f>IF(AY$9="Include",JoinAll(", ",JoinIfFuzzy(AY$577:AY$613,$F$577:$F$613,$G620),IF(AND(AY$2=AZ$3,AZ$9="Include (Platform Duplicate)"),JoinIfFuzzy(AZ$577:AZ$613,$F$577:$F$613,$G620),"")),"*")</f>
        <v>*</v>
      </c>
      <c r="AZ620" s="58" t="str">
        <f>IF(AZ$9="Include",JoinAll(", ",JoinIfFuzzy(AZ$577:AZ$613,$F$577:$F$613,$G620),IF(AND(AZ$2=BA$3,BA$9="Include (Platform Duplicate)"),JoinIfFuzzy(BA$577:BA$613,$F$577:$F$613,$G620),"")),"*")</f>
        <v>P*C*</v>
      </c>
      <c r="BA620" s="58" t="str">
        <f>IF(BA$9="Include",JoinAll(", ",JoinIfFuzzy(BA$577:BA$613,$F$577:$F$613,$G620),IF(AND(BA$2=BB$3,BB$9="Include (Platform Duplicate)"),JoinIfFuzzy(BB$577:BB$613,$F$577:$F$613,$G620),"")),"*")</f>
        <v>P*C+</v>
      </c>
      <c r="BB620" s="58" t="str">
        <f>IF(BB$9="Include",JoinAll(", ",JoinIfFuzzy(BB$577:BB$613,$F$577:$F$613,$G620),IF(AND(BB$2=BC$3,BC$9="Include (Platform Duplicate)"),JoinIfFuzzy(BC$577:BC$613,$F$577:$F$613,$G620),"")),"*")</f>
        <v>P*C+</v>
      </c>
      <c r="BC620" s="58" t="str">
        <f>IF(BC$9="Include",JoinAll(", ",JoinIfFuzzy(BC$577:BC$613,$F$577:$F$613,$G620),IF(AND(BC$2=BD$3,BD$9="Include (Platform Duplicate)"),JoinIfFuzzy(BD$577:BD$613,$F$577:$F$613,$G620),"")),"*")</f>
        <v>P*C+</v>
      </c>
      <c r="BD620" s="58" t="str">
        <f>IF(BD$9="Include",JoinAll(", ",JoinIfFuzzy(BD$577:BD$613,$F$577:$F$613,$G620),IF(AND(BD$2=BE$3,BE$9="Include (Platform Duplicate)"),JoinIfFuzzy(BE$577:BE$613,$F$577:$F$613,$G620),"")),"*")</f>
        <v>P*C-</v>
      </c>
      <c r="BE620" s="58" t="str">
        <f>IF(BE$9="Include",JoinAll(", ",JoinIfFuzzy(BE$577:BE$613,$F$577:$F$613,$G620),IF(AND(BE$2=BF$3,BF$9="Include (Platform Duplicate)"),JoinIfFuzzy(BF$577:BF$613,$F$577:$F$613,$G620),"")),"*")</f>
        <v>*</v>
      </c>
      <c r="BF620" s="58" t="str">
        <f>IF(BF$9="Include",JoinAll(", ",JoinIfFuzzy(BF$577:BF$613,$F$577:$F$613,$G620),IF(AND(BF$2=BG$3,BG$9="Include (Platform Duplicate)"),JoinIfFuzzy(BG$577:BG$613,$F$577:$F$613,$G620),"")),"*")</f>
        <v>*</v>
      </c>
      <c r="BG620" s="58" t="str">
        <f>IF(BG$9="Include",JoinAll(", ",JoinIfFuzzy(BG$577:BG$613,$F$577:$F$613,$G620),IF(AND(BG$2=BH$3,BH$9="Include (Platform Duplicate)"),JoinIfFuzzy(BH$577:BH$613,$F$577:$F$613,$G620),"")),"*")</f>
        <v>P*C+</v>
      </c>
      <c r="BH620" s="58" t="str">
        <f>IF(BH$9="Include",JoinAll(", ",JoinIfFuzzy(BH$577:BH$613,$F$577:$F$613,$G620),IF(AND(BH$2=BI$3,BI$9="Include (Platform Duplicate)"),JoinIfFuzzy(BI$577:BI$613,$F$577:$F$613,$G620),"")),"*")</f>
        <v>*</v>
      </c>
      <c r="BI620" s="58" t="str">
        <f>IF(BI$9="Include",JoinAll(", ",JoinIfFuzzy(BI$577:BI$613,$F$577:$F$613,$G620),IF(AND(BI$2=BJ$3,BJ$9="Include (Platform Duplicate)"),JoinIfFuzzy(BJ$577:BJ$613,$F$577:$F$613,$G620),"")),"*")</f>
        <v>P*C+</v>
      </c>
      <c r="BJ620" s="58" t="str">
        <f>IF(BJ$9="Include",JoinAll(", ",JoinIfFuzzy(BJ$577:BJ$613,$F$577:$F$613,$G620),IF(AND(BJ$2=BK$3,BK$9="Include (Platform Duplicate)"),JoinIfFuzzy(BK$577:BK$613,$F$577:$F$613,$G620),"")),"*")</f>
        <v>P*C-</v>
      </c>
      <c r="BK620" s="58" t="str">
        <f>IF(BK$9="Include",JoinAll(", ",JoinIfFuzzy(BK$577:BK$613,$F$577:$F$613,$G620),IF(AND(BK$2=BL$3,BL$9="Include (Platform Duplicate)"),JoinIfFuzzy(BL$577:BL$613,$F$577:$F$613,$G620),"")),"*")</f>
        <v>*</v>
      </c>
      <c r="BL620" s="58" t="str">
        <f>IF(BL$9="Include",JoinAll(", ",JoinIfFuzzy(BL$577:BL$613,$F$577:$F$613,$G620),IF(AND(BL$2=BM$3,BM$9="Include (Platform Duplicate)"),JoinIfFuzzy(BM$577:BM$613,$F$577:$F$613,$G620),"")),"*")</f>
        <v>P*C-</v>
      </c>
      <c r="BM620" s="58" t="str">
        <f>IF(BM$9="Include",JoinAll(", ",JoinIfFuzzy(BM$577:BM$613,$F$577:$F$613,$G620),IF(AND(BM$2=BN$3,BN$9="Include (Platform Duplicate)"),JoinIfFuzzy(BN$577:BN$613,$F$577:$F$613,$G620),"")),"*")</f>
        <v>*</v>
      </c>
      <c r="BN620" s="58" t="str">
        <f>IF(BN$9="Include",JoinAll(", ",JoinIfFuzzy(BN$577:BN$613,$F$577:$F$613,$G620),IF(AND(BN$2=BO$3,BO$9="Include (Platform Duplicate)"),JoinIfFuzzy(BO$577:BO$613,$F$577:$F$613,$G620),"")),"*")</f>
        <v>P*C*</v>
      </c>
      <c r="BO620" s="58" t="str">
        <f>IF(BO$9="Include",JoinAll(", ",JoinIfFuzzy(BO$577:BO$613,$F$577:$F$613,$G620),IF(AND(BO$2=BP$3,BP$9="Include (Platform Duplicate)"),JoinIfFuzzy(BP$577:BP$613,$F$577:$F$613,$G620),"")),"*")</f>
        <v>P*C*</v>
      </c>
      <c r="BP620" s="58" t="str">
        <f>IF(BP$9="Include",JoinAll(", ",JoinIfFuzzy(BP$577:BP$613,$F$577:$F$613,$G620),IF(AND(BP$2=BQ$3,BQ$9="Include (Platform Duplicate)"),JoinIfFuzzy(BQ$577:BQ$613,$F$577:$F$613,$G620),"")),"*")</f>
        <v>*</v>
      </c>
      <c r="BQ620" s="58" t="str">
        <f>IF(BQ$9="Include",JoinAll(", ",JoinIfFuzzy(BQ$577:BQ$613,$F$577:$F$613,$G620),IF(AND(BQ$2=BR$3,BR$9="Include (Platform Duplicate)"),JoinIfFuzzy(BR$577:BR$613,$F$577:$F$613,$G620),"")),"*")</f>
        <v>P*C*</v>
      </c>
      <c r="BR620" s="58" t="str">
        <f>IF(BR$9="Include",JoinAll(", ",JoinIfFuzzy(BR$577:BR$613,$F$577:$F$613,$G620),IF(AND(BR$2=BS$3,BS$9="Include (Platform Duplicate)"),JoinIfFuzzy(BS$577:BS$613,$F$577:$F$613,$G620),"")),"*")</f>
        <v>*</v>
      </c>
      <c r="BS620" s="58" t="str">
        <f>IF(BS$9="Include",JoinAll(", ",JoinIfFuzzy(BS$577:BS$613,$F$577:$F$613,$G620),IF(AND(BS$2=BT$3,BT$9="Include (Platform Duplicate)"),JoinIfFuzzy(BT$577:BT$613,$F$577:$F$613,$G620),"")),"*")</f>
        <v>P*C*</v>
      </c>
      <c r="BT620" s="58" t="str">
        <f>IF(BT$9="Include",JoinAll(", ",JoinIfFuzzy(BT$577:BT$613,$F$577:$F$613,$G620),IF(AND(BT$2=BU$3,BU$9="Include (Platform Duplicate)"),JoinIfFuzzy(BU$577:BU$613,$F$577:$F$613,$G620),"")),"*")</f>
        <v>P*C-</v>
      </c>
      <c r="BU620" s="58" t="str">
        <f>IF(BU$9="Include",JoinAll(", ",JoinIfFuzzy(BU$577:BU$613,$F$577:$F$613,$G620),IF(AND(BU$2=BV$3,BV$9="Include (Platform Duplicate)"),JoinIfFuzzy(BV$577:BV$613,$F$577:$F$613,$G620),"")),"*")</f>
        <v>*</v>
      </c>
      <c r="BV620" s="58" t="str">
        <f>IF(BV$9="Include",JoinAll(", ",JoinIfFuzzy(BV$577:BV$613,$F$577:$F$613,$G620),IF(AND(BV$2=BW$3,BW$9="Include (Platform Duplicate)"),JoinIfFuzzy(BW$577:BW$613,$F$577:$F$613,$G620),"")),"*")</f>
        <v>P*C-</v>
      </c>
      <c r="BW620" s="58" t="str">
        <f>IF(BW$9="Include",JoinAll(", ",JoinIfFuzzy(BW$577:BW$613,$F$577:$F$613,$G620),IF(AND(BW$2=BX$3,BX$9="Include (Platform Duplicate)"),JoinIfFuzzy(BX$577:BX$613,$F$577:$F$613,$G620),"")),"*")</f>
        <v>*</v>
      </c>
      <c r="BX620" s="58" t="str">
        <f>IF(BX$9="Include",JoinAll(", ",JoinIfFuzzy(BX$577:BX$613,$F$577:$F$613,$G620),IF(AND(BX$2=BY$3,BY$9="Include (Platform Duplicate)"),JoinIfFuzzy(BY$577:BY$613,$F$577:$F$613,$G620),"")),"*")</f>
        <v>P*C+</v>
      </c>
      <c r="BY620" s="58" t="str">
        <f>IF(BY$9="Include",JoinAll(", ",JoinIfFuzzy(BY$577:BY$613,$F$577:$F$613,$G620),IF(AND(BY$2=BZ$3,BZ$9="Include (Platform Duplicate)"),JoinIfFuzzy(BZ$577:BZ$613,$F$577:$F$613,$G620),"")),"*")</f>
        <v>*</v>
      </c>
      <c r="BZ620" s="58" t="str">
        <f>IF(BZ$9="Include",JoinAll(", ",JoinIfFuzzy(BZ$577:BZ$613,$F$577:$F$613,$G620),IF(AND(BZ$2=CA$3,CA$9="Include (Platform Duplicate)"),JoinIfFuzzy(CA$577:CA$613,$F$577:$F$613,$G620),"")),"*")</f>
        <v>P*C+</v>
      </c>
      <c r="CA620" s="58" t="str">
        <f>IF(CA$9="Include",JoinAll(", ",JoinIfFuzzy(CA$577:CA$613,$F$577:$F$613,$G620),IF(AND(CA$2=CB$3,CB$9="Include (Platform Duplicate)"),JoinIfFuzzy(CB$577:CB$613,$F$577:$F$613,$G620),"")),"*")</f>
        <v>P*C-</v>
      </c>
      <c r="CB620" s="58" t="str">
        <f>IF(CB$9="Include",JoinAll(", ",JoinIfFuzzy(CB$577:CB$613,$F$577:$F$613,$G620),IF(AND(CB$2=CC$3,CC$9="Include (Platform Duplicate)"),JoinIfFuzzy(CC$577:CC$613,$F$577:$F$613,$G620),"")),"*")</f>
        <v>P*C*</v>
      </c>
      <c r="CC620" s="58" t="str">
        <f>IF(CC$9="Include",JoinAll(", ",JoinIfFuzzy(CC$577:CC$613,$F$577:$F$613,$G620),IF(AND(CC$2=CD$3,CD$9="Include (Platform Duplicate)"),JoinIfFuzzy(CD$577:CD$613,$F$577:$F$613,$G620),"")),"*")</f>
        <v>P*C-</v>
      </c>
      <c r="CD620" s="58" t="str">
        <f>IF(CD$9="Include",JoinAll(", ",JoinIfFuzzy(CD$577:CD$613,$F$577:$F$613,$G620),IF(AND(CD$2=CE$3,CE$9="Include (Platform Duplicate)"),JoinIfFuzzy(CE$577:CE$613,$F$577:$F$613,$G620),"")),"*")</f>
        <v>*</v>
      </c>
      <c r="CE620" s="58" t="str">
        <f>IF(CE$9="Include",JoinAll(", ",JoinIfFuzzy(CE$577:CE$613,$F$577:$F$613,$G620),IF(AND(CE$2=CF$3,CF$9="Include (Platform Duplicate)"),JoinIfFuzzy(CF$577:CF$613,$F$577:$F$613,$G620),"")),"*")</f>
        <v>*</v>
      </c>
      <c r="CF620" s="58" t="str">
        <f>IF(CF$9="Include",JoinAll(", ",JoinIfFuzzy(CF$577:CF$613,$F$577:$F$613,$G620),IF(AND(CF$2=CG$3,CG$9="Include (Platform Duplicate)"),JoinIfFuzzy(CG$577:CG$613,$F$577:$F$613,$G620),"")),"*")</f>
        <v>*</v>
      </c>
      <c r="CG620" s="58" t="str">
        <f>IF(CG$9="Include",JoinAll(", ",JoinIfFuzzy(CG$577:CG$613,$F$577:$F$613,$G620),IF(AND(CG$2=CH$3,CH$9="Include (Platform Duplicate)"),JoinIfFuzzy(CH$577:CH$613,$F$577:$F$613,$G620),"")),"*")</f>
        <v>P*C*</v>
      </c>
      <c r="CH620" s="58" t="str">
        <f>IF(CH$9="Include",JoinAll(", ",JoinIfFuzzy(CH$577:CH$613,$F$577:$F$613,$G620),IF(AND(CH$2=CI$3,CI$9="Include (Platform Duplicate)"),JoinIfFuzzy(CI$577:CI$613,$F$577:$F$613,$G620),"")),"*")</f>
        <v>P*C-</v>
      </c>
      <c r="CI620" s="58" t="str">
        <f>IF(CI$9="Include",JoinAll(", ",JoinIfFuzzy(CI$577:CI$613,$F$577:$F$613,$G620),IF(AND(CI$2=CJ$3,CJ$9="Include (Platform Duplicate)"),JoinIfFuzzy(CJ$577:CJ$613,$F$577:$F$613,$G620),"")),"*")</f>
        <v>*</v>
      </c>
      <c r="CJ620" s="58" t="str">
        <f>IF(CJ$9="Include",JoinAll(", ",JoinIfFuzzy(CJ$577:CJ$613,$F$577:$F$613,$G620),IF(AND(CJ$2=CK$3,CK$9="Include (Platform Duplicate)"),JoinIfFuzzy(CK$577:CK$613,$F$577:$F$613,$G620),"")),"*")</f>
        <v>P+C+</v>
      </c>
      <c r="CK620" s="58" t="str">
        <f>IF(CK$9="Include",JoinAll(", ",JoinIfFuzzy(CK$577:CK$613,$F$577:$F$613,$G620),IF(AND(CK$2=CL$3,CL$9="Include (Platform Duplicate)"),JoinIfFuzzy(CL$577:CL$613,$F$577:$F$613,$G620),"")),"*")</f>
        <v>P*C-</v>
      </c>
      <c r="CL620" s="58" t="str">
        <f>IF(CL$9="Include",JoinAll(", ",JoinIfFuzzy(CL$577:CL$613,$F$577:$F$613,$G620),IF(AND(CL$2=CM$3,CM$9="Include (Platform Duplicate)"),JoinIfFuzzy(CM$577:CM$613,$F$577:$F$613,$G620),"")),"*")</f>
        <v>P*C-</v>
      </c>
      <c r="CM620" s="58" t="str">
        <f>IF(CM$9="Include",JoinAll(", ",JoinIfFuzzy(CM$577:CM$613,$F$577:$F$613,$G620),IF(AND(CM$2=CN$3,CN$9="Include (Platform Duplicate)"),JoinIfFuzzy(CN$577:CN$613,$F$577:$F$613,$G620),"")),"*")</f>
        <v>*</v>
      </c>
      <c r="CN620" s="58" t="str">
        <f>IF(CN$9="Include",JoinAll(", ",JoinIfFuzzy(CN$577:CN$613,$F$577:$F$613,$G620),IF(AND(CN$2=CO$3,CO$9="Include (Platform Duplicate)"),JoinIfFuzzy(CO$577:CO$613,$F$577:$F$613,$G620),"")),"*")</f>
        <v>P*C-</v>
      </c>
      <c r="CO620" s="58" t="str">
        <f>IF(CO$9="Include",JoinAll(", ",JoinIfFuzzy(CO$577:CO$613,$F$577:$F$613,$G620),IF(AND(CO$2=CP$3,CP$9="Include (Platform Duplicate)"),JoinIfFuzzy(CP$577:CP$613,$F$577:$F$613,$G620),"")),"*")</f>
        <v>P*C-</v>
      </c>
      <c r="CP620" s="58" t="str">
        <f>IF(CP$9="Include",JoinAll(", ",JoinIfFuzzy(CP$577:CP$613,$F$577:$F$613,$G620),IF(AND(CP$2=CQ$3,CQ$9="Include (Platform Duplicate)"),JoinIfFuzzy(CQ$577:CQ$613,$F$577:$F$613,$G620),"")),"*")</f>
        <v>*</v>
      </c>
      <c r="CQ620" s="58" t="str">
        <f>IF(CQ$9="Include",JoinAll(", ",JoinIfFuzzy(CQ$577:CQ$613,$F$577:$F$613,$G620),IF(AND(CQ$2=CR$3,CR$9="Include (Platform Duplicate)"),JoinIfFuzzy(CR$577:CR$613,$F$577:$F$613,$G620),"")),"*")</f>
        <v>P*C*</v>
      </c>
      <c r="CR620" s="58" t="str">
        <f>IF(CR$9="Include",JoinAll(", ",JoinIfFuzzy(CR$577:CR$613,$F$577:$F$613,$G620),IF(AND(CR$2=CS$3,CS$9="Include (Platform Duplicate)"),JoinIfFuzzy(CS$577:CS$613,$F$577:$F$613,$G620),"")),"*")</f>
        <v>P*C+</v>
      </c>
      <c r="CS620" s="58" t="str">
        <f>IF(CS$9="Include",JoinAll(", ",JoinIfFuzzy(CS$577:CS$613,$F$577:$F$613,$G620),IF(AND(CS$2=CT$3,CT$9="Include (Platform Duplicate)"),JoinIfFuzzy(CT$577:CT$613,$F$577:$F$613,$G620),"")),"*")</f>
        <v>P*C*</v>
      </c>
      <c r="CT620" s="58" t="str">
        <f>IF(CT$9="Include",JoinAll(", ",JoinIfFuzzy(CT$577:CT$613,$F$577:$F$613,$G620),IF(AND(CT$2=CU$3,CU$9="Include (Platform Duplicate)"),JoinIfFuzzy(CU$577:CU$613,$F$577:$F$613,$G620),"")),"*")</f>
        <v>*</v>
      </c>
      <c r="CU620" s="58" t="str">
        <f>IF(CU$9="Include",JoinAll(", ",JoinIfFuzzy(CU$577:CU$613,$F$577:$F$613,$G620),IF(AND(CU$2=CV$3,CV$9="Include (Platform Duplicate)"),JoinIfFuzzy(CV$577:CV$613,$F$577:$F$613,$G620),"")),"*")</f>
        <v>P*C-</v>
      </c>
      <c r="CV620" s="58" t="str">
        <f>IF(CV$9="Include",JoinAll(", ",JoinIfFuzzy(CV$577:CV$613,$F$577:$F$613,$G620),IF(AND(CV$2=CW$3,CW$9="Include (Platform Duplicate)"),JoinIfFuzzy(CW$577:CW$613,$F$577:$F$613,$G620),"")),"*")</f>
        <v>*</v>
      </c>
      <c r="CW620" s="58" t="str">
        <f>IF(CW$9="Include",JoinAll(", ",JoinIfFuzzy(CW$577:CW$613,$F$577:$F$613,$G620),IF(AND(CW$2=CX$3,CX$9="Include (Platform Duplicate)"),JoinIfFuzzy(CX$577:CX$613,$F$577:$F$613,$G620),"")),"*")</f>
        <v>P*C+</v>
      </c>
      <c r="CX620" s="58" t="str">
        <f>IF(CX$9="Include",JoinAll(", ",JoinIfFuzzy(CX$577:CX$613,$F$577:$F$613,$G620),IF(AND(CX$2=CY$3,CY$9="Include (Platform Duplicate)"),JoinIfFuzzy(CY$577:CY$613,$F$577:$F$613,$G620),"")),"*")</f>
        <v>*</v>
      </c>
      <c r="CY620" s="58" t="str">
        <f>IF(CY$9="Include",JoinAll(", ",JoinIfFuzzy(CY$577:CY$613,$F$577:$F$613,$G620),IF(AND(CY$2=CZ$3,CZ$9="Include (Platform Duplicate)"),JoinIfFuzzy(CZ$577:CZ$613,$F$577:$F$613,$G620),"")),"*")</f>
        <v>P*C-</v>
      </c>
      <c r="CZ620" s="58" t="str">
        <f>IF(CZ$9="Include",JoinAll(", ",JoinIfFuzzy(CZ$577:CZ$613,$F$577:$F$613,$G620),IF(AND(CZ$2=DA$3,DA$9="Include (Platform Duplicate)"),JoinIfFuzzy(DA$577:DA$613,$F$577:$F$613,$G620),"")),"*")</f>
        <v>*</v>
      </c>
      <c r="DA620" s="58" t="str">
        <f>IF(DA$9="Include",JoinAll(", ",JoinIfFuzzy(DA$577:DA$613,$F$577:$F$613,$G620),IF(AND(DA$2=DB$3,DB$9="Include (Platform Duplicate)"),JoinIfFuzzy(DB$577:DB$613,$F$577:$F$613,$G620),"")),"*")</f>
        <v>P*C+</v>
      </c>
      <c r="DB620" s="58" t="str">
        <f>IF(DB$9="Include",JoinAll(", ",JoinIfFuzzy(DB$577:DB$613,$F$577:$F$613,$G620),IF(AND(DB$2=DC$3,DC$9="Include (Platform Duplicate)"),JoinIfFuzzy(DC$577:DC$613,$F$577:$F$613,$G620),"")),"*")</f>
        <v>*</v>
      </c>
      <c r="DC620" s="58" t="str">
        <f>IF(DC$9="Include",JoinAll(", ",JoinIfFuzzy(DC$577:DC$613,$F$577:$F$613,$G620),IF(AND(DC$2=DD$3,DD$9="Include (Platform Duplicate)"),JoinIfFuzzy(DD$577:DD$613,$F$577:$F$613,$G620),"")),"*")</f>
        <v>*</v>
      </c>
      <c r="DD620" s="58" t="str">
        <f>IF(DD$9="Include",JoinAll(", ",JoinIfFuzzy(DD$577:DD$613,$F$577:$F$613,$G620),IF(AND(DD$2=DE$3,DE$9="Include (Platform Duplicate)"),JoinIfFuzzy(DE$577:DE$613,$F$577:$F$613,$G620),"")),"*")</f>
        <v>P*C-</v>
      </c>
      <c r="DE620" s="58" t="str">
        <f>IF(DE$9="Include",JoinAll(", ",JoinIfFuzzy(DE$577:DE$613,$F$577:$F$613,$G620),IF(AND(DE$2=DF$3,DF$9="Include (Platform Duplicate)"),JoinIfFuzzy(DF$577:DF$613,$F$577:$F$613,$G620),"")),"*")</f>
        <v>P*C-</v>
      </c>
      <c r="DF620" s="58" t="str">
        <f>IF(DF$9="Include",JoinAll(", ",JoinIfFuzzy(DF$577:DF$613,$F$577:$F$613,$G620),IF(AND(DF$2=DG$3,DG$9="Include (Platform Duplicate)"),JoinIfFuzzy(DG$577:DG$613,$F$577:$F$613,$G620),"")),"*")</f>
        <v>*</v>
      </c>
      <c r="DG620" s="58" t="str">
        <f>IF(DG$9="Include",JoinAll(", ",JoinIfFuzzy(DG$577:DG$613,$F$577:$F$613,$G620),IF(AND(DG$2=DH$3,DH$9="Include (Platform Duplicate)"),JoinIfFuzzy(DH$577:DH$613,$F$577:$F$613,$G620),"")),"*")</f>
        <v>P-C+</v>
      </c>
      <c r="DH620" s="58" t="str">
        <f>IF(DH$9="Include",JoinAll(", ",JoinIfFuzzy(DH$577:DH$613,$F$577:$F$613,$G620),IF(AND(DH$2=DI$3,DI$9="Include (Platform Duplicate)"),JoinIfFuzzy(DI$577:DI$613,$F$577:$F$613,$G620),"")),"*")</f>
        <v>P*C+</v>
      </c>
      <c r="DI620" s="58" t="str">
        <f>IF(DI$9="Include",JoinAll(", ",JoinIfFuzzy(DI$577:DI$613,$F$577:$F$613,$G620),IF(AND(DI$2=DJ$3,DJ$9="Include (Platform Duplicate)"),JoinIfFuzzy(DJ$577:DJ$613,$F$577:$F$613,$G620),"")),"*")</f>
        <v>P*C+</v>
      </c>
      <c r="DJ620" s="58" t="str">
        <f>IF(DJ$9="Include",JoinAll(", ",JoinIfFuzzy(DJ$577:DJ$613,$F$577:$F$613,$G620),IF(AND(DJ$2=DK$3,DK$9="Include (Platform Duplicate)"),JoinIfFuzzy(DK$577:DK$613,$F$577:$F$613,$G620),"")),"*")</f>
        <v>P*C*</v>
      </c>
      <c r="DK620" s="58" t="str">
        <f>IF(DK$9="Include",JoinAll(", ",JoinIfFuzzy(DK$577:DK$613,$F$577:$F$613,$G620),IF(AND(DK$2=DL$3,DL$9="Include (Platform Duplicate)"),JoinIfFuzzy(DL$577:DL$613,$F$577:$F$613,$G620),"")),"*")</f>
        <v>*</v>
      </c>
      <c r="DL620" s="58" t="str">
        <f>IF(DL$9="Include",JoinAll(", ",JoinIfFuzzy(DL$577:DL$613,$F$577:$F$613,$G620),IF(AND(DL$2=DM$3,DM$9="Include (Platform Duplicate)"),JoinIfFuzzy(DM$577:DM$613,$F$577:$F$613,$G620),"")),"*")</f>
        <v>P*C-</v>
      </c>
      <c r="DM620" s="58" t="str">
        <f>IF(DM$9="Include",JoinAll(", ",JoinIfFuzzy(DM$577:DM$613,$F$577:$F$613,$G620),IF(AND(DM$2=DN$3,DN$9="Include (Platform Duplicate)"),JoinIfFuzzy(DN$577:DN$613,$F$577:$F$613,$G620),"")),"*")</f>
        <v>*</v>
      </c>
      <c r="DN620" s="58" t="str">
        <f>IF(DN$9="Include",JoinAll(", ",JoinIfFuzzy(DN$577:DN$613,$F$577:$F$613,$G620),IF(AND(DN$2=DO$3,DO$9="Include (Platform Duplicate)"),JoinIfFuzzy(DO$577:DO$613,$F$577:$F$613,$G620),"")),"*")</f>
        <v>P*C*</v>
      </c>
      <c r="DO620" s="58" t="str">
        <f>IF(DO$9="Include",JoinAll(", ",JoinIfFuzzy(DO$577:DO$613,$F$577:$F$613,$G620),IF(AND(DO$2=DP$3,DP$9="Include (Platform Duplicate)"),JoinIfFuzzy(DP$577:DP$613,$F$577:$F$613,$G620),"")),"*")</f>
        <v>*</v>
      </c>
      <c r="DP620" s="58" t="str">
        <f>IF(DP$9="Include",JoinAll(", ",JoinIfFuzzy(DP$577:DP$613,$F$577:$F$613,$G620),IF(AND(DP$2=DQ$3,DQ$9="Include (Platform Duplicate)"),JoinIfFuzzy(DQ$577:DQ$613,$F$577:$F$613,$G620),"")),"*")</f>
        <v>P*C-</v>
      </c>
      <c r="DQ620" s="58" t="str">
        <f>IF(DQ$9="Include",JoinAll(", ",JoinIfFuzzy(DQ$577:DQ$613,$F$577:$F$613,$G620),IF(AND(DQ$2=DR$3,DR$9="Include (Platform Duplicate)"),JoinIfFuzzy(DR$577:DR$613,$F$577:$F$613,$G620),"")),"*")</f>
        <v>*</v>
      </c>
      <c r="DR620" s="58" t="str">
        <f>IF(DR$9="Include",JoinAll(", ",JoinIfFuzzy(DR$577:DR$613,$F$577:$F$613,$G620),IF(AND(DR$2=DS$3,DS$9="Include (Platform Duplicate)"),JoinIfFuzzy(DS$577:DS$613,$F$577:$F$613,$G620),"")),"*")</f>
        <v>*</v>
      </c>
      <c r="DS620" s="58" t="str">
        <f>IF(DS$9="Include",JoinAll(", ",JoinIfFuzzy(DS$577:DS$613,$F$577:$F$613,$G620),IF(AND(DS$2=DT$3,DT$9="Include (Platform Duplicate)"),JoinIfFuzzy(DT$577:DT$613,$F$577:$F$613,$G620),"")),"*")</f>
        <v>P*C+</v>
      </c>
      <c r="DT620" s="58" t="str">
        <f>IF(DT$9="Include",JoinAll(", ",JoinIfFuzzy(DT$577:DT$613,$F$577:$F$613,$G620),IF(AND(DT$2=DU$3,DU$9="Include (Platform Duplicate)"),JoinIfFuzzy(DU$577:DU$613,$F$577:$F$613,$G620),"")),"*")</f>
        <v>P*C*</v>
      </c>
      <c r="DU620" s="58" t="str">
        <f>IF(DU$9="Include",JoinAll(", ",JoinIfFuzzy(DU$577:DU$613,$F$577:$F$613,$G620),IF(AND(DU$2=DV$3,DV$9="Include (Platform Duplicate)"),JoinIfFuzzy(DV$577:DV$613,$F$577:$F$613,$G620),"")),"*")</f>
        <v>*</v>
      </c>
      <c r="DV620" s="58" t="str">
        <f>IF(DV$9="Include",JoinAll(", ",JoinIfFuzzy(DV$577:DV$613,$F$577:$F$613,$G620),IF(AND(DV$2=DW$3,DW$9="Include (Platform Duplicate)"),JoinIfFuzzy(DW$577:DW$613,$F$577:$F$613,$G620),"")),"*")</f>
        <v>*</v>
      </c>
      <c r="DW620" s="58" t="str">
        <f>IF(DW$9="Include",JoinAll(", ",JoinIfFuzzy(DW$577:DW$613,$F$577:$F$613,$G620),IF(AND(DW$2=DX$3,DX$9="Include (Platform Duplicate)"),JoinIfFuzzy(DX$577:DX$613,$F$577:$F$613,$G620),"")),"*")</f>
        <v>P*C-</v>
      </c>
      <c r="DX620" s="58" t="str">
        <f>IF(DX$9="Include",JoinAll(", ",JoinIfFuzzy(DX$577:DX$613,$F$577:$F$613,$G620),IF(AND(DX$2=DY$3,DY$9="Include (Platform Duplicate)"),JoinIfFuzzy(DY$577:DY$613,$F$577:$F$613,$G620),"")),"*")</f>
        <v>P*C+</v>
      </c>
      <c r="DY620" s="58" t="str">
        <f>IF(DY$9="Include",JoinAll(", ",JoinIfFuzzy(DY$577:DY$613,$F$577:$F$613,$G620),IF(AND(DY$2=DZ$3,DZ$9="Include (Platform Duplicate)"),JoinIfFuzzy(DZ$577:DZ$613,$F$577:$F$613,$G620),"")),"*")</f>
        <v>P*C+</v>
      </c>
      <c r="DZ620" s="58" t="str">
        <f>IF(DZ$9="Include",JoinAll(", ",JoinIfFuzzy(DZ$577:DZ$613,$F$577:$F$613,$G620),IF(AND(DZ$2=EA$3,EA$9="Include (Platform Duplicate)"),JoinIfFuzzy(EA$577:EA$613,$F$577:$F$613,$G620),"")),"*")</f>
        <v>*</v>
      </c>
      <c r="EA620" s="58" t="str">
        <f>IF(EA$9="Include",JoinAll(", ",JoinIfFuzzy(EA$577:EA$613,$F$577:$F$613,$G620),IF(AND(EA$2=EB$3,EB$9="Include (Platform Duplicate)"),JoinIfFuzzy(EB$577:EB$613,$F$577:$F$613,$G620),"")),"*")</f>
        <v>P*C+</v>
      </c>
      <c r="EB620" s="58" t="str">
        <f>IF(EB$9="Include",JoinAll(", ",JoinIfFuzzy(EB$577:EB$613,$F$577:$F$613,$G620),IF(AND(EB$2=EC$3,EC$9="Include (Platform Duplicate)"),JoinIfFuzzy(EC$577:EC$613,$F$577:$F$613,$G620),"")),"*")</f>
        <v>P*C-</v>
      </c>
      <c r="EC620" s="58" t="str">
        <f>IF(EC$9="Include",JoinAll(", ",JoinIfFuzzy(EC$577:EC$613,$F$577:$F$613,$G620),IF(AND(EC$2=ED$3,ED$9="Include (Platform Duplicate)"),JoinIfFuzzy(ED$577:ED$613,$F$577:$F$613,$G620),"")),"*")</f>
        <v>P*C-</v>
      </c>
      <c r="ED620" s="58" t="str">
        <f>IF(ED$9="Include",JoinAll(", ",JoinIfFuzzy(ED$577:ED$613,$F$577:$F$613,$G620),IF(AND(ED$2=EE$3,EE$9="Include (Platform Duplicate)"),JoinIfFuzzy(EE$577:EE$613,$F$577:$F$613,$G620),"")),"*")</f>
        <v>*</v>
      </c>
      <c r="EE620" s="58" t="str">
        <f>IF(EE$9="Include",JoinAll(", ",JoinIfFuzzy(EE$577:EE$613,$F$577:$F$613,$G620),IF(AND(EE$2=EF$3,EF$9="Include (Platform Duplicate)"),JoinIfFuzzy(EF$577:EF$613,$F$577:$F$613,$G620),"")),"*")</f>
        <v>P*C+</v>
      </c>
      <c r="EF620" s="58" t="str">
        <f>IF(EF$9="Include",JoinAll(", ",JoinIfFuzzy(EF$577:EF$613,$F$577:$F$613,$G620),IF(AND(EF$2=EG$3,EG$9="Include (Platform Duplicate)"),JoinIfFuzzy(EG$577:EG$613,$F$577:$F$613,$G620),"")),"*")</f>
        <v>P*C*</v>
      </c>
      <c r="EG620" s="58" t="str">
        <f>IF(EG$9="Include",JoinAll(", ",JoinIfFuzzy(EG$577:EG$613,$F$577:$F$613,$G620),IF(AND(EG$2=EH$3,EH$9="Include (Platform Duplicate)"),JoinIfFuzzy(EH$577:EH$613,$F$577:$F$613,$G620),"")),"*")</f>
        <v>*</v>
      </c>
      <c r="EH620" s="58" t="str">
        <f>IF(EH$9="Include",JoinAll(", ",JoinIfFuzzy(EH$577:EH$613,$F$577:$F$613,$G620),IF(AND(EH$2=EI$3,EI$9="Include (Platform Duplicate)"),JoinIfFuzzy(EI$577:EI$613,$F$577:$F$613,$G620),"")),"*")</f>
        <v>P+C-</v>
      </c>
      <c r="EI620" s="58" t="str">
        <f>IF(EI$9="Include",JoinAll(", ",JoinIfFuzzy(EI$577:EI$613,$F$577:$F$613,$G620),IF(AND(EI$2=EJ$3,EJ$9="Include (Platform Duplicate)"),JoinIfFuzzy(EJ$577:EJ$613,$F$577:$F$613,$G620),"")),"*")</f>
        <v>*</v>
      </c>
      <c r="EJ620" s="58" t="str">
        <f>IF(EJ$9="Include",JoinAll(", ",JoinIfFuzzy(EJ$577:EJ$613,$F$577:$F$613,$G620),IF(AND(EJ$2=EK$3,EK$9="Include (Platform Duplicate)"),JoinIfFuzzy(EK$577:EK$613,$F$577:$F$613,$G620),"")),"*")</f>
        <v>P+C-</v>
      </c>
      <c r="EK620" s="58" t="str">
        <f>IF(EK$9="Include",JoinAll(", ",JoinIfFuzzy(EK$577:EK$613,$F$577:$F$613,$G620),IF(AND(EK$2=EL$3,EL$9="Include (Platform Duplicate)"),JoinIfFuzzy(EL$577:EL$613,$F$577:$F$613,$G620),"")),"*")</f>
        <v>*</v>
      </c>
      <c r="EL620" s="109"/>
      <c r="EM620" s="109"/>
    </row>
    <row r="621" spans="1:143" s="58" customFormat="1" ht="12.75" customHeight="1" x14ac:dyDescent="0.25">
      <c r="A621" s="5"/>
      <c r="B621" s="96"/>
      <c r="C621" s="96"/>
      <c r="D621" s="96"/>
      <c r="E621" s="96"/>
      <c r="F621" s="96"/>
      <c r="G621" s="58" t="s">
        <v>3539</v>
      </c>
      <c r="H621" s="18"/>
      <c r="I621" s="18"/>
      <c r="J621" s="58" t="str">
        <f>IF(J$9="Include",JoinAll(", ",JoinIfFuzzy(J$577:J$613,$F$577:$F$613,$G621),IF(AND(J$2=K$3,K$9="Include (Platform Duplicate)"),JoinIfFuzzy(K$577:K$613,$F$577:$F$613,$G621),"")),"*")</f>
        <v>P*C-</v>
      </c>
      <c r="K621" s="58" t="str">
        <f>IF(K$9="Include",JoinAll(", ",JoinIfFuzzy(K$577:K$613,$F$577:$F$613,$G621),IF(AND(K$2=L$3,L$9="Include (Platform Duplicate)"),JoinIfFuzzy(L$577:L$613,$F$577:$F$613,$G621),"")),"*")</f>
        <v>P*C-</v>
      </c>
      <c r="L621" s="58" t="str">
        <f>IF(L$9="Include",JoinAll(", ",JoinIfFuzzy(L$577:L$613,$F$577:$F$613,$G621),IF(AND(L$2=M$3,M$9="Include (Platform Duplicate)"),JoinIfFuzzy(M$577:M$613,$F$577:$F$613,$G621),"")),"*")</f>
        <v>*</v>
      </c>
      <c r="M621" s="58" t="str">
        <f>IF(M$9="Include",JoinAll(", ",JoinIfFuzzy(M$577:M$613,$F$577:$F$613,$G621),IF(AND(M$2=N$3,N$9="Include (Platform Duplicate)"),JoinIfFuzzy(N$577:N$613,$F$577:$F$613,$G621),"")),"*")</f>
        <v>P*C-</v>
      </c>
      <c r="N621" s="58" t="str">
        <f>IF(N$9="Include",JoinAll(", ",JoinIfFuzzy(N$577:N$613,$F$577:$F$613,$G621),IF(AND(N$2=O$3,O$9="Include (Platform Duplicate)"),JoinIfFuzzy(O$577:O$613,$F$577:$F$613,$G621),"")),"*")</f>
        <v>*</v>
      </c>
      <c r="O621" s="58" t="str">
        <f>IF(O$9="Include",JoinAll(", ",JoinIfFuzzy(O$577:O$613,$F$577:$F$613,$G621),IF(AND(O$2=P$3,P$9="Include (Platform Duplicate)"),JoinIfFuzzy(P$577:P$613,$F$577:$F$613,$G621),"")),"*")</f>
        <v>P*C-</v>
      </c>
      <c r="P621" s="58" t="str">
        <f>IF(P$9="Include",JoinAll(", ",JoinIfFuzzy(P$577:P$613,$F$577:$F$613,$G621),IF(AND(P$2=Q$3,Q$9="Include (Platform Duplicate)"),JoinIfFuzzy(Q$577:Q$613,$F$577:$F$613,$G621),"")),"*")</f>
        <v>*</v>
      </c>
      <c r="Q621" s="58" t="str">
        <f>IF(Q$9="Include",JoinAll(", ",JoinIfFuzzy(Q$577:Q$613,$F$577:$F$613,$G621),IF(AND(Q$2=R$3,R$9="Include (Platform Duplicate)"),JoinIfFuzzy(R$577:R$613,$F$577:$F$613,$G621),"")),"*")</f>
        <v>P*C*</v>
      </c>
      <c r="R621" s="58" t="str">
        <f>IF(R$9="Include",JoinAll(", ",JoinIfFuzzy(R$577:R$613,$F$577:$F$613,$G621),IF(AND(R$2=S$3,S$9="Include (Platform Duplicate)"),JoinIfFuzzy(S$577:S$613,$F$577:$F$613,$G621),"")),"*")</f>
        <v>*</v>
      </c>
      <c r="S621" s="58" t="str">
        <f>IF(S$9="Include",JoinAll(", ",JoinIfFuzzy(S$577:S$613,$F$577:$F$613,$G621),IF(AND(S$2=T$3,T$9="Include (Platform Duplicate)"),JoinIfFuzzy(T$577:T$613,$F$577:$F$613,$G621),"")),"*")</f>
        <v>P*C-</v>
      </c>
      <c r="T621" s="58" t="str">
        <f>IF(T$9="Include",JoinAll(", ",JoinIfFuzzy(T$577:T$613,$F$577:$F$613,$G621),IF(AND(T$2=U$3,U$9="Include (Platform Duplicate)"),JoinIfFuzzy(U$577:U$613,$F$577:$F$613,$G621),"")),"*")</f>
        <v>*</v>
      </c>
      <c r="U621" s="58" t="str">
        <f>IF(U$9="Include",JoinAll(", ",JoinIfFuzzy(U$577:U$613,$F$577:$F$613,$G621),IF(AND(U$2=V$3,V$9="Include (Platform Duplicate)"),JoinIfFuzzy(V$577:V$613,$F$577:$F$613,$G621),"")),"*")</f>
        <v>P*C-</v>
      </c>
      <c r="V621" s="58" t="str">
        <f>IF(V$9="Include",JoinAll(", ",JoinIfFuzzy(V$577:V$613,$F$577:$F$613,$G621),IF(AND(V$2=W$3,W$9="Include (Platform Duplicate)"),JoinIfFuzzy(W$577:W$613,$F$577:$F$613,$G621),"")),"*")</f>
        <v>P*C-, P+C-</v>
      </c>
      <c r="W621" s="58" t="str">
        <f>IF(W$9="Include",JoinAll(", ",JoinIfFuzzy(W$577:W$613,$F$577:$F$613,$G621),IF(AND(W$2=X$3,X$9="Include (Platform Duplicate)"),JoinIfFuzzy(X$577:X$613,$F$577:$F$613,$G621),"")),"*")</f>
        <v>P*C-</v>
      </c>
      <c r="X621" s="58" t="str">
        <f>IF(X$9="Include",JoinAll(", ",JoinIfFuzzy(X$577:X$613,$F$577:$F$613,$G621),IF(AND(X$2=Y$3,Y$9="Include (Platform Duplicate)"),JoinIfFuzzy(Y$577:Y$613,$F$577:$F$613,$G621),"")),"*")</f>
        <v>*</v>
      </c>
      <c r="Y621" s="58" t="str">
        <f>IF(Y$9="Include",JoinAll(", ",JoinIfFuzzy(Y$577:Y$613,$F$577:$F$613,$G621),IF(AND(Y$2=Z$3,Z$9="Include (Platform Duplicate)"),JoinIfFuzzy(Z$577:Z$613,$F$577:$F$613,$G621),"")),"*")</f>
        <v>P*C-</v>
      </c>
      <c r="Z621" s="58" t="str">
        <f>IF(Z$9="Include",JoinAll(", ",JoinIfFuzzy(Z$577:Z$613,$F$577:$F$613,$G621),IF(AND(Z$2=AA$3,AA$9="Include (Platform Duplicate)"),JoinIfFuzzy(AA$577:AA$613,$F$577:$F$613,$G621),"")),"*")</f>
        <v>*</v>
      </c>
      <c r="AA621" s="58" t="str">
        <f>IF(AA$9="Include",JoinAll(", ",JoinIfFuzzy(AA$577:AA$613,$F$577:$F$613,$G621),IF(AND(AA$2=AB$3,AB$9="Include (Platform Duplicate)"),JoinIfFuzzy(AB$577:AB$613,$F$577:$F$613,$G621),"")),"*")</f>
        <v>P*C-</v>
      </c>
      <c r="AB621" s="58" t="str">
        <f>IF(AB$9="Include",JoinAll(", ",JoinIfFuzzy(AB$577:AB$613,$F$577:$F$613,$G621),IF(AND(AB$2=AC$3,AC$9="Include (Platform Duplicate)"),JoinIfFuzzy(AC$577:AC$613,$F$577:$F$613,$G621),"")),"*")</f>
        <v>*</v>
      </c>
      <c r="AC621" s="58" t="str">
        <f>IF(AC$9="Include",JoinAll(", ",JoinIfFuzzy(AC$577:AC$613,$F$577:$F$613,$G621),IF(AND(AC$2=AD$3,AD$9="Include (Platform Duplicate)"),JoinIfFuzzy(AD$577:AD$613,$F$577:$F$613,$G621),"")),"*")</f>
        <v>P*C*</v>
      </c>
      <c r="AD621" s="58" t="str">
        <f>IF(AD$9="Include",JoinAll(", ",JoinIfFuzzy(AD$577:AD$613,$F$577:$F$613,$G621),IF(AND(AD$2=AE$3,AE$9="Include (Platform Duplicate)"),JoinIfFuzzy(AE$577:AE$613,$F$577:$F$613,$G621),"")),"*")</f>
        <v>P*C*</v>
      </c>
      <c r="AE621" s="58" t="str">
        <f>IF(AE$9="Include",JoinAll(", ",JoinIfFuzzy(AE$577:AE$613,$F$577:$F$613,$G621),IF(AND(AE$2=AF$3,AF$9="Include (Platform Duplicate)"),JoinIfFuzzy(AF$577:AF$613,$F$577:$F$613,$G621),"")),"*")</f>
        <v>*</v>
      </c>
      <c r="AF621" s="58" t="str">
        <f>IF(AF$9="Include",JoinAll(", ",JoinIfFuzzy(AF$577:AF$613,$F$577:$F$613,$G621),IF(AND(AF$2=AG$3,AG$9="Include (Platform Duplicate)"),JoinIfFuzzy(AG$577:AG$613,$F$577:$F$613,$G621),"")),"*")</f>
        <v>P*C-</v>
      </c>
      <c r="AG621" s="58" t="str">
        <f>IF(AG$9="Include",JoinAll(", ",JoinIfFuzzy(AG$577:AG$613,$F$577:$F$613,$G621),IF(AND(AG$2=AH$3,AH$9="Include (Platform Duplicate)"),JoinIfFuzzy(AH$577:AH$613,$F$577:$F$613,$G621),"")),"*")</f>
        <v>P*C-</v>
      </c>
      <c r="AH621" s="58" t="str">
        <f>IF(AH$9="Include",JoinAll(", ",JoinIfFuzzy(AH$577:AH$613,$F$577:$F$613,$G621),IF(AND(AH$2=AI$3,AI$9="Include (Platform Duplicate)"),JoinIfFuzzy(AI$577:AI$613,$F$577:$F$613,$G621),"")),"*")</f>
        <v>P*C*, P*C+</v>
      </c>
      <c r="AI621" s="58" t="str">
        <f>IF(AI$9="Include",JoinAll(", ",JoinIfFuzzy(AI$577:AI$613,$F$577:$F$613,$G621),IF(AND(AI$2=AJ$3,AJ$9="Include (Platform Duplicate)"),JoinIfFuzzy(AJ$577:AJ$613,$F$577:$F$613,$G621),"")),"*")</f>
        <v>*</v>
      </c>
      <c r="AJ621" s="58" t="str">
        <f>IF(AJ$9="Include",JoinAll(", ",JoinIfFuzzy(AJ$577:AJ$613,$F$577:$F$613,$G621),IF(AND(AJ$2=AK$3,AK$9="Include (Platform Duplicate)"),JoinIfFuzzy(AK$577:AK$613,$F$577:$F$613,$G621),"")),"*")</f>
        <v>P*C-</v>
      </c>
      <c r="AK621" s="58" t="str">
        <f>IF(AK$9="Include",JoinAll(", ",JoinIfFuzzy(AK$577:AK$613,$F$577:$F$613,$G621),IF(AND(AK$2=AL$3,AL$9="Include (Platform Duplicate)"),JoinIfFuzzy(AL$577:AL$613,$F$577:$F$613,$G621),"")),"*")</f>
        <v>*</v>
      </c>
      <c r="AL621" s="58" t="str">
        <f>IF(AL$9="Include",JoinAll(", ",JoinIfFuzzy(AL$577:AL$613,$F$577:$F$613,$G621),IF(AND(AL$2=AM$3,AM$9="Include (Platform Duplicate)"),JoinIfFuzzy(AM$577:AM$613,$F$577:$F$613,$G621),"")),"*")</f>
        <v>P*C*</v>
      </c>
      <c r="AM621" s="58" t="str">
        <f>IF(AM$9="Include",JoinAll(", ",JoinIfFuzzy(AM$577:AM$613,$F$577:$F$613,$G621),IF(AND(AM$2=AN$3,AN$9="Include (Platform Duplicate)"),JoinIfFuzzy(AN$577:AN$613,$F$577:$F$613,$G621),"")),"*")</f>
        <v>P*C*</v>
      </c>
      <c r="AN621" s="58" t="str">
        <f>IF(AN$9="Include",JoinAll(", ",JoinIfFuzzy(AN$577:AN$613,$F$577:$F$613,$G621),IF(AND(AN$2=AO$3,AO$9="Include (Platform Duplicate)"),JoinIfFuzzy(AO$577:AO$613,$F$577:$F$613,$G621),"")),"*")</f>
        <v>P*C*, P*C+</v>
      </c>
      <c r="AO621" s="58" t="str">
        <f>IF(AO$9="Include",JoinAll(", ",JoinIfFuzzy(AO$577:AO$613,$F$577:$F$613,$G621),IF(AND(AO$2=AP$3,AP$9="Include (Platform Duplicate)"),JoinIfFuzzy(AP$577:AP$613,$F$577:$F$613,$G621),"")),"*")</f>
        <v>*</v>
      </c>
      <c r="AP621" s="58" t="str">
        <f>IF(AP$9="Include",JoinAll(", ",JoinIfFuzzy(AP$577:AP$613,$F$577:$F$613,$G621),IF(AND(AP$2=AQ$3,AQ$9="Include (Platform Duplicate)"),JoinIfFuzzy(AQ$577:AQ$613,$F$577:$F$613,$G621),"")),"*")</f>
        <v>P*C*</v>
      </c>
      <c r="AQ621" s="58" t="str">
        <f>IF(AQ$9="Include",JoinAll(", ",JoinIfFuzzy(AQ$577:AQ$613,$F$577:$F$613,$G621),IF(AND(AQ$2=AR$3,AR$9="Include (Platform Duplicate)"),JoinIfFuzzy(AR$577:AR$613,$F$577:$F$613,$G621),"")),"*")</f>
        <v>*</v>
      </c>
      <c r="AR621" s="58" t="str">
        <f>IF(AR$9="Include",JoinAll(", ",JoinIfFuzzy(AR$577:AR$613,$F$577:$F$613,$G621),IF(AND(AR$2=AS$3,AS$9="Include (Platform Duplicate)"),JoinIfFuzzy(AS$577:AS$613,$F$577:$F$613,$G621),"")),"*")</f>
        <v>P*C*</v>
      </c>
      <c r="AS621" s="58" t="str">
        <f>IF(AS$9="Include",JoinAll(", ",JoinIfFuzzy(AS$577:AS$613,$F$577:$F$613,$G621),IF(AND(AS$2=AT$3,AT$9="Include (Platform Duplicate)"),JoinIfFuzzy(AT$577:AT$613,$F$577:$F$613,$G621),"")),"*")</f>
        <v>*</v>
      </c>
      <c r="AT621" s="58" t="str">
        <f>IF(AT$9="Include",JoinAll(", ",JoinIfFuzzy(AT$577:AT$613,$F$577:$F$613,$G621),IF(AND(AT$2=AU$3,AU$9="Include (Platform Duplicate)"),JoinIfFuzzy(AU$577:AU$613,$F$577:$F$613,$G621),"")),"*")</f>
        <v>P*C-</v>
      </c>
      <c r="AU621" s="58" t="str">
        <f>IF(AU$9="Include",JoinAll(", ",JoinIfFuzzy(AU$577:AU$613,$F$577:$F$613,$G621),IF(AND(AU$2=AV$3,AV$9="Include (Platform Duplicate)"),JoinIfFuzzy(AV$577:AV$613,$F$577:$F$613,$G621),"")),"*")</f>
        <v>P*C-</v>
      </c>
      <c r="AV621" s="58" t="str">
        <f>IF(AV$9="Include",JoinAll(", ",JoinIfFuzzy(AV$577:AV$613,$F$577:$F$613,$G621),IF(AND(AV$2=AW$3,AW$9="Include (Platform Duplicate)"),JoinIfFuzzy(AW$577:AW$613,$F$577:$F$613,$G621),"")),"*")</f>
        <v>*</v>
      </c>
      <c r="AW621" s="58" t="str">
        <f>IF(AW$9="Include",JoinAll(", ",JoinIfFuzzy(AW$577:AW$613,$F$577:$F$613,$G621),IF(AND(AW$2=AX$3,AX$9="Include (Platform Duplicate)"),JoinIfFuzzy(AX$577:AX$613,$F$577:$F$613,$G621),"")),"*")</f>
        <v>*</v>
      </c>
      <c r="AX621" s="58" t="str">
        <f>IF(AX$9="Include",JoinAll(", ",JoinIfFuzzy(AX$577:AX$613,$F$577:$F$613,$G621),IF(AND(AX$2=AY$3,AY$9="Include (Platform Duplicate)"),JoinIfFuzzy(AY$577:AY$613,$F$577:$F$613,$G621),"")),"*")</f>
        <v>*</v>
      </c>
      <c r="AY621" s="58" t="str">
        <f>IF(AY$9="Include",JoinAll(", ",JoinIfFuzzy(AY$577:AY$613,$F$577:$F$613,$G621),IF(AND(AY$2=AZ$3,AZ$9="Include (Platform Duplicate)"),JoinIfFuzzy(AZ$577:AZ$613,$F$577:$F$613,$G621),"")),"*")</f>
        <v>*</v>
      </c>
      <c r="AZ621" s="58" t="str">
        <f>IF(AZ$9="Include",JoinAll(", ",JoinIfFuzzy(AZ$577:AZ$613,$F$577:$F$613,$G621),IF(AND(AZ$2=BA$3,BA$9="Include (Platform Duplicate)"),JoinIfFuzzy(BA$577:BA$613,$F$577:$F$613,$G621),"")),"*")</f>
        <v>P*C*</v>
      </c>
      <c r="BA621" s="58" t="str">
        <f>IF(BA$9="Include",JoinAll(", ",JoinIfFuzzy(BA$577:BA$613,$F$577:$F$613,$G621),IF(AND(BA$2=BB$3,BB$9="Include (Platform Duplicate)"),JoinIfFuzzy(BB$577:BB$613,$F$577:$F$613,$G621),"")),"*")</f>
        <v>P*C-</v>
      </c>
      <c r="BB621" s="58" t="str">
        <f>IF(BB$9="Include",JoinAll(", ",JoinIfFuzzy(BB$577:BB$613,$F$577:$F$613,$G621),IF(AND(BB$2=BC$3,BC$9="Include (Platform Duplicate)"),JoinIfFuzzy(BC$577:BC$613,$F$577:$F$613,$G621),"")),"*")</f>
        <v>P*C-</v>
      </c>
      <c r="BC621" s="58" t="str">
        <f>IF(BC$9="Include",JoinAll(", ",JoinIfFuzzy(BC$577:BC$613,$F$577:$F$613,$G621),IF(AND(BC$2=BD$3,BD$9="Include (Platform Duplicate)"),JoinIfFuzzy(BD$577:BD$613,$F$577:$F$613,$G621),"")),"*")</f>
        <v>P*C-</v>
      </c>
      <c r="BD621" s="58" t="str">
        <f>IF(BD$9="Include",JoinAll(", ",JoinIfFuzzy(BD$577:BD$613,$F$577:$F$613,$G621),IF(AND(BD$2=BE$3,BE$9="Include (Platform Duplicate)"),JoinIfFuzzy(BE$577:BE$613,$F$577:$F$613,$G621),"")),"*")</f>
        <v>P*C-</v>
      </c>
      <c r="BE621" s="58" t="str">
        <f>IF(BE$9="Include",JoinAll(", ",JoinIfFuzzy(BE$577:BE$613,$F$577:$F$613,$G621),IF(AND(BE$2=BF$3,BF$9="Include (Platform Duplicate)"),JoinIfFuzzy(BF$577:BF$613,$F$577:$F$613,$G621),"")),"*")</f>
        <v>*</v>
      </c>
      <c r="BF621" s="58" t="str">
        <f>IF(BF$9="Include",JoinAll(", ",JoinIfFuzzy(BF$577:BF$613,$F$577:$F$613,$G621),IF(AND(BF$2=BG$3,BG$9="Include (Platform Duplicate)"),JoinIfFuzzy(BG$577:BG$613,$F$577:$F$613,$G621),"")),"*")</f>
        <v>*</v>
      </c>
      <c r="BG621" s="58" t="str">
        <f>IF(BG$9="Include",JoinAll(", ",JoinIfFuzzy(BG$577:BG$613,$F$577:$F$613,$G621),IF(AND(BG$2=BH$3,BH$9="Include (Platform Duplicate)"),JoinIfFuzzy(BH$577:BH$613,$F$577:$F$613,$G621),"")),"*")</f>
        <v>P*C*, P*C+</v>
      </c>
      <c r="BH621" s="58" t="str">
        <f>IF(BH$9="Include",JoinAll(", ",JoinIfFuzzy(BH$577:BH$613,$F$577:$F$613,$G621),IF(AND(BH$2=BI$3,BI$9="Include (Platform Duplicate)"),JoinIfFuzzy(BI$577:BI$613,$F$577:$F$613,$G621),"")),"*")</f>
        <v>*</v>
      </c>
      <c r="BI621" s="58" t="str">
        <f>IF(BI$9="Include",JoinAll(", ",JoinIfFuzzy(BI$577:BI$613,$F$577:$F$613,$G621),IF(AND(BI$2=BJ$3,BJ$9="Include (Platform Duplicate)"),JoinIfFuzzy(BJ$577:BJ$613,$F$577:$F$613,$G621),"")),"*")</f>
        <v>P*C*</v>
      </c>
      <c r="BJ621" s="58" t="str">
        <f>IF(BJ$9="Include",JoinAll(", ",JoinIfFuzzy(BJ$577:BJ$613,$F$577:$F$613,$G621),IF(AND(BJ$2=BK$3,BK$9="Include (Platform Duplicate)"),JoinIfFuzzy(BK$577:BK$613,$F$577:$F$613,$G621),"")),"*")</f>
        <v>P*C-</v>
      </c>
      <c r="BK621" s="58" t="str">
        <f>IF(BK$9="Include",JoinAll(", ",JoinIfFuzzy(BK$577:BK$613,$F$577:$F$613,$G621),IF(AND(BK$2=BL$3,BL$9="Include (Platform Duplicate)"),JoinIfFuzzy(BL$577:BL$613,$F$577:$F$613,$G621),"")),"*")</f>
        <v>*</v>
      </c>
      <c r="BL621" s="58" t="str">
        <f>IF(BL$9="Include",JoinAll(", ",JoinIfFuzzy(BL$577:BL$613,$F$577:$F$613,$G621),IF(AND(BL$2=BM$3,BM$9="Include (Platform Duplicate)"),JoinIfFuzzy(BM$577:BM$613,$F$577:$F$613,$G621),"")),"*")</f>
        <v>P*C-</v>
      </c>
      <c r="BM621" s="58" t="str">
        <f>IF(BM$9="Include",JoinAll(", ",JoinIfFuzzy(BM$577:BM$613,$F$577:$F$613,$G621),IF(AND(BM$2=BN$3,BN$9="Include (Platform Duplicate)"),JoinIfFuzzy(BN$577:BN$613,$F$577:$F$613,$G621),"")),"*")</f>
        <v>*</v>
      </c>
      <c r="BN621" s="58" t="str">
        <f>IF(BN$9="Include",JoinAll(", ",JoinIfFuzzy(BN$577:BN$613,$F$577:$F$613,$G621),IF(AND(BN$2=BO$3,BO$9="Include (Platform Duplicate)"),JoinIfFuzzy(BO$577:BO$613,$F$577:$F$613,$G621),"")),"*")</f>
        <v>P*C*</v>
      </c>
      <c r="BO621" s="58" t="str">
        <f>IF(BO$9="Include",JoinAll(", ",JoinIfFuzzy(BO$577:BO$613,$F$577:$F$613,$G621),IF(AND(BO$2=BP$3,BP$9="Include (Platform Duplicate)"),JoinIfFuzzy(BP$577:BP$613,$F$577:$F$613,$G621),"")),"*")</f>
        <v>P*C*</v>
      </c>
      <c r="BP621" s="58" t="str">
        <f>IF(BP$9="Include",JoinAll(", ",JoinIfFuzzy(BP$577:BP$613,$F$577:$F$613,$G621),IF(AND(BP$2=BQ$3,BQ$9="Include (Platform Duplicate)"),JoinIfFuzzy(BQ$577:BQ$613,$F$577:$F$613,$G621),"")),"*")</f>
        <v>*</v>
      </c>
      <c r="BQ621" s="58" t="str">
        <f>IF(BQ$9="Include",JoinAll(", ",JoinIfFuzzy(BQ$577:BQ$613,$F$577:$F$613,$G621),IF(AND(BQ$2=BR$3,BR$9="Include (Platform Duplicate)"),JoinIfFuzzy(BR$577:BR$613,$F$577:$F$613,$G621),"")),"*")</f>
        <v>P*C*</v>
      </c>
      <c r="BR621" s="58" t="str">
        <f>IF(BR$9="Include",JoinAll(", ",JoinIfFuzzy(BR$577:BR$613,$F$577:$F$613,$G621),IF(AND(BR$2=BS$3,BS$9="Include (Platform Duplicate)"),JoinIfFuzzy(BS$577:BS$613,$F$577:$F$613,$G621),"")),"*")</f>
        <v>*</v>
      </c>
      <c r="BS621" s="58" t="str">
        <f>IF(BS$9="Include",JoinAll(", ",JoinIfFuzzy(BS$577:BS$613,$F$577:$F$613,$G621),IF(AND(BS$2=BT$3,BT$9="Include (Platform Duplicate)"),JoinIfFuzzy(BT$577:BT$613,$F$577:$F$613,$G621),"")),"*")</f>
        <v>P*C*</v>
      </c>
      <c r="BT621" s="58" t="str">
        <f>IF(BT$9="Include",JoinAll(", ",JoinIfFuzzy(BT$577:BT$613,$F$577:$F$613,$G621),IF(AND(BT$2=BU$3,BU$9="Include (Platform Duplicate)"),JoinIfFuzzy(BU$577:BU$613,$F$577:$F$613,$G621),"")),"*")</f>
        <v>P*C-</v>
      </c>
      <c r="BU621" s="58" t="str">
        <f>IF(BU$9="Include",JoinAll(", ",JoinIfFuzzy(BU$577:BU$613,$F$577:$F$613,$G621),IF(AND(BU$2=BV$3,BV$9="Include (Platform Duplicate)"),JoinIfFuzzy(BV$577:BV$613,$F$577:$F$613,$G621),"")),"*")</f>
        <v>*</v>
      </c>
      <c r="BV621" s="58" t="str">
        <f>IF(BV$9="Include",JoinAll(", ",JoinIfFuzzy(BV$577:BV$613,$F$577:$F$613,$G621),IF(AND(BV$2=BW$3,BW$9="Include (Platform Duplicate)"),JoinIfFuzzy(BW$577:BW$613,$F$577:$F$613,$G621),"")),"*")</f>
        <v>P*C-</v>
      </c>
      <c r="BW621" s="58" t="str">
        <f>IF(BW$9="Include",JoinAll(", ",JoinIfFuzzy(BW$577:BW$613,$F$577:$F$613,$G621),IF(AND(BW$2=BX$3,BX$9="Include (Platform Duplicate)"),JoinIfFuzzy(BX$577:BX$613,$F$577:$F$613,$G621),"")),"*")</f>
        <v>*</v>
      </c>
      <c r="BX621" s="58" t="str">
        <f>IF(BX$9="Include",JoinAll(", ",JoinIfFuzzy(BX$577:BX$613,$F$577:$F$613,$G621),IF(AND(BX$2=BY$3,BY$9="Include (Platform Duplicate)"),JoinIfFuzzy(BY$577:BY$613,$F$577:$F$613,$G621),"")),"*")</f>
        <v>P*C*</v>
      </c>
      <c r="BY621" s="58" t="str">
        <f>IF(BY$9="Include",JoinAll(", ",JoinIfFuzzy(BY$577:BY$613,$F$577:$F$613,$G621),IF(AND(BY$2=BZ$3,BZ$9="Include (Platform Duplicate)"),JoinIfFuzzy(BZ$577:BZ$613,$F$577:$F$613,$G621),"")),"*")</f>
        <v>*</v>
      </c>
      <c r="BZ621" s="58" t="str">
        <f>IF(BZ$9="Include",JoinAll(", ",JoinIfFuzzy(BZ$577:BZ$613,$F$577:$F$613,$G621),IF(AND(BZ$2=CA$3,CA$9="Include (Platform Duplicate)"),JoinIfFuzzy(CA$577:CA$613,$F$577:$F$613,$G621),"")),"*")</f>
        <v>P*C-</v>
      </c>
      <c r="CA621" s="58" t="str">
        <f>IF(CA$9="Include",JoinAll(", ",JoinIfFuzzy(CA$577:CA$613,$F$577:$F$613,$G621),IF(AND(CA$2=CB$3,CB$9="Include (Platform Duplicate)"),JoinIfFuzzy(CB$577:CB$613,$F$577:$F$613,$G621),"")),"*")</f>
        <v>P*C-</v>
      </c>
      <c r="CB621" s="58" t="str">
        <f>IF(CB$9="Include",JoinAll(", ",JoinIfFuzzy(CB$577:CB$613,$F$577:$F$613,$G621),IF(AND(CB$2=CC$3,CC$9="Include (Platform Duplicate)"),JoinIfFuzzy(CC$577:CC$613,$F$577:$F$613,$G621),"")),"*")</f>
        <v>P*C*</v>
      </c>
      <c r="CC621" s="58" t="str">
        <f>IF(CC$9="Include",JoinAll(", ",JoinIfFuzzy(CC$577:CC$613,$F$577:$F$613,$G621),IF(AND(CC$2=CD$3,CD$9="Include (Platform Duplicate)"),JoinIfFuzzy(CD$577:CD$613,$F$577:$F$613,$G621),"")),"*")</f>
        <v>P*C-</v>
      </c>
      <c r="CD621" s="58" t="str">
        <f>IF(CD$9="Include",JoinAll(", ",JoinIfFuzzy(CD$577:CD$613,$F$577:$F$613,$G621),IF(AND(CD$2=CE$3,CE$9="Include (Platform Duplicate)"),JoinIfFuzzy(CE$577:CE$613,$F$577:$F$613,$G621),"")),"*")</f>
        <v>*</v>
      </c>
      <c r="CE621" s="58" t="str">
        <f>IF(CE$9="Include",JoinAll(", ",JoinIfFuzzy(CE$577:CE$613,$F$577:$F$613,$G621),IF(AND(CE$2=CF$3,CF$9="Include (Platform Duplicate)"),JoinIfFuzzy(CF$577:CF$613,$F$577:$F$613,$G621),"")),"*")</f>
        <v>*</v>
      </c>
      <c r="CF621" s="58" t="str">
        <f>IF(CF$9="Include",JoinAll(", ",JoinIfFuzzy(CF$577:CF$613,$F$577:$F$613,$G621),IF(AND(CF$2=CG$3,CG$9="Include (Platform Duplicate)"),JoinIfFuzzy(CG$577:CG$613,$F$577:$F$613,$G621),"")),"*")</f>
        <v>*</v>
      </c>
      <c r="CG621" s="58" t="str">
        <f>IF(CG$9="Include",JoinAll(", ",JoinIfFuzzy(CG$577:CG$613,$F$577:$F$613,$G621),IF(AND(CG$2=CH$3,CH$9="Include (Platform Duplicate)"),JoinIfFuzzy(CH$577:CH$613,$F$577:$F$613,$G621),"")),"*")</f>
        <v>P*C*</v>
      </c>
      <c r="CH621" s="58" t="str">
        <f>IF(CH$9="Include",JoinAll(", ",JoinIfFuzzy(CH$577:CH$613,$F$577:$F$613,$G621),IF(AND(CH$2=CI$3,CI$9="Include (Platform Duplicate)"),JoinIfFuzzy(CI$577:CI$613,$F$577:$F$613,$G621),"")),"*")</f>
        <v>P*C-</v>
      </c>
      <c r="CI621" s="58" t="str">
        <f>IF(CI$9="Include",JoinAll(", ",JoinIfFuzzy(CI$577:CI$613,$F$577:$F$613,$G621),IF(AND(CI$2=CJ$3,CJ$9="Include (Platform Duplicate)"),JoinIfFuzzy(CJ$577:CJ$613,$F$577:$F$613,$G621),"")),"*")</f>
        <v>*</v>
      </c>
      <c r="CJ621" s="58" t="str">
        <f>IF(CJ$9="Include",JoinAll(", ",JoinIfFuzzy(CJ$577:CJ$613,$F$577:$F$613,$G621),IF(AND(CJ$2=CK$3,CK$9="Include (Platform Duplicate)"),JoinIfFuzzy(CK$577:CK$613,$F$577:$F$613,$G621),"")),"*")</f>
        <v>P*C-</v>
      </c>
      <c r="CK621" s="58" t="str">
        <f>IF(CK$9="Include",JoinAll(", ",JoinIfFuzzy(CK$577:CK$613,$F$577:$F$613,$G621),IF(AND(CK$2=CL$3,CL$9="Include (Platform Duplicate)"),JoinIfFuzzy(CL$577:CL$613,$F$577:$F$613,$G621),"")),"*")</f>
        <v>P*C-</v>
      </c>
      <c r="CL621" s="58" t="str">
        <f>IF(CL$9="Include",JoinAll(", ",JoinIfFuzzy(CL$577:CL$613,$F$577:$F$613,$G621),IF(AND(CL$2=CM$3,CM$9="Include (Platform Duplicate)"),JoinIfFuzzy(CM$577:CM$613,$F$577:$F$613,$G621),"")),"*")</f>
        <v>P*C-</v>
      </c>
      <c r="CM621" s="58" t="str">
        <f>IF(CM$9="Include",JoinAll(", ",JoinIfFuzzy(CM$577:CM$613,$F$577:$F$613,$G621),IF(AND(CM$2=CN$3,CN$9="Include (Platform Duplicate)"),JoinIfFuzzy(CN$577:CN$613,$F$577:$F$613,$G621),"")),"*")</f>
        <v>*</v>
      </c>
      <c r="CN621" s="58" t="str">
        <f>IF(CN$9="Include",JoinAll(", ",JoinIfFuzzy(CN$577:CN$613,$F$577:$F$613,$G621),IF(AND(CN$2=CO$3,CO$9="Include (Platform Duplicate)"),JoinIfFuzzy(CO$577:CO$613,$F$577:$F$613,$G621),"")),"*")</f>
        <v>P*C-</v>
      </c>
      <c r="CO621" s="58" t="str">
        <f>IF(CO$9="Include",JoinAll(", ",JoinIfFuzzy(CO$577:CO$613,$F$577:$F$613,$G621),IF(AND(CO$2=CP$3,CP$9="Include (Platform Duplicate)"),JoinIfFuzzy(CP$577:CP$613,$F$577:$F$613,$G621),"")),"*")</f>
        <v>P*C-, P*C+</v>
      </c>
      <c r="CP621" s="58" t="str">
        <f>IF(CP$9="Include",JoinAll(", ",JoinIfFuzzy(CP$577:CP$613,$F$577:$F$613,$G621),IF(AND(CP$2=CQ$3,CQ$9="Include (Platform Duplicate)"),JoinIfFuzzy(CQ$577:CQ$613,$F$577:$F$613,$G621),"")),"*")</f>
        <v>*</v>
      </c>
      <c r="CQ621" s="58" t="str">
        <f>IF(CQ$9="Include",JoinAll(", ",JoinIfFuzzy(CQ$577:CQ$613,$F$577:$F$613,$G621),IF(AND(CQ$2=CR$3,CR$9="Include (Platform Duplicate)"),JoinIfFuzzy(CR$577:CR$613,$F$577:$F$613,$G621),"")),"*")</f>
        <v>P*C*</v>
      </c>
      <c r="CR621" s="58" t="str">
        <f>IF(CR$9="Include",JoinAll(", ",JoinIfFuzzy(CR$577:CR$613,$F$577:$F$613,$G621),IF(AND(CR$2=CS$3,CS$9="Include (Platform Duplicate)"),JoinIfFuzzy(CS$577:CS$613,$F$577:$F$613,$G621),"")),"*")</f>
        <v>P*C*</v>
      </c>
      <c r="CS621" s="58" t="str">
        <f>IF(CS$9="Include",JoinAll(", ",JoinIfFuzzy(CS$577:CS$613,$F$577:$F$613,$G621),IF(AND(CS$2=CT$3,CT$9="Include (Platform Duplicate)"),JoinIfFuzzy(CT$577:CT$613,$F$577:$F$613,$G621),"")),"*")</f>
        <v>P*C*</v>
      </c>
      <c r="CT621" s="58" t="str">
        <f>IF(CT$9="Include",JoinAll(", ",JoinIfFuzzy(CT$577:CT$613,$F$577:$F$613,$G621),IF(AND(CT$2=CU$3,CU$9="Include (Platform Duplicate)"),JoinIfFuzzy(CU$577:CU$613,$F$577:$F$613,$G621),"")),"*")</f>
        <v>*</v>
      </c>
      <c r="CU621" s="58" t="str">
        <f>IF(CU$9="Include",JoinAll(", ",JoinIfFuzzy(CU$577:CU$613,$F$577:$F$613,$G621),IF(AND(CU$2=CV$3,CV$9="Include (Platform Duplicate)"),JoinIfFuzzy(CV$577:CV$613,$F$577:$F$613,$G621),"")),"*")</f>
        <v>P*C-</v>
      </c>
      <c r="CV621" s="58" t="str">
        <f>IF(CV$9="Include",JoinAll(", ",JoinIfFuzzy(CV$577:CV$613,$F$577:$F$613,$G621),IF(AND(CV$2=CW$3,CW$9="Include (Platform Duplicate)"),JoinIfFuzzy(CW$577:CW$613,$F$577:$F$613,$G621),"")),"*")</f>
        <v>*</v>
      </c>
      <c r="CW621" s="58" t="str">
        <f>IF(CW$9="Include",JoinAll(", ",JoinIfFuzzy(CW$577:CW$613,$F$577:$F$613,$G621),IF(AND(CW$2=CX$3,CX$9="Include (Platform Duplicate)"),JoinIfFuzzy(CX$577:CX$613,$F$577:$F$613,$G621),"")),"*")</f>
        <v>P*C*</v>
      </c>
      <c r="CX621" s="58" t="str">
        <f>IF(CX$9="Include",JoinAll(", ",JoinIfFuzzy(CX$577:CX$613,$F$577:$F$613,$G621),IF(AND(CX$2=CY$3,CY$9="Include (Platform Duplicate)"),JoinIfFuzzy(CY$577:CY$613,$F$577:$F$613,$G621),"")),"*")</f>
        <v>*</v>
      </c>
      <c r="CY621" s="58" t="str">
        <f>IF(CY$9="Include",JoinAll(", ",JoinIfFuzzy(CY$577:CY$613,$F$577:$F$613,$G621),IF(AND(CY$2=CZ$3,CZ$9="Include (Platform Duplicate)"),JoinIfFuzzy(CZ$577:CZ$613,$F$577:$F$613,$G621),"")),"*")</f>
        <v>P*C-</v>
      </c>
      <c r="CZ621" s="58" t="str">
        <f>IF(CZ$9="Include",JoinAll(", ",JoinIfFuzzy(CZ$577:CZ$613,$F$577:$F$613,$G621),IF(AND(CZ$2=DA$3,DA$9="Include (Platform Duplicate)"),JoinIfFuzzy(DA$577:DA$613,$F$577:$F$613,$G621),"")),"*")</f>
        <v>*</v>
      </c>
      <c r="DA621" s="58" t="str">
        <f>IF(DA$9="Include",JoinAll(", ",JoinIfFuzzy(DA$577:DA$613,$F$577:$F$613,$G621),IF(AND(DA$2=DB$3,DB$9="Include (Platform Duplicate)"),JoinIfFuzzy(DB$577:DB$613,$F$577:$F$613,$G621),"")),"*")</f>
        <v>P*C-</v>
      </c>
      <c r="DB621" s="58" t="str">
        <f>IF(DB$9="Include",JoinAll(", ",JoinIfFuzzy(DB$577:DB$613,$F$577:$F$613,$G621),IF(AND(DB$2=DC$3,DC$9="Include (Platform Duplicate)"),JoinIfFuzzy(DC$577:DC$613,$F$577:$F$613,$G621),"")),"*")</f>
        <v>*</v>
      </c>
      <c r="DC621" s="58" t="str">
        <f>IF(DC$9="Include",JoinAll(", ",JoinIfFuzzy(DC$577:DC$613,$F$577:$F$613,$G621),IF(AND(DC$2=DD$3,DD$9="Include (Platform Duplicate)"),JoinIfFuzzy(DD$577:DD$613,$F$577:$F$613,$G621),"")),"*")</f>
        <v>*</v>
      </c>
      <c r="DD621" s="58" t="str">
        <f>IF(DD$9="Include",JoinAll(", ",JoinIfFuzzy(DD$577:DD$613,$F$577:$F$613,$G621),IF(AND(DD$2=DE$3,DE$9="Include (Platform Duplicate)"),JoinIfFuzzy(DE$577:DE$613,$F$577:$F$613,$G621),"")),"*")</f>
        <v>P*C-</v>
      </c>
      <c r="DE621" s="58" t="str">
        <f>IF(DE$9="Include",JoinAll(", ",JoinIfFuzzy(DE$577:DE$613,$F$577:$F$613,$G621),IF(AND(DE$2=DF$3,DF$9="Include (Platform Duplicate)"),JoinIfFuzzy(DF$577:DF$613,$F$577:$F$613,$G621),"")),"*")</f>
        <v>P*C-</v>
      </c>
      <c r="DF621" s="58" t="str">
        <f>IF(DF$9="Include",JoinAll(", ",JoinIfFuzzy(DF$577:DF$613,$F$577:$F$613,$G621),IF(AND(DF$2=DG$3,DG$9="Include (Platform Duplicate)"),JoinIfFuzzy(DG$577:DG$613,$F$577:$F$613,$G621),"")),"*")</f>
        <v>*</v>
      </c>
      <c r="DG621" s="58" t="str">
        <f>IF(DG$9="Include",JoinAll(", ",JoinIfFuzzy(DG$577:DG$613,$F$577:$F$613,$G621),IF(AND(DG$2=DH$3,DH$9="Include (Platform Duplicate)"),JoinIfFuzzy(DH$577:DH$613,$F$577:$F$613,$G621),"")),"*")</f>
        <v>P*C-, P-C-</v>
      </c>
      <c r="DH621" s="58" t="str">
        <f>IF(DH$9="Include",JoinAll(", ",JoinIfFuzzy(DH$577:DH$613,$F$577:$F$613,$G621),IF(AND(DH$2=DI$3,DI$9="Include (Platform Duplicate)"),JoinIfFuzzy(DI$577:DI$613,$F$577:$F$613,$G621),"")),"*")</f>
        <v>P*C-</v>
      </c>
      <c r="DI621" s="58" t="str">
        <f>IF(DI$9="Include",JoinAll(", ",JoinIfFuzzy(DI$577:DI$613,$F$577:$F$613,$G621),IF(AND(DI$2=DJ$3,DJ$9="Include (Platform Duplicate)"),JoinIfFuzzy(DJ$577:DJ$613,$F$577:$F$613,$G621),"")),"*")</f>
        <v>P*C-, P*C+</v>
      </c>
      <c r="DJ621" s="58" t="str">
        <f>IF(DJ$9="Include",JoinAll(", ",JoinIfFuzzy(DJ$577:DJ$613,$F$577:$F$613,$G621),IF(AND(DJ$2=DK$3,DK$9="Include (Platform Duplicate)"),JoinIfFuzzy(DK$577:DK$613,$F$577:$F$613,$G621),"")),"*")</f>
        <v>P*C*</v>
      </c>
      <c r="DK621" s="58" t="str">
        <f>IF(DK$9="Include",JoinAll(", ",JoinIfFuzzy(DK$577:DK$613,$F$577:$F$613,$G621),IF(AND(DK$2=DL$3,DL$9="Include (Platform Duplicate)"),JoinIfFuzzy(DL$577:DL$613,$F$577:$F$613,$G621),"")),"*")</f>
        <v>*</v>
      </c>
      <c r="DL621" s="58" t="str">
        <f>IF(DL$9="Include",JoinAll(", ",JoinIfFuzzy(DL$577:DL$613,$F$577:$F$613,$G621),IF(AND(DL$2=DM$3,DM$9="Include (Platform Duplicate)"),JoinIfFuzzy(DM$577:DM$613,$F$577:$F$613,$G621),"")),"*")</f>
        <v>P*C-</v>
      </c>
      <c r="DM621" s="58" t="str">
        <f>IF(DM$9="Include",JoinAll(", ",JoinIfFuzzy(DM$577:DM$613,$F$577:$F$613,$G621),IF(AND(DM$2=DN$3,DN$9="Include (Platform Duplicate)"),JoinIfFuzzy(DN$577:DN$613,$F$577:$F$613,$G621),"")),"*")</f>
        <v>*</v>
      </c>
      <c r="DN621" s="58" t="str">
        <f>IF(DN$9="Include",JoinAll(", ",JoinIfFuzzy(DN$577:DN$613,$F$577:$F$613,$G621),IF(AND(DN$2=DO$3,DO$9="Include (Platform Duplicate)"),JoinIfFuzzy(DO$577:DO$613,$F$577:$F$613,$G621),"")),"*")</f>
        <v>P*C*</v>
      </c>
      <c r="DO621" s="58" t="str">
        <f>IF(DO$9="Include",JoinAll(", ",JoinIfFuzzy(DO$577:DO$613,$F$577:$F$613,$G621),IF(AND(DO$2=DP$3,DP$9="Include (Platform Duplicate)"),JoinIfFuzzy(DP$577:DP$613,$F$577:$F$613,$G621),"")),"*")</f>
        <v>*</v>
      </c>
      <c r="DP621" s="58" t="str">
        <f>IF(DP$9="Include",JoinAll(", ",JoinIfFuzzy(DP$577:DP$613,$F$577:$F$613,$G621),IF(AND(DP$2=DQ$3,DQ$9="Include (Platform Duplicate)"),JoinIfFuzzy(DQ$577:DQ$613,$F$577:$F$613,$G621),"")),"*")</f>
        <v>P*C-</v>
      </c>
      <c r="DQ621" s="58" t="str">
        <f>IF(DQ$9="Include",JoinAll(", ",JoinIfFuzzy(DQ$577:DQ$613,$F$577:$F$613,$G621),IF(AND(DQ$2=DR$3,DR$9="Include (Platform Duplicate)"),JoinIfFuzzy(DR$577:DR$613,$F$577:$F$613,$G621),"")),"*")</f>
        <v>*</v>
      </c>
      <c r="DR621" s="58" t="str">
        <f>IF(DR$9="Include",JoinAll(", ",JoinIfFuzzy(DR$577:DR$613,$F$577:$F$613,$G621),IF(AND(DR$2=DS$3,DS$9="Include (Platform Duplicate)"),JoinIfFuzzy(DS$577:DS$613,$F$577:$F$613,$G621),"")),"*")</f>
        <v>*</v>
      </c>
      <c r="DS621" s="58" t="str">
        <f>IF(DS$9="Include",JoinAll(", ",JoinIfFuzzy(DS$577:DS$613,$F$577:$F$613,$G621),IF(AND(DS$2=DT$3,DT$9="Include (Platform Duplicate)"),JoinIfFuzzy(DT$577:DT$613,$F$577:$F$613,$G621),"")),"*")</f>
        <v>P*C*</v>
      </c>
      <c r="DT621" s="58" t="str">
        <f>IF(DT$9="Include",JoinAll(", ",JoinIfFuzzy(DT$577:DT$613,$F$577:$F$613,$G621),IF(AND(DT$2=DU$3,DU$9="Include (Platform Duplicate)"),JoinIfFuzzy(DU$577:DU$613,$F$577:$F$613,$G621),"")),"*")</f>
        <v>P*C*</v>
      </c>
      <c r="DU621" s="58" t="str">
        <f>IF(DU$9="Include",JoinAll(", ",JoinIfFuzzy(DU$577:DU$613,$F$577:$F$613,$G621),IF(AND(DU$2=DV$3,DV$9="Include (Platform Duplicate)"),JoinIfFuzzy(DV$577:DV$613,$F$577:$F$613,$G621),"")),"*")</f>
        <v>*</v>
      </c>
      <c r="DV621" s="58" t="str">
        <f>IF(DV$9="Include",JoinAll(", ",JoinIfFuzzy(DV$577:DV$613,$F$577:$F$613,$G621),IF(AND(DV$2=DW$3,DW$9="Include (Platform Duplicate)"),JoinIfFuzzy(DW$577:DW$613,$F$577:$F$613,$G621),"")),"*")</f>
        <v>*</v>
      </c>
      <c r="DW621" s="58" t="str">
        <f>IF(DW$9="Include",JoinAll(", ",JoinIfFuzzy(DW$577:DW$613,$F$577:$F$613,$G621),IF(AND(DW$2=DX$3,DX$9="Include (Platform Duplicate)"),JoinIfFuzzy(DX$577:DX$613,$F$577:$F$613,$G621),"")),"*")</f>
        <v>P*C-</v>
      </c>
      <c r="DX621" s="58" t="str">
        <f>IF(DX$9="Include",JoinAll(", ",JoinIfFuzzy(DX$577:DX$613,$F$577:$F$613,$G621),IF(AND(DX$2=DY$3,DY$9="Include (Platform Duplicate)"),JoinIfFuzzy(DY$577:DY$613,$F$577:$F$613,$G621),"")),"*")</f>
        <v>P*C-</v>
      </c>
      <c r="DY621" s="58" t="str">
        <f>IF(DY$9="Include",JoinAll(", ",JoinIfFuzzy(DY$577:DY$613,$F$577:$F$613,$G621),IF(AND(DY$2=DZ$3,DZ$9="Include (Platform Duplicate)"),JoinIfFuzzy(DZ$577:DZ$613,$F$577:$F$613,$G621),"")),"*")</f>
        <v>P*C-</v>
      </c>
      <c r="DZ621" s="58" t="str">
        <f>IF(DZ$9="Include",JoinAll(", ",JoinIfFuzzy(DZ$577:DZ$613,$F$577:$F$613,$G621),IF(AND(DZ$2=EA$3,EA$9="Include (Platform Duplicate)"),JoinIfFuzzy(EA$577:EA$613,$F$577:$F$613,$G621),"")),"*")</f>
        <v>*</v>
      </c>
      <c r="EA621" s="58" t="str">
        <f>IF(EA$9="Include",JoinAll(", ",JoinIfFuzzy(EA$577:EA$613,$F$577:$F$613,$G621),IF(AND(EA$2=EB$3,EB$9="Include (Platform Duplicate)"),JoinIfFuzzy(EB$577:EB$613,$F$577:$F$613,$G621),"")),"*")</f>
        <v>P*C*</v>
      </c>
      <c r="EB621" s="58" t="str">
        <f>IF(EB$9="Include",JoinAll(", ",JoinIfFuzzy(EB$577:EB$613,$F$577:$F$613,$G621),IF(AND(EB$2=EC$3,EC$9="Include (Platform Duplicate)"),JoinIfFuzzy(EC$577:EC$613,$F$577:$F$613,$G621),"")),"*")</f>
        <v>P*C-</v>
      </c>
      <c r="EC621" s="58" t="str">
        <f>IF(EC$9="Include",JoinAll(", ",JoinIfFuzzy(EC$577:EC$613,$F$577:$F$613,$G621),IF(AND(EC$2=ED$3,ED$9="Include (Platform Duplicate)"),JoinIfFuzzy(ED$577:ED$613,$F$577:$F$613,$G621),"")),"*")</f>
        <v>P*C-</v>
      </c>
      <c r="ED621" s="58" t="str">
        <f>IF(ED$9="Include",JoinAll(", ",JoinIfFuzzy(ED$577:ED$613,$F$577:$F$613,$G621),IF(AND(ED$2=EE$3,EE$9="Include (Platform Duplicate)"),JoinIfFuzzy(EE$577:EE$613,$F$577:$F$613,$G621),"")),"*")</f>
        <v>*</v>
      </c>
      <c r="EE621" s="58" t="str">
        <f>IF(EE$9="Include",JoinAll(", ",JoinIfFuzzy(EE$577:EE$613,$F$577:$F$613,$G621),IF(AND(EE$2=EF$3,EF$9="Include (Platform Duplicate)"),JoinIfFuzzy(EF$577:EF$613,$F$577:$F$613,$G621),"")),"*")</f>
        <v>P*C-, P+C-</v>
      </c>
      <c r="EF621" s="58" t="str">
        <f>IF(EF$9="Include",JoinAll(", ",JoinIfFuzzy(EF$577:EF$613,$F$577:$F$613,$G621),IF(AND(EF$2=EG$3,EG$9="Include (Platform Duplicate)"),JoinIfFuzzy(EG$577:EG$613,$F$577:$F$613,$G621),"")),"*")</f>
        <v>P*C*</v>
      </c>
      <c r="EG621" s="58" t="str">
        <f>IF(EG$9="Include",JoinAll(", ",JoinIfFuzzy(EG$577:EG$613,$F$577:$F$613,$G621),IF(AND(EG$2=EH$3,EH$9="Include (Platform Duplicate)"),JoinIfFuzzy(EH$577:EH$613,$F$577:$F$613,$G621),"")),"*")</f>
        <v>*</v>
      </c>
      <c r="EH621" s="58" t="str">
        <f>IF(EH$9="Include",JoinAll(", ",JoinIfFuzzy(EH$577:EH$613,$F$577:$F$613,$G621),IF(AND(EH$2=EI$3,EI$9="Include (Platform Duplicate)"),JoinIfFuzzy(EI$577:EI$613,$F$577:$F$613,$G621),"")),"*")</f>
        <v>P*C-</v>
      </c>
      <c r="EI621" s="58" t="str">
        <f>IF(EI$9="Include",JoinAll(", ",JoinIfFuzzy(EI$577:EI$613,$F$577:$F$613,$G621),IF(AND(EI$2=EJ$3,EJ$9="Include (Platform Duplicate)"),JoinIfFuzzy(EJ$577:EJ$613,$F$577:$F$613,$G621),"")),"*")</f>
        <v>*</v>
      </c>
      <c r="EJ621" s="58" t="str">
        <f>IF(EJ$9="Include",JoinAll(", ",JoinIfFuzzy(EJ$577:EJ$613,$F$577:$F$613,$G621),IF(AND(EJ$2=EK$3,EK$9="Include (Platform Duplicate)"),JoinIfFuzzy(EK$577:EK$613,$F$577:$F$613,$G621),"")),"*")</f>
        <v>P*C-</v>
      </c>
      <c r="EK621" s="58" t="str">
        <f>IF(EK$9="Include",JoinAll(", ",JoinIfFuzzy(EK$577:EK$613,$F$577:$F$613,$G621),IF(AND(EK$2=EL$3,EL$9="Include (Platform Duplicate)"),JoinIfFuzzy(EL$577:EL$613,$F$577:$F$613,$G621),"")),"*")</f>
        <v>*</v>
      </c>
      <c r="EL621" s="109"/>
      <c r="EM621" s="109"/>
    </row>
    <row r="622" spans="1:143" s="58" customFormat="1" ht="12.75" customHeight="1" x14ac:dyDescent="0.25">
      <c r="A622" s="5"/>
      <c r="B622" s="96"/>
      <c r="C622" s="96"/>
      <c r="D622" s="96"/>
      <c r="E622" s="96"/>
      <c r="F622" s="96"/>
      <c r="G622" s="4" t="s">
        <v>3540</v>
      </c>
      <c r="H622" s="18"/>
      <c r="I622" s="18"/>
      <c r="J622" s="21" t="str">
        <f>IF(J$9="Include",JoinAll(", ",JoinIfFuzzy(J$577:J$613,$F$577:$F$613,$G622),IF(AND(J$2=K$3,K$9="Include (Platform Duplicate)"),JoinIfFuzzy(K$577:K$613,$F$577:$F$613,$G622),"")),"*")</f>
        <v>P*C-, P*C+</v>
      </c>
      <c r="K622" s="21" t="str">
        <f>IF(K$9="Include",JoinAll(", ",JoinIfFuzzy(K$577:K$613,$F$577:$F$613,$G622),IF(AND(K$2=L$3,L$9="Include (Platform Duplicate)"),JoinIfFuzzy(L$577:L$613,$F$577:$F$613,$G622),"")),"*")</f>
        <v>P*C-</v>
      </c>
      <c r="L622" s="21" t="str">
        <f>IF(L$9="Include",JoinAll(", ",JoinIfFuzzy(L$577:L$613,$F$577:$F$613,$G622),IF(AND(L$2=M$3,M$9="Include (Platform Duplicate)"),JoinIfFuzzy(M$577:M$613,$F$577:$F$613,$G622),"")),"*")</f>
        <v>*</v>
      </c>
      <c r="M622" s="21" t="str">
        <f>IF(M$9="Include",JoinAll(", ",JoinIfFuzzy(M$577:M$613,$F$577:$F$613,$G622),IF(AND(M$2=N$3,N$9="Include (Platform Duplicate)"),JoinIfFuzzy(N$577:N$613,$F$577:$F$613,$G622),"")),"*")</f>
        <v>P*C-, P*C+</v>
      </c>
      <c r="N622" s="21" t="str">
        <f>IF(N$9="Include",JoinAll(", ",JoinIfFuzzy(N$577:N$613,$F$577:$F$613,$G622),IF(AND(N$2=O$3,O$9="Include (Platform Duplicate)"),JoinIfFuzzy(O$577:O$613,$F$577:$F$613,$G622),"")),"*")</f>
        <v>*</v>
      </c>
      <c r="O622" s="21" t="str">
        <f>IF(O$9="Include",JoinAll(", ",JoinIfFuzzy(O$577:O$613,$F$577:$F$613,$G622),IF(AND(O$2=P$3,P$9="Include (Platform Duplicate)"),JoinIfFuzzy(P$577:P$613,$F$577:$F$613,$G622),"")),"*")</f>
        <v>P*C-, P+C+</v>
      </c>
      <c r="P622" s="21" t="str">
        <f>IF(P$9="Include",JoinAll(", ",JoinIfFuzzy(P$577:P$613,$F$577:$F$613,$G622),IF(AND(P$2=Q$3,Q$9="Include (Platform Duplicate)"),JoinIfFuzzy(Q$577:Q$613,$F$577:$F$613,$G622),"")),"*")</f>
        <v>*</v>
      </c>
      <c r="Q622" s="21" t="str">
        <f>IF(Q$9="Include",JoinAll(", ",JoinIfFuzzy(Q$577:Q$613,$F$577:$F$613,$G622),IF(AND(Q$2=R$3,R$9="Include (Platform Duplicate)"),JoinIfFuzzy(R$577:R$613,$F$577:$F$613,$G622),"")),"*")</f>
        <v>P*C*</v>
      </c>
      <c r="R622" s="21" t="str">
        <f>IF(R$9="Include",JoinAll(", ",JoinIfFuzzy(R$577:R$613,$F$577:$F$613,$G622),IF(AND(R$2=S$3,S$9="Include (Platform Duplicate)"),JoinIfFuzzy(S$577:S$613,$F$577:$F$613,$G622),"")),"*")</f>
        <v>*</v>
      </c>
      <c r="S622" s="21" t="str">
        <f>IF(S$9="Include",JoinAll(", ",JoinIfFuzzy(S$577:S$613,$F$577:$F$613,$G622),IF(AND(S$2=T$3,T$9="Include (Platform Duplicate)"),JoinIfFuzzy(T$577:T$613,$F$577:$F$613,$G622),"")),"*")</f>
        <v>P*C-, P*C+, P+C+</v>
      </c>
      <c r="T622" s="21" t="str">
        <f>IF(T$9="Include",JoinAll(", ",JoinIfFuzzy(T$577:T$613,$F$577:$F$613,$G622),IF(AND(T$2=U$3,U$9="Include (Platform Duplicate)"),JoinIfFuzzy(U$577:U$613,$F$577:$F$613,$G622),"")),"*")</f>
        <v>*</v>
      </c>
      <c r="U622" s="21" t="str">
        <f>IF(U$9="Include",JoinAll(", ",JoinIfFuzzy(U$577:U$613,$F$577:$F$613,$G622),IF(AND(U$2=V$3,V$9="Include (Platform Duplicate)"),JoinIfFuzzy(V$577:V$613,$F$577:$F$613,$G622),"")),"*")</f>
        <v>P*C-, P+C-</v>
      </c>
      <c r="V622" s="21" t="str">
        <f>IF(V$9="Include",JoinAll(", ",JoinIfFuzzy(V$577:V$613,$F$577:$F$613,$G622),IF(AND(V$2=W$3,W$9="Include (Platform Duplicate)"),JoinIfFuzzy(W$577:W$613,$F$577:$F$613,$G622),"")),"*")</f>
        <v>P*C-, P+C+</v>
      </c>
      <c r="W622" s="21" t="str">
        <f>IF(W$9="Include",JoinAll(", ",JoinIfFuzzy(W$577:W$613,$F$577:$F$613,$G622),IF(AND(W$2=X$3,X$9="Include (Platform Duplicate)"),JoinIfFuzzy(X$577:X$613,$F$577:$F$613,$G622),"")),"*")</f>
        <v>P*C-, P+C-, P+C+</v>
      </c>
      <c r="X622" s="21" t="str">
        <f>IF(X$9="Include",JoinAll(", ",JoinIfFuzzy(X$577:X$613,$F$577:$F$613,$G622),IF(AND(X$2=Y$3,Y$9="Include (Platform Duplicate)"),JoinIfFuzzy(Y$577:Y$613,$F$577:$F$613,$G622),"")),"*")</f>
        <v>*</v>
      </c>
      <c r="Y622" s="21" t="str">
        <f>IF(Y$9="Include",JoinAll(", ",JoinIfFuzzy(Y$577:Y$613,$F$577:$F$613,$G622),IF(AND(Y$2=Z$3,Z$9="Include (Platform Duplicate)"),JoinIfFuzzy(Z$577:Z$613,$F$577:$F$613,$G622),"")),"*")</f>
        <v>P*C-, P+C-, P+C+</v>
      </c>
      <c r="Z622" s="21" t="str">
        <f>IF(Z$9="Include",JoinAll(", ",JoinIfFuzzy(Z$577:Z$613,$F$577:$F$613,$G622),IF(AND(Z$2=AA$3,AA$9="Include (Platform Duplicate)"),JoinIfFuzzy(AA$577:AA$613,$F$577:$F$613,$G622),"")),"*")</f>
        <v>*</v>
      </c>
      <c r="AA622" s="21" t="str">
        <f>IF(AA$9="Include",JoinAll(", ",JoinIfFuzzy(AA$577:AA$613,$F$577:$F$613,$G622),IF(AND(AA$2=AB$3,AB$9="Include (Platform Duplicate)"),JoinIfFuzzy(AB$577:AB$613,$F$577:$F$613,$G622),"")),"*")</f>
        <v>P*C-, P+C-, P+C+</v>
      </c>
      <c r="AB622" s="21" t="str">
        <f>IF(AB$9="Include",JoinAll(", ",JoinIfFuzzy(AB$577:AB$613,$F$577:$F$613,$G622),IF(AND(AB$2=AC$3,AC$9="Include (Platform Duplicate)"),JoinIfFuzzy(AC$577:AC$613,$F$577:$F$613,$G622),"")),"*")</f>
        <v>*</v>
      </c>
      <c r="AC622" s="21" t="str">
        <f>IF(AC$9="Include",JoinAll(", ",JoinIfFuzzy(AC$577:AC$613,$F$577:$F$613,$G622),IF(AND(AC$2=AD$3,AD$9="Include (Platform Duplicate)"),JoinIfFuzzy(AD$577:AD$613,$F$577:$F$613,$G622),"")),"*")</f>
        <v>P*C*, P*C+</v>
      </c>
      <c r="AD622" s="21" t="str">
        <f>IF(AD$9="Include",JoinAll(", ",JoinIfFuzzy(AD$577:AD$613,$F$577:$F$613,$G622),IF(AND(AD$2=AE$3,AE$9="Include (Platform Duplicate)"),JoinIfFuzzy(AE$577:AE$613,$F$577:$F$613,$G622),"")),"*")</f>
        <v>P*C*, P*C+</v>
      </c>
      <c r="AE622" s="21" t="str">
        <f>IF(AE$9="Include",JoinAll(", ",JoinIfFuzzy(AE$577:AE$613,$F$577:$F$613,$G622),IF(AND(AE$2=AF$3,AF$9="Include (Platform Duplicate)"),JoinIfFuzzy(AF$577:AF$613,$F$577:$F$613,$G622),"")),"*")</f>
        <v>*</v>
      </c>
      <c r="AF622" s="21" t="str">
        <f>IF(AF$9="Include",JoinAll(", ",JoinIfFuzzy(AF$577:AF$613,$F$577:$F$613,$G622),IF(AND(AF$2=AG$3,AG$9="Include (Platform Duplicate)"),JoinIfFuzzy(AG$577:AG$613,$F$577:$F$613,$G622),"")),"*")</f>
        <v>P*C-, P+C-</v>
      </c>
      <c r="AG622" s="21" t="str">
        <f>IF(AG$9="Include",JoinAll(", ",JoinIfFuzzy(AG$577:AG$613,$F$577:$F$613,$G622),IF(AND(AG$2=AH$3,AH$9="Include (Platform Duplicate)"),JoinIfFuzzy(AH$577:AH$613,$F$577:$F$613,$G622),"")),"*")</f>
        <v>P*C-, P+C-, P+C+</v>
      </c>
      <c r="AH622" s="21" t="str">
        <f>IF(AH$9="Include",JoinAll(", ",JoinIfFuzzy(AH$577:AH$613,$F$577:$F$613,$G622),IF(AND(AH$2=AI$3,AI$9="Include (Platform Duplicate)"),JoinIfFuzzy(AI$577:AI$613,$F$577:$F$613,$G622),"")),"*")</f>
        <v>P*C*</v>
      </c>
      <c r="AI622" s="21" t="str">
        <f>IF(AI$9="Include",JoinAll(", ",JoinIfFuzzy(AI$577:AI$613,$F$577:$F$613,$G622),IF(AND(AI$2=AJ$3,AJ$9="Include (Platform Duplicate)"),JoinIfFuzzy(AJ$577:AJ$613,$F$577:$F$613,$G622),"")),"*")</f>
        <v>*</v>
      </c>
      <c r="AJ622" s="21" t="str">
        <f>IF(AJ$9="Include",JoinAll(", ",JoinIfFuzzy(AJ$577:AJ$613,$F$577:$F$613,$G622),IF(AND(AJ$2=AK$3,AK$9="Include (Platform Duplicate)"),JoinIfFuzzy(AK$577:AK$613,$F$577:$F$613,$G622),"")),"*")</f>
        <v>P*C-, P*C+, P+C+</v>
      </c>
      <c r="AK622" s="21" t="str">
        <f>IF(AK$9="Include",JoinAll(", ",JoinIfFuzzy(AK$577:AK$613,$F$577:$F$613,$G622),IF(AND(AK$2=AL$3,AL$9="Include (Platform Duplicate)"),JoinIfFuzzy(AL$577:AL$613,$F$577:$F$613,$G622),"")),"*")</f>
        <v>*</v>
      </c>
      <c r="AL622" s="21" t="str">
        <f>IF(AL$9="Include",JoinAll(", ",JoinIfFuzzy(AL$577:AL$613,$F$577:$F$613,$G622),IF(AND(AL$2=AM$3,AM$9="Include (Platform Duplicate)"),JoinIfFuzzy(AM$577:AM$613,$F$577:$F$613,$G622),"")),"*")</f>
        <v>P*C*</v>
      </c>
      <c r="AM622" s="21" t="str">
        <f>IF(AM$9="Include",JoinAll(", ",JoinIfFuzzy(AM$577:AM$613,$F$577:$F$613,$G622),IF(AND(AM$2=AN$3,AN$9="Include (Platform Duplicate)"),JoinIfFuzzy(AN$577:AN$613,$F$577:$F$613,$G622),"")),"*")</f>
        <v>P*C*, P*C+</v>
      </c>
      <c r="AN622" s="21" t="str">
        <f>IF(AN$9="Include",JoinAll(", ",JoinIfFuzzy(AN$577:AN$613,$F$577:$F$613,$G622),IF(AND(AN$2=AO$3,AO$9="Include (Platform Duplicate)"),JoinIfFuzzy(AO$577:AO$613,$F$577:$F$613,$G622),"")),"*")</f>
        <v>P*C*, P*C+</v>
      </c>
      <c r="AO622" s="21" t="str">
        <f>IF(AO$9="Include",JoinAll(", ",JoinIfFuzzy(AO$577:AO$613,$F$577:$F$613,$G622),IF(AND(AO$2=AP$3,AP$9="Include (Platform Duplicate)"),JoinIfFuzzy(AP$577:AP$613,$F$577:$F$613,$G622),"")),"*")</f>
        <v>*</v>
      </c>
      <c r="AP622" s="21" t="str">
        <f>IF(AP$9="Include",JoinAll(", ",JoinIfFuzzy(AP$577:AP$613,$F$577:$F$613,$G622),IF(AND(AP$2=AQ$3,AQ$9="Include (Platform Duplicate)"),JoinIfFuzzy(AQ$577:AQ$613,$F$577:$F$613,$G622),"")),"*")</f>
        <v>P*C*, P*C+</v>
      </c>
      <c r="AQ622" s="21" t="str">
        <f>IF(AQ$9="Include",JoinAll(", ",JoinIfFuzzy(AQ$577:AQ$613,$F$577:$F$613,$G622),IF(AND(AQ$2=AR$3,AR$9="Include (Platform Duplicate)"),JoinIfFuzzy(AR$577:AR$613,$F$577:$F$613,$G622),"")),"*")</f>
        <v>*</v>
      </c>
      <c r="AR622" s="21" t="str">
        <f>IF(AR$9="Include",JoinAll(", ",JoinIfFuzzy(AR$577:AR$613,$F$577:$F$613,$G622),IF(AND(AR$2=AS$3,AS$9="Include (Platform Duplicate)"),JoinIfFuzzy(AS$577:AS$613,$F$577:$F$613,$G622),"")),"*")</f>
        <v>P*C*</v>
      </c>
      <c r="AS622" s="21" t="str">
        <f>IF(AS$9="Include",JoinAll(", ",JoinIfFuzzy(AS$577:AS$613,$F$577:$F$613,$G622),IF(AND(AS$2=AT$3,AT$9="Include (Platform Duplicate)"),JoinIfFuzzy(AT$577:AT$613,$F$577:$F$613,$G622),"")),"*")</f>
        <v>*</v>
      </c>
      <c r="AT622" s="21" t="str">
        <f>IF(AT$9="Include",JoinAll(", ",JoinIfFuzzy(AT$577:AT$613,$F$577:$F$613,$G622),IF(AND(AT$2=AU$3,AU$9="Include (Platform Duplicate)"),JoinIfFuzzy(AU$577:AU$613,$F$577:$F$613,$G622),"")),"*")</f>
        <v>P*C-, P+C-</v>
      </c>
      <c r="AU622" s="21" t="str">
        <f>IF(AU$9="Include",JoinAll(", ",JoinIfFuzzy(AU$577:AU$613,$F$577:$F$613,$G622),IF(AND(AU$2=AV$3,AV$9="Include (Platform Duplicate)"),JoinIfFuzzy(AV$577:AV$613,$F$577:$F$613,$G622),"")),"*")</f>
        <v>P*C-, P*C+, P+C+</v>
      </c>
      <c r="AV622" s="21" t="str">
        <f>IF(AV$9="Include",JoinAll(", ",JoinIfFuzzy(AV$577:AV$613,$F$577:$F$613,$G622),IF(AND(AV$2=AW$3,AW$9="Include (Platform Duplicate)"),JoinIfFuzzy(AW$577:AW$613,$F$577:$F$613,$G622),"")),"*")</f>
        <v>*</v>
      </c>
      <c r="AW622" s="21" t="str">
        <f>IF(AW$9="Include",JoinAll(", ",JoinIfFuzzy(AW$577:AW$613,$F$577:$F$613,$G622),IF(AND(AW$2=AX$3,AX$9="Include (Platform Duplicate)"),JoinIfFuzzy(AX$577:AX$613,$F$577:$F$613,$G622),"")),"*")</f>
        <v>*</v>
      </c>
      <c r="AX622" s="21" t="str">
        <f>IF(AX$9="Include",JoinAll(", ",JoinIfFuzzy(AX$577:AX$613,$F$577:$F$613,$G622),IF(AND(AX$2=AY$3,AY$9="Include (Platform Duplicate)"),JoinIfFuzzy(AY$577:AY$613,$F$577:$F$613,$G622),"")),"*")</f>
        <v>*</v>
      </c>
      <c r="AY622" s="21" t="str">
        <f>IF(AY$9="Include",JoinAll(", ",JoinIfFuzzy(AY$577:AY$613,$F$577:$F$613,$G622),IF(AND(AY$2=AZ$3,AZ$9="Include (Platform Duplicate)"),JoinIfFuzzy(AZ$577:AZ$613,$F$577:$F$613,$G622),"")),"*")</f>
        <v>*</v>
      </c>
      <c r="AZ622" s="21" t="str">
        <f>IF(AZ$9="Include",JoinAll(", ",JoinIfFuzzy(AZ$577:AZ$613,$F$577:$F$613,$G622),IF(AND(AZ$2=BA$3,BA$9="Include (Platform Duplicate)"),JoinIfFuzzy(BA$577:BA$613,$F$577:$F$613,$G622),"")),"*")</f>
        <v>P*C*, P*C+</v>
      </c>
      <c r="BA622" s="21" t="str">
        <f>IF(BA$9="Include",JoinAll(", ",JoinIfFuzzy(BA$577:BA$613,$F$577:$F$613,$G622),IF(AND(BA$2=BB$3,BB$9="Include (Platform Duplicate)"),JoinIfFuzzy(BB$577:BB$613,$F$577:$F$613,$G622),"")),"*")</f>
        <v>P*C-, P*C+</v>
      </c>
      <c r="BB622" s="21" t="str">
        <f>IF(BB$9="Include",JoinAll(", ",JoinIfFuzzy(BB$577:BB$613,$F$577:$F$613,$G622),IF(AND(BB$2=BC$3,BC$9="Include (Platform Duplicate)"),JoinIfFuzzy(BC$577:BC$613,$F$577:$F$613,$G622),"")),"*")</f>
        <v>P*C-, P*C+</v>
      </c>
      <c r="BC622" s="21" t="str">
        <f>IF(BC$9="Include",JoinAll(", ",JoinIfFuzzy(BC$577:BC$613,$F$577:$F$613,$G622),IF(AND(BC$2=BD$3,BD$9="Include (Platform Duplicate)"),JoinIfFuzzy(BD$577:BD$613,$F$577:$F$613,$G622),"")),"*")</f>
        <v>P*C-, P*C+</v>
      </c>
      <c r="BD622" s="21" t="str">
        <f>IF(BD$9="Include",JoinAll(", ",JoinIfFuzzy(BD$577:BD$613,$F$577:$F$613,$G622),IF(AND(BD$2=BE$3,BE$9="Include (Platform Duplicate)"),JoinIfFuzzy(BE$577:BE$613,$F$577:$F$613,$G622),"")),"*")</f>
        <v>P*C-, P+C+</v>
      </c>
      <c r="BE622" s="21" t="str">
        <f>IF(BE$9="Include",JoinAll(", ",JoinIfFuzzy(BE$577:BE$613,$F$577:$F$613,$G622),IF(AND(BE$2=BF$3,BF$9="Include (Platform Duplicate)"),JoinIfFuzzy(BF$577:BF$613,$F$577:$F$613,$G622),"")),"*")</f>
        <v>*</v>
      </c>
      <c r="BF622" s="21" t="str">
        <f>IF(BF$9="Include",JoinAll(", ",JoinIfFuzzy(BF$577:BF$613,$F$577:$F$613,$G622),IF(AND(BF$2=BG$3,BG$9="Include (Platform Duplicate)"),JoinIfFuzzy(BG$577:BG$613,$F$577:$F$613,$G622),"")),"*")</f>
        <v>*</v>
      </c>
      <c r="BG622" s="21" t="str">
        <f>IF(BG$9="Include",JoinAll(", ",JoinIfFuzzy(BG$577:BG$613,$F$577:$F$613,$G622),IF(AND(BG$2=BH$3,BH$9="Include (Platform Duplicate)"),JoinIfFuzzy(BH$577:BH$613,$F$577:$F$613,$G622),"")),"*")</f>
        <v>P*C*</v>
      </c>
      <c r="BH622" s="21" t="str">
        <f>IF(BH$9="Include",JoinAll(", ",JoinIfFuzzy(BH$577:BH$613,$F$577:$F$613,$G622),IF(AND(BH$2=BI$3,BI$9="Include (Platform Duplicate)"),JoinIfFuzzy(BI$577:BI$613,$F$577:$F$613,$G622),"")),"*")</f>
        <v>*</v>
      </c>
      <c r="BI622" s="21" t="str">
        <f>IF(BI$9="Include",JoinAll(", ",JoinIfFuzzy(BI$577:BI$613,$F$577:$F$613,$G622),IF(AND(BI$2=BJ$3,BJ$9="Include (Platform Duplicate)"),JoinIfFuzzy(BJ$577:BJ$613,$F$577:$F$613,$G622),"")),"*")</f>
        <v>P*C*, P*C+</v>
      </c>
      <c r="BJ622" s="21" t="str">
        <f>IF(BJ$9="Include",JoinAll(", ",JoinIfFuzzy(BJ$577:BJ$613,$F$577:$F$613,$G622),IF(AND(BJ$2=BK$3,BK$9="Include (Platform Duplicate)"),JoinIfFuzzy(BK$577:BK$613,$F$577:$F$613,$G622),"")),"*")</f>
        <v>P*C-, P+C+</v>
      </c>
      <c r="BK622" s="21" t="str">
        <f>IF(BK$9="Include",JoinAll(", ",JoinIfFuzzy(BK$577:BK$613,$F$577:$F$613,$G622),IF(AND(BK$2=BL$3,BL$9="Include (Platform Duplicate)"),JoinIfFuzzy(BL$577:BL$613,$F$577:$F$613,$G622),"")),"*")</f>
        <v>*</v>
      </c>
      <c r="BL622" s="21" t="str">
        <f>IF(BL$9="Include",JoinAll(", ",JoinIfFuzzy(BL$577:BL$613,$F$577:$F$613,$G622),IF(AND(BL$2=BM$3,BM$9="Include (Platform Duplicate)"),JoinIfFuzzy(BM$577:BM$613,$F$577:$F$613,$G622),"")),"*")</f>
        <v>P*C-, P+C-</v>
      </c>
      <c r="BM622" s="21" t="str">
        <f>IF(BM$9="Include",JoinAll(", ",JoinIfFuzzy(BM$577:BM$613,$F$577:$F$613,$G622),IF(AND(BM$2=BN$3,BN$9="Include (Platform Duplicate)"),JoinIfFuzzy(BN$577:BN$613,$F$577:$F$613,$G622),"")),"*")</f>
        <v>*</v>
      </c>
      <c r="BN622" s="21" t="str">
        <f>IF(BN$9="Include",JoinAll(", ",JoinIfFuzzy(BN$577:BN$613,$F$577:$F$613,$G622),IF(AND(BN$2=BO$3,BO$9="Include (Platform Duplicate)"),JoinIfFuzzy(BO$577:BO$613,$F$577:$F$613,$G622),"")),"*")</f>
        <v>P*C*, P*C+</v>
      </c>
      <c r="BO622" s="21" t="str">
        <f>IF(BO$9="Include",JoinAll(", ",JoinIfFuzzy(BO$577:BO$613,$F$577:$F$613,$G622),IF(AND(BO$2=BP$3,BP$9="Include (Platform Duplicate)"),JoinIfFuzzy(BP$577:BP$613,$F$577:$F$613,$G622),"")),"*")</f>
        <v>P*C*, P*C+</v>
      </c>
      <c r="BP622" s="21" t="str">
        <f>IF(BP$9="Include",JoinAll(", ",JoinIfFuzzy(BP$577:BP$613,$F$577:$F$613,$G622),IF(AND(BP$2=BQ$3,BQ$9="Include (Platform Duplicate)"),JoinIfFuzzy(BQ$577:BQ$613,$F$577:$F$613,$G622),"")),"*")</f>
        <v>*</v>
      </c>
      <c r="BQ622" s="21" t="str">
        <f>IF(BQ$9="Include",JoinAll(", ",JoinIfFuzzy(BQ$577:BQ$613,$F$577:$F$613,$G622),IF(AND(BQ$2=BR$3,BR$9="Include (Platform Duplicate)"),JoinIfFuzzy(BR$577:BR$613,$F$577:$F$613,$G622),"")),"*")</f>
        <v>P*C*</v>
      </c>
      <c r="BR622" s="21" t="str">
        <f>IF(BR$9="Include",JoinAll(", ",JoinIfFuzzy(BR$577:BR$613,$F$577:$F$613,$G622),IF(AND(BR$2=BS$3,BS$9="Include (Platform Duplicate)"),JoinIfFuzzy(BS$577:BS$613,$F$577:$F$613,$G622),"")),"*")</f>
        <v>*</v>
      </c>
      <c r="BS622" s="21" t="str">
        <f>IF(BS$9="Include",JoinAll(", ",JoinIfFuzzy(BS$577:BS$613,$F$577:$F$613,$G622),IF(AND(BS$2=BT$3,BT$9="Include (Platform Duplicate)"),JoinIfFuzzy(BT$577:BT$613,$F$577:$F$613,$G622),"")),"*")</f>
        <v>P*C*, P*C+</v>
      </c>
      <c r="BT622" s="21" t="str">
        <f>IF(BT$9="Include",JoinAll(", ",JoinIfFuzzy(BT$577:BT$613,$F$577:$F$613,$G622),IF(AND(BT$2=BU$3,BU$9="Include (Platform Duplicate)"),JoinIfFuzzy(BU$577:BU$613,$F$577:$F$613,$G622),"")),"*")</f>
        <v>P*C-, P+C+</v>
      </c>
      <c r="BU622" s="21" t="str">
        <f>IF(BU$9="Include",JoinAll(", ",JoinIfFuzzy(BU$577:BU$613,$F$577:$F$613,$G622),IF(AND(BU$2=BV$3,BV$9="Include (Platform Duplicate)"),JoinIfFuzzy(BV$577:BV$613,$F$577:$F$613,$G622),"")),"*")</f>
        <v>*</v>
      </c>
      <c r="BV622" s="21" t="str">
        <f>IF(BV$9="Include",JoinAll(", ",JoinIfFuzzy(BV$577:BV$613,$F$577:$F$613,$G622),IF(AND(BV$2=BW$3,BW$9="Include (Platform Duplicate)"),JoinIfFuzzy(BW$577:BW$613,$F$577:$F$613,$G622),"")),"*")</f>
        <v>P*C-, P+C+</v>
      </c>
      <c r="BW622" s="21" t="str">
        <f>IF(BW$9="Include",JoinAll(", ",JoinIfFuzzy(BW$577:BW$613,$F$577:$F$613,$G622),IF(AND(BW$2=BX$3,BX$9="Include (Platform Duplicate)"),JoinIfFuzzy(BX$577:BX$613,$F$577:$F$613,$G622),"")),"*")</f>
        <v>*</v>
      </c>
      <c r="BX622" s="21" t="str">
        <f>IF(BX$9="Include",JoinAll(", ",JoinIfFuzzy(BX$577:BX$613,$F$577:$F$613,$G622),IF(AND(BX$2=BY$3,BY$9="Include (Platform Duplicate)"),JoinIfFuzzy(BY$577:BY$613,$F$577:$F$613,$G622),"")),"*")</f>
        <v>P*C*</v>
      </c>
      <c r="BY622" s="21" t="str">
        <f>IF(BY$9="Include",JoinAll(", ",JoinIfFuzzy(BY$577:BY$613,$F$577:$F$613,$G622),IF(AND(BY$2=BZ$3,BZ$9="Include (Platform Duplicate)"),JoinIfFuzzy(BZ$577:BZ$613,$F$577:$F$613,$G622),"")),"*")</f>
        <v>*</v>
      </c>
      <c r="BZ622" s="21" t="str">
        <f>IF(BZ$9="Include",JoinAll(", ",JoinIfFuzzy(BZ$577:BZ$613,$F$577:$F$613,$G622),IF(AND(BZ$2=CA$3,CA$9="Include (Platform Duplicate)"),JoinIfFuzzy(CA$577:CA$613,$F$577:$F$613,$G622),"")),"*")</f>
        <v>P*C-, P*C+</v>
      </c>
      <c r="CA622" s="21" t="str">
        <f>IF(CA$9="Include",JoinAll(", ",JoinIfFuzzy(CA$577:CA$613,$F$577:$F$613,$G622),IF(AND(CA$2=CB$3,CB$9="Include (Platform Duplicate)"),JoinIfFuzzy(CB$577:CB$613,$F$577:$F$613,$G622),"")),"*")</f>
        <v>P*C-, P*C+</v>
      </c>
      <c r="CB622" s="21" t="str">
        <f>IF(CB$9="Include",JoinAll(", ",JoinIfFuzzy(CB$577:CB$613,$F$577:$F$613,$G622),IF(AND(CB$2=CC$3,CC$9="Include (Platform Duplicate)"),JoinIfFuzzy(CC$577:CC$613,$F$577:$F$613,$G622),"")),"*")</f>
        <v>P*C*, P*C+</v>
      </c>
      <c r="CC622" s="21" t="str">
        <f>IF(CC$9="Include",JoinAll(", ",JoinIfFuzzy(CC$577:CC$613,$F$577:$F$613,$G622),IF(AND(CC$2=CD$3,CD$9="Include (Platform Duplicate)"),JoinIfFuzzy(CD$577:CD$613,$F$577:$F$613,$G622),"")),"*")</f>
        <v>P*C-, P+C+</v>
      </c>
      <c r="CD622" s="21" t="str">
        <f>IF(CD$9="Include",JoinAll(", ",JoinIfFuzzy(CD$577:CD$613,$F$577:$F$613,$G622),IF(AND(CD$2=CE$3,CE$9="Include (Platform Duplicate)"),JoinIfFuzzy(CE$577:CE$613,$F$577:$F$613,$G622),"")),"*")</f>
        <v>*</v>
      </c>
      <c r="CE622" s="21" t="str">
        <f>IF(CE$9="Include",JoinAll(", ",JoinIfFuzzy(CE$577:CE$613,$F$577:$F$613,$G622),IF(AND(CE$2=CF$3,CF$9="Include (Platform Duplicate)"),JoinIfFuzzy(CF$577:CF$613,$F$577:$F$613,$G622),"")),"*")</f>
        <v>*</v>
      </c>
      <c r="CF622" s="21" t="str">
        <f>IF(CF$9="Include",JoinAll(", ",JoinIfFuzzy(CF$577:CF$613,$F$577:$F$613,$G622),IF(AND(CF$2=CG$3,CG$9="Include (Platform Duplicate)"),JoinIfFuzzy(CG$577:CG$613,$F$577:$F$613,$G622),"")),"*")</f>
        <v>*</v>
      </c>
      <c r="CG622" s="21" t="str">
        <f>IF(CG$9="Include",JoinAll(", ",JoinIfFuzzy(CG$577:CG$613,$F$577:$F$613,$G622),IF(AND(CG$2=CH$3,CH$9="Include (Platform Duplicate)"),JoinIfFuzzy(CH$577:CH$613,$F$577:$F$613,$G622),"")),"*")</f>
        <v>P*C*, P*C+</v>
      </c>
      <c r="CH622" s="21" t="str">
        <f>IF(CH$9="Include",JoinAll(", ",JoinIfFuzzy(CH$577:CH$613,$F$577:$F$613,$G622),IF(AND(CH$2=CI$3,CI$9="Include (Platform Duplicate)"),JoinIfFuzzy(CI$577:CI$613,$F$577:$F$613,$G622),"")),"*")</f>
        <v>P*C-, P+C+</v>
      </c>
      <c r="CI622" s="21" t="str">
        <f>IF(CI$9="Include",JoinAll(", ",JoinIfFuzzy(CI$577:CI$613,$F$577:$F$613,$G622),IF(AND(CI$2=CJ$3,CJ$9="Include (Platform Duplicate)"),JoinIfFuzzy(CJ$577:CJ$613,$F$577:$F$613,$G622),"")),"*")</f>
        <v>*</v>
      </c>
      <c r="CJ622" s="21" t="str">
        <f>IF(CJ$9="Include",JoinAll(", ",JoinIfFuzzy(CJ$577:CJ$613,$F$577:$F$613,$G622),IF(AND(CJ$2=CK$3,CK$9="Include (Platform Duplicate)"),JoinIfFuzzy(CK$577:CK$613,$F$577:$F$613,$G622),"")),"*")</f>
        <v>P*C-, P*C+</v>
      </c>
      <c r="CK622" s="21" t="str">
        <f>IF(CK$9="Include",JoinAll(", ",JoinIfFuzzy(CK$577:CK$613,$F$577:$F$613,$G622),IF(AND(CK$2=CL$3,CL$9="Include (Platform Duplicate)"),JoinIfFuzzy(CL$577:CL$613,$F$577:$F$613,$G622),"")),"*")</f>
        <v>P*C-</v>
      </c>
      <c r="CL622" s="21" t="str">
        <f>IF(CL$9="Include",JoinAll(", ",JoinIfFuzzy(CL$577:CL$613,$F$577:$F$613,$G622),IF(AND(CL$2=CM$3,CM$9="Include (Platform Duplicate)"),JoinIfFuzzy(CM$577:CM$613,$F$577:$F$613,$G622),"")),"*")</f>
        <v>P*C-, P+C+</v>
      </c>
      <c r="CM622" s="21" t="str">
        <f>IF(CM$9="Include",JoinAll(", ",JoinIfFuzzy(CM$577:CM$613,$F$577:$F$613,$G622),IF(AND(CM$2=CN$3,CN$9="Include (Platform Duplicate)"),JoinIfFuzzy(CN$577:CN$613,$F$577:$F$613,$G622),"")),"*")</f>
        <v>*</v>
      </c>
      <c r="CN622" s="21" t="str">
        <f>IF(CN$9="Include",JoinAll(", ",JoinIfFuzzy(CN$577:CN$613,$F$577:$F$613,$G622),IF(AND(CN$2=CO$3,CO$9="Include (Platform Duplicate)"),JoinIfFuzzy(CO$577:CO$613,$F$577:$F$613,$G622),"")),"*")</f>
        <v>P*C-</v>
      </c>
      <c r="CO622" s="21" t="str">
        <f>IF(CO$9="Include",JoinAll(", ",JoinIfFuzzy(CO$577:CO$613,$F$577:$F$613,$G622),IF(AND(CO$2=CP$3,CP$9="Include (Platform Duplicate)"),JoinIfFuzzy(CP$577:CP$613,$F$577:$F$613,$G622),"")),"*")</f>
        <v>P*C-, P+C+</v>
      </c>
      <c r="CP622" s="21" t="str">
        <f>IF(CP$9="Include",JoinAll(", ",JoinIfFuzzy(CP$577:CP$613,$F$577:$F$613,$G622),IF(AND(CP$2=CQ$3,CQ$9="Include (Platform Duplicate)"),JoinIfFuzzy(CQ$577:CQ$613,$F$577:$F$613,$G622),"")),"*")</f>
        <v>*</v>
      </c>
      <c r="CQ622" s="21" t="str">
        <f>IF(CQ$9="Include",JoinAll(", ",JoinIfFuzzy(CQ$577:CQ$613,$F$577:$F$613,$G622),IF(AND(CQ$2=CR$3,CR$9="Include (Platform Duplicate)"),JoinIfFuzzy(CR$577:CR$613,$F$577:$F$613,$G622),"")),"*")</f>
        <v>P*C*</v>
      </c>
      <c r="CR622" s="21" t="str">
        <f>IF(CR$9="Include",JoinAll(", ",JoinIfFuzzy(CR$577:CR$613,$F$577:$F$613,$G622),IF(AND(CR$2=CS$3,CS$9="Include (Platform Duplicate)"),JoinIfFuzzy(CS$577:CS$613,$F$577:$F$613,$G622),"")),"*")</f>
        <v>P*C*, P*C+</v>
      </c>
      <c r="CS622" s="21" t="str">
        <f>IF(CS$9="Include",JoinAll(", ",JoinIfFuzzy(CS$577:CS$613,$F$577:$F$613,$G622),IF(AND(CS$2=CT$3,CT$9="Include (Platform Duplicate)"),JoinIfFuzzy(CT$577:CT$613,$F$577:$F$613,$G622),"")),"*")</f>
        <v>P*C*</v>
      </c>
      <c r="CT622" s="21" t="str">
        <f>IF(CT$9="Include",JoinAll(", ",JoinIfFuzzy(CT$577:CT$613,$F$577:$F$613,$G622),IF(AND(CT$2=CU$3,CU$9="Include (Platform Duplicate)"),JoinIfFuzzy(CU$577:CU$613,$F$577:$F$613,$G622),"")),"*")</f>
        <v>*</v>
      </c>
      <c r="CU622" s="21" t="str">
        <f>IF(CU$9="Include",JoinAll(", ",JoinIfFuzzy(CU$577:CU$613,$F$577:$F$613,$G622),IF(AND(CU$2=CV$3,CV$9="Include (Platform Duplicate)"),JoinIfFuzzy(CV$577:CV$613,$F$577:$F$613,$G622),"")),"*")</f>
        <v>P*C-, P+C-</v>
      </c>
      <c r="CV622" s="21" t="str">
        <f>IF(CV$9="Include",JoinAll(", ",JoinIfFuzzy(CV$577:CV$613,$F$577:$F$613,$G622),IF(AND(CV$2=CW$3,CW$9="Include (Platform Duplicate)"),JoinIfFuzzy(CW$577:CW$613,$F$577:$F$613,$G622),"")),"*")</f>
        <v>*</v>
      </c>
      <c r="CW622" s="21" t="str">
        <f>IF(CW$9="Include",JoinAll(", ",JoinIfFuzzy(CW$577:CW$613,$F$577:$F$613,$G622),IF(AND(CW$2=CX$3,CX$9="Include (Platform Duplicate)"),JoinIfFuzzy(CX$577:CX$613,$F$577:$F$613,$G622),"")),"*")</f>
        <v>P*C*, P*C+</v>
      </c>
      <c r="CX622" s="21" t="str">
        <f>IF(CX$9="Include",JoinAll(", ",JoinIfFuzzy(CX$577:CX$613,$F$577:$F$613,$G622),IF(AND(CX$2=CY$3,CY$9="Include (Platform Duplicate)"),JoinIfFuzzy(CY$577:CY$613,$F$577:$F$613,$G622),"")),"*")</f>
        <v>*</v>
      </c>
      <c r="CY622" s="21" t="str">
        <f>IF(CY$9="Include",JoinAll(", ",JoinIfFuzzy(CY$577:CY$613,$F$577:$F$613,$G622),IF(AND(CY$2=CZ$3,CZ$9="Include (Platform Duplicate)"),JoinIfFuzzy(CZ$577:CZ$613,$F$577:$F$613,$G622),"")),"*")</f>
        <v>P*C-, P+C-, P+C+</v>
      </c>
      <c r="CZ622" s="21" t="str">
        <f>IF(CZ$9="Include",JoinAll(", ",JoinIfFuzzy(CZ$577:CZ$613,$F$577:$F$613,$G622),IF(AND(CZ$2=DA$3,DA$9="Include (Platform Duplicate)"),JoinIfFuzzy(DA$577:DA$613,$F$577:$F$613,$G622),"")),"*")</f>
        <v>*</v>
      </c>
      <c r="DA622" s="21" t="str">
        <f>IF(DA$9="Include",JoinAll(", ",JoinIfFuzzy(DA$577:DA$613,$F$577:$F$613,$G622),IF(AND(DA$2=DB$3,DB$9="Include (Platform Duplicate)"),JoinIfFuzzy(DB$577:DB$613,$F$577:$F$613,$G622),"")),"*")</f>
        <v>P*C-, P+C+</v>
      </c>
      <c r="DB622" s="21" t="str">
        <f>IF(DB$9="Include",JoinAll(", ",JoinIfFuzzy(DB$577:DB$613,$F$577:$F$613,$G622),IF(AND(DB$2=DC$3,DC$9="Include (Platform Duplicate)"),JoinIfFuzzy(DC$577:DC$613,$F$577:$F$613,$G622),"")),"*")</f>
        <v>*</v>
      </c>
      <c r="DC622" s="21" t="str">
        <f>IF(DC$9="Include",JoinAll(", ",JoinIfFuzzy(DC$577:DC$613,$F$577:$F$613,$G622),IF(AND(DC$2=DD$3,DD$9="Include (Platform Duplicate)"),JoinIfFuzzy(DD$577:DD$613,$F$577:$F$613,$G622),"")),"*")</f>
        <v>*</v>
      </c>
      <c r="DD622" s="21" t="str">
        <f>IF(DD$9="Include",JoinAll(", ",JoinIfFuzzy(DD$577:DD$613,$F$577:$F$613,$G622),IF(AND(DD$2=DE$3,DE$9="Include (Platform Duplicate)"),JoinIfFuzzy(DE$577:DE$613,$F$577:$F$613,$G622),"")),"*")</f>
        <v>P*C-, P*C+</v>
      </c>
      <c r="DE622" s="21" t="str">
        <f>IF(DE$9="Include",JoinAll(", ",JoinIfFuzzy(DE$577:DE$613,$F$577:$F$613,$G622),IF(AND(DE$2=DF$3,DF$9="Include (Platform Duplicate)"),JoinIfFuzzy(DF$577:DF$613,$F$577:$F$613,$G622),"")),"*")</f>
        <v>P*C-, P+C-</v>
      </c>
      <c r="DF622" s="21" t="str">
        <f>IF(DF$9="Include",JoinAll(", ",JoinIfFuzzy(DF$577:DF$613,$F$577:$F$613,$G622),IF(AND(DF$2=DG$3,DG$9="Include (Platform Duplicate)"),JoinIfFuzzy(DG$577:DG$613,$F$577:$F$613,$G622),"")),"*")</f>
        <v>*</v>
      </c>
      <c r="DG622" s="21" t="str">
        <f>IF(DG$9="Include",JoinAll(", ",JoinIfFuzzy(DG$577:DG$613,$F$577:$F$613,$G622),IF(AND(DG$2=DH$3,DH$9="Include (Platform Duplicate)"),JoinIfFuzzy(DH$577:DH$613,$F$577:$F$613,$G622),"")),"*")</f>
        <v>P*C-, P*C+</v>
      </c>
      <c r="DH622" s="21" t="str">
        <f>IF(DH$9="Include",JoinAll(", ",JoinIfFuzzy(DH$577:DH$613,$F$577:$F$613,$G622),IF(AND(DH$2=DI$3,DI$9="Include (Platform Duplicate)"),JoinIfFuzzy(DI$577:DI$613,$F$577:$F$613,$G622),"")),"*")</f>
        <v>P*C-, P+C-, P+C+</v>
      </c>
      <c r="DI622" s="21" t="str">
        <f>IF(DI$9="Include",JoinAll(", ",JoinIfFuzzy(DI$577:DI$613,$F$577:$F$613,$G622),IF(AND(DI$2=DJ$3,DJ$9="Include (Platform Duplicate)"),JoinIfFuzzy(DJ$577:DJ$613,$F$577:$F$613,$G622),"")),"*")</f>
        <v>P*C-, P*C+</v>
      </c>
      <c r="DJ622" s="21" t="str">
        <f>IF(DJ$9="Include",JoinAll(", ",JoinIfFuzzy(DJ$577:DJ$613,$F$577:$F$613,$G622),IF(AND(DJ$2=DK$3,DK$9="Include (Platform Duplicate)"),JoinIfFuzzy(DK$577:DK$613,$F$577:$F$613,$G622),"")),"*")</f>
        <v>P*C*</v>
      </c>
      <c r="DK622" s="21" t="str">
        <f>IF(DK$9="Include",JoinAll(", ",JoinIfFuzzy(DK$577:DK$613,$F$577:$F$613,$G622),IF(AND(DK$2=DL$3,DL$9="Include (Platform Duplicate)"),JoinIfFuzzy(DL$577:DL$613,$F$577:$F$613,$G622),"")),"*")</f>
        <v>*</v>
      </c>
      <c r="DL622" s="21" t="str">
        <f>IF(DL$9="Include",JoinAll(", ",JoinIfFuzzy(DL$577:DL$613,$F$577:$F$613,$G622),IF(AND(DL$2=DM$3,DM$9="Include (Platform Duplicate)"),JoinIfFuzzy(DM$577:DM$613,$F$577:$F$613,$G622),"")),"*")</f>
        <v>P*C-, P*C+</v>
      </c>
      <c r="DM622" s="21" t="str">
        <f>IF(DM$9="Include",JoinAll(", ",JoinIfFuzzy(DM$577:DM$613,$F$577:$F$613,$G622),IF(AND(DM$2=DN$3,DN$9="Include (Platform Duplicate)"),JoinIfFuzzy(DN$577:DN$613,$F$577:$F$613,$G622),"")),"*")</f>
        <v>*</v>
      </c>
      <c r="DN622" s="21" t="str">
        <f>IF(DN$9="Include",JoinAll(", ",JoinIfFuzzy(DN$577:DN$613,$F$577:$F$613,$G622),IF(AND(DN$2=DO$3,DO$9="Include (Platform Duplicate)"),JoinIfFuzzy(DO$577:DO$613,$F$577:$F$613,$G622),"")),"*")</f>
        <v>P*C*, P*C+</v>
      </c>
      <c r="DO622" s="21" t="str">
        <f>IF(DO$9="Include",JoinAll(", ",JoinIfFuzzy(DO$577:DO$613,$F$577:$F$613,$G622),IF(AND(DO$2=DP$3,DP$9="Include (Platform Duplicate)"),JoinIfFuzzy(DP$577:DP$613,$F$577:$F$613,$G622),"")),"*")</f>
        <v>*</v>
      </c>
      <c r="DP622" s="21" t="str">
        <f>IF(DP$9="Include",JoinAll(", ",JoinIfFuzzy(DP$577:DP$613,$F$577:$F$613,$G622),IF(AND(DP$2=DQ$3,DQ$9="Include (Platform Duplicate)"),JoinIfFuzzy(DQ$577:DQ$613,$F$577:$F$613,$G622),"")),"*")</f>
        <v>P*C-, P+C+</v>
      </c>
      <c r="DQ622" s="21" t="str">
        <f>IF(DQ$9="Include",JoinAll(", ",JoinIfFuzzy(DQ$577:DQ$613,$F$577:$F$613,$G622),IF(AND(DQ$2=DR$3,DR$9="Include (Platform Duplicate)"),JoinIfFuzzy(DR$577:DR$613,$F$577:$F$613,$G622),"")),"*")</f>
        <v>*</v>
      </c>
      <c r="DR622" s="21" t="str">
        <f>IF(DR$9="Include",JoinAll(", ",JoinIfFuzzy(DR$577:DR$613,$F$577:$F$613,$G622),IF(AND(DR$2=DS$3,DS$9="Include (Platform Duplicate)"),JoinIfFuzzy(DS$577:DS$613,$F$577:$F$613,$G622),"")),"*")</f>
        <v>*</v>
      </c>
      <c r="DS622" s="21" t="str">
        <f>IF(DS$9="Include",JoinAll(", ",JoinIfFuzzy(DS$577:DS$613,$F$577:$F$613,$G622),IF(AND(DS$2=DT$3,DT$9="Include (Platform Duplicate)"),JoinIfFuzzy(DT$577:DT$613,$F$577:$F$613,$G622),"")),"*")</f>
        <v>P*C*, P*C+</v>
      </c>
      <c r="DT622" s="21" t="str">
        <f>IF(DT$9="Include",JoinAll(", ",JoinIfFuzzy(DT$577:DT$613,$F$577:$F$613,$G622),IF(AND(DT$2=DU$3,DU$9="Include (Platform Duplicate)"),JoinIfFuzzy(DU$577:DU$613,$F$577:$F$613,$G622),"")),"*")</f>
        <v>P*C*</v>
      </c>
      <c r="DU622" s="21" t="str">
        <f>IF(DU$9="Include",JoinAll(", ",JoinIfFuzzy(DU$577:DU$613,$F$577:$F$613,$G622),IF(AND(DU$2=DV$3,DV$9="Include (Platform Duplicate)"),JoinIfFuzzy(DV$577:DV$613,$F$577:$F$613,$G622),"")),"*")</f>
        <v>*</v>
      </c>
      <c r="DV622" s="21" t="str">
        <f>IF(DV$9="Include",JoinAll(", ",JoinIfFuzzy(DV$577:DV$613,$F$577:$F$613,$G622),IF(AND(DV$2=DW$3,DW$9="Include (Platform Duplicate)"),JoinIfFuzzy(DW$577:DW$613,$F$577:$F$613,$G622),"")),"*")</f>
        <v>*</v>
      </c>
      <c r="DW622" s="21" t="str">
        <f>IF(DW$9="Include",JoinAll(", ",JoinIfFuzzy(DW$577:DW$613,$F$577:$F$613,$G622),IF(AND(DW$2=DX$3,DX$9="Include (Platform Duplicate)"),JoinIfFuzzy(DX$577:DX$613,$F$577:$F$613,$G622),"")),"*")</f>
        <v>P*C-, P*C+</v>
      </c>
      <c r="DX622" s="21" t="str">
        <f>IF(DX$9="Include",JoinAll(", ",JoinIfFuzzy(DX$577:DX$613,$F$577:$F$613,$G622),IF(AND(DX$2=DY$3,DY$9="Include (Platform Duplicate)"),JoinIfFuzzy(DY$577:DY$613,$F$577:$F$613,$G622),"")),"*")</f>
        <v>P*C-, P*C+</v>
      </c>
      <c r="DY622" s="21" t="str">
        <f>IF(DY$9="Include",JoinAll(", ",JoinIfFuzzy(DY$577:DY$613,$F$577:$F$613,$G622),IF(AND(DY$2=DZ$3,DZ$9="Include (Platform Duplicate)"),JoinIfFuzzy(DZ$577:DZ$613,$F$577:$F$613,$G622),"")),"*")</f>
        <v>P*C-, P+C-, P+C+</v>
      </c>
      <c r="DZ622" s="21" t="str">
        <f>IF(DZ$9="Include",JoinAll(", ",JoinIfFuzzy(DZ$577:DZ$613,$F$577:$F$613,$G622),IF(AND(DZ$2=EA$3,EA$9="Include (Platform Duplicate)"),JoinIfFuzzy(EA$577:EA$613,$F$577:$F$613,$G622),"")),"*")</f>
        <v>*</v>
      </c>
      <c r="EA622" s="21" t="str">
        <f>IF(EA$9="Include",JoinAll(", ",JoinIfFuzzy(EA$577:EA$613,$F$577:$F$613,$G622),IF(AND(EA$2=EB$3,EB$9="Include (Platform Duplicate)"),JoinIfFuzzy(EB$577:EB$613,$F$577:$F$613,$G622),"")),"*")</f>
        <v>P*C*, P*C+</v>
      </c>
      <c r="EB622" s="21" t="str">
        <f>IF(EB$9="Include",JoinAll(", ",JoinIfFuzzy(EB$577:EB$613,$F$577:$F$613,$G622),IF(AND(EB$2=EC$3,EC$9="Include (Platform Duplicate)"),JoinIfFuzzy(EC$577:EC$613,$F$577:$F$613,$G622),"")),"*")</f>
        <v>P*C-</v>
      </c>
      <c r="EC622" s="21" t="str">
        <f>IF(EC$9="Include",JoinAll(", ",JoinIfFuzzy(EC$577:EC$613,$F$577:$F$613,$G622),IF(AND(EC$2=ED$3,ED$9="Include (Platform Duplicate)"),JoinIfFuzzy(ED$577:ED$613,$F$577:$F$613,$G622),"")),"*")</f>
        <v>P*C-, P+C+</v>
      </c>
      <c r="ED622" s="21" t="str">
        <f>IF(ED$9="Include",JoinAll(", ",JoinIfFuzzy(ED$577:ED$613,$F$577:$F$613,$G622),IF(AND(ED$2=EE$3,EE$9="Include (Platform Duplicate)"),JoinIfFuzzy(EE$577:EE$613,$F$577:$F$613,$G622),"")),"*")</f>
        <v>*</v>
      </c>
      <c r="EE622" s="21" t="str">
        <f>IF(EE$9="Include",JoinAll(", ",JoinIfFuzzy(EE$577:EE$613,$F$577:$F$613,$G622),IF(AND(EE$2=EF$3,EF$9="Include (Platform Duplicate)"),JoinIfFuzzy(EF$577:EF$613,$F$577:$F$613,$G622),"")),"*")</f>
        <v>P*C-, P*C+, P+C-</v>
      </c>
      <c r="EF622" s="21" t="str">
        <f>IF(EF$9="Include",JoinAll(", ",JoinIfFuzzy(EF$577:EF$613,$F$577:$F$613,$G622),IF(AND(EF$2=EG$3,EG$9="Include (Platform Duplicate)"),JoinIfFuzzy(EG$577:EG$613,$F$577:$F$613,$G622),"")),"*")</f>
        <v>P*C*, P*C+</v>
      </c>
      <c r="EG622" s="21" t="str">
        <f>IF(EG$9="Include",JoinAll(", ",JoinIfFuzzy(EG$577:EG$613,$F$577:$F$613,$G622),IF(AND(EG$2=EH$3,EH$9="Include (Platform Duplicate)"),JoinIfFuzzy(EH$577:EH$613,$F$577:$F$613,$G622),"")),"*")</f>
        <v>*</v>
      </c>
      <c r="EH622" s="21" t="str">
        <f>IF(EH$9="Include",JoinAll(", ",JoinIfFuzzy(EH$577:EH$613,$F$577:$F$613,$G622),IF(AND(EH$2=EI$3,EI$9="Include (Platform Duplicate)"),JoinIfFuzzy(EI$577:EI$613,$F$577:$F$613,$G622),"")),"*")</f>
        <v>P*C-, P+C+</v>
      </c>
      <c r="EI622" s="21" t="str">
        <f>IF(EI$9="Include",JoinAll(", ",JoinIfFuzzy(EI$577:EI$613,$F$577:$F$613,$G622),IF(AND(EI$2=EJ$3,EJ$9="Include (Platform Duplicate)"),JoinIfFuzzy(EJ$577:EJ$613,$F$577:$F$613,$G622),"")),"*")</f>
        <v>*</v>
      </c>
      <c r="EJ622" s="21" t="str">
        <f>IF(EJ$9="Include",JoinAll(", ",JoinIfFuzzy(EJ$577:EJ$613,$F$577:$F$613,$G622),IF(AND(EJ$2=EK$3,EK$9="Include (Platform Duplicate)"),JoinIfFuzzy(EK$577:EK$613,$F$577:$F$613,$G622),"")),"*")</f>
        <v>P*C-, P+C+</v>
      </c>
      <c r="EK622" s="21" t="str">
        <f>IF(EK$9="Include",JoinAll(", ",JoinIfFuzzy(EK$577:EK$613,$F$577:$F$613,$G622),IF(AND(EK$2=EL$3,EL$9="Include (Platform Duplicate)"),JoinIfFuzzy(EL$577:EL$613,$F$577:$F$613,$G622),"")),"*")</f>
        <v>*</v>
      </c>
      <c r="EL622" s="109"/>
      <c r="EM622" s="109"/>
    </row>
    <row r="623" spans="1:143" s="184" customFormat="1" ht="12.75" customHeight="1" x14ac:dyDescent="0.25">
      <c r="A623" s="181"/>
      <c r="B623" s="122"/>
      <c r="C623" s="122"/>
      <c r="D623" s="122"/>
      <c r="E623" s="122"/>
      <c r="F623" s="122"/>
      <c r="G623" s="182" t="s">
        <v>3726</v>
      </c>
      <c r="H623" s="183"/>
      <c r="I623" s="183"/>
      <c r="J623" s="184" t="str">
        <f>JoinAll(", ",J615:J622)</f>
        <v>P*C-, P*C+, P+C-</v>
      </c>
      <c r="K623" s="184" t="str">
        <f>JoinAll(", ",K615:K622)</f>
        <v>P*C-, P+C-</v>
      </c>
      <c r="L623" s="184">
        <f t="shared" ref="L623:BW623" si="238">JoinAll(", ",L615:L622)</f>
        <v>0</v>
      </c>
      <c r="M623" s="184" t="str">
        <f t="shared" si="238"/>
        <v>P*C-, P*C+, P+C-</v>
      </c>
      <c r="N623" s="184">
        <f t="shared" si="238"/>
        <v>0</v>
      </c>
      <c r="O623" s="184" t="str">
        <f t="shared" si="238"/>
        <v>P*C-, P+C-, P+C+</v>
      </c>
      <c r="P623" s="184">
        <f t="shared" si="238"/>
        <v>0</v>
      </c>
      <c r="Q623" s="184" t="str">
        <f t="shared" si="238"/>
        <v>P*C*</v>
      </c>
      <c r="R623" s="184">
        <f t="shared" si="238"/>
        <v>0</v>
      </c>
      <c r="S623" s="184" t="str">
        <f t="shared" si="238"/>
        <v>P*C-, P*C+, P+C-, P+C+</v>
      </c>
      <c r="T623" s="184">
        <f t="shared" si="238"/>
        <v>0</v>
      </c>
      <c r="U623" s="184" t="str">
        <f t="shared" si="238"/>
        <v>P*C-, P*C+, P+C-</v>
      </c>
      <c r="V623" s="184" t="str">
        <f t="shared" si="238"/>
        <v>P*C-, P*C+, P+C-, P+C+</v>
      </c>
      <c r="W623" s="184" t="str">
        <f t="shared" si="238"/>
        <v>P*C-, P*C+, P+C-, P+C+, P-C-</v>
      </c>
      <c r="X623" s="184">
        <f t="shared" si="238"/>
        <v>0</v>
      </c>
      <c r="Y623" s="184" t="str">
        <f t="shared" si="238"/>
        <v>P*C-, P+C-, P+C+</v>
      </c>
      <c r="Z623" s="184">
        <f t="shared" si="238"/>
        <v>0</v>
      </c>
      <c r="AA623" s="184" t="str">
        <f t="shared" si="238"/>
        <v>P*C-, P+C-, P+C+, P-C-, P-C+</v>
      </c>
      <c r="AB623" s="184">
        <f t="shared" si="238"/>
        <v>0</v>
      </c>
      <c r="AC623" s="184" t="str">
        <f t="shared" si="238"/>
        <v>P*C*, P*C+</v>
      </c>
      <c r="AD623" s="184" t="str">
        <f t="shared" si="238"/>
        <v>P*C*, P*C+</v>
      </c>
      <c r="AE623" s="184">
        <f t="shared" si="238"/>
        <v>0</v>
      </c>
      <c r="AF623" s="184" t="str">
        <f t="shared" si="238"/>
        <v>P*C-, P*C+, P+C-, P-C-</v>
      </c>
      <c r="AG623" s="184" t="str">
        <f t="shared" si="238"/>
        <v>P*C-, P*C+, P+C-, P+C+, P-C-</v>
      </c>
      <c r="AH623" s="184" t="str">
        <f t="shared" si="238"/>
        <v>P*C*, P*C+</v>
      </c>
      <c r="AI623" s="184">
        <f t="shared" si="238"/>
        <v>0</v>
      </c>
      <c r="AJ623" s="184" t="str">
        <f t="shared" si="238"/>
        <v>P*C-, P*C+, P+C-, P+C+, P-C-, P-C+</v>
      </c>
      <c r="AK623" s="184">
        <f t="shared" si="238"/>
        <v>0</v>
      </c>
      <c r="AL623" s="184" t="str">
        <f t="shared" si="238"/>
        <v>P*C*</v>
      </c>
      <c r="AM623" s="184" t="str">
        <f t="shared" si="238"/>
        <v>P*C*, P*C+</v>
      </c>
      <c r="AN623" s="184" t="str">
        <f t="shared" si="238"/>
        <v>P*C*, P*C+, P-C-, P-C+</v>
      </c>
      <c r="AO623" s="184">
        <f t="shared" si="238"/>
        <v>0</v>
      </c>
      <c r="AP623" s="184" t="str">
        <f t="shared" si="238"/>
        <v>P*C*, P*C+</v>
      </c>
      <c r="AQ623" s="184">
        <f t="shared" si="238"/>
        <v>0</v>
      </c>
      <c r="AR623" s="184" t="str">
        <f t="shared" si="238"/>
        <v>P*C*</v>
      </c>
      <c r="AS623" s="184">
        <f t="shared" si="238"/>
        <v>0</v>
      </c>
      <c r="AT623" s="184" t="str">
        <f t="shared" si="238"/>
        <v>P*C-, P*C*, P+C-, P+C+</v>
      </c>
      <c r="AU623" s="184" t="str">
        <f t="shared" si="238"/>
        <v>P*C-, P*C+, P+C-, P+C+</v>
      </c>
      <c r="AV623" s="184">
        <f t="shared" si="238"/>
        <v>0</v>
      </c>
      <c r="AW623" s="184">
        <f t="shared" si="238"/>
        <v>0</v>
      </c>
      <c r="AX623" s="184">
        <f t="shared" si="238"/>
        <v>0</v>
      </c>
      <c r="AY623" s="184">
        <f t="shared" si="238"/>
        <v>0</v>
      </c>
      <c r="AZ623" s="184" t="str">
        <f t="shared" si="238"/>
        <v>P*C*, P*C+</v>
      </c>
      <c r="BA623" s="184" t="str">
        <f t="shared" si="238"/>
        <v>P*C-, P*C+, P+C-</v>
      </c>
      <c r="BB623" s="184" t="str">
        <f t="shared" si="238"/>
        <v>P*C-, P*C+, P+C-</v>
      </c>
      <c r="BC623" s="184" t="str">
        <f t="shared" si="238"/>
        <v>P*C-, P*C+, P+C-</v>
      </c>
      <c r="BD623" s="184" t="str">
        <f t="shared" si="238"/>
        <v>P*C-, P*C+, P+C-, P+C+</v>
      </c>
      <c r="BE623" s="184">
        <f t="shared" si="238"/>
        <v>0</v>
      </c>
      <c r="BF623" s="184">
        <f t="shared" si="238"/>
        <v>0</v>
      </c>
      <c r="BG623" s="184" t="str">
        <f t="shared" si="238"/>
        <v>P*C*, P*C+</v>
      </c>
      <c r="BH623" s="184">
        <f t="shared" si="238"/>
        <v>0</v>
      </c>
      <c r="BI623" s="184" t="str">
        <f t="shared" si="238"/>
        <v>P*C*, P*C+</v>
      </c>
      <c r="BJ623" s="184" t="str">
        <f t="shared" si="238"/>
        <v>P*C-, P*C+, P+C-, P+C+</v>
      </c>
      <c r="BK623" s="184">
        <f t="shared" si="238"/>
        <v>0</v>
      </c>
      <c r="BL623" s="184" t="str">
        <f t="shared" si="238"/>
        <v>P*C-, P*C+, P+C-</v>
      </c>
      <c r="BM623" s="184">
        <f t="shared" si="238"/>
        <v>0</v>
      </c>
      <c r="BN623" s="184" t="str">
        <f t="shared" si="238"/>
        <v>P*C*, P*C+</v>
      </c>
      <c r="BO623" s="184" t="str">
        <f t="shared" si="238"/>
        <v>P*C*, P*C+</v>
      </c>
      <c r="BP623" s="184">
        <f t="shared" si="238"/>
        <v>0</v>
      </c>
      <c r="BQ623" s="184" t="str">
        <f t="shared" si="238"/>
        <v>P*C*</v>
      </c>
      <c r="BR623" s="184">
        <f t="shared" si="238"/>
        <v>0</v>
      </c>
      <c r="BS623" s="184" t="str">
        <f t="shared" si="238"/>
        <v>P*C*, P*C+</v>
      </c>
      <c r="BT623" s="184" t="str">
        <f t="shared" si="238"/>
        <v>P*C-, P*C+, P+C-, P+C+</v>
      </c>
      <c r="BU623" s="184">
        <f t="shared" si="238"/>
        <v>0</v>
      </c>
      <c r="BV623" s="184" t="str">
        <f t="shared" si="238"/>
        <v>P*C-, P+C-, P+C+</v>
      </c>
      <c r="BW623" s="184">
        <f t="shared" si="238"/>
        <v>0</v>
      </c>
      <c r="BX623" s="184" t="str">
        <f t="shared" ref="BX623:EI623" si="239">JoinAll(", ",BX615:BX622)</f>
        <v>P*C*, P*C+</v>
      </c>
      <c r="BY623" s="184">
        <f t="shared" si="239"/>
        <v>0</v>
      </c>
      <c r="BZ623" s="184" t="str">
        <f t="shared" si="239"/>
        <v>P*C-, P*C+, P+C-</v>
      </c>
      <c r="CA623" s="184" t="str">
        <f t="shared" si="239"/>
        <v>P*C-, P*C*, P*C+, P+C-, P+C+</v>
      </c>
      <c r="CB623" s="184" t="str">
        <f t="shared" si="239"/>
        <v>P*C*, P*C+</v>
      </c>
      <c r="CC623" s="184" t="str">
        <f t="shared" si="239"/>
        <v>P*C-, P+C-, P+C+</v>
      </c>
      <c r="CD623" s="184">
        <f t="shared" si="239"/>
        <v>0</v>
      </c>
      <c r="CE623" s="184">
        <f t="shared" si="239"/>
        <v>0</v>
      </c>
      <c r="CF623" s="184">
        <f t="shared" si="239"/>
        <v>0</v>
      </c>
      <c r="CG623" s="184" t="str">
        <f t="shared" si="239"/>
        <v>P*C*, P*C+</v>
      </c>
      <c r="CH623" s="184" t="str">
        <f t="shared" si="239"/>
        <v>P*C-, P*C+, P+C+</v>
      </c>
      <c r="CI623" s="184">
        <f t="shared" si="239"/>
        <v>0</v>
      </c>
      <c r="CJ623" s="184" t="str">
        <f t="shared" si="239"/>
        <v>P*C-, P*C+, P+C-, P+C+, P-C-, P-C+</v>
      </c>
      <c r="CK623" s="184" t="str">
        <f t="shared" si="239"/>
        <v>P*C-, P*C+, P+C-, P+C+</v>
      </c>
      <c r="CL623" s="184" t="str">
        <f t="shared" si="239"/>
        <v>P*C-, P*C+, P+C-, P+C+</v>
      </c>
      <c r="CM623" s="184">
        <f t="shared" si="239"/>
        <v>0</v>
      </c>
      <c r="CN623" s="184" t="str">
        <f t="shared" si="239"/>
        <v>P*C-, P*C+, P+C-</v>
      </c>
      <c r="CO623" s="184" t="str">
        <f t="shared" si="239"/>
        <v>P*C-, P*C+, P+C-, P+C+</v>
      </c>
      <c r="CP623" s="184">
        <f t="shared" si="239"/>
        <v>0</v>
      </c>
      <c r="CQ623" s="184" t="str">
        <f t="shared" si="239"/>
        <v>P*C*, P*C+</v>
      </c>
      <c r="CR623" s="184" t="str">
        <f t="shared" si="239"/>
        <v>P*C*, P*C+</v>
      </c>
      <c r="CS623" s="184" t="str">
        <f t="shared" si="239"/>
        <v>P*C*</v>
      </c>
      <c r="CT623" s="184">
        <f t="shared" si="239"/>
        <v>0</v>
      </c>
      <c r="CU623" s="184" t="str">
        <f t="shared" si="239"/>
        <v>P*C-, P*C+, P+C-</v>
      </c>
      <c r="CV623" s="184">
        <f t="shared" si="239"/>
        <v>0</v>
      </c>
      <c r="CW623" s="184" t="str">
        <f t="shared" si="239"/>
        <v>P*C*, P*C+</v>
      </c>
      <c r="CX623" s="184">
        <f t="shared" si="239"/>
        <v>0</v>
      </c>
      <c r="CY623" s="184" t="str">
        <f t="shared" si="239"/>
        <v>P*C-, P*C+, P+C-, P+C+, P-C-, P-C+</v>
      </c>
      <c r="CZ623" s="184">
        <f t="shared" si="239"/>
        <v>0</v>
      </c>
      <c r="DA623" s="184" t="str">
        <f t="shared" si="239"/>
        <v>P*C-, P*C+, P+C-, P+C+</v>
      </c>
      <c r="DB623" s="184">
        <f t="shared" si="239"/>
        <v>0</v>
      </c>
      <c r="DC623" s="184">
        <f t="shared" si="239"/>
        <v>0</v>
      </c>
      <c r="DD623" s="184" t="str">
        <f t="shared" si="239"/>
        <v>P*C-, P*C+</v>
      </c>
      <c r="DE623" s="184" t="str">
        <f t="shared" si="239"/>
        <v>P*C-, P+C-</v>
      </c>
      <c r="DF623" s="184">
        <f t="shared" si="239"/>
        <v>0</v>
      </c>
      <c r="DG623" s="184" t="str">
        <f t="shared" si="239"/>
        <v>P*C-, P*C+, P+C-, P+C+, P-C-, P-C+</v>
      </c>
      <c r="DH623" s="184" t="str">
        <f t="shared" si="239"/>
        <v>P*C-, P*C+, P+C-, P+C+, P-C-</v>
      </c>
      <c r="DI623" s="184" t="str">
        <f t="shared" si="239"/>
        <v>P*C-, P*C+</v>
      </c>
      <c r="DJ623" s="184" t="str">
        <f t="shared" si="239"/>
        <v>P*C*, P*C+</v>
      </c>
      <c r="DK623" s="184">
        <f t="shared" si="239"/>
        <v>0</v>
      </c>
      <c r="DL623" s="184" t="str">
        <f t="shared" si="239"/>
        <v>P*C-, P*C+, P+C-, P+C+</v>
      </c>
      <c r="DM623" s="184">
        <f t="shared" si="239"/>
        <v>0</v>
      </c>
      <c r="DN623" s="184" t="str">
        <f t="shared" si="239"/>
        <v>P*C*, P*C+</v>
      </c>
      <c r="DO623" s="184">
        <f t="shared" si="239"/>
        <v>0</v>
      </c>
      <c r="DP623" s="184" t="str">
        <f t="shared" si="239"/>
        <v>P*C-, P*C+, P+C-, P+C+</v>
      </c>
      <c r="DQ623" s="184">
        <f t="shared" si="239"/>
        <v>0</v>
      </c>
      <c r="DR623" s="184">
        <f t="shared" si="239"/>
        <v>0</v>
      </c>
      <c r="DS623" s="184" t="str">
        <f t="shared" si="239"/>
        <v>P*C*, P*C+</v>
      </c>
      <c r="DT623" s="184" t="str">
        <f t="shared" si="239"/>
        <v>P*C*</v>
      </c>
      <c r="DU623" s="184">
        <f t="shared" si="239"/>
        <v>0</v>
      </c>
      <c r="DV623" s="184">
        <f t="shared" si="239"/>
        <v>0</v>
      </c>
      <c r="DW623" s="184" t="str">
        <f t="shared" si="239"/>
        <v>P*C-, P*C+</v>
      </c>
      <c r="DX623" s="184" t="str">
        <f t="shared" si="239"/>
        <v>P*C-, P*C+, P-C-, P-C+</v>
      </c>
      <c r="DY623" s="184" t="str">
        <f t="shared" si="239"/>
        <v>P*C-, P*C+, P+C-, P+C+, P-C-</v>
      </c>
      <c r="DZ623" s="184">
        <f t="shared" si="239"/>
        <v>0</v>
      </c>
      <c r="EA623" s="184" t="str">
        <f t="shared" si="239"/>
        <v>P*C*, P*C+</v>
      </c>
      <c r="EB623" s="184" t="str">
        <f t="shared" si="239"/>
        <v>P*C-, P+C-, P-C-</v>
      </c>
      <c r="EC623" s="184" t="str">
        <f t="shared" si="239"/>
        <v>P*C-, P+C-, P+C+</v>
      </c>
      <c r="ED623" s="184">
        <f t="shared" si="239"/>
        <v>0</v>
      </c>
      <c r="EE623" s="184" t="str">
        <f t="shared" si="239"/>
        <v>P*C-, P*C+, P+C-, P+C+</v>
      </c>
      <c r="EF623" s="184" t="str">
        <f t="shared" si="239"/>
        <v>P*C*, P*C+</v>
      </c>
      <c r="EG623" s="184">
        <f t="shared" si="239"/>
        <v>0</v>
      </c>
      <c r="EH623" s="184" t="str">
        <f t="shared" si="239"/>
        <v>P*C-, P+C-, P+C+</v>
      </c>
      <c r="EI623" s="184">
        <f t="shared" si="239"/>
        <v>0</v>
      </c>
      <c r="EJ623" s="184" t="str">
        <f>JoinAll(", ",EJ615:EJ622)</f>
        <v>P*C-, P+C-, P+C+</v>
      </c>
      <c r="EK623" s="184">
        <f>JoinAll(", ",EK615:EK622)</f>
        <v>0</v>
      </c>
      <c r="EL623" s="185"/>
      <c r="EM623" s="185"/>
    </row>
    <row r="624" spans="1:143" s="21" customFormat="1" ht="12.75" customHeight="1" x14ac:dyDescent="0.25">
      <c r="A624" s="164"/>
      <c r="B624" s="125"/>
      <c r="C624" s="125"/>
      <c r="D624" s="125"/>
      <c r="E624" s="125"/>
      <c r="F624" s="125"/>
      <c r="G624" s="165" t="s">
        <v>3727</v>
      </c>
      <c r="H624" s="166"/>
      <c r="I624" s="166"/>
      <c r="J624" s="21" t="str">
        <f>IF(J$9="Include",IF(AND(ISERR(FIND("P*C+",J623)),ISERR(FIND("P-C+",J623))),"Yes","No"),"*")</f>
        <v>No</v>
      </c>
      <c r="K624" s="21" t="str">
        <f t="shared" ref="K624:BV624" si="240">IF(K$9="Include",IF(AND(ISERR(FIND("P*C+",K623)),ISERR(FIND("P-C+",K623))),"Yes","No"),"*")</f>
        <v>Yes</v>
      </c>
      <c r="L624" s="21" t="str">
        <f t="shared" si="240"/>
        <v>*</v>
      </c>
      <c r="M624" s="21" t="str">
        <f t="shared" si="240"/>
        <v>No</v>
      </c>
      <c r="N624" s="21" t="str">
        <f t="shared" si="240"/>
        <v>*</v>
      </c>
      <c r="O624" s="21" t="str">
        <f t="shared" si="240"/>
        <v>Yes</v>
      </c>
      <c r="P624" s="21" t="str">
        <f t="shared" si="240"/>
        <v>*</v>
      </c>
      <c r="Q624" s="21" t="str">
        <f t="shared" si="240"/>
        <v>Yes</v>
      </c>
      <c r="R624" s="21" t="str">
        <f t="shared" si="240"/>
        <v>*</v>
      </c>
      <c r="S624" s="21" t="str">
        <f t="shared" si="240"/>
        <v>No</v>
      </c>
      <c r="T624" s="21" t="str">
        <f t="shared" si="240"/>
        <v>*</v>
      </c>
      <c r="U624" s="21" t="str">
        <f t="shared" si="240"/>
        <v>No</v>
      </c>
      <c r="V624" s="21" t="str">
        <f t="shared" si="240"/>
        <v>No</v>
      </c>
      <c r="W624" s="21" t="str">
        <f t="shared" si="240"/>
        <v>No</v>
      </c>
      <c r="X624" s="21" t="str">
        <f t="shared" si="240"/>
        <v>*</v>
      </c>
      <c r="Y624" s="21" t="str">
        <f t="shared" si="240"/>
        <v>Yes</v>
      </c>
      <c r="Z624" s="21" t="str">
        <f t="shared" si="240"/>
        <v>*</v>
      </c>
      <c r="AA624" s="21" t="str">
        <f t="shared" si="240"/>
        <v>No</v>
      </c>
      <c r="AB624" s="21" t="str">
        <f t="shared" si="240"/>
        <v>*</v>
      </c>
      <c r="AC624" s="21" t="str">
        <f t="shared" si="240"/>
        <v>No</v>
      </c>
      <c r="AD624" s="21" t="str">
        <f t="shared" si="240"/>
        <v>No</v>
      </c>
      <c r="AE624" s="21" t="str">
        <f t="shared" si="240"/>
        <v>*</v>
      </c>
      <c r="AF624" s="21" t="str">
        <f t="shared" si="240"/>
        <v>No</v>
      </c>
      <c r="AG624" s="21" t="str">
        <f t="shared" si="240"/>
        <v>No</v>
      </c>
      <c r="AH624" s="21" t="str">
        <f t="shared" si="240"/>
        <v>No</v>
      </c>
      <c r="AI624" s="21" t="str">
        <f t="shared" si="240"/>
        <v>*</v>
      </c>
      <c r="AJ624" s="21" t="str">
        <f t="shared" si="240"/>
        <v>No</v>
      </c>
      <c r="AK624" s="21" t="str">
        <f t="shared" si="240"/>
        <v>*</v>
      </c>
      <c r="AL624" s="21" t="str">
        <f t="shared" si="240"/>
        <v>Yes</v>
      </c>
      <c r="AM624" s="21" t="str">
        <f t="shared" si="240"/>
        <v>No</v>
      </c>
      <c r="AN624" s="21" t="str">
        <f t="shared" si="240"/>
        <v>No</v>
      </c>
      <c r="AO624" s="21" t="str">
        <f t="shared" si="240"/>
        <v>*</v>
      </c>
      <c r="AP624" s="21" t="str">
        <f t="shared" si="240"/>
        <v>No</v>
      </c>
      <c r="AQ624" s="21" t="str">
        <f t="shared" si="240"/>
        <v>*</v>
      </c>
      <c r="AR624" s="21" t="str">
        <f t="shared" si="240"/>
        <v>Yes</v>
      </c>
      <c r="AS624" s="21" t="str">
        <f t="shared" si="240"/>
        <v>*</v>
      </c>
      <c r="AT624" s="21" t="str">
        <f t="shared" si="240"/>
        <v>Yes</v>
      </c>
      <c r="AU624" s="21" t="str">
        <f t="shared" si="240"/>
        <v>No</v>
      </c>
      <c r="AV624" s="21" t="str">
        <f t="shared" si="240"/>
        <v>*</v>
      </c>
      <c r="AW624" s="21" t="str">
        <f t="shared" si="240"/>
        <v>*</v>
      </c>
      <c r="AX624" s="21" t="str">
        <f t="shared" si="240"/>
        <v>*</v>
      </c>
      <c r="AY624" s="21" t="str">
        <f t="shared" si="240"/>
        <v>*</v>
      </c>
      <c r="AZ624" s="21" t="str">
        <f t="shared" si="240"/>
        <v>No</v>
      </c>
      <c r="BA624" s="21" t="str">
        <f t="shared" si="240"/>
        <v>No</v>
      </c>
      <c r="BB624" s="21" t="str">
        <f t="shared" si="240"/>
        <v>No</v>
      </c>
      <c r="BC624" s="21" t="str">
        <f t="shared" si="240"/>
        <v>No</v>
      </c>
      <c r="BD624" s="21" t="str">
        <f t="shared" si="240"/>
        <v>No</v>
      </c>
      <c r="BE624" s="21" t="str">
        <f t="shared" si="240"/>
        <v>*</v>
      </c>
      <c r="BF624" s="21" t="str">
        <f t="shared" si="240"/>
        <v>*</v>
      </c>
      <c r="BG624" s="21" t="str">
        <f t="shared" si="240"/>
        <v>No</v>
      </c>
      <c r="BH624" s="21" t="str">
        <f t="shared" si="240"/>
        <v>*</v>
      </c>
      <c r="BI624" s="21" t="str">
        <f t="shared" si="240"/>
        <v>No</v>
      </c>
      <c r="BJ624" s="21" t="str">
        <f t="shared" si="240"/>
        <v>No</v>
      </c>
      <c r="BK624" s="21" t="str">
        <f t="shared" si="240"/>
        <v>*</v>
      </c>
      <c r="BL624" s="21" t="str">
        <f t="shared" si="240"/>
        <v>No</v>
      </c>
      <c r="BM624" s="21" t="str">
        <f t="shared" si="240"/>
        <v>*</v>
      </c>
      <c r="BN624" s="21" t="str">
        <f t="shared" si="240"/>
        <v>No</v>
      </c>
      <c r="BO624" s="21" t="str">
        <f t="shared" si="240"/>
        <v>No</v>
      </c>
      <c r="BP624" s="21" t="str">
        <f t="shared" si="240"/>
        <v>*</v>
      </c>
      <c r="BQ624" s="21" t="str">
        <f t="shared" si="240"/>
        <v>Yes</v>
      </c>
      <c r="BR624" s="21" t="str">
        <f t="shared" si="240"/>
        <v>*</v>
      </c>
      <c r="BS624" s="21" t="str">
        <f t="shared" si="240"/>
        <v>No</v>
      </c>
      <c r="BT624" s="21" t="str">
        <f t="shared" si="240"/>
        <v>No</v>
      </c>
      <c r="BU624" s="21" t="str">
        <f t="shared" si="240"/>
        <v>*</v>
      </c>
      <c r="BV624" s="21" t="str">
        <f t="shared" si="240"/>
        <v>Yes</v>
      </c>
      <c r="BW624" s="21" t="str">
        <f t="shared" ref="BW624:EH624" si="241">IF(BW$9="Include",IF(AND(ISERR(FIND("P*C+",BW623)),ISERR(FIND("P-C+",BW623))),"Yes","No"),"*")</f>
        <v>*</v>
      </c>
      <c r="BX624" s="21" t="str">
        <f t="shared" si="241"/>
        <v>No</v>
      </c>
      <c r="BY624" s="21" t="str">
        <f t="shared" si="241"/>
        <v>*</v>
      </c>
      <c r="BZ624" s="21" t="str">
        <f t="shared" si="241"/>
        <v>No</v>
      </c>
      <c r="CA624" s="21" t="str">
        <f t="shared" si="241"/>
        <v>No</v>
      </c>
      <c r="CB624" s="21" t="str">
        <f t="shared" si="241"/>
        <v>No</v>
      </c>
      <c r="CC624" s="21" t="str">
        <f t="shared" si="241"/>
        <v>Yes</v>
      </c>
      <c r="CD624" s="21" t="str">
        <f t="shared" si="241"/>
        <v>*</v>
      </c>
      <c r="CE624" s="21" t="str">
        <f t="shared" si="241"/>
        <v>*</v>
      </c>
      <c r="CF624" s="21" t="str">
        <f t="shared" si="241"/>
        <v>*</v>
      </c>
      <c r="CG624" s="21" t="str">
        <f t="shared" si="241"/>
        <v>No</v>
      </c>
      <c r="CH624" s="21" t="str">
        <f t="shared" si="241"/>
        <v>No</v>
      </c>
      <c r="CI624" s="21" t="str">
        <f t="shared" si="241"/>
        <v>*</v>
      </c>
      <c r="CJ624" s="21" t="str">
        <f t="shared" si="241"/>
        <v>No</v>
      </c>
      <c r="CK624" s="21" t="str">
        <f t="shared" si="241"/>
        <v>No</v>
      </c>
      <c r="CL624" s="21" t="str">
        <f t="shared" si="241"/>
        <v>No</v>
      </c>
      <c r="CM624" s="21" t="str">
        <f t="shared" si="241"/>
        <v>*</v>
      </c>
      <c r="CN624" s="21" t="str">
        <f t="shared" si="241"/>
        <v>No</v>
      </c>
      <c r="CO624" s="21" t="str">
        <f t="shared" si="241"/>
        <v>No</v>
      </c>
      <c r="CP624" s="21" t="str">
        <f t="shared" si="241"/>
        <v>*</v>
      </c>
      <c r="CQ624" s="21" t="str">
        <f t="shared" si="241"/>
        <v>No</v>
      </c>
      <c r="CR624" s="21" t="str">
        <f t="shared" si="241"/>
        <v>No</v>
      </c>
      <c r="CS624" s="21" t="str">
        <f t="shared" si="241"/>
        <v>Yes</v>
      </c>
      <c r="CT624" s="21" t="str">
        <f t="shared" si="241"/>
        <v>*</v>
      </c>
      <c r="CU624" s="21" t="str">
        <f t="shared" si="241"/>
        <v>No</v>
      </c>
      <c r="CV624" s="21" t="str">
        <f t="shared" si="241"/>
        <v>*</v>
      </c>
      <c r="CW624" s="21" t="str">
        <f t="shared" si="241"/>
        <v>No</v>
      </c>
      <c r="CX624" s="21" t="str">
        <f t="shared" si="241"/>
        <v>*</v>
      </c>
      <c r="CY624" s="21" t="str">
        <f t="shared" si="241"/>
        <v>No</v>
      </c>
      <c r="CZ624" s="21" t="str">
        <f t="shared" si="241"/>
        <v>*</v>
      </c>
      <c r="DA624" s="21" t="str">
        <f t="shared" si="241"/>
        <v>No</v>
      </c>
      <c r="DB624" s="21" t="str">
        <f t="shared" si="241"/>
        <v>*</v>
      </c>
      <c r="DC624" s="21" t="str">
        <f t="shared" si="241"/>
        <v>*</v>
      </c>
      <c r="DD624" s="21" t="str">
        <f t="shared" si="241"/>
        <v>No</v>
      </c>
      <c r="DE624" s="21" t="str">
        <f t="shared" si="241"/>
        <v>Yes</v>
      </c>
      <c r="DF624" s="21" t="str">
        <f t="shared" si="241"/>
        <v>*</v>
      </c>
      <c r="DG624" s="21" t="str">
        <f t="shared" si="241"/>
        <v>No</v>
      </c>
      <c r="DH624" s="21" t="str">
        <f t="shared" si="241"/>
        <v>No</v>
      </c>
      <c r="DI624" s="21" t="str">
        <f t="shared" si="241"/>
        <v>No</v>
      </c>
      <c r="DJ624" s="21" t="str">
        <f t="shared" si="241"/>
        <v>No</v>
      </c>
      <c r="DK624" s="21" t="str">
        <f t="shared" si="241"/>
        <v>*</v>
      </c>
      <c r="DL624" s="21" t="str">
        <f t="shared" si="241"/>
        <v>No</v>
      </c>
      <c r="DM624" s="21" t="str">
        <f t="shared" si="241"/>
        <v>*</v>
      </c>
      <c r="DN624" s="21" t="str">
        <f t="shared" si="241"/>
        <v>No</v>
      </c>
      <c r="DO624" s="21" t="str">
        <f t="shared" si="241"/>
        <v>*</v>
      </c>
      <c r="DP624" s="21" t="str">
        <f t="shared" si="241"/>
        <v>No</v>
      </c>
      <c r="DQ624" s="21" t="str">
        <f t="shared" si="241"/>
        <v>*</v>
      </c>
      <c r="DR624" s="21" t="str">
        <f t="shared" si="241"/>
        <v>*</v>
      </c>
      <c r="DS624" s="21" t="str">
        <f t="shared" si="241"/>
        <v>No</v>
      </c>
      <c r="DT624" s="21" t="str">
        <f t="shared" si="241"/>
        <v>Yes</v>
      </c>
      <c r="DU624" s="21" t="str">
        <f t="shared" si="241"/>
        <v>*</v>
      </c>
      <c r="DV624" s="21" t="str">
        <f t="shared" si="241"/>
        <v>*</v>
      </c>
      <c r="DW624" s="21" t="str">
        <f t="shared" si="241"/>
        <v>No</v>
      </c>
      <c r="DX624" s="21" t="str">
        <f t="shared" si="241"/>
        <v>No</v>
      </c>
      <c r="DY624" s="21" t="str">
        <f t="shared" si="241"/>
        <v>No</v>
      </c>
      <c r="DZ624" s="21" t="str">
        <f t="shared" si="241"/>
        <v>*</v>
      </c>
      <c r="EA624" s="21" t="str">
        <f t="shared" si="241"/>
        <v>No</v>
      </c>
      <c r="EB624" s="21" t="str">
        <f t="shared" si="241"/>
        <v>Yes</v>
      </c>
      <c r="EC624" s="21" t="str">
        <f t="shared" si="241"/>
        <v>Yes</v>
      </c>
      <c r="ED624" s="21" t="str">
        <f t="shared" si="241"/>
        <v>*</v>
      </c>
      <c r="EE624" s="21" t="str">
        <f t="shared" si="241"/>
        <v>No</v>
      </c>
      <c r="EF624" s="21" t="str">
        <f t="shared" si="241"/>
        <v>No</v>
      </c>
      <c r="EG624" s="21" t="str">
        <f t="shared" si="241"/>
        <v>*</v>
      </c>
      <c r="EH624" s="21" t="str">
        <f t="shared" si="241"/>
        <v>Yes</v>
      </c>
      <c r="EI624" s="21" t="str">
        <f>IF(EI$9="Include",IF(AND(ISERR(FIND("P*C+",EI623)),ISERR(FIND("P-C+",EI623))),"Yes","No"),"*")</f>
        <v>*</v>
      </c>
      <c r="EJ624" s="21" t="str">
        <f>IF(EJ$9="Include",IF(AND(ISERR(FIND("P*C+",EJ623)),ISERR(FIND("P-C+",EJ623))),"Yes","No"),"*")</f>
        <v>Yes</v>
      </c>
      <c r="EK624" s="21" t="str">
        <f>IF(EK$9="Include",IF(AND(ISERR(FIND("P*C+",EK623)),ISERR(FIND("P-C+",EK623))),"Yes","No"),"*")</f>
        <v>*</v>
      </c>
      <c r="EL624" s="110"/>
      <c r="EM624" s="110"/>
    </row>
    <row r="625" spans="1:143" s="15" customFormat="1" ht="15" x14ac:dyDescent="0.25">
      <c r="A625" s="140"/>
      <c r="B625" s="97"/>
      <c r="C625" s="97"/>
      <c r="D625" s="97"/>
      <c r="E625" s="97"/>
      <c r="F625" s="97"/>
      <c r="G625" s="92" t="s">
        <v>4037</v>
      </c>
      <c r="H625" s="80"/>
      <c r="I625" s="80"/>
      <c r="O625" s="55"/>
      <c r="EL625" s="99"/>
      <c r="EM625" s="99"/>
    </row>
    <row r="626" spans="1:143" s="58" customFormat="1" ht="12.75" customHeight="1" x14ac:dyDescent="0.25">
      <c r="A626" s="5"/>
      <c r="B626" s="96"/>
      <c r="C626" s="96"/>
      <c r="D626" s="96"/>
      <c r="E626" s="96"/>
      <c r="F626" s="96" t="s">
        <v>4227</v>
      </c>
      <c r="G626" s="4" t="s">
        <v>2543</v>
      </c>
      <c r="H626" s="18" t="s">
        <v>5</v>
      </c>
      <c r="I626" s="18"/>
      <c r="J626" s="58" t="str">
        <f t="shared" ref="J626:AO626" si="242">IF(LEFT(J$9,7)="Include",IF(LEFT(J82,4)="WILL",IF(J486&lt;&gt;"*","P+T+","P+T-"),IF(LEFT(J82,6)="WON'T",IF(J486&lt;&gt;"*","P-T+","P-T-"),IF(J82="NA",IF(J486&lt;&gt;"*","P*T+","P*T-"),IF(J486&lt;&gt;"*","P*T+","P*T*")))),"*")</f>
        <v>P+T-</v>
      </c>
      <c r="K626" s="58" t="str">
        <f t="shared" si="242"/>
        <v>P*T-</v>
      </c>
      <c r="L626" s="58" t="str">
        <f t="shared" si="242"/>
        <v>P*T-</v>
      </c>
      <c r="M626" s="58" t="str">
        <f t="shared" si="242"/>
        <v>P+T-</v>
      </c>
      <c r="N626" s="58" t="str">
        <f t="shared" si="242"/>
        <v>P+T-</v>
      </c>
      <c r="O626" s="58" t="str">
        <f t="shared" si="242"/>
        <v>P*T-</v>
      </c>
      <c r="P626" s="58" t="str">
        <f t="shared" si="242"/>
        <v>P*T-</v>
      </c>
      <c r="Q626" s="58" t="str">
        <f t="shared" si="242"/>
        <v>P*T*</v>
      </c>
      <c r="R626" s="58" t="str">
        <f t="shared" si="242"/>
        <v>P*T*</v>
      </c>
      <c r="S626" s="58" t="str">
        <f t="shared" si="242"/>
        <v>P+T+</v>
      </c>
      <c r="T626" s="58" t="str">
        <f t="shared" si="242"/>
        <v>P+T+</v>
      </c>
      <c r="U626" s="58" t="str">
        <f t="shared" si="242"/>
        <v>P*T-</v>
      </c>
      <c r="V626" s="58" t="str">
        <f t="shared" si="242"/>
        <v>P+T-</v>
      </c>
      <c r="W626" s="58" t="str">
        <f t="shared" si="242"/>
        <v>P*T-</v>
      </c>
      <c r="X626" s="58" t="str">
        <f t="shared" si="242"/>
        <v>P*T-</v>
      </c>
      <c r="Y626" s="58" t="str">
        <f t="shared" si="242"/>
        <v>P*T-</v>
      </c>
      <c r="Z626" s="58" t="str">
        <f t="shared" si="242"/>
        <v>P*T-</v>
      </c>
      <c r="AA626" s="58" t="str">
        <f t="shared" si="242"/>
        <v>P*T-</v>
      </c>
      <c r="AB626" s="58" t="str">
        <f t="shared" si="242"/>
        <v>P*T-</v>
      </c>
      <c r="AC626" s="58" t="str">
        <f t="shared" si="242"/>
        <v>P*T*</v>
      </c>
      <c r="AD626" s="58" t="str">
        <f t="shared" si="242"/>
        <v>P*T*</v>
      </c>
      <c r="AE626" s="58" t="str">
        <f t="shared" si="242"/>
        <v>P*T*</v>
      </c>
      <c r="AF626" s="58" t="str">
        <f t="shared" si="242"/>
        <v>P+T-</v>
      </c>
      <c r="AG626" s="58" t="str">
        <f t="shared" si="242"/>
        <v>P+T-</v>
      </c>
      <c r="AH626" s="58" t="str">
        <f t="shared" si="242"/>
        <v>P*T*</v>
      </c>
      <c r="AI626" s="58" t="str">
        <f t="shared" si="242"/>
        <v>P*T*</v>
      </c>
      <c r="AJ626" s="58" t="str">
        <f t="shared" si="242"/>
        <v>P*T*</v>
      </c>
      <c r="AK626" s="58" t="str">
        <f t="shared" si="242"/>
        <v>P*T*</v>
      </c>
      <c r="AL626" s="58" t="str">
        <f t="shared" si="242"/>
        <v>P*T*</v>
      </c>
      <c r="AM626" s="58" t="str">
        <f t="shared" si="242"/>
        <v>P*T*</v>
      </c>
      <c r="AN626" s="58" t="str">
        <f t="shared" si="242"/>
        <v>P*T*</v>
      </c>
      <c r="AO626" s="58" t="str">
        <f t="shared" si="242"/>
        <v>P*T*</v>
      </c>
      <c r="AP626" s="58" t="str">
        <f t="shared" ref="AP626:BU626" si="243">IF(LEFT(AP$9,7)="Include",IF(LEFT(AP82,4)="WILL",IF(AP486&lt;&gt;"*","P+T+","P+T-"),IF(LEFT(AP82,6)="WON'T",IF(AP486&lt;&gt;"*","P-T+","P-T-"),IF(AP82="NA",IF(AP486&lt;&gt;"*","P*T+","P*T-"),IF(AP486&lt;&gt;"*","P*T+","P*T*")))),"*")</f>
        <v>P*T*</v>
      </c>
      <c r="AQ626" s="58" t="str">
        <f t="shared" si="243"/>
        <v>*</v>
      </c>
      <c r="AR626" s="58" t="str">
        <f t="shared" si="243"/>
        <v>P*T*</v>
      </c>
      <c r="AS626" s="58" t="str">
        <f t="shared" si="243"/>
        <v>P*T*</v>
      </c>
      <c r="AT626" s="58" t="str">
        <f t="shared" si="243"/>
        <v>P+T-</v>
      </c>
      <c r="AU626" s="58" t="str">
        <f t="shared" si="243"/>
        <v>P+T-</v>
      </c>
      <c r="AV626" s="58" t="str">
        <f t="shared" si="243"/>
        <v>*</v>
      </c>
      <c r="AW626" s="58" t="str">
        <f t="shared" si="243"/>
        <v>*</v>
      </c>
      <c r="AX626" s="58" t="str">
        <f t="shared" si="243"/>
        <v>*</v>
      </c>
      <c r="AY626" s="58" t="str">
        <f t="shared" si="243"/>
        <v>*</v>
      </c>
      <c r="AZ626" s="58" t="str">
        <f t="shared" si="243"/>
        <v>P*T*</v>
      </c>
      <c r="BA626" s="58" t="str">
        <f t="shared" si="243"/>
        <v>P*T-</v>
      </c>
      <c r="BB626" s="58" t="str">
        <f t="shared" si="243"/>
        <v>P*T-</v>
      </c>
      <c r="BC626" s="58" t="str">
        <f t="shared" si="243"/>
        <v>P*T-</v>
      </c>
      <c r="BD626" s="58" t="str">
        <f t="shared" si="243"/>
        <v>P*T-</v>
      </c>
      <c r="BE626" s="58" t="str">
        <f t="shared" si="243"/>
        <v>*</v>
      </c>
      <c r="BF626" s="58" t="str">
        <f t="shared" si="243"/>
        <v>*</v>
      </c>
      <c r="BG626" s="58" t="str">
        <f t="shared" si="243"/>
        <v>P*T*</v>
      </c>
      <c r="BH626" s="58" t="str">
        <f t="shared" si="243"/>
        <v>*</v>
      </c>
      <c r="BI626" s="58" t="str">
        <f t="shared" si="243"/>
        <v>P*T*</v>
      </c>
      <c r="BJ626" s="58" t="str">
        <f t="shared" si="243"/>
        <v>P+T-</v>
      </c>
      <c r="BK626" s="58" t="str">
        <f t="shared" si="243"/>
        <v>P+T-</v>
      </c>
      <c r="BL626" s="58" t="str">
        <f t="shared" si="243"/>
        <v>P+T-</v>
      </c>
      <c r="BM626" s="58" t="str">
        <f t="shared" si="243"/>
        <v>P+T-</v>
      </c>
      <c r="BN626" s="58" t="str">
        <f t="shared" si="243"/>
        <v>P*T*</v>
      </c>
      <c r="BO626" s="58" t="str">
        <f t="shared" si="243"/>
        <v>P*T*</v>
      </c>
      <c r="BP626" s="58" t="str">
        <f t="shared" si="243"/>
        <v>P*T*</v>
      </c>
      <c r="BQ626" s="58" t="str">
        <f t="shared" si="243"/>
        <v>P*T*</v>
      </c>
      <c r="BR626" s="58" t="str">
        <f t="shared" si="243"/>
        <v>P*T*</v>
      </c>
      <c r="BS626" s="58" t="str">
        <f t="shared" si="243"/>
        <v>P*T*</v>
      </c>
      <c r="BT626" s="58" t="str">
        <f t="shared" si="243"/>
        <v>P*T-</v>
      </c>
      <c r="BU626" s="58" t="str">
        <f t="shared" si="243"/>
        <v>P*T+</v>
      </c>
      <c r="BV626" s="58" t="str">
        <f t="shared" ref="BV626:DA626" si="244">IF(LEFT(BV$9,7)="Include",IF(LEFT(BV82,4)="WILL",IF(BV486&lt;&gt;"*","P+T+","P+T-"),IF(LEFT(BV82,6)="WON'T",IF(BV486&lt;&gt;"*","P-T+","P-T-"),IF(BV82="NA",IF(BV486&lt;&gt;"*","P*T+","P*T-"),IF(BV486&lt;&gt;"*","P*T+","P*T*")))),"*")</f>
        <v>P*T-</v>
      </c>
      <c r="BW626" s="58" t="str">
        <f t="shared" si="244"/>
        <v>P+T-</v>
      </c>
      <c r="BX626" s="58" t="str">
        <f t="shared" si="244"/>
        <v>P*T*</v>
      </c>
      <c r="BY626" s="58" t="str">
        <f t="shared" si="244"/>
        <v>P*T*</v>
      </c>
      <c r="BZ626" s="58" t="str">
        <f t="shared" si="244"/>
        <v>P*T-</v>
      </c>
      <c r="CA626" s="58" t="str">
        <f t="shared" si="244"/>
        <v>P+T-</v>
      </c>
      <c r="CB626" s="58" t="str">
        <f t="shared" si="244"/>
        <v>P*T*</v>
      </c>
      <c r="CC626" s="58" t="str">
        <f t="shared" si="244"/>
        <v>P+T-</v>
      </c>
      <c r="CD626" s="58" t="str">
        <f t="shared" si="244"/>
        <v>P+T-</v>
      </c>
      <c r="CE626" s="58" t="str">
        <f t="shared" si="244"/>
        <v>*</v>
      </c>
      <c r="CF626" s="58" t="str">
        <f t="shared" si="244"/>
        <v>*</v>
      </c>
      <c r="CG626" s="58" t="str">
        <f t="shared" si="244"/>
        <v>P*T*</v>
      </c>
      <c r="CH626" s="58" t="str">
        <f t="shared" si="244"/>
        <v>P*T-</v>
      </c>
      <c r="CI626" s="58" t="str">
        <f t="shared" si="244"/>
        <v>P*T-</v>
      </c>
      <c r="CJ626" s="58" t="str">
        <f t="shared" si="244"/>
        <v>P*T*</v>
      </c>
      <c r="CK626" s="58" t="str">
        <f t="shared" si="244"/>
        <v>P+T-</v>
      </c>
      <c r="CL626" s="58" t="str">
        <f t="shared" si="244"/>
        <v>P*T-</v>
      </c>
      <c r="CM626" s="58" t="str">
        <f t="shared" si="244"/>
        <v>P*T-</v>
      </c>
      <c r="CN626" s="58" t="str">
        <f t="shared" si="244"/>
        <v>P+T-</v>
      </c>
      <c r="CO626" s="58" t="str">
        <f t="shared" si="244"/>
        <v>P*T-</v>
      </c>
      <c r="CP626" s="58" t="str">
        <f t="shared" si="244"/>
        <v>P*T-</v>
      </c>
      <c r="CQ626" s="58" t="str">
        <f t="shared" si="244"/>
        <v>P*T*</v>
      </c>
      <c r="CR626" s="58" t="str">
        <f t="shared" si="244"/>
        <v>P*T*</v>
      </c>
      <c r="CS626" s="58" t="str">
        <f t="shared" si="244"/>
        <v>P*T*</v>
      </c>
      <c r="CT626" s="58" t="str">
        <f t="shared" si="244"/>
        <v>P*T*</v>
      </c>
      <c r="CU626" s="58" t="str">
        <f t="shared" si="244"/>
        <v>P*T-</v>
      </c>
      <c r="CV626" s="58" t="str">
        <f t="shared" si="244"/>
        <v>P*T-</v>
      </c>
      <c r="CW626" s="58" t="str">
        <f t="shared" si="244"/>
        <v>P*T*</v>
      </c>
      <c r="CX626" s="58" t="str">
        <f t="shared" si="244"/>
        <v>P*T*</v>
      </c>
      <c r="CY626" s="58" t="str">
        <f t="shared" si="244"/>
        <v>P+T-</v>
      </c>
      <c r="CZ626" s="58" t="str">
        <f t="shared" si="244"/>
        <v>P+T-</v>
      </c>
      <c r="DA626" s="58" t="str">
        <f t="shared" si="244"/>
        <v>P+T-</v>
      </c>
      <c r="DB626" s="58" t="str">
        <f t="shared" ref="DB626:EK626" si="245">IF(LEFT(DB$9,7)="Include",IF(LEFT(DB82,4)="WILL",IF(DB486&lt;&gt;"*","P+T+","P+T-"),IF(LEFT(DB82,6)="WON'T",IF(DB486&lt;&gt;"*","P-T+","P-T-"),IF(DB82="NA",IF(DB486&lt;&gt;"*","P*T+","P*T-"),IF(DB486&lt;&gt;"*","P*T+","P*T*")))),"*")</f>
        <v>P+T-</v>
      </c>
      <c r="DC626" s="58" t="str">
        <f t="shared" si="245"/>
        <v>*</v>
      </c>
      <c r="DD626" s="58" t="str">
        <f t="shared" si="245"/>
        <v>P*T-</v>
      </c>
      <c r="DE626" s="58" t="str">
        <f t="shared" si="245"/>
        <v>P*T-</v>
      </c>
      <c r="DF626" s="58" t="str">
        <f t="shared" si="245"/>
        <v>P*T-</v>
      </c>
      <c r="DG626" s="58" t="str">
        <f t="shared" si="245"/>
        <v>P*T*</v>
      </c>
      <c r="DH626" s="58" t="str">
        <f t="shared" si="245"/>
        <v>P+T-</v>
      </c>
      <c r="DI626" s="58" t="str">
        <f t="shared" si="245"/>
        <v>P*T-</v>
      </c>
      <c r="DJ626" s="58" t="str">
        <f t="shared" si="245"/>
        <v>P*T*</v>
      </c>
      <c r="DK626" s="58" t="str">
        <f t="shared" si="245"/>
        <v>P*T*</v>
      </c>
      <c r="DL626" s="58" t="str">
        <f t="shared" si="245"/>
        <v>P*T-</v>
      </c>
      <c r="DM626" s="58" t="str">
        <f t="shared" si="245"/>
        <v>*</v>
      </c>
      <c r="DN626" s="58" t="str">
        <f t="shared" si="245"/>
        <v>P*T*</v>
      </c>
      <c r="DO626" s="58" t="str">
        <f t="shared" si="245"/>
        <v>P*T*</v>
      </c>
      <c r="DP626" s="58" t="str">
        <f t="shared" si="245"/>
        <v>P*T-</v>
      </c>
      <c r="DQ626" s="58" t="str">
        <f t="shared" si="245"/>
        <v>*</v>
      </c>
      <c r="DR626" s="58" t="str">
        <f t="shared" si="245"/>
        <v>*</v>
      </c>
      <c r="DS626" s="58" t="str">
        <f t="shared" si="245"/>
        <v>P*T*</v>
      </c>
      <c r="DT626" s="58" t="str">
        <f t="shared" si="245"/>
        <v>P*T*</v>
      </c>
      <c r="DU626" s="58" t="str">
        <f t="shared" si="245"/>
        <v>P*T*</v>
      </c>
      <c r="DV626" s="58" t="str">
        <f t="shared" si="245"/>
        <v>*</v>
      </c>
      <c r="DW626" s="58" t="str">
        <f t="shared" si="245"/>
        <v>P*T-</v>
      </c>
      <c r="DX626" s="58" t="str">
        <f t="shared" si="245"/>
        <v>P*T-</v>
      </c>
      <c r="DY626" s="58" t="str">
        <f t="shared" si="245"/>
        <v>P+T-</v>
      </c>
      <c r="DZ626" s="58" t="str">
        <f t="shared" si="245"/>
        <v>P+T-</v>
      </c>
      <c r="EA626" s="58" t="str">
        <f t="shared" si="245"/>
        <v>P*T+</v>
      </c>
      <c r="EB626" s="58" t="str">
        <f t="shared" si="245"/>
        <v>P*T-</v>
      </c>
      <c r="EC626" s="58" t="str">
        <f t="shared" si="245"/>
        <v>P*T-</v>
      </c>
      <c r="ED626" s="58" t="str">
        <f t="shared" si="245"/>
        <v>P*T-</v>
      </c>
      <c r="EE626" s="58" t="str">
        <f t="shared" si="245"/>
        <v>P+T-</v>
      </c>
      <c r="EF626" s="58" t="str">
        <f t="shared" si="245"/>
        <v>P*T*</v>
      </c>
      <c r="EG626" s="58" t="str">
        <f t="shared" si="245"/>
        <v>P*T*</v>
      </c>
      <c r="EH626" s="58" t="str">
        <f t="shared" si="245"/>
        <v>P+T-</v>
      </c>
      <c r="EI626" s="58" t="str">
        <f t="shared" si="245"/>
        <v>P+T-</v>
      </c>
      <c r="EJ626" s="58" t="str">
        <f t="shared" si="245"/>
        <v>P+T-</v>
      </c>
      <c r="EK626" s="58" t="str">
        <f t="shared" si="245"/>
        <v>P+T-</v>
      </c>
      <c r="EL626" s="109"/>
      <c r="EM626" s="109"/>
    </row>
    <row r="627" spans="1:143" s="58" customFormat="1" ht="12.75" customHeight="1" x14ac:dyDescent="0.25">
      <c r="A627" s="5"/>
      <c r="B627" s="96"/>
      <c r="C627" s="96"/>
      <c r="D627" s="96"/>
      <c r="E627" s="96"/>
      <c r="F627" s="96" t="s">
        <v>3541</v>
      </c>
      <c r="G627" s="4" t="s">
        <v>423</v>
      </c>
      <c r="H627" s="18" t="s">
        <v>5</v>
      </c>
      <c r="I627" s="18"/>
      <c r="J627" s="58" t="str">
        <f t="shared" ref="J627:AO627" si="246">IF(LEFT(J$9,7)="Include",IF(LEFT(J83,4)="WILL",IF(J487&lt;&gt;"*","P+T+","P+T-"),IF(LEFT(J83,6)="WON'T",IF(J487&lt;&gt;"*","P-T+","P-T-"),IF(J83="NA",IF(J487&lt;&gt;"*","P*T+","P*T-"),IF(J487&lt;&gt;"*","P*T+","P*T*")))),"*")</f>
        <v>P*T-</v>
      </c>
      <c r="K627" s="58" t="str">
        <f t="shared" si="246"/>
        <v>P*T-</v>
      </c>
      <c r="L627" s="58" t="str">
        <f t="shared" si="246"/>
        <v>P*T-</v>
      </c>
      <c r="M627" s="58" t="str">
        <f t="shared" si="246"/>
        <v>P*T-</v>
      </c>
      <c r="N627" s="58" t="str">
        <f t="shared" si="246"/>
        <v>P*T-</v>
      </c>
      <c r="O627" s="58" t="str">
        <f t="shared" si="246"/>
        <v>P*T-</v>
      </c>
      <c r="P627" s="58" t="str">
        <f t="shared" si="246"/>
        <v>P*T-</v>
      </c>
      <c r="Q627" s="58" t="str">
        <f t="shared" si="246"/>
        <v>P*T*</v>
      </c>
      <c r="R627" s="58" t="str">
        <f t="shared" si="246"/>
        <v>P*T*</v>
      </c>
      <c r="S627" s="58" t="str">
        <f t="shared" si="246"/>
        <v>P*T-</v>
      </c>
      <c r="T627" s="58" t="str">
        <f t="shared" si="246"/>
        <v>P*T-</v>
      </c>
      <c r="U627" s="58" t="str">
        <f t="shared" si="246"/>
        <v>P*T-</v>
      </c>
      <c r="V627" s="58" t="str">
        <f t="shared" si="246"/>
        <v>P*T+</v>
      </c>
      <c r="W627" s="58" t="str">
        <f t="shared" si="246"/>
        <v>P*T*</v>
      </c>
      <c r="X627" s="58" t="str">
        <f t="shared" si="246"/>
        <v>P*T*</v>
      </c>
      <c r="Y627" s="58" t="str">
        <f t="shared" si="246"/>
        <v>P*T-</v>
      </c>
      <c r="Z627" s="58" t="str">
        <f t="shared" si="246"/>
        <v>P*T-</v>
      </c>
      <c r="AA627" s="58" t="str">
        <f t="shared" si="246"/>
        <v>P*T*</v>
      </c>
      <c r="AB627" s="58" t="str">
        <f t="shared" si="246"/>
        <v>P*T*</v>
      </c>
      <c r="AC627" s="58" t="str">
        <f t="shared" si="246"/>
        <v>P*T*</v>
      </c>
      <c r="AD627" s="58" t="str">
        <f t="shared" si="246"/>
        <v>P*T*</v>
      </c>
      <c r="AE627" s="58" t="str">
        <f t="shared" si="246"/>
        <v>P*T*</v>
      </c>
      <c r="AF627" s="58" t="str">
        <f t="shared" si="246"/>
        <v>P*T-</v>
      </c>
      <c r="AG627" s="58" t="str">
        <f t="shared" si="246"/>
        <v>P*T-</v>
      </c>
      <c r="AH627" s="58" t="str">
        <f t="shared" si="246"/>
        <v>P*T*</v>
      </c>
      <c r="AI627" s="58" t="str">
        <f t="shared" si="246"/>
        <v>P*T*</v>
      </c>
      <c r="AJ627" s="58" t="str">
        <f t="shared" si="246"/>
        <v>P*T*</v>
      </c>
      <c r="AK627" s="58" t="str">
        <f t="shared" si="246"/>
        <v>P*T*</v>
      </c>
      <c r="AL627" s="58" t="str">
        <f t="shared" si="246"/>
        <v>P*T*</v>
      </c>
      <c r="AM627" s="58" t="str">
        <f t="shared" si="246"/>
        <v>P*T*</v>
      </c>
      <c r="AN627" s="58" t="str">
        <f t="shared" si="246"/>
        <v>P*T*</v>
      </c>
      <c r="AO627" s="58" t="str">
        <f t="shared" si="246"/>
        <v>P*T*</v>
      </c>
      <c r="AP627" s="58" t="str">
        <f t="shared" ref="AP627:BU627" si="247">IF(LEFT(AP$9,7)="Include",IF(LEFT(AP83,4)="WILL",IF(AP487&lt;&gt;"*","P+T+","P+T-"),IF(LEFT(AP83,6)="WON'T",IF(AP487&lt;&gt;"*","P-T+","P-T-"),IF(AP83="NA",IF(AP487&lt;&gt;"*","P*T+","P*T-"),IF(AP487&lt;&gt;"*","P*T+","P*T*")))),"*")</f>
        <v>P*T*</v>
      </c>
      <c r="AQ627" s="58" t="str">
        <f t="shared" si="247"/>
        <v>*</v>
      </c>
      <c r="AR627" s="58" t="str">
        <f t="shared" si="247"/>
        <v>P*T*</v>
      </c>
      <c r="AS627" s="58" t="str">
        <f t="shared" si="247"/>
        <v>P*T*</v>
      </c>
      <c r="AT627" s="58" t="str">
        <f t="shared" si="247"/>
        <v>P+T-</v>
      </c>
      <c r="AU627" s="58" t="str">
        <f t="shared" si="247"/>
        <v>P*T+</v>
      </c>
      <c r="AV627" s="58" t="str">
        <f t="shared" si="247"/>
        <v>*</v>
      </c>
      <c r="AW627" s="58" t="str">
        <f t="shared" si="247"/>
        <v>*</v>
      </c>
      <c r="AX627" s="58" t="str">
        <f t="shared" si="247"/>
        <v>*</v>
      </c>
      <c r="AY627" s="58" t="str">
        <f t="shared" si="247"/>
        <v>*</v>
      </c>
      <c r="AZ627" s="58" t="str">
        <f t="shared" si="247"/>
        <v>P*T*</v>
      </c>
      <c r="BA627" s="58" t="str">
        <f t="shared" si="247"/>
        <v>P*T-</v>
      </c>
      <c r="BB627" s="58" t="str">
        <f t="shared" si="247"/>
        <v>P*T-</v>
      </c>
      <c r="BC627" s="58" t="str">
        <f t="shared" si="247"/>
        <v>P*T-</v>
      </c>
      <c r="BD627" s="58" t="str">
        <f t="shared" si="247"/>
        <v>P*T+</v>
      </c>
      <c r="BE627" s="58" t="str">
        <f t="shared" si="247"/>
        <v>*</v>
      </c>
      <c r="BF627" s="58" t="str">
        <f t="shared" si="247"/>
        <v>*</v>
      </c>
      <c r="BG627" s="58" t="str">
        <f t="shared" si="247"/>
        <v>P*T*</v>
      </c>
      <c r="BH627" s="58" t="str">
        <f t="shared" si="247"/>
        <v>*</v>
      </c>
      <c r="BI627" s="58" t="str">
        <f t="shared" si="247"/>
        <v>P*T*</v>
      </c>
      <c r="BJ627" s="58" t="str">
        <f t="shared" si="247"/>
        <v>P*T+</v>
      </c>
      <c r="BK627" s="58" t="str">
        <f t="shared" si="247"/>
        <v>P*T+</v>
      </c>
      <c r="BL627" s="58" t="str">
        <f t="shared" si="247"/>
        <v>P*T-</v>
      </c>
      <c r="BM627" s="58" t="str">
        <f t="shared" si="247"/>
        <v>P*T-</v>
      </c>
      <c r="BN627" s="58" t="str">
        <f t="shared" si="247"/>
        <v>P*T*</v>
      </c>
      <c r="BO627" s="58" t="str">
        <f t="shared" si="247"/>
        <v>P*T*</v>
      </c>
      <c r="BP627" s="58" t="str">
        <f t="shared" si="247"/>
        <v>P*T*</v>
      </c>
      <c r="BQ627" s="58" t="str">
        <f t="shared" si="247"/>
        <v>P*T*</v>
      </c>
      <c r="BR627" s="58" t="str">
        <f t="shared" si="247"/>
        <v>P*T*</v>
      </c>
      <c r="BS627" s="58" t="str">
        <f t="shared" si="247"/>
        <v>P*T*</v>
      </c>
      <c r="BT627" s="58" t="str">
        <f t="shared" si="247"/>
        <v>P*T-</v>
      </c>
      <c r="BU627" s="58" t="str">
        <f t="shared" si="247"/>
        <v>P*T+</v>
      </c>
      <c r="BV627" s="58" t="str">
        <f t="shared" ref="BV627:DA627" si="248">IF(LEFT(BV$9,7)="Include",IF(LEFT(BV83,4)="WILL",IF(BV487&lt;&gt;"*","P+T+","P+T-"),IF(LEFT(BV83,6)="WON'T",IF(BV487&lt;&gt;"*","P-T+","P-T-"),IF(BV83="NA",IF(BV487&lt;&gt;"*","P*T+","P*T-"),IF(BV487&lt;&gt;"*","P*T+","P*T*")))),"*")</f>
        <v>P*T-</v>
      </c>
      <c r="BW627" s="58" t="str">
        <f t="shared" si="248"/>
        <v>P*T-</v>
      </c>
      <c r="BX627" s="58" t="str">
        <f t="shared" si="248"/>
        <v>P*T*</v>
      </c>
      <c r="BY627" s="58" t="str">
        <f t="shared" si="248"/>
        <v>P*T*</v>
      </c>
      <c r="BZ627" s="58" t="str">
        <f t="shared" si="248"/>
        <v>P*T-</v>
      </c>
      <c r="CA627" s="58" t="str">
        <f t="shared" si="248"/>
        <v>P*T-</v>
      </c>
      <c r="CB627" s="58" t="str">
        <f t="shared" si="248"/>
        <v>P*T*</v>
      </c>
      <c r="CC627" s="58" t="str">
        <f t="shared" si="248"/>
        <v>P*T-</v>
      </c>
      <c r="CD627" s="58" t="str">
        <f t="shared" si="248"/>
        <v>P*T-</v>
      </c>
      <c r="CE627" s="58" t="str">
        <f t="shared" si="248"/>
        <v>*</v>
      </c>
      <c r="CF627" s="58" t="str">
        <f t="shared" si="248"/>
        <v>*</v>
      </c>
      <c r="CG627" s="58" t="str">
        <f t="shared" si="248"/>
        <v>P*T*</v>
      </c>
      <c r="CH627" s="58" t="str">
        <f t="shared" si="248"/>
        <v>P*T-</v>
      </c>
      <c r="CI627" s="58" t="str">
        <f t="shared" si="248"/>
        <v>P*T-</v>
      </c>
      <c r="CJ627" s="58" t="str">
        <f t="shared" si="248"/>
        <v>P*T*</v>
      </c>
      <c r="CK627" s="58" t="str">
        <f t="shared" si="248"/>
        <v>P+T-</v>
      </c>
      <c r="CL627" s="58" t="str">
        <f t="shared" si="248"/>
        <v>P*T-</v>
      </c>
      <c r="CM627" s="58" t="str">
        <f t="shared" si="248"/>
        <v>P*T-</v>
      </c>
      <c r="CN627" s="58" t="str">
        <f t="shared" si="248"/>
        <v>P+T-</v>
      </c>
      <c r="CO627" s="58" t="str">
        <f t="shared" si="248"/>
        <v>P*T+</v>
      </c>
      <c r="CP627" s="58" t="str">
        <f t="shared" si="248"/>
        <v>P*T+</v>
      </c>
      <c r="CQ627" s="58" t="str">
        <f t="shared" si="248"/>
        <v>P*T*</v>
      </c>
      <c r="CR627" s="58" t="str">
        <f t="shared" si="248"/>
        <v>P*T*</v>
      </c>
      <c r="CS627" s="58" t="str">
        <f t="shared" si="248"/>
        <v>P*T*</v>
      </c>
      <c r="CT627" s="58" t="str">
        <f t="shared" si="248"/>
        <v>P*T*</v>
      </c>
      <c r="CU627" s="58" t="str">
        <f t="shared" si="248"/>
        <v>P*T-</v>
      </c>
      <c r="CV627" s="58" t="str">
        <f t="shared" si="248"/>
        <v>P*T-</v>
      </c>
      <c r="CW627" s="58" t="str">
        <f t="shared" si="248"/>
        <v>P*T*</v>
      </c>
      <c r="CX627" s="58" t="str">
        <f t="shared" si="248"/>
        <v>P*T*</v>
      </c>
      <c r="CY627" s="58" t="str">
        <f t="shared" si="248"/>
        <v>P*T-</v>
      </c>
      <c r="CZ627" s="58" t="str">
        <f t="shared" si="248"/>
        <v>P*T-</v>
      </c>
      <c r="DA627" s="58" t="str">
        <f t="shared" si="248"/>
        <v>P*T+</v>
      </c>
      <c r="DB627" s="58" t="str">
        <f t="shared" ref="DB627:EK627" si="249">IF(LEFT(DB$9,7)="Include",IF(LEFT(DB83,4)="WILL",IF(DB487&lt;&gt;"*","P+T+","P+T-"),IF(LEFT(DB83,6)="WON'T",IF(DB487&lt;&gt;"*","P-T+","P-T-"),IF(DB83="NA",IF(DB487&lt;&gt;"*","P*T+","P*T-"),IF(DB487&lt;&gt;"*","P*T+","P*T*")))),"*")</f>
        <v>P*T+</v>
      </c>
      <c r="DC627" s="58" t="str">
        <f t="shared" si="249"/>
        <v>*</v>
      </c>
      <c r="DD627" s="58" t="str">
        <f t="shared" si="249"/>
        <v>P*T+</v>
      </c>
      <c r="DE627" s="58" t="str">
        <f t="shared" si="249"/>
        <v>P*T-</v>
      </c>
      <c r="DF627" s="58" t="str">
        <f t="shared" si="249"/>
        <v>P*T-</v>
      </c>
      <c r="DG627" s="58" t="str">
        <f t="shared" si="249"/>
        <v>P*T-</v>
      </c>
      <c r="DH627" s="58" t="str">
        <f t="shared" si="249"/>
        <v>P*T-</v>
      </c>
      <c r="DI627" s="58" t="str">
        <f t="shared" si="249"/>
        <v>P*T-</v>
      </c>
      <c r="DJ627" s="58" t="str">
        <f t="shared" si="249"/>
        <v>P*T*</v>
      </c>
      <c r="DK627" s="58" t="str">
        <f t="shared" si="249"/>
        <v>P*T*</v>
      </c>
      <c r="DL627" s="58" t="str">
        <f t="shared" si="249"/>
        <v>P*T-</v>
      </c>
      <c r="DM627" s="58" t="str">
        <f t="shared" si="249"/>
        <v>*</v>
      </c>
      <c r="DN627" s="58" t="str">
        <f t="shared" si="249"/>
        <v>P*T*</v>
      </c>
      <c r="DO627" s="58" t="str">
        <f t="shared" si="249"/>
        <v>P*T+</v>
      </c>
      <c r="DP627" s="58" t="str">
        <f t="shared" si="249"/>
        <v>P*T-</v>
      </c>
      <c r="DQ627" s="58" t="str">
        <f t="shared" si="249"/>
        <v>*</v>
      </c>
      <c r="DR627" s="58" t="str">
        <f t="shared" si="249"/>
        <v>*</v>
      </c>
      <c r="DS627" s="58" t="str">
        <f t="shared" si="249"/>
        <v>P*T*</v>
      </c>
      <c r="DT627" s="58" t="str">
        <f t="shared" si="249"/>
        <v>P*T*</v>
      </c>
      <c r="DU627" s="58" t="str">
        <f t="shared" si="249"/>
        <v>P*T*</v>
      </c>
      <c r="DV627" s="58" t="str">
        <f t="shared" si="249"/>
        <v>*</v>
      </c>
      <c r="DW627" s="58" t="str">
        <f t="shared" si="249"/>
        <v>P*T-</v>
      </c>
      <c r="DX627" s="58" t="str">
        <f t="shared" si="249"/>
        <v>P*T*</v>
      </c>
      <c r="DY627" s="58" t="str">
        <f t="shared" si="249"/>
        <v>P*T-</v>
      </c>
      <c r="DZ627" s="58" t="str">
        <f t="shared" si="249"/>
        <v>P*T-</v>
      </c>
      <c r="EA627" s="58" t="str">
        <f t="shared" si="249"/>
        <v>P*T+</v>
      </c>
      <c r="EB627" s="58" t="str">
        <f t="shared" si="249"/>
        <v>P*T*</v>
      </c>
      <c r="EC627" s="58" t="str">
        <f t="shared" si="249"/>
        <v>P*T-</v>
      </c>
      <c r="ED627" s="58" t="str">
        <f t="shared" si="249"/>
        <v>P*T-</v>
      </c>
      <c r="EE627" s="58" t="str">
        <f t="shared" si="249"/>
        <v>P*T-</v>
      </c>
      <c r="EF627" s="58" t="str">
        <f t="shared" si="249"/>
        <v>P*T*</v>
      </c>
      <c r="EG627" s="58" t="str">
        <f t="shared" si="249"/>
        <v>P*T*</v>
      </c>
      <c r="EH627" s="58" t="str">
        <f t="shared" si="249"/>
        <v>P*T-</v>
      </c>
      <c r="EI627" s="58" t="str">
        <f t="shared" si="249"/>
        <v>P*T-</v>
      </c>
      <c r="EJ627" s="58" t="str">
        <f t="shared" si="249"/>
        <v>P*T-</v>
      </c>
      <c r="EK627" s="58" t="str">
        <f t="shared" si="249"/>
        <v>P*T-</v>
      </c>
      <c r="EL627" s="109"/>
      <c r="EM627" s="109"/>
    </row>
    <row r="628" spans="1:143" s="58" customFormat="1" ht="12.75" customHeight="1" x14ac:dyDescent="0.25">
      <c r="A628" s="5"/>
      <c r="B628" s="96"/>
      <c r="C628" s="96"/>
      <c r="D628" s="96"/>
      <c r="E628" s="96"/>
      <c r="F628" s="96" t="s">
        <v>4227</v>
      </c>
      <c r="G628" s="4" t="s">
        <v>422</v>
      </c>
      <c r="H628" s="18" t="s">
        <v>5</v>
      </c>
      <c r="I628" s="18"/>
      <c r="J628" s="58" t="str">
        <f t="shared" ref="J628:AO628" si="250">IF(LEFT(J$9,7)="Include",IF(LEFT(J84,4)="WILL",IF(J488&lt;&gt;"*","P+T+","P+T-"),IF(LEFT(J84,6)="WON'T",IF(J488&lt;&gt;"*","P-T+","P-T-"),IF(J84="NA",IF(J488&lt;&gt;"*","P*T+","P*T-"),IF(J488&lt;&gt;"*","P*T+","P*T*")))),"*")</f>
        <v>P+T-</v>
      </c>
      <c r="K628" s="58" t="str">
        <f t="shared" si="250"/>
        <v>P*T-</v>
      </c>
      <c r="L628" s="58" t="str">
        <f t="shared" si="250"/>
        <v>P*T-</v>
      </c>
      <c r="M628" s="58" t="str">
        <f t="shared" si="250"/>
        <v>P*T-</v>
      </c>
      <c r="N628" s="58" t="str">
        <f t="shared" si="250"/>
        <v>P*T-</v>
      </c>
      <c r="O628" s="58" t="str">
        <f t="shared" si="250"/>
        <v>P*T-</v>
      </c>
      <c r="P628" s="58" t="str">
        <f t="shared" si="250"/>
        <v>P*T-</v>
      </c>
      <c r="Q628" s="58" t="str">
        <f t="shared" si="250"/>
        <v>P*T*</v>
      </c>
      <c r="R628" s="58" t="str">
        <f t="shared" si="250"/>
        <v>P*T*</v>
      </c>
      <c r="S628" s="58" t="str">
        <f t="shared" si="250"/>
        <v>P*T+</v>
      </c>
      <c r="T628" s="58" t="str">
        <f t="shared" si="250"/>
        <v>P*T+</v>
      </c>
      <c r="U628" s="58" t="str">
        <f t="shared" si="250"/>
        <v>P*T-</v>
      </c>
      <c r="V628" s="58" t="str">
        <f t="shared" si="250"/>
        <v>P*T-</v>
      </c>
      <c r="W628" s="58" t="str">
        <f t="shared" si="250"/>
        <v>P*T+</v>
      </c>
      <c r="X628" s="58" t="str">
        <f t="shared" si="250"/>
        <v>P*T+</v>
      </c>
      <c r="Y628" s="58" t="str">
        <f t="shared" si="250"/>
        <v>P*T-</v>
      </c>
      <c r="Z628" s="58" t="str">
        <f t="shared" si="250"/>
        <v>P*T-</v>
      </c>
      <c r="AA628" s="58" t="str">
        <f t="shared" si="250"/>
        <v>P*T-</v>
      </c>
      <c r="AB628" s="58" t="str">
        <f t="shared" si="250"/>
        <v>P*T-</v>
      </c>
      <c r="AC628" s="58" t="str">
        <f t="shared" si="250"/>
        <v>P*T*</v>
      </c>
      <c r="AD628" s="58" t="str">
        <f t="shared" si="250"/>
        <v>P*T*</v>
      </c>
      <c r="AE628" s="58" t="str">
        <f t="shared" si="250"/>
        <v>P*T*</v>
      </c>
      <c r="AF628" s="58" t="str">
        <f t="shared" si="250"/>
        <v>P+T-</v>
      </c>
      <c r="AG628" s="58" t="str">
        <f t="shared" si="250"/>
        <v>P+T-</v>
      </c>
      <c r="AH628" s="58" t="str">
        <f t="shared" si="250"/>
        <v>P*T*</v>
      </c>
      <c r="AI628" s="58" t="str">
        <f t="shared" si="250"/>
        <v>P*T*</v>
      </c>
      <c r="AJ628" s="58" t="str">
        <f t="shared" si="250"/>
        <v>P*T-</v>
      </c>
      <c r="AK628" s="58" t="str">
        <f t="shared" si="250"/>
        <v>P*T-</v>
      </c>
      <c r="AL628" s="58" t="str">
        <f t="shared" si="250"/>
        <v>P*T*</v>
      </c>
      <c r="AM628" s="58" t="str">
        <f t="shared" si="250"/>
        <v>P*T*</v>
      </c>
      <c r="AN628" s="58" t="str">
        <f t="shared" si="250"/>
        <v>P*T+</v>
      </c>
      <c r="AO628" s="58" t="str">
        <f t="shared" si="250"/>
        <v>P*T+</v>
      </c>
      <c r="AP628" s="58" t="str">
        <f t="shared" ref="AP628:BU628" si="251">IF(LEFT(AP$9,7)="Include",IF(LEFT(AP84,4)="WILL",IF(AP488&lt;&gt;"*","P+T+","P+T-"),IF(LEFT(AP84,6)="WON'T",IF(AP488&lt;&gt;"*","P-T+","P-T-"),IF(AP84="NA",IF(AP488&lt;&gt;"*","P*T+","P*T-"),IF(AP488&lt;&gt;"*","P*T+","P*T*")))),"*")</f>
        <v>P*T*</v>
      </c>
      <c r="AQ628" s="58" t="str">
        <f t="shared" si="251"/>
        <v>*</v>
      </c>
      <c r="AR628" s="58" t="str">
        <f t="shared" si="251"/>
        <v>P*T*</v>
      </c>
      <c r="AS628" s="58" t="str">
        <f t="shared" si="251"/>
        <v>P*T*</v>
      </c>
      <c r="AT628" s="58" t="str">
        <f t="shared" si="251"/>
        <v>P*T-</v>
      </c>
      <c r="AU628" s="58" t="str">
        <f t="shared" si="251"/>
        <v>P*T-</v>
      </c>
      <c r="AV628" s="58" t="str">
        <f t="shared" si="251"/>
        <v>*</v>
      </c>
      <c r="AW628" s="58" t="str">
        <f t="shared" si="251"/>
        <v>*</v>
      </c>
      <c r="AX628" s="58" t="str">
        <f t="shared" si="251"/>
        <v>*</v>
      </c>
      <c r="AY628" s="58" t="str">
        <f t="shared" si="251"/>
        <v>*</v>
      </c>
      <c r="AZ628" s="58" t="str">
        <f t="shared" si="251"/>
        <v>P*T*</v>
      </c>
      <c r="BA628" s="58" t="str">
        <f t="shared" si="251"/>
        <v>P*T-</v>
      </c>
      <c r="BB628" s="58" t="str">
        <f t="shared" si="251"/>
        <v>P*T-</v>
      </c>
      <c r="BC628" s="58" t="str">
        <f t="shared" si="251"/>
        <v>P*T-</v>
      </c>
      <c r="BD628" s="58" t="str">
        <f t="shared" si="251"/>
        <v>P*T-</v>
      </c>
      <c r="BE628" s="58" t="str">
        <f t="shared" si="251"/>
        <v>*</v>
      </c>
      <c r="BF628" s="58" t="str">
        <f t="shared" si="251"/>
        <v>*</v>
      </c>
      <c r="BG628" s="58" t="str">
        <f t="shared" si="251"/>
        <v>P*T*</v>
      </c>
      <c r="BH628" s="58" t="str">
        <f t="shared" si="251"/>
        <v>*</v>
      </c>
      <c r="BI628" s="58" t="str">
        <f t="shared" si="251"/>
        <v>P*T*</v>
      </c>
      <c r="BJ628" s="58" t="str">
        <f t="shared" si="251"/>
        <v>P*T-</v>
      </c>
      <c r="BK628" s="58" t="str">
        <f t="shared" si="251"/>
        <v>P*T-</v>
      </c>
      <c r="BL628" s="58" t="str">
        <f t="shared" si="251"/>
        <v>P*T+</v>
      </c>
      <c r="BM628" s="58" t="str">
        <f t="shared" si="251"/>
        <v>P*T+</v>
      </c>
      <c r="BN628" s="58" t="str">
        <f t="shared" si="251"/>
        <v>P*T*</v>
      </c>
      <c r="BO628" s="58" t="str">
        <f t="shared" si="251"/>
        <v>P*T*</v>
      </c>
      <c r="BP628" s="58" t="str">
        <f t="shared" si="251"/>
        <v>P*T*</v>
      </c>
      <c r="BQ628" s="58" t="str">
        <f t="shared" si="251"/>
        <v>P*T*</v>
      </c>
      <c r="BR628" s="58" t="str">
        <f t="shared" si="251"/>
        <v>P*T*</v>
      </c>
      <c r="BS628" s="58" t="str">
        <f t="shared" si="251"/>
        <v>P*T*</v>
      </c>
      <c r="BT628" s="58" t="str">
        <f t="shared" si="251"/>
        <v>P*T-</v>
      </c>
      <c r="BU628" s="58" t="str">
        <f t="shared" si="251"/>
        <v>P*T-</v>
      </c>
      <c r="BV628" s="58" t="str">
        <f t="shared" ref="BV628:DA628" si="252">IF(LEFT(BV$9,7)="Include",IF(LEFT(BV84,4)="WILL",IF(BV488&lt;&gt;"*","P+T+","P+T-"),IF(LEFT(BV84,6)="WON'T",IF(BV488&lt;&gt;"*","P-T+","P-T-"),IF(BV84="NA",IF(BV488&lt;&gt;"*","P*T+","P*T-"),IF(BV488&lt;&gt;"*","P*T+","P*T*")))),"*")</f>
        <v>P*T-</v>
      </c>
      <c r="BW628" s="58" t="str">
        <f t="shared" si="252"/>
        <v>P*T-</v>
      </c>
      <c r="BX628" s="58" t="str">
        <f t="shared" si="252"/>
        <v>P*T*</v>
      </c>
      <c r="BY628" s="58" t="str">
        <f t="shared" si="252"/>
        <v>P*T*</v>
      </c>
      <c r="BZ628" s="58" t="str">
        <f t="shared" si="252"/>
        <v>P*T-</v>
      </c>
      <c r="CA628" s="58" t="str">
        <f t="shared" si="252"/>
        <v>P*T-</v>
      </c>
      <c r="CB628" s="58" t="str">
        <f t="shared" si="252"/>
        <v>P*T*</v>
      </c>
      <c r="CC628" s="58" t="str">
        <f t="shared" si="252"/>
        <v>P*T-</v>
      </c>
      <c r="CD628" s="58" t="str">
        <f t="shared" si="252"/>
        <v>P*T-</v>
      </c>
      <c r="CE628" s="58" t="str">
        <f t="shared" si="252"/>
        <v>*</v>
      </c>
      <c r="CF628" s="58" t="str">
        <f t="shared" si="252"/>
        <v>*</v>
      </c>
      <c r="CG628" s="58" t="str">
        <f t="shared" si="252"/>
        <v>P*T*</v>
      </c>
      <c r="CH628" s="58" t="str">
        <f t="shared" si="252"/>
        <v>P*T-</v>
      </c>
      <c r="CI628" s="58" t="str">
        <f t="shared" si="252"/>
        <v>P*T-</v>
      </c>
      <c r="CJ628" s="58" t="str">
        <f t="shared" si="252"/>
        <v>P+T+</v>
      </c>
      <c r="CK628" s="58" t="str">
        <f t="shared" si="252"/>
        <v>P*T-</v>
      </c>
      <c r="CL628" s="58" t="str">
        <f t="shared" si="252"/>
        <v>P*T-</v>
      </c>
      <c r="CM628" s="58" t="str">
        <f t="shared" si="252"/>
        <v>P*T-</v>
      </c>
      <c r="CN628" s="58" t="str">
        <f t="shared" si="252"/>
        <v>P*T-</v>
      </c>
      <c r="CO628" s="58" t="str">
        <f t="shared" si="252"/>
        <v>P*T-</v>
      </c>
      <c r="CP628" s="58" t="str">
        <f t="shared" si="252"/>
        <v>P*T-</v>
      </c>
      <c r="CQ628" s="58" t="str">
        <f t="shared" si="252"/>
        <v>P*T*</v>
      </c>
      <c r="CR628" s="58" t="str">
        <f t="shared" si="252"/>
        <v>P*T*</v>
      </c>
      <c r="CS628" s="58" t="str">
        <f t="shared" si="252"/>
        <v>P*T*</v>
      </c>
      <c r="CT628" s="58" t="str">
        <f t="shared" si="252"/>
        <v>P*T*</v>
      </c>
      <c r="CU628" s="58" t="str">
        <f t="shared" si="252"/>
        <v>P*T-</v>
      </c>
      <c r="CV628" s="58" t="str">
        <f t="shared" si="252"/>
        <v>P*T-</v>
      </c>
      <c r="CW628" s="58" t="str">
        <f t="shared" si="252"/>
        <v>P*T*</v>
      </c>
      <c r="CX628" s="58" t="str">
        <f t="shared" si="252"/>
        <v>P*T*</v>
      </c>
      <c r="CY628" s="58" t="str">
        <f t="shared" si="252"/>
        <v>P+T-</v>
      </c>
      <c r="CZ628" s="58" t="str">
        <f t="shared" si="252"/>
        <v>P+T-</v>
      </c>
      <c r="DA628" s="58" t="str">
        <f t="shared" si="252"/>
        <v>P*T-</v>
      </c>
      <c r="DB628" s="58" t="str">
        <f t="shared" ref="DB628:EK628" si="253">IF(LEFT(DB$9,7)="Include",IF(LEFT(DB84,4)="WILL",IF(DB488&lt;&gt;"*","P+T+","P+T-"),IF(LEFT(DB84,6)="WON'T",IF(DB488&lt;&gt;"*","P-T+","P-T-"),IF(DB84="NA",IF(DB488&lt;&gt;"*","P*T+","P*T-"),IF(DB488&lt;&gt;"*","P*T+","P*T*")))),"*")</f>
        <v>P*T-</v>
      </c>
      <c r="DC628" s="58" t="str">
        <f t="shared" si="253"/>
        <v>*</v>
      </c>
      <c r="DD628" s="58" t="str">
        <f t="shared" si="253"/>
        <v>P*T-</v>
      </c>
      <c r="DE628" s="58" t="str">
        <f t="shared" si="253"/>
        <v>P*T-</v>
      </c>
      <c r="DF628" s="58" t="str">
        <f t="shared" si="253"/>
        <v>P*T-</v>
      </c>
      <c r="DG628" s="58" t="str">
        <f t="shared" si="253"/>
        <v>P+T-</v>
      </c>
      <c r="DH628" s="58" t="str">
        <f t="shared" si="253"/>
        <v>P+T-</v>
      </c>
      <c r="DI628" s="58" t="str">
        <f t="shared" si="253"/>
        <v>P*T+</v>
      </c>
      <c r="DJ628" s="58" t="str">
        <f t="shared" si="253"/>
        <v>P*T*</v>
      </c>
      <c r="DK628" s="58" t="str">
        <f t="shared" si="253"/>
        <v>P*T*</v>
      </c>
      <c r="DL628" s="58" t="str">
        <f t="shared" si="253"/>
        <v>P*T-</v>
      </c>
      <c r="DM628" s="58" t="str">
        <f t="shared" si="253"/>
        <v>*</v>
      </c>
      <c r="DN628" s="58" t="str">
        <f t="shared" si="253"/>
        <v>P*T*</v>
      </c>
      <c r="DO628" s="58" t="str">
        <f t="shared" si="253"/>
        <v>P*T*</v>
      </c>
      <c r="DP628" s="58" t="str">
        <f t="shared" si="253"/>
        <v>P*T-</v>
      </c>
      <c r="DQ628" s="58" t="str">
        <f t="shared" si="253"/>
        <v>*</v>
      </c>
      <c r="DR628" s="58" t="str">
        <f t="shared" si="253"/>
        <v>*</v>
      </c>
      <c r="DS628" s="58" t="str">
        <f t="shared" si="253"/>
        <v>P*T*</v>
      </c>
      <c r="DT628" s="58" t="str">
        <f t="shared" si="253"/>
        <v>P*T*</v>
      </c>
      <c r="DU628" s="58" t="str">
        <f t="shared" si="253"/>
        <v>P*T*</v>
      </c>
      <c r="DV628" s="58" t="str">
        <f t="shared" si="253"/>
        <v>*</v>
      </c>
      <c r="DW628" s="58" t="str">
        <f t="shared" si="253"/>
        <v>P*T-</v>
      </c>
      <c r="DX628" s="58" t="str">
        <f t="shared" si="253"/>
        <v>P*T-</v>
      </c>
      <c r="DY628" s="58" t="str">
        <f t="shared" si="253"/>
        <v>P+T-</v>
      </c>
      <c r="DZ628" s="58" t="str">
        <f t="shared" si="253"/>
        <v>P+T-</v>
      </c>
      <c r="EA628" s="58" t="str">
        <f t="shared" si="253"/>
        <v>P*T*</v>
      </c>
      <c r="EB628" s="58" t="str">
        <f t="shared" si="253"/>
        <v>P*T-</v>
      </c>
      <c r="EC628" s="58" t="str">
        <f t="shared" si="253"/>
        <v>P*T-</v>
      </c>
      <c r="ED628" s="58" t="str">
        <f t="shared" si="253"/>
        <v>P*T-</v>
      </c>
      <c r="EE628" s="58" t="str">
        <f t="shared" si="253"/>
        <v>P*T-</v>
      </c>
      <c r="EF628" s="58" t="str">
        <f t="shared" si="253"/>
        <v>P*T*</v>
      </c>
      <c r="EG628" s="58" t="str">
        <f t="shared" si="253"/>
        <v>P*T*</v>
      </c>
      <c r="EH628" s="58" t="str">
        <f t="shared" si="253"/>
        <v>P*T-</v>
      </c>
      <c r="EI628" s="58" t="str">
        <f t="shared" si="253"/>
        <v>P*T-</v>
      </c>
      <c r="EJ628" s="58" t="str">
        <f t="shared" si="253"/>
        <v>P*T-</v>
      </c>
      <c r="EK628" s="58" t="str">
        <f t="shared" si="253"/>
        <v>P*T-</v>
      </c>
      <c r="EL628" s="109"/>
      <c r="EM628" s="109"/>
    </row>
    <row r="629" spans="1:143" s="58" customFormat="1" ht="12.75" customHeight="1" x14ac:dyDescent="0.25">
      <c r="A629" s="5"/>
      <c r="B629" s="96"/>
      <c r="C629" s="96"/>
      <c r="D629" s="96"/>
      <c r="E629" s="96"/>
      <c r="F629" s="96" t="s">
        <v>3541</v>
      </c>
      <c r="G629" s="4" t="s">
        <v>371</v>
      </c>
      <c r="H629" s="18" t="s">
        <v>5</v>
      </c>
      <c r="I629" s="18"/>
      <c r="J629" s="58" t="str">
        <f t="shared" ref="J629:AO629" si="254">IF(LEFT(J$9,7)="Include",IF(LEFT(J85,4)="WILL",IF(J489&lt;&gt;"*","P+T+","P+T-"),IF(LEFT(J85,6)="WON'T",IF(J489&lt;&gt;"*","P-T+","P-T-"),IF(J85="NA",IF(J489&lt;&gt;"*","P*T+","P*T-"),IF(J489&lt;&gt;"*","P*T+","P*T*")))),"*")</f>
        <v>P+T-</v>
      </c>
      <c r="K629" s="58" t="str">
        <f t="shared" si="254"/>
        <v>P*T-</v>
      </c>
      <c r="L629" s="58" t="str">
        <f t="shared" si="254"/>
        <v>P*T-</v>
      </c>
      <c r="M629" s="58" t="str">
        <f t="shared" si="254"/>
        <v>P*T-</v>
      </c>
      <c r="N629" s="58" t="str">
        <f t="shared" si="254"/>
        <v>P*T-</v>
      </c>
      <c r="O629" s="58" t="str">
        <f t="shared" si="254"/>
        <v>P*T-</v>
      </c>
      <c r="P629" s="58" t="str">
        <f t="shared" si="254"/>
        <v>P*T-</v>
      </c>
      <c r="Q629" s="58" t="str">
        <f t="shared" si="254"/>
        <v>P*T*</v>
      </c>
      <c r="R629" s="58" t="str">
        <f t="shared" si="254"/>
        <v>P*T*</v>
      </c>
      <c r="S629" s="58" t="str">
        <f t="shared" si="254"/>
        <v>P*T-</v>
      </c>
      <c r="T629" s="58" t="str">
        <f t="shared" si="254"/>
        <v>P*T-</v>
      </c>
      <c r="U629" s="58" t="str">
        <f t="shared" si="254"/>
        <v>P*T-</v>
      </c>
      <c r="V629" s="58" t="str">
        <f t="shared" si="254"/>
        <v>P*T-</v>
      </c>
      <c r="W629" s="58" t="str">
        <f t="shared" si="254"/>
        <v>P*T*</v>
      </c>
      <c r="X629" s="58" t="str">
        <f t="shared" si="254"/>
        <v>P*T*</v>
      </c>
      <c r="Y629" s="58" t="str">
        <f t="shared" si="254"/>
        <v>P*T-</v>
      </c>
      <c r="Z629" s="58" t="str">
        <f t="shared" si="254"/>
        <v>P*T-</v>
      </c>
      <c r="AA629" s="58" t="str">
        <f t="shared" si="254"/>
        <v>P*T*</v>
      </c>
      <c r="AB629" s="58" t="str">
        <f t="shared" si="254"/>
        <v>P*T*</v>
      </c>
      <c r="AC629" s="58" t="str">
        <f t="shared" si="254"/>
        <v>P*T*</v>
      </c>
      <c r="AD629" s="58" t="str">
        <f t="shared" si="254"/>
        <v>P*T*</v>
      </c>
      <c r="AE629" s="58" t="str">
        <f t="shared" si="254"/>
        <v>P*T*</v>
      </c>
      <c r="AF629" s="58" t="str">
        <f t="shared" si="254"/>
        <v>P*T-</v>
      </c>
      <c r="AG629" s="58" t="str">
        <f t="shared" si="254"/>
        <v>P*T-</v>
      </c>
      <c r="AH629" s="58" t="str">
        <f t="shared" si="254"/>
        <v>P*T*</v>
      </c>
      <c r="AI629" s="58" t="str">
        <f t="shared" si="254"/>
        <v>P*T*</v>
      </c>
      <c r="AJ629" s="58" t="str">
        <f t="shared" si="254"/>
        <v>P*T*</v>
      </c>
      <c r="AK629" s="58" t="str">
        <f t="shared" si="254"/>
        <v>P*T*</v>
      </c>
      <c r="AL629" s="58" t="str">
        <f t="shared" si="254"/>
        <v>P*T*</v>
      </c>
      <c r="AM629" s="58" t="str">
        <f t="shared" si="254"/>
        <v>P*T*</v>
      </c>
      <c r="AN629" s="58" t="str">
        <f t="shared" si="254"/>
        <v>P*T*</v>
      </c>
      <c r="AO629" s="58" t="str">
        <f t="shared" si="254"/>
        <v>P*T*</v>
      </c>
      <c r="AP629" s="58" t="str">
        <f t="shared" ref="AP629:BU629" si="255">IF(LEFT(AP$9,7)="Include",IF(LEFT(AP85,4)="WILL",IF(AP489&lt;&gt;"*","P+T+","P+T-"),IF(LEFT(AP85,6)="WON'T",IF(AP489&lt;&gt;"*","P-T+","P-T-"),IF(AP85="NA",IF(AP489&lt;&gt;"*","P*T+","P*T-"),IF(AP489&lt;&gt;"*","P*T+","P*T*")))),"*")</f>
        <v>P*T*</v>
      </c>
      <c r="AQ629" s="58" t="str">
        <f t="shared" si="255"/>
        <v>*</v>
      </c>
      <c r="AR629" s="58" t="str">
        <f t="shared" si="255"/>
        <v>P*T*</v>
      </c>
      <c r="AS629" s="58" t="str">
        <f t="shared" si="255"/>
        <v>P*T*</v>
      </c>
      <c r="AT629" s="58" t="str">
        <f t="shared" si="255"/>
        <v>P*T-</v>
      </c>
      <c r="AU629" s="58" t="str">
        <f t="shared" si="255"/>
        <v>P*T+</v>
      </c>
      <c r="AV629" s="58" t="str">
        <f t="shared" si="255"/>
        <v>*</v>
      </c>
      <c r="AW629" s="58" t="str">
        <f t="shared" si="255"/>
        <v>*</v>
      </c>
      <c r="AX629" s="58" t="str">
        <f t="shared" si="255"/>
        <v>*</v>
      </c>
      <c r="AY629" s="58" t="str">
        <f t="shared" si="255"/>
        <v>*</v>
      </c>
      <c r="AZ629" s="58" t="str">
        <f t="shared" si="255"/>
        <v>P*T*</v>
      </c>
      <c r="BA629" s="58" t="str">
        <f t="shared" si="255"/>
        <v>P*T-</v>
      </c>
      <c r="BB629" s="58" t="str">
        <f t="shared" si="255"/>
        <v>P*T-</v>
      </c>
      <c r="BC629" s="58" t="str">
        <f t="shared" si="255"/>
        <v>P*T-</v>
      </c>
      <c r="BD629" s="58" t="str">
        <f t="shared" si="255"/>
        <v>P*T-</v>
      </c>
      <c r="BE629" s="58" t="str">
        <f t="shared" si="255"/>
        <v>*</v>
      </c>
      <c r="BF629" s="58" t="str">
        <f t="shared" si="255"/>
        <v>*</v>
      </c>
      <c r="BG629" s="58" t="str">
        <f t="shared" si="255"/>
        <v>P*T*</v>
      </c>
      <c r="BH629" s="58" t="str">
        <f t="shared" si="255"/>
        <v>*</v>
      </c>
      <c r="BI629" s="58" t="str">
        <f t="shared" si="255"/>
        <v>P*T+</v>
      </c>
      <c r="BJ629" s="58" t="str">
        <f t="shared" si="255"/>
        <v>P+T-</v>
      </c>
      <c r="BK629" s="58" t="str">
        <f t="shared" si="255"/>
        <v>P+T-</v>
      </c>
      <c r="BL629" s="58" t="str">
        <f t="shared" si="255"/>
        <v>P*T-</v>
      </c>
      <c r="BM629" s="58" t="str">
        <f t="shared" si="255"/>
        <v>P*T-</v>
      </c>
      <c r="BN629" s="58" t="str">
        <f t="shared" si="255"/>
        <v>P*T*</v>
      </c>
      <c r="BO629" s="58" t="str">
        <f t="shared" si="255"/>
        <v>P*T*</v>
      </c>
      <c r="BP629" s="58" t="str">
        <f t="shared" si="255"/>
        <v>P*T*</v>
      </c>
      <c r="BQ629" s="58" t="str">
        <f t="shared" si="255"/>
        <v>P*T*</v>
      </c>
      <c r="BR629" s="58" t="str">
        <f t="shared" si="255"/>
        <v>P*T*</v>
      </c>
      <c r="BS629" s="58" t="str">
        <f t="shared" si="255"/>
        <v>P*T*</v>
      </c>
      <c r="BT629" s="58" t="str">
        <f t="shared" si="255"/>
        <v>P*T-</v>
      </c>
      <c r="BU629" s="58" t="str">
        <f t="shared" si="255"/>
        <v>P*T-</v>
      </c>
      <c r="BV629" s="58" t="str">
        <f t="shared" ref="BV629:DA629" si="256">IF(LEFT(BV$9,7)="Include",IF(LEFT(BV85,4)="WILL",IF(BV489&lt;&gt;"*","P+T+","P+T-"),IF(LEFT(BV85,6)="WON'T",IF(BV489&lt;&gt;"*","P-T+","P-T-"),IF(BV85="NA",IF(BV489&lt;&gt;"*","P*T+","P*T-"),IF(BV489&lt;&gt;"*","P*T+","P*T*")))),"*")</f>
        <v>P*T-</v>
      </c>
      <c r="BW629" s="58" t="str">
        <f t="shared" si="256"/>
        <v>P*T-</v>
      </c>
      <c r="BX629" s="58" t="str">
        <f t="shared" si="256"/>
        <v>P*T*</v>
      </c>
      <c r="BY629" s="58" t="str">
        <f t="shared" si="256"/>
        <v>P*T*</v>
      </c>
      <c r="BZ629" s="58" t="str">
        <f t="shared" si="256"/>
        <v>P*T-</v>
      </c>
      <c r="CA629" s="58" t="str">
        <f t="shared" si="256"/>
        <v>P*T-</v>
      </c>
      <c r="CB629" s="58" t="str">
        <f t="shared" si="256"/>
        <v>P*T*</v>
      </c>
      <c r="CC629" s="58" t="str">
        <f t="shared" si="256"/>
        <v>P+T-</v>
      </c>
      <c r="CD629" s="58" t="str">
        <f t="shared" si="256"/>
        <v>P+T-</v>
      </c>
      <c r="CE629" s="58" t="str">
        <f t="shared" si="256"/>
        <v>*</v>
      </c>
      <c r="CF629" s="58" t="str">
        <f t="shared" si="256"/>
        <v>*</v>
      </c>
      <c r="CG629" s="58" t="str">
        <f t="shared" si="256"/>
        <v>P*T*</v>
      </c>
      <c r="CH629" s="58" t="str">
        <f t="shared" si="256"/>
        <v>P*T-</v>
      </c>
      <c r="CI629" s="58" t="str">
        <f t="shared" si="256"/>
        <v>P*T-</v>
      </c>
      <c r="CJ629" s="58" t="str">
        <f t="shared" si="256"/>
        <v>P*T*</v>
      </c>
      <c r="CK629" s="58" t="str">
        <f t="shared" si="256"/>
        <v>P*T-</v>
      </c>
      <c r="CL629" s="58" t="str">
        <f t="shared" si="256"/>
        <v>P+T+</v>
      </c>
      <c r="CM629" s="58" t="str">
        <f t="shared" si="256"/>
        <v>P+T+</v>
      </c>
      <c r="CN629" s="58" t="str">
        <f t="shared" si="256"/>
        <v>P*T-</v>
      </c>
      <c r="CO629" s="58" t="str">
        <f t="shared" si="256"/>
        <v>P*T+</v>
      </c>
      <c r="CP629" s="58" t="str">
        <f t="shared" si="256"/>
        <v>P*T+</v>
      </c>
      <c r="CQ629" s="58" t="str">
        <f t="shared" si="256"/>
        <v>P*T*</v>
      </c>
      <c r="CR629" s="58" t="str">
        <f t="shared" si="256"/>
        <v>P*T*</v>
      </c>
      <c r="CS629" s="58" t="str">
        <f t="shared" si="256"/>
        <v>P*T*</v>
      </c>
      <c r="CT629" s="58" t="str">
        <f t="shared" si="256"/>
        <v>P*T*</v>
      </c>
      <c r="CU629" s="58" t="str">
        <f t="shared" si="256"/>
        <v>P*T-</v>
      </c>
      <c r="CV629" s="58" t="str">
        <f t="shared" si="256"/>
        <v>P*T-</v>
      </c>
      <c r="CW629" s="58" t="str">
        <f t="shared" si="256"/>
        <v>P*T*</v>
      </c>
      <c r="CX629" s="58" t="str">
        <f t="shared" si="256"/>
        <v>P*T*</v>
      </c>
      <c r="CY629" s="58" t="str">
        <f t="shared" si="256"/>
        <v>P*T-</v>
      </c>
      <c r="CZ629" s="58" t="str">
        <f t="shared" si="256"/>
        <v>P*T-</v>
      </c>
      <c r="DA629" s="58" t="str">
        <f t="shared" si="256"/>
        <v>P+T+</v>
      </c>
      <c r="DB629" s="58" t="str">
        <f t="shared" ref="DB629:EK629" si="257">IF(LEFT(DB$9,7)="Include",IF(LEFT(DB85,4)="WILL",IF(DB489&lt;&gt;"*","P+T+","P+T-"),IF(LEFT(DB85,6)="WON'T",IF(DB489&lt;&gt;"*","P-T+","P-T-"),IF(DB85="NA",IF(DB489&lt;&gt;"*","P*T+","P*T-"),IF(DB489&lt;&gt;"*","P*T+","P*T*")))),"*")</f>
        <v>P+T+</v>
      </c>
      <c r="DC629" s="58" t="str">
        <f t="shared" si="257"/>
        <v>*</v>
      </c>
      <c r="DD629" s="58" t="str">
        <f t="shared" si="257"/>
        <v>P*T-</v>
      </c>
      <c r="DE629" s="58" t="str">
        <f t="shared" si="257"/>
        <v>P*T-</v>
      </c>
      <c r="DF629" s="58" t="str">
        <f t="shared" si="257"/>
        <v>P*T-</v>
      </c>
      <c r="DG629" s="58" t="str">
        <f t="shared" si="257"/>
        <v>P*T*</v>
      </c>
      <c r="DH629" s="58" t="str">
        <f t="shared" si="257"/>
        <v>P*T-</v>
      </c>
      <c r="DI629" s="58" t="str">
        <f t="shared" si="257"/>
        <v>P*T-</v>
      </c>
      <c r="DJ629" s="58" t="str">
        <f t="shared" si="257"/>
        <v>P*T*</v>
      </c>
      <c r="DK629" s="58" t="str">
        <f t="shared" si="257"/>
        <v>P*T*</v>
      </c>
      <c r="DL629" s="58" t="str">
        <f t="shared" si="257"/>
        <v>P*T-</v>
      </c>
      <c r="DM629" s="58" t="str">
        <f t="shared" si="257"/>
        <v>*</v>
      </c>
      <c r="DN629" s="58" t="str">
        <f t="shared" si="257"/>
        <v>P*T*</v>
      </c>
      <c r="DO629" s="58" t="str">
        <f t="shared" si="257"/>
        <v>P*T*</v>
      </c>
      <c r="DP629" s="58" t="str">
        <f t="shared" si="257"/>
        <v>P*T-</v>
      </c>
      <c r="DQ629" s="58" t="str">
        <f t="shared" si="257"/>
        <v>*</v>
      </c>
      <c r="DR629" s="58" t="str">
        <f t="shared" si="257"/>
        <v>*</v>
      </c>
      <c r="DS629" s="58" t="str">
        <f t="shared" si="257"/>
        <v>P*T*</v>
      </c>
      <c r="DT629" s="58" t="str">
        <f t="shared" si="257"/>
        <v>P*T*</v>
      </c>
      <c r="DU629" s="58" t="str">
        <f t="shared" si="257"/>
        <v>P*T*</v>
      </c>
      <c r="DV629" s="58" t="str">
        <f t="shared" si="257"/>
        <v>*</v>
      </c>
      <c r="DW629" s="58" t="str">
        <f t="shared" si="257"/>
        <v>P*T-</v>
      </c>
      <c r="DX629" s="58" t="str">
        <f t="shared" si="257"/>
        <v>P*T*</v>
      </c>
      <c r="DY629" s="58" t="str">
        <f t="shared" si="257"/>
        <v>P*T-</v>
      </c>
      <c r="DZ629" s="58" t="str">
        <f t="shared" si="257"/>
        <v>P*T-</v>
      </c>
      <c r="EA629" s="58" t="str">
        <f t="shared" si="257"/>
        <v>P*T+</v>
      </c>
      <c r="EB629" s="58" t="str">
        <f t="shared" si="257"/>
        <v>P*T*</v>
      </c>
      <c r="EC629" s="58" t="str">
        <f t="shared" si="257"/>
        <v>P*T-</v>
      </c>
      <c r="ED629" s="58" t="str">
        <f t="shared" si="257"/>
        <v>P*T-</v>
      </c>
      <c r="EE629" s="58" t="str">
        <f t="shared" si="257"/>
        <v>P*T-</v>
      </c>
      <c r="EF629" s="58" t="str">
        <f t="shared" si="257"/>
        <v>P*T*</v>
      </c>
      <c r="EG629" s="58" t="str">
        <f t="shared" si="257"/>
        <v>P*T*</v>
      </c>
      <c r="EH629" s="58" t="str">
        <f t="shared" si="257"/>
        <v>P*T-</v>
      </c>
      <c r="EI629" s="58" t="str">
        <f t="shared" si="257"/>
        <v>P*T-</v>
      </c>
      <c r="EJ629" s="58" t="str">
        <f t="shared" si="257"/>
        <v>P*T-</v>
      </c>
      <c r="EK629" s="58" t="str">
        <f t="shared" si="257"/>
        <v>P*T-</v>
      </c>
      <c r="EL629" s="109"/>
      <c r="EM629" s="109"/>
    </row>
    <row r="630" spans="1:143" s="58" customFormat="1" ht="12.75" customHeight="1" x14ac:dyDescent="0.25">
      <c r="A630" s="5"/>
      <c r="B630" s="96"/>
      <c r="C630" s="96"/>
      <c r="D630" s="96"/>
      <c r="E630" s="96"/>
      <c r="F630" s="96" t="s">
        <v>4227</v>
      </c>
      <c r="G630" s="4" t="s">
        <v>372</v>
      </c>
      <c r="H630" s="18" t="s">
        <v>5</v>
      </c>
      <c r="I630" s="18"/>
      <c r="J630" s="58" t="str">
        <f t="shared" ref="J630:AO630" si="258">IF(LEFT(J$9,7)="Include",IF(LEFT(J86,4)="WILL",IF(J490&lt;&gt;"*","P+T+","P+T-"),IF(LEFT(J86,6)="WON'T",IF(J490&lt;&gt;"*","P-T+","P-T-"),IF(J86="NA",IF(J490&lt;&gt;"*","P*T+","P*T-"),IF(J490&lt;&gt;"*","P*T+","P*T*")))),"*")</f>
        <v>P*T-</v>
      </c>
      <c r="K630" s="58" t="str">
        <f t="shared" si="258"/>
        <v>P*T-</v>
      </c>
      <c r="L630" s="58" t="str">
        <f t="shared" si="258"/>
        <v>P*T-</v>
      </c>
      <c r="M630" s="58" t="str">
        <f t="shared" si="258"/>
        <v>P*T-</v>
      </c>
      <c r="N630" s="58" t="str">
        <f t="shared" si="258"/>
        <v>P*T-</v>
      </c>
      <c r="O630" s="58" t="str">
        <f t="shared" si="258"/>
        <v>P*T-</v>
      </c>
      <c r="P630" s="58" t="str">
        <f t="shared" si="258"/>
        <v>P*T-</v>
      </c>
      <c r="Q630" s="58" t="str">
        <f t="shared" si="258"/>
        <v>P*T*</v>
      </c>
      <c r="R630" s="58" t="str">
        <f t="shared" si="258"/>
        <v>P*T*</v>
      </c>
      <c r="S630" s="58" t="str">
        <f t="shared" si="258"/>
        <v>P*T+</v>
      </c>
      <c r="T630" s="58" t="str">
        <f t="shared" si="258"/>
        <v>P*T+</v>
      </c>
      <c r="U630" s="58" t="str">
        <f t="shared" si="258"/>
        <v>P*T-</v>
      </c>
      <c r="V630" s="58" t="str">
        <f t="shared" si="258"/>
        <v>P*T-</v>
      </c>
      <c r="W630" s="58" t="str">
        <f t="shared" si="258"/>
        <v>P*T+</v>
      </c>
      <c r="X630" s="58" t="str">
        <f t="shared" si="258"/>
        <v>P*T+</v>
      </c>
      <c r="Y630" s="58" t="str">
        <f t="shared" si="258"/>
        <v>P*T-</v>
      </c>
      <c r="Z630" s="58" t="str">
        <f t="shared" si="258"/>
        <v>P*T-</v>
      </c>
      <c r="AA630" s="58" t="str">
        <f t="shared" si="258"/>
        <v>P*T-</v>
      </c>
      <c r="AB630" s="58" t="str">
        <f t="shared" si="258"/>
        <v>P*T-</v>
      </c>
      <c r="AC630" s="58" t="str">
        <f t="shared" si="258"/>
        <v>P*T*</v>
      </c>
      <c r="AD630" s="58" t="str">
        <f t="shared" si="258"/>
        <v>P*T*</v>
      </c>
      <c r="AE630" s="58" t="str">
        <f t="shared" si="258"/>
        <v>P*T*</v>
      </c>
      <c r="AF630" s="58" t="str">
        <f t="shared" si="258"/>
        <v>P*T-</v>
      </c>
      <c r="AG630" s="58" t="str">
        <f t="shared" si="258"/>
        <v>P*T-</v>
      </c>
      <c r="AH630" s="58" t="str">
        <f t="shared" si="258"/>
        <v>P*T*</v>
      </c>
      <c r="AI630" s="58" t="str">
        <f t="shared" si="258"/>
        <v>P*T*</v>
      </c>
      <c r="AJ630" s="58" t="str">
        <f t="shared" si="258"/>
        <v>P*T-</v>
      </c>
      <c r="AK630" s="58" t="str">
        <f t="shared" si="258"/>
        <v>P*T-</v>
      </c>
      <c r="AL630" s="58" t="str">
        <f t="shared" si="258"/>
        <v>P*T*</v>
      </c>
      <c r="AM630" s="58" t="str">
        <f t="shared" si="258"/>
        <v>P*T*</v>
      </c>
      <c r="AN630" s="58" t="str">
        <f t="shared" si="258"/>
        <v>P*T+</v>
      </c>
      <c r="AO630" s="58" t="str">
        <f t="shared" si="258"/>
        <v>P*T+</v>
      </c>
      <c r="AP630" s="58" t="str">
        <f t="shared" ref="AP630:BU630" si="259">IF(LEFT(AP$9,7)="Include",IF(LEFT(AP86,4)="WILL",IF(AP490&lt;&gt;"*","P+T+","P+T-"),IF(LEFT(AP86,6)="WON'T",IF(AP490&lt;&gt;"*","P-T+","P-T-"),IF(AP86="NA",IF(AP490&lt;&gt;"*","P*T+","P*T-"),IF(AP490&lt;&gt;"*","P*T+","P*T*")))),"*")</f>
        <v>P*T*</v>
      </c>
      <c r="AQ630" s="58" t="str">
        <f t="shared" si="259"/>
        <v>*</v>
      </c>
      <c r="AR630" s="58" t="str">
        <f t="shared" si="259"/>
        <v>P*T*</v>
      </c>
      <c r="AS630" s="58" t="str">
        <f t="shared" si="259"/>
        <v>P*T*</v>
      </c>
      <c r="AT630" s="58" t="str">
        <f t="shared" si="259"/>
        <v>P*T-</v>
      </c>
      <c r="AU630" s="58" t="str">
        <f t="shared" si="259"/>
        <v>P*T+</v>
      </c>
      <c r="AV630" s="58" t="str">
        <f t="shared" si="259"/>
        <v>*</v>
      </c>
      <c r="AW630" s="58" t="str">
        <f t="shared" si="259"/>
        <v>*</v>
      </c>
      <c r="AX630" s="58" t="str">
        <f t="shared" si="259"/>
        <v>*</v>
      </c>
      <c r="AY630" s="58" t="str">
        <f t="shared" si="259"/>
        <v>*</v>
      </c>
      <c r="AZ630" s="58" t="str">
        <f t="shared" si="259"/>
        <v>P*T*</v>
      </c>
      <c r="BA630" s="58" t="str">
        <f t="shared" si="259"/>
        <v>P*T-</v>
      </c>
      <c r="BB630" s="58" t="str">
        <f t="shared" si="259"/>
        <v>P*T-</v>
      </c>
      <c r="BC630" s="58" t="str">
        <f t="shared" si="259"/>
        <v>P*T-</v>
      </c>
      <c r="BD630" s="58" t="str">
        <f t="shared" si="259"/>
        <v>P*T-</v>
      </c>
      <c r="BE630" s="58" t="str">
        <f t="shared" si="259"/>
        <v>*</v>
      </c>
      <c r="BF630" s="58" t="str">
        <f t="shared" si="259"/>
        <v>*</v>
      </c>
      <c r="BG630" s="58" t="str">
        <f t="shared" si="259"/>
        <v>P*T*</v>
      </c>
      <c r="BH630" s="58" t="str">
        <f t="shared" si="259"/>
        <v>*</v>
      </c>
      <c r="BI630" s="58" t="str">
        <f t="shared" si="259"/>
        <v>P*T*</v>
      </c>
      <c r="BJ630" s="58" t="str">
        <f t="shared" si="259"/>
        <v>P*T-</v>
      </c>
      <c r="BK630" s="58" t="str">
        <f t="shared" si="259"/>
        <v>P*T-</v>
      </c>
      <c r="BL630" s="58" t="str">
        <f t="shared" si="259"/>
        <v>P*T+</v>
      </c>
      <c r="BM630" s="58" t="str">
        <f t="shared" si="259"/>
        <v>P*T+</v>
      </c>
      <c r="BN630" s="58" t="str">
        <f t="shared" si="259"/>
        <v>P*T*</v>
      </c>
      <c r="BO630" s="58" t="str">
        <f t="shared" si="259"/>
        <v>P*T*</v>
      </c>
      <c r="BP630" s="58" t="str">
        <f t="shared" si="259"/>
        <v>P*T*</v>
      </c>
      <c r="BQ630" s="58" t="str">
        <f t="shared" si="259"/>
        <v>P*T*</v>
      </c>
      <c r="BR630" s="58" t="str">
        <f t="shared" si="259"/>
        <v>P*T*</v>
      </c>
      <c r="BS630" s="58" t="str">
        <f t="shared" si="259"/>
        <v>P*T*</v>
      </c>
      <c r="BT630" s="58" t="str">
        <f t="shared" si="259"/>
        <v>P*T-</v>
      </c>
      <c r="BU630" s="58" t="str">
        <f t="shared" si="259"/>
        <v>P*T-</v>
      </c>
      <c r="BV630" s="58" t="str">
        <f t="shared" ref="BV630:DA630" si="260">IF(LEFT(BV$9,7)="Include",IF(LEFT(BV86,4)="WILL",IF(BV490&lt;&gt;"*","P+T+","P+T-"),IF(LEFT(BV86,6)="WON'T",IF(BV490&lt;&gt;"*","P-T+","P-T-"),IF(BV86="NA",IF(BV490&lt;&gt;"*","P*T+","P*T-"),IF(BV490&lt;&gt;"*","P*T+","P*T*")))),"*")</f>
        <v>P*T-</v>
      </c>
      <c r="BW630" s="58" t="str">
        <f t="shared" si="260"/>
        <v>P*T-</v>
      </c>
      <c r="BX630" s="58" t="str">
        <f t="shared" si="260"/>
        <v>P*T*</v>
      </c>
      <c r="BY630" s="58" t="str">
        <f t="shared" si="260"/>
        <v>P*T*</v>
      </c>
      <c r="BZ630" s="58" t="str">
        <f t="shared" si="260"/>
        <v>P*T-</v>
      </c>
      <c r="CA630" s="58" t="str">
        <f t="shared" si="260"/>
        <v>P*T-</v>
      </c>
      <c r="CB630" s="58" t="str">
        <f t="shared" si="260"/>
        <v>P*T*</v>
      </c>
      <c r="CC630" s="58" t="str">
        <f t="shared" si="260"/>
        <v>P*T-</v>
      </c>
      <c r="CD630" s="58" t="str">
        <f t="shared" si="260"/>
        <v>P*T-</v>
      </c>
      <c r="CE630" s="58" t="str">
        <f t="shared" si="260"/>
        <v>*</v>
      </c>
      <c r="CF630" s="58" t="str">
        <f t="shared" si="260"/>
        <v>*</v>
      </c>
      <c r="CG630" s="58" t="str">
        <f t="shared" si="260"/>
        <v>P*T*</v>
      </c>
      <c r="CH630" s="58" t="str">
        <f t="shared" si="260"/>
        <v>P*T-</v>
      </c>
      <c r="CI630" s="58" t="str">
        <f t="shared" si="260"/>
        <v>P*T-</v>
      </c>
      <c r="CJ630" s="58" t="str">
        <f t="shared" si="260"/>
        <v>P+T+</v>
      </c>
      <c r="CK630" s="58" t="str">
        <f t="shared" si="260"/>
        <v>P*T+</v>
      </c>
      <c r="CL630" s="58" t="str">
        <f t="shared" si="260"/>
        <v>P+T-</v>
      </c>
      <c r="CM630" s="58" t="str">
        <f t="shared" si="260"/>
        <v>P+T+</v>
      </c>
      <c r="CN630" s="58" t="str">
        <f t="shared" si="260"/>
        <v>P*T-</v>
      </c>
      <c r="CO630" s="58" t="str">
        <f t="shared" si="260"/>
        <v>P*T+</v>
      </c>
      <c r="CP630" s="58" t="str">
        <f t="shared" si="260"/>
        <v>P*T+</v>
      </c>
      <c r="CQ630" s="58" t="str">
        <f t="shared" si="260"/>
        <v>P*T*</v>
      </c>
      <c r="CR630" s="58" t="str">
        <f t="shared" si="260"/>
        <v>P*T*</v>
      </c>
      <c r="CS630" s="58" t="str">
        <f t="shared" si="260"/>
        <v>P*T*</v>
      </c>
      <c r="CT630" s="58" t="str">
        <f t="shared" si="260"/>
        <v>P*T*</v>
      </c>
      <c r="CU630" s="58" t="str">
        <f t="shared" si="260"/>
        <v>P*T-</v>
      </c>
      <c r="CV630" s="58" t="str">
        <f t="shared" si="260"/>
        <v>P*T-</v>
      </c>
      <c r="CW630" s="58" t="str">
        <f t="shared" si="260"/>
        <v>P*T*</v>
      </c>
      <c r="CX630" s="58" t="str">
        <f t="shared" si="260"/>
        <v>P*T*</v>
      </c>
      <c r="CY630" s="58" t="str">
        <f t="shared" si="260"/>
        <v>P*T-</v>
      </c>
      <c r="CZ630" s="58" t="str">
        <f t="shared" si="260"/>
        <v>P*T-</v>
      </c>
      <c r="DA630" s="58" t="str">
        <f t="shared" si="260"/>
        <v>P*T-</v>
      </c>
      <c r="DB630" s="58" t="str">
        <f t="shared" ref="DB630:EK630" si="261">IF(LEFT(DB$9,7)="Include",IF(LEFT(DB86,4)="WILL",IF(DB490&lt;&gt;"*","P+T+","P+T-"),IF(LEFT(DB86,6)="WON'T",IF(DB490&lt;&gt;"*","P-T+","P-T-"),IF(DB86="NA",IF(DB490&lt;&gt;"*","P*T+","P*T-"),IF(DB490&lt;&gt;"*","P*T+","P*T*")))),"*")</f>
        <v>P*T-</v>
      </c>
      <c r="DC630" s="58" t="str">
        <f t="shared" si="261"/>
        <v>*</v>
      </c>
      <c r="DD630" s="58" t="str">
        <f t="shared" si="261"/>
        <v>P*T-</v>
      </c>
      <c r="DE630" s="58" t="str">
        <f t="shared" si="261"/>
        <v>P*T-</v>
      </c>
      <c r="DF630" s="58" t="str">
        <f t="shared" si="261"/>
        <v>P*T-</v>
      </c>
      <c r="DG630" s="58" t="str">
        <f t="shared" si="261"/>
        <v>P+T-</v>
      </c>
      <c r="DH630" s="58" t="str">
        <f t="shared" si="261"/>
        <v>P*T-</v>
      </c>
      <c r="DI630" s="58" t="str">
        <f t="shared" si="261"/>
        <v>P*T+</v>
      </c>
      <c r="DJ630" s="58" t="str">
        <f t="shared" si="261"/>
        <v>P*T*</v>
      </c>
      <c r="DK630" s="58" t="str">
        <f t="shared" si="261"/>
        <v>P*T*</v>
      </c>
      <c r="DL630" s="58" t="str">
        <f t="shared" si="261"/>
        <v>P*T-</v>
      </c>
      <c r="DM630" s="58" t="str">
        <f t="shared" si="261"/>
        <v>*</v>
      </c>
      <c r="DN630" s="58" t="str">
        <f t="shared" si="261"/>
        <v>P*T*</v>
      </c>
      <c r="DO630" s="58" t="str">
        <f t="shared" si="261"/>
        <v>P*T*</v>
      </c>
      <c r="DP630" s="58" t="str">
        <f t="shared" si="261"/>
        <v>P*T-</v>
      </c>
      <c r="DQ630" s="58" t="str">
        <f t="shared" si="261"/>
        <v>*</v>
      </c>
      <c r="DR630" s="58" t="str">
        <f t="shared" si="261"/>
        <v>*</v>
      </c>
      <c r="DS630" s="58" t="str">
        <f t="shared" si="261"/>
        <v>P*T*</v>
      </c>
      <c r="DT630" s="58" t="str">
        <f t="shared" si="261"/>
        <v>P*T*</v>
      </c>
      <c r="DU630" s="58" t="str">
        <f t="shared" si="261"/>
        <v>P*T*</v>
      </c>
      <c r="DV630" s="58" t="str">
        <f t="shared" si="261"/>
        <v>*</v>
      </c>
      <c r="DW630" s="58" t="str">
        <f t="shared" si="261"/>
        <v>P*T-</v>
      </c>
      <c r="DX630" s="58" t="str">
        <f t="shared" si="261"/>
        <v>P*T-</v>
      </c>
      <c r="DY630" s="58" t="str">
        <f t="shared" si="261"/>
        <v>P*T-</v>
      </c>
      <c r="DZ630" s="58" t="str">
        <f t="shared" si="261"/>
        <v>P*T-</v>
      </c>
      <c r="EA630" s="58" t="str">
        <f t="shared" si="261"/>
        <v>P*T+</v>
      </c>
      <c r="EB630" s="58" t="str">
        <f t="shared" si="261"/>
        <v>P*T-</v>
      </c>
      <c r="EC630" s="58" t="str">
        <f t="shared" si="261"/>
        <v>P*T-</v>
      </c>
      <c r="ED630" s="58" t="str">
        <f t="shared" si="261"/>
        <v>P*T-</v>
      </c>
      <c r="EE630" s="58" t="str">
        <f t="shared" si="261"/>
        <v>P*T-</v>
      </c>
      <c r="EF630" s="58" t="str">
        <f t="shared" si="261"/>
        <v>P*T+</v>
      </c>
      <c r="EG630" s="58" t="str">
        <f t="shared" si="261"/>
        <v>P*T+</v>
      </c>
      <c r="EH630" s="58" t="str">
        <f t="shared" si="261"/>
        <v>P*T-</v>
      </c>
      <c r="EI630" s="58" t="str">
        <f t="shared" si="261"/>
        <v>P*T-</v>
      </c>
      <c r="EJ630" s="58" t="str">
        <f t="shared" si="261"/>
        <v>P*T-</v>
      </c>
      <c r="EK630" s="58" t="str">
        <f t="shared" si="261"/>
        <v>P*T-</v>
      </c>
      <c r="EL630" s="109"/>
      <c r="EM630" s="109"/>
    </row>
    <row r="631" spans="1:143" s="58" customFormat="1" ht="12.75" customHeight="1" x14ac:dyDescent="0.25">
      <c r="A631" s="5"/>
      <c r="B631" s="96"/>
      <c r="C631" s="96"/>
      <c r="D631" s="96"/>
      <c r="E631" s="96"/>
      <c r="F631" s="96" t="s">
        <v>3539</v>
      </c>
      <c r="G631" s="4" t="s">
        <v>385</v>
      </c>
      <c r="H631" s="18" t="s">
        <v>5</v>
      </c>
      <c r="I631" s="18"/>
      <c r="J631" s="58" t="str">
        <f t="shared" ref="J631:AO631" si="262">IF(LEFT(J$9,7)="Include",IF(LEFT(J87,4)="WILL",IF(J491&lt;&gt;"*","P+T+","P+T-"),IF(LEFT(J87,6)="WON'T",IF(J491&lt;&gt;"*","P-T+","P-T-"),IF(J87="NA",IF(J491&lt;&gt;"*","P*T+","P*T-"),IF(J491&lt;&gt;"*","P*T+","P*T*")))),"*")</f>
        <v>P*T-</v>
      </c>
      <c r="K631" s="58" t="str">
        <f t="shared" si="262"/>
        <v>P*T-</v>
      </c>
      <c r="L631" s="58" t="str">
        <f t="shared" si="262"/>
        <v>P*T-</v>
      </c>
      <c r="M631" s="58" t="str">
        <f t="shared" si="262"/>
        <v>P*T-</v>
      </c>
      <c r="N631" s="58" t="str">
        <f t="shared" si="262"/>
        <v>P*T-</v>
      </c>
      <c r="O631" s="58" t="str">
        <f t="shared" si="262"/>
        <v>P*T-</v>
      </c>
      <c r="P631" s="58" t="str">
        <f t="shared" si="262"/>
        <v>P*T-</v>
      </c>
      <c r="Q631" s="58" t="str">
        <f t="shared" si="262"/>
        <v>P*T*</v>
      </c>
      <c r="R631" s="58" t="str">
        <f t="shared" si="262"/>
        <v>P*T*</v>
      </c>
      <c r="S631" s="58" t="str">
        <f t="shared" si="262"/>
        <v>P*T-</v>
      </c>
      <c r="T631" s="58" t="str">
        <f t="shared" si="262"/>
        <v>P*T-</v>
      </c>
      <c r="U631" s="58" t="str">
        <f t="shared" si="262"/>
        <v>P*T-</v>
      </c>
      <c r="V631" s="58" t="str">
        <f t="shared" si="262"/>
        <v>P*T-</v>
      </c>
      <c r="W631" s="58" t="str">
        <f t="shared" si="262"/>
        <v>P*T-</v>
      </c>
      <c r="X631" s="58" t="str">
        <f t="shared" si="262"/>
        <v>P*T-</v>
      </c>
      <c r="Y631" s="58" t="str">
        <f t="shared" si="262"/>
        <v>P*T-</v>
      </c>
      <c r="Z631" s="58" t="str">
        <f t="shared" si="262"/>
        <v>P*T-</v>
      </c>
      <c r="AA631" s="58" t="str">
        <f t="shared" si="262"/>
        <v>P*T-</v>
      </c>
      <c r="AB631" s="58" t="str">
        <f t="shared" si="262"/>
        <v>P*T-</v>
      </c>
      <c r="AC631" s="58" t="str">
        <f t="shared" si="262"/>
        <v>P*T*</v>
      </c>
      <c r="AD631" s="58" t="str">
        <f t="shared" si="262"/>
        <v>P*T*</v>
      </c>
      <c r="AE631" s="58" t="str">
        <f t="shared" si="262"/>
        <v>P*T*</v>
      </c>
      <c r="AF631" s="58" t="str">
        <f t="shared" si="262"/>
        <v>P*T-</v>
      </c>
      <c r="AG631" s="58" t="str">
        <f t="shared" si="262"/>
        <v>P*T-</v>
      </c>
      <c r="AH631" s="58" t="str">
        <f t="shared" si="262"/>
        <v>P*T*</v>
      </c>
      <c r="AI631" s="58" t="str">
        <f t="shared" si="262"/>
        <v>P*T*</v>
      </c>
      <c r="AJ631" s="58" t="str">
        <f t="shared" si="262"/>
        <v>P*T-</v>
      </c>
      <c r="AK631" s="58" t="str">
        <f t="shared" si="262"/>
        <v>P*T-</v>
      </c>
      <c r="AL631" s="58" t="str">
        <f t="shared" si="262"/>
        <v>P*T*</v>
      </c>
      <c r="AM631" s="58" t="str">
        <f t="shared" si="262"/>
        <v>P*T*</v>
      </c>
      <c r="AN631" s="58" t="str">
        <f t="shared" si="262"/>
        <v>P*T*</v>
      </c>
      <c r="AO631" s="58" t="str">
        <f t="shared" si="262"/>
        <v>P*T*</v>
      </c>
      <c r="AP631" s="58" t="str">
        <f t="shared" ref="AP631:BU631" si="263">IF(LEFT(AP$9,7)="Include",IF(LEFT(AP87,4)="WILL",IF(AP491&lt;&gt;"*","P+T+","P+T-"),IF(LEFT(AP87,6)="WON'T",IF(AP491&lt;&gt;"*","P-T+","P-T-"),IF(AP87="NA",IF(AP491&lt;&gt;"*","P*T+","P*T-"),IF(AP491&lt;&gt;"*","P*T+","P*T*")))),"*")</f>
        <v>P*T*</v>
      </c>
      <c r="AQ631" s="58" t="str">
        <f t="shared" si="263"/>
        <v>*</v>
      </c>
      <c r="AR631" s="58" t="str">
        <f t="shared" si="263"/>
        <v>P*T*</v>
      </c>
      <c r="AS631" s="58" t="str">
        <f t="shared" si="263"/>
        <v>P*T*</v>
      </c>
      <c r="AT631" s="58" t="str">
        <f t="shared" si="263"/>
        <v>P*T-</v>
      </c>
      <c r="AU631" s="58" t="str">
        <f t="shared" si="263"/>
        <v>P*T-</v>
      </c>
      <c r="AV631" s="58" t="str">
        <f t="shared" si="263"/>
        <v>*</v>
      </c>
      <c r="AW631" s="58" t="str">
        <f t="shared" si="263"/>
        <v>*</v>
      </c>
      <c r="AX631" s="58" t="str">
        <f t="shared" si="263"/>
        <v>*</v>
      </c>
      <c r="AY631" s="58" t="str">
        <f t="shared" si="263"/>
        <v>*</v>
      </c>
      <c r="AZ631" s="58" t="str">
        <f t="shared" si="263"/>
        <v>P*T*</v>
      </c>
      <c r="BA631" s="58" t="str">
        <f t="shared" si="263"/>
        <v>P*T-</v>
      </c>
      <c r="BB631" s="58" t="str">
        <f t="shared" si="263"/>
        <v>P*T-</v>
      </c>
      <c r="BC631" s="58" t="str">
        <f t="shared" si="263"/>
        <v>P*T-</v>
      </c>
      <c r="BD631" s="58" t="str">
        <f t="shared" si="263"/>
        <v>P*T-</v>
      </c>
      <c r="BE631" s="58" t="str">
        <f t="shared" si="263"/>
        <v>*</v>
      </c>
      <c r="BF631" s="58" t="str">
        <f t="shared" si="263"/>
        <v>*</v>
      </c>
      <c r="BG631" s="58" t="str">
        <f t="shared" si="263"/>
        <v>P*T*</v>
      </c>
      <c r="BH631" s="58" t="str">
        <f t="shared" si="263"/>
        <v>*</v>
      </c>
      <c r="BI631" s="58" t="str">
        <f t="shared" si="263"/>
        <v>P*T*</v>
      </c>
      <c r="BJ631" s="58" t="str">
        <f t="shared" si="263"/>
        <v>P*T-</v>
      </c>
      <c r="BK631" s="58" t="str">
        <f t="shared" si="263"/>
        <v>P*T-</v>
      </c>
      <c r="BL631" s="58" t="str">
        <f t="shared" si="263"/>
        <v>P*T-</v>
      </c>
      <c r="BM631" s="58" t="str">
        <f t="shared" si="263"/>
        <v>P*T-</v>
      </c>
      <c r="BN631" s="58" t="str">
        <f t="shared" si="263"/>
        <v>P*T*</v>
      </c>
      <c r="BO631" s="58" t="str">
        <f t="shared" si="263"/>
        <v>P*T*</v>
      </c>
      <c r="BP631" s="58" t="str">
        <f t="shared" si="263"/>
        <v>P*T*</v>
      </c>
      <c r="BQ631" s="58" t="str">
        <f t="shared" si="263"/>
        <v>P*T*</v>
      </c>
      <c r="BR631" s="58" t="str">
        <f t="shared" si="263"/>
        <v>P*T*</v>
      </c>
      <c r="BS631" s="58" t="str">
        <f t="shared" si="263"/>
        <v>P*T*</v>
      </c>
      <c r="BT631" s="58" t="str">
        <f t="shared" si="263"/>
        <v>P*T-</v>
      </c>
      <c r="BU631" s="58" t="str">
        <f t="shared" si="263"/>
        <v>P*T-</v>
      </c>
      <c r="BV631" s="58" t="str">
        <f t="shared" ref="BV631:DA631" si="264">IF(LEFT(BV$9,7)="Include",IF(LEFT(BV87,4)="WILL",IF(BV491&lt;&gt;"*","P+T+","P+T-"),IF(LEFT(BV87,6)="WON'T",IF(BV491&lt;&gt;"*","P-T+","P-T-"),IF(BV87="NA",IF(BV491&lt;&gt;"*","P*T+","P*T-"),IF(BV491&lt;&gt;"*","P*T+","P*T*")))),"*")</f>
        <v>P*T-</v>
      </c>
      <c r="BW631" s="58" t="str">
        <f t="shared" si="264"/>
        <v>P*T-</v>
      </c>
      <c r="BX631" s="58" t="str">
        <f t="shared" si="264"/>
        <v>P*T*</v>
      </c>
      <c r="BY631" s="58" t="str">
        <f t="shared" si="264"/>
        <v>P*T*</v>
      </c>
      <c r="BZ631" s="58" t="str">
        <f t="shared" si="264"/>
        <v>P*T-</v>
      </c>
      <c r="CA631" s="58" t="str">
        <f t="shared" si="264"/>
        <v>P*T-</v>
      </c>
      <c r="CB631" s="58" t="str">
        <f t="shared" si="264"/>
        <v>P*T*</v>
      </c>
      <c r="CC631" s="58" t="str">
        <f t="shared" si="264"/>
        <v>P*T-</v>
      </c>
      <c r="CD631" s="58" t="str">
        <f t="shared" si="264"/>
        <v>P*T-</v>
      </c>
      <c r="CE631" s="58" t="str">
        <f t="shared" si="264"/>
        <v>*</v>
      </c>
      <c r="CF631" s="58" t="str">
        <f t="shared" si="264"/>
        <v>*</v>
      </c>
      <c r="CG631" s="58" t="str">
        <f t="shared" si="264"/>
        <v>P*T*</v>
      </c>
      <c r="CH631" s="58" t="str">
        <f t="shared" si="264"/>
        <v>P*T-</v>
      </c>
      <c r="CI631" s="58" t="str">
        <f t="shared" si="264"/>
        <v>P*T-</v>
      </c>
      <c r="CJ631" s="58" t="str">
        <f t="shared" si="264"/>
        <v>P*T-</v>
      </c>
      <c r="CK631" s="58" t="str">
        <f t="shared" si="264"/>
        <v>P*T-</v>
      </c>
      <c r="CL631" s="58" t="str">
        <f t="shared" si="264"/>
        <v>P*T-</v>
      </c>
      <c r="CM631" s="58" t="str">
        <f t="shared" si="264"/>
        <v>P*T-</v>
      </c>
      <c r="CN631" s="58" t="str">
        <f t="shared" si="264"/>
        <v>P*T-</v>
      </c>
      <c r="CO631" s="58" t="str">
        <f t="shared" si="264"/>
        <v>P*T+</v>
      </c>
      <c r="CP631" s="58" t="str">
        <f t="shared" si="264"/>
        <v>P*T+</v>
      </c>
      <c r="CQ631" s="58" t="str">
        <f t="shared" si="264"/>
        <v>P*T*</v>
      </c>
      <c r="CR631" s="58" t="str">
        <f t="shared" si="264"/>
        <v>P*T*</v>
      </c>
      <c r="CS631" s="58" t="str">
        <f t="shared" si="264"/>
        <v>P*T*</v>
      </c>
      <c r="CT631" s="58" t="str">
        <f t="shared" si="264"/>
        <v>P*T*</v>
      </c>
      <c r="CU631" s="58" t="str">
        <f t="shared" si="264"/>
        <v>P*T-</v>
      </c>
      <c r="CV631" s="58" t="str">
        <f t="shared" si="264"/>
        <v>P*T-</v>
      </c>
      <c r="CW631" s="58" t="str">
        <f t="shared" si="264"/>
        <v>P*T*</v>
      </c>
      <c r="CX631" s="58" t="str">
        <f t="shared" si="264"/>
        <v>P*T*</v>
      </c>
      <c r="CY631" s="58" t="str">
        <f t="shared" si="264"/>
        <v>P*T-</v>
      </c>
      <c r="CZ631" s="58" t="str">
        <f t="shared" si="264"/>
        <v>P*T-</v>
      </c>
      <c r="DA631" s="58" t="str">
        <f t="shared" si="264"/>
        <v>P*T-</v>
      </c>
      <c r="DB631" s="58" t="str">
        <f t="shared" ref="DB631:EK631" si="265">IF(LEFT(DB$9,7)="Include",IF(LEFT(DB87,4)="WILL",IF(DB491&lt;&gt;"*","P+T+","P+T-"),IF(LEFT(DB87,6)="WON'T",IF(DB491&lt;&gt;"*","P-T+","P-T-"),IF(DB87="NA",IF(DB491&lt;&gt;"*","P*T+","P*T-"),IF(DB491&lt;&gt;"*","P*T+","P*T*")))),"*")</f>
        <v>P*T-</v>
      </c>
      <c r="DC631" s="58" t="str">
        <f t="shared" si="265"/>
        <v>*</v>
      </c>
      <c r="DD631" s="58" t="str">
        <f t="shared" si="265"/>
        <v>P*T-</v>
      </c>
      <c r="DE631" s="58" t="str">
        <f t="shared" si="265"/>
        <v>P*T-</v>
      </c>
      <c r="DF631" s="58" t="str">
        <f t="shared" si="265"/>
        <v>P*T-</v>
      </c>
      <c r="DG631" s="58" t="str">
        <f t="shared" si="265"/>
        <v>P*T*</v>
      </c>
      <c r="DH631" s="58" t="str">
        <f t="shared" si="265"/>
        <v>P*T-</v>
      </c>
      <c r="DI631" s="58" t="str">
        <f t="shared" si="265"/>
        <v>P*T-</v>
      </c>
      <c r="DJ631" s="58" t="str">
        <f t="shared" si="265"/>
        <v>P*T*</v>
      </c>
      <c r="DK631" s="58" t="str">
        <f t="shared" si="265"/>
        <v>P*T*</v>
      </c>
      <c r="DL631" s="58" t="str">
        <f t="shared" si="265"/>
        <v>P*T-</v>
      </c>
      <c r="DM631" s="58" t="str">
        <f t="shared" si="265"/>
        <v>*</v>
      </c>
      <c r="DN631" s="58" t="str">
        <f t="shared" si="265"/>
        <v>P*T*</v>
      </c>
      <c r="DO631" s="58" t="str">
        <f t="shared" si="265"/>
        <v>P*T*</v>
      </c>
      <c r="DP631" s="58" t="str">
        <f t="shared" si="265"/>
        <v>P*T-</v>
      </c>
      <c r="DQ631" s="58" t="str">
        <f t="shared" si="265"/>
        <v>*</v>
      </c>
      <c r="DR631" s="58" t="str">
        <f t="shared" si="265"/>
        <v>*</v>
      </c>
      <c r="DS631" s="58" t="str">
        <f t="shared" si="265"/>
        <v>P*T*</v>
      </c>
      <c r="DT631" s="58" t="str">
        <f t="shared" si="265"/>
        <v>P*T*</v>
      </c>
      <c r="DU631" s="58" t="str">
        <f t="shared" si="265"/>
        <v>P*T*</v>
      </c>
      <c r="DV631" s="58" t="str">
        <f t="shared" si="265"/>
        <v>*</v>
      </c>
      <c r="DW631" s="58" t="str">
        <f t="shared" si="265"/>
        <v>P*T-</v>
      </c>
      <c r="DX631" s="58" t="str">
        <f t="shared" si="265"/>
        <v>P*T-</v>
      </c>
      <c r="DY631" s="58" t="str">
        <f t="shared" si="265"/>
        <v>P*T-</v>
      </c>
      <c r="DZ631" s="58" t="str">
        <f t="shared" si="265"/>
        <v>P*T-</v>
      </c>
      <c r="EA631" s="58" t="str">
        <f t="shared" si="265"/>
        <v>P*T*</v>
      </c>
      <c r="EB631" s="58" t="str">
        <f t="shared" si="265"/>
        <v>P*T-</v>
      </c>
      <c r="EC631" s="58" t="str">
        <f t="shared" si="265"/>
        <v>P*T-</v>
      </c>
      <c r="ED631" s="58" t="str">
        <f t="shared" si="265"/>
        <v>P*T-</v>
      </c>
      <c r="EE631" s="58" t="str">
        <f t="shared" si="265"/>
        <v>P*T-</v>
      </c>
      <c r="EF631" s="58" t="str">
        <f t="shared" si="265"/>
        <v>P*T*</v>
      </c>
      <c r="EG631" s="58" t="str">
        <f t="shared" si="265"/>
        <v>P*T*</v>
      </c>
      <c r="EH631" s="58" t="str">
        <f t="shared" si="265"/>
        <v>P*T-</v>
      </c>
      <c r="EI631" s="58" t="str">
        <f t="shared" si="265"/>
        <v>P*T-</v>
      </c>
      <c r="EJ631" s="58" t="str">
        <f t="shared" si="265"/>
        <v>P*T-</v>
      </c>
      <c r="EK631" s="58" t="str">
        <f t="shared" si="265"/>
        <v>P*T-</v>
      </c>
      <c r="EL631" s="109"/>
      <c r="EM631" s="109"/>
    </row>
    <row r="632" spans="1:143" s="58" customFormat="1" ht="12.75" customHeight="1" x14ac:dyDescent="0.25">
      <c r="A632" s="5"/>
      <c r="B632" s="96"/>
      <c r="C632" s="96"/>
      <c r="D632" s="96"/>
      <c r="E632" s="96"/>
      <c r="F632" s="96" t="s">
        <v>3539</v>
      </c>
      <c r="G632" s="4" t="s">
        <v>376</v>
      </c>
      <c r="H632" s="18" t="s">
        <v>5</v>
      </c>
      <c r="I632" s="18"/>
      <c r="J632" s="58" t="str">
        <f t="shared" ref="J632:AO632" si="266">IF(LEFT(J$9,7)="Include",IF(LEFT(J88,4)="WILL",IF(J492&lt;&gt;"*","P+T+","P+T-"),IF(LEFT(J88,6)="WON'T",IF(J492&lt;&gt;"*","P-T+","P-T-"),IF(J88="NA",IF(J492&lt;&gt;"*","P*T+","P*T-"),IF(J492&lt;&gt;"*","P*T+","P*T*")))),"*")</f>
        <v>P*T-</v>
      </c>
      <c r="K632" s="58" t="str">
        <f t="shared" si="266"/>
        <v>P*T-</v>
      </c>
      <c r="L632" s="58" t="str">
        <f t="shared" si="266"/>
        <v>P*T-</v>
      </c>
      <c r="M632" s="58" t="str">
        <f t="shared" si="266"/>
        <v>P*T-</v>
      </c>
      <c r="N632" s="58" t="str">
        <f t="shared" si="266"/>
        <v>P*T-</v>
      </c>
      <c r="O632" s="58" t="str">
        <f t="shared" si="266"/>
        <v>P*T-</v>
      </c>
      <c r="P632" s="58" t="str">
        <f t="shared" si="266"/>
        <v>P*T-</v>
      </c>
      <c r="Q632" s="58" t="str">
        <f t="shared" si="266"/>
        <v>P*T*</v>
      </c>
      <c r="R632" s="58" t="str">
        <f t="shared" si="266"/>
        <v>P*T*</v>
      </c>
      <c r="S632" s="58" t="str">
        <f t="shared" si="266"/>
        <v>P*T-</v>
      </c>
      <c r="T632" s="58" t="str">
        <f t="shared" si="266"/>
        <v>P*T-</v>
      </c>
      <c r="U632" s="58" t="str">
        <f t="shared" si="266"/>
        <v>P*T-</v>
      </c>
      <c r="V632" s="58" t="str">
        <f t="shared" si="266"/>
        <v>P*T-</v>
      </c>
      <c r="W632" s="58" t="str">
        <f t="shared" si="266"/>
        <v>P*T-</v>
      </c>
      <c r="X632" s="58" t="str">
        <f t="shared" si="266"/>
        <v>P*T-</v>
      </c>
      <c r="Y632" s="58" t="str">
        <f t="shared" si="266"/>
        <v>P*T-</v>
      </c>
      <c r="Z632" s="58" t="str">
        <f t="shared" si="266"/>
        <v>P*T-</v>
      </c>
      <c r="AA632" s="58" t="str">
        <f t="shared" si="266"/>
        <v>P*T-</v>
      </c>
      <c r="AB632" s="58" t="str">
        <f t="shared" si="266"/>
        <v>P*T-</v>
      </c>
      <c r="AC632" s="58" t="str">
        <f t="shared" si="266"/>
        <v>P*T*</v>
      </c>
      <c r="AD632" s="58" t="str">
        <f t="shared" si="266"/>
        <v>P*T*</v>
      </c>
      <c r="AE632" s="58" t="str">
        <f t="shared" si="266"/>
        <v>P*T*</v>
      </c>
      <c r="AF632" s="58" t="str">
        <f t="shared" si="266"/>
        <v>P*T-</v>
      </c>
      <c r="AG632" s="58" t="str">
        <f t="shared" si="266"/>
        <v>P*T-</v>
      </c>
      <c r="AH632" s="58" t="str">
        <f t="shared" si="266"/>
        <v>P*T*</v>
      </c>
      <c r="AI632" s="58" t="str">
        <f t="shared" si="266"/>
        <v>P*T*</v>
      </c>
      <c r="AJ632" s="58" t="str">
        <f t="shared" si="266"/>
        <v>P*T-</v>
      </c>
      <c r="AK632" s="58" t="str">
        <f t="shared" si="266"/>
        <v>P*T-</v>
      </c>
      <c r="AL632" s="58" t="str">
        <f t="shared" si="266"/>
        <v>P*T*</v>
      </c>
      <c r="AM632" s="58" t="str">
        <f t="shared" si="266"/>
        <v>P*T*</v>
      </c>
      <c r="AN632" s="58" t="str">
        <f t="shared" si="266"/>
        <v>P*T+</v>
      </c>
      <c r="AO632" s="58" t="str">
        <f t="shared" si="266"/>
        <v>P*T+</v>
      </c>
      <c r="AP632" s="58" t="str">
        <f t="shared" ref="AP632:BU632" si="267">IF(LEFT(AP$9,7)="Include",IF(LEFT(AP88,4)="WILL",IF(AP492&lt;&gt;"*","P+T+","P+T-"),IF(LEFT(AP88,6)="WON'T",IF(AP492&lt;&gt;"*","P-T+","P-T-"),IF(AP88="NA",IF(AP492&lt;&gt;"*","P*T+","P*T-"),IF(AP492&lt;&gt;"*","P*T+","P*T*")))),"*")</f>
        <v>P*T*</v>
      </c>
      <c r="AQ632" s="58" t="str">
        <f t="shared" si="267"/>
        <v>*</v>
      </c>
      <c r="AR632" s="58" t="str">
        <f t="shared" si="267"/>
        <v>P*T*</v>
      </c>
      <c r="AS632" s="58" t="str">
        <f t="shared" si="267"/>
        <v>P*T*</v>
      </c>
      <c r="AT632" s="58" t="str">
        <f t="shared" si="267"/>
        <v>P*T-</v>
      </c>
      <c r="AU632" s="58" t="str">
        <f t="shared" si="267"/>
        <v>P*T-</v>
      </c>
      <c r="AV632" s="58" t="str">
        <f t="shared" si="267"/>
        <v>*</v>
      </c>
      <c r="AW632" s="58" t="str">
        <f t="shared" si="267"/>
        <v>*</v>
      </c>
      <c r="AX632" s="58" t="str">
        <f t="shared" si="267"/>
        <v>*</v>
      </c>
      <c r="AY632" s="58" t="str">
        <f t="shared" si="267"/>
        <v>*</v>
      </c>
      <c r="AZ632" s="58" t="str">
        <f t="shared" si="267"/>
        <v>P*T*</v>
      </c>
      <c r="BA632" s="58" t="str">
        <f t="shared" si="267"/>
        <v>P*T-</v>
      </c>
      <c r="BB632" s="58" t="str">
        <f t="shared" si="267"/>
        <v>P*T-</v>
      </c>
      <c r="BC632" s="58" t="str">
        <f t="shared" si="267"/>
        <v>P*T-</v>
      </c>
      <c r="BD632" s="58" t="str">
        <f t="shared" si="267"/>
        <v>P*T-</v>
      </c>
      <c r="BE632" s="58" t="str">
        <f t="shared" si="267"/>
        <v>*</v>
      </c>
      <c r="BF632" s="58" t="str">
        <f t="shared" si="267"/>
        <v>*</v>
      </c>
      <c r="BG632" s="58" t="str">
        <f t="shared" si="267"/>
        <v>P*T*</v>
      </c>
      <c r="BH632" s="58" t="str">
        <f t="shared" si="267"/>
        <v>*</v>
      </c>
      <c r="BI632" s="58" t="str">
        <f t="shared" si="267"/>
        <v>P*T*</v>
      </c>
      <c r="BJ632" s="58" t="str">
        <f t="shared" si="267"/>
        <v>P*T-</v>
      </c>
      <c r="BK632" s="58" t="str">
        <f t="shared" si="267"/>
        <v>P*T-</v>
      </c>
      <c r="BL632" s="58" t="str">
        <f t="shared" si="267"/>
        <v>P*T-</v>
      </c>
      <c r="BM632" s="58" t="str">
        <f t="shared" si="267"/>
        <v>P*T-</v>
      </c>
      <c r="BN632" s="58" t="str">
        <f t="shared" si="267"/>
        <v>P*T*</v>
      </c>
      <c r="BO632" s="58" t="str">
        <f t="shared" si="267"/>
        <v>P*T*</v>
      </c>
      <c r="BP632" s="58" t="str">
        <f t="shared" si="267"/>
        <v>P*T*</v>
      </c>
      <c r="BQ632" s="58" t="str">
        <f t="shared" si="267"/>
        <v>P*T*</v>
      </c>
      <c r="BR632" s="58" t="str">
        <f t="shared" si="267"/>
        <v>P*T*</v>
      </c>
      <c r="BS632" s="58" t="str">
        <f t="shared" si="267"/>
        <v>P*T*</v>
      </c>
      <c r="BT632" s="58" t="str">
        <f t="shared" si="267"/>
        <v>P*T-</v>
      </c>
      <c r="BU632" s="58" t="str">
        <f t="shared" si="267"/>
        <v>P*T-</v>
      </c>
      <c r="BV632" s="58" t="str">
        <f t="shared" ref="BV632:DA632" si="268">IF(LEFT(BV$9,7)="Include",IF(LEFT(BV88,4)="WILL",IF(BV492&lt;&gt;"*","P+T+","P+T-"),IF(LEFT(BV88,6)="WON'T",IF(BV492&lt;&gt;"*","P-T+","P-T-"),IF(BV88="NA",IF(BV492&lt;&gt;"*","P*T+","P*T-"),IF(BV492&lt;&gt;"*","P*T+","P*T*")))),"*")</f>
        <v>P*T-</v>
      </c>
      <c r="BW632" s="58" t="str">
        <f t="shared" si="268"/>
        <v>P*T-</v>
      </c>
      <c r="BX632" s="58" t="str">
        <f t="shared" si="268"/>
        <v>P*T*</v>
      </c>
      <c r="BY632" s="58" t="str">
        <f t="shared" si="268"/>
        <v>P*T*</v>
      </c>
      <c r="BZ632" s="58" t="str">
        <f t="shared" si="268"/>
        <v>P*T-</v>
      </c>
      <c r="CA632" s="58" t="str">
        <f t="shared" si="268"/>
        <v>P*T-</v>
      </c>
      <c r="CB632" s="58" t="str">
        <f t="shared" si="268"/>
        <v>P*T*</v>
      </c>
      <c r="CC632" s="58" t="str">
        <f t="shared" si="268"/>
        <v>P*T-</v>
      </c>
      <c r="CD632" s="58" t="str">
        <f t="shared" si="268"/>
        <v>P*T-</v>
      </c>
      <c r="CE632" s="58" t="str">
        <f t="shared" si="268"/>
        <v>*</v>
      </c>
      <c r="CF632" s="58" t="str">
        <f t="shared" si="268"/>
        <v>*</v>
      </c>
      <c r="CG632" s="58" t="str">
        <f t="shared" si="268"/>
        <v>P*T*</v>
      </c>
      <c r="CH632" s="58" t="str">
        <f t="shared" si="268"/>
        <v>P*T-</v>
      </c>
      <c r="CI632" s="58" t="str">
        <f t="shared" si="268"/>
        <v>P*T-</v>
      </c>
      <c r="CJ632" s="58" t="str">
        <f t="shared" si="268"/>
        <v>P*T-</v>
      </c>
      <c r="CK632" s="58" t="str">
        <f t="shared" si="268"/>
        <v>P*T-</v>
      </c>
      <c r="CL632" s="58" t="str">
        <f t="shared" si="268"/>
        <v>P*T-</v>
      </c>
      <c r="CM632" s="58" t="str">
        <f t="shared" si="268"/>
        <v>P*T-</v>
      </c>
      <c r="CN632" s="58" t="str">
        <f t="shared" si="268"/>
        <v>P*T-</v>
      </c>
      <c r="CO632" s="58" t="str">
        <f t="shared" si="268"/>
        <v>P*T-</v>
      </c>
      <c r="CP632" s="58" t="str">
        <f t="shared" si="268"/>
        <v>P*T-</v>
      </c>
      <c r="CQ632" s="58" t="str">
        <f t="shared" si="268"/>
        <v>P*T*</v>
      </c>
      <c r="CR632" s="58" t="str">
        <f t="shared" si="268"/>
        <v>P*T*</v>
      </c>
      <c r="CS632" s="58" t="str">
        <f t="shared" si="268"/>
        <v>P*T*</v>
      </c>
      <c r="CT632" s="58" t="str">
        <f t="shared" si="268"/>
        <v>P*T*</v>
      </c>
      <c r="CU632" s="58" t="str">
        <f t="shared" si="268"/>
        <v>P*T-</v>
      </c>
      <c r="CV632" s="58" t="str">
        <f t="shared" si="268"/>
        <v>P*T-</v>
      </c>
      <c r="CW632" s="58" t="str">
        <f t="shared" si="268"/>
        <v>P*T*</v>
      </c>
      <c r="CX632" s="58" t="str">
        <f t="shared" si="268"/>
        <v>P*T*</v>
      </c>
      <c r="CY632" s="58" t="str">
        <f t="shared" si="268"/>
        <v>P*T-</v>
      </c>
      <c r="CZ632" s="58" t="str">
        <f t="shared" si="268"/>
        <v>P*T-</v>
      </c>
      <c r="DA632" s="58" t="str">
        <f t="shared" si="268"/>
        <v>P*T-</v>
      </c>
      <c r="DB632" s="58" t="str">
        <f t="shared" ref="DB632:EK632" si="269">IF(LEFT(DB$9,7)="Include",IF(LEFT(DB88,4)="WILL",IF(DB492&lt;&gt;"*","P+T+","P+T-"),IF(LEFT(DB88,6)="WON'T",IF(DB492&lt;&gt;"*","P-T+","P-T-"),IF(DB88="NA",IF(DB492&lt;&gt;"*","P*T+","P*T-"),IF(DB492&lt;&gt;"*","P*T+","P*T*")))),"*")</f>
        <v>P*T-</v>
      </c>
      <c r="DC632" s="58" t="str">
        <f t="shared" si="269"/>
        <v>*</v>
      </c>
      <c r="DD632" s="58" t="str">
        <f t="shared" si="269"/>
        <v>P*T-</v>
      </c>
      <c r="DE632" s="58" t="str">
        <f t="shared" si="269"/>
        <v>P*T-</v>
      </c>
      <c r="DF632" s="58" t="str">
        <f t="shared" si="269"/>
        <v>P*T-</v>
      </c>
      <c r="DG632" s="58" t="str">
        <f t="shared" si="269"/>
        <v>P*T-</v>
      </c>
      <c r="DH632" s="58" t="str">
        <f t="shared" si="269"/>
        <v>P*T-</v>
      </c>
      <c r="DI632" s="58" t="str">
        <f t="shared" si="269"/>
        <v>P*T-</v>
      </c>
      <c r="DJ632" s="58" t="str">
        <f t="shared" si="269"/>
        <v>P*T*</v>
      </c>
      <c r="DK632" s="58" t="str">
        <f t="shared" si="269"/>
        <v>P*T*</v>
      </c>
      <c r="DL632" s="58" t="str">
        <f t="shared" si="269"/>
        <v>P*T-</v>
      </c>
      <c r="DM632" s="58" t="str">
        <f t="shared" si="269"/>
        <v>*</v>
      </c>
      <c r="DN632" s="58" t="str">
        <f t="shared" si="269"/>
        <v>P*T*</v>
      </c>
      <c r="DO632" s="58" t="str">
        <f t="shared" si="269"/>
        <v>P*T*</v>
      </c>
      <c r="DP632" s="58" t="str">
        <f t="shared" si="269"/>
        <v>P*T-</v>
      </c>
      <c r="DQ632" s="58" t="str">
        <f t="shared" si="269"/>
        <v>*</v>
      </c>
      <c r="DR632" s="58" t="str">
        <f t="shared" si="269"/>
        <v>*</v>
      </c>
      <c r="DS632" s="58" t="str">
        <f t="shared" si="269"/>
        <v>P*T*</v>
      </c>
      <c r="DT632" s="58" t="str">
        <f t="shared" si="269"/>
        <v>P*T*</v>
      </c>
      <c r="DU632" s="58" t="str">
        <f t="shared" si="269"/>
        <v>P*T*</v>
      </c>
      <c r="DV632" s="58" t="str">
        <f t="shared" si="269"/>
        <v>*</v>
      </c>
      <c r="DW632" s="58" t="str">
        <f t="shared" si="269"/>
        <v>P*T-</v>
      </c>
      <c r="DX632" s="58" t="str">
        <f t="shared" si="269"/>
        <v>P*T-</v>
      </c>
      <c r="DY632" s="58" t="str">
        <f t="shared" si="269"/>
        <v>P*T-</v>
      </c>
      <c r="DZ632" s="58" t="str">
        <f t="shared" si="269"/>
        <v>P*T-</v>
      </c>
      <c r="EA632" s="58" t="str">
        <f t="shared" si="269"/>
        <v>P*T*</v>
      </c>
      <c r="EB632" s="58" t="str">
        <f t="shared" si="269"/>
        <v>P*T-</v>
      </c>
      <c r="EC632" s="58" t="str">
        <f t="shared" si="269"/>
        <v>P*T-</v>
      </c>
      <c r="ED632" s="58" t="str">
        <f t="shared" si="269"/>
        <v>P*T-</v>
      </c>
      <c r="EE632" s="58" t="str">
        <f t="shared" si="269"/>
        <v>P*T-</v>
      </c>
      <c r="EF632" s="58" t="str">
        <f t="shared" si="269"/>
        <v>P*T*</v>
      </c>
      <c r="EG632" s="58" t="str">
        <f t="shared" si="269"/>
        <v>P*T*</v>
      </c>
      <c r="EH632" s="58" t="str">
        <f t="shared" si="269"/>
        <v>P*T-</v>
      </c>
      <c r="EI632" s="58" t="str">
        <f t="shared" si="269"/>
        <v>P*T-</v>
      </c>
      <c r="EJ632" s="58" t="str">
        <f t="shared" si="269"/>
        <v>P*T-</v>
      </c>
      <c r="EK632" s="58" t="str">
        <f t="shared" si="269"/>
        <v>P*T-</v>
      </c>
      <c r="EL632" s="109"/>
      <c r="EM632" s="109"/>
    </row>
    <row r="633" spans="1:143" s="58" customFormat="1" ht="12.75" customHeight="1" x14ac:dyDescent="0.25">
      <c r="A633" s="5"/>
      <c r="B633" s="96"/>
      <c r="C633" s="96"/>
      <c r="D633" s="96"/>
      <c r="E633" s="96"/>
      <c r="F633" s="96" t="s">
        <v>3539</v>
      </c>
      <c r="G633" s="4" t="s">
        <v>377</v>
      </c>
      <c r="H633" s="18" t="s">
        <v>5</v>
      </c>
      <c r="I633" s="18"/>
      <c r="J633" s="58" t="str">
        <f t="shared" ref="J633:AO633" si="270">IF(LEFT(J$9,7)="Include",IF(LEFT(J89,4)="WILL",IF(J493&lt;&gt;"*","P+T+","P+T-"),IF(LEFT(J89,6)="WON'T",IF(J493&lt;&gt;"*","P-T+","P-T-"),IF(J89="NA",IF(J493&lt;&gt;"*","P*T+","P*T-"),IF(J493&lt;&gt;"*","P*T+","P*T*")))),"*")</f>
        <v>P*T-</v>
      </c>
      <c r="K633" s="58" t="str">
        <f t="shared" si="270"/>
        <v>P*T-</v>
      </c>
      <c r="L633" s="58" t="str">
        <f t="shared" si="270"/>
        <v>P*T-</v>
      </c>
      <c r="M633" s="58" t="str">
        <f t="shared" si="270"/>
        <v>P*T-</v>
      </c>
      <c r="N633" s="58" t="str">
        <f t="shared" si="270"/>
        <v>P*T-</v>
      </c>
      <c r="O633" s="58" t="str">
        <f t="shared" si="270"/>
        <v>P*T-</v>
      </c>
      <c r="P633" s="58" t="str">
        <f t="shared" si="270"/>
        <v>P*T-</v>
      </c>
      <c r="Q633" s="58" t="str">
        <f t="shared" si="270"/>
        <v>P*T*</v>
      </c>
      <c r="R633" s="58" t="str">
        <f t="shared" si="270"/>
        <v>P*T*</v>
      </c>
      <c r="S633" s="58" t="str">
        <f t="shared" si="270"/>
        <v>P*T-</v>
      </c>
      <c r="T633" s="58" t="str">
        <f t="shared" si="270"/>
        <v>P*T-</v>
      </c>
      <c r="U633" s="58" t="str">
        <f t="shared" si="270"/>
        <v>P*T-</v>
      </c>
      <c r="V633" s="58" t="str">
        <f t="shared" si="270"/>
        <v>P*T-</v>
      </c>
      <c r="W633" s="58" t="str">
        <f t="shared" si="270"/>
        <v>P*T-</v>
      </c>
      <c r="X633" s="58" t="str">
        <f t="shared" si="270"/>
        <v>P*T-</v>
      </c>
      <c r="Y633" s="58" t="str">
        <f t="shared" si="270"/>
        <v>P*T-</v>
      </c>
      <c r="Z633" s="58" t="str">
        <f t="shared" si="270"/>
        <v>P*T-</v>
      </c>
      <c r="AA633" s="58" t="str">
        <f t="shared" si="270"/>
        <v>P*T-</v>
      </c>
      <c r="AB633" s="58" t="str">
        <f t="shared" si="270"/>
        <v>P*T-</v>
      </c>
      <c r="AC633" s="58" t="str">
        <f t="shared" si="270"/>
        <v>P*T*</v>
      </c>
      <c r="AD633" s="58" t="str">
        <f t="shared" si="270"/>
        <v>P*T*</v>
      </c>
      <c r="AE633" s="58" t="str">
        <f t="shared" si="270"/>
        <v>P*T*</v>
      </c>
      <c r="AF633" s="58" t="str">
        <f t="shared" si="270"/>
        <v>P*T-</v>
      </c>
      <c r="AG633" s="58" t="str">
        <f t="shared" si="270"/>
        <v>P*T-</v>
      </c>
      <c r="AH633" s="58" t="str">
        <f t="shared" si="270"/>
        <v>P*T*</v>
      </c>
      <c r="AI633" s="58" t="str">
        <f t="shared" si="270"/>
        <v>P*T*</v>
      </c>
      <c r="AJ633" s="58" t="str">
        <f t="shared" si="270"/>
        <v>P*T-</v>
      </c>
      <c r="AK633" s="58" t="str">
        <f t="shared" si="270"/>
        <v>P*T-</v>
      </c>
      <c r="AL633" s="58" t="str">
        <f t="shared" si="270"/>
        <v>P*T*</v>
      </c>
      <c r="AM633" s="58" t="str">
        <f t="shared" si="270"/>
        <v>P*T*</v>
      </c>
      <c r="AN633" s="58" t="str">
        <f t="shared" si="270"/>
        <v>P*T*</v>
      </c>
      <c r="AO633" s="58" t="str">
        <f t="shared" si="270"/>
        <v>P*T*</v>
      </c>
      <c r="AP633" s="58" t="str">
        <f t="shared" ref="AP633:BU633" si="271">IF(LEFT(AP$9,7)="Include",IF(LEFT(AP89,4)="WILL",IF(AP493&lt;&gt;"*","P+T+","P+T-"),IF(LEFT(AP89,6)="WON'T",IF(AP493&lt;&gt;"*","P-T+","P-T-"),IF(AP89="NA",IF(AP493&lt;&gt;"*","P*T+","P*T-"),IF(AP493&lt;&gt;"*","P*T+","P*T*")))),"*")</f>
        <v>P*T*</v>
      </c>
      <c r="AQ633" s="58" t="str">
        <f t="shared" si="271"/>
        <v>*</v>
      </c>
      <c r="AR633" s="58" t="str">
        <f t="shared" si="271"/>
        <v>P*T*</v>
      </c>
      <c r="AS633" s="58" t="str">
        <f t="shared" si="271"/>
        <v>P*T*</v>
      </c>
      <c r="AT633" s="58" t="str">
        <f t="shared" si="271"/>
        <v>P*T-</v>
      </c>
      <c r="AU633" s="58" t="str">
        <f t="shared" si="271"/>
        <v>P*T-</v>
      </c>
      <c r="AV633" s="58" t="str">
        <f t="shared" si="271"/>
        <v>*</v>
      </c>
      <c r="AW633" s="58" t="str">
        <f t="shared" si="271"/>
        <v>*</v>
      </c>
      <c r="AX633" s="58" t="str">
        <f t="shared" si="271"/>
        <v>*</v>
      </c>
      <c r="AY633" s="58" t="str">
        <f t="shared" si="271"/>
        <v>*</v>
      </c>
      <c r="AZ633" s="58" t="str">
        <f t="shared" si="271"/>
        <v>P*T*</v>
      </c>
      <c r="BA633" s="58" t="str">
        <f t="shared" si="271"/>
        <v>P*T-</v>
      </c>
      <c r="BB633" s="58" t="str">
        <f t="shared" si="271"/>
        <v>P*T-</v>
      </c>
      <c r="BC633" s="58" t="str">
        <f t="shared" si="271"/>
        <v>P*T-</v>
      </c>
      <c r="BD633" s="58" t="str">
        <f t="shared" si="271"/>
        <v>P*T-</v>
      </c>
      <c r="BE633" s="58" t="str">
        <f t="shared" si="271"/>
        <v>*</v>
      </c>
      <c r="BF633" s="58" t="str">
        <f t="shared" si="271"/>
        <v>*</v>
      </c>
      <c r="BG633" s="58" t="str">
        <f t="shared" si="271"/>
        <v>P*T*</v>
      </c>
      <c r="BH633" s="58" t="str">
        <f t="shared" si="271"/>
        <v>*</v>
      </c>
      <c r="BI633" s="58" t="str">
        <f t="shared" si="271"/>
        <v>P*T*</v>
      </c>
      <c r="BJ633" s="58" t="str">
        <f t="shared" si="271"/>
        <v>P*T-</v>
      </c>
      <c r="BK633" s="58" t="str">
        <f t="shared" si="271"/>
        <v>P*T-</v>
      </c>
      <c r="BL633" s="58" t="str">
        <f t="shared" si="271"/>
        <v>P*T-</v>
      </c>
      <c r="BM633" s="58" t="str">
        <f t="shared" si="271"/>
        <v>P*T-</v>
      </c>
      <c r="BN633" s="58" t="str">
        <f t="shared" si="271"/>
        <v>P*T*</v>
      </c>
      <c r="BO633" s="58" t="str">
        <f t="shared" si="271"/>
        <v>P*T*</v>
      </c>
      <c r="BP633" s="58" t="str">
        <f t="shared" si="271"/>
        <v>P*T*</v>
      </c>
      <c r="BQ633" s="58" t="str">
        <f t="shared" si="271"/>
        <v>P*T*</v>
      </c>
      <c r="BR633" s="58" t="str">
        <f t="shared" si="271"/>
        <v>P*T*</v>
      </c>
      <c r="BS633" s="58" t="str">
        <f t="shared" si="271"/>
        <v>P*T*</v>
      </c>
      <c r="BT633" s="58" t="str">
        <f t="shared" si="271"/>
        <v>P*T-</v>
      </c>
      <c r="BU633" s="58" t="str">
        <f t="shared" si="271"/>
        <v>P*T-</v>
      </c>
      <c r="BV633" s="58" t="str">
        <f t="shared" ref="BV633:DA633" si="272">IF(LEFT(BV$9,7)="Include",IF(LEFT(BV89,4)="WILL",IF(BV493&lt;&gt;"*","P+T+","P+T-"),IF(LEFT(BV89,6)="WON'T",IF(BV493&lt;&gt;"*","P-T+","P-T-"),IF(BV89="NA",IF(BV493&lt;&gt;"*","P*T+","P*T-"),IF(BV493&lt;&gt;"*","P*T+","P*T*")))),"*")</f>
        <v>P*T-</v>
      </c>
      <c r="BW633" s="58" t="str">
        <f t="shared" si="272"/>
        <v>P*T-</v>
      </c>
      <c r="BX633" s="58" t="str">
        <f t="shared" si="272"/>
        <v>P*T*</v>
      </c>
      <c r="BY633" s="58" t="str">
        <f t="shared" si="272"/>
        <v>P*T*</v>
      </c>
      <c r="BZ633" s="58" t="str">
        <f t="shared" si="272"/>
        <v>P*T-</v>
      </c>
      <c r="CA633" s="58" t="str">
        <f t="shared" si="272"/>
        <v>P*T-</v>
      </c>
      <c r="CB633" s="58" t="str">
        <f t="shared" si="272"/>
        <v>P*T*</v>
      </c>
      <c r="CC633" s="58" t="str">
        <f t="shared" si="272"/>
        <v>P*T-</v>
      </c>
      <c r="CD633" s="58" t="str">
        <f t="shared" si="272"/>
        <v>P*T-</v>
      </c>
      <c r="CE633" s="58" t="str">
        <f t="shared" si="272"/>
        <v>*</v>
      </c>
      <c r="CF633" s="58" t="str">
        <f t="shared" si="272"/>
        <v>*</v>
      </c>
      <c r="CG633" s="58" t="str">
        <f t="shared" si="272"/>
        <v>P*T*</v>
      </c>
      <c r="CH633" s="58" t="str">
        <f t="shared" si="272"/>
        <v>P*T-</v>
      </c>
      <c r="CI633" s="58" t="str">
        <f t="shared" si="272"/>
        <v>P*T-</v>
      </c>
      <c r="CJ633" s="58" t="str">
        <f t="shared" si="272"/>
        <v>P*T-</v>
      </c>
      <c r="CK633" s="58" t="str">
        <f t="shared" si="272"/>
        <v>P*T-</v>
      </c>
      <c r="CL633" s="58" t="str">
        <f t="shared" si="272"/>
        <v>P*T-</v>
      </c>
      <c r="CM633" s="58" t="str">
        <f t="shared" si="272"/>
        <v>P*T-</v>
      </c>
      <c r="CN633" s="58" t="str">
        <f t="shared" si="272"/>
        <v>P*T-</v>
      </c>
      <c r="CO633" s="58" t="str">
        <f t="shared" si="272"/>
        <v>P*T-</v>
      </c>
      <c r="CP633" s="58" t="str">
        <f t="shared" si="272"/>
        <v>P*T-</v>
      </c>
      <c r="CQ633" s="58" t="str">
        <f t="shared" si="272"/>
        <v>P*T*</v>
      </c>
      <c r="CR633" s="58" t="str">
        <f t="shared" si="272"/>
        <v>P*T*</v>
      </c>
      <c r="CS633" s="58" t="str">
        <f t="shared" si="272"/>
        <v>P*T*</v>
      </c>
      <c r="CT633" s="58" t="str">
        <f t="shared" si="272"/>
        <v>P*T*</v>
      </c>
      <c r="CU633" s="58" t="str">
        <f t="shared" si="272"/>
        <v>P*T-</v>
      </c>
      <c r="CV633" s="58" t="str">
        <f t="shared" si="272"/>
        <v>P*T-</v>
      </c>
      <c r="CW633" s="58" t="str">
        <f t="shared" si="272"/>
        <v>P*T*</v>
      </c>
      <c r="CX633" s="58" t="str">
        <f t="shared" si="272"/>
        <v>P*T*</v>
      </c>
      <c r="CY633" s="58" t="str">
        <f t="shared" si="272"/>
        <v>P*T-</v>
      </c>
      <c r="CZ633" s="58" t="str">
        <f t="shared" si="272"/>
        <v>P*T-</v>
      </c>
      <c r="DA633" s="58" t="str">
        <f t="shared" si="272"/>
        <v>P*T-</v>
      </c>
      <c r="DB633" s="58" t="str">
        <f t="shared" ref="DB633:EK633" si="273">IF(LEFT(DB$9,7)="Include",IF(LEFT(DB89,4)="WILL",IF(DB493&lt;&gt;"*","P+T+","P+T-"),IF(LEFT(DB89,6)="WON'T",IF(DB493&lt;&gt;"*","P-T+","P-T-"),IF(DB89="NA",IF(DB493&lt;&gt;"*","P*T+","P*T-"),IF(DB493&lt;&gt;"*","P*T+","P*T*")))),"*")</f>
        <v>P*T-</v>
      </c>
      <c r="DC633" s="58" t="str">
        <f t="shared" si="273"/>
        <v>*</v>
      </c>
      <c r="DD633" s="58" t="str">
        <f t="shared" si="273"/>
        <v>P*T-</v>
      </c>
      <c r="DE633" s="58" t="str">
        <f t="shared" si="273"/>
        <v>P*T-</v>
      </c>
      <c r="DF633" s="58" t="str">
        <f t="shared" si="273"/>
        <v>P*T-</v>
      </c>
      <c r="DG633" s="58" t="str">
        <f t="shared" si="273"/>
        <v>P*T-</v>
      </c>
      <c r="DH633" s="58" t="str">
        <f t="shared" si="273"/>
        <v>P*T-</v>
      </c>
      <c r="DI633" s="58" t="str">
        <f t="shared" si="273"/>
        <v>P*T-</v>
      </c>
      <c r="DJ633" s="58" t="str">
        <f t="shared" si="273"/>
        <v>P*T*</v>
      </c>
      <c r="DK633" s="58" t="str">
        <f t="shared" si="273"/>
        <v>P*T*</v>
      </c>
      <c r="DL633" s="58" t="str">
        <f t="shared" si="273"/>
        <v>P*T-</v>
      </c>
      <c r="DM633" s="58" t="str">
        <f t="shared" si="273"/>
        <v>*</v>
      </c>
      <c r="DN633" s="58" t="str">
        <f t="shared" si="273"/>
        <v>P*T*</v>
      </c>
      <c r="DO633" s="58" t="str">
        <f t="shared" si="273"/>
        <v>P*T*</v>
      </c>
      <c r="DP633" s="58" t="str">
        <f t="shared" si="273"/>
        <v>P*T-</v>
      </c>
      <c r="DQ633" s="58" t="str">
        <f t="shared" si="273"/>
        <v>*</v>
      </c>
      <c r="DR633" s="58" t="str">
        <f t="shared" si="273"/>
        <v>*</v>
      </c>
      <c r="DS633" s="58" t="str">
        <f t="shared" si="273"/>
        <v>P*T*</v>
      </c>
      <c r="DT633" s="58" t="str">
        <f t="shared" si="273"/>
        <v>P*T*</v>
      </c>
      <c r="DU633" s="58" t="str">
        <f t="shared" si="273"/>
        <v>P*T*</v>
      </c>
      <c r="DV633" s="58" t="str">
        <f t="shared" si="273"/>
        <v>*</v>
      </c>
      <c r="DW633" s="58" t="str">
        <f t="shared" si="273"/>
        <v>P*T-</v>
      </c>
      <c r="DX633" s="58" t="str">
        <f t="shared" si="273"/>
        <v>P*T-</v>
      </c>
      <c r="DY633" s="58" t="str">
        <f t="shared" si="273"/>
        <v>P*T-</v>
      </c>
      <c r="DZ633" s="58" t="str">
        <f t="shared" si="273"/>
        <v>P*T-</v>
      </c>
      <c r="EA633" s="58" t="str">
        <f t="shared" si="273"/>
        <v>P*T*</v>
      </c>
      <c r="EB633" s="58" t="str">
        <f t="shared" si="273"/>
        <v>P*T-</v>
      </c>
      <c r="EC633" s="58" t="str">
        <f t="shared" si="273"/>
        <v>P*T-</v>
      </c>
      <c r="ED633" s="58" t="str">
        <f t="shared" si="273"/>
        <v>P*T-</v>
      </c>
      <c r="EE633" s="58" t="str">
        <f t="shared" si="273"/>
        <v>P*T-</v>
      </c>
      <c r="EF633" s="58" t="str">
        <f t="shared" si="273"/>
        <v>P*T*</v>
      </c>
      <c r="EG633" s="58" t="str">
        <f t="shared" si="273"/>
        <v>P*T*</v>
      </c>
      <c r="EH633" s="58" t="str">
        <f t="shared" si="273"/>
        <v>P*T-</v>
      </c>
      <c r="EI633" s="58" t="str">
        <f t="shared" si="273"/>
        <v>P*T-</v>
      </c>
      <c r="EJ633" s="58" t="str">
        <f t="shared" si="273"/>
        <v>P*T-</v>
      </c>
      <c r="EK633" s="58" t="str">
        <f t="shared" si="273"/>
        <v>P*T-</v>
      </c>
      <c r="EL633" s="109"/>
      <c r="EM633" s="109"/>
    </row>
    <row r="634" spans="1:143" s="58" customFormat="1" ht="12.75" customHeight="1" x14ac:dyDescent="0.25">
      <c r="A634" s="5"/>
      <c r="B634" s="96"/>
      <c r="C634" s="96"/>
      <c r="D634" s="96"/>
      <c r="E634" s="96"/>
      <c r="F634" s="96" t="s">
        <v>3539</v>
      </c>
      <c r="G634" s="4" t="s">
        <v>378</v>
      </c>
      <c r="H634" s="18" t="s">
        <v>5</v>
      </c>
      <c r="I634" s="18"/>
      <c r="J634" s="58" t="str">
        <f t="shared" ref="J634:AO634" si="274">IF(LEFT(J$9,7)="Include",IF(LEFT(J90,4)="WILL",IF(J494&lt;&gt;"*","P+T+","P+T-"),IF(LEFT(J90,6)="WON'T",IF(J494&lt;&gt;"*","P-T+","P-T-"),IF(J90="NA",IF(J494&lt;&gt;"*","P*T+","P*T-"),IF(J494&lt;&gt;"*","P*T+","P*T*")))),"*")</f>
        <v>P*T-</v>
      </c>
      <c r="K634" s="58" t="str">
        <f t="shared" si="274"/>
        <v>P*T-</v>
      </c>
      <c r="L634" s="58" t="str">
        <f t="shared" si="274"/>
        <v>P*T-</v>
      </c>
      <c r="M634" s="58" t="str">
        <f t="shared" si="274"/>
        <v>P*T-</v>
      </c>
      <c r="N634" s="58" t="str">
        <f t="shared" si="274"/>
        <v>P*T-</v>
      </c>
      <c r="O634" s="58" t="str">
        <f t="shared" si="274"/>
        <v>P*T-</v>
      </c>
      <c r="P634" s="58" t="str">
        <f t="shared" si="274"/>
        <v>P*T-</v>
      </c>
      <c r="Q634" s="58" t="str">
        <f t="shared" si="274"/>
        <v>P*T*</v>
      </c>
      <c r="R634" s="58" t="str">
        <f t="shared" si="274"/>
        <v>P*T*</v>
      </c>
      <c r="S634" s="58" t="str">
        <f t="shared" si="274"/>
        <v>P*T-</v>
      </c>
      <c r="T634" s="58" t="str">
        <f t="shared" si="274"/>
        <v>P*T-</v>
      </c>
      <c r="U634" s="58" t="str">
        <f t="shared" si="274"/>
        <v>P*T-</v>
      </c>
      <c r="V634" s="58" t="str">
        <f t="shared" si="274"/>
        <v>P*T-</v>
      </c>
      <c r="W634" s="58" t="str">
        <f t="shared" si="274"/>
        <v>P*T-</v>
      </c>
      <c r="X634" s="58" t="str">
        <f t="shared" si="274"/>
        <v>P*T-</v>
      </c>
      <c r="Y634" s="58" t="str">
        <f t="shared" si="274"/>
        <v>P*T-</v>
      </c>
      <c r="Z634" s="58" t="str">
        <f t="shared" si="274"/>
        <v>P*T-</v>
      </c>
      <c r="AA634" s="58" t="str">
        <f t="shared" si="274"/>
        <v>P*T-</v>
      </c>
      <c r="AB634" s="58" t="str">
        <f t="shared" si="274"/>
        <v>P*T-</v>
      </c>
      <c r="AC634" s="58" t="str">
        <f t="shared" si="274"/>
        <v>P*T*</v>
      </c>
      <c r="AD634" s="58" t="str">
        <f t="shared" si="274"/>
        <v>P*T*</v>
      </c>
      <c r="AE634" s="58" t="str">
        <f t="shared" si="274"/>
        <v>P*T*</v>
      </c>
      <c r="AF634" s="58" t="str">
        <f t="shared" si="274"/>
        <v>P*T-</v>
      </c>
      <c r="AG634" s="58" t="str">
        <f t="shared" si="274"/>
        <v>P*T-</v>
      </c>
      <c r="AH634" s="58" t="str">
        <f t="shared" si="274"/>
        <v>P*T*</v>
      </c>
      <c r="AI634" s="58" t="str">
        <f t="shared" si="274"/>
        <v>P*T*</v>
      </c>
      <c r="AJ634" s="58" t="str">
        <f t="shared" si="274"/>
        <v>P*T-</v>
      </c>
      <c r="AK634" s="58" t="str">
        <f t="shared" si="274"/>
        <v>P*T-</v>
      </c>
      <c r="AL634" s="58" t="str">
        <f t="shared" si="274"/>
        <v>P*T*</v>
      </c>
      <c r="AM634" s="58" t="str">
        <f t="shared" si="274"/>
        <v>P*T*</v>
      </c>
      <c r="AN634" s="58" t="str">
        <f t="shared" si="274"/>
        <v>P*T*</v>
      </c>
      <c r="AO634" s="58" t="str">
        <f t="shared" si="274"/>
        <v>P*T*</v>
      </c>
      <c r="AP634" s="58" t="str">
        <f t="shared" ref="AP634:BU634" si="275">IF(LEFT(AP$9,7)="Include",IF(LEFT(AP90,4)="WILL",IF(AP494&lt;&gt;"*","P+T+","P+T-"),IF(LEFT(AP90,6)="WON'T",IF(AP494&lt;&gt;"*","P-T+","P-T-"),IF(AP90="NA",IF(AP494&lt;&gt;"*","P*T+","P*T-"),IF(AP494&lt;&gt;"*","P*T+","P*T*")))),"*")</f>
        <v>P*T*</v>
      </c>
      <c r="AQ634" s="58" t="str">
        <f t="shared" si="275"/>
        <v>*</v>
      </c>
      <c r="AR634" s="58" t="str">
        <f t="shared" si="275"/>
        <v>P*T*</v>
      </c>
      <c r="AS634" s="58" t="str">
        <f t="shared" si="275"/>
        <v>P*T*</v>
      </c>
      <c r="AT634" s="58" t="str">
        <f t="shared" si="275"/>
        <v>P*T-</v>
      </c>
      <c r="AU634" s="58" t="str">
        <f t="shared" si="275"/>
        <v>P*T-</v>
      </c>
      <c r="AV634" s="58" t="str">
        <f t="shared" si="275"/>
        <v>*</v>
      </c>
      <c r="AW634" s="58" t="str">
        <f t="shared" si="275"/>
        <v>*</v>
      </c>
      <c r="AX634" s="58" t="str">
        <f t="shared" si="275"/>
        <v>*</v>
      </c>
      <c r="AY634" s="58" t="str">
        <f t="shared" si="275"/>
        <v>*</v>
      </c>
      <c r="AZ634" s="58" t="str">
        <f t="shared" si="275"/>
        <v>P*T*</v>
      </c>
      <c r="BA634" s="58" t="str">
        <f t="shared" si="275"/>
        <v>P*T-</v>
      </c>
      <c r="BB634" s="58" t="str">
        <f t="shared" si="275"/>
        <v>P*T-</v>
      </c>
      <c r="BC634" s="58" t="str">
        <f t="shared" si="275"/>
        <v>P*T-</v>
      </c>
      <c r="BD634" s="58" t="str">
        <f t="shared" si="275"/>
        <v>P*T-</v>
      </c>
      <c r="BE634" s="58" t="str">
        <f t="shared" si="275"/>
        <v>*</v>
      </c>
      <c r="BF634" s="58" t="str">
        <f t="shared" si="275"/>
        <v>*</v>
      </c>
      <c r="BG634" s="58" t="str">
        <f t="shared" si="275"/>
        <v>P*T*</v>
      </c>
      <c r="BH634" s="58" t="str">
        <f t="shared" si="275"/>
        <v>*</v>
      </c>
      <c r="BI634" s="58" t="str">
        <f t="shared" si="275"/>
        <v>P*T*</v>
      </c>
      <c r="BJ634" s="58" t="str">
        <f t="shared" si="275"/>
        <v>P*T-</v>
      </c>
      <c r="BK634" s="58" t="str">
        <f t="shared" si="275"/>
        <v>P*T-</v>
      </c>
      <c r="BL634" s="58" t="str">
        <f t="shared" si="275"/>
        <v>P*T-</v>
      </c>
      <c r="BM634" s="58" t="str">
        <f t="shared" si="275"/>
        <v>P*T-</v>
      </c>
      <c r="BN634" s="58" t="str">
        <f t="shared" si="275"/>
        <v>P*T*</v>
      </c>
      <c r="BO634" s="58" t="str">
        <f t="shared" si="275"/>
        <v>P*T*</v>
      </c>
      <c r="BP634" s="58" t="str">
        <f t="shared" si="275"/>
        <v>P*T*</v>
      </c>
      <c r="BQ634" s="58" t="str">
        <f t="shared" si="275"/>
        <v>P*T*</v>
      </c>
      <c r="BR634" s="58" t="str">
        <f t="shared" si="275"/>
        <v>P*T*</v>
      </c>
      <c r="BS634" s="58" t="str">
        <f t="shared" si="275"/>
        <v>P*T*</v>
      </c>
      <c r="BT634" s="58" t="str">
        <f t="shared" si="275"/>
        <v>P*T-</v>
      </c>
      <c r="BU634" s="58" t="str">
        <f t="shared" si="275"/>
        <v>P*T-</v>
      </c>
      <c r="BV634" s="58" t="str">
        <f t="shared" ref="BV634:DA634" si="276">IF(LEFT(BV$9,7)="Include",IF(LEFT(BV90,4)="WILL",IF(BV494&lt;&gt;"*","P+T+","P+T-"),IF(LEFT(BV90,6)="WON'T",IF(BV494&lt;&gt;"*","P-T+","P-T-"),IF(BV90="NA",IF(BV494&lt;&gt;"*","P*T+","P*T-"),IF(BV494&lt;&gt;"*","P*T+","P*T*")))),"*")</f>
        <v>P*T-</v>
      </c>
      <c r="BW634" s="58" t="str">
        <f t="shared" si="276"/>
        <v>P*T-</v>
      </c>
      <c r="BX634" s="58" t="str">
        <f t="shared" si="276"/>
        <v>P*T*</v>
      </c>
      <c r="BY634" s="58" t="str">
        <f t="shared" si="276"/>
        <v>P*T*</v>
      </c>
      <c r="BZ634" s="58" t="str">
        <f t="shared" si="276"/>
        <v>P*T-</v>
      </c>
      <c r="CA634" s="58" t="str">
        <f t="shared" si="276"/>
        <v>P*T-</v>
      </c>
      <c r="CB634" s="58" t="str">
        <f t="shared" si="276"/>
        <v>P*T*</v>
      </c>
      <c r="CC634" s="58" t="str">
        <f t="shared" si="276"/>
        <v>P*T-</v>
      </c>
      <c r="CD634" s="58" t="str">
        <f t="shared" si="276"/>
        <v>P*T-</v>
      </c>
      <c r="CE634" s="58" t="str">
        <f t="shared" si="276"/>
        <v>*</v>
      </c>
      <c r="CF634" s="58" t="str">
        <f t="shared" si="276"/>
        <v>*</v>
      </c>
      <c r="CG634" s="58" t="str">
        <f t="shared" si="276"/>
        <v>P*T*</v>
      </c>
      <c r="CH634" s="58" t="str">
        <f t="shared" si="276"/>
        <v>P*T-</v>
      </c>
      <c r="CI634" s="58" t="str">
        <f t="shared" si="276"/>
        <v>P*T-</v>
      </c>
      <c r="CJ634" s="58" t="str">
        <f t="shared" si="276"/>
        <v>P*T-</v>
      </c>
      <c r="CK634" s="58" t="str">
        <f t="shared" si="276"/>
        <v>P*T-</v>
      </c>
      <c r="CL634" s="58" t="str">
        <f t="shared" si="276"/>
        <v>P*T-</v>
      </c>
      <c r="CM634" s="58" t="str">
        <f t="shared" si="276"/>
        <v>P*T-</v>
      </c>
      <c r="CN634" s="58" t="str">
        <f t="shared" si="276"/>
        <v>P*T-</v>
      </c>
      <c r="CO634" s="58" t="str">
        <f t="shared" si="276"/>
        <v>P*T-</v>
      </c>
      <c r="CP634" s="58" t="str">
        <f t="shared" si="276"/>
        <v>P*T-</v>
      </c>
      <c r="CQ634" s="58" t="str">
        <f t="shared" si="276"/>
        <v>P*T*</v>
      </c>
      <c r="CR634" s="58" t="str">
        <f t="shared" si="276"/>
        <v>P*T*</v>
      </c>
      <c r="CS634" s="58" t="str">
        <f t="shared" si="276"/>
        <v>P*T*</v>
      </c>
      <c r="CT634" s="58" t="str">
        <f t="shared" si="276"/>
        <v>P*T*</v>
      </c>
      <c r="CU634" s="58" t="str">
        <f t="shared" si="276"/>
        <v>P*T-</v>
      </c>
      <c r="CV634" s="58" t="str">
        <f t="shared" si="276"/>
        <v>P*T-</v>
      </c>
      <c r="CW634" s="58" t="str">
        <f t="shared" si="276"/>
        <v>P*T*</v>
      </c>
      <c r="CX634" s="58" t="str">
        <f t="shared" si="276"/>
        <v>P*T*</v>
      </c>
      <c r="CY634" s="58" t="str">
        <f t="shared" si="276"/>
        <v>P*T-</v>
      </c>
      <c r="CZ634" s="58" t="str">
        <f t="shared" si="276"/>
        <v>P*T-</v>
      </c>
      <c r="DA634" s="58" t="str">
        <f t="shared" si="276"/>
        <v>P*T-</v>
      </c>
      <c r="DB634" s="58" t="str">
        <f t="shared" ref="DB634:EK634" si="277">IF(LEFT(DB$9,7)="Include",IF(LEFT(DB90,4)="WILL",IF(DB494&lt;&gt;"*","P+T+","P+T-"),IF(LEFT(DB90,6)="WON'T",IF(DB494&lt;&gt;"*","P-T+","P-T-"),IF(DB90="NA",IF(DB494&lt;&gt;"*","P*T+","P*T-"),IF(DB494&lt;&gt;"*","P*T+","P*T*")))),"*")</f>
        <v>P*T-</v>
      </c>
      <c r="DC634" s="58" t="str">
        <f t="shared" si="277"/>
        <v>*</v>
      </c>
      <c r="DD634" s="58" t="str">
        <f t="shared" si="277"/>
        <v>P*T-</v>
      </c>
      <c r="DE634" s="58" t="str">
        <f t="shared" si="277"/>
        <v>P*T-</v>
      </c>
      <c r="DF634" s="58" t="str">
        <f t="shared" si="277"/>
        <v>P*T-</v>
      </c>
      <c r="DG634" s="58" t="str">
        <f t="shared" si="277"/>
        <v>P*T-</v>
      </c>
      <c r="DH634" s="58" t="str">
        <f t="shared" si="277"/>
        <v>P*T-</v>
      </c>
      <c r="DI634" s="58" t="str">
        <f t="shared" si="277"/>
        <v>P*T-</v>
      </c>
      <c r="DJ634" s="58" t="str">
        <f t="shared" si="277"/>
        <v>P*T*</v>
      </c>
      <c r="DK634" s="58" t="str">
        <f t="shared" si="277"/>
        <v>P*T*</v>
      </c>
      <c r="DL634" s="58" t="str">
        <f t="shared" si="277"/>
        <v>P*T-</v>
      </c>
      <c r="DM634" s="58" t="str">
        <f t="shared" si="277"/>
        <v>*</v>
      </c>
      <c r="DN634" s="58" t="str">
        <f t="shared" si="277"/>
        <v>P*T*</v>
      </c>
      <c r="DO634" s="58" t="str">
        <f t="shared" si="277"/>
        <v>P*T*</v>
      </c>
      <c r="DP634" s="58" t="str">
        <f t="shared" si="277"/>
        <v>P*T-</v>
      </c>
      <c r="DQ634" s="58" t="str">
        <f t="shared" si="277"/>
        <v>*</v>
      </c>
      <c r="DR634" s="58" t="str">
        <f t="shared" si="277"/>
        <v>*</v>
      </c>
      <c r="DS634" s="58" t="str">
        <f t="shared" si="277"/>
        <v>P*T*</v>
      </c>
      <c r="DT634" s="58" t="str">
        <f t="shared" si="277"/>
        <v>P*T*</v>
      </c>
      <c r="DU634" s="58" t="str">
        <f t="shared" si="277"/>
        <v>P*T*</v>
      </c>
      <c r="DV634" s="58" t="str">
        <f t="shared" si="277"/>
        <v>*</v>
      </c>
      <c r="DW634" s="58" t="str">
        <f t="shared" si="277"/>
        <v>P*T-</v>
      </c>
      <c r="DX634" s="58" t="str">
        <f t="shared" si="277"/>
        <v>P*T-</v>
      </c>
      <c r="DY634" s="58" t="str">
        <f t="shared" si="277"/>
        <v>P*T-</v>
      </c>
      <c r="DZ634" s="58" t="str">
        <f t="shared" si="277"/>
        <v>P*T-</v>
      </c>
      <c r="EA634" s="58" t="str">
        <f t="shared" si="277"/>
        <v>P*T*</v>
      </c>
      <c r="EB634" s="58" t="str">
        <f t="shared" si="277"/>
        <v>P*T-</v>
      </c>
      <c r="EC634" s="58" t="str">
        <f t="shared" si="277"/>
        <v>P*T-</v>
      </c>
      <c r="ED634" s="58" t="str">
        <f t="shared" si="277"/>
        <v>P*T-</v>
      </c>
      <c r="EE634" s="58" t="str">
        <f t="shared" si="277"/>
        <v>P*T-</v>
      </c>
      <c r="EF634" s="58" t="str">
        <f t="shared" si="277"/>
        <v>P*T*</v>
      </c>
      <c r="EG634" s="58" t="str">
        <f t="shared" si="277"/>
        <v>P*T*</v>
      </c>
      <c r="EH634" s="58" t="str">
        <f t="shared" si="277"/>
        <v>P*T-</v>
      </c>
      <c r="EI634" s="58" t="str">
        <f t="shared" si="277"/>
        <v>P*T-</v>
      </c>
      <c r="EJ634" s="58" t="str">
        <f t="shared" si="277"/>
        <v>P*T-</v>
      </c>
      <c r="EK634" s="58" t="str">
        <f t="shared" si="277"/>
        <v>P*T-</v>
      </c>
      <c r="EL634" s="109"/>
      <c r="EM634" s="109"/>
    </row>
    <row r="635" spans="1:143" s="58" customFormat="1" ht="12.75" customHeight="1" x14ac:dyDescent="0.25">
      <c r="A635" s="5"/>
      <c r="B635" s="96"/>
      <c r="C635" s="96"/>
      <c r="D635" s="96"/>
      <c r="E635" s="96"/>
      <c r="F635" s="96" t="s">
        <v>3539</v>
      </c>
      <c r="G635" s="4" t="s">
        <v>379</v>
      </c>
      <c r="H635" s="18" t="s">
        <v>5</v>
      </c>
      <c r="I635" s="18"/>
      <c r="J635" s="58" t="str">
        <f t="shared" ref="J635:AO635" si="278">IF(LEFT(J$9,7)="Include",IF(LEFT(J91,4)="WILL",IF(J495&lt;&gt;"*","P+T+","P+T-"),IF(LEFT(J91,6)="WON'T",IF(J495&lt;&gt;"*","P-T+","P-T-"),IF(J91="NA",IF(J495&lt;&gt;"*","P*T+","P*T-"),IF(J495&lt;&gt;"*","P*T+","P*T*")))),"*")</f>
        <v>P*T-</v>
      </c>
      <c r="K635" s="58" t="str">
        <f t="shared" si="278"/>
        <v>P*T-</v>
      </c>
      <c r="L635" s="58" t="str">
        <f t="shared" si="278"/>
        <v>P*T-</v>
      </c>
      <c r="M635" s="58" t="str">
        <f t="shared" si="278"/>
        <v>P*T-</v>
      </c>
      <c r="N635" s="58" t="str">
        <f t="shared" si="278"/>
        <v>P*T-</v>
      </c>
      <c r="O635" s="58" t="str">
        <f t="shared" si="278"/>
        <v>P*T-</v>
      </c>
      <c r="P635" s="58" t="str">
        <f t="shared" si="278"/>
        <v>P*T-</v>
      </c>
      <c r="Q635" s="58" t="str">
        <f t="shared" si="278"/>
        <v>P*T*</v>
      </c>
      <c r="R635" s="58" t="str">
        <f t="shared" si="278"/>
        <v>P*T*</v>
      </c>
      <c r="S635" s="58" t="str">
        <f t="shared" si="278"/>
        <v>P*T-</v>
      </c>
      <c r="T635" s="58" t="str">
        <f t="shared" si="278"/>
        <v>P*T-</v>
      </c>
      <c r="U635" s="58" t="str">
        <f t="shared" si="278"/>
        <v>P*T-</v>
      </c>
      <c r="V635" s="58" t="str">
        <f t="shared" si="278"/>
        <v>P+T+</v>
      </c>
      <c r="W635" s="58" t="str">
        <f t="shared" si="278"/>
        <v>P*T-</v>
      </c>
      <c r="X635" s="58" t="str">
        <f t="shared" si="278"/>
        <v>P*T-</v>
      </c>
      <c r="Y635" s="58" t="str">
        <f t="shared" si="278"/>
        <v>P*T-</v>
      </c>
      <c r="Z635" s="58" t="str">
        <f t="shared" si="278"/>
        <v>P*T-</v>
      </c>
      <c r="AA635" s="58" t="str">
        <f t="shared" si="278"/>
        <v>P*T-</v>
      </c>
      <c r="AB635" s="58" t="str">
        <f t="shared" si="278"/>
        <v>P*T-</v>
      </c>
      <c r="AC635" s="58" t="str">
        <f t="shared" si="278"/>
        <v>P*T*</v>
      </c>
      <c r="AD635" s="58" t="str">
        <f t="shared" si="278"/>
        <v>P*T*</v>
      </c>
      <c r="AE635" s="58" t="str">
        <f t="shared" si="278"/>
        <v>P*T*</v>
      </c>
      <c r="AF635" s="58" t="str">
        <f t="shared" si="278"/>
        <v>P*T-</v>
      </c>
      <c r="AG635" s="58" t="str">
        <f t="shared" si="278"/>
        <v>P*T-</v>
      </c>
      <c r="AH635" s="58" t="str">
        <f t="shared" si="278"/>
        <v>P*T*</v>
      </c>
      <c r="AI635" s="58" t="str">
        <f t="shared" si="278"/>
        <v>P*T*</v>
      </c>
      <c r="AJ635" s="58" t="str">
        <f t="shared" si="278"/>
        <v>P*T-</v>
      </c>
      <c r="AK635" s="58" t="str">
        <f t="shared" si="278"/>
        <v>P*T-</v>
      </c>
      <c r="AL635" s="58" t="str">
        <f t="shared" si="278"/>
        <v>P*T*</v>
      </c>
      <c r="AM635" s="58" t="str">
        <f t="shared" si="278"/>
        <v>P*T*</v>
      </c>
      <c r="AN635" s="58" t="str">
        <f t="shared" si="278"/>
        <v>P*T+</v>
      </c>
      <c r="AO635" s="58" t="str">
        <f t="shared" si="278"/>
        <v>P*T+</v>
      </c>
      <c r="AP635" s="58" t="str">
        <f t="shared" ref="AP635:BU635" si="279">IF(LEFT(AP$9,7)="Include",IF(LEFT(AP91,4)="WILL",IF(AP495&lt;&gt;"*","P+T+","P+T-"),IF(LEFT(AP91,6)="WON'T",IF(AP495&lt;&gt;"*","P-T+","P-T-"),IF(AP91="NA",IF(AP495&lt;&gt;"*","P*T+","P*T-"),IF(AP495&lt;&gt;"*","P*T+","P*T*")))),"*")</f>
        <v>P*T*</v>
      </c>
      <c r="AQ635" s="58" t="str">
        <f t="shared" si="279"/>
        <v>*</v>
      </c>
      <c r="AR635" s="58" t="str">
        <f t="shared" si="279"/>
        <v>P*T*</v>
      </c>
      <c r="AS635" s="58" t="str">
        <f t="shared" si="279"/>
        <v>P*T*</v>
      </c>
      <c r="AT635" s="58" t="str">
        <f t="shared" si="279"/>
        <v>P*T-</v>
      </c>
      <c r="AU635" s="58" t="str">
        <f t="shared" si="279"/>
        <v>P*T-</v>
      </c>
      <c r="AV635" s="58" t="str">
        <f t="shared" si="279"/>
        <v>*</v>
      </c>
      <c r="AW635" s="58" t="str">
        <f t="shared" si="279"/>
        <v>*</v>
      </c>
      <c r="AX635" s="58" t="str">
        <f t="shared" si="279"/>
        <v>*</v>
      </c>
      <c r="AY635" s="58" t="str">
        <f t="shared" si="279"/>
        <v>*</v>
      </c>
      <c r="AZ635" s="58" t="str">
        <f t="shared" si="279"/>
        <v>P*T*</v>
      </c>
      <c r="BA635" s="58" t="str">
        <f t="shared" si="279"/>
        <v>P*T-</v>
      </c>
      <c r="BB635" s="58" t="str">
        <f t="shared" si="279"/>
        <v>P*T-</v>
      </c>
      <c r="BC635" s="58" t="str">
        <f t="shared" si="279"/>
        <v>P*T-</v>
      </c>
      <c r="BD635" s="58" t="str">
        <f t="shared" si="279"/>
        <v>P*T-</v>
      </c>
      <c r="BE635" s="58" t="str">
        <f t="shared" si="279"/>
        <v>*</v>
      </c>
      <c r="BF635" s="58" t="str">
        <f t="shared" si="279"/>
        <v>*</v>
      </c>
      <c r="BG635" s="58" t="str">
        <f t="shared" si="279"/>
        <v>P*T*</v>
      </c>
      <c r="BH635" s="58" t="str">
        <f t="shared" si="279"/>
        <v>*</v>
      </c>
      <c r="BI635" s="58" t="str">
        <f t="shared" si="279"/>
        <v>P*T*</v>
      </c>
      <c r="BJ635" s="58" t="str">
        <f t="shared" si="279"/>
        <v>P*T-</v>
      </c>
      <c r="BK635" s="58" t="str">
        <f t="shared" si="279"/>
        <v>P*T-</v>
      </c>
      <c r="BL635" s="58" t="str">
        <f t="shared" si="279"/>
        <v>P*T-</v>
      </c>
      <c r="BM635" s="58" t="str">
        <f t="shared" si="279"/>
        <v>P*T-</v>
      </c>
      <c r="BN635" s="58" t="str">
        <f t="shared" si="279"/>
        <v>P*T*</v>
      </c>
      <c r="BO635" s="58" t="str">
        <f t="shared" si="279"/>
        <v>P*T*</v>
      </c>
      <c r="BP635" s="58" t="str">
        <f t="shared" si="279"/>
        <v>P*T*</v>
      </c>
      <c r="BQ635" s="58" t="str">
        <f t="shared" si="279"/>
        <v>P*T*</v>
      </c>
      <c r="BR635" s="58" t="str">
        <f t="shared" si="279"/>
        <v>P*T*</v>
      </c>
      <c r="BS635" s="58" t="str">
        <f t="shared" si="279"/>
        <v>P*T*</v>
      </c>
      <c r="BT635" s="58" t="str">
        <f t="shared" si="279"/>
        <v>P*T-</v>
      </c>
      <c r="BU635" s="58" t="str">
        <f t="shared" si="279"/>
        <v>P*T-</v>
      </c>
      <c r="BV635" s="58" t="str">
        <f t="shared" ref="BV635:DA635" si="280">IF(LEFT(BV$9,7)="Include",IF(LEFT(BV91,4)="WILL",IF(BV495&lt;&gt;"*","P+T+","P+T-"),IF(LEFT(BV91,6)="WON'T",IF(BV495&lt;&gt;"*","P-T+","P-T-"),IF(BV91="NA",IF(BV495&lt;&gt;"*","P*T+","P*T-"),IF(BV495&lt;&gt;"*","P*T+","P*T*")))),"*")</f>
        <v>P*T-</v>
      </c>
      <c r="BW635" s="58" t="str">
        <f t="shared" si="280"/>
        <v>P*T-</v>
      </c>
      <c r="BX635" s="58" t="str">
        <f t="shared" si="280"/>
        <v>P*T*</v>
      </c>
      <c r="BY635" s="58" t="str">
        <f t="shared" si="280"/>
        <v>P*T*</v>
      </c>
      <c r="BZ635" s="58" t="str">
        <f t="shared" si="280"/>
        <v>P*T-</v>
      </c>
      <c r="CA635" s="58" t="str">
        <f t="shared" si="280"/>
        <v>P*T-</v>
      </c>
      <c r="CB635" s="58" t="str">
        <f t="shared" si="280"/>
        <v>P*T*</v>
      </c>
      <c r="CC635" s="58" t="str">
        <f t="shared" si="280"/>
        <v>P*T-</v>
      </c>
      <c r="CD635" s="58" t="str">
        <f t="shared" si="280"/>
        <v>P*T-</v>
      </c>
      <c r="CE635" s="58" t="str">
        <f t="shared" si="280"/>
        <v>*</v>
      </c>
      <c r="CF635" s="58" t="str">
        <f t="shared" si="280"/>
        <v>*</v>
      </c>
      <c r="CG635" s="58" t="str">
        <f t="shared" si="280"/>
        <v>P*T*</v>
      </c>
      <c r="CH635" s="58" t="str">
        <f t="shared" si="280"/>
        <v>P*T-</v>
      </c>
      <c r="CI635" s="58" t="str">
        <f t="shared" si="280"/>
        <v>P*T-</v>
      </c>
      <c r="CJ635" s="58" t="str">
        <f t="shared" si="280"/>
        <v>P*T-</v>
      </c>
      <c r="CK635" s="58" t="str">
        <f t="shared" si="280"/>
        <v>P*T-</v>
      </c>
      <c r="CL635" s="58" t="str">
        <f t="shared" si="280"/>
        <v>P*T-</v>
      </c>
      <c r="CM635" s="58" t="str">
        <f t="shared" si="280"/>
        <v>P*T-</v>
      </c>
      <c r="CN635" s="58" t="str">
        <f t="shared" si="280"/>
        <v>P*T-</v>
      </c>
      <c r="CO635" s="58" t="str">
        <f t="shared" si="280"/>
        <v>P*T-</v>
      </c>
      <c r="CP635" s="58" t="str">
        <f t="shared" si="280"/>
        <v>P*T-</v>
      </c>
      <c r="CQ635" s="58" t="str">
        <f t="shared" si="280"/>
        <v>P*T*</v>
      </c>
      <c r="CR635" s="58" t="str">
        <f t="shared" si="280"/>
        <v>P*T*</v>
      </c>
      <c r="CS635" s="58" t="str">
        <f t="shared" si="280"/>
        <v>P*T*</v>
      </c>
      <c r="CT635" s="58" t="str">
        <f t="shared" si="280"/>
        <v>P*T*</v>
      </c>
      <c r="CU635" s="58" t="str">
        <f t="shared" si="280"/>
        <v>P*T-</v>
      </c>
      <c r="CV635" s="58" t="str">
        <f t="shared" si="280"/>
        <v>P*T-</v>
      </c>
      <c r="CW635" s="58" t="str">
        <f t="shared" si="280"/>
        <v>P*T*</v>
      </c>
      <c r="CX635" s="58" t="str">
        <f t="shared" si="280"/>
        <v>P*T*</v>
      </c>
      <c r="CY635" s="58" t="str">
        <f t="shared" si="280"/>
        <v>P*T-</v>
      </c>
      <c r="CZ635" s="58" t="str">
        <f t="shared" si="280"/>
        <v>P*T-</v>
      </c>
      <c r="DA635" s="58" t="str">
        <f t="shared" si="280"/>
        <v>P*T-</v>
      </c>
      <c r="DB635" s="58" t="str">
        <f t="shared" ref="DB635:EK635" si="281">IF(LEFT(DB$9,7)="Include",IF(LEFT(DB91,4)="WILL",IF(DB495&lt;&gt;"*","P+T+","P+T-"),IF(LEFT(DB91,6)="WON'T",IF(DB495&lt;&gt;"*","P-T+","P-T-"),IF(DB91="NA",IF(DB495&lt;&gt;"*","P*T+","P*T-"),IF(DB495&lt;&gt;"*","P*T+","P*T*")))),"*")</f>
        <v>P*T-</v>
      </c>
      <c r="DC635" s="58" t="str">
        <f t="shared" si="281"/>
        <v>*</v>
      </c>
      <c r="DD635" s="58" t="str">
        <f t="shared" si="281"/>
        <v>P*T+</v>
      </c>
      <c r="DE635" s="58" t="str">
        <f t="shared" si="281"/>
        <v>P*T-</v>
      </c>
      <c r="DF635" s="58" t="str">
        <f t="shared" si="281"/>
        <v>P*T-</v>
      </c>
      <c r="DG635" s="58" t="str">
        <f t="shared" si="281"/>
        <v>P*T-</v>
      </c>
      <c r="DH635" s="58" t="str">
        <f t="shared" si="281"/>
        <v>P*T-</v>
      </c>
      <c r="DI635" s="58" t="str">
        <f t="shared" si="281"/>
        <v>P*T+</v>
      </c>
      <c r="DJ635" s="58" t="str">
        <f t="shared" si="281"/>
        <v>P*T*</v>
      </c>
      <c r="DK635" s="58" t="str">
        <f t="shared" si="281"/>
        <v>P*T*</v>
      </c>
      <c r="DL635" s="58" t="str">
        <f t="shared" si="281"/>
        <v>P*T-</v>
      </c>
      <c r="DM635" s="58" t="str">
        <f t="shared" si="281"/>
        <v>*</v>
      </c>
      <c r="DN635" s="58" t="str">
        <f t="shared" si="281"/>
        <v>P*T*</v>
      </c>
      <c r="DO635" s="58" t="str">
        <f t="shared" si="281"/>
        <v>P*T*</v>
      </c>
      <c r="DP635" s="58" t="str">
        <f t="shared" si="281"/>
        <v>P*T-</v>
      </c>
      <c r="DQ635" s="58" t="str">
        <f t="shared" si="281"/>
        <v>*</v>
      </c>
      <c r="DR635" s="58" t="str">
        <f t="shared" si="281"/>
        <v>*</v>
      </c>
      <c r="DS635" s="58" t="str">
        <f t="shared" si="281"/>
        <v>P*T*</v>
      </c>
      <c r="DT635" s="58" t="str">
        <f t="shared" si="281"/>
        <v>P*T*</v>
      </c>
      <c r="DU635" s="58" t="str">
        <f t="shared" si="281"/>
        <v>P*T*</v>
      </c>
      <c r="DV635" s="58" t="str">
        <f t="shared" si="281"/>
        <v>*</v>
      </c>
      <c r="DW635" s="58" t="str">
        <f t="shared" si="281"/>
        <v>P*T-</v>
      </c>
      <c r="DX635" s="58" t="str">
        <f t="shared" si="281"/>
        <v>P*T-</v>
      </c>
      <c r="DY635" s="58" t="str">
        <f t="shared" si="281"/>
        <v>P*T-</v>
      </c>
      <c r="DZ635" s="58" t="str">
        <f t="shared" si="281"/>
        <v>P*T-</v>
      </c>
      <c r="EA635" s="58" t="str">
        <f t="shared" si="281"/>
        <v>P*T*</v>
      </c>
      <c r="EB635" s="58" t="str">
        <f t="shared" si="281"/>
        <v>P*T-</v>
      </c>
      <c r="EC635" s="58" t="str">
        <f t="shared" si="281"/>
        <v>P*T-</v>
      </c>
      <c r="ED635" s="58" t="str">
        <f t="shared" si="281"/>
        <v>P*T-</v>
      </c>
      <c r="EE635" s="58" t="str">
        <f t="shared" si="281"/>
        <v>P+T-</v>
      </c>
      <c r="EF635" s="58" t="str">
        <f t="shared" si="281"/>
        <v>P*T*</v>
      </c>
      <c r="EG635" s="58" t="str">
        <f t="shared" si="281"/>
        <v>P*T*</v>
      </c>
      <c r="EH635" s="58" t="str">
        <f t="shared" si="281"/>
        <v>P*T-</v>
      </c>
      <c r="EI635" s="58" t="str">
        <f t="shared" si="281"/>
        <v>P*T-</v>
      </c>
      <c r="EJ635" s="58" t="str">
        <f t="shared" si="281"/>
        <v>P*T-</v>
      </c>
      <c r="EK635" s="58" t="str">
        <f t="shared" si="281"/>
        <v>P*T-</v>
      </c>
      <c r="EL635" s="109"/>
      <c r="EM635" s="109"/>
    </row>
    <row r="636" spans="1:143" s="58" customFormat="1" ht="12.75" customHeight="1" x14ac:dyDescent="0.25">
      <c r="A636" s="5"/>
      <c r="B636" s="96"/>
      <c r="C636" s="96"/>
      <c r="D636" s="96"/>
      <c r="E636" s="96"/>
      <c r="F636" s="96" t="s">
        <v>3538</v>
      </c>
      <c r="G636" s="4" t="s">
        <v>390</v>
      </c>
      <c r="H636" s="18" t="s">
        <v>5</v>
      </c>
      <c r="I636" s="18"/>
      <c r="J636" s="58" t="str">
        <f t="shared" ref="J636:AO636" si="282">IF(LEFT(J$9,7)="Include",IF(LEFT(J92,4)="WILL",IF(J496&lt;&gt;"*","P+T+","P+T-"),IF(LEFT(J92,6)="WON'T",IF(J496&lt;&gt;"*","P-T+","P-T-"),IF(J92="NA",IF(J496&lt;&gt;"*","P*T+","P*T-"),IF(J496&lt;&gt;"*","P*T+","P*T*")))),"*")</f>
        <v>P*T-</v>
      </c>
      <c r="K636" s="58" t="str">
        <f t="shared" si="282"/>
        <v>P*T-</v>
      </c>
      <c r="L636" s="58" t="str">
        <f t="shared" si="282"/>
        <v>P*T-</v>
      </c>
      <c r="M636" s="58" t="str">
        <f t="shared" si="282"/>
        <v>P*T-</v>
      </c>
      <c r="N636" s="58" t="str">
        <f t="shared" si="282"/>
        <v>P*T-</v>
      </c>
      <c r="O636" s="58" t="str">
        <f t="shared" si="282"/>
        <v>P*T-</v>
      </c>
      <c r="P636" s="58" t="str">
        <f t="shared" si="282"/>
        <v>P*T-</v>
      </c>
      <c r="Q636" s="58" t="str">
        <f t="shared" si="282"/>
        <v>P*T*</v>
      </c>
      <c r="R636" s="58" t="str">
        <f t="shared" si="282"/>
        <v>P*T*</v>
      </c>
      <c r="S636" s="58" t="str">
        <f t="shared" si="282"/>
        <v>P*T-</v>
      </c>
      <c r="T636" s="58" t="str">
        <f t="shared" si="282"/>
        <v>P*T-</v>
      </c>
      <c r="U636" s="58" t="str">
        <f t="shared" si="282"/>
        <v>P*T-</v>
      </c>
      <c r="V636" s="58" t="str">
        <f t="shared" si="282"/>
        <v>P*T-</v>
      </c>
      <c r="W636" s="58" t="str">
        <f t="shared" si="282"/>
        <v>P*T-</v>
      </c>
      <c r="X636" s="58" t="str">
        <f t="shared" si="282"/>
        <v>P*T-</v>
      </c>
      <c r="Y636" s="58" t="str">
        <f t="shared" si="282"/>
        <v>P*T-</v>
      </c>
      <c r="Z636" s="58" t="str">
        <f t="shared" si="282"/>
        <v>P*T-</v>
      </c>
      <c r="AA636" s="58" t="str">
        <f t="shared" si="282"/>
        <v>P*T-</v>
      </c>
      <c r="AB636" s="58" t="str">
        <f t="shared" si="282"/>
        <v>P*T-</v>
      </c>
      <c r="AC636" s="58" t="str">
        <f t="shared" si="282"/>
        <v>P*T*</v>
      </c>
      <c r="AD636" s="58" t="str">
        <f t="shared" si="282"/>
        <v>P*T*</v>
      </c>
      <c r="AE636" s="58" t="str">
        <f t="shared" si="282"/>
        <v>P*T*</v>
      </c>
      <c r="AF636" s="58" t="str">
        <f t="shared" si="282"/>
        <v>P*T-</v>
      </c>
      <c r="AG636" s="58" t="str">
        <f t="shared" si="282"/>
        <v>P*T-</v>
      </c>
      <c r="AH636" s="58" t="str">
        <f t="shared" si="282"/>
        <v>P*T*</v>
      </c>
      <c r="AI636" s="58" t="str">
        <f t="shared" si="282"/>
        <v>P*T*</v>
      </c>
      <c r="AJ636" s="58" t="str">
        <f t="shared" si="282"/>
        <v>P*T-</v>
      </c>
      <c r="AK636" s="58" t="str">
        <f t="shared" si="282"/>
        <v>P*T-</v>
      </c>
      <c r="AL636" s="58" t="str">
        <f t="shared" si="282"/>
        <v>P*T*</v>
      </c>
      <c r="AM636" s="58" t="str">
        <f t="shared" si="282"/>
        <v>P*T*</v>
      </c>
      <c r="AN636" s="58" t="str">
        <f t="shared" si="282"/>
        <v>P*T*</v>
      </c>
      <c r="AO636" s="58" t="str">
        <f t="shared" si="282"/>
        <v>P*T*</v>
      </c>
      <c r="AP636" s="58" t="str">
        <f t="shared" ref="AP636:BU636" si="283">IF(LEFT(AP$9,7)="Include",IF(LEFT(AP92,4)="WILL",IF(AP496&lt;&gt;"*","P+T+","P+T-"),IF(LEFT(AP92,6)="WON'T",IF(AP496&lt;&gt;"*","P-T+","P-T-"),IF(AP92="NA",IF(AP496&lt;&gt;"*","P*T+","P*T-"),IF(AP496&lt;&gt;"*","P*T+","P*T*")))),"*")</f>
        <v>P*T*</v>
      </c>
      <c r="AQ636" s="58" t="str">
        <f t="shared" si="283"/>
        <v>*</v>
      </c>
      <c r="AR636" s="58" t="str">
        <f t="shared" si="283"/>
        <v>P*T*</v>
      </c>
      <c r="AS636" s="58" t="str">
        <f t="shared" si="283"/>
        <v>P*T*</v>
      </c>
      <c r="AT636" s="58" t="str">
        <f t="shared" si="283"/>
        <v>P*T-</v>
      </c>
      <c r="AU636" s="58" t="str">
        <f t="shared" si="283"/>
        <v>P*T-</v>
      </c>
      <c r="AV636" s="58" t="str">
        <f t="shared" si="283"/>
        <v>*</v>
      </c>
      <c r="AW636" s="58" t="str">
        <f t="shared" si="283"/>
        <v>*</v>
      </c>
      <c r="AX636" s="58" t="str">
        <f t="shared" si="283"/>
        <v>*</v>
      </c>
      <c r="AY636" s="58" t="str">
        <f t="shared" si="283"/>
        <v>*</v>
      </c>
      <c r="AZ636" s="58" t="str">
        <f t="shared" si="283"/>
        <v>P*T*</v>
      </c>
      <c r="BA636" s="58" t="str">
        <f t="shared" si="283"/>
        <v>P*T-</v>
      </c>
      <c r="BB636" s="58" t="str">
        <f t="shared" si="283"/>
        <v>P*T-</v>
      </c>
      <c r="BC636" s="58" t="str">
        <f t="shared" si="283"/>
        <v>P*T-</v>
      </c>
      <c r="BD636" s="58" t="str">
        <f t="shared" si="283"/>
        <v>P*T-</v>
      </c>
      <c r="BE636" s="58" t="str">
        <f t="shared" si="283"/>
        <v>*</v>
      </c>
      <c r="BF636" s="58" t="str">
        <f t="shared" si="283"/>
        <v>*</v>
      </c>
      <c r="BG636" s="58" t="str">
        <f t="shared" si="283"/>
        <v>P*T*</v>
      </c>
      <c r="BH636" s="58" t="str">
        <f t="shared" si="283"/>
        <v>*</v>
      </c>
      <c r="BI636" s="58" t="str">
        <f t="shared" si="283"/>
        <v>P*T*</v>
      </c>
      <c r="BJ636" s="58" t="str">
        <f t="shared" si="283"/>
        <v>P*T-</v>
      </c>
      <c r="BK636" s="58" t="str">
        <f t="shared" si="283"/>
        <v>P*T-</v>
      </c>
      <c r="BL636" s="58" t="str">
        <f t="shared" si="283"/>
        <v>P*T-</v>
      </c>
      <c r="BM636" s="58" t="str">
        <f t="shared" si="283"/>
        <v>P*T-</v>
      </c>
      <c r="BN636" s="58" t="str">
        <f t="shared" si="283"/>
        <v>P*T*</v>
      </c>
      <c r="BO636" s="58" t="str">
        <f t="shared" si="283"/>
        <v>P*T*</v>
      </c>
      <c r="BP636" s="58" t="str">
        <f t="shared" si="283"/>
        <v>P*T*</v>
      </c>
      <c r="BQ636" s="58" t="str">
        <f t="shared" si="283"/>
        <v>P*T*</v>
      </c>
      <c r="BR636" s="58" t="str">
        <f t="shared" si="283"/>
        <v>P*T*</v>
      </c>
      <c r="BS636" s="58" t="str">
        <f t="shared" si="283"/>
        <v>P*T*</v>
      </c>
      <c r="BT636" s="58" t="str">
        <f t="shared" si="283"/>
        <v>P*T-</v>
      </c>
      <c r="BU636" s="58" t="str">
        <f t="shared" si="283"/>
        <v>P*T-</v>
      </c>
      <c r="BV636" s="58" t="str">
        <f t="shared" ref="BV636:DA636" si="284">IF(LEFT(BV$9,7)="Include",IF(LEFT(BV92,4)="WILL",IF(BV496&lt;&gt;"*","P+T+","P+T-"),IF(LEFT(BV92,6)="WON'T",IF(BV496&lt;&gt;"*","P-T+","P-T-"),IF(BV92="NA",IF(BV496&lt;&gt;"*","P*T+","P*T-"),IF(BV496&lt;&gt;"*","P*T+","P*T*")))),"*")</f>
        <v>P*T-</v>
      </c>
      <c r="BW636" s="58" t="str">
        <f t="shared" si="284"/>
        <v>P*T-</v>
      </c>
      <c r="BX636" s="58" t="str">
        <f t="shared" si="284"/>
        <v>P*T*</v>
      </c>
      <c r="BY636" s="58" t="str">
        <f t="shared" si="284"/>
        <v>P*T*</v>
      </c>
      <c r="BZ636" s="58" t="str">
        <f t="shared" si="284"/>
        <v>P*T-</v>
      </c>
      <c r="CA636" s="58" t="str">
        <f t="shared" si="284"/>
        <v>P*T-</v>
      </c>
      <c r="CB636" s="58" t="str">
        <f t="shared" si="284"/>
        <v>P*T*</v>
      </c>
      <c r="CC636" s="58" t="str">
        <f t="shared" si="284"/>
        <v>P*T-</v>
      </c>
      <c r="CD636" s="58" t="str">
        <f t="shared" si="284"/>
        <v>P*T-</v>
      </c>
      <c r="CE636" s="58" t="str">
        <f t="shared" si="284"/>
        <v>*</v>
      </c>
      <c r="CF636" s="58" t="str">
        <f t="shared" si="284"/>
        <v>*</v>
      </c>
      <c r="CG636" s="58" t="str">
        <f t="shared" si="284"/>
        <v>P*T*</v>
      </c>
      <c r="CH636" s="58" t="str">
        <f t="shared" si="284"/>
        <v>P*T-</v>
      </c>
      <c r="CI636" s="58" t="str">
        <f t="shared" si="284"/>
        <v>P*T-</v>
      </c>
      <c r="CJ636" s="58" t="str">
        <f t="shared" si="284"/>
        <v>P*T-</v>
      </c>
      <c r="CK636" s="58" t="str">
        <f t="shared" si="284"/>
        <v>P*T-</v>
      </c>
      <c r="CL636" s="58" t="str">
        <f t="shared" si="284"/>
        <v>P*T-</v>
      </c>
      <c r="CM636" s="58" t="str">
        <f t="shared" si="284"/>
        <v>P*T-</v>
      </c>
      <c r="CN636" s="58" t="str">
        <f t="shared" si="284"/>
        <v>P*T-</v>
      </c>
      <c r="CO636" s="58" t="str">
        <f t="shared" si="284"/>
        <v>P*T-</v>
      </c>
      <c r="CP636" s="58" t="str">
        <f t="shared" si="284"/>
        <v>P*T-</v>
      </c>
      <c r="CQ636" s="58" t="str">
        <f t="shared" si="284"/>
        <v>P*T*</v>
      </c>
      <c r="CR636" s="58" t="str">
        <f t="shared" si="284"/>
        <v>P*T*</v>
      </c>
      <c r="CS636" s="58" t="str">
        <f t="shared" si="284"/>
        <v>P*T*</v>
      </c>
      <c r="CT636" s="58" t="str">
        <f t="shared" si="284"/>
        <v>P*T*</v>
      </c>
      <c r="CU636" s="58" t="str">
        <f t="shared" si="284"/>
        <v>P*T-</v>
      </c>
      <c r="CV636" s="58" t="str">
        <f t="shared" si="284"/>
        <v>P*T-</v>
      </c>
      <c r="CW636" s="58" t="str">
        <f t="shared" si="284"/>
        <v>P*T*</v>
      </c>
      <c r="CX636" s="58" t="str">
        <f t="shared" si="284"/>
        <v>P*T*</v>
      </c>
      <c r="CY636" s="58" t="str">
        <f t="shared" si="284"/>
        <v>P*T-</v>
      </c>
      <c r="CZ636" s="58" t="str">
        <f t="shared" si="284"/>
        <v>P*T-</v>
      </c>
      <c r="DA636" s="58" t="str">
        <f t="shared" si="284"/>
        <v>P*T-</v>
      </c>
      <c r="DB636" s="58" t="str">
        <f t="shared" ref="DB636:EK636" si="285">IF(LEFT(DB$9,7)="Include",IF(LEFT(DB92,4)="WILL",IF(DB496&lt;&gt;"*","P+T+","P+T-"),IF(LEFT(DB92,6)="WON'T",IF(DB496&lt;&gt;"*","P-T+","P-T-"),IF(DB92="NA",IF(DB496&lt;&gt;"*","P*T+","P*T-"),IF(DB496&lt;&gt;"*","P*T+","P*T*")))),"*")</f>
        <v>P*T-</v>
      </c>
      <c r="DC636" s="58" t="str">
        <f t="shared" si="285"/>
        <v>*</v>
      </c>
      <c r="DD636" s="58" t="str">
        <f t="shared" si="285"/>
        <v>P*T-</v>
      </c>
      <c r="DE636" s="58" t="str">
        <f t="shared" si="285"/>
        <v>P*T-</v>
      </c>
      <c r="DF636" s="58" t="str">
        <f t="shared" si="285"/>
        <v>P*T-</v>
      </c>
      <c r="DG636" s="58" t="str">
        <f t="shared" si="285"/>
        <v>P*T-</v>
      </c>
      <c r="DH636" s="58" t="str">
        <f t="shared" si="285"/>
        <v>P*T-</v>
      </c>
      <c r="DI636" s="58" t="str">
        <f t="shared" si="285"/>
        <v>P*T-</v>
      </c>
      <c r="DJ636" s="58" t="str">
        <f t="shared" si="285"/>
        <v>P*T*</v>
      </c>
      <c r="DK636" s="58" t="str">
        <f t="shared" si="285"/>
        <v>P*T*</v>
      </c>
      <c r="DL636" s="58" t="str">
        <f t="shared" si="285"/>
        <v>P*T-</v>
      </c>
      <c r="DM636" s="58" t="str">
        <f t="shared" si="285"/>
        <v>*</v>
      </c>
      <c r="DN636" s="58" t="str">
        <f t="shared" si="285"/>
        <v>P*T*</v>
      </c>
      <c r="DO636" s="58" t="str">
        <f t="shared" si="285"/>
        <v>P*T*</v>
      </c>
      <c r="DP636" s="58" t="str">
        <f t="shared" si="285"/>
        <v>P*T-</v>
      </c>
      <c r="DQ636" s="58" t="str">
        <f t="shared" si="285"/>
        <v>*</v>
      </c>
      <c r="DR636" s="58" t="str">
        <f t="shared" si="285"/>
        <v>*</v>
      </c>
      <c r="DS636" s="58" t="str">
        <f t="shared" si="285"/>
        <v>P*T*</v>
      </c>
      <c r="DT636" s="58" t="str">
        <f t="shared" si="285"/>
        <v>P*T*</v>
      </c>
      <c r="DU636" s="58" t="str">
        <f t="shared" si="285"/>
        <v>P*T*</v>
      </c>
      <c r="DV636" s="58" t="str">
        <f t="shared" si="285"/>
        <v>*</v>
      </c>
      <c r="DW636" s="58" t="str">
        <f t="shared" si="285"/>
        <v>P*T-</v>
      </c>
      <c r="DX636" s="58" t="str">
        <f t="shared" si="285"/>
        <v>P*T-</v>
      </c>
      <c r="DY636" s="58" t="str">
        <f t="shared" si="285"/>
        <v>P*T-</v>
      </c>
      <c r="DZ636" s="58" t="str">
        <f t="shared" si="285"/>
        <v>P*T-</v>
      </c>
      <c r="EA636" s="58" t="str">
        <f t="shared" si="285"/>
        <v>P*T*</v>
      </c>
      <c r="EB636" s="58" t="str">
        <f t="shared" si="285"/>
        <v>P*T-</v>
      </c>
      <c r="EC636" s="58" t="str">
        <f t="shared" si="285"/>
        <v>P*T-</v>
      </c>
      <c r="ED636" s="58" t="str">
        <f t="shared" si="285"/>
        <v>P*T-</v>
      </c>
      <c r="EE636" s="58" t="str">
        <f t="shared" si="285"/>
        <v>P*T-</v>
      </c>
      <c r="EF636" s="58" t="str">
        <f t="shared" si="285"/>
        <v>P*T*</v>
      </c>
      <c r="EG636" s="58" t="str">
        <f t="shared" si="285"/>
        <v>P*T*</v>
      </c>
      <c r="EH636" s="58" t="str">
        <f t="shared" si="285"/>
        <v>P*T-</v>
      </c>
      <c r="EI636" s="58" t="str">
        <f t="shared" si="285"/>
        <v>P*T-</v>
      </c>
      <c r="EJ636" s="58" t="str">
        <f t="shared" si="285"/>
        <v>P*T-</v>
      </c>
      <c r="EK636" s="58" t="str">
        <f t="shared" si="285"/>
        <v>P*T-</v>
      </c>
      <c r="EL636" s="109"/>
      <c r="EM636" s="109"/>
    </row>
    <row r="637" spans="1:143" s="58" customFormat="1" ht="12.75" customHeight="1" x14ac:dyDescent="0.25">
      <c r="A637" s="5"/>
      <c r="B637" s="96"/>
      <c r="C637" s="96"/>
      <c r="D637" s="96"/>
      <c r="E637" s="96"/>
      <c r="F637" s="96" t="s">
        <v>3541</v>
      </c>
      <c r="G637" s="4" t="s">
        <v>2544</v>
      </c>
      <c r="H637" s="18" t="s">
        <v>5</v>
      </c>
      <c r="I637" s="18"/>
      <c r="J637" s="58" t="str">
        <f t="shared" ref="J637:AO637" si="286">IF(LEFT(J$9,7)="Include",IF(LEFT(J93,4)="WILL",IF(J497&lt;&gt;"*","P+T+","P+T-"),IF(LEFT(J93,6)="WON'T",IF(J497&lt;&gt;"*","P-T+","P-T-"),IF(J93="NA",IF(J497&lt;&gt;"*","P*T+","P*T-"),IF(J497&lt;&gt;"*","P*T+","P*T*")))),"*")</f>
        <v>P*T-</v>
      </c>
      <c r="K637" s="58" t="str">
        <f t="shared" si="286"/>
        <v>P*T-</v>
      </c>
      <c r="L637" s="58" t="str">
        <f t="shared" si="286"/>
        <v>P*T-</v>
      </c>
      <c r="M637" s="58" t="str">
        <f t="shared" si="286"/>
        <v>P+T-</v>
      </c>
      <c r="N637" s="58" t="str">
        <f t="shared" si="286"/>
        <v>P+T-</v>
      </c>
      <c r="O637" s="58" t="str">
        <f t="shared" si="286"/>
        <v>P*T-</v>
      </c>
      <c r="P637" s="58" t="str">
        <f t="shared" si="286"/>
        <v>P*T-</v>
      </c>
      <c r="Q637" s="58" t="str">
        <f t="shared" si="286"/>
        <v>P*T*</v>
      </c>
      <c r="R637" s="58" t="str">
        <f t="shared" si="286"/>
        <v>P*T*</v>
      </c>
      <c r="S637" s="58" t="str">
        <f t="shared" si="286"/>
        <v>P+T-</v>
      </c>
      <c r="T637" s="58" t="str">
        <f t="shared" si="286"/>
        <v>P+T-</v>
      </c>
      <c r="U637" s="58" t="str">
        <f t="shared" si="286"/>
        <v>P*T-</v>
      </c>
      <c r="V637" s="58" t="str">
        <f t="shared" si="286"/>
        <v>P+T-</v>
      </c>
      <c r="W637" s="58" t="str">
        <f t="shared" si="286"/>
        <v>P*T*</v>
      </c>
      <c r="X637" s="58" t="str">
        <f t="shared" si="286"/>
        <v>P*T*</v>
      </c>
      <c r="Y637" s="58" t="str">
        <f t="shared" si="286"/>
        <v>P*T-</v>
      </c>
      <c r="Z637" s="58" t="str">
        <f t="shared" si="286"/>
        <v>P*T-</v>
      </c>
      <c r="AA637" s="58" t="str">
        <f t="shared" si="286"/>
        <v>P*T*</v>
      </c>
      <c r="AB637" s="58" t="str">
        <f t="shared" si="286"/>
        <v>P*T*</v>
      </c>
      <c r="AC637" s="58" t="str">
        <f t="shared" si="286"/>
        <v>P*T*</v>
      </c>
      <c r="AD637" s="58" t="str">
        <f t="shared" si="286"/>
        <v>P*T*</v>
      </c>
      <c r="AE637" s="58" t="str">
        <f t="shared" si="286"/>
        <v>P*T*</v>
      </c>
      <c r="AF637" s="58" t="str">
        <f t="shared" si="286"/>
        <v>P*T*</v>
      </c>
      <c r="AG637" s="58" t="str">
        <f t="shared" si="286"/>
        <v>P*T*</v>
      </c>
      <c r="AH637" s="58" t="str">
        <f t="shared" si="286"/>
        <v>P*T*</v>
      </c>
      <c r="AI637" s="58" t="str">
        <f t="shared" si="286"/>
        <v>P*T*</v>
      </c>
      <c r="AJ637" s="58" t="str">
        <f t="shared" si="286"/>
        <v>P*T*</v>
      </c>
      <c r="AK637" s="58" t="str">
        <f t="shared" si="286"/>
        <v>P*T*</v>
      </c>
      <c r="AL637" s="58" t="str">
        <f t="shared" si="286"/>
        <v>P*T*</v>
      </c>
      <c r="AM637" s="58" t="str">
        <f t="shared" si="286"/>
        <v>P*T*</v>
      </c>
      <c r="AN637" s="58" t="str">
        <f t="shared" si="286"/>
        <v>P*T*</v>
      </c>
      <c r="AO637" s="58" t="str">
        <f t="shared" si="286"/>
        <v>P*T*</v>
      </c>
      <c r="AP637" s="58" t="str">
        <f t="shared" ref="AP637:BU637" si="287">IF(LEFT(AP$9,7)="Include",IF(LEFT(AP93,4)="WILL",IF(AP497&lt;&gt;"*","P+T+","P+T-"),IF(LEFT(AP93,6)="WON'T",IF(AP497&lt;&gt;"*","P-T+","P-T-"),IF(AP93="NA",IF(AP497&lt;&gt;"*","P*T+","P*T-"),IF(AP497&lt;&gt;"*","P*T+","P*T*")))),"*")</f>
        <v>P*T*</v>
      </c>
      <c r="AQ637" s="58" t="str">
        <f t="shared" si="287"/>
        <v>*</v>
      </c>
      <c r="AR637" s="58" t="str">
        <f t="shared" si="287"/>
        <v>P*T*</v>
      </c>
      <c r="AS637" s="58" t="str">
        <f t="shared" si="287"/>
        <v>P*T*</v>
      </c>
      <c r="AT637" s="58" t="str">
        <f t="shared" si="287"/>
        <v>P+T-</v>
      </c>
      <c r="AU637" s="58" t="str">
        <f t="shared" si="287"/>
        <v>P*T-</v>
      </c>
      <c r="AV637" s="58" t="str">
        <f t="shared" si="287"/>
        <v>*</v>
      </c>
      <c r="AW637" s="58" t="str">
        <f t="shared" si="287"/>
        <v>*</v>
      </c>
      <c r="AX637" s="58" t="str">
        <f t="shared" si="287"/>
        <v>*</v>
      </c>
      <c r="AY637" s="58" t="str">
        <f t="shared" si="287"/>
        <v>*</v>
      </c>
      <c r="AZ637" s="58" t="str">
        <f t="shared" si="287"/>
        <v>P*T*</v>
      </c>
      <c r="BA637" s="58" t="str">
        <f t="shared" si="287"/>
        <v>P*T-</v>
      </c>
      <c r="BB637" s="58" t="str">
        <f t="shared" si="287"/>
        <v>P*T-</v>
      </c>
      <c r="BC637" s="58" t="str">
        <f t="shared" si="287"/>
        <v>P*T-</v>
      </c>
      <c r="BD637" s="58" t="str">
        <f t="shared" si="287"/>
        <v>P*T-</v>
      </c>
      <c r="BE637" s="58" t="str">
        <f t="shared" si="287"/>
        <v>*</v>
      </c>
      <c r="BF637" s="58" t="str">
        <f t="shared" si="287"/>
        <v>*</v>
      </c>
      <c r="BG637" s="58" t="str">
        <f t="shared" si="287"/>
        <v>P*T*</v>
      </c>
      <c r="BH637" s="58" t="str">
        <f t="shared" si="287"/>
        <v>*</v>
      </c>
      <c r="BI637" s="58" t="str">
        <f t="shared" si="287"/>
        <v>P*T*</v>
      </c>
      <c r="BJ637" s="58" t="str">
        <f t="shared" si="287"/>
        <v>P+T-</v>
      </c>
      <c r="BK637" s="58" t="str">
        <f t="shared" si="287"/>
        <v>P+T-</v>
      </c>
      <c r="BL637" s="58" t="str">
        <f t="shared" si="287"/>
        <v>P+T-</v>
      </c>
      <c r="BM637" s="58" t="str">
        <f t="shared" si="287"/>
        <v>P+T-</v>
      </c>
      <c r="BN637" s="58" t="str">
        <f t="shared" si="287"/>
        <v>P*T*</v>
      </c>
      <c r="BO637" s="58" t="str">
        <f t="shared" si="287"/>
        <v>P*T*</v>
      </c>
      <c r="BP637" s="58" t="str">
        <f t="shared" si="287"/>
        <v>P*T*</v>
      </c>
      <c r="BQ637" s="58" t="str">
        <f t="shared" si="287"/>
        <v>P*T*</v>
      </c>
      <c r="BR637" s="58" t="str">
        <f t="shared" si="287"/>
        <v>P*T*</v>
      </c>
      <c r="BS637" s="58" t="str">
        <f t="shared" si="287"/>
        <v>P*T*</v>
      </c>
      <c r="BT637" s="58" t="str">
        <f t="shared" si="287"/>
        <v>P*T-</v>
      </c>
      <c r="BU637" s="58" t="str">
        <f t="shared" si="287"/>
        <v>P*T-</v>
      </c>
      <c r="BV637" s="58" t="str">
        <f t="shared" ref="BV637:CK637" si="288">IF(LEFT(BV$9,7)="Include",IF(LEFT(BV93,4)="WILL",IF(BV497&lt;&gt;"*","P+T+","P+T-"),IF(LEFT(BV93,6)="WON'T",IF(BV497&lt;&gt;"*","P-T+","P-T-"),IF(BV93="NA",IF(BV497&lt;&gt;"*","P*T+","P*T-"),IF(BV497&lt;&gt;"*","P*T+","P*T*")))),"*")</f>
        <v>P*T-</v>
      </c>
      <c r="BW637" s="58" t="str">
        <f t="shared" si="288"/>
        <v>P*T-</v>
      </c>
      <c r="BX637" s="58" t="str">
        <f t="shared" si="288"/>
        <v>P*T*</v>
      </c>
      <c r="BY637" s="58" t="str">
        <f t="shared" si="288"/>
        <v>P*T*</v>
      </c>
      <c r="BZ637" s="58" t="str">
        <f t="shared" si="288"/>
        <v>P*T-</v>
      </c>
      <c r="CA637" s="58" t="str">
        <f t="shared" si="288"/>
        <v>P+T-</v>
      </c>
      <c r="CB637" s="58" t="str">
        <f t="shared" si="288"/>
        <v>P*T*</v>
      </c>
      <c r="CC637" s="58" t="str">
        <f t="shared" si="288"/>
        <v>P+T-</v>
      </c>
      <c r="CD637" s="58" t="str">
        <f t="shared" si="288"/>
        <v>P+T-</v>
      </c>
      <c r="CE637" s="58" t="str">
        <f t="shared" si="288"/>
        <v>*</v>
      </c>
      <c r="CF637" s="58" t="str">
        <f t="shared" si="288"/>
        <v>*</v>
      </c>
      <c r="CG637" s="58" t="str">
        <f t="shared" si="288"/>
        <v>P*T*</v>
      </c>
      <c r="CH637" s="58" t="str">
        <f t="shared" si="288"/>
        <v>P*T-</v>
      </c>
      <c r="CI637" s="58" t="str">
        <f t="shared" si="288"/>
        <v>P*T-</v>
      </c>
      <c r="CJ637" s="58" t="str">
        <f t="shared" si="288"/>
        <v>P*T*</v>
      </c>
      <c r="CK637" s="58" t="str">
        <f t="shared" si="288"/>
        <v>P*T-</v>
      </c>
      <c r="CL637" s="58" t="str">
        <f>IF(LEFT(CL$9,7)="Include",IF(LEFT(CL95,4)="WILL",IF(CL497&lt;&gt;"*","P+T+","P+T-"),IF(LEFT(CL95,6)="WON'T",IF(CL497&lt;&gt;"*","P-T+","P-T-"),IF(CL95="NA",IF(CL497&lt;&gt;"*","P*T+","P*T-"),IF(CL497&lt;&gt;"*","P*T+","P*T*")))),"*")</f>
        <v>P+T-</v>
      </c>
      <c r="CM637" s="58" t="str">
        <f>IF(LEFT(CM$9,7)="Include",IF(LEFT(CM95,4)="WILL",IF(CM497&lt;&gt;"*","P+T+","P+T-"),IF(LEFT(CM95,6)="WON'T",IF(CM497&lt;&gt;"*","P-T+","P-T-"),IF(CM95="NA",IF(CM497&lt;&gt;"*","P*T+","P*T-"),IF(CM497&lt;&gt;"*","P*T+","P*T*")))),"*")</f>
        <v>P+T-</v>
      </c>
      <c r="CN637" s="58" t="str">
        <f t="shared" ref="CN637:DS637" si="289">IF(LEFT(CN$9,7)="Include",IF(LEFT(CN93,4)="WILL",IF(CN497&lt;&gt;"*","P+T+","P+T-"),IF(LEFT(CN93,6)="WON'T",IF(CN497&lt;&gt;"*","P-T+","P-T-"),IF(CN93="NA",IF(CN497&lt;&gt;"*","P*T+","P*T-"),IF(CN497&lt;&gt;"*","P*T+","P*T*")))),"*")</f>
        <v>P*T-</v>
      </c>
      <c r="CO637" s="58" t="str">
        <f t="shared" si="289"/>
        <v>P*T+</v>
      </c>
      <c r="CP637" s="58" t="str">
        <f t="shared" si="289"/>
        <v>P*T+</v>
      </c>
      <c r="CQ637" s="58" t="str">
        <f t="shared" si="289"/>
        <v>P*T*</v>
      </c>
      <c r="CR637" s="58" t="str">
        <f t="shared" si="289"/>
        <v>P*T*</v>
      </c>
      <c r="CS637" s="58" t="str">
        <f t="shared" si="289"/>
        <v>P*T*</v>
      </c>
      <c r="CT637" s="58" t="str">
        <f t="shared" si="289"/>
        <v>P*T*</v>
      </c>
      <c r="CU637" s="58" t="str">
        <f t="shared" si="289"/>
        <v>P*T-</v>
      </c>
      <c r="CV637" s="58" t="str">
        <f t="shared" si="289"/>
        <v>P*T-</v>
      </c>
      <c r="CW637" s="58" t="str">
        <f t="shared" si="289"/>
        <v>P*T*</v>
      </c>
      <c r="CX637" s="58" t="str">
        <f t="shared" si="289"/>
        <v>P*T*</v>
      </c>
      <c r="CY637" s="58" t="str">
        <f t="shared" si="289"/>
        <v>P*T*</v>
      </c>
      <c r="CZ637" s="58" t="str">
        <f t="shared" si="289"/>
        <v>P*T*</v>
      </c>
      <c r="DA637" s="58" t="str">
        <f t="shared" si="289"/>
        <v>P+T+</v>
      </c>
      <c r="DB637" s="58" t="str">
        <f t="shared" si="289"/>
        <v>P+T+</v>
      </c>
      <c r="DC637" s="58" t="str">
        <f t="shared" si="289"/>
        <v>*</v>
      </c>
      <c r="DD637" s="58" t="str">
        <f t="shared" si="289"/>
        <v>P*T-</v>
      </c>
      <c r="DE637" s="58" t="str">
        <f t="shared" si="289"/>
        <v>P*T-</v>
      </c>
      <c r="DF637" s="58" t="str">
        <f t="shared" si="289"/>
        <v>P*T-</v>
      </c>
      <c r="DG637" s="58" t="str">
        <f t="shared" si="289"/>
        <v>P*T*</v>
      </c>
      <c r="DH637" s="58" t="str">
        <f t="shared" si="289"/>
        <v>P*T*</v>
      </c>
      <c r="DI637" s="58" t="str">
        <f t="shared" si="289"/>
        <v>P*T-</v>
      </c>
      <c r="DJ637" s="58" t="str">
        <f t="shared" si="289"/>
        <v>P*T*</v>
      </c>
      <c r="DK637" s="58" t="str">
        <f t="shared" si="289"/>
        <v>P*T*</v>
      </c>
      <c r="DL637" s="58" t="str">
        <f t="shared" si="289"/>
        <v>P*T-</v>
      </c>
      <c r="DM637" s="58" t="str">
        <f t="shared" si="289"/>
        <v>*</v>
      </c>
      <c r="DN637" s="58" t="str">
        <f t="shared" si="289"/>
        <v>P*T*</v>
      </c>
      <c r="DO637" s="58" t="str">
        <f t="shared" si="289"/>
        <v>P*T*</v>
      </c>
      <c r="DP637" s="58" t="str">
        <f t="shared" si="289"/>
        <v>P*T-</v>
      </c>
      <c r="DQ637" s="58" t="str">
        <f t="shared" si="289"/>
        <v>*</v>
      </c>
      <c r="DR637" s="58" t="str">
        <f t="shared" si="289"/>
        <v>*</v>
      </c>
      <c r="DS637" s="58" t="str">
        <f t="shared" si="289"/>
        <v>P*T*</v>
      </c>
      <c r="DT637" s="58" t="str">
        <f t="shared" ref="DT637:EK637" si="290">IF(LEFT(DT$9,7)="Include",IF(LEFT(DT93,4)="WILL",IF(DT497&lt;&gt;"*","P+T+","P+T-"),IF(LEFT(DT93,6)="WON'T",IF(DT497&lt;&gt;"*","P-T+","P-T-"),IF(DT93="NA",IF(DT497&lt;&gt;"*","P*T+","P*T-"),IF(DT497&lt;&gt;"*","P*T+","P*T*")))),"*")</f>
        <v>P*T*</v>
      </c>
      <c r="DU637" s="58" t="str">
        <f t="shared" si="290"/>
        <v>P*T*</v>
      </c>
      <c r="DV637" s="58" t="str">
        <f t="shared" si="290"/>
        <v>*</v>
      </c>
      <c r="DW637" s="58" t="str">
        <f t="shared" si="290"/>
        <v>P*T-</v>
      </c>
      <c r="DX637" s="58" t="str">
        <f t="shared" si="290"/>
        <v>P*T*</v>
      </c>
      <c r="DY637" s="58" t="str">
        <f t="shared" si="290"/>
        <v>P*T*</v>
      </c>
      <c r="DZ637" s="58" t="str">
        <f t="shared" si="290"/>
        <v>P*T*</v>
      </c>
      <c r="EA637" s="58" t="str">
        <f t="shared" si="290"/>
        <v>P*T*</v>
      </c>
      <c r="EB637" s="58" t="str">
        <f t="shared" si="290"/>
        <v>P*T*</v>
      </c>
      <c r="EC637" s="58" t="str">
        <f t="shared" si="290"/>
        <v>P*T-</v>
      </c>
      <c r="ED637" s="58" t="str">
        <f t="shared" si="290"/>
        <v>P*T-</v>
      </c>
      <c r="EE637" s="58" t="str">
        <f t="shared" si="290"/>
        <v>P+T-</v>
      </c>
      <c r="EF637" s="58" t="str">
        <f t="shared" si="290"/>
        <v>P*T*</v>
      </c>
      <c r="EG637" s="58" t="str">
        <f t="shared" si="290"/>
        <v>P*T*</v>
      </c>
      <c r="EH637" s="58" t="str">
        <f t="shared" si="290"/>
        <v>P+T-</v>
      </c>
      <c r="EI637" s="58" t="str">
        <f t="shared" si="290"/>
        <v>P+T-</v>
      </c>
      <c r="EJ637" s="58" t="str">
        <f t="shared" si="290"/>
        <v>P+T-</v>
      </c>
      <c r="EK637" s="58" t="str">
        <f t="shared" si="290"/>
        <v>P+T-</v>
      </c>
      <c r="EL637" s="109"/>
      <c r="EM637" s="109"/>
    </row>
    <row r="638" spans="1:143" s="58" customFormat="1" ht="12.75" customHeight="1" x14ac:dyDescent="0.25">
      <c r="A638" s="5"/>
      <c r="B638" s="96"/>
      <c r="C638" s="96"/>
      <c r="D638" s="96"/>
      <c r="E638" s="96"/>
      <c r="F638" s="96" t="s">
        <v>3541</v>
      </c>
      <c r="G638" s="4" t="s">
        <v>421</v>
      </c>
      <c r="H638" s="18" t="s">
        <v>5</v>
      </c>
      <c r="I638" s="18"/>
      <c r="J638" s="58" t="str">
        <f t="shared" ref="J638:AO638" si="291">IF(LEFT(J$9,7)="Include",IF(LEFT(J94,4)="WILL",IF(J498&lt;&gt;"*","P+T+","P+T-"),IF(LEFT(J94,6)="WON'T",IF(J498&lt;&gt;"*","P-T+","P-T-"),IF(J94="NA",IF(J498&lt;&gt;"*","P*T+","P*T-"),IF(J498&lt;&gt;"*","P*T+","P*T*")))),"*")</f>
        <v>P+T-</v>
      </c>
      <c r="K638" s="58" t="str">
        <f t="shared" si="291"/>
        <v>P*T-</v>
      </c>
      <c r="L638" s="58" t="str">
        <f t="shared" si="291"/>
        <v>P*T-</v>
      </c>
      <c r="M638" s="58" t="str">
        <f t="shared" si="291"/>
        <v>P+T-</v>
      </c>
      <c r="N638" s="58" t="str">
        <f t="shared" si="291"/>
        <v>P+T-</v>
      </c>
      <c r="O638" s="58" t="str">
        <f t="shared" si="291"/>
        <v>P*T-</v>
      </c>
      <c r="P638" s="58" t="str">
        <f t="shared" si="291"/>
        <v>P*T-</v>
      </c>
      <c r="Q638" s="58" t="str">
        <f t="shared" si="291"/>
        <v>P*T*</v>
      </c>
      <c r="R638" s="58" t="str">
        <f t="shared" si="291"/>
        <v>P*T*</v>
      </c>
      <c r="S638" s="58" t="str">
        <f t="shared" si="291"/>
        <v>P+T-</v>
      </c>
      <c r="T638" s="58" t="str">
        <f t="shared" si="291"/>
        <v>P+T-</v>
      </c>
      <c r="U638" s="58" t="str">
        <f t="shared" si="291"/>
        <v>P*T-</v>
      </c>
      <c r="V638" s="58" t="str">
        <f t="shared" si="291"/>
        <v>P+T+</v>
      </c>
      <c r="W638" s="58" t="str">
        <f t="shared" si="291"/>
        <v>P*T*</v>
      </c>
      <c r="X638" s="58" t="str">
        <f t="shared" si="291"/>
        <v>P*T*</v>
      </c>
      <c r="Y638" s="58" t="str">
        <f t="shared" si="291"/>
        <v>P*T-</v>
      </c>
      <c r="Z638" s="58" t="str">
        <f t="shared" si="291"/>
        <v>P*T-</v>
      </c>
      <c r="AA638" s="58" t="str">
        <f t="shared" si="291"/>
        <v>P*T*</v>
      </c>
      <c r="AB638" s="58" t="str">
        <f t="shared" si="291"/>
        <v>P*T*</v>
      </c>
      <c r="AC638" s="58" t="str">
        <f t="shared" si="291"/>
        <v>P*T*</v>
      </c>
      <c r="AD638" s="58" t="str">
        <f t="shared" si="291"/>
        <v>P*T*</v>
      </c>
      <c r="AE638" s="58" t="str">
        <f t="shared" si="291"/>
        <v>P*T*</v>
      </c>
      <c r="AF638" s="58" t="str">
        <f t="shared" si="291"/>
        <v>P*T*</v>
      </c>
      <c r="AG638" s="58" t="str">
        <f t="shared" si="291"/>
        <v>P*T*</v>
      </c>
      <c r="AH638" s="58" t="str">
        <f t="shared" si="291"/>
        <v>P*T*</v>
      </c>
      <c r="AI638" s="58" t="str">
        <f t="shared" si="291"/>
        <v>P*T*</v>
      </c>
      <c r="AJ638" s="58" t="str">
        <f t="shared" si="291"/>
        <v>P*T*</v>
      </c>
      <c r="AK638" s="58" t="str">
        <f t="shared" si="291"/>
        <v>P*T*</v>
      </c>
      <c r="AL638" s="58" t="str">
        <f t="shared" si="291"/>
        <v>P*T*</v>
      </c>
      <c r="AM638" s="58" t="str">
        <f t="shared" si="291"/>
        <v>P*T*</v>
      </c>
      <c r="AN638" s="58" t="str">
        <f t="shared" si="291"/>
        <v>P*T*</v>
      </c>
      <c r="AO638" s="58" t="str">
        <f t="shared" si="291"/>
        <v>P*T*</v>
      </c>
      <c r="AP638" s="58" t="str">
        <f t="shared" ref="AP638:BU638" si="292">IF(LEFT(AP$9,7)="Include",IF(LEFT(AP94,4)="WILL",IF(AP498&lt;&gt;"*","P+T+","P+T-"),IF(LEFT(AP94,6)="WON'T",IF(AP498&lt;&gt;"*","P-T+","P-T-"),IF(AP94="NA",IF(AP498&lt;&gt;"*","P*T+","P*T-"),IF(AP498&lt;&gt;"*","P*T+","P*T*")))),"*")</f>
        <v>P*T*</v>
      </c>
      <c r="AQ638" s="58" t="str">
        <f t="shared" si="292"/>
        <v>*</v>
      </c>
      <c r="AR638" s="58" t="str">
        <f t="shared" si="292"/>
        <v>P*T*</v>
      </c>
      <c r="AS638" s="58" t="str">
        <f t="shared" si="292"/>
        <v>P*T*</v>
      </c>
      <c r="AT638" s="58" t="str">
        <f t="shared" si="292"/>
        <v>P+T-</v>
      </c>
      <c r="AU638" s="58" t="str">
        <f t="shared" si="292"/>
        <v>P*T+</v>
      </c>
      <c r="AV638" s="58" t="str">
        <f t="shared" si="292"/>
        <v>*</v>
      </c>
      <c r="AW638" s="58" t="str">
        <f t="shared" si="292"/>
        <v>*</v>
      </c>
      <c r="AX638" s="58" t="str">
        <f t="shared" si="292"/>
        <v>*</v>
      </c>
      <c r="AY638" s="58" t="str">
        <f t="shared" si="292"/>
        <v>*</v>
      </c>
      <c r="AZ638" s="58" t="str">
        <f t="shared" si="292"/>
        <v>P*T*</v>
      </c>
      <c r="BA638" s="58" t="str">
        <f t="shared" si="292"/>
        <v>P*T-</v>
      </c>
      <c r="BB638" s="58" t="str">
        <f t="shared" si="292"/>
        <v>P*T-</v>
      </c>
      <c r="BC638" s="58" t="str">
        <f t="shared" si="292"/>
        <v>P*T-</v>
      </c>
      <c r="BD638" s="58" t="str">
        <f t="shared" si="292"/>
        <v>P*T-</v>
      </c>
      <c r="BE638" s="58" t="str">
        <f t="shared" si="292"/>
        <v>*</v>
      </c>
      <c r="BF638" s="58" t="str">
        <f t="shared" si="292"/>
        <v>*</v>
      </c>
      <c r="BG638" s="58" t="str">
        <f t="shared" si="292"/>
        <v>P*T*</v>
      </c>
      <c r="BH638" s="58" t="str">
        <f t="shared" si="292"/>
        <v>*</v>
      </c>
      <c r="BI638" s="58" t="str">
        <f t="shared" si="292"/>
        <v>P*T*</v>
      </c>
      <c r="BJ638" s="58" t="str">
        <f t="shared" si="292"/>
        <v>P+T-</v>
      </c>
      <c r="BK638" s="58" t="str">
        <f t="shared" si="292"/>
        <v>P+T-</v>
      </c>
      <c r="BL638" s="58" t="str">
        <f t="shared" si="292"/>
        <v>P+T-</v>
      </c>
      <c r="BM638" s="58" t="str">
        <f t="shared" si="292"/>
        <v>P+T-</v>
      </c>
      <c r="BN638" s="58" t="str">
        <f t="shared" si="292"/>
        <v>P*T*</v>
      </c>
      <c r="BO638" s="58" t="str">
        <f t="shared" si="292"/>
        <v>P*T*</v>
      </c>
      <c r="BP638" s="58" t="str">
        <f t="shared" si="292"/>
        <v>P*T*</v>
      </c>
      <c r="BQ638" s="58" t="str">
        <f t="shared" si="292"/>
        <v>P*T*</v>
      </c>
      <c r="BR638" s="58" t="str">
        <f t="shared" si="292"/>
        <v>P*T*</v>
      </c>
      <c r="BS638" s="58" t="str">
        <f t="shared" si="292"/>
        <v>P*T*</v>
      </c>
      <c r="BT638" s="58" t="str">
        <f t="shared" si="292"/>
        <v>P*T-</v>
      </c>
      <c r="BU638" s="58" t="str">
        <f t="shared" si="292"/>
        <v>P*T-</v>
      </c>
      <c r="BV638" s="58" t="str">
        <f t="shared" ref="BV638:CI638" si="293">IF(LEFT(BV$9,7)="Include",IF(LEFT(BV94,4)="WILL",IF(BV498&lt;&gt;"*","P+T+","P+T-"),IF(LEFT(BV94,6)="WON'T",IF(BV498&lt;&gt;"*","P-T+","P-T-"),IF(BV94="NA",IF(BV498&lt;&gt;"*","P*T+","P*T-"),IF(BV498&lt;&gt;"*","P*T+","P*T*")))),"*")</f>
        <v>P*T-</v>
      </c>
      <c r="BW638" s="58" t="str">
        <f t="shared" si="293"/>
        <v>P*T-</v>
      </c>
      <c r="BX638" s="58" t="str">
        <f t="shared" si="293"/>
        <v>P*T*</v>
      </c>
      <c r="BY638" s="58" t="str">
        <f t="shared" si="293"/>
        <v>P*T*</v>
      </c>
      <c r="BZ638" s="58" t="str">
        <f t="shared" si="293"/>
        <v>P*T-</v>
      </c>
      <c r="CA638" s="58" t="str">
        <f t="shared" si="293"/>
        <v>P+T-</v>
      </c>
      <c r="CB638" s="58" t="str">
        <f t="shared" si="293"/>
        <v>P*T*</v>
      </c>
      <c r="CC638" s="58" t="str">
        <f t="shared" si="293"/>
        <v>P+T-</v>
      </c>
      <c r="CD638" s="58" t="str">
        <f t="shared" si="293"/>
        <v>P+T-</v>
      </c>
      <c r="CE638" s="58" t="str">
        <f t="shared" si="293"/>
        <v>*</v>
      </c>
      <c r="CF638" s="58" t="str">
        <f t="shared" si="293"/>
        <v>*</v>
      </c>
      <c r="CG638" s="58" t="str">
        <f t="shared" si="293"/>
        <v>P*T*</v>
      </c>
      <c r="CH638" s="58" t="str">
        <f t="shared" si="293"/>
        <v>P*T-</v>
      </c>
      <c r="CI638" s="58" t="str">
        <f t="shared" si="293"/>
        <v>P*T-</v>
      </c>
      <c r="CJ638" s="58" t="str">
        <f>IF(LEFT(CJ$9,7)="Include",IF(LEFT(CJ95,4)="WILL",IF(CJ498&lt;&gt;"*","P+T+","P+T-"),IF(LEFT(CJ95,6)="WON'T",IF(CJ498&lt;&gt;"*","P-T+","P-T-"),IF(CJ95="NA",IF(CJ498&lt;&gt;"*","P*T+","P*T-"),IF(CJ498&lt;&gt;"*","P*T+","P*T*")))),"*")</f>
        <v>P+T-</v>
      </c>
      <c r="CK638" s="58" t="str">
        <f t="shared" ref="CK638:CM667" si="294">IF(LEFT(CK$9,7)="Include",IF(LEFT(CK94,4)="WILL",IF(CK498&lt;&gt;"*","P+T+","P+T-"),IF(LEFT(CK94,6)="WON'T",IF(CK498&lt;&gt;"*","P-T+","P-T-"),IF(CK94="NA",IF(CK498&lt;&gt;"*","P*T+","P*T-"),IF(CK498&lt;&gt;"*","P*T+","P*T*")))),"*")</f>
        <v>P+T+</v>
      </c>
      <c r="CL638" s="58" t="str">
        <f t="shared" si="294"/>
        <v>P+T-</v>
      </c>
      <c r="CM638" s="58" t="str">
        <f t="shared" si="294"/>
        <v>P+T+</v>
      </c>
      <c r="CN638" s="58" t="str">
        <f t="shared" ref="CN638:DS638" si="295">IF(LEFT(CN$9,7)="Include",IF(LEFT(CN94,4)="WILL",IF(CN498&lt;&gt;"*","P+T+","P+T-"),IF(LEFT(CN94,6)="WON'T",IF(CN498&lt;&gt;"*","P-T+","P-T-"),IF(CN94="NA",IF(CN498&lt;&gt;"*","P*T+","P*T-"),IF(CN498&lt;&gt;"*","P*T+","P*T*")))),"*")</f>
        <v>P+T-</v>
      </c>
      <c r="CO638" s="58" t="str">
        <f t="shared" si="295"/>
        <v>P*T+</v>
      </c>
      <c r="CP638" s="58" t="str">
        <f t="shared" si="295"/>
        <v>P*T+</v>
      </c>
      <c r="CQ638" s="58" t="str">
        <f t="shared" si="295"/>
        <v>P*T*</v>
      </c>
      <c r="CR638" s="58" t="str">
        <f t="shared" si="295"/>
        <v>P*T*</v>
      </c>
      <c r="CS638" s="58" t="str">
        <f t="shared" si="295"/>
        <v>P*T*</v>
      </c>
      <c r="CT638" s="58" t="str">
        <f t="shared" si="295"/>
        <v>P*T*</v>
      </c>
      <c r="CU638" s="58" t="str">
        <f t="shared" si="295"/>
        <v>P*T-</v>
      </c>
      <c r="CV638" s="58" t="str">
        <f t="shared" si="295"/>
        <v>P*T-</v>
      </c>
      <c r="CW638" s="58" t="str">
        <f t="shared" si="295"/>
        <v>P*T*</v>
      </c>
      <c r="CX638" s="58" t="str">
        <f t="shared" si="295"/>
        <v>P*T*</v>
      </c>
      <c r="CY638" s="58" t="str">
        <f t="shared" si="295"/>
        <v>P*T+</v>
      </c>
      <c r="CZ638" s="58" t="str">
        <f t="shared" si="295"/>
        <v>P*T+</v>
      </c>
      <c r="DA638" s="58" t="str">
        <f t="shared" si="295"/>
        <v>P+T+</v>
      </c>
      <c r="DB638" s="58" t="str">
        <f t="shared" si="295"/>
        <v>P+T+</v>
      </c>
      <c r="DC638" s="58" t="str">
        <f t="shared" si="295"/>
        <v>*</v>
      </c>
      <c r="DD638" s="58" t="str">
        <f t="shared" si="295"/>
        <v>P*T-</v>
      </c>
      <c r="DE638" s="58" t="str">
        <f t="shared" si="295"/>
        <v>P*T-</v>
      </c>
      <c r="DF638" s="58" t="str">
        <f t="shared" si="295"/>
        <v>P*T-</v>
      </c>
      <c r="DG638" s="58" t="str">
        <f t="shared" si="295"/>
        <v>P*T*</v>
      </c>
      <c r="DH638" s="58" t="str">
        <f t="shared" si="295"/>
        <v>P*T*</v>
      </c>
      <c r="DI638" s="58" t="str">
        <f t="shared" si="295"/>
        <v>P*T-</v>
      </c>
      <c r="DJ638" s="58" t="str">
        <f t="shared" si="295"/>
        <v>P*T*</v>
      </c>
      <c r="DK638" s="58" t="str">
        <f t="shared" si="295"/>
        <v>P*T*</v>
      </c>
      <c r="DL638" s="58" t="str">
        <f t="shared" si="295"/>
        <v>P*T-</v>
      </c>
      <c r="DM638" s="58" t="str">
        <f t="shared" si="295"/>
        <v>*</v>
      </c>
      <c r="DN638" s="58" t="str">
        <f t="shared" si="295"/>
        <v>P*T*</v>
      </c>
      <c r="DO638" s="58" t="str">
        <f t="shared" si="295"/>
        <v>P*T*</v>
      </c>
      <c r="DP638" s="58" t="str">
        <f t="shared" si="295"/>
        <v>P*T-</v>
      </c>
      <c r="DQ638" s="58" t="str">
        <f t="shared" si="295"/>
        <v>*</v>
      </c>
      <c r="DR638" s="58" t="str">
        <f t="shared" si="295"/>
        <v>*</v>
      </c>
      <c r="DS638" s="58" t="str">
        <f t="shared" si="295"/>
        <v>P*T*</v>
      </c>
      <c r="DT638" s="58" t="str">
        <f t="shared" ref="DT638:EK638" si="296">IF(LEFT(DT$9,7)="Include",IF(LEFT(DT94,4)="WILL",IF(DT498&lt;&gt;"*","P+T+","P+T-"),IF(LEFT(DT94,6)="WON'T",IF(DT498&lt;&gt;"*","P-T+","P-T-"),IF(DT94="NA",IF(DT498&lt;&gt;"*","P*T+","P*T-"),IF(DT498&lt;&gt;"*","P*T+","P*T*")))),"*")</f>
        <v>P*T*</v>
      </c>
      <c r="DU638" s="58" t="str">
        <f t="shared" si="296"/>
        <v>P*T*</v>
      </c>
      <c r="DV638" s="58" t="str">
        <f t="shared" si="296"/>
        <v>*</v>
      </c>
      <c r="DW638" s="58" t="str">
        <f t="shared" si="296"/>
        <v>P*T-</v>
      </c>
      <c r="DX638" s="58" t="str">
        <f t="shared" si="296"/>
        <v>P*T*</v>
      </c>
      <c r="DY638" s="58" t="str">
        <f t="shared" si="296"/>
        <v>P*T*</v>
      </c>
      <c r="DZ638" s="58" t="str">
        <f t="shared" si="296"/>
        <v>P*T*</v>
      </c>
      <c r="EA638" s="58" t="str">
        <f t="shared" si="296"/>
        <v>P*T*</v>
      </c>
      <c r="EB638" s="58" t="str">
        <f t="shared" si="296"/>
        <v>P*T*</v>
      </c>
      <c r="EC638" s="58" t="str">
        <f t="shared" si="296"/>
        <v>P*T-</v>
      </c>
      <c r="ED638" s="58" t="str">
        <f t="shared" si="296"/>
        <v>P*T+</v>
      </c>
      <c r="EE638" s="58" t="str">
        <f t="shared" si="296"/>
        <v>P+T-</v>
      </c>
      <c r="EF638" s="58" t="str">
        <f t="shared" si="296"/>
        <v>P*T*</v>
      </c>
      <c r="EG638" s="58" t="str">
        <f t="shared" si="296"/>
        <v>P*T*</v>
      </c>
      <c r="EH638" s="58" t="str">
        <f t="shared" si="296"/>
        <v>P+T-</v>
      </c>
      <c r="EI638" s="58" t="str">
        <f t="shared" si="296"/>
        <v>P+T-</v>
      </c>
      <c r="EJ638" s="58" t="str">
        <f t="shared" si="296"/>
        <v>P+T-</v>
      </c>
      <c r="EK638" s="58" t="str">
        <f t="shared" si="296"/>
        <v>P+T-</v>
      </c>
      <c r="EL638" s="109"/>
      <c r="EM638" s="109"/>
    </row>
    <row r="639" spans="1:143" s="58" customFormat="1" ht="12.75" customHeight="1" x14ac:dyDescent="0.25">
      <c r="A639" s="5"/>
      <c r="B639" s="96"/>
      <c r="C639" s="96"/>
      <c r="D639" s="96"/>
      <c r="E639" s="96"/>
      <c r="F639" s="96" t="s">
        <v>2563</v>
      </c>
      <c r="G639" s="4" t="s">
        <v>3530</v>
      </c>
      <c r="H639" s="18" t="s">
        <v>5</v>
      </c>
      <c r="I639" s="18"/>
      <c r="J639" s="58" t="str">
        <f t="shared" ref="J639:AO639" si="297">IF(LEFT(J$9,7)="Include",IF(LEFT(J95,4)="WILL",IF(J499&lt;&gt;"*","P+T+","P+T-"),IF(LEFT(J95,6)="WON'T",IF(J499&lt;&gt;"*","P-T+","P-T-"),IF(J95="NA",IF(J499&lt;&gt;"*","P*T+","P*T-"),IF(J499&lt;&gt;"*","P*T+","P*T*")))),"*")</f>
        <v>P+T-</v>
      </c>
      <c r="K639" s="58" t="str">
        <f t="shared" si="297"/>
        <v>P*T-</v>
      </c>
      <c r="L639" s="58" t="str">
        <f t="shared" si="297"/>
        <v>P*T-</v>
      </c>
      <c r="M639" s="58" t="str">
        <f t="shared" si="297"/>
        <v>P*T-</v>
      </c>
      <c r="N639" s="58" t="str">
        <f t="shared" si="297"/>
        <v>P*T+</v>
      </c>
      <c r="O639" s="58" t="str">
        <f t="shared" si="297"/>
        <v>P*T-</v>
      </c>
      <c r="P639" s="58" t="str">
        <f t="shared" si="297"/>
        <v>P*T-</v>
      </c>
      <c r="Q639" s="58" t="str">
        <f t="shared" si="297"/>
        <v>P*T*</v>
      </c>
      <c r="R639" s="58" t="str">
        <f t="shared" si="297"/>
        <v>P*T*</v>
      </c>
      <c r="S639" s="58" t="str">
        <f t="shared" si="297"/>
        <v>P*T+</v>
      </c>
      <c r="T639" s="58" t="str">
        <f t="shared" si="297"/>
        <v>P*T+</v>
      </c>
      <c r="U639" s="58" t="str">
        <f t="shared" si="297"/>
        <v>P*T-</v>
      </c>
      <c r="V639" s="58" t="str">
        <f t="shared" si="297"/>
        <v>P*T-</v>
      </c>
      <c r="W639" s="58" t="str">
        <f t="shared" si="297"/>
        <v>P*T-</v>
      </c>
      <c r="X639" s="58" t="str">
        <f t="shared" si="297"/>
        <v>P*T-</v>
      </c>
      <c r="Y639" s="58" t="str">
        <f t="shared" si="297"/>
        <v>P*T-</v>
      </c>
      <c r="Z639" s="58" t="str">
        <f t="shared" si="297"/>
        <v>P*T-</v>
      </c>
      <c r="AA639" s="58" t="str">
        <f t="shared" si="297"/>
        <v>P*T-</v>
      </c>
      <c r="AB639" s="58" t="str">
        <f t="shared" si="297"/>
        <v>P*T-</v>
      </c>
      <c r="AC639" s="58" t="str">
        <f t="shared" si="297"/>
        <v>P*T+</v>
      </c>
      <c r="AD639" s="58" t="str">
        <f t="shared" si="297"/>
        <v>P*T*</v>
      </c>
      <c r="AE639" s="58" t="str">
        <f t="shared" si="297"/>
        <v>P*T*</v>
      </c>
      <c r="AF639" s="58" t="str">
        <f t="shared" si="297"/>
        <v>P*T+</v>
      </c>
      <c r="AG639" s="58" t="str">
        <f t="shared" si="297"/>
        <v>P*T+</v>
      </c>
      <c r="AH639" s="58" t="str">
        <f t="shared" si="297"/>
        <v>P*T*</v>
      </c>
      <c r="AI639" s="58" t="str">
        <f t="shared" si="297"/>
        <v>P*T*</v>
      </c>
      <c r="AJ639" s="58" t="str">
        <f t="shared" si="297"/>
        <v>P*T+</v>
      </c>
      <c r="AK639" s="58" t="str">
        <f t="shared" si="297"/>
        <v>P*T+</v>
      </c>
      <c r="AL639" s="58" t="str">
        <f t="shared" si="297"/>
        <v>P*T*</v>
      </c>
      <c r="AM639" s="58" t="str">
        <f t="shared" si="297"/>
        <v>P*T*</v>
      </c>
      <c r="AN639" s="58" t="str">
        <f t="shared" si="297"/>
        <v>P*T+</v>
      </c>
      <c r="AO639" s="58" t="str">
        <f t="shared" si="297"/>
        <v>P*T+</v>
      </c>
      <c r="AP639" s="58" t="str">
        <f t="shared" ref="AP639:BU639" si="298">IF(LEFT(AP$9,7)="Include",IF(LEFT(AP95,4)="WILL",IF(AP499&lt;&gt;"*","P+T+","P+T-"),IF(LEFT(AP95,6)="WON'T",IF(AP499&lt;&gt;"*","P-T+","P-T-"),IF(AP95="NA",IF(AP499&lt;&gt;"*","P*T+","P*T-"),IF(AP499&lt;&gt;"*","P*T+","P*T*")))),"*")</f>
        <v>P*T*</v>
      </c>
      <c r="AQ639" s="58" t="str">
        <f t="shared" si="298"/>
        <v>*</v>
      </c>
      <c r="AR639" s="58" t="str">
        <f t="shared" si="298"/>
        <v>P*T*</v>
      </c>
      <c r="AS639" s="58" t="str">
        <f t="shared" si="298"/>
        <v>P*T*</v>
      </c>
      <c r="AT639" s="58" t="str">
        <f t="shared" si="298"/>
        <v>P*T*</v>
      </c>
      <c r="AU639" s="58" t="str">
        <f t="shared" si="298"/>
        <v>P*T+</v>
      </c>
      <c r="AV639" s="58" t="str">
        <f t="shared" si="298"/>
        <v>*</v>
      </c>
      <c r="AW639" s="58" t="str">
        <f t="shared" si="298"/>
        <v>*</v>
      </c>
      <c r="AX639" s="58" t="str">
        <f t="shared" si="298"/>
        <v>*</v>
      </c>
      <c r="AY639" s="58" t="str">
        <f t="shared" si="298"/>
        <v>*</v>
      </c>
      <c r="AZ639" s="58" t="str">
        <f t="shared" si="298"/>
        <v>P*T+</v>
      </c>
      <c r="BA639" s="58" t="str">
        <f t="shared" si="298"/>
        <v>P*T-</v>
      </c>
      <c r="BB639" s="58" t="str">
        <f t="shared" si="298"/>
        <v>P*T+</v>
      </c>
      <c r="BC639" s="58" t="str">
        <f t="shared" si="298"/>
        <v>P*T+</v>
      </c>
      <c r="BD639" s="58" t="str">
        <f t="shared" si="298"/>
        <v>P*T+</v>
      </c>
      <c r="BE639" s="58" t="str">
        <f t="shared" si="298"/>
        <v>*</v>
      </c>
      <c r="BF639" s="58" t="str">
        <f t="shared" si="298"/>
        <v>*</v>
      </c>
      <c r="BG639" s="58" t="str">
        <f t="shared" si="298"/>
        <v>P*T*</v>
      </c>
      <c r="BH639" s="58" t="str">
        <f t="shared" si="298"/>
        <v>*</v>
      </c>
      <c r="BI639" s="58" t="str">
        <f t="shared" si="298"/>
        <v>P*T+</v>
      </c>
      <c r="BJ639" s="58" t="str">
        <f t="shared" si="298"/>
        <v>P*T-</v>
      </c>
      <c r="BK639" s="58" t="str">
        <f t="shared" si="298"/>
        <v>P*T-</v>
      </c>
      <c r="BL639" s="58" t="str">
        <f t="shared" si="298"/>
        <v>P*T-</v>
      </c>
      <c r="BM639" s="58" t="str">
        <f t="shared" si="298"/>
        <v>P*T-</v>
      </c>
      <c r="BN639" s="58" t="str">
        <f t="shared" si="298"/>
        <v>P*T*</v>
      </c>
      <c r="BO639" s="58" t="str">
        <f t="shared" si="298"/>
        <v>P*T+</v>
      </c>
      <c r="BP639" s="58" t="str">
        <f t="shared" si="298"/>
        <v>P*T*</v>
      </c>
      <c r="BQ639" s="58" t="str">
        <f t="shared" si="298"/>
        <v>P*T*</v>
      </c>
      <c r="BR639" s="58" t="str">
        <f t="shared" si="298"/>
        <v>P*T*</v>
      </c>
      <c r="BS639" s="58" t="str">
        <f t="shared" si="298"/>
        <v>P*T+</v>
      </c>
      <c r="BT639" s="58" t="str">
        <f t="shared" si="298"/>
        <v>P*T+</v>
      </c>
      <c r="BU639" s="58" t="str">
        <f t="shared" si="298"/>
        <v>P*T-</v>
      </c>
      <c r="BV639" s="58" t="str">
        <f t="shared" ref="BV639:CI639" si="299">IF(LEFT(BV$9,7)="Include",IF(LEFT(BV95,4)="WILL",IF(BV499&lt;&gt;"*","P+T+","P+T-"),IF(LEFT(BV95,6)="WON'T",IF(BV499&lt;&gt;"*","P-T+","P-T-"),IF(BV95="NA",IF(BV499&lt;&gt;"*","P*T+","P*T-"),IF(BV499&lt;&gt;"*","P*T+","P*T*")))),"*")</f>
        <v>P*T+</v>
      </c>
      <c r="BW639" s="58" t="str">
        <f t="shared" si="299"/>
        <v>P*T+</v>
      </c>
      <c r="BX639" s="58" t="str">
        <f t="shared" si="299"/>
        <v>P*T+</v>
      </c>
      <c r="BY639" s="58" t="str">
        <f t="shared" si="299"/>
        <v>P*T*</v>
      </c>
      <c r="BZ639" s="58" t="str">
        <f t="shared" si="299"/>
        <v>P*T-</v>
      </c>
      <c r="CA639" s="58" t="str">
        <f t="shared" si="299"/>
        <v>P*T*</v>
      </c>
      <c r="CB639" s="58" t="str">
        <f t="shared" si="299"/>
        <v>P*T+</v>
      </c>
      <c r="CC639" s="58" t="str">
        <f t="shared" si="299"/>
        <v>P*T+</v>
      </c>
      <c r="CD639" s="58" t="str">
        <f t="shared" si="299"/>
        <v>P*T-</v>
      </c>
      <c r="CE639" s="58" t="str">
        <f t="shared" si="299"/>
        <v>*</v>
      </c>
      <c r="CF639" s="58" t="str">
        <f t="shared" si="299"/>
        <v>*</v>
      </c>
      <c r="CG639" s="58" t="str">
        <f t="shared" si="299"/>
        <v>P*T+</v>
      </c>
      <c r="CH639" s="58" t="str">
        <f t="shared" si="299"/>
        <v>P*T-</v>
      </c>
      <c r="CI639" s="58" t="str">
        <f t="shared" si="299"/>
        <v>P*T-</v>
      </c>
      <c r="CJ639" s="58" t="str">
        <f>IF(LEFT(CJ$9,7)="Include",IF(LEFT(CJ96,4)="WILL",IF(CJ499&lt;&gt;"*","P+T+","P+T-"),IF(LEFT(CJ96,6)="WON'T",IF(CJ499&lt;&gt;"*","P-T+","P-T-"),IF(CJ96="NA",IF(CJ499&lt;&gt;"*","P*T+","P*T-"),IF(CJ499&lt;&gt;"*","P*T+","P*T*")))),"*")</f>
        <v>P*T+</v>
      </c>
      <c r="CK639" s="58" t="str">
        <f t="shared" si="294"/>
        <v>P*T-</v>
      </c>
      <c r="CL639" s="58" t="str">
        <f t="shared" si="294"/>
        <v>P+T+</v>
      </c>
      <c r="CM639" s="58" t="str">
        <f t="shared" si="294"/>
        <v>P+T-</v>
      </c>
      <c r="CN639" s="58" t="str">
        <f t="shared" ref="CN639:DS639" si="300">IF(LEFT(CN$9,7)="Include",IF(LEFT(CN95,4)="WILL",IF(CN499&lt;&gt;"*","P+T+","P+T-"),IF(LEFT(CN95,6)="WON'T",IF(CN499&lt;&gt;"*","P-T+","P-T-"),IF(CN95="NA",IF(CN499&lt;&gt;"*","P*T+","P*T-"),IF(CN499&lt;&gt;"*","P*T+","P*T*")))),"*")</f>
        <v>P*T-</v>
      </c>
      <c r="CO639" s="58" t="str">
        <f t="shared" si="300"/>
        <v>P*T+</v>
      </c>
      <c r="CP639" s="58" t="str">
        <f t="shared" si="300"/>
        <v>P*T-</v>
      </c>
      <c r="CQ639" s="58" t="str">
        <f t="shared" si="300"/>
        <v>P*T+</v>
      </c>
      <c r="CR639" s="58" t="str">
        <f t="shared" si="300"/>
        <v>P*T*</v>
      </c>
      <c r="CS639" s="58" t="str">
        <f t="shared" si="300"/>
        <v>P*T*</v>
      </c>
      <c r="CT639" s="58" t="str">
        <f t="shared" si="300"/>
        <v>P*T*</v>
      </c>
      <c r="CU639" s="58" t="str">
        <f t="shared" si="300"/>
        <v>P*T-</v>
      </c>
      <c r="CV639" s="58" t="str">
        <f t="shared" si="300"/>
        <v>P*T-</v>
      </c>
      <c r="CW639" s="58" t="str">
        <f t="shared" si="300"/>
        <v>P*T+</v>
      </c>
      <c r="CX639" s="58" t="str">
        <f t="shared" si="300"/>
        <v>P*T+</v>
      </c>
      <c r="CY639" s="58" t="str">
        <f t="shared" si="300"/>
        <v>P*T+</v>
      </c>
      <c r="CZ639" s="58" t="str">
        <f t="shared" si="300"/>
        <v>P*T+</v>
      </c>
      <c r="DA639" s="58" t="str">
        <f t="shared" si="300"/>
        <v>P*T+</v>
      </c>
      <c r="DB639" s="58" t="str">
        <f t="shared" si="300"/>
        <v>P*T-</v>
      </c>
      <c r="DC639" s="58" t="str">
        <f t="shared" si="300"/>
        <v>*</v>
      </c>
      <c r="DD639" s="58" t="str">
        <f t="shared" si="300"/>
        <v>P*T-</v>
      </c>
      <c r="DE639" s="58" t="str">
        <f t="shared" si="300"/>
        <v>P*T+</v>
      </c>
      <c r="DF639" s="58" t="str">
        <f t="shared" si="300"/>
        <v>P*T+</v>
      </c>
      <c r="DG639" s="58" t="str">
        <f t="shared" si="300"/>
        <v>P+T+</v>
      </c>
      <c r="DH639" s="58" t="str">
        <f t="shared" si="300"/>
        <v>P*T+</v>
      </c>
      <c r="DI639" s="58" t="str">
        <f t="shared" si="300"/>
        <v>P*T+</v>
      </c>
      <c r="DJ639" s="58" t="str">
        <f t="shared" si="300"/>
        <v>P*T*</v>
      </c>
      <c r="DK639" s="58" t="str">
        <f t="shared" si="300"/>
        <v>P*T+</v>
      </c>
      <c r="DL639" s="58" t="str">
        <f t="shared" si="300"/>
        <v>P*T-</v>
      </c>
      <c r="DM639" s="58" t="str">
        <f t="shared" si="300"/>
        <v>*</v>
      </c>
      <c r="DN639" s="58" t="str">
        <f t="shared" si="300"/>
        <v>P*T*</v>
      </c>
      <c r="DO639" s="58" t="str">
        <f t="shared" si="300"/>
        <v>P*T+</v>
      </c>
      <c r="DP639" s="58" t="str">
        <f t="shared" si="300"/>
        <v>P*T+</v>
      </c>
      <c r="DQ639" s="58" t="str">
        <f t="shared" si="300"/>
        <v>*</v>
      </c>
      <c r="DR639" s="58" t="str">
        <f t="shared" si="300"/>
        <v>*</v>
      </c>
      <c r="DS639" s="58" t="str">
        <f t="shared" si="300"/>
        <v>P*T*</v>
      </c>
      <c r="DT639" s="58" t="str">
        <f t="shared" ref="DT639:EK639" si="301">IF(LEFT(DT$9,7)="Include",IF(LEFT(DT95,4)="WILL",IF(DT499&lt;&gt;"*","P+T+","P+T-"),IF(LEFT(DT95,6)="WON'T",IF(DT499&lt;&gt;"*","P-T+","P-T-"),IF(DT95="NA",IF(DT499&lt;&gt;"*","P*T+","P*T-"),IF(DT499&lt;&gt;"*","P*T+","P*T*")))),"*")</f>
        <v>P*T*</v>
      </c>
      <c r="DU639" s="58" t="str">
        <f t="shared" si="301"/>
        <v>P*T*</v>
      </c>
      <c r="DV639" s="58" t="str">
        <f t="shared" si="301"/>
        <v>*</v>
      </c>
      <c r="DW639" s="58" t="str">
        <f t="shared" si="301"/>
        <v>P*T-</v>
      </c>
      <c r="DX639" s="58" t="str">
        <f t="shared" si="301"/>
        <v>P*T-</v>
      </c>
      <c r="DY639" s="58" t="str">
        <f t="shared" si="301"/>
        <v>P*T+</v>
      </c>
      <c r="DZ639" s="58" t="str">
        <f t="shared" si="301"/>
        <v>P*T+</v>
      </c>
      <c r="EA639" s="58" t="str">
        <f t="shared" si="301"/>
        <v>P*T+</v>
      </c>
      <c r="EB639" s="58" t="str">
        <f t="shared" si="301"/>
        <v>P*T-</v>
      </c>
      <c r="EC639" s="58" t="str">
        <f t="shared" si="301"/>
        <v>P*T-</v>
      </c>
      <c r="ED639" s="58" t="str">
        <f t="shared" si="301"/>
        <v>P*T+</v>
      </c>
      <c r="EE639" s="58" t="str">
        <f t="shared" si="301"/>
        <v>P*T-</v>
      </c>
      <c r="EF639" s="58" t="str">
        <f t="shared" si="301"/>
        <v>P*T+</v>
      </c>
      <c r="EG639" s="58" t="str">
        <f t="shared" si="301"/>
        <v>P*T+</v>
      </c>
      <c r="EH639" s="58" t="str">
        <f t="shared" si="301"/>
        <v>P*T+</v>
      </c>
      <c r="EI639" s="58" t="str">
        <f t="shared" si="301"/>
        <v>P*T-</v>
      </c>
      <c r="EJ639" s="58" t="str">
        <f t="shared" si="301"/>
        <v>P*T+</v>
      </c>
      <c r="EK639" s="58" t="str">
        <f t="shared" si="301"/>
        <v>P*T-</v>
      </c>
      <c r="EL639" s="109"/>
      <c r="EM639" s="109"/>
    </row>
    <row r="640" spans="1:143" s="58" customFormat="1" ht="12.75" customHeight="1" x14ac:dyDescent="0.25">
      <c r="A640" s="5"/>
      <c r="B640" s="96"/>
      <c r="C640" s="96"/>
      <c r="D640" s="96"/>
      <c r="E640" s="96"/>
      <c r="F640" s="96" t="s">
        <v>4227</v>
      </c>
      <c r="G640" s="4" t="s">
        <v>420</v>
      </c>
      <c r="H640" s="18" t="s">
        <v>5</v>
      </c>
      <c r="I640" s="18"/>
      <c r="J640" s="58" t="str">
        <f t="shared" ref="J640:AO640" si="302">IF(LEFT(J$9,7)="Include",IF(LEFT(J96,4)="WILL",IF(J500&lt;&gt;"*","P+T+","P+T-"),IF(LEFT(J96,6)="WON'T",IF(J500&lt;&gt;"*","P-T+","P-T-"),IF(J96="NA",IF(J500&lt;&gt;"*","P*T+","P*T-"),IF(J500&lt;&gt;"*","P*T+","P*T*")))),"*")</f>
        <v>P*T-</v>
      </c>
      <c r="K640" s="58" t="str">
        <f t="shared" si="302"/>
        <v>P*T-</v>
      </c>
      <c r="L640" s="58" t="str">
        <f t="shared" si="302"/>
        <v>P*T-</v>
      </c>
      <c r="M640" s="58" t="str">
        <f t="shared" si="302"/>
        <v>P*T-</v>
      </c>
      <c r="N640" s="58" t="str">
        <f t="shared" si="302"/>
        <v>P*T-</v>
      </c>
      <c r="O640" s="58" t="str">
        <f t="shared" si="302"/>
        <v>P*T-</v>
      </c>
      <c r="P640" s="58" t="str">
        <f t="shared" si="302"/>
        <v>P*T-</v>
      </c>
      <c r="Q640" s="58" t="str">
        <f t="shared" si="302"/>
        <v>P*T*</v>
      </c>
      <c r="R640" s="58" t="str">
        <f t="shared" si="302"/>
        <v>P*T*</v>
      </c>
      <c r="S640" s="58" t="str">
        <f t="shared" si="302"/>
        <v>P+T-</v>
      </c>
      <c r="T640" s="58" t="str">
        <f t="shared" si="302"/>
        <v>P+T-</v>
      </c>
      <c r="U640" s="58" t="str">
        <f t="shared" si="302"/>
        <v>P*T-</v>
      </c>
      <c r="V640" s="58" t="str">
        <f t="shared" si="302"/>
        <v>P+T+</v>
      </c>
      <c r="W640" s="58" t="str">
        <f t="shared" si="302"/>
        <v>P*T-</v>
      </c>
      <c r="X640" s="58" t="str">
        <f t="shared" si="302"/>
        <v>P*T-</v>
      </c>
      <c r="Y640" s="58" t="str">
        <f t="shared" si="302"/>
        <v>P*T-</v>
      </c>
      <c r="Z640" s="58" t="str">
        <f t="shared" si="302"/>
        <v>P*T-</v>
      </c>
      <c r="AA640" s="58" t="str">
        <f t="shared" si="302"/>
        <v>P*T-</v>
      </c>
      <c r="AB640" s="58" t="str">
        <f t="shared" si="302"/>
        <v>P*T-</v>
      </c>
      <c r="AC640" s="58" t="str">
        <f t="shared" si="302"/>
        <v>P*T*</v>
      </c>
      <c r="AD640" s="58" t="str">
        <f t="shared" si="302"/>
        <v>P*T+</v>
      </c>
      <c r="AE640" s="58" t="str">
        <f t="shared" si="302"/>
        <v>P*T*</v>
      </c>
      <c r="AF640" s="58" t="str">
        <f t="shared" si="302"/>
        <v>P*T-</v>
      </c>
      <c r="AG640" s="58" t="str">
        <f t="shared" si="302"/>
        <v>P*T-</v>
      </c>
      <c r="AH640" s="58" t="str">
        <f t="shared" si="302"/>
        <v>P*T*</v>
      </c>
      <c r="AI640" s="58" t="str">
        <f t="shared" si="302"/>
        <v>P*T*</v>
      </c>
      <c r="AJ640" s="58" t="str">
        <f t="shared" si="302"/>
        <v>P*T*</v>
      </c>
      <c r="AK640" s="58" t="str">
        <f t="shared" si="302"/>
        <v>P*T*</v>
      </c>
      <c r="AL640" s="58" t="str">
        <f t="shared" si="302"/>
        <v>P*T*</v>
      </c>
      <c r="AM640" s="58" t="str">
        <f t="shared" si="302"/>
        <v>P*T*</v>
      </c>
      <c r="AN640" s="58" t="str">
        <f t="shared" si="302"/>
        <v>P*T*</v>
      </c>
      <c r="AO640" s="58" t="str">
        <f t="shared" si="302"/>
        <v>P*T*</v>
      </c>
      <c r="AP640" s="58" t="str">
        <f t="shared" ref="AP640:BU640" si="303">IF(LEFT(AP$9,7)="Include",IF(LEFT(AP96,4)="WILL",IF(AP500&lt;&gt;"*","P+T+","P+T-"),IF(LEFT(AP96,6)="WON'T",IF(AP500&lt;&gt;"*","P-T+","P-T-"),IF(AP96="NA",IF(AP500&lt;&gt;"*","P*T+","P*T-"),IF(AP500&lt;&gt;"*","P*T+","P*T*")))),"*")</f>
        <v>P*T*</v>
      </c>
      <c r="AQ640" s="58" t="str">
        <f t="shared" si="303"/>
        <v>*</v>
      </c>
      <c r="AR640" s="58" t="str">
        <f t="shared" si="303"/>
        <v>P*T*</v>
      </c>
      <c r="AS640" s="58" t="str">
        <f t="shared" si="303"/>
        <v>P*T*</v>
      </c>
      <c r="AT640" s="58" t="str">
        <f t="shared" si="303"/>
        <v>P+T+</v>
      </c>
      <c r="AU640" s="58" t="str">
        <f t="shared" si="303"/>
        <v>P*T-</v>
      </c>
      <c r="AV640" s="58" t="str">
        <f t="shared" si="303"/>
        <v>*</v>
      </c>
      <c r="AW640" s="58" t="str">
        <f t="shared" si="303"/>
        <v>*</v>
      </c>
      <c r="AX640" s="58" t="str">
        <f t="shared" si="303"/>
        <v>*</v>
      </c>
      <c r="AY640" s="58" t="str">
        <f t="shared" si="303"/>
        <v>*</v>
      </c>
      <c r="AZ640" s="58" t="str">
        <f t="shared" si="303"/>
        <v>P*T*</v>
      </c>
      <c r="BA640" s="58" t="str">
        <f t="shared" si="303"/>
        <v>P*T-</v>
      </c>
      <c r="BB640" s="58" t="str">
        <f t="shared" si="303"/>
        <v>P*T-</v>
      </c>
      <c r="BC640" s="58" t="str">
        <f t="shared" si="303"/>
        <v>P*T-</v>
      </c>
      <c r="BD640" s="58" t="str">
        <f t="shared" si="303"/>
        <v>P*T-</v>
      </c>
      <c r="BE640" s="58" t="str">
        <f t="shared" si="303"/>
        <v>*</v>
      </c>
      <c r="BF640" s="58" t="str">
        <f t="shared" si="303"/>
        <v>*</v>
      </c>
      <c r="BG640" s="58" t="str">
        <f t="shared" si="303"/>
        <v>P*T*</v>
      </c>
      <c r="BH640" s="58" t="str">
        <f t="shared" si="303"/>
        <v>*</v>
      </c>
      <c r="BI640" s="58" t="str">
        <f t="shared" si="303"/>
        <v>P*T*</v>
      </c>
      <c r="BJ640" s="58" t="str">
        <f t="shared" si="303"/>
        <v>P*T-</v>
      </c>
      <c r="BK640" s="58" t="str">
        <f t="shared" si="303"/>
        <v>P*T-</v>
      </c>
      <c r="BL640" s="58" t="str">
        <f t="shared" si="303"/>
        <v>P*T-</v>
      </c>
      <c r="BM640" s="58" t="str">
        <f t="shared" si="303"/>
        <v>P*T-</v>
      </c>
      <c r="BN640" s="58" t="str">
        <f t="shared" si="303"/>
        <v>P*T*</v>
      </c>
      <c r="BO640" s="58" t="str">
        <f t="shared" si="303"/>
        <v>P*T*</v>
      </c>
      <c r="BP640" s="58" t="str">
        <f t="shared" si="303"/>
        <v>P*T*</v>
      </c>
      <c r="BQ640" s="58" t="str">
        <f t="shared" si="303"/>
        <v>P*T+</v>
      </c>
      <c r="BR640" s="58" t="str">
        <f t="shared" si="303"/>
        <v>P*T*</v>
      </c>
      <c r="BS640" s="58" t="str">
        <f t="shared" si="303"/>
        <v>P*T*</v>
      </c>
      <c r="BT640" s="58" t="str">
        <f t="shared" si="303"/>
        <v>P*T-</v>
      </c>
      <c r="BU640" s="58" t="str">
        <f t="shared" si="303"/>
        <v>P*T-</v>
      </c>
      <c r="BV640" s="58" t="str">
        <f t="shared" ref="BV640:CI640" si="304">IF(LEFT(BV$9,7)="Include",IF(LEFT(BV96,4)="WILL",IF(BV500&lt;&gt;"*","P+T+","P+T-"),IF(LEFT(BV96,6)="WON'T",IF(BV500&lt;&gt;"*","P-T+","P-T-"),IF(BV96="NA",IF(BV500&lt;&gt;"*","P*T+","P*T-"),IF(BV500&lt;&gt;"*","P*T+","P*T*")))),"*")</f>
        <v>P*T-</v>
      </c>
      <c r="BW640" s="58" t="str">
        <f t="shared" si="304"/>
        <v>P*T-</v>
      </c>
      <c r="BX640" s="58" t="str">
        <f t="shared" si="304"/>
        <v>P*T*</v>
      </c>
      <c r="BY640" s="58" t="str">
        <f t="shared" si="304"/>
        <v>P*T*</v>
      </c>
      <c r="BZ640" s="58" t="str">
        <f t="shared" si="304"/>
        <v>P*T-</v>
      </c>
      <c r="CA640" s="58" t="str">
        <f t="shared" si="304"/>
        <v>P*T-</v>
      </c>
      <c r="CB640" s="58" t="str">
        <f t="shared" si="304"/>
        <v>P*T+</v>
      </c>
      <c r="CC640" s="58" t="str">
        <f t="shared" si="304"/>
        <v>P*T-</v>
      </c>
      <c r="CD640" s="58" t="str">
        <f t="shared" si="304"/>
        <v>P*T-</v>
      </c>
      <c r="CE640" s="58" t="str">
        <f t="shared" si="304"/>
        <v>*</v>
      </c>
      <c r="CF640" s="58" t="str">
        <f t="shared" si="304"/>
        <v>*</v>
      </c>
      <c r="CG640" s="58" t="str">
        <f t="shared" si="304"/>
        <v>P*T*</v>
      </c>
      <c r="CH640" s="58" t="str">
        <f t="shared" si="304"/>
        <v>P*T-</v>
      </c>
      <c r="CI640" s="58" t="str">
        <f t="shared" si="304"/>
        <v>P*T-</v>
      </c>
      <c r="CJ640" s="58" t="str">
        <f t="shared" ref="CJ640:CJ667" si="305">IF(LEFT(CJ$9,7)="Include",IF(LEFT(CJ96,4)="WILL",IF(CJ500&lt;&gt;"*","P+T+","P+T-"),IF(LEFT(CJ96,6)="WON'T",IF(CJ500&lt;&gt;"*","P-T+","P-T-"),IF(CJ96="NA",IF(CJ500&lt;&gt;"*","P*T+","P*T-"),IF(CJ500&lt;&gt;"*","P*T+","P*T*")))),"*")</f>
        <v>P*T-</v>
      </c>
      <c r="CK640" s="58" t="str">
        <f t="shared" si="294"/>
        <v>P*T-</v>
      </c>
      <c r="CL640" s="58" t="str">
        <f t="shared" si="294"/>
        <v>P*T-</v>
      </c>
      <c r="CM640" s="58" t="str">
        <f t="shared" si="294"/>
        <v>P*T-</v>
      </c>
      <c r="CN640" s="58" t="str">
        <f t="shared" ref="CN640:DS640" si="306">IF(LEFT(CN$9,7)="Include",IF(LEFT(CN96,4)="WILL",IF(CN500&lt;&gt;"*","P+T+","P+T-"),IF(LEFT(CN96,6)="WON'T",IF(CN500&lt;&gt;"*","P-T+","P-T-"),IF(CN96="NA",IF(CN500&lt;&gt;"*","P*T+","P*T-"),IF(CN500&lt;&gt;"*","P*T+","P*T*")))),"*")</f>
        <v>P*T-</v>
      </c>
      <c r="CO640" s="58" t="str">
        <f t="shared" si="306"/>
        <v>P*T-</v>
      </c>
      <c r="CP640" s="58" t="str">
        <f t="shared" si="306"/>
        <v>P*T-</v>
      </c>
      <c r="CQ640" s="58" t="str">
        <f t="shared" si="306"/>
        <v>P*T*</v>
      </c>
      <c r="CR640" s="58" t="str">
        <f t="shared" si="306"/>
        <v>P*T*</v>
      </c>
      <c r="CS640" s="58" t="str">
        <f t="shared" si="306"/>
        <v>P*T*</v>
      </c>
      <c r="CT640" s="58" t="str">
        <f t="shared" si="306"/>
        <v>P*T*</v>
      </c>
      <c r="CU640" s="58" t="str">
        <f t="shared" si="306"/>
        <v>P*T-</v>
      </c>
      <c r="CV640" s="58" t="str">
        <f t="shared" si="306"/>
        <v>P*T-</v>
      </c>
      <c r="CW640" s="58" t="str">
        <f t="shared" si="306"/>
        <v>P*T*</v>
      </c>
      <c r="CX640" s="58" t="str">
        <f t="shared" si="306"/>
        <v>P*T*</v>
      </c>
      <c r="CY640" s="58" t="str">
        <f t="shared" si="306"/>
        <v>P*T+</v>
      </c>
      <c r="CZ640" s="58" t="str">
        <f t="shared" si="306"/>
        <v>P*T-</v>
      </c>
      <c r="DA640" s="58" t="str">
        <f t="shared" si="306"/>
        <v>P*T-</v>
      </c>
      <c r="DB640" s="58" t="str">
        <f t="shared" si="306"/>
        <v>P*T-</v>
      </c>
      <c r="DC640" s="58" t="str">
        <f t="shared" si="306"/>
        <v>*</v>
      </c>
      <c r="DD640" s="58" t="str">
        <f t="shared" si="306"/>
        <v>P*T-</v>
      </c>
      <c r="DE640" s="58" t="str">
        <f t="shared" si="306"/>
        <v>P*T-</v>
      </c>
      <c r="DF640" s="58" t="str">
        <f t="shared" si="306"/>
        <v>P*T-</v>
      </c>
      <c r="DG640" s="58" t="str">
        <f t="shared" si="306"/>
        <v>P*T-</v>
      </c>
      <c r="DH640" s="58" t="str">
        <f t="shared" si="306"/>
        <v>P*T-</v>
      </c>
      <c r="DI640" s="58" t="str">
        <f t="shared" si="306"/>
        <v>P*T-</v>
      </c>
      <c r="DJ640" s="58" t="str">
        <f t="shared" si="306"/>
        <v>P*T*</v>
      </c>
      <c r="DK640" s="58" t="str">
        <f t="shared" si="306"/>
        <v>P*T*</v>
      </c>
      <c r="DL640" s="58" t="str">
        <f t="shared" si="306"/>
        <v>P*T-</v>
      </c>
      <c r="DM640" s="58" t="str">
        <f t="shared" si="306"/>
        <v>*</v>
      </c>
      <c r="DN640" s="58" t="str">
        <f t="shared" si="306"/>
        <v>P*T*</v>
      </c>
      <c r="DO640" s="58" t="str">
        <f t="shared" si="306"/>
        <v>P*T*</v>
      </c>
      <c r="DP640" s="58" t="str">
        <f t="shared" si="306"/>
        <v>P*T-</v>
      </c>
      <c r="DQ640" s="58" t="str">
        <f t="shared" si="306"/>
        <v>*</v>
      </c>
      <c r="DR640" s="58" t="str">
        <f t="shared" si="306"/>
        <v>*</v>
      </c>
      <c r="DS640" s="58" t="str">
        <f t="shared" si="306"/>
        <v>P*T*</v>
      </c>
      <c r="DT640" s="58" t="str">
        <f t="shared" ref="DT640:EK640" si="307">IF(LEFT(DT$9,7)="Include",IF(LEFT(DT96,4)="WILL",IF(DT500&lt;&gt;"*","P+T+","P+T-"),IF(LEFT(DT96,6)="WON'T",IF(DT500&lt;&gt;"*","P-T+","P-T-"),IF(DT96="NA",IF(DT500&lt;&gt;"*","P*T+","P*T-"),IF(DT500&lt;&gt;"*","P*T+","P*T*")))),"*")</f>
        <v>P*T*</v>
      </c>
      <c r="DU640" s="58" t="str">
        <f t="shared" si="307"/>
        <v>P*T*</v>
      </c>
      <c r="DV640" s="58" t="str">
        <f t="shared" si="307"/>
        <v>*</v>
      </c>
      <c r="DW640" s="58" t="str">
        <f t="shared" si="307"/>
        <v>P*T-</v>
      </c>
      <c r="DX640" s="58" t="str">
        <f t="shared" si="307"/>
        <v>P*T-</v>
      </c>
      <c r="DY640" s="58" t="str">
        <f t="shared" si="307"/>
        <v>P*T-</v>
      </c>
      <c r="DZ640" s="58" t="str">
        <f t="shared" si="307"/>
        <v>P*T-</v>
      </c>
      <c r="EA640" s="58" t="str">
        <f t="shared" si="307"/>
        <v>P*T*</v>
      </c>
      <c r="EB640" s="58" t="str">
        <f t="shared" si="307"/>
        <v>P*T-</v>
      </c>
      <c r="EC640" s="58" t="str">
        <f t="shared" si="307"/>
        <v>P*T-</v>
      </c>
      <c r="ED640" s="58" t="str">
        <f t="shared" si="307"/>
        <v>P*T-</v>
      </c>
      <c r="EE640" s="58" t="str">
        <f t="shared" si="307"/>
        <v>P*T+</v>
      </c>
      <c r="EF640" s="58" t="str">
        <f t="shared" si="307"/>
        <v>P*T*</v>
      </c>
      <c r="EG640" s="58" t="str">
        <f t="shared" si="307"/>
        <v>P*T+</v>
      </c>
      <c r="EH640" s="58" t="str">
        <f t="shared" si="307"/>
        <v>P+T-</v>
      </c>
      <c r="EI640" s="58" t="str">
        <f t="shared" si="307"/>
        <v>P+T-</v>
      </c>
      <c r="EJ640" s="58" t="str">
        <f t="shared" si="307"/>
        <v>P+T-</v>
      </c>
      <c r="EK640" s="58" t="str">
        <f t="shared" si="307"/>
        <v>P+T+</v>
      </c>
      <c r="EL640" s="109"/>
      <c r="EM640" s="109"/>
    </row>
    <row r="641" spans="1:143" s="58" customFormat="1" ht="12.75" customHeight="1" x14ac:dyDescent="0.25">
      <c r="A641" s="5"/>
      <c r="B641" s="96"/>
      <c r="C641" s="96"/>
      <c r="D641" s="96"/>
      <c r="E641" s="96"/>
      <c r="F641" s="96" t="s">
        <v>3541</v>
      </c>
      <c r="G641" s="4" t="s">
        <v>224</v>
      </c>
      <c r="H641" s="18" t="s">
        <v>5</v>
      </c>
      <c r="I641" s="18"/>
      <c r="J641" s="58" t="str">
        <f t="shared" ref="J641:AO641" si="308">IF(LEFT(J$9,7)="Include",IF(LEFT(J97,4)="WILL",IF(J501&lt;&gt;"*","P+T+","P+T-"),IF(LEFT(J97,6)="WON'T",IF(J501&lt;&gt;"*","P-T+","P-T-"),IF(J97="NA",IF(J501&lt;&gt;"*","P*T+","P*T-"),IF(J501&lt;&gt;"*","P*T+","P*T*")))),"*")</f>
        <v>P+T-</v>
      </c>
      <c r="K641" s="58" t="str">
        <f t="shared" si="308"/>
        <v>P+T-</v>
      </c>
      <c r="L641" s="58" t="str">
        <f t="shared" si="308"/>
        <v>P+T-</v>
      </c>
      <c r="M641" s="58" t="str">
        <f t="shared" si="308"/>
        <v>P+T-</v>
      </c>
      <c r="N641" s="58" t="str">
        <f t="shared" si="308"/>
        <v>P+T-</v>
      </c>
      <c r="O641" s="58" t="str">
        <f t="shared" si="308"/>
        <v>P*T-</v>
      </c>
      <c r="P641" s="58" t="str">
        <f t="shared" si="308"/>
        <v>P*T-</v>
      </c>
      <c r="Q641" s="58" t="str">
        <f t="shared" si="308"/>
        <v>P*T*</v>
      </c>
      <c r="R641" s="58" t="str">
        <f t="shared" si="308"/>
        <v>P*T*</v>
      </c>
      <c r="S641" s="58" t="str">
        <f t="shared" si="308"/>
        <v>P+T+</v>
      </c>
      <c r="T641" s="58" t="str">
        <f t="shared" si="308"/>
        <v>P+T+</v>
      </c>
      <c r="U641" s="58" t="str">
        <f t="shared" si="308"/>
        <v>P+T-</v>
      </c>
      <c r="V641" s="58" t="str">
        <f t="shared" si="308"/>
        <v>P+T+</v>
      </c>
      <c r="W641" s="58" t="str">
        <f t="shared" si="308"/>
        <v>P*T*</v>
      </c>
      <c r="X641" s="58" t="str">
        <f t="shared" si="308"/>
        <v>P*T*</v>
      </c>
      <c r="Y641" s="58" t="str">
        <f t="shared" si="308"/>
        <v>P+T+</v>
      </c>
      <c r="Z641" s="58" t="str">
        <f t="shared" si="308"/>
        <v>P+T-</v>
      </c>
      <c r="AA641" s="58" t="str">
        <f t="shared" si="308"/>
        <v>P*T+</v>
      </c>
      <c r="AB641" s="58" t="str">
        <f t="shared" si="308"/>
        <v>P*T+</v>
      </c>
      <c r="AC641" s="58" t="str">
        <f t="shared" si="308"/>
        <v>P*T*</v>
      </c>
      <c r="AD641" s="58" t="str">
        <f t="shared" si="308"/>
        <v>P*T*</v>
      </c>
      <c r="AE641" s="58" t="str">
        <f t="shared" si="308"/>
        <v>P*T*</v>
      </c>
      <c r="AF641" s="58" t="str">
        <f t="shared" si="308"/>
        <v>P+T-</v>
      </c>
      <c r="AG641" s="58" t="str">
        <f t="shared" si="308"/>
        <v>P+T-</v>
      </c>
      <c r="AH641" s="58" t="str">
        <f t="shared" si="308"/>
        <v>P*T*</v>
      </c>
      <c r="AI641" s="58" t="str">
        <f t="shared" si="308"/>
        <v>P*T*</v>
      </c>
      <c r="AJ641" s="58" t="str">
        <f t="shared" si="308"/>
        <v>P*T*</v>
      </c>
      <c r="AK641" s="58" t="str">
        <f t="shared" si="308"/>
        <v>P*T*</v>
      </c>
      <c r="AL641" s="58" t="str">
        <f t="shared" si="308"/>
        <v>P*T*</v>
      </c>
      <c r="AM641" s="58" t="str">
        <f t="shared" si="308"/>
        <v>P*T*</v>
      </c>
      <c r="AN641" s="58" t="str">
        <f t="shared" si="308"/>
        <v>P*T*</v>
      </c>
      <c r="AO641" s="58" t="str">
        <f t="shared" si="308"/>
        <v>P*T*</v>
      </c>
      <c r="AP641" s="58" t="str">
        <f t="shared" ref="AP641:BU641" si="309">IF(LEFT(AP$9,7)="Include",IF(LEFT(AP97,4)="WILL",IF(AP501&lt;&gt;"*","P+T+","P+T-"),IF(LEFT(AP97,6)="WON'T",IF(AP501&lt;&gt;"*","P-T+","P-T-"),IF(AP97="NA",IF(AP501&lt;&gt;"*","P*T+","P*T-"),IF(AP501&lt;&gt;"*","P*T+","P*T*")))),"*")</f>
        <v>P*T*</v>
      </c>
      <c r="AQ641" s="58" t="str">
        <f t="shared" si="309"/>
        <v>*</v>
      </c>
      <c r="AR641" s="58" t="str">
        <f t="shared" si="309"/>
        <v>P*T*</v>
      </c>
      <c r="AS641" s="58" t="str">
        <f t="shared" si="309"/>
        <v>P*T*</v>
      </c>
      <c r="AT641" s="58" t="str">
        <f t="shared" si="309"/>
        <v>P+T-</v>
      </c>
      <c r="AU641" s="58" t="str">
        <f t="shared" si="309"/>
        <v>P+T+</v>
      </c>
      <c r="AV641" s="58" t="str">
        <f t="shared" si="309"/>
        <v>*</v>
      </c>
      <c r="AW641" s="58" t="str">
        <f t="shared" si="309"/>
        <v>*</v>
      </c>
      <c r="AX641" s="58" t="str">
        <f t="shared" si="309"/>
        <v>*</v>
      </c>
      <c r="AY641" s="58" t="str">
        <f t="shared" si="309"/>
        <v>*</v>
      </c>
      <c r="AZ641" s="58" t="str">
        <f t="shared" si="309"/>
        <v>P*T*</v>
      </c>
      <c r="BA641" s="58" t="str">
        <f t="shared" si="309"/>
        <v>P*T-</v>
      </c>
      <c r="BB641" s="58" t="str">
        <f t="shared" si="309"/>
        <v>P*T-</v>
      </c>
      <c r="BC641" s="58" t="str">
        <f t="shared" si="309"/>
        <v>P*T-</v>
      </c>
      <c r="BD641" s="58" t="str">
        <f t="shared" si="309"/>
        <v>P*T+</v>
      </c>
      <c r="BE641" s="58" t="str">
        <f t="shared" si="309"/>
        <v>*</v>
      </c>
      <c r="BF641" s="58" t="str">
        <f t="shared" si="309"/>
        <v>*</v>
      </c>
      <c r="BG641" s="58" t="str">
        <f t="shared" si="309"/>
        <v>P*T*</v>
      </c>
      <c r="BH641" s="58" t="str">
        <f t="shared" si="309"/>
        <v>*</v>
      </c>
      <c r="BI641" s="58" t="str">
        <f t="shared" si="309"/>
        <v>P*T*</v>
      </c>
      <c r="BJ641" s="58" t="str">
        <f t="shared" si="309"/>
        <v>P+T+</v>
      </c>
      <c r="BK641" s="58" t="str">
        <f t="shared" si="309"/>
        <v>P+T+</v>
      </c>
      <c r="BL641" s="58" t="str">
        <f t="shared" si="309"/>
        <v>P+T-</v>
      </c>
      <c r="BM641" s="58" t="str">
        <f t="shared" si="309"/>
        <v>P+T+</v>
      </c>
      <c r="BN641" s="58" t="str">
        <f t="shared" si="309"/>
        <v>P*T*</v>
      </c>
      <c r="BO641" s="58" t="str">
        <f t="shared" si="309"/>
        <v>P*T*</v>
      </c>
      <c r="BP641" s="58" t="str">
        <f t="shared" si="309"/>
        <v>P*T*</v>
      </c>
      <c r="BQ641" s="58" t="str">
        <f t="shared" si="309"/>
        <v>P*T*</v>
      </c>
      <c r="BR641" s="58" t="str">
        <f t="shared" si="309"/>
        <v>P*T*</v>
      </c>
      <c r="BS641" s="58" t="str">
        <f t="shared" si="309"/>
        <v>P*T*</v>
      </c>
      <c r="BT641" s="58" t="str">
        <f t="shared" si="309"/>
        <v>P+T-</v>
      </c>
      <c r="BU641" s="58" t="str">
        <f t="shared" si="309"/>
        <v>P+T+</v>
      </c>
      <c r="BV641" s="58" t="str">
        <f t="shared" ref="BV641:CI641" si="310">IF(LEFT(BV$9,7)="Include",IF(LEFT(BV97,4)="WILL",IF(BV501&lt;&gt;"*","P+T+","P+T-"),IF(LEFT(BV97,6)="WON'T",IF(BV501&lt;&gt;"*","P-T+","P-T-"),IF(BV97="NA",IF(BV501&lt;&gt;"*","P*T+","P*T-"),IF(BV501&lt;&gt;"*","P*T+","P*T*")))),"*")</f>
        <v>P*T-</v>
      </c>
      <c r="BW641" s="58" t="str">
        <f t="shared" si="310"/>
        <v>P+T-</v>
      </c>
      <c r="BX641" s="58" t="str">
        <f t="shared" si="310"/>
        <v>P*T*</v>
      </c>
      <c r="BY641" s="58" t="str">
        <f t="shared" si="310"/>
        <v>P*T*</v>
      </c>
      <c r="BZ641" s="58" t="str">
        <f t="shared" si="310"/>
        <v>P+T-</v>
      </c>
      <c r="CA641" s="58" t="str">
        <f t="shared" si="310"/>
        <v>P+T-</v>
      </c>
      <c r="CB641" s="58" t="str">
        <f t="shared" si="310"/>
        <v>P*T*</v>
      </c>
      <c r="CC641" s="58" t="str">
        <f t="shared" si="310"/>
        <v>P+T-</v>
      </c>
      <c r="CD641" s="58" t="str">
        <f t="shared" si="310"/>
        <v>P+T-</v>
      </c>
      <c r="CE641" s="58" t="str">
        <f t="shared" si="310"/>
        <v>*</v>
      </c>
      <c r="CF641" s="58" t="str">
        <f t="shared" si="310"/>
        <v>*</v>
      </c>
      <c r="CG641" s="58" t="str">
        <f t="shared" si="310"/>
        <v>P*T*</v>
      </c>
      <c r="CH641" s="58" t="str">
        <f t="shared" si="310"/>
        <v>P*T-</v>
      </c>
      <c r="CI641" s="58" t="str">
        <f t="shared" si="310"/>
        <v>P*T-</v>
      </c>
      <c r="CJ641" s="58" t="str">
        <f t="shared" si="305"/>
        <v>P*T*</v>
      </c>
      <c r="CK641" s="58" t="str">
        <f t="shared" si="294"/>
        <v>P+T-</v>
      </c>
      <c r="CL641" s="58" t="str">
        <f t="shared" si="294"/>
        <v>P+T-</v>
      </c>
      <c r="CM641" s="58" t="str">
        <f t="shared" si="294"/>
        <v>P+T-</v>
      </c>
      <c r="CN641" s="58" t="str">
        <f t="shared" ref="CN641:DS641" si="311">IF(LEFT(CN$9,7)="Include",IF(LEFT(CN97,4)="WILL",IF(CN501&lt;&gt;"*","P+T+","P+T-"),IF(LEFT(CN97,6)="WON'T",IF(CN501&lt;&gt;"*","P-T+","P-T-"),IF(CN97="NA",IF(CN501&lt;&gt;"*","P*T+","P*T-"),IF(CN501&lt;&gt;"*","P*T+","P*T*")))),"*")</f>
        <v>P+T-</v>
      </c>
      <c r="CO641" s="58" t="str">
        <f t="shared" si="311"/>
        <v>P+T+</v>
      </c>
      <c r="CP641" s="58" t="str">
        <f t="shared" si="311"/>
        <v>P+T+</v>
      </c>
      <c r="CQ641" s="58" t="str">
        <f t="shared" si="311"/>
        <v>P*T*</v>
      </c>
      <c r="CR641" s="58" t="str">
        <f t="shared" si="311"/>
        <v>P*T*</v>
      </c>
      <c r="CS641" s="58" t="str">
        <f t="shared" si="311"/>
        <v>P*T*</v>
      </c>
      <c r="CT641" s="58" t="str">
        <f t="shared" si="311"/>
        <v>P*T*</v>
      </c>
      <c r="CU641" s="58" t="str">
        <f t="shared" si="311"/>
        <v>P+T-</v>
      </c>
      <c r="CV641" s="58" t="str">
        <f t="shared" si="311"/>
        <v>P+T-</v>
      </c>
      <c r="CW641" s="58" t="str">
        <f t="shared" si="311"/>
        <v>P*T*</v>
      </c>
      <c r="CX641" s="58" t="str">
        <f t="shared" si="311"/>
        <v>P*T*</v>
      </c>
      <c r="CY641" s="58" t="str">
        <f t="shared" si="311"/>
        <v>P+T-</v>
      </c>
      <c r="CZ641" s="58" t="str">
        <f t="shared" si="311"/>
        <v>P+T-</v>
      </c>
      <c r="DA641" s="58" t="str">
        <f t="shared" si="311"/>
        <v>P+T+</v>
      </c>
      <c r="DB641" s="58" t="str">
        <f t="shared" si="311"/>
        <v>P+T+</v>
      </c>
      <c r="DC641" s="58" t="str">
        <f t="shared" si="311"/>
        <v>*</v>
      </c>
      <c r="DD641" s="58" t="str">
        <f t="shared" si="311"/>
        <v>P*T+</v>
      </c>
      <c r="DE641" s="58" t="str">
        <f t="shared" si="311"/>
        <v>P*T-</v>
      </c>
      <c r="DF641" s="58" t="str">
        <f t="shared" si="311"/>
        <v>P*T-</v>
      </c>
      <c r="DG641" s="58" t="str">
        <f t="shared" si="311"/>
        <v>P*T*</v>
      </c>
      <c r="DH641" s="58" t="str">
        <f t="shared" si="311"/>
        <v>P+T-</v>
      </c>
      <c r="DI641" s="58" t="str">
        <f t="shared" si="311"/>
        <v>P*T-</v>
      </c>
      <c r="DJ641" s="58" t="str">
        <f t="shared" si="311"/>
        <v>P*T*</v>
      </c>
      <c r="DK641" s="58" t="str">
        <f t="shared" si="311"/>
        <v>P*T*</v>
      </c>
      <c r="DL641" s="58" t="str">
        <f t="shared" si="311"/>
        <v>P+T-</v>
      </c>
      <c r="DM641" s="58" t="str">
        <f t="shared" si="311"/>
        <v>*</v>
      </c>
      <c r="DN641" s="58" t="str">
        <f t="shared" si="311"/>
        <v>P*T*</v>
      </c>
      <c r="DO641" s="58" t="str">
        <f t="shared" si="311"/>
        <v>P*T+</v>
      </c>
      <c r="DP641" s="58" t="str">
        <f t="shared" si="311"/>
        <v>P*T-</v>
      </c>
      <c r="DQ641" s="58" t="str">
        <f t="shared" si="311"/>
        <v>*</v>
      </c>
      <c r="DR641" s="58" t="str">
        <f t="shared" si="311"/>
        <v>*</v>
      </c>
      <c r="DS641" s="58" t="str">
        <f t="shared" si="311"/>
        <v>P*T*</v>
      </c>
      <c r="DT641" s="58" t="str">
        <f t="shared" ref="DT641:EK641" si="312">IF(LEFT(DT$9,7)="Include",IF(LEFT(DT97,4)="WILL",IF(DT501&lt;&gt;"*","P+T+","P+T-"),IF(LEFT(DT97,6)="WON'T",IF(DT501&lt;&gt;"*","P-T+","P-T-"),IF(DT97="NA",IF(DT501&lt;&gt;"*","P*T+","P*T-"),IF(DT501&lt;&gt;"*","P*T+","P*T*")))),"*")</f>
        <v>P*T*</v>
      </c>
      <c r="DU641" s="58" t="str">
        <f t="shared" si="312"/>
        <v>P*T*</v>
      </c>
      <c r="DV641" s="58" t="str">
        <f t="shared" si="312"/>
        <v>*</v>
      </c>
      <c r="DW641" s="58" t="str">
        <f t="shared" si="312"/>
        <v>P*T-</v>
      </c>
      <c r="DX641" s="58" t="str">
        <f t="shared" si="312"/>
        <v>P*T*</v>
      </c>
      <c r="DY641" s="58" t="str">
        <f t="shared" si="312"/>
        <v>P+T-</v>
      </c>
      <c r="DZ641" s="58" t="str">
        <f t="shared" si="312"/>
        <v>P+T-</v>
      </c>
      <c r="EA641" s="58" t="str">
        <f t="shared" si="312"/>
        <v>P*T+</v>
      </c>
      <c r="EB641" s="58" t="str">
        <f t="shared" si="312"/>
        <v>P*T*</v>
      </c>
      <c r="EC641" s="58" t="str">
        <f t="shared" si="312"/>
        <v>P+T-</v>
      </c>
      <c r="ED641" s="58" t="str">
        <f t="shared" si="312"/>
        <v>P+T-</v>
      </c>
      <c r="EE641" s="58" t="str">
        <f t="shared" si="312"/>
        <v>P+T-</v>
      </c>
      <c r="EF641" s="58" t="str">
        <f t="shared" si="312"/>
        <v>P*T+</v>
      </c>
      <c r="EG641" s="58" t="str">
        <f t="shared" si="312"/>
        <v>P*T+</v>
      </c>
      <c r="EH641" s="58" t="str">
        <f t="shared" si="312"/>
        <v>P+T+</v>
      </c>
      <c r="EI641" s="58" t="str">
        <f t="shared" si="312"/>
        <v>P+T+</v>
      </c>
      <c r="EJ641" s="58" t="str">
        <f t="shared" si="312"/>
        <v>P+T+</v>
      </c>
      <c r="EK641" s="58" t="str">
        <f t="shared" si="312"/>
        <v>P+T+</v>
      </c>
      <c r="EL641" s="109"/>
      <c r="EM641" s="109"/>
    </row>
    <row r="642" spans="1:143" s="58" customFormat="1" ht="12.75" customHeight="1" x14ac:dyDescent="0.25">
      <c r="A642" s="5"/>
      <c r="B642" s="96"/>
      <c r="C642" s="96"/>
      <c r="D642" s="96"/>
      <c r="E642" s="96"/>
      <c r="F642" s="96" t="s">
        <v>3541</v>
      </c>
      <c r="G642" s="4" t="s">
        <v>373</v>
      </c>
      <c r="H642" s="18" t="s">
        <v>5</v>
      </c>
      <c r="I642" s="18"/>
      <c r="J642" s="58" t="str">
        <f t="shared" ref="J642:AO642" si="313">IF(LEFT(J$9,7)="Include",IF(LEFT(J98,4)="WILL",IF(J502&lt;&gt;"*","P+T+","P+T-"),IF(LEFT(J98,6)="WON'T",IF(J502&lt;&gt;"*","P-T+","P-T-"),IF(J98="NA",IF(J502&lt;&gt;"*","P*T+","P*T-"),IF(J502&lt;&gt;"*","P*T+","P*T*")))),"*")</f>
        <v>P+T-</v>
      </c>
      <c r="K642" s="58" t="str">
        <f t="shared" si="313"/>
        <v>P*T-</v>
      </c>
      <c r="L642" s="58" t="str">
        <f t="shared" si="313"/>
        <v>P*T-</v>
      </c>
      <c r="M642" s="58" t="str">
        <f t="shared" si="313"/>
        <v>P+T-</v>
      </c>
      <c r="N642" s="58" t="str">
        <f t="shared" si="313"/>
        <v>P+T-</v>
      </c>
      <c r="O642" s="58" t="str">
        <f t="shared" si="313"/>
        <v>P*T-</v>
      </c>
      <c r="P642" s="58" t="str">
        <f t="shared" si="313"/>
        <v>P*T-</v>
      </c>
      <c r="Q642" s="58" t="str">
        <f t="shared" si="313"/>
        <v>P*T*</v>
      </c>
      <c r="R642" s="58" t="str">
        <f t="shared" si="313"/>
        <v>P*T*</v>
      </c>
      <c r="S642" s="58" t="str">
        <f t="shared" si="313"/>
        <v>P+T-</v>
      </c>
      <c r="T642" s="58" t="str">
        <f t="shared" si="313"/>
        <v>P+T-</v>
      </c>
      <c r="U642" s="58" t="str">
        <f t="shared" si="313"/>
        <v>P*T-</v>
      </c>
      <c r="V642" s="58" t="str">
        <f t="shared" si="313"/>
        <v>P+T-</v>
      </c>
      <c r="W642" s="58" t="str">
        <f t="shared" si="313"/>
        <v>P*T*</v>
      </c>
      <c r="X642" s="58" t="str">
        <f t="shared" si="313"/>
        <v>P*T*</v>
      </c>
      <c r="Y642" s="58" t="str">
        <f t="shared" si="313"/>
        <v>P*T-</v>
      </c>
      <c r="Z642" s="58" t="str">
        <f t="shared" si="313"/>
        <v>P*T-</v>
      </c>
      <c r="AA642" s="58" t="str">
        <f t="shared" si="313"/>
        <v>P*T*</v>
      </c>
      <c r="AB642" s="58" t="str">
        <f t="shared" si="313"/>
        <v>P*T*</v>
      </c>
      <c r="AC642" s="58" t="str">
        <f t="shared" si="313"/>
        <v>P*T*</v>
      </c>
      <c r="AD642" s="58" t="str">
        <f t="shared" si="313"/>
        <v>P*T*</v>
      </c>
      <c r="AE642" s="58" t="str">
        <f t="shared" si="313"/>
        <v>P*T*</v>
      </c>
      <c r="AF642" s="58" t="str">
        <f t="shared" si="313"/>
        <v>P*T-</v>
      </c>
      <c r="AG642" s="58" t="str">
        <f t="shared" si="313"/>
        <v>P*T-</v>
      </c>
      <c r="AH642" s="58" t="str">
        <f t="shared" si="313"/>
        <v>P*T*</v>
      </c>
      <c r="AI642" s="58" t="str">
        <f t="shared" si="313"/>
        <v>P*T*</v>
      </c>
      <c r="AJ642" s="58" t="str">
        <f t="shared" si="313"/>
        <v>P*T*</v>
      </c>
      <c r="AK642" s="58" t="str">
        <f t="shared" si="313"/>
        <v>P*T*</v>
      </c>
      <c r="AL642" s="58" t="str">
        <f t="shared" si="313"/>
        <v>P*T*</v>
      </c>
      <c r="AM642" s="58" t="str">
        <f t="shared" si="313"/>
        <v>P*T*</v>
      </c>
      <c r="AN642" s="58" t="str">
        <f t="shared" si="313"/>
        <v>P*T*</v>
      </c>
      <c r="AO642" s="58" t="str">
        <f t="shared" si="313"/>
        <v>P*T*</v>
      </c>
      <c r="AP642" s="58" t="str">
        <f t="shared" ref="AP642:BU642" si="314">IF(LEFT(AP$9,7)="Include",IF(LEFT(AP98,4)="WILL",IF(AP502&lt;&gt;"*","P+T+","P+T-"),IF(LEFT(AP98,6)="WON'T",IF(AP502&lt;&gt;"*","P-T+","P-T-"),IF(AP98="NA",IF(AP502&lt;&gt;"*","P*T+","P*T-"),IF(AP502&lt;&gt;"*","P*T+","P*T*")))),"*")</f>
        <v>P*T*</v>
      </c>
      <c r="AQ642" s="58" t="str">
        <f t="shared" si="314"/>
        <v>*</v>
      </c>
      <c r="AR642" s="58" t="str">
        <f t="shared" si="314"/>
        <v>P*T*</v>
      </c>
      <c r="AS642" s="58" t="str">
        <f t="shared" si="314"/>
        <v>P*T*</v>
      </c>
      <c r="AT642" s="58" t="str">
        <f t="shared" si="314"/>
        <v>P+T-</v>
      </c>
      <c r="AU642" s="58" t="str">
        <f t="shared" si="314"/>
        <v>P*T-</v>
      </c>
      <c r="AV642" s="58" t="str">
        <f t="shared" si="314"/>
        <v>*</v>
      </c>
      <c r="AW642" s="58" t="str">
        <f t="shared" si="314"/>
        <v>*</v>
      </c>
      <c r="AX642" s="58" t="str">
        <f t="shared" si="314"/>
        <v>*</v>
      </c>
      <c r="AY642" s="58" t="str">
        <f t="shared" si="314"/>
        <v>*</v>
      </c>
      <c r="AZ642" s="58" t="str">
        <f t="shared" si="314"/>
        <v>P*T*</v>
      </c>
      <c r="BA642" s="58" t="str">
        <f t="shared" si="314"/>
        <v>P*T-</v>
      </c>
      <c r="BB642" s="58" t="str">
        <f t="shared" si="314"/>
        <v>P*T-</v>
      </c>
      <c r="BC642" s="58" t="str">
        <f t="shared" si="314"/>
        <v>P*T-</v>
      </c>
      <c r="BD642" s="58" t="str">
        <f t="shared" si="314"/>
        <v>P*T-</v>
      </c>
      <c r="BE642" s="58" t="str">
        <f t="shared" si="314"/>
        <v>*</v>
      </c>
      <c r="BF642" s="58" t="str">
        <f t="shared" si="314"/>
        <v>*</v>
      </c>
      <c r="BG642" s="58" t="str">
        <f t="shared" si="314"/>
        <v>P*T*</v>
      </c>
      <c r="BH642" s="58" t="str">
        <f t="shared" si="314"/>
        <v>*</v>
      </c>
      <c r="BI642" s="58" t="str">
        <f t="shared" si="314"/>
        <v>P*T*</v>
      </c>
      <c r="BJ642" s="58" t="str">
        <f t="shared" si="314"/>
        <v>P+T-</v>
      </c>
      <c r="BK642" s="58" t="str">
        <f t="shared" si="314"/>
        <v>P+T-</v>
      </c>
      <c r="BL642" s="58" t="str">
        <f t="shared" si="314"/>
        <v>P*T-</v>
      </c>
      <c r="BM642" s="58" t="str">
        <f t="shared" si="314"/>
        <v>P*T-</v>
      </c>
      <c r="BN642" s="58" t="str">
        <f t="shared" si="314"/>
        <v>P*T*</v>
      </c>
      <c r="BO642" s="58" t="str">
        <f t="shared" si="314"/>
        <v>P*T*</v>
      </c>
      <c r="BP642" s="58" t="str">
        <f t="shared" si="314"/>
        <v>P*T*</v>
      </c>
      <c r="BQ642" s="58" t="str">
        <f t="shared" si="314"/>
        <v>P*T*</v>
      </c>
      <c r="BR642" s="58" t="str">
        <f t="shared" si="314"/>
        <v>P*T*</v>
      </c>
      <c r="BS642" s="58" t="str">
        <f t="shared" si="314"/>
        <v>P*T*</v>
      </c>
      <c r="BT642" s="58" t="str">
        <f t="shared" si="314"/>
        <v>P*T-</v>
      </c>
      <c r="BU642" s="58" t="str">
        <f t="shared" si="314"/>
        <v>P*T-</v>
      </c>
      <c r="BV642" s="58" t="str">
        <f t="shared" ref="BV642:CI642" si="315">IF(LEFT(BV$9,7)="Include",IF(LEFT(BV98,4)="WILL",IF(BV502&lt;&gt;"*","P+T+","P+T-"),IF(LEFT(BV98,6)="WON'T",IF(BV502&lt;&gt;"*","P-T+","P-T-"),IF(BV98="NA",IF(BV502&lt;&gt;"*","P*T+","P*T-"),IF(BV502&lt;&gt;"*","P*T+","P*T*")))),"*")</f>
        <v>P*T-</v>
      </c>
      <c r="BW642" s="58" t="str">
        <f t="shared" si="315"/>
        <v>P*T-</v>
      </c>
      <c r="BX642" s="58" t="str">
        <f t="shared" si="315"/>
        <v>P*T*</v>
      </c>
      <c r="BY642" s="58" t="str">
        <f t="shared" si="315"/>
        <v>P*T*</v>
      </c>
      <c r="BZ642" s="58" t="str">
        <f t="shared" si="315"/>
        <v>P+T-</v>
      </c>
      <c r="CA642" s="58" t="str">
        <f t="shared" si="315"/>
        <v>P+T-</v>
      </c>
      <c r="CB642" s="58" t="str">
        <f t="shared" si="315"/>
        <v>P*T*</v>
      </c>
      <c r="CC642" s="58" t="str">
        <f t="shared" si="315"/>
        <v>P+T-</v>
      </c>
      <c r="CD642" s="58" t="str">
        <f t="shared" si="315"/>
        <v>P+T-</v>
      </c>
      <c r="CE642" s="58" t="str">
        <f t="shared" si="315"/>
        <v>*</v>
      </c>
      <c r="CF642" s="58" t="str">
        <f t="shared" si="315"/>
        <v>*</v>
      </c>
      <c r="CG642" s="58" t="str">
        <f t="shared" si="315"/>
        <v>P*T*</v>
      </c>
      <c r="CH642" s="58" t="str">
        <f t="shared" si="315"/>
        <v>P*T-</v>
      </c>
      <c r="CI642" s="58" t="str">
        <f t="shared" si="315"/>
        <v>P*T-</v>
      </c>
      <c r="CJ642" s="58" t="str">
        <f t="shared" si="305"/>
        <v>P*T*</v>
      </c>
      <c r="CK642" s="58" t="str">
        <f t="shared" si="294"/>
        <v>P*T-</v>
      </c>
      <c r="CL642" s="58" t="str">
        <f t="shared" si="294"/>
        <v>P*T-</v>
      </c>
      <c r="CM642" s="58" t="str">
        <f t="shared" si="294"/>
        <v>P*T-</v>
      </c>
      <c r="CN642" s="58" t="str">
        <f t="shared" ref="CN642:DS642" si="316">IF(LEFT(CN$9,7)="Include",IF(LEFT(CN98,4)="WILL",IF(CN502&lt;&gt;"*","P+T+","P+T-"),IF(LEFT(CN98,6)="WON'T",IF(CN502&lt;&gt;"*","P-T+","P-T-"),IF(CN98="NA",IF(CN502&lt;&gt;"*","P*T+","P*T-"),IF(CN502&lt;&gt;"*","P*T+","P*T*")))),"*")</f>
        <v>P*T-</v>
      </c>
      <c r="CO642" s="58" t="str">
        <f t="shared" si="316"/>
        <v>P*T+</v>
      </c>
      <c r="CP642" s="58" t="str">
        <f t="shared" si="316"/>
        <v>P*T+</v>
      </c>
      <c r="CQ642" s="58" t="str">
        <f t="shared" si="316"/>
        <v>P*T*</v>
      </c>
      <c r="CR642" s="58" t="str">
        <f t="shared" si="316"/>
        <v>P*T*</v>
      </c>
      <c r="CS642" s="58" t="str">
        <f t="shared" si="316"/>
        <v>P*T*</v>
      </c>
      <c r="CT642" s="58" t="str">
        <f t="shared" si="316"/>
        <v>P*T*</v>
      </c>
      <c r="CU642" s="58" t="str">
        <f t="shared" si="316"/>
        <v>P*T-</v>
      </c>
      <c r="CV642" s="58" t="str">
        <f t="shared" si="316"/>
        <v>P*T-</v>
      </c>
      <c r="CW642" s="58" t="str">
        <f t="shared" si="316"/>
        <v>P*T*</v>
      </c>
      <c r="CX642" s="58" t="str">
        <f t="shared" si="316"/>
        <v>P*T*</v>
      </c>
      <c r="CY642" s="58" t="str">
        <f t="shared" si="316"/>
        <v>P*T-</v>
      </c>
      <c r="CZ642" s="58" t="str">
        <f t="shared" si="316"/>
        <v>P*T-</v>
      </c>
      <c r="DA642" s="58" t="str">
        <f t="shared" si="316"/>
        <v>P+T+</v>
      </c>
      <c r="DB642" s="58" t="str">
        <f t="shared" si="316"/>
        <v>P+T+</v>
      </c>
      <c r="DC642" s="58" t="str">
        <f t="shared" si="316"/>
        <v>*</v>
      </c>
      <c r="DD642" s="58" t="str">
        <f t="shared" si="316"/>
        <v>P*T-</v>
      </c>
      <c r="DE642" s="58" t="str">
        <f t="shared" si="316"/>
        <v>P*T-</v>
      </c>
      <c r="DF642" s="58" t="str">
        <f t="shared" si="316"/>
        <v>P*T-</v>
      </c>
      <c r="DG642" s="58" t="str">
        <f t="shared" si="316"/>
        <v>P*T*</v>
      </c>
      <c r="DH642" s="58" t="str">
        <f t="shared" si="316"/>
        <v>P*T-</v>
      </c>
      <c r="DI642" s="58" t="str">
        <f t="shared" si="316"/>
        <v>P*T-</v>
      </c>
      <c r="DJ642" s="58" t="str">
        <f t="shared" si="316"/>
        <v>P*T*</v>
      </c>
      <c r="DK642" s="58" t="str">
        <f t="shared" si="316"/>
        <v>P*T*</v>
      </c>
      <c r="DL642" s="58" t="str">
        <f t="shared" si="316"/>
        <v>P+T-</v>
      </c>
      <c r="DM642" s="58" t="str">
        <f t="shared" si="316"/>
        <v>*</v>
      </c>
      <c r="DN642" s="58" t="str">
        <f t="shared" si="316"/>
        <v>P*T*</v>
      </c>
      <c r="DO642" s="58" t="str">
        <f t="shared" si="316"/>
        <v>P*T*</v>
      </c>
      <c r="DP642" s="58" t="str">
        <f t="shared" si="316"/>
        <v>P*T-</v>
      </c>
      <c r="DQ642" s="58" t="str">
        <f t="shared" si="316"/>
        <v>*</v>
      </c>
      <c r="DR642" s="58" t="str">
        <f t="shared" si="316"/>
        <v>*</v>
      </c>
      <c r="DS642" s="58" t="str">
        <f t="shared" si="316"/>
        <v>P*T*</v>
      </c>
      <c r="DT642" s="58" t="str">
        <f t="shared" ref="DT642:EK642" si="317">IF(LEFT(DT$9,7)="Include",IF(LEFT(DT98,4)="WILL",IF(DT502&lt;&gt;"*","P+T+","P+T-"),IF(LEFT(DT98,6)="WON'T",IF(DT502&lt;&gt;"*","P-T+","P-T-"),IF(DT98="NA",IF(DT502&lt;&gt;"*","P*T+","P*T-"),IF(DT502&lt;&gt;"*","P*T+","P*T*")))),"*")</f>
        <v>P*T*</v>
      </c>
      <c r="DU642" s="58" t="str">
        <f t="shared" si="317"/>
        <v>P*T*</v>
      </c>
      <c r="DV642" s="58" t="str">
        <f t="shared" si="317"/>
        <v>*</v>
      </c>
      <c r="DW642" s="58" t="str">
        <f t="shared" si="317"/>
        <v>P*T-</v>
      </c>
      <c r="DX642" s="58" t="str">
        <f t="shared" si="317"/>
        <v>P*T*</v>
      </c>
      <c r="DY642" s="58" t="str">
        <f t="shared" si="317"/>
        <v>P*T-</v>
      </c>
      <c r="DZ642" s="58" t="str">
        <f t="shared" si="317"/>
        <v>P*T-</v>
      </c>
      <c r="EA642" s="58" t="str">
        <f t="shared" si="317"/>
        <v>P*T*</v>
      </c>
      <c r="EB642" s="58" t="str">
        <f t="shared" si="317"/>
        <v>P*T*</v>
      </c>
      <c r="EC642" s="58" t="str">
        <f t="shared" si="317"/>
        <v>P*T-</v>
      </c>
      <c r="ED642" s="58" t="str">
        <f t="shared" si="317"/>
        <v>P*T-</v>
      </c>
      <c r="EE642" s="58" t="str">
        <f t="shared" si="317"/>
        <v>P+T-</v>
      </c>
      <c r="EF642" s="58" t="str">
        <f t="shared" si="317"/>
        <v>P*T*</v>
      </c>
      <c r="EG642" s="58" t="str">
        <f t="shared" si="317"/>
        <v>P*T*</v>
      </c>
      <c r="EH642" s="58" t="str">
        <f t="shared" si="317"/>
        <v>P+T-</v>
      </c>
      <c r="EI642" s="58" t="str">
        <f t="shared" si="317"/>
        <v>P+T-</v>
      </c>
      <c r="EJ642" s="58" t="str">
        <f t="shared" si="317"/>
        <v>P+T-</v>
      </c>
      <c r="EK642" s="58" t="str">
        <f t="shared" si="317"/>
        <v>P+T-</v>
      </c>
      <c r="EL642" s="109"/>
      <c r="EM642" s="109"/>
    </row>
    <row r="643" spans="1:143" s="58" customFormat="1" ht="12.75" customHeight="1" x14ac:dyDescent="0.25">
      <c r="A643" s="5"/>
      <c r="B643" s="96"/>
      <c r="C643" s="96"/>
      <c r="D643" s="96"/>
      <c r="E643" s="96"/>
      <c r="F643" s="96" t="s">
        <v>3541</v>
      </c>
      <c r="G643" s="4" t="s">
        <v>424</v>
      </c>
      <c r="H643" s="18" t="s">
        <v>5</v>
      </c>
      <c r="I643" s="18"/>
      <c r="J643" s="58" t="str">
        <f t="shared" ref="J643:AO643" si="318">IF(LEFT(J$9,7)="Include",IF(LEFT(J99,4)="WILL",IF(J503&lt;&gt;"*","P+T+","P+T-"),IF(LEFT(J99,6)="WON'T",IF(J503&lt;&gt;"*","P-T+","P-T-"),IF(J99="NA",IF(J503&lt;&gt;"*","P*T+","P*T-"),IF(J503&lt;&gt;"*","P*T+","P*T*")))),"*")</f>
        <v>P*T-</v>
      </c>
      <c r="K643" s="58" t="str">
        <f t="shared" si="318"/>
        <v>P+T-</v>
      </c>
      <c r="L643" s="58" t="str">
        <f t="shared" si="318"/>
        <v>P+T-</v>
      </c>
      <c r="M643" s="58" t="str">
        <f t="shared" si="318"/>
        <v>P*T-</v>
      </c>
      <c r="N643" s="58" t="str">
        <f t="shared" si="318"/>
        <v>P*T-</v>
      </c>
      <c r="O643" s="58" t="str">
        <f t="shared" si="318"/>
        <v>P*T-</v>
      </c>
      <c r="P643" s="58" t="str">
        <f t="shared" si="318"/>
        <v>P*T-</v>
      </c>
      <c r="Q643" s="58" t="str">
        <f t="shared" si="318"/>
        <v>P*T*</v>
      </c>
      <c r="R643" s="58" t="str">
        <f t="shared" si="318"/>
        <v>P*T*</v>
      </c>
      <c r="S643" s="58" t="str">
        <f t="shared" si="318"/>
        <v>P+T+</v>
      </c>
      <c r="T643" s="58" t="str">
        <f t="shared" si="318"/>
        <v>P+T-</v>
      </c>
      <c r="U643" s="58" t="str">
        <f t="shared" si="318"/>
        <v>P*T-</v>
      </c>
      <c r="V643" s="58" t="str">
        <f t="shared" si="318"/>
        <v>P*T+</v>
      </c>
      <c r="W643" s="58" t="str">
        <f t="shared" si="318"/>
        <v>P*T*</v>
      </c>
      <c r="X643" s="58" t="str">
        <f t="shared" si="318"/>
        <v>P*T*</v>
      </c>
      <c r="Y643" s="58" t="str">
        <f t="shared" si="318"/>
        <v>P*T-</v>
      </c>
      <c r="Z643" s="58" t="str">
        <f t="shared" si="318"/>
        <v>P*T-</v>
      </c>
      <c r="AA643" s="58" t="str">
        <f t="shared" si="318"/>
        <v>P*T*</v>
      </c>
      <c r="AB643" s="58" t="str">
        <f t="shared" si="318"/>
        <v>P*T*</v>
      </c>
      <c r="AC643" s="58" t="str">
        <f t="shared" si="318"/>
        <v>P*T*</v>
      </c>
      <c r="AD643" s="58" t="str">
        <f t="shared" si="318"/>
        <v>P*T*</v>
      </c>
      <c r="AE643" s="58" t="str">
        <f t="shared" si="318"/>
        <v>P*T*</v>
      </c>
      <c r="AF643" s="58" t="str">
        <f t="shared" si="318"/>
        <v>P+T-</v>
      </c>
      <c r="AG643" s="58" t="str">
        <f t="shared" si="318"/>
        <v>P+T-</v>
      </c>
      <c r="AH643" s="58" t="str">
        <f t="shared" si="318"/>
        <v>P*T*</v>
      </c>
      <c r="AI643" s="58" t="str">
        <f t="shared" si="318"/>
        <v>P*T*</v>
      </c>
      <c r="AJ643" s="58" t="str">
        <f t="shared" si="318"/>
        <v>P*T*</v>
      </c>
      <c r="AK643" s="58" t="str">
        <f t="shared" si="318"/>
        <v>P*T*</v>
      </c>
      <c r="AL643" s="58" t="str">
        <f t="shared" si="318"/>
        <v>P*T*</v>
      </c>
      <c r="AM643" s="58" t="str">
        <f t="shared" si="318"/>
        <v>P*T*</v>
      </c>
      <c r="AN643" s="58" t="str">
        <f t="shared" si="318"/>
        <v>P*T*</v>
      </c>
      <c r="AO643" s="58" t="str">
        <f t="shared" si="318"/>
        <v>P*T*</v>
      </c>
      <c r="AP643" s="58" t="str">
        <f t="shared" ref="AP643:BU643" si="319">IF(LEFT(AP$9,7)="Include",IF(LEFT(AP99,4)="WILL",IF(AP503&lt;&gt;"*","P+T+","P+T-"),IF(LEFT(AP99,6)="WON'T",IF(AP503&lt;&gt;"*","P-T+","P-T-"),IF(AP99="NA",IF(AP503&lt;&gt;"*","P*T+","P*T-"),IF(AP503&lt;&gt;"*","P*T+","P*T*")))),"*")</f>
        <v>P*T*</v>
      </c>
      <c r="AQ643" s="58" t="str">
        <f t="shared" si="319"/>
        <v>*</v>
      </c>
      <c r="AR643" s="58" t="str">
        <f t="shared" si="319"/>
        <v>P*T*</v>
      </c>
      <c r="AS643" s="58" t="str">
        <f t="shared" si="319"/>
        <v>P*T*</v>
      </c>
      <c r="AT643" s="58" t="str">
        <f t="shared" si="319"/>
        <v>P*T-</v>
      </c>
      <c r="AU643" s="58" t="str">
        <f t="shared" si="319"/>
        <v>P*T+</v>
      </c>
      <c r="AV643" s="58" t="str">
        <f t="shared" si="319"/>
        <v>*</v>
      </c>
      <c r="AW643" s="58" t="str">
        <f t="shared" si="319"/>
        <v>*</v>
      </c>
      <c r="AX643" s="58" t="str">
        <f t="shared" si="319"/>
        <v>*</v>
      </c>
      <c r="AY643" s="58" t="str">
        <f t="shared" si="319"/>
        <v>*</v>
      </c>
      <c r="AZ643" s="58" t="str">
        <f t="shared" si="319"/>
        <v>P*T*</v>
      </c>
      <c r="BA643" s="58" t="str">
        <f t="shared" si="319"/>
        <v>P*T-</v>
      </c>
      <c r="BB643" s="58" t="str">
        <f t="shared" si="319"/>
        <v>P*T-</v>
      </c>
      <c r="BC643" s="58" t="str">
        <f t="shared" si="319"/>
        <v>P*T-</v>
      </c>
      <c r="BD643" s="58" t="str">
        <f t="shared" si="319"/>
        <v>P+T-</v>
      </c>
      <c r="BE643" s="58" t="str">
        <f t="shared" si="319"/>
        <v>*</v>
      </c>
      <c r="BF643" s="58" t="str">
        <f t="shared" si="319"/>
        <v>*</v>
      </c>
      <c r="BG643" s="58" t="str">
        <f t="shared" si="319"/>
        <v>P*T*</v>
      </c>
      <c r="BH643" s="58" t="str">
        <f t="shared" si="319"/>
        <v>*</v>
      </c>
      <c r="BI643" s="58" t="str">
        <f t="shared" si="319"/>
        <v>P*T*</v>
      </c>
      <c r="BJ643" s="58" t="str">
        <f t="shared" si="319"/>
        <v>P*T-</v>
      </c>
      <c r="BK643" s="58" t="str">
        <f t="shared" si="319"/>
        <v>P*T-</v>
      </c>
      <c r="BL643" s="58" t="str">
        <f t="shared" si="319"/>
        <v>P+T-</v>
      </c>
      <c r="BM643" s="58" t="str">
        <f t="shared" si="319"/>
        <v>P+T-</v>
      </c>
      <c r="BN643" s="58" t="str">
        <f t="shared" si="319"/>
        <v>P*T*</v>
      </c>
      <c r="BO643" s="58" t="str">
        <f t="shared" si="319"/>
        <v>P*T*</v>
      </c>
      <c r="BP643" s="58" t="str">
        <f t="shared" si="319"/>
        <v>P*T*</v>
      </c>
      <c r="BQ643" s="58" t="str">
        <f t="shared" si="319"/>
        <v>P*T*</v>
      </c>
      <c r="BR643" s="58" t="str">
        <f t="shared" si="319"/>
        <v>P*T*</v>
      </c>
      <c r="BS643" s="58" t="str">
        <f t="shared" si="319"/>
        <v>P*T*</v>
      </c>
      <c r="BT643" s="58" t="str">
        <f t="shared" si="319"/>
        <v>P*T-</v>
      </c>
      <c r="BU643" s="58" t="str">
        <f t="shared" si="319"/>
        <v>P*T-</v>
      </c>
      <c r="BV643" s="58" t="str">
        <f t="shared" ref="BV643:CI643" si="320">IF(LEFT(BV$9,7)="Include",IF(LEFT(BV99,4)="WILL",IF(BV503&lt;&gt;"*","P+T+","P+T-"),IF(LEFT(BV99,6)="WON'T",IF(BV503&lt;&gt;"*","P-T+","P-T-"),IF(BV99="NA",IF(BV503&lt;&gt;"*","P*T+","P*T-"),IF(BV503&lt;&gt;"*","P*T+","P*T*")))),"*")</f>
        <v>P*T-</v>
      </c>
      <c r="BW643" s="58" t="str">
        <f t="shared" si="320"/>
        <v>P*T-</v>
      </c>
      <c r="BX643" s="58" t="str">
        <f t="shared" si="320"/>
        <v>P*T+</v>
      </c>
      <c r="BY643" s="58" t="str">
        <f t="shared" si="320"/>
        <v>P*T+</v>
      </c>
      <c r="BZ643" s="58" t="str">
        <f t="shared" si="320"/>
        <v>P*T-</v>
      </c>
      <c r="CA643" s="58" t="str">
        <f t="shared" si="320"/>
        <v>P+T-</v>
      </c>
      <c r="CB643" s="58" t="str">
        <f t="shared" si="320"/>
        <v>P*T*</v>
      </c>
      <c r="CC643" s="58" t="str">
        <f t="shared" si="320"/>
        <v>P*T-</v>
      </c>
      <c r="CD643" s="58" t="str">
        <f t="shared" si="320"/>
        <v>P*T-</v>
      </c>
      <c r="CE643" s="58" t="str">
        <f t="shared" si="320"/>
        <v>*</v>
      </c>
      <c r="CF643" s="58" t="str">
        <f t="shared" si="320"/>
        <v>*</v>
      </c>
      <c r="CG643" s="58" t="str">
        <f t="shared" si="320"/>
        <v>P*T*</v>
      </c>
      <c r="CH643" s="58" t="str">
        <f t="shared" si="320"/>
        <v>P*T-</v>
      </c>
      <c r="CI643" s="58" t="str">
        <f t="shared" si="320"/>
        <v>P*T-</v>
      </c>
      <c r="CJ643" s="58" t="str">
        <f t="shared" si="305"/>
        <v>P*T*</v>
      </c>
      <c r="CK643" s="58" t="str">
        <f t="shared" si="294"/>
        <v>P*T-</v>
      </c>
      <c r="CL643" s="58" t="str">
        <f t="shared" si="294"/>
        <v>P*T-</v>
      </c>
      <c r="CM643" s="58" t="str">
        <f t="shared" si="294"/>
        <v>P*T-</v>
      </c>
      <c r="CN643" s="58" t="str">
        <f t="shared" ref="CN643:DS643" si="321">IF(LEFT(CN$9,7)="Include",IF(LEFT(CN99,4)="WILL",IF(CN503&lt;&gt;"*","P+T+","P+T-"),IF(LEFT(CN99,6)="WON'T",IF(CN503&lt;&gt;"*","P-T+","P-T-"),IF(CN99="NA",IF(CN503&lt;&gt;"*","P*T+","P*T-"),IF(CN503&lt;&gt;"*","P*T+","P*T*")))),"*")</f>
        <v>P*T-</v>
      </c>
      <c r="CO643" s="58" t="str">
        <f t="shared" si="321"/>
        <v>P*T+</v>
      </c>
      <c r="CP643" s="58" t="str">
        <f t="shared" si="321"/>
        <v>P*T+</v>
      </c>
      <c r="CQ643" s="58" t="str">
        <f t="shared" si="321"/>
        <v>P*T*</v>
      </c>
      <c r="CR643" s="58" t="str">
        <f t="shared" si="321"/>
        <v>P*T*</v>
      </c>
      <c r="CS643" s="58" t="str">
        <f t="shared" si="321"/>
        <v>P*T*</v>
      </c>
      <c r="CT643" s="58" t="str">
        <f t="shared" si="321"/>
        <v>P*T*</v>
      </c>
      <c r="CU643" s="58" t="str">
        <f t="shared" si="321"/>
        <v>P*T-</v>
      </c>
      <c r="CV643" s="58" t="str">
        <f t="shared" si="321"/>
        <v>P*T-</v>
      </c>
      <c r="CW643" s="58" t="str">
        <f t="shared" si="321"/>
        <v>P*T*</v>
      </c>
      <c r="CX643" s="58" t="str">
        <f t="shared" si="321"/>
        <v>P*T*</v>
      </c>
      <c r="CY643" s="58" t="str">
        <f t="shared" si="321"/>
        <v>P+T-</v>
      </c>
      <c r="CZ643" s="58" t="str">
        <f t="shared" si="321"/>
        <v>P+T-</v>
      </c>
      <c r="DA643" s="58" t="str">
        <f t="shared" si="321"/>
        <v>P*T-</v>
      </c>
      <c r="DB643" s="58" t="str">
        <f t="shared" si="321"/>
        <v>P*T-</v>
      </c>
      <c r="DC643" s="58" t="str">
        <f t="shared" si="321"/>
        <v>*</v>
      </c>
      <c r="DD643" s="58" t="str">
        <f t="shared" si="321"/>
        <v>P*T-</v>
      </c>
      <c r="DE643" s="58" t="str">
        <f t="shared" si="321"/>
        <v>P*T-</v>
      </c>
      <c r="DF643" s="58" t="str">
        <f t="shared" si="321"/>
        <v>P*T-</v>
      </c>
      <c r="DG643" s="58" t="str">
        <f t="shared" si="321"/>
        <v>P*T*</v>
      </c>
      <c r="DH643" s="58" t="str">
        <f t="shared" si="321"/>
        <v>P+T-</v>
      </c>
      <c r="DI643" s="58" t="str">
        <f t="shared" si="321"/>
        <v>P*T-</v>
      </c>
      <c r="DJ643" s="58" t="str">
        <f t="shared" si="321"/>
        <v>P*T*</v>
      </c>
      <c r="DK643" s="58" t="str">
        <f t="shared" si="321"/>
        <v>P*T*</v>
      </c>
      <c r="DL643" s="58" t="str">
        <f t="shared" si="321"/>
        <v>P*T-</v>
      </c>
      <c r="DM643" s="58" t="str">
        <f t="shared" si="321"/>
        <v>*</v>
      </c>
      <c r="DN643" s="58" t="str">
        <f t="shared" si="321"/>
        <v>P*T*</v>
      </c>
      <c r="DO643" s="58" t="str">
        <f t="shared" si="321"/>
        <v>P*T*</v>
      </c>
      <c r="DP643" s="58" t="str">
        <f t="shared" si="321"/>
        <v>P*T+</v>
      </c>
      <c r="DQ643" s="58" t="str">
        <f t="shared" si="321"/>
        <v>*</v>
      </c>
      <c r="DR643" s="58" t="str">
        <f t="shared" si="321"/>
        <v>*</v>
      </c>
      <c r="DS643" s="58" t="str">
        <f t="shared" si="321"/>
        <v>P*T*</v>
      </c>
      <c r="DT643" s="58" t="str">
        <f t="shared" ref="DT643:EK643" si="322">IF(LEFT(DT$9,7)="Include",IF(LEFT(DT99,4)="WILL",IF(DT503&lt;&gt;"*","P+T+","P+T-"),IF(LEFT(DT99,6)="WON'T",IF(DT503&lt;&gt;"*","P-T+","P-T-"),IF(DT99="NA",IF(DT503&lt;&gt;"*","P*T+","P*T-"),IF(DT503&lt;&gt;"*","P*T+","P*T*")))),"*")</f>
        <v>P*T*</v>
      </c>
      <c r="DU643" s="58" t="str">
        <f t="shared" si="322"/>
        <v>P*T*</v>
      </c>
      <c r="DV643" s="58" t="str">
        <f t="shared" si="322"/>
        <v>*</v>
      </c>
      <c r="DW643" s="58" t="str">
        <f t="shared" si="322"/>
        <v>P*T-</v>
      </c>
      <c r="DX643" s="58" t="str">
        <f t="shared" si="322"/>
        <v>P*T*</v>
      </c>
      <c r="DY643" s="58" t="str">
        <f t="shared" si="322"/>
        <v>P+T-</v>
      </c>
      <c r="DZ643" s="58" t="str">
        <f t="shared" si="322"/>
        <v>P+T-</v>
      </c>
      <c r="EA643" s="58" t="str">
        <f t="shared" si="322"/>
        <v>P*T*</v>
      </c>
      <c r="EB643" s="58" t="str">
        <f t="shared" si="322"/>
        <v>P*T*</v>
      </c>
      <c r="EC643" s="58" t="str">
        <f t="shared" si="322"/>
        <v>P*T-</v>
      </c>
      <c r="ED643" s="58" t="str">
        <f t="shared" si="322"/>
        <v>P*T-</v>
      </c>
      <c r="EE643" s="58" t="str">
        <f t="shared" si="322"/>
        <v>P*T-</v>
      </c>
      <c r="EF643" s="58" t="str">
        <f t="shared" si="322"/>
        <v>P*T*</v>
      </c>
      <c r="EG643" s="58" t="str">
        <f t="shared" si="322"/>
        <v>P*T+</v>
      </c>
      <c r="EH643" s="58" t="str">
        <f t="shared" si="322"/>
        <v>P*T-</v>
      </c>
      <c r="EI643" s="58" t="str">
        <f t="shared" si="322"/>
        <v>P*T-</v>
      </c>
      <c r="EJ643" s="58" t="str">
        <f t="shared" si="322"/>
        <v>P*T-</v>
      </c>
      <c r="EK643" s="58" t="str">
        <f t="shared" si="322"/>
        <v>P*T-</v>
      </c>
      <c r="EL643" s="109"/>
      <c r="EM643" s="109"/>
    </row>
    <row r="644" spans="1:143" s="58" customFormat="1" ht="12.75" customHeight="1" x14ac:dyDescent="0.25">
      <c r="A644" s="5"/>
      <c r="B644" s="96"/>
      <c r="C644" s="96"/>
      <c r="D644" s="96"/>
      <c r="E644" s="96"/>
      <c r="F644" s="96" t="s">
        <v>3541</v>
      </c>
      <c r="G644" s="4" t="s">
        <v>386</v>
      </c>
      <c r="H644" s="18" t="s">
        <v>5</v>
      </c>
      <c r="I644" s="18"/>
      <c r="J644" s="58" t="str">
        <f t="shared" ref="J644:AO644" si="323">IF(LEFT(J$9,7)="Include",IF(LEFT(J100,4)="WILL",IF(J504&lt;&gt;"*","P+T+","P+T-"),IF(LEFT(J100,6)="WON'T",IF(J504&lt;&gt;"*","P-T+","P-T-"),IF(J100="NA",IF(J504&lt;&gt;"*","P*T+","P*T-"),IF(J504&lt;&gt;"*","P*T+","P*T*")))),"*")</f>
        <v>P*T-</v>
      </c>
      <c r="K644" s="58" t="str">
        <f t="shared" si="323"/>
        <v>P+T-</v>
      </c>
      <c r="L644" s="58" t="str">
        <f t="shared" si="323"/>
        <v>P+T-</v>
      </c>
      <c r="M644" s="58" t="str">
        <f t="shared" si="323"/>
        <v>P*T-</v>
      </c>
      <c r="N644" s="58" t="str">
        <f t="shared" si="323"/>
        <v>P*T-</v>
      </c>
      <c r="O644" s="58" t="str">
        <f t="shared" si="323"/>
        <v>P*T-</v>
      </c>
      <c r="P644" s="58" t="str">
        <f t="shared" si="323"/>
        <v>P*T-</v>
      </c>
      <c r="Q644" s="58" t="str">
        <f t="shared" si="323"/>
        <v>P*T*</v>
      </c>
      <c r="R644" s="58" t="str">
        <f t="shared" si="323"/>
        <v>P*T*</v>
      </c>
      <c r="S644" s="58" t="str">
        <f t="shared" si="323"/>
        <v>P+T+</v>
      </c>
      <c r="T644" s="58" t="str">
        <f t="shared" si="323"/>
        <v>P+T+</v>
      </c>
      <c r="U644" s="58" t="str">
        <f t="shared" si="323"/>
        <v>P*T-</v>
      </c>
      <c r="V644" s="58" t="str">
        <f t="shared" si="323"/>
        <v>P+T+</v>
      </c>
      <c r="W644" s="58" t="str">
        <f t="shared" si="323"/>
        <v>P*T*</v>
      </c>
      <c r="X644" s="58" t="str">
        <f t="shared" si="323"/>
        <v>P*T*</v>
      </c>
      <c r="Y644" s="58" t="str">
        <f t="shared" si="323"/>
        <v>P*T-</v>
      </c>
      <c r="Z644" s="58" t="str">
        <f t="shared" si="323"/>
        <v>P*T-</v>
      </c>
      <c r="AA644" s="58" t="str">
        <f t="shared" si="323"/>
        <v>P*T*</v>
      </c>
      <c r="AB644" s="58" t="str">
        <f t="shared" si="323"/>
        <v>P*T*</v>
      </c>
      <c r="AC644" s="58" t="str">
        <f t="shared" si="323"/>
        <v>P*T*</v>
      </c>
      <c r="AD644" s="58" t="str">
        <f t="shared" si="323"/>
        <v>P*T*</v>
      </c>
      <c r="AE644" s="58" t="str">
        <f t="shared" si="323"/>
        <v>P*T*</v>
      </c>
      <c r="AF644" s="58" t="str">
        <f t="shared" si="323"/>
        <v>P*T-</v>
      </c>
      <c r="AG644" s="58" t="str">
        <f t="shared" si="323"/>
        <v>P*T-</v>
      </c>
      <c r="AH644" s="58" t="str">
        <f t="shared" si="323"/>
        <v>P*T*</v>
      </c>
      <c r="AI644" s="58" t="str">
        <f t="shared" si="323"/>
        <v>P*T*</v>
      </c>
      <c r="AJ644" s="58" t="str">
        <f t="shared" si="323"/>
        <v>P+T-</v>
      </c>
      <c r="AK644" s="58" t="str">
        <f t="shared" si="323"/>
        <v>P+T-</v>
      </c>
      <c r="AL644" s="58" t="str">
        <f t="shared" si="323"/>
        <v>P*T*</v>
      </c>
      <c r="AM644" s="58" t="str">
        <f t="shared" si="323"/>
        <v>P*T*</v>
      </c>
      <c r="AN644" s="58" t="str">
        <f t="shared" si="323"/>
        <v>P*T*</v>
      </c>
      <c r="AO644" s="58" t="str">
        <f t="shared" si="323"/>
        <v>P*T*</v>
      </c>
      <c r="AP644" s="58" t="str">
        <f t="shared" ref="AP644:BU644" si="324">IF(LEFT(AP$9,7)="Include",IF(LEFT(AP100,4)="WILL",IF(AP504&lt;&gt;"*","P+T+","P+T-"),IF(LEFT(AP100,6)="WON'T",IF(AP504&lt;&gt;"*","P-T+","P-T-"),IF(AP100="NA",IF(AP504&lt;&gt;"*","P*T+","P*T-"),IF(AP504&lt;&gt;"*","P*T+","P*T*")))),"*")</f>
        <v>P*T*</v>
      </c>
      <c r="AQ644" s="58" t="str">
        <f t="shared" si="324"/>
        <v>*</v>
      </c>
      <c r="AR644" s="58" t="str">
        <f t="shared" si="324"/>
        <v>P*T*</v>
      </c>
      <c r="AS644" s="58" t="str">
        <f t="shared" si="324"/>
        <v>P*T*</v>
      </c>
      <c r="AT644" s="58" t="str">
        <f t="shared" si="324"/>
        <v>P*T-</v>
      </c>
      <c r="AU644" s="58" t="str">
        <f t="shared" si="324"/>
        <v>P+T+</v>
      </c>
      <c r="AV644" s="58" t="str">
        <f t="shared" si="324"/>
        <v>*</v>
      </c>
      <c r="AW644" s="58" t="str">
        <f t="shared" si="324"/>
        <v>*</v>
      </c>
      <c r="AX644" s="58" t="str">
        <f t="shared" si="324"/>
        <v>*</v>
      </c>
      <c r="AY644" s="58" t="str">
        <f t="shared" si="324"/>
        <v>*</v>
      </c>
      <c r="AZ644" s="58" t="str">
        <f t="shared" si="324"/>
        <v>P*T*</v>
      </c>
      <c r="BA644" s="58" t="str">
        <f t="shared" si="324"/>
        <v>P*T-</v>
      </c>
      <c r="BB644" s="58" t="str">
        <f t="shared" si="324"/>
        <v>P*T-</v>
      </c>
      <c r="BC644" s="58" t="str">
        <f t="shared" si="324"/>
        <v>P*T-</v>
      </c>
      <c r="BD644" s="58" t="str">
        <f t="shared" si="324"/>
        <v>P+T+</v>
      </c>
      <c r="BE644" s="58" t="str">
        <f t="shared" si="324"/>
        <v>*</v>
      </c>
      <c r="BF644" s="58" t="str">
        <f t="shared" si="324"/>
        <v>*</v>
      </c>
      <c r="BG644" s="58" t="str">
        <f t="shared" si="324"/>
        <v>P*T*</v>
      </c>
      <c r="BH644" s="58" t="str">
        <f t="shared" si="324"/>
        <v>*</v>
      </c>
      <c r="BI644" s="58" t="str">
        <f t="shared" si="324"/>
        <v>P*T+</v>
      </c>
      <c r="BJ644" s="58" t="str">
        <f t="shared" si="324"/>
        <v>P*T-</v>
      </c>
      <c r="BK644" s="58" t="str">
        <f t="shared" si="324"/>
        <v>P*T-</v>
      </c>
      <c r="BL644" s="58" t="str">
        <f t="shared" si="324"/>
        <v>P+T-</v>
      </c>
      <c r="BM644" s="58" t="str">
        <f t="shared" si="324"/>
        <v>P+T-</v>
      </c>
      <c r="BN644" s="58" t="str">
        <f t="shared" si="324"/>
        <v>P*T*</v>
      </c>
      <c r="BO644" s="58" t="str">
        <f t="shared" si="324"/>
        <v>P*T*</v>
      </c>
      <c r="BP644" s="58" t="str">
        <f t="shared" si="324"/>
        <v>P*T*</v>
      </c>
      <c r="BQ644" s="58" t="str">
        <f t="shared" si="324"/>
        <v>P*T*</v>
      </c>
      <c r="BR644" s="58" t="str">
        <f t="shared" si="324"/>
        <v>P*T*</v>
      </c>
      <c r="BS644" s="58" t="str">
        <f t="shared" si="324"/>
        <v>P*T*</v>
      </c>
      <c r="BT644" s="58" t="str">
        <f t="shared" si="324"/>
        <v>P*T-</v>
      </c>
      <c r="BU644" s="58" t="str">
        <f t="shared" si="324"/>
        <v>P*T-</v>
      </c>
      <c r="BV644" s="58" t="str">
        <f t="shared" ref="BV644:CI644" si="325">IF(LEFT(BV$9,7)="Include",IF(LEFT(BV100,4)="WILL",IF(BV504&lt;&gt;"*","P+T+","P+T-"),IF(LEFT(BV100,6)="WON'T",IF(BV504&lt;&gt;"*","P-T+","P-T-"),IF(BV100="NA",IF(BV504&lt;&gt;"*","P*T+","P*T-"),IF(BV504&lt;&gt;"*","P*T+","P*T*")))),"*")</f>
        <v>P*T-</v>
      </c>
      <c r="BW644" s="58" t="str">
        <f t="shared" si="325"/>
        <v>P*T-</v>
      </c>
      <c r="BX644" s="58" t="str">
        <f t="shared" si="325"/>
        <v>P*T+</v>
      </c>
      <c r="BY644" s="58" t="str">
        <f t="shared" si="325"/>
        <v>P*T+</v>
      </c>
      <c r="BZ644" s="58" t="str">
        <f t="shared" si="325"/>
        <v>P*T-</v>
      </c>
      <c r="CA644" s="58" t="str">
        <f t="shared" si="325"/>
        <v>P+T-</v>
      </c>
      <c r="CB644" s="58" t="str">
        <f t="shared" si="325"/>
        <v>P*T*</v>
      </c>
      <c r="CC644" s="58" t="str">
        <f t="shared" si="325"/>
        <v>P*T-</v>
      </c>
      <c r="CD644" s="58" t="str">
        <f t="shared" si="325"/>
        <v>P*T-</v>
      </c>
      <c r="CE644" s="58" t="str">
        <f t="shared" si="325"/>
        <v>*</v>
      </c>
      <c r="CF644" s="58" t="str">
        <f t="shared" si="325"/>
        <v>*</v>
      </c>
      <c r="CG644" s="58" t="str">
        <f t="shared" si="325"/>
        <v>P*T*</v>
      </c>
      <c r="CH644" s="58" t="str">
        <f t="shared" si="325"/>
        <v>P*T-</v>
      </c>
      <c r="CI644" s="58" t="str">
        <f t="shared" si="325"/>
        <v>P*T-</v>
      </c>
      <c r="CJ644" s="58" t="str">
        <f t="shared" si="305"/>
        <v>P*T*</v>
      </c>
      <c r="CK644" s="58" t="str">
        <f t="shared" si="294"/>
        <v>P*T-</v>
      </c>
      <c r="CL644" s="58" t="str">
        <f t="shared" si="294"/>
        <v>P*T-</v>
      </c>
      <c r="CM644" s="58" t="str">
        <f t="shared" si="294"/>
        <v>P*T-</v>
      </c>
      <c r="CN644" s="58" t="str">
        <f t="shared" ref="CN644:DS644" si="326">IF(LEFT(CN$9,7)="Include",IF(LEFT(CN100,4)="WILL",IF(CN504&lt;&gt;"*","P+T+","P+T-"),IF(LEFT(CN100,6)="WON'T",IF(CN504&lt;&gt;"*","P-T+","P-T-"),IF(CN100="NA",IF(CN504&lt;&gt;"*","P*T+","P*T-"),IF(CN504&lt;&gt;"*","P*T+","P*T*")))),"*")</f>
        <v>P*T-</v>
      </c>
      <c r="CO644" s="58" t="str">
        <f t="shared" si="326"/>
        <v>P*T+</v>
      </c>
      <c r="CP644" s="58" t="str">
        <f t="shared" si="326"/>
        <v>P*T+</v>
      </c>
      <c r="CQ644" s="58" t="str">
        <f t="shared" si="326"/>
        <v>P*T*</v>
      </c>
      <c r="CR644" s="58" t="str">
        <f t="shared" si="326"/>
        <v>P*T*</v>
      </c>
      <c r="CS644" s="58" t="str">
        <f t="shared" si="326"/>
        <v>P*T*</v>
      </c>
      <c r="CT644" s="58" t="str">
        <f t="shared" si="326"/>
        <v>P*T*</v>
      </c>
      <c r="CU644" s="58" t="str">
        <f t="shared" si="326"/>
        <v>P*T-</v>
      </c>
      <c r="CV644" s="58" t="str">
        <f t="shared" si="326"/>
        <v>P*T-</v>
      </c>
      <c r="CW644" s="58" t="str">
        <f t="shared" si="326"/>
        <v>P*T*</v>
      </c>
      <c r="CX644" s="58" t="str">
        <f t="shared" si="326"/>
        <v>P*T*</v>
      </c>
      <c r="CY644" s="58" t="str">
        <f t="shared" si="326"/>
        <v>P*T-</v>
      </c>
      <c r="CZ644" s="58" t="str">
        <f t="shared" si="326"/>
        <v>P*T-</v>
      </c>
      <c r="DA644" s="58" t="str">
        <f t="shared" si="326"/>
        <v>P*T-</v>
      </c>
      <c r="DB644" s="58" t="str">
        <f t="shared" si="326"/>
        <v>P*T-</v>
      </c>
      <c r="DC644" s="58" t="str">
        <f t="shared" si="326"/>
        <v>*</v>
      </c>
      <c r="DD644" s="58" t="str">
        <f t="shared" si="326"/>
        <v>P*T+</v>
      </c>
      <c r="DE644" s="58" t="str">
        <f t="shared" si="326"/>
        <v>P*T-</v>
      </c>
      <c r="DF644" s="58" t="str">
        <f t="shared" si="326"/>
        <v>P*T-</v>
      </c>
      <c r="DG644" s="58" t="str">
        <f t="shared" si="326"/>
        <v>P*T*</v>
      </c>
      <c r="DH644" s="58" t="str">
        <f t="shared" si="326"/>
        <v>P*T-</v>
      </c>
      <c r="DI644" s="58" t="str">
        <f t="shared" si="326"/>
        <v>P*T-</v>
      </c>
      <c r="DJ644" s="58" t="str">
        <f t="shared" si="326"/>
        <v>P*T*</v>
      </c>
      <c r="DK644" s="58" t="str">
        <f t="shared" si="326"/>
        <v>P*T*</v>
      </c>
      <c r="DL644" s="58" t="str">
        <f t="shared" si="326"/>
        <v>P*T-</v>
      </c>
      <c r="DM644" s="58" t="str">
        <f t="shared" si="326"/>
        <v>*</v>
      </c>
      <c r="DN644" s="58" t="str">
        <f t="shared" si="326"/>
        <v>P*T*</v>
      </c>
      <c r="DO644" s="58" t="str">
        <f t="shared" si="326"/>
        <v>P*T*</v>
      </c>
      <c r="DP644" s="58" t="str">
        <f t="shared" si="326"/>
        <v>P*T-</v>
      </c>
      <c r="DQ644" s="58" t="str">
        <f t="shared" si="326"/>
        <v>*</v>
      </c>
      <c r="DR644" s="58" t="str">
        <f t="shared" si="326"/>
        <v>*</v>
      </c>
      <c r="DS644" s="58" t="str">
        <f t="shared" si="326"/>
        <v>P*T*</v>
      </c>
      <c r="DT644" s="58" t="str">
        <f t="shared" ref="DT644:EK644" si="327">IF(LEFT(DT$9,7)="Include",IF(LEFT(DT100,4)="WILL",IF(DT504&lt;&gt;"*","P+T+","P+T-"),IF(LEFT(DT100,6)="WON'T",IF(DT504&lt;&gt;"*","P-T+","P-T-"),IF(DT100="NA",IF(DT504&lt;&gt;"*","P*T+","P*T-"),IF(DT504&lt;&gt;"*","P*T+","P*T*")))),"*")</f>
        <v>P*T*</v>
      </c>
      <c r="DU644" s="58" t="str">
        <f t="shared" si="327"/>
        <v>P*T*</v>
      </c>
      <c r="DV644" s="58" t="str">
        <f t="shared" si="327"/>
        <v>*</v>
      </c>
      <c r="DW644" s="58" t="str">
        <f t="shared" si="327"/>
        <v>P*T-</v>
      </c>
      <c r="DX644" s="58" t="str">
        <f t="shared" si="327"/>
        <v>P*T*</v>
      </c>
      <c r="DY644" s="58" t="str">
        <f t="shared" si="327"/>
        <v>P*T-</v>
      </c>
      <c r="DZ644" s="58" t="str">
        <f t="shared" si="327"/>
        <v>P*T-</v>
      </c>
      <c r="EA644" s="58" t="str">
        <f t="shared" si="327"/>
        <v>P*T+</v>
      </c>
      <c r="EB644" s="58" t="str">
        <f t="shared" si="327"/>
        <v>P*T*</v>
      </c>
      <c r="EC644" s="58" t="str">
        <f t="shared" si="327"/>
        <v>P*T-</v>
      </c>
      <c r="ED644" s="58" t="str">
        <f t="shared" si="327"/>
        <v>P*T-</v>
      </c>
      <c r="EE644" s="58" t="str">
        <f t="shared" si="327"/>
        <v>P*T-</v>
      </c>
      <c r="EF644" s="58" t="str">
        <f t="shared" si="327"/>
        <v>P*T*</v>
      </c>
      <c r="EG644" s="58" t="str">
        <f t="shared" si="327"/>
        <v>P*T*</v>
      </c>
      <c r="EH644" s="58" t="str">
        <f t="shared" si="327"/>
        <v>P+T+</v>
      </c>
      <c r="EI644" s="58" t="str">
        <f t="shared" si="327"/>
        <v>P+T+</v>
      </c>
      <c r="EJ644" s="58" t="str">
        <f t="shared" si="327"/>
        <v>P+T+</v>
      </c>
      <c r="EK644" s="58" t="str">
        <f t="shared" si="327"/>
        <v>P+T+</v>
      </c>
      <c r="EL644" s="109"/>
      <c r="EM644" s="109"/>
    </row>
    <row r="645" spans="1:143" s="58" customFormat="1" ht="12.75" customHeight="1" x14ac:dyDescent="0.25">
      <c r="A645" s="5"/>
      <c r="B645" s="96"/>
      <c r="C645" s="96"/>
      <c r="D645" s="96"/>
      <c r="E645" s="96"/>
      <c r="F645" s="96" t="s">
        <v>3541</v>
      </c>
      <c r="G645" s="4" t="s">
        <v>4300</v>
      </c>
      <c r="H645" s="18" t="s">
        <v>5</v>
      </c>
      <c r="I645" s="18"/>
      <c r="J645" s="58" t="str">
        <f t="shared" ref="J645:AO645" si="328">IF(LEFT(J$9,7)="Include",IF(LEFT(J101,4)="WILL",IF(J505&lt;&gt;"*","P+T+","P+T-"),IF(LEFT(J101,6)="WON'T",IF(J505&lt;&gt;"*","P-T+","P-T-"),IF(J101="NA",IF(J505&lt;&gt;"*","P*T+","P*T-"),IF(J505&lt;&gt;"*","P*T+","P*T*")))),"*")</f>
        <v>P*T-</v>
      </c>
      <c r="K645" s="58" t="str">
        <f t="shared" si="328"/>
        <v>P*T-</v>
      </c>
      <c r="L645" s="58" t="str">
        <f t="shared" si="328"/>
        <v>P*T-</v>
      </c>
      <c r="M645" s="58" t="str">
        <f t="shared" si="328"/>
        <v>P*T-</v>
      </c>
      <c r="N645" s="58" t="str">
        <f t="shared" si="328"/>
        <v>P*T-</v>
      </c>
      <c r="O645" s="58" t="str">
        <f t="shared" si="328"/>
        <v>P*T-</v>
      </c>
      <c r="P645" s="58" t="str">
        <f t="shared" si="328"/>
        <v>P*T-</v>
      </c>
      <c r="Q645" s="58" t="str">
        <f t="shared" si="328"/>
        <v>P*T*</v>
      </c>
      <c r="R645" s="58" t="str">
        <f t="shared" si="328"/>
        <v>P*T*</v>
      </c>
      <c r="S645" s="58" t="str">
        <f t="shared" si="328"/>
        <v>P*T-</v>
      </c>
      <c r="T645" s="58" t="str">
        <f t="shared" si="328"/>
        <v>P*T-</v>
      </c>
      <c r="U645" s="58" t="str">
        <f t="shared" si="328"/>
        <v>P*T-</v>
      </c>
      <c r="V645" s="58" t="str">
        <f t="shared" si="328"/>
        <v>P*T-</v>
      </c>
      <c r="W645" s="58" t="str">
        <f t="shared" si="328"/>
        <v>P*T*</v>
      </c>
      <c r="X645" s="58" t="str">
        <f t="shared" si="328"/>
        <v>P*T*</v>
      </c>
      <c r="Y645" s="58" t="str">
        <f t="shared" si="328"/>
        <v>P*T-</v>
      </c>
      <c r="Z645" s="58" t="str">
        <f t="shared" si="328"/>
        <v>P*T-</v>
      </c>
      <c r="AA645" s="58" t="str">
        <f t="shared" si="328"/>
        <v>P*T*</v>
      </c>
      <c r="AB645" s="58" t="str">
        <f t="shared" si="328"/>
        <v>P*T*</v>
      </c>
      <c r="AC645" s="58" t="str">
        <f t="shared" si="328"/>
        <v>P*T*</v>
      </c>
      <c r="AD645" s="58" t="str">
        <f t="shared" si="328"/>
        <v>P*T*</v>
      </c>
      <c r="AE645" s="58" t="str">
        <f t="shared" si="328"/>
        <v>P*T*</v>
      </c>
      <c r="AF645" s="58" t="str">
        <f t="shared" si="328"/>
        <v>P*T-</v>
      </c>
      <c r="AG645" s="58" t="str">
        <f t="shared" si="328"/>
        <v>P*T-</v>
      </c>
      <c r="AH645" s="58" t="str">
        <f t="shared" si="328"/>
        <v>P*T*</v>
      </c>
      <c r="AI645" s="58" t="str">
        <f t="shared" si="328"/>
        <v>P*T*</v>
      </c>
      <c r="AJ645" s="58" t="str">
        <f t="shared" si="328"/>
        <v>P*T*</v>
      </c>
      <c r="AK645" s="58" t="str">
        <f t="shared" si="328"/>
        <v>P*T*</v>
      </c>
      <c r="AL645" s="58" t="str">
        <f t="shared" si="328"/>
        <v>P*T*</v>
      </c>
      <c r="AM645" s="58" t="str">
        <f t="shared" si="328"/>
        <v>P*T*</v>
      </c>
      <c r="AN645" s="58" t="str">
        <f t="shared" si="328"/>
        <v>P*T*</v>
      </c>
      <c r="AO645" s="58" t="str">
        <f t="shared" si="328"/>
        <v>P*T*</v>
      </c>
      <c r="AP645" s="58" t="str">
        <f t="shared" ref="AP645:BU645" si="329">IF(LEFT(AP$9,7)="Include",IF(LEFT(AP101,4)="WILL",IF(AP505&lt;&gt;"*","P+T+","P+T-"),IF(LEFT(AP101,6)="WON'T",IF(AP505&lt;&gt;"*","P-T+","P-T-"),IF(AP101="NA",IF(AP505&lt;&gt;"*","P*T+","P*T-"),IF(AP505&lt;&gt;"*","P*T+","P*T*")))),"*")</f>
        <v>P*T*</v>
      </c>
      <c r="AQ645" s="58" t="str">
        <f t="shared" si="329"/>
        <v>*</v>
      </c>
      <c r="AR645" s="58" t="str">
        <f t="shared" si="329"/>
        <v>P*T*</v>
      </c>
      <c r="AS645" s="58" t="str">
        <f t="shared" si="329"/>
        <v>P*T*</v>
      </c>
      <c r="AT645" s="58" t="str">
        <f t="shared" si="329"/>
        <v>P*T-</v>
      </c>
      <c r="AU645" s="58" t="str">
        <f t="shared" si="329"/>
        <v>P*T-</v>
      </c>
      <c r="AV645" s="58" t="str">
        <f t="shared" si="329"/>
        <v>*</v>
      </c>
      <c r="AW645" s="58" t="str">
        <f t="shared" si="329"/>
        <v>*</v>
      </c>
      <c r="AX645" s="58" t="str">
        <f t="shared" si="329"/>
        <v>*</v>
      </c>
      <c r="AY645" s="58" t="str">
        <f t="shared" si="329"/>
        <v>*</v>
      </c>
      <c r="AZ645" s="58" t="str">
        <f t="shared" si="329"/>
        <v>P*T*</v>
      </c>
      <c r="BA645" s="58" t="str">
        <f t="shared" si="329"/>
        <v>P*T-</v>
      </c>
      <c r="BB645" s="58" t="str">
        <f t="shared" si="329"/>
        <v>P*T-</v>
      </c>
      <c r="BC645" s="58" t="str">
        <f t="shared" si="329"/>
        <v>P*T-</v>
      </c>
      <c r="BD645" s="58" t="str">
        <f t="shared" si="329"/>
        <v>P*T-</v>
      </c>
      <c r="BE645" s="58" t="str">
        <f t="shared" si="329"/>
        <v>*</v>
      </c>
      <c r="BF645" s="58" t="str">
        <f t="shared" si="329"/>
        <v>*</v>
      </c>
      <c r="BG645" s="58" t="str">
        <f t="shared" si="329"/>
        <v>P*T*</v>
      </c>
      <c r="BH645" s="58" t="str">
        <f t="shared" si="329"/>
        <v>*</v>
      </c>
      <c r="BI645" s="58" t="str">
        <f t="shared" si="329"/>
        <v>P*T*</v>
      </c>
      <c r="BJ645" s="58" t="str">
        <f t="shared" si="329"/>
        <v>P*T-</v>
      </c>
      <c r="BK645" s="58" t="str">
        <f t="shared" si="329"/>
        <v>P*T-</v>
      </c>
      <c r="BL645" s="58" t="str">
        <f t="shared" si="329"/>
        <v>P*T-</v>
      </c>
      <c r="BM645" s="58" t="str">
        <f t="shared" si="329"/>
        <v>P*T-</v>
      </c>
      <c r="BN645" s="58" t="str">
        <f t="shared" si="329"/>
        <v>P*T*</v>
      </c>
      <c r="BO645" s="58" t="str">
        <f t="shared" si="329"/>
        <v>P*T*</v>
      </c>
      <c r="BP645" s="58" t="str">
        <f t="shared" si="329"/>
        <v>P*T*</v>
      </c>
      <c r="BQ645" s="58" t="str">
        <f t="shared" si="329"/>
        <v>P*T*</v>
      </c>
      <c r="BR645" s="58" t="str">
        <f t="shared" si="329"/>
        <v>P*T*</v>
      </c>
      <c r="BS645" s="58" t="str">
        <f t="shared" si="329"/>
        <v>P*T*</v>
      </c>
      <c r="BT645" s="58" t="str">
        <f t="shared" si="329"/>
        <v>P*T-</v>
      </c>
      <c r="BU645" s="58" t="str">
        <f t="shared" si="329"/>
        <v>P*T-</v>
      </c>
      <c r="BV645" s="58" t="str">
        <f t="shared" ref="BV645:CI645" si="330">IF(LEFT(BV$9,7)="Include",IF(LEFT(BV101,4)="WILL",IF(BV505&lt;&gt;"*","P+T+","P+T-"),IF(LEFT(BV101,6)="WON'T",IF(BV505&lt;&gt;"*","P-T+","P-T-"),IF(BV101="NA",IF(BV505&lt;&gt;"*","P*T+","P*T-"),IF(BV505&lt;&gt;"*","P*T+","P*T*")))),"*")</f>
        <v>P*T-</v>
      </c>
      <c r="BW645" s="58" t="str">
        <f t="shared" si="330"/>
        <v>P*T-</v>
      </c>
      <c r="BX645" s="58" t="str">
        <f t="shared" si="330"/>
        <v>P*T*</v>
      </c>
      <c r="BY645" s="58" t="str">
        <f t="shared" si="330"/>
        <v>P*T*</v>
      </c>
      <c r="BZ645" s="58" t="str">
        <f t="shared" si="330"/>
        <v>P*T-</v>
      </c>
      <c r="CA645" s="58" t="str">
        <f t="shared" si="330"/>
        <v>P*T-</v>
      </c>
      <c r="CB645" s="58" t="str">
        <f t="shared" si="330"/>
        <v>P*T*</v>
      </c>
      <c r="CC645" s="58" t="str">
        <f t="shared" si="330"/>
        <v>P*T-</v>
      </c>
      <c r="CD645" s="58" t="str">
        <f t="shared" si="330"/>
        <v>P*T-</v>
      </c>
      <c r="CE645" s="58" t="str">
        <f t="shared" si="330"/>
        <v>*</v>
      </c>
      <c r="CF645" s="58" t="str">
        <f t="shared" si="330"/>
        <v>*</v>
      </c>
      <c r="CG645" s="58" t="str">
        <f t="shared" si="330"/>
        <v>P*T*</v>
      </c>
      <c r="CH645" s="58" t="str">
        <f t="shared" si="330"/>
        <v>P*T-</v>
      </c>
      <c r="CI645" s="58" t="str">
        <f t="shared" si="330"/>
        <v>P*T-</v>
      </c>
      <c r="CJ645" s="58" t="str">
        <f t="shared" si="305"/>
        <v>P*T*</v>
      </c>
      <c r="CK645" s="58" t="str">
        <f t="shared" si="294"/>
        <v>P*T-</v>
      </c>
      <c r="CL645" s="58" t="str">
        <f t="shared" si="294"/>
        <v>P*T-</v>
      </c>
      <c r="CM645" s="58" t="str">
        <f t="shared" si="294"/>
        <v>P*T-</v>
      </c>
      <c r="CN645" s="58" t="str">
        <f t="shared" ref="CN645:DS645" si="331">IF(LEFT(CN$9,7)="Include",IF(LEFT(CN101,4)="WILL",IF(CN505&lt;&gt;"*","P+T+","P+T-"),IF(LEFT(CN101,6)="WON'T",IF(CN505&lt;&gt;"*","P-T+","P-T-"),IF(CN101="NA",IF(CN505&lt;&gt;"*","P*T+","P*T-"),IF(CN505&lt;&gt;"*","P*T+","P*T*")))),"*")</f>
        <v>P*T-</v>
      </c>
      <c r="CO645" s="58" t="str">
        <f t="shared" si="331"/>
        <v>P*T-</v>
      </c>
      <c r="CP645" s="58" t="str">
        <f t="shared" si="331"/>
        <v>P*T-</v>
      </c>
      <c r="CQ645" s="58" t="str">
        <f t="shared" si="331"/>
        <v>P*T*</v>
      </c>
      <c r="CR645" s="58" t="str">
        <f t="shared" si="331"/>
        <v>P*T*</v>
      </c>
      <c r="CS645" s="58" t="str">
        <f t="shared" si="331"/>
        <v>P*T*</v>
      </c>
      <c r="CT645" s="58" t="str">
        <f t="shared" si="331"/>
        <v>P*T*</v>
      </c>
      <c r="CU645" s="58" t="str">
        <f t="shared" si="331"/>
        <v>P*T-</v>
      </c>
      <c r="CV645" s="58" t="str">
        <f t="shared" si="331"/>
        <v>P*T-</v>
      </c>
      <c r="CW645" s="58" t="str">
        <f t="shared" si="331"/>
        <v>P*T*</v>
      </c>
      <c r="CX645" s="58" t="str">
        <f t="shared" si="331"/>
        <v>P*T*</v>
      </c>
      <c r="CY645" s="58" t="str">
        <f t="shared" si="331"/>
        <v>P*T-</v>
      </c>
      <c r="CZ645" s="58" t="str">
        <f t="shared" si="331"/>
        <v>P*T-</v>
      </c>
      <c r="DA645" s="58" t="str">
        <f t="shared" si="331"/>
        <v>P*T+</v>
      </c>
      <c r="DB645" s="58" t="str">
        <f t="shared" si="331"/>
        <v>P*T+</v>
      </c>
      <c r="DC645" s="58" t="str">
        <f t="shared" si="331"/>
        <v>*</v>
      </c>
      <c r="DD645" s="58" t="str">
        <f t="shared" si="331"/>
        <v>P*T-</v>
      </c>
      <c r="DE645" s="58" t="str">
        <f t="shared" si="331"/>
        <v>P*T-</v>
      </c>
      <c r="DF645" s="58" t="str">
        <f t="shared" si="331"/>
        <v>P*T-</v>
      </c>
      <c r="DG645" s="58" t="str">
        <f t="shared" si="331"/>
        <v>P*T*</v>
      </c>
      <c r="DH645" s="58" t="str">
        <f t="shared" si="331"/>
        <v>P*T-</v>
      </c>
      <c r="DI645" s="58" t="str">
        <f t="shared" si="331"/>
        <v>P*T-</v>
      </c>
      <c r="DJ645" s="58" t="str">
        <f t="shared" si="331"/>
        <v>P*T*</v>
      </c>
      <c r="DK645" s="58" t="str">
        <f t="shared" si="331"/>
        <v>P*T*</v>
      </c>
      <c r="DL645" s="58" t="str">
        <f t="shared" si="331"/>
        <v>P*T-</v>
      </c>
      <c r="DM645" s="58" t="str">
        <f t="shared" si="331"/>
        <v>*</v>
      </c>
      <c r="DN645" s="58" t="str">
        <f t="shared" si="331"/>
        <v>P*T*</v>
      </c>
      <c r="DO645" s="58" t="str">
        <f t="shared" si="331"/>
        <v>P*T*</v>
      </c>
      <c r="DP645" s="58" t="str">
        <f t="shared" si="331"/>
        <v>P*T-</v>
      </c>
      <c r="DQ645" s="58" t="str">
        <f t="shared" si="331"/>
        <v>*</v>
      </c>
      <c r="DR645" s="58" t="str">
        <f t="shared" si="331"/>
        <v>*</v>
      </c>
      <c r="DS645" s="58" t="str">
        <f t="shared" si="331"/>
        <v>P*T*</v>
      </c>
      <c r="DT645" s="58" t="str">
        <f t="shared" ref="DT645:EK645" si="332">IF(LEFT(DT$9,7)="Include",IF(LEFT(DT101,4)="WILL",IF(DT505&lt;&gt;"*","P+T+","P+T-"),IF(LEFT(DT101,6)="WON'T",IF(DT505&lt;&gt;"*","P-T+","P-T-"),IF(DT101="NA",IF(DT505&lt;&gt;"*","P*T+","P*T-"),IF(DT505&lt;&gt;"*","P*T+","P*T*")))),"*")</f>
        <v>P*T*</v>
      </c>
      <c r="DU645" s="58" t="str">
        <f t="shared" si="332"/>
        <v>P*T*</v>
      </c>
      <c r="DV645" s="58" t="str">
        <f t="shared" si="332"/>
        <v>*</v>
      </c>
      <c r="DW645" s="58" t="str">
        <f t="shared" si="332"/>
        <v>P*T-</v>
      </c>
      <c r="DX645" s="58" t="str">
        <f t="shared" si="332"/>
        <v>P*T*</v>
      </c>
      <c r="DY645" s="58" t="str">
        <f t="shared" si="332"/>
        <v>P*T-</v>
      </c>
      <c r="DZ645" s="58" t="str">
        <f t="shared" si="332"/>
        <v>P*T-</v>
      </c>
      <c r="EA645" s="58" t="str">
        <f t="shared" si="332"/>
        <v>P*T*</v>
      </c>
      <c r="EB645" s="58" t="str">
        <f t="shared" si="332"/>
        <v>P*T*</v>
      </c>
      <c r="EC645" s="58" t="str">
        <f t="shared" si="332"/>
        <v>P*T-</v>
      </c>
      <c r="ED645" s="58" t="str">
        <f t="shared" si="332"/>
        <v>P*T-</v>
      </c>
      <c r="EE645" s="58" t="str">
        <f t="shared" si="332"/>
        <v>P*T-</v>
      </c>
      <c r="EF645" s="58" t="str">
        <f t="shared" si="332"/>
        <v>P*T*</v>
      </c>
      <c r="EG645" s="58" t="str">
        <f t="shared" si="332"/>
        <v>P*T*</v>
      </c>
      <c r="EH645" s="58" t="str">
        <f t="shared" si="332"/>
        <v>P*T-</v>
      </c>
      <c r="EI645" s="58" t="str">
        <f t="shared" si="332"/>
        <v>P*T-</v>
      </c>
      <c r="EJ645" s="58" t="str">
        <f t="shared" si="332"/>
        <v>P*T-</v>
      </c>
      <c r="EK645" s="58" t="str">
        <f t="shared" si="332"/>
        <v>P*T-</v>
      </c>
      <c r="EL645" s="109"/>
      <c r="EM645" s="109"/>
    </row>
    <row r="646" spans="1:143" s="58" customFormat="1" ht="12.75" customHeight="1" x14ac:dyDescent="0.25">
      <c r="A646" s="5"/>
      <c r="B646" s="96"/>
      <c r="C646" s="96"/>
      <c r="D646" s="96"/>
      <c r="E646" s="96"/>
      <c r="F646" s="96" t="s">
        <v>3541</v>
      </c>
      <c r="G646" s="4" t="s">
        <v>387</v>
      </c>
      <c r="H646" s="18" t="s">
        <v>5</v>
      </c>
      <c r="I646" s="18"/>
      <c r="J646" s="58" t="str">
        <f t="shared" ref="J646:AO646" si="333">IF(LEFT(J$9,7)="Include",IF(LEFT(J102,4)="WILL",IF(J506&lt;&gt;"*","P+T+","P+T-"),IF(LEFT(J102,6)="WON'T",IF(J506&lt;&gt;"*","P-T+","P-T-"),IF(J102="NA",IF(J506&lt;&gt;"*","P*T+","P*T-"),IF(J506&lt;&gt;"*","P*T+","P*T*")))),"*")</f>
        <v>P*T-</v>
      </c>
      <c r="K646" s="58" t="str">
        <f t="shared" si="333"/>
        <v>P*T-</v>
      </c>
      <c r="L646" s="58" t="str">
        <f t="shared" si="333"/>
        <v>P*T-</v>
      </c>
      <c r="M646" s="58" t="str">
        <f t="shared" si="333"/>
        <v>P*T-</v>
      </c>
      <c r="N646" s="58" t="str">
        <f t="shared" si="333"/>
        <v>P*T-</v>
      </c>
      <c r="O646" s="58" t="str">
        <f t="shared" si="333"/>
        <v>P*T-</v>
      </c>
      <c r="P646" s="58" t="str">
        <f t="shared" si="333"/>
        <v>P*T-</v>
      </c>
      <c r="Q646" s="58" t="str">
        <f t="shared" si="333"/>
        <v>P*T*</v>
      </c>
      <c r="R646" s="58" t="str">
        <f t="shared" si="333"/>
        <v>P*T*</v>
      </c>
      <c r="S646" s="58" t="str">
        <f t="shared" si="333"/>
        <v>P*T-</v>
      </c>
      <c r="T646" s="58" t="str">
        <f t="shared" si="333"/>
        <v>P*T-</v>
      </c>
      <c r="U646" s="58" t="str">
        <f t="shared" si="333"/>
        <v>P*T-</v>
      </c>
      <c r="V646" s="58" t="str">
        <f t="shared" si="333"/>
        <v>P*T-</v>
      </c>
      <c r="W646" s="58" t="str">
        <f t="shared" si="333"/>
        <v>P*T*</v>
      </c>
      <c r="X646" s="58" t="str">
        <f t="shared" si="333"/>
        <v>P*T*</v>
      </c>
      <c r="Y646" s="58" t="str">
        <f t="shared" si="333"/>
        <v>P*T-</v>
      </c>
      <c r="Z646" s="58" t="str">
        <f t="shared" si="333"/>
        <v>P*T-</v>
      </c>
      <c r="AA646" s="58" t="str">
        <f t="shared" si="333"/>
        <v>P*T*</v>
      </c>
      <c r="AB646" s="58" t="str">
        <f t="shared" si="333"/>
        <v>P*T*</v>
      </c>
      <c r="AC646" s="58" t="str">
        <f t="shared" si="333"/>
        <v>P*T*</v>
      </c>
      <c r="AD646" s="58" t="str">
        <f t="shared" si="333"/>
        <v>P*T*</v>
      </c>
      <c r="AE646" s="58" t="str">
        <f t="shared" si="333"/>
        <v>P*T*</v>
      </c>
      <c r="AF646" s="58" t="str">
        <f t="shared" si="333"/>
        <v>P*T-</v>
      </c>
      <c r="AG646" s="58" t="str">
        <f t="shared" si="333"/>
        <v>P*T-</v>
      </c>
      <c r="AH646" s="58" t="str">
        <f t="shared" si="333"/>
        <v>P*T*</v>
      </c>
      <c r="AI646" s="58" t="str">
        <f t="shared" si="333"/>
        <v>P*T*</v>
      </c>
      <c r="AJ646" s="58" t="str">
        <f t="shared" si="333"/>
        <v>P*T*</v>
      </c>
      <c r="AK646" s="58" t="str">
        <f t="shared" si="333"/>
        <v>P*T*</v>
      </c>
      <c r="AL646" s="58" t="str">
        <f t="shared" si="333"/>
        <v>P*T*</v>
      </c>
      <c r="AM646" s="58" t="str">
        <f t="shared" si="333"/>
        <v>P*T*</v>
      </c>
      <c r="AN646" s="58" t="str">
        <f t="shared" si="333"/>
        <v>P*T*</v>
      </c>
      <c r="AO646" s="58" t="str">
        <f t="shared" si="333"/>
        <v>P*T*</v>
      </c>
      <c r="AP646" s="58" t="str">
        <f t="shared" ref="AP646:BU646" si="334">IF(LEFT(AP$9,7)="Include",IF(LEFT(AP102,4)="WILL",IF(AP506&lt;&gt;"*","P+T+","P+T-"),IF(LEFT(AP102,6)="WON'T",IF(AP506&lt;&gt;"*","P-T+","P-T-"),IF(AP102="NA",IF(AP506&lt;&gt;"*","P*T+","P*T-"),IF(AP506&lt;&gt;"*","P*T+","P*T*")))),"*")</f>
        <v>P*T*</v>
      </c>
      <c r="AQ646" s="58" t="str">
        <f t="shared" si="334"/>
        <v>*</v>
      </c>
      <c r="AR646" s="58" t="str">
        <f t="shared" si="334"/>
        <v>P*T*</v>
      </c>
      <c r="AS646" s="58" t="str">
        <f t="shared" si="334"/>
        <v>P*T*</v>
      </c>
      <c r="AT646" s="58" t="str">
        <f t="shared" si="334"/>
        <v>P+T-</v>
      </c>
      <c r="AU646" s="58" t="str">
        <f t="shared" si="334"/>
        <v>P*T-</v>
      </c>
      <c r="AV646" s="58" t="str">
        <f t="shared" si="334"/>
        <v>*</v>
      </c>
      <c r="AW646" s="58" t="str">
        <f t="shared" si="334"/>
        <v>*</v>
      </c>
      <c r="AX646" s="58" t="str">
        <f t="shared" si="334"/>
        <v>*</v>
      </c>
      <c r="AY646" s="58" t="str">
        <f t="shared" si="334"/>
        <v>*</v>
      </c>
      <c r="AZ646" s="58" t="str">
        <f t="shared" si="334"/>
        <v>P*T*</v>
      </c>
      <c r="BA646" s="58" t="str">
        <f t="shared" si="334"/>
        <v>P*T-</v>
      </c>
      <c r="BB646" s="58" t="str">
        <f t="shared" si="334"/>
        <v>P*T-</v>
      </c>
      <c r="BC646" s="58" t="str">
        <f t="shared" si="334"/>
        <v>P*T-</v>
      </c>
      <c r="BD646" s="58" t="str">
        <f t="shared" si="334"/>
        <v>P*T-</v>
      </c>
      <c r="BE646" s="58" t="str">
        <f t="shared" si="334"/>
        <v>*</v>
      </c>
      <c r="BF646" s="58" t="str">
        <f t="shared" si="334"/>
        <v>*</v>
      </c>
      <c r="BG646" s="58" t="str">
        <f t="shared" si="334"/>
        <v>P*T*</v>
      </c>
      <c r="BH646" s="58" t="str">
        <f t="shared" si="334"/>
        <v>*</v>
      </c>
      <c r="BI646" s="58" t="str">
        <f t="shared" si="334"/>
        <v>P*T*</v>
      </c>
      <c r="BJ646" s="58" t="str">
        <f t="shared" si="334"/>
        <v>P*T-</v>
      </c>
      <c r="BK646" s="58" t="str">
        <f t="shared" si="334"/>
        <v>P*T-</v>
      </c>
      <c r="BL646" s="58" t="str">
        <f t="shared" si="334"/>
        <v>P*T-</v>
      </c>
      <c r="BM646" s="58" t="str">
        <f t="shared" si="334"/>
        <v>P*T-</v>
      </c>
      <c r="BN646" s="58" t="str">
        <f t="shared" si="334"/>
        <v>P*T*</v>
      </c>
      <c r="BO646" s="58" t="str">
        <f t="shared" si="334"/>
        <v>P*T*</v>
      </c>
      <c r="BP646" s="58" t="str">
        <f t="shared" si="334"/>
        <v>P*T*</v>
      </c>
      <c r="BQ646" s="58" t="str">
        <f t="shared" si="334"/>
        <v>P*T*</v>
      </c>
      <c r="BR646" s="58" t="str">
        <f t="shared" si="334"/>
        <v>P*T*</v>
      </c>
      <c r="BS646" s="58" t="str">
        <f t="shared" si="334"/>
        <v>P*T*</v>
      </c>
      <c r="BT646" s="58" t="str">
        <f t="shared" si="334"/>
        <v>P*T-</v>
      </c>
      <c r="BU646" s="58" t="str">
        <f t="shared" si="334"/>
        <v>P*T-</v>
      </c>
      <c r="BV646" s="58" t="str">
        <f t="shared" ref="BV646:CI646" si="335">IF(LEFT(BV$9,7)="Include",IF(LEFT(BV102,4)="WILL",IF(BV506&lt;&gt;"*","P+T+","P+T-"),IF(LEFT(BV102,6)="WON'T",IF(BV506&lt;&gt;"*","P-T+","P-T-"),IF(BV102="NA",IF(BV506&lt;&gt;"*","P*T+","P*T-"),IF(BV506&lt;&gt;"*","P*T+","P*T*")))),"*")</f>
        <v>P*T-</v>
      </c>
      <c r="BW646" s="58" t="str">
        <f t="shared" si="335"/>
        <v>P*T-</v>
      </c>
      <c r="BX646" s="58" t="str">
        <f t="shared" si="335"/>
        <v>P*T*</v>
      </c>
      <c r="BY646" s="58" t="str">
        <f t="shared" si="335"/>
        <v>P*T*</v>
      </c>
      <c r="BZ646" s="58" t="str">
        <f t="shared" si="335"/>
        <v>P*T-</v>
      </c>
      <c r="CA646" s="58" t="str">
        <f t="shared" si="335"/>
        <v>P*T-</v>
      </c>
      <c r="CB646" s="58" t="str">
        <f t="shared" si="335"/>
        <v>P*T*</v>
      </c>
      <c r="CC646" s="58" t="str">
        <f t="shared" si="335"/>
        <v>P*T-</v>
      </c>
      <c r="CD646" s="58" t="str">
        <f t="shared" si="335"/>
        <v>P*T-</v>
      </c>
      <c r="CE646" s="58" t="str">
        <f t="shared" si="335"/>
        <v>*</v>
      </c>
      <c r="CF646" s="58" t="str">
        <f t="shared" si="335"/>
        <v>*</v>
      </c>
      <c r="CG646" s="58" t="str">
        <f t="shared" si="335"/>
        <v>P*T*</v>
      </c>
      <c r="CH646" s="58" t="str">
        <f t="shared" si="335"/>
        <v>P*T-</v>
      </c>
      <c r="CI646" s="58" t="str">
        <f t="shared" si="335"/>
        <v>P*T-</v>
      </c>
      <c r="CJ646" s="58" t="str">
        <f t="shared" si="305"/>
        <v>P*T*</v>
      </c>
      <c r="CK646" s="58" t="str">
        <f t="shared" si="294"/>
        <v>P*T-</v>
      </c>
      <c r="CL646" s="58" t="str">
        <f t="shared" si="294"/>
        <v>P*T-</v>
      </c>
      <c r="CM646" s="58" t="str">
        <f t="shared" si="294"/>
        <v>P*T-</v>
      </c>
      <c r="CN646" s="58" t="str">
        <f t="shared" ref="CN646:DS646" si="336">IF(LEFT(CN$9,7)="Include",IF(LEFT(CN102,4)="WILL",IF(CN506&lt;&gt;"*","P+T+","P+T-"),IF(LEFT(CN102,6)="WON'T",IF(CN506&lt;&gt;"*","P-T+","P-T-"),IF(CN102="NA",IF(CN506&lt;&gt;"*","P*T+","P*T-"),IF(CN506&lt;&gt;"*","P*T+","P*T*")))),"*")</f>
        <v>P*T-</v>
      </c>
      <c r="CO646" s="58" t="str">
        <f t="shared" si="336"/>
        <v>P*T-</v>
      </c>
      <c r="CP646" s="58" t="str">
        <f t="shared" si="336"/>
        <v>P*T-</v>
      </c>
      <c r="CQ646" s="58" t="str">
        <f t="shared" si="336"/>
        <v>P*T*</v>
      </c>
      <c r="CR646" s="58" t="str">
        <f t="shared" si="336"/>
        <v>P*T*</v>
      </c>
      <c r="CS646" s="58" t="str">
        <f t="shared" si="336"/>
        <v>P*T*</v>
      </c>
      <c r="CT646" s="58" t="str">
        <f t="shared" si="336"/>
        <v>P*T*</v>
      </c>
      <c r="CU646" s="58" t="str">
        <f t="shared" si="336"/>
        <v>P*T-</v>
      </c>
      <c r="CV646" s="58" t="str">
        <f t="shared" si="336"/>
        <v>P*T-</v>
      </c>
      <c r="CW646" s="58" t="str">
        <f t="shared" si="336"/>
        <v>P*T*</v>
      </c>
      <c r="CX646" s="58" t="str">
        <f t="shared" si="336"/>
        <v>P*T*</v>
      </c>
      <c r="CY646" s="58" t="str">
        <f t="shared" si="336"/>
        <v>P*T-</v>
      </c>
      <c r="CZ646" s="58" t="str">
        <f t="shared" si="336"/>
        <v>P*T-</v>
      </c>
      <c r="DA646" s="58" t="str">
        <f t="shared" si="336"/>
        <v>P*T-</v>
      </c>
      <c r="DB646" s="58" t="str">
        <f t="shared" si="336"/>
        <v>P*T-</v>
      </c>
      <c r="DC646" s="58" t="str">
        <f t="shared" si="336"/>
        <v>*</v>
      </c>
      <c r="DD646" s="58" t="str">
        <f t="shared" si="336"/>
        <v>P*T-</v>
      </c>
      <c r="DE646" s="58" t="str">
        <f t="shared" si="336"/>
        <v>P*T-</v>
      </c>
      <c r="DF646" s="58" t="str">
        <f t="shared" si="336"/>
        <v>P*T-</v>
      </c>
      <c r="DG646" s="58" t="str">
        <f t="shared" si="336"/>
        <v>P*T*</v>
      </c>
      <c r="DH646" s="58" t="str">
        <f t="shared" si="336"/>
        <v>P*T-</v>
      </c>
      <c r="DI646" s="58" t="str">
        <f t="shared" si="336"/>
        <v>P*T-</v>
      </c>
      <c r="DJ646" s="58" t="str">
        <f t="shared" si="336"/>
        <v>P*T*</v>
      </c>
      <c r="DK646" s="58" t="str">
        <f t="shared" si="336"/>
        <v>P*T*</v>
      </c>
      <c r="DL646" s="58" t="str">
        <f t="shared" si="336"/>
        <v>P*T-</v>
      </c>
      <c r="DM646" s="58" t="str">
        <f t="shared" si="336"/>
        <v>*</v>
      </c>
      <c r="DN646" s="58" t="str">
        <f t="shared" si="336"/>
        <v>P*T*</v>
      </c>
      <c r="DO646" s="58" t="str">
        <f t="shared" si="336"/>
        <v>P*T*</v>
      </c>
      <c r="DP646" s="58" t="str">
        <f t="shared" si="336"/>
        <v>P*T-</v>
      </c>
      <c r="DQ646" s="58" t="str">
        <f t="shared" si="336"/>
        <v>*</v>
      </c>
      <c r="DR646" s="58" t="str">
        <f t="shared" si="336"/>
        <v>*</v>
      </c>
      <c r="DS646" s="58" t="str">
        <f t="shared" si="336"/>
        <v>P*T*</v>
      </c>
      <c r="DT646" s="58" t="str">
        <f t="shared" ref="DT646:EK646" si="337">IF(LEFT(DT$9,7)="Include",IF(LEFT(DT102,4)="WILL",IF(DT506&lt;&gt;"*","P+T+","P+T-"),IF(LEFT(DT102,6)="WON'T",IF(DT506&lt;&gt;"*","P-T+","P-T-"),IF(DT102="NA",IF(DT506&lt;&gt;"*","P*T+","P*T-"),IF(DT506&lt;&gt;"*","P*T+","P*T*")))),"*")</f>
        <v>P*T*</v>
      </c>
      <c r="DU646" s="58" t="str">
        <f t="shared" si="337"/>
        <v>P*T*</v>
      </c>
      <c r="DV646" s="58" t="str">
        <f t="shared" si="337"/>
        <v>*</v>
      </c>
      <c r="DW646" s="58" t="str">
        <f t="shared" si="337"/>
        <v>P*T-</v>
      </c>
      <c r="DX646" s="58" t="str">
        <f t="shared" si="337"/>
        <v>P*T*</v>
      </c>
      <c r="DY646" s="58" t="str">
        <f t="shared" si="337"/>
        <v>P*T-</v>
      </c>
      <c r="DZ646" s="58" t="str">
        <f t="shared" si="337"/>
        <v>P*T-</v>
      </c>
      <c r="EA646" s="58" t="str">
        <f t="shared" si="337"/>
        <v>P*T*</v>
      </c>
      <c r="EB646" s="58" t="str">
        <f t="shared" si="337"/>
        <v>P*T*</v>
      </c>
      <c r="EC646" s="58" t="str">
        <f t="shared" si="337"/>
        <v>P*T-</v>
      </c>
      <c r="ED646" s="58" t="str">
        <f t="shared" si="337"/>
        <v>P*T-</v>
      </c>
      <c r="EE646" s="58" t="str">
        <f t="shared" si="337"/>
        <v>P*T-</v>
      </c>
      <c r="EF646" s="58" t="str">
        <f t="shared" si="337"/>
        <v>P*T*</v>
      </c>
      <c r="EG646" s="58" t="str">
        <f t="shared" si="337"/>
        <v>P*T*</v>
      </c>
      <c r="EH646" s="58" t="str">
        <f t="shared" si="337"/>
        <v>P*T-</v>
      </c>
      <c r="EI646" s="58" t="str">
        <f t="shared" si="337"/>
        <v>P*T-</v>
      </c>
      <c r="EJ646" s="58" t="str">
        <f t="shared" si="337"/>
        <v>P*T-</v>
      </c>
      <c r="EK646" s="58" t="str">
        <f t="shared" si="337"/>
        <v>P*T-</v>
      </c>
      <c r="EL646" s="109"/>
      <c r="EM646" s="109"/>
    </row>
    <row r="647" spans="1:143" s="58" customFormat="1" ht="12.75" customHeight="1" x14ac:dyDescent="0.25">
      <c r="A647" s="5"/>
      <c r="B647" s="96"/>
      <c r="C647" s="96"/>
      <c r="D647" s="96"/>
      <c r="E647" s="96"/>
      <c r="F647" s="96" t="s">
        <v>3540</v>
      </c>
      <c r="G647" s="4" t="s">
        <v>375</v>
      </c>
      <c r="H647" s="18" t="s">
        <v>5</v>
      </c>
      <c r="I647" s="18"/>
      <c r="J647" s="58" t="str">
        <f t="shared" ref="J647:AO647" si="338">IF(LEFT(J$9,7)="Include",IF(LEFT(J103,4)="WILL",IF(J507&lt;&gt;"*","P+T+","P+T-"),IF(LEFT(J103,6)="WON'T",IF(J507&lt;&gt;"*","P-T+","P-T-"),IF(J103="NA",IF(J507&lt;&gt;"*","P*T+","P*T-"),IF(J507&lt;&gt;"*","P*T+","P*T*")))),"*")</f>
        <v>P*T-</v>
      </c>
      <c r="K647" s="58" t="str">
        <f t="shared" si="338"/>
        <v>P*T-</v>
      </c>
      <c r="L647" s="58" t="str">
        <f t="shared" si="338"/>
        <v>P*T-</v>
      </c>
      <c r="M647" s="58" t="str">
        <f t="shared" si="338"/>
        <v>P*T-</v>
      </c>
      <c r="N647" s="58" t="str">
        <f t="shared" si="338"/>
        <v>P*T-</v>
      </c>
      <c r="O647" s="58" t="str">
        <f t="shared" si="338"/>
        <v>P*T-</v>
      </c>
      <c r="P647" s="58" t="str">
        <f t="shared" si="338"/>
        <v>P*T-</v>
      </c>
      <c r="Q647" s="58" t="str">
        <f t="shared" si="338"/>
        <v>P*T*</v>
      </c>
      <c r="R647" s="58" t="str">
        <f t="shared" si="338"/>
        <v>P*T*</v>
      </c>
      <c r="S647" s="58" t="str">
        <f t="shared" si="338"/>
        <v>P*T-</v>
      </c>
      <c r="T647" s="58" t="str">
        <f t="shared" si="338"/>
        <v>P*T-</v>
      </c>
      <c r="U647" s="58" t="str">
        <f t="shared" si="338"/>
        <v>P*T-</v>
      </c>
      <c r="V647" s="58" t="str">
        <f t="shared" si="338"/>
        <v>P+T+</v>
      </c>
      <c r="W647" s="58" t="str">
        <f t="shared" si="338"/>
        <v>P+T-</v>
      </c>
      <c r="X647" s="58" t="str">
        <f t="shared" si="338"/>
        <v>P+T-</v>
      </c>
      <c r="Y647" s="58" t="str">
        <f t="shared" si="338"/>
        <v>P+T-</v>
      </c>
      <c r="Z647" s="58" t="str">
        <f t="shared" si="338"/>
        <v>P+T-</v>
      </c>
      <c r="AA647" s="58" t="str">
        <f t="shared" si="338"/>
        <v>P+T-</v>
      </c>
      <c r="AB647" s="58" t="str">
        <f t="shared" si="338"/>
        <v>P+T-</v>
      </c>
      <c r="AC647" s="58" t="str">
        <f t="shared" si="338"/>
        <v>P*T*</v>
      </c>
      <c r="AD647" s="58" t="str">
        <f t="shared" si="338"/>
        <v>P*T*</v>
      </c>
      <c r="AE647" s="58" t="str">
        <f t="shared" si="338"/>
        <v>P*T*</v>
      </c>
      <c r="AF647" s="58" t="str">
        <f t="shared" si="338"/>
        <v>P*T-</v>
      </c>
      <c r="AG647" s="58" t="str">
        <f t="shared" si="338"/>
        <v>P*T-</v>
      </c>
      <c r="AH647" s="58" t="str">
        <f t="shared" si="338"/>
        <v>P*T*</v>
      </c>
      <c r="AI647" s="58" t="str">
        <f t="shared" si="338"/>
        <v>P*T*</v>
      </c>
      <c r="AJ647" s="58" t="str">
        <f t="shared" si="338"/>
        <v>P*T-</v>
      </c>
      <c r="AK647" s="58" t="str">
        <f t="shared" si="338"/>
        <v>P*T-</v>
      </c>
      <c r="AL647" s="58" t="str">
        <f t="shared" si="338"/>
        <v>P*T*</v>
      </c>
      <c r="AM647" s="58" t="str">
        <f t="shared" si="338"/>
        <v>P*T*</v>
      </c>
      <c r="AN647" s="58" t="str">
        <f t="shared" si="338"/>
        <v>P*T*</v>
      </c>
      <c r="AO647" s="58" t="str">
        <f t="shared" si="338"/>
        <v>P*T*</v>
      </c>
      <c r="AP647" s="58" t="str">
        <f t="shared" ref="AP647:BU647" si="339">IF(LEFT(AP$9,7)="Include",IF(LEFT(AP103,4)="WILL",IF(AP507&lt;&gt;"*","P+T+","P+T-"),IF(LEFT(AP103,6)="WON'T",IF(AP507&lt;&gt;"*","P-T+","P-T-"),IF(AP103="NA",IF(AP507&lt;&gt;"*","P*T+","P*T-"),IF(AP507&lt;&gt;"*","P*T+","P*T*")))),"*")</f>
        <v>P*T*</v>
      </c>
      <c r="AQ647" s="58" t="str">
        <f t="shared" si="339"/>
        <v>*</v>
      </c>
      <c r="AR647" s="58" t="str">
        <f t="shared" si="339"/>
        <v>P*T*</v>
      </c>
      <c r="AS647" s="58" t="str">
        <f t="shared" si="339"/>
        <v>P*T*</v>
      </c>
      <c r="AT647" s="58" t="str">
        <f t="shared" si="339"/>
        <v>P*T-</v>
      </c>
      <c r="AU647" s="58" t="str">
        <f t="shared" si="339"/>
        <v>P*T-</v>
      </c>
      <c r="AV647" s="58" t="str">
        <f t="shared" si="339"/>
        <v>*</v>
      </c>
      <c r="AW647" s="58" t="str">
        <f t="shared" si="339"/>
        <v>*</v>
      </c>
      <c r="AX647" s="58" t="str">
        <f t="shared" si="339"/>
        <v>*</v>
      </c>
      <c r="AY647" s="58" t="str">
        <f t="shared" si="339"/>
        <v>*</v>
      </c>
      <c r="AZ647" s="58" t="str">
        <f t="shared" si="339"/>
        <v>P*T*</v>
      </c>
      <c r="BA647" s="58" t="str">
        <f t="shared" si="339"/>
        <v>P*T-</v>
      </c>
      <c r="BB647" s="58" t="str">
        <f t="shared" si="339"/>
        <v>P*T-</v>
      </c>
      <c r="BC647" s="58" t="str">
        <f t="shared" si="339"/>
        <v>P*T-</v>
      </c>
      <c r="BD647" s="58" t="str">
        <f t="shared" si="339"/>
        <v>P*T-</v>
      </c>
      <c r="BE647" s="58" t="str">
        <f t="shared" si="339"/>
        <v>*</v>
      </c>
      <c r="BF647" s="58" t="str">
        <f t="shared" si="339"/>
        <v>*</v>
      </c>
      <c r="BG647" s="58" t="str">
        <f t="shared" si="339"/>
        <v>P*T*</v>
      </c>
      <c r="BH647" s="58" t="str">
        <f t="shared" si="339"/>
        <v>*</v>
      </c>
      <c r="BI647" s="58" t="str">
        <f t="shared" si="339"/>
        <v>P*T*</v>
      </c>
      <c r="BJ647" s="58" t="str">
        <f t="shared" si="339"/>
        <v>P*T-</v>
      </c>
      <c r="BK647" s="58" t="str">
        <f t="shared" si="339"/>
        <v>P*T-</v>
      </c>
      <c r="BL647" s="58" t="str">
        <f t="shared" si="339"/>
        <v>P*T-</v>
      </c>
      <c r="BM647" s="58" t="str">
        <f t="shared" si="339"/>
        <v>P*T-</v>
      </c>
      <c r="BN647" s="58" t="str">
        <f t="shared" si="339"/>
        <v>P*T*</v>
      </c>
      <c r="BO647" s="58" t="str">
        <f t="shared" si="339"/>
        <v>P*T*</v>
      </c>
      <c r="BP647" s="58" t="str">
        <f t="shared" si="339"/>
        <v>P*T*</v>
      </c>
      <c r="BQ647" s="58" t="str">
        <f t="shared" si="339"/>
        <v>P*T*</v>
      </c>
      <c r="BR647" s="58" t="str">
        <f t="shared" si="339"/>
        <v>P*T*</v>
      </c>
      <c r="BS647" s="58" t="str">
        <f t="shared" si="339"/>
        <v>P*T*</v>
      </c>
      <c r="BT647" s="58" t="str">
        <f t="shared" si="339"/>
        <v>P*T-</v>
      </c>
      <c r="BU647" s="58" t="str">
        <f t="shared" si="339"/>
        <v>P*T-</v>
      </c>
      <c r="BV647" s="58" t="str">
        <f t="shared" ref="BV647:CI647" si="340">IF(LEFT(BV$9,7)="Include",IF(LEFT(BV103,4)="WILL",IF(BV507&lt;&gt;"*","P+T+","P+T-"),IF(LEFT(BV103,6)="WON'T",IF(BV507&lt;&gt;"*","P-T+","P-T-"),IF(BV103="NA",IF(BV507&lt;&gt;"*","P*T+","P*T-"),IF(BV507&lt;&gt;"*","P*T+","P*T*")))),"*")</f>
        <v>P*T-</v>
      </c>
      <c r="BW647" s="58" t="str">
        <f t="shared" si="340"/>
        <v>P*T-</v>
      </c>
      <c r="BX647" s="58" t="str">
        <f t="shared" si="340"/>
        <v>P*T*</v>
      </c>
      <c r="BY647" s="58" t="str">
        <f t="shared" si="340"/>
        <v>P*T*</v>
      </c>
      <c r="BZ647" s="58" t="str">
        <f t="shared" si="340"/>
        <v>P*T-</v>
      </c>
      <c r="CA647" s="58" t="str">
        <f t="shared" si="340"/>
        <v>P*T-</v>
      </c>
      <c r="CB647" s="58" t="str">
        <f t="shared" si="340"/>
        <v>P*T*</v>
      </c>
      <c r="CC647" s="58" t="str">
        <f t="shared" si="340"/>
        <v>P*T-</v>
      </c>
      <c r="CD647" s="58" t="str">
        <f t="shared" si="340"/>
        <v>P*T-</v>
      </c>
      <c r="CE647" s="58" t="str">
        <f t="shared" si="340"/>
        <v>*</v>
      </c>
      <c r="CF647" s="58" t="str">
        <f t="shared" si="340"/>
        <v>*</v>
      </c>
      <c r="CG647" s="58" t="str">
        <f t="shared" si="340"/>
        <v>P*T*</v>
      </c>
      <c r="CH647" s="58" t="str">
        <f t="shared" si="340"/>
        <v>P*T-</v>
      </c>
      <c r="CI647" s="58" t="str">
        <f t="shared" si="340"/>
        <v>P*T-</v>
      </c>
      <c r="CJ647" s="58" t="str">
        <f t="shared" si="305"/>
        <v>P*T-</v>
      </c>
      <c r="CK647" s="58" t="str">
        <f t="shared" si="294"/>
        <v>P*T-</v>
      </c>
      <c r="CL647" s="58" t="str">
        <f t="shared" si="294"/>
        <v>P*T-</v>
      </c>
      <c r="CM647" s="58" t="str">
        <f t="shared" si="294"/>
        <v>P*T-</v>
      </c>
      <c r="CN647" s="58" t="str">
        <f t="shared" ref="CN647:DS647" si="341">IF(LEFT(CN$9,7)="Include",IF(LEFT(CN103,4)="WILL",IF(CN507&lt;&gt;"*","P+T+","P+T-"),IF(LEFT(CN103,6)="WON'T",IF(CN507&lt;&gt;"*","P-T+","P-T-"),IF(CN103="NA",IF(CN507&lt;&gt;"*","P*T+","P*T-"),IF(CN507&lt;&gt;"*","P*T+","P*T*")))),"*")</f>
        <v>P*T-</v>
      </c>
      <c r="CO647" s="58" t="str">
        <f t="shared" si="341"/>
        <v>P*T-</v>
      </c>
      <c r="CP647" s="58" t="str">
        <f t="shared" si="341"/>
        <v>P*T-</v>
      </c>
      <c r="CQ647" s="58" t="str">
        <f t="shared" si="341"/>
        <v>P*T*</v>
      </c>
      <c r="CR647" s="58" t="str">
        <f t="shared" si="341"/>
        <v>P*T*</v>
      </c>
      <c r="CS647" s="58" t="str">
        <f t="shared" si="341"/>
        <v>P*T*</v>
      </c>
      <c r="CT647" s="58" t="str">
        <f t="shared" si="341"/>
        <v>P*T*</v>
      </c>
      <c r="CU647" s="58" t="str">
        <f t="shared" si="341"/>
        <v>P*T-</v>
      </c>
      <c r="CV647" s="58" t="str">
        <f t="shared" si="341"/>
        <v>P*T-</v>
      </c>
      <c r="CW647" s="58" t="str">
        <f t="shared" si="341"/>
        <v>P*T*</v>
      </c>
      <c r="CX647" s="58" t="str">
        <f t="shared" si="341"/>
        <v>P*T*</v>
      </c>
      <c r="CY647" s="58" t="str">
        <f t="shared" si="341"/>
        <v>P*T-</v>
      </c>
      <c r="CZ647" s="58" t="str">
        <f t="shared" si="341"/>
        <v>P*T-</v>
      </c>
      <c r="DA647" s="58" t="str">
        <f t="shared" si="341"/>
        <v>P*T-</v>
      </c>
      <c r="DB647" s="58" t="str">
        <f t="shared" si="341"/>
        <v>P*T-</v>
      </c>
      <c r="DC647" s="58" t="str">
        <f t="shared" si="341"/>
        <v>*</v>
      </c>
      <c r="DD647" s="58" t="str">
        <f t="shared" si="341"/>
        <v>P*T-</v>
      </c>
      <c r="DE647" s="58" t="str">
        <f t="shared" si="341"/>
        <v>P*T-</v>
      </c>
      <c r="DF647" s="58" t="str">
        <f t="shared" si="341"/>
        <v>P*T-</v>
      </c>
      <c r="DG647" s="58" t="str">
        <f t="shared" si="341"/>
        <v>P*T-</v>
      </c>
      <c r="DH647" s="58" t="str">
        <f t="shared" si="341"/>
        <v>P*T-</v>
      </c>
      <c r="DI647" s="58" t="str">
        <f t="shared" si="341"/>
        <v>P*T-</v>
      </c>
      <c r="DJ647" s="58" t="str">
        <f t="shared" si="341"/>
        <v>P*T*</v>
      </c>
      <c r="DK647" s="58" t="str">
        <f t="shared" si="341"/>
        <v>P*T*</v>
      </c>
      <c r="DL647" s="58" t="str">
        <f t="shared" si="341"/>
        <v>P*T-</v>
      </c>
      <c r="DM647" s="58" t="str">
        <f t="shared" si="341"/>
        <v>*</v>
      </c>
      <c r="DN647" s="58" t="str">
        <f t="shared" si="341"/>
        <v>P*T*</v>
      </c>
      <c r="DO647" s="58" t="str">
        <f t="shared" si="341"/>
        <v>P*T*</v>
      </c>
      <c r="DP647" s="58" t="str">
        <f t="shared" si="341"/>
        <v>P*T-</v>
      </c>
      <c r="DQ647" s="58" t="str">
        <f t="shared" si="341"/>
        <v>*</v>
      </c>
      <c r="DR647" s="58" t="str">
        <f t="shared" si="341"/>
        <v>*</v>
      </c>
      <c r="DS647" s="58" t="str">
        <f t="shared" si="341"/>
        <v>P*T*</v>
      </c>
      <c r="DT647" s="58" t="str">
        <f t="shared" ref="DT647:EK647" si="342">IF(LEFT(DT$9,7)="Include",IF(LEFT(DT103,4)="WILL",IF(DT507&lt;&gt;"*","P+T+","P+T-"),IF(LEFT(DT103,6)="WON'T",IF(DT507&lt;&gt;"*","P-T+","P-T-"),IF(DT103="NA",IF(DT507&lt;&gt;"*","P*T+","P*T-"),IF(DT507&lt;&gt;"*","P*T+","P*T*")))),"*")</f>
        <v>P*T*</v>
      </c>
      <c r="DU647" s="58" t="str">
        <f t="shared" si="342"/>
        <v>P*T*</v>
      </c>
      <c r="DV647" s="58" t="str">
        <f t="shared" si="342"/>
        <v>*</v>
      </c>
      <c r="DW647" s="58" t="str">
        <f t="shared" si="342"/>
        <v>P*T-</v>
      </c>
      <c r="DX647" s="58" t="str">
        <f t="shared" si="342"/>
        <v>P*T-</v>
      </c>
      <c r="DY647" s="58" t="str">
        <f t="shared" si="342"/>
        <v>P*T-</v>
      </c>
      <c r="DZ647" s="58" t="str">
        <f t="shared" si="342"/>
        <v>P*T-</v>
      </c>
      <c r="EA647" s="58" t="str">
        <f t="shared" si="342"/>
        <v>P*T*</v>
      </c>
      <c r="EB647" s="58" t="str">
        <f t="shared" si="342"/>
        <v>P*T-</v>
      </c>
      <c r="EC647" s="58" t="str">
        <f t="shared" si="342"/>
        <v>P*T-</v>
      </c>
      <c r="ED647" s="58" t="str">
        <f t="shared" si="342"/>
        <v>P*T-</v>
      </c>
      <c r="EE647" s="58" t="str">
        <f t="shared" si="342"/>
        <v>P+T-</v>
      </c>
      <c r="EF647" s="58" t="str">
        <f t="shared" si="342"/>
        <v>P*T*</v>
      </c>
      <c r="EG647" s="58" t="str">
        <f t="shared" si="342"/>
        <v>P*T*</v>
      </c>
      <c r="EH647" s="58" t="str">
        <f t="shared" si="342"/>
        <v>P*T-</v>
      </c>
      <c r="EI647" s="58" t="str">
        <f t="shared" si="342"/>
        <v>P*T-</v>
      </c>
      <c r="EJ647" s="58" t="str">
        <f t="shared" si="342"/>
        <v>P*T-</v>
      </c>
      <c r="EK647" s="58" t="str">
        <f t="shared" si="342"/>
        <v>P*T-</v>
      </c>
      <c r="EL647" s="109"/>
      <c r="EM647" s="109"/>
    </row>
    <row r="648" spans="1:143" s="58" customFormat="1" ht="12.75" customHeight="1" x14ac:dyDescent="0.25">
      <c r="A648" s="5"/>
      <c r="B648" s="96"/>
      <c r="C648" s="96"/>
      <c r="D648" s="96"/>
      <c r="E648" s="96"/>
      <c r="F648" s="96" t="s">
        <v>3542</v>
      </c>
      <c r="G648" s="4" t="s">
        <v>4301</v>
      </c>
      <c r="H648" s="18" t="s">
        <v>5</v>
      </c>
      <c r="I648" s="18"/>
      <c r="J648" s="58" t="str">
        <f t="shared" ref="J648:AO648" si="343">IF(LEFT(J$9,7)="Include",IF(LEFT(J104,4)="WILL",IF(J508&lt;&gt;"*","P+T+","P+T-"),IF(LEFT(J104,6)="WON'T",IF(J508&lt;&gt;"*","P-T+","P-T-"),IF(J104="NA",IF(J508&lt;&gt;"*","P*T+","P*T-"),IF(J508&lt;&gt;"*","P*T+","P*T*")))),"*")</f>
        <v>P*T-</v>
      </c>
      <c r="K648" s="58" t="str">
        <f t="shared" si="343"/>
        <v>P*T-</v>
      </c>
      <c r="L648" s="58" t="str">
        <f t="shared" si="343"/>
        <v>P*T-</v>
      </c>
      <c r="M648" s="58" t="str">
        <f t="shared" si="343"/>
        <v>P*T-</v>
      </c>
      <c r="N648" s="58" t="str">
        <f t="shared" si="343"/>
        <v>P*T-</v>
      </c>
      <c r="O648" s="58" t="str">
        <f t="shared" si="343"/>
        <v>P*T-</v>
      </c>
      <c r="P648" s="58" t="str">
        <f t="shared" si="343"/>
        <v>P*T-</v>
      </c>
      <c r="Q648" s="58" t="str">
        <f t="shared" si="343"/>
        <v>P*T*</v>
      </c>
      <c r="R648" s="58" t="str">
        <f t="shared" si="343"/>
        <v>P*T*</v>
      </c>
      <c r="S648" s="58" t="str">
        <f t="shared" si="343"/>
        <v>P+T+</v>
      </c>
      <c r="T648" s="58" t="str">
        <f t="shared" si="343"/>
        <v>P+T+</v>
      </c>
      <c r="U648" s="58" t="str">
        <f t="shared" si="343"/>
        <v>P*T-</v>
      </c>
      <c r="V648" s="58" t="str">
        <f t="shared" si="343"/>
        <v>P*T-</v>
      </c>
      <c r="W648" s="58" t="str">
        <f t="shared" si="343"/>
        <v>P*T-</v>
      </c>
      <c r="X648" s="58" t="str">
        <f t="shared" si="343"/>
        <v>P*T-</v>
      </c>
      <c r="Y648" s="58" t="str">
        <f t="shared" si="343"/>
        <v>P*T-</v>
      </c>
      <c r="Z648" s="58" t="str">
        <f t="shared" si="343"/>
        <v>P*T-</v>
      </c>
      <c r="AA648" s="58" t="str">
        <f t="shared" si="343"/>
        <v>P*T-</v>
      </c>
      <c r="AB648" s="58" t="str">
        <f t="shared" si="343"/>
        <v>P*T-</v>
      </c>
      <c r="AC648" s="58" t="str">
        <f t="shared" si="343"/>
        <v>P*T*</v>
      </c>
      <c r="AD648" s="58" t="str">
        <f t="shared" si="343"/>
        <v>P*T*</v>
      </c>
      <c r="AE648" s="58" t="str">
        <f t="shared" si="343"/>
        <v>P*T*</v>
      </c>
      <c r="AF648" s="58" t="str">
        <f t="shared" si="343"/>
        <v>P*T-</v>
      </c>
      <c r="AG648" s="58" t="str">
        <f t="shared" si="343"/>
        <v>P*T-</v>
      </c>
      <c r="AH648" s="58" t="str">
        <f t="shared" si="343"/>
        <v>P*T*</v>
      </c>
      <c r="AI648" s="58" t="str">
        <f t="shared" si="343"/>
        <v>P*T*</v>
      </c>
      <c r="AJ648" s="58" t="str">
        <f t="shared" si="343"/>
        <v>P*T-</v>
      </c>
      <c r="AK648" s="58" t="str">
        <f t="shared" si="343"/>
        <v>P*T-</v>
      </c>
      <c r="AL648" s="58" t="str">
        <f t="shared" si="343"/>
        <v>P*T*</v>
      </c>
      <c r="AM648" s="58" t="str">
        <f t="shared" si="343"/>
        <v>P*T*</v>
      </c>
      <c r="AN648" s="58" t="str">
        <f t="shared" si="343"/>
        <v>P*T*</v>
      </c>
      <c r="AO648" s="58" t="str">
        <f t="shared" si="343"/>
        <v>P*T*</v>
      </c>
      <c r="AP648" s="58" t="str">
        <f t="shared" ref="AP648:BU648" si="344">IF(LEFT(AP$9,7)="Include",IF(LEFT(AP104,4)="WILL",IF(AP508&lt;&gt;"*","P+T+","P+T-"),IF(LEFT(AP104,6)="WON'T",IF(AP508&lt;&gt;"*","P-T+","P-T-"),IF(AP104="NA",IF(AP508&lt;&gt;"*","P*T+","P*T-"),IF(AP508&lt;&gt;"*","P*T+","P*T*")))),"*")</f>
        <v>P*T*</v>
      </c>
      <c r="AQ648" s="58" t="str">
        <f t="shared" si="344"/>
        <v>*</v>
      </c>
      <c r="AR648" s="58" t="str">
        <f t="shared" si="344"/>
        <v>P*T*</v>
      </c>
      <c r="AS648" s="58" t="str">
        <f t="shared" si="344"/>
        <v>P*T*</v>
      </c>
      <c r="AT648" s="58" t="str">
        <f t="shared" si="344"/>
        <v>P*T-</v>
      </c>
      <c r="AU648" s="58" t="str">
        <f t="shared" si="344"/>
        <v>P*T-</v>
      </c>
      <c r="AV648" s="58" t="str">
        <f t="shared" si="344"/>
        <v>*</v>
      </c>
      <c r="AW648" s="58" t="str">
        <f t="shared" si="344"/>
        <v>*</v>
      </c>
      <c r="AX648" s="58" t="str">
        <f t="shared" si="344"/>
        <v>*</v>
      </c>
      <c r="AY648" s="58" t="str">
        <f t="shared" si="344"/>
        <v>*</v>
      </c>
      <c r="AZ648" s="58" t="str">
        <f t="shared" si="344"/>
        <v>P*T*</v>
      </c>
      <c r="BA648" s="58" t="str">
        <f t="shared" si="344"/>
        <v>P*T-</v>
      </c>
      <c r="BB648" s="58" t="str">
        <f t="shared" si="344"/>
        <v>P*T-</v>
      </c>
      <c r="BC648" s="58" t="str">
        <f t="shared" si="344"/>
        <v>P*T-</v>
      </c>
      <c r="BD648" s="58" t="str">
        <f t="shared" si="344"/>
        <v>P*T-</v>
      </c>
      <c r="BE648" s="58" t="str">
        <f t="shared" si="344"/>
        <v>*</v>
      </c>
      <c r="BF648" s="58" t="str">
        <f t="shared" si="344"/>
        <v>*</v>
      </c>
      <c r="BG648" s="58" t="str">
        <f t="shared" si="344"/>
        <v>P*T*</v>
      </c>
      <c r="BH648" s="58" t="str">
        <f t="shared" si="344"/>
        <v>*</v>
      </c>
      <c r="BI648" s="58" t="str">
        <f t="shared" si="344"/>
        <v>P*T*</v>
      </c>
      <c r="BJ648" s="58" t="str">
        <f t="shared" si="344"/>
        <v>P*T-</v>
      </c>
      <c r="BK648" s="58" t="str">
        <f t="shared" si="344"/>
        <v>P*T-</v>
      </c>
      <c r="BL648" s="58" t="str">
        <f t="shared" si="344"/>
        <v>P*T-</v>
      </c>
      <c r="BM648" s="58" t="str">
        <f t="shared" si="344"/>
        <v>P*T-</v>
      </c>
      <c r="BN648" s="58" t="str">
        <f t="shared" si="344"/>
        <v>P*T*</v>
      </c>
      <c r="BO648" s="58" t="str">
        <f t="shared" si="344"/>
        <v>P*T*</v>
      </c>
      <c r="BP648" s="58" t="str">
        <f t="shared" si="344"/>
        <v>P*T*</v>
      </c>
      <c r="BQ648" s="58" t="str">
        <f t="shared" si="344"/>
        <v>P*T*</v>
      </c>
      <c r="BR648" s="58" t="str">
        <f t="shared" si="344"/>
        <v>P*T*</v>
      </c>
      <c r="BS648" s="58" t="str">
        <f t="shared" si="344"/>
        <v>P*T*</v>
      </c>
      <c r="BT648" s="58" t="str">
        <f t="shared" si="344"/>
        <v>P*T-</v>
      </c>
      <c r="BU648" s="58" t="str">
        <f t="shared" si="344"/>
        <v>P*T-</v>
      </c>
      <c r="BV648" s="58" t="str">
        <f t="shared" ref="BV648:CI648" si="345">IF(LEFT(BV$9,7)="Include",IF(LEFT(BV104,4)="WILL",IF(BV508&lt;&gt;"*","P+T+","P+T-"),IF(LEFT(BV104,6)="WON'T",IF(BV508&lt;&gt;"*","P-T+","P-T-"),IF(BV104="NA",IF(BV508&lt;&gt;"*","P*T+","P*T-"),IF(BV508&lt;&gt;"*","P*T+","P*T*")))),"*")</f>
        <v>P*T-</v>
      </c>
      <c r="BW648" s="58" t="str">
        <f t="shared" si="345"/>
        <v>P*T-</v>
      </c>
      <c r="BX648" s="58" t="str">
        <f t="shared" si="345"/>
        <v>P*T*</v>
      </c>
      <c r="BY648" s="58" t="str">
        <f t="shared" si="345"/>
        <v>P*T+</v>
      </c>
      <c r="BZ648" s="58" t="str">
        <f t="shared" si="345"/>
        <v>P*T-</v>
      </c>
      <c r="CA648" s="58" t="str">
        <f t="shared" si="345"/>
        <v>P*T-</v>
      </c>
      <c r="CB648" s="58" t="str">
        <f t="shared" si="345"/>
        <v>P*T*</v>
      </c>
      <c r="CC648" s="58" t="str">
        <f t="shared" si="345"/>
        <v>P*T-</v>
      </c>
      <c r="CD648" s="58" t="str">
        <f t="shared" si="345"/>
        <v>P*T-</v>
      </c>
      <c r="CE648" s="58" t="str">
        <f t="shared" si="345"/>
        <v>*</v>
      </c>
      <c r="CF648" s="58" t="str">
        <f t="shared" si="345"/>
        <v>*</v>
      </c>
      <c r="CG648" s="58" t="str">
        <f t="shared" si="345"/>
        <v>P*T*</v>
      </c>
      <c r="CH648" s="58" t="str">
        <f t="shared" si="345"/>
        <v>P*T-</v>
      </c>
      <c r="CI648" s="58" t="str">
        <f t="shared" si="345"/>
        <v>P*T-</v>
      </c>
      <c r="CJ648" s="58" t="str">
        <f t="shared" si="305"/>
        <v>P+T+</v>
      </c>
      <c r="CK648" s="58" t="str">
        <f t="shared" si="294"/>
        <v>P*T-</v>
      </c>
      <c r="CL648" s="58" t="str">
        <f t="shared" si="294"/>
        <v>P*T-</v>
      </c>
      <c r="CM648" s="58" t="str">
        <f t="shared" si="294"/>
        <v>P*T-</v>
      </c>
      <c r="CN648" s="58" t="str">
        <f t="shared" ref="CN648:DS648" si="346">IF(LEFT(CN$9,7)="Include",IF(LEFT(CN104,4)="WILL",IF(CN508&lt;&gt;"*","P+T+","P+T-"),IF(LEFT(CN104,6)="WON'T",IF(CN508&lt;&gt;"*","P-T+","P-T-"),IF(CN104="NA",IF(CN508&lt;&gt;"*","P*T+","P*T-"),IF(CN508&lt;&gt;"*","P*T+","P*T*")))),"*")</f>
        <v>P*T-</v>
      </c>
      <c r="CO648" s="58" t="str">
        <f t="shared" si="346"/>
        <v>P*T-</v>
      </c>
      <c r="CP648" s="58" t="str">
        <f t="shared" si="346"/>
        <v>P*T-</v>
      </c>
      <c r="CQ648" s="58" t="str">
        <f t="shared" si="346"/>
        <v>P*T*</v>
      </c>
      <c r="CR648" s="58" t="str">
        <f t="shared" si="346"/>
        <v>P*T*</v>
      </c>
      <c r="CS648" s="58" t="str">
        <f t="shared" si="346"/>
        <v>P*T*</v>
      </c>
      <c r="CT648" s="58" t="str">
        <f t="shared" si="346"/>
        <v>P*T*</v>
      </c>
      <c r="CU648" s="58" t="str">
        <f t="shared" si="346"/>
        <v>P*T-</v>
      </c>
      <c r="CV648" s="58" t="str">
        <f t="shared" si="346"/>
        <v>P*T-</v>
      </c>
      <c r="CW648" s="58" t="str">
        <f t="shared" si="346"/>
        <v>P*T*</v>
      </c>
      <c r="CX648" s="58" t="str">
        <f t="shared" si="346"/>
        <v>P*T*</v>
      </c>
      <c r="CY648" s="58" t="str">
        <f t="shared" si="346"/>
        <v>P*T-</v>
      </c>
      <c r="CZ648" s="58" t="str">
        <f t="shared" si="346"/>
        <v>P*T-</v>
      </c>
      <c r="DA648" s="58" t="str">
        <f t="shared" si="346"/>
        <v>P*T-</v>
      </c>
      <c r="DB648" s="58" t="str">
        <f t="shared" si="346"/>
        <v>P*T-</v>
      </c>
      <c r="DC648" s="58" t="str">
        <f t="shared" si="346"/>
        <v>*</v>
      </c>
      <c r="DD648" s="58" t="str">
        <f t="shared" si="346"/>
        <v>P*T-</v>
      </c>
      <c r="DE648" s="58" t="str">
        <f t="shared" si="346"/>
        <v>P*T-</v>
      </c>
      <c r="DF648" s="58" t="str">
        <f t="shared" si="346"/>
        <v>P*T-</v>
      </c>
      <c r="DG648" s="58" t="str">
        <f t="shared" si="346"/>
        <v>P*T*</v>
      </c>
      <c r="DH648" s="58" t="str">
        <f t="shared" si="346"/>
        <v>P*T-</v>
      </c>
      <c r="DI648" s="58" t="str">
        <f t="shared" si="346"/>
        <v>P*T-</v>
      </c>
      <c r="DJ648" s="58" t="str">
        <f t="shared" si="346"/>
        <v>P*T*</v>
      </c>
      <c r="DK648" s="58" t="str">
        <f t="shared" si="346"/>
        <v>P*T*</v>
      </c>
      <c r="DL648" s="58" t="str">
        <f t="shared" si="346"/>
        <v>P*T-</v>
      </c>
      <c r="DM648" s="58" t="str">
        <f t="shared" si="346"/>
        <v>*</v>
      </c>
      <c r="DN648" s="58" t="str">
        <f t="shared" si="346"/>
        <v>P*T*</v>
      </c>
      <c r="DO648" s="58" t="str">
        <f t="shared" si="346"/>
        <v>P*T*</v>
      </c>
      <c r="DP648" s="58" t="str">
        <f t="shared" si="346"/>
        <v>P*T-</v>
      </c>
      <c r="DQ648" s="58" t="str">
        <f t="shared" si="346"/>
        <v>*</v>
      </c>
      <c r="DR648" s="58" t="str">
        <f t="shared" si="346"/>
        <v>*</v>
      </c>
      <c r="DS648" s="58" t="str">
        <f t="shared" si="346"/>
        <v>P*T*</v>
      </c>
      <c r="DT648" s="58" t="str">
        <f t="shared" ref="DT648:EK648" si="347">IF(LEFT(DT$9,7)="Include",IF(LEFT(DT104,4)="WILL",IF(DT508&lt;&gt;"*","P+T+","P+T-"),IF(LEFT(DT104,6)="WON'T",IF(DT508&lt;&gt;"*","P-T+","P-T-"),IF(DT104="NA",IF(DT508&lt;&gt;"*","P*T+","P*T-"),IF(DT508&lt;&gt;"*","P*T+","P*T*")))),"*")</f>
        <v>P*T*</v>
      </c>
      <c r="DU648" s="58" t="str">
        <f t="shared" si="347"/>
        <v>P*T*</v>
      </c>
      <c r="DV648" s="58" t="str">
        <f t="shared" si="347"/>
        <v>*</v>
      </c>
      <c r="DW648" s="58" t="str">
        <f t="shared" si="347"/>
        <v>P*T-</v>
      </c>
      <c r="DX648" s="58" t="str">
        <f t="shared" si="347"/>
        <v>P*T-</v>
      </c>
      <c r="DY648" s="58" t="str">
        <f t="shared" si="347"/>
        <v>P*T-</v>
      </c>
      <c r="DZ648" s="58" t="str">
        <f t="shared" si="347"/>
        <v>P*T-</v>
      </c>
      <c r="EA648" s="58" t="str">
        <f t="shared" si="347"/>
        <v>P*T+</v>
      </c>
      <c r="EB648" s="58" t="str">
        <f t="shared" si="347"/>
        <v>P*T-</v>
      </c>
      <c r="EC648" s="58" t="str">
        <f t="shared" si="347"/>
        <v>P*T-</v>
      </c>
      <c r="ED648" s="58" t="str">
        <f t="shared" si="347"/>
        <v>P*T-</v>
      </c>
      <c r="EE648" s="58" t="str">
        <f t="shared" si="347"/>
        <v>P*T-</v>
      </c>
      <c r="EF648" s="58" t="str">
        <f t="shared" si="347"/>
        <v>P*T*</v>
      </c>
      <c r="EG648" s="58" t="str">
        <f t="shared" si="347"/>
        <v>P*T*</v>
      </c>
      <c r="EH648" s="58" t="str">
        <f t="shared" si="347"/>
        <v>P+T-</v>
      </c>
      <c r="EI648" s="58" t="str">
        <f t="shared" si="347"/>
        <v>P+T-</v>
      </c>
      <c r="EJ648" s="58" t="str">
        <f t="shared" si="347"/>
        <v>P+T-</v>
      </c>
      <c r="EK648" s="58" t="str">
        <f t="shared" si="347"/>
        <v>P+T-</v>
      </c>
      <c r="EL648" s="109"/>
      <c r="EM648" s="109"/>
    </row>
    <row r="649" spans="1:143" s="58" customFormat="1" ht="12.75" customHeight="1" x14ac:dyDescent="0.25">
      <c r="A649" s="5"/>
      <c r="B649" s="96"/>
      <c r="C649" s="96"/>
      <c r="D649" s="96"/>
      <c r="E649" s="96"/>
      <c r="F649" s="96" t="s">
        <v>3538</v>
      </c>
      <c r="G649" s="4" t="s">
        <v>380</v>
      </c>
      <c r="H649" s="18" t="s">
        <v>5</v>
      </c>
      <c r="I649" s="18"/>
      <c r="J649" s="58" t="str">
        <f t="shared" ref="J649:AO649" si="348">IF(LEFT(J$9,7)="Include",IF(LEFT(J105,4)="WILL",IF(J509&lt;&gt;"*","P+T+","P+T-"),IF(LEFT(J105,6)="WON'T",IF(J509&lt;&gt;"*","P-T+","P-T-"),IF(J105="NA",IF(J509&lt;&gt;"*","P*T+","P*T-"),IF(J509&lt;&gt;"*","P*T+","P*T*")))),"*")</f>
        <v>P*T-</v>
      </c>
      <c r="K649" s="58" t="str">
        <f t="shared" si="348"/>
        <v>P*T-</v>
      </c>
      <c r="L649" s="58" t="str">
        <f t="shared" si="348"/>
        <v>P*T-</v>
      </c>
      <c r="M649" s="58" t="str">
        <f t="shared" si="348"/>
        <v>P*T-</v>
      </c>
      <c r="N649" s="58" t="str">
        <f t="shared" si="348"/>
        <v>P*T-</v>
      </c>
      <c r="O649" s="58" t="str">
        <f t="shared" si="348"/>
        <v>P*T-</v>
      </c>
      <c r="P649" s="58" t="str">
        <f t="shared" si="348"/>
        <v>P*T-</v>
      </c>
      <c r="Q649" s="58" t="str">
        <f t="shared" si="348"/>
        <v>P*T*</v>
      </c>
      <c r="R649" s="58" t="str">
        <f t="shared" si="348"/>
        <v>P*T*</v>
      </c>
      <c r="S649" s="58" t="str">
        <f t="shared" si="348"/>
        <v>P*T-</v>
      </c>
      <c r="T649" s="58" t="str">
        <f t="shared" si="348"/>
        <v>P*T-</v>
      </c>
      <c r="U649" s="58" t="str">
        <f t="shared" si="348"/>
        <v>P*T-</v>
      </c>
      <c r="V649" s="58" t="str">
        <f t="shared" si="348"/>
        <v>P*T-</v>
      </c>
      <c r="W649" s="58" t="str">
        <f t="shared" si="348"/>
        <v>P*T-</v>
      </c>
      <c r="X649" s="58" t="str">
        <f t="shared" si="348"/>
        <v>P*T-</v>
      </c>
      <c r="Y649" s="58" t="str">
        <f t="shared" si="348"/>
        <v>P*T-</v>
      </c>
      <c r="Z649" s="58" t="str">
        <f t="shared" si="348"/>
        <v>P*T-</v>
      </c>
      <c r="AA649" s="58" t="str">
        <f t="shared" si="348"/>
        <v>P*T-</v>
      </c>
      <c r="AB649" s="58" t="str">
        <f t="shared" si="348"/>
        <v>P*T-</v>
      </c>
      <c r="AC649" s="58" t="str">
        <f t="shared" si="348"/>
        <v>P*T*</v>
      </c>
      <c r="AD649" s="58" t="str">
        <f t="shared" si="348"/>
        <v>P*T*</v>
      </c>
      <c r="AE649" s="58" t="str">
        <f t="shared" si="348"/>
        <v>P*T*</v>
      </c>
      <c r="AF649" s="58" t="str">
        <f t="shared" si="348"/>
        <v>P+T-</v>
      </c>
      <c r="AG649" s="58" t="str">
        <f t="shared" si="348"/>
        <v>P+T-</v>
      </c>
      <c r="AH649" s="58" t="str">
        <f t="shared" si="348"/>
        <v>P*T*</v>
      </c>
      <c r="AI649" s="58" t="str">
        <f t="shared" si="348"/>
        <v>P*T*</v>
      </c>
      <c r="AJ649" s="58" t="str">
        <f t="shared" si="348"/>
        <v>P*T-</v>
      </c>
      <c r="AK649" s="58" t="str">
        <f t="shared" si="348"/>
        <v>P*T-</v>
      </c>
      <c r="AL649" s="58" t="str">
        <f t="shared" si="348"/>
        <v>P*T*</v>
      </c>
      <c r="AM649" s="58" t="str">
        <f t="shared" si="348"/>
        <v>P*T*</v>
      </c>
      <c r="AN649" s="58" t="str">
        <f t="shared" si="348"/>
        <v>P*T*</v>
      </c>
      <c r="AO649" s="58" t="str">
        <f t="shared" si="348"/>
        <v>P*T+</v>
      </c>
      <c r="AP649" s="58" t="str">
        <f t="shared" ref="AP649:BU649" si="349">IF(LEFT(AP$9,7)="Include",IF(LEFT(AP105,4)="WILL",IF(AP509&lt;&gt;"*","P+T+","P+T-"),IF(LEFT(AP105,6)="WON'T",IF(AP509&lt;&gt;"*","P-T+","P-T-"),IF(AP105="NA",IF(AP509&lt;&gt;"*","P*T+","P*T-"),IF(AP509&lt;&gt;"*","P*T+","P*T*")))),"*")</f>
        <v>P*T*</v>
      </c>
      <c r="AQ649" s="58" t="str">
        <f t="shared" si="349"/>
        <v>*</v>
      </c>
      <c r="AR649" s="58" t="str">
        <f t="shared" si="349"/>
        <v>P*T*</v>
      </c>
      <c r="AS649" s="58" t="str">
        <f t="shared" si="349"/>
        <v>P*T*</v>
      </c>
      <c r="AT649" s="58" t="str">
        <f t="shared" si="349"/>
        <v>P*T-</v>
      </c>
      <c r="AU649" s="58" t="str">
        <f t="shared" si="349"/>
        <v>P*T-</v>
      </c>
      <c r="AV649" s="58" t="str">
        <f t="shared" si="349"/>
        <v>*</v>
      </c>
      <c r="AW649" s="58" t="str">
        <f t="shared" si="349"/>
        <v>*</v>
      </c>
      <c r="AX649" s="58" t="str">
        <f t="shared" si="349"/>
        <v>*</v>
      </c>
      <c r="AY649" s="58" t="str">
        <f t="shared" si="349"/>
        <v>*</v>
      </c>
      <c r="AZ649" s="58" t="str">
        <f t="shared" si="349"/>
        <v>P*T*</v>
      </c>
      <c r="BA649" s="58" t="str">
        <f t="shared" si="349"/>
        <v>P*T-</v>
      </c>
      <c r="BB649" s="58" t="str">
        <f t="shared" si="349"/>
        <v>P*T-</v>
      </c>
      <c r="BC649" s="58" t="str">
        <f t="shared" si="349"/>
        <v>P*T-</v>
      </c>
      <c r="BD649" s="58" t="str">
        <f t="shared" si="349"/>
        <v>P*T-</v>
      </c>
      <c r="BE649" s="58" t="str">
        <f t="shared" si="349"/>
        <v>*</v>
      </c>
      <c r="BF649" s="58" t="str">
        <f t="shared" si="349"/>
        <v>*</v>
      </c>
      <c r="BG649" s="58" t="str">
        <f t="shared" si="349"/>
        <v>P*T*</v>
      </c>
      <c r="BH649" s="58" t="str">
        <f t="shared" si="349"/>
        <v>*</v>
      </c>
      <c r="BI649" s="58" t="str">
        <f t="shared" si="349"/>
        <v>P*T*</v>
      </c>
      <c r="BJ649" s="58" t="str">
        <f t="shared" si="349"/>
        <v>P+T-</v>
      </c>
      <c r="BK649" s="58" t="str">
        <f t="shared" si="349"/>
        <v>P+T-</v>
      </c>
      <c r="BL649" s="58" t="str">
        <f t="shared" si="349"/>
        <v>P*T-</v>
      </c>
      <c r="BM649" s="58" t="str">
        <f t="shared" si="349"/>
        <v>P*T-</v>
      </c>
      <c r="BN649" s="58" t="str">
        <f t="shared" si="349"/>
        <v>P*T*</v>
      </c>
      <c r="BO649" s="58" t="str">
        <f t="shared" si="349"/>
        <v>P*T*</v>
      </c>
      <c r="BP649" s="58" t="str">
        <f t="shared" si="349"/>
        <v>P*T*</v>
      </c>
      <c r="BQ649" s="58" t="str">
        <f t="shared" si="349"/>
        <v>P*T*</v>
      </c>
      <c r="BR649" s="58" t="str">
        <f t="shared" si="349"/>
        <v>P*T*</v>
      </c>
      <c r="BS649" s="58" t="str">
        <f t="shared" si="349"/>
        <v>P*T*</v>
      </c>
      <c r="BT649" s="58" t="str">
        <f t="shared" si="349"/>
        <v>P*T-</v>
      </c>
      <c r="BU649" s="58" t="str">
        <f t="shared" si="349"/>
        <v>P*T-</v>
      </c>
      <c r="BV649" s="58" t="str">
        <f t="shared" ref="BV649:CI649" si="350">IF(LEFT(BV$9,7)="Include",IF(LEFT(BV105,4)="WILL",IF(BV509&lt;&gt;"*","P+T+","P+T-"),IF(LEFT(BV105,6)="WON'T",IF(BV509&lt;&gt;"*","P-T+","P-T-"),IF(BV105="NA",IF(BV509&lt;&gt;"*","P*T+","P*T-"),IF(BV509&lt;&gt;"*","P*T+","P*T*")))),"*")</f>
        <v>P*T-</v>
      </c>
      <c r="BW649" s="58" t="str">
        <f t="shared" si="350"/>
        <v>P*T-</v>
      </c>
      <c r="BX649" s="58" t="str">
        <f t="shared" si="350"/>
        <v>P*T*</v>
      </c>
      <c r="BY649" s="58" t="str">
        <f t="shared" si="350"/>
        <v>P*T*</v>
      </c>
      <c r="BZ649" s="58" t="str">
        <f t="shared" si="350"/>
        <v>P*T-</v>
      </c>
      <c r="CA649" s="58" t="str">
        <f t="shared" si="350"/>
        <v>P*T-</v>
      </c>
      <c r="CB649" s="58" t="str">
        <f t="shared" si="350"/>
        <v>P*T*</v>
      </c>
      <c r="CC649" s="58" t="str">
        <f t="shared" si="350"/>
        <v>P*T-</v>
      </c>
      <c r="CD649" s="58" t="str">
        <f t="shared" si="350"/>
        <v>P*T-</v>
      </c>
      <c r="CE649" s="58" t="str">
        <f t="shared" si="350"/>
        <v>*</v>
      </c>
      <c r="CF649" s="58" t="str">
        <f t="shared" si="350"/>
        <v>*</v>
      </c>
      <c r="CG649" s="58" t="str">
        <f t="shared" si="350"/>
        <v>P*T*</v>
      </c>
      <c r="CH649" s="58" t="str">
        <f t="shared" si="350"/>
        <v>P*T-</v>
      </c>
      <c r="CI649" s="58" t="str">
        <f t="shared" si="350"/>
        <v>P*T-</v>
      </c>
      <c r="CJ649" s="58" t="str">
        <f t="shared" si="305"/>
        <v>P*T-</v>
      </c>
      <c r="CK649" s="58" t="str">
        <f t="shared" si="294"/>
        <v>P*T-</v>
      </c>
      <c r="CL649" s="58" t="str">
        <f t="shared" si="294"/>
        <v>P*T+</v>
      </c>
      <c r="CM649" s="58" t="str">
        <f t="shared" si="294"/>
        <v>P*T-</v>
      </c>
      <c r="CN649" s="58" t="str">
        <f t="shared" ref="CN649:DS649" si="351">IF(LEFT(CN$9,7)="Include",IF(LEFT(CN105,4)="WILL",IF(CN509&lt;&gt;"*","P+T+","P+T-"),IF(LEFT(CN105,6)="WON'T",IF(CN509&lt;&gt;"*","P-T+","P-T-"),IF(CN105="NA",IF(CN509&lt;&gt;"*","P*T+","P*T-"),IF(CN509&lt;&gt;"*","P*T+","P*T*")))),"*")</f>
        <v>P*T-</v>
      </c>
      <c r="CO649" s="58" t="str">
        <f t="shared" si="351"/>
        <v>P*T-</v>
      </c>
      <c r="CP649" s="58" t="str">
        <f t="shared" si="351"/>
        <v>P*T-</v>
      </c>
      <c r="CQ649" s="58" t="str">
        <f t="shared" si="351"/>
        <v>P*T*</v>
      </c>
      <c r="CR649" s="58" t="str">
        <f t="shared" si="351"/>
        <v>P*T*</v>
      </c>
      <c r="CS649" s="58" t="str">
        <f t="shared" si="351"/>
        <v>P*T*</v>
      </c>
      <c r="CT649" s="58" t="str">
        <f t="shared" si="351"/>
        <v>P*T*</v>
      </c>
      <c r="CU649" s="58" t="str">
        <f t="shared" si="351"/>
        <v>P*T-</v>
      </c>
      <c r="CV649" s="58" t="str">
        <f t="shared" si="351"/>
        <v>P*T-</v>
      </c>
      <c r="CW649" s="58" t="str">
        <f t="shared" si="351"/>
        <v>P*T*</v>
      </c>
      <c r="CX649" s="58" t="str">
        <f t="shared" si="351"/>
        <v>P*T*</v>
      </c>
      <c r="CY649" s="58" t="str">
        <f t="shared" si="351"/>
        <v>P+T-</v>
      </c>
      <c r="CZ649" s="58" t="str">
        <f t="shared" si="351"/>
        <v>P+T-</v>
      </c>
      <c r="DA649" s="58" t="str">
        <f t="shared" si="351"/>
        <v>P*T-</v>
      </c>
      <c r="DB649" s="58" t="str">
        <f t="shared" si="351"/>
        <v>P*T-</v>
      </c>
      <c r="DC649" s="58" t="str">
        <f t="shared" si="351"/>
        <v>*</v>
      </c>
      <c r="DD649" s="58" t="str">
        <f t="shared" si="351"/>
        <v>P*T-</v>
      </c>
      <c r="DE649" s="58" t="str">
        <f t="shared" si="351"/>
        <v>P*T-</v>
      </c>
      <c r="DF649" s="58" t="str">
        <f t="shared" si="351"/>
        <v>P*T-</v>
      </c>
      <c r="DG649" s="58" t="str">
        <f t="shared" si="351"/>
        <v>P*T*</v>
      </c>
      <c r="DH649" s="58" t="str">
        <f t="shared" si="351"/>
        <v>P+T-</v>
      </c>
      <c r="DI649" s="58" t="str">
        <f t="shared" si="351"/>
        <v>P*T-</v>
      </c>
      <c r="DJ649" s="58" t="str">
        <f t="shared" si="351"/>
        <v>P*T*</v>
      </c>
      <c r="DK649" s="58" t="str">
        <f t="shared" si="351"/>
        <v>P*T*</v>
      </c>
      <c r="DL649" s="58" t="str">
        <f t="shared" si="351"/>
        <v>P*T-</v>
      </c>
      <c r="DM649" s="58" t="str">
        <f t="shared" si="351"/>
        <v>*</v>
      </c>
      <c r="DN649" s="58" t="str">
        <f t="shared" si="351"/>
        <v>P*T*</v>
      </c>
      <c r="DO649" s="58" t="str">
        <f t="shared" si="351"/>
        <v>P*T*</v>
      </c>
      <c r="DP649" s="58" t="str">
        <f t="shared" si="351"/>
        <v>P*T-</v>
      </c>
      <c r="DQ649" s="58" t="str">
        <f t="shared" si="351"/>
        <v>*</v>
      </c>
      <c r="DR649" s="58" t="str">
        <f t="shared" si="351"/>
        <v>*</v>
      </c>
      <c r="DS649" s="58" t="str">
        <f t="shared" si="351"/>
        <v>P*T*</v>
      </c>
      <c r="DT649" s="58" t="str">
        <f t="shared" ref="DT649:EK649" si="352">IF(LEFT(DT$9,7)="Include",IF(LEFT(DT105,4)="WILL",IF(DT509&lt;&gt;"*","P+T+","P+T-"),IF(LEFT(DT105,6)="WON'T",IF(DT509&lt;&gt;"*","P-T+","P-T-"),IF(DT105="NA",IF(DT509&lt;&gt;"*","P*T+","P*T-"),IF(DT509&lt;&gt;"*","P*T+","P*T*")))),"*")</f>
        <v>P*T*</v>
      </c>
      <c r="DU649" s="58" t="str">
        <f t="shared" si="352"/>
        <v>P*T*</v>
      </c>
      <c r="DV649" s="58" t="str">
        <f t="shared" si="352"/>
        <v>*</v>
      </c>
      <c r="DW649" s="58" t="str">
        <f t="shared" si="352"/>
        <v>P*T-</v>
      </c>
      <c r="DX649" s="58" t="str">
        <f t="shared" si="352"/>
        <v>P*T-</v>
      </c>
      <c r="DY649" s="58" t="str">
        <f t="shared" si="352"/>
        <v>P+T-</v>
      </c>
      <c r="DZ649" s="58" t="str">
        <f t="shared" si="352"/>
        <v>P+T-</v>
      </c>
      <c r="EA649" s="58" t="str">
        <f t="shared" si="352"/>
        <v>P*T*</v>
      </c>
      <c r="EB649" s="58" t="str">
        <f t="shared" si="352"/>
        <v>P*T-</v>
      </c>
      <c r="EC649" s="58" t="str">
        <f t="shared" si="352"/>
        <v>P*T-</v>
      </c>
      <c r="ED649" s="58" t="str">
        <f t="shared" si="352"/>
        <v>P*T-</v>
      </c>
      <c r="EE649" s="58" t="str">
        <f t="shared" si="352"/>
        <v>P*T-</v>
      </c>
      <c r="EF649" s="58" t="str">
        <f t="shared" si="352"/>
        <v>P*T*</v>
      </c>
      <c r="EG649" s="58" t="str">
        <f t="shared" si="352"/>
        <v>P*T*</v>
      </c>
      <c r="EH649" s="58" t="str">
        <f t="shared" si="352"/>
        <v>P*T-</v>
      </c>
      <c r="EI649" s="58" t="str">
        <f t="shared" si="352"/>
        <v>P*T-</v>
      </c>
      <c r="EJ649" s="58" t="str">
        <f t="shared" si="352"/>
        <v>P*T-</v>
      </c>
      <c r="EK649" s="58" t="str">
        <f t="shared" si="352"/>
        <v>P*T-</v>
      </c>
      <c r="EL649" s="109"/>
      <c r="EM649" s="109"/>
    </row>
    <row r="650" spans="1:143" s="58" customFormat="1" ht="12.75" customHeight="1" x14ac:dyDescent="0.25">
      <c r="A650" s="5"/>
      <c r="B650" s="96"/>
      <c r="C650" s="96"/>
      <c r="D650" s="96"/>
      <c r="E650" s="96"/>
      <c r="F650" s="96" t="s">
        <v>3538</v>
      </c>
      <c r="G650" s="4" t="s">
        <v>381</v>
      </c>
      <c r="H650" s="18" t="s">
        <v>5</v>
      </c>
      <c r="I650" s="18"/>
      <c r="J650" s="58" t="str">
        <f t="shared" ref="J650:AO650" si="353">IF(LEFT(J$9,7)="Include",IF(LEFT(J106,4)="WILL",IF(J510&lt;&gt;"*","P+T+","P+T-"),IF(LEFT(J106,6)="WON'T",IF(J510&lt;&gt;"*","P-T+","P-T-"),IF(J106="NA",IF(J510&lt;&gt;"*","P*T+","P*T-"),IF(J510&lt;&gt;"*","P*T+","P*T*")))),"*")</f>
        <v>P*T-</v>
      </c>
      <c r="K650" s="58" t="str">
        <f t="shared" si="353"/>
        <v>P*T-</v>
      </c>
      <c r="L650" s="58" t="str">
        <f t="shared" si="353"/>
        <v>P*T-</v>
      </c>
      <c r="M650" s="58" t="str">
        <f t="shared" si="353"/>
        <v>P*T-</v>
      </c>
      <c r="N650" s="58" t="str">
        <f t="shared" si="353"/>
        <v>P*T-</v>
      </c>
      <c r="O650" s="58" t="str">
        <f t="shared" si="353"/>
        <v>P*T-</v>
      </c>
      <c r="P650" s="58" t="str">
        <f t="shared" si="353"/>
        <v>P*T-</v>
      </c>
      <c r="Q650" s="58" t="str">
        <f t="shared" si="353"/>
        <v>P*T*</v>
      </c>
      <c r="R650" s="58" t="str">
        <f t="shared" si="353"/>
        <v>P*T*</v>
      </c>
      <c r="S650" s="58" t="str">
        <f t="shared" si="353"/>
        <v>P*T-</v>
      </c>
      <c r="T650" s="58" t="str">
        <f t="shared" si="353"/>
        <v>P*T-</v>
      </c>
      <c r="U650" s="58" t="str">
        <f t="shared" si="353"/>
        <v>P*T-</v>
      </c>
      <c r="V650" s="58" t="str">
        <f t="shared" si="353"/>
        <v>P*T-</v>
      </c>
      <c r="W650" s="58" t="str">
        <f t="shared" si="353"/>
        <v>P*T-</v>
      </c>
      <c r="X650" s="58" t="str">
        <f t="shared" si="353"/>
        <v>P*T-</v>
      </c>
      <c r="Y650" s="58" t="str">
        <f t="shared" si="353"/>
        <v>P*T-</v>
      </c>
      <c r="Z650" s="58" t="str">
        <f t="shared" si="353"/>
        <v>P*T-</v>
      </c>
      <c r="AA650" s="58" t="str">
        <f t="shared" si="353"/>
        <v>P*T-</v>
      </c>
      <c r="AB650" s="58" t="str">
        <f t="shared" si="353"/>
        <v>P*T-</v>
      </c>
      <c r="AC650" s="58" t="str">
        <f t="shared" si="353"/>
        <v>P*T*</v>
      </c>
      <c r="AD650" s="58" t="str">
        <f t="shared" si="353"/>
        <v>P*T*</v>
      </c>
      <c r="AE650" s="58" t="str">
        <f t="shared" si="353"/>
        <v>P*T*</v>
      </c>
      <c r="AF650" s="58" t="str">
        <f t="shared" si="353"/>
        <v>P*T-</v>
      </c>
      <c r="AG650" s="58" t="str">
        <f t="shared" si="353"/>
        <v>P*T-</v>
      </c>
      <c r="AH650" s="58" t="str">
        <f t="shared" si="353"/>
        <v>P*T*</v>
      </c>
      <c r="AI650" s="58" t="str">
        <f t="shared" si="353"/>
        <v>P*T*</v>
      </c>
      <c r="AJ650" s="58" t="str">
        <f t="shared" si="353"/>
        <v>P*T-</v>
      </c>
      <c r="AK650" s="58" t="str">
        <f t="shared" si="353"/>
        <v>P*T-</v>
      </c>
      <c r="AL650" s="58" t="str">
        <f t="shared" si="353"/>
        <v>P*T*</v>
      </c>
      <c r="AM650" s="58" t="str">
        <f t="shared" si="353"/>
        <v>P*T*</v>
      </c>
      <c r="AN650" s="58" t="str">
        <f t="shared" si="353"/>
        <v>P*T*</v>
      </c>
      <c r="AO650" s="58" t="str">
        <f t="shared" si="353"/>
        <v>P*T*</v>
      </c>
      <c r="AP650" s="58" t="str">
        <f t="shared" ref="AP650:BU650" si="354">IF(LEFT(AP$9,7)="Include",IF(LEFT(AP106,4)="WILL",IF(AP510&lt;&gt;"*","P+T+","P+T-"),IF(LEFT(AP106,6)="WON'T",IF(AP510&lt;&gt;"*","P-T+","P-T-"),IF(AP106="NA",IF(AP510&lt;&gt;"*","P*T+","P*T-"),IF(AP510&lt;&gt;"*","P*T+","P*T*")))),"*")</f>
        <v>P*T*</v>
      </c>
      <c r="AQ650" s="58" t="str">
        <f t="shared" si="354"/>
        <v>*</v>
      </c>
      <c r="AR650" s="58" t="str">
        <f t="shared" si="354"/>
        <v>P*T*</v>
      </c>
      <c r="AS650" s="58" t="str">
        <f t="shared" si="354"/>
        <v>P*T*</v>
      </c>
      <c r="AT650" s="58" t="str">
        <f t="shared" si="354"/>
        <v>P*T-</v>
      </c>
      <c r="AU650" s="58" t="str">
        <f t="shared" si="354"/>
        <v>P*T-</v>
      </c>
      <c r="AV650" s="58" t="str">
        <f t="shared" si="354"/>
        <v>*</v>
      </c>
      <c r="AW650" s="58" t="str">
        <f t="shared" si="354"/>
        <v>*</v>
      </c>
      <c r="AX650" s="58" t="str">
        <f t="shared" si="354"/>
        <v>*</v>
      </c>
      <c r="AY650" s="58" t="str">
        <f t="shared" si="354"/>
        <v>*</v>
      </c>
      <c r="AZ650" s="58" t="str">
        <f t="shared" si="354"/>
        <v>P*T*</v>
      </c>
      <c r="BA650" s="58" t="str">
        <f t="shared" si="354"/>
        <v>P*T-</v>
      </c>
      <c r="BB650" s="58" t="str">
        <f t="shared" si="354"/>
        <v>P*T-</v>
      </c>
      <c r="BC650" s="58" t="str">
        <f t="shared" si="354"/>
        <v>P*T-</v>
      </c>
      <c r="BD650" s="58" t="str">
        <f t="shared" si="354"/>
        <v>P*T-</v>
      </c>
      <c r="BE650" s="58" t="str">
        <f t="shared" si="354"/>
        <v>*</v>
      </c>
      <c r="BF650" s="58" t="str">
        <f t="shared" si="354"/>
        <v>*</v>
      </c>
      <c r="BG650" s="58" t="str">
        <f t="shared" si="354"/>
        <v>P*T*</v>
      </c>
      <c r="BH650" s="58" t="str">
        <f t="shared" si="354"/>
        <v>*</v>
      </c>
      <c r="BI650" s="58" t="str">
        <f t="shared" si="354"/>
        <v>P*T*</v>
      </c>
      <c r="BJ650" s="58" t="str">
        <f t="shared" si="354"/>
        <v>P*T-</v>
      </c>
      <c r="BK650" s="58" t="str">
        <f t="shared" si="354"/>
        <v>P*T-</v>
      </c>
      <c r="BL650" s="58" t="str">
        <f t="shared" si="354"/>
        <v>P*T-</v>
      </c>
      <c r="BM650" s="58" t="str">
        <f t="shared" si="354"/>
        <v>P*T-</v>
      </c>
      <c r="BN650" s="58" t="str">
        <f t="shared" si="354"/>
        <v>P*T*</v>
      </c>
      <c r="BO650" s="58" t="str">
        <f t="shared" si="354"/>
        <v>P*T*</v>
      </c>
      <c r="BP650" s="58" t="str">
        <f t="shared" si="354"/>
        <v>P*T*</v>
      </c>
      <c r="BQ650" s="58" t="str">
        <f t="shared" si="354"/>
        <v>P*T*</v>
      </c>
      <c r="BR650" s="58" t="str">
        <f t="shared" si="354"/>
        <v>P*T*</v>
      </c>
      <c r="BS650" s="58" t="str">
        <f t="shared" si="354"/>
        <v>P*T*</v>
      </c>
      <c r="BT650" s="58" t="str">
        <f t="shared" si="354"/>
        <v>P*T-</v>
      </c>
      <c r="BU650" s="58" t="str">
        <f t="shared" si="354"/>
        <v>P*T-</v>
      </c>
      <c r="BV650" s="58" t="str">
        <f t="shared" ref="BV650:CI650" si="355">IF(LEFT(BV$9,7)="Include",IF(LEFT(BV106,4)="WILL",IF(BV510&lt;&gt;"*","P+T+","P+T-"),IF(LEFT(BV106,6)="WON'T",IF(BV510&lt;&gt;"*","P-T+","P-T-"),IF(BV106="NA",IF(BV510&lt;&gt;"*","P*T+","P*T-"),IF(BV510&lt;&gt;"*","P*T+","P*T*")))),"*")</f>
        <v>P*T-</v>
      </c>
      <c r="BW650" s="58" t="str">
        <f t="shared" si="355"/>
        <v>P*T-</v>
      </c>
      <c r="BX650" s="58" t="str">
        <f t="shared" si="355"/>
        <v>P*T*</v>
      </c>
      <c r="BY650" s="58" t="str">
        <f t="shared" si="355"/>
        <v>P*T*</v>
      </c>
      <c r="BZ650" s="58" t="str">
        <f t="shared" si="355"/>
        <v>P*T-</v>
      </c>
      <c r="CA650" s="58" t="str">
        <f t="shared" si="355"/>
        <v>P*T-</v>
      </c>
      <c r="CB650" s="58" t="str">
        <f t="shared" si="355"/>
        <v>P*T*</v>
      </c>
      <c r="CC650" s="58" t="str">
        <f t="shared" si="355"/>
        <v>P*T-</v>
      </c>
      <c r="CD650" s="58" t="str">
        <f t="shared" si="355"/>
        <v>P*T-</v>
      </c>
      <c r="CE650" s="58" t="str">
        <f t="shared" si="355"/>
        <v>*</v>
      </c>
      <c r="CF650" s="58" t="str">
        <f t="shared" si="355"/>
        <v>*</v>
      </c>
      <c r="CG650" s="58" t="str">
        <f t="shared" si="355"/>
        <v>P*T*</v>
      </c>
      <c r="CH650" s="58" t="str">
        <f t="shared" si="355"/>
        <v>P*T-</v>
      </c>
      <c r="CI650" s="58" t="str">
        <f t="shared" si="355"/>
        <v>P*T-</v>
      </c>
      <c r="CJ650" s="58" t="str">
        <f t="shared" si="305"/>
        <v>P*T-</v>
      </c>
      <c r="CK650" s="58" t="str">
        <f t="shared" si="294"/>
        <v>P*T-</v>
      </c>
      <c r="CL650" s="58" t="str">
        <f t="shared" si="294"/>
        <v>P*T-</v>
      </c>
      <c r="CM650" s="58" t="str">
        <f t="shared" si="294"/>
        <v>P*T-</v>
      </c>
      <c r="CN650" s="58" t="str">
        <f t="shared" ref="CN650:DS650" si="356">IF(LEFT(CN$9,7)="Include",IF(LEFT(CN106,4)="WILL",IF(CN510&lt;&gt;"*","P+T+","P+T-"),IF(LEFT(CN106,6)="WON'T",IF(CN510&lt;&gt;"*","P-T+","P-T-"),IF(CN106="NA",IF(CN510&lt;&gt;"*","P*T+","P*T-"),IF(CN510&lt;&gt;"*","P*T+","P*T*")))),"*")</f>
        <v>P*T-</v>
      </c>
      <c r="CO650" s="58" t="str">
        <f t="shared" si="356"/>
        <v>P*T-</v>
      </c>
      <c r="CP650" s="58" t="str">
        <f t="shared" si="356"/>
        <v>P*T-</v>
      </c>
      <c r="CQ650" s="58" t="str">
        <f t="shared" si="356"/>
        <v>P*T*</v>
      </c>
      <c r="CR650" s="58" t="str">
        <f t="shared" si="356"/>
        <v>P*T*</v>
      </c>
      <c r="CS650" s="58" t="str">
        <f t="shared" si="356"/>
        <v>P*T*</v>
      </c>
      <c r="CT650" s="58" t="str">
        <f t="shared" si="356"/>
        <v>P*T*</v>
      </c>
      <c r="CU650" s="58" t="str">
        <f t="shared" si="356"/>
        <v>P*T-</v>
      </c>
      <c r="CV650" s="58" t="str">
        <f t="shared" si="356"/>
        <v>P*T-</v>
      </c>
      <c r="CW650" s="58" t="str">
        <f t="shared" si="356"/>
        <v>P*T*</v>
      </c>
      <c r="CX650" s="58" t="str">
        <f t="shared" si="356"/>
        <v>P*T*</v>
      </c>
      <c r="CY650" s="58" t="str">
        <f t="shared" si="356"/>
        <v>P*T-</v>
      </c>
      <c r="CZ650" s="58" t="str">
        <f t="shared" si="356"/>
        <v>P*T-</v>
      </c>
      <c r="DA650" s="58" t="str">
        <f t="shared" si="356"/>
        <v>P*T-</v>
      </c>
      <c r="DB650" s="58" t="str">
        <f t="shared" si="356"/>
        <v>P*T-</v>
      </c>
      <c r="DC650" s="58" t="str">
        <f t="shared" si="356"/>
        <v>*</v>
      </c>
      <c r="DD650" s="58" t="str">
        <f t="shared" si="356"/>
        <v>P*T-</v>
      </c>
      <c r="DE650" s="58" t="str">
        <f t="shared" si="356"/>
        <v>P*T-</v>
      </c>
      <c r="DF650" s="58" t="str">
        <f t="shared" si="356"/>
        <v>P*T-</v>
      </c>
      <c r="DG650" s="58" t="str">
        <f t="shared" si="356"/>
        <v>P*T*</v>
      </c>
      <c r="DH650" s="58" t="str">
        <f t="shared" si="356"/>
        <v>P*T-</v>
      </c>
      <c r="DI650" s="58" t="str">
        <f t="shared" si="356"/>
        <v>P*T-</v>
      </c>
      <c r="DJ650" s="58" t="str">
        <f t="shared" si="356"/>
        <v>P*T*</v>
      </c>
      <c r="DK650" s="58" t="str">
        <f t="shared" si="356"/>
        <v>P*T*</v>
      </c>
      <c r="DL650" s="58" t="str">
        <f t="shared" si="356"/>
        <v>P*T-</v>
      </c>
      <c r="DM650" s="58" t="str">
        <f t="shared" si="356"/>
        <v>*</v>
      </c>
      <c r="DN650" s="58" t="str">
        <f t="shared" si="356"/>
        <v>P*T*</v>
      </c>
      <c r="DO650" s="58" t="str">
        <f t="shared" si="356"/>
        <v>P*T*</v>
      </c>
      <c r="DP650" s="58" t="str">
        <f t="shared" si="356"/>
        <v>P*T-</v>
      </c>
      <c r="DQ650" s="58" t="str">
        <f t="shared" si="356"/>
        <v>*</v>
      </c>
      <c r="DR650" s="58" t="str">
        <f t="shared" si="356"/>
        <v>*</v>
      </c>
      <c r="DS650" s="58" t="str">
        <f t="shared" si="356"/>
        <v>P*T*</v>
      </c>
      <c r="DT650" s="58" t="str">
        <f t="shared" ref="DT650:EK650" si="357">IF(LEFT(DT$9,7)="Include",IF(LEFT(DT106,4)="WILL",IF(DT510&lt;&gt;"*","P+T+","P+T-"),IF(LEFT(DT106,6)="WON'T",IF(DT510&lt;&gt;"*","P-T+","P-T-"),IF(DT106="NA",IF(DT510&lt;&gt;"*","P*T+","P*T-"),IF(DT510&lt;&gt;"*","P*T+","P*T*")))),"*")</f>
        <v>P*T*</v>
      </c>
      <c r="DU650" s="58" t="str">
        <f t="shared" si="357"/>
        <v>P*T*</v>
      </c>
      <c r="DV650" s="58" t="str">
        <f t="shared" si="357"/>
        <v>*</v>
      </c>
      <c r="DW650" s="58" t="str">
        <f t="shared" si="357"/>
        <v>P*T-</v>
      </c>
      <c r="DX650" s="58" t="str">
        <f t="shared" si="357"/>
        <v>P*T-</v>
      </c>
      <c r="DY650" s="58" t="str">
        <f t="shared" si="357"/>
        <v>P*T-</v>
      </c>
      <c r="DZ650" s="58" t="str">
        <f t="shared" si="357"/>
        <v>P*T-</v>
      </c>
      <c r="EA650" s="58" t="str">
        <f t="shared" si="357"/>
        <v>P*T*</v>
      </c>
      <c r="EB650" s="58" t="str">
        <f t="shared" si="357"/>
        <v>P*T-</v>
      </c>
      <c r="EC650" s="58" t="str">
        <f t="shared" si="357"/>
        <v>P*T-</v>
      </c>
      <c r="ED650" s="58" t="str">
        <f t="shared" si="357"/>
        <v>P*T-</v>
      </c>
      <c r="EE650" s="58" t="str">
        <f t="shared" si="357"/>
        <v>P*T-</v>
      </c>
      <c r="EF650" s="58" t="str">
        <f t="shared" si="357"/>
        <v>P*T*</v>
      </c>
      <c r="EG650" s="58" t="str">
        <f t="shared" si="357"/>
        <v>P*T*</v>
      </c>
      <c r="EH650" s="58" t="str">
        <f t="shared" si="357"/>
        <v>P*T-</v>
      </c>
      <c r="EI650" s="58" t="str">
        <f t="shared" si="357"/>
        <v>P*T-</v>
      </c>
      <c r="EJ650" s="58" t="str">
        <f t="shared" si="357"/>
        <v>P*T-</v>
      </c>
      <c r="EK650" s="58" t="str">
        <f t="shared" si="357"/>
        <v>P*T-</v>
      </c>
      <c r="EL650" s="109"/>
      <c r="EM650" s="109"/>
    </row>
    <row r="651" spans="1:143" s="58" customFormat="1" ht="12.75" customHeight="1" x14ac:dyDescent="0.25">
      <c r="A651" s="5"/>
      <c r="B651" s="96"/>
      <c r="C651" s="96"/>
      <c r="D651" s="96"/>
      <c r="E651" s="96"/>
      <c r="F651" s="96" t="s">
        <v>3538</v>
      </c>
      <c r="G651" s="4" t="s">
        <v>382</v>
      </c>
      <c r="H651" s="18" t="s">
        <v>5</v>
      </c>
      <c r="I651" s="18"/>
      <c r="J651" s="58" t="str">
        <f t="shared" ref="J651:AO651" si="358">IF(LEFT(J$9,7)="Include",IF(LEFT(J107,4)="WILL",IF(J511&lt;&gt;"*","P+T+","P+T-"),IF(LEFT(J107,6)="WON'T",IF(J511&lt;&gt;"*","P-T+","P-T-"),IF(J107="NA",IF(J511&lt;&gt;"*","P*T+","P*T-"),IF(J511&lt;&gt;"*","P*T+","P*T*")))),"*")</f>
        <v>P*T-</v>
      </c>
      <c r="K651" s="58" t="str">
        <f t="shared" si="358"/>
        <v>P*T-</v>
      </c>
      <c r="L651" s="58" t="str">
        <f t="shared" si="358"/>
        <v>P*T-</v>
      </c>
      <c r="M651" s="58" t="str">
        <f t="shared" si="358"/>
        <v>P*T-</v>
      </c>
      <c r="N651" s="58" t="str">
        <f t="shared" si="358"/>
        <v>P*T-</v>
      </c>
      <c r="O651" s="58" t="str">
        <f t="shared" si="358"/>
        <v>P*T-</v>
      </c>
      <c r="P651" s="58" t="str">
        <f t="shared" si="358"/>
        <v>P*T-</v>
      </c>
      <c r="Q651" s="58" t="str">
        <f t="shared" si="358"/>
        <v>P*T*</v>
      </c>
      <c r="R651" s="58" t="str">
        <f t="shared" si="358"/>
        <v>P*T*</v>
      </c>
      <c r="S651" s="58" t="str">
        <f t="shared" si="358"/>
        <v>P*T-</v>
      </c>
      <c r="T651" s="58" t="str">
        <f t="shared" si="358"/>
        <v>P*T-</v>
      </c>
      <c r="U651" s="58" t="str">
        <f t="shared" si="358"/>
        <v>P*T-</v>
      </c>
      <c r="V651" s="58" t="str">
        <f t="shared" si="358"/>
        <v>P*T-</v>
      </c>
      <c r="W651" s="58" t="str">
        <f t="shared" si="358"/>
        <v>P*T-</v>
      </c>
      <c r="X651" s="58" t="str">
        <f t="shared" si="358"/>
        <v>P*T-</v>
      </c>
      <c r="Y651" s="58" t="str">
        <f t="shared" si="358"/>
        <v>P*T-</v>
      </c>
      <c r="Z651" s="58" t="str">
        <f t="shared" si="358"/>
        <v>P*T-</v>
      </c>
      <c r="AA651" s="58" t="str">
        <f t="shared" si="358"/>
        <v>P*T-</v>
      </c>
      <c r="AB651" s="58" t="str">
        <f t="shared" si="358"/>
        <v>P*T-</v>
      </c>
      <c r="AC651" s="58" t="str">
        <f t="shared" si="358"/>
        <v>P*T*</v>
      </c>
      <c r="AD651" s="58" t="str">
        <f t="shared" si="358"/>
        <v>P*T*</v>
      </c>
      <c r="AE651" s="58" t="str">
        <f t="shared" si="358"/>
        <v>P*T*</v>
      </c>
      <c r="AF651" s="58" t="str">
        <f t="shared" si="358"/>
        <v>P*T-</v>
      </c>
      <c r="AG651" s="58" t="str">
        <f t="shared" si="358"/>
        <v>P*T-</v>
      </c>
      <c r="AH651" s="58" t="str">
        <f t="shared" si="358"/>
        <v>P*T*</v>
      </c>
      <c r="AI651" s="58" t="str">
        <f t="shared" si="358"/>
        <v>P*T*</v>
      </c>
      <c r="AJ651" s="58" t="str">
        <f t="shared" si="358"/>
        <v>P*T-</v>
      </c>
      <c r="AK651" s="58" t="str">
        <f t="shared" si="358"/>
        <v>P*T-</v>
      </c>
      <c r="AL651" s="58" t="str">
        <f t="shared" si="358"/>
        <v>P*T*</v>
      </c>
      <c r="AM651" s="58" t="str">
        <f t="shared" si="358"/>
        <v>P*T*</v>
      </c>
      <c r="AN651" s="58" t="str">
        <f t="shared" si="358"/>
        <v>P*T+</v>
      </c>
      <c r="AO651" s="58" t="str">
        <f t="shared" si="358"/>
        <v>P*T+</v>
      </c>
      <c r="AP651" s="58" t="str">
        <f t="shared" ref="AP651:BU651" si="359">IF(LEFT(AP$9,7)="Include",IF(LEFT(AP107,4)="WILL",IF(AP511&lt;&gt;"*","P+T+","P+T-"),IF(LEFT(AP107,6)="WON'T",IF(AP511&lt;&gt;"*","P-T+","P-T-"),IF(AP107="NA",IF(AP511&lt;&gt;"*","P*T+","P*T-"),IF(AP511&lt;&gt;"*","P*T+","P*T*")))),"*")</f>
        <v>P*T*</v>
      </c>
      <c r="AQ651" s="58" t="str">
        <f t="shared" si="359"/>
        <v>*</v>
      </c>
      <c r="AR651" s="58" t="str">
        <f t="shared" si="359"/>
        <v>P*T*</v>
      </c>
      <c r="AS651" s="58" t="str">
        <f t="shared" si="359"/>
        <v>P*T*</v>
      </c>
      <c r="AT651" s="58" t="str">
        <f t="shared" si="359"/>
        <v>P*T-</v>
      </c>
      <c r="AU651" s="58" t="str">
        <f t="shared" si="359"/>
        <v>P*T-</v>
      </c>
      <c r="AV651" s="58" t="str">
        <f t="shared" si="359"/>
        <v>*</v>
      </c>
      <c r="AW651" s="58" t="str">
        <f t="shared" si="359"/>
        <v>*</v>
      </c>
      <c r="AX651" s="58" t="str">
        <f t="shared" si="359"/>
        <v>*</v>
      </c>
      <c r="AY651" s="58" t="str">
        <f t="shared" si="359"/>
        <v>*</v>
      </c>
      <c r="AZ651" s="58" t="str">
        <f t="shared" si="359"/>
        <v>P*T*</v>
      </c>
      <c r="BA651" s="58" t="str">
        <f t="shared" si="359"/>
        <v>P*T-</v>
      </c>
      <c r="BB651" s="58" t="str">
        <f t="shared" si="359"/>
        <v>P*T-</v>
      </c>
      <c r="BC651" s="58" t="str">
        <f t="shared" si="359"/>
        <v>P*T-</v>
      </c>
      <c r="BD651" s="58" t="str">
        <f t="shared" si="359"/>
        <v>P*T-</v>
      </c>
      <c r="BE651" s="58" t="str">
        <f t="shared" si="359"/>
        <v>*</v>
      </c>
      <c r="BF651" s="58" t="str">
        <f t="shared" si="359"/>
        <v>*</v>
      </c>
      <c r="BG651" s="58" t="str">
        <f t="shared" si="359"/>
        <v>P*T*</v>
      </c>
      <c r="BH651" s="58" t="str">
        <f t="shared" si="359"/>
        <v>*</v>
      </c>
      <c r="BI651" s="58" t="str">
        <f t="shared" si="359"/>
        <v>P*T*</v>
      </c>
      <c r="BJ651" s="58" t="str">
        <f t="shared" si="359"/>
        <v>P*T-</v>
      </c>
      <c r="BK651" s="58" t="str">
        <f t="shared" si="359"/>
        <v>P*T-</v>
      </c>
      <c r="BL651" s="58" t="str">
        <f t="shared" si="359"/>
        <v>P*T-</v>
      </c>
      <c r="BM651" s="58" t="str">
        <f t="shared" si="359"/>
        <v>P*T-</v>
      </c>
      <c r="BN651" s="58" t="str">
        <f t="shared" si="359"/>
        <v>P*T*</v>
      </c>
      <c r="BO651" s="58" t="str">
        <f t="shared" si="359"/>
        <v>P*T*</v>
      </c>
      <c r="BP651" s="58" t="str">
        <f t="shared" si="359"/>
        <v>P*T*</v>
      </c>
      <c r="BQ651" s="58" t="str">
        <f t="shared" si="359"/>
        <v>P*T*</v>
      </c>
      <c r="BR651" s="58" t="str">
        <f t="shared" si="359"/>
        <v>P*T*</v>
      </c>
      <c r="BS651" s="58" t="str">
        <f t="shared" si="359"/>
        <v>P*T*</v>
      </c>
      <c r="BT651" s="58" t="str">
        <f t="shared" si="359"/>
        <v>P*T-</v>
      </c>
      <c r="BU651" s="58" t="str">
        <f t="shared" si="359"/>
        <v>P*T-</v>
      </c>
      <c r="BV651" s="58" t="str">
        <f t="shared" ref="BV651:CI651" si="360">IF(LEFT(BV$9,7)="Include",IF(LEFT(BV107,4)="WILL",IF(BV511&lt;&gt;"*","P+T+","P+T-"),IF(LEFT(BV107,6)="WON'T",IF(BV511&lt;&gt;"*","P-T+","P-T-"),IF(BV107="NA",IF(BV511&lt;&gt;"*","P*T+","P*T-"),IF(BV511&lt;&gt;"*","P*T+","P*T*")))),"*")</f>
        <v>P*T-</v>
      </c>
      <c r="BW651" s="58" t="str">
        <f t="shared" si="360"/>
        <v>P*T-</v>
      </c>
      <c r="BX651" s="58" t="str">
        <f t="shared" si="360"/>
        <v>P*T*</v>
      </c>
      <c r="BY651" s="58" t="str">
        <f t="shared" si="360"/>
        <v>P*T*</v>
      </c>
      <c r="BZ651" s="58" t="str">
        <f t="shared" si="360"/>
        <v>P*T-</v>
      </c>
      <c r="CA651" s="58" t="str">
        <f t="shared" si="360"/>
        <v>P*T-</v>
      </c>
      <c r="CB651" s="58" t="str">
        <f t="shared" si="360"/>
        <v>P*T*</v>
      </c>
      <c r="CC651" s="58" t="str">
        <f t="shared" si="360"/>
        <v>P*T-</v>
      </c>
      <c r="CD651" s="58" t="str">
        <f t="shared" si="360"/>
        <v>P*T-</v>
      </c>
      <c r="CE651" s="58" t="str">
        <f t="shared" si="360"/>
        <v>*</v>
      </c>
      <c r="CF651" s="58" t="str">
        <f t="shared" si="360"/>
        <v>*</v>
      </c>
      <c r="CG651" s="58" t="str">
        <f t="shared" si="360"/>
        <v>P*T*</v>
      </c>
      <c r="CH651" s="58" t="str">
        <f t="shared" si="360"/>
        <v>P*T-</v>
      </c>
      <c r="CI651" s="58" t="str">
        <f t="shared" si="360"/>
        <v>P*T-</v>
      </c>
      <c r="CJ651" s="58" t="str">
        <f t="shared" si="305"/>
        <v>P*T-</v>
      </c>
      <c r="CK651" s="58" t="str">
        <f t="shared" si="294"/>
        <v>P*T-</v>
      </c>
      <c r="CL651" s="58" t="str">
        <f t="shared" si="294"/>
        <v>P*T-</v>
      </c>
      <c r="CM651" s="58" t="str">
        <f t="shared" si="294"/>
        <v>P*T-</v>
      </c>
      <c r="CN651" s="58" t="str">
        <f t="shared" ref="CN651:DS651" si="361">IF(LEFT(CN$9,7)="Include",IF(LEFT(CN107,4)="WILL",IF(CN511&lt;&gt;"*","P+T+","P+T-"),IF(LEFT(CN107,6)="WON'T",IF(CN511&lt;&gt;"*","P-T+","P-T-"),IF(CN107="NA",IF(CN511&lt;&gt;"*","P*T+","P*T-"),IF(CN511&lt;&gt;"*","P*T+","P*T*")))),"*")</f>
        <v>P*T-</v>
      </c>
      <c r="CO651" s="58" t="str">
        <f t="shared" si="361"/>
        <v>P*T-</v>
      </c>
      <c r="CP651" s="58" t="str">
        <f t="shared" si="361"/>
        <v>P*T-</v>
      </c>
      <c r="CQ651" s="58" t="str">
        <f t="shared" si="361"/>
        <v>P*T*</v>
      </c>
      <c r="CR651" s="58" t="str">
        <f t="shared" si="361"/>
        <v>P*T*</v>
      </c>
      <c r="CS651" s="58" t="str">
        <f t="shared" si="361"/>
        <v>P*T*</v>
      </c>
      <c r="CT651" s="58" t="str">
        <f t="shared" si="361"/>
        <v>P*T*</v>
      </c>
      <c r="CU651" s="58" t="str">
        <f t="shared" si="361"/>
        <v>P*T-</v>
      </c>
      <c r="CV651" s="58" t="str">
        <f t="shared" si="361"/>
        <v>P*T-</v>
      </c>
      <c r="CW651" s="58" t="str">
        <f t="shared" si="361"/>
        <v>P*T*</v>
      </c>
      <c r="CX651" s="58" t="str">
        <f t="shared" si="361"/>
        <v>P*T*</v>
      </c>
      <c r="CY651" s="58" t="str">
        <f t="shared" si="361"/>
        <v>P*T-</v>
      </c>
      <c r="CZ651" s="58" t="str">
        <f t="shared" si="361"/>
        <v>P*T-</v>
      </c>
      <c r="DA651" s="58" t="str">
        <f t="shared" si="361"/>
        <v>P*T-</v>
      </c>
      <c r="DB651" s="58" t="str">
        <f t="shared" si="361"/>
        <v>P*T-</v>
      </c>
      <c r="DC651" s="58" t="str">
        <f t="shared" si="361"/>
        <v>*</v>
      </c>
      <c r="DD651" s="58" t="str">
        <f t="shared" si="361"/>
        <v>P*T-</v>
      </c>
      <c r="DE651" s="58" t="str">
        <f t="shared" si="361"/>
        <v>P*T-</v>
      </c>
      <c r="DF651" s="58" t="str">
        <f t="shared" si="361"/>
        <v>P*T-</v>
      </c>
      <c r="DG651" s="58" t="str">
        <f t="shared" si="361"/>
        <v>P*T*</v>
      </c>
      <c r="DH651" s="58" t="str">
        <f t="shared" si="361"/>
        <v>P*T-</v>
      </c>
      <c r="DI651" s="58" t="str">
        <f t="shared" si="361"/>
        <v>P*T-</v>
      </c>
      <c r="DJ651" s="58" t="str">
        <f t="shared" si="361"/>
        <v>P*T*</v>
      </c>
      <c r="DK651" s="58" t="str">
        <f t="shared" si="361"/>
        <v>P*T*</v>
      </c>
      <c r="DL651" s="58" t="str">
        <f t="shared" si="361"/>
        <v>P*T-</v>
      </c>
      <c r="DM651" s="58" t="str">
        <f t="shared" si="361"/>
        <v>*</v>
      </c>
      <c r="DN651" s="58" t="str">
        <f t="shared" si="361"/>
        <v>P*T*</v>
      </c>
      <c r="DO651" s="58" t="str">
        <f t="shared" si="361"/>
        <v>P*T*</v>
      </c>
      <c r="DP651" s="58" t="str">
        <f t="shared" si="361"/>
        <v>P*T-</v>
      </c>
      <c r="DQ651" s="58" t="str">
        <f t="shared" si="361"/>
        <v>*</v>
      </c>
      <c r="DR651" s="58" t="str">
        <f t="shared" si="361"/>
        <v>*</v>
      </c>
      <c r="DS651" s="58" t="str">
        <f t="shared" si="361"/>
        <v>P*T*</v>
      </c>
      <c r="DT651" s="58" t="str">
        <f t="shared" ref="DT651:EK651" si="362">IF(LEFT(DT$9,7)="Include",IF(LEFT(DT107,4)="WILL",IF(DT511&lt;&gt;"*","P+T+","P+T-"),IF(LEFT(DT107,6)="WON'T",IF(DT511&lt;&gt;"*","P-T+","P-T-"),IF(DT107="NA",IF(DT511&lt;&gt;"*","P*T+","P*T-"),IF(DT511&lt;&gt;"*","P*T+","P*T*")))),"*")</f>
        <v>P*T*</v>
      </c>
      <c r="DU651" s="58" t="str">
        <f t="shared" si="362"/>
        <v>P*T*</v>
      </c>
      <c r="DV651" s="58" t="str">
        <f t="shared" si="362"/>
        <v>*</v>
      </c>
      <c r="DW651" s="58" t="str">
        <f t="shared" si="362"/>
        <v>P*T-</v>
      </c>
      <c r="DX651" s="58" t="str">
        <f t="shared" si="362"/>
        <v>P*T-</v>
      </c>
      <c r="DY651" s="58" t="str">
        <f t="shared" si="362"/>
        <v>P*T-</v>
      </c>
      <c r="DZ651" s="58" t="str">
        <f t="shared" si="362"/>
        <v>P*T-</v>
      </c>
      <c r="EA651" s="58" t="str">
        <f t="shared" si="362"/>
        <v>P*T*</v>
      </c>
      <c r="EB651" s="58" t="str">
        <f t="shared" si="362"/>
        <v>P*T-</v>
      </c>
      <c r="EC651" s="58" t="str">
        <f t="shared" si="362"/>
        <v>P*T-</v>
      </c>
      <c r="ED651" s="58" t="str">
        <f t="shared" si="362"/>
        <v>P*T-</v>
      </c>
      <c r="EE651" s="58" t="str">
        <f t="shared" si="362"/>
        <v>P*T-</v>
      </c>
      <c r="EF651" s="58" t="str">
        <f t="shared" si="362"/>
        <v>P*T*</v>
      </c>
      <c r="EG651" s="58" t="str">
        <f t="shared" si="362"/>
        <v>P*T*</v>
      </c>
      <c r="EH651" s="58" t="str">
        <f t="shared" si="362"/>
        <v>P*T-</v>
      </c>
      <c r="EI651" s="58" t="str">
        <f t="shared" si="362"/>
        <v>P*T-</v>
      </c>
      <c r="EJ651" s="58" t="str">
        <f t="shared" si="362"/>
        <v>P*T-</v>
      </c>
      <c r="EK651" s="58" t="str">
        <f t="shared" si="362"/>
        <v>P*T-</v>
      </c>
      <c r="EL651" s="109"/>
      <c r="EM651" s="109"/>
    </row>
    <row r="652" spans="1:143" s="58" customFormat="1" ht="12.75" customHeight="1" x14ac:dyDescent="0.25">
      <c r="A652" s="5"/>
      <c r="B652" s="96"/>
      <c r="C652" s="96"/>
      <c r="D652" s="96"/>
      <c r="E652" s="96"/>
      <c r="F652" s="96" t="s">
        <v>3538</v>
      </c>
      <c r="G652" s="4" t="s">
        <v>384</v>
      </c>
      <c r="H652" s="18" t="s">
        <v>5</v>
      </c>
      <c r="I652" s="18"/>
      <c r="J652" s="58" t="str">
        <f t="shared" ref="J652:AO652" si="363">IF(LEFT(J$9,7)="Include",IF(LEFT(J108,4)="WILL",IF(J512&lt;&gt;"*","P+T+","P+T-"),IF(LEFT(J108,6)="WON'T",IF(J512&lt;&gt;"*","P-T+","P-T-"),IF(J108="NA",IF(J512&lt;&gt;"*","P*T+","P*T-"),IF(J512&lt;&gt;"*","P*T+","P*T*")))),"*")</f>
        <v>P*T-</v>
      </c>
      <c r="K652" s="58" t="str">
        <f t="shared" si="363"/>
        <v>P*T-</v>
      </c>
      <c r="L652" s="58" t="str">
        <f t="shared" si="363"/>
        <v>P*T-</v>
      </c>
      <c r="M652" s="58" t="str">
        <f t="shared" si="363"/>
        <v>P*T-</v>
      </c>
      <c r="N652" s="58" t="str">
        <f t="shared" si="363"/>
        <v>P*T-</v>
      </c>
      <c r="O652" s="58" t="str">
        <f t="shared" si="363"/>
        <v>P*T-</v>
      </c>
      <c r="P652" s="58" t="str">
        <f t="shared" si="363"/>
        <v>P*T-</v>
      </c>
      <c r="Q652" s="58" t="str">
        <f t="shared" si="363"/>
        <v>P*T*</v>
      </c>
      <c r="R652" s="58" t="str">
        <f t="shared" si="363"/>
        <v>P*T*</v>
      </c>
      <c r="S652" s="58" t="str">
        <f t="shared" si="363"/>
        <v>P*T-</v>
      </c>
      <c r="T652" s="58" t="str">
        <f t="shared" si="363"/>
        <v>P*T-</v>
      </c>
      <c r="U652" s="58" t="str">
        <f t="shared" si="363"/>
        <v>P*T-</v>
      </c>
      <c r="V652" s="58" t="str">
        <f t="shared" si="363"/>
        <v>P*T-</v>
      </c>
      <c r="W652" s="58" t="str">
        <f t="shared" si="363"/>
        <v>P*T-</v>
      </c>
      <c r="X652" s="58" t="str">
        <f t="shared" si="363"/>
        <v>P*T-</v>
      </c>
      <c r="Y652" s="58" t="str">
        <f t="shared" si="363"/>
        <v>P*T-</v>
      </c>
      <c r="Z652" s="58" t="str">
        <f t="shared" si="363"/>
        <v>P*T-</v>
      </c>
      <c r="AA652" s="58" t="str">
        <f t="shared" si="363"/>
        <v>P*T-</v>
      </c>
      <c r="AB652" s="58" t="str">
        <f t="shared" si="363"/>
        <v>P*T-</v>
      </c>
      <c r="AC652" s="58" t="str">
        <f t="shared" si="363"/>
        <v>P*T*</v>
      </c>
      <c r="AD652" s="58" t="str">
        <f t="shared" si="363"/>
        <v>P*T*</v>
      </c>
      <c r="AE652" s="58" t="str">
        <f t="shared" si="363"/>
        <v>P*T*</v>
      </c>
      <c r="AF652" s="58" t="str">
        <f t="shared" si="363"/>
        <v>P*T-</v>
      </c>
      <c r="AG652" s="58" t="str">
        <f t="shared" si="363"/>
        <v>P*T-</v>
      </c>
      <c r="AH652" s="58" t="str">
        <f t="shared" si="363"/>
        <v>P*T*</v>
      </c>
      <c r="AI652" s="58" t="str">
        <f t="shared" si="363"/>
        <v>P*T*</v>
      </c>
      <c r="AJ652" s="58" t="str">
        <f t="shared" si="363"/>
        <v>P*T-</v>
      </c>
      <c r="AK652" s="58" t="str">
        <f t="shared" si="363"/>
        <v>P*T-</v>
      </c>
      <c r="AL652" s="58" t="str">
        <f t="shared" si="363"/>
        <v>P*T*</v>
      </c>
      <c r="AM652" s="58" t="str">
        <f t="shared" si="363"/>
        <v>P*T*</v>
      </c>
      <c r="AN652" s="58" t="str">
        <f t="shared" si="363"/>
        <v>P*T+</v>
      </c>
      <c r="AO652" s="58" t="str">
        <f t="shared" si="363"/>
        <v>P*T+</v>
      </c>
      <c r="AP652" s="58" t="str">
        <f t="shared" ref="AP652:BU652" si="364">IF(LEFT(AP$9,7)="Include",IF(LEFT(AP108,4)="WILL",IF(AP512&lt;&gt;"*","P+T+","P+T-"),IF(LEFT(AP108,6)="WON'T",IF(AP512&lt;&gt;"*","P-T+","P-T-"),IF(AP108="NA",IF(AP512&lt;&gt;"*","P*T+","P*T-"),IF(AP512&lt;&gt;"*","P*T+","P*T*")))),"*")</f>
        <v>P*T*</v>
      </c>
      <c r="AQ652" s="58" t="str">
        <f t="shared" si="364"/>
        <v>*</v>
      </c>
      <c r="AR652" s="58" t="str">
        <f t="shared" si="364"/>
        <v>P*T*</v>
      </c>
      <c r="AS652" s="58" t="str">
        <f t="shared" si="364"/>
        <v>P*T*</v>
      </c>
      <c r="AT652" s="58" t="str">
        <f t="shared" si="364"/>
        <v>P*T-</v>
      </c>
      <c r="AU652" s="58" t="str">
        <f t="shared" si="364"/>
        <v>P*T-</v>
      </c>
      <c r="AV652" s="58" t="str">
        <f t="shared" si="364"/>
        <v>*</v>
      </c>
      <c r="AW652" s="58" t="str">
        <f t="shared" si="364"/>
        <v>*</v>
      </c>
      <c r="AX652" s="58" t="str">
        <f t="shared" si="364"/>
        <v>*</v>
      </c>
      <c r="AY652" s="58" t="str">
        <f t="shared" si="364"/>
        <v>*</v>
      </c>
      <c r="AZ652" s="58" t="str">
        <f t="shared" si="364"/>
        <v>P*T*</v>
      </c>
      <c r="BA652" s="58" t="str">
        <f t="shared" si="364"/>
        <v>P*T-</v>
      </c>
      <c r="BB652" s="58" t="str">
        <f t="shared" si="364"/>
        <v>P*T-</v>
      </c>
      <c r="BC652" s="58" t="str">
        <f t="shared" si="364"/>
        <v>P*T-</v>
      </c>
      <c r="BD652" s="58" t="str">
        <f t="shared" si="364"/>
        <v>P*T-</v>
      </c>
      <c r="BE652" s="58" t="str">
        <f t="shared" si="364"/>
        <v>*</v>
      </c>
      <c r="BF652" s="58" t="str">
        <f t="shared" si="364"/>
        <v>*</v>
      </c>
      <c r="BG652" s="58" t="str">
        <f t="shared" si="364"/>
        <v>P*T*</v>
      </c>
      <c r="BH652" s="58" t="str">
        <f t="shared" si="364"/>
        <v>*</v>
      </c>
      <c r="BI652" s="58" t="str">
        <f t="shared" si="364"/>
        <v>P*T*</v>
      </c>
      <c r="BJ652" s="58" t="str">
        <f t="shared" si="364"/>
        <v>P*T-</v>
      </c>
      <c r="BK652" s="58" t="str">
        <f t="shared" si="364"/>
        <v>P*T-</v>
      </c>
      <c r="BL652" s="58" t="str">
        <f t="shared" si="364"/>
        <v>P*T-</v>
      </c>
      <c r="BM652" s="58" t="str">
        <f t="shared" si="364"/>
        <v>P*T-</v>
      </c>
      <c r="BN652" s="58" t="str">
        <f t="shared" si="364"/>
        <v>P*T*</v>
      </c>
      <c r="BO652" s="58" t="str">
        <f t="shared" si="364"/>
        <v>P*T*</v>
      </c>
      <c r="BP652" s="58" t="str">
        <f t="shared" si="364"/>
        <v>P*T*</v>
      </c>
      <c r="BQ652" s="58" t="str">
        <f t="shared" si="364"/>
        <v>P*T*</v>
      </c>
      <c r="BR652" s="58" t="str">
        <f t="shared" si="364"/>
        <v>P*T*</v>
      </c>
      <c r="BS652" s="58" t="str">
        <f t="shared" si="364"/>
        <v>P*T*</v>
      </c>
      <c r="BT652" s="58" t="str">
        <f t="shared" si="364"/>
        <v>P*T-</v>
      </c>
      <c r="BU652" s="58" t="str">
        <f t="shared" si="364"/>
        <v>P*T-</v>
      </c>
      <c r="BV652" s="58" t="str">
        <f t="shared" ref="BV652:CI652" si="365">IF(LEFT(BV$9,7)="Include",IF(LEFT(BV108,4)="WILL",IF(BV512&lt;&gt;"*","P+T+","P+T-"),IF(LEFT(BV108,6)="WON'T",IF(BV512&lt;&gt;"*","P-T+","P-T-"),IF(BV108="NA",IF(BV512&lt;&gt;"*","P*T+","P*T-"),IF(BV512&lt;&gt;"*","P*T+","P*T*")))),"*")</f>
        <v>P*T-</v>
      </c>
      <c r="BW652" s="58" t="str">
        <f t="shared" si="365"/>
        <v>P*T-</v>
      </c>
      <c r="BX652" s="58" t="str">
        <f t="shared" si="365"/>
        <v>P*T*</v>
      </c>
      <c r="BY652" s="58" t="str">
        <f t="shared" si="365"/>
        <v>P*T*</v>
      </c>
      <c r="BZ652" s="58" t="str">
        <f t="shared" si="365"/>
        <v>P*T-</v>
      </c>
      <c r="CA652" s="58" t="str">
        <f t="shared" si="365"/>
        <v>P*T-</v>
      </c>
      <c r="CB652" s="58" t="str">
        <f t="shared" si="365"/>
        <v>P*T*</v>
      </c>
      <c r="CC652" s="58" t="str">
        <f t="shared" si="365"/>
        <v>P*T-</v>
      </c>
      <c r="CD652" s="58" t="str">
        <f t="shared" si="365"/>
        <v>P*T-</v>
      </c>
      <c r="CE652" s="58" t="str">
        <f t="shared" si="365"/>
        <v>*</v>
      </c>
      <c r="CF652" s="58" t="str">
        <f t="shared" si="365"/>
        <v>*</v>
      </c>
      <c r="CG652" s="58" t="str">
        <f t="shared" si="365"/>
        <v>P*T*</v>
      </c>
      <c r="CH652" s="58" t="str">
        <f t="shared" si="365"/>
        <v>P*T-</v>
      </c>
      <c r="CI652" s="58" t="str">
        <f t="shared" si="365"/>
        <v>P*T-</v>
      </c>
      <c r="CJ652" s="58" t="str">
        <f t="shared" si="305"/>
        <v>P*T-</v>
      </c>
      <c r="CK652" s="58" t="str">
        <f t="shared" si="294"/>
        <v>P*T-</v>
      </c>
      <c r="CL652" s="58" t="str">
        <f t="shared" si="294"/>
        <v>P*T-</v>
      </c>
      <c r="CM652" s="58" t="str">
        <f t="shared" si="294"/>
        <v>P*T-</v>
      </c>
      <c r="CN652" s="58" t="str">
        <f t="shared" ref="CN652:DS652" si="366">IF(LEFT(CN$9,7)="Include",IF(LEFT(CN108,4)="WILL",IF(CN512&lt;&gt;"*","P+T+","P+T-"),IF(LEFT(CN108,6)="WON'T",IF(CN512&lt;&gt;"*","P-T+","P-T-"),IF(CN108="NA",IF(CN512&lt;&gt;"*","P*T+","P*T-"),IF(CN512&lt;&gt;"*","P*T+","P*T*")))),"*")</f>
        <v>P*T-</v>
      </c>
      <c r="CO652" s="58" t="str">
        <f t="shared" si="366"/>
        <v>P*T-</v>
      </c>
      <c r="CP652" s="58" t="str">
        <f t="shared" si="366"/>
        <v>P*T-</v>
      </c>
      <c r="CQ652" s="58" t="str">
        <f t="shared" si="366"/>
        <v>P*T*</v>
      </c>
      <c r="CR652" s="58" t="str">
        <f t="shared" si="366"/>
        <v>P*T*</v>
      </c>
      <c r="CS652" s="58" t="str">
        <f t="shared" si="366"/>
        <v>P*T*</v>
      </c>
      <c r="CT652" s="58" t="str">
        <f t="shared" si="366"/>
        <v>P*T*</v>
      </c>
      <c r="CU652" s="58" t="str">
        <f t="shared" si="366"/>
        <v>P*T-</v>
      </c>
      <c r="CV652" s="58" t="str">
        <f t="shared" si="366"/>
        <v>P*T-</v>
      </c>
      <c r="CW652" s="58" t="str">
        <f t="shared" si="366"/>
        <v>P*T*</v>
      </c>
      <c r="CX652" s="58" t="str">
        <f t="shared" si="366"/>
        <v>P*T*</v>
      </c>
      <c r="CY652" s="58" t="str">
        <f t="shared" si="366"/>
        <v>P*T-</v>
      </c>
      <c r="CZ652" s="58" t="str">
        <f t="shared" si="366"/>
        <v>P*T-</v>
      </c>
      <c r="DA652" s="58" t="str">
        <f t="shared" si="366"/>
        <v>P+T+</v>
      </c>
      <c r="DB652" s="58" t="str">
        <f t="shared" si="366"/>
        <v>P+T-</v>
      </c>
      <c r="DC652" s="58" t="str">
        <f t="shared" si="366"/>
        <v>*</v>
      </c>
      <c r="DD652" s="58" t="str">
        <f t="shared" si="366"/>
        <v>P*T-</v>
      </c>
      <c r="DE652" s="58" t="str">
        <f t="shared" si="366"/>
        <v>P*T-</v>
      </c>
      <c r="DF652" s="58" t="str">
        <f t="shared" si="366"/>
        <v>P*T-</v>
      </c>
      <c r="DG652" s="58" t="str">
        <f t="shared" si="366"/>
        <v>P*T*</v>
      </c>
      <c r="DH652" s="58" t="str">
        <f t="shared" si="366"/>
        <v>P*T-</v>
      </c>
      <c r="DI652" s="58" t="str">
        <f t="shared" si="366"/>
        <v>P*T-</v>
      </c>
      <c r="DJ652" s="58" t="str">
        <f t="shared" si="366"/>
        <v>P*T*</v>
      </c>
      <c r="DK652" s="58" t="str">
        <f t="shared" si="366"/>
        <v>P*T*</v>
      </c>
      <c r="DL652" s="58" t="str">
        <f t="shared" si="366"/>
        <v>P*T-</v>
      </c>
      <c r="DM652" s="58" t="str">
        <f t="shared" si="366"/>
        <v>*</v>
      </c>
      <c r="DN652" s="58" t="str">
        <f t="shared" si="366"/>
        <v>P*T*</v>
      </c>
      <c r="DO652" s="58" t="str">
        <f t="shared" si="366"/>
        <v>P*T*</v>
      </c>
      <c r="DP652" s="58" t="str">
        <f t="shared" si="366"/>
        <v>P*T-</v>
      </c>
      <c r="DQ652" s="58" t="str">
        <f t="shared" si="366"/>
        <v>*</v>
      </c>
      <c r="DR652" s="58" t="str">
        <f t="shared" si="366"/>
        <v>*</v>
      </c>
      <c r="DS652" s="58" t="str">
        <f t="shared" si="366"/>
        <v>P*T*</v>
      </c>
      <c r="DT652" s="58" t="str">
        <f t="shared" ref="DT652:EK652" si="367">IF(LEFT(DT$9,7)="Include",IF(LEFT(DT108,4)="WILL",IF(DT512&lt;&gt;"*","P+T+","P+T-"),IF(LEFT(DT108,6)="WON'T",IF(DT512&lt;&gt;"*","P-T+","P-T-"),IF(DT108="NA",IF(DT512&lt;&gt;"*","P*T+","P*T-"),IF(DT512&lt;&gt;"*","P*T+","P*T*")))),"*")</f>
        <v>P*T*</v>
      </c>
      <c r="DU652" s="58" t="str">
        <f t="shared" si="367"/>
        <v>P*T*</v>
      </c>
      <c r="DV652" s="58" t="str">
        <f t="shared" si="367"/>
        <v>*</v>
      </c>
      <c r="DW652" s="58" t="str">
        <f t="shared" si="367"/>
        <v>P*T-</v>
      </c>
      <c r="DX652" s="58" t="str">
        <f t="shared" si="367"/>
        <v>P*T-</v>
      </c>
      <c r="DY652" s="58" t="str">
        <f t="shared" si="367"/>
        <v>P*T-</v>
      </c>
      <c r="DZ652" s="58" t="str">
        <f t="shared" si="367"/>
        <v>P*T-</v>
      </c>
      <c r="EA652" s="58" t="str">
        <f t="shared" si="367"/>
        <v>P*T*</v>
      </c>
      <c r="EB652" s="58" t="str">
        <f t="shared" si="367"/>
        <v>P*T-</v>
      </c>
      <c r="EC652" s="58" t="str">
        <f t="shared" si="367"/>
        <v>P*T-</v>
      </c>
      <c r="ED652" s="58" t="str">
        <f t="shared" si="367"/>
        <v>P*T-</v>
      </c>
      <c r="EE652" s="58" t="str">
        <f t="shared" si="367"/>
        <v>P*T-</v>
      </c>
      <c r="EF652" s="58" t="str">
        <f t="shared" si="367"/>
        <v>P*T*</v>
      </c>
      <c r="EG652" s="58" t="str">
        <f t="shared" si="367"/>
        <v>P*T*</v>
      </c>
      <c r="EH652" s="58" t="str">
        <f t="shared" si="367"/>
        <v>P*T-</v>
      </c>
      <c r="EI652" s="58" t="str">
        <f t="shared" si="367"/>
        <v>P*T-</v>
      </c>
      <c r="EJ652" s="58" t="str">
        <f t="shared" si="367"/>
        <v>P*T-</v>
      </c>
      <c r="EK652" s="58" t="str">
        <f t="shared" si="367"/>
        <v>P*T-</v>
      </c>
      <c r="EL652" s="109"/>
      <c r="EM652" s="109"/>
    </row>
    <row r="653" spans="1:143" s="58" customFormat="1" ht="12.75" customHeight="1" x14ac:dyDescent="0.25">
      <c r="A653" s="5"/>
      <c r="B653" s="96"/>
      <c r="C653" s="96"/>
      <c r="D653" s="96"/>
      <c r="E653" s="96"/>
      <c r="F653" s="96" t="s">
        <v>3538</v>
      </c>
      <c r="G653" s="4" t="s">
        <v>383</v>
      </c>
      <c r="H653" s="18" t="s">
        <v>5</v>
      </c>
      <c r="I653" s="18"/>
      <c r="J653" s="58" t="str">
        <f t="shared" ref="J653:AO653" si="368">IF(LEFT(J$9,7)="Include",IF(LEFT(J109,4)="WILL",IF(J513&lt;&gt;"*","P+T+","P+T-"),IF(LEFT(J109,6)="WON'T",IF(J513&lt;&gt;"*","P-T+","P-T-"),IF(J109="NA",IF(J513&lt;&gt;"*","P*T+","P*T-"),IF(J513&lt;&gt;"*","P*T+","P*T*")))),"*")</f>
        <v>P*T-</v>
      </c>
      <c r="K653" s="58" t="str">
        <f t="shared" si="368"/>
        <v>P*T-</v>
      </c>
      <c r="L653" s="58" t="str">
        <f t="shared" si="368"/>
        <v>P*T-</v>
      </c>
      <c r="M653" s="58" t="str">
        <f t="shared" si="368"/>
        <v>P*T-</v>
      </c>
      <c r="N653" s="58" t="str">
        <f t="shared" si="368"/>
        <v>P*T-</v>
      </c>
      <c r="O653" s="58" t="str">
        <f t="shared" si="368"/>
        <v>P*T-</v>
      </c>
      <c r="P653" s="58" t="str">
        <f t="shared" si="368"/>
        <v>P*T-</v>
      </c>
      <c r="Q653" s="58" t="str">
        <f t="shared" si="368"/>
        <v>P*T*</v>
      </c>
      <c r="R653" s="58" t="str">
        <f t="shared" si="368"/>
        <v>P*T*</v>
      </c>
      <c r="S653" s="58" t="str">
        <f t="shared" si="368"/>
        <v>P*T-</v>
      </c>
      <c r="T653" s="58" t="str">
        <f t="shared" si="368"/>
        <v>P*T-</v>
      </c>
      <c r="U653" s="58" t="str">
        <f t="shared" si="368"/>
        <v>P*T-</v>
      </c>
      <c r="V653" s="58" t="str">
        <f t="shared" si="368"/>
        <v>P*T-</v>
      </c>
      <c r="W653" s="58" t="str">
        <f t="shared" si="368"/>
        <v>P*T-</v>
      </c>
      <c r="X653" s="58" t="str">
        <f t="shared" si="368"/>
        <v>P*T-</v>
      </c>
      <c r="Y653" s="58" t="str">
        <f t="shared" si="368"/>
        <v>P*T-</v>
      </c>
      <c r="Z653" s="58" t="str">
        <f t="shared" si="368"/>
        <v>P*T-</v>
      </c>
      <c r="AA653" s="58" t="str">
        <f t="shared" si="368"/>
        <v>P*T-</v>
      </c>
      <c r="AB653" s="58" t="str">
        <f t="shared" si="368"/>
        <v>P*T-</v>
      </c>
      <c r="AC653" s="58" t="str">
        <f t="shared" si="368"/>
        <v>P*T*</v>
      </c>
      <c r="AD653" s="58" t="str">
        <f t="shared" si="368"/>
        <v>P*T*</v>
      </c>
      <c r="AE653" s="58" t="str">
        <f t="shared" si="368"/>
        <v>P*T*</v>
      </c>
      <c r="AF653" s="58" t="str">
        <f t="shared" si="368"/>
        <v>P*T-</v>
      </c>
      <c r="AG653" s="58" t="str">
        <f t="shared" si="368"/>
        <v>P*T-</v>
      </c>
      <c r="AH653" s="58" t="str">
        <f t="shared" si="368"/>
        <v>P*T*</v>
      </c>
      <c r="AI653" s="58" t="str">
        <f t="shared" si="368"/>
        <v>P*T*</v>
      </c>
      <c r="AJ653" s="58" t="str">
        <f t="shared" si="368"/>
        <v>P*T-</v>
      </c>
      <c r="AK653" s="58" t="str">
        <f t="shared" si="368"/>
        <v>P*T-</v>
      </c>
      <c r="AL653" s="58" t="str">
        <f t="shared" si="368"/>
        <v>P*T*</v>
      </c>
      <c r="AM653" s="58" t="str">
        <f t="shared" si="368"/>
        <v>P*T*</v>
      </c>
      <c r="AN653" s="58" t="str">
        <f t="shared" si="368"/>
        <v>P*T*</v>
      </c>
      <c r="AO653" s="58" t="str">
        <f t="shared" si="368"/>
        <v>P*T+</v>
      </c>
      <c r="AP653" s="58" t="str">
        <f t="shared" ref="AP653:BU653" si="369">IF(LEFT(AP$9,7)="Include",IF(LEFT(AP109,4)="WILL",IF(AP513&lt;&gt;"*","P+T+","P+T-"),IF(LEFT(AP109,6)="WON'T",IF(AP513&lt;&gt;"*","P-T+","P-T-"),IF(AP109="NA",IF(AP513&lt;&gt;"*","P*T+","P*T-"),IF(AP513&lt;&gt;"*","P*T+","P*T*")))),"*")</f>
        <v>P*T*</v>
      </c>
      <c r="AQ653" s="58" t="str">
        <f t="shared" si="369"/>
        <v>*</v>
      </c>
      <c r="AR653" s="58" t="str">
        <f t="shared" si="369"/>
        <v>P*T*</v>
      </c>
      <c r="AS653" s="58" t="str">
        <f t="shared" si="369"/>
        <v>P*T*</v>
      </c>
      <c r="AT653" s="58" t="str">
        <f t="shared" si="369"/>
        <v>P*T-</v>
      </c>
      <c r="AU653" s="58" t="str">
        <f t="shared" si="369"/>
        <v>P*T-</v>
      </c>
      <c r="AV653" s="58" t="str">
        <f t="shared" si="369"/>
        <v>*</v>
      </c>
      <c r="AW653" s="58" t="str">
        <f t="shared" si="369"/>
        <v>*</v>
      </c>
      <c r="AX653" s="58" t="str">
        <f t="shared" si="369"/>
        <v>*</v>
      </c>
      <c r="AY653" s="58" t="str">
        <f t="shared" si="369"/>
        <v>*</v>
      </c>
      <c r="AZ653" s="58" t="str">
        <f t="shared" si="369"/>
        <v>P*T*</v>
      </c>
      <c r="BA653" s="58" t="str">
        <f t="shared" si="369"/>
        <v>P*T-</v>
      </c>
      <c r="BB653" s="58" t="str">
        <f t="shared" si="369"/>
        <v>P*T-</v>
      </c>
      <c r="BC653" s="58" t="str">
        <f t="shared" si="369"/>
        <v>P*T-</v>
      </c>
      <c r="BD653" s="58" t="str">
        <f t="shared" si="369"/>
        <v>P*T-</v>
      </c>
      <c r="BE653" s="58" t="str">
        <f t="shared" si="369"/>
        <v>*</v>
      </c>
      <c r="BF653" s="58" t="str">
        <f t="shared" si="369"/>
        <v>*</v>
      </c>
      <c r="BG653" s="58" t="str">
        <f t="shared" si="369"/>
        <v>P*T*</v>
      </c>
      <c r="BH653" s="58" t="str">
        <f t="shared" si="369"/>
        <v>*</v>
      </c>
      <c r="BI653" s="58" t="str">
        <f t="shared" si="369"/>
        <v>P*T*</v>
      </c>
      <c r="BJ653" s="58" t="str">
        <f t="shared" si="369"/>
        <v>P*T-</v>
      </c>
      <c r="BK653" s="58" t="str">
        <f t="shared" si="369"/>
        <v>P*T-</v>
      </c>
      <c r="BL653" s="58" t="str">
        <f t="shared" si="369"/>
        <v>P*T-</v>
      </c>
      <c r="BM653" s="58" t="str">
        <f t="shared" si="369"/>
        <v>P*T-</v>
      </c>
      <c r="BN653" s="58" t="str">
        <f t="shared" si="369"/>
        <v>P*T*</v>
      </c>
      <c r="BO653" s="58" t="str">
        <f t="shared" si="369"/>
        <v>P*T*</v>
      </c>
      <c r="BP653" s="58" t="str">
        <f t="shared" si="369"/>
        <v>P*T*</v>
      </c>
      <c r="BQ653" s="58" t="str">
        <f t="shared" si="369"/>
        <v>P*T*</v>
      </c>
      <c r="BR653" s="58" t="str">
        <f t="shared" si="369"/>
        <v>P*T*</v>
      </c>
      <c r="BS653" s="58" t="str">
        <f t="shared" si="369"/>
        <v>P*T*</v>
      </c>
      <c r="BT653" s="58" t="str">
        <f t="shared" si="369"/>
        <v>P*T-</v>
      </c>
      <c r="BU653" s="58" t="str">
        <f t="shared" si="369"/>
        <v>P*T-</v>
      </c>
      <c r="BV653" s="58" t="str">
        <f t="shared" ref="BV653:CI653" si="370">IF(LEFT(BV$9,7)="Include",IF(LEFT(BV109,4)="WILL",IF(BV513&lt;&gt;"*","P+T+","P+T-"),IF(LEFT(BV109,6)="WON'T",IF(BV513&lt;&gt;"*","P-T+","P-T-"),IF(BV109="NA",IF(BV513&lt;&gt;"*","P*T+","P*T-"),IF(BV513&lt;&gt;"*","P*T+","P*T*")))),"*")</f>
        <v>P*T-</v>
      </c>
      <c r="BW653" s="58" t="str">
        <f t="shared" si="370"/>
        <v>P*T-</v>
      </c>
      <c r="BX653" s="58" t="str">
        <f t="shared" si="370"/>
        <v>P*T*</v>
      </c>
      <c r="BY653" s="58" t="str">
        <f t="shared" si="370"/>
        <v>P*T*</v>
      </c>
      <c r="BZ653" s="58" t="str">
        <f t="shared" si="370"/>
        <v>P*T-</v>
      </c>
      <c r="CA653" s="58" t="str">
        <f t="shared" si="370"/>
        <v>P*T-</v>
      </c>
      <c r="CB653" s="58" t="str">
        <f t="shared" si="370"/>
        <v>P*T*</v>
      </c>
      <c r="CC653" s="58" t="str">
        <f t="shared" si="370"/>
        <v>P*T-</v>
      </c>
      <c r="CD653" s="58" t="str">
        <f t="shared" si="370"/>
        <v>P*T-</v>
      </c>
      <c r="CE653" s="58" t="str">
        <f t="shared" si="370"/>
        <v>*</v>
      </c>
      <c r="CF653" s="58" t="str">
        <f t="shared" si="370"/>
        <v>*</v>
      </c>
      <c r="CG653" s="58" t="str">
        <f t="shared" si="370"/>
        <v>P*T*</v>
      </c>
      <c r="CH653" s="58" t="str">
        <f t="shared" si="370"/>
        <v>P*T-</v>
      </c>
      <c r="CI653" s="58" t="str">
        <f t="shared" si="370"/>
        <v>P*T-</v>
      </c>
      <c r="CJ653" s="58" t="str">
        <f t="shared" si="305"/>
        <v>P*T-</v>
      </c>
      <c r="CK653" s="58" t="str">
        <f t="shared" si="294"/>
        <v>P*T+</v>
      </c>
      <c r="CL653" s="58" t="str">
        <f t="shared" si="294"/>
        <v>P*T-</v>
      </c>
      <c r="CM653" s="58" t="str">
        <f t="shared" si="294"/>
        <v>P*T-</v>
      </c>
      <c r="CN653" s="58" t="str">
        <f t="shared" ref="CN653:DS653" si="371">IF(LEFT(CN$9,7)="Include",IF(LEFT(CN109,4)="WILL",IF(CN513&lt;&gt;"*","P+T+","P+T-"),IF(LEFT(CN109,6)="WON'T",IF(CN513&lt;&gt;"*","P-T+","P-T-"),IF(CN109="NA",IF(CN513&lt;&gt;"*","P*T+","P*T-"),IF(CN513&lt;&gt;"*","P*T+","P*T*")))),"*")</f>
        <v>P*T-</v>
      </c>
      <c r="CO653" s="58" t="str">
        <f t="shared" si="371"/>
        <v>P*T-</v>
      </c>
      <c r="CP653" s="58" t="str">
        <f t="shared" si="371"/>
        <v>P*T-</v>
      </c>
      <c r="CQ653" s="58" t="str">
        <f t="shared" si="371"/>
        <v>P*T*</v>
      </c>
      <c r="CR653" s="58" t="str">
        <f t="shared" si="371"/>
        <v>P*T*</v>
      </c>
      <c r="CS653" s="58" t="str">
        <f t="shared" si="371"/>
        <v>P*T*</v>
      </c>
      <c r="CT653" s="58" t="str">
        <f t="shared" si="371"/>
        <v>P*T*</v>
      </c>
      <c r="CU653" s="58" t="str">
        <f t="shared" si="371"/>
        <v>P*T-</v>
      </c>
      <c r="CV653" s="58" t="str">
        <f t="shared" si="371"/>
        <v>P*T-</v>
      </c>
      <c r="CW653" s="58" t="str">
        <f t="shared" si="371"/>
        <v>P*T*</v>
      </c>
      <c r="CX653" s="58" t="str">
        <f t="shared" si="371"/>
        <v>P*T*</v>
      </c>
      <c r="CY653" s="58" t="str">
        <f t="shared" si="371"/>
        <v>P*T-</v>
      </c>
      <c r="CZ653" s="58" t="str">
        <f t="shared" si="371"/>
        <v>P*T-</v>
      </c>
      <c r="DA653" s="58" t="str">
        <f t="shared" si="371"/>
        <v>P*T-</v>
      </c>
      <c r="DB653" s="58" t="str">
        <f t="shared" si="371"/>
        <v>P*T-</v>
      </c>
      <c r="DC653" s="58" t="str">
        <f t="shared" si="371"/>
        <v>*</v>
      </c>
      <c r="DD653" s="58" t="str">
        <f t="shared" si="371"/>
        <v>P*T-</v>
      </c>
      <c r="DE653" s="58" t="str">
        <f t="shared" si="371"/>
        <v>P*T-</v>
      </c>
      <c r="DF653" s="58" t="str">
        <f t="shared" si="371"/>
        <v>P*T-</v>
      </c>
      <c r="DG653" s="58" t="str">
        <f t="shared" si="371"/>
        <v>P*T*</v>
      </c>
      <c r="DH653" s="58" t="str">
        <f t="shared" si="371"/>
        <v>P*T-</v>
      </c>
      <c r="DI653" s="58" t="str">
        <f t="shared" si="371"/>
        <v>P*T+</v>
      </c>
      <c r="DJ653" s="58" t="str">
        <f t="shared" si="371"/>
        <v>P*T*</v>
      </c>
      <c r="DK653" s="58" t="str">
        <f t="shared" si="371"/>
        <v>P*T*</v>
      </c>
      <c r="DL653" s="58" t="str">
        <f t="shared" si="371"/>
        <v>P*T-</v>
      </c>
      <c r="DM653" s="58" t="str">
        <f t="shared" si="371"/>
        <v>*</v>
      </c>
      <c r="DN653" s="58" t="str">
        <f t="shared" si="371"/>
        <v>P*T*</v>
      </c>
      <c r="DO653" s="58" t="str">
        <f t="shared" si="371"/>
        <v>P*T*</v>
      </c>
      <c r="DP653" s="58" t="str">
        <f t="shared" si="371"/>
        <v>P*T-</v>
      </c>
      <c r="DQ653" s="58" t="str">
        <f t="shared" si="371"/>
        <v>*</v>
      </c>
      <c r="DR653" s="58" t="str">
        <f t="shared" si="371"/>
        <v>*</v>
      </c>
      <c r="DS653" s="58" t="str">
        <f t="shared" si="371"/>
        <v>P*T*</v>
      </c>
      <c r="DT653" s="58" t="str">
        <f t="shared" ref="DT653:EK653" si="372">IF(LEFT(DT$9,7)="Include",IF(LEFT(DT109,4)="WILL",IF(DT513&lt;&gt;"*","P+T+","P+T-"),IF(LEFT(DT109,6)="WON'T",IF(DT513&lt;&gt;"*","P-T+","P-T-"),IF(DT109="NA",IF(DT513&lt;&gt;"*","P*T+","P*T-"),IF(DT513&lt;&gt;"*","P*T+","P*T*")))),"*")</f>
        <v>P*T*</v>
      </c>
      <c r="DU653" s="58" t="str">
        <f t="shared" si="372"/>
        <v>P*T*</v>
      </c>
      <c r="DV653" s="58" t="str">
        <f t="shared" si="372"/>
        <v>*</v>
      </c>
      <c r="DW653" s="58" t="str">
        <f t="shared" si="372"/>
        <v>P*T-</v>
      </c>
      <c r="DX653" s="58" t="str">
        <f t="shared" si="372"/>
        <v>P*T-</v>
      </c>
      <c r="DY653" s="58" t="str">
        <f t="shared" si="372"/>
        <v>P*T-</v>
      </c>
      <c r="DZ653" s="58" t="str">
        <f t="shared" si="372"/>
        <v>P*T-</v>
      </c>
      <c r="EA653" s="58" t="str">
        <f t="shared" si="372"/>
        <v>P*T*</v>
      </c>
      <c r="EB653" s="58" t="str">
        <f t="shared" si="372"/>
        <v>P*T-</v>
      </c>
      <c r="EC653" s="58" t="str">
        <f t="shared" si="372"/>
        <v>P*T-</v>
      </c>
      <c r="ED653" s="58" t="str">
        <f t="shared" si="372"/>
        <v>P*T-</v>
      </c>
      <c r="EE653" s="58" t="str">
        <f t="shared" si="372"/>
        <v>P*T-</v>
      </c>
      <c r="EF653" s="58" t="str">
        <f t="shared" si="372"/>
        <v>P*T*</v>
      </c>
      <c r="EG653" s="58" t="str">
        <f t="shared" si="372"/>
        <v>P*T*</v>
      </c>
      <c r="EH653" s="58" t="str">
        <f t="shared" si="372"/>
        <v>P*T-</v>
      </c>
      <c r="EI653" s="58" t="str">
        <f t="shared" si="372"/>
        <v>P*T-</v>
      </c>
      <c r="EJ653" s="58" t="str">
        <f t="shared" si="372"/>
        <v>P*T-</v>
      </c>
      <c r="EK653" s="58" t="str">
        <f t="shared" si="372"/>
        <v>P*T-</v>
      </c>
      <c r="EL653" s="109"/>
      <c r="EM653" s="109"/>
    </row>
    <row r="654" spans="1:143" s="58" customFormat="1" ht="12.75" customHeight="1" x14ac:dyDescent="0.25">
      <c r="A654" s="5"/>
      <c r="B654" s="96"/>
      <c r="C654" s="96"/>
      <c r="D654" s="96"/>
      <c r="E654" s="96"/>
      <c r="F654" s="96" t="s">
        <v>3538</v>
      </c>
      <c r="G654" s="4" t="s">
        <v>4302</v>
      </c>
      <c r="H654" s="18" t="s">
        <v>5</v>
      </c>
      <c r="I654" s="18"/>
      <c r="J654" s="58" t="str">
        <f t="shared" ref="J654:AO654" si="373">IF(LEFT(J$9,7)="Include",IF(LEFT(J110,4)="WILL",IF(J514&lt;&gt;"*","P+T+","P+T-"),IF(LEFT(J110,6)="WON'T",IF(J514&lt;&gt;"*","P-T+","P-T-"),IF(J110="NA",IF(J514&lt;&gt;"*","P*T+","P*T-"),IF(J514&lt;&gt;"*","P*T+","P*T*")))),"*")</f>
        <v>P*T-</v>
      </c>
      <c r="K654" s="58" t="str">
        <f t="shared" si="373"/>
        <v>P*T-</v>
      </c>
      <c r="L654" s="58" t="str">
        <f t="shared" si="373"/>
        <v>P*T-</v>
      </c>
      <c r="M654" s="58" t="str">
        <f t="shared" si="373"/>
        <v>P*T-</v>
      </c>
      <c r="N654" s="58" t="str">
        <f t="shared" si="373"/>
        <v>P*T-</v>
      </c>
      <c r="O654" s="58" t="str">
        <f t="shared" si="373"/>
        <v>P*T-</v>
      </c>
      <c r="P654" s="58" t="str">
        <f t="shared" si="373"/>
        <v>P*T-</v>
      </c>
      <c r="Q654" s="58" t="str">
        <f t="shared" si="373"/>
        <v>P*T*</v>
      </c>
      <c r="R654" s="58" t="str">
        <f t="shared" si="373"/>
        <v>P*T*</v>
      </c>
      <c r="S654" s="58" t="str">
        <f t="shared" si="373"/>
        <v>P*T-</v>
      </c>
      <c r="T654" s="58" t="str">
        <f t="shared" si="373"/>
        <v>P*T-</v>
      </c>
      <c r="U654" s="58" t="str">
        <f t="shared" si="373"/>
        <v>P*T-</v>
      </c>
      <c r="V654" s="58" t="str">
        <f t="shared" si="373"/>
        <v>P*T-</v>
      </c>
      <c r="W654" s="58" t="str">
        <f t="shared" si="373"/>
        <v>P*T-</v>
      </c>
      <c r="X654" s="58" t="str">
        <f t="shared" si="373"/>
        <v>P*T-</v>
      </c>
      <c r="Y654" s="58" t="str">
        <f t="shared" si="373"/>
        <v>P*T-</v>
      </c>
      <c r="Z654" s="58" t="str">
        <f t="shared" si="373"/>
        <v>P*T-</v>
      </c>
      <c r="AA654" s="58" t="str">
        <f t="shared" si="373"/>
        <v>P*T-</v>
      </c>
      <c r="AB654" s="58" t="str">
        <f t="shared" si="373"/>
        <v>P*T-</v>
      </c>
      <c r="AC654" s="58" t="str">
        <f t="shared" si="373"/>
        <v>P*T*</v>
      </c>
      <c r="AD654" s="58" t="str">
        <f t="shared" si="373"/>
        <v>P*T*</v>
      </c>
      <c r="AE654" s="58" t="str">
        <f t="shared" si="373"/>
        <v>P*T*</v>
      </c>
      <c r="AF654" s="58" t="str">
        <f t="shared" si="373"/>
        <v>P*T-</v>
      </c>
      <c r="AG654" s="58" t="str">
        <f t="shared" si="373"/>
        <v>P*T-</v>
      </c>
      <c r="AH654" s="58" t="str">
        <f t="shared" si="373"/>
        <v>P*T*</v>
      </c>
      <c r="AI654" s="58" t="str">
        <f t="shared" si="373"/>
        <v>P*T*</v>
      </c>
      <c r="AJ654" s="58" t="str">
        <f t="shared" si="373"/>
        <v>P*T-</v>
      </c>
      <c r="AK654" s="58" t="str">
        <f t="shared" si="373"/>
        <v>P*T-</v>
      </c>
      <c r="AL654" s="58" t="str">
        <f t="shared" si="373"/>
        <v>P*T*</v>
      </c>
      <c r="AM654" s="58" t="str">
        <f t="shared" si="373"/>
        <v>P*T*</v>
      </c>
      <c r="AN654" s="58" t="str">
        <f t="shared" si="373"/>
        <v>P*T*</v>
      </c>
      <c r="AO654" s="58" t="str">
        <f t="shared" si="373"/>
        <v>P*T*</v>
      </c>
      <c r="AP654" s="58" t="str">
        <f t="shared" ref="AP654:BU654" si="374">IF(LEFT(AP$9,7)="Include",IF(LEFT(AP110,4)="WILL",IF(AP514&lt;&gt;"*","P+T+","P+T-"),IF(LEFT(AP110,6)="WON'T",IF(AP514&lt;&gt;"*","P-T+","P-T-"),IF(AP110="NA",IF(AP514&lt;&gt;"*","P*T+","P*T-"),IF(AP514&lt;&gt;"*","P*T+","P*T*")))),"*")</f>
        <v>P*T*</v>
      </c>
      <c r="AQ654" s="58" t="str">
        <f t="shared" si="374"/>
        <v>*</v>
      </c>
      <c r="AR654" s="58" t="str">
        <f t="shared" si="374"/>
        <v>P*T*</v>
      </c>
      <c r="AS654" s="58" t="str">
        <f t="shared" si="374"/>
        <v>P*T*</v>
      </c>
      <c r="AT654" s="58" t="str">
        <f t="shared" si="374"/>
        <v>P*T-</v>
      </c>
      <c r="AU654" s="58" t="str">
        <f t="shared" si="374"/>
        <v>P*T-</v>
      </c>
      <c r="AV654" s="58" t="str">
        <f t="shared" si="374"/>
        <v>*</v>
      </c>
      <c r="AW654" s="58" t="str">
        <f t="shared" si="374"/>
        <v>*</v>
      </c>
      <c r="AX654" s="58" t="str">
        <f t="shared" si="374"/>
        <v>*</v>
      </c>
      <c r="AY654" s="58" t="str">
        <f t="shared" si="374"/>
        <v>*</v>
      </c>
      <c r="AZ654" s="58" t="str">
        <f t="shared" si="374"/>
        <v>P*T*</v>
      </c>
      <c r="BA654" s="58" t="str">
        <f t="shared" si="374"/>
        <v>P*T-</v>
      </c>
      <c r="BB654" s="58" t="str">
        <f t="shared" si="374"/>
        <v>P*T-</v>
      </c>
      <c r="BC654" s="58" t="str">
        <f t="shared" si="374"/>
        <v>P*T-</v>
      </c>
      <c r="BD654" s="58" t="str">
        <f t="shared" si="374"/>
        <v>P*T-</v>
      </c>
      <c r="BE654" s="58" t="str">
        <f t="shared" si="374"/>
        <v>*</v>
      </c>
      <c r="BF654" s="58" t="str">
        <f t="shared" si="374"/>
        <v>*</v>
      </c>
      <c r="BG654" s="58" t="str">
        <f t="shared" si="374"/>
        <v>P*T*</v>
      </c>
      <c r="BH654" s="58" t="str">
        <f t="shared" si="374"/>
        <v>*</v>
      </c>
      <c r="BI654" s="58" t="str">
        <f t="shared" si="374"/>
        <v>P*T*</v>
      </c>
      <c r="BJ654" s="58" t="str">
        <f t="shared" si="374"/>
        <v>P*T-</v>
      </c>
      <c r="BK654" s="58" t="str">
        <f t="shared" si="374"/>
        <v>P*T-</v>
      </c>
      <c r="BL654" s="58" t="str">
        <f t="shared" si="374"/>
        <v>P*T-</v>
      </c>
      <c r="BM654" s="58" t="str">
        <f t="shared" si="374"/>
        <v>P*T-</v>
      </c>
      <c r="BN654" s="58" t="str">
        <f t="shared" si="374"/>
        <v>P*T*</v>
      </c>
      <c r="BO654" s="58" t="str">
        <f t="shared" si="374"/>
        <v>P*T*</v>
      </c>
      <c r="BP654" s="58" t="str">
        <f t="shared" si="374"/>
        <v>P*T*</v>
      </c>
      <c r="BQ654" s="58" t="str">
        <f t="shared" si="374"/>
        <v>P*T*</v>
      </c>
      <c r="BR654" s="58" t="str">
        <f t="shared" si="374"/>
        <v>P*T*</v>
      </c>
      <c r="BS654" s="58" t="str">
        <f t="shared" si="374"/>
        <v>P*T*</v>
      </c>
      <c r="BT654" s="58" t="str">
        <f t="shared" si="374"/>
        <v>P*T-</v>
      </c>
      <c r="BU654" s="58" t="str">
        <f t="shared" si="374"/>
        <v>P*T-</v>
      </c>
      <c r="BV654" s="58" t="str">
        <f t="shared" ref="BV654:CI654" si="375">IF(LEFT(BV$9,7)="Include",IF(LEFT(BV110,4)="WILL",IF(BV514&lt;&gt;"*","P+T+","P+T-"),IF(LEFT(BV110,6)="WON'T",IF(BV514&lt;&gt;"*","P-T+","P-T-"),IF(BV110="NA",IF(BV514&lt;&gt;"*","P*T+","P*T-"),IF(BV514&lt;&gt;"*","P*T+","P*T*")))),"*")</f>
        <v>P*T-</v>
      </c>
      <c r="BW654" s="58" t="str">
        <f t="shared" si="375"/>
        <v>P*T-</v>
      </c>
      <c r="BX654" s="58" t="str">
        <f t="shared" si="375"/>
        <v>P*T*</v>
      </c>
      <c r="BY654" s="58" t="str">
        <f t="shared" si="375"/>
        <v>P*T*</v>
      </c>
      <c r="BZ654" s="58" t="str">
        <f t="shared" si="375"/>
        <v>P*T-</v>
      </c>
      <c r="CA654" s="58" t="str">
        <f t="shared" si="375"/>
        <v>P*T-</v>
      </c>
      <c r="CB654" s="58" t="str">
        <f t="shared" si="375"/>
        <v>P*T*</v>
      </c>
      <c r="CC654" s="58" t="str">
        <f t="shared" si="375"/>
        <v>P*T-</v>
      </c>
      <c r="CD654" s="58" t="str">
        <f t="shared" si="375"/>
        <v>P*T-</v>
      </c>
      <c r="CE654" s="58" t="str">
        <f t="shared" si="375"/>
        <v>*</v>
      </c>
      <c r="CF654" s="58" t="str">
        <f t="shared" si="375"/>
        <v>*</v>
      </c>
      <c r="CG654" s="58" t="str">
        <f t="shared" si="375"/>
        <v>P*T*</v>
      </c>
      <c r="CH654" s="58" t="str">
        <f t="shared" si="375"/>
        <v>P*T-</v>
      </c>
      <c r="CI654" s="58" t="str">
        <f t="shared" si="375"/>
        <v>P*T-</v>
      </c>
      <c r="CJ654" s="58" t="str">
        <f t="shared" si="305"/>
        <v>P*T-</v>
      </c>
      <c r="CK654" s="58" t="str">
        <f t="shared" si="294"/>
        <v>P*T-</v>
      </c>
      <c r="CL654" s="58" t="str">
        <f t="shared" si="294"/>
        <v>P*T-</v>
      </c>
      <c r="CM654" s="58" t="str">
        <f t="shared" si="294"/>
        <v>P*T-</v>
      </c>
      <c r="CN654" s="58" t="str">
        <f t="shared" ref="CN654:DS654" si="376">IF(LEFT(CN$9,7)="Include",IF(LEFT(CN110,4)="WILL",IF(CN514&lt;&gt;"*","P+T+","P+T-"),IF(LEFT(CN110,6)="WON'T",IF(CN514&lt;&gt;"*","P-T+","P-T-"),IF(CN110="NA",IF(CN514&lt;&gt;"*","P*T+","P*T-"),IF(CN514&lt;&gt;"*","P*T+","P*T*")))),"*")</f>
        <v>P*T-</v>
      </c>
      <c r="CO654" s="58" t="str">
        <f t="shared" si="376"/>
        <v>P*T-</v>
      </c>
      <c r="CP654" s="58" t="str">
        <f t="shared" si="376"/>
        <v>P*T-</v>
      </c>
      <c r="CQ654" s="58" t="str">
        <f t="shared" si="376"/>
        <v>P*T*</v>
      </c>
      <c r="CR654" s="58" t="str">
        <f t="shared" si="376"/>
        <v>P*T*</v>
      </c>
      <c r="CS654" s="58" t="str">
        <f t="shared" si="376"/>
        <v>P*T*</v>
      </c>
      <c r="CT654" s="58" t="str">
        <f t="shared" si="376"/>
        <v>P*T*</v>
      </c>
      <c r="CU654" s="58" t="str">
        <f t="shared" si="376"/>
        <v>P*T-</v>
      </c>
      <c r="CV654" s="58" t="str">
        <f t="shared" si="376"/>
        <v>P*T-</v>
      </c>
      <c r="CW654" s="58" t="str">
        <f t="shared" si="376"/>
        <v>P*T*</v>
      </c>
      <c r="CX654" s="58" t="str">
        <f t="shared" si="376"/>
        <v>P*T*</v>
      </c>
      <c r="CY654" s="58" t="str">
        <f t="shared" si="376"/>
        <v>P*T-</v>
      </c>
      <c r="CZ654" s="58" t="str">
        <f t="shared" si="376"/>
        <v>P*T-</v>
      </c>
      <c r="DA654" s="58" t="str">
        <f t="shared" si="376"/>
        <v>P*T-</v>
      </c>
      <c r="DB654" s="58" t="str">
        <f t="shared" si="376"/>
        <v>P*T-</v>
      </c>
      <c r="DC654" s="58" t="str">
        <f t="shared" si="376"/>
        <v>*</v>
      </c>
      <c r="DD654" s="58" t="str">
        <f t="shared" si="376"/>
        <v>P*T-</v>
      </c>
      <c r="DE654" s="58" t="str">
        <f t="shared" si="376"/>
        <v>P*T-</v>
      </c>
      <c r="DF654" s="58" t="str">
        <f t="shared" si="376"/>
        <v>P*T-</v>
      </c>
      <c r="DG654" s="58" t="str">
        <f t="shared" si="376"/>
        <v>P*T*</v>
      </c>
      <c r="DH654" s="58" t="str">
        <f t="shared" si="376"/>
        <v>P*T-</v>
      </c>
      <c r="DI654" s="58" t="str">
        <f t="shared" si="376"/>
        <v>P*T-</v>
      </c>
      <c r="DJ654" s="58" t="str">
        <f t="shared" si="376"/>
        <v>P*T*</v>
      </c>
      <c r="DK654" s="58" t="str">
        <f t="shared" si="376"/>
        <v>P*T*</v>
      </c>
      <c r="DL654" s="58" t="str">
        <f t="shared" si="376"/>
        <v>P*T-</v>
      </c>
      <c r="DM654" s="58" t="str">
        <f t="shared" si="376"/>
        <v>*</v>
      </c>
      <c r="DN654" s="58" t="str">
        <f t="shared" si="376"/>
        <v>P*T*</v>
      </c>
      <c r="DO654" s="58" t="str">
        <f t="shared" si="376"/>
        <v>P*T*</v>
      </c>
      <c r="DP654" s="58" t="str">
        <f t="shared" si="376"/>
        <v>P*T-</v>
      </c>
      <c r="DQ654" s="58" t="str">
        <f t="shared" si="376"/>
        <v>*</v>
      </c>
      <c r="DR654" s="58" t="str">
        <f t="shared" si="376"/>
        <v>*</v>
      </c>
      <c r="DS654" s="58" t="str">
        <f t="shared" si="376"/>
        <v>P*T*</v>
      </c>
      <c r="DT654" s="58" t="str">
        <f t="shared" ref="DT654:EK654" si="377">IF(LEFT(DT$9,7)="Include",IF(LEFT(DT110,4)="WILL",IF(DT514&lt;&gt;"*","P+T+","P+T-"),IF(LEFT(DT110,6)="WON'T",IF(DT514&lt;&gt;"*","P-T+","P-T-"),IF(DT110="NA",IF(DT514&lt;&gt;"*","P*T+","P*T-"),IF(DT514&lt;&gt;"*","P*T+","P*T*")))),"*")</f>
        <v>P*T*</v>
      </c>
      <c r="DU654" s="58" t="str">
        <f t="shared" si="377"/>
        <v>P*T*</v>
      </c>
      <c r="DV654" s="58" t="str">
        <f t="shared" si="377"/>
        <v>*</v>
      </c>
      <c r="DW654" s="58" t="str">
        <f t="shared" si="377"/>
        <v>P*T-</v>
      </c>
      <c r="DX654" s="58" t="str">
        <f t="shared" si="377"/>
        <v>P*T-</v>
      </c>
      <c r="DY654" s="58" t="str">
        <f t="shared" si="377"/>
        <v>P*T-</v>
      </c>
      <c r="DZ654" s="58" t="str">
        <f t="shared" si="377"/>
        <v>P*T-</v>
      </c>
      <c r="EA654" s="58" t="str">
        <f t="shared" si="377"/>
        <v>P*T*</v>
      </c>
      <c r="EB654" s="58" t="str">
        <f t="shared" si="377"/>
        <v>P*T-</v>
      </c>
      <c r="EC654" s="58" t="str">
        <f t="shared" si="377"/>
        <v>P*T-</v>
      </c>
      <c r="ED654" s="58" t="str">
        <f t="shared" si="377"/>
        <v>P*T-</v>
      </c>
      <c r="EE654" s="58" t="str">
        <f t="shared" si="377"/>
        <v>P*T-</v>
      </c>
      <c r="EF654" s="58" t="str">
        <f t="shared" si="377"/>
        <v>P*T*</v>
      </c>
      <c r="EG654" s="58" t="str">
        <f t="shared" si="377"/>
        <v>P*T*</v>
      </c>
      <c r="EH654" s="58" t="str">
        <f t="shared" si="377"/>
        <v>P*T-</v>
      </c>
      <c r="EI654" s="58" t="str">
        <f t="shared" si="377"/>
        <v>P*T-</v>
      </c>
      <c r="EJ654" s="58" t="str">
        <f t="shared" si="377"/>
        <v>P*T-</v>
      </c>
      <c r="EK654" s="58" t="str">
        <f t="shared" si="377"/>
        <v>P*T-</v>
      </c>
      <c r="EL654" s="109"/>
      <c r="EM654" s="109"/>
    </row>
    <row r="655" spans="1:143" s="58" customFormat="1" ht="12.75" customHeight="1" x14ac:dyDescent="0.25">
      <c r="A655" s="5"/>
      <c r="B655" s="96"/>
      <c r="C655" s="96"/>
      <c r="D655" s="96"/>
      <c r="E655" s="96"/>
      <c r="F655" s="96" t="s">
        <v>3538</v>
      </c>
      <c r="G655" s="4" t="s">
        <v>391</v>
      </c>
      <c r="H655" s="18" t="s">
        <v>5</v>
      </c>
      <c r="I655" s="18"/>
      <c r="J655" s="58" t="str">
        <f t="shared" ref="J655:AO655" si="378">IF(LEFT(J$9,7)="Include",IF(LEFT(J111,4)="WILL",IF(J515&lt;&gt;"*","P+T+","P+T-"),IF(LEFT(J111,6)="WON'T",IF(J515&lt;&gt;"*","P-T+","P-T-"),IF(J111="NA",IF(J515&lt;&gt;"*","P*T+","P*T-"),IF(J515&lt;&gt;"*","P*T+","P*T*")))),"*")</f>
        <v>P*T-</v>
      </c>
      <c r="K655" s="58" t="str">
        <f t="shared" si="378"/>
        <v>P*T-</v>
      </c>
      <c r="L655" s="58" t="str">
        <f t="shared" si="378"/>
        <v>P*T-</v>
      </c>
      <c r="M655" s="58" t="str">
        <f t="shared" si="378"/>
        <v>P*T-</v>
      </c>
      <c r="N655" s="58" t="str">
        <f t="shared" si="378"/>
        <v>P*T-</v>
      </c>
      <c r="O655" s="58" t="str">
        <f t="shared" si="378"/>
        <v>P*T-</v>
      </c>
      <c r="P655" s="58" t="str">
        <f t="shared" si="378"/>
        <v>P*T-</v>
      </c>
      <c r="Q655" s="58" t="str">
        <f t="shared" si="378"/>
        <v>P*T*</v>
      </c>
      <c r="R655" s="58" t="str">
        <f t="shared" si="378"/>
        <v>P*T*</v>
      </c>
      <c r="S655" s="58" t="str">
        <f t="shared" si="378"/>
        <v>P*T-</v>
      </c>
      <c r="T655" s="58" t="str">
        <f t="shared" si="378"/>
        <v>P*T-</v>
      </c>
      <c r="U655" s="58" t="str">
        <f t="shared" si="378"/>
        <v>P*T-</v>
      </c>
      <c r="V655" s="58" t="str">
        <f t="shared" si="378"/>
        <v>P*T-</v>
      </c>
      <c r="W655" s="58" t="str">
        <f t="shared" si="378"/>
        <v>P*T-</v>
      </c>
      <c r="X655" s="58" t="str">
        <f t="shared" si="378"/>
        <v>P*T-</v>
      </c>
      <c r="Y655" s="58" t="str">
        <f t="shared" si="378"/>
        <v>P*T-</v>
      </c>
      <c r="Z655" s="58" t="str">
        <f t="shared" si="378"/>
        <v>P*T-</v>
      </c>
      <c r="AA655" s="58" t="str">
        <f t="shared" si="378"/>
        <v>P*T-</v>
      </c>
      <c r="AB655" s="58" t="str">
        <f t="shared" si="378"/>
        <v>P*T-</v>
      </c>
      <c r="AC655" s="58" t="str">
        <f t="shared" si="378"/>
        <v>P*T*</v>
      </c>
      <c r="AD655" s="58" t="str">
        <f t="shared" si="378"/>
        <v>P*T*</v>
      </c>
      <c r="AE655" s="58" t="str">
        <f t="shared" si="378"/>
        <v>P*T*</v>
      </c>
      <c r="AF655" s="58" t="str">
        <f t="shared" si="378"/>
        <v>P*T-</v>
      </c>
      <c r="AG655" s="58" t="str">
        <f t="shared" si="378"/>
        <v>P*T-</v>
      </c>
      <c r="AH655" s="58" t="str">
        <f t="shared" si="378"/>
        <v>P*T*</v>
      </c>
      <c r="AI655" s="58" t="str">
        <f t="shared" si="378"/>
        <v>P*T*</v>
      </c>
      <c r="AJ655" s="58" t="str">
        <f t="shared" si="378"/>
        <v>P*T-</v>
      </c>
      <c r="AK655" s="58" t="str">
        <f t="shared" si="378"/>
        <v>P*T-</v>
      </c>
      <c r="AL655" s="58" t="str">
        <f t="shared" si="378"/>
        <v>P*T*</v>
      </c>
      <c r="AM655" s="58" t="str">
        <f t="shared" si="378"/>
        <v>P*T*</v>
      </c>
      <c r="AN655" s="58" t="str">
        <f t="shared" si="378"/>
        <v>P*T*</v>
      </c>
      <c r="AO655" s="58" t="str">
        <f t="shared" si="378"/>
        <v>P*T*</v>
      </c>
      <c r="AP655" s="58" t="str">
        <f t="shared" ref="AP655:BU655" si="379">IF(LEFT(AP$9,7)="Include",IF(LEFT(AP111,4)="WILL",IF(AP515&lt;&gt;"*","P+T+","P+T-"),IF(LEFT(AP111,6)="WON'T",IF(AP515&lt;&gt;"*","P-T+","P-T-"),IF(AP111="NA",IF(AP515&lt;&gt;"*","P*T+","P*T-"),IF(AP515&lt;&gt;"*","P*T+","P*T*")))),"*")</f>
        <v>P*T*</v>
      </c>
      <c r="AQ655" s="58" t="str">
        <f t="shared" si="379"/>
        <v>*</v>
      </c>
      <c r="AR655" s="58" t="str">
        <f t="shared" si="379"/>
        <v>P*T*</v>
      </c>
      <c r="AS655" s="58" t="str">
        <f t="shared" si="379"/>
        <v>P*T*</v>
      </c>
      <c r="AT655" s="58" t="str">
        <f t="shared" si="379"/>
        <v>P*T-</v>
      </c>
      <c r="AU655" s="58" t="str">
        <f t="shared" si="379"/>
        <v>P*T-</v>
      </c>
      <c r="AV655" s="58" t="str">
        <f t="shared" si="379"/>
        <v>*</v>
      </c>
      <c r="AW655" s="58" t="str">
        <f t="shared" si="379"/>
        <v>*</v>
      </c>
      <c r="AX655" s="58" t="str">
        <f t="shared" si="379"/>
        <v>*</v>
      </c>
      <c r="AY655" s="58" t="str">
        <f t="shared" si="379"/>
        <v>*</v>
      </c>
      <c r="AZ655" s="58" t="str">
        <f t="shared" si="379"/>
        <v>P*T*</v>
      </c>
      <c r="BA655" s="58" t="str">
        <f t="shared" si="379"/>
        <v>P*T-</v>
      </c>
      <c r="BB655" s="58" t="str">
        <f t="shared" si="379"/>
        <v>P*T-</v>
      </c>
      <c r="BC655" s="58" t="str">
        <f t="shared" si="379"/>
        <v>P*T-</v>
      </c>
      <c r="BD655" s="58" t="str">
        <f t="shared" si="379"/>
        <v>P*T-</v>
      </c>
      <c r="BE655" s="58" t="str">
        <f t="shared" si="379"/>
        <v>*</v>
      </c>
      <c r="BF655" s="58" t="str">
        <f t="shared" si="379"/>
        <v>*</v>
      </c>
      <c r="BG655" s="58" t="str">
        <f t="shared" si="379"/>
        <v>P*T*</v>
      </c>
      <c r="BH655" s="58" t="str">
        <f t="shared" si="379"/>
        <v>*</v>
      </c>
      <c r="BI655" s="58" t="str">
        <f t="shared" si="379"/>
        <v>P*T*</v>
      </c>
      <c r="BJ655" s="58" t="str">
        <f t="shared" si="379"/>
        <v>P*T-</v>
      </c>
      <c r="BK655" s="58" t="str">
        <f t="shared" si="379"/>
        <v>P*T-</v>
      </c>
      <c r="BL655" s="58" t="str">
        <f t="shared" si="379"/>
        <v>P*T-</v>
      </c>
      <c r="BM655" s="58" t="str">
        <f t="shared" si="379"/>
        <v>P*T-</v>
      </c>
      <c r="BN655" s="58" t="str">
        <f t="shared" si="379"/>
        <v>P*T*</v>
      </c>
      <c r="BO655" s="58" t="str">
        <f t="shared" si="379"/>
        <v>P*T*</v>
      </c>
      <c r="BP655" s="58" t="str">
        <f t="shared" si="379"/>
        <v>P*T*</v>
      </c>
      <c r="BQ655" s="58" t="str">
        <f t="shared" si="379"/>
        <v>P*T*</v>
      </c>
      <c r="BR655" s="58" t="str">
        <f t="shared" si="379"/>
        <v>P*T*</v>
      </c>
      <c r="BS655" s="58" t="str">
        <f t="shared" si="379"/>
        <v>P*T*</v>
      </c>
      <c r="BT655" s="58" t="str">
        <f t="shared" si="379"/>
        <v>P*T-</v>
      </c>
      <c r="BU655" s="58" t="str">
        <f t="shared" si="379"/>
        <v>P*T-</v>
      </c>
      <c r="BV655" s="58" t="str">
        <f t="shared" ref="BV655:CI655" si="380">IF(LEFT(BV$9,7)="Include",IF(LEFT(BV111,4)="WILL",IF(BV515&lt;&gt;"*","P+T+","P+T-"),IF(LEFT(BV111,6)="WON'T",IF(BV515&lt;&gt;"*","P-T+","P-T-"),IF(BV111="NA",IF(BV515&lt;&gt;"*","P*T+","P*T-"),IF(BV515&lt;&gt;"*","P*T+","P*T*")))),"*")</f>
        <v>P*T-</v>
      </c>
      <c r="BW655" s="58" t="str">
        <f t="shared" si="380"/>
        <v>P*T-</v>
      </c>
      <c r="BX655" s="58" t="str">
        <f t="shared" si="380"/>
        <v>P*T*</v>
      </c>
      <c r="BY655" s="58" t="str">
        <f t="shared" si="380"/>
        <v>P*T*</v>
      </c>
      <c r="BZ655" s="58" t="str">
        <f t="shared" si="380"/>
        <v>P*T-</v>
      </c>
      <c r="CA655" s="58" t="str">
        <f t="shared" si="380"/>
        <v>P*T-</v>
      </c>
      <c r="CB655" s="58" t="str">
        <f t="shared" si="380"/>
        <v>P*T*</v>
      </c>
      <c r="CC655" s="58" t="str">
        <f t="shared" si="380"/>
        <v>P*T-</v>
      </c>
      <c r="CD655" s="58" t="str">
        <f t="shared" si="380"/>
        <v>P*T-</v>
      </c>
      <c r="CE655" s="58" t="str">
        <f t="shared" si="380"/>
        <v>*</v>
      </c>
      <c r="CF655" s="58" t="str">
        <f t="shared" si="380"/>
        <v>*</v>
      </c>
      <c r="CG655" s="58" t="str">
        <f t="shared" si="380"/>
        <v>P*T*</v>
      </c>
      <c r="CH655" s="58" t="str">
        <f t="shared" si="380"/>
        <v>P*T-</v>
      </c>
      <c r="CI655" s="58" t="str">
        <f t="shared" si="380"/>
        <v>P*T-</v>
      </c>
      <c r="CJ655" s="58" t="str">
        <f t="shared" si="305"/>
        <v>P*T-</v>
      </c>
      <c r="CK655" s="58" t="str">
        <f t="shared" si="294"/>
        <v>P*T-</v>
      </c>
      <c r="CL655" s="58" t="str">
        <f t="shared" si="294"/>
        <v>P*T-</v>
      </c>
      <c r="CM655" s="58" t="str">
        <f t="shared" si="294"/>
        <v>P*T-</v>
      </c>
      <c r="CN655" s="58" t="str">
        <f t="shared" ref="CN655:DS655" si="381">IF(LEFT(CN$9,7)="Include",IF(LEFT(CN111,4)="WILL",IF(CN515&lt;&gt;"*","P+T+","P+T-"),IF(LEFT(CN111,6)="WON'T",IF(CN515&lt;&gt;"*","P-T+","P-T-"),IF(CN111="NA",IF(CN515&lt;&gt;"*","P*T+","P*T-"),IF(CN515&lt;&gt;"*","P*T+","P*T*")))),"*")</f>
        <v>P*T-</v>
      </c>
      <c r="CO655" s="58" t="str">
        <f t="shared" si="381"/>
        <v>P*T-</v>
      </c>
      <c r="CP655" s="58" t="str">
        <f t="shared" si="381"/>
        <v>P*T-</v>
      </c>
      <c r="CQ655" s="58" t="str">
        <f t="shared" si="381"/>
        <v>P*T*</v>
      </c>
      <c r="CR655" s="58" t="str">
        <f t="shared" si="381"/>
        <v>P*T*</v>
      </c>
      <c r="CS655" s="58" t="str">
        <f t="shared" si="381"/>
        <v>P*T*</v>
      </c>
      <c r="CT655" s="58" t="str">
        <f t="shared" si="381"/>
        <v>P*T*</v>
      </c>
      <c r="CU655" s="58" t="str">
        <f t="shared" si="381"/>
        <v>P*T-</v>
      </c>
      <c r="CV655" s="58" t="str">
        <f t="shared" si="381"/>
        <v>P*T-</v>
      </c>
      <c r="CW655" s="58" t="str">
        <f t="shared" si="381"/>
        <v>P*T*</v>
      </c>
      <c r="CX655" s="58" t="str">
        <f t="shared" si="381"/>
        <v>P*T*</v>
      </c>
      <c r="CY655" s="58" t="str">
        <f t="shared" si="381"/>
        <v>P*T-</v>
      </c>
      <c r="CZ655" s="58" t="str">
        <f t="shared" si="381"/>
        <v>P*T-</v>
      </c>
      <c r="DA655" s="58" t="str">
        <f t="shared" si="381"/>
        <v>P*T-</v>
      </c>
      <c r="DB655" s="58" t="str">
        <f t="shared" si="381"/>
        <v>P*T-</v>
      </c>
      <c r="DC655" s="58" t="str">
        <f t="shared" si="381"/>
        <v>*</v>
      </c>
      <c r="DD655" s="58" t="str">
        <f t="shared" si="381"/>
        <v>P*T-</v>
      </c>
      <c r="DE655" s="58" t="str">
        <f t="shared" si="381"/>
        <v>P*T-</v>
      </c>
      <c r="DF655" s="58" t="str">
        <f t="shared" si="381"/>
        <v>P*T-</v>
      </c>
      <c r="DG655" s="58" t="str">
        <f t="shared" si="381"/>
        <v>P*T*</v>
      </c>
      <c r="DH655" s="58" t="str">
        <f t="shared" si="381"/>
        <v>P*T-</v>
      </c>
      <c r="DI655" s="58" t="str">
        <f t="shared" si="381"/>
        <v>P*T-</v>
      </c>
      <c r="DJ655" s="58" t="str">
        <f t="shared" si="381"/>
        <v>P*T*</v>
      </c>
      <c r="DK655" s="58" t="str">
        <f t="shared" si="381"/>
        <v>P*T*</v>
      </c>
      <c r="DL655" s="58" t="str">
        <f t="shared" si="381"/>
        <v>P*T-</v>
      </c>
      <c r="DM655" s="58" t="str">
        <f t="shared" si="381"/>
        <v>*</v>
      </c>
      <c r="DN655" s="58" t="str">
        <f t="shared" si="381"/>
        <v>P*T*</v>
      </c>
      <c r="DO655" s="58" t="str">
        <f t="shared" si="381"/>
        <v>P*T*</v>
      </c>
      <c r="DP655" s="58" t="str">
        <f t="shared" si="381"/>
        <v>P*T-</v>
      </c>
      <c r="DQ655" s="58" t="str">
        <f t="shared" si="381"/>
        <v>*</v>
      </c>
      <c r="DR655" s="58" t="str">
        <f t="shared" si="381"/>
        <v>*</v>
      </c>
      <c r="DS655" s="58" t="str">
        <f t="shared" si="381"/>
        <v>P*T*</v>
      </c>
      <c r="DT655" s="58" t="str">
        <f t="shared" ref="DT655:EK655" si="382">IF(LEFT(DT$9,7)="Include",IF(LEFT(DT111,4)="WILL",IF(DT515&lt;&gt;"*","P+T+","P+T-"),IF(LEFT(DT111,6)="WON'T",IF(DT515&lt;&gt;"*","P-T+","P-T-"),IF(DT111="NA",IF(DT515&lt;&gt;"*","P*T+","P*T-"),IF(DT515&lt;&gt;"*","P*T+","P*T*")))),"*")</f>
        <v>P*T*</v>
      </c>
      <c r="DU655" s="58" t="str">
        <f t="shared" si="382"/>
        <v>P*T*</v>
      </c>
      <c r="DV655" s="58" t="str">
        <f t="shared" si="382"/>
        <v>*</v>
      </c>
      <c r="DW655" s="58" t="str">
        <f t="shared" si="382"/>
        <v>P*T-</v>
      </c>
      <c r="DX655" s="58" t="str">
        <f t="shared" si="382"/>
        <v>P*T-</v>
      </c>
      <c r="DY655" s="58" t="str">
        <f t="shared" si="382"/>
        <v>P*T-</v>
      </c>
      <c r="DZ655" s="58" t="str">
        <f t="shared" si="382"/>
        <v>P*T-</v>
      </c>
      <c r="EA655" s="58" t="str">
        <f t="shared" si="382"/>
        <v>P*T*</v>
      </c>
      <c r="EB655" s="58" t="str">
        <f t="shared" si="382"/>
        <v>P*T-</v>
      </c>
      <c r="EC655" s="58" t="str">
        <f t="shared" si="382"/>
        <v>P*T-</v>
      </c>
      <c r="ED655" s="58" t="str">
        <f t="shared" si="382"/>
        <v>P*T-</v>
      </c>
      <c r="EE655" s="58" t="str">
        <f t="shared" si="382"/>
        <v>P*T-</v>
      </c>
      <c r="EF655" s="58" t="str">
        <f t="shared" si="382"/>
        <v>P*T*</v>
      </c>
      <c r="EG655" s="58" t="str">
        <f t="shared" si="382"/>
        <v>P*T*</v>
      </c>
      <c r="EH655" s="58" t="str">
        <f t="shared" si="382"/>
        <v>P*T-</v>
      </c>
      <c r="EI655" s="58" t="str">
        <f t="shared" si="382"/>
        <v>P*T-</v>
      </c>
      <c r="EJ655" s="58" t="str">
        <f t="shared" si="382"/>
        <v>P*T-</v>
      </c>
      <c r="EK655" s="58" t="str">
        <f t="shared" si="382"/>
        <v>P*T-</v>
      </c>
      <c r="EL655" s="109"/>
      <c r="EM655" s="109"/>
    </row>
    <row r="656" spans="1:143" s="58" customFormat="1" ht="12.75" customHeight="1" x14ac:dyDescent="0.25">
      <c r="A656" s="5"/>
      <c r="B656" s="96"/>
      <c r="C656" s="96"/>
      <c r="D656" s="96"/>
      <c r="E656" s="96"/>
      <c r="F656" s="96" t="s">
        <v>3541</v>
      </c>
      <c r="G656" s="4" t="s">
        <v>388</v>
      </c>
      <c r="H656" s="18" t="s">
        <v>5</v>
      </c>
      <c r="I656" s="18"/>
      <c r="J656" s="58" t="str">
        <f t="shared" ref="J656:AO656" si="383">IF(LEFT(J$9,7)="Include",IF(LEFT(J112,4)="WILL",IF(J516&lt;&gt;"*","P+T+","P+T-"),IF(LEFT(J112,6)="WON'T",IF(J516&lt;&gt;"*","P-T+","P-T-"),IF(J112="NA",IF(J516&lt;&gt;"*","P*T+","P*T-"),IF(J516&lt;&gt;"*","P*T+","P*T*")))),"*")</f>
        <v>P*T-</v>
      </c>
      <c r="K656" s="58" t="str">
        <f t="shared" si="383"/>
        <v>P*T-</v>
      </c>
      <c r="L656" s="58" t="str">
        <f t="shared" si="383"/>
        <v>P*T-</v>
      </c>
      <c r="M656" s="58" t="str">
        <f t="shared" si="383"/>
        <v>P*T-</v>
      </c>
      <c r="N656" s="58" t="str">
        <f t="shared" si="383"/>
        <v>P*T-</v>
      </c>
      <c r="O656" s="58" t="str">
        <f t="shared" si="383"/>
        <v>P*T-</v>
      </c>
      <c r="P656" s="58" t="str">
        <f t="shared" si="383"/>
        <v>P*T-</v>
      </c>
      <c r="Q656" s="58" t="str">
        <f t="shared" si="383"/>
        <v>P*T*</v>
      </c>
      <c r="R656" s="58" t="str">
        <f t="shared" si="383"/>
        <v>P*T*</v>
      </c>
      <c r="S656" s="58" t="str">
        <f t="shared" si="383"/>
        <v>P*T-</v>
      </c>
      <c r="T656" s="58" t="str">
        <f t="shared" si="383"/>
        <v>P*T-</v>
      </c>
      <c r="U656" s="58" t="str">
        <f t="shared" si="383"/>
        <v>P*T-</v>
      </c>
      <c r="V656" s="58" t="str">
        <f t="shared" si="383"/>
        <v>P+T-</v>
      </c>
      <c r="W656" s="58" t="str">
        <f t="shared" si="383"/>
        <v>P*T*</v>
      </c>
      <c r="X656" s="58" t="str">
        <f t="shared" si="383"/>
        <v>P*T*</v>
      </c>
      <c r="Y656" s="58" t="str">
        <f t="shared" si="383"/>
        <v>P*T-</v>
      </c>
      <c r="Z656" s="58" t="str">
        <f t="shared" si="383"/>
        <v>P*T-</v>
      </c>
      <c r="AA656" s="58" t="str">
        <f t="shared" si="383"/>
        <v>P*T*</v>
      </c>
      <c r="AB656" s="58" t="str">
        <f t="shared" si="383"/>
        <v>P*T*</v>
      </c>
      <c r="AC656" s="58" t="str">
        <f t="shared" si="383"/>
        <v>P*T*</v>
      </c>
      <c r="AD656" s="58" t="str">
        <f t="shared" si="383"/>
        <v>P*T*</v>
      </c>
      <c r="AE656" s="58" t="str">
        <f t="shared" si="383"/>
        <v>P*T*</v>
      </c>
      <c r="AF656" s="58" t="str">
        <f t="shared" si="383"/>
        <v>P*T-</v>
      </c>
      <c r="AG656" s="58" t="str">
        <f t="shared" si="383"/>
        <v>P*T-</v>
      </c>
      <c r="AH656" s="58" t="str">
        <f t="shared" si="383"/>
        <v>P*T*</v>
      </c>
      <c r="AI656" s="58" t="str">
        <f t="shared" si="383"/>
        <v>P*T*</v>
      </c>
      <c r="AJ656" s="58" t="str">
        <f t="shared" si="383"/>
        <v>P*T*</v>
      </c>
      <c r="AK656" s="58" t="str">
        <f t="shared" si="383"/>
        <v>P*T*</v>
      </c>
      <c r="AL656" s="58" t="str">
        <f t="shared" si="383"/>
        <v>P*T*</v>
      </c>
      <c r="AM656" s="58" t="str">
        <f t="shared" si="383"/>
        <v>P*T*</v>
      </c>
      <c r="AN656" s="58" t="str">
        <f t="shared" si="383"/>
        <v>P*T*</v>
      </c>
      <c r="AO656" s="58" t="str">
        <f t="shared" si="383"/>
        <v>P*T*</v>
      </c>
      <c r="AP656" s="58" t="str">
        <f t="shared" ref="AP656:BU656" si="384">IF(LEFT(AP$9,7)="Include",IF(LEFT(AP112,4)="WILL",IF(AP516&lt;&gt;"*","P+T+","P+T-"),IF(LEFT(AP112,6)="WON'T",IF(AP516&lt;&gt;"*","P-T+","P-T-"),IF(AP112="NA",IF(AP516&lt;&gt;"*","P*T+","P*T-"),IF(AP516&lt;&gt;"*","P*T+","P*T*")))),"*")</f>
        <v>P*T*</v>
      </c>
      <c r="AQ656" s="58" t="str">
        <f t="shared" si="384"/>
        <v>*</v>
      </c>
      <c r="AR656" s="58" t="str">
        <f t="shared" si="384"/>
        <v>P*T*</v>
      </c>
      <c r="AS656" s="58" t="str">
        <f t="shared" si="384"/>
        <v>P*T*</v>
      </c>
      <c r="AT656" s="58" t="str">
        <f t="shared" si="384"/>
        <v>P*T-</v>
      </c>
      <c r="AU656" s="58" t="str">
        <f t="shared" si="384"/>
        <v>P+T-</v>
      </c>
      <c r="AV656" s="58" t="str">
        <f t="shared" si="384"/>
        <v>*</v>
      </c>
      <c r="AW656" s="58" t="str">
        <f t="shared" si="384"/>
        <v>*</v>
      </c>
      <c r="AX656" s="58" t="str">
        <f t="shared" si="384"/>
        <v>*</v>
      </c>
      <c r="AY656" s="58" t="str">
        <f t="shared" si="384"/>
        <v>*</v>
      </c>
      <c r="AZ656" s="58" t="str">
        <f t="shared" si="384"/>
        <v>P*T*</v>
      </c>
      <c r="BA656" s="58" t="str">
        <f t="shared" si="384"/>
        <v>P*T-</v>
      </c>
      <c r="BB656" s="58" t="str">
        <f t="shared" si="384"/>
        <v>P*T-</v>
      </c>
      <c r="BC656" s="58" t="str">
        <f t="shared" si="384"/>
        <v>P*T-</v>
      </c>
      <c r="BD656" s="58" t="str">
        <f t="shared" si="384"/>
        <v>P*T-</v>
      </c>
      <c r="BE656" s="58" t="str">
        <f t="shared" si="384"/>
        <v>*</v>
      </c>
      <c r="BF656" s="58" t="str">
        <f t="shared" si="384"/>
        <v>*</v>
      </c>
      <c r="BG656" s="58" t="str">
        <f t="shared" si="384"/>
        <v>P*T*</v>
      </c>
      <c r="BH656" s="58" t="str">
        <f t="shared" si="384"/>
        <v>*</v>
      </c>
      <c r="BI656" s="58" t="str">
        <f t="shared" si="384"/>
        <v>P*T*</v>
      </c>
      <c r="BJ656" s="58" t="str">
        <f t="shared" si="384"/>
        <v>P*T-</v>
      </c>
      <c r="BK656" s="58" t="str">
        <f t="shared" si="384"/>
        <v>P*T-</v>
      </c>
      <c r="BL656" s="58" t="str">
        <f t="shared" si="384"/>
        <v>P*T-</v>
      </c>
      <c r="BM656" s="58" t="str">
        <f t="shared" si="384"/>
        <v>P*T-</v>
      </c>
      <c r="BN656" s="58" t="str">
        <f t="shared" si="384"/>
        <v>P*T*</v>
      </c>
      <c r="BO656" s="58" t="str">
        <f t="shared" si="384"/>
        <v>P*T*</v>
      </c>
      <c r="BP656" s="58" t="str">
        <f t="shared" si="384"/>
        <v>P*T*</v>
      </c>
      <c r="BQ656" s="58" t="str">
        <f t="shared" si="384"/>
        <v>P*T*</v>
      </c>
      <c r="BR656" s="58" t="str">
        <f t="shared" si="384"/>
        <v>P*T*</v>
      </c>
      <c r="BS656" s="58" t="str">
        <f t="shared" si="384"/>
        <v>P*T*</v>
      </c>
      <c r="BT656" s="58" t="str">
        <f t="shared" si="384"/>
        <v>P*T-</v>
      </c>
      <c r="BU656" s="58" t="str">
        <f t="shared" si="384"/>
        <v>P*T-</v>
      </c>
      <c r="BV656" s="58" t="str">
        <f t="shared" ref="BV656:CI656" si="385">IF(LEFT(BV$9,7)="Include",IF(LEFT(BV112,4)="WILL",IF(BV516&lt;&gt;"*","P+T+","P+T-"),IF(LEFT(BV112,6)="WON'T",IF(BV516&lt;&gt;"*","P-T+","P-T-"),IF(BV112="NA",IF(BV516&lt;&gt;"*","P*T+","P*T-"),IF(BV516&lt;&gt;"*","P*T+","P*T*")))),"*")</f>
        <v>P*T-</v>
      </c>
      <c r="BW656" s="58" t="str">
        <f t="shared" si="385"/>
        <v>P*T-</v>
      </c>
      <c r="BX656" s="58" t="str">
        <f t="shared" si="385"/>
        <v>P*T*</v>
      </c>
      <c r="BY656" s="58" t="str">
        <f t="shared" si="385"/>
        <v>P*T*</v>
      </c>
      <c r="BZ656" s="58" t="str">
        <f t="shared" si="385"/>
        <v>P*T-</v>
      </c>
      <c r="CA656" s="58" t="str">
        <f t="shared" si="385"/>
        <v>P*T-</v>
      </c>
      <c r="CB656" s="58" t="str">
        <f t="shared" si="385"/>
        <v>P*T*</v>
      </c>
      <c r="CC656" s="58" t="str">
        <f t="shared" si="385"/>
        <v>P*T-</v>
      </c>
      <c r="CD656" s="58" t="str">
        <f t="shared" si="385"/>
        <v>P*T-</v>
      </c>
      <c r="CE656" s="58" t="str">
        <f t="shared" si="385"/>
        <v>*</v>
      </c>
      <c r="CF656" s="58" t="str">
        <f t="shared" si="385"/>
        <v>*</v>
      </c>
      <c r="CG656" s="58" t="str">
        <f t="shared" si="385"/>
        <v>P*T*</v>
      </c>
      <c r="CH656" s="58" t="str">
        <f t="shared" si="385"/>
        <v>P*T-</v>
      </c>
      <c r="CI656" s="58" t="str">
        <f t="shared" si="385"/>
        <v>P*T-</v>
      </c>
      <c r="CJ656" s="58" t="str">
        <f t="shared" si="305"/>
        <v>P*T*</v>
      </c>
      <c r="CK656" s="58" t="str">
        <f t="shared" si="294"/>
        <v>P*T-</v>
      </c>
      <c r="CL656" s="58" t="str">
        <f t="shared" si="294"/>
        <v>P*T-</v>
      </c>
      <c r="CM656" s="58" t="str">
        <f t="shared" si="294"/>
        <v>P*T-</v>
      </c>
      <c r="CN656" s="58" t="str">
        <f t="shared" ref="CN656:DS656" si="386">IF(LEFT(CN$9,7)="Include",IF(LEFT(CN112,4)="WILL",IF(CN516&lt;&gt;"*","P+T+","P+T-"),IF(LEFT(CN112,6)="WON'T",IF(CN516&lt;&gt;"*","P-T+","P-T-"),IF(CN112="NA",IF(CN516&lt;&gt;"*","P*T+","P*T-"),IF(CN516&lt;&gt;"*","P*T+","P*T*")))),"*")</f>
        <v>P*T-</v>
      </c>
      <c r="CO656" s="58" t="str">
        <f t="shared" si="386"/>
        <v>P*T-</v>
      </c>
      <c r="CP656" s="58" t="str">
        <f t="shared" si="386"/>
        <v>P*T-</v>
      </c>
      <c r="CQ656" s="58" t="str">
        <f t="shared" si="386"/>
        <v>P*T*</v>
      </c>
      <c r="CR656" s="58" t="str">
        <f t="shared" si="386"/>
        <v>P*T*</v>
      </c>
      <c r="CS656" s="58" t="str">
        <f t="shared" si="386"/>
        <v>P*T*</v>
      </c>
      <c r="CT656" s="58" t="str">
        <f t="shared" si="386"/>
        <v>P*T*</v>
      </c>
      <c r="CU656" s="58" t="str">
        <f t="shared" si="386"/>
        <v>P*T-</v>
      </c>
      <c r="CV656" s="58" t="str">
        <f t="shared" si="386"/>
        <v>P*T-</v>
      </c>
      <c r="CW656" s="58" t="str">
        <f t="shared" si="386"/>
        <v>P*T*</v>
      </c>
      <c r="CX656" s="58" t="str">
        <f t="shared" si="386"/>
        <v>P*T*</v>
      </c>
      <c r="CY656" s="58" t="str">
        <f t="shared" si="386"/>
        <v>P*T-</v>
      </c>
      <c r="CZ656" s="58" t="str">
        <f t="shared" si="386"/>
        <v>P*T-</v>
      </c>
      <c r="DA656" s="58" t="str">
        <f t="shared" si="386"/>
        <v>P*T-</v>
      </c>
      <c r="DB656" s="58" t="str">
        <f t="shared" si="386"/>
        <v>P*T-</v>
      </c>
      <c r="DC656" s="58" t="str">
        <f t="shared" si="386"/>
        <v>*</v>
      </c>
      <c r="DD656" s="58" t="str">
        <f t="shared" si="386"/>
        <v>P*T+</v>
      </c>
      <c r="DE656" s="58" t="str">
        <f t="shared" si="386"/>
        <v>P*T-</v>
      </c>
      <c r="DF656" s="58" t="str">
        <f t="shared" si="386"/>
        <v>P*T-</v>
      </c>
      <c r="DG656" s="58" t="str">
        <f t="shared" si="386"/>
        <v>P*T*</v>
      </c>
      <c r="DH656" s="58" t="str">
        <f t="shared" si="386"/>
        <v>P*T-</v>
      </c>
      <c r="DI656" s="58" t="str">
        <f t="shared" si="386"/>
        <v>P*T-</v>
      </c>
      <c r="DJ656" s="58" t="str">
        <f t="shared" si="386"/>
        <v>P*T*</v>
      </c>
      <c r="DK656" s="58" t="str">
        <f t="shared" si="386"/>
        <v>P*T*</v>
      </c>
      <c r="DL656" s="58" t="str">
        <f t="shared" si="386"/>
        <v>P*T-</v>
      </c>
      <c r="DM656" s="58" t="str">
        <f t="shared" si="386"/>
        <v>*</v>
      </c>
      <c r="DN656" s="58" t="str">
        <f t="shared" si="386"/>
        <v>P*T*</v>
      </c>
      <c r="DO656" s="58" t="str">
        <f t="shared" si="386"/>
        <v>P*T*</v>
      </c>
      <c r="DP656" s="58" t="str">
        <f t="shared" si="386"/>
        <v>P*T+</v>
      </c>
      <c r="DQ656" s="58" t="str">
        <f t="shared" si="386"/>
        <v>*</v>
      </c>
      <c r="DR656" s="58" t="str">
        <f t="shared" si="386"/>
        <v>*</v>
      </c>
      <c r="DS656" s="58" t="str">
        <f t="shared" si="386"/>
        <v>P*T*</v>
      </c>
      <c r="DT656" s="58" t="str">
        <f t="shared" ref="DT656:EK656" si="387">IF(LEFT(DT$9,7)="Include",IF(LEFT(DT112,4)="WILL",IF(DT516&lt;&gt;"*","P+T+","P+T-"),IF(LEFT(DT112,6)="WON'T",IF(DT516&lt;&gt;"*","P-T+","P-T-"),IF(DT112="NA",IF(DT516&lt;&gt;"*","P*T+","P*T-"),IF(DT516&lt;&gt;"*","P*T+","P*T*")))),"*")</f>
        <v>P*T*</v>
      </c>
      <c r="DU656" s="58" t="str">
        <f t="shared" si="387"/>
        <v>P*T*</v>
      </c>
      <c r="DV656" s="58" t="str">
        <f t="shared" si="387"/>
        <v>*</v>
      </c>
      <c r="DW656" s="58" t="str">
        <f t="shared" si="387"/>
        <v>P*T-</v>
      </c>
      <c r="DX656" s="58" t="str">
        <f t="shared" si="387"/>
        <v>P*T*</v>
      </c>
      <c r="DY656" s="58" t="str">
        <f t="shared" si="387"/>
        <v>P*T-</v>
      </c>
      <c r="DZ656" s="58" t="str">
        <f t="shared" si="387"/>
        <v>P*T-</v>
      </c>
      <c r="EA656" s="58" t="str">
        <f t="shared" si="387"/>
        <v>P*T*</v>
      </c>
      <c r="EB656" s="58" t="str">
        <f t="shared" si="387"/>
        <v>P*T*</v>
      </c>
      <c r="EC656" s="58" t="str">
        <f t="shared" si="387"/>
        <v>P*T-</v>
      </c>
      <c r="ED656" s="58" t="str">
        <f t="shared" si="387"/>
        <v>P*T-</v>
      </c>
      <c r="EE656" s="58" t="str">
        <f t="shared" si="387"/>
        <v>P*T-</v>
      </c>
      <c r="EF656" s="58" t="str">
        <f t="shared" si="387"/>
        <v>P*T*</v>
      </c>
      <c r="EG656" s="58" t="str">
        <f t="shared" si="387"/>
        <v>P*T*</v>
      </c>
      <c r="EH656" s="58" t="str">
        <f t="shared" si="387"/>
        <v>P*T-</v>
      </c>
      <c r="EI656" s="58" t="str">
        <f t="shared" si="387"/>
        <v>P*T-</v>
      </c>
      <c r="EJ656" s="58" t="str">
        <f t="shared" si="387"/>
        <v>P*T-</v>
      </c>
      <c r="EK656" s="58" t="str">
        <f t="shared" si="387"/>
        <v>P*T-</v>
      </c>
      <c r="EL656" s="109"/>
      <c r="EM656" s="109"/>
    </row>
    <row r="657" spans="1:143" s="58" customFormat="1" ht="12.75" customHeight="1" x14ac:dyDescent="0.25">
      <c r="A657" s="5"/>
      <c r="B657" s="96"/>
      <c r="C657" s="96"/>
      <c r="D657" s="96"/>
      <c r="E657" s="96"/>
      <c r="F657" s="96" t="s">
        <v>3540</v>
      </c>
      <c r="G657" s="4" t="s">
        <v>389</v>
      </c>
      <c r="H657" s="18" t="s">
        <v>5</v>
      </c>
      <c r="I657" s="18"/>
      <c r="J657" s="58" t="str">
        <f t="shared" ref="J657:AO657" si="388">IF(LEFT(J$9,7)="Include",IF(LEFT(J113,4)="WILL",IF(J517&lt;&gt;"*","P+T+","P+T-"),IF(LEFT(J113,6)="WON'T",IF(J517&lt;&gt;"*","P-T+","P-T-"),IF(J113="NA",IF(J517&lt;&gt;"*","P*T+","P*T-"),IF(J517&lt;&gt;"*","P*T+","P*T*")))),"*")</f>
        <v>P*T-</v>
      </c>
      <c r="K657" s="58" t="str">
        <f t="shared" si="388"/>
        <v>P*T-</v>
      </c>
      <c r="L657" s="58" t="str">
        <f t="shared" si="388"/>
        <v>P*T-</v>
      </c>
      <c r="M657" s="58" t="str">
        <f t="shared" si="388"/>
        <v>P*T-</v>
      </c>
      <c r="N657" s="58" t="str">
        <f t="shared" si="388"/>
        <v>P*T-</v>
      </c>
      <c r="O657" s="58" t="str">
        <f t="shared" si="388"/>
        <v>P*T-</v>
      </c>
      <c r="P657" s="58" t="str">
        <f t="shared" si="388"/>
        <v>P*T-</v>
      </c>
      <c r="Q657" s="58" t="str">
        <f t="shared" si="388"/>
        <v>P*T*</v>
      </c>
      <c r="R657" s="58" t="str">
        <f t="shared" si="388"/>
        <v>P*T*</v>
      </c>
      <c r="S657" s="58" t="str">
        <f t="shared" si="388"/>
        <v>P*T-</v>
      </c>
      <c r="T657" s="58" t="str">
        <f t="shared" si="388"/>
        <v>P*T-</v>
      </c>
      <c r="U657" s="58" t="str">
        <f t="shared" si="388"/>
        <v>P*T-</v>
      </c>
      <c r="V657" s="58" t="str">
        <f t="shared" si="388"/>
        <v>P*T-</v>
      </c>
      <c r="W657" s="58" t="str">
        <f t="shared" si="388"/>
        <v>P*T-</v>
      </c>
      <c r="X657" s="58" t="str">
        <f t="shared" si="388"/>
        <v>P*T-</v>
      </c>
      <c r="Y657" s="58" t="str">
        <f t="shared" si="388"/>
        <v>P*T-</v>
      </c>
      <c r="Z657" s="58" t="str">
        <f t="shared" si="388"/>
        <v>P*T-</v>
      </c>
      <c r="AA657" s="58" t="str">
        <f t="shared" si="388"/>
        <v>P*T-</v>
      </c>
      <c r="AB657" s="58" t="str">
        <f t="shared" si="388"/>
        <v>P*T-</v>
      </c>
      <c r="AC657" s="58" t="str">
        <f t="shared" si="388"/>
        <v>P*T*</v>
      </c>
      <c r="AD657" s="58" t="str">
        <f t="shared" si="388"/>
        <v>P*T*</v>
      </c>
      <c r="AE657" s="58" t="str">
        <f t="shared" si="388"/>
        <v>P*T*</v>
      </c>
      <c r="AF657" s="58" t="str">
        <f t="shared" si="388"/>
        <v>P+T-</v>
      </c>
      <c r="AG657" s="58" t="str">
        <f t="shared" si="388"/>
        <v>P+T-</v>
      </c>
      <c r="AH657" s="58" t="str">
        <f t="shared" si="388"/>
        <v>P*T*</v>
      </c>
      <c r="AI657" s="58" t="str">
        <f t="shared" si="388"/>
        <v>P*T*</v>
      </c>
      <c r="AJ657" s="58" t="str">
        <f t="shared" si="388"/>
        <v>P*T-</v>
      </c>
      <c r="AK657" s="58" t="str">
        <f t="shared" si="388"/>
        <v>P*T-</v>
      </c>
      <c r="AL657" s="58" t="str">
        <f t="shared" si="388"/>
        <v>P*T*</v>
      </c>
      <c r="AM657" s="58" t="str">
        <f t="shared" si="388"/>
        <v>P*T*</v>
      </c>
      <c r="AN657" s="58" t="str">
        <f t="shared" si="388"/>
        <v>P*T*</v>
      </c>
      <c r="AO657" s="58" t="str">
        <f t="shared" si="388"/>
        <v>P*T*</v>
      </c>
      <c r="AP657" s="58" t="str">
        <f t="shared" ref="AP657:BU657" si="389">IF(LEFT(AP$9,7)="Include",IF(LEFT(AP113,4)="WILL",IF(AP517&lt;&gt;"*","P+T+","P+T-"),IF(LEFT(AP113,6)="WON'T",IF(AP517&lt;&gt;"*","P-T+","P-T-"),IF(AP113="NA",IF(AP517&lt;&gt;"*","P*T+","P*T-"),IF(AP517&lt;&gt;"*","P*T+","P*T*")))),"*")</f>
        <v>P*T*</v>
      </c>
      <c r="AQ657" s="58" t="str">
        <f t="shared" si="389"/>
        <v>*</v>
      </c>
      <c r="AR657" s="58" t="str">
        <f t="shared" si="389"/>
        <v>P*T*</v>
      </c>
      <c r="AS657" s="58" t="str">
        <f t="shared" si="389"/>
        <v>P*T*</v>
      </c>
      <c r="AT657" s="58" t="str">
        <f t="shared" si="389"/>
        <v>P*T-</v>
      </c>
      <c r="AU657" s="58" t="str">
        <f t="shared" si="389"/>
        <v>P*T-</v>
      </c>
      <c r="AV657" s="58" t="str">
        <f t="shared" si="389"/>
        <v>*</v>
      </c>
      <c r="AW657" s="58" t="str">
        <f t="shared" si="389"/>
        <v>*</v>
      </c>
      <c r="AX657" s="58" t="str">
        <f t="shared" si="389"/>
        <v>*</v>
      </c>
      <c r="AY657" s="58" t="str">
        <f t="shared" si="389"/>
        <v>*</v>
      </c>
      <c r="AZ657" s="58" t="str">
        <f t="shared" si="389"/>
        <v>P*T*</v>
      </c>
      <c r="BA657" s="58" t="str">
        <f t="shared" si="389"/>
        <v>P*T-</v>
      </c>
      <c r="BB657" s="58" t="str">
        <f t="shared" si="389"/>
        <v>P*T-</v>
      </c>
      <c r="BC657" s="58" t="str">
        <f t="shared" si="389"/>
        <v>P*T-</v>
      </c>
      <c r="BD657" s="58" t="str">
        <f t="shared" si="389"/>
        <v>P*T-</v>
      </c>
      <c r="BE657" s="58" t="str">
        <f t="shared" si="389"/>
        <v>*</v>
      </c>
      <c r="BF657" s="58" t="str">
        <f t="shared" si="389"/>
        <v>*</v>
      </c>
      <c r="BG657" s="58" t="str">
        <f t="shared" si="389"/>
        <v>P*T*</v>
      </c>
      <c r="BH657" s="58" t="str">
        <f t="shared" si="389"/>
        <v>*</v>
      </c>
      <c r="BI657" s="58" t="str">
        <f t="shared" si="389"/>
        <v>P*T*</v>
      </c>
      <c r="BJ657" s="58" t="str">
        <f t="shared" si="389"/>
        <v>P*T-</v>
      </c>
      <c r="BK657" s="58" t="str">
        <f t="shared" si="389"/>
        <v>P*T-</v>
      </c>
      <c r="BL657" s="58" t="str">
        <f t="shared" si="389"/>
        <v>P*T-</v>
      </c>
      <c r="BM657" s="58" t="str">
        <f t="shared" si="389"/>
        <v>P*T-</v>
      </c>
      <c r="BN657" s="58" t="str">
        <f t="shared" si="389"/>
        <v>P*T*</v>
      </c>
      <c r="BO657" s="58" t="str">
        <f t="shared" si="389"/>
        <v>P*T*</v>
      </c>
      <c r="BP657" s="58" t="str">
        <f t="shared" si="389"/>
        <v>P*T*</v>
      </c>
      <c r="BQ657" s="58" t="str">
        <f t="shared" si="389"/>
        <v>P*T*</v>
      </c>
      <c r="BR657" s="58" t="str">
        <f t="shared" si="389"/>
        <v>P*T*</v>
      </c>
      <c r="BS657" s="58" t="str">
        <f t="shared" si="389"/>
        <v>P*T*</v>
      </c>
      <c r="BT657" s="58" t="str">
        <f t="shared" si="389"/>
        <v>P*T-</v>
      </c>
      <c r="BU657" s="58" t="str">
        <f t="shared" si="389"/>
        <v>P*T-</v>
      </c>
      <c r="BV657" s="58" t="str">
        <f t="shared" ref="BV657:CI657" si="390">IF(LEFT(BV$9,7)="Include",IF(LEFT(BV113,4)="WILL",IF(BV517&lt;&gt;"*","P+T+","P+T-"),IF(LEFT(BV113,6)="WON'T",IF(BV517&lt;&gt;"*","P-T+","P-T-"),IF(BV113="NA",IF(BV517&lt;&gt;"*","P*T+","P*T-"),IF(BV517&lt;&gt;"*","P*T+","P*T*")))),"*")</f>
        <v>P*T-</v>
      </c>
      <c r="BW657" s="58" t="str">
        <f t="shared" si="390"/>
        <v>P*T-</v>
      </c>
      <c r="BX657" s="58" t="str">
        <f t="shared" si="390"/>
        <v>P*T*</v>
      </c>
      <c r="BY657" s="58" t="str">
        <f t="shared" si="390"/>
        <v>P*T*</v>
      </c>
      <c r="BZ657" s="58" t="str">
        <f t="shared" si="390"/>
        <v>P*T-</v>
      </c>
      <c r="CA657" s="58" t="str">
        <f t="shared" si="390"/>
        <v>P*T-</v>
      </c>
      <c r="CB657" s="58" t="str">
        <f t="shared" si="390"/>
        <v>P*T*</v>
      </c>
      <c r="CC657" s="58" t="str">
        <f t="shared" si="390"/>
        <v>P*T-</v>
      </c>
      <c r="CD657" s="58" t="str">
        <f t="shared" si="390"/>
        <v>P*T-</v>
      </c>
      <c r="CE657" s="58" t="str">
        <f t="shared" si="390"/>
        <v>*</v>
      </c>
      <c r="CF657" s="58" t="str">
        <f t="shared" si="390"/>
        <v>*</v>
      </c>
      <c r="CG657" s="58" t="str">
        <f t="shared" si="390"/>
        <v>P*T*</v>
      </c>
      <c r="CH657" s="58" t="str">
        <f t="shared" si="390"/>
        <v>P*T-</v>
      </c>
      <c r="CI657" s="58" t="str">
        <f t="shared" si="390"/>
        <v>P*T-</v>
      </c>
      <c r="CJ657" s="58" t="str">
        <f t="shared" si="305"/>
        <v>P*T-</v>
      </c>
      <c r="CK657" s="58" t="str">
        <f t="shared" si="294"/>
        <v>P*T-</v>
      </c>
      <c r="CL657" s="58" t="str">
        <f t="shared" si="294"/>
        <v>P*T-</v>
      </c>
      <c r="CM657" s="58" t="str">
        <f t="shared" si="294"/>
        <v>P*T-</v>
      </c>
      <c r="CN657" s="58" t="str">
        <f t="shared" ref="CN657:DS657" si="391">IF(LEFT(CN$9,7)="Include",IF(LEFT(CN113,4)="WILL",IF(CN517&lt;&gt;"*","P+T+","P+T-"),IF(LEFT(CN113,6)="WON'T",IF(CN517&lt;&gt;"*","P-T+","P-T-"),IF(CN113="NA",IF(CN517&lt;&gt;"*","P*T+","P*T-"),IF(CN517&lt;&gt;"*","P*T+","P*T*")))),"*")</f>
        <v>P*T-</v>
      </c>
      <c r="CO657" s="58" t="str">
        <f t="shared" si="391"/>
        <v>P*T-</v>
      </c>
      <c r="CP657" s="58" t="str">
        <f t="shared" si="391"/>
        <v>P*T-</v>
      </c>
      <c r="CQ657" s="58" t="str">
        <f t="shared" si="391"/>
        <v>P*T*</v>
      </c>
      <c r="CR657" s="58" t="str">
        <f t="shared" si="391"/>
        <v>P*T*</v>
      </c>
      <c r="CS657" s="58" t="str">
        <f t="shared" si="391"/>
        <v>P*T*</v>
      </c>
      <c r="CT657" s="58" t="str">
        <f t="shared" si="391"/>
        <v>P*T*</v>
      </c>
      <c r="CU657" s="58" t="str">
        <f t="shared" si="391"/>
        <v>P*T-</v>
      </c>
      <c r="CV657" s="58" t="str">
        <f t="shared" si="391"/>
        <v>P*T-</v>
      </c>
      <c r="CW657" s="58" t="str">
        <f t="shared" si="391"/>
        <v>P*T*</v>
      </c>
      <c r="CX657" s="58" t="str">
        <f t="shared" si="391"/>
        <v>P*T*</v>
      </c>
      <c r="CY657" s="58" t="str">
        <f t="shared" si="391"/>
        <v>P+T-</v>
      </c>
      <c r="CZ657" s="58" t="str">
        <f t="shared" si="391"/>
        <v>P+T-</v>
      </c>
      <c r="DA657" s="58" t="str">
        <f t="shared" si="391"/>
        <v>P*T-</v>
      </c>
      <c r="DB657" s="58" t="str">
        <f t="shared" si="391"/>
        <v>P*T-</v>
      </c>
      <c r="DC657" s="58" t="str">
        <f t="shared" si="391"/>
        <v>*</v>
      </c>
      <c r="DD657" s="58" t="str">
        <f t="shared" si="391"/>
        <v>P*T-</v>
      </c>
      <c r="DE657" s="58" t="str">
        <f t="shared" si="391"/>
        <v>P*T-</v>
      </c>
      <c r="DF657" s="58" t="str">
        <f t="shared" si="391"/>
        <v>P*T-</v>
      </c>
      <c r="DG657" s="58" t="str">
        <f t="shared" si="391"/>
        <v>P*T-</v>
      </c>
      <c r="DH657" s="58" t="str">
        <f t="shared" si="391"/>
        <v>P+T-</v>
      </c>
      <c r="DI657" s="58" t="str">
        <f t="shared" si="391"/>
        <v>P*T-</v>
      </c>
      <c r="DJ657" s="58" t="str">
        <f t="shared" si="391"/>
        <v>P*T*</v>
      </c>
      <c r="DK657" s="58" t="str">
        <f t="shared" si="391"/>
        <v>P*T*</v>
      </c>
      <c r="DL657" s="58" t="str">
        <f t="shared" si="391"/>
        <v>P*T-</v>
      </c>
      <c r="DM657" s="58" t="str">
        <f t="shared" si="391"/>
        <v>*</v>
      </c>
      <c r="DN657" s="58" t="str">
        <f t="shared" si="391"/>
        <v>P*T*</v>
      </c>
      <c r="DO657" s="58" t="str">
        <f t="shared" si="391"/>
        <v>P*T*</v>
      </c>
      <c r="DP657" s="58" t="str">
        <f t="shared" si="391"/>
        <v>P*T-</v>
      </c>
      <c r="DQ657" s="58" t="str">
        <f t="shared" si="391"/>
        <v>*</v>
      </c>
      <c r="DR657" s="58" t="str">
        <f t="shared" si="391"/>
        <v>*</v>
      </c>
      <c r="DS657" s="58" t="str">
        <f t="shared" si="391"/>
        <v>P*T*</v>
      </c>
      <c r="DT657" s="58" t="str">
        <f t="shared" ref="DT657:EK657" si="392">IF(LEFT(DT$9,7)="Include",IF(LEFT(DT113,4)="WILL",IF(DT517&lt;&gt;"*","P+T+","P+T-"),IF(LEFT(DT113,6)="WON'T",IF(DT517&lt;&gt;"*","P-T+","P-T-"),IF(DT113="NA",IF(DT517&lt;&gt;"*","P*T+","P*T-"),IF(DT517&lt;&gt;"*","P*T+","P*T*")))),"*")</f>
        <v>P*T*</v>
      </c>
      <c r="DU657" s="58" t="str">
        <f t="shared" si="392"/>
        <v>P*T*</v>
      </c>
      <c r="DV657" s="58" t="str">
        <f t="shared" si="392"/>
        <v>*</v>
      </c>
      <c r="DW657" s="58" t="str">
        <f t="shared" si="392"/>
        <v>P*T-</v>
      </c>
      <c r="DX657" s="58" t="str">
        <f t="shared" si="392"/>
        <v>P*T-</v>
      </c>
      <c r="DY657" s="58" t="str">
        <f t="shared" si="392"/>
        <v>P+T-</v>
      </c>
      <c r="DZ657" s="58" t="str">
        <f t="shared" si="392"/>
        <v>P+T-</v>
      </c>
      <c r="EA657" s="58" t="str">
        <f t="shared" si="392"/>
        <v>P*T*</v>
      </c>
      <c r="EB657" s="58" t="str">
        <f t="shared" si="392"/>
        <v>P*T-</v>
      </c>
      <c r="EC657" s="58" t="str">
        <f t="shared" si="392"/>
        <v>P*T-</v>
      </c>
      <c r="ED657" s="58" t="str">
        <f t="shared" si="392"/>
        <v>P*T-</v>
      </c>
      <c r="EE657" s="58" t="str">
        <f t="shared" si="392"/>
        <v>P*T-</v>
      </c>
      <c r="EF657" s="58" t="str">
        <f t="shared" si="392"/>
        <v>P*T*</v>
      </c>
      <c r="EG657" s="58" t="str">
        <f t="shared" si="392"/>
        <v>P*T*</v>
      </c>
      <c r="EH657" s="58" t="str">
        <f t="shared" si="392"/>
        <v>P*T-</v>
      </c>
      <c r="EI657" s="58" t="str">
        <f t="shared" si="392"/>
        <v>P*T-</v>
      </c>
      <c r="EJ657" s="58" t="str">
        <f t="shared" si="392"/>
        <v>P*T-</v>
      </c>
      <c r="EK657" s="58" t="str">
        <f t="shared" si="392"/>
        <v>P*T-</v>
      </c>
      <c r="EL657" s="109"/>
      <c r="EM657" s="109"/>
    </row>
    <row r="658" spans="1:143" s="58" customFormat="1" ht="12.75" customHeight="1" x14ac:dyDescent="0.25">
      <c r="A658" s="5"/>
      <c r="B658" s="96"/>
      <c r="C658" s="96"/>
      <c r="D658" s="96"/>
      <c r="E658" s="96"/>
      <c r="F658" s="96" t="s">
        <v>3541</v>
      </c>
      <c r="G658" s="4" t="s">
        <v>425</v>
      </c>
      <c r="H658" s="18" t="s">
        <v>5</v>
      </c>
      <c r="I658" s="18"/>
      <c r="J658" s="58" t="str">
        <f t="shared" ref="J658:AO658" si="393">IF(LEFT(J$9,7)="Include",IF(LEFT(J114,4)="WILL",IF(J518&lt;&gt;"*","P+T+","P+T-"),IF(LEFT(J114,6)="WON'T",IF(J518&lt;&gt;"*","P-T+","P-T-"),IF(J114="NA",IF(J518&lt;&gt;"*","P*T+","P*T-"),IF(J518&lt;&gt;"*","P*T+","P*T*")))),"*")</f>
        <v>P*T-</v>
      </c>
      <c r="K658" s="58" t="str">
        <f t="shared" si="393"/>
        <v>P*T-</v>
      </c>
      <c r="L658" s="58" t="str">
        <f t="shared" si="393"/>
        <v>P*T-</v>
      </c>
      <c r="M658" s="58" t="str">
        <f t="shared" si="393"/>
        <v>P*T-</v>
      </c>
      <c r="N658" s="58" t="str">
        <f t="shared" si="393"/>
        <v>P*T-</v>
      </c>
      <c r="O658" s="58" t="str">
        <f t="shared" si="393"/>
        <v>P*T-</v>
      </c>
      <c r="P658" s="58" t="str">
        <f t="shared" si="393"/>
        <v>P*T-</v>
      </c>
      <c r="Q658" s="58" t="str">
        <f t="shared" si="393"/>
        <v>P*T*</v>
      </c>
      <c r="R658" s="58" t="str">
        <f t="shared" si="393"/>
        <v>P*T*</v>
      </c>
      <c r="S658" s="58" t="str">
        <f t="shared" si="393"/>
        <v>P*T-</v>
      </c>
      <c r="T658" s="58" t="str">
        <f t="shared" si="393"/>
        <v>P*T-</v>
      </c>
      <c r="U658" s="58" t="str">
        <f t="shared" si="393"/>
        <v>P*T-</v>
      </c>
      <c r="V658" s="58" t="str">
        <f t="shared" si="393"/>
        <v>P*T-</v>
      </c>
      <c r="W658" s="58" t="str">
        <f t="shared" si="393"/>
        <v>P+T-</v>
      </c>
      <c r="X658" s="58" t="str">
        <f t="shared" si="393"/>
        <v>P+T-</v>
      </c>
      <c r="Y658" s="58" t="str">
        <f t="shared" si="393"/>
        <v>P+T-</v>
      </c>
      <c r="Z658" s="58" t="str">
        <f t="shared" si="393"/>
        <v>P+T-</v>
      </c>
      <c r="AA658" s="58" t="str">
        <f t="shared" si="393"/>
        <v>P+T-</v>
      </c>
      <c r="AB658" s="58" t="str">
        <f t="shared" si="393"/>
        <v>P*T-</v>
      </c>
      <c r="AC658" s="58" t="str">
        <f t="shared" si="393"/>
        <v>P*T*</v>
      </c>
      <c r="AD658" s="58" t="str">
        <f t="shared" si="393"/>
        <v>P*T*</v>
      </c>
      <c r="AE658" s="58" t="str">
        <f t="shared" si="393"/>
        <v>P*T*</v>
      </c>
      <c r="AF658" s="58" t="str">
        <f t="shared" si="393"/>
        <v>P*T-</v>
      </c>
      <c r="AG658" s="58" t="str">
        <f t="shared" si="393"/>
        <v>P*T-</v>
      </c>
      <c r="AH658" s="58" t="str">
        <f t="shared" si="393"/>
        <v>P*T*</v>
      </c>
      <c r="AI658" s="58" t="str">
        <f t="shared" si="393"/>
        <v>P*T*</v>
      </c>
      <c r="AJ658" s="58" t="str">
        <f t="shared" si="393"/>
        <v>P*T*</v>
      </c>
      <c r="AK658" s="58" t="str">
        <f t="shared" si="393"/>
        <v>P*T*</v>
      </c>
      <c r="AL658" s="58" t="str">
        <f t="shared" si="393"/>
        <v>P*T*</v>
      </c>
      <c r="AM658" s="58" t="str">
        <f t="shared" si="393"/>
        <v>P*T*</v>
      </c>
      <c r="AN658" s="58" t="str">
        <f t="shared" si="393"/>
        <v>P*T*</v>
      </c>
      <c r="AO658" s="58" t="str">
        <f t="shared" si="393"/>
        <v>P*T*</v>
      </c>
      <c r="AP658" s="58" t="str">
        <f t="shared" ref="AP658:BU658" si="394">IF(LEFT(AP$9,7)="Include",IF(LEFT(AP114,4)="WILL",IF(AP518&lt;&gt;"*","P+T+","P+T-"),IF(LEFT(AP114,6)="WON'T",IF(AP518&lt;&gt;"*","P-T+","P-T-"),IF(AP114="NA",IF(AP518&lt;&gt;"*","P*T+","P*T-"),IF(AP518&lt;&gt;"*","P*T+","P*T*")))),"*")</f>
        <v>P*T*</v>
      </c>
      <c r="AQ658" s="58" t="str">
        <f t="shared" si="394"/>
        <v>*</v>
      </c>
      <c r="AR658" s="58" t="str">
        <f t="shared" si="394"/>
        <v>P*T*</v>
      </c>
      <c r="AS658" s="58" t="str">
        <f t="shared" si="394"/>
        <v>P*T*</v>
      </c>
      <c r="AT658" s="58" t="str">
        <f t="shared" si="394"/>
        <v>P*T-</v>
      </c>
      <c r="AU658" s="58" t="str">
        <f t="shared" si="394"/>
        <v>P*T-</v>
      </c>
      <c r="AV658" s="58" t="str">
        <f t="shared" si="394"/>
        <v>*</v>
      </c>
      <c r="AW658" s="58" t="str">
        <f t="shared" si="394"/>
        <v>*</v>
      </c>
      <c r="AX658" s="58" t="str">
        <f t="shared" si="394"/>
        <v>*</v>
      </c>
      <c r="AY658" s="58" t="str">
        <f t="shared" si="394"/>
        <v>*</v>
      </c>
      <c r="AZ658" s="58" t="str">
        <f t="shared" si="394"/>
        <v>P*T*</v>
      </c>
      <c r="BA658" s="58" t="str">
        <f t="shared" si="394"/>
        <v>P*T-</v>
      </c>
      <c r="BB658" s="58" t="str">
        <f t="shared" si="394"/>
        <v>P*T-</v>
      </c>
      <c r="BC658" s="58" t="str">
        <f t="shared" si="394"/>
        <v>P*T-</v>
      </c>
      <c r="BD658" s="58" t="str">
        <f t="shared" si="394"/>
        <v>P*T-</v>
      </c>
      <c r="BE658" s="58" t="str">
        <f t="shared" si="394"/>
        <v>*</v>
      </c>
      <c r="BF658" s="58" t="str">
        <f t="shared" si="394"/>
        <v>*</v>
      </c>
      <c r="BG658" s="58" t="str">
        <f t="shared" si="394"/>
        <v>P*T*</v>
      </c>
      <c r="BH658" s="58" t="str">
        <f t="shared" si="394"/>
        <v>*</v>
      </c>
      <c r="BI658" s="58" t="str">
        <f t="shared" si="394"/>
        <v>P*T*</v>
      </c>
      <c r="BJ658" s="58" t="str">
        <f t="shared" si="394"/>
        <v>P+T-</v>
      </c>
      <c r="BK658" s="58" t="str">
        <f t="shared" si="394"/>
        <v>P+T-</v>
      </c>
      <c r="BL658" s="58" t="str">
        <f t="shared" si="394"/>
        <v>P*T-</v>
      </c>
      <c r="BM658" s="58" t="str">
        <f t="shared" si="394"/>
        <v>P*T-</v>
      </c>
      <c r="BN658" s="58" t="str">
        <f t="shared" si="394"/>
        <v>P*T*</v>
      </c>
      <c r="BO658" s="58" t="str">
        <f t="shared" si="394"/>
        <v>P*T*</v>
      </c>
      <c r="BP658" s="58" t="str">
        <f t="shared" si="394"/>
        <v>P*T*</v>
      </c>
      <c r="BQ658" s="58" t="str">
        <f t="shared" si="394"/>
        <v>P*T*</v>
      </c>
      <c r="BR658" s="58" t="str">
        <f t="shared" si="394"/>
        <v>P*T*</v>
      </c>
      <c r="BS658" s="58" t="str">
        <f t="shared" si="394"/>
        <v>P*T*</v>
      </c>
      <c r="BT658" s="58" t="str">
        <f t="shared" si="394"/>
        <v>P*T-</v>
      </c>
      <c r="BU658" s="58" t="str">
        <f t="shared" si="394"/>
        <v>P*T-</v>
      </c>
      <c r="BV658" s="58" t="str">
        <f t="shared" ref="BV658:CI658" si="395">IF(LEFT(BV$9,7)="Include",IF(LEFT(BV114,4)="WILL",IF(BV518&lt;&gt;"*","P+T+","P+T-"),IF(LEFT(BV114,6)="WON'T",IF(BV518&lt;&gt;"*","P-T+","P-T-"),IF(BV114="NA",IF(BV518&lt;&gt;"*","P*T+","P*T-"),IF(BV518&lt;&gt;"*","P*T+","P*T*")))),"*")</f>
        <v>P+T-</v>
      </c>
      <c r="BW658" s="58" t="str">
        <f t="shared" si="395"/>
        <v>P+T-</v>
      </c>
      <c r="BX658" s="58" t="str">
        <f t="shared" si="395"/>
        <v>P*T*</v>
      </c>
      <c r="BY658" s="58" t="str">
        <f t="shared" si="395"/>
        <v>P*T*</v>
      </c>
      <c r="BZ658" s="58" t="str">
        <f t="shared" si="395"/>
        <v>P*T-</v>
      </c>
      <c r="CA658" s="58" t="str">
        <f t="shared" si="395"/>
        <v>P*T-</v>
      </c>
      <c r="CB658" s="58" t="str">
        <f t="shared" si="395"/>
        <v>P*T*</v>
      </c>
      <c r="CC658" s="58" t="str">
        <f t="shared" si="395"/>
        <v>P*T-</v>
      </c>
      <c r="CD658" s="58" t="str">
        <f t="shared" si="395"/>
        <v>P*T-</v>
      </c>
      <c r="CE658" s="58" t="str">
        <f t="shared" si="395"/>
        <v>*</v>
      </c>
      <c r="CF658" s="58" t="str">
        <f t="shared" si="395"/>
        <v>*</v>
      </c>
      <c r="CG658" s="58" t="str">
        <f t="shared" si="395"/>
        <v>P*T*</v>
      </c>
      <c r="CH658" s="58" t="str">
        <f t="shared" si="395"/>
        <v>P*T-</v>
      </c>
      <c r="CI658" s="58" t="str">
        <f t="shared" si="395"/>
        <v>P*T-</v>
      </c>
      <c r="CJ658" s="58" t="str">
        <f t="shared" si="305"/>
        <v>P*T*</v>
      </c>
      <c r="CK658" s="58" t="str">
        <f t="shared" si="294"/>
        <v>P*T-</v>
      </c>
      <c r="CL658" s="58" t="str">
        <f t="shared" si="294"/>
        <v>P*T-</v>
      </c>
      <c r="CM658" s="58" t="str">
        <f t="shared" si="294"/>
        <v>P*T-</v>
      </c>
      <c r="CN658" s="58" t="str">
        <f t="shared" ref="CN658:DS658" si="396">IF(LEFT(CN$9,7)="Include",IF(LEFT(CN114,4)="WILL",IF(CN518&lt;&gt;"*","P+T+","P+T-"),IF(LEFT(CN114,6)="WON'T",IF(CN518&lt;&gt;"*","P-T+","P-T-"),IF(CN114="NA",IF(CN518&lt;&gt;"*","P*T+","P*T-"),IF(CN518&lt;&gt;"*","P*T+","P*T*")))),"*")</f>
        <v>P*T-</v>
      </c>
      <c r="CO658" s="58" t="str">
        <f t="shared" si="396"/>
        <v>P*T-</v>
      </c>
      <c r="CP658" s="58" t="str">
        <f t="shared" si="396"/>
        <v>P*T-</v>
      </c>
      <c r="CQ658" s="58" t="str">
        <f t="shared" si="396"/>
        <v>P*T*</v>
      </c>
      <c r="CR658" s="58" t="str">
        <f t="shared" si="396"/>
        <v>P*T*</v>
      </c>
      <c r="CS658" s="58" t="str">
        <f t="shared" si="396"/>
        <v>P*T*</v>
      </c>
      <c r="CT658" s="58" t="str">
        <f t="shared" si="396"/>
        <v>P*T*</v>
      </c>
      <c r="CU658" s="58" t="str">
        <f t="shared" si="396"/>
        <v>P*T-</v>
      </c>
      <c r="CV658" s="58" t="str">
        <f t="shared" si="396"/>
        <v>P*T-</v>
      </c>
      <c r="CW658" s="58" t="str">
        <f t="shared" si="396"/>
        <v>P*T*</v>
      </c>
      <c r="CX658" s="58" t="str">
        <f t="shared" si="396"/>
        <v>P*T*</v>
      </c>
      <c r="CY658" s="58" t="str">
        <f t="shared" si="396"/>
        <v>P*T-</v>
      </c>
      <c r="CZ658" s="58" t="str">
        <f t="shared" si="396"/>
        <v>P*T-</v>
      </c>
      <c r="DA658" s="58" t="str">
        <f t="shared" si="396"/>
        <v>P*T-</v>
      </c>
      <c r="DB658" s="58" t="str">
        <f t="shared" si="396"/>
        <v>P*T-</v>
      </c>
      <c r="DC658" s="58" t="str">
        <f t="shared" si="396"/>
        <v>*</v>
      </c>
      <c r="DD658" s="58" t="str">
        <f t="shared" si="396"/>
        <v>P*T-</v>
      </c>
      <c r="DE658" s="58" t="str">
        <f t="shared" si="396"/>
        <v>P*T-</v>
      </c>
      <c r="DF658" s="58" t="str">
        <f t="shared" si="396"/>
        <v>P*T-</v>
      </c>
      <c r="DG658" s="58" t="str">
        <f t="shared" si="396"/>
        <v>P*T*</v>
      </c>
      <c r="DH658" s="58" t="str">
        <f t="shared" si="396"/>
        <v>P*T-</v>
      </c>
      <c r="DI658" s="58" t="str">
        <f t="shared" si="396"/>
        <v>P*T-</v>
      </c>
      <c r="DJ658" s="58" t="str">
        <f t="shared" si="396"/>
        <v>P*T*</v>
      </c>
      <c r="DK658" s="58" t="str">
        <f t="shared" si="396"/>
        <v>P*T*</v>
      </c>
      <c r="DL658" s="58" t="str">
        <f t="shared" si="396"/>
        <v>P*T-</v>
      </c>
      <c r="DM658" s="58" t="str">
        <f t="shared" si="396"/>
        <v>*</v>
      </c>
      <c r="DN658" s="58" t="str">
        <f t="shared" si="396"/>
        <v>P*T*</v>
      </c>
      <c r="DO658" s="58" t="str">
        <f t="shared" si="396"/>
        <v>P*T*</v>
      </c>
      <c r="DP658" s="58" t="str">
        <f t="shared" si="396"/>
        <v>P*T-</v>
      </c>
      <c r="DQ658" s="58" t="str">
        <f t="shared" si="396"/>
        <v>*</v>
      </c>
      <c r="DR658" s="58" t="str">
        <f t="shared" si="396"/>
        <v>*</v>
      </c>
      <c r="DS658" s="58" t="str">
        <f t="shared" si="396"/>
        <v>P*T*</v>
      </c>
      <c r="DT658" s="58" t="str">
        <f t="shared" ref="DT658:EK658" si="397">IF(LEFT(DT$9,7)="Include",IF(LEFT(DT114,4)="WILL",IF(DT518&lt;&gt;"*","P+T+","P+T-"),IF(LEFT(DT114,6)="WON'T",IF(DT518&lt;&gt;"*","P-T+","P-T-"),IF(DT114="NA",IF(DT518&lt;&gt;"*","P*T+","P*T-"),IF(DT518&lt;&gt;"*","P*T+","P*T*")))),"*")</f>
        <v>P*T*</v>
      </c>
      <c r="DU658" s="58" t="str">
        <f t="shared" si="397"/>
        <v>P*T*</v>
      </c>
      <c r="DV658" s="58" t="str">
        <f t="shared" si="397"/>
        <v>*</v>
      </c>
      <c r="DW658" s="58" t="str">
        <f t="shared" si="397"/>
        <v>P*T-</v>
      </c>
      <c r="DX658" s="58" t="str">
        <f t="shared" si="397"/>
        <v>P*T*</v>
      </c>
      <c r="DY658" s="58" t="str">
        <f t="shared" si="397"/>
        <v>P*T-</v>
      </c>
      <c r="DZ658" s="58" t="str">
        <f t="shared" si="397"/>
        <v>P*T-</v>
      </c>
      <c r="EA658" s="58" t="str">
        <f t="shared" si="397"/>
        <v>P*T*</v>
      </c>
      <c r="EB658" s="58" t="str">
        <f t="shared" si="397"/>
        <v>P+T-</v>
      </c>
      <c r="EC658" s="58" t="str">
        <f t="shared" si="397"/>
        <v>P*T-</v>
      </c>
      <c r="ED658" s="58" t="str">
        <f t="shared" si="397"/>
        <v>P*T-</v>
      </c>
      <c r="EE658" s="58" t="str">
        <f t="shared" si="397"/>
        <v>P*T-</v>
      </c>
      <c r="EF658" s="58" t="str">
        <f t="shared" si="397"/>
        <v>P*T*</v>
      </c>
      <c r="EG658" s="58" t="str">
        <f t="shared" si="397"/>
        <v>P*T*</v>
      </c>
      <c r="EH658" s="58" t="str">
        <f t="shared" si="397"/>
        <v>P+T-</v>
      </c>
      <c r="EI658" s="58" t="str">
        <f t="shared" si="397"/>
        <v>P+T-</v>
      </c>
      <c r="EJ658" s="58" t="str">
        <f t="shared" si="397"/>
        <v>P+T-</v>
      </c>
      <c r="EK658" s="58" t="str">
        <f t="shared" si="397"/>
        <v>P+T-</v>
      </c>
      <c r="EL658" s="109"/>
      <c r="EM658" s="109"/>
    </row>
    <row r="659" spans="1:143" s="58" customFormat="1" ht="12.75" customHeight="1" x14ac:dyDescent="0.25">
      <c r="A659" s="5"/>
      <c r="B659" s="96"/>
      <c r="C659" s="96"/>
      <c r="D659" s="96"/>
      <c r="E659" s="96"/>
      <c r="F659" s="96" t="s">
        <v>3541</v>
      </c>
      <c r="G659" s="4" t="s">
        <v>4303</v>
      </c>
      <c r="H659" s="18" t="s">
        <v>5</v>
      </c>
      <c r="I659" s="18"/>
      <c r="J659" s="58" t="str">
        <f t="shared" ref="J659:AO659" si="398">IF(LEFT(J$9,7)="Include",IF(LEFT(J115,4)="WILL",IF(J519&lt;&gt;"*","P+T+","P+T-"),IF(LEFT(J115,6)="WON'T",IF(J519&lt;&gt;"*","P-T+","P-T-"),IF(J115="NA",IF(J519&lt;&gt;"*","P*T+","P*T-"),IF(J519&lt;&gt;"*","P*T+","P*T*")))),"*")</f>
        <v>P*T-</v>
      </c>
      <c r="K659" s="58" t="str">
        <f t="shared" si="398"/>
        <v>P*T-</v>
      </c>
      <c r="L659" s="58" t="str">
        <f t="shared" si="398"/>
        <v>P*T-</v>
      </c>
      <c r="M659" s="58" t="str">
        <f t="shared" si="398"/>
        <v>P*T-</v>
      </c>
      <c r="N659" s="58" t="str">
        <f t="shared" si="398"/>
        <v>P*T-</v>
      </c>
      <c r="O659" s="58" t="str">
        <f t="shared" si="398"/>
        <v>P*T-</v>
      </c>
      <c r="P659" s="58" t="str">
        <f t="shared" si="398"/>
        <v>P*T-</v>
      </c>
      <c r="Q659" s="58" t="str">
        <f t="shared" si="398"/>
        <v>P*T*</v>
      </c>
      <c r="R659" s="58" t="str">
        <f t="shared" si="398"/>
        <v>P*T*</v>
      </c>
      <c r="S659" s="58" t="str">
        <f t="shared" si="398"/>
        <v>P*T-</v>
      </c>
      <c r="T659" s="58" t="str">
        <f t="shared" si="398"/>
        <v>P*T-</v>
      </c>
      <c r="U659" s="58" t="str">
        <f t="shared" si="398"/>
        <v>P*T-</v>
      </c>
      <c r="V659" s="58" t="str">
        <f t="shared" si="398"/>
        <v>P*T-</v>
      </c>
      <c r="W659" s="58" t="str">
        <f t="shared" si="398"/>
        <v>P*T*</v>
      </c>
      <c r="X659" s="58" t="str">
        <f t="shared" si="398"/>
        <v>P*T*</v>
      </c>
      <c r="Y659" s="58" t="str">
        <f t="shared" si="398"/>
        <v>P*T-</v>
      </c>
      <c r="Z659" s="58" t="str">
        <f t="shared" si="398"/>
        <v>P*T-</v>
      </c>
      <c r="AA659" s="58" t="str">
        <f t="shared" si="398"/>
        <v>P*T*</v>
      </c>
      <c r="AB659" s="58" t="str">
        <f t="shared" si="398"/>
        <v>P*T*</v>
      </c>
      <c r="AC659" s="58" t="str">
        <f t="shared" si="398"/>
        <v>P*T*</v>
      </c>
      <c r="AD659" s="58" t="str">
        <f t="shared" si="398"/>
        <v>P*T*</v>
      </c>
      <c r="AE659" s="58" t="str">
        <f t="shared" si="398"/>
        <v>P*T*</v>
      </c>
      <c r="AF659" s="58" t="str">
        <f t="shared" si="398"/>
        <v>P*T-</v>
      </c>
      <c r="AG659" s="58" t="str">
        <f t="shared" si="398"/>
        <v>P*T-</v>
      </c>
      <c r="AH659" s="58" t="str">
        <f t="shared" si="398"/>
        <v>P*T*</v>
      </c>
      <c r="AI659" s="58" t="str">
        <f t="shared" si="398"/>
        <v>P*T*</v>
      </c>
      <c r="AJ659" s="58" t="str">
        <f t="shared" si="398"/>
        <v>P*T*</v>
      </c>
      <c r="AK659" s="58" t="str">
        <f t="shared" si="398"/>
        <v>P*T*</v>
      </c>
      <c r="AL659" s="58" t="str">
        <f t="shared" si="398"/>
        <v>P*T*</v>
      </c>
      <c r="AM659" s="58" t="str">
        <f t="shared" si="398"/>
        <v>P*T*</v>
      </c>
      <c r="AN659" s="58" t="str">
        <f t="shared" si="398"/>
        <v>P*T*</v>
      </c>
      <c r="AO659" s="58" t="str">
        <f t="shared" si="398"/>
        <v>P*T*</v>
      </c>
      <c r="AP659" s="58" t="str">
        <f t="shared" ref="AP659:BU659" si="399">IF(LEFT(AP$9,7)="Include",IF(LEFT(AP115,4)="WILL",IF(AP519&lt;&gt;"*","P+T+","P+T-"),IF(LEFT(AP115,6)="WON'T",IF(AP519&lt;&gt;"*","P-T+","P-T-"),IF(AP115="NA",IF(AP519&lt;&gt;"*","P*T+","P*T-"),IF(AP519&lt;&gt;"*","P*T+","P*T*")))),"*")</f>
        <v>P*T*</v>
      </c>
      <c r="AQ659" s="58" t="str">
        <f t="shared" si="399"/>
        <v>*</v>
      </c>
      <c r="AR659" s="58" t="str">
        <f t="shared" si="399"/>
        <v>P*T*</v>
      </c>
      <c r="AS659" s="58" t="str">
        <f t="shared" si="399"/>
        <v>P*T*</v>
      </c>
      <c r="AT659" s="58" t="str">
        <f t="shared" si="399"/>
        <v>P*T-</v>
      </c>
      <c r="AU659" s="58" t="str">
        <f t="shared" si="399"/>
        <v>P*T-</v>
      </c>
      <c r="AV659" s="58" t="str">
        <f t="shared" si="399"/>
        <v>*</v>
      </c>
      <c r="AW659" s="58" t="str">
        <f t="shared" si="399"/>
        <v>*</v>
      </c>
      <c r="AX659" s="58" t="str">
        <f t="shared" si="399"/>
        <v>*</v>
      </c>
      <c r="AY659" s="58" t="str">
        <f t="shared" si="399"/>
        <v>*</v>
      </c>
      <c r="AZ659" s="58" t="str">
        <f t="shared" si="399"/>
        <v>P*T*</v>
      </c>
      <c r="BA659" s="58" t="str">
        <f t="shared" si="399"/>
        <v>P*T-</v>
      </c>
      <c r="BB659" s="58" t="str">
        <f t="shared" si="399"/>
        <v>P*T-</v>
      </c>
      <c r="BC659" s="58" t="str">
        <f t="shared" si="399"/>
        <v>P*T-</v>
      </c>
      <c r="BD659" s="58" t="str">
        <f t="shared" si="399"/>
        <v>P*T-</v>
      </c>
      <c r="BE659" s="58" t="str">
        <f t="shared" si="399"/>
        <v>*</v>
      </c>
      <c r="BF659" s="58" t="str">
        <f t="shared" si="399"/>
        <v>*</v>
      </c>
      <c r="BG659" s="58" t="str">
        <f t="shared" si="399"/>
        <v>P*T*</v>
      </c>
      <c r="BH659" s="58" t="str">
        <f t="shared" si="399"/>
        <v>*</v>
      </c>
      <c r="BI659" s="58" t="str">
        <f t="shared" si="399"/>
        <v>P*T*</v>
      </c>
      <c r="BJ659" s="58" t="str">
        <f t="shared" si="399"/>
        <v>P*T-</v>
      </c>
      <c r="BK659" s="58" t="str">
        <f t="shared" si="399"/>
        <v>P*T-</v>
      </c>
      <c r="BL659" s="58" t="str">
        <f t="shared" si="399"/>
        <v>P*T-</v>
      </c>
      <c r="BM659" s="58" t="str">
        <f t="shared" si="399"/>
        <v>P*T-</v>
      </c>
      <c r="BN659" s="58" t="str">
        <f t="shared" si="399"/>
        <v>P*T*</v>
      </c>
      <c r="BO659" s="58" t="str">
        <f t="shared" si="399"/>
        <v>P*T*</v>
      </c>
      <c r="BP659" s="58" t="str">
        <f t="shared" si="399"/>
        <v>P*T*</v>
      </c>
      <c r="BQ659" s="58" t="str">
        <f t="shared" si="399"/>
        <v>P*T*</v>
      </c>
      <c r="BR659" s="58" t="str">
        <f t="shared" si="399"/>
        <v>P*T*</v>
      </c>
      <c r="BS659" s="58" t="str">
        <f t="shared" si="399"/>
        <v>P*T*</v>
      </c>
      <c r="BT659" s="58" t="str">
        <f t="shared" si="399"/>
        <v>P*T-</v>
      </c>
      <c r="BU659" s="58" t="str">
        <f t="shared" si="399"/>
        <v>P*T-</v>
      </c>
      <c r="BV659" s="58" t="str">
        <f t="shared" ref="BV659:CI659" si="400">IF(LEFT(BV$9,7)="Include",IF(LEFT(BV115,4)="WILL",IF(BV519&lt;&gt;"*","P+T+","P+T-"),IF(LEFT(BV115,6)="WON'T",IF(BV519&lt;&gt;"*","P-T+","P-T-"),IF(BV115="NA",IF(BV519&lt;&gt;"*","P*T+","P*T-"),IF(BV519&lt;&gt;"*","P*T+","P*T*")))),"*")</f>
        <v>P*T-</v>
      </c>
      <c r="BW659" s="58" t="str">
        <f t="shared" si="400"/>
        <v>P*T-</v>
      </c>
      <c r="BX659" s="58" t="str">
        <f t="shared" si="400"/>
        <v>P*T*</v>
      </c>
      <c r="BY659" s="58" t="str">
        <f t="shared" si="400"/>
        <v>P*T*</v>
      </c>
      <c r="BZ659" s="58" t="str">
        <f t="shared" si="400"/>
        <v>P*T-</v>
      </c>
      <c r="CA659" s="58" t="str">
        <f t="shared" si="400"/>
        <v>P*T-</v>
      </c>
      <c r="CB659" s="58" t="str">
        <f t="shared" si="400"/>
        <v>P*T*</v>
      </c>
      <c r="CC659" s="58" t="str">
        <f t="shared" si="400"/>
        <v>P+T-</v>
      </c>
      <c r="CD659" s="58" t="str">
        <f t="shared" si="400"/>
        <v>P+T-</v>
      </c>
      <c r="CE659" s="58" t="str">
        <f t="shared" si="400"/>
        <v>*</v>
      </c>
      <c r="CF659" s="58" t="str">
        <f t="shared" si="400"/>
        <v>*</v>
      </c>
      <c r="CG659" s="58" t="str">
        <f t="shared" si="400"/>
        <v>P*T*</v>
      </c>
      <c r="CH659" s="58" t="str">
        <f t="shared" si="400"/>
        <v>P*T-</v>
      </c>
      <c r="CI659" s="58" t="str">
        <f t="shared" si="400"/>
        <v>P*T-</v>
      </c>
      <c r="CJ659" s="58" t="str">
        <f t="shared" si="305"/>
        <v>P*T*</v>
      </c>
      <c r="CK659" s="58" t="str">
        <f t="shared" si="294"/>
        <v>P*T-</v>
      </c>
      <c r="CL659" s="58" t="str">
        <f t="shared" si="294"/>
        <v>P*T-</v>
      </c>
      <c r="CM659" s="58" t="str">
        <f t="shared" si="294"/>
        <v>P*T-</v>
      </c>
      <c r="CN659" s="58" t="str">
        <f t="shared" ref="CN659:DS659" si="401">IF(LEFT(CN$9,7)="Include",IF(LEFT(CN115,4)="WILL",IF(CN519&lt;&gt;"*","P+T+","P+T-"),IF(LEFT(CN115,6)="WON'T",IF(CN519&lt;&gt;"*","P-T+","P-T-"),IF(CN115="NA",IF(CN519&lt;&gt;"*","P*T+","P*T-"),IF(CN519&lt;&gt;"*","P*T+","P*T*")))),"*")</f>
        <v>P*T-</v>
      </c>
      <c r="CO659" s="58" t="str">
        <f t="shared" si="401"/>
        <v>P*T-</v>
      </c>
      <c r="CP659" s="58" t="str">
        <f t="shared" si="401"/>
        <v>P*T-</v>
      </c>
      <c r="CQ659" s="58" t="str">
        <f t="shared" si="401"/>
        <v>P*T*</v>
      </c>
      <c r="CR659" s="58" t="str">
        <f t="shared" si="401"/>
        <v>P*T*</v>
      </c>
      <c r="CS659" s="58" t="str">
        <f t="shared" si="401"/>
        <v>P*T*</v>
      </c>
      <c r="CT659" s="58" t="str">
        <f t="shared" si="401"/>
        <v>P*T*</v>
      </c>
      <c r="CU659" s="58" t="str">
        <f t="shared" si="401"/>
        <v>P*T-</v>
      </c>
      <c r="CV659" s="58" t="str">
        <f t="shared" si="401"/>
        <v>P*T-</v>
      </c>
      <c r="CW659" s="58" t="str">
        <f t="shared" si="401"/>
        <v>P*T*</v>
      </c>
      <c r="CX659" s="58" t="str">
        <f t="shared" si="401"/>
        <v>P*T*</v>
      </c>
      <c r="CY659" s="58" t="str">
        <f t="shared" si="401"/>
        <v>P*T-</v>
      </c>
      <c r="CZ659" s="58" t="str">
        <f t="shared" si="401"/>
        <v>P*T-</v>
      </c>
      <c r="DA659" s="58" t="str">
        <f t="shared" si="401"/>
        <v>P*T-</v>
      </c>
      <c r="DB659" s="58" t="str">
        <f t="shared" si="401"/>
        <v>P*T-</v>
      </c>
      <c r="DC659" s="58" t="str">
        <f t="shared" si="401"/>
        <v>*</v>
      </c>
      <c r="DD659" s="58" t="str">
        <f t="shared" si="401"/>
        <v>P*T-</v>
      </c>
      <c r="DE659" s="58" t="str">
        <f t="shared" si="401"/>
        <v>P*T-</v>
      </c>
      <c r="DF659" s="58" t="str">
        <f t="shared" si="401"/>
        <v>P*T-</v>
      </c>
      <c r="DG659" s="58" t="str">
        <f t="shared" si="401"/>
        <v>P*T*</v>
      </c>
      <c r="DH659" s="58" t="str">
        <f t="shared" si="401"/>
        <v>P*T-</v>
      </c>
      <c r="DI659" s="58" t="str">
        <f t="shared" si="401"/>
        <v>P*T-</v>
      </c>
      <c r="DJ659" s="58" t="str">
        <f t="shared" si="401"/>
        <v>P*T*</v>
      </c>
      <c r="DK659" s="58" t="str">
        <f t="shared" si="401"/>
        <v>P*T*</v>
      </c>
      <c r="DL659" s="58" t="str">
        <f t="shared" si="401"/>
        <v>P*T-</v>
      </c>
      <c r="DM659" s="58" t="str">
        <f t="shared" si="401"/>
        <v>*</v>
      </c>
      <c r="DN659" s="58" t="str">
        <f t="shared" si="401"/>
        <v>P*T*</v>
      </c>
      <c r="DO659" s="58" t="str">
        <f t="shared" si="401"/>
        <v>P*T*</v>
      </c>
      <c r="DP659" s="58" t="str">
        <f t="shared" si="401"/>
        <v>P*T-</v>
      </c>
      <c r="DQ659" s="58" t="str">
        <f t="shared" si="401"/>
        <v>*</v>
      </c>
      <c r="DR659" s="58" t="str">
        <f t="shared" si="401"/>
        <v>*</v>
      </c>
      <c r="DS659" s="58" t="str">
        <f t="shared" si="401"/>
        <v>P*T*</v>
      </c>
      <c r="DT659" s="58" t="str">
        <f t="shared" ref="DT659:EK659" si="402">IF(LEFT(DT$9,7)="Include",IF(LEFT(DT115,4)="WILL",IF(DT519&lt;&gt;"*","P+T+","P+T-"),IF(LEFT(DT115,6)="WON'T",IF(DT519&lt;&gt;"*","P-T+","P-T-"),IF(DT115="NA",IF(DT519&lt;&gt;"*","P*T+","P*T-"),IF(DT519&lt;&gt;"*","P*T+","P*T*")))),"*")</f>
        <v>P*T*</v>
      </c>
      <c r="DU659" s="58" t="str">
        <f t="shared" si="402"/>
        <v>P*T*</v>
      </c>
      <c r="DV659" s="58" t="str">
        <f t="shared" si="402"/>
        <v>*</v>
      </c>
      <c r="DW659" s="58" t="str">
        <f t="shared" si="402"/>
        <v>P*T-</v>
      </c>
      <c r="DX659" s="58" t="str">
        <f t="shared" si="402"/>
        <v>P*T*</v>
      </c>
      <c r="DY659" s="58" t="str">
        <f t="shared" si="402"/>
        <v>P*T-</v>
      </c>
      <c r="DZ659" s="58" t="str">
        <f t="shared" si="402"/>
        <v>P*T-</v>
      </c>
      <c r="EA659" s="58" t="str">
        <f t="shared" si="402"/>
        <v>P*T*</v>
      </c>
      <c r="EB659" s="58" t="str">
        <f t="shared" si="402"/>
        <v>P*T*</v>
      </c>
      <c r="EC659" s="58" t="str">
        <f t="shared" si="402"/>
        <v>P*T-</v>
      </c>
      <c r="ED659" s="58" t="str">
        <f t="shared" si="402"/>
        <v>P*T-</v>
      </c>
      <c r="EE659" s="58" t="str">
        <f t="shared" si="402"/>
        <v>P*T-</v>
      </c>
      <c r="EF659" s="58" t="str">
        <f t="shared" si="402"/>
        <v>P*T*</v>
      </c>
      <c r="EG659" s="58" t="str">
        <f t="shared" si="402"/>
        <v>P*T*</v>
      </c>
      <c r="EH659" s="58" t="str">
        <f t="shared" si="402"/>
        <v>P*T-</v>
      </c>
      <c r="EI659" s="58" t="str">
        <f t="shared" si="402"/>
        <v>P*T-</v>
      </c>
      <c r="EJ659" s="58" t="str">
        <f t="shared" si="402"/>
        <v>P*T-</v>
      </c>
      <c r="EK659" s="58" t="str">
        <f t="shared" si="402"/>
        <v>P*T-</v>
      </c>
      <c r="EL659" s="109"/>
      <c r="EM659" s="109"/>
    </row>
    <row r="660" spans="1:143" s="58" customFormat="1" ht="12.75" customHeight="1" x14ac:dyDescent="0.25">
      <c r="A660" s="5"/>
      <c r="B660" s="96"/>
      <c r="C660" s="96"/>
      <c r="D660" s="96"/>
      <c r="E660" s="96"/>
      <c r="F660" s="96" t="s">
        <v>3541</v>
      </c>
      <c r="G660" s="4" t="s">
        <v>374</v>
      </c>
      <c r="H660" s="18" t="s">
        <v>5</v>
      </c>
      <c r="I660" s="18"/>
      <c r="J660" s="58" t="str">
        <f t="shared" ref="J660:AO660" si="403">IF(LEFT(J$9,7)="Include",IF(LEFT(J116,4)="WILL",IF(J520&lt;&gt;"*","P+T+","P+T-"),IF(LEFT(J116,6)="WON'T",IF(J520&lt;&gt;"*","P-T+","P-T-"),IF(J116="NA",IF(J520&lt;&gt;"*","P*T+","P*T-"),IF(J520&lt;&gt;"*","P*T+","P*T*")))),"*")</f>
        <v>P*T-</v>
      </c>
      <c r="K660" s="58" t="str">
        <f t="shared" si="403"/>
        <v>P*T-</v>
      </c>
      <c r="L660" s="58" t="str">
        <f t="shared" si="403"/>
        <v>P*T-</v>
      </c>
      <c r="M660" s="58" t="str">
        <f t="shared" si="403"/>
        <v>P*T-</v>
      </c>
      <c r="N660" s="58" t="str">
        <f t="shared" si="403"/>
        <v>P*T-</v>
      </c>
      <c r="O660" s="58" t="str">
        <f t="shared" si="403"/>
        <v>P*T-</v>
      </c>
      <c r="P660" s="58" t="str">
        <f t="shared" si="403"/>
        <v>P*T-</v>
      </c>
      <c r="Q660" s="58" t="str">
        <f t="shared" si="403"/>
        <v>P*T*</v>
      </c>
      <c r="R660" s="58" t="str">
        <f t="shared" si="403"/>
        <v>P*T*</v>
      </c>
      <c r="S660" s="58" t="str">
        <f t="shared" si="403"/>
        <v>P*T-</v>
      </c>
      <c r="T660" s="58" t="str">
        <f t="shared" si="403"/>
        <v>P*T-</v>
      </c>
      <c r="U660" s="58" t="str">
        <f t="shared" si="403"/>
        <v>P*T-</v>
      </c>
      <c r="V660" s="58" t="str">
        <f t="shared" si="403"/>
        <v>P*T-</v>
      </c>
      <c r="W660" s="58" t="str">
        <f t="shared" si="403"/>
        <v>P*T*</v>
      </c>
      <c r="X660" s="58" t="str">
        <f t="shared" si="403"/>
        <v>P*T*</v>
      </c>
      <c r="Y660" s="58" t="str">
        <f t="shared" si="403"/>
        <v>P*T-</v>
      </c>
      <c r="Z660" s="58" t="str">
        <f t="shared" si="403"/>
        <v>P*T-</v>
      </c>
      <c r="AA660" s="58" t="str">
        <f t="shared" si="403"/>
        <v>P*T*</v>
      </c>
      <c r="AB660" s="58" t="str">
        <f t="shared" si="403"/>
        <v>P*T*</v>
      </c>
      <c r="AC660" s="58" t="str">
        <f t="shared" si="403"/>
        <v>P*T*</v>
      </c>
      <c r="AD660" s="58" t="str">
        <f t="shared" si="403"/>
        <v>P*T*</v>
      </c>
      <c r="AE660" s="58" t="str">
        <f t="shared" si="403"/>
        <v>P*T*</v>
      </c>
      <c r="AF660" s="58" t="str">
        <f t="shared" si="403"/>
        <v>P*T-</v>
      </c>
      <c r="AG660" s="58" t="str">
        <f t="shared" si="403"/>
        <v>P*T-</v>
      </c>
      <c r="AH660" s="58" t="str">
        <f t="shared" si="403"/>
        <v>P*T*</v>
      </c>
      <c r="AI660" s="58" t="str">
        <f t="shared" si="403"/>
        <v>P*T*</v>
      </c>
      <c r="AJ660" s="58" t="str">
        <f t="shared" si="403"/>
        <v>P*T*</v>
      </c>
      <c r="AK660" s="58" t="str">
        <f t="shared" si="403"/>
        <v>P*T*</v>
      </c>
      <c r="AL660" s="58" t="str">
        <f t="shared" si="403"/>
        <v>P*T*</v>
      </c>
      <c r="AM660" s="58" t="str">
        <f t="shared" si="403"/>
        <v>P*T*</v>
      </c>
      <c r="AN660" s="58" t="str">
        <f t="shared" si="403"/>
        <v>P*T*</v>
      </c>
      <c r="AO660" s="58" t="str">
        <f t="shared" si="403"/>
        <v>P*T*</v>
      </c>
      <c r="AP660" s="58" t="str">
        <f t="shared" ref="AP660:BU660" si="404">IF(LEFT(AP$9,7)="Include",IF(LEFT(AP116,4)="WILL",IF(AP520&lt;&gt;"*","P+T+","P+T-"),IF(LEFT(AP116,6)="WON'T",IF(AP520&lt;&gt;"*","P-T+","P-T-"),IF(AP116="NA",IF(AP520&lt;&gt;"*","P*T+","P*T-"),IF(AP520&lt;&gt;"*","P*T+","P*T*")))),"*")</f>
        <v>P*T*</v>
      </c>
      <c r="AQ660" s="58" t="str">
        <f t="shared" si="404"/>
        <v>*</v>
      </c>
      <c r="AR660" s="58" t="str">
        <f t="shared" si="404"/>
        <v>P*T*</v>
      </c>
      <c r="AS660" s="58" t="str">
        <f t="shared" si="404"/>
        <v>P*T*</v>
      </c>
      <c r="AT660" s="58" t="str">
        <f t="shared" si="404"/>
        <v>P*T-</v>
      </c>
      <c r="AU660" s="58" t="str">
        <f t="shared" si="404"/>
        <v>P*T-</v>
      </c>
      <c r="AV660" s="58" t="str">
        <f t="shared" si="404"/>
        <v>*</v>
      </c>
      <c r="AW660" s="58" t="str">
        <f t="shared" si="404"/>
        <v>*</v>
      </c>
      <c r="AX660" s="58" t="str">
        <f t="shared" si="404"/>
        <v>*</v>
      </c>
      <c r="AY660" s="58" t="str">
        <f t="shared" si="404"/>
        <v>*</v>
      </c>
      <c r="AZ660" s="58" t="str">
        <f t="shared" si="404"/>
        <v>P*T*</v>
      </c>
      <c r="BA660" s="58" t="str">
        <f t="shared" si="404"/>
        <v>P*T-</v>
      </c>
      <c r="BB660" s="58" t="str">
        <f t="shared" si="404"/>
        <v>P*T-</v>
      </c>
      <c r="BC660" s="58" t="str">
        <f t="shared" si="404"/>
        <v>P*T-</v>
      </c>
      <c r="BD660" s="58" t="str">
        <f t="shared" si="404"/>
        <v>P*T-</v>
      </c>
      <c r="BE660" s="58" t="str">
        <f t="shared" si="404"/>
        <v>*</v>
      </c>
      <c r="BF660" s="58" t="str">
        <f t="shared" si="404"/>
        <v>*</v>
      </c>
      <c r="BG660" s="58" t="str">
        <f t="shared" si="404"/>
        <v>P*T*</v>
      </c>
      <c r="BH660" s="58" t="str">
        <f t="shared" si="404"/>
        <v>*</v>
      </c>
      <c r="BI660" s="58" t="str">
        <f t="shared" si="404"/>
        <v>P*T*</v>
      </c>
      <c r="BJ660" s="58" t="str">
        <f t="shared" si="404"/>
        <v>P*T-</v>
      </c>
      <c r="BK660" s="58" t="str">
        <f t="shared" si="404"/>
        <v>P*T-</v>
      </c>
      <c r="BL660" s="58" t="str">
        <f t="shared" si="404"/>
        <v>P*T-</v>
      </c>
      <c r="BM660" s="58" t="str">
        <f t="shared" si="404"/>
        <v>P*T-</v>
      </c>
      <c r="BN660" s="58" t="str">
        <f t="shared" si="404"/>
        <v>P*T*</v>
      </c>
      <c r="BO660" s="58" t="str">
        <f t="shared" si="404"/>
        <v>P*T*</v>
      </c>
      <c r="BP660" s="58" t="str">
        <f t="shared" si="404"/>
        <v>P*T*</v>
      </c>
      <c r="BQ660" s="58" t="str">
        <f t="shared" si="404"/>
        <v>P*T*</v>
      </c>
      <c r="BR660" s="58" t="str">
        <f t="shared" si="404"/>
        <v>P*T*</v>
      </c>
      <c r="BS660" s="58" t="str">
        <f t="shared" si="404"/>
        <v>P*T*</v>
      </c>
      <c r="BT660" s="58" t="str">
        <f t="shared" si="404"/>
        <v>P*T-</v>
      </c>
      <c r="BU660" s="58" t="str">
        <f t="shared" si="404"/>
        <v>P*T-</v>
      </c>
      <c r="BV660" s="58" t="str">
        <f t="shared" ref="BV660:CI660" si="405">IF(LEFT(BV$9,7)="Include",IF(LEFT(BV116,4)="WILL",IF(BV520&lt;&gt;"*","P+T+","P+T-"),IF(LEFT(BV116,6)="WON'T",IF(BV520&lt;&gt;"*","P-T+","P-T-"),IF(BV116="NA",IF(BV520&lt;&gt;"*","P*T+","P*T-"),IF(BV520&lt;&gt;"*","P*T+","P*T*")))),"*")</f>
        <v>P*T-</v>
      </c>
      <c r="BW660" s="58" t="str">
        <f t="shared" si="405"/>
        <v>P*T-</v>
      </c>
      <c r="BX660" s="58" t="str">
        <f t="shared" si="405"/>
        <v>P*T*</v>
      </c>
      <c r="BY660" s="58" t="str">
        <f t="shared" si="405"/>
        <v>P*T*</v>
      </c>
      <c r="BZ660" s="58" t="str">
        <f t="shared" si="405"/>
        <v>P*T-</v>
      </c>
      <c r="CA660" s="58" t="str">
        <f t="shared" si="405"/>
        <v>P*T-</v>
      </c>
      <c r="CB660" s="58" t="str">
        <f t="shared" si="405"/>
        <v>P*T*</v>
      </c>
      <c r="CC660" s="58" t="str">
        <f t="shared" si="405"/>
        <v>P*T-</v>
      </c>
      <c r="CD660" s="58" t="str">
        <f t="shared" si="405"/>
        <v>P*T-</v>
      </c>
      <c r="CE660" s="58" t="str">
        <f t="shared" si="405"/>
        <v>*</v>
      </c>
      <c r="CF660" s="58" t="str">
        <f t="shared" si="405"/>
        <v>*</v>
      </c>
      <c r="CG660" s="58" t="str">
        <f t="shared" si="405"/>
        <v>P*T*</v>
      </c>
      <c r="CH660" s="58" t="str">
        <f t="shared" si="405"/>
        <v>P*T-</v>
      </c>
      <c r="CI660" s="58" t="str">
        <f t="shared" si="405"/>
        <v>P*T-</v>
      </c>
      <c r="CJ660" s="58" t="str">
        <f t="shared" si="305"/>
        <v>P*T*</v>
      </c>
      <c r="CK660" s="58" t="str">
        <f t="shared" si="294"/>
        <v>P*T-</v>
      </c>
      <c r="CL660" s="58" t="str">
        <f t="shared" si="294"/>
        <v>P*T-</v>
      </c>
      <c r="CM660" s="58" t="str">
        <f t="shared" si="294"/>
        <v>P*T-</v>
      </c>
      <c r="CN660" s="58" t="str">
        <f t="shared" ref="CN660:DS660" si="406">IF(LEFT(CN$9,7)="Include",IF(LEFT(CN116,4)="WILL",IF(CN520&lt;&gt;"*","P+T+","P+T-"),IF(LEFT(CN116,6)="WON'T",IF(CN520&lt;&gt;"*","P-T+","P-T-"),IF(CN116="NA",IF(CN520&lt;&gt;"*","P*T+","P*T-"),IF(CN520&lt;&gt;"*","P*T+","P*T*")))),"*")</f>
        <v>P*T-</v>
      </c>
      <c r="CO660" s="58" t="str">
        <f t="shared" si="406"/>
        <v>P*T-</v>
      </c>
      <c r="CP660" s="58" t="str">
        <f t="shared" si="406"/>
        <v>P*T-</v>
      </c>
      <c r="CQ660" s="58" t="str">
        <f t="shared" si="406"/>
        <v>P*T*</v>
      </c>
      <c r="CR660" s="58" t="str">
        <f t="shared" si="406"/>
        <v>P*T*</v>
      </c>
      <c r="CS660" s="58" t="str">
        <f t="shared" si="406"/>
        <v>P*T*</v>
      </c>
      <c r="CT660" s="58" t="str">
        <f t="shared" si="406"/>
        <v>P*T*</v>
      </c>
      <c r="CU660" s="58" t="str">
        <f t="shared" si="406"/>
        <v>P*T-</v>
      </c>
      <c r="CV660" s="58" t="str">
        <f t="shared" si="406"/>
        <v>P*T-</v>
      </c>
      <c r="CW660" s="58" t="str">
        <f t="shared" si="406"/>
        <v>P*T*</v>
      </c>
      <c r="CX660" s="58" t="str">
        <f t="shared" si="406"/>
        <v>P*T*</v>
      </c>
      <c r="CY660" s="58" t="str">
        <f t="shared" si="406"/>
        <v>P*T-</v>
      </c>
      <c r="CZ660" s="58" t="str">
        <f t="shared" si="406"/>
        <v>P*T-</v>
      </c>
      <c r="DA660" s="58" t="str">
        <f t="shared" si="406"/>
        <v>P*T-</v>
      </c>
      <c r="DB660" s="58" t="str">
        <f t="shared" si="406"/>
        <v>P*T-</v>
      </c>
      <c r="DC660" s="58" t="str">
        <f t="shared" si="406"/>
        <v>*</v>
      </c>
      <c r="DD660" s="58" t="str">
        <f t="shared" si="406"/>
        <v>P*T+</v>
      </c>
      <c r="DE660" s="58" t="str">
        <f t="shared" si="406"/>
        <v>P*T-</v>
      </c>
      <c r="DF660" s="58" t="str">
        <f t="shared" si="406"/>
        <v>P*T-</v>
      </c>
      <c r="DG660" s="58" t="str">
        <f t="shared" si="406"/>
        <v>P*T*</v>
      </c>
      <c r="DH660" s="58" t="str">
        <f t="shared" si="406"/>
        <v>P*T-</v>
      </c>
      <c r="DI660" s="58" t="str">
        <f t="shared" si="406"/>
        <v>P*T-</v>
      </c>
      <c r="DJ660" s="58" t="str">
        <f t="shared" si="406"/>
        <v>P*T*</v>
      </c>
      <c r="DK660" s="58" t="str">
        <f t="shared" si="406"/>
        <v>P*T*</v>
      </c>
      <c r="DL660" s="58" t="str">
        <f t="shared" si="406"/>
        <v>P*T-</v>
      </c>
      <c r="DM660" s="58" t="str">
        <f t="shared" si="406"/>
        <v>*</v>
      </c>
      <c r="DN660" s="58" t="str">
        <f t="shared" si="406"/>
        <v>P*T*</v>
      </c>
      <c r="DO660" s="58" t="str">
        <f t="shared" si="406"/>
        <v>P*T*</v>
      </c>
      <c r="DP660" s="58" t="str">
        <f t="shared" si="406"/>
        <v>P*T-</v>
      </c>
      <c r="DQ660" s="58" t="str">
        <f t="shared" si="406"/>
        <v>*</v>
      </c>
      <c r="DR660" s="58" t="str">
        <f t="shared" si="406"/>
        <v>*</v>
      </c>
      <c r="DS660" s="58" t="str">
        <f t="shared" si="406"/>
        <v>P*T*</v>
      </c>
      <c r="DT660" s="58" t="str">
        <f t="shared" ref="DT660:EK660" si="407">IF(LEFT(DT$9,7)="Include",IF(LEFT(DT116,4)="WILL",IF(DT520&lt;&gt;"*","P+T+","P+T-"),IF(LEFT(DT116,6)="WON'T",IF(DT520&lt;&gt;"*","P-T+","P-T-"),IF(DT116="NA",IF(DT520&lt;&gt;"*","P*T+","P*T-"),IF(DT520&lt;&gt;"*","P*T+","P*T*")))),"*")</f>
        <v>P*T*</v>
      </c>
      <c r="DU660" s="58" t="str">
        <f t="shared" si="407"/>
        <v>P*T*</v>
      </c>
      <c r="DV660" s="58" t="str">
        <f t="shared" si="407"/>
        <v>*</v>
      </c>
      <c r="DW660" s="58" t="str">
        <f t="shared" si="407"/>
        <v>P*T-</v>
      </c>
      <c r="DX660" s="58" t="str">
        <f t="shared" si="407"/>
        <v>P*T*</v>
      </c>
      <c r="DY660" s="58" t="str">
        <f t="shared" si="407"/>
        <v>P*T-</v>
      </c>
      <c r="DZ660" s="58" t="str">
        <f t="shared" si="407"/>
        <v>P*T-</v>
      </c>
      <c r="EA660" s="58" t="str">
        <f t="shared" si="407"/>
        <v>P*T*</v>
      </c>
      <c r="EB660" s="58" t="str">
        <f t="shared" si="407"/>
        <v>P*T*</v>
      </c>
      <c r="EC660" s="58" t="str">
        <f t="shared" si="407"/>
        <v>P*T-</v>
      </c>
      <c r="ED660" s="58" t="str">
        <f t="shared" si="407"/>
        <v>P*T-</v>
      </c>
      <c r="EE660" s="58" t="str">
        <f t="shared" si="407"/>
        <v>P*T-</v>
      </c>
      <c r="EF660" s="58" t="str">
        <f t="shared" si="407"/>
        <v>P*T*</v>
      </c>
      <c r="EG660" s="58" t="str">
        <f t="shared" si="407"/>
        <v>P*T*</v>
      </c>
      <c r="EH660" s="58" t="str">
        <f t="shared" si="407"/>
        <v>P*T-</v>
      </c>
      <c r="EI660" s="58" t="str">
        <f t="shared" si="407"/>
        <v>P*T-</v>
      </c>
      <c r="EJ660" s="58" t="str">
        <f t="shared" si="407"/>
        <v>P*T-</v>
      </c>
      <c r="EK660" s="58" t="str">
        <f t="shared" si="407"/>
        <v>P*T-</v>
      </c>
      <c r="EL660" s="109"/>
      <c r="EM660" s="109"/>
    </row>
    <row r="661" spans="1:143" s="58" customFormat="1" ht="12.75" customHeight="1" x14ac:dyDescent="0.25">
      <c r="A661" s="5"/>
      <c r="B661" s="96"/>
      <c r="C661" s="96"/>
      <c r="D661" s="96"/>
      <c r="E661" s="96"/>
      <c r="F661" s="96" t="s">
        <v>3540</v>
      </c>
      <c r="G661" s="4" t="s">
        <v>2545</v>
      </c>
      <c r="H661" s="18" t="s">
        <v>5</v>
      </c>
      <c r="I661" s="18"/>
      <c r="J661" s="58" t="str">
        <f t="shared" ref="J661:AO661" si="408">IF(LEFT(J$9,7)="Include",IF(LEFT(J117,4)="WILL",IF(J521&lt;&gt;"*","P+T+","P+T-"),IF(LEFT(J117,6)="WON'T",IF(J521&lt;&gt;"*","P-T+","P-T-"),IF(J117="NA",IF(J521&lt;&gt;"*","P*T+","P*T-"),IF(J521&lt;&gt;"*","P*T+","P*T*")))),"*")</f>
        <v>P*T-</v>
      </c>
      <c r="K661" s="58" t="str">
        <f t="shared" si="408"/>
        <v>P*T-</v>
      </c>
      <c r="L661" s="58" t="str">
        <f t="shared" si="408"/>
        <v>P*T-</v>
      </c>
      <c r="M661" s="58" t="str">
        <f t="shared" si="408"/>
        <v>P*T+</v>
      </c>
      <c r="N661" s="58" t="str">
        <f t="shared" si="408"/>
        <v>P*T+</v>
      </c>
      <c r="O661" s="58" t="str">
        <f t="shared" si="408"/>
        <v>P+T-</v>
      </c>
      <c r="P661" s="58" t="str">
        <f t="shared" si="408"/>
        <v>P+T-</v>
      </c>
      <c r="Q661" s="58" t="str">
        <f t="shared" si="408"/>
        <v>P*T*</v>
      </c>
      <c r="R661" s="58" t="str">
        <f t="shared" si="408"/>
        <v>P*T*</v>
      </c>
      <c r="S661" s="58" t="str">
        <f t="shared" si="408"/>
        <v>P+T+</v>
      </c>
      <c r="T661" s="58" t="str">
        <f t="shared" si="408"/>
        <v>P+T+</v>
      </c>
      <c r="U661" s="58" t="str">
        <f t="shared" si="408"/>
        <v>P+T-</v>
      </c>
      <c r="V661" s="58" t="str">
        <f t="shared" si="408"/>
        <v>P+T-</v>
      </c>
      <c r="W661" s="58" t="str">
        <f t="shared" si="408"/>
        <v>P+T-</v>
      </c>
      <c r="X661" s="58" t="str">
        <f t="shared" si="408"/>
        <v>P+T-</v>
      </c>
      <c r="Y661" s="58" t="str">
        <f t="shared" si="408"/>
        <v>P+T-</v>
      </c>
      <c r="Z661" s="58" t="str">
        <f t="shared" si="408"/>
        <v>P+T-</v>
      </c>
      <c r="AA661" s="58" t="str">
        <f t="shared" si="408"/>
        <v>P+T-</v>
      </c>
      <c r="AB661" s="58" t="str">
        <f t="shared" si="408"/>
        <v>P+T-</v>
      </c>
      <c r="AC661" s="58" t="str">
        <f t="shared" si="408"/>
        <v>P*T*</v>
      </c>
      <c r="AD661" s="58" t="str">
        <f t="shared" si="408"/>
        <v>P*T*</v>
      </c>
      <c r="AE661" s="58" t="str">
        <f t="shared" si="408"/>
        <v>P*T*</v>
      </c>
      <c r="AF661" s="58" t="str">
        <f t="shared" si="408"/>
        <v>P+T-</v>
      </c>
      <c r="AG661" s="58" t="str">
        <f t="shared" si="408"/>
        <v>P+T-</v>
      </c>
      <c r="AH661" s="58" t="str">
        <f t="shared" si="408"/>
        <v>P*T*</v>
      </c>
      <c r="AI661" s="58" t="str">
        <f t="shared" si="408"/>
        <v>P*T*</v>
      </c>
      <c r="AJ661" s="58" t="str">
        <f t="shared" si="408"/>
        <v>P+T-</v>
      </c>
      <c r="AK661" s="58" t="str">
        <f t="shared" si="408"/>
        <v>P+T-</v>
      </c>
      <c r="AL661" s="58" t="str">
        <f t="shared" si="408"/>
        <v>P*T*</v>
      </c>
      <c r="AM661" s="58" t="str">
        <f t="shared" si="408"/>
        <v>P*T*</v>
      </c>
      <c r="AN661" s="58" t="str">
        <f t="shared" si="408"/>
        <v>P*T+</v>
      </c>
      <c r="AO661" s="58" t="str">
        <f t="shared" si="408"/>
        <v>P*T+</v>
      </c>
      <c r="AP661" s="58" t="str">
        <f t="shared" ref="AP661:BU661" si="409">IF(LEFT(AP$9,7)="Include",IF(LEFT(AP117,4)="WILL",IF(AP521&lt;&gt;"*","P+T+","P+T-"),IF(LEFT(AP117,6)="WON'T",IF(AP521&lt;&gt;"*","P-T+","P-T-"),IF(AP117="NA",IF(AP521&lt;&gt;"*","P*T+","P*T-"),IF(AP521&lt;&gt;"*","P*T+","P*T*")))),"*")</f>
        <v>P*T*</v>
      </c>
      <c r="AQ661" s="58" t="str">
        <f t="shared" si="409"/>
        <v>*</v>
      </c>
      <c r="AR661" s="58" t="str">
        <f t="shared" si="409"/>
        <v>P*T*</v>
      </c>
      <c r="AS661" s="58" t="str">
        <f t="shared" si="409"/>
        <v>P*T*</v>
      </c>
      <c r="AT661" s="58" t="str">
        <f t="shared" si="409"/>
        <v>P+T-</v>
      </c>
      <c r="AU661" s="58" t="str">
        <f t="shared" si="409"/>
        <v>P+T-</v>
      </c>
      <c r="AV661" s="58" t="str">
        <f t="shared" si="409"/>
        <v>*</v>
      </c>
      <c r="AW661" s="58" t="str">
        <f t="shared" si="409"/>
        <v>*</v>
      </c>
      <c r="AX661" s="58" t="str">
        <f t="shared" si="409"/>
        <v>*</v>
      </c>
      <c r="AY661" s="58" t="str">
        <f t="shared" si="409"/>
        <v>*</v>
      </c>
      <c r="AZ661" s="58" t="str">
        <f t="shared" si="409"/>
        <v>P*T*</v>
      </c>
      <c r="BA661" s="58" t="str">
        <f t="shared" si="409"/>
        <v>P*T-</v>
      </c>
      <c r="BB661" s="58" t="str">
        <f t="shared" si="409"/>
        <v>P*T-</v>
      </c>
      <c r="BC661" s="58" t="str">
        <f t="shared" si="409"/>
        <v>P*T-</v>
      </c>
      <c r="BD661" s="58" t="str">
        <f t="shared" si="409"/>
        <v>P+T-</v>
      </c>
      <c r="BE661" s="58" t="str">
        <f t="shared" si="409"/>
        <v>*</v>
      </c>
      <c r="BF661" s="58" t="str">
        <f t="shared" si="409"/>
        <v>*</v>
      </c>
      <c r="BG661" s="58" t="str">
        <f t="shared" si="409"/>
        <v>P*T*</v>
      </c>
      <c r="BH661" s="58" t="str">
        <f t="shared" si="409"/>
        <v>*</v>
      </c>
      <c r="BI661" s="58" t="str">
        <f t="shared" si="409"/>
        <v>P*T*</v>
      </c>
      <c r="BJ661" s="58" t="str">
        <f t="shared" si="409"/>
        <v>P+T-</v>
      </c>
      <c r="BK661" s="58" t="str">
        <f t="shared" si="409"/>
        <v>P+T-</v>
      </c>
      <c r="BL661" s="58" t="str">
        <f t="shared" si="409"/>
        <v>P+T+</v>
      </c>
      <c r="BM661" s="58" t="str">
        <f t="shared" si="409"/>
        <v>P+T+</v>
      </c>
      <c r="BN661" s="58" t="str">
        <f t="shared" si="409"/>
        <v>P*T*</v>
      </c>
      <c r="BO661" s="58" t="str">
        <f t="shared" si="409"/>
        <v>P*T+</v>
      </c>
      <c r="BP661" s="58" t="str">
        <f t="shared" si="409"/>
        <v>P*T+</v>
      </c>
      <c r="BQ661" s="58" t="str">
        <f t="shared" si="409"/>
        <v>P*T*</v>
      </c>
      <c r="BR661" s="58" t="str">
        <f t="shared" si="409"/>
        <v>P*T*</v>
      </c>
      <c r="BS661" s="58" t="str">
        <f t="shared" si="409"/>
        <v>P*T*</v>
      </c>
      <c r="BT661" s="58" t="str">
        <f t="shared" si="409"/>
        <v>P+T-</v>
      </c>
      <c r="BU661" s="58" t="str">
        <f t="shared" si="409"/>
        <v>P+T+</v>
      </c>
      <c r="BV661" s="58" t="str">
        <f t="shared" ref="BV661:CI661" si="410">IF(LEFT(BV$9,7)="Include",IF(LEFT(BV117,4)="WILL",IF(BV521&lt;&gt;"*","P+T+","P+T-"),IF(LEFT(BV117,6)="WON'T",IF(BV521&lt;&gt;"*","P-T+","P-T-"),IF(BV117="NA",IF(BV521&lt;&gt;"*","P*T+","P*T-"),IF(BV521&lt;&gt;"*","P*T+","P*T*")))),"*")</f>
        <v>P+T-</v>
      </c>
      <c r="BW661" s="58" t="str">
        <f t="shared" si="410"/>
        <v>P+T-</v>
      </c>
      <c r="BX661" s="58" t="str">
        <f t="shared" si="410"/>
        <v>P*T*</v>
      </c>
      <c r="BY661" s="58" t="str">
        <f t="shared" si="410"/>
        <v>P*T*</v>
      </c>
      <c r="BZ661" s="58" t="str">
        <f t="shared" si="410"/>
        <v>P*T-</v>
      </c>
      <c r="CA661" s="58" t="str">
        <f t="shared" si="410"/>
        <v>P*T-</v>
      </c>
      <c r="CB661" s="58" t="str">
        <f t="shared" si="410"/>
        <v>P*T+</v>
      </c>
      <c r="CC661" s="58" t="str">
        <f t="shared" si="410"/>
        <v>P+T-</v>
      </c>
      <c r="CD661" s="58" t="str">
        <f t="shared" si="410"/>
        <v>P+T-</v>
      </c>
      <c r="CE661" s="58" t="str">
        <f t="shared" si="410"/>
        <v>*</v>
      </c>
      <c r="CF661" s="58" t="str">
        <f t="shared" si="410"/>
        <v>*</v>
      </c>
      <c r="CG661" s="58" t="str">
        <f t="shared" si="410"/>
        <v>P*T*</v>
      </c>
      <c r="CH661" s="58" t="str">
        <f t="shared" si="410"/>
        <v>P+T-</v>
      </c>
      <c r="CI661" s="58" t="str">
        <f t="shared" si="410"/>
        <v>P+T-</v>
      </c>
      <c r="CJ661" s="58" t="str">
        <f t="shared" si="305"/>
        <v>P*T+</v>
      </c>
      <c r="CK661" s="58" t="str">
        <f t="shared" si="294"/>
        <v>P*T-</v>
      </c>
      <c r="CL661" s="58" t="str">
        <f t="shared" si="294"/>
        <v>P+T+</v>
      </c>
      <c r="CM661" s="58" t="str">
        <f t="shared" si="294"/>
        <v>P+T+</v>
      </c>
      <c r="CN661" s="58" t="str">
        <f t="shared" ref="CN661:DS661" si="411">IF(LEFT(CN$9,7)="Include",IF(LEFT(CN117,4)="WILL",IF(CN521&lt;&gt;"*","P+T+","P+T-"),IF(LEFT(CN117,6)="WON'T",IF(CN521&lt;&gt;"*","P-T+","P-T-"),IF(CN117="NA",IF(CN521&lt;&gt;"*","P*T+","P*T-"),IF(CN521&lt;&gt;"*","P*T+","P*T*")))),"*")</f>
        <v>P*T-</v>
      </c>
      <c r="CO661" s="58" t="str">
        <f t="shared" si="411"/>
        <v>P+T-</v>
      </c>
      <c r="CP661" s="58" t="str">
        <f t="shared" si="411"/>
        <v>P+T+</v>
      </c>
      <c r="CQ661" s="58" t="str">
        <f t="shared" si="411"/>
        <v>P*T*</v>
      </c>
      <c r="CR661" s="58" t="str">
        <f t="shared" si="411"/>
        <v>P*T*</v>
      </c>
      <c r="CS661" s="58" t="str">
        <f t="shared" si="411"/>
        <v>P*T*</v>
      </c>
      <c r="CT661" s="58" t="str">
        <f t="shared" si="411"/>
        <v>P*T*</v>
      </c>
      <c r="CU661" s="58" t="str">
        <f t="shared" si="411"/>
        <v>P+T-</v>
      </c>
      <c r="CV661" s="58" t="str">
        <f t="shared" si="411"/>
        <v>P+T-</v>
      </c>
      <c r="CW661" s="58" t="str">
        <f t="shared" si="411"/>
        <v>P*T+</v>
      </c>
      <c r="CX661" s="58" t="str">
        <f t="shared" si="411"/>
        <v>P*T+</v>
      </c>
      <c r="CY661" s="58" t="str">
        <f t="shared" si="411"/>
        <v>P+T+</v>
      </c>
      <c r="CZ661" s="58" t="str">
        <f t="shared" si="411"/>
        <v>P+T+</v>
      </c>
      <c r="DA661" s="58" t="str">
        <f t="shared" si="411"/>
        <v>P+T+</v>
      </c>
      <c r="DB661" s="58" t="str">
        <f t="shared" si="411"/>
        <v>P+T+</v>
      </c>
      <c r="DC661" s="58" t="str">
        <f t="shared" si="411"/>
        <v>*</v>
      </c>
      <c r="DD661" s="58" t="str">
        <f t="shared" si="411"/>
        <v>P*T-</v>
      </c>
      <c r="DE661" s="58" t="str">
        <f t="shared" si="411"/>
        <v>P+T-</v>
      </c>
      <c r="DF661" s="58" t="str">
        <f t="shared" si="411"/>
        <v>P+T-</v>
      </c>
      <c r="DG661" s="58" t="str">
        <f t="shared" si="411"/>
        <v>P*T+</v>
      </c>
      <c r="DH661" s="58" t="str">
        <f t="shared" si="411"/>
        <v>P+T-</v>
      </c>
      <c r="DI661" s="58" t="str">
        <f t="shared" si="411"/>
        <v>P*T+</v>
      </c>
      <c r="DJ661" s="58" t="str">
        <f t="shared" si="411"/>
        <v>P*T*</v>
      </c>
      <c r="DK661" s="58" t="str">
        <f t="shared" si="411"/>
        <v>P*T*</v>
      </c>
      <c r="DL661" s="58" t="str">
        <f t="shared" si="411"/>
        <v>P*T-</v>
      </c>
      <c r="DM661" s="58" t="str">
        <f t="shared" si="411"/>
        <v>*</v>
      </c>
      <c r="DN661" s="58" t="str">
        <f t="shared" si="411"/>
        <v>P*T*</v>
      </c>
      <c r="DO661" s="58" t="str">
        <f t="shared" si="411"/>
        <v>P*T+</v>
      </c>
      <c r="DP661" s="58" t="str">
        <f t="shared" si="411"/>
        <v>P+T-</v>
      </c>
      <c r="DQ661" s="58" t="str">
        <f t="shared" si="411"/>
        <v>*</v>
      </c>
      <c r="DR661" s="58" t="str">
        <f t="shared" si="411"/>
        <v>*</v>
      </c>
      <c r="DS661" s="58" t="str">
        <f t="shared" si="411"/>
        <v>P*T*</v>
      </c>
      <c r="DT661" s="58" t="str">
        <f t="shared" ref="DT661:EK661" si="412">IF(LEFT(DT$9,7)="Include",IF(LEFT(DT117,4)="WILL",IF(DT521&lt;&gt;"*","P+T+","P+T-"),IF(LEFT(DT117,6)="WON'T",IF(DT521&lt;&gt;"*","P-T+","P-T-"),IF(DT117="NA",IF(DT521&lt;&gt;"*","P*T+","P*T-"),IF(DT521&lt;&gt;"*","P*T+","P*T*")))),"*")</f>
        <v>P*T*</v>
      </c>
      <c r="DU661" s="58" t="str">
        <f t="shared" si="412"/>
        <v>P*T*</v>
      </c>
      <c r="DV661" s="58" t="str">
        <f t="shared" si="412"/>
        <v>*</v>
      </c>
      <c r="DW661" s="58" t="str">
        <f t="shared" si="412"/>
        <v>P*T-</v>
      </c>
      <c r="DX661" s="58" t="str">
        <f t="shared" si="412"/>
        <v>P*T-</v>
      </c>
      <c r="DY661" s="58" t="str">
        <f t="shared" si="412"/>
        <v>P+T+</v>
      </c>
      <c r="DZ661" s="58" t="str">
        <f t="shared" si="412"/>
        <v>P+T+</v>
      </c>
      <c r="EA661" s="58" t="str">
        <f t="shared" si="412"/>
        <v>P*T+</v>
      </c>
      <c r="EB661" s="58" t="str">
        <f t="shared" si="412"/>
        <v>P*T-</v>
      </c>
      <c r="EC661" s="58" t="str">
        <f t="shared" si="412"/>
        <v>P+T-</v>
      </c>
      <c r="ED661" s="58" t="str">
        <f t="shared" si="412"/>
        <v>P+T+</v>
      </c>
      <c r="EE661" s="58" t="str">
        <f t="shared" si="412"/>
        <v>P*T+</v>
      </c>
      <c r="EF661" s="58" t="str">
        <f t="shared" si="412"/>
        <v>P*T*</v>
      </c>
      <c r="EG661" s="58" t="str">
        <f t="shared" si="412"/>
        <v>P*T+</v>
      </c>
      <c r="EH661" s="58" t="str">
        <f t="shared" si="412"/>
        <v>P+T-</v>
      </c>
      <c r="EI661" s="58" t="str">
        <f t="shared" si="412"/>
        <v>P+T+</v>
      </c>
      <c r="EJ661" s="58" t="str">
        <f t="shared" si="412"/>
        <v>P+T-</v>
      </c>
      <c r="EK661" s="58" t="str">
        <f t="shared" si="412"/>
        <v>P+T+</v>
      </c>
      <c r="EL661" s="109"/>
      <c r="EM661" s="109"/>
    </row>
    <row r="662" spans="1:143" s="58" customFormat="1" ht="12.75" customHeight="1" x14ac:dyDescent="0.25">
      <c r="A662" s="5"/>
      <c r="B662" s="96"/>
      <c r="C662" s="96"/>
      <c r="D662" s="96"/>
      <c r="E662" s="96"/>
      <c r="F662" s="96" t="s">
        <v>4226</v>
      </c>
      <c r="G662" s="4" t="s">
        <v>1365</v>
      </c>
      <c r="H662" s="18" t="s">
        <v>5</v>
      </c>
      <c r="I662" s="18"/>
      <c r="J662" s="58" t="str">
        <f t="shared" ref="J662:AO662" si="413">IF(LEFT(J$9,7)="Include",IF(LEFT(J118,4)="WILL",IF(J522&lt;&gt;"*","P+T+","P+T-"),IF(LEFT(J118,6)="WON'T",IF(J522&lt;&gt;"*","P-T+","P-T-"),IF(J118="NA",IF(J522&lt;&gt;"*","P*T+","P*T-"),IF(J522&lt;&gt;"*","P*T+","P*T*")))),"*")</f>
        <v>P+T-</v>
      </c>
      <c r="K662" s="58" t="str">
        <f t="shared" si="413"/>
        <v>P+T-</v>
      </c>
      <c r="L662" s="58" t="str">
        <f t="shared" si="413"/>
        <v>P+T-</v>
      </c>
      <c r="M662" s="58" t="str">
        <f t="shared" si="413"/>
        <v>P+T+</v>
      </c>
      <c r="N662" s="58" t="str">
        <f t="shared" si="413"/>
        <v>P+T+</v>
      </c>
      <c r="O662" s="58" t="str">
        <f t="shared" si="413"/>
        <v>P+T-</v>
      </c>
      <c r="P662" s="58" t="str">
        <f t="shared" si="413"/>
        <v>P+T+</v>
      </c>
      <c r="Q662" s="58" t="str">
        <f t="shared" si="413"/>
        <v>P*T+</v>
      </c>
      <c r="R662" s="58" t="str">
        <f t="shared" si="413"/>
        <v>P*T*</v>
      </c>
      <c r="S662" s="58" t="str">
        <f t="shared" si="413"/>
        <v>P*T+</v>
      </c>
      <c r="T662" s="58" t="str">
        <f t="shared" si="413"/>
        <v>P*T-</v>
      </c>
      <c r="U662" s="58" t="str">
        <f t="shared" si="413"/>
        <v>P+T-</v>
      </c>
      <c r="V662" s="58" t="str">
        <f t="shared" si="413"/>
        <v>P+T+</v>
      </c>
      <c r="W662" s="58" t="str">
        <f t="shared" si="413"/>
        <v>P+T+</v>
      </c>
      <c r="X662" s="58" t="str">
        <f t="shared" si="413"/>
        <v>P+T+</v>
      </c>
      <c r="Y662" s="58" t="str">
        <f t="shared" si="413"/>
        <v>P+T+</v>
      </c>
      <c r="Z662" s="58" t="str">
        <f t="shared" si="413"/>
        <v>P+T+</v>
      </c>
      <c r="AA662" s="58" t="str">
        <f t="shared" si="413"/>
        <v>P+T+</v>
      </c>
      <c r="AB662" s="58" t="str">
        <f t="shared" si="413"/>
        <v>P+T+</v>
      </c>
      <c r="AC662" s="58" t="str">
        <f t="shared" si="413"/>
        <v>P*T+</v>
      </c>
      <c r="AD662" s="58" t="str">
        <f t="shared" si="413"/>
        <v>P*T*</v>
      </c>
      <c r="AE662" s="58" t="str">
        <f t="shared" si="413"/>
        <v>P*T+</v>
      </c>
      <c r="AF662" s="58" t="str">
        <f t="shared" si="413"/>
        <v>P*T+</v>
      </c>
      <c r="AG662" s="58" t="str">
        <f t="shared" si="413"/>
        <v>P*T+</v>
      </c>
      <c r="AH662" s="58" t="str">
        <f t="shared" si="413"/>
        <v>P*T*</v>
      </c>
      <c r="AI662" s="58" t="str">
        <f t="shared" si="413"/>
        <v>P*T*</v>
      </c>
      <c r="AJ662" s="58" t="str">
        <f t="shared" si="413"/>
        <v>P+T+</v>
      </c>
      <c r="AK662" s="58" t="str">
        <f t="shared" si="413"/>
        <v>P+T-</v>
      </c>
      <c r="AL662" s="58" t="str">
        <f t="shared" si="413"/>
        <v>P*T*</v>
      </c>
      <c r="AM662" s="58" t="str">
        <f t="shared" si="413"/>
        <v>P*T*</v>
      </c>
      <c r="AN662" s="58" t="str">
        <f t="shared" si="413"/>
        <v>P*T+</v>
      </c>
      <c r="AO662" s="58" t="str">
        <f t="shared" si="413"/>
        <v>P*T*</v>
      </c>
      <c r="AP662" s="58" t="str">
        <f t="shared" ref="AP662:BU662" si="414">IF(LEFT(AP$9,7)="Include",IF(LEFT(AP118,4)="WILL",IF(AP522&lt;&gt;"*","P+T+","P+T-"),IF(LEFT(AP118,6)="WON'T",IF(AP522&lt;&gt;"*","P-T+","P-T-"),IF(AP118="NA",IF(AP522&lt;&gt;"*","P*T+","P*T-"),IF(AP522&lt;&gt;"*","P*T+","P*T*")))),"*")</f>
        <v>P*T*</v>
      </c>
      <c r="AQ662" s="58" t="str">
        <f t="shared" si="414"/>
        <v>*</v>
      </c>
      <c r="AR662" s="58" t="str">
        <f t="shared" si="414"/>
        <v>P*T*</v>
      </c>
      <c r="AS662" s="58" t="str">
        <f t="shared" si="414"/>
        <v>P*T*</v>
      </c>
      <c r="AT662" s="58" t="str">
        <f t="shared" si="414"/>
        <v>P+T-</v>
      </c>
      <c r="AU662" s="58" t="str">
        <f t="shared" si="414"/>
        <v>P+T-</v>
      </c>
      <c r="AV662" s="58" t="str">
        <f t="shared" si="414"/>
        <v>*</v>
      </c>
      <c r="AW662" s="58" t="str">
        <f t="shared" si="414"/>
        <v>*</v>
      </c>
      <c r="AX662" s="58" t="str">
        <f t="shared" si="414"/>
        <v>*</v>
      </c>
      <c r="AY662" s="58" t="str">
        <f t="shared" si="414"/>
        <v>*</v>
      </c>
      <c r="AZ662" s="58" t="str">
        <f t="shared" si="414"/>
        <v>P*T+</v>
      </c>
      <c r="BA662" s="58" t="str">
        <f t="shared" si="414"/>
        <v>P+T-</v>
      </c>
      <c r="BB662" s="58" t="str">
        <f t="shared" si="414"/>
        <v>P+T+</v>
      </c>
      <c r="BC662" s="58" t="str">
        <f t="shared" si="414"/>
        <v>P+T+</v>
      </c>
      <c r="BD662" s="58" t="str">
        <f t="shared" si="414"/>
        <v>P+T-</v>
      </c>
      <c r="BE662" s="58" t="str">
        <f t="shared" si="414"/>
        <v>*</v>
      </c>
      <c r="BF662" s="58" t="str">
        <f t="shared" si="414"/>
        <v>*</v>
      </c>
      <c r="BG662" s="58" t="str">
        <f t="shared" si="414"/>
        <v>P*T*</v>
      </c>
      <c r="BH662" s="58" t="str">
        <f t="shared" si="414"/>
        <v>*</v>
      </c>
      <c r="BI662" s="58" t="str">
        <f t="shared" si="414"/>
        <v>P*T+</v>
      </c>
      <c r="BJ662" s="58" t="str">
        <f t="shared" si="414"/>
        <v>P+T-</v>
      </c>
      <c r="BK662" s="58" t="str">
        <f t="shared" si="414"/>
        <v>P+T-</v>
      </c>
      <c r="BL662" s="58" t="str">
        <f t="shared" si="414"/>
        <v>P+T+</v>
      </c>
      <c r="BM662" s="58" t="str">
        <f t="shared" si="414"/>
        <v>P+T+</v>
      </c>
      <c r="BN662" s="58" t="str">
        <f t="shared" si="414"/>
        <v>P*T*</v>
      </c>
      <c r="BO662" s="58" t="str">
        <f t="shared" si="414"/>
        <v>P*T+</v>
      </c>
      <c r="BP662" s="58" t="str">
        <f t="shared" si="414"/>
        <v>P*T+</v>
      </c>
      <c r="BQ662" s="58" t="str">
        <f t="shared" si="414"/>
        <v>P*T+</v>
      </c>
      <c r="BR662" s="58" t="str">
        <f t="shared" si="414"/>
        <v>P*T*</v>
      </c>
      <c r="BS662" s="58" t="str">
        <f t="shared" si="414"/>
        <v>P*T+</v>
      </c>
      <c r="BT662" s="58" t="str">
        <f t="shared" si="414"/>
        <v>P+T+</v>
      </c>
      <c r="BU662" s="58" t="str">
        <f t="shared" si="414"/>
        <v>P+T+</v>
      </c>
      <c r="BV662" s="58" t="str">
        <f t="shared" ref="BV662:CI662" si="415">IF(LEFT(BV$9,7)="Include",IF(LEFT(BV118,4)="WILL",IF(BV522&lt;&gt;"*","P+T+","P+T-"),IF(LEFT(BV118,6)="WON'T",IF(BV522&lt;&gt;"*","P-T+","P-T-"),IF(BV118="NA",IF(BV522&lt;&gt;"*","P*T+","P*T-"),IF(BV522&lt;&gt;"*","P*T+","P*T*")))),"*")</f>
        <v>P+T+</v>
      </c>
      <c r="BW662" s="58" t="str">
        <f t="shared" si="415"/>
        <v>P+T+</v>
      </c>
      <c r="BX662" s="58" t="str">
        <f t="shared" si="415"/>
        <v>P*T+</v>
      </c>
      <c r="BY662" s="58" t="str">
        <f t="shared" si="415"/>
        <v>P*T*</v>
      </c>
      <c r="BZ662" s="58" t="str">
        <f t="shared" si="415"/>
        <v>P*T-</v>
      </c>
      <c r="CA662" s="58" t="str">
        <f t="shared" si="415"/>
        <v>P+T-</v>
      </c>
      <c r="CB662" s="58" t="str">
        <f t="shared" si="415"/>
        <v>P*T*</v>
      </c>
      <c r="CC662" s="58" t="str">
        <f t="shared" si="415"/>
        <v>P*T+</v>
      </c>
      <c r="CD662" s="58" t="str">
        <f t="shared" si="415"/>
        <v>P*T-</v>
      </c>
      <c r="CE662" s="58" t="str">
        <f t="shared" si="415"/>
        <v>*</v>
      </c>
      <c r="CF662" s="58" t="str">
        <f t="shared" si="415"/>
        <v>*</v>
      </c>
      <c r="CG662" s="58" t="str">
        <f t="shared" si="415"/>
        <v>P*T+</v>
      </c>
      <c r="CH662" s="58" t="str">
        <f t="shared" si="415"/>
        <v>P*T+</v>
      </c>
      <c r="CI662" s="58" t="str">
        <f t="shared" si="415"/>
        <v>P*T+</v>
      </c>
      <c r="CJ662" s="58" t="str">
        <f t="shared" si="305"/>
        <v>P+T+</v>
      </c>
      <c r="CK662" s="58" t="str">
        <f t="shared" si="294"/>
        <v>P*T-</v>
      </c>
      <c r="CL662" s="58" t="str">
        <f t="shared" si="294"/>
        <v>P+T+</v>
      </c>
      <c r="CM662" s="58" t="str">
        <f t="shared" si="294"/>
        <v>P+T-</v>
      </c>
      <c r="CN662" s="58" t="str">
        <f t="shared" ref="CN662:DS662" si="416">IF(LEFT(CN$9,7)="Include",IF(LEFT(CN118,4)="WILL",IF(CN522&lt;&gt;"*","P+T+","P+T-"),IF(LEFT(CN118,6)="WON'T",IF(CN522&lt;&gt;"*","P-T+","P-T-"),IF(CN118="NA",IF(CN522&lt;&gt;"*","P*T+","P*T-"),IF(CN522&lt;&gt;"*","P*T+","P*T*")))),"*")</f>
        <v>P*T-</v>
      </c>
      <c r="CO662" s="58" t="str">
        <f t="shared" si="416"/>
        <v>P+T+</v>
      </c>
      <c r="CP662" s="58" t="str">
        <f t="shared" si="416"/>
        <v>P+T+</v>
      </c>
      <c r="CQ662" s="58" t="str">
        <f t="shared" si="416"/>
        <v>P*T+</v>
      </c>
      <c r="CR662" s="58" t="str">
        <f t="shared" si="416"/>
        <v>P*T*</v>
      </c>
      <c r="CS662" s="58" t="str">
        <f t="shared" si="416"/>
        <v>P*T+</v>
      </c>
      <c r="CT662" s="58" t="str">
        <f t="shared" si="416"/>
        <v>P*T*</v>
      </c>
      <c r="CU662" s="58" t="str">
        <f t="shared" si="416"/>
        <v>P+T-</v>
      </c>
      <c r="CV662" s="58" t="str">
        <f t="shared" si="416"/>
        <v>P+T-</v>
      </c>
      <c r="CW662" s="58" t="str">
        <f t="shared" si="416"/>
        <v>P*T*</v>
      </c>
      <c r="CX662" s="58" t="str">
        <f t="shared" si="416"/>
        <v>P*T*</v>
      </c>
      <c r="CY662" s="58" t="str">
        <f t="shared" si="416"/>
        <v>P*T+</v>
      </c>
      <c r="CZ662" s="58" t="str">
        <f t="shared" si="416"/>
        <v>P*T-</v>
      </c>
      <c r="DA662" s="58" t="str">
        <f t="shared" si="416"/>
        <v>P+T+</v>
      </c>
      <c r="DB662" s="58" t="str">
        <f t="shared" si="416"/>
        <v>P+T-</v>
      </c>
      <c r="DC662" s="58" t="str">
        <f t="shared" si="416"/>
        <v>*</v>
      </c>
      <c r="DD662" s="58" t="str">
        <f t="shared" si="416"/>
        <v>P*T-</v>
      </c>
      <c r="DE662" s="58" t="str">
        <f t="shared" si="416"/>
        <v>P+T-</v>
      </c>
      <c r="DF662" s="58" t="str">
        <f t="shared" si="416"/>
        <v>P+T+</v>
      </c>
      <c r="DG662" s="58" t="str">
        <f t="shared" si="416"/>
        <v>P+T+</v>
      </c>
      <c r="DH662" s="58" t="str">
        <f t="shared" si="416"/>
        <v>P*T+</v>
      </c>
      <c r="DI662" s="58" t="str">
        <f t="shared" si="416"/>
        <v>P*T+</v>
      </c>
      <c r="DJ662" s="58" t="str">
        <f t="shared" si="416"/>
        <v>P*T+</v>
      </c>
      <c r="DK662" s="58" t="str">
        <f t="shared" si="416"/>
        <v>P*T*</v>
      </c>
      <c r="DL662" s="58" t="str">
        <f t="shared" si="416"/>
        <v>P*T+</v>
      </c>
      <c r="DM662" s="58" t="str">
        <f t="shared" si="416"/>
        <v>*</v>
      </c>
      <c r="DN662" s="58" t="str">
        <f t="shared" si="416"/>
        <v>P*T*</v>
      </c>
      <c r="DO662" s="58" t="str">
        <f t="shared" si="416"/>
        <v>P*T+</v>
      </c>
      <c r="DP662" s="58" t="str">
        <f t="shared" si="416"/>
        <v>P+T+</v>
      </c>
      <c r="DQ662" s="58" t="str">
        <f t="shared" si="416"/>
        <v>*</v>
      </c>
      <c r="DR662" s="58" t="str">
        <f t="shared" si="416"/>
        <v>*</v>
      </c>
      <c r="DS662" s="58" t="str">
        <f t="shared" si="416"/>
        <v>P*T*</v>
      </c>
      <c r="DT662" s="58" t="str">
        <f t="shared" ref="DT662:EK662" si="417">IF(LEFT(DT$9,7)="Include",IF(LEFT(DT118,4)="WILL",IF(DT522&lt;&gt;"*","P+T+","P+T-"),IF(LEFT(DT118,6)="WON'T",IF(DT522&lt;&gt;"*","P-T+","P-T-"),IF(DT118="NA",IF(DT522&lt;&gt;"*","P*T+","P*T-"),IF(DT522&lt;&gt;"*","P*T+","P*T*")))),"*")</f>
        <v>P*T+</v>
      </c>
      <c r="DU662" s="58" t="str">
        <f t="shared" si="417"/>
        <v>P*T*</v>
      </c>
      <c r="DV662" s="58" t="str">
        <f t="shared" si="417"/>
        <v>*</v>
      </c>
      <c r="DW662" s="58" t="str">
        <f t="shared" si="417"/>
        <v>P*T-</v>
      </c>
      <c r="DX662" s="58" t="str">
        <f t="shared" si="417"/>
        <v>P*T-</v>
      </c>
      <c r="DY662" s="58" t="str">
        <f t="shared" si="417"/>
        <v>P*T+</v>
      </c>
      <c r="DZ662" s="58" t="str">
        <f t="shared" si="417"/>
        <v>P*T+</v>
      </c>
      <c r="EA662" s="58" t="str">
        <f t="shared" si="417"/>
        <v>P*T+</v>
      </c>
      <c r="EB662" s="58" t="str">
        <f t="shared" si="417"/>
        <v>P+T-</v>
      </c>
      <c r="EC662" s="58" t="str">
        <f t="shared" si="417"/>
        <v>P+T+</v>
      </c>
      <c r="ED662" s="58" t="str">
        <f t="shared" si="417"/>
        <v>P+T-</v>
      </c>
      <c r="EE662" s="58" t="str">
        <f t="shared" si="417"/>
        <v>P+T-</v>
      </c>
      <c r="EF662" s="58" t="str">
        <f t="shared" si="417"/>
        <v>P*T+</v>
      </c>
      <c r="EG662" s="58" t="str">
        <f t="shared" si="417"/>
        <v>P*T+</v>
      </c>
      <c r="EH662" s="58" t="str">
        <f t="shared" si="417"/>
        <v>P+T+</v>
      </c>
      <c r="EI662" s="58" t="str">
        <f t="shared" si="417"/>
        <v>P+T-</v>
      </c>
      <c r="EJ662" s="58" t="str">
        <f t="shared" si="417"/>
        <v>P+T+</v>
      </c>
      <c r="EK662" s="58" t="str">
        <f t="shared" si="417"/>
        <v>P+T-</v>
      </c>
      <c r="EL662" s="109"/>
      <c r="EM662" s="109"/>
    </row>
    <row r="663" spans="1:143" s="58" customFormat="1" ht="12.75" customHeight="1" x14ac:dyDescent="0.25">
      <c r="A663" s="5"/>
      <c r="B663" s="96"/>
      <c r="C663" s="96"/>
      <c r="D663" s="96"/>
      <c r="E663" s="96"/>
      <c r="F663" s="96" t="s">
        <v>3541</v>
      </c>
      <c r="G663" s="4" t="s">
        <v>2561</v>
      </c>
      <c r="H663" s="18" t="s">
        <v>5</v>
      </c>
      <c r="I663" s="18"/>
      <c r="J663" s="58" t="str">
        <f t="shared" ref="J663:AO663" si="418">IF(LEFT(J$9,7)="Include",IF(LEFT(J119,4)="WILL",IF(J523&lt;&gt;"*","P+T+","P+T-"),IF(LEFT(J119,6)="WON'T",IF(J523&lt;&gt;"*","P-T+","P-T-"),IF(J119="NA",IF(J523&lt;&gt;"*","P*T+","P*T-"),IF(J523&lt;&gt;"*","P*T+","P*T*")))),"*")</f>
        <v>P*T-</v>
      </c>
      <c r="K663" s="58" t="str">
        <f t="shared" si="418"/>
        <v>P*T-</v>
      </c>
      <c r="L663" s="58" t="str">
        <f t="shared" si="418"/>
        <v>P*T-</v>
      </c>
      <c r="M663" s="58" t="str">
        <f t="shared" si="418"/>
        <v>P*T+</v>
      </c>
      <c r="N663" s="58" t="str">
        <f t="shared" si="418"/>
        <v>P*T-</v>
      </c>
      <c r="O663" s="58" t="str">
        <f t="shared" si="418"/>
        <v>P*T-</v>
      </c>
      <c r="P663" s="58" t="str">
        <f t="shared" si="418"/>
        <v>P*T-</v>
      </c>
      <c r="Q663" s="58" t="str">
        <f t="shared" si="418"/>
        <v>P*T*</v>
      </c>
      <c r="R663" s="58" t="str">
        <f t="shared" si="418"/>
        <v>P*T*</v>
      </c>
      <c r="S663" s="58" t="str">
        <f t="shared" si="418"/>
        <v>P+T-</v>
      </c>
      <c r="T663" s="58" t="str">
        <f t="shared" si="418"/>
        <v>P+T-</v>
      </c>
      <c r="U663" s="58" t="str">
        <f t="shared" si="418"/>
        <v>P*T-</v>
      </c>
      <c r="V663" s="58" t="str">
        <f t="shared" si="418"/>
        <v>P*T-</v>
      </c>
      <c r="W663" s="58" t="str">
        <f t="shared" si="418"/>
        <v>P*T*</v>
      </c>
      <c r="X663" s="58" t="str">
        <f t="shared" si="418"/>
        <v>P*T*</v>
      </c>
      <c r="Y663" s="58" t="str">
        <f t="shared" si="418"/>
        <v>P*T-</v>
      </c>
      <c r="Z663" s="58" t="str">
        <f t="shared" si="418"/>
        <v>P*T-</v>
      </c>
      <c r="AA663" s="58" t="str">
        <f t="shared" si="418"/>
        <v>P*T*</v>
      </c>
      <c r="AB663" s="58" t="str">
        <f t="shared" si="418"/>
        <v>P*T*</v>
      </c>
      <c r="AC663" s="58" t="str">
        <f t="shared" si="418"/>
        <v>P*T+</v>
      </c>
      <c r="AD663" s="58" t="str">
        <f t="shared" si="418"/>
        <v>P*T*</v>
      </c>
      <c r="AE663" s="58" t="str">
        <f t="shared" si="418"/>
        <v>P*T*</v>
      </c>
      <c r="AF663" s="58" t="str">
        <f t="shared" si="418"/>
        <v>P*T+</v>
      </c>
      <c r="AG663" s="58" t="str">
        <f t="shared" si="418"/>
        <v>P*T-</v>
      </c>
      <c r="AH663" s="58" t="str">
        <f t="shared" si="418"/>
        <v>P*T*</v>
      </c>
      <c r="AI663" s="58" t="str">
        <f t="shared" si="418"/>
        <v>P*T*</v>
      </c>
      <c r="AJ663" s="58" t="str">
        <f t="shared" si="418"/>
        <v>P*T*</v>
      </c>
      <c r="AK663" s="58" t="str">
        <f t="shared" si="418"/>
        <v>P*T+</v>
      </c>
      <c r="AL663" s="58" t="str">
        <f t="shared" si="418"/>
        <v>P*T*</v>
      </c>
      <c r="AM663" s="58" t="str">
        <f t="shared" si="418"/>
        <v>P*T*</v>
      </c>
      <c r="AN663" s="58" t="str">
        <f t="shared" si="418"/>
        <v>P*T*</v>
      </c>
      <c r="AO663" s="58" t="str">
        <f t="shared" si="418"/>
        <v>P*T*</v>
      </c>
      <c r="AP663" s="58" t="str">
        <f t="shared" ref="AP663:BU663" si="419">IF(LEFT(AP$9,7)="Include",IF(LEFT(AP119,4)="WILL",IF(AP523&lt;&gt;"*","P+T+","P+T-"),IF(LEFT(AP119,6)="WON'T",IF(AP523&lt;&gt;"*","P-T+","P-T-"),IF(AP119="NA",IF(AP523&lt;&gt;"*","P*T+","P*T-"),IF(AP523&lt;&gt;"*","P*T+","P*T*")))),"*")</f>
        <v>P*T*</v>
      </c>
      <c r="AQ663" s="58" t="str">
        <f t="shared" si="419"/>
        <v>*</v>
      </c>
      <c r="AR663" s="58" t="str">
        <f t="shared" si="419"/>
        <v>P*T*</v>
      </c>
      <c r="AS663" s="58" t="str">
        <f t="shared" si="419"/>
        <v>P*T*</v>
      </c>
      <c r="AT663" s="58" t="str">
        <f t="shared" si="419"/>
        <v>P*T-</v>
      </c>
      <c r="AU663" s="58" t="str">
        <f t="shared" si="419"/>
        <v>P*T-</v>
      </c>
      <c r="AV663" s="58" t="str">
        <f t="shared" si="419"/>
        <v>*</v>
      </c>
      <c r="AW663" s="58" t="str">
        <f t="shared" si="419"/>
        <v>*</v>
      </c>
      <c r="AX663" s="58" t="str">
        <f t="shared" si="419"/>
        <v>*</v>
      </c>
      <c r="AY663" s="58" t="str">
        <f t="shared" si="419"/>
        <v>*</v>
      </c>
      <c r="AZ663" s="58" t="str">
        <f t="shared" si="419"/>
        <v>P*T*</v>
      </c>
      <c r="BA663" s="58" t="str">
        <f t="shared" si="419"/>
        <v>P*T-</v>
      </c>
      <c r="BB663" s="58" t="str">
        <f t="shared" si="419"/>
        <v>P*T+</v>
      </c>
      <c r="BC663" s="58" t="str">
        <f t="shared" si="419"/>
        <v>P*T+</v>
      </c>
      <c r="BD663" s="58" t="str">
        <f t="shared" si="419"/>
        <v>P*T-</v>
      </c>
      <c r="BE663" s="58" t="str">
        <f t="shared" si="419"/>
        <v>*</v>
      </c>
      <c r="BF663" s="58" t="str">
        <f t="shared" si="419"/>
        <v>*</v>
      </c>
      <c r="BG663" s="58" t="str">
        <f t="shared" si="419"/>
        <v>P*T*</v>
      </c>
      <c r="BH663" s="58" t="str">
        <f t="shared" si="419"/>
        <v>*</v>
      </c>
      <c r="BI663" s="58" t="str">
        <f t="shared" si="419"/>
        <v>P*T+</v>
      </c>
      <c r="BJ663" s="58" t="str">
        <f t="shared" si="419"/>
        <v>P*T-</v>
      </c>
      <c r="BK663" s="58" t="str">
        <f t="shared" si="419"/>
        <v>P*T-</v>
      </c>
      <c r="BL663" s="58" t="str">
        <f t="shared" si="419"/>
        <v>P*T-</v>
      </c>
      <c r="BM663" s="58" t="str">
        <f t="shared" si="419"/>
        <v>P*T-</v>
      </c>
      <c r="BN663" s="58" t="str">
        <f t="shared" si="419"/>
        <v>P*T*</v>
      </c>
      <c r="BO663" s="58" t="str">
        <f t="shared" si="419"/>
        <v>P*T*</v>
      </c>
      <c r="BP663" s="58" t="str">
        <f t="shared" si="419"/>
        <v>P*T*</v>
      </c>
      <c r="BQ663" s="58" t="str">
        <f t="shared" si="419"/>
        <v>P*T*</v>
      </c>
      <c r="BR663" s="58" t="str">
        <f t="shared" si="419"/>
        <v>P*T*</v>
      </c>
      <c r="BS663" s="58" t="str">
        <f t="shared" si="419"/>
        <v>P*T*</v>
      </c>
      <c r="BT663" s="58" t="str">
        <f t="shared" si="419"/>
        <v>P*T-</v>
      </c>
      <c r="BU663" s="58" t="str">
        <f t="shared" si="419"/>
        <v>P*T-</v>
      </c>
      <c r="BV663" s="58" t="str">
        <f t="shared" ref="BV663:CI663" si="420">IF(LEFT(BV$9,7)="Include",IF(LEFT(BV119,4)="WILL",IF(BV523&lt;&gt;"*","P+T+","P+T-"),IF(LEFT(BV119,6)="WON'T",IF(BV523&lt;&gt;"*","P-T+","P-T-"),IF(BV119="NA",IF(BV523&lt;&gt;"*","P*T+","P*T-"),IF(BV523&lt;&gt;"*","P*T+","P*T*")))),"*")</f>
        <v>P*T-</v>
      </c>
      <c r="BW663" s="58" t="str">
        <f t="shared" si="420"/>
        <v>P*T-</v>
      </c>
      <c r="BX663" s="58" t="str">
        <f t="shared" si="420"/>
        <v>P*T+</v>
      </c>
      <c r="BY663" s="58" t="str">
        <f t="shared" si="420"/>
        <v>P*T+</v>
      </c>
      <c r="BZ663" s="58" t="str">
        <f t="shared" si="420"/>
        <v>P*T-</v>
      </c>
      <c r="CA663" s="58" t="str">
        <f t="shared" si="420"/>
        <v>P*T-</v>
      </c>
      <c r="CB663" s="58" t="str">
        <f t="shared" si="420"/>
        <v>P*T*</v>
      </c>
      <c r="CC663" s="58" t="str">
        <f t="shared" si="420"/>
        <v>P*T+</v>
      </c>
      <c r="CD663" s="58" t="str">
        <f t="shared" si="420"/>
        <v>P*T-</v>
      </c>
      <c r="CE663" s="58" t="str">
        <f t="shared" si="420"/>
        <v>*</v>
      </c>
      <c r="CF663" s="58" t="str">
        <f t="shared" si="420"/>
        <v>*</v>
      </c>
      <c r="CG663" s="58" t="str">
        <f t="shared" si="420"/>
        <v>P*T*</v>
      </c>
      <c r="CH663" s="58" t="str">
        <f t="shared" si="420"/>
        <v>P*T-</v>
      </c>
      <c r="CI663" s="58" t="str">
        <f t="shared" si="420"/>
        <v>P*T-</v>
      </c>
      <c r="CJ663" s="58" t="str">
        <f t="shared" si="305"/>
        <v>P*T*</v>
      </c>
      <c r="CK663" s="58" t="str">
        <f t="shared" si="294"/>
        <v>P*T+</v>
      </c>
      <c r="CL663" s="58" t="str">
        <f t="shared" si="294"/>
        <v>P*T+</v>
      </c>
      <c r="CM663" s="58" t="str">
        <f t="shared" si="294"/>
        <v>P*T-</v>
      </c>
      <c r="CN663" s="58" t="str">
        <f t="shared" ref="CN663:DS663" si="421">IF(LEFT(CN$9,7)="Include",IF(LEFT(CN119,4)="WILL",IF(CN523&lt;&gt;"*","P+T+","P+T-"),IF(LEFT(CN119,6)="WON'T",IF(CN523&lt;&gt;"*","P-T+","P-T-"),IF(CN119="NA",IF(CN523&lt;&gt;"*","P*T+","P*T-"),IF(CN523&lt;&gt;"*","P*T+","P*T*")))),"*")</f>
        <v>P*T-</v>
      </c>
      <c r="CO663" s="58" t="str">
        <f t="shared" si="421"/>
        <v>P*T-</v>
      </c>
      <c r="CP663" s="58" t="str">
        <f t="shared" si="421"/>
        <v>P*T+</v>
      </c>
      <c r="CQ663" s="58" t="str">
        <f t="shared" si="421"/>
        <v>P*T+</v>
      </c>
      <c r="CR663" s="58" t="str">
        <f t="shared" si="421"/>
        <v>P*T*</v>
      </c>
      <c r="CS663" s="58" t="str">
        <f t="shared" si="421"/>
        <v>P*T*</v>
      </c>
      <c r="CT663" s="58" t="str">
        <f t="shared" si="421"/>
        <v>P*T*</v>
      </c>
      <c r="CU663" s="58" t="str">
        <f t="shared" si="421"/>
        <v>P*T-</v>
      </c>
      <c r="CV663" s="58" t="str">
        <f t="shared" si="421"/>
        <v>P*T-</v>
      </c>
      <c r="CW663" s="58" t="str">
        <f t="shared" si="421"/>
        <v>P*T*</v>
      </c>
      <c r="CX663" s="58" t="str">
        <f t="shared" si="421"/>
        <v>P*T*</v>
      </c>
      <c r="CY663" s="58" t="str">
        <f t="shared" si="421"/>
        <v>P*T-</v>
      </c>
      <c r="CZ663" s="58" t="str">
        <f t="shared" si="421"/>
        <v>P*T+</v>
      </c>
      <c r="DA663" s="58" t="str">
        <f t="shared" si="421"/>
        <v>P*T-</v>
      </c>
      <c r="DB663" s="58" t="str">
        <f t="shared" si="421"/>
        <v>P*T-</v>
      </c>
      <c r="DC663" s="58" t="str">
        <f t="shared" si="421"/>
        <v>*</v>
      </c>
      <c r="DD663" s="58" t="str">
        <f t="shared" si="421"/>
        <v>P*T-</v>
      </c>
      <c r="DE663" s="58" t="str">
        <f t="shared" si="421"/>
        <v>P*T-</v>
      </c>
      <c r="DF663" s="58" t="str">
        <f t="shared" si="421"/>
        <v>P*T+</v>
      </c>
      <c r="DG663" s="58" t="str">
        <f t="shared" si="421"/>
        <v>P*T*</v>
      </c>
      <c r="DH663" s="58" t="str">
        <f t="shared" si="421"/>
        <v>P*T-</v>
      </c>
      <c r="DI663" s="58" t="str">
        <f t="shared" si="421"/>
        <v>P*T-</v>
      </c>
      <c r="DJ663" s="58" t="str">
        <f t="shared" si="421"/>
        <v>P*T*</v>
      </c>
      <c r="DK663" s="58" t="str">
        <f t="shared" si="421"/>
        <v>P*T+</v>
      </c>
      <c r="DL663" s="58" t="str">
        <f t="shared" si="421"/>
        <v>P*T-</v>
      </c>
      <c r="DM663" s="58" t="str">
        <f t="shared" si="421"/>
        <v>*</v>
      </c>
      <c r="DN663" s="58" t="str">
        <f t="shared" si="421"/>
        <v>P*T*</v>
      </c>
      <c r="DO663" s="58" t="str">
        <f t="shared" si="421"/>
        <v>P*T*</v>
      </c>
      <c r="DP663" s="58" t="str">
        <f t="shared" si="421"/>
        <v>P*T-</v>
      </c>
      <c r="DQ663" s="58" t="str">
        <f t="shared" si="421"/>
        <v>*</v>
      </c>
      <c r="DR663" s="58" t="str">
        <f t="shared" si="421"/>
        <v>*</v>
      </c>
      <c r="DS663" s="58" t="str">
        <f t="shared" si="421"/>
        <v>P*T*</v>
      </c>
      <c r="DT663" s="58" t="str">
        <f t="shared" ref="DT663:EK663" si="422">IF(LEFT(DT$9,7)="Include",IF(LEFT(DT119,4)="WILL",IF(DT523&lt;&gt;"*","P+T+","P+T-"),IF(LEFT(DT119,6)="WON'T",IF(DT523&lt;&gt;"*","P-T+","P-T-"),IF(DT119="NA",IF(DT523&lt;&gt;"*","P*T+","P*T-"),IF(DT523&lt;&gt;"*","P*T+","P*T*")))),"*")</f>
        <v>P*T*</v>
      </c>
      <c r="DU663" s="58" t="str">
        <f t="shared" si="422"/>
        <v>P*T*</v>
      </c>
      <c r="DV663" s="58" t="str">
        <f t="shared" si="422"/>
        <v>*</v>
      </c>
      <c r="DW663" s="58" t="str">
        <f t="shared" si="422"/>
        <v>P*T-</v>
      </c>
      <c r="DX663" s="58" t="str">
        <f t="shared" si="422"/>
        <v>P*T*</v>
      </c>
      <c r="DY663" s="58" t="str">
        <f t="shared" si="422"/>
        <v>P*T-</v>
      </c>
      <c r="DZ663" s="58" t="str">
        <f t="shared" si="422"/>
        <v>P*T+</v>
      </c>
      <c r="EA663" s="58" t="str">
        <f t="shared" si="422"/>
        <v>P*T*</v>
      </c>
      <c r="EB663" s="58" t="str">
        <f t="shared" si="422"/>
        <v>P*T*</v>
      </c>
      <c r="EC663" s="58" t="str">
        <f t="shared" si="422"/>
        <v>P*T-</v>
      </c>
      <c r="ED663" s="58" t="str">
        <f t="shared" si="422"/>
        <v>P*T-</v>
      </c>
      <c r="EE663" s="58" t="str">
        <f t="shared" si="422"/>
        <v>P*T-</v>
      </c>
      <c r="EF663" s="58" t="str">
        <f t="shared" si="422"/>
        <v>P*T*</v>
      </c>
      <c r="EG663" s="58" t="str">
        <f t="shared" si="422"/>
        <v>P*T+</v>
      </c>
      <c r="EH663" s="58" t="str">
        <f t="shared" si="422"/>
        <v>P+T-</v>
      </c>
      <c r="EI663" s="58" t="str">
        <f t="shared" si="422"/>
        <v>P+T-</v>
      </c>
      <c r="EJ663" s="58" t="str">
        <f t="shared" si="422"/>
        <v>P+T-</v>
      </c>
      <c r="EK663" s="58" t="str">
        <f t="shared" si="422"/>
        <v>P+T-</v>
      </c>
      <c r="EL663" s="109"/>
      <c r="EM663" s="109"/>
    </row>
    <row r="664" spans="1:143" s="58" customFormat="1" ht="12.75" customHeight="1" x14ac:dyDescent="0.25">
      <c r="A664" s="5"/>
      <c r="B664" s="96"/>
      <c r="C664" s="96"/>
      <c r="D664" s="96"/>
      <c r="E664" s="96"/>
      <c r="F664" s="96" t="s">
        <v>4227</v>
      </c>
      <c r="G664" s="4" t="s">
        <v>2562</v>
      </c>
      <c r="H664" s="18" t="s">
        <v>5</v>
      </c>
      <c r="I664" s="18"/>
      <c r="J664" s="58" t="str">
        <f t="shared" ref="J664:AO664" si="423">IF(LEFT(J$9,7)="Include",IF(LEFT(J120,4)="WILL",IF(J524&lt;&gt;"*","P+T+","P+T-"),IF(LEFT(J120,6)="WON'T",IF(J524&lt;&gt;"*","P-T+","P-T-"),IF(J120="NA",IF(J524&lt;&gt;"*","P*T+","P*T-"),IF(J524&lt;&gt;"*","P*T+","P*T*")))),"*")</f>
        <v>P*T-</v>
      </c>
      <c r="K664" s="58" t="str">
        <f t="shared" si="423"/>
        <v>P*T-</v>
      </c>
      <c r="L664" s="58" t="str">
        <f t="shared" si="423"/>
        <v>P*T-</v>
      </c>
      <c r="M664" s="58" t="str">
        <f t="shared" si="423"/>
        <v>P*T-</v>
      </c>
      <c r="N664" s="58" t="str">
        <f t="shared" si="423"/>
        <v>P*T-</v>
      </c>
      <c r="O664" s="58" t="str">
        <f t="shared" si="423"/>
        <v>P*T-</v>
      </c>
      <c r="P664" s="58" t="str">
        <f t="shared" si="423"/>
        <v>P*T+</v>
      </c>
      <c r="Q664" s="58" t="str">
        <f t="shared" si="423"/>
        <v>P*T*</v>
      </c>
      <c r="R664" s="58" t="str">
        <f t="shared" si="423"/>
        <v>P*T*</v>
      </c>
      <c r="S664" s="58" t="str">
        <f t="shared" si="423"/>
        <v>P*T+</v>
      </c>
      <c r="T664" s="58" t="str">
        <f t="shared" si="423"/>
        <v>P*T+</v>
      </c>
      <c r="U664" s="58" t="str">
        <f t="shared" si="423"/>
        <v>P*T-</v>
      </c>
      <c r="V664" s="58" t="str">
        <f t="shared" si="423"/>
        <v>P+T-</v>
      </c>
      <c r="W664" s="58" t="str">
        <f t="shared" si="423"/>
        <v>P*T+</v>
      </c>
      <c r="X664" s="58" t="str">
        <f t="shared" si="423"/>
        <v>P*T+</v>
      </c>
      <c r="Y664" s="58" t="str">
        <f t="shared" si="423"/>
        <v>P*T-</v>
      </c>
      <c r="Z664" s="58" t="str">
        <f t="shared" si="423"/>
        <v>P*T-</v>
      </c>
      <c r="AA664" s="58" t="str">
        <f t="shared" si="423"/>
        <v>P*T+</v>
      </c>
      <c r="AB664" s="58" t="str">
        <f t="shared" si="423"/>
        <v>P*T+</v>
      </c>
      <c r="AC664" s="58" t="str">
        <f t="shared" si="423"/>
        <v>P*T+</v>
      </c>
      <c r="AD664" s="58" t="str">
        <f t="shared" si="423"/>
        <v>P*T+</v>
      </c>
      <c r="AE664" s="58" t="str">
        <f t="shared" si="423"/>
        <v>P*T*</v>
      </c>
      <c r="AF664" s="58" t="str">
        <f t="shared" si="423"/>
        <v>P*T+</v>
      </c>
      <c r="AG664" s="58" t="str">
        <f t="shared" si="423"/>
        <v>P*T+</v>
      </c>
      <c r="AH664" s="58" t="str">
        <f t="shared" si="423"/>
        <v>P*T*</v>
      </c>
      <c r="AI664" s="58" t="str">
        <f t="shared" si="423"/>
        <v>P*T*</v>
      </c>
      <c r="AJ664" s="58" t="str">
        <f t="shared" si="423"/>
        <v>P*T+</v>
      </c>
      <c r="AK664" s="58" t="str">
        <f t="shared" si="423"/>
        <v>P*T-</v>
      </c>
      <c r="AL664" s="58" t="str">
        <f t="shared" si="423"/>
        <v>P*T+</v>
      </c>
      <c r="AM664" s="58" t="str">
        <f t="shared" si="423"/>
        <v>P*T*</v>
      </c>
      <c r="AN664" s="58" t="str">
        <f t="shared" si="423"/>
        <v>P*T+</v>
      </c>
      <c r="AO664" s="58" t="str">
        <f t="shared" si="423"/>
        <v>P*T+</v>
      </c>
      <c r="AP664" s="58" t="str">
        <f t="shared" ref="AP664:BU664" si="424">IF(LEFT(AP$9,7)="Include",IF(LEFT(AP120,4)="WILL",IF(AP524&lt;&gt;"*","P+T+","P+T-"),IF(LEFT(AP120,6)="WON'T",IF(AP524&lt;&gt;"*","P-T+","P-T-"),IF(AP120="NA",IF(AP524&lt;&gt;"*","P*T+","P*T-"),IF(AP524&lt;&gt;"*","P*T+","P*T*")))),"*")</f>
        <v>P*T*</v>
      </c>
      <c r="AQ664" s="58" t="str">
        <f t="shared" si="424"/>
        <v>*</v>
      </c>
      <c r="AR664" s="58" t="str">
        <f t="shared" si="424"/>
        <v>P*T*</v>
      </c>
      <c r="AS664" s="58" t="str">
        <f t="shared" si="424"/>
        <v>P*T*</v>
      </c>
      <c r="AT664" s="58" t="str">
        <f t="shared" si="424"/>
        <v>P*T+</v>
      </c>
      <c r="AU664" s="58" t="str">
        <f t="shared" si="424"/>
        <v>P+T+</v>
      </c>
      <c r="AV664" s="58" t="str">
        <f t="shared" si="424"/>
        <v>*</v>
      </c>
      <c r="AW664" s="58" t="str">
        <f t="shared" si="424"/>
        <v>*</v>
      </c>
      <c r="AX664" s="58" t="str">
        <f t="shared" si="424"/>
        <v>*</v>
      </c>
      <c r="AY664" s="58" t="str">
        <f t="shared" si="424"/>
        <v>*</v>
      </c>
      <c r="AZ664" s="58" t="str">
        <f t="shared" si="424"/>
        <v>P*T+</v>
      </c>
      <c r="BA664" s="58" t="str">
        <f t="shared" si="424"/>
        <v>P*T-</v>
      </c>
      <c r="BB664" s="58" t="str">
        <f t="shared" si="424"/>
        <v>P*T+</v>
      </c>
      <c r="BC664" s="58" t="str">
        <f t="shared" si="424"/>
        <v>P*T+</v>
      </c>
      <c r="BD664" s="58" t="str">
        <f t="shared" si="424"/>
        <v>P*T-</v>
      </c>
      <c r="BE664" s="58" t="str">
        <f t="shared" si="424"/>
        <v>*</v>
      </c>
      <c r="BF664" s="58" t="str">
        <f t="shared" si="424"/>
        <v>*</v>
      </c>
      <c r="BG664" s="58" t="str">
        <f t="shared" si="424"/>
        <v>P*T*</v>
      </c>
      <c r="BH664" s="58" t="str">
        <f t="shared" si="424"/>
        <v>*</v>
      </c>
      <c r="BI664" s="58" t="str">
        <f t="shared" si="424"/>
        <v>P*T+</v>
      </c>
      <c r="BJ664" s="58" t="str">
        <f t="shared" si="424"/>
        <v>P*T-</v>
      </c>
      <c r="BK664" s="58" t="str">
        <f t="shared" si="424"/>
        <v>P*T-</v>
      </c>
      <c r="BL664" s="58" t="str">
        <f t="shared" si="424"/>
        <v>P*T-</v>
      </c>
      <c r="BM664" s="58" t="str">
        <f t="shared" si="424"/>
        <v>P*T-</v>
      </c>
      <c r="BN664" s="58" t="str">
        <f t="shared" si="424"/>
        <v>P*T*</v>
      </c>
      <c r="BO664" s="58" t="str">
        <f t="shared" si="424"/>
        <v>P*T*</v>
      </c>
      <c r="BP664" s="58" t="str">
        <f t="shared" si="424"/>
        <v>P*T*</v>
      </c>
      <c r="BQ664" s="58" t="str">
        <f t="shared" si="424"/>
        <v>P*T*</v>
      </c>
      <c r="BR664" s="58" t="str">
        <f t="shared" si="424"/>
        <v>P*T*</v>
      </c>
      <c r="BS664" s="58" t="str">
        <f t="shared" si="424"/>
        <v>P*T+</v>
      </c>
      <c r="BT664" s="58" t="str">
        <f t="shared" si="424"/>
        <v>P*T-</v>
      </c>
      <c r="BU664" s="58" t="str">
        <f t="shared" si="424"/>
        <v>P*T+</v>
      </c>
      <c r="BV664" s="58" t="str">
        <f t="shared" ref="BV664:CI664" si="425">IF(LEFT(BV$9,7)="Include",IF(LEFT(BV120,4)="WILL",IF(BV524&lt;&gt;"*","P+T+","P+T-"),IF(LEFT(BV120,6)="WON'T",IF(BV524&lt;&gt;"*","P-T+","P-T-"),IF(BV120="NA",IF(BV524&lt;&gt;"*","P*T+","P*T-"),IF(BV524&lt;&gt;"*","P*T+","P*T*")))),"*")</f>
        <v>P*T-</v>
      </c>
      <c r="BW664" s="58" t="str">
        <f t="shared" si="425"/>
        <v>P*T-</v>
      </c>
      <c r="BX664" s="58" t="str">
        <f t="shared" si="425"/>
        <v>P*T*</v>
      </c>
      <c r="BY664" s="58" t="str">
        <f t="shared" si="425"/>
        <v>P*T+</v>
      </c>
      <c r="BZ664" s="58" t="str">
        <f t="shared" si="425"/>
        <v>P*T-</v>
      </c>
      <c r="CA664" s="58" t="str">
        <f t="shared" si="425"/>
        <v>P*T-</v>
      </c>
      <c r="CB664" s="58" t="str">
        <f t="shared" si="425"/>
        <v>P*T+</v>
      </c>
      <c r="CC664" s="58" t="str">
        <f t="shared" si="425"/>
        <v>P*T-</v>
      </c>
      <c r="CD664" s="58" t="str">
        <f t="shared" si="425"/>
        <v>P*T-</v>
      </c>
      <c r="CE664" s="58" t="str">
        <f t="shared" si="425"/>
        <v>*</v>
      </c>
      <c r="CF664" s="58" t="str">
        <f t="shared" si="425"/>
        <v>*</v>
      </c>
      <c r="CG664" s="58" t="str">
        <f t="shared" si="425"/>
        <v>P*T+</v>
      </c>
      <c r="CH664" s="58" t="str">
        <f t="shared" si="425"/>
        <v>P*T-</v>
      </c>
      <c r="CI664" s="58" t="str">
        <f t="shared" si="425"/>
        <v>P*T-</v>
      </c>
      <c r="CJ664" s="58" t="str">
        <f t="shared" si="305"/>
        <v>P+T+</v>
      </c>
      <c r="CK664" s="58" t="str">
        <f t="shared" si="294"/>
        <v>P*T-</v>
      </c>
      <c r="CL664" s="58" t="str">
        <f t="shared" si="294"/>
        <v>P*T-</v>
      </c>
      <c r="CM664" s="58" t="str">
        <f t="shared" si="294"/>
        <v>P*T-</v>
      </c>
      <c r="CN664" s="58" t="str">
        <f t="shared" ref="CN664:DS664" si="426">IF(LEFT(CN$9,7)="Include",IF(LEFT(CN120,4)="WILL",IF(CN524&lt;&gt;"*","P+T+","P+T-"),IF(LEFT(CN120,6)="WON'T",IF(CN524&lt;&gt;"*","P-T+","P-T-"),IF(CN120="NA",IF(CN524&lt;&gt;"*","P*T+","P*T-"),IF(CN524&lt;&gt;"*","P*T+","P*T*")))),"*")</f>
        <v>P*T+</v>
      </c>
      <c r="CO664" s="58" t="str">
        <f t="shared" si="426"/>
        <v>P*T+</v>
      </c>
      <c r="CP664" s="58" t="str">
        <f t="shared" si="426"/>
        <v>P*T-</v>
      </c>
      <c r="CQ664" s="58" t="str">
        <f t="shared" si="426"/>
        <v>P*T*</v>
      </c>
      <c r="CR664" s="58" t="str">
        <f t="shared" si="426"/>
        <v>P*T*</v>
      </c>
      <c r="CS664" s="58" t="str">
        <f t="shared" si="426"/>
        <v>P*T*</v>
      </c>
      <c r="CT664" s="58" t="str">
        <f t="shared" si="426"/>
        <v>P*T*</v>
      </c>
      <c r="CU664" s="58" t="str">
        <f t="shared" si="426"/>
        <v>P*T-</v>
      </c>
      <c r="CV664" s="58" t="str">
        <f t="shared" si="426"/>
        <v>P*T-</v>
      </c>
      <c r="CW664" s="58" t="str">
        <f t="shared" si="426"/>
        <v>P*T+</v>
      </c>
      <c r="CX664" s="58" t="str">
        <f t="shared" si="426"/>
        <v>P*T+</v>
      </c>
      <c r="CY664" s="58" t="str">
        <f t="shared" si="426"/>
        <v>P*T+</v>
      </c>
      <c r="CZ664" s="58" t="str">
        <f t="shared" si="426"/>
        <v>P*T+</v>
      </c>
      <c r="DA664" s="58" t="str">
        <f t="shared" si="426"/>
        <v>P*T+</v>
      </c>
      <c r="DB664" s="58" t="str">
        <f t="shared" si="426"/>
        <v>P*T+</v>
      </c>
      <c r="DC664" s="58" t="str">
        <f t="shared" si="426"/>
        <v>*</v>
      </c>
      <c r="DD664" s="58" t="str">
        <f t="shared" si="426"/>
        <v>P*T+</v>
      </c>
      <c r="DE664" s="58" t="str">
        <f t="shared" si="426"/>
        <v>P*T+</v>
      </c>
      <c r="DF664" s="58" t="str">
        <f t="shared" si="426"/>
        <v>P*T-</v>
      </c>
      <c r="DG664" s="58" t="str">
        <f t="shared" si="426"/>
        <v>P*T+</v>
      </c>
      <c r="DH664" s="58" t="str">
        <f t="shared" si="426"/>
        <v>P*T+</v>
      </c>
      <c r="DI664" s="58" t="str">
        <f t="shared" si="426"/>
        <v>P*T+</v>
      </c>
      <c r="DJ664" s="58" t="str">
        <f t="shared" si="426"/>
        <v>P*T*</v>
      </c>
      <c r="DK664" s="58" t="str">
        <f t="shared" si="426"/>
        <v>P*T*</v>
      </c>
      <c r="DL664" s="58" t="str">
        <f t="shared" si="426"/>
        <v>P*T-</v>
      </c>
      <c r="DM664" s="58" t="str">
        <f t="shared" si="426"/>
        <v>*</v>
      </c>
      <c r="DN664" s="58" t="str">
        <f t="shared" si="426"/>
        <v>P*T+</v>
      </c>
      <c r="DO664" s="58" t="str">
        <f t="shared" si="426"/>
        <v>P*T*</v>
      </c>
      <c r="DP664" s="58" t="str">
        <f t="shared" si="426"/>
        <v>P*T+</v>
      </c>
      <c r="DQ664" s="58" t="str">
        <f t="shared" si="426"/>
        <v>*</v>
      </c>
      <c r="DR664" s="58" t="str">
        <f t="shared" si="426"/>
        <v>*</v>
      </c>
      <c r="DS664" s="58" t="str">
        <f t="shared" si="426"/>
        <v>P*T*</v>
      </c>
      <c r="DT664" s="58" t="str">
        <f t="shared" ref="DT664:EK664" si="427">IF(LEFT(DT$9,7)="Include",IF(LEFT(DT120,4)="WILL",IF(DT524&lt;&gt;"*","P+T+","P+T-"),IF(LEFT(DT120,6)="WON'T",IF(DT524&lt;&gt;"*","P-T+","P-T-"),IF(DT120="NA",IF(DT524&lt;&gt;"*","P*T+","P*T-"),IF(DT524&lt;&gt;"*","P*T+","P*T*")))),"*")</f>
        <v>P*T*</v>
      </c>
      <c r="DU664" s="58" t="str">
        <f t="shared" si="427"/>
        <v>P*T*</v>
      </c>
      <c r="DV664" s="58" t="str">
        <f t="shared" si="427"/>
        <v>*</v>
      </c>
      <c r="DW664" s="58" t="str">
        <f t="shared" si="427"/>
        <v>P*T-</v>
      </c>
      <c r="DX664" s="58" t="str">
        <f t="shared" si="427"/>
        <v>P*T-</v>
      </c>
      <c r="DY664" s="58" t="str">
        <f t="shared" si="427"/>
        <v>P*T+</v>
      </c>
      <c r="DZ664" s="58" t="str">
        <f t="shared" si="427"/>
        <v>P*T+</v>
      </c>
      <c r="EA664" s="58" t="str">
        <f t="shared" si="427"/>
        <v>P*T+</v>
      </c>
      <c r="EB664" s="58" t="str">
        <f t="shared" si="427"/>
        <v>P*T-</v>
      </c>
      <c r="EC664" s="58" t="str">
        <f t="shared" si="427"/>
        <v>P*T+</v>
      </c>
      <c r="ED664" s="58" t="str">
        <f t="shared" si="427"/>
        <v>P*T-</v>
      </c>
      <c r="EE664" s="58" t="str">
        <f t="shared" si="427"/>
        <v>P*T-</v>
      </c>
      <c r="EF664" s="58" t="str">
        <f t="shared" si="427"/>
        <v>P*T+</v>
      </c>
      <c r="EG664" s="58" t="str">
        <f t="shared" si="427"/>
        <v>P*T+</v>
      </c>
      <c r="EH664" s="58" t="str">
        <f t="shared" si="427"/>
        <v>P+T+</v>
      </c>
      <c r="EI664" s="58" t="str">
        <f t="shared" si="427"/>
        <v>P+T+</v>
      </c>
      <c r="EJ664" s="58" t="str">
        <f t="shared" si="427"/>
        <v>P+T+</v>
      </c>
      <c r="EK664" s="58" t="str">
        <f t="shared" si="427"/>
        <v>P+T+</v>
      </c>
      <c r="EL664" s="109"/>
      <c r="EM664" s="109"/>
    </row>
    <row r="665" spans="1:143" s="58" customFormat="1" ht="12.75" customHeight="1" x14ac:dyDescent="0.25">
      <c r="A665" s="5"/>
      <c r="B665" s="96"/>
      <c r="C665" s="96"/>
      <c r="D665" s="96"/>
      <c r="E665" s="96"/>
      <c r="F665" s="96" t="s">
        <v>4225</v>
      </c>
      <c r="G665" s="4" t="s">
        <v>2563</v>
      </c>
      <c r="H665" s="18" t="s">
        <v>5</v>
      </c>
      <c r="I665" s="18"/>
      <c r="J665" s="58" t="str">
        <f t="shared" ref="J665:AO665" si="428">IF(LEFT(J$9,7)="Include",IF(LEFT(J121,4)="WILL",IF(J525&lt;&gt;"*","P+T+","P+T-"),IF(LEFT(J121,6)="WON'T",IF(J525&lt;&gt;"*","P-T+","P-T-"),IF(J121="NA",IF(J525&lt;&gt;"*","P*T+","P*T-"),IF(J525&lt;&gt;"*","P*T+","P*T*")))),"*")</f>
        <v>P*T+</v>
      </c>
      <c r="K665" s="58" t="str">
        <f t="shared" si="428"/>
        <v>P+T-</v>
      </c>
      <c r="L665" s="58" t="str">
        <f t="shared" si="428"/>
        <v>P+T+</v>
      </c>
      <c r="M665" s="58" t="str">
        <f t="shared" si="428"/>
        <v>P*T+</v>
      </c>
      <c r="N665" s="58" t="str">
        <f t="shared" si="428"/>
        <v>P*T+</v>
      </c>
      <c r="O665" s="58" t="str">
        <f t="shared" si="428"/>
        <v>P+T+</v>
      </c>
      <c r="P665" s="58" t="str">
        <f t="shared" si="428"/>
        <v>P+T+</v>
      </c>
      <c r="Q665" s="58" t="str">
        <f t="shared" si="428"/>
        <v>P*T+</v>
      </c>
      <c r="R665" s="58" t="str">
        <f t="shared" si="428"/>
        <v>P*T+</v>
      </c>
      <c r="S665" s="58" t="str">
        <f t="shared" si="428"/>
        <v>P*T+</v>
      </c>
      <c r="T665" s="58" t="str">
        <f t="shared" si="428"/>
        <v>P*T+</v>
      </c>
      <c r="U665" s="58" t="str">
        <f t="shared" si="428"/>
        <v>P*T-</v>
      </c>
      <c r="V665" s="58" t="str">
        <f t="shared" si="428"/>
        <v>P+T+</v>
      </c>
      <c r="W665" s="58" t="str">
        <f t="shared" si="428"/>
        <v>P+T+</v>
      </c>
      <c r="X665" s="58" t="str">
        <f t="shared" si="428"/>
        <v>P+T+</v>
      </c>
      <c r="Y665" s="58" t="str">
        <f t="shared" si="428"/>
        <v>P+T+</v>
      </c>
      <c r="Z665" s="58" t="str">
        <f t="shared" si="428"/>
        <v>P+T+</v>
      </c>
      <c r="AA665" s="58" t="str">
        <f t="shared" si="428"/>
        <v>P+T+</v>
      </c>
      <c r="AB665" s="58" t="str">
        <f t="shared" si="428"/>
        <v>P+T+</v>
      </c>
      <c r="AC665" s="58" t="str">
        <f t="shared" si="428"/>
        <v>P*T+</v>
      </c>
      <c r="AD665" s="58" t="str">
        <f t="shared" si="428"/>
        <v>P*T+</v>
      </c>
      <c r="AE665" s="58" t="str">
        <f t="shared" si="428"/>
        <v>P*T+</v>
      </c>
      <c r="AF665" s="58" t="str">
        <f t="shared" si="428"/>
        <v>P*T+</v>
      </c>
      <c r="AG665" s="58" t="str">
        <f t="shared" si="428"/>
        <v>P*T+</v>
      </c>
      <c r="AH665" s="58" t="str">
        <f t="shared" si="428"/>
        <v>P*T+</v>
      </c>
      <c r="AI665" s="58" t="str">
        <f t="shared" si="428"/>
        <v>P*T+</v>
      </c>
      <c r="AJ665" s="58" t="str">
        <f t="shared" si="428"/>
        <v>P*T+</v>
      </c>
      <c r="AK665" s="58" t="str">
        <f t="shared" si="428"/>
        <v>P*T+</v>
      </c>
      <c r="AL665" s="58" t="str">
        <f t="shared" si="428"/>
        <v>P*T+</v>
      </c>
      <c r="AM665" s="58" t="str">
        <f t="shared" si="428"/>
        <v>P*T*</v>
      </c>
      <c r="AN665" s="58" t="str">
        <f t="shared" si="428"/>
        <v>P*T+</v>
      </c>
      <c r="AO665" s="58" t="str">
        <f t="shared" si="428"/>
        <v>P*T+</v>
      </c>
      <c r="AP665" s="58" t="str">
        <f t="shared" ref="AP665:BU665" si="429">IF(LEFT(AP$9,7)="Include",IF(LEFT(AP121,4)="WILL",IF(AP525&lt;&gt;"*","P+T+","P+T-"),IF(LEFT(AP121,6)="WON'T",IF(AP525&lt;&gt;"*","P-T+","P-T-"),IF(AP121="NA",IF(AP525&lt;&gt;"*","P*T+","P*T-"),IF(AP525&lt;&gt;"*","P*T+","P*T*")))),"*")</f>
        <v>P*T*</v>
      </c>
      <c r="AQ665" s="58" t="str">
        <f t="shared" si="429"/>
        <v>*</v>
      </c>
      <c r="AR665" s="58" t="str">
        <f t="shared" si="429"/>
        <v>P*T+</v>
      </c>
      <c r="AS665" s="58" t="str">
        <f t="shared" si="429"/>
        <v>P*T+</v>
      </c>
      <c r="AT665" s="58" t="str">
        <f t="shared" si="429"/>
        <v>P+T+</v>
      </c>
      <c r="AU665" s="58" t="str">
        <f t="shared" si="429"/>
        <v>P+T+</v>
      </c>
      <c r="AV665" s="58" t="str">
        <f t="shared" si="429"/>
        <v>*</v>
      </c>
      <c r="AW665" s="58" t="str">
        <f t="shared" si="429"/>
        <v>*</v>
      </c>
      <c r="AX665" s="58" t="str">
        <f t="shared" si="429"/>
        <v>*</v>
      </c>
      <c r="AY665" s="58" t="str">
        <f t="shared" si="429"/>
        <v>*</v>
      </c>
      <c r="AZ665" s="58" t="str">
        <f t="shared" si="429"/>
        <v>P*T+</v>
      </c>
      <c r="BA665" s="58" t="str">
        <f t="shared" si="429"/>
        <v>P*T-</v>
      </c>
      <c r="BB665" s="58" t="str">
        <f t="shared" si="429"/>
        <v>P*T+</v>
      </c>
      <c r="BC665" s="58" t="str">
        <f t="shared" si="429"/>
        <v>P*T+</v>
      </c>
      <c r="BD665" s="58" t="str">
        <f t="shared" si="429"/>
        <v>P*T+</v>
      </c>
      <c r="BE665" s="58" t="str">
        <f t="shared" si="429"/>
        <v>*</v>
      </c>
      <c r="BF665" s="58" t="str">
        <f t="shared" si="429"/>
        <v>*</v>
      </c>
      <c r="BG665" s="58" t="str">
        <f t="shared" si="429"/>
        <v>P*T+</v>
      </c>
      <c r="BH665" s="58" t="str">
        <f t="shared" si="429"/>
        <v>*</v>
      </c>
      <c r="BI665" s="58" t="str">
        <f t="shared" si="429"/>
        <v>P*T+</v>
      </c>
      <c r="BJ665" s="58" t="str">
        <f t="shared" si="429"/>
        <v>P*T+</v>
      </c>
      <c r="BK665" s="58" t="str">
        <f t="shared" si="429"/>
        <v>P*T-</v>
      </c>
      <c r="BL665" s="58" t="str">
        <f t="shared" si="429"/>
        <v>P*T+</v>
      </c>
      <c r="BM665" s="58" t="str">
        <f t="shared" si="429"/>
        <v>P*T+</v>
      </c>
      <c r="BN665" s="58" t="str">
        <f t="shared" si="429"/>
        <v>P*T*</v>
      </c>
      <c r="BO665" s="58" t="str">
        <f t="shared" si="429"/>
        <v>P*T+</v>
      </c>
      <c r="BP665" s="58" t="str">
        <f t="shared" si="429"/>
        <v>P*T+</v>
      </c>
      <c r="BQ665" s="58" t="str">
        <f t="shared" si="429"/>
        <v>P*T+</v>
      </c>
      <c r="BR665" s="58" t="str">
        <f t="shared" si="429"/>
        <v>P*T+</v>
      </c>
      <c r="BS665" s="58" t="str">
        <f t="shared" si="429"/>
        <v>P*T+</v>
      </c>
      <c r="BT665" s="58" t="str">
        <f t="shared" si="429"/>
        <v>P*T+</v>
      </c>
      <c r="BU665" s="58" t="str">
        <f t="shared" si="429"/>
        <v>P*T+</v>
      </c>
      <c r="BV665" s="58" t="str">
        <f t="shared" ref="BV665:CI665" si="430">IF(LEFT(BV$9,7)="Include",IF(LEFT(BV121,4)="WILL",IF(BV525&lt;&gt;"*","P+T+","P+T-"),IF(LEFT(BV121,6)="WON'T",IF(BV525&lt;&gt;"*","P-T+","P-T-"),IF(BV121="NA",IF(BV525&lt;&gt;"*","P*T+","P*T-"),IF(BV525&lt;&gt;"*","P*T+","P*T*")))),"*")</f>
        <v>P*T+</v>
      </c>
      <c r="BW665" s="58" t="str">
        <f t="shared" si="430"/>
        <v>P*T+</v>
      </c>
      <c r="BX665" s="58" t="str">
        <f t="shared" si="430"/>
        <v>P*T+</v>
      </c>
      <c r="BY665" s="58" t="str">
        <f t="shared" si="430"/>
        <v>P*T+</v>
      </c>
      <c r="BZ665" s="58" t="str">
        <f t="shared" si="430"/>
        <v>P*T+</v>
      </c>
      <c r="CA665" s="58" t="str">
        <f t="shared" si="430"/>
        <v>P*T-</v>
      </c>
      <c r="CB665" s="58" t="str">
        <f t="shared" si="430"/>
        <v>P*T+</v>
      </c>
      <c r="CC665" s="58" t="str">
        <f t="shared" si="430"/>
        <v>P*T+</v>
      </c>
      <c r="CD665" s="58" t="str">
        <f t="shared" si="430"/>
        <v>P*T+</v>
      </c>
      <c r="CE665" s="58" t="str">
        <f t="shared" si="430"/>
        <v>*</v>
      </c>
      <c r="CF665" s="58" t="str">
        <f t="shared" si="430"/>
        <v>*</v>
      </c>
      <c r="CG665" s="58" t="str">
        <f t="shared" si="430"/>
        <v>P*T+</v>
      </c>
      <c r="CH665" s="58" t="str">
        <f t="shared" si="430"/>
        <v>P*T+</v>
      </c>
      <c r="CI665" s="58" t="str">
        <f t="shared" si="430"/>
        <v>P*T+</v>
      </c>
      <c r="CJ665" s="58" t="str">
        <f t="shared" si="305"/>
        <v>P+T+</v>
      </c>
      <c r="CK665" s="58" t="str">
        <f t="shared" si="294"/>
        <v>P+T+</v>
      </c>
      <c r="CL665" s="58" t="str">
        <f t="shared" si="294"/>
        <v>P*T+</v>
      </c>
      <c r="CM665" s="58" t="str">
        <f t="shared" si="294"/>
        <v>P*T+</v>
      </c>
      <c r="CN665" s="58" t="str">
        <f t="shared" ref="CN665:DS665" si="431">IF(LEFT(CN$9,7)="Include",IF(LEFT(CN121,4)="WILL",IF(CN525&lt;&gt;"*","P+T+","P+T-"),IF(LEFT(CN121,6)="WON'T",IF(CN525&lt;&gt;"*","P-T+","P-T-"),IF(CN121="NA",IF(CN525&lt;&gt;"*","P*T+","P*T-"),IF(CN525&lt;&gt;"*","P*T+","P*T*")))),"*")</f>
        <v>P+T+</v>
      </c>
      <c r="CO665" s="58" t="str">
        <f t="shared" si="431"/>
        <v>P*T+</v>
      </c>
      <c r="CP665" s="58" t="str">
        <f t="shared" si="431"/>
        <v>P*T+</v>
      </c>
      <c r="CQ665" s="58" t="str">
        <f t="shared" si="431"/>
        <v>P*T+</v>
      </c>
      <c r="CR665" s="58" t="str">
        <f t="shared" si="431"/>
        <v>P*T*</v>
      </c>
      <c r="CS665" s="58" t="str">
        <f t="shared" si="431"/>
        <v>P*T+</v>
      </c>
      <c r="CT665" s="58" t="str">
        <f t="shared" si="431"/>
        <v>P*T*</v>
      </c>
      <c r="CU665" s="58" t="str">
        <f t="shared" si="431"/>
        <v>P*T+</v>
      </c>
      <c r="CV665" s="58" t="str">
        <f t="shared" si="431"/>
        <v>P*T+</v>
      </c>
      <c r="CW665" s="58" t="str">
        <f t="shared" si="431"/>
        <v>P*T+</v>
      </c>
      <c r="CX665" s="58" t="str">
        <f t="shared" si="431"/>
        <v>P*T+</v>
      </c>
      <c r="CY665" s="58" t="str">
        <f t="shared" si="431"/>
        <v>P*T+</v>
      </c>
      <c r="CZ665" s="58" t="str">
        <f t="shared" si="431"/>
        <v>P*T+</v>
      </c>
      <c r="DA665" s="58" t="str">
        <f t="shared" si="431"/>
        <v>P*T+</v>
      </c>
      <c r="DB665" s="58" t="str">
        <f t="shared" si="431"/>
        <v>P*T+</v>
      </c>
      <c r="DC665" s="58" t="str">
        <f t="shared" si="431"/>
        <v>*</v>
      </c>
      <c r="DD665" s="58" t="str">
        <f t="shared" si="431"/>
        <v>P*T+</v>
      </c>
      <c r="DE665" s="58" t="str">
        <f t="shared" si="431"/>
        <v>P*T+</v>
      </c>
      <c r="DF665" s="58" t="str">
        <f t="shared" si="431"/>
        <v>P*T+</v>
      </c>
      <c r="DG665" s="58" t="str">
        <f t="shared" si="431"/>
        <v>P+T+</v>
      </c>
      <c r="DH665" s="58" t="str">
        <f t="shared" si="431"/>
        <v>P*T+</v>
      </c>
      <c r="DI665" s="58" t="str">
        <f t="shared" si="431"/>
        <v>P*T+</v>
      </c>
      <c r="DJ665" s="58" t="str">
        <f t="shared" si="431"/>
        <v>P*T+</v>
      </c>
      <c r="DK665" s="58" t="str">
        <f t="shared" si="431"/>
        <v>P*T+</v>
      </c>
      <c r="DL665" s="58" t="str">
        <f t="shared" si="431"/>
        <v>P*T+</v>
      </c>
      <c r="DM665" s="58" t="str">
        <f t="shared" si="431"/>
        <v>*</v>
      </c>
      <c r="DN665" s="58" t="str">
        <f t="shared" si="431"/>
        <v>P*T+</v>
      </c>
      <c r="DO665" s="58" t="str">
        <f t="shared" si="431"/>
        <v>P*T+</v>
      </c>
      <c r="DP665" s="58" t="str">
        <f t="shared" si="431"/>
        <v>P*T+</v>
      </c>
      <c r="DQ665" s="58" t="str">
        <f t="shared" si="431"/>
        <v>*</v>
      </c>
      <c r="DR665" s="58" t="str">
        <f t="shared" si="431"/>
        <v>*</v>
      </c>
      <c r="DS665" s="58" t="str">
        <f t="shared" si="431"/>
        <v>P*T*</v>
      </c>
      <c r="DT665" s="58" t="str">
        <f t="shared" ref="DT665:EK665" si="432">IF(LEFT(DT$9,7)="Include",IF(LEFT(DT121,4)="WILL",IF(DT525&lt;&gt;"*","P+T+","P+T-"),IF(LEFT(DT121,6)="WON'T",IF(DT525&lt;&gt;"*","P-T+","P-T-"),IF(DT121="NA",IF(DT525&lt;&gt;"*","P*T+","P*T-"),IF(DT525&lt;&gt;"*","P*T+","P*T*")))),"*")</f>
        <v>P*T+</v>
      </c>
      <c r="DU665" s="58" t="str">
        <f t="shared" si="432"/>
        <v>P*T+</v>
      </c>
      <c r="DV665" s="58" t="str">
        <f t="shared" si="432"/>
        <v>*</v>
      </c>
      <c r="DW665" s="58" t="str">
        <f t="shared" si="432"/>
        <v>P*T-</v>
      </c>
      <c r="DX665" s="58" t="str">
        <f t="shared" si="432"/>
        <v>P*T+</v>
      </c>
      <c r="DY665" s="58" t="str">
        <f t="shared" si="432"/>
        <v>P*T+</v>
      </c>
      <c r="DZ665" s="58" t="str">
        <f t="shared" si="432"/>
        <v>P*T+</v>
      </c>
      <c r="EA665" s="58" t="str">
        <f t="shared" si="432"/>
        <v>P*T+</v>
      </c>
      <c r="EB665" s="58" t="str">
        <f t="shared" si="432"/>
        <v>P*T+</v>
      </c>
      <c r="EC665" s="58" t="str">
        <f t="shared" si="432"/>
        <v>P*T+</v>
      </c>
      <c r="ED665" s="58" t="str">
        <f t="shared" si="432"/>
        <v>P*T+</v>
      </c>
      <c r="EE665" s="58" t="str">
        <f t="shared" si="432"/>
        <v>P*T+</v>
      </c>
      <c r="EF665" s="58" t="str">
        <f t="shared" si="432"/>
        <v>P*T+</v>
      </c>
      <c r="EG665" s="58" t="str">
        <f t="shared" si="432"/>
        <v>P*T+</v>
      </c>
      <c r="EH665" s="58" t="str">
        <f t="shared" si="432"/>
        <v>P*T+</v>
      </c>
      <c r="EI665" s="58" t="str">
        <f t="shared" si="432"/>
        <v>P*T+</v>
      </c>
      <c r="EJ665" s="58" t="str">
        <f t="shared" si="432"/>
        <v>P*T+</v>
      </c>
      <c r="EK665" s="58" t="str">
        <f t="shared" si="432"/>
        <v>P*T+</v>
      </c>
      <c r="EL665" s="109"/>
      <c r="EM665" s="109"/>
    </row>
    <row r="666" spans="1:143" s="58" customFormat="1" ht="12.75" customHeight="1" x14ac:dyDescent="0.25">
      <c r="A666" s="5"/>
      <c r="B666" s="96"/>
      <c r="C666" s="96"/>
      <c r="D666" s="96"/>
      <c r="E666" s="96"/>
      <c r="F666" s="96" t="s">
        <v>4225</v>
      </c>
      <c r="G666" s="4" t="s">
        <v>4223</v>
      </c>
      <c r="H666" s="18" t="s">
        <v>5</v>
      </c>
      <c r="I666" s="18"/>
      <c r="J666" s="58" t="str">
        <f t="shared" ref="J666:AO666" si="433">IF(LEFT(J$9,7)="Include",IF(LEFT(J122,4)="WILL",IF(J526&lt;&gt;"*","P+T+","P+T-"),IF(LEFT(J122,6)="WON'T",IF(J526&lt;&gt;"*","P-T+","P-T-"),IF(J122="NA",IF(J526&lt;&gt;"*","P*T+","P*T-"),IF(J526&lt;&gt;"*","P*T+","P*T*")))),"*")</f>
        <v>P*T+</v>
      </c>
      <c r="K666" s="58" t="str">
        <f t="shared" si="433"/>
        <v>P+T-</v>
      </c>
      <c r="L666" s="58" t="str">
        <f t="shared" si="433"/>
        <v>P+T+</v>
      </c>
      <c r="M666" s="58" t="str">
        <f t="shared" si="433"/>
        <v>P+T+</v>
      </c>
      <c r="N666" s="58" t="str">
        <f t="shared" si="433"/>
        <v>P+T+</v>
      </c>
      <c r="O666" s="58" t="str">
        <f t="shared" si="433"/>
        <v>P+T+</v>
      </c>
      <c r="P666" s="58" t="str">
        <f t="shared" si="433"/>
        <v>P+T+</v>
      </c>
      <c r="Q666" s="58" t="str">
        <f t="shared" si="433"/>
        <v>P*T+</v>
      </c>
      <c r="R666" s="58" t="str">
        <f t="shared" si="433"/>
        <v>P*T+</v>
      </c>
      <c r="S666" s="58" t="str">
        <f t="shared" si="433"/>
        <v>P*T+</v>
      </c>
      <c r="T666" s="58" t="str">
        <f t="shared" si="433"/>
        <v>P*T+</v>
      </c>
      <c r="U666" s="58" t="str">
        <f t="shared" si="433"/>
        <v>P+T-</v>
      </c>
      <c r="V666" s="58" t="str">
        <f t="shared" si="433"/>
        <v>P+T+</v>
      </c>
      <c r="W666" s="58" t="str">
        <f t="shared" si="433"/>
        <v>P+T+</v>
      </c>
      <c r="X666" s="58" t="str">
        <f t="shared" si="433"/>
        <v>P+T+</v>
      </c>
      <c r="Y666" s="58" t="str">
        <f t="shared" si="433"/>
        <v>P+T+</v>
      </c>
      <c r="Z666" s="58" t="str">
        <f t="shared" si="433"/>
        <v>P+T+</v>
      </c>
      <c r="AA666" s="58" t="str">
        <f t="shared" si="433"/>
        <v>P+T+</v>
      </c>
      <c r="AB666" s="58" t="str">
        <f t="shared" si="433"/>
        <v>P+T+</v>
      </c>
      <c r="AC666" s="58" t="str">
        <f t="shared" si="433"/>
        <v>P*T+</v>
      </c>
      <c r="AD666" s="58" t="str">
        <f t="shared" si="433"/>
        <v>P*T+</v>
      </c>
      <c r="AE666" s="58" t="str">
        <f t="shared" si="433"/>
        <v>P*T+</v>
      </c>
      <c r="AF666" s="58" t="str">
        <f t="shared" si="433"/>
        <v>P+T+</v>
      </c>
      <c r="AG666" s="58" t="str">
        <f t="shared" si="433"/>
        <v>P+T+</v>
      </c>
      <c r="AH666" s="58" t="str">
        <f t="shared" si="433"/>
        <v>P*T+</v>
      </c>
      <c r="AI666" s="58" t="str">
        <f t="shared" si="433"/>
        <v>P*T+</v>
      </c>
      <c r="AJ666" s="58" t="str">
        <f t="shared" si="433"/>
        <v>P*T+</v>
      </c>
      <c r="AK666" s="58" t="str">
        <f t="shared" si="433"/>
        <v>P*T+</v>
      </c>
      <c r="AL666" s="58" t="str">
        <f t="shared" si="433"/>
        <v>P*T+</v>
      </c>
      <c r="AM666" s="58" t="str">
        <f t="shared" si="433"/>
        <v>P*T*</v>
      </c>
      <c r="AN666" s="58" t="str">
        <f t="shared" si="433"/>
        <v>P*T+</v>
      </c>
      <c r="AO666" s="58" t="str">
        <f t="shared" si="433"/>
        <v>P*T+</v>
      </c>
      <c r="AP666" s="58" t="str">
        <f t="shared" ref="AP666:BU666" si="434">IF(LEFT(AP$9,7)="Include",IF(LEFT(AP122,4)="WILL",IF(AP526&lt;&gt;"*","P+T+","P+T-"),IF(LEFT(AP122,6)="WON'T",IF(AP526&lt;&gt;"*","P-T+","P-T-"),IF(AP122="NA",IF(AP526&lt;&gt;"*","P*T+","P*T-"),IF(AP526&lt;&gt;"*","P*T+","P*T*")))),"*")</f>
        <v>P*T*</v>
      </c>
      <c r="AQ666" s="58" t="str">
        <f t="shared" si="434"/>
        <v>*</v>
      </c>
      <c r="AR666" s="58" t="str">
        <f t="shared" si="434"/>
        <v>P*T+</v>
      </c>
      <c r="AS666" s="58" t="str">
        <f t="shared" si="434"/>
        <v>P*T+</v>
      </c>
      <c r="AT666" s="58" t="str">
        <f t="shared" si="434"/>
        <v>P+T+</v>
      </c>
      <c r="AU666" s="58" t="str">
        <f t="shared" si="434"/>
        <v>P+T+</v>
      </c>
      <c r="AV666" s="58" t="str">
        <f t="shared" si="434"/>
        <v>*</v>
      </c>
      <c r="AW666" s="58" t="str">
        <f t="shared" si="434"/>
        <v>*</v>
      </c>
      <c r="AX666" s="58" t="str">
        <f t="shared" si="434"/>
        <v>*</v>
      </c>
      <c r="AY666" s="58" t="str">
        <f t="shared" si="434"/>
        <v>*</v>
      </c>
      <c r="AZ666" s="58" t="str">
        <f t="shared" si="434"/>
        <v>P*T+</v>
      </c>
      <c r="BA666" s="58" t="str">
        <f t="shared" si="434"/>
        <v>P*T-</v>
      </c>
      <c r="BB666" s="58" t="str">
        <f t="shared" si="434"/>
        <v>P*T+</v>
      </c>
      <c r="BC666" s="58" t="str">
        <f t="shared" si="434"/>
        <v>P*T+</v>
      </c>
      <c r="BD666" s="58" t="str">
        <f t="shared" si="434"/>
        <v>P*T+</v>
      </c>
      <c r="BE666" s="58" t="str">
        <f t="shared" si="434"/>
        <v>*</v>
      </c>
      <c r="BF666" s="58" t="str">
        <f t="shared" si="434"/>
        <v>*</v>
      </c>
      <c r="BG666" s="58" t="str">
        <f t="shared" si="434"/>
        <v>P*T+</v>
      </c>
      <c r="BH666" s="58" t="str">
        <f t="shared" si="434"/>
        <v>*</v>
      </c>
      <c r="BI666" s="58" t="str">
        <f t="shared" si="434"/>
        <v>P*T+</v>
      </c>
      <c r="BJ666" s="58" t="str">
        <f t="shared" si="434"/>
        <v>P+T+</v>
      </c>
      <c r="BK666" s="58" t="str">
        <f t="shared" si="434"/>
        <v>P+T-</v>
      </c>
      <c r="BL666" s="58" t="str">
        <f t="shared" si="434"/>
        <v>P+T+</v>
      </c>
      <c r="BM666" s="58" t="str">
        <f t="shared" si="434"/>
        <v>P+T+</v>
      </c>
      <c r="BN666" s="58" t="str">
        <f t="shared" si="434"/>
        <v>P*T*</v>
      </c>
      <c r="BO666" s="58" t="str">
        <f t="shared" si="434"/>
        <v>P*T+</v>
      </c>
      <c r="BP666" s="58" t="str">
        <f t="shared" si="434"/>
        <v>P*T+</v>
      </c>
      <c r="BQ666" s="58" t="str">
        <f t="shared" si="434"/>
        <v>P*T+</v>
      </c>
      <c r="BR666" s="58" t="str">
        <f t="shared" si="434"/>
        <v>P*T+</v>
      </c>
      <c r="BS666" s="58" t="str">
        <f t="shared" si="434"/>
        <v>P*T+</v>
      </c>
      <c r="BT666" s="58" t="str">
        <f t="shared" si="434"/>
        <v>P*T+</v>
      </c>
      <c r="BU666" s="58" t="str">
        <f t="shared" si="434"/>
        <v>P*T+</v>
      </c>
      <c r="BV666" s="58" t="str">
        <f t="shared" ref="BV666:CI666" si="435">IF(LEFT(BV$9,7)="Include",IF(LEFT(BV122,4)="WILL",IF(BV526&lt;&gt;"*","P+T+","P+T-"),IF(LEFT(BV122,6)="WON'T",IF(BV526&lt;&gt;"*","P-T+","P-T-"),IF(BV122="NA",IF(BV526&lt;&gt;"*","P*T+","P*T-"),IF(BV526&lt;&gt;"*","P*T+","P*T*")))),"*")</f>
        <v>P*T+</v>
      </c>
      <c r="BW666" s="58" t="str">
        <f t="shared" si="435"/>
        <v>P*T+</v>
      </c>
      <c r="BX666" s="58" t="str">
        <f t="shared" si="435"/>
        <v>P*T+</v>
      </c>
      <c r="BY666" s="58" t="str">
        <f t="shared" si="435"/>
        <v>P*T+</v>
      </c>
      <c r="BZ666" s="58" t="str">
        <f t="shared" si="435"/>
        <v>P*T+</v>
      </c>
      <c r="CA666" s="58" t="str">
        <f t="shared" si="435"/>
        <v>P*T-</v>
      </c>
      <c r="CB666" s="58" t="str">
        <f t="shared" si="435"/>
        <v>P*T+</v>
      </c>
      <c r="CC666" s="58" t="str">
        <f t="shared" si="435"/>
        <v>P*T+</v>
      </c>
      <c r="CD666" s="58" t="str">
        <f t="shared" si="435"/>
        <v>P*T+</v>
      </c>
      <c r="CE666" s="58" t="str">
        <f t="shared" si="435"/>
        <v>*</v>
      </c>
      <c r="CF666" s="58" t="str">
        <f t="shared" si="435"/>
        <v>*</v>
      </c>
      <c r="CG666" s="58" t="str">
        <f t="shared" si="435"/>
        <v>P*T+</v>
      </c>
      <c r="CH666" s="58" t="str">
        <f t="shared" si="435"/>
        <v>P*T+</v>
      </c>
      <c r="CI666" s="58" t="str">
        <f t="shared" si="435"/>
        <v>P*T+</v>
      </c>
      <c r="CJ666" s="58" t="str">
        <f t="shared" si="305"/>
        <v>P+T+</v>
      </c>
      <c r="CK666" s="58" t="str">
        <f t="shared" si="294"/>
        <v>P+T+</v>
      </c>
      <c r="CL666" s="58" t="str">
        <f t="shared" si="294"/>
        <v>P*T+</v>
      </c>
      <c r="CM666" s="58" t="str">
        <f t="shared" si="294"/>
        <v>P*T+</v>
      </c>
      <c r="CN666" s="58" t="str">
        <f t="shared" ref="CN666:DS666" si="436">IF(LEFT(CN$9,7)="Include",IF(LEFT(CN122,4)="WILL",IF(CN526&lt;&gt;"*","P+T+","P+T-"),IF(LEFT(CN122,6)="WON'T",IF(CN526&lt;&gt;"*","P-T+","P-T-"),IF(CN122="NA",IF(CN526&lt;&gt;"*","P*T+","P*T-"),IF(CN526&lt;&gt;"*","P*T+","P*T*")))),"*")</f>
        <v>P+T+</v>
      </c>
      <c r="CO666" s="58" t="str">
        <f t="shared" si="436"/>
        <v>P+T+</v>
      </c>
      <c r="CP666" s="58" t="str">
        <f t="shared" si="436"/>
        <v>P+T+</v>
      </c>
      <c r="CQ666" s="58" t="str">
        <f t="shared" si="436"/>
        <v>P*T+</v>
      </c>
      <c r="CR666" s="58" t="str">
        <f t="shared" si="436"/>
        <v>P*T*</v>
      </c>
      <c r="CS666" s="58" t="str">
        <f t="shared" si="436"/>
        <v>P*T+</v>
      </c>
      <c r="CT666" s="58" t="str">
        <f t="shared" si="436"/>
        <v>P*T*</v>
      </c>
      <c r="CU666" s="58" t="str">
        <f t="shared" si="436"/>
        <v>P*T+</v>
      </c>
      <c r="CV666" s="58" t="str">
        <f t="shared" si="436"/>
        <v>P*T+</v>
      </c>
      <c r="CW666" s="58" t="str">
        <f t="shared" si="436"/>
        <v>P*T+</v>
      </c>
      <c r="CX666" s="58" t="str">
        <f t="shared" si="436"/>
        <v>P*T+</v>
      </c>
      <c r="CY666" s="58" t="str">
        <f t="shared" si="436"/>
        <v>P+T+</v>
      </c>
      <c r="CZ666" s="58" t="str">
        <f t="shared" si="436"/>
        <v>P+T+</v>
      </c>
      <c r="DA666" s="58" t="str">
        <f t="shared" si="436"/>
        <v>P*T+</v>
      </c>
      <c r="DB666" s="58" t="str">
        <f t="shared" si="436"/>
        <v>P*T+</v>
      </c>
      <c r="DC666" s="58" t="str">
        <f t="shared" si="436"/>
        <v>*</v>
      </c>
      <c r="DD666" s="58" t="str">
        <f t="shared" si="436"/>
        <v>P*T+</v>
      </c>
      <c r="DE666" s="58" t="str">
        <f t="shared" si="436"/>
        <v>P*T+</v>
      </c>
      <c r="DF666" s="58" t="str">
        <f t="shared" si="436"/>
        <v>P*T+</v>
      </c>
      <c r="DG666" s="58" t="str">
        <f t="shared" si="436"/>
        <v>P*T+</v>
      </c>
      <c r="DH666" s="58" t="str">
        <f t="shared" si="436"/>
        <v>P+T+</v>
      </c>
      <c r="DI666" s="58" t="str">
        <f t="shared" si="436"/>
        <v>P*T+</v>
      </c>
      <c r="DJ666" s="58" t="str">
        <f t="shared" si="436"/>
        <v>P*T+</v>
      </c>
      <c r="DK666" s="58" t="str">
        <f t="shared" si="436"/>
        <v>P*T+</v>
      </c>
      <c r="DL666" s="58" t="str">
        <f t="shared" si="436"/>
        <v>P*T+</v>
      </c>
      <c r="DM666" s="58" t="str">
        <f t="shared" si="436"/>
        <v>*</v>
      </c>
      <c r="DN666" s="58" t="str">
        <f t="shared" si="436"/>
        <v>P*T+</v>
      </c>
      <c r="DO666" s="58" t="str">
        <f t="shared" si="436"/>
        <v>P*T+</v>
      </c>
      <c r="DP666" s="58" t="str">
        <f t="shared" si="436"/>
        <v>P*T+</v>
      </c>
      <c r="DQ666" s="58" t="str">
        <f t="shared" si="436"/>
        <v>*</v>
      </c>
      <c r="DR666" s="58" t="str">
        <f t="shared" si="436"/>
        <v>*</v>
      </c>
      <c r="DS666" s="58" t="str">
        <f t="shared" si="436"/>
        <v>P*T*</v>
      </c>
      <c r="DT666" s="58" t="str">
        <f t="shared" ref="DT666:EK666" si="437">IF(LEFT(DT$9,7)="Include",IF(LEFT(DT122,4)="WILL",IF(DT526&lt;&gt;"*","P+T+","P+T-"),IF(LEFT(DT122,6)="WON'T",IF(DT526&lt;&gt;"*","P-T+","P-T-"),IF(DT122="NA",IF(DT526&lt;&gt;"*","P*T+","P*T-"),IF(DT526&lt;&gt;"*","P*T+","P*T*")))),"*")</f>
        <v>P*T+</v>
      </c>
      <c r="DU666" s="58" t="str">
        <f t="shared" si="437"/>
        <v>P*T+</v>
      </c>
      <c r="DV666" s="58" t="str">
        <f t="shared" si="437"/>
        <v>*</v>
      </c>
      <c r="DW666" s="58" t="str">
        <f t="shared" si="437"/>
        <v>P*T-</v>
      </c>
      <c r="DX666" s="58" t="str">
        <f t="shared" si="437"/>
        <v>P*T+</v>
      </c>
      <c r="DY666" s="58" t="str">
        <f t="shared" si="437"/>
        <v>P+T+</v>
      </c>
      <c r="DZ666" s="58" t="str">
        <f t="shared" si="437"/>
        <v>P+T+</v>
      </c>
      <c r="EA666" s="58" t="str">
        <f t="shared" si="437"/>
        <v>P*T+</v>
      </c>
      <c r="EB666" s="58" t="str">
        <f t="shared" si="437"/>
        <v>P*T+</v>
      </c>
      <c r="EC666" s="58" t="str">
        <f t="shared" si="437"/>
        <v>P*T+</v>
      </c>
      <c r="ED666" s="58" t="str">
        <f t="shared" si="437"/>
        <v>P*T+</v>
      </c>
      <c r="EE666" s="58" t="str">
        <f t="shared" si="437"/>
        <v>P*T+</v>
      </c>
      <c r="EF666" s="58" t="str">
        <f t="shared" si="437"/>
        <v>P*T+</v>
      </c>
      <c r="EG666" s="58" t="str">
        <f t="shared" si="437"/>
        <v>P*T+</v>
      </c>
      <c r="EH666" s="58" t="str">
        <f t="shared" si="437"/>
        <v>P*T+</v>
      </c>
      <c r="EI666" s="58" t="str">
        <f t="shared" si="437"/>
        <v>P*T+</v>
      </c>
      <c r="EJ666" s="58" t="str">
        <f t="shared" si="437"/>
        <v>P*T+</v>
      </c>
      <c r="EK666" s="58" t="str">
        <f t="shared" si="437"/>
        <v>P*T+</v>
      </c>
      <c r="EL666" s="109"/>
      <c r="EM666" s="109"/>
    </row>
    <row r="667" spans="1:143" s="21" customFormat="1" ht="12.75" customHeight="1" x14ac:dyDescent="0.25">
      <c r="A667" s="164"/>
      <c r="B667" s="125"/>
      <c r="C667" s="125"/>
      <c r="D667" s="125"/>
      <c r="E667" s="125"/>
      <c r="F667" s="125" t="s">
        <v>3541</v>
      </c>
      <c r="G667" s="165" t="s">
        <v>2564</v>
      </c>
      <c r="H667" s="166" t="s">
        <v>5</v>
      </c>
      <c r="I667" s="166"/>
      <c r="J667" s="21" t="str">
        <f t="shared" ref="J667:AO667" si="438">IF(LEFT(J$9,7)="Include",IF(LEFT(J123,4)="WILL",IF(J527&lt;&gt;"*","P+T+","P+T-"),IF(LEFT(J123,6)="WON'T",IF(J527&lt;&gt;"*","P-T+","P-T-"),IF(J123="NA",IF(J527&lt;&gt;"*","P*T+","P*T-"),IF(J527&lt;&gt;"*","P*T+","P*T*")))),"*")</f>
        <v>P*T-</v>
      </c>
      <c r="K667" s="21" t="str">
        <f t="shared" si="438"/>
        <v>P*T-</v>
      </c>
      <c r="L667" s="21" t="str">
        <f t="shared" si="438"/>
        <v>P*T-</v>
      </c>
      <c r="M667" s="21" t="str">
        <f t="shared" si="438"/>
        <v>P*T-</v>
      </c>
      <c r="N667" s="21" t="str">
        <f t="shared" si="438"/>
        <v>P*T-</v>
      </c>
      <c r="O667" s="21" t="str">
        <f t="shared" si="438"/>
        <v>P*T-</v>
      </c>
      <c r="P667" s="21" t="str">
        <f t="shared" si="438"/>
        <v>P*T-</v>
      </c>
      <c r="Q667" s="21" t="str">
        <f t="shared" si="438"/>
        <v>P*T*</v>
      </c>
      <c r="R667" s="21" t="str">
        <f t="shared" si="438"/>
        <v>P*T*</v>
      </c>
      <c r="S667" s="21" t="str">
        <f t="shared" si="438"/>
        <v>P+T-</v>
      </c>
      <c r="T667" s="21" t="str">
        <f t="shared" si="438"/>
        <v>P+T-</v>
      </c>
      <c r="U667" s="21" t="str">
        <f t="shared" si="438"/>
        <v>P*T-</v>
      </c>
      <c r="V667" s="21" t="str">
        <f t="shared" si="438"/>
        <v>P+T-</v>
      </c>
      <c r="W667" s="21" t="str">
        <f t="shared" si="438"/>
        <v>P*T*</v>
      </c>
      <c r="X667" s="21" t="str">
        <f t="shared" si="438"/>
        <v>P*T*</v>
      </c>
      <c r="Y667" s="21" t="str">
        <f t="shared" si="438"/>
        <v>P*T-</v>
      </c>
      <c r="Z667" s="21" t="str">
        <f t="shared" si="438"/>
        <v>P*T-</v>
      </c>
      <c r="AA667" s="21" t="str">
        <f t="shared" si="438"/>
        <v>P*T*</v>
      </c>
      <c r="AB667" s="21" t="str">
        <f t="shared" si="438"/>
        <v>P*T*</v>
      </c>
      <c r="AC667" s="21" t="str">
        <f t="shared" si="438"/>
        <v>P*T*</v>
      </c>
      <c r="AD667" s="21" t="str">
        <f t="shared" si="438"/>
        <v>P*T*</v>
      </c>
      <c r="AE667" s="21" t="str">
        <f t="shared" si="438"/>
        <v>P*T*</v>
      </c>
      <c r="AF667" s="21" t="str">
        <f t="shared" si="438"/>
        <v>P*T-</v>
      </c>
      <c r="AG667" s="21" t="str">
        <f t="shared" si="438"/>
        <v>P*T-</v>
      </c>
      <c r="AH667" s="21" t="str">
        <f t="shared" si="438"/>
        <v>P*T*</v>
      </c>
      <c r="AI667" s="21" t="str">
        <f t="shared" si="438"/>
        <v>P*T*</v>
      </c>
      <c r="AJ667" s="21" t="str">
        <f t="shared" si="438"/>
        <v>P+T-</v>
      </c>
      <c r="AK667" s="21" t="str">
        <f t="shared" si="438"/>
        <v>P+T-</v>
      </c>
      <c r="AL667" s="21" t="str">
        <f t="shared" si="438"/>
        <v>P*T*</v>
      </c>
      <c r="AM667" s="21" t="str">
        <f t="shared" si="438"/>
        <v>P*T*</v>
      </c>
      <c r="AN667" s="21" t="str">
        <f t="shared" si="438"/>
        <v>P*T*</v>
      </c>
      <c r="AO667" s="21" t="str">
        <f t="shared" si="438"/>
        <v>P*T*</v>
      </c>
      <c r="AP667" s="21" t="str">
        <f t="shared" ref="AP667:BU667" si="439">IF(LEFT(AP$9,7)="Include",IF(LEFT(AP123,4)="WILL",IF(AP527&lt;&gt;"*","P+T+","P+T-"),IF(LEFT(AP123,6)="WON'T",IF(AP527&lt;&gt;"*","P-T+","P-T-"),IF(AP123="NA",IF(AP527&lt;&gt;"*","P*T+","P*T-"),IF(AP527&lt;&gt;"*","P*T+","P*T*")))),"*")</f>
        <v>P*T*</v>
      </c>
      <c r="AQ667" s="21" t="str">
        <f t="shared" si="439"/>
        <v>*</v>
      </c>
      <c r="AR667" s="21" t="str">
        <f t="shared" si="439"/>
        <v>P*T*</v>
      </c>
      <c r="AS667" s="21" t="str">
        <f t="shared" si="439"/>
        <v>P*T*</v>
      </c>
      <c r="AT667" s="21" t="str">
        <f t="shared" si="439"/>
        <v>P+T-</v>
      </c>
      <c r="AU667" s="21" t="str">
        <f t="shared" si="439"/>
        <v>P+T-</v>
      </c>
      <c r="AV667" s="21" t="str">
        <f t="shared" si="439"/>
        <v>*</v>
      </c>
      <c r="AW667" s="21" t="str">
        <f t="shared" si="439"/>
        <v>*</v>
      </c>
      <c r="AX667" s="21" t="str">
        <f t="shared" si="439"/>
        <v>*</v>
      </c>
      <c r="AY667" s="21" t="str">
        <f t="shared" si="439"/>
        <v>*</v>
      </c>
      <c r="AZ667" s="21" t="str">
        <f t="shared" si="439"/>
        <v>P*T*</v>
      </c>
      <c r="BA667" s="21" t="str">
        <f t="shared" si="439"/>
        <v>P*T-</v>
      </c>
      <c r="BB667" s="21" t="str">
        <f t="shared" si="439"/>
        <v>P*T-</v>
      </c>
      <c r="BC667" s="21" t="str">
        <f t="shared" si="439"/>
        <v>P*T-</v>
      </c>
      <c r="BD667" s="21" t="str">
        <f t="shared" si="439"/>
        <v>P*T-</v>
      </c>
      <c r="BE667" s="21" t="str">
        <f t="shared" si="439"/>
        <v>*</v>
      </c>
      <c r="BF667" s="21" t="str">
        <f t="shared" si="439"/>
        <v>*</v>
      </c>
      <c r="BG667" s="21" t="str">
        <f t="shared" si="439"/>
        <v>P*T*</v>
      </c>
      <c r="BH667" s="21" t="str">
        <f t="shared" si="439"/>
        <v>*</v>
      </c>
      <c r="BI667" s="21" t="str">
        <f t="shared" si="439"/>
        <v>P*T*</v>
      </c>
      <c r="BJ667" s="21" t="str">
        <f t="shared" si="439"/>
        <v>P+T-</v>
      </c>
      <c r="BK667" s="21" t="str">
        <f t="shared" si="439"/>
        <v>P+T-</v>
      </c>
      <c r="BL667" s="21" t="str">
        <f t="shared" si="439"/>
        <v>P*T-</v>
      </c>
      <c r="BM667" s="21" t="str">
        <f t="shared" si="439"/>
        <v>P*T-</v>
      </c>
      <c r="BN667" s="21" t="str">
        <f t="shared" si="439"/>
        <v>P*T*</v>
      </c>
      <c r="BO667" s="21" t="str">
        <f t="shared" si="439"/>
        <v>P*T*</v>
      </c>
      <c r="BP667" s="21" t="str">
        <f t="shared" si="439"/>
        <v>P*T*</v>
      </c>
      <c r="BQ667" s="21" t="str">
        <f t="shared" si="439"/>
        <v>P*T*</v>
      </c>
      <c r="BR667" s="21" t="str">
        <f t="shared" si="439"/>
        <v>P*T*</v>
      </c>
      <c r="BS667" s="21" t="str">
        <f t="shared" si="439"/>
        <v>P*T*</v>
      </c>
      <c r="BT667" s="21" t="str">
        <f t="shared" si="439"/>
        <v>P*T-</v>
      </c>
      <c r="BU667" s="21" t="str">
        <f t="shared" si="439"/>
        <v>P*T-</v>
      </c>
      <c r="BV667" s="21" t="str">
        <f t="shared" ref="BV667:CI667" si="440">IF(LEFT(BV$9,7)="Include",IF(LEFT(BV123,4)="WILL",IF(BV527&lt;&gt;"*","P+T+","P+T-"),IF(LEFT(BV123,6)="WON'T",IF(BV527&lt;&gt;"*","P-T+","P-T-"),IF(BV123="NA",IF(BV527&lt;&gt;"*","P*T+","P*T-"),IF(BV527&lt;&gt;"*","P*T+","P*T*")))),"*")</f>
        <v>P*T-</v>
      </c>
      <c r="BW667" s="21" t="str">
        <f t="shared" si="440"/>
        <v>P*T-</v>
      </c>
      <c r="BX667" s="21" t="str">
        <f t="shared" si="440"/>
        <v>P*T*</v>
      </c>
      <c r="BY667" s="21" t="str">
        <f t="shared" si="440"/>
        <v>P*T*</v>
      </c>
      <c r="BZ667" s="21" t="str">
        <f t="shared" si="440"/>
        <v>P*T-</v>
      </c>
      <c r="CA667" s="21" t="str">
        <f t="shared" si="440"/>
        <v>P*T-</v>
      </c>
      <c r="CB667" s="21" t="str">
        <f t="shared" si="440"/>
        <v>P*T*</v>
      </c>
      <c r="CC667" s="21" t="str">
        <f t="shared" si="440"/>
        <v>P+T-</v>
      </c>
      <c r="CD667" s="21" t="str">
        <f t="shared" si="440"/>
        <v>P+T-</v>
      </c>
      <c r="CE667" s="21" t="str">
        <f t="shared" si="440"/>
        <v>*</v>
      </c>
      <c r="CF667" s="21" t="str">
        <f t="shared" si="440"/>
        <v>*</v>
      </c>
      <c r="CG667" s="21" t="str">
        <f t="shared" si="440"/>
        <v>P*T*</v>
      </c>
      <c r="CH667" s="21" t="str">
        <f t="shared" si="440"/>
        <v>P*T-</v>
      </c>
      <c r="CI667" s="21" t="str">
        <f t="shared" si="440"/>
        <v>P*T-</v>
      </c>
      <c r="CJ667" s="21" t="str">
        <f t="shared" si="305"/>
        <v>P*T*</v>
      </c>
      <c r="CK667" s="21" t="str">
        <f t="shared" si="294"/>
        <v>P*T-</v>
      </c>
      <c r="CL667" s="21" t="str">
        <f t="shared" si="294"/>
        <v>P*T-</v>
      </c>
      <c r="CM667" s="21" t="str">
        <f t="shared" si="294"/>
        <v>P*T-</v>
      </c>
      <c r="CN667" s="21" t="str">
        <f t="shared" ref="CN667:DS667" si="441">IF(LEFT(CN$9,7)="Include",IF(LEFT(CN123,4)="WILL",IF(CN527&lt;&gt;"*","P+T+","P+T-"),IF(LEFT(CN123,6)="WON'T",IF(CN527&lt;&gt;"*","P-T+","P-T-"),IF(CN123="NA",IF(CN527&lt;&gt;"*","P*T+","P*T-"),IF(CN527&lt;&gt;"*","P*T+","P*T*")))),"*")</f>
        <v>P*T-</v>
      </c>
      <c r="CO667" s="21" t="str">
        <f t="shared" si="441"/>
        <v>P*T-</v>
      </c>
      <c r="CP667" s="21" t="str">
        <f t="shared" si="441"/>
        <v>P*T-</v>
      </c>
      <c r="CQ667" s="21" t="str">
        <f t="shared" si="441"/>
        <v>P*T*</v>
      </c>
      <c r="CR667" s="21" t="str">
        <f t="shared" si="441"/>
        <v>P*T*</v>
      </c>
      <c r="CS667" s="21" t="str">
        <f t="shared" si="441"/>
        <v>P*T*</v>
      </c>
      <c r="CT667" s="21" t="str">
        <f t="shared" si="441"/>
        <v>P*T*</v>
      </c>
      <c r="CU667" s="21" t="str">
        <f t="shared" si="441"/>
        <v>P*T-</v>
      </c>
      <c r="CV667" s="21" t="str">
        <f t="shared" si="441"/>
        <v>P*T-</v>
      </c>
      <c r="CW667" s="21" t="str">
        <f t="shared" si="441"/>
        <v>P*T*</v>
      </c>
      <c r="CX667" s="21" t="str">
        <f t="shared" si="441"/>
        <v>P*T*</v>
      </c>
      <c r="CY667" s="21" t="str">
        <f t="shared" si="441"/>
        <v>P*T-</v>
      </c>
      <c r="CZ667" s="21" t="str">
        <f t="shared" si="441"/>
        <v>P*T-</v>
      </c>
      <c r="DA667" s="21" t="str">
        <f t="shared" si="441"/>
        <v>P*T-</v>
      </c>
      <c r="DB667" s="21" t="str">
        <f t="shared" si="441"/>
        <v>P*T-</v>
      </c>
      <c r="DC667" s="21" t="str">
        <f t="shared" si="441"/>
        <v>*</v>
      </c>
      <c r="DD667" s="21" t="str">
        <f t="shared" si="441"/>
        <v>P*T-</v>
      </c>
      <c r="DE667" s="21" t="str">
        <f t="shared" si="441"/>
        <v>P*T-</v>
      </c>
      <c r="DF667" s="21" t="str">
        <f t="shared" si="441"/>
        <v>P*T-</v>
      </c>
      <c r="DG667" s="21" t="str">
        <f t="shared" si="441"/>
        <v>P*T*</v>
      </c>
      <c r="DH667" s="21" t="str">
        <f t="shared" si="441"/>
        <v>P*T-</v>
      </c>
      <c r="DI667" s="21" t="str">
        <f t="shared" si="441"/>
        <v>P*T-</v>
      </c>
      <c r="DJ667" s="21" t="str">
        <f t="shared" si="441"/>
        <v>P*T*</v>
      </c>
      <c r="DK667" s="21" t="str">
        <f t="shared" si="441"/>
        <v>P*T*</v>
      </c>
      <c r="DL667" s="21" t="str">
        <f t="shared" si="441"/>
        <v>P*T-</v>
      </c>
      <c r="DM667" s="21" t="str">
        <f t="shared" si="441"/>
        <v>*</v>
      </c>
      <c r="DN667" s="21" t="str">
        <f t="shared" si="441"/>
        <v>P*T*</v>
      </c>
      <c r="DO667" s="21" t="str">
        <f t="shared" si="441"/>
        <v>P*T*</v>
      </c>
      <c r="DP667" s="21" t="str">
        <f t="shared" si="441"/>
        <v>P*T-</v>
      </c>
      <c r="DQ667" s="21" t="str">
        <f t="shared" si="441"/>
        <v>*</v>
      </c>
      <c r="DR667" s="21" t="str">
        <f t="shared" si="441"/>
        <v>*</v>
      </c>
      <c r="DS667" s="21" t="str">
        <f t="shared" si="441"/>
        <v>P*T*</v>
      </c>
      <c r="DT667" s="21" t="str">
        <f t="shared" ref="DT667:EK667" si="442">IF(LEFT(DT$9,7)="Include",IF(LEFT(DT123,4)="WILL",IF(DT527&lt;&gt;"*","P+T+","P+T-"),IF(LEFT(DT123,6)="WON'T",IF(DT527&lt;&gt;"*","P-T+","P-T-"),IF(DT123="NA",IF(DT527&lt;&gt;"*","P*T+","P*T-"),IF(DT527&lt;&gt;"*","P*T+","P*T*")))),"*")</f>
        <v>P*T*</v>
      </c>
      <c r="DU667" s="21" t="str">
        <f t="shared" si="442"/>
        <v>P*T*</v>
      </c>
      <c r="DV667" s="21" t="str">
        <f t="shared" si="442"/>
        <v>*</v>
      </c>
      <c r="DW667" s="21" t="str">
        <f t="shared" si="442"/>
        <v>P*T-</v>
      </c>
      <c r="DX667" s="21" t="str">
        <f t="shared" si="442"/>
        <v>P*T*</v>
      </c>
      <c r="DY667" s="21" t="str">
        <f t="shared" si="442"/>
        <v>P*T-</v>
      </c>
      <c r="DZ667" s="21" t="str">
        <f t="shared" si="442"/>
        <v>P*T-</v>
      </c>
      <c r="EA667" s="21" t="str">
        <f t="shared" si="442"/>
        <v>P*T*</v>
      </c>
      <c r="EB667" s="21" t="str">
        <f t="shared" si="442"/>
        <v>P*T*</v>
      </c>
      <c r="EC667" s="21" t="str">
        <f t="shared" si="442"/>
        <v>P*T-</v>
      </c>
      <c r="ED667" s="21" t="str">
        <f t="shared" si="442"/>
        <v>P*T-</v>
      </c>
      <c r="EE667" s="21" t="str">
        <f t="shared" si="442"/>
        <v>P*T-</v>
      </c>
      <c r="EF667" s="21" t="str">
        <f t="shared" si="442"/>
        <v>P*T*</v>
      </c>
      <c r="EG667" s="21" t="str">
        <f t="shared" si="442"/>
        <v>P*T*</v>
      </c>
      <c r="EH667" s="21" t="str">
        <f t="shared" si="442"/>
        <v>P*T-</v>
      </c>
      <c r="EI667" s="21" t="str">
        <f t="shared" si="442"/>
        <v>P*T-</v>
      </c>
      <c r="EJ667" s="21" t="str">
        <f t="shared" si="442"/>
        <v>P*T-</v>
      </c>
      <c r="EK667" s="21" t="str">
        <f t="shared" si="442"/>
        <v>P*T-</v>
      </c>
      <c r="EL667" s="110"/>
      <c r="EM667" s="110"/>
    </row>
    <row r="668" spans="1:143" s="179" customFormat="1" ht="12.75" customHeight="1" x14ac:dyDescent="0.25">
      <c r="A668" s="177"/>
      <c r="B668" s="96"/>
      <c r="C668" s="96"/>
      <c r="D668" s="96"/>
      <c r="E668" s="96"/>
      <c r="F668" s="96"/>
      <c r="G668" s="92" t="s">
        <v>4038</v>
      </c>
      <c r="H668" s="178"/>
      <c r="I668" s="178"/>
      <c r="EL668" s="109"/>
      <c r="EM668" s="109"/>
    </row>
    <row r="669" spans="1:143" s="58" customFormat="1" ht="12.75" customHeight="1" x14ac:dyDescent="0.25">
      <c r="A669" s="5"/>
      <c r="B669" s="96"/>
      <c r="C669" s="96"/>
      <c r="D669" s="96"/>
      <c r="E669" s="96"/>
      <c r="F669" s="96"/>
      <c r="G669" s="4" t="s">
        <v>3543</v>
      </c>
      <c r="H669" s="18"/>
      <c r="I669" s="18"/>
      <c r="J669" s="58" t="str">
        <f>IF(J$9="Include",JoinAll(", ",JoinIfFuzzy(J$626:J$667,$F$626:$F$667,$G669),IF(AND(J$2=K$3,K$9="Include (Platform Duplicate)"),JoinIfFuzzy(K$626:K$667,$F$626:$F$667,$G669),"")),"*")</f>
        <v>P*T-, P+T-</v>
      </c>
      <c r="K669" s="58" t="str">
        <f>IF(K$9="Include",JoinAll(", ",JoinIfFuzzy(K$626:K$667,$F$626:$F$667,$G669),IF(AND(K$2=L$3,L$9="Include (Platform Duplicate)"),JoinIfFuzzy(L$626:L$667,$F$626:$F$667,$G669),"")),"*")</f>
        <v>P*T-, P+T-</v>
      </c>
      <c r="L669" s="58" t="str">
        <f>IF(L$9="Include",JoinAll(", ",JoinIfFuzzy(L$626:L$667,$F$626:$F$667,$G669),IF(AND(L$2=M$3,M$9="Include (Platform Duplicate)"),JoinIfFuzzy(M$626:M$667,$F$626:$F$667,$G669),"")),"*")</f>
        <v>*</v>
      </c>
      <c r="M669" s="58" t="str">
        <f>IF(M$9="Include",JoinAll(", ",JoinIfFuzzy(M$626:M$667,$F$626:$F$667,$G669),IF(AND(M$2=N$3,N$9="Include (Platform Duplicate)"),JoinIfFuzzy(N$626:N$667,$F$626:$F$667,$G669),"")),"*")</f>
        <v>P*T-, P*T+, P+T-</v>
      </c>
      <c r="N669" s="58" t="str">
        <f>IF(N$9="Include",JoinAll(", ",JoinIfFuzzy(N$626:N$667,$F$626:$F$667,$G669),IF(AND(N$2=O$3,O$9="Include (Platform Duplicate)"),JoinIfFuzzy(O$626:O$667,$F$626:$F$667,$G669),"")),"*")</f>
        <v>*</v>
      </c>
      <c r="O669" s="58" t="str">
        <f>IF(O$9="Include",JoinAll(", ",JoinIfFuzzy(O$626:O$667,$F$626:$F$667,$G669),IF(AND(O$2=P$3,P$9="Include (Platform Duplicate)"),JoinIfFuzzy(P$626:P$667,$F$626:$F$667,$G669),"")),"*")</f>
        <v>P*T-, P*T+</v>
      </c>
      <c r="P669" s="58" t="str">
        <f>IF(P$9="Include",JoinAll(", ",JoinIfFuzzy(P$626:P$667,$F$626:$F$667,$G669),IF(AND(P$2=Q$3,Q$9="Include (Platform Duplicate)"),JoinIfFuzzy(Q$626:Q$667,$F$626:$F$667,$G669),"")),"*")</f>
        <v>*</v>
      </c>
      <c r="Q669" s="58" t="str">
        <f>IF(Q$9="Include",JoinAll(", ",JoinIfFuzzy(Q$626:Q$667,$F$626:$F$667,$G669),IF(AND(Q$2=R$3,R$9="Include (Platform Duplicate)"),JoinIfFuzzy(R$626:R$667,$F$626:$F$667,$G669),"")),"*")</f>
        <v>P*T*</v>
      </c>
      <c r="R669" s="58" t="str">
        <f>IF(R$9="Include",JoinAll(", ",JoinIfFuzzy(R$626:R$667,$F$626:$F$667,$G669),IF(AND(R$2=S$3,S$9="Include (Platform Duplicate)"),JoinIfFuzzy(S$626:S$667,$F$626:$F$667,$G669),"")),"*")</f>
        <v>*</v>
      </c>
      <c r="S669" s="58" t="str">
        <f>IF(S$9="Include",JoinAll(", ",JoinIfFuzzy(S$626:S$667,$F$626:$F$667,$G669),IF(AND(S$2=T$3,T$9="Include (Platform Duplicate)"),JoinIfFuzzy(T$626:T$667,$F$626:$F$667,$G669),"")),"*")</f>
        <v>P*T-, P*T+, P+T-, P+T+</v>
      </c>
      <c r="T669" s="58" t="str">
        <f>IF(T$9="Include",JoinAll(", ",JoinIfFuzzy(T$626:T$667,$F$626:$F$667,$G669),IF(AND(T$2=U$3,U$9="Include (Platform Duplicate)"),JoinIfFuzzy(U$626:U$667,$F$626:$F$667,$G669),"")),"*")</f>
        <v>*</v>
      </c>
      <c r="U669" s="58" t="str">
        <f>IF(U$9="Include",JoinAll(", ",JoinIfFuzzy(U$626:U$667,$F$626:$F$667,$G669),IF(AND(U$2=V$3,V$9="Include (Platform Duplicate)"),JoinIfFuzzy(V$626:V$667,$F$626:$F$667,$G669),"")),"*")</f>
        <v>P*T-, P+T-</v>
      </c>
      <c r="V669" s="58" t="str">
        <f>IF(V$9="Include",JoinAll(", ",JoinIfFuzzy(V$626:V$667,$F$626:$F$667,$G669),IF(AND(V$2=W$3,W$9="Include (Platform Duplicate)"),JoinIfFuzzy(W$626:W$667,$F$626:$F$667,$G669),"")),"*")</f>
        <v>P*T-, P*T+, P+T-, P+T+</v>
      </c>
      <c r="W669" s="58" t="str">
        <f>IF(W$9="Include",JoinAll(", ",JoinIfFuzzy(W$626:W$667,$F$626:$F$667,$G669),IF(AND(W$2=X$3,X$9="Include (Platform Duplicate)"),JoinIfFuzzy(X$626:X$667,$F$626:$F$667,$G669),"")),"*")</f>
        <v>P*T-, P*T*, P*T+, P+T-</v>
      </c>
      <c r="X669" s="58" t="str">
        <f>IF(X$9="Include",JoinAll(", ",JoinIfFuzzy(X$626:X$667,$F$626:$F$667,$G669),IF(AND(X$2=Y$3,Y$9="Include (Platform Duplicate)"),JoinIfFuzzy(Y$626:Y$667,$F$626:$F$667,$G669),"")),"*")</f>
        <v>*</v>
      </c>
      <c r="Y669" s="58" t="str">
        <f>IF(Y$9="Include",JoinAll(", ",JoinIfFuzzy(Y$626:Y$667,$F$626:$F$667,$G669),IF(AND(Y$2=Z$3,Z$9="Include (Platform Duplicate)"),JoinIfFuzzy(Z$626:Z$667,$F$626:$F$667,$G669),"")),"*")</f>
        <v>P*T-, P+T-, P+T+</v>
      </c>
      <c r="Z669" s="58" t="str">
        <f>IF(Z$9="Include",JoinAll(", ",JoinIfFuzzy(Z$626:Z$667,$F$626:$F$667,$G669),IF(AND(Z$2=AA$3,AA$9="Include (Platform Duplicate)"),JoinIfFuzzy(AA$626:AA$667,$F$626:$F$667,$G669),"")),"*")</f>
        <v>*</v>
      </c>
      <c r="AA669" s="58" t="str">
        <f>IF(AA$9="Include",JoinAll(", ",JoinIfFuzzy(AA$626:AA$667,$F$626:$F$667,$G669),IF(AND(AA$2=AB$3,AB$9="Include (Platform Duplicate)"),JoinIfFuzzy(AB$626:AB$667,$F$626:$F$667,$G669),"")),"*")</f>
        <v>P*T-, P*T*, P*T+, P+T-</v>
      </c>
      <c r="AB669" s="58" t="str">
        <f>IF(AB$9="Include",JoinAll(", ",JoinIfFuzzy(AB$626:AB$667,$F$626:$F$667,$G669),IF(AND(AB$2=AC$3,AC$9="Include (Platform Duplicate)"),JoinIfFuzzy(AC$626:AC$667,$F$626:$F$667,$G669),"")),"*")</f>
        <v>*</v>
      </c>
      <c r="AC669" s="58" t="str">
        <f>IF(AC$9="Include",JoinAll(", ",JoinIfFuzzy(AC$626:AC$667,$F$626:$F$667,$G669),IF(AND(AC$2=AD$3,AD$9="Include (Platform Duplicate)"),JoinIfFuzzy(AD$626:AD$667,$F$626:$F$667,$G669),"")),"*")</f>
        <v>P*T*, P*T+</v>
      </c>
      <c r="AD669" s="58" t="str">
        <f>IF(AD$9="Include",JoinAll(", ",JoinIfFuzzy(AD$626:AD$667,$F$626:$F$667,$G669),IF(AND(AD$2=AE$3,AE$9="Include (Platform Duplicate)"),JoinIfFuzzy(AE$626:AE$667,$F$626:$F$667,$G669),"")),"*")</f>
        <v>P*T*, P*T+</v>
      </c>
      <c r="AE669" s="58" t="str">
        <f>IF(AE$9="Include",JoinAll(", ",JoinIfFuzzy(AE$626:AE$667,$F$626:$F$667,$G669),IF(AND(AE$2=AF$3,AF$9="Include (Platform Duplicate)"),JoinIfFuzzy(AF$626:AF$667,$F$626:$F$667,$G669),"")),"*")</f>
        <v>*</v>
      </c>
      <c r="AF669" s="58" t="str">
        <f>IF(AF$9="Include",JoinAll(", ",JoinIfFuzzy(AF$626:AF$667,$F$626:$F$667,$G669),IF(AND(AF$2=AG$3,AG$9="Include (Platform Duplicate)"),JoinIfFuzzy(AG$626:AG$667,$F$626:$F$667,$G669),"")),"*")</f>
        <v>P*T-, P*T*, P*T+, P+T-</v>
      </c>
      <c r="AG669" s="58" t="str">
        <f>IF(AG$9="Include",JoinAll(", ",JoinIfFuzzy(AG$626:AG$667,$F$626:$F$667,$G669),IF(AND(AG$2=AH$3,AH$9="Include (Platform Duplicate)"),JoinIfFuzzy(AH$626:AH$667,$F$626:$F$667,$G669),"")),"*")</f>
        <v>P*T-, P*T*, P*T+, P+T-</v>
      </c>
      <c r="AH669" s="58" t="str">
        <f>IF(AH$9="Include",JoinAll(", ",JoinIfFuzzy(AH$626:AH$667,$F$626:$F$667,$G669),IF(AND(AH$2=AI$3,AI$9="Include (Platform Duplicate)"),JoinIfFuzzy(AI$626:AI$667,$F$626:$F$667,$G669),"")),"*")</f>
        <v>P*T*</v>
      </c>
      <c r="AI669" s="58" t="str">
        <f>IF(AI$9="Include",JoinAll(", ",JoinIfFuzzy(AI$626:AI$667,$F$626:$F$667,$G669),IF(AND(AI$2=AJ$3,AJ$9="Include (Platform Duplicate)"),JoinIfFuzzy(AJ$626:AJ$667,$F$626:$F$667,$G669),"")),"*")</f>
        <v>*</v>
      </c>
      <c r="AJ669" s="58" t="str">
        <f>IF(AJ$9="Include",JoinAll(", ",JoinIfFuzzy(AJ$626:AJ$667,$F$626:$F$667,$G669),IF(AND(AJ$2=AK$3,AK$9="Include (Platform Duplicate)"),JoinIfFuzzy(AK$626:AK$667,$F$626:$F$667,$G669),"")),"*")</f>
        <v>P*T-, P*T*, P*T+, P+T-</v>
      </c>
      <c r="AK669" s="58" t="str">
        <f>IF(AK$9="Include",JoinAll(", ",JoinIfFuzzy(AK$626:AK$667,$F$626:$F$667,$G669),IF(AND(AK$2=AL$3,AL$9="Include (Platform Duplicate)"),JoinIfFuzzy(AL$626:AL$667,$F$626:$F$667,$G669),"")),"*")</f>
        <v>*</v>
      </c>
      <c r="AL669" s="58" t="str">
        <f>IF(AL$9="Include",JoinAll(", ",JoinIfFuzzy(AL$626:AL$667,$F$626:$F$667,$G669),IF(AND(AL$2=AM$3,AM$9="Include (Platform Duplicate)"),JoinIfFuzzy(AM$626:AM$667,$F$626:$F$667,$G669),"")),"*")</f>
        <v>P*T*, P*T+</v>
      </c>
      <c r="AM669" s="58" t="str">
        <f>IF(AM$9="Include",JoinAll(", ",JoinIfFuzzy(AM$626:AM$667,$F$626:$F$667,$G669),IF(AND(AM$2=AN$3,AN$9="Include (Platform Duplicate)"),JoinIfFuzzy(AN$626:AN$667,$F$626:$F$667,$G669),"")),"*")</f>
        <v>P*T*</v>
      </c>
      <c r="AN669" s="58" t="str">
        <f>IF(AN$9="Include",JoinAll(", ",JoinIfFuzzy(AN$626:AN$667,$F$626:$F$667,$G669),IF(AND(AN$2=AO$3,AO$9="Include (Platform Duplicate)"),JoinIfFuzzy(AO$626:AO$667,$F$626:$F$667,$G669),"")),"*")</f>
        <v>P*T*, P*T+</v>
      </c>
      <c r="AO669" s="58" t="str">
        <f>IF(AO$9="Include",JoinAll(", ",JoinIfFuzzy(AO$626:AO$667,$F$626:$F$667,$G669),IF(AND(AO$2=AP$3,AP$9="Include (Platform Duplicate)"),JoinIfFuzzy(AP$626:AP$667,$F$626:$F$667,$G669),"")),"*")</f>
        <v>*</v>
      </c>
      <c r="AP669" s="58" t="str">
        <f>IF(AP$9="Include",JoinAll(", ",JoinIfFuzzy(AP$626:AP$667,$F$626:$F$667,$G669),IF(AND(AP$2=AQ$3,AQ$9="Include (Platform Duplicate)"),JoinIfFuzzy(AQ$626:AQ$667,$F$626:$F$667,$G669),"")),"*")</f>
        <v>P*T*</v>
      </c>
      <c r="AQ669" s="58" t="str">
        <f>IF(AQ$9="Include",JoinAll(", ",JoinIfFuzzy(AQ$626:AQ$667,$F$626:$F$667,$G669),IF(AND(AQ$2=AR$3,AR$9="Include (Platform Duplicate)"),JoinIfFuzzy(AR$626:AR$667,$F$626:$F$667,$G669),"")),"*")</f>
        <v>*</v>
      </c>
      <c r="AR669" s="58" t="str">
        <f>IF(AR$9="Include",JoinAll(", ",JoinIfFuzzy(AR$626:AR$667,$F$626:$F$667,$G669),IF(AND(AR$2=AS$3,AS$9="Include (Platform Duplicate)"),JoinIfFuzzy(AS$626:AS$667,$F$626:$F$667,$G669),"")),"*")</f>
        <v>P*T*</v>
      </c>
      <c r="AS669" s="58" t="str">
        <f>IF(AS$9="Include",JoinAll(", ",JoinIfFuzzy(AS$626:AS$667,$F$626:$F$667,$G669),IF(AND(AS$2=AT$3,AT$9="Include (Platform Duplicate)"),JoinIfFuzzy(AT$626:AT$667,$F$626:$F$667,$G669),"")),"*")</f>
        <v>*</v>
      </c>
      <c r="AT669" s="58" t="str">
        <f>IF(AT$9="Include",JoinAll(", ",JoinIfFuzzy(AT$626:AT$667,$F$626:$F$667,$G669),IF(AND(AT$2=AU$3,AU$9="Include (Platform Duplicate)"),JoinIfFuzzy(AU$626:AU$667,$F$626:$F$667,$G669),"")),"*")</f>
        <v>P*T-, P*T+, P+T-, P+T+</v>
      </c>
      <c r="AU669" s="58" t="str">
        <f>IF(AU$9="Include",JoinAll(", ",JoinIfFuzzy(AU$626:AU$667,$F$626:$F$667,$G669),IF(AND(AU$2=AV$3,AV$9="Include (Platform Duplicate)"),JoinIfFuzzy(AV$626:AV$667,$F$626:$F$667,$G669),"")),"*")</f>
        <v>P*T-, P*T+, P+T-, P+T+</v>
      </c>
      <c r="AV669" s="58" t="str">
        <f>IF(AV$9="Include",JoinAll(", ",JoinIfFuzzy(AV$626:AV$667,$F$626:$F$667,$G669),IF(AND(AV$2=AW$3,AW$9="Include (Platform Duplicate)"),JoinIfFuzzy(AW$626:AW$667,$F$626:$F$667,$G669),"")),"*")</f>
        <v>*</v>
      </c>
      <c r="AW669" s="58" t="str">
        <f>IF(AW$9="Include",JoinAll(", ",JoinIfFuzzy(AW$626:AW$667,$F$626:$F$667,$G669),IF(AND(AW$2=AX$3,AX$9="Include (Platform Duplicate)"),JoinIfFuzzy(AX$626:AX$667,$F$626:$F$667,$G669),"")),"*")</f>
        <v>*</v>
      </c>
      <c r="AX669" s="58" t="str">
        <f>IF(AX$9="Include",JoinAll(", ",JoinIfFuzzy(AX$626:AX$667,$F$626:$F$667,$G669),IF(AND(AX$2=AY$3,AY$9="Include (Platform Duplicate)"),JoinIfFuzzy(AY$626:AY$667,$F$626:$F$667,$G669),"")),"*")</f>
        <v>*</v>
      </c>
      <c r="AY669" s="58" t="str">
        <f>IF(AY$9="Include",JoinAll(", ",JoinIfFuzzy(AY$626:AY$667,$F$626:$F$667,$G669),IF(AND(AY$2=AZ$3,AZ$9="Include (Platform Duplicate)"),JoinIfFuzzy(AZ$626:AZ$667,$F$626:$F$667,$G669),"")),"*")</f>
        <v>*</v>
      </c>
      <c r="AZ669" s="58" t="str">
        <f>IF(AZ$9="Include",JoinAll(", ",JoinIfFuzzy(AZ$626:AZ$667,$F$626:$F$667,$G669),IF(AND(AZ$2=BA$3,BA$9="Include (Platform Duplicate)"),JoinIfFuzzy(BA$626:BA$667,$F$626:$F$667,$G669),"")),"*")</f>
        <v>P*T*, P*T+</v>
      </c>
      <c r="BA669" s="58" t="str">
        <f>IF(BA$9="Include",JoinAll(", ",JoinIfFuzzy(BA$626:BA$667,$F$626:$F$667,$G669),IF(AND(BA$2=BB$3,BB$9="Include (Platform Duplicate)"),JoinIfFuzzy(BB$626:BB$667,$F$626:$F$667,$G669),"")),"*")</f>
        <v>P*T-</v>
      </c>
      <c r="BB669" s="58" t="str">
        <f>IF(BB$9="Include",JoinAll(", ",JoinIfFuzzy(BB$626:BB$667,$F$626:$F$667,$G669),IF(AND(BB$2=BC$3,BC$9="Include (Platform Duplicate)"),JoinIfFuzzy(BC$626:BC$667,$F$626:$F$667,$G669),"")),"*")</f>
        <v>P*T-, P*T+</v>
      </c>
      <c r="BC669" s="58" t="str">
        <f>IF(BC$9="Include",JoinAll(", ",JoinIfFuzzy(BC$626:BC$667,$F$626:$F$667,$G669),IF(AND(BC$2=BD$3,BD$9="Include (Platform Duplicate)"),JoinIfFuzzy(BD$626:BD$667,$F$626:$F$667,$G669),"")),"*")</f>
        <v>P*T-, P*T+</v>
      </c>
      <c r="BD669" s="58" t="str">
        <f>IF(BD$9="Include",JoinAll(", ",JoinIfFuzzy(BD$626:BD$667,$F$626:$F$667,$G669),IF(AND(BD$2=BE$3,BE$9="Include (Platform Duplicate)"),JoinIfFuzzy(BE$626:BE$667,$F$626:$F$667,$G669),"")),"*")</f>
        <v>P*T-, P*T+, P+T-, P+T+</v>
      </c>
      <c r="BE669" s="58" t="str">
        <f>IF(BE$9="Include",JoinAll(", ",JoinIfFuzzy(BE$626:BE$667,$F$626:$F$667,$G669),IF(AND(BE$2=BF$3,BF$9="Include (Platform Duplicate)"),JoinIfFuzzy(BF$626:BF$667,$F$626:$F$667,$G669),"")),"*")</f>
        <v>*</v>
      </c>
      <c r="BF669" s="58" t="str">
        <f>IF(BF$9="Include",JoinAll(", ",JoinIfFuzzy(BF$626:BF$667,$F$626:$F$667,$G669),IF(AND(BF$2=BG$3,BG$9="Include (Platform Duplicate)"),JoinIfFuzzy(BG$626:BG$667,$F$626:$F$667,$G669),"")),"*")</f>
        <v>*</v>
      </c>
      <c r="BG669" s="58" t="str">
        <f>IF(BG$9="Include",JoinAll(", ",JoinIfFuzzy(BG$626:BG$667,$F$626:$F$667,$G669),IF(AND(BG$2=BH$3,BH$9="Include (Platform Duplicate)"),JoinIfFuzzy(BH$626:BH$667,$F$626:$F$667,$G669),"")),"*")</f>
        <v>P*T*</v>
      </c>
      <c r="BH669" s="58" t="str">
        <f>IF(BH$9="Include",JoinAll(", ",JoinIfFuzzy(BH$626:BH$667,$F$626:$F$667,$G669),IF(AND(BH$2=BI$3,BI$9="Include (Platform Duplicate)"),JoinIfFuzzy(BI$626:BI$667,$F$626:$F$667,$G669),"")),"*")</f>
        <v>*</v>
      </c>
      <c r="BI669" s="58" t="str">
        <f>IF(BI$9="Include",JoinAll(", ",JoinIfFuzzy(BI$626:BI$667,$F$626:$F$667,$G669),IF(AND(BI$2=BJ$3,BJ$9="Include (Platform Duplicate)"),JoinIfFuzzy(BJ$626:BJ$667,$F$626:$F$667,$G669),"")),"*")</f>
        <v>P*T*, P*T+</v>
      </c>
      <c r="BJ669" s="58" t="str">
        <f>IF(BJ$9="Include",JoinAll(", ",JoinIfFuzzy(BJ$626:BJ$667,$F$626:$F$667,$G669),IF(AND(BJ$2=BK$3,BK$9="Include (Platform Duplicate)"),JoinIfFuzzy(BK$626:BK$667,$F$626:$F$667,$G669),"")),"*")</f>
        <v>P*T-, P*T+, P+T-, P+T+</v>
      </c>
      <c r="BK669" s="58" t="str">
        <f>IF(BK$9="Include",JoinAll(", ",JoinIfFuzzy(BK$626:BK$667,$F$626:$F$667,$G669),IF(AND(BK$2=BL$3,BL$9="Include (Platform Duplicate)"),JoinIfFuzzy(BL$626:BL$667,$F$626:$F$667,$G669),"")),"*")</f>
        <v>*</v>
      </c>
      <c r="BL669" s="58" t="str">
        <f>IF(BL$9="Include",JoinAll(", ",JoinIfFuzzy(BL$626:BL$667,$F$626:$F$667,$G669),IF(AND(BL$2=BM$3,BM$9="Include (Platform Duplicate)"),JoinIfFuzzy(BM$626:BM$667,$F$626:$F$667,$G669),"")),"*")</f>
        <v>P*T-, P*T+, P+T-, P+T+</v>
      </c>
      <c r="BM669" s="58" t="str">
        <f>IF(BM$9="Include",JoinAll(", ",JoinIfFuzzy(BM$626:BM$667,$F$626:$F$667,$G669),IF(AND(BM$2=BN$3,BN$9="Include (Platform Duplicate)"),JoinIfFuzzy(BN$626:BN$667,$F$626:$F$667,$G669),"")),"*")</f>
        <v>*</v>
      </c>
      <c r="BN669" s="58" t="str">
        <f>IF(BN$9="Include",JoinAll(", ",JoinIfFuzzy(BN$626:BN$667,$F$626:$F$667,$G669),IF(AND(BN$2=BO$3,BO$9="Include (Platform Duplicate)"),JoinIfFuzzy(BO$626:BO$667,$F$626:$F$667,$G669),"")),"*")</f>
        <v>P*T*</v>
      </c>
      <c r="BO669" s="58" t="str">
        <f>IF(BO$9="Include",JoinAll(", ",JoinIfFuzzy(BO$626:BO$667,$F$626:$F$667,$G669),IF(AND(BO$2=BP$3,BP$9="Include (Platform Duplicate)"),JoinIfFuzzy(BP$626:BP$667,$F$626:$F$667,$G669),"")),"*")</f>
        <v>P*T*</v>
      </c>
      <c r="BP669" s="58" t="str">
        <f>IF(BP$9="Include",JoinAll(", ",JoinIfFuzzy(BP$626:BP$667,$F$626:$F$667,$G669),IF(AND(BP$2=BQ$3,BQ$9="Include (Platform Duplicate)"),JoinIfFuzzy(BQ$626:BQ$667,$F$626:$F$667,$G669),"")),"*")</f>
        <v>*</v>
      </c>
      <c r="BQ669" s="58" t="str">
        <f>IF(BQ$9="Include",JoinAll(", ",JoinIfFuzzy(BQ$626:BQ$667,$F$626:$F$667,$G669),IF(AND(BQ$2=BR$3,BR$9="Include (Platform Duplicate)"),JoinIfFuzzy(BR$626:BR$667,$F$626:$F$667,$G669),"")),"*")</f>
        <v>P*T*, P*T+</v>
      </c>
      <c r="BR669" s="58" t="str">
        <f>IF(BR$9="Include",JoinAll(", ",JoinIfFuzzy(BR$626:BR$667,$F$626:$F$667,$G669),IF(AND(BR$2=BS$3,BS$9="Include (Platform Duplicate)"),JoinIfFuzzy(BS$626:BS$667,$F$626:$F$667,$G669),"")),"*")</f>
        <v>*</v>
      </c>
      <c r="BS669" s="58" t="str">
        <f>IF(BS$9="Include",JoinAll(", ",JoinIfFuzzy(BS$626:BS$667,$F$626:$F$667,$G669),IF(AND(BS$2=BT$3,BT$9="Include (Platform Duplicate)"),JoinIfFuzzy(BT$626:BT$667,$F$626:$F$667,$G669),"")),"*")</f>
        <v>P*T*, P*T+</v>
      </c>
      <c r="BT669" s="58" t="str">
        <f>IF(BT$9="Include",JoinAll(", ",JoinIfFuzzy(BT$626:BT$667,$F$626:$F$667,$G669),IF(AND(BT$2=BU$3,BU$9="Include (Platform Duplicate)"),JoinIfFuzzy(BU$626:BU$667,$F$626:$F$667,$G669),"")),"*")</f>
        <v>P*T-, P*T+, P+T-, P+T+</v>
      </c>
      <c r="BU669" s="58" t="str">
        <f>IF(BU$9="Include",JoinAll(", ",JoinIfFuzzy(BU$626:BU$667,$F$626:$F$667,$G669),IF(AND(BU$2=BV$3,BV$9="Include (Platform Duplicate)"),JoinIfFuzzy(BV$626:BV$667,$F$626:$F$667,$G669),"")),"*")</f>
        <v>*</v>
      </c>
      <c r="BV669" s="58" t="str">
        <f>IF(BV$9="Include",JoinAll(", ",JoinIfFuzzy(BV$626:BV$667,$F$626:$F$667,$G669),IF(AND(BV$2=BW$3,BW$9="Include (Platform Duplicate)"),JoinIfFuzzy(BW$626:BW$667,$F$626:$F$667,$G669),"")),"*")</f>
        <v>P*T-, P+T-</v>
      </c>
      <c r="BW669" s="58" t="str">
        <f>IF(BW$9="Include",JoinAll(", ",JoinIfFuzzy(BW$626:BW$667,$F$626:$F$667,$G669),IF(AND(BW$2=BX$3,BX$9="Include (Platform Duplicate)"),JoinIfFuzzy(BX$626:BX$667,$F$626:$F$667,$G669),"")),"*")</f>
        <v>*</v>
      </c>
      <c r="BX669" s="58" t="str">
        <f>IF(BX$9="Include",JoinAll(", ",JoinIfFuzzy(BX$626:BX$667,$F$626:$F$667,$G669),IF(AND(BX$2=BY$3,BY$9="Include (Platform Duplicate)"),JoinIfFuzzy(BY$626:BY$667,$F$626:$F$667,$G669),"")),"*")</f>
        <v>P*T*, P*T+</v>
      </c>
      <c r="BY669" s="58" t="str">
        <f>IF(BY$9="Include",JoinAll(", ",JoinIfFuzzy(BY$626:BY$667,$F$626:$F$667,$G669),IF(AND(BY$2=BZ$3,BZ$9="Include (Platform Duplicate)"),JoinIfFuzzy(BZ$626:BZ$667,$F$626:$F$667,$G669),"")),"*")</f>
        <v>*</v>
      </c>
      <c r="BZ669" s="58" t="str">
        <f>IF(BZ$9="Include",JoinAll(", ",JoinIfFuzzy(BZ$626:BZ$667,$F$626:$F$667,$G669),IF(AND(BZ$2=CA$3,CA$9="Include (Platform Duplicate)"),JoinIfFuzzy(CA$626:CA$667,$F$626:$F$667,$G669),"")),"*")</f>
        <v>P*T-, P+T-</v>
      </c>
      <c r="CA669" s="58" t="str">
        <f>IF(CA$9="Include",JoinAll(", ",JoinIfFuzzy(CA$626:CA$667,$F$626:$F$667,$G669),IF(AND(CA$2=CB$3,CB$9="Include (Platform Duplicate)"),JoinIfFuzzy(CB$626:CB$667,$F$626:$F$667,$G669),"")),"*")</f>
        <v>P*T-, P+T-</v>
      </c>
      <c r="CB669" s="58" t="str">
        <f>IF(CB$9="Include",JoinAll(", ",JoinIfFuzzy(CB$626:CB$667,$F$626:$F$667,$G669),IF(AND(CB$2=CC$3,CC$9="Include (Platform Duplicate)"),JoinIfFuzzy(CC$626:CC$667,$F$626:$F$667,$G669),"")),"*")</f>
        <v>P*T*, P*T+</v>
      </c>
      <c r="CC669" s="58" t="str">
        <f>IF(CC$9="Include",JoinAll(", ",JoinIfFuzzy(CC$626:CC$667,$F$626:$F$667,$G669),IF(AND(CC$2=CD$3,CD$9="Include (Platform Duplicate)"),JoinIfFuzzy(CD$626:CD$667,$F$626:$F$667,$G669),"")),"*")</f>
        <v>P*T-, P*T+, P+T-</v>
      </c>
      <c r="CD669" s="58" t="str">
        <f>IF(CD$9="Include",JoinAll(", ",JoinIfFuzzy(CD$626:CD$667,$F$626:$F$667,$G669),IF(AND(CD$2=CE$3,CE$9="Include (Platform Duplicate)"),JoinIfFuzzy(CE$626:CE$667,$F$626:$F$667,$G669),"")),"*")</f>
        <v>*</v>
      </c>
      <c r="CE669" s="58" t="str">
        <f>IF(CE$9="Include",JoinAll(", ",JoinIfFuzzy(CE$626:CE$667,$F$626:$F$667,$G669),IF(AND(CE$2=CF$3,CF$9="Include (Platform Duplicate)"),JoinIfFuzzy(CF$626:CF$667,$F$626:$F$667,$G669),"")),"*")</f>
        <v>*</v>
      </c>
      <c r="CF669" s="58" t="str">
        <f>IF(CF$9="Include",JoinAll(", ",JoinIfFuzzy(CF$626:CF$667,$F$626:$F$667,$G669),IF(AND(CF$2=CG$3,CG$9="Include (Platform Duplicate)"),JoinIfFuzzy(CG$626:CG$667,$F$626:$F$667,$G669),"")),"*")</f>
        <v>*</v>
      </c>
      <c r="CG669" s="58" t="str">
        <f>IF(CG$9="Include",JoinAll(", ",JoinIfFuzzy(CG$626:CG$667,$F$626:$F$667,$G669),IF(AND(CG$2=CH$3,CH$9="Include (Platform Duplicate)"),JoinIfFuzzy(CH$626:CH$667,$F$626:$F$667,$G669),"")),"*")</f>
        <v>P*T*, P*T+</v>
      </c>
      <c r="CH669" s="58" t="str">
        <f>IF(CH$9="Include",JoinAll(", ",JoinIfFuzzy(CH$626:CH$667,$F$626:$F$667,$G669),IF(AND(CH$2=CI$3,CI$9="Include (Platform Duplicate)"),JoinIfFuzzy(CI$626:CI$667,$F$626:$F$667,$G669),"")),"*")</f>
        <v>P*T-</v>
      </c>
      <c r="CI669" s="58" t="str">
        <f>IF(CI$9="Include",JoinAll(", ",JoinIfFuzzy(CI$626:CI$667,$F$626:$F$667,$G669),IF(AND(CI$2=CJ$3,CJ$9="Include (Platform Duplicate)"),JoinIfFuzzy(CJ$626:CJ$667,$F$626:$F$667,$G669),"")),"*")</f>
        <v>*</v>
      </c>
      <c r="CJ669" s="58" t="str">
        <f>IF(CJ$9="Include",JoinAll(", ",JoinIfFuzzy(CJ$626:CJ$667,$F$626:$F$667,$G669),IF(AND(CJ$2=CK$3,CK$9="Include (Platform Duplicate)"),JoinIfFuzzy(CK$626:CK$667,$F$626:$F$667,$G669),"")),"*")</f>
        <v>P*T-, P*T*, P+T-, P+T+</v>
      </c>
      <c r="CK669" s="58" t="str">
        <f>IF(CK$9="Include",JoinAll(", ",JoinIfFuzzy(CK$626:CK$667,$F$626:$F$667,$G669),IF(AND(CK$2=CL$3,CL$9="Include (Platform Duplicate)"),JoinIfFuzzy(CL$626:CL$667,$F$626:$F$667,$G669),"")),"*")</f>
        <v>P*T-, P*T+, P+T-, P+T+</v>
      </c>
      <c r="CL669" s="58" t="str">
        <f>IF(CL$9="Include",JoinAll(", ",JoinIfFuzzy(CL$626:CL$667,$F$626:$F$667,$G669),IF(AND(CL$2=CM$3,CM$9="Include (Platform Duplicate)"),JoinIfFuzzy(CM$626:CM$667,$F$626:$F$667,$G669),"")),"*")</f>
        <v>P*T-, P*T+, P+T-, P+T+</v>
      </c>
      <c r="CM669" s="58" t="str">
        <f>IF(CM$9="Include",JoinAll(", ",JoinIfFuzzy(CM$626:CM$667,$F$626:$F$667,$G669),IF(AND(CM$2=CN$3,CN$9="Include (Platform Duplicate)"),JoinIfFuzzy(CN$626:CN$667,$F$626:$F$667,$G669),"")),"*")</f>
        <v>*</v>
      </c>
      <c r="CN669" s="58" t="str">
        <f>IF(CN$9="Include",JoinAll(", ",JoinIfFuzzy(CN$626:CN$667,$F$626:$F$667,$G669),IF(AND(CN$2=CO$3,CO$9="Include (Platform Duplicate)"),JoinIfFuzzy(CO$626:CO$667,$F$626:$F$667,$G669),"")),"*")</f>
        <v>P*T-, P*T+, P+T-</v>
      </c>
      <c r="CO669" s="58" t="str">
        <f>IF(CO$9="Include",JoinAll(", ",JoinIfFuzzy(CO$626:CO$667,$F$626:$F$667,$G669),IF(AND(CO$2=CP$3,CP$9="Include (Platform Duplicate)"),JoinIfFuzzy(CP$626:CP$667,$F$626:$F$667,$G669),"")),"*")</f>
        <v>P*T-, P*T+, P+T+</v>
      </c>
      <c r="CP669" s="58" t="str">
        <f>IF(CP$9="Include",JoinAll(", ",JoinIfFuzzy(CP$626:CP$667,$F$626:$F$667,$G669),IF(AND(CP$2=CQ$3,CQ$9="Include (Platform Duplicate)"),JoinIfFuzzy(CQ$626:CQ$667,$F$626:$F$667,$G669),"")),"*")</f>
        <v>*</v>
      </c>
      <c r="CQ669" s="58" t="str">
        <f>IF(CQ$9="Include",JoinAll(", ",JoinIfFuzzy(CQ$626:CQ$667,$F$626:$F$667,$G669),IF(AND(CQ$2=CR$3,CR$9="Include (Platform Duplicate)"),JoinIfFuzzy(CR$626:CR$667,$F$626:$F$667,$G669),"")),"*")</f>
        <v>P*T*, P*T+</v>
      </c>
      <c r="CR669" s="58" t="str">
        <f>IF(CR$9="Include",JoinAll(", ",JoinIfFuzzy(CR$626:CR$667,$F$626:$F$667,$G669),IF(AND(CR$2=CS$3,CS$9="Include (Platform Duplicate)"),JoinIfFuzzy(CS$626:CS$667,$F$626:$F$667,$G669),"")),"*")</f>
        <v>P*T*</v>
      </c>
      <c r="CS669" s="58" t="str">
        <f>IF(CS$9="Include",JoinAll(", ",JoinIfFuzzy(CS$626:CS$667,$F$626:$F$667,$G669),IF(AND(CS$2=CT$3,CT$9="Include (Platform Duplicate)"),JoinIfFuzzy(CT$626:CT$667,$F$626:$F$667,$G669),"")),"*")</f>
        <v>P*T*</v>
      </c>
      <c r="CT669" s="58" t="str">
        <f>IF(CT$9="Include",JoinAll(", ",JoinIfFuzzy(CT$626:CT$667,$F$626:$F$667,$G669),IF(AND(CT$2=CU$3,CU$9="Include (Platform Duplicate)"),JoinIfFuzzy(CU$626:CU$667,$F$626:$F$667,$G669),"")),"*")</f>
        <v>*</v>
      </c>
      <c r="CU669" s="58" t="str">
        <f>IF(CU$9="Include",JoinAll(", ",JoinIfFuzzy(CU$626:CU$667,$F$626:$F$667,$G669),IF(AND(CU$2=CV$3,CV$9="Include (Platform Duplicate)"),JoinIfFuzzy(CV$626:CV$667,$F$626:$F$667,$G669),"")),"*")</f>
        <v>P*T-, P+T-</v>
      </c>
      <c r="CV669" s="58" t="str">
        <f>IF(CV$9="Include",JoinAll(", ",JoinIfFuzzy(CV$626:CV$667,$F$626:$F$667,$G669),IF(AND(CV$2=CW$3,CW$9="Include (Platform Duplicate)"),JoinIfFuzzy(CW$626:CW$667,$F$626:$F$667,$G669),"")),"*")</f>
        <v>*</v>
      </c>
      <c r="CW669" s="58" t="str">
        <f>IF(CW$9="Include",JoinAll(", ",JoinIfFuzzy(CW$626:CW$667,$F$626:$F$667,$G669),IF(AND(CW$2=CX$3,CX$9="Include (Platform Duplicate)"),JoinIfFuzzy(CX$626:CX$667,$F$626:$F$667,$G669),"")),"*")</f>
        <v>P*T*, P*T+</v>
      </c>
      <c r="CX669" s="58" t="str">
        <f>IF(CX$9="Include",JoinAll(", ",JoinIfFuzzy(CX$626:CX$667,$F$626:$F$667,$G669),IF(AND(CX$2=CY$3,CY$9="Include (Platform Duplicate)"),JoinIfFuzzy(CY$626:CY$667,$F$626:$F$667,$G669),"")),"*")</f>
        <v>*</v>
      </c>
      <c r="CY669" s="58" t="str">
        <f>IF(CY$9="Include",JoinAll(", ",JoinIfFuzzy(CY$626:CY$667,$F$626:$F$667,$G669),IF(AND(CY$2=CZ$3,CZ$9="Include (Platform Duplicate)"),JoinIfFuzzy(CZ$626:CZ$667,$F$626:$F$667,$G669),"")),"*")</f>
        <v>P*T-, P*T*, P*T+, P+T-</v>
      </c>
      <c r="CZ669" s="58" t="str">
        <f>IF(CZ$9="Include",JoinAll(", ",JoinIfFuzzy(CZ$626:CZ$667,$F$626:$F$667,$G669),IF(AND(CZ$2=DA$3,DA$9="Include (Platform Duplicate)"),JoinIfFuzzy(DA$626:DA$667,$F$626:$F$667,$G669),"")),"*")</f>
        <v>*</v>
      </c>
      <c r="DA669" s="58" t="str">
        <f>IF(DA$9="Include",JoinAll(", ",JoinIfFuzzy(DA$626:DA$667,$F$626:$F$667,$G669),IF(AND(DA$2=DB$3,DB$9="Include (Platform Duplicate)"),JoinIfFuzzy(DB$626:DB$667,$F$626:$F$667,$G669),"")),"*")</f>
        <v>P*T-, P*T+, P+T-, P+T+</v>
      </c>
      <c r="DB669" s="58" t="str">
        <f>IF(DB$9="Include",JoinAll(", ",JoinIfFuzzy(DB$626:DB$667,$F$626:$F$667,$G669),IF(AND(DB$2=DC$3,DC$9="Include (Platform Duplicate)"),JoinIfFuzzy(DC$626:DC$667,$F$626:$F$667,$G669),"")),"*")</f>
        <v>*</v>
      </c>
      <c r="DC669" s="58" t="str">
        <f>IF(DC$9="Include",JoinAll(", ",JoinIfFuzzy(DC$626:DC$667,$F$626:$F$667,$G669),IF(AND(DC$2=DD$3,DD$9="Include (Platform Duplicate)"),JoinIfFuzzy(DD$626:DD$667,$F$626:$F$667,$G669),"")),"*")</f>
        <v>*</v>
      </c>
      <c r="DD669" s="58" t="str">
        <f>IF(DD$9="Include",JoinAll(", ",JoinIfFuzzy(DD$626:DD$667,$F$626:$F$667,$G669),IF(AND(DD$2=DE$3,DE$9="Include (Platform Duplicate)"),JoinIfFuzzy(DE$626:DE$667,$F$626:$F$667,$G669),"")),"*")</f>
        <v>P*T-, P*T+</v>
      </c>
      <c r="DE669" s="58" t="str">
        <f>IF(DE$9="Include",JoinAll(", ",JoinIfFuzzy(DE$626:DE$667,$F$626:$F$667,$G669),IF(AND(DE$2=DF$3,DF$9="Include (Platform Duplicate)"),JoinIfFuzzy(DF$626:DF$667,$F$626:$F$667,$G669),"")),"*")</f>
        <v>P*T-, P*T+</v>
      </c>
      <c r="DF669" s="58" t="str">
        <f>IF(DF$9="Include",JoinAll(", ",JoinIfFuzzy(DF$626:DF$667,$F$626:$F$667,$G669),IF(AND(DF$2=DG$3,DG$9="Include (Platform Duplicate)"),JoinIfFuzzy(DG$626:DG$667,$F$626:$F$667,$G669),"")),"*")</f>
        <v>*</v>
      </c>
      <c r="DG669" s="58" t="str">
        <f>IF(DG$9="Include",JoinAll(", ",JoinIfFuzzy(DG$626:DG$667,$F$626:$F$667,$G669),IF(AND(DG$2=DH$3,DH$9="Include (Platform Duplicate)"),JoinIfFuzzy(DH$626:DH$667,$F$626:$F$667,$G669),"")),"*")</f>
        <v>P*T-, P*T*, P*T+, P+T-</v>
      </c>
      <c r="DH669" s="58" t="str">
        <f>IF(DH$9="Include",JoinAll(", ",JoinIfFuzzy(DH$626:DH$667,$F$626:$F$667,$G669),IF(AND(DH$2=DI$3,DI$9="Include (Platform Duplicate)"),JoinIfFuzzy(DI$626:DI$667,$F$626:$F$667,$G669),"")),"*")</f>
        <v>P*T-, P*T*, P*T+, P+T-</v>
      </c>
      <c r="DI669" s="58" t="str">
        <f>IF(DI$9="Include",JoinAll(", ",JoinIfFuzzy(DI$626:DI$667,$F$626:$F$667,$G669),IF(AND(DI$2=DJ$3,DJ$9="Include (Platform Duplicate)"),JoinIfFuzzy(DJ$626:DJ$667,$F$626:$F$667,$G669),"")),"*")</f>
        <v>P*T-, P*T+</v>
      </c>
      <c r="DJ669" s="58" t="str">
        <f>IF(DJ$9="Include",JoinAll(", ",JoinIfFuzzy(DJ$626:DJ$667,$F$626:$F$667,$G669),IF(AND(DJ$2=DK$3,DK$9="Include (Platform Duplicate)"),JoinIfFuzzy(DK$626:DK$667,$F$626:$F$667,$G669),"")),"*")</f>
        <v>P*T*, P*T+</v>
      </c>
      <c r="DK669" s="58" t="str">
        <f>IF(DK$9="Include",JoinAll(", ",JoinIfFuzzy(DK$626:DK$667,$F$626:$F$667,$G669),IF(AND(DK$2=DL$3,DL$9="Include (Platform Duplicate)"),JoinIfFuzzy(DL$626:DL$667,$F$626:$F$667,$G669),"")),"*")</f>
        <v>*</v>
      </c>
      <c r="DL669" s="58" t="str">
        <f>IF(DL$9="Include",JoinAll(", ",JoinIfFuzzy(DL$626:DL$667,$F$626:$F$667,$G669),IF(AND(DL$2=DM$3,DM$9="Include (Platform Duplicate)"),JoinIfFuzzy(DM$626:DM$667,$F$626:$F$667,$G669),"")),"*")</f>
        <v>P*T-, P+T-</v>
      </c>
      <c r="DM669" s="58" t="str">
        <f>IF(DM$9="Include",JoinAll(", ",JoinIfFuzzy(DM$626:DM$667,$F$626:$F$667,$G669),IF(AND(DM$2=DN$3,DN$9="Include (Platform Duplicate)"),JoinIfFuzzy(DN$626:DN$667,$F$626:$F$667,$G669),"")),"*")</f>
        <v>*</v>
      </c>
      <c r="DN669" s="58" t="str">
        <f>IF(DN$9="Include",JoinAll(", ",JoinIfFuzzy(DN$626:DN$667,$F$626:$F$667,$G669),IF(AND(DN$2=DO$3,DO$9="Include (Platform Duplicate)"),JoinIfFuzzy(DO$626:DO$667,$F$626:$F$667,$G669),"")),"*")</f>
        <v>P*T*, P*T+</v>
      </c>
      <c r="DO669" s="58" t="str">
        <f>IF(DO$9="Include",JoinAll(", ",JoinIfFuzzy(DO$626:DO$667,$F$626:$F$667,$G669),IF(AND(DO$2=DP$3,DP$9="Include (Platform Duplicate)"),JoinIfFuzzy(DP$626:DP$667,$F$626:$F$667,$G669),"")),"*")</f>
        <v>*</v>
      </c>
      <c r="DP669" s="58" t="str">
        <f>IF(DP$9="Include",JoinAll(", ",JoinIfFuzzy(DP$626:DP$667,$F$626:$F$667,$G669),IF(AND(DP$2=DQ$3,DQ$9="Include (Platform Duplicate)"),JoinIfFuzzy(DQ$626:DQ$667,$F$626:$F$667,$G669),"")),"*")</f>
        <v>P*T-, P*T+</v>
      </c>
      <c r="DQ669" s="58" t="str">
        <f>IF(DQ$9="Include",JoinAll(", ",JoinIfFuzzy(DQ$626:DQ$667,$F$626:$F$667,$G669),IF(AND(DQ$2=DR$3,DR$9="Include (Platform Duplicate)"),JoinIfFuzzy(DR$626:DR$667,$F$626:$F$667,$G669),"")),"*")</f>
        <v>*</v>
      </c>
      <c r="DR669" s="58" t="str">
        <f>IF(DR$9="Include",JoinAll(", ",JoinIfFuzzy(DR$626:DR$667,$F$626:$F$667,$G669),IF(AND(DR$2=DS$3,DS$9="Include (Platform Duplicate)"),JoinIfFuzzy(DS$626:DS$667,$F$626:$F$667,$G669),"")),"*")</f>
        <v>*</v>
      </c>
      <c r="DS669" s="58" t="str">
        <f>IF(DS$9="Include",JoinAll(", ",JoinIfFuzzy(DS$626:DS$667,$F$626:$F$667,$G669),IF(AND(DS$2=DT$3,DT$9="Include (Platform Duplicate)"),JoinIfFuzzy(DT$626:DT$667,$F$626:$F$667,$G669),"")),"*")</f>
        <v>P*T*</v>
      </c>
      <c r="DT669" s="58" t="str">
        <f>IF(DT$9="Include",JoinAll(", ",JoinIfFuzzy(DT$626:DT$667,$F$626:$F$667,$G669),IF(AND(DT$2=DU$3,DU$9="Include (Platform Duplicate)"),JoinIfFuzzy(DU$626:DU$667,$F$626:$F$667,$G669),"")),"*")</f>
        <v>P*T*</v>
      </c>
      <c r="DU669" s="58" t="str">
        <f>IF(DU$9="Include",JoinAll(", ",JoinIfFuzzy(DU$626:DU$667,$F$626:$F$667,$G669),IF(AND(DU$2=DV$3,DV$9="Include (Platform Duplicate)"),JoinIfFuzzy(DV$626:DV$667,$F$626:$F$667,$G669),"")),"*")</f>
        <v>*</v>
      </c>
      <c r="DV669" s="58" t="str">
        <f>IF(DV$9="Include",JoinAll(", ",JoinIfFuzzy(DV$626:DV$667,$F$626:$F$667,$G669),IF(AND(DV$2=DW$3,DW$9="Include (Platform Duplicate)"),JoinIfFuzzy(DW$626:DW$667,$F$626:$F$667,$G669),"")),"*")</f>
        <v>*</v>
      </c>
      <c r="DW669" s="58" t="str">
        <f>IF(DW$9="Include",JoinAll(", ",JoinIfFuzzy(DW$626:DW$667,$F$626:$F$667,$G669),IF(AND(DW$2=DX$3,DX$9="Include (Platform Duplicate)"),JoinIfFuzzy(DX$626:DX$667,$F$626:$F$667,$G669),"")),"*")</f>
        <v>P*T-</v>
      </c>
      <c r="DX669" s="58" t="str">
        <f>IF(DX$9="Include",JoinAll(", ",JoinIfFuzzy(DX$626:DX$667,$F$626:$F$667,$G669),IF(AND(DX$2=DY$3,DY$9="Include (Platform Duplicate)"),JoinIfFuzzy(DY$626:DY$667,$F$626:$F$667,$G669),"")),"*")</f>
        <v>P*T-, P*T*</v>
      </c>
      <c r="DY669" s="58" t="str">
        <f>IF(DY$9="Include",JoinAll(", ",JoinIfFuzzy(DY$626:DY$667,$F$626:$F$667,$G669),IF(AND(DY$2=DZ$3,DZ$9="Include (Platform Duplicate)"),JoinIfFuzzy(DZ$626:DZ$667,$F$626:$F$667,$G669),"")),"*")</f>
        <v>P*T-, P*T*, P*T+, P+T-</v>
      </c>
      <c r="DZ669" s="58" t="str">
        <f>IF(DZ$9="Include",JoinAll(", ",JoinIfFuzzy(DZ$626:DZ$667,$F$626:$F$667,$G669),IF(AND(DZ$2=EA$3,EA$9="Include (Platform Duplicate)"),JoinIfFuzzy(EA$626:EA$667,$F$626:$F$667,$G669),"")),"*")</f>
        <v>*</v>
      </c>
      <c r="EA669" s="58" t="str">
        <f>IF(EA$9="Include",JoinAll(", ",JoinIfFuzzy(EA$626:EA$667,$F$626:$F$667,$G669),IF(AND(EA$2=EB$3,EB$9="Include (Platform Duplicate)"),JoinIfFuzzy(EB$626:EB$667,$F$626:$F$667,$G669),"")),"*")</f>
        <v>P*T*, P*T+</v>
      </c>
      <c r="EB669" s="58" t="str">
        <f>IF(EB$9="Include",JoinAll(", ",JoinIfFuzzy(EB$626:EB$667,$F$626:$F$667,$G669),IF(AND(EB$2=EC$3,EC$9="Include (Platform Duplicate)"),JoinIfFuzzy(EC$626:EC$667,$F$626:$F$667,$G669),"")),"*")</f>
        <v>P*T-, P*T*, P+T-</v>
      </c>
      <c r="EC669" s="58" t="str">
        <f>IF(EC$9="Include",JoinAll(", ",JoinIfFuzzy(EC$626:EC$667,$F$626:$F$667,$G669),IF(AND(EC$2=ED$3,ED$9="Include (Platform Duplicate)"),JoinIfFuzzy(ED$626:ED$667,$F$626:$F$667,$G669),"")),"*")</f>
        <v>P*T-, P*T+, P+T-</v>
      </c>
      <c r="ED669" s="58" t="str">
        <f>IF(ED$9="Include",JoinAll(", ",JoinIfFuzzy(ED$626:ED$667,$F$626:$F$667,$G669),IF(AND(ED$2=EE$3,EE$9="Include (Platform Duplicate)"),JoinIfFuzzy(EE$626:EE$667,$F$626:$F$667,$G669),"")),"*")</f>
        <v>*</v>
      </c>
      <c r="EE669" s="58" t="str">
        <f>IF(EE$9="Include",JoinAll(", ",JoinIfFuzzy(EE$626:EE$667,$F$626:$F$667,$G669),IF(AND(EE$2=EF$3,EF$9="Include (Platform Duplicate)"),JoinIfFuzzy(EF$626:EF$667,$F$626:$F$667,$G669),"")),"*")</f>
        <v>P*T-, P*T+, P+T-</v>
      </c>
      <c r="EF669" s="58" t="str">
        <f>IF(EF$9="Include",JoinAll(", ",JoinIfFuzzy(EF$626:EF$667,$F$626:$F$667,$G669),IF(AND(EF$2=EG$3,EG$9="Include (Platform Duplicate)"),JoinIfFuzzy(EG$626:EG$667,$F$626:$F$667,$G669),"")),"*")</f>
        <v>P*T*, P*T+</v>
      </c>
      <c r="EG669" s="58" t="str">
        <f>IF(EG$9="Include",JoinAll(", ",JoinIfFuzzy(EG$626:EG$667,$F$626:$F$667,$G669),IF(AND(EG$2=EH$3,EH$9="Include (Platform Duplicate)"),JoinIfFuzzy(EH$626:EH$667,$F$626:$F$667,$G669),"")),"*")</f>
        <v>*</v>
      </c>
      <c r="EH669" s="58" t="str">
        <f>IF(EH$9="Include",JoinAll(", ",JoinIfFuzzy(EH$626:EH$667,$F$626:$F$667,$G669),IF(AND(EH$2=EI$3,EI$9="Include (Platform Duplicate)"),JoinIfFuzzy(EI$626:EI$667,$F$626:$F$667,$G669),"")),"*")</f>
        <v>P*T-, P+T-, P+T+</v>
      </c>
      <c r="EI669" s="58" t="str">
        <f>IF(EI$9="Include",JoinAll(", ",JoinIfFuzzy(EI$626:EI$667,$F$626:$F$667,$G669),IF(AND(EI$2=EJ$3,EJ$9="Include (Platform Duplicate)"),JoinIfFuzzy(EJ$626:EJ$667,$F$626:$F$667,$G669),"")),"*")</f>
        <v>*</v>
      </c>
      <c r="EJ669" s="58" t="str">
        <f>IF(EJ$9="Include",JoinAll(", ",JoinIfFuzzy(EJ$626:EJ$667,$F$626:$F$667,$G669),IF(AND(EJ$2=EK$3,EK$9="Include (Platform Duplicate)"),JoinIfFuzzy(EK$626:EK$667,$F$626:$F$667,$G669),"")),"*")</f>
        <v>P*T-, P+T-, P+T+</v>
      </c>
      <c r="EK669" s="58" t="str">
        <f>IF(EK$9="Include",JoinAll(", ",JoinIfFuzzy(EK$626:EK$667,$F$626:$F$667,$G669),IF(AND(EK$2=EL$3,EL$9="Include (Platform Duplicate)"),JoinIfFuzzy(EL$626:EL$667,$F$626:$F$667,$G669),"")),"*")</f>
        <v>*</v>
      </c>
      <c r="EL669" s="109"/>
      <c r="EM669" s="109"/>
    </row>
    <row r="670" spans="1:143" s="58" customFormat="1" ht="12.75" customHeight="1" x14ac:dyDescent="0.25">
      <c r="A670" s="5"/>
      <c r="B670" s="96"/>
      <c r="C670" s="96"/>
      <c r="D670" s="96"/>
      <c r="E670" s="96"/>
      <c r="F670" s="96"/>
      <c r="G670" s="58" t="s">
        <v>3541</v>
      </c>
      <c r="H670" s="18"/>
      <c r="I670" s="18"/>
      <c r="J670" s="58" t="str">
        <f>IF(J$9="Include",JoinAll(", ",JoinIfFuzzy(J$626:J$667,$F$626:$F$667,$G670),IF(AND(J$2=K$3,K$9="Include (Platform Duplicate)"),JoinIfFuzzy(K$626:K$667,$F$626:$F$667,$G670),"")),"*")</f>
        <v>P*T-, P+T-</v>
      </c>
      <c r="K670" s="58" t="str">
        <f>IF(K$9="Include",JoinAll(", ",JoinIfFuzzy(K$626:K$667,$F$626:$F$667,$G670),IF(AND(K$2=L$3,L$9="Include (Platform Duplicate)"),JoinIfFuzzy(L$626:L$667,$F$626:$F$667,$G670),"")),"*")</f>
        <v>P*T-, P+T-</v>
      </c>
      <c r="L670" s="58" t="str">
        <f>IF(L$9="Include",JoinAll(", ",JoinIfFuzzy(L$626:L$667,$F$626:$F$667,$G670),IF(AND(L$2=M$3,M$9="Include (Platform Duplicate)"),JoinIfFuzzy(M$626:M$667,$F$626:$F$667,$G670),"")),"*")</f>
        <v>*</v>
      </c>
      <c r="M670" s="58" t="str">
        <f>IF(M$9="Include",JoinAll(", ",JoinIfFuzzy(M$626:M$667,$F$626:$F$667,$G670),IF(AND(M$2=N$3,N$9="Include (Platform Duplicate)"),JoinIfFuzzy(N$626:N$667,$F$626:$F$667,$G670),"")),"*")</f>
        <v>P*T-, P*T+, P+T-</v>
      </c>
      <c r="N670" s="58" t="str">
        <f>IF(N$9="Include",JoinAll(", ",JoinIfFuzzy(N$626:N$667,$F$626:$F$667,$G670),IF(AND(N$2=O$3,O$9="Include (Platform Duplicate)"),JoinIfFuzzy(O$626:O$667,$F$626:$F$667,$G670),"")),"*")</f>
        <v>*</v>
      </c>
      <c r="O670" s="58" t="str">
        <f>IF(O$9="Include",JoinAll(", ",JoinIfFuzzy(O$626:O$667,$F$626:$F$667,$G670),IF(AND(O$2=P$3,P$9="Include (Platform Duplicate)"),JoinIfFuzzy(P$626:P$667,$F$626:$F$667,$G670),"")),"*")</f>
        <v>P*T-</v>
      </c>
      <c r="P670" s="58" t="str">
        <f>IF(P$9="Include",JoinAll(", ",JoinIfFuzzy(P$626:P$667,$F$626:$F$667,$G670),IF(AND(P$2=Q$3,Q$9="Include (Platform Duplicate)"),JoinIfFuzzy(Q$626:Q$667,$F$626:$F$667,$G670),"")),"*")</f>
        <v>*</v>
      </c>
      <c r="Q670" s="58" t="str">
        <f>IF(Q$9="Include",JoinAll(", ",JoinIfFuzzy(Q$626:Q$667,$F$626:$F$667,$G670),IF(AND(Q$2=R$3,R$9="Include (Platform Duplicate)"),JoinIfFuzzy(R$626:R$667,$F$626:$F$667,$G670),"")),"*")</f>
        <v>P*T*</v>
      </c>
      <c r="R670" s="58" t="str">
        <f>IF(R$9="Include",JoinAll(", ",JoinIfFuzzy(R$626:R$667,$F$626:$F$667,$G670),IF(AND(R$2=S$3,S$9="Include (Platform Duplicate)"),JoinIfFuzzy(S$626:S$667,$F$626:$F$667,$G670),"")),"*")</f>
        <v>*</v>
      </c>
      <c r="S670" s="58" t="str">
        <f>IF(S$9="Include",JoinAll(", ",JoinIfFuzzy(S$626:S$667,$F$626:$F$667,$G670),IF(AND(S$2=T$3,T$9="Include (Platform Duplicate)"),JoinIfFuzzy(T$626:T$667,$F$626:$F$667,$G670),"")),"*")</f>
        <v>P*T-, P+T-, P+T+</v>
      </c>
      <c r="T670" s="58" t="str">
        <f>IF(T$9="Include",JoinAll(", ",JoinIfFuzzy(T$626:T$667,$F$626:$F$667,$G670),IF(AND(T$2=U$3,U$9="Include (Platform Duplicate)"),JoinIfFuzzy(U$626:U$667,$F$626:$F$667,$G670),"")),"*")</f>
        <v>*</v>
      </c>
      <c r="U670" s="58" t="str">
        <f>IF(U$9="Include",JoinAll(", ",JoinIfFuzzy(U$626:U$667,$F$626:$F$667,$G670),IF(AND(U$2=V$3,V$9="Include (Platform Duplicate)"),JoinIfFuzzy(V$626:V$667,$F$626:$F$667,$G670),"")),"*")</f>
        <v>P*T-, P+T-</v>
      </c>
      <c r="V670" s="58" t="str">
        <f>IF(V$9="Include",JoinAll(", ",JoinIfFuzzy(V$626:V$667,$F$626:$F$667,$G670),IF(AND(V$2=W$3,W$9="Include (Platform Duplicate)"),JoinIfFuzzy(W$626:W$667,$F$626:$F$667,$G670),"")),"*")</f>
        <v>P*T-, P*T+, P+T-, P+T+</v>
      </c>
      <c r="W670" s="58" t="str">
        <f>IF(W$9="Include",JoinAll(", ",JoinIfFuzzy(W$626:W$667,$F$626:$F$667,$G670),IF(AND(W$2=X$3,X$9="Include (Platform Duplicate)"),JoinIfFuzzy(X$626:X$667,$F$626:$F$667,$G670),"")),"*")</f>
        <v>P*T*, P+T-</v>
      </c>
      <c r="X670" s="58" t="str">
        <f>IF(X$9="Include",JoinAll(", ",JoinIfFuzzy(X$626:X$667,$F$626:$F$667,$G670),IF(AND(X$2=Y$3,Y$9="Include (Platform Duplicate)"),JoinIfFuzzy(Y$626:Y$667,$F$626:$F$667,$G670),"")),"*")</f>
        <v>*</v>
      </c>
      <c r="Y670" s="58" t="str">
        <f>IF(Y$9="Include",JoinAll(", ",JoinIfFuzzy(Y$626:Y$667,$F$626:$F$667,$G670),IF(AND(Y$2=Z$3,Z$9="Include (Platform Duplicate)"),JoinIfFuzzy(Z$626:Z$667,$F$626:$F$667,$G670),"")),"*")</f>
        <v>P*T-, P+T-, P+T+</v>
      </c>
      <c r="Z670" s="58" t="str">
        <f>IF(Z$9="Include",JoinAll(", ",JoinIfFuzzy(Z$626:Z$667,$F$626:$F$667,$G670),IF(AND(Z$2=AA$3,AA$9="Include (Platform Duplicate)"),JoinIfFuzzy(AA$626:AA$667,$F$626:$F$667,$G670),"")),"*")</f>
        <v>*</v>
      </c>
      <c r="AA670" s="58" t="str">
        <f>IF(AA$9="Include",JoinAll(", ",JoinIfFuzzy(AA$626:AA$667,$F$626:$F$667,$G670),IF(AND(AA$2=AB$3,AB$9="Include (Platform Duplicate)"),JoinIfFuzzy(AB$626:AB$667,$F$626:$F$667,$G670),"")),"*")</f>
        <v>P*T-, P*T*, P*T+, P+T-</v>
      </c>
      <c r="AB670" s="58" t="str">
        <f>IF(AB$9="Include",JoinAll(", ",JoinIfFuzzy(AB$626:AB$667,$F$626:$F$667,$G670),IF(AND(AB$2=AC$3,AC$9="Include (Platform Duplicate)"),JoinIfFuzzy(AC$626:AC$667,$F$626:$F$667,$G670),"")),"*")</f>
        <v>*</v>
      </c>
      <c r="AC670" s="58" t="str">
        <f>IF(AC$9="Include",JoinAll(", ",JoinIfFuzzy(AC$626:AC$667,$F$626:$F$667,$G670),IF(AND(AC$2=AD$3,AD$9="Include (Platform Duplicate)"),JoinIfFuzzy(AD$626:AD$667,$F$626:$F$667,$G670),"")),"*")</f>
        <v>P*T*, P*T+</v>
      </c>
      <c r="AD670" s="58" t="str">
        <f>IF(AD$9="Include",JoinAll(", ",JoinIfFuzzy(AD$626:AD$667,$F$626:$F$667,$G670),IF(AND(AD$2=AE$3,AE$9="Include (Platform Duplicate)"),JoinIfFuzzy(AE$626:AE$667,$F$626:$F$667,$G670),"")),"*")</f>
        <v>P*T*</v>
      </c>
      <c r="AE670" s="58" t="str">
        <f>IF(AE$9="Include",JoinAll(", ",JoinIfFuzzy(AE$626:AE$667,$F$626:$F$667,$G670),IF(AND(AE$2=AF$3,AF$9="Include (Platform Duplicate)"),JoinIfFuzzy(AF$626:AF$667,$F$626:$F$667,$G670),"")),"*")</f>
        <v>*</v>
      </c>
      <c r="AF670" s="58" t="str">
        <f>IF(AF$9="Include",JoinAll(", ",JoinIfFuzzy(AF$626:AF$667,$F$626:$F$667,$G670),IF(AND(AF$2=AG$3,AG$9="Include (Platform Duplicate)"),JoinIfFuzzy(AG$626:AG$667,$F$626:$F$667,$G670),"")),"*")</f>
        <v>P*T-, P*T*, P*T+, P+T-</v>
      </c>
      <c r="AG670" s="58" t="str">
        <f>IF(AG$9="Include",JoinAll(", ",JoinIfFuzzy(AG$626:AG$667,$F$626:$F$667,$G670),IF(AND(AG$2=AH$3,AH$9="Include (Platform Duplicate)"),JoinIfFuzzy(AH$626:AH$667,$F$626:$F$667,$G670),"")),"*")</f>
        <v>P*T-, P*T*, P+T-</v>
      </c>
      <c r="AH670" s="58" t="str">
        <f>IF(AH$9="Include",JoinAll(", ",JoinIfFuzzy(AH$626:AH$667,$F$626:$F$667,$G670),IF(AND(AH$2=AI$3,AI$9="Include (Platform Duplicate)"),JoinIfFuzzy(AI$626:AI$667,$F$626:$F$667,$G670),"")),"*")</f>
        <v>P*T*</v>
      </c>
      <c r="AI670" s="58" t="str">
        <f>IF(AI$9="Include",JoinAll(", ",JoinIfFuzzy(AI$626:AI$667,$F$626:$F$667,$G670),IF(AND(AI$2=AJ$3,AJ$9="Include (Platform Duplicate)"),JoinIfFuzzy(AJ$626:AJ$667,$F$626:$F$667,$G670),"")),"*")</f>
        <v>*</v>
      </c>
      <c r="AJ670" s="58" t="str">
        <f>IF(AJ$9="Include",JoinAll(", ",JoinIfFuzzy(AJ$626:AJ$667,$F$626:$F$667,$G670),IF(AND(AJ$2=AK$3,AK$9="Include (Platform Duplicate)"),JoinIfFuzzy(AK$626:AK$667,$F$626:$F$667,$G670),"")),"*")</f>
        <v>P*T*, P*T+, P+T-</v>
      </c>
      <c r="AK670" s="58" t="str">
        <f>IF(AK$9="Include",JoinAll(", ",JoinIfFuzzy(AK$626:AK$667,$F$626:$F$667,$G670),IF(AND(AK$2=AL$3,AL$9="Include (Platform Duplicate)"),JoinIfFuzzy(AL$626:AL$667,$F$626:$F$667,$G670),"")),"*")</f>
        <v>*</v>
      </c>
      <c r="AL670" s="58" t="str">
        <f>IF(AL$9="Include",JoinAll(", ",JoinIfFuzzy(AL$626:AL$667,$F$626:$F$667,$G670),IF(AND(AL$2=AM$3,AM$9="Include (Platform Duplicate)"),JoinIfFuzzy(AM$626:AM$667,$F$626:$F$667,$G670),"")),"*")</f>
        <v>P*T*</v>
      </c>
      <c r="AM670" s="58" t="str">
        <f>IF(AM$9="Include",JoinAll(", ",JoinIfFuzzy(AM$626:AM$667,$F$626:$F$667,$G670),IF(AND(AM$2=AN$3,AN$9="Include (Platform Duplicate)"),JoinIfFuzzy(AN$626:AN$667,$F$626:$F$667,$G670),"")),"*")</f>
        <v>P*T*</v>
      </c>
      <c r="AN670" s="58" t="str">
        <f>IF(AN$9="Include",JoinAll(", ",JoinIfFuzzy(AN$626:AN$667,$F$626:$F$667,$G670),IF(AND(AN$2=AO$3,AO$9="Include (Platform Duplicate)"),JoinIfFuzzy(AO$626:AO$667,$F$626:$F$667,$G670),"")),"*")</f>
        <v>P*T*</v>
      </c>
      <c r="AO670" s="58" t="str">
        <f>IF(AO$9="Include",JoinAll(", ",JoinIfFuzzy(AO$626:AO$667,$F$626:$F$667,$G670),IF(AND(AO$2=AP$3,AP$9="Include (Platform Duplicate)"),JoinIfFuzzy(AP$626:AP$667,$F$626:$F$667,$G670),"")),"*")</f>
        <v>*</v>
      </c>
      <c r="AP670" s="58" t="str">
        <f>IF(AP$9="Include",JoinAll(", ",JoinIfFuzzy(AP$626:AP$667,$F$626:$F$667,$G670),IF(AND(AP$2=AQ$3,AQ$9="Include (Platform Duplicate)"),JoinIfFuzzy(AQ$626:AQ$667,$F$626:$F$667,$G670),"")),"*")</f>
        <v>P*T*</v>
      </c>
      <c r="AQ670" s="58" t="str">
        <f>IF(AQ$9="Include",JoinAll(", ",JoinIfFuzzy(AQ$626:AQ$667,$F$626:$F$667,$G670),IF(AND(AQ$2=AR$3,AR$9="Include (Platform Duplicate)"),JoinIfFuzzy(AR$626:AR$667,$F$626:$F$667,$G670),"")),"*")</f>
        <v>*</v>
      </c>
      <c r="AR670" s="58" t="str">
        <f>IF(AR$9="Include",JoinAll(", ",JoinIfFuzzy(AR$626:AR$667,$F$626:$F$667,$G670),IF(AND(AR$2=AS$3,AS$9="Include (Platform Duplicate)"),JoinIfFuzzy(AS$626:AS$667,$F$626:$F$667,$G670),"")),"*")</f>
        <v>P*T*</v>
      </c>
      <c r="AS670" s="58" t="str">
        <f>IF(AS$9="Include",JoinAll(", ",JoinIfFuzzy(AS$626:AS$667,$F$626:$F$667,$G670),IF(AND(AS$2=AT$3,AT$9="Include (Platform Duplicate)"),JoinIfFuzzy(AT$626:AT$667,$F$626:$F$667,$G670),"")),"*")</f>
        <v>*</v>
      </c>
      <c r="AT670" s="58" t="str">
        <f>IF(AT$9="Include",JoinAll(", ",JoinIfFuzzy(AT$626:AT$667,$F$626:$F$667,$G670),IF(AND(AT$2=AU$3,AU$9="Include (Platform Duplicate)"),JoinIfFuzzy(AU$626:AU$667,$F$626:$F$667,$G670),"")),"*")</f>
        <v>P*T-, P+T-</v>
      </c>
      <c r="AU670" s="58" t="str">
        <f>IF(AU$9="Include",JoinAll(", ",JoinIfFuzzy(AU$626:AU$667,$F$626:$F$667,$G670),IF(AND(AU$2=AV$3,AV$9="Include (Platform Duplicate)"),JoinIfFuzzy(AV$626:AV$667,$F$626:$F$667,$G670),"")),"*")</f>
        <v>P*T-, P*T+, P+T-, P+T+</v>
      </c>
      <c r="AV670" s="58" t="str">
        <f>IF(AV$9="Include",JoinAll(", ",JoinIfFuzzy(AV$626:AV$667,$F$626:$F$667,$G670),IF(AND(AV$2=AW$3,AW$9="Include (Platform Duplicate)"),JoinIfFuzzy(AW$626:AW$667,$F$626:$F$667,$G670),"")),"*")</f>
        <v>*</v>
      </c>
      <c r="AW670" s="58" t="str">
        <f>IF(AW$9="Include",JoinAll(", ",JoinIfFuzzy(AW$626:AW$667,$F$626:$F$667,$G670),IF(AND(AW$2=AX$3,AX$9="Include (Platform Duplicate)"),JoinIfFuzzy(AX$626:AX$667,$F$626:$F$667,$G670),"")),"*")</f>
        <v>*</v>
      </c>
      <c r="AX670" s="58" t="str">
        <f>IF(AX$9="Include",JoinAll(", ",JoinIfFuzzy(AX$626:AX$667,$F$626:$F$667,$G670),IF(AND(AX$2=AY$3,AY$9="Include (Platform Duplicate)"),JoinIfFuzzy(AY$626:AY$667,$F$626:$F$667,$G670),"")),"*")</f>
        <v>*</v>
      </c>
      <c r="AY670" s="58" t="str">
        <f>IF(AY$9="Include",JoinAll(", ",JoinIfFuzzy(AY$626:AY$667,$F$626:$F$667,$G670),IF(AND(AY$2=AZ$3,AZ$9="Include (Platform Duplicate)"),JoinIfFuzzy(AZ$626:AZ$667,$F$626:$F$667,$G670),"")),"*")</f>
        <v>*</v>
      </c>
      <c r="AZ670" s="58" t="str">
        <f>IF(AZ$9="Include",JoinAll(", ",JoinIfFuzzy(AZ$626:AZ$667,$F$626:$F$667,$G670),IF(AND(AZ$2=BA$3,BA$9="Include (Platform Duplicate)"),JoinIfFuzzy(BA$626:BA$667,$F$626:$F$667,$G670),"")),"*")</f>
        <v>P*T*</v>
      </c>
      <c r="BA670" s="58" t="str">
        <f>IF(BA$9="Include",JoinAll(", ",JoinIfFuzzy(BA$626:BA$667,$F$626:$F$667,$G670),IF(AND(BA$2=BB$3,BB$9="Include (Platform Duplicate)"),JoinIfFuzzy(BB$626:BB$667,$F$626:$F$667,$G670),"")),"*")</f>
        <v>P*T-</v>
      </c>
      <c r="BB670" s="58" t="str">
        <f>IF(BB$9="Include",JoinAll(", ",JoinIfFuzzy(BB$626:BB$667,$F$626:$F$667,$G670),IF(AND(BB$2=BC$3,BC$9="Include (Platform Duplicate)"),JoinIfFuzzy(BC$626:BC$667,$F$626:$F$667,$G670),"")),"*")</f>
        <v>P*T-, P*T+</v>
      </c>
      <c r="BC670" s="58" t="str">
        <f>IF(BC$9="Include",JoinAll(", ",JoinIfFuzzy(BC$626:BC$667,$F$626:$F$667,$G670),IF(AND(BC$2=BD$3,BD$9="Include (Platform Duplicate)"),JoinIfFuzzy(BD$626:BD$667,$F$626:$F$667,$G670),"")),"*")</f>
        <v>P*T-, P*T+</v>
      </c>
      <c r="BD670" s="58" t="str">
        <f>IF(BD$9="Include",JoinAll(", ",JoinIfFuzzy(BD$626:BD$667,$F$626:$F$667,$G670),IF(AND(BD$2=BE$3,BE$9="Include (Platform Duplicate)"),JoinIfFuzzy(BE$626:BE$667,$F$626:$F$667,$G670),"")),"*")</f>
        <v>P*T-, P*T+, P+T-, P+T+</v>
      </c>
      <c r="BE670" s="58" t="str">
        <f>IF(BE$9="Include",JoinAll(", ",JoinIfFuzzy(BE$626:BE$667,$F$626:$F$667,$G670),IF(AND(BE$2=BF$3,BF$9="Include (Platform Duplicate)"),JoinIfFuzzy(BF$626:BF$667,$F$626:$F$667,$G670),"")),"*")</f>
        <v>*</v>
      </c>
      <c r="BF670" s="58" t="str">
        <f>IF(BF$9="Include",JoinAll(", ",JoinIfFuzzy(BF$626:BF$667,$F$626:$F$667,$G670),IF(AND(BF$2=BG$3,BG$9="Include (Platform Duplicate)"),JoinIfFuzzy(BG$626:BG$667,$F$626:$F$667,$G670),"")),"*")</f>
        <v>*</v>
      </c>
      <c r="BG670" s="58" t="str">
        <f>IF(BG$9="Include",JoinAll(", ",JoinIfFuzzy(BG$626:BG$667,$F$626:$F$667,$G670),IF(AND(BG$2=BH$3,BH$9="Include (Platform Duplicate)"),JoinIfFuzzy(BH$626:BH$667,$F$626:$F$667,$G670),"")),"*")</f>
        <v>P*T*</v>
      </c>
      <c r="BH670" s="58" t="str">
        <f>IF(BH$9="Include",JoinAll(", ",JoinIfFuzzy(BH$626:BH$667,$F$626:$F$667,$G670),IF(AND(BH$2=BI$3,BI$9="Include (Platform Duplicate)"),JoinIfFuzzy(BI$626:BI$667,$F$626:$F$667,$G670),"")),"*")</f>
        <v>*</v>
      </c>
      <c r="BI670" s="58" t="str">
        <f>IF(BI$9="Include",JoinAll(", ",JoinIfFuzzy(BI$626:BI$667,$F$626:$F$667,$G670),IF(AND(BI$2=BJ$3,BJ$9="Include (Platform Duplicate)"),JoinIfFuzzy(BJ$626:BJ$667,$F$626:$F$667,$G670),"")),"*")</f>
        <v>P*T*, P*T+</v>
      </c>
      <c r="BJ670" s="58" t="str">
        <f>IF(BJ$9="Include",JoinAll(", ",JoinIfFuzzy(BJ$626:BJ$667,$F$626:$F$667,$G670),IF(AND(BJ$2=BK$3,BK$9="Include (Platform Duplicate)"),JoinIfFuzzy(BK$626:BK$667,$F$626:$F$667,$G670),"")),"*")</f>
        <v>P*T-, P*T+, P+T-, P+T+</v>
      </c>
      <c r="BK670" s="58" t="str">
        <f>IF(BK$9="Include",JoinAll(", ",JoinIfFuzzy(BK$626:BK$667,$F$626:$F$667,$G670),IF(AND(BK$2=BL$3,BL$9="Include (Platform Duplicate)"),JoinIfFuzzy(BL$626:BL$667,$F$626:$F$667,$G670),"")),"*")</f>
        <v>*</v>
      </c>
      <c r="BL670" s="58" t="str">
        <f>IF(BL$9="Include",JoinAll(", ",JoinIfFuzzy(BL$626:BL$667,$F$626:$F$667,$G670),IF(AND(BL$2=BM$3,BM$9="Include (Platform Duplicate)"),JoinIfFuzzy(BM$626:BM$667,$F$626:$F$667,$G670),"")),"*")</f>
        <v>P*T-, P+T-, P+T+</v>
      </c>
      <c r="BM670" s="58" t="str">
        <f>IF(BM$9="Include",JoinAll(", ",JoinIfFuzzy(BM$626:BM$667,$F$626:$F$667,$G670),IF(AND(BM$2=BN$3,BN$9="Include (Platform Duplicate)"),JoinIfFuzzy(BN$626:BN$667,$F$626:$F$667,$G670),"")),"*")</f>
        <v>*</v>
      </c>
      <c r="BN670" s="58" t="str">
        <f>IF(BN$9="Include",JoinAll(", ",JoinIfFuzzy(BN$626:BN$667,$F$626:$F$667,$G670),IF(AND(BN$2=BO$3,BO$9="Include (Platform Duplicate)"),JoinIfFuzzy(BO$626:BO$667,$F$626:$F$667,$G670),"")),"*")</f>
        <v>P*T*</v>
      </c>
      <c r="BO670" s="58" t="str">
        <f>IF(BO$9="Include",JoinAll(", ",JoinIfFuzzy(BO$626:BO$667,$F$626:$F$667,$G670),IF(AND(BO$2=BP$3,BP$9="Include (Platform Duplicate)"),JoinIfFuzzy(BP$626:BP$667,$F$626:$F$667,$G670),"")),"*")</f>
        <v>P*T*</v>
      </c>
      <c r="BP670" s="58" t="str">
        <f>IF(BP$9="Include",JoinAll(", ",JoinIfFuzzy(BP$626:BP$667,$F$626:$F$667,$G670),IF(AND(BP$2=BQ$3,BQ$9="Include (Platform Duplicate)"),JoinIfFuzzy(BQ$626:BQ$667,$F$626:$F$667,$G670),"")),"*")</f>
        <v>*</v>
      </c>
      <c r="BQ670" s="58" t="str">
        <f>IF(BQ$9="Include",JoinAll(", ",JoinIfFuzzy(BQ$626:BQ$667,$F$626:$F$667,$G670),IF(AND(BQ$2=BR$3,BR$9="Include (Platform Duplicate)"),JoinIfFuzzy(BR$626:BR$667,$F$626:$F$667,$G670),"")),"*")</f>
        <v>P*T*</v>
      </c>
      <c r="BR670" s="58" t="str">
        <f>IF(BR$9="Include",JoinAll(", ",JoinIfFuzzy(BR$626:BR$667,$F$626:$F$667,$G670),IF(AND(BR$2=BS$3,BS$9="Include (Platform Duplicate)"),JoinIfFuzzy(BS$626:BS$667,$F$626:$F$667,$G670),"")),"*")</f>
        <v>*</v>
      </c>
      <c r="BS670" s="58" t="str">
        <f>IF(BS$9="Include",JoinAll(", ",JoinIfFuzzy(BS$626:BS$667,$F$626:$F$667,$G670),IF(AND(BS$2=BT$3,BT$9="Include (Platform Duplicate)"),JoinIfFuzzy(BT$626:BT$667,$F$626:$F$667,$G670),"")),"*")</f>
        <v>P*T*</v>
      </c>
      <c r="BT670" s="58" t="str">
        <f>IF(BT$9="Include",JoinAll(", ",JoinIfFuzzy(BT$626:BT$667,$F$626:$F$667,$G670),IF(AND(BT$2=BU$3,BU$9="Include (Platform Duplicate)"),JoinIfFuzzy(BU$626:BU$667,$F$626:$F$667,$G670),"")),"*")</f>
        <v>P*T-, P*T+, P+T-, P+T+</v>
      </c>
      <c r="BU670" s="58" t="str">
        <f>IF(BU$9="Include",JoinAll(", ",JoinIfFuzzy(BU$626:BU$667,$F$626:$F$667,$G670),IF(AND(BU$2=BV$3,BV$9="Include (Platform Duplicate)"),JoinIfFuzzy(BV$626:BV$667,$F$626:$F$667,$G670),"")),"*")</f>
        <v>*</v>
      </c>
      <c r="BV670" s="58" t="str">
        <f>IF(BV$9="Include",JoinAll(", ",JoinIfFuzzy(BV$626:BV$667,$F$626:$F$667,$G670),IF(AND(BV$2=BW$3,BW$9="Include (Platform Duplicate)"),JoinIfFuzzy(BW$626:BW$667,$F$626:$F$667,$G670),"")),"*")</f>
        <v>P*T-, P+T-</v>
      </c>
      <c r="BW670" s="58" t="str">
        <f>IF(BW$9="Include",JoinAll(", ",JoinIfFuzzy(BW$626:BW$667,$F$626:$F$667,$G670),IF(AND(BW$2=BX$3,BX$9="Include (Platform Duplicate)"),JoinIfFuzzy(BX$626:BX$667,$F$626:$F$667,$G670),"")),"*")</f>
        <v>*</v>
      </c>
      <c r="BX670" s="58" t="str">
        <f>IF(BX$9="Include",JoinAll(", ",JoinIfFuzzy(BX$626:BX$667,$F$626:$F$667,$G670),IF(AND(BX$2=BY$3,BY$9="Include (Platform Duplicate)"),JoinIfFuzzy(BY$626:BY$667,$F$626:$F$667,$G670),"")),"*")</f>
        <v>P*T*, P*T+</v>
      </c>
      <c r="BY670" s="58" t="str">
        <f>IF(BY$9="Include",JoinAll(", ",JoinIfFuzzy(BY$626:BY$667,$F$626:$F$667,$G670),IF(AND(BY$2=BZ$3,BZ$9="Include (Platform Duplicate)"),JoinIfFuzzy(BZ$626:BZ$667,$F$626:$F$667,$G670),"")),"*")</f>
        <v>*</v>
      </c>
      <c r="BZ670" s="58" t="str">
        <f>IF(BZ$9="Include",JoinAll(", ",JoinIfFuzzy(BZ$626:BZ$667,$F$626:$F$667,$G670),IF(AND(BZ$2=CA$3,CA$9="Include (Platform Duplicate)"),JoinIfFuzzy(CA$626:CA$667,$F$626:$F$667,$G670),"")),"*")</f>
        <v>P*T-, P+T-</v>
      </c>
      <c r="CA670" s="58" t="str">
        <f>IF(CA$9="Include",JoinAll(", ",JoinIfFuzzy(CA$626:CA$667,$F$626:$F$667,$G670),IF(AND(CA$2=CB$3,CB$9="Include (Platform Duplicate)"),JoinIfFuzzy(CB$626:CB$667,$F$626:$F$667,$G670),"")),"*")</f>
        <v>P*T-, P+T-</v>
      </c>
      <c r="CB670" s="58" t="str">
        <f>IF(CB$9="Include",JoinAll(", ",JoinIfFuzzy(CB$626:CB$667,$F$626:$F$667,$G670),IF(AND(CB$2=CC$3,CC$9="Include (Platform Duplicate)"),JoinIfFuzzy(CC$626:CC$667,$F$626:$F$667,$G670),"")),"*")</f>
        <v>P*T*</v>
      </c>
      <c r="CC670" s="58" t="str">
        <f>IF(CC$9="Include",JoinAll(", ",JoinIfFuzzy(CC$626:CC$667,$F$626:$F$667,$G670),IF(AND(CC$2=CD$3,CD$9="Include (Platform Duplicate)"),JoinIfFuzzy(CD$626:CD$667,$F$626:$F$667,$G670),"")),"*")</f>
        <v>P*T-, P*T+, P+T-</v>
      </c>
      <c r="CD670" s="58" t="str">
        <f>IF(CD$9="Include",JoinAll(", ",JoinIfFuzzy(CD$626:CD$667,$F$626:$F$667,$G670),IF(AND(CD$2=CE$3,CE$9="Include (Platform Duplicate)"),JoinIfFuzzy(CE$626:CE$667,$F$626:$F$667,$G670),"")),"*")</f>
        <v>*</v>
      </c>
      <c r="CE670" s="58" t="str">
        <f>IF(CE$9="Include",JoinAll(", ",JoinIfFuzzy(CE$626:CE$667,$F$626:$F$667,$G670),IF(AND(CE$2=CF$3,CF$9="Include (Platform Duplicate)"),JoinIfFuzzy(CF$626:CF$667,$F$626:$F$667,$G670),"")),"*")</f>
        <v>*</v>
      </c>
      <c r="CF670" s="58" t="str">
        <f>IF(CF$9="Include",JoinAll(", ",JoinIfFuzzy(CF$626:CF$667,$F$626:$F$667,$G670),IF(AND(CF$2=CG$3,CG$9="Include (Platform Duplicate)"),JoinIfFuzzy(CG$626:CG$667,$F$626:$F$667,$G670),"")),"*")</f>
        <v>*</v>
      </c>
      <c r="CG670" s="58" t="str">
        <f>IF(CG$9="Include",JoinAll(", ",JoinIfFuzzy(CG$626:CG$667,$F$626:$F$667,$G670),IF(AND(CG$2=CH$3,CH$9="Include (Platform Duplicate)"),JoinIfFuzzy(CH$626:CH$667,$F$626:$F$667,$G670),"")),"*")</f>
        <v>P*T*</v>
      </c>
      <c r="CH670" s="58" t="str">
        <f>IF(CH$9="Include",JoinAll(", ",JoinIfFuzzy(CH$626:CH$667,$F$626:$F$667,$G670),IF(AND(CH$2=CI$3,CI$9="Include (Platform Duplicate)"),JoinIfFuzzy(CI$626:CI$667,$F$626:$F$667,$G670),"")),"*")</f>
        <v>P*T-</v>
      </c>
      <c r="CI670" s="58" t="str">
        <f>IF(CI$9="Include",JoinAll(", ",JoinIfFuzzy(CI$626:CI$667,$F$626:$F$667,$G670),IF(AND(CI$2=CJ$3,CJ$9="Include (Platform Duplicate)"),JoinIfFuzzy(CJ$626:CJ$667,$F$626:$F$667,$G670),"")),"*")</f>
        <v>*</v>
      </c>
      <c r="CJ670" s="58" t="str">
        <f>IF(CJ$9="Include",JoinAll(", ",JoinIfFuzzy(CJ$626:CJ$667,$F$626:$F$667,$G670),IF(AND(CJ$2=CK$3,CK$9="Include (Platform Duplicate)"),JoinIfFuzzy(CK$626:CK$667,$F$626:$F$667,$G670),"")),"*")</f>
        <v>P*T*, P+T-</v>
      </c>
      <c r="CK670" s="58" t="str">
        <f>IF(CK$9="Include",JoinAll(", ",JoinIfFuzzy(CK$626:CK$667,$F$626:$F$667,$G670),IF(AND(CK$2=CL$3,CL$9="Include (Platform Duplicate)"),JoinIfFuzzy(CL$626:CL$667,$F$626:$F$667,$G670),"")),"*")</f>
        <v>P*T-, P*T+, P+T-, P+T+</v>
      </c>
      <c r="CL670" s="58" t="str">
        <f>IF(CL$9="Include",JoinAll(", ",JoinIfFuzzy(CL$626:CL$667,$F$626:$F$667,$G670),IF(AND(CL$2=CM$3,CM$9="Include (Platform Duplicate)"),JoinIfFuzzy(CM$626:CM$667,$F$626:$F$667,$G670),"")),"*")</f>
        <v>P*T-, P*T+, P+T-, P+T+</v>
      </c>
      <c r="CM670" s="58" t="str">
        <f>IF(CM$9="Include",JoinAll(", ",JoinIfFuzzy(CM$626:CM$667,$F$626:$F$667,$G670),IF(AND(CM$2=CN$3,CN$9="Include (Platform Duplicate)"),JoinIfFuzzy(CN$626:CN$667,$F$626:$F$667,$G670),"")),"*")</f>
        <v>*</v>
      </c>
      <c r="CN670" s="58" t="str">
        <f>IF(CN$9="Include",JoinAll(", ",JoinIfFuzzy(CN$626:CN$667,$F$626:$F$667,$G670),IF(AND(CN$2=CO$3,CO$9="Include (Platform Duplicate)"),JoinIfFuzzy(CO$626:CO$667,$F$626:$F$667,$G670),"")),"*")</f>
        <v>P*T-, P+T-</v>
      </c>
      <c r="CO670" s="58" t="str">
        <f>IF(CO$9="Include",JoinAll(", ",JoinIfFuzzy(CO$626:CO$667,$F$626:$F$667,$G670),IF(AND(CO$2=CP$3,CP$9="Include (Platform Duplicate)"),JoinIfFuzzy(CP$626:CP$667,$F$626:$F$667,$G670),"")),"*")</f>
        <v>P*T-, P*T+, P+T+</v>
      </c>
      <c r="CP670" s="58" t="str">
        <f>IF(CP$9="Include",JoinAll(", ",JoinIfFuzzy(CP$626:CP$667,$F$626:$F$667,$G670),IF(AND(CP$2=CQ$3,CQ$9="Include (Platform Duplicate)"),JoinIfFuzzy(CQ$626:CQ$667,$F$626:$F$667,$G670),"")),"*")</f>
        <v>*</v>
      </c>
      <c r="CQ670" s="58" t="str">
        <f>IF(CQ$9="Include",JoinAll(", ",JoinIfFuzzy(CQ$626:CQ$667,$F$626:$F$667,$G670),IF(AND(CQ$2=CR$3,CR$9="Include (Platform Duplicate)"),JoinIfFuzzy(CR$626:CR$667,$F$626:$F$667,$G670),"")),"*")</f>
        <v>P*T*, P*T+</v>
      </c>
      <c r="CR670" s="58" t="str">
        <f>IF(CR$9="Include",JoinAll(", ",JoinIfFuzzy(CR$626:CR$667,$F$626:$F$667,$G670),IF(AND(CR$2=CS$3,CS$9="Include (Platform Duplicate)"),JoinIfFuzzy(CS$626:CS$667,$F$626:$F$667,$G670),"")),"*")</f>
        <v>P*T*</v>
      </c>
      <c r="CS670" s="58" t="str">
        <f>IF(CS$9="Include",JoinAll(", ",JoinIfFuzzy(CS$626:CS$667,$F$626:$F$667,$G670),IF(AND(CS$2=CT$3,CT$9="Include (Platform Duplicate)"),JoinIfFuzzy(CT$626:CT$667,$F$626:$F$667,$G670),"")),"*")</f>
        <v>P*T*</v>
      </c>
      <c r="CT670" s="58" t="str">
        <f>IF(CT$9="Include",JoinAll(", ",JoinIfFuzzy(CT$626:CT$667,$F$626:$F$667,$G670),IF(AND(CT$2=CU$3,CU$9="Include (Platform Duplicate)"),JoinIfFuzzy(CU$626:CU$667,$F$626:$F$667,$G670),"")),"*")</f>
        <v>*</v>
      </c>
      <c r="CU670" s="58" t="str">
        <f>IF(CU$9="Include",JoinAll(", ",JoinIfFuzzy(CU$626:CU$667,$F$626:$F$667,$G670),IF(AND(CU$2=CV$3,CV$9="Include (Platform Duplicate)"),JoinIfFuzzy(CV$626:CV$667,$F$626:$F$667,$G670),"")),"*")</f>
        <v>P*T-, P+T-</v>
      </c>
      <c r="CV670" s="58" t="str">
        <f>IF(CV$9="Include",JoinAll(", ",JoinIfFuzzy(CV$626:CV$667,$F$626:$F$667,$G670),IF(AND(CV$2=CW$3,CW$9="Include (Platform Duplicate)"),JoinIfFuzzy(CW$626:CW$667,$F$626:$F$667,$G670),"")),"*")</f>
        <v>*</v>
      </c>
      <c r="CW670" s="58" t="str">
        <f>IF(CW$9="Include",JoinAll(", ",JoinIfFuzzy(CW$626:CW$667,$F$626:$F$667,$G670),IF(AND(CW$2=CX$3,CX$9="Include (Platform Duplicate)"),JoinIfFuzzy(CX$626:CX$667,$F$626:$F$667,$G670),"")),"*")</f>
        <v>P*T*</v>
      </c>
      <c r="CX670" s="58" t="str">
        <f>IF(CX$9="Include",JoinAll(", ",JoinIfFuzzy(CX$626:CX$667,$F$626:$F$667,$G670),IF(AND(CX$2=CY$3,CY$9="Include (Platform Duplicate)"),JoinIfFuzzy(CY$626:CY$667,$F$626:$F$667,$G670),"")),"*")</f>
        <v>*</v>
      </c>
      <c r="CY670" s="58" t="str">
        <f>IF(CY$9="Include",JoinAll(", ",JoinIfFuzzy(CY$626:CY$667,$F$626:$F$667,$G670),IF(AND(CY$2=CZ$3,CZ$9="Include (Platform Duplicate)"),JoinIfFuzzy(CZ$626:CZ$667,$F$626:$F$667,$G670),"")),"*")</f>
        <v>P*T-, P*T*, P*T+, P+T-</v>
      </c>
      <c r="CZ670" s="58" t="str">
        <f>IF(CZ$9="Include",JoinAll(", ",JoinIfFuzzy(CZ$626:CZ$667,$F$626:$F$667,$G670),IF(AND(CZ$2=DA$3,DA$9="Include (Platform Duplicate)"),JoinIfFuzzy(DA$626:DA$667,$F$626:$F$667,$G670),"")),"*")</f>
        <v>*</v>
      </c>
      <c r="DA670" s="58" t="str">
        <f>IF(DA$9="Include",JoinAll(", ",JoinIfFuzzy(DA$626:DA$667,$F$626:$F$667,$G670),IF(AND(DA$2=DB$3,DB$9="Include (Platform Duplicate)"),JoinIfFuzzy(DB$626:DB$667,$F$626:$F$667,$G670),"")),"*")</f>
        <v>P*T-, P*T+, P+T+</v>
      </c>
      <c r="DB670" s="58" t="str">
        <f>IF(DB$9="Include",JoinAll(", ",JoinIfFuzzy(DB$626:DB$667,$F$626:$F$667,$G670),IF(AND(DB$2=DC$3,DC$9="Include (Platform Duplicate)"),JoinIfFuzzy(DC$626:DC$667,$F$626:$F$667,$G670),"")),"*")</f>
        <v>*</v>
      </c>
      <c r="DC670" s="58" t="str">
        <f>IF(DC$9="Include",JoinAll(", ",JoinIfFuzzy(DC$626:DC$667,$F$626:$F$667,$G670),IF(AND(DC$2=DD$3,DD$9="Include (Platform Duplicate)"),JoinIfFuzzy(DD$626:DD$667,$F$626:$F$667,$G670),"")),"*")</f>
        <v>*</v>
      </c>
      <c r="DD670" s="58" t="str">
        <f>IF(DD$9="Include",JoinAll(", ",JoinIfFuzzy(DD$626:DD$667,$F$626:$F$667,$G670),IF(AND(DD$2=DE$3,DE$9="Include (Platform Duplicate)"),JoinIfFuzzy(DE$626:DE$667,$F$626:$F$667,$G670),"")),"*")</f>
        <v>P*T-, P*T+</v>
      </c>
      <c r="DE670" s="58" t="str">
        <f>IF(DE$9="Include",JoinAll(", ",JoinIfFuzzy(DE$626:DE$667,$F$626:$F$667,$G670),IF(AND(DE$2=DF$3,DF$9="Include (Platform Duplicate)"),JoinIfFuzzy(DF$626:DF$667,$F$626:$F$667,$G670),"")),"*")</f>
        <v>P*T-, P*T+</v>
      </c>
      <c r="DF670" s="58" t="str">
        <f>IF(DF$9="Include",JoinAll(", ",JoinIfFuzzy(DF$626:DF$667,$F$626:$F$667,$G670),IF(AND(DF$2=DG$3,DG$9="Include (Platform Duplicate)"),JoinIfFuzzy(DG$626:DG$667,$F$626:$F$667,$G670),"")),"*")</f>
        <v>*</v>
      </c>
      <c r="DG670" s="58" t="str">
        <f>IF(DG$9="Include",JoinAll(", ",JoinIfFuzzy(DG$626:DG$667,$F$626:$F$667,$G670),IF(AND(DG$2=DH$3,DH$9="Include (Platform Duplicate)"),JoinIfFuzzy(DH$626:DH$667,$F$626:$F$667,$G670),"")),"*")</f>
        <v>P*T-, P*T*</v>
      </c>
      <c r="DH670" s="58" t="str">
        <f>IF(DH$9="Include",JoinAll(", ",JoinIfFuzzy(DH$626:DH$667,$F$626:$F$667,$G670),IF(AND(DH$2=DI$3,DI$9="Include (Platform Duplicate)"),JoinIfFuzzy(DI$626:DI$667,$F$626:$F$667,$G670),"")),"*")</f>
        <v>P*T-, P*T*, P+T-</v>
      </c>
      <c r="DI670" s="58" t="str">
        <f>IF(DI$9="Include",JoinAll(", ",JoinIfFuzzy(DI$626:DI$667,$F$626:$F$667,$G670),IF(AND(DI$2=DJ$3,DJ$9="Include (Platform Duplicate)"),JoinIfFuzzy(DJ$626:DJ$667,$F$626:$F$667,$G670),"")),"*")</f>
        <v>P*T-</v>
      </c>
      <c r="DJ670" s="58" t="str">
        <f>IF(DJ$9="Include",JoinAll(", ",JoinIfFuzzy(DJ$626:DJ$667,$F$626:$F$667,$G670),IF(AND(DJ$2=DK$3,DK$9="Include (Platform Duplicate)"),JoinIfFuzzy(DK$626:DK$667,$F$626:$F$667,$G670),"")),"*")</f>
        <v>P*T*, P*T+</v>
      </c>
      <c r="DK670" s="58" t="str">
        <f>IF(DK$9="Include",JoinAll(", ",JoinIfFuzzy(DK$626:DK$667,$F$626:$F$667,$G670),IF(AND(DK$2=DL$3,DL$9="Include (Platform Duplicate)"),JoinIfFuzzy(DL$626:DL$667,$F$626:$F$667,$G670),"")),"*")</f>
        <v>*</v>
      </c>
      <c r="DL670" s="58" t="str">
        <f>IF(DL$9="Include",JoinAll(", ",JoinIfFuzzy(DL$626:DL$667,$F$626:$F$667,$G670),IF(AND(DL$2=DM$3,DM$9="Include (Platform Duplicate)"),JoinIfFuzzy(DM$626:DM$667,$F$626:$F$667,$G670),"")),"*")</f>
        <v>P*T-, P+T-</v>
      </c>
      <c r="DM670" s="58" t="str">
        <f>IF(DM$9="Include",JoinAll(", ",JoinIfFuzzy(DM$626:DM$667,$F$626:$F$667,$G670),IF(AND(DM$2=DN$3,DN$9="Include (Platform Duplicate)"),JoinIfFuzzy(DN$626:DN$667,$F$626:$F$667,$G670),"")),"*")</f>
        <v>*</v>
      </c>
      <c r="DN670" s="58" t="str">
        <f>IF(DN$9="Include",JoinAll(", ",JoinIfFuzzy(DN$626:DN$667,$F$626:$F$667,$G670),IF(AND(DN$2=DO$3,DO$9="Include (Platform Duplicate)"),JoinIfFuzzy(DO$626:DO$667,$F$626:$F$667,$G670),"")),"*")</f>
        <v>P*T*, P*T+</v>
      </c>
      <c r="DO670" s="58" t="str">
        <f>IF(DO$9="Include",JoinAll(", ",JoinIfFuzzy(DO$626:DO$667,$F$626:$F$667,$G670),IF(AND(DO$2=DP$3,DP$9="Include (Platform Duplicate)"),JoinIfFuzzy(DP$626:DP$667,$F$626:$F$667,$G670),"")),"*")</f>
        <v>*</v>
      </c>
      <c r="DP670" s="58" t="str">
        <f>IF(DP$9="Include",JoinAll(", ",JoinIfFuzzy(DP$626:DP$667,$F$626:$F$667,$G670),IF(AND(DP$2=DQ$3,DQ$9="Include (Platform Duplicate)"),JoinIfFuzzy(DQ$626:DQ$667,$F$626:$F$667,$G670),"")),"*")</f>
        <v>P*T-, P*T+</v>
      </c>
      <c r="DQ670" s="58" t="str">
        <f>IF(DQ$9="Include",JoinAll(", ",JoinIfFuzzy(DQ$626:DQ$667,$F$626:$F$667,$G670),IF(AND(DQ$2=DR$3,DR$9="Include (Platform Duplicate)"),JoinIfFuzzy(DR$626:DR$667,$F$626:$F$667,$G670),"")),"*")</f>
        <v>*</v>
      </c>
      <c r="DR670" s="58" t="str">
        <f>IF(DR$9="Include",JoinAll(", ",JoinIfFuzzy(DR$626:DR$667,$F$626:$F$667,$G670),IF(AND(DR$2=DS$3,DS$9="Include (Platform Duplicate)"),JoinIfFuzzy(DS$626:DS$667,$F$626:$F$667,$G670),"")),"*")</f>
        <v>*</v>
      </c>
      <c r="DS670" s="58" t="str">
        <f>IF(DS$9="Include",JoinAll(", ",JoinIfFuzzy(DS$626:DS$667,$F$626:$F$667,$G670),IF(AND(DS$2=DT$3,DT$9="Include (Platform Duplicate)"),JoinIfFuzzy(DT$626:DT$667,$F$626:$F$667,$G670),"")),"*")</f>
        <v>P*T*</v>
      </c>
      <c r="DT670" s="58" t="str">
        <f>IF(DT$9="Include",JoinAll(", ",JoinIfFuzzy(DT$626:DT$667,$F$626:$F$667,$G670),IF(AND(DT$2=DU$3,DU$9="Include (Platform Duplicate)"),JoinIfFuzzy(DU$626:DU$667,$F$626:$F$667,$G670),"")),"*")</f>
        <v>P*T*</v>
      </c>
      <c r="DU670" s="58" t="str">
        <f>IF(DU$9="Include",JoinAll(", ",JoinIfFuzzy(DU$626:DU$667,$F$626:$F$667,$G670),IF(AND(DU$2=DV$3,DV$9="Include (Platform Duplicate)"),JoinIfFuzzy(DV$626:DV$667,$F$626:$F$667,$G670),"")),"*")</f>
        <v>*</v>
      </c>
      <c r="DV670" s="58" t="str">
        <f>IF(DV$9="Include",JoinAll(", ",JoinIfFuzzy(DV$626:DV$667,$F$626:$F$667,$G670),IF(AND(DV$2=DW$3,DW$9="Include (Platform Duplicate)"),JoinIfFuzzy(DW$626:DW$667,$F$626:$F$667,$G670),"")),"*")</f>
        <v>*</v>
      </c>
      <c r="DW670" s="58" t="str">
        <f>IF(DW$9="Include",JoinAll(", ",JoinIfFuzzy(DW$626:DW$667,$F$626:$F$667,$G670),IF(AND(DW$2=DX$3,DX$9="Include (Platform Duplicate)"),JoinIfFuzzy(DX$626:DX$667,$F$626:$F$667,$G670),"")),"*")</f>
        <v>P*T-</v>
      </c>
      <c r="DX670" s="58" t="str">
        <f>IF(DX$9="Include",JoinAll(", ",JoinIfFuzzy(DX$626:DX$667,$F$626:$F$667,$G670),IF(AND(DX$2=DY$3,DY$9="Include (Platform Duplicate)"),JoinIfFuzzy(DY$626:DY$667,$F$626:$F$667,$G670),"")),"*")</f>
        <v>P*T*</v>
      </c>
      <c r="DY670" s="58" t="str">
        <f>IF(DY$9="Include",JoinAll(", ",JoinIfFuzzy(DY$626:DY$667,$F$626:$F$667,$G670),IF(AND(DY$2=DZ$3,DZ$9="Include (Platform Duplicate)"),JoinIfFuzzy(DZ$626:DZ$667,$F$626:$F$667,$G670),"")),"*")</f>
        <v>P*T-, P*T*, P*T+, P+T-</v>
      </c>
      <c r="DZ670" s="58" t="str">
        <f>IF(DZ$9="Include",JoinAll(", ",JoinIfFuzzy(DZ$626:DZ$667,$F$626:$F$667,$G670),IF(AND(DZ$2=EA$3,EA$9="Include (Platform Duplicate)"),JoinIfFuzzy(EA$626:EA$667,$F$626:$F$667,$G670),"")),"*")</f>
        <v>*</v>
      </c>
      <c r="EA670" s="58" t="str">
        <f>IF(EA$9="Include",JoinAll(", ",JoinIfFuzzy(EA$626:EA$667,$F$626:$F$667,$G670),IF(AND(EA$2=EB$3,EB$9="Include (Platform Duplicate)"),JoinIfFuzzy(EB$626:EB$667,$F$626:$F$667,$G670),"")),"*")</f>
        <v>P*T*, P*T+</v>
      </c>
      <c r="EB670" s="58" t="str">
        <f>IF(EB$9="Include",JoinAll(", ",JoinIfFuzzy(EB$626:EB$667,$F$626:$F$667,$G670),IF(AND(EB$2=EC$3,EC$9="Include (Platform Duplicate)"),JoinIfFuzzy(EC$626:EC$667,$F$626:$F$667,$G670),"")),"*")</f>
        <v>P*T*, P+T-</v>
      </c>
      <c r="EC670" s="58" t="str">
        <f>IF(EC$9="Include",JoinAll(", ",JoinIfFuzzy(EC$626:EC$667,$F$626:$F$667,$G670),IF(AND(EC$2=ED$3,ED$9="Include (Platform Duplicate)"),JoinIfFuzzy(ED$626:ED$667,$F$626:$F$667,$G670),"")),"*")</f>
        <v>P*T-, P*T+, P+T-</v>
      </c>
      <c r="ED670" s="58" t="str">
        <f>IF(ED$9="Include",JoinAll(", ",JoinIfFuzzy(ED$626:ED$667,$F$626:$F$667,$G670),IF(AND(ED$2=EE$3,EE$9="Include (Platform Duplicate)"),JoinIfFuzzy(EE$626:EE$667,$F$626:$F$667,$G670),"")),"*")</f>
        <v>*</v>
      </c>
      <c r="EE670" s="58" t="str">
        <f>IF(EE$9="Include",JoinAll(", ",JoinIfFuzzy(EE$626:EE$667,$F$626:$F$667,$G670),IF(AND(EE$2=EF$3,EF$9="Include (Platform Duplicate)"),JoinIfFuzzy(EF$626:EF$667,$F$626:$F$667,$G670),"")),"*")</f>
        <v>P*T-, P+T-</v>
      </c>
      <c r="EF670" s="58" t="str">
        <f>IF(EF$9="Include",JoinAll(", ",JoinIfFuzzy(EF$626:EF$667,$F$626:$F$667,$G670),IF(AND(EF$2=EG$3,EG$9="Include (Platform Duplicate)"),JoinIfFuzzy(EG$626:EG$667,$F$626:$F$667,$G670),"")),"*")</f>
        <v>P*T*, P*T+</v>
      </c>
      <c r="EG670" s="58" t="str">
        <f>IF(EG$9="Include",JoinAll(", ",JoinIfFuzzy(EG$626:EG$667,$F$626:$F$667,$G670),IF(AND(EG$2=EH$3,EH$9="Include (Platform Duplicate)"),JoinIfFuzzy(EH$626:EH$667,$F$626:$F$667,$G670),"")),"*")</f>
        <v>*</v>
      </c>
      <c r="EH670" s="58" t="str">
        <f>IF(EH$9="Include",JoinAll(", ",JoinIfFuzzy(EH$626:EH$667,$F$626:$F$667,$G670),IF(AND(EH$2=EI$3,EI$9="Include (Platform Duplicate)"),JoinIfFuzzy(EI$626:EI$667,$F$626:$F$667,$G670),"")),"*")</f>
        <v>P*T-, P+T-, P+T+</v>
      </c>
      <c r="EI670" s="58" t="str">
        <f>IF(EI$9="Include",JoinAll(", ",JoinIfFuzzy(EI$626:EI$667,$F$626:$F$667,$G670),IF(AND(EI$2=EJ$3,EJ$9="Include (Platform Duplicate)"),JoinIfFuzzy(EJ$626:EJ$667,$F$626:$F$667,$G670),"")),"*")</f>
        <v>*</v>
      </c>
      <c r="EJ670" s="58" t="str">
        <f>IF(EJ$9="Include",JoinAll(", ",JoinIfFuzzy(EJ$626:EJ$667,$F$626:$F$667,$G670),IF(AND(EJ$2=EK$3,EK$9="Include (Platform Duplicate)"),JoinIfFuzzy(EK$626:EK$667,$F$626:$F$667,$G670),"")),"*")</f>
        <v>P*T-, P+T-, P+T+</v>
      </c>
      <c r="EK670" s="58" t="str">
        <f>IF(EK$9="Include",JoinAll(", ",JoinIfFuzzy(EK$626:EK$667,$F$626:$F$667,$G670),IF(AND(EK$2=EL$3,EL$9="Include (Platform Duplicate)"),JoinIfFuzzy(EL$626:EL$667,$F$626:$F$667,$G670),"")),"*")</f>
        <v>*</v>
      </c>
      <c r="EL670" s="109"/>
      <c r="EM670" s="109"/>
    </row>
    <row r="671" spans="1:143" s="58" customFormat="1" ht="12.75" customHeight="1" x14ac:dyDescent="0.25">
      <c r="A671" s="5"/>
      <c r="B671" s="96"/>
      <c r="C671" s="96"/>
      <c r="D671" s="96"/>
      <c r="E671" s="96"/>
      <c r="F671" s="96"/>
      <c r="G671" s="58" t="s">
        <v>4227</v>
      </c>
      <c r="H671" s="18"/>
      <c r="I671" s="18"/>
      <c r="J671" s="58" t="str">
        <f>IF(J$9="Include",JoinAll(", ",JoinIfFuzzy(J$626:J$667,$F$626:$F$667,$G671),IF(AND(J$2=K$3,K$9="Include (Platform Duplicate)"),JoinIfFuzzy(K$626:K$667,$F$626:$F$667,$G671),"")),"*")</f>
        <v>P*T-, P+T-</v>
      </c>
      <c r="K671" s="58" t="str">
        <f>IF(K$9="Include",JoinAll(", ",JoinIfFuzzy(K$626:K$667,$F$626:$F$667,$G671),IF(AND(K$2=L$3,L$9="Include (Platform Duplicate)"),JoinIfFuzzy(L$626:L$667,$F$626:$F$667,$G671),"")),"*")</f>
        <v>P*T-</v>
      </c>
      <c r="L671" s="58" t="str">
        <f>IF(L$9="Include",JoinAll(", ",JoinIfFuzzy(L$626:L$667,$F$626:$F$667,$G671),IF(AND(L$2=M$3,M$9="Include (Platform Duplicate)"),JoinIfFuzzy(M$626:M$667,$F$626:$F$667,$G671),"")),"*")</f>
        <v>*</v>
      </c>
      <c r="M671" s="58" t="str">
        <f>IF(M$9="Include",JoinAll(", ",JoinIfFuzzy(M$626:M$667,$F$626:$F$667,$G671),IF(AND(M$2=N$3,N$9="Include (Platform Duplicate)"),JoinIfFuzzy(N$626:N$667,$F$626:$F$667,$G671),"")),"*")</f>
        <v>P*T-, P+T-</v>
      </c>
      <c r="N671" s="58" t="str">
        <f>IF(N$9="Include",JoinAll(", ",JoinIfFuzzy(N$626:N$667,$F$626:$F$667,$G671),IF(AND(N$2=O$3,O$9="Include (Platform Duplicate)"),JoinIfFuzzy(O$626:O$667,$F$626:$F$667,$G671),"")),"*")</f>
        <v>*</v>
      </c>
      <c r="O671" s="58" t="str">
        <f>IF(O$9="Include",JoinAll(", ",JoinIfFuzzy(O$626:O$667,$F$626:$F$667,$G671),IF(AND(O$2=P$3,P$9="Include (Platform Duplicate)"),JoinIfFuzzy(P$626:P$667,$F$626:$F$667,$G671),"")),"*")</f>
        <v>P*T-, P*T+</v>
      </c>
      <c r="P671" s="58" t="str">
        <f>IF(P$9="Include",JoinAll(", ",JoinIfFuzzy(P$626:P$667,$F$626:$F$667,$G671),IF(AND(P$2=Q$3,Q$9="Include (Platform Duplicate)"),JoinIfFuzzy(Q$626:Q$667,$F$626:$F$667,$G671),"")),"*")</f>
        <v>*</v>
      </c>
      <c r="Q671" s="58" t="str">
        <f>IF(Q$9="Include",JoinAll(", ",JoinIfFuzzy(Q$626:Q$667,$F$626:$F$667,$G671),IF(AND(Q$2=R$3,R$9="Include (Platform Duplicate)"),JoinIfFuzzy(R$626:R$667,$F$626:$F$667,$G671),"")),"*")</f>
        <v>P*T*</v>
      </c>
      <c r="R671" s="58" t="str">
        <f>IF(R$9="Include",JoinAll(", ",JoinIfFuzzy(R$626:R$667,$F$626:$F$667,$G671),IF(AND(R$2=S$3,S$9="Include (Platform Duplicate)"),JoinIfFuzzy(S$626:S$667,$F$626:$F$667,$G671),"")),"*")</f>
        <v>*</v>
      </c>
      <c r="S671" s="58" t="str">
        <f>IF(S$9="Include",JoinAll(", ",JoinIfFuzzy(S$626:S$667,$F$626:$F$667,$G671),IF(AND(S$2=T$3,T$9="Include (Platform Duplicate)"),JoinIfFuzzy(T$626:T$667,$F$626:$F$667,$G671),"")),"*")</f>
        <v>P*T+, P+T-, P+T+</v>
      </c>
      <c r="T671" s="58" t="str">
        <f>IF(T$9="Include",JoinAll(", ",JoinIfFuzzy(T$626:T$667,$F$626:$F$667,$G671),IF(AND(T$2=U$3,U$9="Include (Platform Duplicate)"),JoinIfFuzzy(U$626:U$667,$F$626:$F$667,$G671),"")),"*")</f>
        <v>*</v>
      </c>
      <c r="U671" s="58" t="str">
        <f>IF(U$9="Include",JoinAll(", ",JoinIfFuzzy(U$626:U$667,$F$626:$F$667,$G671),IF(AND(U$2=V$3,V$9="Include (Platform Duplicate)"),JoinIfFuzzy(V$626:V$667,$F$626:$F$667,$G671),"")),"*")</f>
        <v>P*T-</v>
      </c>
      <c r="V671" s="58" t="str">
        <f>IF(V$9="Include",JoinAll(", ",JoinIfFuzzy(V$626:V$667,$F$626:$F$667,$G671),IF(AND(V$2=W$3,W$9="Include (Platform Duplicate)"),JoinIfFuzzy(W$626:W$667,$F$626:$F$667,$G671),"")),"*")</f>
        <v>P*T-, P+T-, P+T+</v>
      </c>
      <c r="W671" s="58" t="str">
        <f>IF(W$9="Include",JoinAll(", ",JoinIfFuzzy(W$626:W$667,$F$626:$F$667,$G671),IF(AND(W$2=X$3,X$9="Include (Platform Duplicate)"),JoinIfFuzzy(X$626:X$667,$F$626:$F$667,$G671),"")),"*")</f>
        <v>P*T-, P*T+</v>
      </c>
      <c r="X671" s="58" t="str">
        <f>IF(X$9="Include",JoinAll(", ",JoinIfFuzzy(X$626:X$667,$F$626:$F$667,$G671),IF(AND(X$2=Y$3,Y$9="Include (Platform Duplicate)"),JoinIfFuzzy(Y$626:Y$667,$F$626:$F$667,$G671),"")),"*")</f>
        <v>*</v>
      </c>
      <c r="Y671" s="58" t="str">
        <f>IF(Y$9="Include",JoinAll(", ",JoinIfFuzzy(Y$626:Y$667,$F$626:$F$667,$G671),IF(AND(Y$2=Z$3,Z$9="Include (Platform Duplicate)"),JoinIfFuzzy(Z$626:Z$667,$F$626:$F$667,$G671),"")),"*")</f>
        <v>P*T-</v>
      </c>
      <c r="Z671" s="58" t="str">
        <f>IF(Z$9="Include",JoinAll(", ",JoinIfFuzzy(Z$626:Z$667,$F$626:$F$667,$G671),IF(AND(Z$2=AA$3,AA$9="Include (Platform Duplicate)"),JoinIfFuzzy(AA$626:AA$667,$F$626:$F$667,$G671),"")),"*")</f>
        <v>*</v>
      </c>
      <c r="AA671" s="58" t="str">
        <f>IF(AA$9="Include",JoinAll(", ",JoinIfFuzzy(AA$626:AA$667,$F$626:$F$667,$G671),IF(AND(AA$2=AB$3,AB$9="Include (Platform Duplicate)"),JoinIfFuzzy(AB$626:AB$667,$F$626:$F$667,$G671),"")),"*")</f>
        <v>P*T-, P*T+</v>
      </c>
      <c r="AB671" s="58" t="str">
        <f>IF(AB$9="Include",JoinAll(", ",JoinIfFuzzy(AB$626:AB$667,$F$626:$F$667,$G671),IF(AND(AB$2=AC$3,AC$9="Include (Platform Duplicate)"),JoinIfFuzzy(AC$626:AC$667,$F$626:$F$667,$G671),"")),"*")</f>
        <v>*</v>
      </c>
      <c r="AC671" s="58" t="str">
        <f>IF(AC$9="Include",JoinAll(", ",JoinIfFuzzy(AC$626:AC$667,$F$626:$F$667,$G671),IF(AND(AC$2=AD$3,AD$9="Include (Platform Duplicate)"),JoinIfFuzzy(AD$626:AD$667,$F$626:$F$667,$G671),"")),"*")</f>
        <v>P*T*, P*T+</v>
      </c>
      <c r="AD671" s="58" t="str">
        <f>IF(AD$9="Include",JoinAll(", ",JoinIfFuzzy(AD$626:AD$667,$F$626:$F$667,$G671),IF(AND(AD$2=AE$3,AE$9="Include (Platform Duplicate)"),JoinIfFuzzy(AE$626:AE$667,$F$626:$F$667,$G671),"")),"*")</f>
        <v>P*T*, P*T+</v>
      </c>
      <c r="AE671" s="58" t="str">
        <f>IF(AE$9="Include",JoinAll(", ",JoinIfFuzzy(AE$626:AE$667,$F$626:$F$667,$G671),IF(AND(AE$2=AF$3,AF$9="Include (Platform Duplicate)"),JoinIfFuzzy(AF$626:AF$667,$F$626:$F$667,$G671),"")),"*")</f>
        <v>*</v>
      </c>
      <c r="AF671" s="58" t="str">
        <f>IF(AF$9="Include",JoinAll(", ",JoinIfFuzzy(AF$626:AF$667,$F$626:$F$667,$G671),IF(AND(AF$2=AG$3,AG$9="Include (Platform Duplicate)"),JoinIfFuzzy(AG$626:AG$667,$F$626:$F$667,$G671),"")),"*")</f>
        <v>P*T-, P*T+, P+T-</v>
      </c>
      <c r="AG671" s="58" t="str">
        <f>IF(AG$9="Include",JoinAll(", ",JoinIfFuzzy(AG$626:AG$667,$F$626:$F$667,$G671),IF(AND(AG$2=AH$3,AH$9="Include (Platform Duplicate)"),JoinIfFuzzy(AH$626:AH$667,$F$626:$F$667,$G671),"")),"*")</f>
        <v>P*T-, P*T+, P+T-</v>
      </c>
      <c r="AH671" s="58" t="str">
        <f>IF(AH$9="Include",JoinAll(", ",JoinIfFuzzy(AH$626:AH$667,$F$626:$F$667,$G671),IF(AND(AH$2=AI$3,AI$9="Include (Platform Duplicate)"),JoinIfFuzzy(AI$626:AI$667,$F$626:$F$667,$G671),"")),"*")</f>
        <v>P*T*</v>
      </c>
      <c r="AI671" s="58" t="str">
        <f>IF(AI$9="Include",JoinAll(", ",JoinIfFuzzy(AI$626:AI$667,$F$626:$F$667,$G671),IF(AND(AI$2=AJ$3,AJ$9="Include (Platform Duplicate)"),JoinIfFuzzy(AJ$626:AJ$667,$F$626:$F$667,$G671),"")),"*")</f>
        <v>*</v>
      </c>
      <c r="AJ671" s="58" t="str">
        <f>IF(AJ$9="Include",JoinAll(", ",JoinIfFuzzy(AJ$626:AJ$667,$F$626:$F$667,$G671),IF(AND(AJ$2=AK$3,AK$9="Include (Platform Duplicate)"),JoinIfFuzzy(AK$626:AK$667,$F$626:$F$667,$G671),"")),"*")</f>
        <v>P*T-, P*T*, P*T+</v>
      </c>
      <c r="AK671" s="58" t="str">
        <f>IF(AK$9="Include",JoinAll(", ",JoinIfFuzzy(AK$626:AK$667,$F$626:$F$667,$G671),IF(AND(AK$2=AL$3,AL$9="Include (Platform Duplicate)"),JoinIfFuzzy(AL$626:AL$667,$F$626:$F$667,$G671),"")),"*")</f>
        <v>*</v>
      </c>
      <c r="AL671" s="58" t="str">
        <f>IF(AL$9="Include",JoinAll(", ",JoinIfFuzzy(AL$626:AL$667,$F$626:$F$667,$G671),IF(AND(AL$2=AM$3,AM$9="Include (Platform Duplicate)"),JoinIfFuzzy(AM$626:AM$667,$F$626:$F$667,$G671),"")),"*")</f>
        <v>P*T*, P*T+</v>
      </c>
      <c r="AM671" s="58" t="str">
        <f>IF(AM$9="Include",JoinAll(", ",JoinIfFuzzy(AM$626:AM$667,$F$626:$F$667,$G671),IF(AND(AM$2=AN$3,AN$9="Include (Platform Duplicate)"),JoinIfFuzzy(AN$626:AN$667,$F$626:$F$667,$G671),"")),"*")</f>
        <v>P*T*</v>
      </c>
      <c r="AN671" s="58" t="str">
        <f>IF(AN$9="Include",JoinAll(", ",JoinIfFuzzy(AN$626:AN$667,$F$626:$F$667,$G671),IF(AND(AN$2=AO$3,AO$9="Include (Platform Duplicate)"),JoinIfFuzzy(AO$626:AO$667,$F$626:$F$667,$G671),"")),"*")</f>
        <v>P*T*, P*T+</v>
      </c>
      <c r="AO671" s="58" t="str">
        <f>IF(AO$9="Include",JoinAll(", ",JoinIfFuzzy(AO$626:AO$667,$F$626:$F$667,$G671),IF(AND(AO$2=AP$3,AP$9="Include (Platform Duplicate)"),JoinIfFuzzy(AP$626:AP$667,$F$626:$F$667,$G671),"")),"*")</f>
        <v>*</v>
      </c>
      <c r="AP671" s="58" t="str">
        <f>IF(AP$9="Include",JoinAll(", ",JoinIfFuzzy(AP$626:AP$667,$F$626:$F$667,$G671),IF(AND(AP$2=AQ$3,AQ$9="Include (Platform Duplicate)"),JoinIfFuzzy(AQ$626:AQ$667,$F$626:$F$667,$G671),"")),"*")</f>
        <v>P*T*</v>
      </c>
      <c r="AQ671" s="58" t="str">
        <f>IF(AQ$9="Include",JoinAll(", ",JoinIfFuzzy(AQ$626:AQ$667,$F$626:$F$667,$G671),IF(AND(AQ$2=AR$3,AR$9="Include (Platform Duplicate)"),JoinIfFuzzy(AR$626:AR$667,$F$626:$F$667,$G671),"")),"*")</f>
        <v>*</v>
      </c>
      <c r="AR671" s="58" t="str">
        <f>IF(AR$9="Include",JoinAll(", ",JoinIfFuzzy(AR$626:AR$667,$F$626:$F$667,$G671),IF(AND(AR$2=AS$3,AS$9="Include (Platform Duplicate)"),JoinIfFuzzy(AS$626:AS$667,$F$626:$F$667,$G671),"")),"*")</f>
        <v>P*T*</v>
      </c>
      <c r="AS671" s="58" t="str">
        <f>IF(AS$9="Include",JoinAll(", ",JoinIfFuzzy(AS$626:AS$667,$F$626:$F$667,$G671),IF(AND(AS$2=AT$3,AT$9="Include (Platform Duplicate)"),JoinIfFuzzy(AT$626:AT$667,$F$626:$F$667,$G671),"")),"*")</f>
        <v>*</v>
      </c>
      <c r="AT671" s="58" t="str">
        <f>IF(AT$9="Include",JoinAll(", ",JoinIfFuzzy(AT$626:AT$667,$F$626:$F$667,$G671),IF(AND(AT$2=AU$3,AU$9="Include (Platform Duplicate)"),JoinIfFuzzy(AU$626:AU$667,$F$626:$F$667,$G671),"")),"*")</f>
        <v>P*T-, P*T+, P+T-, P+T+</v>
      </c>
      <c r="AU671" s="58" t="str">
        <f>IF(AU$9="Include",JoinAll(", ",JoinIfFuzzy(AU$626:AU$667,$F$626:$F$667,$G671),IF(AND(AU$2=AV$3,AV$9="Include (Platform Duplicate)"),JoinIfFuzzy(AV$626:AV$667,$F$626:$F$667,$G671),"")),"*")</f>
        <v>P*T-, P*T+, P+T-, P+T+</v>
      </c>
      <c r="AV671" s="58" t="str">
        <f>IF(AV$9="Include",JoinAll(", ",JoinIfFuzzy(AV$626:AV$667,$F$626:$F$667,$G671),IF(AND(AV$2=AW$3,AW$9="Include (Platform Duplicate)"),JoinIfFuzzy(AW$626:AW$667,$F$626:$F$667,$G671),"")),"*")</f>
        <v>*</v>
      </c>
      <c r="AW671" s="58" t="str">
        <f>IF(AW$9="Include",JoinAll(", ",JoinIfFuzzy(AW$626:AW$667,$F$626:$F$667,$G671),IF(AND(AW$2=AX$3,AX$9="Include (Platform Duplicate)"),JoinIfFuzzy(AX$626:AX$667,$F$626:$F$667,$G671),"")),"*")</f>
        <v>*</v>
      </c>
      <c r="AX671" s="58" t="str">
        <f>IF(AX$9="Include",JoinAll(", ",JoinIfFuzzy(AX$626:AX$667,$F$626:$F$667,$G671),IF(AND(AX$2=AY$3,AY$9="Include (Platform Duplicate)"),JoinIfFuzzy(AY$626:AY$667,$F$626:$F$667,$G671),"")),"*")</f>
        <v>*</v>
      </c>
      <c r="AY671" s="58" t="str">
        <f>IF(AY$9="Include",JoinAll(", ",JoinIfFuzzy(AY$626:AY$667,$F$626:$F$667,$G671),IF(AND(AY$2=AZ$3,AZ$9="Include (Platform Duplicate)"),JoinIfFuzzy(AZ$626:AZ$667,$F$626:$F$667,$G671),"")),"*")</f>
        <v>*</v>
      </c>
      <c r="AZ671" s="58" t="str">
        <f>IF(AZ$9="Include",JoinAll(", ",JoinIfFuzzy(AZ$626:AZ$667,$F$626:$F$667,$G671),IF(AND(AZ$2=BA$3,BA$9="Include (Platform Duplicate)"),JoinIfFuzzy(BA$626:BA$667,$F$626:$F$667,$G671),"")),"*")</f>
        <v>P*T*, P*T+</v>
      </c>
      <c r="BA671" s="58" t="str">
        <f>IF(BA$9="Include",JoinAll(", ",JoinIfFuzzy(BA$626:BA$667,$F$626:$F$667,$G671),IF(AND(BA$2=BB$3,BB$9="Include (Platform Duplicate)"),JoinIfFuzzy(BB$626:BB$667,$F$626:$F$667,$G671),"")),"*")</f>
        <v>P*T-</v>
      </c>
      <c r="BB671" s="58" t="str">
        <f>IF(BB$9="Include",JoinAll(", ",JoinIfFuzzy(BB$626:BB$667,$F$626:$F$667,$G671),IF(AND(BB$2=BC$3,BC$9="Include (Platform Duplicate)"),JoinIfFuzzy(BC$626:BC$667,$F$626:$F$667,$G671),"")),"*")</f>
        <v>P*T-, P*T+</v>
      </c>
      <c r="BC671" s="58" t="str">
        <f>IF(BC$9="Include",JoinAll(", ",JoinIfFuzzy(BC$626:BC$667,$F$626:$F$667,$G671),IF(AND(BC$2=BD$3,BD$9="Include (Platform Duplicate)"),JoinIfFuzzy(BD$626:BD$667,$F$626:$F$667,$G671),"")),"*")</f>
        <v>P*T-, P*T+</v>
      </c>
      <c r="BD671" s="58" t="str">
        <f>IF(BD$9="Include",JoinAll(", ",JoinIfFuzzy(BD$626:BD$667,$F$626:$F$667,$G671),IF(AND(BD$2=BE$3,BE$9="Include (Platform Duplicate)"),JoinIfFuzzy(BE$626:BE$667,$F$626:$F$667,$G671),"")),"*")</f>
        <v>P*T-</v>
      </c>
      <c r="BE671" s="58" t="str">
        <f>IF(BE$9="Include",JoinAll(", ",JoinIfFuzzy(BE$626:BE$667,$F$626:$F$667,$G671),IF(AND(BE$2=BF$3,BF$9="Include (Platform Duplicate)"),JoinIfFuzzy(BF$626:BF$667,$F$626:$F$667,$G671),"")),"*")</f>
        <v>*</v>
      </c>
      <c r="BF671" s="58" t="str">
        <f>IF(BF$9="Include",JoinAll(", ",JoinIfFuzzy(BF$626:BF$667,$F$626:$F$667,$G671),IF(AND(BF$2=BG$3,BG$9="Include (Platform Duplicate)"),JoinIfFuzzy(BG$626:BG$667,$F$626:$F$667,$G671),"")),"*")</f>
        <v>*</v>
      </c>
      <c r="BG671" s="58" t="str">
        <f>IF(BG$9="Include",JoinAll(", ",JoinIfFuzzy(BG$626:BG$667,$F$626:$F$667,$G671),IF(AND(BG$2=BH$3,BH$9="Include (Platform Duplicate)"),JoinIfFuzzy(BH$626:BH$667,$F$626:$F$667,$G671),"")),"*")</f>
        <v>P*T*</v>
      </c>
      <c r="BH671" s="58" t="str">
        <f>IF(BH$9="Include",JoinAll(", ",JoinIfFuzzy(BH$626:BH$667,$F$626:$F$667,$G671),IF(AND(BH$2=BI$3,BI$9="Include (Platform Duplicate)"),JoinIfFuzzy(BI$626:BI$667,$F$626:$F$667,$G671),"")),"*")</f>
        <v>*</v>
      </c>
      <c r="BI671" s="58" t="str">
        <f>IF(BI$9="Include",JoinAll(", ",JoinIfFuzzy(BI$626:BI$667,$F$626:$F$667,$G671),IF(AND(BI$2=BJ$3,BJ$9="Include (Platform Duplicate)"),JoinIfFuzzy(BJ$626:BJ$667,$F$626:$F$667,$G671),"")),"*")</f>
        <v>P*T*, P*T+</v>
      </c>
      <c r="BJ671" s="58" t="str">
        <f>IF(BJ$9="Include",JoinAll(", ",JoinIfFuzzy(BJ$626:BJ$667,$F$626:$F$667,$G671),IF(AND(BJ$2=BK$3,BK$9="Include (Platform Duplicate)"),JoinIfFuzzy(BK$626:BK$667,$F$626:$F$667,$G671),"")),"*")</f>
        <v>P*T-, P+T-</v>
      </c>
      <c r="BK671" s="58" t="str">
        <f>IF(BK$9="Include",JoinAll(", ",JoinIfFuzzy(BK$626:BK$667,$F$626:$F$667,$G671),IF(AND(BK$2=BL$3,BL$9="Include (Platform Duplicate)"),JoinIfFuzzy(BL$626:BL$667,$F$626:$F$667,$G671),"")),"*")</f>
        <v>*</v>
      </c>
      <c r="BL671" s="58" t="str">
        <f>IF(BL$9="Include",JoinAll(", ",JoinIfFuzzy(BL$626:BL$667,$F$626:$F$667,$G671),IF(AND(BL$2=BM$3,BM$9="Include (Platform Duplicate)"),JoinIfFuzzy(BM$626:BM$667,$F$626:$F$667,$G671),"")),"*")</f>
        <v>P*T-, P*T+, P+T-</v>
      </c>
      <c r="BM671" s="58" t="str">
        <f>IF(BM$9="Include",JoinAll(", ",JoinIfFuzzy(BM$626:BM$667,$F$626:$F$667,$G671),IF(AND(BM$2=BN$3,BN$9="Include (Platform Duplicate)"),JoinIfFuzzy(BN$626:BN$667,$F$626:$F$667,$G671),"")),"*")</f>
        <v>*</v>
      </c>
      <c r="BN671" s="58" t="str">
        <f>IF(BN$9="Include",JoinAll(", ",JoinIfFuzzy(BN$626:BN$667,$F$626:$F$667,$G671),IF(AND(BN$2=BO$3,BO$9="Include (Platform Duplicate)"),JoinIfFuzzy(BO$626:BO$667,$F$626:$F$667,$G671),"")),"*")</f>
        <v>P*T*</v>
      </c>
      <c r="BO671" s="58" t="str">
        <f>IF(BO$9="Include",JoinAll(", ",JoinIfFuzzy(BO$626:BO$667,$F$626:$F$667,$G671),IF(AND(BO$2=BP$3,BP$9="Include (Platform Duplicate)"),JoinIfFuzzy(BP$626:BP$667,$F$626:$F$667,$G671),"")),"*")</f>
        <v>P*T*</v>
      </c>
      <c r="BP671" s="58" t="str">
        <f>IF(BP$9="Include",JoinAll(", ",JoinIfFuzzy(BP$626:BP$667,$F$626:$F$667,$G671),IF(AND(BP$2=BQ$3,BQ$9="Include (Platform Duplicate)"),JoinIfFuzzy(BQ$626:BQ$667,$F$626:$F$667,$G671),"")),"*")</f>
        <v>*</v>
      </c>
      <c r="BQ671" s="58" t="str">
        <f>IF(BQ$9="Include",JoinAll(", ",JoinIfFuzzy(BQ$626:BQ$667,$F$626:$F$667,$G671),IF(AND(BQ$2=BR$3,BR$9="Include (Platform Duplicate)"),JoinIfFuzzy(BR$626:BR$667,$F$626:$F$667,$G671),"")),"*")</f>
        <v>P*T*, P*T+</v>
      </c>
      <c r="BR671" s="58" t="str">
        <f>IF(BR$9="Include",JoinAll(", ",JoinIfFuzzy(BR$626:BR$667,$F$626:$F$667,$G671),IF(AND(BR$2=BS$3,BS$9="Include (Platform Duplicate)"),JoinIfFuzzy(BS$626:BS$667,$F$626:$F$667,$G671),"")),"*")</f>
        <v>*</v>
      </c>
      <c r="BS671" s="58" t="str">
        <f>IF(BS$9="Include",JoinAll(", ",JoinIfFuzzy(BS$626:BS$667,$F$626:$F$667,$G671),IF(AND(BS$2=BT$3,BT$9="Include (Platform Duplicate)"),JoinIfFuzzy(BT$626:BT$667,$F$626:$F$667,$G671),"")),"*")</f>
        <v>P*T*, P*T+</v>
      </c>
      <c r="BT671" s="58" t="str">
        <f>IF(BT$9="Include",JoinAll(", ",JoinIfFuzzy(BT$626:BT$667,$F$626:$F$667,$G671),IF(AND(BT$2=BU$3,BU$9="Include (Platform Duplicate)"),JoinIfFuzzy(BU$626:BU$667,$F$626:$F$667,$G671),"")),"*")</f>
        <v>P*T-, P*T+</v>
      </c>
      <c r="BU671" s="58" t="str">
        <f>IF(BU$9="Include",JoinAll(", ",JoinIfFuzzy(BU$626:BU$667,$F$626:$F$667,$G671),IF(AND(BU$2=BV$3,BV$9="Include (Platform Duplicate)"),JoinIfFuzzy(BV$626:BV$667,$F$626:$F$667,$G671),"")),"*")</f>
        <v>*</v>
      </c>
      <c r="BV671" s="58" t="str">
        <f>IF(BV$9="Include",JoinAll(", ",JoinIfFuzzy(BV$626:BV$667,$F$626:$F$667,$G671),IF(AND(BV$2=BW$3,BW$9="Include (Platform Duplicate)"),JoinIfFuzzy(BW$626:BW$667,$F$626:$F$667,$G671),"")),"*")</f>
        <v>P*T-, P+T-</v>
      </c>
      <c r="BW671" s="58" t="str">
        <f>IF(BW$9="Include",JoinAll(", ",JoinIfFuzzy(BW$626:BW$667,$F$626:$F$667,$G671),IF(AND(BW$2=BX$3,BX$9="Include (Platform Duplicate)"),JoinIfFuzzy(BX$626:BX$667,$F$626:$F$667,$G671),"")),"*")</f>
        <v>*</v>
      </c>
      <c r="BX671" s="58" t="str">
        <f>IF(BX$9="Include",JoinAll(", ",JoinIfFuzzy(BX$626:BX$667,$F$626:$F$667,$G671),IF(AND(BX$2=BY$3,BY$9="Include (Platform Duplicate)"),JoinIfFuzzy(BY$626:BY$667,$F$626:$F$667,$G671),"")),"*")</f>
        <v>P*T*, P*T+</v>
      </c>
      <c r="BY671" s="58" t="str">
        <f>IF(BY$9="Include",JoinAll(", ",JoinIfFuzzy(BY$626:BY$667,$F$626:$F$667,$G671),IF(AND(BY$2=BZ$3,BZ$9="Include (Platform Duplicate)"),JoinIfFuzzy(BZ$626:BZ$667,$F$626:$F$667,$G671),"")),"*")</f>
        <v>*</v>
      </c>
      <c r="BZ671" s="58" t="str">
        <f>IF(BZ$9="Include",JoinAll(", ",JoinIfFuzzy(BZ$626:BZ$667,$F$626:$F$667,$G671),IF(AND(BZ$2=CA$3,CA$9="Include (Platform Duplicate)"),JoinIfFuzzy(CA$626:CA$667,$F$626:$F$667,$G671),"")),"*")</f>
        <v>P*T-</v>
      </c>
      <c r="CA671" s="58" t="str">
        <f>IF(CA$9="Include",JoinAll(", ",JoinIfFuzzy(CA$626:CA$667,$F$626:$F$667,$G671),IF(AND(CA$2=CB$3,CB$9="Include (Platform Duplicate)"),JoinIfFuzzy(CB$626:CB$667,$F$626:$F$667,$G671),"")),"*")</f>
        <v>P*T-, P+T-</v>
      </c>
      <c r="CB671" s="58" t="str">
        <f>IF(CB$9="Include",JoinAll(", ",JoinIfFuzzy(CB$626:CB$667,$F$626:$F$667,$G671),IF(AND(CB$2=CC$3,CC$9="Include (Platform Duplicate)"),JoinIfFuzzy(CC$626:CC$667,$F$626:$F$667,$G671),"")),"*")</f>
        <v>P*T*, P*T+</v>
      </c>
      <c r="CC671" s="58" t="str">
        <f>IF(CC$9="Include",JoinAll(", ",JoinIfFuzzy(CC$626:CC$667,$F$626:$F$667,$G671),IF(AND(CC$2=CD$3,CD$9="Include (Platform Duplicate)"),JoinIfFuzzy(CD$626:CD$667,$F$626:$F$667,$G671),"")),"*")</f>
        <v>P*T-, P+T-</v>
      </c>
      <c r="CD671" s="58" t="str">
        <f>IF(CD$9="Include",JoinAll(", ",JoinIfFuzzy(CD$626:CD$667,$F$626:$F$667,$G671),IF(AND(CD$2=CE$3,CE$9="Include (Platform Duplicate)"),JoinIfFuzzy(CE$626:CE$667,$F$626:$F$667,$G671),"")),"*")</f>
        <v>*</v>
      </c>
      <c r="CE671" s="58" t="str">
        <f>IF(CE$9="Include",JoinAll(", ",JoinIfFuzzy(CE$626:CE$667,$F$626:$F$667,$G671),IF(AND(CE$2=CF$3,CF$9="Include (Platform Duplicate)"),JoinIfFuzzy(CF$626:CF$667,$F$626:$F$667,$G671),"")),"*")</f>
        <v>*</v>
      </c>
      <c r="CF671" s="58" t="str">
        <f>IF(CF$9="Include",JoinAll(", ",JoinIfFuzzy(CF$626:CF$667,$F$626:$F$667,$G671),IF(AND(CF$2=CG$3,CG$9="Include (Platform Duplicate)"),JoinIfFuzzy(CG$626:CG$667,$F$626:$F$667,$G671),"")),"*")</f>
        <v>*</v>
      </c>
      <c r="CG671" s="58" t="str">
        <f>IF(CG$9="Include",JoinAll(", ",JoinIfFuzzy(CG$626:CG$667,$F$626:$F$667,$G671),IF(AND(CG$2=CH$3,CH$9="Include (Platform Duplicate)"),JoinIfFuzzy(CH$626:CH$667,$F$626:$F$667,$G671),"")),"*")</f>
        <v>P*T*, P*T+</v>
      </c>
      <c r="CH671" s="58" t="str">
        <f>IF(CH$9="Include",JoinAll(", ",JoinIfFuzzy(CH$626:CH$667,$F$626:$F$667,$G671),IF(AND(CH$2=CI$3,CI$9="Include (Platform Duplicate)"),JoinIfFuzzy(CI$626:CI$667,$F$626:$F$667,$G671),"")),"*")</f>
        <v>P*T-</v>
      </c>
      <c r="CI671" s="58" t="str">
        <f>IF(CI$9="Include",JoinAll(", ",JoinIfFuzzy(CI$626:CI$667,$F$626:$F$667,$G671),IF(AND(CI$2=CJ$3,CJ$9="Include (Platform Duplicate)"),JoinIfFuzzy(CJ$626:CJ$667,$F$626:$F$667,$G671),"")),"*")</f>
        <v>*</v>
      </c>
      <c r="CJ671" s="58" t="str">
        <f>IF(CJ$9="Include",JoinAll(", ",JoinIfFuzzy(CJ$626:CJ$667,$F$626:$F$667,$G671),IF(AND(CJ$2=CK$3,CK$9="Include (Platform Duplicate)"),JoinIfFuzzy(CK$626:CK$667,$F$626:$F$667,$G671),"")),"*")</f>
        <v>P*T-, P*T*, P+T+</v>
      </c>
      <c r="CK671" s="58" t="str">
        <f>IF(CK$9="Include",JoinAll(", ",JoinIfFuzzy(CK$626:CK$667,$F$626:$F$667,$G671),IF(AND(CK$2=CL$3,CL$9="Include (Platform Duplicate)"),JoinIfFuzzy(CL$626:CL$667,$F$626:$F$667,$G671),"")),"*")</f>
        <v>P*T-, P*T+, P+T-</v>
      </c>
      <c r="CL671" s="58" t="str">
        <f>IF(CL$9="Include",JoinAll(", ",JoinIfFuzzy(CL$626:CL$667,$F$626:$F$667,$G671),IF(AND(CL$2=CM$3,CM$9="Include (Platform Duplicate)"),JoinIfFuzzy(CM$626:CM$667,$F$626:$F$667,$G671),"")),"*")</f>
        <v>P*T-, P+T-, P+T+</v>
      </c>
      <c r="CM671" s="58" t="str">
        <f>IF(CM$9="Include",JoinAll(", ",JoinIfFuzzy(CM$626:CM$667,$F$626:$F$667,$G671),IF(AND(CM$2=CN$3,CN$9="Include (Platform Duplicate)"),JoinIfFuzzy(CN$626:CN$667,$F$626:$F$667,$G671),"")),"*")</f>
        <v>*</v>
      </c>
      <c r="CN671" s="58" t="str">
        <f>IF(CN$9="Include",JoinAll(", ",JoinIfFuzzy(CN$626:CN$667,$F$626:$F$667,$G671),IF(AND(CN$2=CO$3,CO$9="Include (Platform Duplicate)"),JoinIfFuzzy(CO$626:CO$667,$F$626:$F$667,$G671),"")),"*")</f>
        <v>P*T-, P*T+, P+T-</v>
      </c>
      <c r="CO671" s="58" t="str">
        <f>IF(CO$9="Include",JoinAll(", ",JoinIfFuzzy(CO$626:CO$667,$F$626:$F$667,$G671),IF(AND(CO$2=CP$3,CP$9="Include (Platform Duplicate)"),JoinIfFuzzy(CP$626:CP$667,$F$626:$F$667,$G671),"")),"*")</f>
        <v>P*T-, P*T+</v>
      </c>
      <c r="CP671" s="58" t="str">
        <f>IF(CP$9="Include",JoinAll(", ",JoinIfFuzzy(CP$626:CP$667,$F$626:$F$667,$G671),IF(AND(CP$2=CQ$3,CQ$9="Include (Platform Duplicate)"),JoinIfFuzzy(CQ$626:CQ$667,$F$626:$F$667,$G671),"")),"*")</f>
        <v>*</v>
      </c>
      <c r="CQ671" s="58" t="str">
        <f>IF(CQ$9="Include",JoinAll(", ",JoinIfFuzzy(CQ$626:CQ$667,$F$626:$F$667,$G671),IF(AND(CQ$2=CR$3,CR$9="Include (Platform Duplicate)"),JoinIfFuzzy(CR$626:CR$667,$F$626:$F$667,$G671),"")),"*")</f>
        <v>P*T*</v>
      </c>
      <c r="CR671" s="58" t="str">
        <f>IF(CR$9="Include",JoinAll(", ",JoinIfFuzzy(CR$626:CR$667,$F$626:$F$667,$G671),IF(AND(CR$2=CS$3,CS$9="Include (Platform Duplicate)"),JoinIfFuzzy(CS$626:CS$667,$F$626:$F$667,$G671),"")),"*")</f>
        <v>P*T*</v>
      </c>
      <c r="CS671" s="58" t="str">
        <f>IF(CS$9="Include",JoinAll(", ",JoinIfFuzzy(CS$626:CS$667,$F$626:$F$667,$G671),IF(AND(CS$2=CT$3,CT$9="Include (Platform Duplicate)"),JoinIfFuzzy(CT$626:CT$667,$F$626:$F$667,$G671),"")),"*")</f>
        <v>P*T*</v>
      </c>
      <c r="CT671" s="58" t="str">
        <f>IF(CT$9="Include",JoinAll(", ",JoinIfFuzzy(CT$626:CT$667,$F$626:$F$667,$G671),IF(AND(CT$2=CU$3,CU$9="Include (Platform Duplicate)"),JoinIfFuzzy(CU$626:CU$667,$F$626:$F$667,$G671),"")),"*")</f>
        <v>*</v>
      </c>
      <c r="CU671" s="58" t="str">
        <f>IF(CU$9="Include",JoinAll(", ",JoinIfFuzzy(CU$626:CU$667,$F$626:$F$667,$G671),IF(AND(CU$2=CV$3,CV$9="Include (Platform Duplicate)"),JoinIfFuzzy(CV$626:CV$667,$F$626:$F$667,$G671),"")),"*")</f>
        <v>P*T-</v>
      </c>
      <c r="CV671" s="58" t="str">
        <f>IF(CV$9="Include",JoinAll(", ",JoinIfFuzzy(CV$626:CV$667,$F$626:$F$667,$G671),IF(AND(CV$2=CW$3,CW$9="Include (Platform Duplicate)"),JoinIfFuzzy(CW$626:CW$667,$F$626:$F$667,$G671),"")),"*")</f>
        <v>*</v>
      </c>
      <c r="CW671" s="58" t="str">
        <f>IF(CW$9="Include",JoinAll(", ",JoinIfFuzzy(CW$626:CW$667,$F$626:$F$667,$G671),IF(AND(CW$2=CX$3,CX$9="Include (Platform Duplicate)"),JoinIfFuzzy(CX$626:CX$667,$F$626:$F$667,$G671),"")),"*")</f>
        <v>P*T*, P*T+</v>
      </c>
      <c r="CX671" s="58" t="str">
        <f>IF(CX$9="Include",JoinAll(", ",JoinIfFuzzy(CX$626:CX$667,$F$626:$F$667,$G671),IF(AND(CX$2=CY$3,CY$9="Include (Platform Duplicate)"),JoinIfFuzzy(CY$626:CY$667,$F$626:$F$667,$G671),"")),"*")</f>
        <v>*</v>
      </c>
      <c r="CY671" s="58" t="str">
        <f>IF(CY$9="Include",JoinAll(", ",JoinIfFuzzy(CY$626:CY$667,$F$626:$F$667,$G671),IF(AND(CY$2=CZ$3,CZ$9="Include (Platform Duplicate)"),JoinIfFuzzy(CZ$626:CZ$667,$F$626:$F$667,$G671),"")),"*")</f>
        <v>P*T-, P*T+, P+T-</v>
      </c>
      <c r="CZ671" s="58" t="str">
        <f>IF(CZ$9="Include",JoinAll(", ",JoinIfFuzzy(CZ$626:CZ$667,$F$626:$F$667,$G671),IF(AND(CZ$2=DA$3,DA$9="Include (Platform Duplicate)"),JoinIfFuzzy(DA$626:DA$667,$F$626:$F$667,$G671),"")),"*")</f>
        <v>*</v>
      </c>
      <c r="DA671" s="58" t="str">
        <f>IF(DA$9="Include",JoinAll(", ",JoinIfFuzzy(DA$626:DA$667,$F$626:$F$667,$G671),IF(AND(DA$2=DB$3,DB$9="Include (Platform Duplicate)"),JoinIfFuzzy(DB$626:DB$667,$F$626:$F$667,$G671),"")),"*")</f>
        <v>P*T-, P*T+, P+T-</v>
      </c>
      <c r="DB671" s="58" t="str">
        <f>IF(DB$9="Include",JoinAll(", ",JoinIfFuzzy(DB$626:DB$667,$F$626:$F$667,$G671),IF(AND(DB$2=DC$3,DC$9="Include (Platform Duplicate)"),JoinIfFuzzy(DC$626:DC$667,$F$626:$F$667,$G671),"")),"*")</f>
        <v>*</v>
      </c>
      <c r="DC671" s="58" t="str">
        <f>IF(DC$9="Include",JoinAll(", ",JoinIfFuzzy(DC$626:DC$667,$F$626:$F$667,$G671),IF(AND(DC$2=DD$3,DD$9="Include (Platform Duplicate)"),JoinIfFuzzy(DD$626:DD$667,$F$626:$F$667,$G671),"")),"*")</f>
        <v>*</v>
      </c>
      <c r="DD671" s="58" t="str">
        <f>IF(DD$9="Include",JoinAll(", ",JoinIfFuzzy(DD$626:DD$667,$F$626:$F$667,$G671),IF(AND(DD$2=DE$3,DE$9="Include (Platform Duplicate)"),JoinIfFuzzy(DE$626:DE$667,$F$626:$F$667,$G671),"")),"*")</f>
        <v>P*T-, P*T+</v>
      </c>
      <c r="DE671" s="58" t="str">
        <f>IF(DE$9="Include",JoinAll(", ",JoinIfFuzzy(DE$626:DE$667,$F$626:$F$667,$G671),IF(AND(DE$2=DF$3,DF$9="Include (Platform Duplicate)"),JoinIfFuzzy(DF$626:DF$667,$F$626:$F$667,$G671),"")),"*")</f>
        <v>P*T-, P*T+</v>
      </c>
      <c r="DF671" s="58" t="str">
        <f>IF(DF$9="Include",JoinAll(", ",JoinIfFuzzy(DF$626:DF$667,$F$626:$F$667,$G671),IF(AND(DF$2=DG$3,DG$9="Include (Platform Duplicate)"),JoinIfFuzzy(DG$626:DG$667,$F$626:$F$667,$G671),"")),"*")</f>
        <v>*</v>
      </c>
      <c r="DG671" s="58" t="str">
        <f>IF(DG$9="Include",JoinAll(", ",JoinIfFuzzy(DG$626:DG$667,$F$626:$F$667,$G671),IF(AND(DG$2=DH$3,DH$9="Include (Platform Duplicate)"),JoinIfFuzzy(DH$626:DH$667,$F$626:$F$667,$G671),"")),"*")</f>
        <v>P*T-, P*T*, P*T+, P+T-</v>
      </c>
      <c r="DH671" s="58" t="str">
        <f>IF(DH$9="Include",JoinAll(", ",JoinIfFuzzy(DH$626:DH$667,$F$626:$F$667,$G671),IF(AND(DH$2=DI$3,DI$9="Include (Platform Duplicate)"),JoinIfFuzzy(DI$626:DI$667,$F$626:$F$667,$G671),"")),"*")</f>
        <v>P*T-, P*T+, P+T-</v>
      </c>
      <c r="DI671" s="58" t="str">
        <f>IF(DI$9="Include",JoinAll(", ",JoinIfFuzzy(DI$626:DI$667,$F$626:$F$667,$G671),IF(AND(DI$2=DJ$3,DJ$9="Include (Platform Duplicate)"),JoinIfFuzzy(DJ$626:DJ$667,$F$626:$F$667,$G671),"")),"*")</f>
        <v>P*T-, P*T+</v>
      </c>
      <c r="DJ671" s="58" t="str">
        <f>IF(DJ$9="Include",JoinAll(", ",JoinIfFuzzy(DJ$626:DJ$667,$F$626:$F$667,$G671),IF(AND(DJ$2=DK$3,DK$9="Include (Platform Duplicate)"),JoinIfFuzzy(DK$626:DK$667,$F$626:$F$667,$G671),"")),"*")</f>
        <v>P*T*</v>
      </c>
      <c r="DK671" s="58" t="str">
        <f>IF(DK$9="Include",JoinAll(", ",JoinIfFuzzy(DK$626:DK$667,$F$626:$F$667,$G671),IF(AND(DK$2=DL$3,DL$9="Include (Platform Duplicate)"),JoinIfFuzzy(DL$626:DL$667,$F$626:$F$667,$G671),"")),"*")</f>
        <v>*</v>
      </c>
      <c r="DL671" s="58" t="str">
        <f>IF(DL$9="Include",JoinAll(", ",JoinIfFuzzy(DL$626:DL$667,$F$626:$F$667,$G671),IF(AND(DL$2=DM$3,DM$9="Include (Platform Duplicate)"),JoinIfFuzzy(DM$626:DM$667,$F$626:$F$667,$G671),"")),"*")</f>
        <v>P*T-</v>
      </c>
      <c r="DM671" s="58" t="str">
        <f>IF(DM$9="Include",JoinAll(", ",JoinIfFuzzy(DM$626:DM$667,$F$626:$F$667,$G671),IF(AND(DM$2=DN$3,DN$9="Include (Platform Duplicate)"),JoinIfFuzzy(DN$626:DN$667,$F$626:$F$667,$G671),"")),"*")</f>
        <v>*</v>
      </c>
      <c r="DN671" s="58" t="str">
        <f>IF(DN$9="Include",JoinAll(", ",JoinIfFuzzy(DN$626:DN$667,$F$626:$F$667,$G671),IF(AND(DN$2=DO$3,DO$9="Include (Platform Duplicate)"),JoinIfFuzzy(DO$626:DO$667,$F$626:$F$667,$G671),"")),"*")</f>
        <v>P*T*, P*T+</v>
      </c>
      <c r="DO671" s="58" t="str">
        <f>IF(DO$9="Include",JoinAll(", ",JoinIfFuzzy(DO$626:DO$667,$F$626:$F$667,$G671),IF(AND(DO$2=DP$3,DP$9="Include (Platform Duplicate)"),JoinIfFuzzy(DP$626:DP$667,$F$626:$F$667,$G671),"")),"*")</f>
        <v>*</v>
      </c>
      <c r="DP671" s="58" t="str">
        <f>IF(DP$9="Include",JoinAll(", ",JoinIfFuzzy(DP$626:DP$667,$F$626:$F$667,$G671),IF(AND(DP$2=DQ$3,DQ$9="Include (Platform Duplicate)"),JoinIfFuzzy(DQ$626:DQ$667,$F$626:$F$667,$G671),"")),"*")</f>
        <v>P*T-, P*T+</v>
      </c>
      <c r="DQ671" s="58" t="str">
        <f>IF(DQ$9="Include",JoinAll(", ",JoinIfFuzzy(DQ$626:DQ$667,$F$626:$F$667,$G671),IF(AND(DQ$2=DR$3,DR$9="Include (Platform Duplicate)"),JoinIfFuzzy(DR$626:DR$667,$F$626:$F$667,$G671),"")),"*")</f>
        <v>*</v>
      </c>
      <c r="DR671" s="58" t="str">
        <f>IF(DR$9="Include",JoinAll(", ",JoinIfFuzzy(DR$626:DR$667,$F$626:$F$667,$G671),IF(AND(DR$2=DS$3,DS$9="Include (Platform Duplicate)"),JoinIfFuzzy(DS$626:DS$667,$F$626:$F$667,$G671),"")),"*")</f>
        <v>*</v>
      </c>
      <c r="DS671" s="58" t="str">
        <f>IF(DS$9="Include",JoinAll(", ",JoinIfFuzzy(DS$626:DS$667,$F$626:$F$667,$G671),IF(AND(DS$2=DT$3,DT$9="Include (Platform Duplicate)"),JoinIfFuzzy(DT$626:DT$667,$F$626:$F$667,$G671),"")),"*")</f>
        <v>P*T*</v>
      </c>
      <c r="DT671" s="58" t="str">
        <f>IF(DT$9="Include",JoinAll(", ",JoinIfFuzzy(DT$626:DT$667,$F$626:$F$667,$G671),IF(AND(DT$2=DU$3,DU$9="Include (Platform Duplicate)"),JoinIfFuzzy(DU$626:DU$667,$F$626:$F$667,$G671),"")),"*")</f>
        <v>P*T*</v>
      </c>
      <c r="DU671" s="58" t="str">
        <f>IF(DU$9="Include",JoinAll(", ",JoinIfFuzzy(DU$626:DU$667,$F$626:$F$667,$G671),IF(AND(DU$2=DV$3,DV$9="Include (Platform Duplicate)"),JoinIfFuzzy(DV$626:DV$667,$F$626:$F$667,$G671),"")),"*")</f>
        <v>*</v>
      </c>
      <c r="DV671" s="58" t="str">
        <f>IF(DV$9="Include",JoinAll(", ",JoinIfFuzzy(DV$626:DV$667,$F$626:$F$667,$G671),IF(AND(DV$2=DW$3,DW$9="Include (Platform Duplicate)"),JoinIfFuzzy(DW$626:DW$667,$F$626:$F$667,$G671),"")),"*")</f>
        <v>*</v>
      </c>
      <c r="DW671" s="58" t="str">
        <f>IF(DW$9="Include",JoinAll(", ",JoinIfFuzzy(DW$626:DW$667,$F$626:$F$667,$G671),IF(AND(DW$2=DX$3,DX$9="Include (Platform Duplicate)"),JoinIfFuzzy(DX$626:DX$667,$F$626:$F$667,$G671),"")),"*")</f>
        <v>P*T-</v>
      </c>
      <c r="DX671" s="58" t="str">
        <f>IF(DX$9="Include",JoinAll(", ",JoinIfFuzzy(DX$626:DX$667,$F$626:$F$667,$G671),IF(AND(DX$2=DY$3,DY$9="Include (Platform Duplicate)"),JoinIfFuzzy(DY$626:DY$667,$F$626:$F$667,$G671),"")),"*")</f>
        <v>P*T-</v>
      </c>
      <c r="DY671" s="58" t="str">
        <f>IF(DY$9="Include",JoinAll(", ",JoinIfFuzzy(DY$626:DY$667,$F$626:$F$667,$G671),IF(AND(DY$2=DZ$3,DZ$9="Include (Platform Duplicate)"),JoinIfFuzzy(DZ$626:DZ$667,$F$626:$F$667,$G671),"")),"*")</f>
        <v>P*T-, P*T+, P+T-</v>
      </c>
      <c r="DZ671" s="58" t="str">
        <f>IF(DZ$9="Include",JoinAll(", ",JoinIfFuzzy(DZ$626:DZ$667,$F$626:$F$667,$G671),IF(AND(DZ$2=EA$3,EA$9="Include (Platform Duplicate)"),JoinIfFuzzy(EA$626:EA$667,$F$626:$F$667,$G671),"")),"*")</f>
        <v>*</v>
      </c>
      <c r="EA671" s="58" t="str">
        <f>IF(EA$9="Include",JoinAll(", ",JoinIfFuzzy(EA$626:EA$667,$F$626:$F$667,$G671),IF(AND(EA$2=EB$3,EB$9="Include (Platform Duplicate)"),JoinIfFuzzy(EB$626:EB$667,$F$626:$F$667,$G671),"")),"*")</f>
        <v>P*T*, P*T+</v>
      </c>
      <c r="EB671" s="58" t="str">
        <f>IF(EB$9="Include",JoinAll(", ",JoinIfFuzzy(EB$626:EB$667,$F$626:$F$667,$G671),IF(AND(EB$2=EC$3,EC$9="Include (Platform Duplicate)"),JoinIfFuzzy(EC$626:EC$667,$F$626:$F$667,$G671),"")),"*")</f>
        <v>P*T-</v>
      </c>
      <c r="EC671" s="58" t="str">
        <f>IF(EC$9="Include",JoinAll(", ",JoinIfFuzzy(EC$626:EC$667,$F$626:$F$667,$G671),IF(AND(EC$2=ED$3,ED$9="Include (Platform Duplicate)"),JoinIfFuzzy(ED$626:ED$667,$F$626:$F$667,$G671),"")),"*")</f>
        <v>P*T-, P*T+</v>
      </c>
      <c r="ED671" s="58" t="str">
        <f>IF(ED$9="Include",JoinAll(", ",JoinIfFuzzy(ED$626:ED$667,$F$626:$F$667,$G671),IF(AND(ED$2=EE$3,EE$9="Include (Platform Duplicate)"),JoinIfFuzzy(EE$626:EE$667,$F$626:$F$667,$G671),"")),"*")</f>
        <v>*</v>
      </c>
      <c r="EE671" s="58" t="str">
        <f>IF(EE$9="Include",JoinAll(", ",JoinIfFuzzy(EE$626:EE$667,$F$626:$F$667,$G671),IF(AND(EE$2=EF$3,EF$9="Include (Platform Duplicate)"),JoinIfFuzzy(EF$626:EF$667,$F$626:$F$667,$G671),"")),"*")</f>
        <v>P*T-, P*T+, P+T-</v>
      </c>
      <c r="EF671" s="58" t="str">
        <f>IF(EF$9="Include",JoinAll(", ",JoinIfFuzzy(EF$626:EF$667,$F$626:$F$667,$G671),IF(AND(EF$2=EG$3,EG$9="Include (Platform Duplicate)"),JoinIfFuzzy(EG$626:EG$667,$F$626:$F$667,$G671),"")),"*")</f>
        <v>P*T*, P*T+</v>
      </c>
      <c r="EG671" s="58" t="str">
        <f>IF(EG$9="Include",JoinAll(", ",JoinIfFuzzy(EG$626:EG$667,$F$626:$F$667,$G671),IF(AND(EG$2=EH$3,EH$9="Include (Platform Duplicate)"),JoinIfFuzzy(EH$626:EH$667,$F$626:$F$667,$G671),"")),"*")</f>
        <v>*</v>
      </c>
      <c r="EH671" s="58" t="str">
        <f>IF(EH$9="Include",JoinAll(", ",JoinIfFuzzy(EH$626:EH$667,$F$626:$F$667,$G671),IF(AND(EH$2=EI$3,EI$9="Include (Platform Duplicate)"),JoinIfFuzzy(EI$626:EI$667,$F$626:$F$667,$G671),"")),"*")</f>
        <v>P*T-, P+T-, P+T+</v>
      </c>
      <c r="EI671" s="58" t="str">
        <f>IF(EI$9="Include",JoinAll(", ",JoinIfFuzzy(EI$626:EI$667,$F$626:$F$667,$G671),IF(AND(EI$2=EJ$3,EJ$9="Include (Platform Duplicate)"),JoinIfFuzzy(EJ$626:EJ$667,$F$626:$F$667,$G671),"")),"*")</f>
        <v>*</v>
      </c>
      <c r="EJ671" s="58" t="str">
        <f>IF(EJ$9="Include",JoinAll(", ",JoinIfFuzzy(EJ$626:EJ$667,$F$626:$F$667,$G671),IF(AND(EJ$2=EK$3,EK$9="Include (Platform Duplicate)"),JoinIfFuzzy(EK$626:EK$667,$F$626:$F$667,$G671),"")),"*")</f>
        <v>P*T-, P+T-, P+T+</v>
      </c>
      <c r="EK671" s="58" t="str">
        <f>IF(EK$9="Include",JoinAll(", ",JoinIfFuzzy(EK$626:EK$667,$F$626:$F$667,$G671),IF(AND(EK$2=EL$3,EL$9="Include (Platform Duplicate)"),JoinIfFuzzy(EL$626:EL$667,$F$626:$F$667,$G671),"")),"*")</f>
        <v>*</v>
      </c>
      <c r="EL671" s="109"/>
      <c r="EM671" s="109"/>
    </row>
    <row r="672" spans="1:143" s="58" customFormat="1" ht="12.75" customHeight="1" x14ac:dyDescent="0.25">
      <c r="A672" s="5"/>
      <c r="B672" s="96"/>
      <c r="C672" s="96"/>
      <c r="D672" s="96"/>
      <c r="E672" s="96"/>
      <c r="F672" s="96"/>
      <c r="G672" s="4" t="s">
        <v>3534</v>
      </c>
      <c r="H672" s="18"/>
      <c r="I672" s="18"/>
      <c r="J672" s="58" t="str">
        <f>IF(J$9="Include",JoinAll(", ",JoinIfFuzzy(J$626:J$667,$F$626:$F$667,$G672),IF(AND(J$2=K$3,K$9="Include (Platform Duplicate)"),JoinIfFuzzy(K$626:K$667,$F$626:$F$667,$G672),"")),"*")</f>
        <v>P*T-</v>
      </c>
      <c r="K672" s="58" t="str">
        <f>IF(K$9="Include",JoinAll(", ",JoinIfFuzzy(K$626:K$667,$F$626:$F$667,$G672),IF(AND(K$2=L$3,L$9="Include (Platform Duplicate)"),JoinIfFuzzy(L$626:L$667,$F$626:$F$667,$G672),"")),"*")</f>
        <v>P*T-</v>
      </c>
      <c r="L672" s="58" t="str">
        <f>IF(L$9="Include",JoinAll(", ",JoinIfFuzzy(L$626:L$667,$F$626:$F$667,$G672),IF(AND(L$2=M$3,M$9="Include (Platform Duplicate)"),JoinIfFuzzy(M$626:M$667,$F$626:$F$667,$G672),"")),"*")</f>
        <v>*</v>
      </c>
      <c r="M672" s="58" t="str">
        <f>IF(M$9="Include",JoinAll(", ",JoinIfFuzzy(M$626:M$667,$F$626:$F$667,$G672),IF(AND(M$2=N$3,N$9="Include (Platform Duplicate)"),JoinIfFuzzy(N$626:N$667,$F$626:$F$667,$G672),"")),"*")</f>
        <v>P*T-</v>
      </c>
      <c r="N672" s="58" t="str">
        <f>IF(N$9="Include",JoinAll(", ",JoinIfFuzzy(N$626:N$667,$F$626:$F$667,$G672),IF(AND(N$2=O$3,O$9="Include (Platform Duplicate)"),JoinIfFuzzy(O$626:O$667,$F$626:$F$667,$G672),"")),"*")</f>
        <v>*</v>
      </c>
      <c r="O672" s="58" t="str">
        <f>IF(O$9="Include",JoinAll(", ",JoinIfFuzzy(O$626:O$667,$F$626:$F$667,$G672),IF(AND(O$2=P$3,P$9="Include (Platform Duplicate)"),JoinIfFuzzy(P$626:P$667,$F$626:$F$667,$G672),"")),"*")</f>
        <v>P*T-</v>
      </c>
      <c r="P672" s="58" t="str">
        <f>IF(P$9="Include",JoinAll(", ",JoinIfFuzzy(P$626:P$667,$F$626:$F$667,$G672),IF(AND(P$2=Q$3,Q$9="Include (Platform Duplicate)"),JoinIfFuzzy(Q$626:Q$667,$F$626:$F$667,$G672),"")),"*")</f>
        <v>*</v>
      </c>
      <c r="Q672" s="58" t="str">
        <f>IF(Q$9="Include",JoinAll(", ",JoinIfFuzzy(Q$626:Q$667,$F$626:$F$667,$G672),IF(AND(Q$2=R$3,R$9="Include (Platform Duplicate)"),JoinIfFuzzy(R$626:R$667,$F$626:$F$667,$G672),"")),"*")</f>
        <v>P*T*</v>
      </c>
      <c r="R672" s="58" t="str">
        <f>IF(R$9="Include",JoinAll(", ",JoinIfFuzzy(R$626:R$667,$F$626:$F$667,$G672),IF(AND(R$2=S$3,S$9="Include (Platform Duplicate)"),JoinIfFuzzy(S$626:S$667,$F$626:$F$667,$G672),"")),"*")</f>
        <v>*</v>
      </c>
      <c r="S672" s="58" t="str">
        <f>IF(S$9="Include",JoinAll(", ",JoinIfFuzzy(S$626:S$667,$F$626:$F$667,$G672),IF(AND(S$2=T$3,T$9="Include (Platform Duplicate)"),JoinIfFuzzy(T$626:T$667,$F$626:$F$667,$G672),"")),"*")</f>
        <v>P*T-, P+T+</v>
      </c>
      <c r="T672" s="58" t="str">
        <f>IF(T$9="Include",JoinAll(", ",JoinIfFuzzy(T$626:T$667,$F$626:$F$667,$G672),IF(AND(T$2=U$3,U$9="Include (Platform Duplicate)"),JoinIfFuzzy(U$626:U$667,$F$626:$F$667,$G672),"")),"*")</f>
        <v>*</v>
      </c>
      <c r="U672" s="58" t="str">
        <f>IF(U$9="Include",JoinAll(", ",JoinIfFuzzy(U$626:U$667,$F$626:$F$667,$G672),IF(AND(U$2=V$3,V$9="Include (Platform Duplicate)"),JoinIfFuzzy(V$626:V$667,$F$626:$F$667,$G672),"")),"*")</f>
        <v>P*T-</v>
      </c>
      <c r="V672" s="58" t="str">
        <f>IF(V$9="Include",JoinAll(", ",JoinIfFuzzy(V$626:V$667,$F$626:$F$667,$G672),IF(AND(V$2=W$3,W$9="Include (Platform Duplicate)"),JoinIfFuzzy(W$626:W$667,$F$626:$F$667,$G672),"")),"*")</f>
        <v>P*T-, P+T+</v>
      </c>
      <c r="W672" s="58" t="str">
        <f>IF(W$9="Include",JoinAll(", ",JoinIfFuzzy(W$626:W$667,$F$626:$F$667,$G672),IF(AND(W$2=X$3,X$9="Include (Platform Duplicate)"),JoinIfFuzzy(X$626:X$667,$F$626:$F$667,$G672),"")),"*")</f>
        <v>P*T-</v>
      </c>
      <c r="X672" s="58" t="str">
        <f>IF(X$9="Include",JoinAll(", ",JoinIfFuzzy(X$626:X$667,$F$626:$F$667,$G672),IF(AND(X$2=Y$3,Y$9="Include (Platform Duplicate)"),JoinIfFuzzy(Y$626:Y$667,$F$626:$F$667,$G672),"")),"*")</f>
        <v>*</v>
      </c>
      <c r="Y672" s="58" t="str">
        <f>IF(Y$9="Include",JoinAll(", ",JoinIfFuzzy(Y$626:Y$667,$F$626:$F$667,$G672),IF(AND(Y$2=Z$3,Z$9="Include (Platform Duplicate)"),JoinIfFuzzy(Z$626:Z$667,$F$626:$F$667,$G672),"")),"*")</f>
        <v>P*T-</v>
      </c>
      <c r="Z672" s="58" t="str">
        <f>IF(Z$9="Include",JoinAll(", ",JoinIfFuzzy(Z$626:Z$667,$F$626:$F$667,$G672),IF(AND(Z$2=AA$3,AA$9="Include (Platform Duplicate)"),JoinIfFuzzy(AA$626:AA$667,$F$626:$F$667,$G672),"")),"*")</f>
        <v>*</v>
      </c>
      <c r="AA672" s="58" t="str">
        <f>IF(AA$9="Include",JoinAll(", ",JoinIfFuzzy(AA$626:AA$667,$F$626:$F$667,$G672),IF(AND(AA$2=AB$3,AB$9="Include (Platform Duplicate)"),JoinIfFuzzy(AB$626:AB$667,$F$626:$F$667,$G672),"")),"*")</f>
        <v>P*T-</v>
      </c>
      <c r="AB672" s="58" t="str">
        <f>IF(AB$9="Include",JoinAll(", ",JoinIfFuzzy(AB$626:AB$667,$F$626:$F$667,$G672),IF(AND(AB$2=AC$3,AC$9="Include (Platform Duplicate)"),JoinIfFuzzy(AC$626:AC$667,$F$626:$F$667,$G672),"")),"*")</f>
        <v>*</v>
      </c>
      <c r="AC672" s="58" t="str">
        <f>IF(AC$9="Include",JoinAll(", ",JoinIfFuzzy(AC$626:AC$667,$F$626:$F$667,$G672),IF(AND(AC$2=AD$3,AD$9="Include (Platform Duplicate)"),JoinIfFuzzy(AD$626:AD$667,$F$626:$F$667,$G672),"")),"*")</f>
        <v>P*T*</v>
      </c>
      <c r="AD672" s="58" t="str">
        <f>IF(AD$9="Include",JoinAll(", ",JoinIfFuzzy(AD$626:AD$667,$F$626:$F$667,$G672),IF(AND(AD$2=AE$3,AE$9="Include (Platform Duplicate)"),JoinIfFuzzy(AE$626:AE$667,$F$626:$F$667,$G672),"")),"*")</f>
        <v>P*T*</v>
      </c>
      <c r="AE672" s="58" t="str">
        <f>IF(AE$9="Include",JoinAll(", ",JoinIfFuzzy(AE$626:AE$667,$F$626:$F$667,$G672),IF(AND(AE$2=AF$3,AF$9="Include (Platform Duplicate)"),JoinIfFuzzy(AF$626:AF$667,$F$626:$F$667,$G672),"")),"*")</f>
        <v>*</v>
      </c>
      <c r="AF672" s="58" t="str">
        <f>IF(AF$9="Include",JoinAll(", ",JoinIfFuzzy(AF$626:AF$667,$F$626:$F$667,$G672),IF(AND(AF$2=AG$3,AG$9="Include (Platform Duplicate)"),JoinIfFuzzy(AG$626:AG$667,$F$626:$F$667,$G672),"")),"*")</f>
        <v>P*T-, P+T-</v>
      </c>
      <c r="AG672" s="58" t="str">
        <f>IF(AG$9="Include",JoinAll(", ",JoinIfFuzzy(AG$626:AG$667,$F$626:$F$667,$G672),IF(AND(AG$2=AH$3,AH$9="Include (Platform Duplicate)"),JoinIfFuzzy(AH$626:AH$667,$F$626:$F$667,$G672),"")),"*")</f>
        <v>P*T-, P+T-</v>
      </c>
      <c r="AH672" s="58" t="str">
        <f>IF(AH$9="Include",JoinAll(", ",JoinIfFuzzy(AH$626:AH$667,$F$626:$F$667,$G672),IF(AND(AH$2=AI$3,AI$9="Include (Platform Duplicate)"),JoinIfFuzzy(AI$626:AI$667,$F$626:$F$667,$G672),"")),"*")</f>
        <v>P*T*</v>
      </c>
      <c r="AI672" s="58" t="str">
        <f>IF(AI$9="Include",JoinAll(", ",JoinIfFuzzy(AI$626:AI$667,$F$626:$F$667,$G672),IF(AND(AI$2=AJ$3,AJ$9="Include (Platform Duplicate)"),JoinIfFuzzy(AJ$626:AJ$667,$F$626:$F$667,$G672),"")),"*")</f>
        <v>*</v>
      </c>
      <c r="AJ672" s="58" t="str">
        <f>IF(AJ$9="Include",JoinAll(", ",JoinIfFuzzy(AJ$626:AJ$667,$F$626:$F$667,$G672),IF(AND(AJ$2=AK$3,AK$9="Include (Platform Duplicate)"),JoinIfFuzzy(AK$626:AK$667,$F$626:$F$667,$G672),"")),"*")</f>
        <v>P*T-</v>
      </c>
      <c r="AK672" s="58" t="str">
        <f>IF(AK$9="Include",JoinAll(", ",JoinIfFuzzy(AK$626:AK$667,$F$626:$F$667,$G672),IF(AND(AK$2=AL$3,AL$9="Include (Platform Duplicate)"),JoinIfFuzzy(AL$626:AL$667,$F$626:$F$667,$G672),"")),"*")</f>
        <v>*</v>
      </c>
      <c r="AL672" s="58" t="str">
        <f>IF(AL$9="Include",JoinAll(", ",JoinIfFuzzy(AL$626:AL$667,$F$626:$F$667,$G672),IF(AND(AL$2=AM$3,AM$9="Include (Platform Duplicate)"),JoinIfFuzzy(AM$626:AM$667,$F$626:$F$667,$G672),"")),"*")</f>
        <v>P*T*</v>
      </c>
      <c r="AM672" s="58" t="str">
        <f>IF(AM$9="Include",JoinAll(", ",JoinIfFuzzy(AM$626:AM$667,$F$626:$F$667,$G672),IF(AND(AM$2=AN$3,AN$9="Include (Platform Duplicate)"),JoinIfFuzzy(AN$626:AN$667,$F$626:$F$667,$G672),"")),"*")</f>
        <v>P*T*</v>
      </c>
      <c r="AN672" s="58" t="str">
        <f>IF(AN$9="Include",JoinAll(", ",JoinIfFuzzy(AN$626:AN$667,$F$626:$F$667,$G672),IF(AND(AN$2=AO$3,AO$9="Include (Platform Duplicate)"),JoinIfFuzzy(AO$626:AO$667,$F$626:$F$667,$G672),"")),"*")</f>
        <v>P*T*, P*T+</v>
      </c>
      <c r="AO672" s="58" t="str">
        <f>IF(AO$9="Include",JoinAll(", ",JoinIfFuzzy(AO$626:AO$667,$F$626:$F$667,$G672),IF(AND(AO$2=AP$3,AP$9="Include (Platform Duplicate)"),JoinIfFuzzy(AP$626:AP$667,$F$626:$F$667,$G672),"")),"*")</f>
        <v>*</v>
      </c>
      <c r="AP672" s="58" t="str">
        <f>IF(AP$9="Include",JoinAll(", ",JoinIfFuzzy(AP$626:AP$667,$F$626:$F$667,$G672),IF(AND(AP$2=AQ$3,AQ$9="Include (Platform Duplicate)"),JoinIfFuzzy(AQ$626:AQ$667,$F$626:$F$667,$G672),"")),"*")</f>
        <v>P*T*</v>
      </c>
      <c r="AQ672" s="58" t="str">
        <f>IF(AQ$9="Include",JoinAll(", ",JoinIfFuzzy(AQ$626:AQ$667,$F$626:$F$667,$G672),IF(AND(AQ$2=AR$3,AR$9="Include (Platform Duplicate)"),JoinIfFuzzy(AR$626:AR$667,$F$626:$F$667,$G672),"")),"*")</f>
        <v>*</v>
      </c>
      <c r="AR672" s="58" t="str">
        <f>IF(AR$9="Include",JoinAll(", ",JoinIfFuzzy(AR$626:AR$667,$F$626:$F$667,$G672),IF(AND(AR$2=AS$3,AS$9="Include (Platform Duplicate)"),JoinIfFuzzy(AS$626:AS$667,$F$626:$F$667,$G672),"")),"*")</f>
        <v>P*T*</v>
      </c>
      <c r="AS672" s="58" t="str">
        <f>IF(AS$9="Include",JoinAll(", ",JoinIfFuzzy(AS$626:AS$667,$F$626:$F$667,$G672),IF(AND(AS$2=AT$3,AT$9="Include (Platform Duplicate)"),JoinIfFuzzy(AT$626:AT$667,$F$626:$F$667,$G672),"")),"*")</f>
        <v>*</v>
      </c>
      <c r="AT672" s="58" t="str">
        <f>IF(AT$9="Include",JoinAll(", ",JoinIfFuzzy(AT$626:AT$667,$F$626:$F$667,$G672),IF(AND(AT$2=AU$3,AU$9="Include (Platform Duplicate)"),JoinIfFuzzy(AU$626:AU$667,$F$626:$F$667,$G672),"")),"*")</f>
        <v>P*T-</v>
      </c>
      <c r="AU672" s="58" t="str">
        <f>IF(AU$9="Include",JoinAll(", ",JoinIfFuzzy(AU$626:AU$667,$F$626:$F$667,$G672),IF(AND(AU$2=AV$3,AV$9="Include (Platform Duplicate)"),JoinIfFuzzy(AV$626:AV$667,$F$626:$F$667,$G672),"")),"*")</f>
        <v>P*T-</v>
      </c>
      <c r="AV672" s="58" t="str">
        <f>IF(AV$9="Include",JoinAll(", ",JoinIfFuzzy(AV$626:AV$667,$F$626:$F$667,$G672),IF(AND(AV$2=AW$3,AW$9="Include (Platform Duplicate)"),JoinIfFuzzy(AW$626:AW$667,$F$626:$F$667,$G672),"")),"*")</f>
        <v>*</v>
      </c>
      <c r="AW672" s="58" t="str">
        <f>IF(AW$9="Include",JoinAll(", ",JoinIfFuzzy(AW$626:AW$667,$F$626:$F$667,$G672),IF(AND(AW$2=AX$3,AX$9="Include (Platform Duplicate)"),JoinIfFuzzy(AX$626:AX$667,$F$626:$F$667,$G672),"")),"*")</f>
        <v>*</v>
      </c>
      <c r="AX672" s="58" t="str">
        <f>IF(AX$9="Include",JoinAll(", ",JoinIfFuzzy(AX$626:AX$667,$F$626:$F$667,$G672),IF(AND(AX$2=AY$3,AY$9="Include (Platform Duplicate)"),JoinIfFuzzy(AY$626:AY$667,$F$626:$F$667,$G672),"")),"*")</f>
        <v>*</v>
      </c>
      <c r="AY672" s="58" t="str">
        <f>IF(AY$9="Include",JoinAll(", ",JoinIfFuzzy(AY$626:AY$667,$F$626:$F$667,$G672),IF(AND(AY$2=AZ$3,AZ$9="Include (Platform Duplicate)"),JoinIfFuzzy(AZ$626:AZ$667,$F$626:$F$667,$G672),"")),"*")</f>
        <v>*</v>
      </c>
      <c r="AZ672" s="58" t="str">
        <f>IF(AZ$9="Include",JoinAll(", ",JoinIfFuzzy(AZ$626:AZ$667,$F$626:$F$667,$G672),IF(AND(AZ$2=BA$3,BA$9="Include (Platform Duplicate)"),JoinIfFuzzy(BA$626:BA$667,$F$626:$F$667,$G672),"")),"*")</f>
        <v>P*T*</v>
      </c>
      <c r="BA672" s="58" t="str">
        <f>IF(BA$9="Include",JoinAll(", ",JoinIfFuzzy(BA$626:BA$667,$F$626:$F$667,$G672),IF(AND(BA$2=BB$3,BB$9="Include (Platform Duplicate)"),JoinIfFuzzy(BB$626:BB$667,$F$626:$F$667,$G672),"")),"*")</f>
        <v>P*T-</v>
      </c>
      <c r="BB672" s="58" t="str">
        <f>IF(BB$9="Include",JoinAll(", ",JoinIfFuzzy(BB$626:BB$667,$F$626:$F$667,$G672),IF(AND(BB$2=BC$3,BC$9="Include (Platform Duplicate)"),JoinIfFuzzy(BC$626:BC$667,$F$626:$F$667,$G672),"")),"*")</f>
        <v>P*T-</v>
      </c>
      <c r="BC672" s="58" t="str">
        <f>IF(BC$9="Include",JoinAll(", ",JoinIfFuzzy(BC$626:BC$667,$F$626:$F$667,$G672),IF(AND(BC$2=BD$3,BD$9="Include (Platform Duplicate)"),JoinIfFuzzy(BD$626:BD$667,$F$626:$F$667,$G672),"")),"*")</f>
        <v>P*T-</v>
      </c>
      <c r="BD672" s="58" t="str">
        <f>IF(BD$9="Include",JoinAll(", ",JoinIfFuzzy(BD$626:BD$667,$F$626:$F$667,$G672),IF(AND(BD$2=BE$3,BE$9="Include (Platform Duplicate)"),JoinIfFuzzy(BE$626:BE$667,$F$626:$F$667,$G672),"")),"*")</f>
        <v>P*T-</v>
      </c>
      <c r="BE672" s="58" t="str">
        <f>IF(BE$9="Include",JoinAll(", ",JoinIfFuzzy(BE$626:BE$667,$F$626:$F$667,$G672),IF(AND(BE$2=BF$3,BF$9="Include (Platform Duplicate)"),JoinIfFuzzy(BF$626:BF$667,$F$626:$F$667,$G672),"")),"*")</f>
        <v>*</v>
      </c>
      <c r="BF672" s="58" t="str">
        <f>IF(BF$9="Include",JoinAll(", ",JoinIfFuzzy(BF$626:BF$667,$F$626:$F$667,$G672),IF(AND(BF$2=BG$3,BG$9="Include (Platform Duplicate)"),JoinIfFuzzy(BG$626:BG$667,$F$626:$F$667,$G672),"")),"*")</f>
        <v>*</v>
      </c>
      <c r="BG672" s="58" t="str">
        <f>IF(BG$9="Include",JoinAll(", ",JoinIfFuzzy(BG$626:BG$667,$F$626:$F$667,$G672),IF(AND(BG$2=BH$3,BH$9="Include (Platform Duplicate)"),JoinIfFuzzy(BH$626:BH$667,$F$626:$F$667,$G672),"")),"*")</f>
        <v>P*T*</v>
      </c>
      <c r="BH672" s="58" t="str">
        <f>IF(BH$9="Include",JoinAll(", ",JoinIfFuzzy(BH$626:BH$667,$F$626:$F$667,$G672),IF(AND(BH$2=BI$3,BI$9="Include (Platform Duplicate)"),JoinIfFuzzy(BI$626:BI$667,$F$626:$F$667,$G672),"")),"*")</f>
        <v>*</v>
      </c>
      <c r="BI672" s="58" t="str">
        <f>IF(BI$9="Include",JoinAll(", ",JoinIfFuzzy(BI$626:BI$667,$F$626:$F$667,$G672),IF(AND(BI$2=BJ$3,BJ$9="Include (Platform Duplicate)"),JoinIfFuzzy(BJ$626:BJ$667,$F$626:$F$667,$G672),"")),"*")</f>
        <v>P*T*</v>
      </c>
      <c r="BJ672" s="58" t="str">
        <f>IF(BJ$9="Include",JoinAll(", ",JoinIfFuzzy(BJ$626:BJ$667,$F$626:$F$667,$G672),IF(AND(BJ$2=BK$3,BK$9="Include (Platform Duplicate)"),JoinIfFuzzy(BK$626:BK$667,$F$626:$F$667,$G672),"")),"*")</f>
        <v>P*T-, P+T-</v>
      </c>
      <c r="BK672" s="58" t="str">
        <f>IF(BK$9="Include",JoinAll(", ",JoinIfFuzzy(BK$626:BK$667,$F$626:$F$667,$G672),IF(AND(BK$2=BL$3,BL$9="Include (Platform Duplicate)"),JoinIfFuzzy(BL$626:BL$667,$F$626:$F$667,$G672),"")),"*")</f>
        <v>*</v>
      </c>
      <c r="BL672" s="58" t="str">
        <f>IF(BL$9="Include",JoinAll(", ",JoinIfFuzzy(BL$626:BL$667,$F$626:$F$667,$G672),IF(AND(BL$2=BM$3,BM$9="Include (Platform Duplicate)"),JoinIfFuzzy(BM$626:BM$667,$F$626:$F$667,$G672),"")),"*")</f>
        <v>P*T-</v>
      </c>
      <c r="BM672" s="58" t="str">
        <f>IF(BM$9="Include",JoinAll(", ",JoinIfFuzzy(BM$626:BM$667,$F$626:$F$667,$G672),IF(AND(BM$2=BN$3,BN$9="Include (Platform Duplicate)"),JoinIfFuzzy(BN$626:BN$667,$F$626:$F$667,$G672),"")),"*")</f>
        <v>*</v>
      </c>
      <c r="BN672" s="58" t="str">
        <f>IF(BN$9="Include",JoinAll(", ",JoinIfFuzzy(BN$626:BN$667,$F$626:$F$667,$G672),IF(AND(BN$2=BO$3,BO$9="Include (Platform Duplicate)"),JoinIfFuzzy(BO$626:BO$667,$F$626:$F$667,$G672),"")),"*")</f>
        <v>P*T*</v>
      </c>
      <c r="BO672" s="58" t="str">
        <f>IF(BO$9="Include",JoinAll(", ",JoinIfFuzzy(BO$626:BO$667,$F$626:$F$667,$G672),IF(AND(BO$2=BP$3,BP$9="Include (Platform Duplicate)"),JoinIfFuzzy(BP$626:BP$667,$F$626:$F$667,$G672),"")),"*")</f>
        <v>P*T*</v>
      </c>
      <c r="BP672" s="58" t="str">
        <f>IF(BP$9="Include",JoinAll(", ",JoinIfFuzzy(BP$626:BP$667,$F$626:$F$667,$G672),IF(AND(BP$2=BQ$3,BQ$9="Include (Platform Duplicate)"),JoinIfFuzzy(BQ$626:BQ$667,$F$626:$F$667,$G672),"")),"*")</f>
        <v>*</v>
      </c>
      <c r="BQ672" s="58" t="str">
        <f>IF(BQ$9="Include",JoinAll(", ",JoinIfFuzzy(BQ$626:BQ$667,$F$626:$F$667,$G672),IF(AND(BQ$2=BR$3,BR$9="Include (Platform Duplicate)"),JoinIfFuzzy(BR$626:BR$667,$F$626:$F$667,$G672),"")),"*")</f>
        <v>P*T*</v>
      </c>
      <c r="BR672" s="58" t="str">
        <f>IF(BR$9="Include",JoinAll(", ",JoinIfFuzzy(BR$626:BR$667,$F$626:$F$667,$G672),IF(AND(BR$2=BS$3,BS$9="Include (Platform Duplicate)"),JoinIfFuzzy(BS$626:BS$667,$F$626:$F$667,$G672),"")),"*")</f>
        <v>*</v>
      </c>
      <c r="BS672" s="58" t="str">
        <f>IF(BS$9="Include",JoinAll(", ",JoinIfFuzzy(BS$626:BS$667,$F$626:$F$667,$G672),IF(AND(BS$2=BT$3,BT$9="Include (Platform Duplicate)"),JoinIfFuzzy(BT$626:BT$667,$F$626:$F$667,$G672),"")),"*")</f>
        <v>P*T*</v>
      </c>
      <c r="BT672" s="58" t="str">
        <f>IF(BT$9="Include",JoinAll(", ",JoinIfFuzzy(BT$626:BT$667,$F$626:$F$667,$G672),IF(AND(BT$2=BU$3,BU$9="Include (Platform Duplicate)"),JoinIfFuzzy(BU$626:BU$667,$F$626:$F$667,$G672),"")),"*")</f>
        <v>P*T-</v>
      </c>
      <c r="BU672" s="58" t="str">
        <f>IF(BU$9="Include",JoinAll(", ",JoinIfFuzzy(BU$626:BU$667,$F$626:$F$667,$G672),IF(AND(BU$2=BV$3,BV$9="Include (Platform Duplicate)"),JoinIfFuzzy(BV$626:BV$667,$F$626:$F$667,$G672),"")),"*")</f>
        <v>*</v>
      </c>
      <c r="BV672" s="58" t="str">
        <f>IF(BV$9="Include",JoinAll(", ",JoinIfFuzzy(BV$626:BV$667,$F$626:$F$667,$G672),IF(AND(BV$2=BW$3,BW$9="Include (Platform Duplicate)"),JoinIfFuzzy(BW$626:BW$667,$F$626:$F$667,$G672),"")),"*")</f>
        <v>P*T-</v>
      </c>
      <c r="BW672" s="58" t="str">
        <f>IF(BW$9="Include",JoinAll(", ",JoinIfFuzzy(BW$626:BW$667,$F$626:$F$667,$G672),IF(AND(BW$2=BX$3,BX$9="Include (Platform Duplicate)"),JoinIfFuzzy(BX$626:BX$667,$F$626:$F$667,$G672),"")),"*")</f>
        <v>*</v>
      </c>
      <c r="BX672" s="58" t="str">
        <f>IF(BX$9="Include",JoinAll(", ",JoinIfFuzzy(BX$626:BX$667,$F$626:$F$667,$G672),IF(AND(BX$2=BY$3,BY$9="Include (Platform Duplicate)"),JoinIfFuzzy(BY$626:BY$667,$F$626:$F$667,$G672),"")),"*")</f>
        <v>P*T*, P*T+</v>
      </c>
      <c r="BY672" s="58" t="str">
        <f>IF(BY$9="Include",JoinAll(", ",JoinIfFuzzy(BY$626:BY$667,$F$626:$F$667,$G672),IF(AND(BY$2=BZ$3,BZ$9="Include (Platform Duplicate)"),JoinIfFuzzy(BZ$626:BZ$667,$F$626:$F$667,$G672),"")),"*")</f>
        <v>*</v>
      </c>
      <c r="BZ672" s="58" t="str">
        <f>IF(BZ$9="Include",JoinAll(", ",JoinIfFuzzy(BZ$626:BZ$667,$F$626:$F$667,$G672),IF(AND(BZ$2=CA$3,CA$9="Include (Platform Duplicate)"),JoinIfFuzzy(CA$626:CA$667,$F$626:$F$667,$G672),"")),"*")</f>
        <v>P*T-</v>
      </c>
      <c r="CA672" s="58" t="str">
        <f>IF(CA$9="Include",JoinAll(", ",JoinIfFuzzy(CA$626:CA$667,$F$626:$F$667,$G672),IF(AND(CA$2=CB$3,CB$9="Include (Platform Duplicate)"),JoinIfFuzzy(CB$626:CB$667,$F$626:$F$667,$G672),"")),"*")</f>
        <v>P*T-</v>
      </c>
      <c r="CB672" s="58" t="str">
        <f>IF(CB$9="Include",JoinAll(", ",JoinIfFuzzy(CB$626:CB$667,$F$626:$F$667,$G672),IF(AND(CB$2=CC$3,CC$9="Include (Platform Duplicate)"),JoinIfFuzzy(CC$626:CC$667,$F$626:$F$667,$G672),"")),"*")</f>
        <v>P*T*</v>
      </c>
      <c r="CC672" s="58" t="str">
        <f>IF(CC$9="Include",JoinAll(", ",JoinIfFuzzy(CC$626:CC$667,$F$626:$F$667,$G672),IF(AND(CC$2=CD$3,CD$9="Include (Platform Duplicate)"),JoinIfFuzzy(CD$626:CD$667,$F$626:$F$667,$G672),"")),"*")</f>
        <v>P*T-</v>
      </c>
      <c r="CD672" s="58" t="str">
        <f>IF(CD$9="Include",JoinAll(", ",JoinIfFuzzy(CD$626:CD$667,$F$626:$F$667,$G672),IF(AND(CD$2=CE$3,CE$9="Include (Platform Duplicate)"),JoinIfFuzzy(CE$626:CE$667,$F$626:$F$667,$G672),"")),"*")</f>
        <v>*</v>
      </c>
      <c r="CE672" s="58" t="str">
        <f>IF(CE$9="Include",JoinAll(", ",JoinIfFuzzy(CE$626:CE$667,$F$626:$F$667,$G672),IF(AND(CE$2=CF$3,CF$9="Include (Platform Duplicate)"),JoinIfFuzzy(CF$626:CF$667,$F$626:$F$667,$G672),"")),"*")</f>
        <v>*</v>
      </c>
      <c r="CF672" s="58" t="str">
        <f>IF(CF$9="Include",JoinAll(", ",JoinIfFuzzy(CF$626:CF$667,$F$626:$F$667,$G672),IF(AND(CF$2=CG$3,CG$9="Include (Platform Duplicate)"),JoinIfFuzzy(CG$626:CG$667,$F$626:$F$667,$G672),"")),"*")</f>
        <v>*</v>
      </c>
      <c r="CG672" s="58" t="str">
        <f>IF(CG$9="Include",JoinAll(", ",JoinIfFuzzy(CG$626:CG$667,$F$626:$F$667,$G672),IF(AND(CG$2=CH$3,CH$9="Include (Platform Duplicate)"),JoinIfFuzzy(CH$626:CH$667,$F$626:$F$667,$G672),"")),"*")</f>
        <v>P*T*</v>
      </c>
      <c r="CH672" s="58" t="str">
        <f>IF(CH$9="Include",JoinAll(", ",JoinIfFuzzy(CH$626:CH$667,$F$626:$F$667,$G672),IF(AND(CH$2=CI$3,CI$9="Include (Platform Duplicate)"),JoinIfFuzzy(CI$626:CI$667,$F$626:$F$667,$G672),"")),"*")</f>
        <v>P*T-</v>
      </c>
      <c r="CI672" s="58" t="str">
        <f>IF(CI$9="Include",JoinAll(", ",JoinIfFuzzy(CI$626:CI$667,$F$626:$F$667,$G672),IF(AND(CI$2=CJ$3,CJ$9="Include (Platform Duplicate)"),JoinIfFuzzy(CJ$626:CJ$667,$F$626:$F$667,$G672),"")),"*")</f>
        <v>*</v>
      </c>
      <c r="CJ672" s="58" t="str">
        <f>IF(CJ$9="Include",JoinAll(", ",JoinIfFuzzy(CJ$626:CJ$667,$F$626:$F$667,$G672),IF(AND(CJ$2=CK$3,CK$9="Include (Platform Duplicate)"),JoinIfFuzzy(CK$626:CK$667,$F$626:$F$667,$G672),"")),"*")</f>
        <v>P*T-, P+T+</v>
      </c>
      <c r="CK672" s="58" t="str">
        <f>IF(CK$9="Include",JoinAll(", ",JoinIfFuzzy(CK$626:CK$667,$F$626:$F$667,$G672),IF(AND(CK$2=CL$3,CL$9="Include (Platform Duplicate)"),JoinIfFuzzy(CL$626:CL$667,$F$626:$F$667,$G672),"")),"*")</f>
        <v>P*T-, P*T+</v>
      </c>
      <c r="CL672" s="58" t="str">
        <f>IF(CL$9="Include",JoinAll(", ",JoinIfFuzzy(CL$626:CL$667,$F$626:$F$667,$G672),IF(AND(CL$2=CM$3,CM$9="Include (Platform Duplicate)"),JoinIfFuzzy(CM$626:CM$667,$F$626:$F$667,$G672),"")),"*")</f>
        <v>P*T-, P*T+</v>
      </c>
      <c r="CM672" s="58" t="str">
        <f>IF(CM$9="Include",JoinAll(", ",JoinIfFuzzy(CM$626:CM$667,$F$626:$F$667,$G672),IF(AND(CM$2=CN$3,CN$9="Include (Platform Duplicate)"),JoinIfFuzzy(CN$626:CN$667,$F$626:$F$667,$G672),"")),"*")</f>
        <v>*</v>
      </c>
      <c r="CN672" s="58" t="str">
        <f>IF(CN$9="Include",JoinAll(", ",JoinIfFuzzy(CN$626:CN$667,$F$626:$F$667,$G672),IF(AND(CN$2=CO$3,CO$9="Include (Platform Duplicate)"),JoinIfFuzzy(CO$626:CO$667,$F$626:$F$667,$G672),"")),"*")</f>
        <v>P*T-</v>
      </c>
      <c r="CO672" s="58" t="str">
        <f>IF(CO$9="Include",JoinAll(", ",JoinIfFuzzy(CO$626:CO$667,$F$626:$F$667,$G672),IF(AND(CO$2=CP$3,CP$9="Include (Platform Duplicate)"),JoinIfFuzzy(CP$626:CP$667,$F$626:$F$667,$G672),"")),"*")</f>
        <v>P*T-, P*T+</v>
      </c>
      <c r="CP672" s="58" t="str">
        <f>IF(CP$9="Include",JoinAll(", ",JoinIfFuzzy(CP$626:CP$667,$F$626:$F$667,$G672),IF(AND(CP$2=CQ$3,CQ$9="Include (Platform Duplicate)"),JoinIfFuzzy(CQ$626:CQ$667,$F$626:$F$667,$G672),"")),"*")</f>
        <v>*</v>
      </c>
      <c r="CQ672" s="58" t="str">
        <f>IF(CQ$9="Include",JoinAll(", ",JoinIfFuzzy(CQ$626:CQ$667,$F$626:$F$667,$G672),IF(AND(CQ$2=CR$3,CR$9="Include (Platform Duplicate)"),JoinIfFuzzy(CR$626:CR$667,$F$626:$F$667,$G672),"")),"*")</f>
        <v>P*T*</v>
      </c>
      <c r="CR672" s="58" t="str">
        <f>IF(CR$9="Include",JoinAll(", ",JoinIfFuzzy(CR$626:CR$667,$F$626:$F$667,$G672),IF(AND(CR$2=CS$3,CS$9="Include (Platform Duplicate)"),JoinIfFuzzy(CS$626:CS$667,$F$626:$F$667,$G672),"")),"*")</f>
        <v>P*T*</v>
      </c>
      <c r="CS672" s="58" t="str">
        <f>IF(CS$9="Include",JoinAll(", ",JoinIfFuzzy(CS$626:CS$667,$F$626:$F$667,$G672),IF(AND(CS$2=CT$3,CT$9="Include (Platform Duplicate)"),JoinIfFuzzy(CT$626:CT$667,$F$626:$F$667,$G672),"")),"*")</f>
        <v>P*T*</v>
      </c>
      <c r="CT672" s="58" t="str">
        <f>IF(CT$9="Include",JoinAll(", ",JoinIfFuzzy(CT$626:CT$667,$F$626:$F$667,$G672),IF(AND(CT$2=CU$3,CU$9="Include (Platform Duplicate)"),JoinIfFuzzy(CU$626:CU$667,$F$626:$F$667,$G672),"")),"*")</f>
        <v>*</v>
      </c>
      <c r="CU672" s="58" t="str">
        <f>IF(CU$9="Include",JoinAll(", ",JoinIfFuzzy(CU$626:CU$667,$F$626:$F$667,$G672),IF(AND(CU$2=CV$3,CV$9="Include (Platform Duplicate)"),JoinIfFuzzy(CV$626:CV$667,$F$626:$F$667,$G672),"")),"*")</f>
        <v>P*T-</v>
      </c>
      <c r="CV672" s="58" t="str">
        <f>IF(CV$9="Include",JoinAll(", ",JoinIfFuzzy(CV$626:CV$667,$F$626:$F$667,$G672),IF(AND(CV$2=CW$3,CW$9="Include (Platform Duplicate)"),JoinIfFuzzy(CW$626:CW$667,$F$626:$F$667,$G672),"")),"*")</f>
        <v>*</v>
      </c>
      <c r="CW672" s="58" t="str">
        <f>IF(CW$9="Include",JoinAll(", ",JoinIfFuzzy(CW$626:CW$667,$F$626:$F$667,$G672),IF(AND(CW$2=CX$3,CX$9="Include (Platform Duplicate)"),JoinIfFuzzy(CX$626:CX$667,$F$626:$F$667,$G672),"")),"*")</f>
        <v>P*T*</v>
      </c>
      <c r="CX672" s="58" t="str">
        <f>IF(CX$9="Include",JoinAll(", ",JoinIfFuzzy(CX$626:CX$667,$F$626:$F$667,$G672),IF(AND(CX$2=CY$3,CY$9="Include (Platform Duplicate)"),JoinIfFuzzy(CY$626:CY$667,$F$626:$F$667,$G672),"")),"*")</f>
        <v>*</v>
      </c>
      <c r="CY672" s="58" t="str">
        <f>IF(CY$9="Include",JoinAll(", ",JoinIfFuzzy(CY$626:CY$667,$F$626:$F$667,$G672),IF(AND(CY$2=CZ$3,CZ$9="Include (Platform Duplicate)"),JoinIfFuzzy(CZ$626:CZ$667,$F$626:$F$667,$G672),"")),"*")</f>
        <v>P*T-, P+T-</v>
      </c>
      <c r="CZ672" s="58" t="str">
        <f>IF(CZ$9="Include",JoinAll(", ",JoinIfFuzzy(CZ$626:CZ$667,$F$626:$F$667,$G672),IF(AND(CZ$2=DA$3,DA$9="Include (Platform Duplicate)"),JoinIfFuzzy(DA$626:DA$667,$F$626:$F$667,$G672),"")),"*")</f>
        <v>*</v>
      </c>
      <c r="DA672" s="58" t="str">
        <f>IF(DA$9="Include",JoinAll(", ",JoinIfFuzzy(DA$626:DA$667,$F$626:$F$667,$G672),IF(AND(DA$2=DB$3,DB$9="Include (Platform Duplicate)"),JoinIfFuzzy(DB$626:DB$667,$F$626:$F$667,$G672),"")),"*")</f>
        <v>P*T-, P+T-, P+T+</v>
      </c>
      <c r="DB672" s="58" t="str">
        <f>IF(DB$9="Include",JoinAll(", ",JoinIfFuzzy(DB$626:DB$667,$F$626:$F$667,$G672),IF(AND(DB$2=DC$3,DC$9="Include (Platform Duplicate)"),JoinIfFuzzy(DC$626:DC$667,$F$626:$F$667,$G672),"")),"*")</f>
        <v>*</v>
      </c>
      <c r="DC672" s="58" t="str">
        <f>IF(DC$9="Include",JoinAll(", ",JoinIfFuzzy(DC$626:DC$667,$F$626:$F$667,$G672),IF(AND(DC$2=DD$3,DD$9="Include (Platform Duplicate)"),JoinIfFuzzy(DD$626:DD$667,$F$626:$F$667,$G672),"")),"*")</f>
        <v>*</v>
      </c>
      <c r="DD672" s="58" t="str">
        <f>IF(DD$9="Include",JoinAll(", ",JoinIfFuzzy(DD$626:DD$667,$F$626:$F$667,$G672),IF(AND(DD$2=DE$3,DE$9="Include (Platform Duplicate)"),JoinIfFuzzy(DE$626:DE$667,$F$626:$F$667,$G672),"")),"*")</f>
        <v>P*T-, P*T+</v>
      </c>
      <c r="DE672" s="58" t="str">
        <f>IF(DE$9="Include",JoinAll(", ",JoinIfFuzzy(DE$626:DE$667,$F$626:$F$667,$G672),IF(AND(DE$2=DF$3,DF$9="Include (Platform Duplicate)"),JoinIfFuzzy(DF$626:DF$667,$F$626:$F$667,$G672),"")),"*")</f>
        <v>P*T-</v>
      </c>
      <c r="DF672" s="58" t="str">
        <f>IF(DF$9="Include",JoinAll(", ",JoinIfFuzzy(DF$626:DF$667,$F$626:$F$667,$G672),IF(AND(DF$2=DG$3,DG$9="Include (Platform Duplicate)"),JoinIfFuzzy(DG$626:DG$667,$F$626:$F$667,$G672),"")),"*")</f>
        <v>*</v>
      </c>
      <c r="DG672" s="58" t="str">
        <f>IF(DG$9="Include",JoinAll(", ",JoinIfFuzzy(DG$626:DG$667,$F$626:$F$667,$G672),IF(AND(DG$2=DH$3,DH$9="Include (Platform Duplicate)"),JoinIfFuzzy(DH$626:DH$667,$F$626:$F$667,$G672),"")),"*")</f>
        <v>P*T-, P*T*</v>
      </c>
      <c r="DH672" s="58" t="str">
        <f>IF(DH$9="Include",JoinAll(", ",JoinIfFuzzy(DH$626:DH$667,$F$626:$F$667,$G672),IF(AND(DH$2=DI$3,DI$9="Include (Platform Duplicate)"),JoinIfFuzzy(DI$626:DI$667,$F$626:$F$667,$G672),"")),"*")</f>
        <v>P*T-, P+T-</v>
      </c>
      <c r="DI672" s="58" t="str">
        <f>IF(DI$9="Include",JoinAll(", ",JoinIfFuzzy(DI$626:DI$667,$F$626:$F$667,$G672),IF(AND(DI$2=DJ$3,DJ$9="Include (Platform Duplicate)"),JoinIfFuzzy(DJ$626:DJ$667,$F$626:$F$667,$G672),"")),"*")</f>
        <v>P*T-, P*T+</v>
      </c>
      <c r="DJ672" s="58" t="str">
        <f>IF(DJ$9="Include",JoinAll(", ",JoinIfFuzzy(DJ$626:DJ$667,$F$626:$F$667,$G672),IF(AND(DJ$2=DK$3,DK$9="Include (Platform Duplicate)"),JoinIfFuzzy(DK$626:DK$667,$F$626:$F$667,$G672),"")),"*")</f>
        <v>P*T*</v>
      </c>
      <c r="DK672" s="58" t="str">
        <f>IF(DK$9="Include",JoinAll(", ",JoinIfFuzzy(DK$626:DK$667,$F$626:$F$667,$G672),IF(AND(DK$2=DL$3,DL$9="Include (Platform Duplicate)"),JoinIfFuzzy(DL$626:DL$667,$F$626:$F$667,$G672),"")),"*")</f>
        <v>*</v>
      </c>
      <c r="DL672" s="58" t="str">
        <f>IF(DL$9="Include",JoinAll(", ",JoinIfFuzzy(DL$626:DL$667,$F$626:$F$667,$G672),IF(AND(DL$2=DM$3,DM$9="Include (Platform Duplicate)"),JoinIfFuzzy(DM$626:DM$667,$F$626:$F$667,$G672),"")),"*")</f>
        <v>P*T-</v>
      </c>
      <c r="DM672" s="58" t="str">
        <f>IF(DM$9="Include",JoinAll(", ",JoinIfFuzzy(DM$626:DM$667,$F$626:$F$667,$G672),IF(AND(DM$2=DN$3,DN$9="Include (Platform Duplicate)"),JoinIfFuzzy(DN$626:DN$667,$F$626:$F$667,$G672),"")),"*")</f>
        <v>*</v>
      </c>
      <c r="DN672" s="58" t="str">
        <f>IF(DN$9="Include",JoinAll(", ",JoinIfFuzzy(DN$626:DN$667,$F$626:$F$667,$G672),IF(AND(DN$2=DO$3,DO$9="Include (Platform Duplicate)"),JoinIfFuzzy(DO$626:DO$667,$F$626:$F$667,$G672),"")),"*")</f>
        <v>P*T*</v>
      </c>
      <c r="DO672" s="58" t="str">
        <f>IF(DO$9="Include",JoinAll(", ",JoinIfFuzzy(DO$626:DO$667,$F$626:$F$667,$G672),IF(AND(DO$2=DP$3,DP$9="Include (Platform Duplicate)"),JoinIfFuzzy(DP$626:DP$667,$F$626:$F$667,$G672),"")),"*")</f>
        <v>*</v>
      </c>
      <c r="DP672" s="58" t="str">
        <f>IF(DP$9="Include",JoinAll(", ",JoinIfFuzzy(DP$626:DP$667,$F$626:$F$667,$G672),IF(AND(DP$2=DQ$3,DQ$9="Include (Platform Duplicate)"),JoinIfFuzzy(DQ$626:DQ$667,$F$626:$F$667,$G672),"")),"*")</f>
        <v>P*T-</v>
      </c>
      <c r="DQ672" s="58" t="str">
        <f>IF(DQ$9="Include",JoinAll(", ",JoinIfFuzzy(DQ$626:DQ$667,$F$626:$F$667,$G672),IF(AND(DQ$2=DR$3,DR$9="Include (Platform Duplicate)"),JoinIfFuzzy(DR$626:DR$667,$F$626:$F$667,$G672),"")),"*")</f>
        <v>*</v>
      </c>
      <c r="DR672" s="58" t="str">
        <f>IF(DR$9="Include",JoinAll(", ",JoinIfFuzzy(DR$626:DR$667,$F$626:$F$667,$G672),IF(AND(DR$2=DS$3,DS$9="Include (Platform Duplicate)"),JoinIfFuzzy(DS$626:DS$667,$F$626:$F$667,$G672),"")),"*")</f>
        <v>*</v>
      </c>
      <c r="DS672" s="58" t="str">
        <f>IF(DS$9="Include",JoinAll(", ",JoinIfFuzzy(DS$626:DS$667,$F$626:$F$667,$G672),IF(AND(DS$2=DT$3,DT$9="Include (Platform Duplicate)"),JoinIfFuzzy(DT$626:DT$667,$F$626:$F$667,$G672),"")),"*")</f>
        <v>P*T*</v>
      </c>
      <c r="DT672" s="58" t="str">
        <f>IF(DT$9="Include",JoinAll(", ",JoinIfFuzzy(DT$626:DT$667,$F$626:$F$667,$G672),IF(AND(DT$2=DU$3,DU$9="Include (Platform Duplicate)"),JoinIfFuzzy(DU$626:DU$667,$F$626:$F$667,$G672),"")),"*")</f>
        <v>P*T*</v>
      </c>
      <c r="DU672" s="58" t="str">
        <f>IF(DU$9="Include",JoinAll(", ",JoinIfFuzzy(DU$626:DU$667,$F$626:$F$667,$G672),IF(AND(DU$2=DV$3,DV$9="Include (Platform Duplicate)"),JoinIfFuzzy(DV$626:DV$667,$F$626:$F$667,$G672),"")),"*")</f>
        <v>*</v>
      </c>
      <c r="DV672" s="58" t="str">
        <f>IF(DV$9="Include",JoinAll(", ",JoinIfFuzzy(DV$626:DV$667,$F$626:$F$667,$G672),IF(AND(DV$2=DW$3,DW$9="Include (Platform Duplicate)"),JoinIfFuzzy(DW$626:DW$667,$F$626:$F$667,$G672),"")),"*")</f>
        <v>*</v>
      </c>
      <c r="DW672" s="58" t="str">
        <f>IF(DW$9="Include",JoinAll(", ",JoinIfFuzzy(DW$626:DW$667,$F$626:$F$667,$G672),IF(AND(DW$2=DX$3,DX$9="Include (Platform Duplicate)"),JoinIfFuzzy(DX$626:DX$667,$F$626:$F$667,$G672),"")),"*")</f>
        <v>P*T-</v>
      </c>
      <c r="DX672" s="58" t="str">
        <f>IF(DX$9="Include",JoinAll(", ",JoinIfFuzzy(DX$626:DX$667,$F$626:$F$667,$G672),IF(AND(DX$2=DY$3,DY$9="Include (Platform Duplicate)"),JoinIfFuzzy(DY$626:DY$667,$F$626:$F$667,$G672),"")),"*")</f>
        <v>P*T-</v>
      </c>
      <c r="DY672" s="58" t="str">
        <f>IF(DY$9="Include",JoinAll(", ",JoinIfFuzzy(DY$626:DY$667,$F$626:$F$667,$G672),IF(AND(DY$2=DZ$3,DZ$9="Include (Platform Duplicate)"),JoinIfFuzzy(DZ$626:DZ$667,$F$626:$F$667,$G672),"")),"*")</f>
        <v>P*T-, P+T-</v>
      </c>
      <c r="DZ672" s="58" t="str">
        <f>IF(DZ$9="Include",JoinAll(", ",JoinIfFuzzy(DZ$626:DZ$667,$F$626:$F$667,$G672),IF(AND(DZ$2=EA$3,EA$9="Include (Platform Duplicate)"),JoinIfFuzzy(EA$626:EA$667,$F$626:$F$667,$G672),"")),"*")</f>
        <v>*</v>
      </c>
      <c r="EA672" s="58" t="str">
        <f>IF(EA$9="Include",JoinAll(", ",JoinIfFuzzy(EA$626:EA$667,$F$626:$F$667,$G672),IF(AND(EA$2=EB$3,EB$9="Include (Platform Duplicate)"),JoinIfFuzzy(EB$626:EB$667,$F$626:$F$667,$G672),"")),"*")</f>
        <v>P*T*, P*T+</v>
      </c>
      <c r="EB672" s="58" t="str">
        <f>IF(EB$9="Include",JoinAll(", ",JoinIfFuzzy(EB$626:EB$667,$F$626:$F$667,$G672),IF(AND(EB$2=EC$3,EC$9="Include (Platform Duplicate)"),JoinIfFuzzy(EC$626:EC$667,$F$626:$F$667,$G672),"")),"*")</f>
        <v>P*T-</v>
      </c>
      <c r="EC672" s="58" t="str">
        <f>IF(EC$9="Include",JoinAll(", ",JoinIfFuzzy(EC$626:EC$667,$F$626:$F$667,$G672),IF(AND(EC$2=ED$3,ED$9="Include (Platform Duplicate)"),JoinIfFuzzy(ED$626:ED$667,$F$626:$F$667,$G672),"")),"*")</f>
        <v>P*T-</v>
      </c>
      <c r="ED672" s="58" t="str">
        <f>IF(ED$9="Include",JoinAll(", ",JoinIfFuzzy(ED$626:ED$667,$F$626:$F$667,$G672),IF(AND(ED$2=EE$3,EE$9="Include (Platform Duplicate)"),JoinIfFuzzy(EE$626:EE$667,$F$626:$F$667,$G672),"")),"*")</f>
        <v>*</v>
      </c>
      <c r="EE672" s="58" t="str">
        <f>IF(EE$9="Include",JoinAll(", ",JoinIfFuzzy(EE$626:EE$667,$F$626:$F$667,$G672),IF(AND(EE$2=EF$3,EF$9="Include (Platform Duplicate)"),JoinIfFuzzy(EF$626:EF$667,$F$626:$F$667,$G672),"")),"*")</f>
        <v>P*T-, P+T-</v>
      </c>
      <c r="EF672" s="58" t="str">
        <f>IF(EF$9="Include",JoinAll(", ",JoinIfFuzzy(EF$626:EF$667,$F$626:$F$667,$G672),IF(AND(EF$2=EG$3,EG$9="Include (Platform Duplicate)"),JoinIfFuzzy(EG$626:EG$667,$F$626:$F$667,$G672),"")),"*")</f>
        <v>P*T*</v>
      </c>
      <c r="EG672" s="58" t="str">
        <f>IF(EG$9="Include",JoinAll(", ",JoinIfFuzzy(EG$626:EG$667,$F$626:$F$667,$G672),IF(AND(EG$2=EH$3,EH$9="Include (Platform Duplicate)"),JoinIfFuzzy(EH$626:EH$667,$F$626:$F$667,$G672),"")),"*")</f>
        <v>*</v>
      </c>
      <c r="EH672" s="58" t="str">
        <f>IF(EH$9="Include",JoinAll(", ",JoinIfFuzzy(EH$626:EH$667,$F$626:$F$667,$G672),IF(AND(EH$2=EI$3,EI$9="Include (Platform Duplicate)"),JoinIfFuzzy(EI$626:EI$667,$F$626:$F$667,$G672),"")),"*")</f>
        <v>P*T-, P+T-</v>
      </c>
      <c r="EI672" s="58" t="str">
        <f>IF(EI$9="Include",JoinAll(", ",JoinIfFuzzy(EI$626:EI$667,$F$626:$F$667,$G672),IF(AND(EI$2=EJ$3,EJ$9="Include (Platform Duplicate)"),JoinIfFuzzy(EJ$626:EJ$667,$F$626:$F$667,$G672),"")),"*")</f>
        <v>*</v>
      </c>
      <c r="EJ672" s="58" t="str">
        <f>IF(EJ$9="Include",JoinAll(", ",JoinIfFuzzy(EJ$626:EJ$667,$F$626:$F$667,$G672),IF(AND(EJ$2=EK$3,EK$9="Include (Platform Duplicate)"),JoinIfFuzzy(EK$626:EK$667,$F$626:$F$667,$G672),"")),"*")</f>
        <v>P*T-, P+T-</v>
      </c>
      <c r="EK672" s="58" t="str">
        <f>IF(EK$9="Include",JoinAll(", ",JoinIfFuzzy(EK$626:EK$667,$F$626:$F$667,$G672),IF(AND(EK$2=EL$3,EL$9="Include (Platform Duplicate)"),JoinIfFuzzy(EL$626:EL$667,$F$626:$F$667,$G672),"")),"*")</f>
        <v>*</v>
      </c>
      <c r="EL672" s="109"/>
      <c r="EM672" s="109"/>
    </row>
    <row r="673" spans="1:143" s="58" customFormat="1" ht="12.75" customHeight="1" x14ac:dyDescent="0.25">
      <c r="A673" s="5"/>
      <c r="B673" s="96"/>
      <c r="C673" s="96"/>
      <c r="D673" s="96"/>
      <c r="E673" s="96"/>
      <c r="F673" s="96"/>
      <c r="G673" s="58" t="s">
        <v>3538</v>
      </c>
      <c r="H673" s="18"/>
      <c r="I673" s="18"/>
      <c r="J673" s="58" t="str">
        <f>IF(J$9="Include",JoinAll(", ",JoinIfFuzzy(J$626:J$667,$F$626:$F$667,$G673),IF(AND(J$2=K$3,K$9="Include (Platform Duplicate)"),JoinIfFuzzy(K$626:K$667,$F$626:$F$667,$G673),"")),"*")</f>
        <v>P*T-</v>
      </c>
      <c r="K673" s="58" t="str">
        <f>IF(K$9="Include",JoinAll(", ",JoinIfFuzzy(K$626:K$667,$F$626:$F$667,$G673),IF(AND(K$2=L$3,L$9="Include (Platform Duplicate)"),JoinIfFuzzy(L$626:L$667,$F$626:$F$667,$G673),"")),"*")</f>
        <v>P*T-</v>
      </c>
      <c r="L673" s="58" t="str">
        <f>IF(L$9="Include",JoinAll(", ",JoinIfFuzzy(L$626:L$667,$F$626:$F$667,$G673),IF(AND(L$2=M$3,M$9="Include (Platform Duplicate)"),JoinIfFuzzy(M$626:M$667,$F$626:$F$667,$G673),"")),"*")</f>
        <v>*</v>
      </c>
      <c r="M673" s="58" t="str">
        <f>IF(M$9="Include",JoinAll(", ",JoinIfFuzzy(M$626:M$667,$F$626:$F$667,$G673),IF(AND(M$2=N$3,N$9="Include (Platform Duplicate)"),JoinIfFuzzy(N$626:N$667,$F$626:$F$667,$G673),"")),"*")</f>
        <v>P*T-</v>
      </c>
      <c r="N673" s="58" t="str">
        <f>IF(N$9="Include",JoinAll(", ",JoinIfFuzzy(N$626:N$667,$F$626:$F$667,$G673),IF(AND(N$2=O$3,O$9="Include (Platform Duplicate)"),JoinIfFuzzy(O$626:O$667,$F$626:$F$667,$G673),"")),"*")</f>
        <v>*</v>
      </c>
      <c r="O673" s="58" t="str">
        <f>IF(O$9="Include",JoinAll(", ",JoinIfFuzzy(O$626:O$667,$F$626:$F$667,$G673),IF(AND(O$2=P$3,P$9="Include (Platform Duplicate)"),JoinIfFuzzy(P$626:P$667,$F$626:$F$667,$G673),"")),"*")</f>
        <v>P*T-</v>
      </c>
      <c r="P673" s="58" t="str">
        <f>IF(P$9="Include",JoinAll(", ",JoinIfFuzzy(P$626:P$667,$F$626:$F$667,$G673),IF(AND(P$2=Q$3,Q$9="Include (Platform Duplicate)"),JoinIfFuzzy(Q$626:Q$667,$F$626:$F$667,$G673),"")),"*")</f>
        <v>*</v>
      </c>
      <c r="Q673" s="58" t="str">
        <f>IF(Q$9="Include",JoinAll(", ",JoinIfFuzzy(Q$626:Q$667,$F$626:$F$667,$G673),IF(AND(Q$2=R$3,R$9="Include (Platform Duplicate)"),JoinIfFuzzy(R$626:R$667,$F$626:$F$667,$G673),"")),"*")</f>
        <v>P*T*</v>
      </c>
      <c r="R673" s="58" t="str">
        <f>IF(R$9="Include",JoinAll(", ",JoinIfFuzzy(R$626:R$667,$F$626:$F$667,$G673),IF(AND(R$2=S$3,S$9="Include (Platform Duplicate)"),JoinIfFuzzy(S$626:S$667,$F$626:$F$667,$G673),"")),"*")</f>
        <v>*</v>
      </c>
      <c r="S673" s="58" t="str">
        <f>IF(S$9="Include",JoinAll(", ",JoinIfFuzzy(S$626:S$667,$F$626:$F$667,$G673),IF(AND(S$2=T$3,T$9="Include (Platform Duplicate)"),JoinIfFuzzy(T$626:T$667,$F$626:$F$667,$G673),"")),"*")</f>
        <v>P*T-</v>
      </c>
      <c r="T673" s="58" t="str">
        <f>IF(T$9="Include",JoinAll(", ",JoinIfFuzzy(T$626:T$667,$F$626:$F$667,$G673),IF(AND(T$2=U$3,U$9="Include (Platform Duplicate)"),JoinIfFuzzy(U$626:U$667,$F$626:$F$667,$G673),"")),"*")</f>
        <v>*</v>
      </c>
      <c r="U673" s="58" t="str">
        <f>IF(U$9="Include",JoinAll(", ",JoinIfFuzzy(U$626:U$667,$F$626:$F$667,$G673),IF(AND(U$2=V$3,V$9="Include (Platform Duplicate)"),JoinIfFuzzy(V$626:V$667,$F$626:$F$667,$G673),"")),"*")</f>
        <v>P*T-</v>
      </c>
      <c r="V673" s="58" t="str">
        <f>IF(V$9="Include",JoinAll(", ",JoinIfFuzzy(V$626:V$667,$F$626:$F$667,$G673),IF(AND(V$2=W$3,W$9="Include (Platform Duplicate)"),JoinIfFuzzy(W$626:W$667,$F$626:$F$667,$G673),"")),"*")</f>
        <v>P*T-</v>
      </c>
      <c r="W673" s="58" t="str">
        <f>IF(W$9="Include",JoinAll(", ",JoinIfFuzzy(W$626:W$667,$F$626:$F$667,$G673),IF(AND(W$2=X$3,X$9="Include (Platform Duplicate)"),JoinIfFuzzy(X$626:X$667,$F$626:$F$667,$G673),"")),"*")</f>
        <v>P*T-</v>
      </c>
      <c r="X673" s="58" t="str">
        <f>IF(X$9="Include",JoinAll(", ",JoinIfFuzzy(X$626:X$667,$F$626:$F$667,$G673),IF(AND(X$2=Y$3,Y$9="Include (Platform Duplicate)"),JoinIfFuzzy(Y$626:Y$667,$F$626:$F$667,$G673),"")),"*")</f>
        <v>*</v>
      </c>
      <c r="Y673" s="58" t="str">
        <f>IF(Y$9="Include",JoinAll(", ",JoinIfFuzzy(Y$626:Y$667,$F$626:$F$667,$G673),IF(AND(Y$2=Z$3,Z$9="Include (Platform Duplicate)"),JoinIfFuzzy(Z$626:Z$667,$F$626:$F$667,$G673),"")),"*")</f>
        <v>P*T-</v>
      </c>
      <c r="Z673" s="58" t="str">
        <f>IF(Z$9="Include",JoinAll(", ",JoinIfFuzzy(Z$626:Z$667,$F$626:$F$667,$G673),IF(AND(Z$2=AA$3,AA$9="Include (Platform Duplicate)"),JoinIfFuzzy(AA$626:AA$667,$F$626:$F$667,$G673),"")),"*")</f>
        <v>*</v>
      </c>
      <c r="AA673" s="58" t="str">
        <f>IF(AA$9="Include",JoinAll(", ",JoinIfFuzzy(AA$626:AA$667,$F$626:$F$667,$G673),IF(AND(AA$2=AB$3,AB$9="Include (Platform Duplicate)"),JoinIfFuzzy(AB$626:AB$667,$F$626:$F$667,$G673),"")),"*")</f>
        <v>P*T-</v>
      </c>
      <c r="AB673" s="58" t="str">
        <f>IF(AB$9="Include",JoinAll(", ",JoinIfFuzzy(AB$626:AB$667,$F$626:$F$667,$G673),IF(AND(AB$2=AC$3,AC$9="Include (Platform Duplicate)"),JoinIfFuzzy(AC$626:AC$667,$F$626:$F$667,$G673),"")),"*")</f>
        <v>*</v>
      </c>
      <c r="AC673" s="58" t="str">
        <f>IF(AC$9="Include",JoinAll(", ",JoinIfFuzzy(AC$626:AC$667,$F$626:$F$667,$G673),IF(AND(AC$2=AD$3,AD$9="Include (Platform Duplicate)"),JoinIfFuzzy(AD$626:AD$667,$F$626:$F$667,$G673),"")),"*")</f>
        <v>P*T*</v>
      </c>
      <c r="AD673" s="58" t="str">
        <f>IF(AD$9="Include",JoinAll(", ",JoinIfFuzzy(AD$626:AD$667,$F$626:$F$667,$G673),IF(AND(AD$2=AE$3,AE$9="Include (Platform Duplicate)"),JoinIfFuzzy(AE$626:AE$667,$F$626:$F$667,$G673),"")),"*")</f>
        <v>P*T*</v>
      </c>
      <c r="AE673" s="58" t="str">
        <f>IF(AE$9="Include",JoinAll(", ",JoinIfFuzzy(AE$626:AE$667,$F$626:$F$667,$G673),IF(AND(AE$2=AF$3,AF$9="Include (Platform Duplicate)"),JoinIfFuzzy(AF$626:AF$667,$F$626:$F$667,$G673),"")),"*")</f>
        <v>*</v>
      </c>
      <c r="AF673" s="58" t="str">
        <f>IF(AF$9="Include",JoinAll(", ",JoinIfFuzzy(AF$626:AF$667,$F$626:$F$667,$G673),IF(AND(AF$2=AG$3,AG$9="Include (Platform Duplicate)"),JoinIfFuzzy(AG$626:AG$667,$F$626:$F$667,$G673),"")),"*")</f>
        <v>P*T-, P+T-</v>
      </c>
      <c r="AG673" s="58" t="str">
        <f>IF(AG$9="Include",JoinAll(", ",JoinIfFuzzy(AG$626:AG$667,$F$626:$F$667,$G673),IF(AND(AG$2=AH$3,AH$9="Include (Platform Duplicate)"),JoinIfFuzzy(AH$626:AH$667,$F$626:$F$667,$G673),"")),"*")</f>
        <v>P*T-, P+T-</v>
      </c>
      <c r="AH673" s="58" t="str">
        <f>IF(AH$9="Include",JoinAll(", ",JoinIfFuzzy(AH$626:AH$667,$F$626:$F$667,$G673),IF(AND(AH$2=AI$3,AI$9="Include (Platform Duplicate)"),JoinIfFuzzy(AI$626:AI$667,$F$626:$F$667,$G673),"")),"*")</f>
        <v>P*T*</v>
      </c>
      <c r="AI673" s="58" t="str">
        <f>IF(AI$9="Include",JoinAll(", ",JoinIfFuzzy(AI$626:AI$667,$F$626:$F$667,$G673),IF(AND(AI$2=AJ$3,AJ$9="Include (Platform Duplicate)"),JoinIfFuzzy(AJ$626:AJ$667,$F$626:$F$667,$G673),"")),"*")</f>
        <v>*</v>
      </c>
      <c r="AJ673" s="58" t="str">
        <f>IF(AJ$9="Include",JoinAll(", ",JoinIfFuzzy(AJ$626:AJ$667,$F$626:$F$667,$G673),IF(AND(AJ$2=AK$3,AK$9="Include (Platform Duplicate)"),JoinIfFuzzy(AK$626:AK$667,$F$626:$F$667,$G673),"")),"*")</f>
        <v>P*T-</v>
      </c>
      <c r="AK673" s="58" t="str">
        <f>IF(AK$9="Include",JoinAll(", ",JoinIfFuzzy(AK$626:AK$667,$F$626:$F$667,$G673),IF(AND(AK$2=AL$3,AL$9="Include (Platform Duplicate)"),JoinIfFuzzy(AL$626:AL$667,$F$626:$F$667,$G673),"")),"*")</f>
        <v>*</v>
      </c>
      <c r="AL673" s="58" t="str">
        <f>IF(AL$9="Include",JoinAll(", ",JoinIfFuzzy(AL$626:AL$667,$F$626:$F$667,$G673),IF(AND(AL$2=AM$3,AM$9="Include (Platform Duplicate)"),JoinIfFuzzy(AM$626:AM$667,$F$626:$F$667,$G673),"")),"*")</f>
        <v>P*T*</v>
      </c>
      <c r="AM673" s="58" t="str">
        <f>IF(AM$9="Include",JoinAll(", ",JoinIfFuzzy(AM$626:AM$667,$F$626:$F$667,$G673),IF(AND(AM$2=AN$3,AN$9="Include (Platform Duplicate)"),JoinIfFuzzy(AN$626:AN$667,$F$626:$F$667,$G673),"")),"*")</f>
        <v>P*T*</v>
      </c>
      <c r="AN673" s="58" t="str">
        <f>IF(AN$9="Include",JoinAll(", ",JoinIfFuzzy(AN$626:AN$667,$F$626:$F$667,$G673),IF(AND(AN$2=AO$3,AO$9="Include (Platform Duplicate)"),JoinIfFuzzy(AO$626:AO$667,$F$626:$F$667,$G673),"")),"*")</f>
        <v>P*T*, P*T+</v>
      </c>
      <c r="AO673" s="58" t="str">
        <f>IF(AO$9="Include",JoinAll(", ",JoinIfFuzzy(AO$626:AO$667,$F$626:$F$667,$G673),IF(AND(AO$2=AP$3,AP$9="Include (Platform Duplicate)"),JoinIfFuzzy(AP$626:AP$667,$F$626:$F$667,$G673),"")),"*")</f>
        <v>*</v>
      </c>
      <c r="AP673" s="58" t="str">
        <f>IF(AP$9="Include",JoinAll(", ",JoinIfFuzzy(AP$626:AP$667,$F$626:$F$667,$G673),IF(AND(AP$2=AQ$3,AQ$9="Include (Platform Duplicate)"),JoinIfFuzzy(AQ$626:AQ$667,$F$626:$F$667,$G673),"")),"*")</f>
        <v>P*T*</v>
      </c>
      <c r="AQ673" s="58" t="str">
        <f>IF(AQ$9="Include",JoinAll(", ",JoinIfFuzzy(AQ$626:AQ$667,$F$626:$F$667,$G673),IF(AND(AQ$2=AR$3,AR$9="Include (Platform Duplicate)"),JoinIfFuzzy(AR$626:AR$667,$F$626:$F$667,$G673),"")),"*")</f>
        <v>*</v>
      </c>
      <c r="AR673" s="58" t="str">
        <f>IF(AR$9="Include",JoinAll(", ",JoinIfFuzzy(AR$626:AR$667,$F$626:$F$667,$G673),IF(AND(AR$2=AS$3,AS$9="Include (Platform Duplicate)"),JoinIfFuzzy(AS$626:AS$667,$F$626:$F$667,$G673),"")),"*")</f>
        <v>P*T*</v>
      </c>
      <c r="AS673" s="58" t="str">
        <f>IF(AS$9="Include",JoinAll(", ",JoinIfFuzzy(AS$626:AS$667,$F$626:$F$667,$G673),IF(AND(AS$2=AT$3,AT$9="Include (Platform Duplicate)"),JoinIfFuzzy(AT$626:AT$667,$F$626:$F$667,$G673),"")),"*")</f>
        <v>*</v>
      </c>
      <c r="AT673" s="58" t="str">
        <f>IF(AT$9="Include",JoinAll(", ",JoinIfFuzzy(AT$626:AT$667,$F$626:$F$667,$G673),IF(AND(AT$2=AU$3,AU$9="Include (Platform Duplicate)"),JoinIfFuzzy(AU$626:AU$667,$F$626:$F$667,$G673),"")),"*")</f>
        <v>P*T-</v>
      </c>
      <c r="AU673" s="58" t="str">
        <f>IF(AU$9="Include",JoinAll(", ",JoinIfFuzzy(AU$626:AU$667,$F$626:$F$667,$G673),IF(AND(AU$2=AV$3,AV$9="Include (Platform Duplicate)"),JoinIfFuzzy(AV$626:AV$667,$F$626:$F$667,$G673),"")),"*")</f>
        <v>P*T-</v>
      </c>
      <c r="AV673" s="58" t="str">
        <f>IF(AV$9="Include",JoinAll(", ",JoinIfFuzzy(AV$626:AV$667,$F$626:$F$667,$G673),IF(AND(AV$2=AW$3,AW$9="Include (Platform Duplicate)"),JoinIfFuzzy(AW$626:AW$667,$F$626:$F$667,$G673),"")),"*")</f>
        <v>*</v>
      </c>
      <c r="AW673" s="58" t="str">
        <f>IF(AW$9="Include",JoinAll(", ",JoinIfFuzzy(AW$626:AW$667,$F$626:$F$667,$G673),IF(AND(AW$2=AX$3,AX$9="Include (Platform Duplicate)"),JoinIfFuzzy(AX$626:AX$667,$F$626:$F$667,$G673),"")),"*")</f>
        <v>*</v>
      </c>
      <c r="AX673" s="58" t="str">
        <f>IF(AX$9="Include",JoinAll(", ",JoinIfFuzzy(AX$626:AX$667,$F$626:$F$667,$G673),IF(AND(AX$2=AY$3,AY$9="Include (Platform Duplicate)"),JoinIfFuzzy(AY$626:AY$667,$F$626:$F$667,$G673),"")),"*")</f>
        <v>*</v>
      </c>
      <c r="AY673" s="58" t="str">
        <f>IF(AY$9="Include",JoinAll(", ",JoinIfFuzzy(AY$626:AY$667,$F$626:$F$667,$G673),IF(AND(AY$2=AZ$3,AZ$9="Include (Platform Duplicate)"),JoinIfFuzzy(AZ$626:AZ$667,$F$626:$F$667,$G673),"")),"*")</f>
        <v>*</v>
      </c>
      <c r="AZ673" s="58" t="str">
        <f>IF(AZ$9="Include",JoinAll(", ",JoinIfFuzzy(AZ$626:AZ$667,$F$626:$F$667,$G673),IF(AND(AZ$2=BA$3,BA$9="Include (Platform Duplicate)"),JoinIfFuzzy(BA$626:BA$667,$F$626:$F$667,$G673),"")),"*")</f>
        <v>P*T*</v>
      </c>
      <c r="BA673" s="58" t="str">
        <f>IF(BA$9="Include",JoinAll(", ",JoinIfFuzzy(BA$626:BA$667,$F$626:$F$667,$G673),IF(AND(BA$2=BB$3,BB$9="Include (Platform Duplicate)"),JoinIfFuzzy(BB$626:BB$667,$F$626:$F$667,$G673),"")),"*")</f>
        <v>P*T-</v>
      </c>
      <c r="BB673" s="58" t="str">
        <f>IF(BB$9="Include",JoinAll(", ",JoinIfFuzzy(BB$626:BB$667,$F$626:$F$667,$G673),IF(AND(BB$2=BC$3,BC$9="Include (Platform Duplicate)"),JoinIfFuzzy(BC$626:BC$667,$F$626:$F$667,$G673),"")),"*")</f>
        <v>P*T-</v>
      </c>
      <c r="BC673" s="58" t="str">
        <f>IF(BC$9="Include",JoinAll(", ",JoinIfFuzzy(BC$626:BC$667,$F$626:$F$667,$G673),IF(AND(BC$2=BD$3,BD$9="Include (Platform Duplicate)"),JoinIfFuzzy(BD$626:BD$667,$F$626:$F$667,$G673),"")),"*")</f>
        <v>P*T-</v>
      </c>
      <c r="BD673" s="58" t="str">
        <f>IF(BD$9="Include",JoinAll(", ",JoinIfFuzzy(BD$626:BD$667,$F$626:$F$667,$G673),IF(AND(BD$2=BE$3,BE$9="Include (Platform Duplicate)"),JoinIfFuzzy(BE$626:BE$667,$F$626:$F$667,$G673),"")),"*")</f>
        <v>P*T-</v>
      </c>
      <c r="BE673" s="58" t="str">
        <f>IF(BE$9="Include",JoinAll(", ",JoinIfFuzzy(BE$626:BE$667,$F$626:$F$667,$G673),IF(AND(BE$2=BF$3,BF$9="Include (Platform Duplicate)"),JoinIfFuzzy(BF$626:BF$667,$F$626:$F$667,$G673),"")),"*")</f>
        <v>*</v>
      </c>
      <c r="BF673" s="58" t="str">
        <f>IF(BF$9="Include",JoinAll(", ",JoinIfFuzzy(BF$626:BF$667,$F$626:$F$667,$G673),IF(AND(BF$2=BG$3,BG$9="Include (Platform Duplicate)"),JoinIfFuzzy(BG$626:BG$667,$F$626:$F$667,$G673),"")),"*")</f>
        <v>*</v>
      </c>
      <c r="BG673" s="58" t="str">
        <f>IF(BG$9="Include",JoinAll(", ",JoinIfFuzzy(BG$626:BG$667,$F$626:$F$667,$G673),IF(AND(BG$2=BH$3,BH$9="Include (Platform Duplicate)"),JoinIfFuzzy(BH$626:BH$667,$F$626:$F$667,$G673),"")),"*")</f>
        <v>P*T*</v>
      </c>
      <c r="BH673" s="58" t="str">
        <f>IF(BH$9="Include",JoinAll(", ",JoinIfFuzzy(BH$626:BH$667,$F$626:$F$667,$G673),IF(AND(BH$2=BI$3,BI$9="Include (Platform Duplicate)"),JoinIfFuzzy(BI$626:BI$667,$F$626:$F$667,$G673),"")),"*")</f>
        <v>*</v>
      </c>
      <c r="BI673" s="58" t="str">
        <f>IF(BI$9="Include",JoinAll(", ",JoinIfFuzzy(BI$626:BI$667,$F$626:$F$667,$G673),IF(AND(BI$2=BJ$3,BJ$9="Include (Platform Duplicate)"),JoinIfFuzzy(BJ$626:BJ$667,$F$626:$F$667,$G673),"")),"*")</f>
        <v>P*T*</v>
      </c>
      <c r="BJ673" s="58" t="str">
        <f>IF(BJ$9="Include",JoinAll(", ",JoinIfFuzzy(BJ$626:BJ$667,$F$626:$F$667,$G673),IF(AND(BJ$2=BK$3,BK$9="Include (Platform Duplicate)"),JoinIfFuzzy(BK$626:BK$667,$F$626:$F$667,$G673),"")),"*")</f>
        <v>P*T-, P+T-</v>
      </c>
      <c r="BK673" s="58" t="str">
        <f>IF(BK$9="Include",JoinAll(", ",JoinIfFuzzy(BK$626:BK$667,$F$626:$F$667,$G673),IF(AND(BK$2=BL$3,BL$9="Include (Platform Duplicate)"),JoinIfFuzzy(BL$626:BL$667,$F$626:$F$667,$G673),"")),"*")</f>
        <v>*</v>
      </c>
      <c r="BL673" s="58" t="str">
        <f>IF(BL$9="Include",JoinAll(", ",JoinIfFuzzy(BL$626:BL$667,$F$626:$F$667,$G673),IF(AND(BL$2=BM$3,BM$9="Include (Platform Duplicate)"),JoinIfFuzzy(BM$626:BM$667,$F$626:$F$667,$G673),"")),"*")</f>
        <v>P*T-</v>
      </c>
      <c r="BM673" s="58" t="str">
        <f>IF(BM$9="Include",JoinAll(", ",JoinIfFuzzy(BM$626:BM$667,$F$626:$F$667,$G673),IF(AND(BM$2=BN$3,BN$9="Include (Platform Duplicate)"),JoinIfFuzzy(BN$626:BN$667,$F$626:$F$667,$G673),"")),"*")</f>
        <v>*</v>
      </c>
      <c r="BN673" s="58" t="str">
        <f>IF(BN$9="Include",JoinAll(", ",JoinIfFuzzy(BN$626:BN$667,$F$626:$F$667,$G673),IF(AND(BN$2=BO$3,BO$9="Include (Platform Duplicate)"),JoinIfFuzzy(BO$626:BO$667,$F$626:$F$667,$G673),"")),"*")</f>
        <v>P*T*</v>
      </c>
      <c r="BO673" s="58" t="str">
        <f>IF(BO$9="Include",JoinAll(", ",JoinIfFuzzy(BO$626:BO$667,$F$626:$F$667,$G673),IF(AND(BO$2=BP$3,BP$9="Include (Platform Duplicate)"),JoinIfFuzzy(BP$626:BP$667,$F$626:$F$667,$G673),"")),"*")</f>
        <v>P*T*</v>
      </c>
      <c r="BP673" s="58" t="str">
        <f>IF(BP$9="Include",JoinAll(", ",JoinIfFuzzy(BP$626:BP$667,$F$626:$F$667,$G673),IF(AND(BP$2=BQ$3,BQ$9="Include (Platform Duplicate)"),JoinIfFuzzy(BQ$626:BQ$667,$F$626:$F$667,$G673),"")),"*")</f>
        <v>*</v>
      </c>
      <c r="BQ673" s="58" t="str">
        <f>IF(BQ$9="Include",JoinAll(", ",JoinIfFuzzy(BQ$626:BQ$667,$F$626:$F$667,$G673),IF(AND(BQ$2=BR$3,BR$9="Include (Platform Duplicate)"),JoinIfFuzzy(BR$626:BR$667,$F$626:$F$667,$G673),"")),"*")</f>
        <v>P*T*</v>
      </c>
      <c r="BR673" s="58" t="str">
        <f>IF(BR$9="Include",JoinAll(", ",JoinIfFuzzy(BR$626:BR$667,$F$626:$F$667,$G673),IF(AND(BR$2=BS$3,BS$9="Include (Platform Duplicate)"),JoinIfFuzzy(BS$626:BS$667,$F$626:$F$667,$G673),"")),"*")</f>
        <v>*</v>
      </c>
      <c r="BS673" s="58" t="str">
        <f>IF(BS$9="Include",JoinAll(", ",JoinIfFuzzy(BS$626:BS$667,$F$626:$F$667,$G673),IF(AND(BS$2=BT$3,BT$9="Include (Platform Duplicate)"),JoinIfFuzzy(BT$626:BT$667,$F$626:$F$667,$G673),"")),"*")</f>
        <v>P*T*</v>
      </c>
      <c r="BT673" s="58" t="str">
        <f>IF(BT$9="Include",JoinAll(", ",JoinIfFuzzy(BT$626:BT$667,$F$626:$F$667,$G673),IF(AND(BT$2=BU$3,BU$9="Include (Platform Duplicate)"),JoinIfFuzzy(BU$626:BU$667,$F$626:$F$667,$G673),"")),"*")</f>
        <v>P*T-</v>
      </c>
      <c r="BU673" s="58" t="str">
        <f>IF(BU$9="Include",JoinAll(", ",JoinIfFuzzy(BU$626:BU$667,$F$626:$F$667,$G673),IF(AND(BU$2=BV$3,BV$9="Include (Platform Duplicate)"),JoinIfFuzzy(BV$626:BV$667,$F$626:$F$667,$G673),"")),"*")</f>
        <v>*</v>
      </c>
      <c r="BV673" s="58" t="str">
        <f>IF(BV$9="Include",JoinAll(", ",JoinIfFuzzy(BV$626:BV$667,$F$626:$F$667,$G673),IF(AND(BV$2=BW$3,BW$9="Include (Platform Duplicate)"),JoinIfFuzzy(BW$626:BW$667,$F$626:$F$667,$G673),"")),"*")</f>
        <v>P*T-</v>
      </c>
      <c r="BW673" s="58" t="str">
        <f>IF(BW$9="Include",JoinAll(", ",JoinIfFuzzy(BW$626:BW$667,$F$626:$F$667,$G673),IF(AND(BW$2=BX$3,BX$9="Include (Platform Duplicate)"),JoinIfFuzzy(BX$626:BX$667,$F$626:$F$667,$G673),"")),"*")</f>
        <v>*</v>
      </c>
      <c r="BX673" s="58" t="str">
        <f>IF(BX$9="Include",JoinAll(", ",JoinIfFuzzy(BX$626:BX$667,$F$626:$F$667,$G673),IF(AND(BX$2=BY$3,BY$9="Include (Platform Duplicate)"),JoinIfFuzzy(BY$626:BY$667,$F$626:$F$667,$G673),"")),"*")</f>
        <v>P*T*</v>
      </c>
      <c r="BY673" s="58" t="str">
        <f>IF(BY$9="Include",JoinAll(", ",JoinIfFuzzy(BY$626:BY$667,$F$626:$F$667,$G673),IF(AND(BY$2=BZ$3,BZ$9="Include (Platform Duplicate)"),JoinIfFuzzy(BZ$626:BZ$667,$F$626:$F$667,$G673),"")),"*")</f>
        <v>*</v>
      </c>
      <c r="BZ673" s="58" t="str">
        <f>IF(BZ$9="Include",JoinAll(", ",JoinIfFuzzy(BZ$626:BZ$667,$F$626:$F$667,$G673),IF(AND(BZ$2=CA$3,CA$9="Include (Platform Duplicate)"),JoinIfFuzzy(CA$626:CA$667,$F$626:$F$667,$G673),"")),"*")</f>
        <v>P*T-</v>
      </c>
      <c r="CA673" s="58" t="str">
        <f>IF(CA$9="Include",JoinAll(", ",JoinIfFuzzy(CA$626:CA$667,$F$626:$F$667,$G673),IF(AND(CA$2=CB$3,CB$9="Include (Platform Duplicate)"),JoinIfFuzzy(CB$626:CB$667,$F$626:$F$667,$G673),"")),"*")</f>
        <v>P*T-</v>
      </c>
      <c r="CB673" s="58" t="str">
        <f>IF(CB$9="Include",JoinAll(", ",JoinIfFuzzy(CB$626:CB$667,$F$626:$F$667,$G673),IF(AND(CB$2=CC$3,CC$9="Include (Platform Duplicate)"),JoinIfFuzzy(CC$626:CC$667,$F$626:$F$667,$G673),"")),"*")</f>
        <v>P*T*</v>
      </c>
      <c r="CC673" s="58" t="str">
        <f>IF(CC$9="Include",JoinAll(", ",JoinIfFuzzy(CC$626:CC$667,$F$626:$F$667,$G673),IF(AND(CC$2=CD$3,CD$9="Include (Platform Duplicate)"),JoinIfFuzzy(CD$626:CD$667,$F$626:$F$667,$G673),"")),"*")</f>
        <v>P*T-</v>
      </c>
      <c r="CD673" s="58" t="str">
        <f>IF(CD$9="Include",JoinAll(", ",JoinIfFuzzy(CD$626:CD$667,$F$626:$F$667,$G673),IF(AND(CD$2=CE$3,CE$9="Include (Platform Duplicate)"),JoinIfFuzzy(CE$626:CE$667,$F$626:$F$667,$G673),"")),"*")</f>
        <v>*</v>
      </c>
      <c r="CE673" s="58" t="str">
        <f>IF(CE$9="Include",JoinAll(", ",JoinIfFuzzy(CE$626:CE$667,$F$626:$F$667,$G673),IF(AND(CE$2=CF$3,CF$9="Include (Platform Duplicate)"),JoinIfFuzzy(CF$626:CF$667,$F$626:$F$667,$G673),"")),"*")</f>
        <v>*</v>
      </c>
      <c r="CF673" s="58" t="str">
        <f>IF(CF$9="Include",JoinAll(", ",JoinIfFuzzy(CF$626:CF$667,$F$626:$F$667,$G673),IF(AND(CF$2=CG$3,CG$9="Include (Platform Duplicate)"),JoinIfFuzzy(CG$626:CG$667,$F$626:$F$667,$G673),"")),"*")</f>
        <v>*</v>
      </c>
      <c r="CG673" s="58" t="str">
        <f>IF(CG$9="Include",JoinAll(", ",JoinIfFuzzy(CG$626:CG$667,$F$626:$F$667,$G673),IF(AND(CG$2=CH$3,CH$9="Include (Platform Duplicate)"),JoinIfFuzzy(CH$626:CH$667,$F$626:$F$667,$G673),"")),"*")</f>
        <v>P*T*</v>
      </c>
      <c r="CH673" s="58" t="str">
        <f>IF(CH$9="Include",JoinAll(", ",JoinIfFuzzy(CH$626:CH$667,$F$626:$F$667,$G673),IF(AND(CH$2=CI$3,CI$9="Include (Platform Duplicate)"),JoinIfFuzzy(CI$626:CI$667,$F$626:$F$667,$G673),"")),"*")</f>
        <v>P*T-</v>
      </c>
      <c r="CI673" s="58" t="str">
        <f>IF(CI$9="Include",JoinAll(", ",JoinIfFuzzy(CI$626:CI$667,$F$626:$F$667,$G673),IF(AND(CI$2=CJ$3,CJ$9="Include (Platform Duplicate)"),JoinIfFuzzy(CJ$626:CJ$667,$F$626:$F$667,$G673),"")),"*")</f>
        <v>*</v>
      </c>
      <c r="CJ673" s="58" t="str">
        <f>IF(CJ$9="Include",JoinAll(", ",JoinIfFuzzy(CJ$626:CJ$667,$F$626:$F$667,$G673),IF(AND(CJ$2=CK$3,CK$9="Include (Platform Duplicate)"),JoinIfFuzzy(CK$626:CK$667,$F$626:$F$667,$G673),"")),"*")</f>
        <v>P*T-</v>
      </c>
      <c r="CK673" s="58" t="str">
        <f>IF(CK$9="Include",JoinAll(", ",JoinIfFuzzy(CK$626:CK$667,$F$626:$F$667,$G673),IF(AND(CK$2=CL$3,CL$9="Include (Platform Duplicate)"),JoinIfFuzzy(CL$626:CL$667,$F$626:$F$667,$G673),"")),"*")</f>
        <v>P*T-, P*T+</v>
      </c>
      <c r="CL673" s="58" t="str">
        <f>IF(CL$9="Include",JoinAll(", ",JoinIfFuzzy(CL$626:CL$667,$F$626:$F$667,$G673),IF(AND(CL$2=CM$3,CM$9="Include (Platform Duplicate)"),JoinIfFuzzy(CM$626:CM$667,$F$626:$F$667,$G673),"")),"*")</f>
        <v>P*T-, P*T+</v>
      </c>
      <c r="CM673" s="58" t="str">
        <f>IF(CM$9="Include",JoinAll(", ",JoinIfFuzzy(CM$626:CM$667,$F$626:$F$667,$G673),IF(AND(CM$2=CN$3,CN$9="Include (Platform Duplicate)"),JoinIfFuzzy(CN$626:CN$667,$F$626:$F$667,$G673),"")),"*")</f>
        <v>*</v>
      </c>
      <c r="CN673" s="58" t="str">
        <f>IF(CN$9="Include",JoinAll(", ",JoinIfFuzzy(CN$626:CN$667,$F$626:$F$667,$G673),IF(AND(CN$2=CO$3,CO$9="Include (Platform Duplicate)"),JoinIfFuzzy(CO$626:CO$667,$F$626:$F$667,$G673),"")),"*")</f>
        <v>P*T-</v>
      </c>
      <c r="CO673" s="58" t="str">
        <f>IF(CO$9="Include",JoinAll(", ",JoinIfFuzzy(CO$626:CO$667,$F$626:$F$667,$G673),IF(AND(CO$2=CP$3,CP$9="Include (Platform Duplicate)"),JoinIfFuzzy(CP$626:CP$667,$F$626:$F$667,$G673),"")),"*")</f>
        <v>P*T-</v>
      </c>
      <c r="CP673" s="58" t="str">
        <f>IF(CP$9="Include",JoinAll(", ",JoinIfFuzzy(CP$626:CP$667,$F$626:$F$667,$G673),IF(AND(CP$2=CQ$3,CQ$9="Include (Platform Duplicate)"),JoinIfFuzzy(CQ$626:CQ$667,$F$626:$F$667,$G673),"")),"*")</f>
        <v>*</v>
      </c>
      <c r="CQ673" s="58" t="str">
        <f>IF(CQ$9="Include",JoinAll(", ",JoinIfFuzzy(CQ$626:CQ$667,$F$626:$F$667,$G673),IF(AND(CQ$2=CR$3,CR$9="Include (Platform Duplicate)"),JoinIfFuzzy(CR$626:CR$667,$F$626:$F$667,$G673),"")),"*")</f>
        <v>P*T*</v>
      </c>
      <c r="CR673" s="58" t="str">
        <f>IF(CR$9="Include",JoinAll(", ",JoinIfFuzzy(CR$626:CR$667,$F$626:$F$667,$G673),IF(AND(CR$2=CS$3,CS$9="Include (Platform Duplicate)"),JoinIfFuzzy(CS$626:CS$667,$F$626:$F$667,$G673),"")),"*")</f>
        <v>P*T*</v>
      </c>
      <c r="CS673" s="58" t="str">
        <f>IF(CS$9="Include",JoinAll(", ",JoinIfFuzzy(CS$626:CS$667,$F$626:$F$667,$G673),IF(AND(CS$2=CT$3,CT$9="Include (Platform Duplicate)"),JoinIfFuzzy(CT$626:CT$667,$F$626:$F$667,$G673),"")),"*")</f>
        <v>P*T*</v>
      </c>
      <c r="CT673" s="58" t="str">
        <f>IF(CT$9="Include",JoinAll(", ",JoinIfFuzzy(CT$626:CT$667,$F$626:$F$667,$G673),IF(AND(CT$2=CU$3,CU$9="Include (Platform Duplicate)"),JoinIfFuzzy(CU$626:CU$667,$F$626:$F$667,$G673),"")),"*")</f>
        <v>*</v>
      </c>
      <c r="CU673" s="58" t="str">
        <f>IF(CU$9="Include",JoinAll(", ",JoinIfFuzzy(CU$626:CU$667,$F$626:$F$667,$G673),IF(AND(CU$2=CV$3,CV$9="Include (Platform Duplicate)"),JoinIfFuzzy(CV$626:CV$667,$F$626:$F$667,$G673),"")),"*")</f>
        <v>P*T-</v>
      </c>
      <c r="CV673" s="58" t="str">
        <f>IF(CV$9="Include",JoinAll(", ",JoinIfFuzzy(CV$626:CV$667,$F$626:$F$667,$G673),IF(AND(CV$2=CW$3,CW$9="Include (Platform Duplicate)"),JoinIfFuzzy(CW$626:CW$667,$F$626:$F$667,$G673),"")),"*")</f>
        <v>*</v>
      </c>
      <c r="CW673" s="58" t="str">
        <f>IF(CW$9="Include",JoinAll(", ",JoinIfFuzzy(CW$626:CW$667,$F$626:$F$667,$G673),IF(AND(CW$2=CX$3,CX$9="Include (Platform Duplicate)"),JoinIfFuzzy(CX$626:CX$667,$F$626:$F$667,$G673),"")),"*")</f>
        <v>P*T*</v>
      </c>
      <c r="CX673" s="58" t="str">
        <f>IF(CX$9="Include",JoinAll(", ",JoinIfFuzzy(CX$626:CX$667,$F$626:$F$667,$G673),IF(AND(CX$2=CY$3,CY$9="Include (Platform Duplicate)"),JoinIfFuzzy(CY$626:CY$667,$F$626:$F$667,$G673),"")),"*")</f>
        <v>*</v>
      </c>
      <c r="CY673" s="58" t="str">
        <f>IF(CY$9="Include",JoinAll(", ",JoinIfFuzzy(CY$626:CY$667,$F$626:$F$667,$G673),IF(AND(CY$2=CZ$3,CZ$9="Include (Platform Duplicate)"),JoinIfFuzzy(CZ$626:CZ$667,$F$626:$F$667,$G673),"")),"*")</f>
        <v>P*T-, P+T-</v>
      </c>
      <c r="CZ673" s="58" t="str">
        <f>IF(CZ$9="Include",JoinAll(", ",JoinIfFuzzy(CZ$626:CZ$667,$F$626:$F$667,$G673),IF(AND(CZ$2=DA$3,DA$9="Include (Platform Duplicate)"),JoinIfFuzzy(DA$626:DA$667,$F$626:$F$667,$G673),"")),"*")</f>
        <v>*</v>
      </c>
      <c r="DA673" s="58" t="str">
        <f>IF(DA$9="Include",JoinAll(", ",JoinIfFuzzy(DA$626:DA$667,$F$626:$F$667,$G673),IF(AND(DA$2=DB$3,DB$9="Include (Platform Duplicate)"),JoinIfFuzzy(DB$626:DB$667,$F$626:$F$667,$G673),"")),"*")</f>
        <v>P*T-, P+T-, P+T+</v>
      </c>
      <c r="DB673" s="58" t="str">
        <f>IF(DB$9="Include",JoinAll(", ",JoinIfFuzzy(DB$626:DB$667,$F$626:$F$667,$G673),IF(AND(DB$2=DC$3,DC$9="Include (Platform Duplicate)"),JoinIfFuzzy(DC$626:DC$667,$F$626:$F$667,$G673),"")),"*")</f>
        <v>*</v>
      </c>
      <c r="DC673" s="58" t="str">
        <f>IF(DC$9="Include",JoinAll(", ",JoinIfFuzzy(DC$626:DC$667,$F$626:$F$667,$G673),IF(AND(DC$2=DD$3,DD$9="Include (Platform Duplicate)"),JoinIfFuzzy(DD$626:DD$667,$F$626:$F$667,$G673),"")),"*")</f>
        <v>*</v>
      </c>
      <c r="DD673" s="58" t="str">
        <f>IF(DD$9="Include",JoinAll(", ",JoinIfFuzzy(DD$626:DD$667,$F$626:$F$667,$G673),IF(AND(DD$2=DE$3,DE$9="Include (Platform Duplicate)"),JoinIfFuzzy(DE$626:DE$667,$F$626:$F$667,$G673),"")),"*")</f>
        <v>P*T-</v>
      </c>
      <c r="DE673" s="58" t="str">
        <f>IF(DE$9="Include",JoinAll(", ",JoinIfFuzzy(DE$626:DE$667,$F$626:$F$667,$G673),IF(AND(DE$2=DF$3,DF$9="Include (Platform Duplicate)"),JoinIfFuzzy(DF$626:DF$667,$F$626:$F$667,$G673),"")),"*")</f>
        <v>P*T-</v>
      </c>
      <c r="DF673" s="58" t="str">
        <f>IF(DF$9="Include",JoinAll(", ",JoinIfFuzzy(DF$626:DF$667,$F$626:$F$667,$G673),IF(AND(DF$2=DG$3,DG$9="Include (Platform Duplicate)"),JoinIfFuzzy(DG$626:DG$667,$F$626:$F$667,$G673),"")),"*")</f>
        <v>*</v>
      </c>
      <c r="DG673" s="58" t="str">
        <f>IF(DG$9="Include",JoinAll(", ",JoinIfFuzzy(DG$626:DG$667,$F$626:$F$667,$G673),IF(AND(DG$2=DH$3,DH$9="Include (Platform Duplicate)"),JoinIfFuzzy(DH$626:DH$667,$F$626:$F$667,$G673),"")),"*")</f>
        <v>P*T-, P*T*</v>
      </c>
      <c r="DH673" s="58" t="str">
        <f>IF(DH$9="Include",JoinAll(", ",JoinIfFuzzy(DH$626:DH$667,$F$626:$F$667,$G673),IF(AND(DH$2=DI$3,DI$9="Include (Platform Duplicate)"),JoinIfFuzzy(DI$626:DI$667,$F$626:$F$667,$G673),"")),"*")</f>
        <v>P*T-, P+T-</v>
      </c>
      <c r="DI673" s="58" t="str">
        <f>IF(DI$9="Include",JoinAll(", ",JoinIfFuzzy(DI$626:DI$667,$F$626:$F$667,$G673),IF(AND(DI$2=DJ$3,DJ$9="Include (Platform Duplicate)"),JoinIfFuzzy(DJ$626:DJ$667,$F$626:$F$667,$G673),"")),"*")</f>
        <v>P*T-, P*T+</v>
      </c>
      <c r="DJ673" s="58" t="str">
        <f>IF(DJ$9="Include",JoinAll(", ",JoinIfFuzzy(DJ$626:DJ$667,$F$626:$F$667,$G673),IF(AND(DJ$2=DK$3,DK$9="Include (Platform Duplicate)"),JoinIfFuzzy(DK$626:DK$667,$F$626:$F$667,$G673),"")),"*")</f>
        <v>P*T*</v>
      </c>
      <c r="DK673" s="58" t="str">
        <f>IF(DK$9="Include",JoinAll(", ",JoinIfFuzzy(DK$626:DK$667,$F$626:$F$667,$G673),IF(AND(DK$2=DL$3,DL$9="Include (Platform Duplicate)"),JoinIfFuzzy(DL$626:DL$667,$F$626:$F$667,$G673),"")),"*")</f>
        <v>*</v>
      </c>
      <c r="DL673" s="58" t="str">
        <f>IF(DL$9="Include",JoinAll(", ",JoinIfFuzzy(DL$626:DL$667,$F$626:$F$667,$G673),IF(AND(DL$2=DM$3,DM$9="Include (Platform Duplicate)"),JoinIfFuzzy(DM$626:DM$667,$F$626:$F$667,$G673),"")),"*")</f>
        <v>P*T-</v>
      </c>
      <c r="DM673" s="58" t="str">
        <f>IF(DM$9="Include",JoinAll(", ",JoinIfFuzzy(DM$626:DM$667,$F$626:$F$667,$G673),IF(AND(DM$2=DN$3,DN$9="Include (Platform Duplicate)"),JoinIfFuzzy(DN$626:DN$667,$F$626:$F$667,$G673),"")),"*")</f>
        <v>*</v>
      </c>
      <c r="DN673" s="58" t="str">
        <f>IF(DN$9="Include",JoinAll(", ",JoinIfFuzzy(DN$626:DN$667,$F$626:$F$667,$G673),IF(AND(DN$2=DO$3,DO$9="Include (Platform Duplicate)"),JoinIfFuzzy(DO$626:DO$667,$F$626:$F$667,$G673),"")),"*")</f>
        <v>P*T*</v>
      </c>
      <c r="DO673" s="58" t="str">
        <f>IF(DO$9="Include",JoinAll(", ",JoinIfFuzzy(DO$626:DO$667,$F$626:$F$667,$G673),IF(AND(DO$2=DP$3,DP$9="Include (Platform Duplicate)"),JoinIfFuzzy(DP$626:DP$667,$F$626:$F$667,$G673),"")),"*")</f>
        <v>*</v>
      </c>
      <c r="DP673" s="58" t="str">
        <f>IF(DP$9="Include",JoinAll(", ",JoinIfFuzzy(DP$626:DP$667,$F$626:$F$667,$G673),IF(AND(DP$2=DQ$3,DQ$9="Include (Platform Duplicate)"),JoinIfFuzzy(DQ$626:DQ$667,$F$626:$F$667,$G673),"")),"*")</f>
        <v>P*T-</v>
      </c>
      <c r="DQ673" s="58" t="str">
        <f>IF(DQ$9="Include",JoinAll(", ",JoinIfFuzzy(DQ$626:DQ$667,$F$626:$F$667,$G673),IF(AND(DQ$2=DR$3,DR$9="Include (Platform Duplicate)"),JoinIfFuzzy(DR$626:DR$667,$F$626:$F$667,$G673),"")),"*")</f>
        <v>*</v>
      </c>
      <c r="DR673" s="58" t="str">
        <f>IF(DR$9="Include",JoinAll(", ",JoinIfFuzzy(DR$626:DR$667,$F$626:$F$667,$G673),IF(AND(DR$2=DS$3,DS$9="Include (Platform Duplicate)"),JoinIfFuzzy(DS$626:DS$667,$F$626:$F$667,$G673),"")),"*")</f>
        <v>*</v>
      </c>
      <c r="DS673" s="58" t="str">
        <f>IF(DS$9="Include",JoinAll(", ",JoinIfFuzzy(DS$626:DS$667,$F$626:$F$667,$G673),IF(AND(DS$2=DT$3,DT$9="Include (Platform Duplicate)"),JoinIfFuzzy(DT$626:DT$667,$F$626:$F$667,$G673),"")),"*")</f>
        <v>P*T*</v>
      </c>
      <c r="DT673" s="58" t="str">
        <f>IF(DT$9="Include",JoinAll(", ",JoinIfFuzzy(DT$626:DT$667,$F$626:$F$667,$G673),IF(AND(DT$2=DU$3,DU$9="Include (Platform Duplicate)"),JoinIfFuzzy(DU$626:DU$667,$F$626:$F$667,$G673),"")),"*")</f>
        <v>P*T*</v>
      </c>
      <c r="DU673" s="58" t="str">
        <f>IF(DU$9="Include",JoinAll(", ",JoinIfFuzzy(DU$626:DU$667,$F$626:$F$667,$G673),IF(AND(DU$2=DV$3,DV$9="Include (Platform Duplicate)"),JoinIfFuzzy(DV$626:DV$667,$F$626:$F$667,$G673),"")),"*")</f>
        <v>*</v>
      </c>
      <c r="DV673" s="58" t="str">
        <f>IF(DV$9="Include",JoinAll(", ",JoinIfFuzzy(DV$626:DV$667,$F$626:$F$667,$G673),IF(AND(DV$2=DW$3,DW$9="Include (Platform Duplicate)"),JoinIfFuzzy(DW$626:DW$667,$F$626:$F$667,$G673),"")),"*")</f>
        <v>*</v>
      </c>
      <c r="DW673" s="58" t="str">
        <f>IF(DW$9="Include",JoinAll(", ",JoinIfFuzzy(DW$626:DW$667,$F$626:$F$667,$G673),IF(AND(DW$2=DX$3,DX$9="Include (Platform Duplicate)"),JoinIfFuzzy(DX$626:DX$667,$F$626:$F$667,$G673),"")),"*")</f>
        <v>P*T-</v>
      </c>
      <c r="DX673" s="58" t="str">
        <f>IF(DX$9="Include",JoinAll(", ",JoinIfFuzzy(DX$626:DX$667,$F$626:$F$667,$G673),IF(AND(DX$2=DY$3,DY$9="Include (Platform Duplicate)"),JoinIfFuzzy(DY$626:DY$667,$F$626:$F$667,$G673),"")),"*")</f>
        <v>P*T-</v>
      </c>
      <c r="DY673" s="58" t="str">
        <f>IF(DY$9="Include",JoinAll(", ",JoinIfFuzzy(DY$626:DY$667,$F$626:$F$667,$G673),IF(AND(DY$2=DZ$3,DZ$9="Include (Platform Duplicate)"),JoinIfFuzzy(DZ$626:DZ$667,$F$626:$F$667,$G673),"")),"*")</f>
        <v>P*T-, P+T-</v>
      </c>
      <c r="DZ673" s="58" t="str">
        <f>IF(DZ$9="Include",JoinAll(", ",JoinIfFuzzy(DZ$626:DZ$667,$F$626:$F$667,$G673),IF(AND(DZ$2=EA$3,EA$9="Include (Platform Duplicate)"),JoinIfFuzzy(EA$626:EA$667,$F$626:$F$667,$G673),"")),"*")</f>
        <v>*</v>
      </c>
      <c r="EA673" s="58" t="str">
        <f>IF(EA$9="Include",JoinAll(", ",JoinIfFuzzy(EA$626:EA$667,$F$626:$F$667,$G673),IF(AND(EA$2=EB$3,EB$9="Include (Platform Duplicate)"),JoinIfFuzzy(EB$626:EB$667,$F$626:$F$667,$G673),"")),"*")</f>
        <v>P*T*</v>
      </c>
      <c r="EB673" s="58" t="str">
        <f>IF(EB$9="Include",JoinAll(", ",JoinIfFuzzy(EB$626:EB$667,$F$626:$F$667,$G673),IF(AND(EB$2=EC$3,EC$9="Include (Platform Duplicate)"),JoinIfFuzzy(EC$626:EC$667,$F$626:$F$667,$G673),"")),"*")</f>
        <v>P*T-</v>
      </c>
      <c r="EC673" s="58" t="str">
        <f>IF(EC$9="Include",JoinAll(", ",JoinIfFuzzy(EC$626:EC$667,$F$626:$F$667,$G673),IF(AND(EC$2=ED$3,ED$9="Include (Platform Duplicate)"),JoinIfFuzzy(ED$626:ED$667,$F$626:$F$667,$G673),"")),"*")</f>
        <v>P*T-</v>
      </c>
      <c r="ED673" s="58" t="str">
        <f>IF(ED$9="Include",JoinAll(", ",JoinIfFuzzy(ED$626:ED$667,$F$626:$F$667,$G673),IF(AND(ED$2=EE$3,EE$9="Include (Platform Duplicate)"),JoinIfFuzzy(EE$626:EE$667,$F$626:$F$667,$G673),"")),"*")</f>
        <v>*</v>
      </c>
      <c r="EE673" s="58" t="str">
        <f>IF(EE$9="Include",JoinAll(", ",JoinIfFuzzy(EE$626:EE$667,$F$626:$F$667,$G673),IF(AND(EE$2=EF$3,EF$9="Include (Platform Duplicate)"),JoinIfFuzzy(EF$626:EF$667,$F$626:$F$667,$G673),"")),"*")</f>
        <v>P*T-</v>
      </c>
      <c r="EF673" s="58" t="str">
        <f>IF(EF$9="Include",JoinAll(", ",JoinIfFuzzy(EF$626:EF$667,$F$626:$F$667,$G673),IF(AND(EF$2=EG$3,EG$9="Include (Platform Duplicate)"),JoinIfFuzzy(EG$626:EG$667,$F$626:$F$667,$G673),"")),"*")</f>
        <v>P*T*</v>
      </c>
      <c r="EG673" s="58" t="str">
        <f>IF(EG$9="Include",JoinAll(", ",JoinIfFuzzy(EG$626:EG$667,$F$626:$F$667,$G673),IF(AND(EG$2=EH$3,EH$9="Include (Platform Duplicate)"),JoinIfFuzzy(EH$626:EH$667,$F$626:$F$667,$G673),"")),"*")</f>
        <v>*</v>
      </c>
      <c r="EH673" s="58" t="str">
        <f>IF(EH$9="Include",JoinAll(", ",JoinIfFuzzy(EH$626:EH$667,$F$626:$F$667,$G673),IF(AND(EH$2=EI$3,EI$9="Include (Platform Duplicate)"),JoinIfFuzzy(EI$626:EI$667,$F$626:$F$667,$G673),"")),"*")</f>
        <v>P*T-</v>
      </c>
      <c r="EI673" s="58" t="str">
        <f>IF(EI$9="Include",JoinAll(", ",JoinIfFuzzy(EI$626:EI$667,$F$626:$F$667,$G673),IF(AND(EI$2=EJ$3,EJ$9="Include (Platform Duplicate)"),JoinIfFuzzy(EJ$626:EJ$667,$F$626:$F$667,$G673),"")),"*")</f>
        <v>*</v>
      </c>
      <c r="EJ673" s="58" t="str">
        <f>IF(EJ$9="Include",JoinAll(", ",JoinIfFuzzy(EJ$626:EJ$667,$F$626:$F$667,$G673),IF(AND(EJ$2=EK$3,EK$9="Include (Platform Duplicate)"),JoinIfFuzzy(EK$626:EK$667,$F$626:$F$667,$G673),"")),"*")</f>
        <v>P*T-</v>
      </c>
      <c r="EK673" s="58" t="str">
        <f>IF(EK$9="Include",JoinAll(", ",JoinIfFuzzy(EK$626:EK$667,$F$626:$F$667,$G673),IF(AND(EK$2=EL$3,EL$9="Include (Platform Duplicate)"),JoinIfFuzzy(EL$626:EL$667,$F$626:$F$667,$G673),"")),"*")</f>
        <v>*</v>
      </c>
      <c r="EL673" s="109"/>
      <c r="EM673" s="109"/>
    </row>
    <row r="674" spans="1:143" s="58" customFormat="1" ht="12.75" customHeight="1" x14ac:dyDescent="0.25">
      <c r="A674" s="5"/>
      <c r="B674" s="96"/>
      <c r="C674" s="96"/>
      <c r="D674" s="96"/>
      <c r="E674" s="96"/>
      <c r="F674" s="96"/>
      <c r="G674" s="58" t="s">
        <v>3542</v>
      </c>
      <c r="H674" s="18"/>
      <c r="I674" s="18"/>
      <c r="J674" s="58" t="str">
        <f>IF(J$9="Include",JoinAll(", ",JoinIfFuzzy(J$626:J$667,$F$626:$F$667,$G674),IF(AND(J$2=K$3,K$9="Include (Platform Duplicate)"),JoinIfFuzzy(K$626:K$667,$F$626:$F$667,$G674),"")),"*")</f>
        <v>P*T-</v>
      </c>
      <c r="K674" s="58" t="str">
        <f>IF(K$9="Include",JoinAll(", ",JoinIfFuzzy(K$626:K$667,$F$626:$F$667,$G674),IF(AND(K$2=L$3,L$9="Include (Platform Duplicate)"),JoinIfFuzzy(L$626:L$667,$F$626:$F$667,$G674),"")),"*")</f>
        <v>P*T-</v>
      </c>
      <c r="L674" s="58" t="str">
        <f>IF(L$9="Include",JoinAll(", ",JoinIfFuzzy(L$626:L$667,$F$626:$F$667,$G674),IF(AND(L$2=M$3,M$9="Include (Platform Duplicate)"),JoinIfFuzzy(M$626:M$667,$F$626:$F$667,$G674),"")),"*")</f>
        <v>*</v>
      </c>
      <c r="M674" s="58" t="str">
        <f>IF(M$9="Include",JoinAll(", ",JoinIfFuzzy(M$626:M$667,$F$626:$F$667,$G674),IF(AND(M$2=N$3,N$9="Include (Platform Duplicate)"),JoinIfFuzzy(N$626:N$667,$F$626:$F$667,$G674),"")),"*")</f>
        <v>P*T-</v>
      </c>
      <c r="N674" s="58" t="str">
        <f>IF(N$9="Include",JoinAll(", ",JoinIfFuzzy(N$626:N$667,$F$626:$F$667,$G674),IF(AND(N$2=O$3,O$9="Include (Platform Duplicate)"),JoinIfFuzzy(O$626:O$667,$F$626:$F$667,$G674),"")),"*")</f>
        <v>*</v>
      </c>
      <c r="O674" s="58" t="str">
        <f>IF(O$9="Include",JoinAll(", ",JoinIfFuzzy(O$626:O$667,$F$626:$F$667,$G674),IF(AND(O$2=P$3,P$9="Include (Platform Duplicate)"),JoinIfFuzzy(P$626:P$667,$F$626:$F$667,$G674),"")),"*")</f>
        <v>P*T-</v>
      </c>
      <c r="P674" s="58" t="str">
        <f>IF(P$9="Include",JoinAll(", ",JoinIfFuzzy(P$626:P$667,$F$626:$F$667,$G674),IF(AND(P$2=Q$3,Q$9="Include (Platform Duplicate)"),JoinIfFuzzy(Q$626:Q$667,$F$626:$F$667,$G674),"")),"*")</f>
        <v>*</v>
      </c>
      <c r="Q674" s="58" t="str">
        <f>IF(Q$9="Include",JoinAll(", ",JoinIfFuzzy(Q$626:Q$667,$F$626:$F$667,$G674),IF(AND(Q$2=R$3,R$9="Include (Platform Duplicate)"),JoinIfFuzzy(R$626:R$667,$F$626:$F$667,$G674),"")),"*")</f>
        <v>P*T*</v>
      </c>
      <c r="R674" s="58" t="str">
        <f>IF(R$9="Include",JoinAll(", ",JoinIfFuzzy(R$626:R$667,$F$626:$F$667,$G674),IF(AND(R$2=S$3,S$9="Include (Platform Duplicate)"),JoinIfFuzzy(S$626:S$667,$F$626:$F$667,$G674),"")),"*")</f>
        <v>*</v>
      </c>
      <c r="S674" s="58" t="str">
        <f>IF(S$9="Include",JoinAll(", ",JoinIfFuzzy(S$626:S$667,$F$626:$F$667,$G674),IF(AND(S$2=T$3,T$9="Include (Platform Duplicate)"),JoinIfFuzzy(T$626:T$667,$F$626:$F$667,$G674),"")),"*")</f>
        <v>P+T+</v>
      </c>
      <c r="T674" s="58" t="str">
        <f>IF(T$9="Include",JoinAll(", ",JoinIfFuzzy(T$626:T$667,$F$626:$F$667,$G674),IF(AND(T$2=U$3,U$9="Include (Platform Duplicate)"),JoinIfFuzzy(U$626:U$667,$F$626:$F$667,$G674),"")),"*")</f>
        <v>*</v>
      </c>
      <c r="U674" s="58" t="str">
        <f>IF(U$9="Include",JoinAll(", ",JoinIfFuzzy(U$626:U$667,$F$626:$F$667,$G674),IF(AND(U$2=V$3,V$9="Include (Platform Duplicate)"),JoinIfFuzzy(V$626:V$667,$F$626:$F$667,$G674),"")),"*")</f>
        <v>P*T-</v>
      </c>
      <c r="V674" s="58" t="str">
        <f>IF(V$9="Include",JoinAll(", ",JoinIfFuzzy(V$626:V$667,$F$626:$F$667,$G674),IF(AND(V$2=W$3,W$9="Include (Platform Duplicate)"),JoinIfFuzzy(W$626:W$667,$F$626:$F$667,$G674),"")),"*")</f>
        <v>P*T-</v>
      </c>
      <c r="W674" s="58" t="str">
        <f>IF(W$9="Include",JoinAll(", ",JoinIfFuzzy(W$626:W$667,$F$626:$F$667,$G674),IF(AND(W$2=X$3,X$9="Include (Platform Duplicate)"),JoinIfFuzzy(X$626:X$667,$F$626:$F$667,$G674),"")),"*")</f>
        <v>P*T-</v>
      </c>
      <c r="X674" s="58" t="str">
        <f>IF(X$9="Include",JoinAll(", ",JoinIfFuzzy(X$626:X$667,$F$626:$F$667,$G674),IF(AND(X$2=Y$3,Y$9="Include (Platform Duplicate)"),JoinIfFuzzy(Y$626:Y$667,$F$626:$F$667,$G674),"")),"*")</f>
        <v>*</v>
      </c>
      <c r="Y674" s="58" t="str">
        <f>IF(Y$9="Include",JoinAll(", ",JoinIfFuzzy(Y$626:Y$667,$F$626:$F$667,$G674),IF(AND(Y$2=Z$3,Z$9="Include (Platform Duplicate)"),JoinIfFuzzy(Z$626:Z$667,$F$626:$F$667,$G674),"")),"*")</f>
        <v>P*T-</v>
      </c>
      <c r="Z674" s="58" t="str">
        <f>IF(Z$9="Include",JoinAll(", ",JoinIfFuzzy(Z$626:Z$667,$F$626:$F$667,$G674),IF(AND(Z$2=AA$3,AA$9="Include (Platform Duplicate)"),JoinIfFuzzy(AA$626:AA$667,$F$626:$F$667,$G674),"")),"*")</f>
        <v>*</v>
      </c>
      <c r="AA674" s="58" t="str">
        <f>IF(AA$9="Include",JoinAll(", ",JoinIfFuzzy(AA$626:AA$667,$F$626:$F$667,$G674),IF(AND(AA$2=AB$3,AB$9="Include (Platform Duplicate)"),JoinIfFuzzy(AB$626:AB$667,$F$626:$F$667,$G674),"")),"*")</f>
        <v>P*T-</v>
      </c>
      <c r="AB674" s="58" t="str">
        <f>IF(AB$9="Include",JoinAll(", ",JoinIfFuzzy(AB$626:AB$667,$F$626:$F$667,$G674),IF(AND(AB$2=AC$3,AC$9="Include (Platform Duplicate)"),JoinIfFuzzy(AC$626:AC$667,$F$626:$F$667,$G674),"")),"*")</f>
        <v>*</v>
      </c>
      <c r="AC674" s="58" t="str">
        <f>IF(AC$9="Include",JoinAll(", ",JoinIfFuzzy(AC$626:AC$667,$F$626:$F$667,$G674),IF(AND(AC$2=AD$3,AD$9="Include (Platform Duplicate)"),JoinIfFuzzy(AD$626:AD$667,$F$626:$F$667,$G674),"")),"*")</f>
        <v>P*T*</v>
      </c>
      <c r="AD674" s="58" t="str">
        <f>IF(AD$9="Include",JoinAll(", ",JoinIfFuzzy(AD$626:AD$667,$F$626:$F$667,$G674),IF(AND(AD$2=AE$3,AE$9="Include (Platform Duplicate)"),JoinIfFuzzy(AE$626:AE$667,$F$626:$F$667,$G674),"")),"*")</f>
        <v>P*T*</v>
      </c>
      <c r="AE674" s="58" t="str">
        <f>IF(AE$9="Include",JoinAll(", ",JoinIfFuzzy(AE$626:AE$667,$F$626:$F$667,$G674),IF(AND(AE$2=AF$3,AF$9="Include (Platform Duplicate)"),JoinIfFuzzy(AF$626:AF$667,$F$626:$F$667,$G674),"")),"*")</f>
        <v>*</v>
      </c>
      <c r="AF674" s="58" t="str">
        <f>IF(AF$9="Include",JoinAll(", ",JoinIfFuzzy(AF$626:AF$667,$F$626:$F$667,$G674),IF(AND(AF$2=AG$3,AG$9="Include (Platform Duplicate)"),JoinIfFuzzy(AG$626:AG$667,$F$626:$F$667,$G674),"")),"*")</f>
        <v>P*T-</v>
      </c>
      <c r="AG674" s="58" t="str">
        <f>IF(AG$9="Include",JoinAll(", ",JoinIfFuzzy(AG$626:AG$667,$F$626:$F$667,$G674),IF(AND(AG$2=AH$3,AH$9="Include (Platform Duplicate)"),JoinIfFuzzy(AH$626:AH$667,$F$626:$F$667,$G674),"")),"*")</f>
        <v>P*T-</v>
      </c>
      <c r="AH674" s="58" t="str">
        <f>IF(AH$9="Include",JoinAll(", ",JoinIfFuzzy(AH$626:AH$667,$F$626:$F$667,$G674),IF(AND(AH$2=AI$3,AI$9="Include (Platform Duplicate)"),JoinIfFuzzy(AI$626:AI$667,$F$626:$F$667,$G674),"")),"*")</f>
        <v>P*T*</v>
      </c>
      <c r="AI674" s="58" t="str">
        <f>IF(AI$9="Include",JoinAll(", ",JoinIfFuzzy(AI$626:AI$667,$F$626:$F$667,$G674),IF(AND(AI$2=AJ$3,AJ$9="Include (Platform Duplicate)"),JoinIfFuzzy(AJ$626:AJ$667,$F$626:$F$667,$G674),"")),"*")</f>
        <v>*</v>
      </c>
      <c r="AJ674" s="58" t="str">
        <f>IF(AJ$9="Include",JoinAll(", ",JoinIfFuzzy(AJ$626:AJ$667,$F$626:$F$667,$G674),IF(AND(AJ$2=AK$3,AK$9="Include (Platform Duplicate)"),JoinIfFuzzy(AK$626:AK$667,$F$626:$F$667,$G674),"")),"*")</f>
        <v>P*T-</v>
      </c>
      <c r="AK674" s="58" t="str">
        <f>IF(AK$9="Include",JoinAll(", ",JoinIfFuzzy(AK$626:AK$667,$F$626:$F$667,$G674),IF(AND(AK$2=AL$3,AL$9="Include (Platform Duplicate)"),JoinIfFuzzy(AL$626:AL$667,$F$626:$F$667,$G674),"")),"*")</f>
        <v>*</v>
      </c>
      <c r="AL674" s="58" t="str">
        <f>IF(AL$9="Include",JoinAll(", ",JoinIfFuzzy(AL$626:AL$667,$F$626:$F$667,$G674),IF(AND(AL$2=AM$3,AM$9="Include (Platform Duplicate)"),JoinIfFuzzy(AM$626:AM$667,$F$626:$F$667,$G674),"")),"*")</f>
        <v>P*T*</v>
      </c>
      <c r="AM674" s="58" t="str">
        <f>IF(AM$9="Include",JoinAll(", ",JoinIfFuzzy(AM$626:AM$667,$F$626:$F$667,$G674),IF(AND(AM$2=AN$3,AN$9="Include (Platform Duplicate)"),JoinIfFuzzy(AN$626:AN$667,$F$626:$F$667,$G674),"")),"*")</f>
        <v>P*T*</v>
      </c>
      <c r="AN674" s="58" t="str">
        <f>IF(AN$9="Include",JoinAll(", ",JoinIfFuzzy(AN$626:AN$667,$F$626:$F$667,$G674),IF(AND(AN$2=AO$3,AO$9="Include (Platform Duplicate)"),JoinIfFuzzy(AO$626:AO$667,$F$626:$F$667,$G674),"")),"*")</f>
        <v>P*T*</v>
      </c>
      <c r="AO674" s="58" t="str">
        <f>IF(AO$9="Include",JoinAll(", ",JoinIfFuzzy(AO$626:AO$667,$F$626:$F$667,$G674),IF(AND(AO$2=AP$3,AP$9="Include (Platform Duplicate)"),JoinIfFuzzy(AP$626:AP$667,$F$626:$F$667,$G674),"")),"*")</f>
        <v>*</v>
      </c>
      <c r="AP674" s="58" t="str">
        <f>IF(AP$9="Include",JoinAll(", ",JoinIfFuzzy(AP$626:AP$667,$F$626:$F$667,$G674),IF(AND(AP$2=AQ$3,AQ$9="Include (Platform Duplicate)"),JoinIfFuzzy(AQ$626:AQ$667,$F$626:$F$667,$G674),"")),"*")</f>
        <v>P*T*</v>
      </c>
      <c r="AQ674" s="58" t="str">
        <f>IF(AQ$9="Include",JoinAll(", ",JoinIfFuzzy(AQ$626:AQ$667,$F$626:$F$667,$G674),IF(AND(AQ$2=AR$3,AR$9="Include (Platform Duplicate)"),JoinIfFuzzy(AR$626:AR$667,$F$626:$F$667,$G674),"")),"*")</f>
        <v>*</v>
      </c>
      <c r="AR674" s="58" t="str">
        <f>IF(AR$9="Include",JoinAll(", ",JoinIfFuzzy(AR$626:AR$667,$F$626:$F$667,$G674),IF(AND(AR$2=AS$3,AS$9="Include (Platform Duplicate)"),JoinIfFuzzy(AS$626:AS$667,$F$626:$F$667,$G674),"")),"*")</f>
        <v>P*T*</v>
      </c>
      <c r="AS674" s="58" t="str">
        <f>IF(AS$9="Include",JoinAll(", ",JoinIfFuzzy(AS$626:AS$667,$F$626:$F$667,$G674),IF(AND(AS$2=AT$3,AT$9="Include (Platform Duplicate)"),JoinIfFuzzy(AT$626:AT$667,$F$626:$F$667,$G674),"")),"*")</f>
        <v>*</v>
      </c>
      <c r="AT674" s="58" t="str">
        <f>IF(AT$9="Include",JoinAll(", ",JoinIfFuzzy(AT$626:AT$667,$F$626:$F$667,$G674),IF(AND(AT$2=AU$3,AU$9="Include (Platform Duplicate)"),JoinIfFuzzy(AU$626:AU$667,$F$626:$F$667,$G674),"")),"*")</f>
        <v>P*T-</v>
      </c>
      <c r="AU674" s="58" t="str">
        <f>IF(AU$9="Include",JoinAll(", ",JoinIfFuzzy(AU$626:AU$667,$F$626:$F$667,$G674),IF(AND(AU$2=AV$3,AV$9="Include (Platform Duplicate)"),JoinIfFuzzy(AV$626:AV$667,$F$626:$F$667,$G674),"")),"*")</f>
        <v>P*T-</v>
      </c>
      <c r="AV674" s="58" t="str">
        <f>IF(AV$9="Include",JoinAll(", ",JoinIfFuzzy(AV$626:AV$667,$F$626:$F$667,$G674),IF(AND(AV$2=AW$3,AW$9="Include (Platform Duplicate)"),JoinIfFuzzy(AW$626:AW$667,$F$626:$F$667,$G674),"")),"*")</f>
        <v>*</v>
      </c>
      <c r="AW674" s="58" t="str">
        <f>IF(AW$9="Include",JoinAll(", ",JoinIfFuzzy(AW$626:AW$667,$F$626:$F$667,$G674),IF(AND(AW$2=AX$3,AX$9="Include (Platform Duplicate)"),JoinIfFuzzy(AX$626:AX$667,$F$626:$F$667,$G674),"")),"*")</f>
        <v>*</v>
      </c>
      <c r="AX674" s="58" t="str">
        <f>IF(AX$9="Include",JoinAll(", ",JoinIfFuzzy(AX$626:AX$667,$F$626:$F$667,$G674),IF(AND(AX$2=AY$3,AY$9="Include (Platform Duplicate)"),JoinIfFuzzy(AY$626:AY$667,$F$626:$F$667,$G674),"")),"*")</f>
        <v>*</v>
      </c>
      <c r="AY674" s="58" t="str">
        <f>IF(AY$9="Include",JoinAll(", ",JoinIfFuzzy(AY$626:AY$667,$F$626:$F$667,$G674),IF(AND(AY$2=AZ$3,AZ$9="Include (Platform Duplicate)"),JoinIfFuzzy(AZ$626:AZ$667,$F$626:$F$667,$G674),"")),"*")</f>
        <v>*</v>
      </c>
      <c r="AZ674" s="58" t="str">
        <f>IF(AZ$9="Include",JoinAll(", ",JoinIfFuzzy(AZ$626:AZ$667,$F$626:$F$667,$G674),IF(AND(AZ$2=BA$3,BA$9="Include (Platform Duplicate)"),JoinIfFuzzy(BA$626:BA$667,$F$626:$F$667,$G674),"")),"*")</f>
        <v>P*T*</v>
      </c>
      <c r="BA674" s="58" t="str">
        <f>IF(BA$9="Include",JoinAll(", ",JoinIfFuzzy(BA$626:BA$667,$F$626:$F$667,$G674),IF(AND(BA$2=BB$3,BB$9="Include (Platform Duplicate)"),JoinIfFuzzy(BB$626:BB$667,$F$626:$F$667,$G674),"")),"*")</f>
        <v>P*T-</v>
      </c>
      <c r="BB674" s="58" t="str">
        <f>IF(BB$9="Include",JoinAll(", ",JoinIfFuzzy(BB$626:BB$667,$F$626:$F$667,$G674),IF(AND(BB$2=BC$3,BC$9="Include (Platform Duplicate)"),JoinIfFuzzy(BC$626:BC$667,$F$626:$F$667,$G674),"")),"*")</f>
        <v>P*T-</v>
      </c>
      <c r="BC674" s="58" t="str">
        <f>IF(BC$9="Include",JoinAll(", ",JoinIfFuzzy(BC$626:BC$667,$F$626:$F$667,$G674),IF(AND(BC$2=BD$3,BD$9="Include (Platform Duplicate)"),JoinIfFuzzy(BD$626:BD$667,$F$626:$F$667,$G674),"")),"*")</f>
        <v>P*T-</v>
      </c>
      <c r="BD674" s="58" t="str">
        <f>IF(BD$9="Include",JoinAll(", ",JoinIfFuzzy(BD$626:BD$667,$F$626:$F$667,$G674),IF(AND(BD$2=BE$3,BE$9="Include (Platform Duplicate)"),JoinIfFuzzy(BE$626:BE$667,$F$626:$F$667,$G674),"")),"*")</f>
        <v>P*T-</v>
      </c>
      <c r="BE674" s="58" t="str">
        <f>IF(BE$9="Include",JoinAll(", ",JoinIfFuzzy(BE$626:BE$667,$F$626:$F$667,$G674),IF(AND(BE$2=BF$3,BF$9="Include (Platform Duplicate)"),JoinIfFuzzy(BF$626:BF$667,$F$626:$F$667,$G674),"")),"*")</f>
        <v>*</v>
      </c>
      <c r="BF674" s="58" t="str">
        <f>IF(BF$9="Include",JoinAll(", ",JoinIfFuzzy(BF$626:BF$667,$F$626:$F$667,$G674),IF(AND(BF$2=BG$3,BG$9="Include (Platform Duplicate)"),JoinIfFuzzy(BG$626:BG$667,$F$626:$F$667,$G674),"")),"*")</f>
        <v>*</v>
      </c>
      <c r="BG674" s="58" t="str">
        <f>IF(BG$9="Include",JoinAll(", ",JoinIfFuzzy(BG$626:BG$667,$F$626:$F$667,$G674),IF(AND(BG$2=BH$3,BH$9="Include (Platform Duplicate)"),JoinIfFuzzy(BH$626:BH$667,$F$626:$F$667,$G674),"")),"*")</f>
        <v>P*T*</v>
      </c>
      <c r="BH674" s="58" t="str">
        <f>IF(BH$9="Include",JoinAll(", ",JoinIfFuzzy(BH$626:BH$667,$F$626:$F$667,$G674),IF(AND(BH$2=BI$3,BI$9="Include (Platform Duplicate)"),JoinIfFuzzy(BI$626:BI$667,$F$626:$F$667,$G674),"")),"*")</f>
        <v>*</v>
      </c>
      <c r="BI674" s="58" t="str">
        <f>IF(BI$9="Include",JoinAll(", ",JoinIfFuzzy(BI$626:BI$667,$F$626:$F$667,$G674),IF(AND(BI$2=BJ$3,BJ$9="Include (Platform Duplicate)"),JoinIfFuzzy(BJ$626:BJ$667,$F$626:$F$667,$G674),"")),"*")</f>
        <v>P*T*</v>
      </c>
      <c r="BJ674" s="58" t="str">
        <f>IF(BJ$9="Include",JoinAll(", ",JoinIfFuzzy(BJ$626:BJ$667,$F$626:$F$667,$G674),IF(AND(BJ$2=BK$3,BK$9="Include (Platform Duplicate)"),JoinIfFuzzy(BK$626:BK$667,$F$626:$F$667,$G674),"")),"*")</f>
        <v>P*T-</v>
      </c>
      <c r="BK674" s="58" t="str">
        <f>IF(BK$9="Include",JoinAll(", ",JoinIfFuzzy(BK$626:BK$667,$F$626:$F$667,$G674),IF(AND(BK$2=BL$3,BL$9="Include (Platform Duplicate)"),JoinIfFuzzy(BL$626:BL$667,$F$626:$F$667,$G674),"")),"*")</f>
        <v>*</v>
      </c>
      <c r="BL674" s="58" t="str">
        <f>IF(BL$9="Include",JoinAll(", ",JoinIfFuzzy(BL$626:BL$667,$F$626:$F$667,$G674),IF(AND(BL$2=BM$3,BM$9="Include (Platform Duplicate)"),JoinIfFuzzy(BM$626:BM$667,$F$626:$F$667,$G674),"")),"*")</f>
        <v>P*T-</v>
      </c>
      <c r="BM674" s="58" t="str">
        <f>IF(BM$9="Include",JoinAll(", ",JoinIfFuzzy(BM$626:BM$667,$F$626:$F$667,$G674),IF(AND(BM$2=BN$3,BN$9="Include (Platform Duplicate)"),JoinIfFuzzy(BN$626:BN$667,$F$626:$F$667,$G674),"")),"*")</f>
        <v>*</v>
      </c>
      <c r="BN674" s="58" t="str">
        <f>IF(BN$9="Include",JoinAll(", ",JoinIfFuzzy(BN$626:BN$667,$F$626:$F$667,$G674),IF(AND(BN$2=BO$3,BO$9="Include (Platform Duplicate)"),JoinIfFuzzy(BO$626:BO$667,$F$626:$F$667,$G674),"")),"*")</f>
        <v>P*T*</v>
      </c>
      <c r="BO674" s="58" t="str">
        <f>IF(BO$9="Include",JoinAll(", ",JoinIfFuzzy(BO$626:BO$667,$F$626:$F$667,$G674),IF(AND(BO$2=BP$3,BP$9="Include (Platform Duplicate)"),JoinIfFuzzy(BP$626:BP$667,$F$626:$F$667,$G674),"")),"*")</f>
        <v>P*T*</v>
      </c>
      <c r="BP674" s="58" t="str">
        <f>IF(BP$9="Include",JoinAll(", ",JoinIfFuzzy(BP$626:BP$667,$F$626:$F$667,$G674),IF(AND(BP$2=BQ$3,BQ$9="Include (Platform Duplicate)"),JoinIfFuzzy(BQ$626:BQ$667,$F$626:$F$667,$G674),"")),"*")</f>
        <v>*</v>
      </c>
      <c r="BQ674" s="58" t="str">
        <f>IF(BQ$9="Include",JoinAll(", ",JoinIfFuzzy(BQ$626:BQ$667,$F$626:$F$667,$G674),IF(AND(BQ$2=BR$3,BR$9="Include (Platform Duplicate)"),JoinIfFuzzy(BR$626:BR$667,$F$626:$F$667,$G674),"")),"*")</f>
        <v>P*T*</v>
      </c>
      <c r="BR674" s="58" t="str">
        <f>IF(BR$9="Include",JoinAll(", ",JoinIfFuzzy(BR$626:BR$667,$F$626:$F$667,$G674),IF(AND(BR$2=BS$3,BS$9="Include (Platform Duplicate)"),JoinIfFuzzy(BS$626:BS$667,$F$626:$F$667,$G674),"")),"*")</f>
        <v>*</v>
      </c>
      <c r="BS674" s="58" t="str">
        <f>IF(BS$9="Include",JoinAll(", ",JoinIfFuzzy(BS$626:BS$667,$F$626:$F$667,$G674),IF(AND(BS$2=BT$3,BT$9="Include (Platform Duplicate)"),JoinIfFuzzy(BT$626:BT$667,$F$626:$F$667,$G674),"")),"*")</f>
        <v>P*T*</v>
      </c>
      <c r="BT674" s="58" t="str">
        <f>IF(BT$9="Include",JoinAll(", ",JoinIfFuzzy(BT$626:BT$667,$F$626:$F$667,$G674),IF(AND(BT$2=BU$3,BU$9="Include (Platform Duplicate)"),JoinIfFuzzy(BU$626:BU$667,$F$626:$F$667,$G674),"")),"*")</f>
        <v>P*T-</v>
      </c>
      <c r="BU674" s="58" t="str">
        <f>IF(BU$9="Include",JoinAll(", ",JoinIfFuzzy(BU$626:BU$667,$F$626:$F$667,$G674),IF(AND(BU$2=BV$3,BV$9="Include (Platform Duplicate)"),JoinIfFuzzy(BV$626:BV$667,$F$626:$F$667,$G674),"")),"*")</f>
        <v>*</v>
      </c>
      <c r="BV674" s="58" t="str">
        <f>IF(BV$9="Include",JoinAll(", ",JoinIfFuzzy(BV$626:BV$667,$F$626:$F$667,$G674),IF(AND(BV$2=BW$3,BW$9="Include (Platform Duplicate)"),JoinIfFuzzy(BW$626:BW$667,$F$626:$F$667,$G674),"")),"*")</f>
        <v>P*T-</v>
      </c>
      <c r="BW674" s="58" t="str">
        <f>IF(BW$9="Include",JoinAll(", ",JoinIfFuzzy(BW$626:BW$667,$F$626:$F$667,$G674),IF(AND(BW$2=BX$3,BX$9="Include (Platform Duplicate)"),JoinIfFuzzy(BX$626:BX$667,$F$626:$F$667,$G674),"")),"*")</f>
        <v>*</v>
      </c>
      <c r="BX674" s="58" t="str">
        <f>IF(BX$9="Include",JoinAll(", ",JoinIfFuzzy(BX$626:BX$667,$F$626:$F$667,$G674),IF(AND(BX$2=BY$3,BY$9="Include (Platform Duplicate)"),JoinIfFuzzy(BY$626:BY$667,$F$626:$F$667,$G674),"")),"*")</f>
        <v>P*T*, P*T+</v>
      </c>
      <c r="BY674" s="58" t="str">
        <f>IF(BY$9="Include",JoinAll(", ",JoinIfFuzzy(BY$626:BY$667,$F$626:$F$667,$G674),IF(AND(BY$2=BZ$3,BZ$9="Include (Platform Duplicate)"),JoinIfFuzzy(BZ$626:BZ$667,$F$626:$F$667,$G674),"")),"*")</f>
        <v>*</v>
      </c>
      <c r="BZ674" s="58" t="str">
        <f>IF(BZ$9="Include",JoinAll(", ",JoinIfFuzzy(BZ$626:BZ$667,$F$626:$F$667,$G674),IF(AND(BZ$2=CA$3,CA$9="Include (Platform Duplicate)"),JoinIfFuzzy(CA$626:CA$667,$F$626:$F$667,$G674),"")),"*")</f>
        <v>P*T-</v>
      </c>
      <c r="CA674" s="58" t="str">
        <f>IF(CA$9="Include",JoinAll(", ",JoinIfFuzzy(CA$626:CA$667,$F$626:$F$667,$G674),IF(AND(CA$2=CB$3,CB$9="Include (Platform Duplicate)"),JoinIfFuzzy(CB$626:CB$667,$F$626:$F$667,$G674),"")),"*")</f>
        <v>P*T-</v>
      </c>
      <c r="CB674" s="58" t="str">
        <f>IF(CB$9="Include",JoinAll(", ",JoinIfFuzzy(CB$626:CB$667,$F$626:$F$667,$G674),IF(AND(CB$2=CC$3,CC$9="Include (Platform Duplicate)"),JoinIfFuzzy(CC$626:CC$667,$F$626:$F$667,$G674),"")),"*")</f>
        <v>P*T*</v>
      </c>
      <c r="CC674" s="58" t="str">
        <f>IF(CC$9="Include",JoinAll(", ",JoinIfFuzzy(CC$626:CC$667,$F$626:$F$667,$G674),IF(AND(CC$2=CD$3,CD$9="Include (Platform Duplicate)"),JoinIfFuzzy(CD$626:CD$667,$F$626:$F$667,$G674),"")),"*")</f>
        <v>P*T-</v>
      </c>
      <c r="CD674" s="58" t="str">
        <f>IF(CD$9="Include",JoinAll(", ",JoinIfFuzzy(CD$626:CD$667,$F$626:$F$667,$G674),IF(AND(CD$2=CE$3,CE$9="Include (Platform Duplicate)"),JoinIfFuzzy(CE$626:CE$667,$F$626:$F$667,$G674),"")),"*")</f>
        <v>*</v>
      </c>
      <c r="CE674" s="58" t="str">
        <f>IF(CE$9="Include",JoinAll(", ",JoinIfFuzzy(CE$626:CE$667,$F$626:$F$667,$G674),IF(AND(CE$2=CF$3,CF$9="Include (Platform Duplicate)"),JoinIfFuzzy(CF$626:CF$667,$F$626:$F$667,$G674),"")),"*")</f>
        <v>*</v>
      </c>
      <c r="CF674" s="58" t="str">
        <f>IF(CF$9="Include",JoinAll(", ",JoinIfFuzzy(CF$626:CF$667,$F$626:$F$667,$G674),IF(AND(CF$2=CG$3,CG$9="Include (Platform Duplicate)"),JoinIfFuzzy(CG$626:CG$667,$F$626:$F$667,$G674),"")),"*")</f>
        <v>*</v>
      </c>
      <c r="CG674" s="58" t="str">
        <f>IF(CG$9="Include",JoinAll(", ",JoinIfFuzzy(CG$626:CG$667,$F$626:$F$667,$G674),IF(AND(CG$2=CH$3,CH$9="Include (Platform Duplicate)"),JoinIfFuzzy(CH$626:CH$667,$F$626:$F$667,$G674),"")),"*")</f>
        <v>P*T*</v>
      </c>
      <c r="CH674" s="58" t="str">
        <f>IF(CH$9="Include",JoinAll(", ",JoinIfFuzzy(CH$626:CH$667,$F$626:$F$667,$G674),IF(AND(CH$2=CI$3,CI$9="Include (Platform Duplicate)"),JoinIfFuzzy(CI$626:CI$667,$F$626:$F$667,$G674),"")),"*")</f>
        <v>P*T-</v>
      </c>
      <c r="CI674" s="58" t="str">
        <f>IF(CI$9="Include",JoinAll(", ",JoinIfFuzzy(CI$626:CI$667,$F$626:$F$667,$G674),IF(AND(CI$2=CJ$3,CJ$9="Include (Platform Duplicate)"),JoinIfFuzzy(CJ$626:CJ$667,$F$626:$F$667,$G674),"")),"*")</f>
        <v>*</v>
      </c>
      <c r="CJ674" s="58" t="str">
        <f>IF(CJ$9="Include",JoinAll(", ",JoinIfFuzzy(CJ$626:CJ$667,$F$626:$F$667,$G674),IF(AND(CJ$2=CK$3,CK$9="Include (Platform Duplicate)"),JoinIfFuzzy(CK$626:CK$667,$F$626:$F$667,$G674),"")),"*")</f>
        <v>P+T+</v>
      </c>
      <c r="CK674" s="58" t="str">
        <f>IF(CK$9="Include",JoinAll(", ",JoinIfFuzzy(CK$626:CK$667,$F$626:$F$667,$G674),IF(AND(CK$2=CL$3,CL$9="Include (Platform Duplicate)"),JoinIfFuzzy(CL$626:CL$667,$F$626:$F$667,$G674),"")),"*")</f>
        <v>P*T-</v>
      </c>
      <c r="CL674" s="58" t="str">
        <f>IF(CL$9="Include",JoinAll(", ",JoinIfFuzzy(CL$626:CL$667,$F$626:$F$667,$G674),IF(AND(CL$2=CM$3,CM$9="Include (Platform Duplicate)"),JoinIfFuzzy(CM$626:CM$667,$F$626:$F$667,$G674),"")),"*")</f>
        <v>P*T-</v>
      </c>
      <c r="CM674" s="58" t="str">
        <f>IF(CM$9="Include",JoinAll(", ",JoinIfFuzzy(CM$626:CM$667,$F$626:$F$667,$G674),IF(AND(CM$2=CN$3,CN$9="Include (Platform Duplicate)"),JoinIfFuzzy(CN$626:CN$667,$F$626:$F$667,$G674),"")),"*")</f>
        <v>*</v>
      </c>
      <c r="CN674" s="58" t="str">
        <f>IF(CN$9="Include",JoinAll(", ",JoinIfFuzzy(CN$626:CN$667,$F$626:$F$667,$G674),IF(AND(CN$2=CO$3,CO$9="Include (Platform Duplicate)"),JoinIfFuzzy(CO$626:CO$667,$F$626:$F$667,$G674),"")),"*")</f>
        <v>P*T-</v>
      </c>
      <c r="CO674" s="58" t="str">
        <f>IF(CO$9="Include",JoinAll(", ",JoinIfFuzzy(CO$626:CO$667,$F$626:$F$667,$G674),IF(AND(CO$2=CP$3,CP$9="Include (Platform Duplicate)"),JoinIfFuzzy(CP$626:CP$667,$F$626:$F$667,$G674),"")),"*")</f>
        <v>P*T-</v>
      </c>
      <c r="CP674" s="58" t="str">
        <f>IF(CP$9="Include",JoinAll(", ",JoinIfFuzzy(CP$626:CP$667,$F$626:$F$667,$G674),IF(AND(CP$2=CQ$3,CQ$9="Include (Platform Duplicate)"),JoinIfFuzzy(CQ$626:CQ$667,$F$626:$F$667,$G674),"")),"*")</f>
        <v>*</v>
      </c>
      <c r="CQ674" s="58" t="str">
        <f>IF(CQ$9="Include",JoinAll(", ",JoinIfFuzzy(CQ$626:CQ$667,$F$626:$F$667,$G674),IF(AND(CQ$2=CR$3,CR$9="Include (Platform Duplicate)"),JoinIfFuzzy(CR$626:CR$667,$F$626:$F$667,$G674),"")),"*")</f>
        <v>P*T*</v>
      </c>
      <c r="CR674" s="58" t="str">
        <f>IF(CR$9="Include",JoinAll(", ",JoinIfFuzzy(CR$626:CR$667,$F$626:$F$667,$G674),IF(AND(CR$2=CS$3,CS$9="Include (Platform Duplicate)"),JoinIfFuzzy(CS$626:CS$667,$F$626:$F$667,$G674),"")),"*")</f>
        <v>P*T*</v>
      </c>
      <c r="CS674" s="58" t="str">
        <f>IF(CS$9="Include",JoinAll(", ",JoinIfFuzzy(CS$626:CS$667,$F$626:$F$667,$G674),IF(AND(CS$2=CT$3,CT$9="Include (Platform Duplicate)"),JoinIfFuzzy(CT$626:CT$667,$F$626:$F$667,$G674),"")),"*")</f>
        <v>P*T*</v>
      </c>
      <c r="CT674" s="58" t="str">
        <f>IF(CT$9="Include",JoinAll(", ",JoinIfFuzzy(CT$626:CT$667,$F$626:$F$667,$G674),IF(AND(CT$2=CU$3,CU$9="Include (Platform Duplicate)"),JoinIfFuzzy(CU$626:CU$667,$F$626:$F$667,$G674),"")),"*")</f>
        <v>*</v>
      </c>
      <c r="CU674" s="58" t="str">
        <f>IF(CU$9="Include",JoinAll(", ",JoinIfFuzzy(CU$626:CU$667,$F$626:$F$667,$G674),IF(AND(CU$2=CV$3,CV$9="Include (Platform Duplicate)"),JoinIfFuzzy(CV$626:CV$667,$F$626:$F$667,$G674),"")),"*")</f>
        <v>P*T-</v>
      </c>
      <c r="CV674" s="58" t="str">
        <f>IF(CV$9="Include",JoinAll(", ",JoinIfFuzzy(CV$626:CV$667,$F$626:$F$667,$G674),IF(AND(CV$2=CW$3,CW$9="Include (Platform Duplicate)"),JoinIfFuzzy(CW$626:CW$667,$F$626:$F$667,$G674),"")),"*")</f>
        <v>*</v>
      </c>
      <c r="CW674" s="58" t="str">
        <f>IF(CW$9="Include",JoinAll(", ",JoinIfFuzzy(CW$626:CW$667,$F$626:$F$667,$G674),IF(AND(CW$2=CX$3,CX$9="Include (Platform Duplicate)"),JoinIfFuzzy(CX$626:CX$667,$F$626:$F$667,$G674),"")),"*")</f>
        <v>P*T*</v>
      </c>
      <c r="CX674" s="58" t="str">
        <f>IF(CX$9="Include",JoinAll(", ",JoinIfFuzzy(CX$626:CX$667,$F$626:$F$667,$G674),IF(AND(CX$2=CY$3,CY$9="Include (Platform Duplicate)"),JoinIfFuzzy(CY$626:CY$667,$F$626:$F$667,$G674),"")),"*")</f>
        <v>*</v>
      </c>
      <c r="CY674" s="58" t="str">
        <f>IF(CY$9="Include",JoinAll(", ",JoinIfFuzzy(CY$626:CY$667,$F$626:$F$667,$G674),IF(AND(CY$2=CZ$3,CZ$9="Include (Platform Duplicate)"),JoinIfFuzzy(CZ$626:CZ$667,$F$626:$F$667,$G674),"")),"*")</f>
        <v>P*T-</v>
      </c>
      <c r="CZ674" s="58" t="str">
        <f>IF(CZ$9="Include",JoinAll(", ",JoinIfFuzzy(CZ$626:CZ$667,$F$626:$F$667,$G674),IF(AND(CZ$2=DA$3,DA$9="Include (Platform Duplicate)"),JoinIfFuzzy(DA$626:DA$667,$F$626:$F$667,$G674),"")),"*")</f>
        <v>*</v>
      </c>
      <c r="DA674" s="58" t="str">
        <f>IF(DA$9="Include",JoinAll(", ",JoinIfFuzzy(DA$626:DA$667,$F$626:$F$667,$G674),IF(AND(DA$2=DB$3,DB$9="Include (Platform Duplicate)"),JoinIfFuzzy(DB$626:DB$667,$F$626:$F$667,$G674),"")),"*")</f>
        <v>P*T-</v>
      </c>
      <c r="DB674" s="58" t="str">
        <f>IF(DB$9="Include",JoinAll(", ",JoinIfFuzzy(DB$626:DB$667,$F$626:$F$667,$G674),IF(AND(DB$2=DC$3,DC$9="Include (Platform Duplicate)"),JoinIfFuzzy(DC$626:DC$667,$F$626:$F$667,$G674),"")),"*")</f>
        <v>*</v>
      </c>
      <c r="DC674" s="58" t="str">
        <f>IF(DC$9="Include",JoinAll(", ",JoinIfFuzzy(DC$626:DC$667,$F$626:$F$667,$G674),IF(AND(DC$2=DD$3,DD$9="Include (Platform Duplicate)"),JoinIfFuzzy(DD$626:DD$667,$F$626:$F$667,$G674),"")),"*")</f>
        <v>*</v>
      </c>
      <c r="DD674" s="58" t="str">
        <f>IF(DD$9="Include",JoinAll(", ",JoinIfFuzzy(DD$626:DD$667,$F$626:$F$667,$G674),IF(AND(DD$2=DE$3,DE$9="Include (Platform Duplicate)"),JoinIfFuzzy(DE$626:DE$667,$F$626:$F$667,$G674),"")),"*")</f>
        <v>P*T-</v>
      </c>
      <c r="DE674" s="58" t="str">
        <f>IF(DE$9="Include",JoinAll(", ",JoinIfFuzzy(DE$626:DE$667,$F$626:$F$667,$G674),IF(AND(DE$2=DF$3,DF$9="Include (Platform Duplicate)"),JoinIfFuzzy(DF$626:DF$667,$F$626:$F$667,$G674),"")),"*")</f>
        <v>P*T-</v>
      </c>
      <c r="DF674" s="58" t="str">
        <f>IF(DF$9="Include",JoinAll(", ",JoinIfFuzzy(DF$626:DF$667,$F$626:$F$667,$G674),IF(AND(DF$2=DG$3,DG$9="Include (Platform Duplicate)"),JoinIfFuzzy(DG$626:DG$667,$F$626:$F$667,$G674),"")),"*")</f>
        <v>*</v>
      </c>
      <c r="DG674" s="58" t="str">
        <f>IF(DG$9="Include",JoinAll(", ",JoinIfFuzzy(DG$626:DG$667,$F$626:$F$667,$G674),IF(AND(DG$2=DH$3,DH$9="Include (Platform Duplicate)"),JoinIfFuzzy(DH$626:DH$667,$F$626:$F$667,$G674),"")),"*")</f>
        <v>P*T*</v>
      </c>
      <c r="DH674" s="58" t="str">
        <f>IF(DH$9="Include",JoinAll(", ",JoinIfFuzzy(DH$626:DH$667,$F$626:$F$667,$G674),IF(AND(DH$2=DI$3,DI$9="Include (Platform Duplicate)"),JoinIfFuzzy(DI$626:DI$667,$F$626:$F$667,$G674),"")),"*")</f>
        <v>P*T-</v>
      </c>
      <c r="DI674" s="58" t="str">
        <f>IF(DI$9="Include",JoinAll(", ",JoinIfFuzzy(DI$626:DI$667,$F$626:$F$667,$G674),IF(AND(DI$2=DJ$3,DJ$9="Include (Platform Duplicate)"),JoinIfFuzzy(DJ$626:DJ$667,$F$626:$F$667,$G674),"")),"*")</f>
        <v>P*T-</v>
      </c>
      <c r="DJ674" s="58" t="str">
        <f>IF(DJ$9="Include",JoinAll(", ",JoinIfFuzzy(DJ$626:DJ$667,$F$626:$F$667,$G674),IF(AND(DJ$2=DK$3,DK$9="Include (Platform Duplicate)"),JoinIfFuzzy(DK$626:DK$667,$F$626:$F$667,$G674),"")),"*")</f>
        <v>P*T*</v>
      </c>
      <c r="DK674" s="58" t="str">
        <f>IF(DK$9="Include",JoinAll(", ",JoinIfFuzzy(DK$626:DK$667,$F$626:$F$667,$G674),IF(AND(DK$2=DL$3,DL$9="Include (Platform Duplicate)"),JoinIfFuzzy(DL$626:DL$667,$F$626:$F$667,$G674),"")),"*")</f>
        <v>*</v>
      </c>
      <c r="DL674" s="58" t="str">
        <f>IF(DL$9="Include",JoinAll(", ",JoinIfFuzzy(DL$626:DL$667,$F$626:$F$667,$G674),IF(AND(DL$2=DM$3,DM$9="Include (Platform Duplicate)"),JoinIfFuzzy(DM$626:DM$667,$F$626:$F$667,$G674),"")),"*")</f>
        <v>P*T-</v>
      </c>
      <c r="DM674" s="58" t="str">
        <f>IF(DM$9="Include",JoinAll(", ",JoinIfFuzzy(DM$626:DM$667,$F$626:$F$667,$G674),IF(AND(DM$2=DN$3,DN$9="Include (Platform Duplicate)"),JoinIfFuzzy(DN$626:DN$667,$F$626:$F$667,$G674),"")),"*")</f>
        <v>*</v>
      </c>
      <c r="DN674" s="58" t="str">
        <f>IF(DN$9="Include",JoinAll(", ",JoinIfFuzzy(DN$626:DN$667,$F$626:$F$667,$G674),IF(AND(DN$2=DO$3,DO$9="Include (Platform Duplicate)"),JoinIfFuzzy(DO$626:DO$667,$F$626:$F$667,$G674),"")),"*")</f>
        <v>P*T*</v>
      </c>
      <c r="DO674" s="58" t="str">
        <f>IF(DO$9="Include",JoinAll(", ",JoinIfFuzzy(DO$626:DO$667,$F$626:$F$667,$G674),IF(AND(DO$2=DP$3,DP$9="Include (Platform Duplicate)"),JoinIfFuzzy(DP$626:DP$667,$F$626:$F$667,$G674),"")),"*")</f>
        <v>*</v>
      </c>
      <c r="DP674" s="58" t="str">
        <f>IF(DP$9="Include",JoinAll(", ",JoinIfFuzzy(DP$626:DP$667,$F$626:$F$667,$G674),IF(AND(DP$2=DQ$3,DQ$9="Include (Platform Duplicate)"),JoinIfFuzzy(DQ$626:DQ$667,$F$626:$F$667,$G674),"")),"*")</f>
        <v>P*T-</v>
      </c>
      <c r="DQ674" s="58" t="str">
        <f>IF(DQ$9="Include",JoinAll(", ",JoinIfFuzzy(DQ$626:DQ$667,$F$626:$F$667,$G674),IF(AND(DQ$2=DR$3,DR$9="Include (Platform Duplicate)"),JoinIfFuzzy(DR$626:DR$667,$F$626:$F$667,$G674),"")),"*")</f>
        <v>*</v>
      </c>
      <c r="DR674" s="58" t="str">
        <f>IF(DR$9="Include",JoinAll(", ",JoinIfFuzzy(DR$626:DR$667,$F$626:$F$667,$G674),IF(AND(DR$2=DS$3,DS$9="Include (Platform Duplicate)"),JoinIfFuzzy(DS$626:DS$667,$F$626:$F$667,$G674),"")),"*")</f>
        <v>*</v>
      </c>
      <c r="DS674" s="58" t="str">
        <f>IF(DS$9="Include",JoinAll(", ",JoinIfFuzzy(DS$626:DS$667,$F$626:$F$667,$G674),IF(AND(DS$2=DT$3,DT$9="Include (Platform Duplicate)"),JoinIfFuzzy(DT$626:DT$667,$F$626:$F$667,$G674),"")),"*")</f>
        <v>P*T*</v>
      </c>
      <c r="DT674" s="58" t="str">
        <f>IF(DT$9="Include",JoinAll(", ",JoinIfFuzzy(DT$626:DT$667,$F$626:$F$667,$G674),IF(AND(DT$2=DU$3,DU$9="Include (Platform Duplicate)"),JoinIfFuzzy(DU$626:DU$667,$F$626:$F$667,$G674),"")),"*")</f>
        <v>P*T*</v>
      </c>
      <c r="DU674" s="58" t="str">
        <f>IF(DU$9="Include",JoinAll(", ",JoinIfFuzzy(DU$626:DU$667,$F$626:$F$667,$G674),IF(AND(DU$2=DV$3,DV$9="Include (Platform Duplicate)"),JoinIfFuzzy(DV$626:DV$667,$F$626:$F$667,$G674),"")),"*")</f>
        <v>*</v>
      </c>
      <c r="DV674" s="58" t="str">
        <f>IF(DV$9="Include",JoinAll(", ",JoinIfFuzzy(DV$626:DV$667,$F$626:$F$667,$G674),IF(AND(DV$2=DW$3,DW$9="Include (Platform Duplicate)"),JoinIfFuzzy(DW$626:DW$667,$F$626:$F$667,$G674),"")),"*")</f>
        <v>*</v>
      </c>
      <c r="DW674" s="58" t="str">
        <f>IF(DW$9="Include",JoinAll(", ",JoinIfFuzzy(DW$626:DW$667,$F$626:$F$667,$G674),IF(AND(DW$2=DX$3,DX$9="Include (Platform Duplicate)"),JoinIfFuzzy(DX$626:DX$667,$F$626:$F$667,$G674),"")),"*")</f>
        <v>P*T-</v>
      </c>
      <c r="DX674" s="58" t="str">
        <f>IF(DX$9="Include",JoinAll(", ",JoinIfFuzzy(DX$626:DX$667,$F$626:$F$667,$G674),IF(AND(DX$2=DY$3,DY$9="Include (Platform Duplicate)"),JoinIfFuzzy(DY$626:DY$667,$F$626:$F$667,$G674),"")),"*")</f>
        <v>P*T-</v>
      </c>
      <c r="DY674" s="58" t="str">
        <f>IF(DY$9="Include",JoinAll(", ",JoinIfFuzzy(DY$626:DY$667,$F$626:$F$667,$G674),IF(AND(DY$2=DZ$3,DZ$9="Include (Platform Duplicate)"),JoinIfFuzzy(DZ$626:DZ$667,$F$626:$F$667,$G674),"")),"*")</f>
        <v>P*T-</v>
      </c>
      <c r="DZ674" s="58" t="str">
        <f>IF(DZ$9="Include",JoinAll(", ",JoinIfFuzzy(DZ$626:DZ$667,$F$626:$F$667,$G674),IF(AND(DZ$2=EA$3,EA$9="Include (Platform Duplicate)"),JoinIfFuzzy(EA$626:EA$667,$F$626:$F$667,$G674),"")),"*")</f>
        <v>*</v>
      </c>
      <c r="EA674" s="58" t="str">
        <f>IF(EA$9="Include",JoinAll(", ",JoinIfFuzzy(EA$626:EA$667,$F$626:$F$667,$G674),IF(AND(EA$2=EB$3,EB$9="Include (Platform Duplicate)"),JoinIfFuzzy(EB$626:EB$667,$F$626:$F$667,$G674),"")),"*")</f>
        <v>P*T+</v>
      </c>
      <c r="EB674" s="58" t="str">
        <f>IF(EB$9="Include",JoinAll(", ",JoinIfFuzzy(EB$626:EB$667,$F$626:$F$667,$G674),IF(AND(EB$2=EC$3,EC$9="Include (Platform Duplicate)"),JoinIfFuzzy(EC$626:EC$667,$F$626:$F$667,$G674),"")),"*")</f>
        <v>P*T-</v>
      </c>
      <c r="EC674" s="58" t="str">
        <f>IF(EC$9="Include",JoinAll(", ",JoinIfFuzzy(EC$626:EC$667,$F$626:$F$667,$G674),IF(AND(EC$2=ED$3,ED$9="Include (Platform Duplicate)"),JoinIfFuzzy(ED$626:ED$667,$F$626:$F$667,$G674),"")),"*")</f>
        <v>P*T-</v>
      </c>
      <c r="ED674" s="58" t="str">
        <f>IF(ED$9="Include",JoinAll(", ",JoinIfFuzzy(ED$626:ED$667,$F$626:$F$667,$G674),IF(AND(ED$2=EE$3,EE$9="Include (Platform Duplicate)"),JoinIfFuzzy(EE$626:EE$667,$F$626:$F$667,$G674),"")),"*")</f>
        <v>*</v>
      </c>
      <c r="EE674" s="58" t="str">
        <f>IF(EE$9="Include",JoinAll(", ",JoinIfFuzzy(EE$626:EE$667,$F$626:$F$667,$G674),IF(AND(EE$2=EF$3,EF$9="Include (Platform Duplicate)"),JoinIfFuzzy(EF$626:EF$667,$F$626:$F$667,$G674),"")),"*")</f>
        <v>P*T-</v>
      </c>
      <c r="EF674" s="58" t="str">
        <f>IF(EF$9="Include",JoinAll(", ",JoinIfFuzzy(EF$626:EF$667,$F$626:$F$667,$G674),IF(AND(EF$2=EG$3,EG$9="Include (Platform Duplicate)"),JoinIfFuzzy(EG$626:EG$667,$F$626:$F$667,$G674),"")),"*")</f>
        <v>P*T*</v>
      </c>
      <c r="EG674" s="58" t="str">
        <f>IF(EG$9="Include",JoinAll(", ",JoinIfFuzzy(EG$626:EG$667,$F$626:$F$667,$G674),IF(AND(EG$2=EH$3,EH$9="Include (Platform Duplicate)"),JoinIfFuzzy(EH$626:EH$667,$F$626:$F$667,$G674),"")),"*")</f>
        <v>*</v>
      </c>
      <c r="EH674" s="58" t="str">
        <f>IF(EH$9="Include",JoinAll(", ",JoinIfFuzzy(EH$626:EH$667,$F$626:$F$667,$G674),IF(AND(EH$2=EI$3,EI$9="Include (Platform Duplicate)"),JoinIfFuzzy(EI$626:EI$667,$F$626:$F$667,$G674),"")),"*")</f>
        <v>P+T-</v>
      </c>
      <c r="EI674" s="58" t="str">
        <f>IF(EI$9="Include",JoinAll(", ",JoinIfFuzzy(EI$626:EI$667,$F$626:$F$667,$G674),IF(AND(EI$2=EJ$3,EJ$9="Include (Platform Duplicate)"),JoinIfFuzzy(EJ$626:EJ$667,$F$626:$F$667,$G674),"")),"*")</f>
        <v>*</v>
      </c>
      <c r="EJ674" s="58" t="str">
        <f>IF(EJ$9="Include",JoinAll(", ",JoinIfFuzzy(EJ$626:EJ$667,$F$626:$F$667,$G674),IF(AND(EJ$2=EK$3,EK$9="Include (Platform Duplicate)"),JoinIfFuzzy(EK$626:EK$667,$F$626:$F$667,$G674),"")),"*")</f>
        <v>P+T-</v>
      </c>
      <c r="EK674" s="58" t="str">
        <f>IF(EK$9="Include",JoinAll(", ",JoinIfFuzzy(EK$626:EK$667,$F$626:$F$667,$G674),IF(AND(EK$2=EL$3,EL$9="Include (Platform Duplicate)"),JoinIfFuzzy(EL$626:EL$667,$F$626:$F$667,$G674),"")),"*")</f>
        <v>*</v>
      </c>
      <c r="EL674" s="109"/>
      <c r="EM674" s="109"/>
    </row>
    <row r="675" spans="1:143" s="58" customFormat="1" ht="12.75" customHeight="1" x14ac:dyDescent="0.25">
      <c r="A675" s="5"/>
      <c r="B675" s="96"/>
      <c r="C675" s="96"/>
      <c r="D675" s="96"/>
      <c r="E675" s="96"/>
      <c r="F675" s="96"/>
      <c r="G675" s="58" t="s">
        <v>3539</v>
      </c>
      <c r="H675" s="18"/>
      <c r="I675" s="18"/>
      <c r="J675" s="58" t="str">
        <f>IF(J$9="Include",JoinAll(", ",JoinIfFuzzy(J$626:J$667,$F$626:$F$667,$G675),IF(AND(J$2=K$3,K$9="Include (Platform Duplicate)"),JoinIfFuzzy(K$626:K$667,$F$626:$F$667,$G675),"")),"*")</f>
        <v>P*T-</v>
      </c>
      <c r="K675" s="58" t="str">
        <f>IF(K$9="Include",JoinAll(", ",JoinIfFuzzy(K$626:K$667,$F$626:$F$667,$G675),IF(AND(K$2=L$3,L$9="Include (Platform Duplicate)"),JoinIfFuzzy(L$626:L$667,$F$626:$F$667,$G675),"")),"*")</f>
        <v>P*T-</v>
      </c>
      <c r="L675" s="58" t="str">
        <f>IF(L$9="Include",JoinAll(", ",JoinIfFuzzy(L$626:L$667,$F$626:$F$667,$G675),IF(AND(L$2=M$3,M$9="Include (Platform Duplicate)"),JoinIfFuzzy(M$626:M$667,$F$626:$F$667,$G675),"")),"*")</f>
        <v>*</v>
      </c>
      <c r="M675" s="58" t="str">
        <f>IF(M$9="Include",JoinAll(", ",JoinIfFuzzy(M$626:M$667,$F$626:$F$667,$G675),IF(AND(M$2=N$3,N$9="Include (Platform Duplicate)"),JoinIfFuzzy(N$626:N$667,$F$626:$F$667,$G675),"")),"*")</f>
        <v>P*T-</v>
      </c>
      <c r="N675" s="58" t="str">
        <f>IF(N$9="Include",JoinAll(", ",JoinIfFuzzy(N$626:N$667,$F$626:$F$667,$G675),IF(AND(N$2=O$3,O$9="Include (Platform Duplicate)"),JoinIfFuzzy(O$626:O$667,$F$626:$F$667,$G675),"")),"*")</f>
        <v>*</v>
      </c>
      <c r="O675" s="58" t="str">
        <f>IF(O$9="Include",JoinAll(", ",JoinIfFuzzy(O$626:O$667,$F$626:$F$667,$G675),IF(AND(O$2=P$3,P$9="Include (Platform Duplicate)"),JoinIfFuzzy(P$626:P$667,$F$626:$F$667,$G675),"")),"*")</f>
        <v>P*T-</v>
      </c>
      <c r="P675" s="58" t="str">
        <f>IF(P$9="Include",JoinAll(", ",JoinIfFuzzy(P$626:P$667,$F$626:$F$667,$G675),IF(AND(P$2=Q$3,Q$9="Include (Platform Duplicate)"),JoinIfFuzzy(Q$626:Q$667,$F$626:$F$667,$G675),"")),"*")</f>
        <v>*</v>
      </c>
      <c r="Q675" s="58" t="str">
        <f>IF(Q$9="Include",JoinAll(", ",JoinIfFuzzy(Q$626:Q$667,$F$626:$F$667,$G675),IF(AND(Q$2=R$3,R$9="Include (Platform Duplicate)"),JoinIfFuzzy(R$626:R$667,$F$626:$F$667,$G675),"")),"*")</f>
        <v>P*T*</v>
      </c>
      <c r="R675" s="58" t="str">
        <f>IF(R$9="Include",JoinAll(", ",JoinIfFuzzy(R$626:R$667,$F$626:$F$667,$G675),IF(AND(R$2=S$3,S$9="Include (Platform Duplicate)"),JoinIfFuzzy(S$626:S$667,$F$626:$F$667,$G675),"")),"*")</f>
        <v>*</v>
      </c>
      <c r="S675" s="58" t="str">
        <f>IF(S$9="Include",JoinAll(", ",JoinIfFuzzy(S$626:S$667,$F$626:$F$667,$G675),IF(AND(S$2=T$3,T$9="Include (Platform Duplicate)"),JoinIfFuzzy(T$626:T$667,$F$626:$F$667,$G675),"")),"*")</f>
        <v>P*T-</v>
      </c>
      <c r="T675" s="58" t="str">
        <f>IF(T$9="Include",JoinAll(", ",JoinIfFuzzy(T$626:T$667,$F$626:$F$667,$G675),IF(AND(T$2=U$3,U$9="Include (Platform Duplicate)"),JoinIfFuzzy(U$626:U$667,$F$626:$F$667,$G675),"")),"*")</f>
        <v>*</v>
      </c>
      <c r="U675" s="58" t="str">
        <f>IF(U$9="Include",JoinAll(", ",JoinIfFuzzy(U$626:U$667,$F$626:$F$667,$G675),IF(AND(U$2=V$3,V$9="Include (Platform Duplicate)"),JoinIfFuzzy(V$626:V$667,$F$626:$F$667,$G675),"")),"*")</f>
        <v>P*T-</v>
      </c>
      <c r="V675" s="58" t="str">
        <f>IF(V$9="Include",JoinAll(", ",JoinIfFuzzy(V$626:V$667,$F$626:$F$667,$G675),IF(AND(V$2=W$3,W$9="Include (Platform Duplicate)"),JoinIfFuzzy(W$626:W$667,$F$626:$F$667,$G675),"")),"*")</f>
        <v>P*T-, P+T+</v>
      </c>
      <c r="W675" s="58" t="str">
        <f>IF(W$9="Include",JoinAll(", ",JoinIfFuzzy(W$626:W$667,$F$626:$F$667,$G675),IF(AND(W$2=X$3,X$9="Include (Platform Duplicate)"),JoinIfFuzzy(X$626:X$667,$F$626:$F$667,$G675),"")),"*")</f>
        <v>P*T-</v>
      </c>
      <c r="X675" s="58" t="str">
        <f>IF(X$9="Include",JoinAll(", ",JoinIfFuzzy(X$626:X$667,$F$626:$F$667,$G675),IF(AND(X$2=Y$3,Y$9="Include (Platform Duplicate)"),JoinIfFuzzy(Y$626:Y$667,$F$626:$F$667,$G675),"")),"*")</f>
        <v>*</v>
      </c>
      <c r="Y675" s="58" t="str">
        <f>IF(Y$9="Include",JoinAll(", ",JoinIfFuzzy(Y$626:Y$667,$F$626:$F$667,$G675),IF(AND(Y$2=Z$3,Z$9="Include (Platform Duplicate)"),JoinIfFuzzy(Z$626:Z$667,$F$626:$F$667,$G675),"")),"*")</f>
        <v>P*T-</v>
      </c>
      <c r="Z675" s="58" t="str">
        <f>IF(Z$9="Include",JoinAll(", ",JoinIfFuzzy(Z$626:Z$667,$F$626:$F$667,$G675),IF(AND(Z$2=AA$3,AA$9="Include (Platform Duplicate)"),JoinIfFuzzy(AA$626:AA$667,$F$626:$F$667,$G675),"")),"*")</f>
        <v>*</v>
      </c>
      <c r="AA675" s="58" t="str">
        <f>IF(AA$9="Include",JoinAll(", ",JoinIfFuzzy(AA$626:AA$667,$F$626:$F$667,$G675),IF(AND(AA$2=AB$3,AB$9="Include (Platform Duplicate)"),JoinIfFuzzy(AB$626:AB$667,$F$626:$F$667,$G675),"")),"*")</f>
        <v>P*T-</v>
      </c>
      <c r="AB675" s="58" t="str">
        <f>IF(AB$9="Include",JoinAll(", ",JoinIfFuzzy(AB$626:AB$667,$F$626:$F$667,$G675),IF(AND(AB$2=AC$3,AC$9="Include (Platform Duplicate)"),JoinIfFuzzy(AC$626:AC$667,$F$626:$F$667,$G675),"")),"*")</f>
        <v>*</v>
      </c>
      <c r="AC675" s="58" t="str">
        <f>IF(AC$9="Include",JoinAll(", ",JoinIfFuzzy(AC$626:AC$667,$F$626:$F$667,$G675),IF(AND(AC$2=AD$3,AD$9="Include (Platform Duplicate)"),JoinIfFuzzy(AD$626:AD$667,$F$626:$F$667,$G675),"")),"*")</f>
        <v>P*T*</v>
      </c>
      <c r="AD675" s="58" t="str">
        <f>IF(AD$9="Include",JoinAll(", ",JoinIfFuzzy(AD$626:AD$667,$F$626:$F$667,$G675),IF(AND(AD$2=AE$3,AE$9="Include (Platform Duplicate)"),JoinIfFuzzy(AE$626:AE$667,$F$626:$F$667,$G675),"")),"*")</f>
        <v>P*T*</v>
      </c>
      <c r="AE675" s="58" t="str">
        <f>IF(AE$9="Include",JoinAll(", ",JoinIfFuzzy(AE$626:AE$667,$F$626:$F$667,$G675),IF(AND(AE$2=AF$3,AF$9="Include (Platform Duplicate)"),JoinIfFuzzy(AF$626:AF$667,$F$626:$F$667,$G675),"")),"*")</f>
        <v>*</v>
      </c>
      <c r="AF675" s="58" t="str">
        <f>IF(AF$9="Include",JoinAll(", ",JoinIfFuzzy(AF$626:AF$667,$F$626:$F$667,$G675),IF(AND(AF$2=AG$3,AG$9="Include (Platform Duplicate)"),JoinIfFuzzy(AG$626:AG$667,$F$626:$F$667,$G675),"")),"*")</f>
        <v>P*T-</v>
      </c>
      <c r="AG675" s="58" t="str">
        <f>IF(AG$9="Include",JoinAll(", ",JoinIfFuzzy(AG$626:AG$667,$F$626:$F$667,$G675),IF(AND(AG$2=AH$3,AH$9="Include (Platform Duplicate)"),JoinIfFuzzy(AH$626:AH$667,$F$626:$F$667,$G675),"")),"*")</f>
        <v>P*T-</v>
      </c>
      <c r="AH675" s="58" t="str">
        <f>IF(AH$9="Include",JoinAll(", ",JoinIfFuzzy(AH$626:AH$667,$F$626:$F$667,$G675),IF(AND(AH$2=AI$3,AI$9="Include (Platform Duplicate)"),JoinIfFuzzy(AI$626:AI$667,$F$626:$F$667,$G675),"")),"*")</f>
        <v>P*T*</v>
      </c>
      <c r="AI675" s="58" t="str">
        <f>IF(AI$9="Include",JoinAll(", ",JoinIfFuzzy(AI$626:AI$667,$F$626:$F$667,$G675),IF(AND(AI$2=AJ$3,AJ$9="Include (Platform Duplicate)"),JoinIfFuzzy(AJ$626:AJ$667,$F$626:$F$667,$G675),"")),"*")</f>
        <v>*</v>
      </c>
      <c r="AJ675" s="58" t="str">
        <f>IF(AJ$9="Include",JoinAll(", ",JoinIfFuzzy(AJ$626:AJ$667,$F$626:$F$667,$G675),IF(AND(AJ$2=AK$3,AK$9="Include (Platform Duplicate)"),JoinIfFuzzy(AK$626:AK$667,$F$626:$F$667,$G675),"")),"*")</f>
        <v>P*T-</v>
      </c>
      <c r="AK675" s="58" t="str">
        <f>IF(AK$9="Include",JoinAll(", ",JoinIfFuzzy(AK$626:AK$667,$F$626:$F$667,$G675),IF(AND(AK$2=AL$3,AL$9="Include (Platform Duplicate)"),JoinIfFuzzy(AL$626:AL$667,$F$626:$F$667,$G675),"")),"*")</f>
        <v>*</v>
      </c>
      <c r="AL675" s="58" t="str">
        <f>IF(AL$9="Include",JoinAll(", ",JoinIfFuzzy(AL$626:AL$667,$F$626:$F$667,$G675),IF(AND(AL$2=AM$3,AM$9="Include (Platform Duplicate)"),JoinIfFuzzy(AM$626:AM$667,$F$626:$F$667,$G675),"")),"*")</f>
        <v>P*T*</v>
      </c>
      <c r="AM675" s="58" t="str">
        <f>IF(AM$9="Include",JoinAll(", ",JoinIfFuzzy(AM$626:AM$667,$F$626:$F$667,$G675),IF(AND(AM$2=AN$3,AN$9="Include (Platform Duplicate)"),JoinIfFuzzy(AN$626:AN$667,$F$626:$F$667,$G675),"")),"*")</f>
        <v>P*T*</v>
      </c>
      <c r="AN675" s="58" t="str">
        <f>IF(AN$9="Include",JoinAll(", ",JoinIfFuzzy(AN$626:AN$667,$F$626:$F$667,$G675),IF(AND(AN$2=AO$3,AO$9="Include (Platform Duplicate)"),JoinIfFuzzy(AO$626:AO$667,$F$626:$F$667,$G675),"")),"*")</f>
        <v>P*T*, P*T+</v>
      </c>
      <c r="AO675" s="58" t="str">
        <f>IF(AO$9="Include",JoinAll(", ",JoinIfFuzzy(AO$626:AO$667,$F$626:$F$667,$G675),IF(AND(AO$2=AP$3,AP$9="Include (Platform Duplicate)"),JoinIfFuzzy(AP$626:AP$667,$F$626:$F$667,$G675),"")),"*")</f>
        <v>*</v>
      </c>
      <c r="AP675" s="58" t="str">
        <f>IF(AP$9="Include",JoinAll(", ",JoinIfFuzzy(AP$626:AP$667,$F$626:$F$667,$G675),IF(AND(AP$2=AQ$3,AQ$9="Include (Platform Duplicate)"),JoinIfFuzzy(AQ$626:AQ$667,$F$626:$F$667,$G675),"")),"*")</f>
        <v>P*T*</v>
      </c>
      <c r="AQ675" s="58" t="str">
        <f>IF(AQ$9="Include",JoinAll(", ",JoinIfFuzzy(AQ$626:AQ$667,$F$626:$F$667,$G675),IF(AND(AQ$2=AR$3,AR$9="Include (Platform Duplicate)"),JoinIfFuzzy(AR$626:AR$667,$F$626:$F$667,$G675),"")),"*")</f>
        <v>*</v>
      </c>
      <c r="AR675" s="58" t="str">
        <f>IF(AR$9="Include",JoinAll(", ",JoinIfFuzzy(AR$626:AR$667,$F$626:$F$667,$G675),IF(AND(AR$2=AS$3,AS$9="Include (Platform Duplicate)"),JoinIfFuzzy(AS$626:AS$667,$F$626:$F$667,$G675),"")),"*")</f>
        <v>P*T*</v>
      </c>
      <c r="AS675" s="58" t="str">
        <f>IF(AS$9="Include",JoinAll(", ",JoinIfFuzzy(AS$626:AS$667,$F$626:$F$667,$G675),IF(AND(AS$2=AT$3,AT$9="Include (Platform Duplicate)"),JoinIfFuzzy(AT$626:AT$667,$F$626:$F$667,$G675),"")),"*")</f>
        <v>*</v>
      </c>
      <c r="AT675" s="58" t="str">
        <f>IF(AT$9="Include",JoinAll(", ",JoinIfFuzzy(AT$626:AT$667,$F$626:$F$667,$G675),IF(AND(AT$2=AU$3,AU$9="Include (Platform Duplicate)"),JoinIfFuzzy(AU$626:AU$667,$F$626:$F$667,$G675),"")),"*")</f>
        <v>P*T-</v>
      </c>
      <c r="AU675" s="58" t="str">
        <f>IF(AU$9="Include",JoinAll(", ",JoinIfFuzzy(AU$626:AU$667,$F$626:$F$667,$G675),IF(AND(AU$2=AV$3,AV$9="Include (Platform Duplicate)"),JoinIfFuzzy(AV$626:AV$667,$F$626:$F$667,$G675),"")),"*")</f>
        <v>P*T-</v>
      </c>
      <c r="AV675" s="58" t="str">
        <f>IF(AV$9="Include",JoinAll(", ",JoinIfFuzzy(AV$626:AV$667,$F$626:$F$667,$G675),IF(AND(AV$2=AW$3,AW$9="Include (Platform Duplicate)"),JoinIfFuzzy(AW$626:AW$667,$F$626:$F$667,$G675),"")),"*")</f>
        <v>*</v>
      </c>
      <c r="AW675" s="58" t="str">
        <f>IF(AW$9="Include",JoinAll(", ",JoinIfFuzzy(AW$626:AW$667,$F$626:$F$667,$G675),IF(AND(AW$2=AX$3,AX$9="Include (Platform Duplicate)"),JoinIfFuzzy(AX$626:AX$667,$F$626:$F$667,$G675),"")),"*")</f>
        <v>*</v>
      </c>
      <c r="AX675" s="58" t="str">
        <f>IF(AX$9="Include",JoinAll(", ",JoinIfFuzzy(AX$626:AX$667,$F$626:$F$667,$G675),IF(AND(AX$2=AY$3,AY$9="Include (Platform Duplicate)"),JoinIfFuzzy(AY$626:AY$667,$F$626:$F$667,$G675),"")),"*")</f>
        <v>*</v>
      </c>
      <c r="AY675" s="58" t="str">
        <f>IF(AY$9="Include",JoinAll(", ",JoinIfFuzzy(AY$626:AY$667,$F$626:$F$667,$G675),IF(AND(AY$2=AZ$3,AZ$9="Include (Platform Duplicate)"),JoinIfFuzzy(AZ$626:AZ$667,$F$626:$F$667,$G675),"")),"*")</f>
        <v>*</v>
      </c>
      <c r="AZ675" s="58" t="str">
        <f>IF(AZ$9="Include",JoinAll(", ",JoinIfFuzzy(AZ$626:AZ$667,$F$626:$F$667,$G675),IF(AND(AZ$2=BA$3,BA$9="Include (Platform Duplicate)"),JoinIfFuzzy(BA$626:BA$667,$F$626:$F$667,$G675),"")),"*")</f>
        <v>P*T*</v>
      </c>
      <c r="BA675" s="58" t="str">
        <f>IF(BA$9="Include",JoinAll(", ",JoinIfFuzzy(BA$626:BA$667,$F$626:$F$667,$G675),IF(AND(BA$2=BB$3,BB$9="Include (Platform Duplicate)"),JoinIfFuzzy(BB$626:BB$667,$F$626:$F$667,$G675),"")),"*")</f>
        <v>P*T-</v>
      </c>
      <c r="BB675" s="58" t="str">
        <f>IF(BB$9="Include",JoinAll(", ",JoinIfFuzzy(BB$626:BB$667,$F$626:$F$667,$G675),IF(AND(BB$2=BC$3,BC$9="Include (Platform Duplicate)"),JoinIfFuzzy(BC$626:BC$667,$F$626:$F$667,$G675),"")),"*")</f>
        <v>P*T-</v>
      </c>
      <c r="BC675" s="58" t="str">
        <f>IF(BC$9="Include",JoinAll(", ",JoinIfFuzzy(BC$626:BC$667,$F$626:$F$667,$G675),IF(AND(BC$2=BD$3,BD$9="Include (Platform Duplicate)"),JoinIfFuzzy(BD$626:BD$667,$F$626:$F$667,$G675),"")),"*")</f>
        <v>P*T-</v>
      </c>
      <c r="BD675" s="58" t="str">
        <f>IF(BD$9="Include",JoinAll(", ",JoinIfFuzzy(BD$626:BD$667,$F$626:$F$667,$G675),IF(AND(BD$2=BE$3,BE$9="Include (Platform Duplicate)"),JoinIfFuzzy(BE$626:BE$667,$F$626:$F$667,$G675),"")),"*")</f>
        <v>P*T-</v>
      </c>
      <c r="BE675" s="58" t="str">
        <f>IF(BE$9="Include",JoinAll(", ",JoinIfFuzzy(BE$626:BE$667,$F$626:$F$667,$G675),IF(AND(BE$2=BF$3,BF$9="Include (Platform Duplicate)"),JoinIfFuzzy(BF$626:BF$667,$F$626:$F$667,$G675),"")),"*")</f>
        <v>*</v>
      </c>
      <c r="BF675" s="58" t="str">
        <f>IF(BF$9="Include",JoinAll(", ",JoinIfFuzzy(BF$626:BF$667,$F$626:$F$667,$G675),IF(AND(BF$2=BG$3,BG$9="Include (Platform Duplicate)"),JoinIfFuzzy(BG$626:BG$667,$F$626:$F$667,$G675),"")),"*")</f>
        <v>*</v>
      </c>
      <c r="BG675" s="58" t="str">
        <f>IF(BG$9="Include",JoinAll(", ",JoinIfFuzzy(BG$626:BG$667,$F$626:$F$667,$G675),IF(AND(BG$2=BH$3,BH$9="Include (Platform Duplicate)"),JoinIfFuzzy(BH$626:BH$667,$F$626:$F$667,$G675),"")),"*")</f>
        <v>P*T*</v>
      </c>
      <c r="BH675" s="58" t="str">
        <f>IF(BH$9="Include",JoinAll(", ",JoinIfFuzzy(BH$626:BH$667,$F$626:$F$667,$G675),IF(AND(BH$2=BI$3,BI$9="Include (Platform Duplicate)"),JoinIfFuzzy(BI$626:BI$667,$F$626:$F$667,$G675),"")),"*")</f>
        <v>*</v>
      </c>
      <c r="BI675" s="58" t="str">
        <f>IF(BI$9="Include",JoinAll(", ",JoinIfFuzzy(BI$626:BI$667,$F$626:$F$667,$G675),IF(AND(BI$2=BJ$3,BJ$9="Include (Platform Duplicate)"),JoinIfFuzzy(BJ$626:BJ$667,$F$626:$F$667,$G675),"")),"*")</f>
        <v>P*T*</v>
      </c>
      <c r="BJ675" s="58" t="str">
        <f>IF(BJ$9="Include",JoinAll(", ",JoinIfFuzzy(BJ$626:BJ$667,$F$626:$F$667,$G675),IF(AND(BJ$2=BK$3,BK$9="Include (Platform Duplicate)"),JoinIfFuzzy(BK$626:BK$667,$F$626:$F$667,$G675),"")),"*")</f>
        <v>P*T-</v>
      </c>
      <c r="BK675" s="58" t="str">
        <f>IF(BK$9="Include",JoinAll(", ",JoinIfFuzzy(BK$626:BK$667,$F$626:$F$667,$G675),IF(AND(BK$2=BL$3,BL$9="Include (Platform Duplicate)"),JoinIfFuzzy(BL$626:BL$667,$F$626:$F$667,$G675),"")),"*")</f>
        <v>*</v>
      </c>
      <c r="BL675" s="58" t="str">
        <f>IF(BL$9="Include",JoinAll(", ",JoinIfFuzzy(BL$626:BL$667,$F$626:$F$667,$G675),IF(AND(BL$2=BM$3,BM$9="Include (Platform Duplicate)"),JoinIfFuzzy(BM$626:BM$667,$F$626:$F$667,$G675),"")),"*")</f>
        <v>P*T-</v>
      </c>
      <c r="BM675" s="58" t="str">
        <f>IF(BM$9="Include",JoinAll(", ",JoinIfFuzzy(BM$626:BM$667,$F$626:$F$667,$G675),IF(AND(BM$2=BN$3,BN$9="Include (Platform Duplicate)"),JoinIfFuzzy(BN$626:BN$667,$F$626:$F$667,$G675),"")),"*")</f>
        <v>*</v>
      </c>
      <c r="BN675" s="58" t="str">
        <f>IF(BN$9="Include",JoinAll(", ",JoinIfFuzzy(BN$626:BN$667,$F$626:$F$667,$G675),IF(AND(BN$2=BO$3,BO$9="Include (Platform Duplicate)"),JoinIfFuzzy(BO$626:BO$667,$F$626:$F$667,$G675),"")),"*")</f>
        <v>P*T*</v>
      </c>
      <c r="BO675" s="58" t="str">
        <f>IF(BO$9="Include",JoinAll(", ",JoinIfFuzzy(BO$626:BO$667,$F$626:$F$667,$G675),IF(AND(BO$2=BP$3,BP$9="Include (Platform Duplicate)"),JoinIfFuzzy(BP$626:BP$667,$F$626:$F$667,$G675),"")),"*")</f>
        <v>P*T*</v>
      </c>
      <c r="BP675" s="58" t="str">
        <f>IF(BP$9="Include",JoinAll(", ",JoinIfFuzzy(BP$626:BP$667,$F$626:$F$667,$G675),IF(AND(BP$2=BQ$3,BQ$9="Include (Platform Duplicate)"),JoinIfFuzzy(BQ$626:BQ$667,$F$626:$F$667,$G675),"")),"*")</f>
        <v>*</v>
      </c>
      <c r="BQ675" s="58" t="str">
        <f>IF(BQ$9="Include",JoinAll(", ",JoinIfFuzzy(BQ$626:BQ$667,$F$626:$F$667,$G675),IF(AND(BQ$2=BR$3,BR$9="Include (Platform Duplicate)"),JoinIfFuzzy(BR$626:BR$667,$F$626:$F$667,$G675),"")),"*")</f>
        <v>P*T*</v>
      </c>
      <c r="BR675" s="58" t="str">
        <f>IF(BR$9="Include",JoinAll(", ",JoinIfFuzzy(BR$626:BR$667,$F$626:$F$667,$G675),IF(AND(BR$2=BS$3,BS$9="Include (Platform Duplicate)"),JoinIfFuzzy(BS$626:BS$667,$F$626:$F$667,$G675),"")),"*")</f>
        <v>*</v>
      </c>
      <c r="BS675" s="58" t="str">
        <f>IF(BS$9="Include",JoinAll(", ",JoinIfFuzzy(BS$626:BS$667,$F$626:$F$667,$G675),IF(AND(BS$2=BT$3,BT$9="Include (Platform Duplicate)"),JoinIfFuzzy(BT$626:BT$667,$F$626:$F$667,$G675),"")),"*")</f>
        <v>P*T*</v>
      </c>
      <c r="BT675" s="58" t="str">
        <f>IF(BT$9="Include",JoinAll(", ",JoinIfFuzzy(BT$626:BT$667,$F$626:$F$667,$G675),IF(AND(BT$2=BU$3,BU$9="Include (Platform Duplicate)"),JoinIfFuzzy(BU$626:BU$667,$F$626:$F$667,$G675),"")),"*")</f>
        <v>P*T-</v>
      </c>
      <c r="BU675" s="58" t="str">
        <f>IF(BU$9="Include",JoinAll(", ",JoinIfFuzzy(BU$626:BU$667,$F$626:$F$667,$G675),IF(AND(BU$2=BV$3,BV$9="Include (Platform Duplicate)"),JoinIfFuzzy(BV$626:BV$667,$F$626:$F$667,$G675),"")),"*")</f>
        <v>*</v>
      </c>
      <c r="BV675" s="58" t="str">
        <f>IF(BV$9="Include",JoinAll(", ",JoinIfFuzzy(BV$626:BV$667,$F$626:$F$667,$G675),IF(AND(BV$2=BW$3,BW$9="Include (Platform Duplicate)"),JoinIfFuzzy(BW$626:BW$667,$F$626:$F$667,$G675),"")),"*")</f>
        <v>P*T-</v>
      </c>
      <c r="BW675" s="58" t="str">
        <f>IF(BW$9="Include",JoinAll(", ",JoinIfFuzzy(BW$626:BW$667,$F$626:$F$667,$G675),IF(AND(BW$2=BX$3,BX$9="Include (Platform Duplicate)"),JoinIfFuzzy(BX$626:BX$667,$F$626:$F$667,$G675),"")),"*")</f>
        <v>*</v>
      </c>
      <c r="BX675" s="58" t="str">
        <f>IF(BX$9="Include",JoinAll(", ",JoinIfFuzzy(BX$626:BX$667,$F$626:$F$667,$G675),IF(AND(BX$2=BY$3,BY$9="Include (Platform Duplicate)"),JoinIfFuzzy(BY$626:BY$667,$F$626:$F$667,$G675),"")),"*")</f>
        <v>P*T*</v>
      </c>
      <c r="BY675" s="58" t="str">
        <f>IF(BY$9="Include",JoinAll(", ",JoinIfFuzzy(BY$626:BY$667,$F$626:$F$667,$G675),IF(AND(BY$2=BZ$3,BZ$9="Include (Platform Duplicate)"),JoinIfFuzzy(BZ$626:BZ$667,$F$626:$F$667,$G675),"")),"*")</f>
        <v>*</v>
      </c>
      <c r="BZ675" s="58" t="str">
        <f>IF(BZ$9="Include",JoinAll(", ",JoinIfFuzzy(BZ$626:BZ$667,$F$626:$F$667,$G675),IF(AND(BZ$2=CA$3,CA$9="Include (Platform Duplicate)"),JoinIfFuzzy(CA$626:CA$667,$F$626:$F$667,$G675),"")),"*")</f>
        <v>P*T-</v>
      </c>
      <c r="CA675" s="58" t="str">
        <f>IF(CA$9="Include",JoinAll(", ",JoinIfFuzzy(CA$626:CA$667,$F$626:$F$667,$G675),IF(AND(CA$2=CB$3,CB$9="Include (Platform Duplicate)"),JoinIfFuzzy(CB$626:CB$667,$F$626:$F$667,$G675),"")),"*")</f>
        <v>P*T-</v>
      </c>
      <c r="CB675" s="58" t="str">
        <f>IF(CB$9="Include",JoinAll(", ",JoinIfFuzzy(CB$626:CB$667,$F$626:$F$667,$G675),IF(AND(CB$2=CC$3,CC$9="Include (Platform Duplicate)"),JoinIfFuzzy(CC$626:CC$667,$F$626:$F$667,$G675),"")),"*")</f>
        <v>P*T*</v>
      </c>
      <c r="CC675" s="58" t="str">
        <f>IF(CC$9="Include",JoinAll(", ",JoinIfFuzzy(CC$626:CC$667,$F$626:$F$667,$G675),IF(AND(CC$2=CD$3,CD$9="Include (Platform Duplicate)"),JoinIfFuzzy(CD$626:CD$667,$F$626:$F$667,$G675),"")),"*")</f>
        <v>P*T-</v>
      </c>
      <c r="CD675" s="58" t="str">
        <f>IF(CD$9="Include",JoinAll(", ",JoinIfFuzzy(CD$626:CD$667,$F$626:$F$667,$G675),IF(AND(CD$2=CE$3,CE$9="Include (Platform Duplicate)"),JoinIfFuzzy(CE$626:CE$667,$F$626:$F$667,$G675),"")),"*")</f>
        <v>*</v>
      </c>
      <c r="CE675" s="58" t="str">
        <f>IF(CE$9="Include",JoinAll(", ",JoinIfFuzzy(CE$626:CE$667,$F$626:$F$667,$G675),IF(AND(CE$2=CF$3,CF$9="Include (Platform Duplicate)"),JoinIfFuzzy(CF$626:CF$667,$F$626:$F$667,$G675),"")),"*")</f>
        <v>*</v>
      </c>
      <c r="CF675" s="58" t="str">
        <f>IF(CF$9="Include",JoinAll(", ",JoinIfFuzzy(CF$626:CF$667,$F$626:$F$667,$G675),IF(AND(CF$2=CG$3,CG$9="Include (Platform Duplicate)"),JoinIfFuzzy(CG$626:CG$667,$F$626:$F$667,$G675),"")),"*")</f>
        <v>*</v>
      </c>
      <c r="CG675" s="58" t="str">
        <f>IF(CG$9="Include",JoinAll(", ",JoinIfFuzzy(CG$626:CG$667,$F$626:$F$667,$G675),IF(AND(CG$2=CH$3,CH$9="Include (Platform Duplicate)"),JoinIfFuzzy(CH$626:CH$667,$F$626:$F$667,$G675),"")),"*")</f>
        <v>P*T*</v>
      </c>
      <c r="CH675" s="58" t="str">
        <f>IF(CH$9="Include",JoinAll(", ",JoinIfFuzzy(CH$626:CH$667,$F$626:$F$667,$G675),IF(AND(CH$2=CI$3,CI$9="Include (Platform Duplicate)"),JoinIfFuzzy(CI$626:CI$667,$F$626:$F$667,$G675),"")),"*")</f>
        <v>P*T-</v>
      </c>
      <c r="CI675" s="58" t="str">
        <f>IF(CI$9="Include",JoinAll(", ",JoinIfFuzzy(CI$626:CI$667,$F$626:$F$667,$G675),IF(AND(CI$2=CJ$3,CJ$9="Include (Platform Duplicate)"),JoinIfFuzzy(CJ$626:CJ$667,$F$626:$F$667,$G675),"")),"*")</f>
        <v>*</v>
      </c>
      <c r="CJ675" s="58" t="str">
        <f>IF(CJ$9="Include",JoinAll(", ",JoinIfFuzzy(CJ$626:CJ$667,$F$626:$F$667,$G675),IF(AND(CJ$2=CK$3,CK$9="Include (Platform Duplicate)"),JoinIfFuzzy(CK$626:CK$667,$F$626:$F$667,$G675),"")),"*")</f>
        <v>P*T-</v>
      </c>
      <c r="CK675" s="58" t="str">
        <f>IF(CK$9="Include",JoinAll(", ",JoinIfFuzzy(CK$626:CK$667,$F$626:$F$667,$G675),IF(AND(CK$2=CL$3,CL$9="Include (Platform Duplicate)"),JoinIfFuzzy(CL$626:CL$667,$F$626:$F$667,$G675),"")),"*")</f>
        <v>P*T-</v>
      </c>
      <c r="CL675" s="58" t="str">
        <f>IF(CL$9="Include",JoinAll(", ",JoinIfFuzzy(CL$626:CL$667,$F$626:$F$667,$G675),IF(AND(CL$2=CM$3,CM$9="Include (Platform Duplicate)"),JoinIfFuzzy(CM$626:CM$667,$F$626:$F$667,$G675),"")),"*")</f>
        <v>P*T-</v>
      </c>
      <c r="CM675" s="58" t="str">
        <f>IF(CM$9="Include",JoinAll(", ",JoinIfFuzzy(CM$626:CM$667,$F$626:$F$667,$G675),IF(AND(CM$2=CN$3,CN$9="Include (Platform Duplicate)"),JoinIfFuzzy(CN$626:CN$667,$F$626:$F$667,$G675),"")),"*")</f>
        <v>*</v>
      </c>
      <c r="CN675" s="58" t="str">
        <f>IF(CN$9="Include",JoinAll(", ",JoinIfFuzzy(CN$626:CN$667,$F$626:$F$667,$G675),IF(AND(CN$2=CO$3,CO$9="Include (Platform Duplicate)"),JoinIfFuzzy(CO$626:CO$667,$F$626:$F$667,$G675),"")),"*")</f>
        <v>P*T-</v>
      </c>
      <c r="CO675" s="58" t="str">
        <f>IF(CO$9="Include",JoinAll(", ",JoinIfFuzzy(CO$626:CO$667,$F$626:$F$667,$G675),IF(AND(CO$2=CP$3,CP$9="Include (Platform Duplicate)"),JoinIfFuzzy(CP$626:CP$667,$F$626:$F$667,$G675),"")),"*")</f>
        <v>P*T-, P*T+</v>
      </c>
      <c r="CP675" s="58" t="str">
        <f>IF(CP$9="Include",JoinAll(", ",JoinIfFuzzy(CP$626:CP$667,$F$626:$F$667,$G675),IF(AND(CP$2=CQ$3,CQ$9="Include (Platform Duplicate)"),JoinIfFuzzy(CQ$626:CQ$667,$F$626:$F$667,$G675),"")),"*")</f>
        <v>*</v>
      </c>
      <c r="CQ675" s="58" t="str">
        <f>IF(CQ$9="Include",JoinAll(", ",JoinIfFuzzy(CQ$626:CQ$667,$F$626:$F$667,$G675),IF(AND(CQ$2=CR$3,CR$9="Include (Platform Duplicate)"),JoinIfFuzzy(CR$626:CR$667,$F$626:$F$667,$G675),"")),"*")</f>
        <v>P*T*</v>
      </c>
      <c r="CR675" s="58" t="str">
        <f>IF(CR$9="Include",JoinAll(", ",JoinIfFuzzy(CR$626:CR$667,$F$626:$F$667,$G675),IF(AND(CR$2=CS$3,CS$9="Include (Platform Duplicate)"),JoinIfFuzzy(CS$626:CS$667,$F$626:$F$667,$G675),"")),"*")</f>
        <v>P*T*</v>
      </c>
      <c r="CS675" s="58" t="str">
        <f>IF(CS$9="Include",JoinAll(", ",JoinIfFuzzy(CS$626:CS$667,$F$626:$F$667,$G675),IF(AND(CS$2=CT$3,CT$9="Include (Platform Duplicate)"),JoinIfFuzzy(CT$626:CT$667,$F$626:$F$667,$G675),"")),"*")</f>
        <v>P*T*</v>
      </c>
      <c r="CT675" s="58" t="str">
        <f>IF(CT$9="Include",JoinAll(", ",JoinIfFuzzy(CT$626:CT$667,$F$626:$F$667,$G675),IF(AND(CT$2=CU$3,CU$9="Include (Platform Duplicate)"),JoinIfFuzzy(CU$626:CU$667,$F$626:$F$667,$G675),"")),"*")</f>
        <v>*</v>
      </c>
      <c r="CU675" s="58" t="str">
        <f>IF(CU$9="Include",JoinAll(", ",JoinIfFuzzy(CU$626:CU$667,$F$626:$F$667,$G675),IF(AND(CU$2=CV$3,CV$9="Include (Platform Duplicate)"),JoinIfFuzzy(CV$626:CV$667,$F$626:$F$667,$G675),"")),"*")</f>
        <v>P*T-</v>
      </c>
      <c r="CV675" s="58" t="str">
        <f>IF(CV$9="Include",JoinAll(", ",JoinIfFuzzy(CV$626:CV$667,$F$626:$F$667,$G675),IF(AND(CV$2=CW$3,CW$9="Include (Platform Duplicate)"),JoinIfFuzzy(CW$626:CW$667,$F$626:$F$667,$G675),"")),"*")</f>
        <v>*</v>
      </c>
      <c r="CW675" s="58" t="str">
        <f>IF(CW$9="Include",JoinAll(", ",JoinIfFuzzy(CW$626:CW$667,$F$626:$F$667,$G675),IF(AND(CW$2=CX$3,CX$9="Include (Platform Duplicate)"),JoinIfFuzzy(CX$626:CX$667,$F$626:$F$667,$G675),"")),"*")</f>
        <v>P*T*</v>
      </c>
      <c r="CX675" s="58" t="str">
        <f>IF(CX$9="Include",JoinAll(", ",JoinIfFuzzy(CX$626:CX$667,$F$626:$F$667,$G675),IF(AND(CX$2=CY$3,CY$9="Include (Platform Duplicate)"),JoinIfFuzzy(CY$626:CY$667,$F$626:$F$667,$G675),"")),"*")</f>
        <v>*</v>
      </c>
      <c r="CY675" s="58" t="str">
        <f>IF(CY$9="Include",JoinAll(", ",JoinIfFuzzy(CY$626:CY$667,$F$626:$F$667,$G675),IF(AND(CY$2=CZ$3,CZ$9="Include (Platform Duplicate)"),JoinIfFuzzy(CZ$626:CZ$667,$F$626:$F$667,$G675),"")),"*")</f>
        <v>P*T-</v>
      </c>
      <c r="CZ675" s="58" t="str">
        <f>IF(CZ$9="Include",JoinAll(", ",JoinIfFuzzy(CZ$626:CZ$667,$F$626:$F$667,$G675),IF(AND(CZ$2=DA$3,DA$9="Include (Platform Duplicate)"),JoinIfFuzzy(DA$626:DA$667,$F$626:$F$667,$G675),"")),"*")</f>
        <v>*</v>
      </c>
      <c r="DA675" s="58" t="str">
        <f>IF(DA$9="Include",JoinAll(", ",JoinIfFuzzy(DA$626:DA$667,$F$626:$F$667,$G675),IF(AND(DA$2=DB$3,DB$9="Include (Platform Duplicate)"),JoinIfFuzzy(DB$626:DB$667,$F$626:$F$667,$G675),"")),"*")</f>
        <v>P*T-</v>
      </c>
      <c r="DB675" s="58" t="str">
        <f>IF(DB$9="Include",JoinAll(", ",JoinIfFuzzy(DB$626:DB$667,$F$626:$F$667,$G675),IF(AND(DB$2=DC$3,DC$9="Include (Platform Duplicate)"),JoinIfFuzzy(DC$626:DC$667,$F$626:$F$667,$G675),"")),"*")</f>
        <v>*</v>
      </c>
      <c r="DC675" s="58" t="str">
        <f>IF(DC$9="Include",JoinAll(", ",JoinIfFuzzy(DC$626:DC$667,$F$626:$F$667,$G675),IF(AND(DC$2=DD$3,DD$9="Include (Platform Duplicate)"),JoinIfFuzzy(DD$626:DD$667,$F$626:$F$667,$G675),"")),"*")</f>
        <v>*</v>
      </c>
      <c r="DD675" s="58" t="str">
        <f>IF(DD$9="Include",JoinAll(", ",JoinIfFuzzy(DD$626:DD$667,$F$626:$F$667,$G675),IF(AND(DD$2=DE$3,DE$9="Include (Platform Duplicate)"),JoinIfFuzzy(DE$626:DE$667,$F$626:$F$667,$G675),"")),"*")</f>
        <v>P*T-, P*T+</v>
      </c>
      <c r="DE675" s="58" t="str">
        <f>IF(DE$9="Include",JoinAll(", ",JoinIfFuzzy(DE$626:DE$667,$F$626:$F$667,$G675),IF(AND(DE$2=DF$3,DF$9="Include (Platform Duplicate)"),JoinIfFuzzy(DF$626:DF$667,$F$626:$F$667,$G675),"")),"*")</f>
        <v>P*T-</v>
      </c>
      <c r="DF675" s="58" t="str">
        <f>IF(DF$9="Include",JoinAll(", ",JoinIfFuzzy(DF$626:DF$667,$F$626:$F$667,$G675),IF(AND(DF$2=DG$3,DG$9="Include (Platform Duplicate)"),JoinIfFuzzy(DG$626:DG$667,$F$626:$F$667,$G675),"")),"*")</f>
        <v>*</v>
      </c>
      <c r="DG675" s="58" t="str">
        <f>IF(DG$9="Include",JoinAll(", ",JoinIfFuzzy(DG$626:DG$667,$F$626:$F$667,$G675),IF(AND(DG$2=DH$3,DH$9="Include (Platform Duplicate)"),JoinIfFuzzy(DH$626:DH$667,$F$626:$F$667,$G675),"")),"*")</f>
        <v>P*T-, P*T*</v>
      </c>
      <c r="DH675" s="58" t="str">
        <f>IF(DH$9="Include",JoinAll(", ",JoinIfFuzzy(DH$626:DH$667,$F$626:$F$667,$G675),IF(AND(DH$2=DI$3,DI$9="Include (Platform Duplicate)"),JoinIfFuzzy(DI$626:DI$667,$F$626:$F$667,$G675),"")),"*")</f>
        <v>P*T-</v>
      </c>
      <c r="DI675" s="58" t="str">
        <f>IF(DI$9="Include",JoinAll(", ",JoinIfFuzzy(DI$626:DI$667,$F$626:$F$667,$G675),IF(AND(DI$2=DJ$3,DJ$9="Include (Platform Duplicate)"),JoinIfFuzzy(DJ$626:DJ$667,$F$626:$F$667,$G675),"")),"*")</f>
        <v>P*T-, P*T+</v>
      </c>
      <c r="DJ675" s="58" t="str">
        <f>IF(DJ$9="Include",JoinAll(", ",JoinIfFuzzy(DJ$626:DJ$667,$F$626:$F$667,$G675),IF(AND(DJ$2=DK$3,DK$9="Include (Platform Duplicate)"),JoinIfFuzzy(DK$626:DK$667,$F$626:$F$667,$G675),"")),"*")</f>
        <v>P*T*</v>
      </c>
      <c r="DK675" s="58" t="str">
        <f>IF(DK$9="Include",JoinAll(", ",JoinIfFuzzy(DK$626:DK$667,$F$626:$F$667,$G675),IF(AND(DK$2=DL$3,DL$9="Include (Platform Duplicate)"),JoinIfFuzzy(DL$626:DL$667,$F$626:$F$667,$G675),"")),"*")</f>
        <v>*</v>
      </c>
      <c r="DL675" s="58" t="str">
        <f>IF(DL$9="Include",JoinAll(", ",JoinIfFuzzy(DL$626:DL$667,$F$626:$F$667,$G675),IF(AND(DL$2=DM$3,DM$9="Include (Platform Duplicate)"),JoinIfFuzzy(DM$626:DM$667,$F$626:$F$667,$G675),"")),"*")</f>
        <v>P*T-</v>
      </c>
      <c r="DM675" s="58" t="str">
        <f>IF(DM$9="Include",JoinAll(", ",JoinIfFuzzy(DM$626:DM$667,$F$626:$F$667,$G675),IF(AND(DM$2=DN$3,DN$9="Include (Platform Duplicate)"),JoinIfFuzzy(DN$626:DN$667,$F$626:$F$667,$G675),"")),"*")</f>
        <v>*</v>
      </c>
      <c r="DN675" s="58" t="str">
        <f>IF(DN$9="Include",JoinAll(", ",JoinIfFuzzy(DN$626:DN$667,$F$626:$F$667,$G675),IF(AND(DN$2=DO$3,DO$9="Include (Platform Duplicate)"),JoinIfFuzzy(DO$626:DO$667,$F$626:$F$667,$G675),"")),"*")</f>
        <v>P*T*</v>
      </c>
      <c r="DO675" s="58" t="str">
        <f>IF(DO$9="Include",JoinAll(", ",JoinIfFuzzy(DO$626:DO$667,$F$626:$F$667,$G675),IF(AND(DO$2=DP$3,DP$9="Include (Platform Duplicate)"),JoinIfFuzzy(DP$626:DP$667,$F$626:$F$667,$G675),"")),"*")</f>
        <v>*</v>
      </c>
      <c r="DP675" s="58" t="str">
        <f>IF(DP$9="Include",JoinAll(", ",JoinIfFuzzy(DP$626:DP$667,$F$626:$F$667,$G675),IF(AND(DP$2=DQ$3,DQ$9="Include (Platform Duplicate)"),JoinIfFuzzy(DQ$626:DQ$667,$F$626:$F$667,$G675),"")),"*")</f>
        <v>P*T-</v>
      </c>
      <c r="DQ675" s="58" t="str">
        <f>IF(DQ$9="Include",JoinAll(", ",JoinIfFuzzy(DQ$626:DQ$667,$F$626:$F$667,$G675),IF(AND(DQ$2=DR$3,DR$9="Include (Platform Duplicate)"),JoinIfFuzzy(DR$626:DR$667,$F$626:$F$667,$G675),"")),"*")</f>
        <v>*</v>
      </c>
      <c r="DR675" s="58" t="str">
        <f>IF(DR$9="Include",JoinAll(", ",JoinIfFuzzy(DR$626:DR$667,$F$626:$F$667,$G675),IF(AND(DR$2=DS$3,DS$9="Include (Platform Duplicate)"),JoinIfFuzzy(DS$626:DS$667,$F$626:$F$667,$G675),"")),"*")</f>
        <v>*</v>
      </c>
      <c r="DS675" s="58" t="str">
        <f>IF(DS$9="Include",JoinAll(", ",JoinIfFuzzy(DS$626:DS$667,$F$626:$F$667,$G675),IF(AND(DS$2=DT$3,DT$9="Include (Platform Duplicate)"),JoinIfFuzzy(DT$626:DT$667,$F$626:$F$667,$G675),"")),"*")</f>
        <v>P*T*</v>
      </c>
      <c r="DT675" s="58" t="str">
        <f>IF(DT$9="Include",JoinAll(", ",JoinIfFuzzy(DT$626:DT$667,$F$626:$F$667,$G675),IF(AND(DT$2=DU$3,DU$9="Include (Platform Duplicate)"),JoinIfFuzzy(DU$626:DU$667,$F$626:$F$667,$G675),"")),"*")</f>
        <v>P*T*</v>
      </c>
      <c r="DU675" s="58" t="str">
        <f>IF(DU$9="Include",JoinAll(", ",JoinIfFuzzy(DU$626:DU$667,$F$626:$F$667,$G675),IF(AND(DU$2=DV$3,DV$9="Include (Platform Duplicate)"),JoinIfFuzzy(DV$626:DV$667,$F$626:$F$667,$G675),"")),"*")</f>
        <v>*</v>
      </c>
      <c r="DV675" s="58" t="str">
        <f>IF(DV$9="Include",JoinAll(", ",JoinIfFuzzy(DV$626:DV$667,$F$626:$F$667,$G675),IF(AND(DV$2=DW$3,DW$9="Include (Platform Duplicate)"),JoinIfFuzzy(DW$626:DW$667,$F$626:$F$667,$G675),"")),"*")</f>
        <v>*</v>
      </c>
      <c r="DW675" s="58" t="str">
        <f>IF(DW$9="Include",JoinAll(", ",JoinIfFuzzy(DW$626:DW$667,$F$626:$F$667,$G675),IF(AND(DW$2=DX$3,DX$9="Include (Platform Duplicate)"),JoinIfFuzzy(DX$626:DX$667,$F$626:$F$667,$G675),"")),"*")</f>
        <v>P*T-</v>
      </c>
      <c r="DX675" s="58" t="str">
        <f>IF(DX$9="Include",JoinAll(", ",JoinIfFuzzy(DX$626:DX$667,$F$626:$F$667,$G675),IF(AND(DX$2=DY$3,DY$9="Include (Platform Duplicate)"),JoinIfFuzzy(DY$626:DY$667,$F$626:$F$667,$G675),"")),"*")</f>
        <v>P*T-</v>
      </c>
      <c r="DY675" s="58" t="str">
        <f>IF(DY$9="Include",JoinAll(", ",JoinIfFuzzy(DY$626:DY$667,$F$626:$F$667,$G675),IF(AND(DY$2=DZ$3,DZ$9="Include (Platform Duplicate)"),JoinIfFuzzy(DZ$626:DZ$667,$F$626:$F$667,$G675),"")),"*")</f>
        <v>P*T-</v>
      </c>
      <c r="DZ675" s="58" t="str">
        <f>IF(DZ$9="Include",JoinAll(", ",JoinIfFuzzy(DZ$626:DZ$667,$F$626:$F$667,$G675),IF(AND(DZ$2=EA$3,EA$9="Include (Platform Duplicate)"),JoinIfFuzzy(EA$626:EA$667,$F$626:$F$667,$G675),"")),"*")</f>
        <v>*</v>
      </c>
      <c r="EA675" s="58" t="str">
        <f>IF(EA$9="Include",JoinAll(", ",JoinIfFuzzy(EA$626:EA$667,$F$626:$F$667,$G675),IF(AND(EA$2=EB$3,EB$9="Include (Platform Duplicate)"),JoinIfFuzzy(EB$626:EB$667,$F$626:$F$667,$G675),"")),"*")</f>
        <v>P*T*</v>
      </c>
      <c r="EB675" s="58" t="str">
        <f>IF(EB$9="Include",JoinAll(", ",JoinIfFuzzy(EB$626:EB$667,$F$626:$F$667,$G675),IF(AND(EB$2=EC$3,EC$9="Include (Platform Duplicate)"),JoinIfFuzzy(EC$626:EC$667,$F$626:$F$667,$G675),"")),"*")</f>
        <v>P*T-</v>
      </c>
      <c r="EC675" s="58" t="str">
        <f>IF(EC$9="Include",JoinAll(", ",JoinIfFuzzy(EC$626:EC$667,$F$626:$F$667,$G675),IF(AND(EC$2=ED$3,ED$9="Include (Platform Duplicate)"),JoinIfFuzzy(ED$626:ED$667,$F$626:$F$667,$G675),"")),"*")</f>
        <v>P*T-</v>
      </c>
      <c r="ED675" s="58" t="str">
        <f>IF(ED$9="Include",JoinAll(", ",JoinIfFuzzy(ED$626:ED$667,$F$626:$F$667,$G675),IF(AND(ED$2=EE$3,EE$9="Include (Platform Duplicate)"),JoinIfFuzzy(EE$626:EE$667,$F$626:$F$667,$G675),"")),"*")</f>
        <v>*</v>
      </c>
      <c r="EE675" s="58" t="str">
        <f>IF(EE$9="Include",JoinAll(", ",JoinIfFuzzy(EE$626:EE$667,$F$626:$F$667,$G675),IF(AND(EE$2=EF$3,EF$9="Include (Platform Duplicate)"),JoinIfFuzzy(EF$626:EF$667,$F$626:$F$667,$G675),"")),"*")</f>
        <v>P*T-, P+T-</v>
      </c>
      <c r="EF675" s="58" t="str">
        <f>IF(EF$9="Include",JoinAll(", ",JoinIfFuzzy(EF$626:EF$667,$F$626:$F$667,$G675),IF(AND(EF$2=EG$3,EG$9="Include (Platform Duplicate)"),JoinIfFuzzy(EG$626:EG$667,$F$626:$F$667,$G675),"")),"*")</f>
        <v>P*T*</v>
      </c>
      <c r="EG675" s="58" t="str">
        <f>IF(EG$9="Include",JoinAll(", ",JoinIfFuzzy(EG$626:EG$667,$F$626:$F$667,$G675),IF(AND(EG$2=EH$3,EH$9="Include (Platform Duplicate)"),JoinIfFuzzy(EH$626:EH$667,$F$626:$F$667,$G675),"")),"*")</f>
        <v>*</v>
      </c>
      <c r="EH675" s="58" t="str">
        <f>IF(EH$9="Include",JoinAll(", ",JoinIfFuzzy(EH$626:EH$667,$F$626:$F$667,$G675),IF(AND(EH$2=EI$3,EI$9="Include (Platform Duplicate)"),JoinIfFuzzy(EI$626:EI$667,$F$626:$F$667,$G675),"")),"*")</f>
        <v>P*T-</v>
      </c>
      <c r="EI675" s="58" t="str">
        <f>IF(EI$9="Include",JoinAll(", ",JoinIfFuzzy(EI$626:EI$667,$F$626:$F$667,$G675),IF(AND(EI$2=EJ$3,EJ$9="Include (Platform Duplicate)"),JoinIfFuzzy(EJ$626:EJ$667,$F$626:$F$667,$G675),"")),"*")</f>
        <v>*</v>
      </c>
      <c r="EJ675" s="58" t="str">
        <f>IF(EJ$9="Include",JoinAll(", ",JoinIfFuzzy(EJ$626:EJ$667,$F$626:$F$667,$G675),IF(AND(EJ$2=EK$3,EK$9="Include (Platform Duplicate)"),JoinIfFuzzy(EK$626:EK$667,$F$626:$F$667,$G675),"")),"*")</f>
        <v>P*T-</v>
      </c>
      <c r="EK675" s="58" t="str">
        <f>IF(EK$9="Include",JoinAll(", ",JoinIfFuzzy(EK$626:EK$667,$F$626:$F$667,$G675),IF(AND(EK$2=EL$3,EL$9="Include (Platform Duplicate)"),JoinIfFuzzy(EL$626:EL$667,$F$626:$F$667,$G675),"")),"*")</f>
        <v>*</v>
      </c>
      <c r="EL675" s="109"/>
      <c r="EM675" s="109"/>
    </row>
    <row r="676" spans="1:143" s="58" customFormat="1" ht="12.75" customHeight="1" x14ac:dyDescent="0.25">
      <c r="A676" s="5"/>
      <c r="B676" s="96"/>
      <c r="C676" s="96"/>
      <c r="D676" s="96"/>
      <c r="E676" s="96"/>
      <c r="F676" s="96"/>
      <c r="G676" s="4" t="s">
        <v>3540</v>
      </c>
      <c r="H676" s="18"/>
      <c r="I676" s="18"/>
      <c r="J676" s="58" t="str">
        <f>IF(J$9="Include",JoinAll(", ",JoinIfFuzzy(J$626:J$667,$F$626:$F$667,$G676),IF(AND(J$2=K$3,K$9="Include (Platform Duplicate)"),JoinIfFuzzy(K$626:K$667,$F$626:$F$667,$G676),"")),"*")</f>
        <v>P*T-</v>
      </c>
      <c r="K676" s="58" t="str">
        <f>IF(K$9="Include",JoinAll(", ",JoinIfFuzzy(K$626:K$667,$F$626:$F$667,$G676),IF(AND(K$2=L$3,L$9="Include (Platform Duplicate)"),JoinIfFuzzy(L$626:L$667,$F$626:$F$667,$G676),"")),"*")</f>
        <v>P*T-</v>
      </c>
      <c r="L676" s="58" t="str">
        <f>IF(L$9="Include",JoinAll(", ",JoinIfFuzzy(L$626:L$667,$F$626:$F$667,$G676),IF(AND(L$2=M$3,M$9="Include (Platform Duplicate)"),JoinIfFuzzy(M$626:M$667,$F$626:$F$667,$G676),"")),"*")</f>
        <v>*</v>
      </c>
      <c r="M676" s="58" t="str">
        <f>IF(M$9="Include",JoinAll(", ",JoinIfFuzzy(M$626:M$667,$F$626:$F$667,$G676),IF(AND(M$2=N$3,N$9="Include (Platform Duplicate)"),JoinIfFuzzy(N$626:N$667,$F$626:$F$667,$G676),"")),"*")</f>
        <v>P*T-, P*T+</v>
      </c>
      <c r="N676" s="58" t="str">
        <f>IF(N$9="Include",JoinAll(", ",JoinIfFuzzy(N$626:N$667,$F$626:$F$667,$G676),IF(AND(N$2=O$3,O$9="Include (Platform Duplicate)"),JoinIfFuzzy(O$626:O$667,$F$626:$F$667,$G676),"")),"*")</f>
        <v>*</v>
      </c>
      <c r="O676" s="58" t="str">
        <f>IF(O$9="Include",JoinAll(", ",JoinIfFuzzy(O$626:O$667,$F$626:$F$667,$G676),IF(AND(O$2=P$3,P$9="Include (Platform Duplicate)"),JoinIfFuzzy(P$626:P$667,$F$626:$F$667,$G676),"")),"*")</f>
        <v>P*T-, P+T-</v>
      </c>
      <c r="P676" s="58" t="str">
        <f>IF(P$9="Include",JoinAll(", ",JoinIfFuzzy(P$626:P$667,$F$626:$F$667,$G676),IF(AND(P$2=Q$3,Q$9="Include (Platform Duplicate)"),JoinIfFuzzy(Q$626:Q$667,$F$626:$F$667,$G676),"")),"*")</f>
        <v>*</v>
      </c>
      <c r="Q676" s="58" t="str">
        <f>IF(Q$9="Include",JoinAll(", ",JoinIfFuzzy(Q$626:Q$667,$F$626:$F$667,$G676),IF(AND(Q$2=R$3,R$9="Include (Platform Duplicate)"),JoinIfFuzzy(R$626:R$667,$F$626:$F$667,$G676),"")),"*")</f>
        <v>P*T*</v>
      </c>
      <c r="R676" s="58" t="str">
        <f>IF(R$9="Include",JoinAll(", ",JoinIfFuzzy(R$626:R$667,$F$626:$F$667,$G676),IF(AND(R$2=S$3,S$9="Include (Platform Duplicate)"),JoinIfFuzzy(S$626:S$667,$F$626:$F$667,$G676),"")),"*")</f>
        <v>*</v>
      </c>
      <c r="S676" s="58" t="str">
        <f>IF(S$9="Include",JoinAll(", ",JoinIfFuzzy(S$626:S$667,$F$626:$F$667,$G676),IF(AND(S$2=T$3,T$9="Include (Platform Duplicate)"),JoinIfFuzzy(T$626:T$667,$F$626:$F$667,$G676),"")),"*")</f>
        <v>P*T-, P+T+</v>
      </c>
      <c r="T676" s="58" t="str">
        <f>IF(T$9="Include",JoinAll(", ",JoinIfFuzzy(T$626:T$667,$F$626:$F$667,$G676),IF(AND(T$2=U$3,U$9="Include (Platform Duplicate)"),JoinIfFuzzy(U$626:U$667,$F$626:$F$667,$G676),"")),"*")</f>
        <v>*</v>
      </c>
      <c r="U676" s="58" t="str">
        <f>IF(U$9="Include",JoinAll(", ",JoinIfFuzzy(U$626:U$667,$F$626:$F$667,$G676),IF(AND(U$2=V$3,V$9="Include (Platform Duplicate)"),JoinIfFuzzy(V$626:V$667,$F$626:$F$667,$G676),"")),"*")</f>
        <v>P*T-, P+T-</v>
      </c>
      <c r="V676" s="58" t="str">
        <f>IF(V$9="Include",JoinAll(", ",JoinIfFuzzy(V$626:V$667,$F$626:$F$667,$G676),IF(AND(V$2=W$3,W$9="Include (Platform Duplicate)"),JoinIfFuzzy(W$626:W$667,$F$626:$F$667,$G676),"")),"*")</f>
        <v>P*T-, P+T-, P+T+</v>
      </c>
      <c r="W676" s="58" t="str">
        <f>IF(W$9="Include",JoinAll(", ",JoinIfFuzzy(W$626:W$667,$F$626:$F$667,$G676),IF(AND(W$2=X$3,X$9="Include (Platform Duplicate)"),JoinIfFuzzy(X$626:X$667,$F$626:$F$667,$G676),"")),"*")</f>
        <v>P*T-, P+T-</v>
      </c>
      <c r="X676" s="58" t="str">
        <f>IF(X$9="Include",JoinAll(", ",JoinIfFuzzy(X$626:X$667,$F$626:$F$667,$G676),IF(AND(X$2=Y$3,Y$9="Include (Platform Duplicate)"),JoinIfFuzzy(Y$626:Y$667,$F$626:$F$667,$G676),"")),"*")</f>
        <v>*</v>
      </c>
      <c r="Y676" s="58" t="str">
        <f>IF(Y$9="Include",JoinAll(", ",JoinIfFuzzy(Y$626:Y$667,$F$626:$F$667,$G676),IF(AND(Y$2=Z$3,Z$9="Include (Platform Duplicate)"),JoinIfFuzzy(Z$626:Z$667,$F$626:$F$667,$G676),"")),"*")</f>
        <v>P*T-, P+T-</v>
      </c>
      <c r="Z676" s="58" t="str">
        <f>IF(Z$9="Include",JoinAll(", ",JoinIfFuzzy(Z$626:Z$667,$F$626:$F$667,$G676),IF(AND(Z$2=AA$3,AA$9="Include (Platform Duplicate)"),JoinIfFuzzy(AA$626:AA$667,$F$626:$F$667,$G676),"")),"*")</f>
        <v>*</v>
      </c>
      <c r="AA676" s="58" t="str">
        <f>IF(AA$9="Include",JoinAll(", ",JoinIfFuzzy(AA$626:AA$667,$F$626:$F$667,$G676),IF(AND(AA$2=AB$3,AB$9="Include (Platform Duplicate)"),JoinIfFuzzy(AB$626:AB$667,$F$626:$F$667,$G676),"")),"*")</f>
        <v>P*T-, P+T-</v>
      </c>
      <c r="AB676" s="58" t="str">
        <f>IF(AB$9="Include",JoinAll(", ",JoinIfFuzzy(AB$626:AB$667,$F$626:$F$667,$G676),IF(AND(AB$2=AC$3,AC$9="Include (Platform Duplicate)"),JoinIfFuzzy(AC$626:AC$667,$F$626:$F$667,$G676),"")),"*")</f>
        <v>*</v>
      </c>
      <c r="AC676" s="58" t="str">
        <f>IF(AC$9="Include",JoinAll(", ",JoinIfFuzzy(AC$626:AC$667,$F$626:$F$667,$G676),IF(AND(AC$2=AD$3,AD$9="Include (Platform Duplicate)"),JoinIfFuzzy(AD$626:AD$667,$F$626:$F$667,$G676),"")),"*")</f>
        <v>P*T*</v>
      </c>
      <c r="AD676" s="58" t="str">
        <f>IF(AD$9="Include",JoinAll(", ",JoinIfFuzzy(AD$626:AD$667,$F$626:$F$667,$G676),IF(AND(AD$2=AE$3,AE$9="Include (Platform Duplicate)"),JoinIfFuzzy(AE$626:AE$667,$F$626:$F$667,$G676),"")),"*")</f>
        <v>P*T*</v>
      </c>
      <c r="AE676" s="58" t="str">
        <f>IF(AE$9="Include",JoinAll(", ",JoinIfFuzzy(AE$626:AE$667,$F$626:$F$667,$G676),IF(AND(AE$2=AF$3,AF$9="Include (Platform Duplicate)"),JoinIfFuzzy(AF$626:AF$667,$F$626:$F$667,$G676),"")),"*")</f>
        <v>*</v>
      </c>
      <c r="AF676" s="58" t="str">
        <f>IF(AF$9="Include",JoinAll(", ",JoinIfFuzzy(AF$626:AF$667,$F$626:$F$667,$G676),IF(AND(AF$2=AG$3,AG$9="Include (Platform Duplicate)"),JoinIfFuzzy(AG$626:AG$667,$F$626:$F$667,$G676),"")),"*")</f>
        <v>P*T-, P+T-</v>
      </c>
      <c r="AG676" s="58" t="str">
        <f>IF(AG$9="Include",JoinAll(", ",JoinIfFuzzy(AG$626:AG$667,$F$626:$F$667,$G676),IF(AND(AG$2=AH$3,AH$9="Include (Platform Duplicate)"),JoinIfFuzzy(AH$626:AH$667,$F$626:$F$667,$G676),"")),"*")</f>
        <v>P*T-, P+T-</v>
      </c>
      <c r="AH676" s="58" t="str">
        <f>IF(AH$9="Include",JoinAll(", ",JoinIfFuzzy(AH$626:AH$667,$F$626:$F$667,$G676),IF(AND(AH$2=AI$3,AI$9="Include (Platform Duplicate)"),JoinIfFuzzy(AI$626:AI$667,$F$626:$F$667,$G676),"")),"*")</f>
        <v>P*T*</v>
      </c>
      <c r="AI676" s="58" t="str">
        <f>IF(AI$9="Include",JoinAll(", ",JoinIfFuzzy(AI$626:AI$667,$F$626:$F$667,$G676),IF(AND(AI$2=AJ$3,AJ$9="Include (Platform Duplicate)"),JoinIfFuzzy(AJ$626:AJ$667,$F$626:$F$667,$G676),"")),"*")</f>
        <v>*</v>
      </c>
      <c r="AJ676" s="58" t="str">
        <f>IF(AJ$9="Include",JoinAll(", ",JoinIfFuzzy(AJ$626:AJ$667,$F$626:$F$667,$G676),IF(AND(AJ$2=AK$3,AK$9="Include (Platform Duplicate)"),JoinIfFuzzy(AK$626:AK$667,$F$626:$F$667,$G676),"")),"*")</f>
        <v>P*T-, P+T-</v>
      </c>
      <c r="AK676" s="58" t="str">
        <f>IF(AK$9="Include",JoinAll(", ",JoinIfFuzzy(AK$626:AK$667,$F$626:$F$667,$G676),IF(AND(AK$2=AL$3,AL$9="Include (Platform Duplicate)"),JoinIfFuzzy(AL$626:AL$667,$F$626:$F$667,$G676),"")),"*")</f>
        <v>*</v>
      </c>
      <c r="AL676" s="58" t="str">
        <f>IF(AL$9="Include",JoinAll(", ",JoinIfFuzzy(AL$626:AL$667,$F$626:$F$667,$G676),IF(AND(AL$2=AM$3,AM$9="Include (Platform Duplicate)"),JoinIfFuzzy(AM$626:AM$667,$F$626:$F$667,$G676),"")),"*")</f>
        <v>P*T*</v>
      </c>
      <c r="AM676" s="58" t="str">
        <f>IF(AM$9="Include",JoinAll(", ",JoinIfFuzzy(AM$626:AM$667,$F$626:$F$667,$G676),IF(AND(AM$2=AN$3,AN$9="Include (Platform Duplicate)"),JoinIfFuzzy(AN$626:AN$667,$F$626:$F$667,$G676),"")),"*")</f>
        <v>P*T*</v>
      </c>
      <c r="AN676" s="58" t="str">
        <f>IF(AN$9="Include",JoinAll(", ",JoinIfFuzzy(AN$626:AN$667,$F$626:$F$667,$G676),IF(AND(AN$2=AO$3,AO$9="Include (Platform Duplicate)"),JoinIfFuzzy(AO$626:AO$667,$F$626:$F$667,$G676),"")),"*")</f>
        <v>P*T*, P*T+</v>
      </c>
      <c r="AO676" s="58" t="str">
        <f>IF(AO$9="Include",JoinAll(", ",JoinIfFuzzy(AO$626:AO$667,$F$626:$F$667,$G676),IF(AND(AO$2=AP$3,AP$9="Include (Platform Duplicate)"),JoinIfFuzzy(AP$626:AP$667,$F$626:$F$667,$G676),"")),"*")</f>
        <v>*</v>
      </c>
      <c r="AP676" s="58" t="str">
        <f>IF(AP$9="Include",JoinAll(", ",JoinIfFuzzy(AP$626:AP$667,$F$626:$F$667,$G676),IF(AND(AP$2=AQ$3,AQ$9="Include (Platform Duplicate)"),JoinIfFuzzy(AQ$626:AQ$667,$F$626:$F$667,$G676),"")),"*")</f>
        <v>P*T*</v>
      </c>
      <c r="AQ676" s="58" t="str">
        <f>IF(AQ$9="Include",JoinAll(", ",JoinIfFuzzy(AQ$626:AQ$667,$F$626:$F$667,$G676),IF(AND(AQ$2=AR$3,AR$9="Include (Platform Duplicate)"),JoinIfFuzzy(AR$626:AR$667,$F$626:$F$667,$G676),"")),"*")</f>
        <v>*</v>
      </c>
      <c r="AR676" s="58" t="str">
        <f>IF(AR$9="Include",JoinAll(", ",JoinIfFuzzy(AR$626:AR$667,$F$626:$F$667,$G676),IF(AND(AR$2=AS$3,AS$9="Include (Platform Duplicate)"),JoinIfFuzzy(AS$626:AS$667,$F$626:$F$667,$G676),"")),"*")</f>
        <v>P*T*</v>
      </c>
      <c r="AS676" s="58" t="str">
        <f>IF(AS$9="Include",JoinAll(", ",JoinIfFuzzy(AS$626:AS$667,$F$626:$F$667,$G676),IF(AND(AS$2=AT$3,AT$9="Include (Platform Duplicate)"),JoinIfFuzzy(AT$626:AT$667,$F$626:$F$667,$G676),"")),"*")</f>
        <v>*</v>
      </c>
      <c r="AT676" s="58" t="str">
        <f>IF(AT$9="Include",JoinAll(", ",JoinIfFuzzy(AT$626:AT$667,$F$626:$F$667,$G676),IF(AND(AT$2=AU$3,AU$9="Include (Platform Duplicate)"),JoinIfFuzzy(AU$626:AU$667,$F$626:$F$667,$G676),"")),"*")</f>
        <v>P*T-, P+T-</v>
      </c>
      <c r="AU676" s="58" t="str">
        <f>IF(AU$9="Include",JoinAll(", ",JoinIfFuzzy(AU$626:AU$667,$F$626:$F$667,$G676),IF(AND(AU$2=AV$3,AV$9="Include (Platform Duplicate)"),JoinIfFuzzy(AV$626:AV$667,$F$626:$F$667,$G676),"")),"*")</f>
        <v>P*T-, P+T-</v>
      </c>
      <c r="AV676" s="58" t="str">
        <f>IF(AV$9="Include",JoinAll(", ",JoinIfFuzzy(AV$626:AV$667,$F$626:$F$667,$G676),IF(AND(AV$2=AW$3,AW$9="Include (Platform Duplicate)"),JoinIfFuzzy(AW$626:AW$667,$F$626:$F$667,$G676),"")),"*")</f>
        <v>*</v>
      </c>
      <c r="AW676" s="58" t="str">
        <f>IF(AW$9="Include",JoinAll(", ",JoinIfFuzzy(AW$626:AW$667,$F$626:$F$667,$G676),IF(AND(AW$2=AX$3,AX$9="Include (Platform Duplicate)"),JoinIfFuzzy(AX$626:AX$667,$F$626:$F$667,$G676),"")),"*")</f>
        <v>*</v>
      </c>
      <c r="AX676" s="58" t="str">
        <f>IF(AX$9="Include",JoinAll(", ",JoinIfFuzzy(AX$626:AX$667,$F$626:$F$667,$G676),IF(AND(AX$2=AY$3,AY$9="Include (Platform Duplicate)"),JoinIfFuzzy(AY$626:AY$667,$F$626:$F$667,$G676),"")),"*")</f>
        <v>*</v>
      </c>
      <c r="AY676" s="58" t="str">
        <f>IF(AY$9="Include",JoinAll(", ",JoinIfFuzzy(AY$626:AY$667,$F$626:$F$667,$G676),IF(AND(AY$2=AZ$3,AZ$9="Include (Platform Duplicate)"),JoinIfFuzzy(AZ$626:AZ$667,$F$626:$F$667,$G676),"")),"*")</f>
        <v>*</v>
      </c>
      <c r="AZ676" s="58" t="str">
        <f>IF(AZ$9="Include",JoinAll(", ",JoinIfFuzzy(AZ$626:AZ$667,$F$626:$F$667,$G676),IF(AND(AZ$2=BA$3,BA$9="Include (Platform Duplicate)"),JoinIfFuzzy(BA$626:BA$667,$F$626:$F$667,$G676),"")),"*")</f>
        <v>P*T*</v>
      </c>
      <c r="BA676" s="58" t="str">
        <f>IF(BA$9="Include",JoinAll(", ",JoinIfFuzzy(BA$626:BA$667,$F$626:$F$667,$G676),IF(AND(BA$2=BB$3,BB$9="Include (Platform Duplicate)"),JoinIfFuzzy(BB$626:BB$667,$F$626:$F$667,$G676),"")),"*")</f>
        <v>P*T-</v>
      </c>
      <c r="BB676" s="58" t="str">
        <f>IF(BB$9="Include",JoinAll(", ",JoinIfFuzzy(BB$626:BB$667,$F$626:$F$667,$G676),IF(AND(BB$2=BC$3,BC$9="Include (Platform Duplicate)"),JoinIfFuzzy(BC$626:BC$667,$F$626:$F$667,$G676),"")),"*")</f>
        <v>P*T-</v>
      </c>
      <c r="BC676" s="58" t="str">
        <f>IF(BC$9="Include",JoinAll(", ",JoinIfFuzzy(BC$626:BC$667,$F$626:$F$667,$G676),IF(AND(BC$2=BD$3,BD$9="Include (Platform Duplicate)"),JoinIfFuzzy(BD$626:BD$667,$F$626:$F$667,$G676),"")),"*")</f>
        <v>P*T-</v>
      </c>
      <c r="BD676" s="58" t="str">
        <f>IF(BD$9="Include",JoinAll(", ",JoinIfFuzzy(BD$626:BD$667,$F$626:$F$667,$G676),IF(AND(BD$2=BE$3,BE$9="Include (Platform Duplicate)"),JoinIfFuzzy(BE$626:BE$667,$F$626:$F$667,$G676),"")),"*")</f>
        <v>P*T-, P+T-</v>
      </c>
      <c r="BE676" s="58" t="str">
        <f>IF(BE$9="Include",JoinAll(", ",JoinIfFuzzy(BE$626:BE$667,$F$626:$F$667,$G676),IF(AND(BE$2=BF$3,BF$9="Include (Platform Duplicate)"),JoinIfFuzzy(BF$626:BF$667,$F$626:$F$667,$G676),"")),"*")</f>
        <v>*</v>
      </c>
      <c r="BF676" s="58" t="str">
        <f>IF(BF$9="Include",JoinAll(", ",JoinIfFuzzy(BF$626:BF$667,$F$626:$F$667,$G676),IF(AND(BF$2=BG$3,BG$9="Include (Platform Duplicate)"),JoinIfFuzzy(BG$626:BG$667,$F$626:$F$667,$G676),"")),"*")</f>
        <v>*</v>
      </c>
      <c r="BG676" s="58" t="str">
        <f>IF(BG$9="Include",JoinAll(", ",JoinIfFuzzy(BG$626:BG$667,$F$626:$F$667,$G676),IF(AND(BG$2=BH$3,BH$9="Include (Platform Duplicate)"),JoinIfFuzzy(BH$626:BH$667,$F$626:$F$667,$G676),"")),"*")</f>
        <v>P*T*</v>
      </c>
      <c r="BH676" s="58" t="str">
        <f>IF(BH$9="Include",JoinAll(", ",JoinIfFuzzy(BH$626:BH$667,$F$626:$F$667,$G676),IF(AND(BH$2=BI$3,BI$9="Include (Platform Duplicate)"),JoinIfFuzzy(BI$626:BI$667,$F$626:$F$667,$G676),"")),"*")</f>
        <v>*</v>
      </c>
      <c r="BI676" s="58" t="str">
        <f>IF(BI$9="Include",JoinAll(", ",JoinIfFuzzy(BI$626:BI$667,$F$626:$F$667,$G676),IF(AND(BI$2=BJ$3,BJ$9="Include (Platform Duplicate)"),JoinIfFuzzy(BJ$626:BJ$667,$F$626:$F$667,$G676),"")),"*")</f>
        <v>P*T*</v>
      </c>
      <c r="BJ676" s="58" t="str">
        <f>IF(BJ$9="Include",JoinAll(", ",JoinIfFuzzy(BJ$626:BJ$667,$F$626:$F$667,$G676),IF(AND(BJ$2=BK$3,BK$9="Include (Platform Duplicate)"),JoinIfFuzzy(BK$626:BK$667,$F$626:$F$667,$G676),"")),"*")</f>
        <v>P*T-, P+T-</v>
      </c>
      <c r="BK676" s="58" t="str">
        <f>IF(BK$9="Include",JoinAll(", ",JoinIfFuzzy(BK$626:BK$667,$F$626:$F$667,$G676),IF(AND(BK$2=BL$3,BL$9="Include (Platform Duplicate)"),JoinIfFuzzy(BL$626:BL$667,$F$626:$F$667,$G676),"")),"*")</f>
        <v>*</v>
      </c>
      <c r="BL676" s="58" t="str">
        <f>IF(BL$9="Include",JoinAll(", ",JoinIfFuzzy(BL$626:BL$667,$F$626:$F$667,$G676),IF(AND(BL$2=BM$3,BM$9="Include (Platform Duplicate)"),JoinIfFuzzy(BM$626:BM$667,$F$626:$F$667,$G676),"")),"*")</f>
        <v>P*T-, P+T+</v>
      </c>
      <c r="BM676" s="58" t="str">
        <f>IF(BM$9="Include",JoinAll(", ",JoinIfFuzzy(BM$626:BM$667,$F$626:$F$667,$G676),IF(AND(BM$2=BN$3,BN$9="Include (Platform Duplicate)"),JoinIfFuzzy(BN$626:BN$667,$F$626:$F$667,$G676),"")),"*")</f>
        <v>*</v>
      </c>
      <c r="BN676" s="58" t="str">
        <f>IF(BN$9="Include",JoinAll(", ",JoinIfFuzzy(BN$626:BN$667,$F$626:$F$667,$G676),IF(AND(BN$2=BO$3,BO$9="Include (Platform Duplicate)"),JoinIfFuzzy(BO$626:BO$667,$F$626:$F$667,$G676),"")),"*")</f>
        <v>P*T*</v>
      </c>
      <c r="BO676" s="58" t="str">
        <f>IF(BO$9="Include",JoinAll(", ",JoinIfFuzzy(BO$626:BO$667,$F$626:$F$667,$G676),IF(AND(BO$2=BP$3,BP$9="Include (Platform Duplicate)"),JoinIfFuzzy(BP$626:BP$667,$F$626:$F$667,$G676),"")),"*")</f>
        <v>P*T*, P*T+</v>
      </c>
      <c r="BP676" s="58" t="str">
        <f>IF(BP$9="Include",JoinAll(", ",JoinIfFuzzy(BP$626:BP$667,$F$626:$F$667,$G676),IF(AND(BP$2=BQ$3,BQ$9="Include (Platform Duplicate)"),JoinIfFuzzy(BQ$626:BQ$667,$F$626:$F$667,$G676),"")),"*")</f>
        <v>*</v>
      </c>
      <c r="BQ676" s="58" t="str">
        <f>IF(BQ$9="Include",JoinAll(", ",JoinIfFuzzy(BQ$626:BQ$667,$F$626:$F$667,$G676),IF(AND(BQ$2=BR$3,BR$9="Include (Platform Duplicate)"),JoinIfFuzzy(BR$626:BR$667,$F$626:$F$667,$G676),"")),"*")</f>
        <v>P*T*</v>
      </c>
      <c r="BR676" s="58" t="str">
        <f>IF(BR$9="Include",JoinAll(", ",JoinIfFuzzy(BR$626:BR$667,$F$626:$F$667,$G676),IF(AND(BR$2=BS$3,BS$9="Include (Platform Duplicate)"),JoinIfFuzzy(BS$626:BS$667,$F$626:$F$667,$G676),"")),"*")</f>
        <v>*</v>
      </c>
      <c r="BS676" s="58" t="str">
        <f>IF(BS$9="Include",JoinAll(", ",JoinIfFuzzy(BS$626:BS$667,$F$626:$F$667,$G676),IF(AND(BS$2=BT$3,BT$9="Include (Platform Duplicate)"),JoinIfFuzzy(BT$626:BT$667,$F$626:$F$667,$G676),"")),"*")</f>
        <v>P*T*</v>
      </c>
      <c r="BT676" s="58" t="str">
        <f>IF(BT$9="Include",JoinAll(", ",JoinIfFuzzy(BT$626:BT$667,$F$626:$F$667,$G676),IF(AND(BT$2=BU$3,BU$9="Include (Platform Duplicate)"),JoinIfFuzzy(BU$626:BU$667,$F$626:$F$667,$G676),"")),"*")</f>
        <v>P*T-, P+T-, P+T+</v>
      </c>
      <c r="BU676" s="58" t="str">
        <f>IF(BU$9="Include",JoinAll(", ",JoinIfFuzzy(BU$626:BU$667,$F$626:$F$667,$G676),IF(AND(BU$2=BV$3,BV$9="Include (Platform Duplicate)"),JoinIfFuzzy(BV$626:BV$667,$F$626:$F$667,$G676),"")),"*")</f>
        <v>*</v>
      </c>
      <c r="BV676" s="58" t="str">
        <f>IF(BV$9="Include",JoinAll(", ",JoinIfFuzzy(BV$626:BV$667,$F$626:$F$667,$G676),IF(AND(BV$2=BW$3,BW$9="Include (Platform Duplicate)"),JoinIfFuzzy(BW$626:BW$667,$F$626:$F$667,$G676),"")),"*")</f>
        <v>P*T-, P+T-</v>
      </c>
      <c r="BW676" s="58" t="str">
        <f>IF(BW$9="Include",JoinAll(", ",JoinIfFuzzy(BW$626:BW$667,$F$626:$F$667,$G676),IF(AND(BW$2=BX$3,BX$9="Include (Platform Duplicate)"),JoinIfFuzzy(BX$626:BX$667,$F$626:$F$667,$G676),"")),"*")</f>
        <v>*</v>
      </c>
      <c r="BX676" s="58" t="str">
        <f>IF(BX$9="Include",JoinAll(", ",JoinIfFuzzy(BX$626:BX$667,$F$626:$F$667,$G676),IF(AND(BX$2=BY$3,BY$9="Include (Platform Duplicate)"),JoinIfFuzzy(BY$626:BY$667,$F$626:$F$667,$G676),"")),"*")</f>
        <v>P*T*</v>
      </c>
      <c r="BY676" s="58" t="str">
        <f>IF(BY$9="Include",JoinAll(", ",JoinIfFuzzy(BY$626:BY$667,$F$626:$F$667,$G676),IF(AND(BY$2=BZ$3,BZ$9="Include (Platform Duplicate)"),JoinIfFuzzy(BZ$626:BZ$667,$F$626:$F$667,$G676),"")),"*")</f>
        <v>*</v>
      </c>
      <c r="BZ676" s="58" t="str">
        <f>IF(BZ$9="Include",JoinAll(", ",JoinIfFuzzy(BZ$626:BZ$667,$F$626:$F$667,$G676),IF(AND(BZ$2=CA$3,CA$9="Include (Platform Duplicate)"),JoinIfFuzzy(CA$626:CA$667,$F$626:$F$667,$G676),"")),"*")</f>
        <v>P*T-</v>
      </c>
      <c r="CA676" s="58" t="str">
        <f>IF(CA$9="Include",JoinAll(", ",JoinIfFuzzy(CA$626:CA$667,$F$626:$F$667,$G676),IF(AND(CA$2=CB$3,CB$9="Include (Platform Duplicate)"),JoinIfFuzzy(CB$626:CB$667,$F$626:$F$667,$G676),"")),"*")</f>
        <v>P*T-</v>
      </c>
      <c r="CB676" s="58" t="str">
        <f>IF(CB$9="Include",JoinAll(", ",JoinIfFuzzy(CB$626:CB$667,$F$626:$F$667,$G676),IF(AND(CB$2=CC$3,CC$9="Include (Platform Duplicate)"),JoinIfFuzzy(CC$626:CC$667,$F$626:$F$667,$G676),"")),"*")</f>
        <v>P*T*, P*T+</v>
      </c>
      <c r="CC676" s="58" t="str">
        <f>IF(CC$9="Include",JoinAll(", ",JoinIfFuzzy(CC$626:CC$667,$F$626:$F$667,$G676),IF(AND(CC$2=CD$3,CD$9="Include (Platform Duplicate)"),JoinIfFuzzy(CD$626:CD$667,$F$626:$F$667,$G676),"")),"*")</f>
        <v>P*T-, P+T-</v>
      </c>
      <c r="CD676" s="58" t="str">
        <f>IF(CD$9="Include",JoinAll(", ",JoinIfFuzzy(CD$626:CD$667,$F$626:$F$667,$G676),IF(AND(CD$2=CE$3,CE$9="Include (Platform Duplicate)"),JoinIfFuzzy(CE$626:CE$667,$F$626:$F$667,$G676),"")),"*")</f>
        <v>*</v>
      </c>
      <c r="CE676" s="58" t="str">
        <f>IF(CE$9="Include",JoinAll(", ",JoinIfFuzzy(CE$626:CE$667,$F$626:$F$667,$G676),IF(AND(CE$2=CF$3,CF$9="Include (Platform Duplicate)"),JoinIfFuzzy(CF$626:CF$667,$F$626:$F$667,$G676),"")),"*")</f>
        <v>*</v>
      </c>
      <c r="CF676" s="58" t="str">
        <f>IF(CF$9="Include",JoinAll(", ",JoinIfFuzzy(CF$626:CF$667,$F$626:$F$667,$G676),IF(AND(CF$2=CG$3,CG$9="Include (Platform Duplicate)"),JoinIfFuzzy(CG$626:CG$667,$F$626:$F$667,$G676),"")),"*")</f>
        <v>*</v>
      </c>
      <c r="CG676" s="58" t="str">
        <f>IF(CG$9="Include",JoinAll(", ",JoinIfFuzzy(CG$626:CG$667,$F$626:$F$667,$G676),IF(AND(CG$2=CH$3,CH$9="Include (Platform Duplicate)"),JoinIfFuzzy(CH$626:CH$667,$F$626:$F$667,$G676),"")),"*")</f>
        <v>P*T*</v>
      </c>
      <c r="CH676" s="58" t="str">
        <f>IF(CH$9="Include",JoinAll(", ",JoinIfFuzzy(CH$626:CH$667,$F$626:$F$667,$G676),IF(AND(CH$2=CI$3,CI$9="Include (Platform Duplicate)"),JoinIfFuzzy(CI$626:CI$667,$F$626:$F$667,$G676),"")),"*")</f>
        <v>P*T-, P+T-</v>
      </c>
      <c r="CI676" s="58" t="str">
        <f>IF(CI$9="Include",JoinAll(", ",JoinIfFuzzy(CI$626:CI$667,$F$626:$F$667,$G676),IF(AND(CI$2=CJ$3,CJ$9="Include (Platform Duplicate)"),JoinIfFuzzy(CJ$626:CJ$667,$F$626:$F$667,$G676),"")),"*")</f>
        <v>*</v>
      </c>
      <c r="CJ676" s="58" t="str">
        <f>IF(CJ$9="Include",JoinAll(", ",JoinIfFuzzy(CJ$626:CJ$667,$F$626:$F$667,$G676),IF(AND(CJ$2=CK$3,CK$9="Include (Platform Duplicate)"),JoinIfFuzzy(CK$626:CK$667,$F$626:$F$667,$G676),"")),"*")</f>
        <v>P*T-, P*T+</v>
      </c>
      <c r="CK676" s="58" t="str">
        <f>IF(CK$9="Include",JoinAll(", ",JoinIfFuzzy(CK$626:CK$667,$F$626:$F$667,$G676),IF(AND(CK$2=CL$3,CL$9="Include (Platform Duplicate)"),JoinIfFuzzy(CL$626:CL$667,$F$626:$F$667,$G676),"")),"*")</f>
        <v>P*T-</v>
      </c>
      <c r="CL676" s="58" t="str">
        <f>IF(CL$9="Include",JoinAll(", ",JoinIfFuzzy(CL$626:CL$667,$F$626:$F$667,$G676),IF(AND(CL$2=CM$3,CM$9="Include (Platform Duplicate)"),JoinIfFuzzy(CM$626:CM$667,$F$626:$F$667,$G676),"")),"*")</f>
        <v>P*T-, P+T+</v>
      </c>
      <c r="CM676" s="58" t="str">
        <f>IF(CM$9="Include",JoinAll(", ",JoinIfFuzzy(CM$626:CM$667,$F$626:$F$667,$G676),IF(AND(CM$2=CN$3,CN$9="Include (Platform Duplicate)"),JoinIfFuzzy(CN$626:CN$667,$F$626:$F$667,$G676),"")),"*")</f>
        <v>*</v>
      </c>
      <c r="CN676" s="58" t="str">
        <f>IF(CN$9="Include",JoinAll(", ",JoinIfFuzzy(CN$626:CN$667,$F$626:$F$667,$G676),IF(AND(CN$2=CO$3,CO$9="Include (Platform Duplicate)"),JoinIfFuzzy(CO$626:CO$667,$F$626:$F$667,$G676),"")),"*")</f>
        <v>P*T-</v>
      </c>
      <c r="CO676" s="58" t="str">
        <f>IF(CO$9="Include",JoinAll(", ",JoinIfFuzzy(CO$626:CO$667,$F$626:$F$667,$G676),IF(AND(CO$2=CP$3,CP$9="Include (Platform Duplicate)"),JoinIfFuzzy(CP$626:CP$667,$F$626:$F$667,$G676),"")),"*")</f>
        <v>P*T-, P+T-, P+T+</v>
      </c>
      <c r="CP676" s="58" t="str">
        <f>IF(CP$9="Include",JoinAll(", ",JoinIfFuzzy(CP$626:CP$667,$F$626:$F$667,$G676),IF(AND(CP$2=CQ$3,CQ$9="Include (Platform Duplicate)"),JoinIfFuzzy(CQ$626:CQ$667,$F$626:$F$667,$G676),"")),"*")</f>
        <v>*</v>
      </c>
      <c r="CQ676" s="58" t="str">
        <f>IF(CQ$9="Include",JoinAll(", ",JoinIfFuzzy(CQ$626:CQ$667,$F$626:$F$667,$G676),IF(AND(CQ$2=CR$3,CR$9="Include (Platform Duplicate)"),JoinIfFuzzy(CR$626:CR$667,$F$626:$F$667,$G676),"")),"*")</f>
        <v>P*T*</v>
      </c>
      <c r="CR676" s="58" t="str">
        <f>IF(CR$9="Include",JoinAll(", ",JoinIfFuzzy(CR$626:CR$667,$F$626:$F$667,$G676),IF(AND(CR$2=CS$3,CS$9="Include (Platform Duplicate)"),JoinIfFuzzy(CS$626:CS$667,$F$626:$F$667,$G676),"")),"*")</f>
        <v>P*T*</v>
      </c>
      <c r="CS676" s="58" t="str">
        <f>IF(CS$9="Include",JoinAll(", ",JoinIfFuzzy(CS$626:CS$667,$F$626:$F$667,$G676),IF(AND(CS$2=CT$3,CT$9="Include (Platform Duplicate)"),JoinIfFuzzy(CT$626:CT$667,$F$626:$F$667,$G676),"")),"*")</f>
        <v>P*T*</v>
      </c>
      <c r="CT676" s="58" t="str">
        <f>IF(CT$9="Include",JoinAll(", ",JoinIfFuzzy(CT$626:CT$667,$F$626:$F$667,$G676),IF(AND(CT$2=CU$3,CU$9="Include (Platform Duplicate)"),JoinIfFuzzy(CU$626:CU$667,$F$626:$F$667,$G676),"")),"*")</f>
        <v>*</v>
      </c>
      <c r="CU676" s="58" t="str">
        <f>IF(CU$9="Include",JoinAll(", ",JoinIfFuzzy(CU$626:CU$667,$F$626:$F$667,$G676),IF(AND(CU$2=CV$3,CV$9="Include (Platform Duplicate)"),JoinIfFuzzy(CV$626:CV$667,$F$626:$F$667,$G676),"")),"*")</f>
        <v>P*T-, P+T-</v>
      </c>
      <c r="CV676" s="58" t="str">
        <f>IF(CV$9="Include",JoinAll(", ",JoinIfFuzzy(CV$626:CV$667,$F$626:$F$667,$G676),IF(AND(CV$2=CW$3,CW$9="Include (Platform Duplicate)"),JoinIfFuzzy(CW$626:CW$667,$F$626:$F$667,$G676),"")),"*")</f>
        <v>*</v>
      </c>
      <c r="CW676" s="58" t="str">
        <f>IF(CW$9="Include",JoinAll(", ",JoinIfFuzzy(CW$626:CW$667,$F$626:$F$667,$G676),IF(AND(CW$2=CX$3,CX$9="Include (Platform Duplicate)"),JoinIfFuzzy(CX$626:CX$667,$F$626:$F$667,$G676),"")),"*")</f>
        <v>P*T*, P*T+</v>
      </c>
      <c r="CX676" s="58" t="str">
        <f>IF(CX$9="Include",JoinAll(", ",JoinIfFuzzy(CX$626:CX$667,$F$626:$F$667,$G676),IF(AND(CX$2=CY$3,CY$9="Include (Platform Duplicate)"),JoinIfFuzzy(CY$626:CY$667,$F$626:$F$667,$G676),"")),"*")</f>
        <v>*</v>
      </c>
      <c r="CY676" s="58" t="str">
        <f>IF(CY$9="Include",JoinAll(", ",JoinIfFuzzy(CY$626:CY$667,$F$626:$F$667,$G676),IF(AND(CY$2=CZ$3,CZ$9="Include (Platform Duplicate)"),JoinIfFuzzy(CZ$626:CZ$667,$F$626:$F$667,$G676),"")),"*")</f>
        <v>P*T-, P+T-, P+T+</v>
      </c>
      <c r="CZ676" s="58" t="str">
        <f>IF(CZ$9="Include",JoinAll(", ",JoinIfFuzzy(CZ$626:CZ$667,$F$626:$F$667,$G676),IF(AND(CZ$2=DA$3,DA$9="Include (Platform Duplicate)"),JoinIfFuzzy(DA$626:DA$667,$F$626:$F$667,$G676),"")),"*")</f>
        <v>*</v>
      </c>
      <c r="DA676" s="58" t="str">
        <f>IF(DA$9="Include",JoinAll(", ",JoinIfFuzzy(DA$626:DA$667,$F$626:$F$667,$G676),IF(AND(DA$2=DB$3,DB$9="Include (Platform Duplicate)"),JoinIfFuzzy(DB$626:DB$667,$F$626:$F$667,$G676),"")),"*")</f>
        <v>P*T-, P+T+</v>
      </c>
      <c r="DB676" s="58" t="str">
        <f>IF(DB$9="Include",JoinAll(", ",JoinIfFuzzy(DB$626:DB$667,$F$626:$F$667,$G676),IF(AND(DB$2=DC$3,DC$9="Include (Platform Duplicate)"),JoinIfFuzzy(DC$626:DC$667,$F$626:$F$667,$G676),"")),"*")</f>
        <v>*</v>
      </c>
      <c r="DC676" s="58" t="str">
        <f>IF(DC$9="Include",JoinAll(", ",JoinIfFuzzy(DC$626:DC$667,$F$626:$F$667,$G676),IF(AND(DC$2=DD$3,DD$9="Include (Platform Duplicate)"),JoinIfFuzzy(DD$626:DD$667,$F$626:$F$667,$G676),"")),"*")</f>
        <v>*</v>
      </c>
      <c r="DD676" s="58" t="str">
        <f>IF(DD$9="Include",JoinAll(", ",JoinIfFuzzy(DD$626:DD$667,$F$626:$F$667,$G676),IF(AND(DD$2=DE$3,DE$9="Include (Platform Duplicate)"),JoinIfFuzzy(DE$626:DE$667,$F$626:$F$667,$G676),"")),"*")</f>
        <v>P*T-</v>
      </c>
      <c r="DE676" s="58" t="str">
        <f>IF(DE$9="Include",JoinAll(", ",JoinIfFuzzy(DE$626:DE$667,$F$626:$F$667,$G676),IF(AND(DE$2=DF$3,DF$9="Include (Platform Duplicate)"),JoinIfFuzzy(DF$626:DF$667,$F$626:$F$667,$G676),"")),"*")</f>
        <v>P*T-, P+T-</v>
      </c>
      <c r="DF676" s="58" t="str">
        <f>IF(DF$9="Include",JoinAll(", ",JoinIfFuzzy(DF$626:DF$667,$F$626:$F$667,$G676),IF(AND(DF$2=DG$3,DG$9="Include (Platform Duplicate)"),JoinIfFuzzy(DG$626:DG$667,$F$626:$F$667,$G676),"")),"*")</f>
        <v>*</v>
      </c>
      <c r="DG676" s="58" t="str">
        <f>IF(DG$9="Include",JoinAll(", ",JoinIfFuzzy(DG$626:DG$667,$F$626:$F$667,$G676),IF(AND(DG$2=DH$3,DH$9="Include (Platform Duplicate)"),JoinIfFuzzy(DH$626:DH$667,$F$626:$F$667,$G676),"")),"*")</f>
        <v>P*T-, P*T+</v>
      </c>
      <c r="DH676" s="58" t="str">
        <f>IF(DH$9="Include",JoinAll(", ",JoinIfFuzzy(DH$626:DH$667,$F$626:$F$667,$G676),IF(AND(DH$2=DI$3,DI$9="Include (Platform Duplicate)"),JoinIfFuzzy(DI$626:DI$667,$F$626:$F$667,$G676),"")),"*")</f>
        <v>P*T-, P+T-</v>
      </c>
      <c r="DI676" s="58" t="str">
        <f>IF(DI$9="Include",JoinAll(", ",JoinIfFuzzy(DI$626:DI$667,$F$626:$F$667,$G676),IF(AND(DI$2=DJ$3,DJ$9="Include (Platform Duplicate)"),JoinIfFuzzy(DJ$626:DJ$667,$F$626:$F$667,$G676),"")),"*")</f>
        <v>P*T-, P*T+</v>
      </c>
      <c r="DJ676" s="58" t="str">
        <f>IF(DJ$9="Include",JoinAll(", ",JoinIfFuzzy(DJ$626:DJ$667,$F$626:$F$667,$G676),IF(AND(DJ$2=DK$3,DK$9="Include (Platform Duplicate)"),JoinIfFuzzy(DK$626:DK$667,$F$626:$F$667,$G676),"")),"*")</f>
        <v>P*T*</v>
      </c>
      <c r="DK676" s="58" t="str">
        <f>IF(DK$9="Include",JoinAll(", ",JoinIfFuzzy(DK$626:DK$667,$F$626:$F$667,$G676),IF(AND(DK$2=DL$3,DL$9="Include (Platform Duplicate)"),JoinIfFuzzy(DL$626:DL$667,$F$626:$F$667,$G676),"")),"*")</f>
        <v>*</v>
      </c>
      <c r="DL676" s="58" t="str">
        <f>IF(DL$9="Include",JoinAll(", ",JoinIfFuzzy(DL$626:DL$667,$F$626:$F$667,$G676),IF(AND(DL$2=DM$3,DM$9="Include (Platform Duplicate)"),JoinIfFuzzy(DM$626:DM$667,$F$626:$F$667,$G676),"")),"*")</f>
        <v>P*T-</v>
      </c>
      <c r="DM676" s="58" t="str">
        <f>IF(DM$9="Include",JoinAll(", ",JoinIfFuzzy(DM$626:DM$667,$F$626:$F$667,$G676),IF(AND(DM$2=DN$3,DN$9="Include (Platform Duplicate)"),JoinIfFuzzy(DN$626:DN$667,$F$626:$F$667,$G676),"")),"*")</f>
        <v>*</v>
      </c>
      <c r="DN676" s="58" t="str">
        <f>IF(DN$9="Include",JoinAll(", ",JoinIfFuzzy(DN$626:DN$667,$F$626:$F$667,$G676),IF(AND(DN$2=DO$3,DO$9="Include (Platform Duplicate)"),JoinIfFuzzy(DO$626:DO$667,$F$626:$F$667,$G676),"")),"*")</f>
        <v>P*T*, P*T+</v>
      </c>
      <c r="DO676" s="58" t="str">
        <f>IF(DO$9="Include",JoinAll(", ",JoinIfFuzzy(DO$626:DO$667,$F$626:$F$667,$G676),IF(AND(DO$2=DP$3,DP$9="Include (Platform Duplicate)"),JoinIfFuzzy(DP$626:DP$667,$F$626:$F$667,$G676),"")),"*")</f>
        <v>*</v>
      </c>
      <c r="DP676" s="58" t="str">
        <f>IF(DP$9="Include",JoinAll(", ",JoinIfFuzzy(DP$626:DP$667,$F$626:$F$667,$G676),IF(AND(DP$2=DQ$3,DQ$9="Include (Platform Duplicate)"),JoinIfFuzzy(DQ$626:DQ$667,$F$626:$F$667,$G676),"")),"*")</f>
        <v>P*T-, P+T-</v>
      </c>
      <c r="DQ676" s="58" t="str">
        <f>IF(DQ$9="Include",JoinAll(", ",JoinIfFuzzy(DQ$626:DQ$667,$F$626:$F$667,$G676),IF(AND(DQ$2=DR$3,DR$9="Include (Platform Duplicate)"),JoinIfFuzzy(DR$626:DR$667,$F$626:$F$667,$G676),"")),"*")</f>
        <v>*</v>
      </c>
      <c r="DR676" s="58" t="str">
        <f>IF(DR$9="Include",JoinAll(", ",JoinIfFuzzy(DR$626:DR$667,$F$626:$F$667,$G676),IF(AND(DR$2=DS$3,DS$9="Include (Platform Duplicate)"),JoinIfFuzzy(DS$626:DS$667,$F$626:$F$667,$G676),"")),"*")</f>
        <v>*</v>
      </c>
      <c r="DS676" s="58" t="str">
        <f>IF(DS$9="Include",JoinAll(", ",JoinIfFuzzy(DS$626:DS$667,$F$626:$F$667,$G676),IF(AND(DS$2=DT$3,DT$9="Include (Platform Duplicate)"),JoinIfFuzzy(DT$626:DT$667,$F$626:$F$667,$G676),"")),"*")</f>
        <v>P*T*</v>
      </c>
      <c r="DT676" s="58" t="str">
        <f>IF(DT$9="Include",JoinAll(", ",JoinIfFuzzy(DT$626:DT$667,$F$626:$F$667,$G676),IF(AND(DT$2=DU$3,DU$9="Include (Platform Duplicate)"),JoinIfFuzzy(DU$626:DU$667,$F$626:$F$667,$G676),"")),"*")</f>
        <v>P*T*</v>
      </c>
      <c r="DU676" s="58" t="str">
        <f>IF(DU$9="Include",JoinAll(", ",JoinIfFuzzy(DU$626:DU$667,$F$626:$F$667,$G676),IF(AND(DU$2=DV$3,DV$9="Include (Platform Duplicate)"),JoinIfFuzzy(DV$626:DV$667,$F$626:$F$667,$G676),"")),"*")</f>
        <v>*</v>
      </c>
      <c r="DV676" s="58" t="str">
        <f>IF(DV$9="Include",JoinAll(", ",JoinIfFuzzy(DV$626:DV$667,$F$626:$F$667,$G676),IF(AND(DV$2=DW$3,DW$9="Include (Platform Duplicate)"),JoinIfFuzzy(DW$626:DW$667,$F$626:$F$667,$G676),"")),"*")</f>
        <v>*</v>
      </c>
      <c r="DW676" s="58" t="str">
        <f>IF(DW$9="Include",JoinAll(", ",JoinIfFuzzy(DW$626:DW$667,$F$626:$F$667,$G676),IF(AND(DW$2=DX$3,DX$9="Include (Platform Duplicate)"),JoinIfFuzzy(DX$626:DX$667,$F$626:$F$667,$G676),"")),"*")</f>
        <v>P*T-</v>
      </c>
      <c r="DX676" s="58" t="str">
        <f>IF(DX$9="Include",JoinAll(", ",JoinIfFuzzy(DX$626:DX$667,$F$626:$F$667,$G676),IF(AND(DX$2=DY$3,DY$9="Include (Platform Duplicate)"),JoinIfFuzzy(DY$626:DY$667,$F$626:$F$667,$G676),"")),"*")</f>
        <v>P*T-</v>
      </c>
      <c r="DY676" s="58" t="str">
        <f>IF(DY$9="Include",JoinAll(", ",JoinIfFuzzy(DY$626:DY$667,$F$626:$F$667,$G676),IF(AND(DY$2=DZ$3,DZ$9="Include (Platform Duplicate)"),JoinIfFuzzy(DZ$626:DZ$667,$F$626:$F$667,$G676),"")),"*")</f>
        <v>P*T-, P+T-, P+T+</v>
      </c>
      <c r="DZ676" s="58" t="str">
        <f>IF(DZ$9="Include",JoinAll(", ",JoinIfFuzzy(DZ$626:DZ$667,$F$626:$F$667,$G676),IF(AND(DZ$2=EA$3,EA$9="Include (Platform Duplicate)"),JoinIfFuzzy(EA$626:EA$667,$F$626:$F$667,$G676),"")),"*")</f>
        <v>*</v>
      </c>
      <c r="EA676" s="58" t="str">
        <f>IF(EA$9="Include",JoinAll(", ",JoinIfFuzzy(EA$626:EA$667,$F$626:$F$667,$G676),IF(AND(EA$2=EB$3,EB$9="Include (Platform Duplicate)"),JoinIfFuzzy(EB$626:EB$667,$F$626:$F$667,$G676),"")),"*")</f>
        <v>P*T*, P*T+</v>
      </c>
      <c r="EB676" s="58" t="str">
        <f>IF(EB$9="Include",JoinAll(", ",JoinIfFuzzy(EB$626:EB$667,$F$626:$F$667,$G676),IF(AND(EB$2=EC$3,EC$9="Include (Platform Duplicate)"),JoinIfFuzzy(EC$626:EC$667,$F$626:$F$667,$G676),"")),"*")</f>
        <v>P*T-</v>
      </c>
      <c r="EC676" s="58" t="str">
        <f>IF(EC$9="Include",JoinAll(", ",JoinIfFuzzy(EC$626:EC$667,$F$626:$F$667,$G676),IF(AND(EC$2=ED$3,ED$9="Include (Platform Duplicate)"),JoinIfFuzzy(ED$626:ED$667,$F$626:$F$667,$G676),"")),"*")</f>
        <v>P*T-, P+T-, P+T+</v>
      </c>
      <c r="ED676" s="58" t="str">
        <f>IF(ED$9="Include",JoinAll(", ",JoinIfFuzzy(ED$626:ED$667,$F$626:$F$667,$G676),IF(AND(ED$2=EE$3,EE$9="Include (Platform Duplicate)"),JoinIfFuzzy(EE$626:EE$667,$F$626:$F$667,$G676),"")),"*")</f>
        <v>*</v>
      </c>
      <c r="EE676" s="58" t="str">
        <f>IF(EE$9="Include",JoinAll(", ",JoinIfFuzzy(EE$626:EE$667,$F$626:$F$667,$G676),IF(AND(EE$2=EF$3,EF$9="Include (Platform Duplicate)"),JoinIfFuzzy(EF$626:EF$667,$F$626:$F$667,$G676),"")),"*")</f>
        <v>P*T-, P*T+, P+T-</v>
      </c>
      <c r="EF676" s="58" t="str">
        <f>IF(EF$9="Include",JoinAll(", ",JoinIfFuzzy(EF$626:EF$667,$F$626:$F$667,$G676),IF(AND(EF$2=EG$3,EG$9="Include (Platform Duplicate)"),JoinIfFuzzy(EG$626:EG$667,$F$626:$F$667,$G676),"")),"*")</f>
        <v>P*T*, P*T+</v>
      </c>
      <c r="EG676" s="58" t="str">
        <f>IF(EG$9="Include",JoinAll(", ",JoinIfFuzzy(EG$626:EG$667,$F$626:$F$667,$G676),IF(AND(EG$2=EH$3,EH$9="Include (Platform Duplicate)"),JoinIfFuzzy(EH$626:EH$667,$F$626:$F$667,$G676),"")),"*")</f>
        <v>*</v>
      </c>
      <c r="EH676" s="58" t="str">
        <f>IF(EH$9="Include",JoinAll(", ",JoinIfFuzzy(EH$626:EH$667,$F$626:$F$667,$G676),IF(AND(EH$2=EI$3,EI$9="Include (Platform Duplicate)"),JoinIfFuzzy(EI$626:EI$667,$F$626:$F$667,$G676),"")),"*")</f>
        <v>P*T-, P+T-, P+T+</v>
      </c>
      <c r="EI676" s="58" t="str">
        <f>IF(EI$9="Include",JoinAll(", ",JoinIfFuzzy(EI$626:EI$667,$F$626:$F$667,$G676),IF(AND(EI$2=EJ$3,EJ$9="Include (Platform Duplicate)"),JoinIfFuzzy(EJ$626:EJ$667,$F$626:$F$667,$G676),"")),"*")</f>
        <v>*</v>
      </c>
      <c r="EJ676" s="58" t="str">
        <f>IF(EJ$9="Include",JoinAll(", ",JoinIfFuzzy(EJ$626:EJ$667,$F$626:$F$667,$G676),IF(AND(EJ$2=EK$3,EK$9="Include (Platform Duplicate)"),JoinIfFuzzy(EK$626:EK$667,$F$626:$F$667,$G676),"")),"*")</f>
        <v>P*T-, P+T-, P+T+</v>
      </c>
      <c r="EK676" s="58" t="str">
        <f>IF(EK$9="Include",JoinAll(", ",JoinIfFuzzy(EK$626:EK$667,$F$626:$F$667,$G676),IF(AND(EK$2=EL$3,EL$9="Include (Platform Duplicate)"),JoinIfFuzzy(EL$626:EL$667,$F$626:$F$667,$G676),"")),"*")</f>
        <v>*</v>
      </c>
      <c r="EL676" s="109"/>
      <c r="EM676" s="109"/>
    </row>
    <row r="677" spans="1:143" s="58" customFormat="1" ht="12.75" customHeight="1" x14ac:dyDescent="0.25">
      <c r="A677" s="5"/>
      <c r="B677" s="96"/>
      <c r="C677" s="96"/>
      <c r="D677" s="96"/>
      <c r="E677" s="96"/>
      <c r="F677" s="96"/>
      <c r="G677" s="4" t="s">
        <v>4277</v>
      </c>
      <c r="H677" s="18"/>
      <c r="I677" s="18"/>
      <c r="J677" s="58">
        <f>IF(J$9="Include",JoinAll(", ",JoinIfFuzzy(J$626:J$667,$F$626:$F$667,$G677),IF(AND(J$2=K$3,K$9="Include (Platform Duplicate)"),JoinIfFuzzy(K$626:K$667,$F$626:$F$667,$G677),"")),"*")</f>
        <v>0</v>
      </c>
      <c r="K677" s="58">
        <f>IF(K$9="Include",JoinAll(", ",JoinIfFuzzy(K$626:K$667,$F$626:$F$667,$G677),IF(AND(K$2=L$3,L$9="Include (Platform Duplicate)"),JoinIfFuzzy(L$626:L$667,$F$626:$F$667,$G677),"")),"*")</f>
        <v>0</v>
      </c>
      <c r="L677" s="58" t="str">
        <f>IF(L$9="Include",JoinAll(", ",JoinIfFuzzy(L$626:L$667,$F$626:$F$667,$G677),IF(AND(L$2=M$3,M$9="Include (Platform Duplicate)"),JoinIfFuzzy(M$626:M$667,$F$626:$F$667,$G677),"")),"*")</f>
        <v>*</v>
      </c>
      <c r="M677" s="58">
        <f>IF(M$9="Include",JoinAll(", ",JoinIfFuzzy(M$626:M$667,$F$626:$F$667,$G677),IF(AND(M$2=N$3,N$9="Include (Platform Duplicate)"),JoinIfFuzzy(N$626:N$667,$F$626:$F$667,$G677),"")),"*")</f>
        <v>0</v>
      </c>
      <c r="N677" s="58" t="str">
        <f>IF(N$9="Include",JoinAll(", ",JoinIfFuzzy(N$626:N$667,$F$626:$F$667,$G677),IF(AND(N$2=O$3,O$9="Include (Platform Duplicate)"),JoinIfFuzzy(O$626:O$667,$F$626:$F$667,$G677),"")),"*")</f>
        <v>*</v>
      </c>
      <c r="O677" s="58">
        <f>IF(O$9="Include",JoinAll(", ",JoinIfFuzzy(O$626:O$667,$F$626:$F$667,$G677),IF(AND(O$2=P$3,P$9="Include (Platform Duplicate)"),JoinIfFuzzy(P$626:P$667,$F$626:$F$667,$G677),"")),"*")</f>
        <v>0</v>
      </c>
      <c r="P677" s="58" t="str">
        <f>IF(P$9="Include",JoinAll(", ",JoinIfFuzzy(P$626:P$667,$F$626:$F$667,$G677),IF(AND(P$2=Q$3,Q$9="Include (Platform Duplicate)"),JoinIfFuzzy(Q$626:Q$667,$F$626:$F$667,$G677),"")),"*")</f>
        <v>*</v>
      </c>
      <c r="Q677" s="58">
        <f>IF(Q$9="Include",JoinAll(", ",JoinIfFuzzy(Q$626:Q$667,$F$626:$F$667,$G677),IF(AND(Q$2=R$3,R$9="Include (Platform Duplicate)"),JoinIfFuzzy(R$626:R$667,$F$626:$F$667,$G677),"")),"*")</f>
        <v>0</v>
      </c>
      <c r="R677" s="58" t="str">
        <f>IF(R$9="Include",JoinAll(", ",JoinIfFuzzy(R$626:R$667,$F$626:$F$667,$G677),IF(AND(R$2=S$3,S$9="Include (Platform Duplicate)"),JoinIfFuzzy(S$626:S$667,$F$626:$F$667,$G677),"")),"*")</f>
        <v>*</v>
      </c>
      <c r="S677" s="58">
        <f>IF(S$9="Include",JoinAll(", ",JoinIfFuzzy(S$626:S$667,$F$626:$F$667,$G677),IF(AND(S$2=T$3,T$9="Include (Platform Duplicate)"),JoinIfFuzzy(T$626:T$667,$F$626:$F$667,$G677),"")),"*")</f>
        <v>0</v>
      </c>
      <c r="T677" s="58" t="str">
        <f>IF(T$9="Include",JoinAll(", ",JoinIfFuzzy(T$626:T$667,$F$626:$F$667,$G677),IF(AND(T$2=U$3,U$9="Include (Platform Duplicate)"),JoinIfFuzzy(U$626:U$667,$F$626:$F$667,$G677),"")),"*")</f>
        <v>*</v>
      </c>
      <c r="U677" s="58">
        <f>IF(U$9="Include",JoinAll(", ",JoinIfFuzzy(U$626:U$667,$F$626:$F$667,$G677),IF(AND(U$2=V$3,V$9="Include (Platform Duplicate)"),JoinIfFuzzy(V$626:V$667,$F$626:$F$667,$G677),"")),"*")</f>
        <v>0</v>
      </c>
      <c r="V677" s="58">
        <f>IF(V$9="Include",JoinAll(", ",JoinIfFuzzy(V$626:V$667,$F$626:$F$667,$G677),IF(AND(V$2=W$3,W$9="Include (Platform Duplicate)"),JoinIfFuzzy(W$626:W$667,$F$626:$F$667,$G677),"")),"*")</f>
        <v>0</v>
      </c>
      <c r="W677" s="58">
        <f>IF(W$9="Include",JoinAll(", ",JoinIfFuzzy(W$626:W$667,$F$626:$F$667,$G677),IF(AND(W$2=X$3,X$9="Include (Platform Duplicate)"),JoinIfFuzzy(X$626:X$667,$F$626:$F$667,$G677),"")),"*")</f>
        <v>0</v>
      </c>
      <c r="X677" s="58" t="str">
        <f>IF(X$9="Include",JoinAll(", ",JoinIfFuzzy(X$626:X$667,$F$626:$F$667,$G677),IF(AND(X$2=Y$3,Y$9="Include (Platform Duplicate)"),JoinIfFuzzy(Y$626:Y$667,$F$626:$F$667,$G677),"")),"*")</f>
        <v>*</v>
      </c>
      <c r="Y677" s="58">
        <f>IF(Y$9="Include",JoinAll(", ",JoinIfFuzzy(Y$626:Y$667,$F$626:$F$667,$G677),IF(AND(Y$2=Z$3,Z$9="Include (Platform Duplicate)"),JoinIfFuzzy(Z$626:Z$667,$F$626:$F$667,$G677),"")),"*")</f>
        <v>0</v>
      </c>
      <c r="Z677" s="58" t="str">
        <f>IF(Z$9="Include",JoinAll(", ",JoinIfFuzzy(Z$626:Z$667,$F$626:$F$667,$G677),IF(AND(Z$2=AA$3,AA$9="Include (Platform Duplicate)"),JoinIfFuzzy(AA$626:AA$667,$F$626:$F$667,$G677),"")),"*")</f>
        <v>*</v>
      </c>
      <c r="AA677" s="58">
        <f>IF(AA$9="Include",JoinAll(", ",JoinIfFuzzy(AA$626:AA$667,$F$626:$F$667,$G677),IF(AND(AA$2=AB$3,AB$9="Include (Platform Duplicate)"),JoinIfFuzzy(AB$626:AB$667,$F$626:$F$667,$G677),"")),"*")</f>
        <v>0</v>
      </c>
      <c r="AB677" s="58" t="str">
        <f>IF(AB$9="Include",JoinAll(", ",JoinIfFuzzy(AB$626:AB$667,$F$626:$F$667,$G677),IF(AND(AB$2=AC$3,AC$9="Include (Platform Duplicate)"),JoinIfFuzzy(AC$626:AC$667,$F$626:$F$667,$G677),"")),"*")</f>
        <v>*</v>
      </c>
      <c r="AC677" s="58">
        <f>IF(AC$9="Include",JoinAll(", ",JoinIfFuzzy(AC$626:AC$667,$F$626:$F$667,$G677),IF(AND(AC$2=AD$3,AD$9="Include (Platform Duplicate)"),JoinIfFuzzy(AD$626:AD$667,$F$626:$F$667,$G677),"")),"*")</f>
        <v>0</v>
      </c>
      <c r="AD677" s="58">
        <f>IF(AD$9="Include",JoinAll(", ",JoinIfFuzzy(AD$626:AD$667,$F$626:$F$667,$G677),IF(AND(AD$2=AE$3,AE$9="Include (Platform Duplicate)"),JoinIfFuzzy(AE$626:AE$667,$F$626:$F$667,$G677),"")),"*")</f>
        <v>0</v>
      </c>
      <c r="AE677" s="58" t="str">
        <f>IF(AE$9="Include",JoinAll(", ",JoinIfFuzzy(AE$626:AE$667,$F$626:$F$667,$G677),IF(AND(AE$2=AF$3,AF$9="Include (Platform Duplicate)"),JoinIfFuzzy(AF$626:AF$667,$F$626:$F$667,$G677),"")),"*")</f>
        <v>*</v>
      </c>
      <c r="AF677" s="58">
        <f>IF(AF$9="Include",JoinAll(", ",JoinIfFuzzy(AF$626:AF$667,$F$626:$F$667,$G677),IF(AND(AF$2=AG$3,AG$9="Include (Platform Duplicate)"),JoinIfFuzzy(AG$626:AG$667,$F$626:$F$667,$G677),"")),"*")</f>
        <v>0</v>
      </c>
      <c r="AG677" s="58">
        <f>IF(AG$9="Include",JoinAll(", ",JoinIfFuzzy(AG$626:AG$667,$F$626:$F$667,$G677),IF(AND(AG$2=AH$3,AH$9="Include (Platform Duplicate)"),JoinIfFuzzy(AH$626:AH$667,$F$626:$F$667,$G677),"")),"*")</f>
        <v>0</v>
      </c>
      <c r="AH677" s="58">
        <f>IF(AH$9="Include",JoinAll(", ",JoinIfFuzzy(AH$626:AH$667,$F$626:$F$667,$G677),IF(AND(AH$2=AI$3,AI$9="Include (Platform Duplicate)"),JoinIfFuzzy(AI$626:AI$667,$F$626:$F$667,$G677),"")),"*")</f>
        <v>0</v>
      </c>
      <c r="AI677" s="58" t="str">
        <f>IF(AI$9="Include",JoinAll(", ",JoinIfFuzzy(AI$626:AI$667,$F$626:$F$667,$G677),IF(AND(AI$2=AJ$3,AJ$9="Include (Platform Duplicate)"),JoinIfFuzzy(AJ$626:AJ$667,$F$626:$F$667,$G677),"")),"*")</f>
        <v>*</v>
      </c>
      <c r="AJ677" s="58">
        <f>IF(AJ$9="Include",JoinAll(", ",JoinIfFuzzy(AJ$626:AJ$667,$F$626:$F$667,$G677),IF(AND(AJ$2=AK$3,AK$9="Include (Platform Duplicate)"),JoinIfFuzzy(AK$626:AK$667,$F$626:$F$667,$G677),"")),"*")</f>
        <v>0</v>
      </c>
      <c r="AK677" s="58" t="str">
        <f>IF(AK$9="Include",JoinAll(", ",JoinIfFuzzy(AK$626:AK$667,$F$626:$F$667,$G677),IF(AND(AK$2=AL$3,AL$9="Include (Platform Duplicate)"),JoinIfFuzzy(AL$626:AL$667,$F$626:$F$667,$G677),"")),"*")</f>
        <v>*</v>
      </c>
      <c r="AL677" s="58">
        <f>IF(AL$9="Include",JoinAll(", ",JoinIfFuzzy(AL$626:AL$667,$F$626:$F$667,$G677),IF(AND(AL$2=AM$3,AM$9="Include (Platform Duplicate)"),JoinIfFuzzy(AM$626:AM$667,$F$626:$F$667,$G677),"")),"*")</f>
        <v>0</v>
      </c>
      <c r="AM677" s="58">
        <f>IF(AM$9="Include",JoinAll(", ",JoinIfFuzzy(AM$626:AM$667,$F$626:$F$667,$G677),IF(AND(AM$2=AN$3,AN$9="Include (Platform Duplicate)"),JoinIfFuzzy(AN$626:AN$667,$F$626:$F$667,$G677),"")),"*")</f>
        <v>0</v>
      </c>
      <c r="AN677" s="58">
        <f>IF(AN$9="Include",JoinAll(", ",JoinIfFuzzy(AN$626:AN$667,$F$626:$F$667,$G677),IF(AND(AN$2=AO$3,AO$9="Include (Platform Duplicate)"),JoinIfFuzzy(AO$626:AO$667,$F$626:$F$667,$G677),"")),"*")</f>
        <v>0</v>
      </c>
      <c r="AO677" s="58" t="str">
        <f>IF(AO$9="Include",JoinAll(", ",JoinIfFuzzy(AO$626:AO$667,$F$626:$F$667,$G677),IF(AND(AO$2=AP$3,AP$9="Include (Platform Duplicate)"),JoinIfFuzzy(AP$626:AP$667,$F$626:$F$667,$G677),"")),"*")</f>
        <v>*</v>
      </c>
      <c r="AP677" s="58">
        <f>IF(AP$9="Include",JoinAll(", ",JoinIfFuzzy(AP$626:AP$667,$F$626:$F$667,$G677),IF(AND(AP$2=AQ$3,AQ$9="Include (Platform Duplicate)"),JoinIfFuzzy(AQ$626:AQ$667,$F$626:$F$667,$G677),"")),"*")</f>
        <v>0</v>
      </c>
      <c r="AQ677" s="58" t="str">
        <f>IF(AQ$9="Include",JoinAll(", ",JoinIfFuzzy(AQ$626:AQ$667,$F$626:$F$667,$G677),IF(AND(AQ$2=AR$3,AR$9="Include (Platform Duplicate)"),JoinIfFuzzy(AR$626:AR$667,$F$626:$F$667,$G677),"")),"*")</f>
        <v>*</v>
      </c>
      <c r="AR677" s="58">
        <f>IF(AR$9="Include",JoinAll(", ",JoinIfFuzzy(AR$626:AR$667,$F$626:$F$667,$G677),IF(AND(AR$2=AS$3,AS$9="Include (Platform Duplicate)"),JoinIfFuzzy(AS$626:AS$667,$F$626:$F$667,$G677),"")),"*")</f>
        <v>0</v>
      </c>
      <c r="AS677" s="58" t="str">
        <f>IF(AS$9="Include",JoinAll(", ",JoinIfFuzzy(AS$626:AS$667,$F$626:$F$667,$G677),IF(AND(AS$2=AT$3,AT$9="Include (Platform Duplicate)"),JoinIfFuzzy(AT$626:AT$667,$F$626:$F$667,$G677),"")),"*")</f>
        <v>*</v>
      </c>
      <c r="AT677" s="58">
        <f>IF(AT$9="Include",JoinAll(", ",JoinIfFuzzy(AT$626:AT$667,$F$626:$F$667,$G677),IF(AND(AT$2=AU$3,AU$9="Include (Platform Duplicate)"),JoinIfFuzzy(AU$626:AU$667,$F$626:$F$667,$G677),"")),"*")</f>
        <v>0</v>
      </c>
      <c r="AU677" s="58">
        <f>IF(AU$9="Include",JoinAll(", ",JoinIfFuzzy(AU$626:AU$667,$F$626:$F$667,$G677),IF(AND(AU$2=AV$3,AV$9="Include (Platform Duplicate)"),JoinIfFuzzy(AV$626:AV$667,$F$626:$F$667,$G677),"")),"*")</f>
        <v>0</v>
      </c>
      <c r="AV677" s="58" t="str">
        <f>IF(AV$9="Include",JoinAll(", ",JoinIfFuzzy(AV$626:AV$667,$F$626:$F$667,$G677),IF(AND(AV$2=AW$3,AW$9="Include (Platform Duplicate)"),JoinIfFuzzy(AW$626:AW$667,$F$626:$F$667,$G677),"")),"*")</f>
        <v>*</v>
      </c>
      <c r="AW677" s="58" t="str">
        <f>IF(AW$9="Include",JoinAll(", ",JoinIfFuzzy(AW$626:AW$667,$F$626:$F$667,$G677),IF(AND(AW$2=AX$3,AX$9="Include (Platform Duplicate)"),JoinIfFuzzy(AX$626:AX$667,$F$626:$F$667,$G677),"")),"*")</f>
        <v>*</v>
      </c>
      <c r="AX677" s="58" t="str">
        <f>IF(AX$9="Include",JoinAll(", ",JoinIfFuzzy(AX$626:AX$667,$F$626:$F$667,$G677),IF(AND(AX$2=AY$3,AY$9="Include (Platform Duplicate)"),JoinIfFuzzy(AY$626:AY$667,$F$626:$F$667,$G677),"")),"*")</f>
        <v>*</v>
      </c>
      <c r="AY677" s="58" t="str">
        <f>IF(AY$9="Include",JoinAll(", ",JoinIfFuzzy(AY$626:AY$667,$F$626:$F$667,$G677),IF(AND(AY$2=AZ$3,AZ$9="Include (Platform Duplicate)"),JoinIfFuzzy(AZ$626:AZ$667,$F$626:$F$667,$G677),"")),"*")</f>
        <v>*</v>
      </c>
      <c r="AZ677" s="58">
        <f>IF(AZ$9="Include",JoinAll(", ",JoinIfFuzzy(AZ$626:AZ$667,$F$626:$F$667,$G677),IF(AND(AZ$2=BA$3,BA$9="Include (Platform Duplicate)"),JoinIfFuzzy(BA$626:BA$667,$F$626:$F$667,$G677),"")),"*")</f>
        <v>0</v>
      </c>
      <c r="BA677" s="58">
        <f>IF(BA$9="Include",JoinAll(", ",JoinIfFuzzy(BA$626:BA$667,$F$626:$F$667,$G677),IF(AND(BA$2=BB$3,BB$9="Include (Platform Duplicate)"),JoinIfFuzzy(BB$626:BB$667,$F$626:$F$667,$G677),"")),"*")</f>
        <v>0</v>
      </c>
      <c r="BB677" s="58">
        <f>IF(BB$9="Include",JoinAll(", ",JoinIfFuzzy(BB$626:BB$667,$F$626:$F$667,$G677),IF(AND(BB$2=BC$3,BC$9="Include (Platform Duplicate)"),JoinIfFuzzy(BC$626:BC$667,$F$626:$F$667,$G677),"")),"*")</f>
        <v>0</v>
      </c>
      <c r="BC677" s="58">
        <f>IF(BC$9="Include",JoinAll(", ",JoinIfFuzzy(BC$626:BC$667,$F$626:$F$667,$G677),IF(AND(BC$2=BD$3,BD$9="Include (Platform Duplicate)"),JoinIfFuzzy(BD$626:BD$667,$F$626:$F$667,$G677),"")),"*")</f>
        <v>0</v>
      </c>
      <c r="BD677" s="58">
        <f>IF(BD$9="Include",JoinAll(", ",JoinIfFuzzy(BD$626:BD$667,$F$626:$F$667,$G677),IF(AND(BD$2=BE$3,BE$9="Include (Platform Duplicate)"),JoinIfFuzzy(BE$626:BE$667,$F$626:$F$667,$G677),"")),"*")</f>
        <v>0</v>
      </c>
      <c r="BE677" s="58" t="str">
        <f>IF(BE$9="Include",JoinAll(", ",JoinIfFuzzy(BE$626:BE$667,$F$626:$F$667,$G677),IF(AND(BE$2=BF$3,BF$9="Include (Platform Duplicate)"),JoinIfFuzzy(BF$626:BF$667,$F$626:$F$667,$G677),"")),"*")</f>
        <v>*</v>
      </c>
      <c r="BF677" s="58" t="str">
        <f>IF(BF$9="Include",JoinAll(", ",JoinIfFuzzy(BF$626:BF$667,$F$626:$F$667,$G677),IF(AND(BF$2=BG$3,BG$9="Include (Platform Duplicate)"),JoinIfFuzzy(BG$626:BG$667,$F$626:$F$667,$G677),"")),"*")</f>
        <v>*</v>
      </c>
      <c r="BG677" s="58">
        <f>IF(BG$9="Include",JoinAll(", ",JoinIfFuzzy(BG$626:BG$667,$F$626:$F$667,$G677),IF(AND(BG$2=BH$3,BH$9="Include (Platform Duplicate)"),JoinIfFuzzy(BH$626:BH$667,$F$626:$F$667,$G677),"")),"*")</f>
        <v>0</v>
      </c>
      <c r="BH677" s="58" t="str">
        <f>IF(BH$9="Include",JoinAll(", ",JoinIfFuzzy(BH$626:BH$667,$F$626:$F$667,$G677),IF(AND(BH$2=BI$3,BI$9="Include (Platform Duplicate)"),JoinIfFuzzy(BI$626:BI$667,$F$626:$F$667,$G677),"")),"*")</f>
        <v>*</v>
      </c>
      <c r="BI677" s="58">
        <f>IF(BI$9="Include",JoinAll(", ",JoinIfFuzzy(BI$626:BI$667,$F$626:$F$667,$G677),IF(AND(BI$2=BJ$3,BJ$9="Include (Platform Duplicate)"),JoinIfFuzzy(BJ$626:BJ$667,$F$626:$F$667,$G677),"")),"*")</f>
        <v>0</v>
      </c>
      <c r="BJ677" s="58">
        <f>IF(BJ$9="Include",JoinAll(", ",JoinIfFuzzy(BJ$626:BJ$667,$F$626:$F$667,$G677),IF(AND(BJ$2=BK$3,BK$9="Include (Platform Duplicate)"),JoinIfFuzzy(BK$626:BK$667,$F$626:$F$667,$G677),"")),"*")</f>
        <v>0</v>
      </c>
      <c r="BK677" s="58" t="str">
        <f>IF(BK$9="Include",JoinAll(", ",JoinIfFuzzy(BK$626:BK$667,$F$626:$F$667,$G677),IF(AND(BK$2=BL$3,BL$9="Include (Platform Duplicate)"),JoinIfFuzzy(BL$626:BL$667,$F$626:$F$667,$G677),"")),"*")</f>
        <v>*</v>
      </c>
      <c r="BL677" s="58">
        <f>IF(BL$9="Include",JoinAll(", ",JoinIfFuzzy(BL$626:BL$667,$F$626:$F$667,$G677),IF(AND(BL$2=BM$3,BM$9="Include (Platform Duplicate)"),JoinIfFuzzy(BM$626:BM$667,$F$626:$F$667,$G677),"")),"*")</f>
        <v>0</v>
      </c>
      <c r="BM677" s="58" t="str">
        <f>IF(BM$9="Include",JoinAll(", ",JoinIfFuzzy(BM$626:BM$667,$F$626:$F$667,$G677),IF(AND(BM$2=BN$3,BN$9="Include (Platform Duplicate)"),JoinIfFuzzy(BN$626:BN$667,$F$626:$F$667,$G677),"")),"*")</f>
        <v>*</v>
      </c>
      <c r="BN677" s="58">
        <f>IF(BN$9="Include",JoinAll(", ",JoinIfFuzzy(BN$626:BN$667,$F$626:$F$667,$G677),IF(AND(BN$2=BO$3,BO$9="Include (Platform Duplicate)"),JoinIfFuzzy(BO$626:BO$667,$F$626:$F$667,$G677),"")),"*")</f>
        <v>0</v>
      </c>
      <c r="BO677" s="58">
        <f>IF(BO$9="Include",JoinAll(", ",JoinIfFuzzy(BO$626:BO$667,$F$626:$F$667,$G677),IF(AND(BO$2=BP$3,BP$9="Include (Platform Duplicate)"),JoinIfFuzzy(BP$626:BP$667,$F$626:$F$667,$G677),"")),"*")</f>
        <v>0</v>
      </c>
      <c r="BP677" s="58" t="str">
        <f>IF(BP$9="Include",JoinAll(", ",JoinIfFuzzy(BP$626:BP$667,$F$626:$F$667,$G677),IF(AND(BP$2=BQ$3,BQ$9="Include (Platform Duplicate)"),JoinIfFuzzy(BQ$626:BQ$667,$F$626:$F$667,$G677),"")),"*")</f>
        <v>*</v>
      </c>
      <c r="BQ677" s="58">
        <f>IF(BQ$9="Include",JoinAll(", ",JoinIfFuzzy(BQ$626:BQ$667,$F$626:$F$667,$G677),IF(AND(BQ$2=BR$3,BR$9="Include (Platform Duplicate)"),JoinIfFuzzy(BR$626:BR$667,$F$626:$F$667,$G677),"")),"*")</f>
        <v>0</v>
      </c>
      <c r="BR677" s="58" t="str">
        <f>IF(BR$9="Include",JoinAll(", ",JoinIfFuzzy(BR$626:BR$667,$F$626:$F$667,$G677),IF(AND(BR$2=BS$3,BS$9="Include (Platform Duplicate)"),JoinIfFuzzy(BS$626:BS$667,$F$626:$F$667,$G677),"")),"*")</f>
        <v>*</v>
      </c>
      <c r="BS677" s="58">
        <f>IF(BS$9="Include",JoinAll(", ",JoinIfFuzzy(BS$626:BS$667,$F$626:$F$667,$G677),IF(AND(BS$2=BT$3,BT$9="Include (Platform Duplicate)"),JoinIfFuzzy(BT$626:BT$667,$F$626:$F$667,$G677),"")),"*")</f>
        <v>0</v>
      </c>
      <c r="BT677" s="58">
        <f>IF(BT$9="Include",JoinAll(", ",JoinIfFuzzy(BT$626:BT$667,$F$626:$F$667,$G677),IF(AND(BT$2=BU$3,BU$9="Include (Platform Duplicate)"),JoinIfFuzzy(BU$626:BU$667,$F$626:$F$667,$G677),"")),"*")</f>
        <v>0</v>
      </c>
      <c r="BU677" s="58" t="str">
        <f>IF(BU$9="Include",JoinAll(", ",JoinIfFuzzy(BU$626:BU$667,$F$626:$F$667,$G677),IF(AND(BU$2=BV$3,BV$9="Include (Platform Duplicate)"),JoinIfFuzzy(BV$626:BV$667,$F$626:$F$667,$G677),"")),"*")</f>
        <v>*</v>
      </c>
      <c r="BV677" s="58">
        <f>IF(BV$9="Include",JoinAll(", ",JoinIfFuzzy(BV$626:BV$667,$F$626:$F$667,$G677),IF(AND(BV$2=BW$3,BW$9="Include (Platform Duplicate)"),JoinIfFuzzy(BW$626:BW$667,$F$626:$F$667,$G677),"")),"*")</f>
        <v>0</v>
      </c>
      <c r="BW677" s="58" t="str">
        <f>IF(BW$9="Include",JoinAll(", ",JoinIfFuzzy(BW$626:BW$667,$F$626:$F$667,$G677),IF(AND(BW$2=BX$3,BX$9="Include (Platform Duplicate)"),JoinIfFuzzy(BX$626:BX$667,$F$626:$F$667,$G677),"")),"*")</f>
        <v>*</v>
      </c>
      <c r="BX677" s="58">
        <f>IF(BX$9="Include",JoinAll(", ",JoinIfFuzzy(BX$626:BX$667,$F$626:$F$667,$G677),IF(AND(BX$2=BY$3,BY$9="Include (Platform Duplicate)"),JoinIfFuzzy(BY$626:BY$667,$F$626:$F$667,$G677),"")),"*")</f>
        <v>0</v>
      </c>
      <c r="BY677" s="58" t="str">
        <f>IF(BY$9="Include",JoinAll(", ",JoinIfFuzzy(BY$626:BY$667,$F$626:$F$667,$G677),IF(AND(BY$2=BZ$3,BZ$9="Include (Platform Duplicate)"),JoinIfFuzzy(BZ$626:BZ$667,$F$626:$F$667,$G677),"")),"*")</f>
        <v>*</v>
      </c>
      <c r="BZ677" s="58">
        <f>IF(BZ$9="Include",JoinAll(", ",JoinIfFuzzy(BZ$626:BZ$667,$F$626:$F$667,$G677),IF(AND(BZ$2=CA$3,CA$9="Include (Platform Duplicate)"),JoinIfFuzzy(CA$626:CA$667,$F$626:$F$667,$G677),"")),"*")</f>
        <v>0</v>
      </c>
      <c r="CA677" s="58">
        <f>IF(CA$9="Include",JoinAll(", ",JoinIfFuzzy(CA$626:CA$667,$F$626:$F$667,$G677),IF(AND(CA$2=CB$3,CB$9="Include (Platform Duplicate)"),JoinIfFuzzy(CB$626:CB$667,$F$626:$F$667,$G677),"")),"*")</f>
        <v>0</v>
      </c>
      <c r="CB677" s="58">
        <f>IF(CB$9="Include",JoinAll(", ",JoinIfFuzzy(CB$626:CB$667,$F$626:$F$667,$G677),IF(AND(CB$2=CC$3,CC$9="Include (Platform Duplicate)"),JoinIfFuzzy(CC$626:CC$667,$F$626:$F$667,$G677),"")),"*")</f>
        <v>0</v>
      </c>
      <c r="CC677" s="58">
        <f>IF(CC$9="Include",JoinAll(", ",JoinIfFuzzy(CC$626:CC$667,$F$626:$F$667,$G677),IF(AND(CC$2=CD$3,CD$9="Include (Platform Duplicate)"),JoinIfFuzzy(CD$626:CD$667,$F$626:$F$667,$G677),"")),"*")</f>
        <v>0</v>
      </c>
      <c r="CD677" s="58" t="str">
        <f>IF(CD$9="Include",JoinAll(", ",JoinIfFuzzy(CD$626:CD$667,$F$626:$F$667,$G677),IF(AND(CD$2=CE$3,CE$9="Include (Platform Duplicate)"),JoinIfFuzzy(CE$626:CE$667,$F$626:$F$667,$G677),"")),"*")</f>
        <v>*</v>
      </c>
      <c r="CE677" s="58" t="str">
        <f>IF(CE$9="Include",JoinAll(", ",JoinIfFuzzy(CE$626:CE$667,$F$626:$F$667,$G677),IF(AND(CE$2=CF$3,CF$9="Include (Platform Duplicate)"),JoinIfFuzzy(CF$626:CF$667,$F$626:$F$667,$G677),"")),"*")</f>
        <v>*</v>
      </c>
      <c r="CF677" s="58" t="str">
        <f>IF(CF$9="Include",JoinAll(", ",JoinIfFuzzy(CF$626:CF$667,$F$626:$F$667,$G677),IF(AND(CF$2=CG$3,CG$9="Include (Platform Duplicate)"),JoinIfFuzzy(CG$626:CG$667,$F$626:$F$667,$G677),"")),"*")</f>
        <v>*</v>
      </c>
      <c r="CG677" s="58">
        <f>IF(CG$9="Include",JoinAll(", ",JoinIfFuzzy(CG$626:CG$667,$F$626:$F$667,$G677),IF(AND(CG$2=CH$3,CH$9="Include (Platform Duplicate)"),JoinIfFuzzy(CH$626:CH$667,$F$626:$F$667,$G677),"")),"*")</f>
        <v>0</v>
      </c>
      <c r="CH677" s="58">
        <f>IF(CH$9="Include",JoinAll(", ",JoinIfFuzzy(CH$626:CH$667,$F$626:$F$667,$G677),IF(AND(CH$2=CI$3,CI$9="Include (Platform Duplicate)"),JoinIfFuzzy(CI$626:CI$667,$F$626:$F$667,$G677),"")),"*")</f>
        <v>0</v>
      </c>
      <c r="CI677" s="58" t="str">
        <f>IF(CI$9="Include",JoinAll(", ",JoinIfFuzzy(CI$626:CI$667,$F$626:$F$667,$G677),IF(AND(CI$2=CJ$3,CJ$9="Include (Platform Duplicate)"),JoinIfFuzzy(CJ$626:CJ$667,$F$626:$F$667,$G677),"")),"*")</f>
        <v>*</v>
      </c>
      <c r="CJ677" s="58">
        <f>IF(CJ$9="Include",JoinAll(", ",JoinIfFuzzy(CJ$626:CJ$667,$F$626:$F$667,$G677),IF(AND(CJ$2=CK$3,CK$9="Include (Platform Duplicate)"),JoinIfFuzzy(CK$626:CK$667,$F$626:$F$667,$G677),"")),"*")</f>
        <v>0</v>
      </c>
      <c r="CK677" s="58">
        <f>IF(CK$9="Include",JoinAll(", ",JoinIfFuzzy(CK$626:CK$667,$F$626:$F$667,$G677),IF(AND(CK$2=CL$3,CL$9="Include (Platform Duplicate)"),JoinIfFuzzy(CL$626:CL$667,$F$626:$F$667,$G677),"")),"*")</f>
        <v>0</v>
      </c>
      <c r="CL677" s="58">
        <f>IF(CL$9="Include",JoinAll(", ",JoinIfFuzzy(CL$626:CL$667,$F$626:$F$667,$G677),IF(AND(CL$2=CM$3,CM$9="Include (Platform Duplicate)"),JoinIfFuzzy(CM$626:CM$667,$F$626:$F$667,$G677),"")),"*")</f>
        <v>0</v>
      </c>
      <c r="CM677" s="58" t="str">
        <f>IF(CM$9="Include",JoinAll(", ",JoinIfFuzzy(CM$626:CM$667,$F$626:$F$667,$G677),IF(AND(CM$2=CN$3,CN$9="Include (Platform Duplicate)"),JoinIfFuzzy(CN$626:CN$667,$F$626:$F$667,$G677),"")),"*")</f>
        <v>*</v>
      </c>
      <c r="CN677" s="58">
        <f>IF(CN$9="Include",JoinAll(", ",JoinIfFuzzy(CN$626:CN$667,$F$626:$F$667,$G677),IF(AND(CN$2=CO$3,CO$9="Include (Platform Duplicate)"),JoinIfFuzzy(CO$626:CO$667,$F$626:$F$667,$G677),"")),"*")</f>
        <v>0</v>
      </c>
      <c r="CO677" s="58">
        <f>IF(CO$9="Include",JoinAll(", ",JoinIfFuzzy(CO$626:CO$667,$F$626:$F$667,$G677),IF(AND(CO$2=CP$3,CP$9="Include (Platform Duplicate)"),JoinIfFuzzy(CP$626:CP$667,$F$626:$F$667,$G677),"")),"*")</f>
        <v>0</v>
      </c>
      <c r="CP677" s="58" t="str">
        <f>IF(CP$9="Include",JoinAll(", ",JoinIfFuzzy(CP$626:CP$667,$F$626:$F$667,$G677),IF(AND(CP$2=CQ$3,CQ$9="Include (Platform Duplicate)"),JoinIfFuzzy(CQ$626:CQ$667,$F$626:$F$667,$G677),"")),"*")</f>
        <v>*</v>
      </c>
      <c r="CQ677" s="58">
        <f>IF(CQ$9="Include",JoinAll(", ",JoinIfFuzzy(CQ$626:CQ$667,$F$626:$F$667,$G677),IF(AND(CQ$2=CR$3,CR$9="Include (Platform Duplicate)"),JoinIfFuzzy(CR$626:CR$667,$F$626:$F$667,$G677),"")),"*")</f>
        <v>0</v>
      </c>
      <c r="CR677" s="58">
        <f>IF(CR$9="Include",JoinAll(", ",JoinIfFuzzy(CR$626:CR$667,$F$626:$F$667,$G677),IF(AND(CR$2=CS$3,CS$9="Include (Platform Duplicate)"),JoinIfFuzzy(CS$626:CS$667,$F$626:$F$667,$G677),"")),"*")</f>
        <v>0</v>
      </c>
      <c r="CS677" s="58">
        <f>IF(CS$9="Include",JoinAll(", ",JoinIfFuzzy(CS$626:CS$667,$F$626:$F$667,$G677),IF(AND(CS$2=CT$3,CT$9="Include (Platform Duplicate)"),JoinIfFuzzy(CT$626:CT$667,$F$626:$F$667,$G677),"")),"*")</f>
        <v>0</v>
      </c>
      <c r="CT677" s="58" t="str">
        <f>IF(CT$9="Include",JoinAll(", ",JoinIfFuzzy(CT$626:CT$667,$F$626:$F$667,$G677),IF(AND(CT$2=CU$3,CU$9="Include (Platform Duplicate)"),JoinIfFuzzy(CU$626:CU$667,$F$626:$F$667,$G677),"")),"*")</f>
        <v>*</v>
      </c>
      <c r="CU677" s="58">
        <f>IF(CU$9="Include",JoinAll(", ",JoinIfFuzzy(CU$626:CU$667,$F$626:$F$667,$G677),IF(AND(CU$2=CV$3,CV$9="Include (Platform Duplicate)"),JoinIfFuzzy(CV$626:CV$667,$F$626:$F$667,$G677),"")),"*")</f>
        <v>0</v>
      </c>
      <c r="CV677" s="58" t="str">
        <f>IF(CV$9="Include",JoinAll(", ",JoinIfFuzzy(CV$626:CV$667,$F$626:$F$667,$G677),IF(AND(CV$2=CW$3,CW$9="Include (Platform Duplicate)"),JoinIfFuzzy(CW$626:CW$667,$F$626:$F$667,$G677),"")),"*")</f>
        <v>*</v>
      </c>
      <c r="CW677" s="58">
        <f>IF(CW$9="Include",JoinAll(", ",JoinIfFuzzy(CW$626:CW$667,$F$626:$F$667,$G677),IF(AND(CW$2=CX$3,CX$9="Include (Platform Duplicate)"),JoinIfFuzzy(CX$626:CX$667,$F$626:$F$667,$G677),"")),"*")</f>
        <v>0</v>
      </c>
      <c r="CX677" s="58" t="str">
        <f>IF(CX$9="Include",JoinAll(", ",JoinIfFuzzy(CX$626:CX$667,$F$626:$F$667,$G677),IF(AND(CX$2=CY$3,CY$9="Include (Platform Duplicate)"),JoinIfFuzzy(CY$626:CY$667,$F$626:$F$667,$G677),"")),"*")</f>
        <v>*</v>
      </c>
      <c r="CY677" s="58">
        <f>IF(CY$9="Include",JoinAll(", ",JoinIfFuzzy(CY$626:CY$667,$F$626:$F$667,$G677),IF(AND(CY$2=CZ$3,CZ$9="Include (Platform Duplicate)"),JoinIfFuzzy(CZ$626:CZ$667,$F$626:$F$667,$G677),"")),"*")</f>
        <v>0</v>
      </c>
      <c r="CZ677" s="58" t="str">
        <f>IF(CZ$9="Include",JoinAll(", ",JoinIfFuzzy(CZ$626:CZ$667,$F$626:$F$667,$G677),IF(AND(CZ$2=DA$3,DA$9="Include (Platform Duplicate)"),JoinIfFuzzy(DA$626:DA$667,$F$626:$F$667,$G677),"")),"*")</f>
        <v>*</v>
      </c>
      <c r="DA677" s="58">
        <f>IF(DA$9="Include",JoinAll(", ",JoinIfFuzzy(DA$626:DA$667,$F$626:$F$667,$G677),IF(AND(DA$2=DB$3,DB$9="Include (Platform Duplicate)"),JoinIfFuzzy(DB$626:DB$667,$F$626:$F$667,$G677),"")),"*")</f>
        <v>0</v>
      </c>
      <c r="DB677" s="58" t="str">
        <f>IF(DB$9="Include",JoinAll(", ",JoinIfFuzzy(DB$626:DB$667,$F$626:$F$667,$G677),IF(AND(DB$2=DC$3,DC$9="Include (Platform Duplicate)"),JoinIfFuzzy(DC$626:DC$667,$F$626:$F$667,$G677),"")),"*")</f>
        <v>*</v>
      </c>
      <c r="DC677" s="58" t="str">
        <f>IF(DC$9="Include",JoinAll(", ",JoinIfFuzzy(DC$626:DC$667,$F$626:$F$667,$G677),IF(AND(DC$2=DD$3,DD$9="Include (Platform Duplicate)"),JoinIfFuzzy(DD$626:DD$667,$F$626:$F$667,$G677),"")),"*")</f>
        <v>*</v>
      </c>
      <c r="DD677" s="58">
        <f>IF(DD$9="Include",JoinAll(", ",JoinIfFuzzy(DD$626:DD$667,$F$626:$F$667,$G677),IF(AND(DD$2=DE$3,DE$9="Include (Platform Duplicate)"),JoinIfFuzzy(DE$626:DE$667,$F$626:$F$667,$G677),"")),"*")</f>
        <v>0</v>
      </c>
      <c r="DE677" s="58">
        <f>IF(DE$9="Include",JoinAll(", ",JoinIfFuzzy(DE$626:DE$667,$F$626:$F$667,$G677),IF(AND(DE$2=DF$3,DF$9="Include (Platform Duplicate)"),JoinIfFuzzy(DF$626:DF$667,$F$626:$F$667,$G677),"")),"*")</f>
        <v>0</v>
      </c>
      <c r="DF677" s="58" t="str">
        <f>IF(DF$9="Include",JoinAll(", ",JoinIfFuzzy(DF$626:DF$667,$F$626:$F$667,$G677),IF(AND(DF$2=DG$3,DG$9="Include (Platform Duplicate)"),JoinIfFuzzy(DG$626:DG$667,$F$626:$F$667,$G677),"")),"*")</f>
        <v>*</v>
      </c>
      <c r="DG677" s="58">
        <f>IF(DG$9="Include",JoinAll(", ",JoinIfFuzzy(DG$626:DG$667,$F$626:$F$667,$G677),IF(AND(DG$2=DH$3,DH$9="Include (Platform Duplicate)"),JoinIfFuzzy(DH$626:DH$667,$F$626:$F$667,$G677),"")),"*")</f>
        <v>0</v>
      </c>
      <c r="DH677" s="58">
        <f>IF(DH$9="Include",JoinAll(", ",JoinIfFuzzy(DH$626:DH$667,$F$626:$F$667,$G677),IF(AND(DH$2=DI$3,DI$9="Include (Platform Duplicate)"),JoinIfFuzzy(DI$626:DI$667,$F$626:$F$667,$G677),"")),"*")</f>
        <v>0</v>
      </c>
      <c r="DI677" s="58">
        <f>IF(DI$9="Include",JoinAll(", ",JoinIfFuzzy(DI$626:DI$667,$F$626:$F$667,$G677),IF(AND(DI$2=DJ$3,DJ$9="Include (Platform Duplicate)"),JoinIfFuzzy(DJ$626:DJ$667,$F$626:$F$667,$G677),"")),"*")</f>
        <v>0</v>
      </c>
      <c r="DJ677" s="58">
        <f>IF(DJ$9="Include",JoinAll(", ",JoinIfFuzzy(DJ$626:DJ$667,$F$626:$F$667,$G677),IF(AND(DJ$2=DK$3,DK$9="Include (Platform Duplicate)"),JoinIfFuzzy(DK$626:DK$667,$F$626:$F$667,$G677),"")),"*")</f>
        <v>0</v>
      </c>
      <c r="DK677" s="58" t="str">
        <f>IF(DK$9="Include",JoinAll(", ",JoinIfFuzzy(DK$626:DK$667,$F$626:$F$667,$G677),IF(AND(DK$2=DL$3,DL$9="Include (Platform Duplicate)"),JoinIfFuzzy(DL$626:DL$667,$F$626:$F$667,$G677),"")),"*")</f>
        <v>*</v>
      </c>
      <c r="DL677" s="58">
        <f>IF(DL$9="Include",JoinAll(", ",JoinIfFuzzy(DL$626:DL$667,$F$626:$F$667,$G677),IF(AND(DL$2=DM$3,DM$9="Include (Platform Duplicate)"),JoinIfFuzzy(DM$626:DM$667,$F$626:$F$667,$G677),"")),"*")</f>
        <v>0</v>
      </c>
      <c r="DM677" s="58" t="str">
        <f>IF(DM$9="Include",JoinAll(", ",JoinIfFuzzy(DM$626:DM$667,$F$626:$F$667,$G677),IF(AND(DM$2=DN$3,DN$9="Include (Platform Duplicate)"),JoinIfFuzzy(DN$626:DN$667,$F$626:$F$667,$G677),"")),"*")</f>
        <v>*</v>
      </c>
      <c r="DN677" s="58">
        <f>IF(DN$9="Include",JoinAll(", ",JoinIfFuzzy(DN$626:DN$667,$F$626:$F$667,$G677),IF(AND(DN$2=DO$3,DO$9="Include (Platform Duplicate)"),JoinIfFuzzy(DO$626:DO$667,$F$626:$F$667,$G677),"")),"*")</f>
        <v>0</v>
      </c>
      <c r="DO677" s="58" t="str">
        <f>IF(DO$9="Include",JoinAll(", ",JoinIfFuzzy(DO$626:DO$667,$F$626:$F$667,$G677),IF(AND(DO$2=DP$3,DP$9="Include (Platform Duplicate)"),JoinIfFuzzy(DP$626:DP$667,$F$626:$F$667,$G677),"")),"*")</f>
        <v>*</v>
      </c>
      <c r="DP677" s="58">
        <f>IF(DP$9="Include",JoinAll(", ",JoinIfFuzzy(DP$626:DP$667,$F$626:$F$667,$G677),IF(AND(DP$2=DQ$3,DQ$9="Include (Platform Duplicate)"),JoinIfFuzzy(DQ$626:DQ$667,$F$626:$F$667,$G677),"")),"*")</f>
        <v>0</v>
      </c>
      <c r="DQ677" s="58" t="str">
        <f>IF(DQ$9="Include",JoinAll(", ",JoinIfFuzzy(DQ$626:DQ$667,$F$626:$F$667,$G677),IF(AND(DQ$2=DR$3,DR$9="Include (Platform Duplicate)"),JoinIfFuzzy(DR$626:DR$667,$F$626:$F$667,$G677),"")),"*")</f>
        <v>*</v>
      </c>
      <c r="DR677" s="58" t="str">
        <f>IF(DR$9="Include",JoinAll(", ",JoinIfFuzzy(DR$626:DR$667,$F$626:$F$667,$G677),IF(AND(DR$2=DS$3,DS$9="Include (Platform Duplicate)"),JoinIfFuzzy(DS$626:DS$667,$F$626:$F$667,$G677),"")),"*")</f>
        <v>*</v>
      </c>
      <c r="DS677" s="58">
        <f>IF(DS$9="Include",JoinAll(", ",JoinIfFuzzy(DS$626:DS$667,$F$626:$F$667,$G677),IF(AND(DS$2=DT$3,DT$9="Include (Platform Duplicate)"),JoinIfFuzzy(DT$626:DT$667,$F$626:$F$667,$G677),"")),"*")</f>
        <v>0</v>
      </c>
      <c r="DT677" s="58">
        <f>IF(DT$9="Include",JoinAll(", ",JoinIfFuzzy(DT$626:DT$667,$F$626:$F$667,$G677),IF(AND(DT$2=DU$3,DU$9="Include (Platform Duplicate)"),JoinIfFuzzy(DU$626:DU$667,$F$626:$F$667,$G677),"")),"*")</f>
        <v>0</v>
      </c>
      <c r="DU677" s="58" t="str">
        <f>IF(DU$9="Include",JoinAll(", ",JoinIfFuzzy(DU$626:DU$667,$F$626:$F$667,$G677),IF(AND(DU$2=DV$3,DV$9="Include (Platform Duplicate)"),JoinIfFuzzy(DV$626:DV$667,$F$626:$F$667,$G677),"")),"*")</f>
        <v>*</v>
      </c>
      <c r="DV677" s="58" t="str">
        <f>IF(DV$9="Include",JoinAll(", ",JoinIfFuzzy(DV$626:DV$667,$F$626:$F$667,$G677),IF(AND(DV$2=DW$3,DW$9="Include (Platform Duplicate)"),JoinIfFuzzy(DW$626:DW$667,$F$626:$F$667,$G677),"")),"*")</f>
        <v>*</v>
      </c>
      <c r="DW677" s="58">
        <f>IF(DW$9="Include",JoinAll(", ",JoinIfFuzzy(DW$626:DW$667,$F$626:$F$667,$G677),IF(AND(DW$2=DX$3,DX$9="Include (Platform Duplicate)"),JoinIfFuzzy(DX$626:DX$667,$F$626:$F$667,$G677),"")),"*")</f>
        <v>0</v>
      </c>
      <c r="DX677" s="58">
        <f>IF(DX$9="Include",JoinAll(", ",JoinIfFuzzy(DX$626:DX$667,$F$626:$F$667,$G677),IF(AND(DX$2=DY$3,DY$9="Include (Platform Duplicate)"),JoinIfFuzzy(DY$626:DY$667,$F$626:$F$667,$G677),"")),"*")</f>
        <v>0</v>
      </c>
      <c r="DY677" s="58">
        <f>IF(DY$9="Include",JoinAll(", ",JoinIfFuzzy(DY$626:DY$667,$F$626:$F$667,$G677),IF(AND(DY$2=DZ$3,DZ$9="Include (Platform Duplicate)"),JoinIfFuzzy(DZ$626:DZ$667,$F$626:$F$667,$G677),"")),"*")</f>
        <v>0</v>
      </c>
      <c r="DZ677" s="58" t="str">
        <f>IF(DZ$9="Include",JoinAll(", ",JoinIfFuzzy(DZ$626:DZ$667,$F$626:$F$667,$G677),IF(AND(DZ$2=EA$3,EA$9="Include (Platform Duplicate)"),JoinIfFuzzy(EA$626:EA$667,$F$626:$F$667,$G677),"")),"*")</f>
        <v>*</v>
      </c>
      <c r="EA677" s="58">
        <f>IF(EA$9="Include",JoinAll(", ",JoinIfFuzzy(EA$626:EA$667,$F$626:$F$667,$G677),IF(AND(EA$2=EB$3,EB$9="Include (Platform Duplicate)"),JoinIfFuzzy(EB$626:EB$667,$F$626:$F$667,$G677),"")),"*")</f>
        <v>0</v>
      </c>
      <c r="EB677" s="58">
        <f>IF(EB$9="Include",JoinAll(", ",JoinIfFuzzy(EB$626:EB$667,$F$626:$F$667,$G677),IF(AND(EB$2=EC$3,EC$9="Include (Platform Duplicate)"),JoinIfFuzzy(EC$626:EC$667,$F$626:$F$667,$G677),"")),"*")</f>
        <v>0</v>
      </c>
      <c r="EC677" s="58">
        <f>IF(EC$9="Include",JoinAll(", ",JoinIfFuzzy(EC$626:EC$667,$F$626:$F$667,$G677),IF(AND(EC$2=ED$3,ED$9="Include (Platform Duplicate)"),JoinIfFuzzy(ED$626:ED$667,$F$626:$F$667,$G677),"")),"*")</f>
        <v>0</v>
      </c>
      <c r="ED677" s="58" t="str">
        <f>IF(ED$9="Include",JoinAll(", ",JoinIfFuzzy(ED$626:ED$667,$F$626:$F$667,$G677),IF(AND(ED$2=EE$3,EE$9="Include (Platform Duplicate)"),JoinIfFuzzy(EE$626:EE$667,$F$626:$F$667,$G677),"")),"*")</f>
        <v>*</v>
      </c>
      <c r="EE677" s="58">
        <f>IF(EE$9="Include",JoinAll(", ",JoinIfFuzzy(EE$626:EE$667,$F$626:$F$667,$G677),IF(AND(EE$2=EF$3,EF$9="Include (Platform Duplicate)"),JoinIfFuzzy(EF$626:EF$667,$F$626:$F$667,$G677),"")),"*")</f>
        <v>0</v>
      </c>
      <c r="EF677" s="58">
        <f>IF(EF$9="Include",JoinAll(", ",JoinIfFuzzy(EF$626:EF$667,$F$626:$F$667,$G677),IF(AND(EF$2=EG$3,EG$9="Include (Platform Duplicate)"),JoinIfFuzzy(EG$626:EG$667,$F$626:$F$667,$G677),"")),"*")</f>
        <v>0</v>
      </c>
      <c r="EG677" s="58" t="str">
        <f>IF(EG$9="Include",JoinAll(", ",JoinIfFuzzy(EG$626:EG$667,$F$626:$F$667,$G677),IF(AND(EG$2=EH$3,EH$9="Include (Platform Duplicate)"),JoinIfFuzzy(EH$626:EH$667,$F$626:$F$667,$G677),"")),"*")</f>
        <v>*</v>
      </c>
      <c r="EH677" s="58">
        <f>IF(EH$9="Include",JoinAll(", ",JoinIfFuzzy(EH$626:EH$667,$F$626:$F$667,$G677),IF(AND(EH$2=EI$3,EI$9="Include (Platform Duplicate)"),JoinIfFuzzy(EI$626:EI$667,$F$626:$F$667,$G677),"")),"*")</f>
        <v>0</v>
      </c>
      <c r="EI677" s="58" t="str">
        <f>IF(EI$9="Include",JoinAll(", ",JoinIfFuzzy(EI$626:EI$667,$F$626:$F$667,$G677),IF(AND(EI$2=EJ$3,EJ$9="Include (Platform Duplicate)"),JoinIfFuzzy(EJ$626:EJ$667,$F$626:$F$667,$G677),"")),"*")</f>
        <v>*</v>
      </c>
      <c r="EJ677" s="58">
        <f>IF(EJ$9="Include",JoinAll(", ",JoinIfFuzzy(EJ$626:EJ$667,$F$626:$F$667,$G677),IF(AND(EJ$2=EK$3,EK$9="Include (Platform Duplicate)"),JoinIfFuzzy(EK$626:EK$667,$F$626:$F$667,$G677),"")),"*")</f>
        <v>0</v>
      </c>
      <c r="EK677" s="58" t="str">
        <f>IF(EK$9="Include",JoinAll(", ",JoinIfFuzzy(EK$626:EK$667,$F$626:$F$667,$G677),IF(AND(EK$2=EL$3,EL$9="Include (Platform Duplicate)"),JoinIfFuzzy(EL$626:EL$667,$F$626:$F$667,$G677),"")),"*")</f>
        <v>*</v>
      </c>
      <c r="EL677" s="109"/>
      <c r="EM677" s="109"/>
    </row>
    <row r="678" spans="1:143" s="21" customFormat="1" ht="12.75" customHeight="1" x14ac:dyDescent="0.25">
      <c r="A678" s="164"/>
      <c r="B678" s="125"/>
      <c r="C678" s="125"/>
      <c r="D678" s="125"/>
      <c r="E678" s="125"/>
      <c r="F678" s="125"/>
      <c r="G678" s="165" t="s">
        <v>4226</v>
      </c>
      <c r="H678" s="166"/>
      <c r="I678" s="166"/>
      <c r="J678" s="21" t="str">
        <f>IF(J$9="Include",JoinAll(", ",JoinIfFuzzy(J$626:J$667,$F$626:$F$667,$G678),IF(AND(J$2=K$3,K$9="Include (Platform Duplicate)"),JoinIfFuzzy(K$626:K$667,$F$626:$F$667,$G678),"")),"*")</f>
        <v>P+T-</v>
      </c>
      <c r="K678" s="21" t="str">
        <f>IF(K$9="Include",JoinAll(", ",JoinIfFuzzy(K$626:K$667,$F$626:$F$667,$G678),IF(AND(K$2=L$3,L$9="Include (Platform Duplicate)"),JoinIfFuzzy(L$626:L$667,$F$626:$F$667,$G678),"")),"*")</f>
        <v>P+T-</v>
      </c>
      <c r="L678" s="21" t="str">
        <f>IF(L$9="Include",JoinAll(", ",JoinIfFuzzy(L$626:L$667,$F$626:$F$667,$G678),IF(AND(L$2=M$3,M$9="Include (Platform Duplicate)"),JoinIfFuzzy(M$626:M$667,$F$626:$F$667,$G678),"")),"*")</f>
        <v>*</v>
      </c>
      <c r="M678" s="21" t="str">
        <f>IF(M$9="Include",JoinAll(", ",JoinIfFuzzy(M$626:M$667,$F$626:$F$667,$G678),IF(AND(M$2=N$3,N$9="Include (Platform Duplicate)"),JoinIfFuzzy(N$626:N$667,$F$626:$F$667,$G678),"")),"*")</f>
        <v>P+T+</v>
      </c>
      <c r="N678" s="21" t="str">
        <f>IF(N$9="Include",JoinAll(", ",JoinIfFuzzy(N$626:N$667,$F$626:$F$667,$G678),IF(AND(N$2=O$3,O$9="Include (Platform Duplicate)"),JoinIfFuzzy(O$626:O$667,$F$626:$F$667,$G678),"")),"*")</f>
        <v>*</v>
      </c>
      <c r="O678" s="21" t="str">
        <f>IF(O$9="Include",JoinAll(", ",JoinIfFuzzy(O$626:O$667,$F$626:$F$667,$G678),IF(AND(O$2=P$3,P$9="Include (Platform Duplicate)"),JoinIfFuzzy(P$626:P$667,$F$626:$F$667,$G678),"")),"*")</f>
        <v>P+T-, P+T+</v>
      </c>
      <c r="P678" s="21" t="str">
        <f>IF(P$9="Include",JoinAll(", ",JoinIfFuzzy(P$626:P$667,$F$626:$F$667,$G678),IF(AND(P$2=Q$3,Q$9="Include (Platform Duplicate)"),JoinIfFuzzy(Q$626:Q$667,$F$626:$F$667,$G678),"")),"*")</f>
        <v>*</v>
      </c>
      <c r="Q678" s="21" t="str">
        <f>IF(Q$9="Include",JoinAll(", ",JoinIfFuzzy(Q$626:Q$667,$F$626:$F$667,$G678),IF(AND(Q$2=R$3,R$9="Include (Platform Duplicate)"),JoinIfFuzzy(R$626:R$667,$F$626:$F$667,$G678),"")),"*")</f>
        <v>P*T*, P*T+</v>
      </c>
      <c r="R678" s="21" t="str">
        <f>IF(R$9="Include",JoinAll(", ",JoinIfFuzzy(R$626:R$667,$F$626:$F$667,$G678),IF(AND(R$2=S$3,S$9="Include (Platform Duplicate)"),JoinIfFuzzy(S$626:S$667,$F$626:$F$667,$G678),"")),"*")</f>
        <v>*</v>
      </c>
      <c r="S678" s="21" t="str">
        <f>IF(S$9="Include",JoinAll(", ",JoinIfFuzzy(S$626:S$667,$F$626:$F$667,$G678),IF(AND(S$2=T$3,T$9="Include (Platform Duplicate)"),JoinIfFuzzy(T$626:T$667,$F$626:$F$667,$G678),"")),"*")</f>
        <v>P*T-, P*T+</v>
      </c>
      <c r="T678" s="21" t="str">
        <f>IF(T$9="Include",JoinAll(", ",JoinIfFuzzy(T$626:T$667,$F$626:$F$667,$G678),IF(AND(T$2=U$3,U$9="Include (Platform Duplicate)"),JoinIfFuzzy(U$626:U$667,$F$626:$F$667,$G678),"")),"*")</f>
        <v>*</v>
      </c>
      <c r="U678" s="21" t="str">
        <f>IF(U$9="Include",JoinAll(", ",JoinIfFuzzy(U$626:U$667,$F$626:$F$667,$G678),IF(AND(U$2=V$3,V$9="Include (Platform Duplicate)"),JoinIfFuzzy(V$626:V$667,$F$626:$F$667,$G678),"")),"*")</f>
        <v>P+T-</v>
      </c>
      <c r="V678" s="21" t="str">
        <f>IF(V$9="Include",JoinAll(", ",JoinIfFuzzy(V$626:V$667,$F$626:$F$667,$G678),IF(AND(V$2=W$3,W$9="Include (Platform Duplicate)"),JoinIfFuzzy(W$626:W$667,$F$626:$F$667,$G678),"")),"*")</f>
        <v>P+T+</v>
      </c>
      <c r="W678" s="21" t="str">
        <f>IF(W$9="Include",JoinAll(", ",JoinIfFuzzy(W$626:W$667,$F$626:$F$667,$G678),IF(AND(W$2=X$3,X$9="Include (Platform Duplicate)"),JoinIfFuzzy(X$626:X$667,$F$626:$F$667,$G678),"")),"*")</f>
        <v>P+T+</v>
      </c>
      <c r="X678" s="21" t="str">
        <f>IF(X$9="Include",JoinAll(", ",JoinIfFuzzy(X$626:X$667,$F$626:$F$667,$G678),IF(AND(X$2=Y$3,Y$9="Include (Platform Duplicate)"),JoinIfFuzzy(Y$626:Y$667,$F$626:$F$667,$G678),"")),"*")</f>
        <v>*</v>
      </c>
      <c r="Y678" s="21" t="str">
        <f>IF(Y$9="Include",JoinAll(", ",JoinIfFuzzy(Y$626:Y$667,$F$626:$F$667,$G678),IF(AND(Y$2=Z$3,Z$9="Include (Platform Duplicate)"),JoinIfFuzzy(Z$626:Z$667,$F$626:$F$667,$G678),"")),"*")</f>
        <v>P+T+</v>
      </c>
      <c r="Z678" s="21" t="str">
        <f>IF(Z$9="Include",JoinAll(", ",JoinIfFuzzy(Z$626:Z$667,$F$626:$F$667,$G678),IF(AND(Z$2=AA$3,AA$9="Include (Platform Duplicate)"),JoinIfFuzzy(AA$626:AA$667,$F$626:$F$667,$G678),"")),"*")</f>
        <v>*</v>
      </c>
      <c r="AA678" s="21" t="str">
        <f>IF(AA$9="Include",JoinAll(", ",JoinIfFuzzy(AA$626:AA$667,$F$626:$F$667,$G678),IF(AND(AA$2=AB$3,AB$9="Include (Platform Duplicate)"),JoinIfFuzzy(AB$626:AB$667,$F$626:$F$667,$G678),"")),"*")</f>
        <v>P+T+</v>
      </c>
      <c r="AB678" s="21" t="str">
        <f>IF(AB$9="Include",JoinAll(", ",JoinIfFuzzy(AB$626:AB$667,$F$626:$F$667,$G678),IF(AND(AB$2=AC$3,AC$9="Include (Platform Duplicate)"),JoinIfFuzzy(AC$626:AC$667,$F$626:$F$667,$G678),"")),"*")</f>
        <v>*</v>
      </c>
      <c r="AC678" s="21" t="str">
        <f>IF(AC$9="Include",JoinAll(", ",JoinIfFuzzy(AC$626:AC$667,$F$626:$F$667,$G678),IF(AND(AC$2=AD$3,AD$9="Include (Platform Duplicate)"),JoinIfFuzzy(AD$626:AD$667,$F$626:$F$667,$G678),"")),"*")</f>
        <v>P*T+</v>
      </c>
      <c r="AD678" s="21" t="str">
        <f>IF(AD$9="Include",JoinAll(", ",JoinIfFuzzy(AD$626:AD$667,$F$626:$F$667,$G678),IF(AND(AD$2=AE$3,AE$9="Include (Platform Duplicate)"),JoinIfFuzzy(AE$626:AE$667,$F$626:$F$667,$G678),"")),"*")</f>
        <v>P*T*, P*T+</v>
      </c>
      <c r="AE678" s="21" t="str">
        <f>IF(AE$9="Include",JoinAll(", ",JoinIfFuzzy(AE$626:AE$667,$F$626:$F$667,$G678),IF(AND(AE$2=AF$3,AF$9="Include (Platform Duplicate)"),JoinIfFuzzy(AF$626:AF$667,$F$626:$F$667,$G678),"")),"*")</f>
        <v>*</v>
      </c>
      <c r="AF678" s="21" t="str">
        <f>IF(AF$9="Include",JoinAll(", ",JoinIfFuzzy(AF$626:AF$667,$F$626:$F$667,$G678),IF(AND(AF$2=AG$3,AG$9="Include (Platform Duplicate)"),JoinIfFuzzy(AG$626:AG$667,$F$626:$F$667,$G678),"")),"*")</f>
        <v>P*T+</v>
      </c>
      <c r="AG678" s="21" t="str">
        <f>IF(AG$9="Include",JoinAll(", ",JoinIfFuzzy(AG$626:AG$667,$F$626:$F$667,$G678),IF(AND(AG$2=AH$3,AH$9="Include (Platform Duplicate)"),JoinIfFuzzy(AH$626:AH$667,$F$626:$F$667,$G678),"")),"*")</f>
        <v>P*T+</v>
      </c>
      <c r="AH678" s="21" t="str">
        <f>IF(AH$9="Include",JoinAll(", ",JoinIfFuzzy(AH$626:AH$667,$F$626:$F$667,$G678),IF(AND(AH$2=AI$3,AI$9="Include (Platform Duplicate)"),JoinIfFuzzy(AI$626:AI$667,$F$626:$F$667,$G678),"")),"*")</f>
        <v>P*T*</v>
      </c>
      <c r="AI678" s="21" t="str">
        <f>IF(AI$9="Include",JoinAll(", ",JoinIfFuzzy(AI$626:AI$667,$F$626:$F$667,$G678),IF(AND(AI$2=AJ$3,AJ$9="Include (Platform Duplicate)"),JoinIfFuzzy(AJ$626:AJ$667,$F$626:$F$667,$G678),"")),"*")</f>
        <v>*</v>
      </c>
      <c r="AJ678" s="21" t="str">
        <f>IF(AJ$9="Include",JoinAll(", ",JoinIfFuzzy(AJ$626:AJ$667,$F$626:$F$667,$G678),IF(AND(AJ$2=AK$3,AK$9="Include (Platform Duplicate)"),JoinIfFuzzy(AK$626:AK$667,$F$626:$F$667,$G678),"")),"*")</f>
        <v>P+T-, P+T+</v>
      </c>
      <c r="AK678" s="21" t="str">
        <f>IF(AK$9="Include",JoinAll(", ",JoinIfFuzzy(AK$626:AK$667,$F$626:$F$667,$G678),IF(AND(AK$2=AL$3,AL$9="Include (Platform Duplicate)"),JoinIfFuzzy(AL$626:AL$667,$F$626:$F$667,$G678),"")),"*")</f>
        <v>*</v>
      </c>
      <c r="AL678" s="21" t="str">
        <f>IF(AL$9="Include",JoinAll(", ",JoinIfFuzzy(AL$626:AL$667,$F$626:$F$667,$G678),IF(AND(AL$2=AM$3,AM$9="Include (Platform Duplicate)"),JoinIfFuzzy(AM$626:AM$667,$F$626:$F$667,$G678),"")),"*")</f>
        <v>P*T*</v>
      </c>
      <c r="AM678" s="21" t="str">
        <f>IF(AM$9="Include",JoinAll(", ",JoinIfFuzzy(AM$626:AM$667,$F$626:$F$667,$G678),IF(AND(AM$2=AN$3,AN$9="Include (Platform Duplicate)"),JoinIfFuzzy(AN$626:AN$667,$F$626:$F$667,$G678),"")),"*")</f>
        <v>P*T*</v>
      </c>
      <c r="AN678" s="21" t="str">
        <f>IF(AN$9="Include",JoinAll(", ",JoinIfFuzzy(AN$626:AN$667,$F$626:$F$667,$G678),IF(AND(AN$2=AO$3,AO$9="Include (Platform Duplicate)"),JoinIfFuzzy(AO$626:AO$667,$F$626:$F$667,$G678),"")),"*")</f>
        <v>P*T*, P*T+</v>
      </c>
      <c r="AO678" s="21" t="str">
        <f>IF(AO$9="Include",JoinAll(", ",JoinIfFuzzy(AO$626:AO$667,$F$626:$F$667,$G678),IF(AND(AO$2=AP$3,AP$9="Include (Platform Duplicate)"),JoinIfFuzzy(AP$626:AP$667,$F$626:$F$667,$G678),"")),"*")</f>
        <v>*</v>
      </c>
      <c r="AP678" s="21" t="str">
        <f>IF(AP$9="Include",JoinAll(", ",JoinIfFuzzy(AP$626:AP$667,$F$626:$F$667,$G678),IF(AND(AP$2=AQ$3,AQ$9="Include (Platform Duplicate)"),JoinIfFuzzy(AQ$626:AQ$667,$F$626:$F$667,$G678),"")),"*")</f>
        <v>P*T*</v>
      </c>
      <c r="AQ678" s="21" t="str">
        <f>IF(AQ$9="Include",JoinAll(", ",JoinIfFuzzy(AQ$626:AQ$667,$F$626:$F$667,$G678),IF(AND(AQ$2=AR$3,AR$9="Include (Platform Duplicate)"),JoinIfFuzzy(AR$626:AR$667,$F$626:$F$667,$G678),"")),"*")</f>
        <v>*</v>
      </c>
      <c r="AR678" s="21" t="str">
        <f>IF(AR$9="Include",JoinAll(", ",JoinIfFuzzy(AR$626:AR$667,$F$626:$F$667,$G678),IF(AND(AR$2=AS$3,AS$9="Include (Platform Duplicate)"),JoinIfFuzzy(AS$626:AS$667,$F$626:$F$667,$G678),"")),"*")</f>
        <v>P*T*</v>
      </c>
      <c r="AS678" s="21" t="str">
        <f>IF(AS$9="Include",JoinAll(", ",JoinIfFuzzy(AS$626:AS$667,$F$626:$F$667,$G678),IF(AND(AS$2=AT$3,AT$9="Include (Platform Duplicate)"),JoinIfFuzzy(AT$626:AT$667,$F$626:$F$667,$G678),"")),"*")</f>
        <v>*</v>
      </c>
      <c r="AT678" s="21" t="str">
        <f>IF(AT$9="Include",JoinAll(", ",JoinIfFuzzy(AT$626:AT$667,$F$626:$F$667,$G678),IF(AND(AT$2=AU$3,AU$9="Include (Platform Duplicate)"),JoinIfFuzzy(AU$626:AU$667,$F$626:$F$667,$G678),"")),"*")</f>
        <v>P+T-</v>
      </c>
      <c r="AU678" s="21" t="str">
        <f>IF(AU$9="Include",JoinAll(", ",JoinIfFuzzy(AU$626:AU$667,$F$626:$F$667,$G678),IF(AND(AU$2=AV$3,AV$9="Include (Platform Duplicate)"),JoinIfFuzzy(AV$626:AV$667,$F$626:$F$667,$G678),"")),"*")</f>
        <v>P+T-</v>
      </c>
      <c r="AV678" s="21" t="str">
        <f>IF(AV$9="Include",JoinAll(", ",JoinIfFuzzy(AV$626:AV$667,$F$626:$F$667,$G678),IF(AND(AV$2=AW$3,AW$9="Include (Platform Duplicate)"),JoinIfFuzzy(AW$626:AW$667,$F$626:$F$667,$G678),"")),"*")</f>
        <v>*</v>
      </c>
      <c r="AW678" s="21" t="str">
        <f>IF(AW$9="Include",JoinAll(", ",JoinIfFuzzy(AW$626:AW$667,$F$626:$F$667,$G678),IF(AND(AW$2=AX$3,AX$9="Include (Platform Duplicate)"),JoinIfFuzzy(AX$626:AX$667,$F$626:$F$667,$G678),"")),"*")</f>
        <v>*</v>
      </c>
      <c r="AX678" s="21" t="str">
        <f>IF(AX$9="Include",JoinAll(", ",JoinIfFuzzy(AX$626:AX$667,$F$626:$F$667,$G678),IF(AND(AX$2=AY$3,AY$9="Include (Platform Duplicate)"),JoinIfFuzzy(AY$626:AY$667,$F$626:$F$667,$G678),"")),"*")</f>
        <v>*</v>
      </c>
      <c r="AY678" s="21" t="str">
        <f>IF(AY$9="Include",JoinAll(", ",JoinIfFuzzy(AY$626:AY$667,$F$626:$F$667,$G678),IF(AND(AY$2=AZ$3,AZ$9="Include (Platform Duplicate)"),JoinIfFuzzy(AZ$626:AZ$667,$F$626:$F$667,$G678),"")),"*")</f>
        <v>*</v>
      </c>
      <c r="AZ678" s="21" t="str">
        <f>IF(AZ$9="Include",JoinAll(", ",JoinIfFuzzy(AZ$626:AZ$667,$F$626:$F$667,$G678),IF(AND(AZ$2=BA$3,BA$9="Include (Platform Duplicate)"),JoinIfFuzzy(BA$626:BA$667,$F$626:$F$667,$G678),"")),"*")</f>
        <v>P*T+</v>
      </c>
      <c r="BA678" s="21" t="str">
        <f>IF(BA$9="Include",JoinAll(", ",JoinIfFuzzy(BA$626:BA$667,$F$626:$F$667,$G678),IF(AND(BA$2=BB$3,BB$9="Include (Platform Duplicate)"),JoinIfFuzzy(BB$626:BB$667,$F$626:$F$667,$G678),"")),"*")</f>
        <v>P+T-</v>
      </c>
      <c r="BB678" s="21" t="str">
        <f>IF(BB$9="Include",JoinAll(", ",JoinIfFuzzy(BB$626:BB$667,$F$626:$F$667,$G678),IF(AND(BB$2=BC$3,BC$9="Include (Platform Duplicate)"),JoinIfFuzzy(BC$626:BC$667,$F$626:$F$667,$G678),"")),"*")</f>
        <v>P+T+</v>
      </c>
      <c r="BC678" s="21" t="str">
        <f>IF(BC$9="Include",JoinAll(", ",JoinIfFuzzy(BC$626:BC$667,$F$626:$F$667,$G678),IF(AND(BC$2=BD$3,BD$9="Include (Platform Duplicate)"),JoinIfFuzzy(BD$626:BD$667,$F$626:$F$667,$G678),"")),"*")</f>
        <v>P+T+</v>
      </c>
      <c r="BD678" s="21" t="str">
        <f>IF(BD$9="Include",JoinAll(", ",JoinIfFuzzy(BD$626:BD$667,$F$626:$F$667,$G678),IF(AND(BD$2=BE$3,BE$9="Include (Platform Duplicate)"),JoinIfFuzzy(BE$626:BE$667,$F$626:$F$667,$G678),"")),"*")</f>
        <v>P+T-</v>
      </c>
      <c r="BE678" s="21" t="str">
        <f>IF(BE$9="Include",JoinAll(", ",JoinIfFuzzy(BE$626:BE$667,$F$626:$F$667,$G678),IF(AND(BE$2=BF$3,BF$9="Include (Platform Duplicate)"),JoinIfFuzzy(BF$626:BF$667,$F$626:$F$667,$G678),"")),"*")</f>
        <v>*</v>
      </c>
      <c r="BF678" s="21" t="str">
        <f>IF(BF$9="Include",JoinAll(", ",JoinIfFuzzy(BF$626:BF$667,$F$626:$F$667,$G678),IF(AND(BF$2=BG$3,BG$9="Include (Platform Duplicate)"),JoinIfFuzzy(BG$626:BG$667,$F$626:$F$667,$G678),"")),"*")</f>
        <v>*</v>
      </c>
      <c r="BG678" s="21" t="str">
        <f>IF(BG$9="Include",JoinAll(", ",JoinIfFuzzy(BG$626:BG$667,$F$626:$F$667,$G678),IF(AND(BG$2=BH$3,BH$9="Include (Platform Duplicate)"),JoinIfFuzzy(BH$626:BH$667,$F$626:$F$667,$G678),"")),"*")</f>
        <v>P*T*</v>
      </c>
      <c r="BH678" s="21" t="str">
        <f>IF(BH$9="Include",JoinAll(", ",JoinIfFuzzy(BH$626:BH$667,$F$626:$F$667,$G678),IF(AND(BH$2=BI$3,BI$9="Include (Platform Duplicate)"),JoinIfFuzzy(BI$626:BI$667,$F$626:$F$667,$G678),"")),"*")</f>
        <v>*</v>
      </c>
      <c r="BI678" s="21" t="str">
        <f>IF(BI$9="Include",JoinAll(", ",JoinIfFuzzy(BI$626:BI$667,$F$626:$F$667,$G678),IF(AND(BI$2=BJ$3,BJ$9="Include (Platform Duplicate)"),JoinIfFuzzy(BJ$626:BJ$667,$F$626:$F$667,$G678),"")),"*")</f>
        <v>P*T+</v>
      </c>
      <c r="BJ678" s="21" t="str">
        <f>IF(BJ$9="Include",JoinAll(", ",JoinIfFuzzy(BJ$626:BJ$667,$F$626:$F$667,$G678),IF(AND(BJ$2=BK$3,BK$9="Include (Platform Duplicate)"),JoinIfFuzzy(BK$626:BK$667,$F$626:$F$667,$G678),"")),"*")</f>
        <v>P+T-</v>
      </c>
      <c r="BK678" s="21" t="str">
        <f>IF(BK$9="Include",JoinAll(", ",JoinIfFuzzy(BK$626:BK$667,$F$626:$F$667,$G678),IF(AND(BK$2=BL$3,BL$9="Include (Platform Duplicate)"),JoinIfFuzzy(BL$626:BL$667,$F$626:$F$667,$G678),"")),"*")</f>
        <v>*</v>
      </c>
      <c r="BL678" s="21" t="str">
        <f>IF(BL$9="Include",JoinAll(", ",JoinIfFuzzy(BL$626:BL$667,$F$626:$F$667,$G678),IF(AND(BL$2=BM$3,BM$9="Include (Platform Duplicate)"),JoinIfFuzzy(BM$626:BM$667,$F$626:$F$667,$G678),"")),"*")</f>
        <v>P+T+</v>
      </c>
      <c r="BM678" s="21" t="str">
        <f>IF(BM$9="Include",JoinAll(", ",JoinIfFuzzy(BM$626:BM$667,$F$626:$F$667,$G678),IF(AND(BM$2=BN$3,BN$9="Include (Platform Duplicate)"),JoinIfFuzzy(BN$626:BN$667,$F$626:$F$667,$G678),"")),"*")</f>
        <v>*</v>
      </c>
      <c r="BN678" s="21" t="str">
        <f>IF(BN$9="Include",JoinAll(", ",JoinIfFuzzy(BN$626:BN$667,$F$626:$F$667,$G678),IF(AND(BN$2=BO$3,BO$9="Include (Platform Duplicate)"),JoinIfFuzzy(BO$626:BO$667,$F$626:$F$667,$G678),"")),"*")</f>
        <v>P*T*</v>
      </c>
      <c r="BO678" s="21" t="str">
        <f>IF(BO$9="Include",JoinAll(", ",JoinIfFuzzy(BO$626:BO$667,$F$626:$F$667,$G678),IF(AND(BO$2=BP$3,BP$9="Include (Platform Duplicate)"),JoinIfFuzzy(BP$626:BP$667,$F$626:$F$667,$G678),"")),"*")</f>
        <v>P*T+</v>
      </c>
      <c r="BP678" s="21" t="str">
        <f>IF(BP$9="Include",JoinAll(", ",JoinIfFuzzy(BP$626:BP$667,$F$626:$F$667,$G678),IF(AND(BP$2=BQ$3,BQ$9="Include (Platform Duplicate)"),JoinIfFuzzy(BQ$626:BQ$667,$F$626:$F$667,$G678),"")),"*")</f>
        <v>*</v>
      </c>
      <c r="BQ678" s="21" t="str">
        <f>IF(BQ$9="Include",JoinAll(", ",JoinIfFuzzy(BQ$626:BQ$667,$F$626:$F$667,$G678),IF(AND(BQ$2=BR$3,BR$9="Include (Platform Duplicate)"),JoinIfFuzzy(BR$626:BR$667,$F$626:$F$667,$G678),"")),"*")</f>
        <v>P*T*, P*T+</v>
      </c>
      <c r="BR678" s="21" t="str">
        <f>IF(BR$9="Include",JoinAll(", ",JoinIfFuzzy(BR$626:BR$667,$F$626:$F$667,$G678),IF(AND(BR$2=BS$3,BS$9="Include (Platform Duplicate)"),JoinIfFuzzy(BS$626:BS$667,$F$626:$F$667,$G678),"")),"*")</f>
        <v>*</v>
      </c>
      <c r="BS678" s="21" t="str">
        <f>IF(BS$9="Include",JoinAll(", ",JoinIfFuzzy(BS$626:BS$667,$F$626:$F$667,$G678),IF(AND(BS$2=BT$3,BT$9="Include (Platform Duplicate)"),JoinIfFuzzy(BT$626:BT$667,$F$626:$F$667,$G678),"")),"*")</f>
        <v>P*T+</v>
      </c>
      <c r="BT678" s="21" t="str">
        <f>IF(BT$9="Include",JoinAll(", ",JoinIfFuzzy(BT$626:BT$667,$F$626:$F$667,$G678),IF(AND(BT$2=BU$3,BU$9="Include (Platform Duplicate)"),JoinIfFuzzy(BU$626:BU$667,$F$626:$F$667,$G678),"")),"*")</f>
        <v>P+T+</v>
      </c>
      <c r="BU678" s="21" t="str">
        <f>IF(BU$9="Include",JoinAll(", ",JoinIfFuzzy(BU$626:BU$667,$F$626:$F$667,$G678),IF(AND(BU$2=BV$3,BV$9="Include (Platform Duplicate)"),JoinIfFuzzy(BV$626:BV$667,$F$626:$F$667,$G678),"")),"*")</f>
        <v>*</v>
      </c>
      <c r="BV678" s="21" t="str">
        <f>IF(BV$9="Include",JoinAll(", ",JoinIfFuzzy(BV$626:BV$667,$F$626:$F$667,$G678),IF(AND(BV$2=BW$3,BW$9="Include (Platform Duplicate)"),JoinIfFuzzy(BW$626:BW$667,$F$626:$F$667,$G678),"")),"*")</f>
        <v>P+T+</v>
      </c>
      <c r="BW678" s="21" t="str">
        <f>IF(BW$9="Include",JoinAll(", ",JoinIfFuzzy(BW$626:BW$667,$F$626:$F$667,$G678),IF(AND(BW$2=BX$3,BX$9="Include (Platform Duplicate)"),JoinIfFuzzy(BX$626:BX$667,$F$626:$F$667,$G678),"")),"*")</f>
        <v>*</v>
      </c>
      <c r="BX678" s="21" t="str">
        <f>IF(BX$9="Include",JoinAll(", ",JoinIfFuzzy(BX$626:BX$667,$F$626:$F$667,$G678),IF(AND(BX$2=BY$3,BY$9="Include (Platform Duplicate)"),JoinIfFuzzy(BY$626:BY$667,$F$626:$F$667,$G678),"")),"*")</f>
        <v>P*T*, P*T+</v>
      </c>
      <c r="BY678" s="21" t="str">
        <f>IF(BY$9="Include",JoinAll(", ",JoinIfFuzzy(BY$626:BY$667,$F$626:$F$667,$G678),IF(AND(BY$2=BZ$3,BZ$9="Include (Platform Duplicate)"),JoinIfFuzzy(BZ$626:BZ$667,$F$626:$F$667,$G678),"")),"*")</f>
        <v>*</v>
      </c>
      <c r="BZ678" s="21" t="str">
        <f>IF(BZ$9="Include",JoinAll(", ",JoinIfFuzzy(BZ$626:BZ$667,$F$626:$F$667,$G678),IF(AND(BZ$2=CA$3,CA$9="Include (Platform Duplicate)"),JoinIfFuzzy(CA$626:CA$667,$F$626:$F$667,$G678),"")),"*")</f>
        <v>P*T-</v>
      </c>
      <c r="CA678" s="21" t="str">
        <f>IF(CA$9="Include",JoinAll(", ",JoinIfFuzzy(CA$626:CA$667,$F$626:$F$667,$G678),IF(AND(CA$2=CB$3,CB$9="Include (Platform Duplicate)"),JoinIfFuzzy(CB$626:CB$667,$F$626:$F$667,$G678),"")),"*")</f>
        <v>P+T-</v>
      </c>
      <c r="CB678" s="21" t="str">
        <f>IF(CB$9="Include",JoinAll(", ",JoinIfFuzzy(CB$626:CB$667,$F$626:$F$667,$G678),IF(AND(CB$2=CC$3,CC$9="Include (Platform Duplicate)"),JoinIfFuzzy(CC$626:CC$667,$F$626:$F$667,$G678),"")),"*")</f>
        <v>P*T*</v>
      </c>
      <c r="CC678" s="21" t="str">
        <f>IF(CC$9="Include",JoinAll(", ",JoinIfFuzzy(CC$626:CC$667,$F$626:$F$667,$G678),IF(AND(CC$2=CD$3,CD$9="Include (Platform Duplicate)"),JoinIfFuzzy(CD$626:CD$667,$F$626:$F$667,$G678),"")),"*")</f>
        <v>P*T-, P*T+</v>
      </c>
      <c r="CD678" s="21" t="str">
        <f>IF(CD$9="Include",JoinAll(", ",JoinIfFuzzy(CD$626:CD$667,$F$626:$F$667,$G678),IF(AND(CD$2=CE$3,CE$9="Include (Platform Duplicate)"),JoinIfFuzzy(CE$626:CE$667,$F$626:$F$667,$G678),"")),"*")</f>
        <v>*</v>
      </c>
      <c r="CE678" s="21" t="str">
        <f>IF(CE$9="Include",JoinAll(", ",JoinIfFuzzy(CE$626:CE$667,$F$626:$F$667,$G678),IF(AND(CE$2=CF$3,CF$9="Include (Platform Duplicate)"),JoinIfFuzzy(CF$626:CF$667,$F$626:$F$667,$G678),"")),"*")</f>
        <v>*</v>
      </c>
      <c r="CF678" s="21" t="str">
        <f>IF(CF$9="Include",JoinAll(", ",JoinIfFuzzy(CF$626:CF$667,$F$626:$F$667,$G678),IF(AND(CF$2=CG$3,CG$9="Include (Platform Duplicate)"),JoinIfFuzzy(CG$626:CG$667,$F$626:$F$667,$G678),"")),"*")</f>
        <v>*</v>
      </c>
      <c r="CG678" s="21" t="str">
        <f>IF(CG$9="Include",JoinAll(", ",JoinIfFuzzy(CG$626:CG$667,$F$626:$F$667,$G678),IF(AND(CG$2=CH$3,CH$9="Include (Platform Duplicate)"),JoinIfFuzzy(CH$626:CH$667,$F$626:$F$667,$G678),"")),"*")</f>
        <v>P*T+</v>
      </c>
      <c r="CH678" s="21" t="str">
        <f>IF(CH$9="Include",JoinAll(", ",JoinIfFuzzy(CH$626:CH$667,$F$626:$F$667,$G678),IF(AND(CH$2=CI$3,CI$9="Include (Platform Duplicate)"),JoinIfFuzzy(CI$626:CI$667,$F$626:$F$667,$G678),"")),"*")</f>
        <v>P*T+</v>
      </c>
      <c r="CI678" s="21" t="str">
        <f>IF(CI$9="Include",JoinAll(", ",JoinIfFuzzy(CI$626:CI$667,$F$626:$F$667,$G678),IF(AND(CI$2=CJ$3,CJ$9="Include (Platform Duplicate)"),JoinIfFuzzy(CJ$626:CJ$667,$F$626:$F$667,$G678),"")),"*")</f>
        <v>*</v>
      </c>
      <c r="CJ678" s="21" t="str">
        <f>IF(CJ$9="Include",JoinAll(", ",JoinIfFuzzy(CJ$626:CJ$667,$F$626:$F$667,$G678),IF(AND(CJ$2=CK$3,CK$9="Include (Platform Duplicate)"),JoinIfFuzzy(CK$626:CK$667,$F$626:$F$667,$G678),"")),"*")</f>
        <v>P+T+</v>
      </c>
      <c r="CK678" s="21" t="str">
        <f>IF(CK$9="Include",JoinAll(", ",JoinIfFuzzy(CK$626:CK$667,$F$626:$F$667,$G678),IF(AND(CK$2=CL$3,CL$9="Include (Platform Duplicate)"),JoinIfFuzzy(CL$626:CL$667,$F$626:$F$667,$G678),"")),"*")</f>
        <v>P*T-</v>
      </c>
      <c r="CL678" s="21" t="str">
        <f>IF(CL$9="Include",JoinAll(", ",JoinIfFuzzy(CL$626:CL$667,$F$626:$F$667,$G678),IF(AND(CL$2=CM$3,CM$9="Include (Platform Duplicate)"),JoinIfFuzzy(CM$626:CM$667,$F$626:$F$667,$G678),"")),"*")</f>
        <v>P+T-, P+T+</v>
      </c>
      <c r="CM678" s="21" t="str">
        <f>IF(CM$9="Include",JoinAll(", ",JoinIfFuzzy(CM$626:CM$667,$F$626:$F$667,$G678),IF(AND(CM$2=CN$3,CN$9="Include (Platform Duplicate)"),JoinIfFuzzy(CN$626:CN$667,$F$626:$F$667,$G678),"")),"*")</f>
        <v>*</v>
      </c>
      <c r="CN678" s="21" t="str">
        <f>IF(CN$9="Include",JoinAll(", ",JoinIfFuzzy(CN$626:CN$667,$F$626:$F$667,$G678),IF(AND(CN$2=CO$3,CO$9="Include (Platform Duplicate)"),JoinIfFuzzy(CO$626:CO$667,$F$626:$F$667,$G678),"")),"*")</f>
        <v>P*T-</v>
      </c>
      <c r="CO678" s="21" t="str">
        <f>IF(CO$9="Include",JoinAll(", ",JoinIfFuzzy(CO$626:CO$667,$F$626:$F$667,$G678),IF(AND(CO$2=CP$3,CP$9="Include (Platform Duplicate)"),JoinIfFuzzy(CP$626:CP$667,$F$626:$F$667,$G678),"")),"*")</f>
        <v>P+T+</v>
      </c>
      <c r="CP678" s="21" t="str">
        <f>IF(CP$9="Include",JoinAll(", ",JoinIfFuzzy(CP$626:CP$667,$F$626:$F$667,$G678),IF(AND(CP$2=CQ$3,CQ$9="Include (Platform Duplicate)"),JoinIfFuzzy(CQ$626:CQ$667,$F$626:$F$667,$G678),"")),"*")</f>
        <v>*</v>
      </c>
      <c r="CQ678" s="21" t="str">
        <f>IF(CQ$9="Include",JoinAll(", ",JoinIfFuzzy(CQ$626:CQ$667,$F$626:$F$667,$G678),IF(AND(CQ$2=CR$3,CR$9="Include (Platform Duplicate)"),JoinIfFuzzy(CR$626:CR$667,$F$626:$F$667,$G678),"")),"*")</f>
        <v>P*T+</v>
      </c>
      <c r="CR678" s="21" t="str">
        <f>IF(CR$9="Include",JoinAll(", ",JoinIfFuzzy(CR$626:CR$667,$F$626:$F$667,$G678),IF(AND(CR$2=CS$3,CS$9="Include (Platform Duplicate)"),JoinIfFuzzy(CS$626:CS$667,$F$626:$F$667,$G678),"")),"*")</f>
        <v>P*T*</v>
      </c>
      <c r="CS678" s="21" t="str">
        <f>IF(CS$9="Include",JoinAll(", ",JoinIfFuzzy(CS$626:CS$667,$F$626:$F$667,$G678),IF(AND(CS$2=CT$3,CT$9="Include (Platform Duplicate)"),JoinIfFuzzy(CT$626:CT$667,$F$626:$F$667,$G678),"")),"*")</f>
        <v>P*T*, P*T+</v>
      </c>
      <c r="CT678" s="21" t="str">
        <f>IF(CT$9="Include",JoinAll(", ",JoinIfFuzzy(CT$626:CT$667,$F$626:$F$667,$G678),IF(AND(CT$2=CU$3,CU$9="Include (Platform Duplicate)"),JoinIfFuzzy(CU$626:CU$667,$F$626:$F$667,$G678),"")),"*")</f>
        <v>*</v>
      </c>
      <c r="CU678" s="21" t="str">
        <f>IF(CU$9="Include",JoinAll(", ",JoinIfFuzzy(CU$626:CU$667,$F$626:$F$667,$G678),IF(AND(CU$2=CV$3,CV$9="Include (Platform Duplicate)"),JoinIfFuzzy(CV$626:CV$667,$F$626:$F$667,$G678),"")),"*")</f>
        <v>P+T-</v>
      </c>
      <c r="CV678" s="21" t="str">
        <f>IF(CV$9="Include",JoinAll(", ",JoinIfFuzzy(CV$626:CV$667,$F$626:$F$667,$G678),IF(AND(CV$2=CW$3,CW$9="Include (Platform Duplicate)"),JoinIfFuzzy(CW$626:CW$667,$F$626:$F$667,$G678),"")),"*")</f>
        <v>*</v>
      </c>
      <c r="CW678" s="21" t="str">
        <f>IF(CW$9="Include",JoinAll(", ",JoinIfFuzzy(CW$626:CW$667,$F$626:$F$667,$G678),IF(AND(CW$2=CX$3,CX$9="Include (Platform Duplicate)"),JoinIfFuzzy(CX$626:CX$667,$F$626:$F$667,$G678),"")),"*")</f>
        <v>P*T*</v>
      </c>
      <c r="CX678" s="21" t="str">
        <f>IF(CX$9="Include",JoinAll(", ",JoinIfFuzzy(CX$626:CX$667,$F$626:$F$667,$G678),IF(AND(CX$2=CY$3,CY$9="Include (Platform Duplicate)"),JoinIfFuzzy(CY$626:CY$667,$F$626:$F$667,$G678),"")),"*")</f>
        <v>*</v>
      </c>
      <c r="CY678" s="21" t="str">
        <f>IF(CY$9="Include",JoinAll(", ",JoinIfFuzzy(CY$626:CY$667,$F$626:$F$667,$G678),IF(AND(CY$2=CZ$3,CZ$9="Include (Platform Duplicate)"),JoinIfFuzzy(CZ$626:CZ$667,$F$626:$F$667,$G678),"")),"*")</f>
        <v>P*T-, P*T+</v>
      </c>
      <c r="CZ678" s="21" t="str">
        <f>IF(CZ$9="Include",JoinAll(", ",JoinIfFuzzy(CZ$626:CZ$667,$F$626:$F$667,$G678),IF(AND(CZ$2=DA$3,DA$9="Include (Platform Duplicate)"),JoinIfFuzzy(DA$626:DA$667,$F$626:$F$667,$G678),"")),"*")</f>
        <v>*</v>
      </c>
      <c r="DA678" s="21" t="str">
        <f>IF(DA$9="Include",JoinAll(", ",JoinIfFuzzy(DA$626:DA$667,$F$626:$F$667,$G678),IF(AND(DA$2=DB$3,DB$9="Include (Platform Duplicate)"),JoinIfFuzzy(DB$626:DB$667,$F$626:$F$667,$G678),"")),"*")</f>
        <v>P+T-, P+T+</v>
      </c>
      <c r="DB678" s="21" t="str">
        <f>IF(DB$9="Include",JoinAll(", ",JoinIfFuzzy(DB$626:DB$667,$F$626:$F$667,$G678),IF(AND(DB$2=DC$3,DC$9="Include (Platform Duplicate)"),JoinIfFuzzy(DC$626:DC$667,$F$626:$F$667,$G678),"")),"*")</f>
        <v>*</v>
      </c>
      <c r="DC678" s="21" t="str">
        <f>IF(DC$9="Include",JoinAll(", ",JoinIfFuzzy(DC$626:DC$667,$F$626:$F$667,$G678),IF(AND(DC$2=DD$3,DD$9="Include (Platform Duplicate)"),JoinIfFuzzy(DD$626:DD$667,$F$626:$F$667,$G678),"")),"*")</f>
        <v>*</v>
      </c>
      <c r="DD678" s="21" t="str">
        <f>IF(DD$9="Include",JoinAll(", ",JoinIfFuzzy(DD$626:DD$667,$F$626:$F$667,$G678),IF(AND(DD$2=DE$3,DE$9="Include (Platform Duplicate)"),JoinIfFuzzy(DE$626:DE$667,$F$626:$F$667,$G678),"")),"*")</f>
        <v>P*T-</v>
      </c>
      <c r="DE678" s="21" t="str">
        <f>IF(DE$9="Include",JoinAll(", ",JoinIfFuzzy(DE$626:DE$667,$F$626:$F$667,$G678),IF(AND(DE$2=DF$3,DF$9="Include (Platform Duplicate)"),JoinIfFuzzy(DF$626:DF$667,$F$626:$F$667,$G678),"")),"*")</f>
        <v>P+T-, P+T+</v>
      </c>
      <c r="DF678" s="21" t="str">
        <f>IF(DF$9="Include",JoinAll(", ",JoinIfFuzzy(DF$626:DF$667,$F$626:$F$667,$G678),IF(AND(DF$2=DG$3,DG$9="Include (Platform Duplicate)"),JoinIfFuzzy(DG$626:DG$667,$F$626:$F$667,$G678),"")),"*")</f>
        <v>*</v>
      </c>
      <c r="DG678" s="21" t="str">
        <f>IF(DG$9="Include",JoinAll(", ",JoinIfFuzzy(DG$626:DG$667,$F$626:$F$667,$G678),IF(AND(DG$2=DH$3,DH$9="Include (Platform Duplicate)"),JoinIfFuzzy(DH$626:DH$667,$F$626:$F$667,$G678),"")),"*")</f>
        <v>P+T+</v>
      </c>
      <c r="DH678" s="21" t="str">
        <f>IF(DH$9="Include",JoinAll(", ",JoinIfFuzzy(DH$626:DH$667,$F$626:$F$667,$G678),IF(AND(DH$2=DI$3,DI$9="Include (Platform Duplicate)"),JoinIfFuzzy(DI$626:DI$667,$F$626:$F$667,$G678),"")),"*")</f>
        <v>P*T+</v>
      </c>
      <c r="DI678" s="21" t="str">
        <f>IF(DI$9="Include",JoinAll(", ",JoinIfFuzzy(DI$626:DI$667,$F$626:$F$667,$G678),IF(AND(DI$2=DJ$3,DJ$9="Include (Platform Duplicate)"),JoinIfFuzzy(DJ$626:DJ$667,$F$626:$F$667,$G678),"")),"*")</f>
        <v>P*T+</v>
      </c>
      <c r="DJ678" s="21" t="str">
        <f>IF(DJ$9="Include",JoinAll(", ",JoinIfFuzzy(DJ$626:DJ$667,$F$626:$F$667,$G678),IF(AND(DJ$2=DK$3,DK$9="Include (Platform Duplicate)"),JoinIfFuzzy(DK$626:DK$667,$F$626:$F$667,$G678),"")),"*")</f>
        <v>P*T*, P*T+</v>
      </c>
      <c r="DK678" s="21" t="str">
        <f>IF(DK$9="Include",JoinAll(", ",JoinIfFuzzy(DK$626:DK$667,$F$626:$F$667,$G678),IF(AND(DK$2=DL$3,DL$9="Include (Platform Duplicate)"),JoinIfFuzzy(DL$626:DL$667,$F$626:$F$667,$G678),"")),"*")</f>
        <v>*</v>
      </c>
      <c r="DL678" s="21" t="str">
        <f>IF(DL$9="Include",JoinAll(", ",JoinIfFuzzy(DL$626:DL$667,$F$626:$F$667,$G678),IF(AND(DL$2=DM$3,DM$9="Include (Platform Duplicate)"),JoinIfFuzzy(DM$626:DM$667,$F$626:$F$667,$G678),"")),"*")</f>
        <v>P*T+</v>
      </c>
      <c r="DM678" s="21" t="str">
        <f>IF(DM$9="Include",JoinAll(", ",JoinIfFuzzy(DM$626:DM$667,$F$626:$F$667,$G678),IF(AND(DM$2=DN$3,DN$9="Include (Platform Duplicate)"),JoinIfFuzzy(DN$626:DN$667,$F$626:$F$667,$G678),"")),"*")</f>
        <v>*</v>
      </c>
      <c r="DN678" s="21" t="str">
        <f>IF(DN$9="Include",JoinAll(", ",JoinIfFuzzy(DN$626:DN$667,$F$626:$F$667,$G678),IF(AND(DN$2=DO$3,DO$9="Include (Platform Duplicate)"),JoinIfFuzzy(DO$626:DO$667,$F$626:$F$667,$G678),"")),"*")</f>
        <v>P*T*, P*T+</v>
      </c>
      <c r="DO678" s="21" t="str">
        <f>IF(DO$9="Include",JoinAll(", ",JoinIfFuzzy(DO$626:DO$667,$F$626:$F$667,$G678),IF(AND(DO$2=DP$3,DP$9="Include (Platform Duplicate)"),JoinIfFuzzy(DP$626:DP$667,$F$626:$F$667,$G678),"")),"*")</f>
        <v>*</v>
      </c>
      <c r="DP678" s="21" t="str">
        <f>IF(DP$9="Include",JoinAll(", ",JoinIfFuzzy(DP$626:DP$667,$F$626:$F$667,$G678),IF(AND(DP$2=DQ$3,DQ$9="Include (Platform Duplicate)"),JoinIfFuzzy(DQ$626:DQ$667,$F$626:$F$667,$G678),"")),"*")</f>
        <v>P+T+</v>
      </c>
      <c r="DQ678" s="21" t="str">
        <f>IF(DQ$9="Include",JoinAll(", ",JoinIfFuzzy(DQ$626:DQ$667,$F$626:$F$667,$G678),IF(AND(DQ$2=DR$3,DR$9="Include (Platform Duplicate)"),JoinIfFuzzy(DR$626:DR$667,$F$626:$F$667,$G678),"")),"*")</f>
        <v>*</v>
      </c>
      <c r="DR678" s="21" t="str">
        <f>IF(DR$9="Include",JoinAll(", ",JoinIfFuzzy(DR$626:DR$667,$F$626:$F$667,$G678),IF(AND(DR$2=DS$3,DS$9="Include (Platform Duplicate)"),JoinIfFuzzy(DS$626:DS$667,$F$626:$F$667,$G678),"")),"*")</f>
        <v>*</v>
      </c>
      <c r="DS678" s="21" t="str">
        <f>IF(DS$9="Include",JoinAll(", ",JoinIfFuzzy(DS$626:DS$667,$F$626:$F$667,$G678),IF(AND(DS$2=DT$3,DT$9="Include (Platform Duplicate)"),JoinIfFuzzy(DT$626:DT$667,$F$626:$F$667,$G678),"")),"*")</f>
        <v>P*T*</v>
      </c>
      <c r="DT678" s="21" t="str">
        <f>IF(DT$9="Include",JoinAll(", ",JoinIfFuzzy(DT$626:DT$667,$F$626:$F$667,$G678),IF(AND(DT$2=DU$3,DU$9="Include (Platform Duplicate)"),JoinIfFuzzy(DU$626:DU$667,$F$626:$F$667,$G678),"")),"*")</f>
        <v>P*T*, P*T+</v>
      </c>
      <c r="DU678" s="21" t="str">
        <f>IF(DU$9="Include",JoinAll(", ",JoinIfFuzzy(DU$626:DU$667,$F$626:$F$667,$G678),IF(AND(DU$2=DV$3,DV$9="Include (Platform Duplicate)"),JoinIfFuzzy(DV$626:DV$667,$F$626:$F$667,$G678),"")),"*")</f>
        <v>*</v>
      </c>
      <c r="DV678" s="21" t="str">
        <f>IF(DV$9="Include",JoinAll(", ",JoinIfFuzzy(DV$626:DV$667,$F$626:$F$667,$G678),IF(AND(DV$2=DW$3,DW$9="Include (Platform Duplicate)"),JoinIfFuzzy(DW$626:DW$667,$F$626:$F$667,$G678),"")),"*")</f>
        <v>*</v>
      </c>
      <c r="DW678" s="21" t="str">
        <f>IF(DW$9="Include",JoinAll(", ",JoinIfFuzzy(DW$626:DW$667,$F$626:$F$667,$G678),IF(AND(DW$2=DX$3,DX$9="Include (Platform Duplicate)"),JoinIfFuzzy(DX$626:DX$667,$F$626:$F$667,$G678),"")),"*")</f>
        <v>P*T-</v>
      </c>
      <c r="DX678" s="21" t="str">
        <f>IF(DX$9="Include",JoinAll(", ",JoinIfFuzzy(DX$626:DX$667,$F$626:$F$667,$G678),IF(AND(DX$2=DY$3,DY$9="Include (Platform Duplicate)"),JoinIfFuzzy(DY$626:DY$667,$F$626:$F$667,$G678),"")),"*")</f>
        <v>P*T-</v>
      </c>
      <c r="DY678" s="21" t="str">
        <f>IF(DY$9="Include",JoinAll(", ",JoinIfFuzzy(DY$626:DY$667,$F$626:$F$667,$G678),IF(AND(DY$2=DZ$3,DZ$9="Include (Platform Duplicate)"),JoinIfFuzzy(DZ$626:DZ$667,$F$626:$F$667,$G678),"")),"*")</f>
        <v>P*T+</v>
      </c>
      <c r="DZ678" s="21" t="str">
        <f>IF(DZ$9="Include",JoinAll(", ",JoinIfFuzzy(DZ$626:DZ$667,$F$626:$F$667,$G678),IF(AND(DZ$2=EA$3,EA$9="Include (Platform Duplicate)"),JoinIfFuzzy(EA$626:EA$667,$F$626:$F$667,$G678),"")),"*")</f>
        <v>*</v>
      </c>
      <c r="EA678" s="21" t="str">
        <f>IF(EA$9="Include",JoinAll(", ",JoinIfFuzzy(EA$626:EA$667,$F$626:$F$667,$G678),IF(AND(EA$2=EB$3,EB$9="Include (Platform Duplicate)"),JoinIfFuzzy(EB$626:EB$667,$F$626:$F$667,$G678),"")),"*")</f>
        <v>P*T+</v>
      </c>
      <c r="EB678" s="21" t="str">
        <f>IF(EB$9="Include",JoinAll(", ",JoinIfFuzzy(EB$626:EB$667,$F$626:$F$667,$G678),IF(AND(EB$2=EC$3,EC$9="Include (Platform Duplicate)"),JoinIfFuzzy(EC$626:EC$667,$F$626:$F$667,$G678),"")),"*")</f>
        <v>P+T-</v>
      </c>
      <c r="EC678" s="21" t="str">
        <f>IF(EC$9="Include",JoinAll(", ",JoinIfFuzzy(EC$626:EC$667,$F$626:$F$667,$G678),IF(AND(EC$2=ED$3,ED$9="Include (Platform Duplicate)"),JoinIfFuzzy(ED$626:ED$667,$F$626:$F$667,$G678),"")),"*")</f>
        <v>P+T-, P+T+</v>
      </c>
      <c r="ED678" s="21" t="str">
        <f>IF(ED$9="Include",JoinAll(", ",JoinIfFuzzy(ED$626:ED$667,$F$626:$F$667,$G678),IF(AND(ED$2=EE$3,EE$9="Include (Platform Duplicate)"),JoinIfFuzzy(EE$626:EE$667,$F$626:$F$667,$G678),"")),"*")</f>
        <v>*</v>
      </c>
      <c r="EE678" s="21" t="str">
        <f>IF(EE$9="Include",JoinAll(", ",JoinIfFuzzy(EE$626:EE$667,$F$626:$F$667,$G678),IF(AND(EE$2=EF$3,EF$9="Include (Platform Duplicate)"),JoinIfFuzzy(EF$626:EF$667,$F$626:$F$667,$G678),"")),"*")</f>
        <v>P+T-</v>
      </c>
      <c r="EF678" s="21" t="str">
        <f>IF(EF$9="Include",JoinAll(", ",JoinIfFuzzy(EF$626:EF$667,$F$626:$F$667,$G678),IF(AND(EF$2=EG$3,EG$9="Include (Platform Duplicate)"),JoinIfFuzzy(EG$626:EG$667,$F$626:$F$667,$G678),"")),"*")</f>
        <v>P*T+</v>
      </c>
      <c r="EG678" s="21" t="str">
        <f>IF(EG$9="Include",JoinAll(", ",JoinIfFuzzy(EG$626:EG$667,$F$626:$F$667,$G678),IF(AND(EG$2=EH$3,EH$9="Include (Platform Duplicate)"),JoinIfFuzzy(EH$626:EH$667,$F$626:$F$667,$G678),"")),"*")</f>
        <v>*</v>
      </c>
      <c r="EH678" s="21" t="str">
        <f>IF(EH$9="Include",JoinAll(", ",JoinIfFuzzy(EH$626:EH$667,$F$626:$F$667,$G678),IF(AND(EH$2=EI$3,EI$9="Include (Platform Duplicate)"),JoinIfFuzzy(EI$626:EI$667,$F$626:$F$667,$G678),"")),"*")</f>
        <v>P+T-, P+T+</v>
      </c>
      <c r="EI678" s="21" t="str">
        <f>IF(EI$9="Include",JoinAll(", ",JoinIfFuzzy(EI$626:EI$667,$F$626:$F$667,$G678),IF(AND(EI$2=EJ$3,EJ$9="Include (Platform Duplicate)"),JoinIfFuzzy(EJ$626:EJ$667,$F$626:$F$667,$G678),"")),"*")</f>
        <v>*</v>
      </c>
      <c r="EJ678" s="21" t="str">
        <f>IF(EJ$9="Include",JoinAll(", ",JoinIfFuzzy(EJ$626:EJ$667,$F$626:$F$667,$G678),IF(AND(EJ$2=EK$3,EK$9="Include (Platform Duplicate)"),JoinIfFuzzy(EK$626:EK$667,$F$626:$F$667,$G678),"")),"*")</f>
        <v>P+T-, P+T+</v>
      </c>
      <c r="EK678" s="21" t="str">
        <f>IF(EK$9="Include",JoinAll(", ",JoinIfFuzzy(EK$626:EK$667,$F$626:$F$667,$G678),IF(AND(EK$2=EL$3,EL$9="Include (Platform Duplicate)"),JoinIfFuzzy(EL$626:EL$667,$F$626:$F$667,$G678),"")),"*")</f>
        <v>*</v>
      </c>
      <c r="EL678" s="110"/>
      <c r="EM678" s="110"/>
    </row>
    <row r="679" spans="1:143" s="184" customFormat="1" ht="12.75" customHeight="1" x14ac:dyDescent="0.25">
      <c r="A679" s="181"/>
      <c r="B679" s="122"/>
      <c r="C679" s="122"/>
      <c r="D679" s="122"/>
      <c r="E679" s="122"/>
      <c r="F679" s="122"/>
      <c r="G679" s="182" t="s">
        <v>3726</v>
      </c>
      <c r="H679" s="183"/>
      <c r="I679" s="183"/>
      <c r="J679" s="184" t="str">
        <f>IF(J$9="Include",IF(COUNTIF(J669:J678,"P*")&gt;0,JoinAll(", ",J669:J678),"*"),"*")</f>
        <v>0, P*T-, P+T-</v>
      </c>
      <c r="K679" s="184" t="str">
        <f>IF(K$9="Include",IF(COUNTIF(K669:K678,"P*")&gt;0,JoinAll(", ",K669:K678),"*"),"*")</f>
        <v>0, P*T-, P+T-</v>
      </c>
      <c r="L679" s="184" t="str">
        <f>IF(L$9="Include",IF(COUNTIF(L669:L678,"P*")&gt;0,JoinAll(", ",L669:L678),"*"),"*")</f>
        <v>*</v>
      </c>
      <c r="M679" s="184" t="str">
        <f>IF(M$9="Include",IF(COUNTIF(M669:M678,"P*")&gt;0,JoinAll(", ",M669:M678),"*"),"*")</f>
        <v>0, P*T-, P*T+, P+T-, P+T+</v>
      </c>
      <c r="N679" s="184" t="str">
        <f>IF(N$9="Include",IF(COUNTIF(N669:N678,"P*")&gt;0,JoinAll(", ",N669:N678),"*"),"*")</f>
        <v>*</v>
      </c>
      <c r="O679" s="184" t="str">
        <f>IF(O$9="Include",IF(COUNTIF(O669:O678,"P*")&gt;0,JoinAll(", ",O669:O678),"*"),"*")</f>
        <v>0, P*T-, P*T+, P+T-, P+T+</v>
      </c>
      <c r="P679" s="184" t="str">
        <f>IF(P$9="Include",IF(COUNTIF(P669:P678,"P*")&gt;0,JoinAll(", ",P669:P678),"*"),"*")</f>
        <v>*</v>
      </c>
      <c r="Q679" s="184" t="str">
        <f>IF(Q$9="Include",IF(COUNTIF(Q669:Q678,"P*")&gt;0,JoinAll(", ",Q669:Q678),"*"),"*")</f>
        <v>0, P*T*, P*T+</v>
      </c>
      <c r="R679" s="184" t="str">
        <f>IF(R$9="Include",IF(COUNTIF(R669:R678,"P*")&gt;0,JoinAll(", ",R669:R678),"*"),"*")</f>
        <v>*</v>
      </c>
      <c r="S679" s="184" t="str">
        <f>IF(S$9="Include",IF(COUNTIF(S669:S678,"P*")&gt;0,JoinAll(", ",S669:S678),"*"),"*")</f>
        <v>0, P*T-, P*T+, P+T-, P+T+</v>
      </c>
      <c r="T679" s="184" t="str">
        <f>IF(T$9="Include",IF(COUNTIF(T669:T678,"P*")&gt;0,JoinAll(", ",T669:T678),"*"),"*")</f>
        <v>*</v>
      </c>
      <c r="U679" s="184" t="str">
        <f>IF(U$9="Include",IF(COUNTIF(U669:U678,"P*")&gt;0,JoinAll(", ",U669:U678),"*"),"*")</f>
        <v>0, P*T-, P+T-</v>
      </c>
      <c r="V679" s="184" t="str">
        <f>IF(V$9="Include",IF(COUNTIF(V669:V678,"P*")&gt;0,JoinAll(", ",V669:V678),"*"),"*")</f>
        <v>0, P*T-, P*T+, P+T-, P+T+</v>
      </c>
      <c r="W679" s="184" t="str">
        <f>IF(W$9="Include",IF(COUNTIF(W669:W678,"P*")&gt;0,JoinAll(", ",W669:W678),"*"),"*")</f>
        <v>0, P*T-, P*T*, P*T+, P+T-, P+T+</v>
      </c>
      <c r="X679" s="184" t="str">
        <f>IF(X$9="Include",IF(COUNTIF(X669:X678,"P*")&gt;0,JoinAll(", ",X669:X678),"*"),"*")</f>
        <v>*</v>
      </c>
      <c r="Y679" s="184" t="str">
        <f>IF(Y$9="Include",IF(COUNTIF(Y669:Y678,"P*")&gt;0,JoinAll(", ",Y669:Y678),"*"),"*")</f>
        <v>0, P*T-, P+T-, P+T+</v>
      </c>
      <c r="Z679" s="184" t="str">
        <f>IF(Z$9="Include",IF(COUNTIF(Z669:Z678,"P*")&gt;0,JoinAll(", ",Z669:Z678),"*"),"*")</f>
        <v>*</v>
      </c>
      <c r="AA679" s="184" t="str">
        <f>IF(AA$9="Include",IF(COUNTIF(AA669:AA678,"P*")&gt;0,JoinAll(", ",AA669:AA678),"*"),"*")</f>
        <v>0, P*T-, P*T*, P*T+, P+T-, P+T+</v>
      </c>
      <c r="AB679" s="184" t="str">
        <f>IF(AB$9="Include",IF(COUNTIF(AB669:AB678,"P*")&gt;0,JoinAll(", ",AB669:AB678),"*"),"*")</f>
        <v>*</v>
      </c>
      <c r="AC679" s="184" t="str">
        <f>IF(AC$9="Include",IF(COUNTIF(AC669:AC678,"P*")&gt;0,JoinAll(", ",AC669:AC678),"*"),"*")</f>
        <v>0, P*T*, P*T+</v>
      </c>
      <c r="AD679" s="184" t="str">
        <f>IF(AD$9="Include",IF(COUNTIF(AD669:AD678,"P*")&gt;0,JoinAll(", ",AD669:AD678),"*"),"*")</f>
        <v>0, P*T*, P*T+</v>
      </c>
      <c r="AE679" s="184" t="str">
        <f>IF(AE$9="Include",IF(COUNTIF(AE669:AE678,"P*")&gt;0,JoinAll(", ",AE669:AE678),"*"),"*")</f>
        <v>*</v>
      </c>
      <c r="AF679" s="184" t="str">
        <f>IF(AF$9="Include",IF(COUNTIF(AF669:AF678,"P*")&gt;0,JoinAll(", ",AF669:AF678),"*"),"*")</f>
        <v>0, P*T-, P*T*, P*T+, P+T-</v>
      </c>
      <c r="AG679" s="184" t="str">
        <f>IF(AG$9="Include",IF(COUNTIF(AG669:AG678,"P*")&gt;0,JoinAll(", ",AG669:AG678),"*"),"*")</f>
        <v>0, P*T-, P*T*, P*T+, P+T-</v>
      </c>
      <c r="AH679" s="184" t="str">
        <f>IF(AH$9="Include",IF(COUNTIF(AH669:AH678,"P*")&gt;0,JoinAll(", ",AH669:AH678),"*"),"*")</f>
        <v>0, P*T*</v>
      </c>
      <c r="AI679" s="184" t="str">
        <f>IF(AI$9="Include",IF(COUNTIF(AI669:AI678,"P*")&gt;0,JoinAll(", ",AI669:AI678),"*"),"*")</f>
        <v>*</v>
      </c>
      <c r="AJ679" s="184" t="str">
        <f>IF(AJ$9="Include",IF(COUNTIF(AJ669:AJ678,"P*")&gt;0,JoinAll(", ",AJ669:AJ678),"*"),"*")</f>
        <v>0, P*T-, P*T*, P*T+, P+T-, P+T+</v>
      </c>
      <c r="AK679" s="184" t="str">
        <f>IF(AK$9="Include",IF(COUNTIF(AK669:AK678,"P*")&gt;0,JoinAll(", ",AK669:AK678),"*"),"*")</f>
        <v>*</v>
      </c>
      <c r="AL679" s="184" t="str">
        <f>IF(AL$9="Include",IF(COUNTIF(AL669:AL678,"P*")&gt;0,JoinAll(", ",AL669:AL678),"*"),"*")</f>
        <v>0, P*T*, P*T+</v>
      </c>
      <c r="AM679" s="184" t="str">
        <f>IF(AM$9="Include",IF(COUNTIF(AM669:AM678,"P*")&gt;0,JoinAll(", ",AM669:AM678),"*"),"*")</f>
        <v>0, P*T*</v>
      </c>
      <c r="AN679" s="184" t="str">
        <f>IF(AN$9="Include",IF(COUNTIF(AN669:AN678,"P*")&gt;0,JoinAll(", ",AN669:AN678),"*"),"*")</f>
        <v>0, P*T*, P*T+</v>
      </c>
      <c r="AO679" s="184" t="str">
        <f>IF(AO$9="Include",IF(COUNTIF(AO669:AO678,"P*")&gt;0,JoinAll(", ",AO669:AO678),"*"),"*")</f>
        <v>*</v>
      </c>
      <c r="AP679" s="184" t="str">
        <f>IF(AP$9="Include",IF(COUNTIF(AP669:AP678,"P*")&gt;0,JoinAll(", ",AP669:AP678),"*"),"*")</f>
        <v>0, P*T*</v>
      </c>
      <c r="AQ679" s="184" t="str">
        <f>IF(AQ$9="Include",IF(COUNTIF(AQ669:AQ678,"P*")&gt;0,JoinAll(", ",AQ669:AQ678),"*"),"*")</f>
        <v>*</v>
      </c>
      <c r="AR679" s="184" t="str">
        <f>IF(AR$9="Include",IF(COUNTIF(AR669:AR678,"P*")&gt;0,JoinAll(", ",AR669:AR678),"*"),"*")</f>
        <v>0, P*T*</v>
      </c>
      <c r="AS679" s="184" t="str">
        <f>IF(AS$9="Include",IF(COUNTIF(AS669:AS678,"P*")&gt;0,JoinAll(", ",AS669:AS678),"*"),"*")</f>
        <v>*</v>
      </c>
      <c r="AT679" s="184" t="str">
        <f>IF(AT$9="Include",IF(COUNTIF(AT669:AT678,"P*")&gt;0,JoinAll(", ",AT669:AT678),"*"),"*")</f>
        <v>0, P*T-, P*T+, P+T-, P+T+</v>
      </c>
      <c r="AU679" s="184" t="str">
        <f>IF(AU$9="Include",IF(COUNTIF(AU669:AU678,"P*")&gt;0,JoinAll(", ",AU669:AU678),"*"),"*")</f>
        <v>0, P*T-, P*T+, P+T-, P+T+</v>
      </c>
      <c r="AV679" s="184" t="str">
        <f>IF(AV$9="Include",IF(COUNTIF(AV669:AV678,"P*")&gt;0,JoinAll(", ",AV669:AV678),"*"),"*")</f>
        <v>*</v>
      </c>
      <c r="AW679" s="184" t="str">
        <f>IF(AW$9="Include",IF(COUNTIF(AW669:AW678,"P*")&gt;0,JoinAll(", ",AW669:AW678),"*"),"*")</f>
        <v>*</v>
      </c>
      <c r="AX679" s="184" t="str">
        <f>IF(AX$9="Include",IF(COUNTIF(AX669:AX678,"P*")&gt;0,JoinAll(", ",AX669:AX678),"*"),"*")</f>
        <v>*</v>
      </c>
      <c r="AY679" s="184" t="str">
        <f>IF(AY$9="Include",IF(COUNTIF(AY669:AY678,"P*")&gt;0,JoinAll(", ",AY669:AY678),"*"),"*")</f>
        <v>*</v>
      </c>
      <c r="AZ679" s="184" t="str">
        <f>IF(AZ$9="Include",IF(COUNTIF(AZ669:AZ678,"P*")&gt;0,JoinAll(", ",AZ669:AZ678),"*"),"*")</f>
        <v>0, P*T*, P*T+</v>
      </c>
      <c r="BA679" s="184" t="str">
        <f>IF(BA$9="Include",IF(COUNTIF(BA669:BA678,"P*")&gt;0,JoinAll(", ",BA669:BA678),"*"),"*")</f>
        <v>0, P*T-, P+T-</v>
      </c>
      <c r="BB679" s="184" t="str">
        <f>IF(BB$9="Include",IF(COUNTIF(BB669:BB678,"P*")&gt;0,JoinAll(", ",BB669:BB678),"*"),"*")</f>
        <v>0, P*T-, P*T+, P+T+</v>
      </c>
      <c r="BC679" s="184" t="str">
        <f>IF(BC$9="Include",IF(COUNTIF(BC669:BC678,"P*")&gt;0,JoinAll(", ",BC669:BC678),"*"),"*")</f>
        <v>0, P*T-, P*T+, P+T+</v>
      </c>
      <c r="BD679" s="184" t="str">
        <f>IF(BD$9="Include",IF(COUNTIF(BD669:BD678,"P*")&gt;0,JoinAll(", ",BD669:BD678),"*"),"*")</f>
        <v>0, P*T-, P*T+, P+T-, P+T+</v>
      </c>
      <c r="BE679" s="184" t="str">
        <f>IF(BE$9="Include",IF(COUNTIF(BE669:BE678,"P*")&gt;0,JoinAll(", ",BE669:BE678),"*"),"*")</f>
        <v>*</v>
      </c>
      <c r="BF679" s="184" t="str">
        <f>IF(BF$9="Include",IF(COUNTIF(BF669:BF678,"P*")&gt;0,JoinAll(", ",BF669:BF678),"*"),"*")</f>
        <v>*</v>
      </c>
      <c r="BG679" s="184" t="str">
        <f>IF(BG$9="Include",IF(COUNTIF(BG669:BG678,"P*")&gt;0,JoinAll(", ",BG669:BG678),"*"),"*")</f>
        <v>0, P*T*</v>
      </c>
      <c r="BH679" s="184" t="str">
        <f>IF(BH$9="Include",IF(COUNTIF(BH669:BH678,"P*")&gt;0,JoinAll(", ",BH669:BH678),"*"),"*")</f>
        <v>*</v>
      </c>
      <c r="BI679" s="184" t="str">
        <f>IF(BI$9="Include",IF(COUNTIF(BI669:BI678,"P*")&gt;0,JoinAll(", ",BI669:BI678),"*"),"*")</f>
        <v>0, P*T*, P*T+</v>
      </c>
      <c r="BJ679" s="184" t="str">
        <f>IF(BJ$9="Include",IF(COUNTIF(BJ669:BJ678,"P*")&gt;0,JoinAll(", ",BJ669:BJ678),"*"),"*")</f>
        <v>0, P*T-, P*T+, P+T-, P+T+</v>
      </c>
      <c r="BK679" s="184" t="str">
        <f>IF(BK$9="Include",IF(COUNTIF(BK669:BK678,"P*")&gt;0,JoinAll(", ",BK669:BK678),"*"),"*")</f>
        <v>*</v>
      </c>
      <c r="BL679" s="184" t="str">
        <f>IF(BL$9="Include",IF(COUNTIF(BL669:BL678,"P*")&gt;0,JoinAll(", ",BL669:BL678),"*"),"*")</f>
        <v>0, P*T-, P*T+, P+T-, P+T+</v>
      </c>
      <c r="BM679" s="184" t="str">
        <f>IF(BM$9="Include",IF(COUNTIF(BM669:BM678,"P*")&gt;0,JoinAll(", ",BM669:BM678),"*"),"*")</f>
        <v>*</v>
      </c>
      <c r="BN679" s="184" t="str">
        <f>IF(BN$9="Include",IF(COUNTIF(BN669:BN678,"P*")&gt;0,JoinAll(", ",BN669:BN678),"*"),"*")</f>
        <v>0, P*T*</v>
      </c>
      <c r="BO679" s="184" t="str">
        <f>IF(BO$9="Include",IF(COUNTIF(BO669:BO678,"P*")&gt;0,JoinAll(", ",BO669:BO678),"*"),"*")</f>
        <v>0, P*T*, P*T+</v>
      </c>
      <c r="BP679" s="184" t="str">
        <f>IF(BP$9="Include",IF(COUNTIF(BP669:BP678,"P*")&gt;0,JoinAll(", ",BP669:BP678),"*"),"*")</f>
        <v>*</v>
      </c>
      <c r="BQ679" s="184" t="str">
        <f>IF(BQ$9="Include",IF(COUNTIF(BQ669:BQ678,"P*")&gt;0,JoinAll(", ",BQ669:BQ678),"*"),"*")</f>
        <v>0, P*T*, P*T+</v>
      </c>
      <c r="BR679" s="184" t="str">
        <f>IF(BR$9="Include",IF(COUNTIF(BR669:BR678,"P*")&gt;0,JoinAll(", ",BR669:BR678),"*"),"*")</f>
        <v>*</v>
      </c>
      <c r="BS679" s="184" t="str">
        <f>IF(BS$9="Include",IF(COUNTIF(BS669:BS678,"P*")&gt;0,JoinAll(", ",BS669:BS678),"*"),"*")</f>
        <v>0, P*T*, P*T+</v>
      </c>
      <c r="BT679" s="184" t="str">
        <f>IF(BT$9="Include",IF(COUNTIF(BT669:BT678,"P*")&gt;0,JoinAll(", ",BT669:BT678),"*"),"*")</f>
        <v>0, P*T-, P*T+, P+T-, P+T+</v>
      </c>
      <c r="BU679" s="184" t="str">
        <f>IF(BU$9="Include",IF(COUNTIF(BU669:BU678,"P*")&gt;0,JoinAll(", ",BU669:BU678),"*"),"*")</f>
        <v>*</v>
      </c>
      <c r="BV679" s="184" t="str">
        <f>IF(BV$9="Include",IF(COUNTIF(BV669:BV678,"P*")&gt;0,JoinAll(", ",BV669:BV678),"*"),"*")</f>
        <v>0, P*T-, P+T-, P+T+</v>
      </c>
      <c r="BW679" s="184" t="str">
        <f>IF(BW$9="Include",IF(COUNTIF(BW669:BW678,"P*")&gt;0,JoinAll(", ",BW669:BW678),"*"),"*")</f>
        <v>*</v>
      </c>
      <c r="BX679" s="184" t="str">
        <f>IF(BX$9="Include",IF(COUNTIF(BX669:BX678,"P*")&gt;0,JoinAll(", ",BX669:BX678),"*"),"*")</f>
        <v>0, P*T*, P*T+</v>
      </c>
      <c r="BY679" s="184" t="str">
        <f>IF(BY$9="Include",IF(COUNTIF(BY669:BY678,"P*")&gt;0,JoinAll(", ",BY669:BY678),"*"),"*")</f>
        <v>*</v>
      </c>
      <c r="BZ679" s="184" t="str">
        <f>IF(BZ$9="Include",IF(COUNTIF(BZ669:BZ678,"P*")&gt;0,JoinAll(", ",BZ669:BZ678),"*"),"*")</f>
        <v>0, P*T-, P+T-</v>
      </c>
      <c r="CA679" s="184" t="str">
        <f>IF(CA$9="Include",IF(COUNTIF(CA669:CA678,"P*")&gt;0,JoinAll(", ",CA669:CA678),"*"),"*")</f>
        <v>0, P*T-, P+T-</v>
      </c>
      <c r="CB679" s="184" t="str">
        <f>IF(CB$9="Include",IF(COUNTIF(CB669:CB678,"P*")&gt;0,JoinAll(", ",CB669:CB678),"*"),"*")</f>
        <v>0, P*T*, P*T+</v>
      </c>
      <c r="CC679" s="184" t="str">
        <f>IF(CC$9="Include",IF(COUNTIF(CC669:CC678,"P*")&gt;0,JoinAll(", ",CC669:CC678),"*"),"*")</f>
        <v>0, P*T-, P*T+, P+T-</v>
      </c>
      <c r="CD679" s="184" t="str">
        <f>IF(CD$9="Include",IF(COUNTIF(CD669:CD678,"P*")&gt;0,JoinAll(", ",CD669:CD678),"*"),"*")</f>
        <v>*</v>
      </c>
      <c r="CE679" s="184" t="str">
        <f>IF(CE$9="Include",IF(COUNTIF(CE669:CE678,"P*")&gt;0,JoinAll(", ",CE669:CE678),"*"),"*")</f>
        <v>*</v>
      </c>
      <c r="CF679" s="184" t="str">
        <f>IF(CF$9="Include",IF(COUNTIF(CF669:CF678,"P*")&gt;0,JoinAll(", ",CF669:CF678),"*"),"*")</f>
        <v>*</v>
      </c>
      <c r="CG679" s="184" t="str">
        <f>IF(CG$9="Include",IF(COUNTIF(CG669:CG678,"P*")&gt;0,JoinAll(", ",CG669:CG678),"*"),"*")</f>
        <v>0, P*T*, P*T+</v>
      </c>
      <c r="CH679" s="184" t="str">
        <f>IF(CH$9="Include",IF(COUNTIF(CH669:CH678,"P*")&gt;0,JoinAll(", ",CH669:CH678),"*"),"*")</f>
        <v>0, P*T-, P*T+, P+T-</v>
      </c>
      <c r="CI679" s="184" t="str">
        <f>IF(CI$9="Include",IF(COUNTIF(CI669:CI678,"P*")&gt;0,JoinAll(", ",CI669:CI678),"*"),"*")</f>
        <v>*</v>
      </c>
      <c r="CJ679" s="184" t="str">
        <f>IF(CJ$9="Include",IF(COUNTIF(CJ669:CJ678,"P*")&gt;0,JoinAll(", ",CJ669:CJ678),"*"),"*")</f>
        <v>0, P*T-, P*T*, P*T+, P+T-, P+T+</v>
      </c>
      <c r="CK679" s="184" t="str">
        <f>IF(CK$9="Include",IF(COUNTIF(CK669:CK678,"P*")&gt;0,JoinAll(", ",CK669:CK678),"*"),"*")</f>
        <v>0, P*T-, P*T+, P+T-, P+T+</v>
      </c>
      <c r="CL679" s="184" t="str">
        <f>IF(CL$9="Include",IF(COUNTIF(CL669:CL678,"P*")&gt;0,JoinAll(", ",CL669:CL678),"*"),"*")</f>
        <v>0, P*T-, P*T+, P+T-, P+T+</v>
      </c>
      <c r="CM679" s="184" t="str">
        <f>IF(CM$9="Include",IF(COUNTIF(CM669:CM678,"P*")&gt;0,JoinAll(", ",CM669:CM678),"*"),"*")</f>
        <v>*</v>
      </c>
      <c r="CN679" s="184" t="str">
        <f>IF(CN$9="Include",IF(COUNTIF(CN669:CN678,"P*")&gt;0,JoinAll(", ",CN669:CN678),"*"),"*")</f>
        <v>0, P*T-, P*T+, P+T-</v>
      </c>
      <c r="CO679" s="184" t="str">
        <f>IF(CO$9="Include",IF(COUNTIF(CO669:CO678,"P*")&gt;0,JoinAll(", ",CO669:CO678),"*"),"*")</f>
        <v>0, P*T-, P*T+, P+T-, P+T+</v>
      </c>
      <c r="CP679" s="184" t="str">
        <f>IF(CP$9="Include",IF(COUNTIF(CP669:CP678,"P*")&gt;0,JoinAll(", ",CP669:CP678),"*"),"*")</f>
        <v>*</v>
      </c>
      <c r="CQ679" s="184" t="str">
        <f>IF(CQ$9="Include",IF(COUNTIF(CQ669:CQ678,"P*")&gt;0,JoinAll(", ",CQ669:CQ678),"*"),"*")</f>
        <v>0, P*T*, P*T+</v>
      </c>
      <c r="CR679" s="184" t="str">
        <f>IF(CR$9="Include",IF(COUNTIF(CR669:CR678,"P*")&gt;0,JoinAll(", ",CR669:CR678),"*"),"*")</f>
        <v>0, P*T*</v>
      </c>
      <c r="CS679" s="184" t="str">
        <f>IF(CS$9="Include",IF(COUNTIF(CS669:CS678,"P*")&gt;0,JoinAll(", ",CS669:CS678),"*"),"*")</f>
        <v>0, P*T*, P*T+</v>
      </c>
      <c r="CT679" s="184" t="str">
        <f>IF(CT$9="Include",IF(COUNTIF(CT669:CT678,"P*")&gt;0,JoinAll(", ",CT669:CT678),"*"),"*")</f>
        <v>*</v>
      </c>
      <c r="CU679" s="184" t="str">
        <f>IF(CU$9="Include",IF(COUNTIF(CU669:CU678,"P*")&gt;0,JoinAll(", ",CU669:CU678),"*"),"*")</f>
        <v>0, P*T-, P+T-</v>
      </c>
      <c r="CV679" s="184" t="str">
        <f>IF(CV$9="Include",IF(COUNTIF(CV669:CV678,"P*")&gt;0,JoinAll(", ",CV669:CV678),"*"),"*")</f>
        <v>*</v>
      </c>
      <c r="CW679" s="184" t="str">
        <f>IF(CW$9="Include",IF(COUNTIF(CW669:CW678,"P*")&gt;0,JoinAll(", ",CW669:CW678),"*"),"*")</f>
        <v>0, P*T*, P*T+</v>
      </c>
      <c r="CX679" s="184" t="str">
        <f>IF(CX$9="Include",IF(COUNTIF(CX669:CX678,"P*")&gt;0,JoinAll(", ",CX669:CX678),"*"),"*")</f>
        <v>*</v>
      </c>
      <c r="CY679" s="184" t="str">
        <f>IF(CY$9="Include",IF(COUNTIF(CY669:CY678,"P*")&gt;0,JoinAll(", ",CY669:CY678),"*"),"*")</f>
        <v>0, P*T-, P*T*, P*T+, P+T-, P+T+</v>
      </c>
      <c r="CZ679" s="184" t="str">
        <f>IF(CZ$9="Include",IF(COUNTIF(CZ669:CZ678,"P*")&gt;0,JoinAll(", ",CZ669:CZ678),"*"),"*")</f>
        <v>*</v>
      </c>
      <c r="DA679" s="184" t="str">
        <f>IF(DA$9="Include",IF(COUNTIF(DA669:DA678,"P*")&gt;0,JoinAll(", ",DA669:DA678),"*"),"*")</f>
        <v>0, P*T-, P*T+, P+T-, P+T+</v>
      </c>
      <c r="DB679" s="184" t="str">
        <f>IF(DB$9="Include",IF(COUNTIF(DB669:DB678,"P*")&gt;0,JoinAll(", ",DB669:DB678),"*"),"*")</f>
        <v>*</v>
      </c>
      <c r="DC679" s="184" t="str">
        <f>IF(DC$9="Include",IF(COUNTIF(DC669:DC678,"P*")&gt;0,JoinAll(", ",DC669:DC678),"*"),"*")</f>
        <v>*</v>
      </c>
      <c r="DD679" s="184" t="str">
        <f>IF(DD$9="Include",IF(COUNTIF(DD669:DD678,"P*")&gt;0,JoinAll(", ",DD669:DD678),"*"),"*")</f>
        <v>0, P*T-, P*T+</v>
      </c>
      <c r="DE679" s="184" t="str">
        <f>IF(DE$9="Include",IF(COUNTIF(DE669:DE678,"P*")&gt;0,JoinAll(", ",DE669:DE678),"*"),"*")</f>
        <v>0, P*T-, P*T+, P+T-, P+T+</v>
      </c>
      <c r="DF679" s="184" t="str">
        <f>IF(DF$9="Include",IF(COUNTIF(DF669:DF678,"P*")&gt;0,JoinAll(", ",DF669:DF678),"*"),"*")</f>
        <v>*</v>
      </c>
      <c r="DG679" s="184" t="str">
        <f>IF(DG$9="Include",IF(COUNTIF(DG669:DG678,"P*")&gt;0,JoinAll(", ",DG669:DG678),"*"),"*")</f>
        <v>0, P*T-, P*T*, P*T+, P+T-, P+T+</v>
      </c>
      <c r="DH679" s="184" t="str">
        <f>IF(DH$9="Include",IF(COUNTIF(DH669:DH678,"P*")&gt;0,JoinAll(", ",DH669:DH678),"*"),"*")</f>
        <v>0, P*T-, P*T*, P*T+, P+T-</v>
      </c>
      <c r="DI679" s="184" t="str">
        <f>IF(DI$9="Include",IF(COUNTIF(DI669:DI678,"P*")&gt;0,JoinAll(", ",DI669:DI678),"*"),"*")</f>
        <v>0, P*T-, P*T+</v>
      </c>
      <c r="DJ679" s="184" t="str">
        <f>IF(DJ$9="Include",IF(COUNTIF(DJ669:DJ678,"P*")&gt;0,JoinAll(", ",DJ669:DJ678),"*"),"*")</f>
        <v>0, P*T*, P*T+</v>
      </c>
      <c r="DK679" s="184" t="str">
        <f>IF(DK$9="Include",IF(COUNTIF(DK669:DK678,"P*")&gt;0,JoinAll(", ",DK669:DK678),"*"),"*")</f>
        <v>*</v>
      </c>
      <c r="DL679" s="184" t="str">
        <f>IF(DL$9="Include",IF(COUNTIF(DL669:DL678,"P*")&gt;0,JoinAll(", ",DL669:DL678),"*"),"*")</f>
        <v>0, P*T-, P*T+, P+T-</v>
      </c>
      <c r="DM679" s="184" t="str">
        <f>IF(DM$9="Include",IF(COUNTIF(DM669:DM678,"P*")&gt;0,JoinAll(", ",DM669:DM678),"*"),"*")</f>
        <v>*</v>
      </c>
      <c r="DN679" s="184" t="str">
        <f>IF(DN$9="Include",IF(COUNTIF(DN669:DN678,"P*")&gt;0,JoinAll(", ",DN669:DN678),"*"),"*")</f>
        <v>0, P*T*, P*T+</v>
      </c>
      <c r="DO679" s="184" t="str">
        <f>IF(DO$9="Include",IF(COUNTIF(DO669:DO678,"P*")&gt;0,JoinAll(", ",DO669:DO678),"*"),"*")</f>
        <v>*</v>
      </c>
      <c r="DP679" s="184" t="str">
        <f>IF(DP$9="Include",IF(COUNTIF(DP669:DP678,"P*")&gt;0,JoinAll(", ",DP669:DP678),"*"),"*")</f>
        <v>0, P*T-, P*T+, P+T-, P+T+</v>
      </c>
      <c r="DQ679" s="184" t="str">
        <f>IF(DQ$9="Include",IF(COUNTIF(DQ669:DQ678,"P*")&gt;0,JoinAll(", ",DQ669:DQ678),"*"),"*")</f>
        <v>*</v>
      </c>
      <c r="DR679" s="184" t="str">
        <f>IF(DR$9="Include",IF(COUNTIF(DR669:DR678,"P*")&gt;0,JoinAll(", ",DR669:DR678),"*"),"*")</f>
        <v>*</v>
      </c>
      <c r="DS679" s="184" t="str">
        <f>IF(DS$9="Include",IF(COUNTIF(DS669:DS678,"P*")&gt;0,JoinAll(", ",DS669:DS678),"*"),"*")</f>
        <v>0, P*T*</v>
      </c>
      <c r="DT679" s="184" t="str">
        <f>IF(DT$9="Include",IF(COUNTIF(DT669:DT678,"P*")&gt;0,JoinAll(", ",DT669:DT678),"*"),"*")</f>
        <v>0, P*T*, P*T+</v>
      </c>
      <c r="DU679" s="184" t="str">
        <f>IF(DU$9="Include",IF(COUNTIF(DU669:DU678,"P*")&gt;0,JoinAll(", ",DU669:DU678),"*"),"*")</f>
        <v>*</v>
      </c>
      <c r="DV679" s="184" t="str">
        <f>IF(DV$9="Include",IF(COUNTIF(DV669:DV678,"P*")&gt;0,JoinAll(", ",DV669:DV678),"*"),"*")</f>
        <v>*</v>
      </c>
      <c r="DW679" s="184" t="str">
        <f>IF(DW$9="Include",IF(COUNTIF(DW669:DW678,"P*")&gt;0,JoinAll(", ",DW669:DW678),"*"),"*")</f>
        <v>0, P*T-</v>
      </c>
      <c r="DX679" s="184" t="str">
        <f>IF(DX$9="Include",IF(COUNTIF(DX669:DX678,"P*")&gt;0,JoinAll(", ",DX669:DX678),"*"),"*")</f>
        <v>0, P*T-, P*T*</v>
      </c>
      <c r="DY679" s="184" t="str">
        <f>IF(DY$9="Include",IF(COUNTIF(DY669:DY678,"P*")&gt;0,JoinAll(", ",DY669:DY678),"*"),"*")</f>
        <v>0, P*T-, P*T*, P*T+, P+T-, P+T+</v>
      </c>
      <c r="DZ679" s="184" t="str">
        <f>IF(DZ$9="Include",IF(COUNTIF(DZ669:DZ678,"P*")&gt;0,JoinAll(", ",DZ669:DZ678),"*"),"*")</f>
        <v>*</v>
      </c>
      <c r="EA679" s="184" t="str">
        <f>IF(EA$9="Include",IF(COUNTIF(EA669:EA678,"P*")&gt;0,JoinAll(", ",EA669:EA678),"*"),"*")</f>
        <v>0, P*T*, P*T+</v>
      </c>
      <c r="EB679" s="184" t="str">
        <f>IF(EB$9="Include",IF(COUNTIF(EB669:EB678,"P*")&gt;0,JoinAll(", ",EB669:EB678),"*"),"*")</f>
        <v>0, P*T-, P*T*, P+T-</v>
      </c>
      <c r="EC679" s="184" t="str">
        <f>IF(EC$9="Include",IF(COUNTIF(EC669:EC678,"P*")&gt;0,JoinAll(", ",EC669:EC678),"*"),"*")</f>
        <v>0, P*T-, P*T+, P+T-, P+T+</v>
      </c>
      <c r="ED679" s="184" t="str">
        <f>IF(ED$9="Include",IF(COUNTIF(ED669:ED678,"P*")&gt;0,JoinAll(", ",ED669:ED678),"*"),"*")</f>
        <v>*</v>
      </c>
      <c r="EE679" s="184" t="str">
        <f>IF(EE$9="Include",IF(COUNTIF(EE669:EE678,"P*")&gt;0,JoinAll(", ",EE669:EE678),"*"),"*")</f>
        <v>0, P*T-, P*T+, P+T-</v>
      </c>
      <c r="EF679" s="184" t="str">
        <f>IF(EF$9="Include",IF(COUNTIF(EF669:EF678,"P*")&gt;0,JoinAll(", ",EF669:EF678),"*"),"*")</f>
        <v>0, P*T*, P*T+</v>
      </c>
      <c r="EG679" s="184" t="str">
        <f>IF(EG$9="Include",IF(COUNTIF(EG669:EG678,"P*")&gt;0,JoinAll(", ",EG669:EG678),"*"),"*")</f>
        <v>*</v>
      </c>
      <c r="EH679" s="184" t="str">
        <f>IF(EH$9="Include",IF(COUNTIF(EH669:EH678,"P*")&gt;0,JoinAll(", ",EH669:EH678),"*"),"*")</f>
        <v>0, P*T-, P+T-, P+T+</v>
      </c>
      <c r="EI679" s="184" t="str">
        <f>IF(EI$9="Include",IF(COUNTIF(EI669:EI678,"P*")&gt;0,JoinAll(", ",EI669:EI678),"*"),"*")</f>
        <v>*</v>
      </c>
      <c r="EJ679" s="184" t="str">
        <f>IF(EJ$9="Include",IF(COUNTIF(EJ669:EJ678,"P*")&gt;0,JoinAll(", ",EJ669:EJ678),"*"),"*")</f>
        <v>0, P*T-, P+T-, P+T+</v>
      </c>
      <c r="EK679" s="184" t="str">
        <f>IF(EK$9="Include",IF(COUNTIF(EK669:EK678,"P*")&gt;0,JoinAll(", ",EK669:EK678),"*"),"*")</f>
        <v>*</v>
      </c>
      <c r="EL679" s="185"/>
      <c r="EM679" s="185"/>
    </row>
    <row r="680" spans="1:143" s="21" customFormat="1" ht="12.75" customHeight="1" x14ac:dyDescent="0.25">
      <c r="A680" s="164"/>
      <c r="B680" s="125"/>
      <c r="C680" s="125"/>
      <c r="D680" s="125"/>
      <c r="E680" s="125"/>
      <c r="F680" s="125"/>
      <c r="G680" s="165" t="s">
        <v>3727</v>
      </c>
      <c r="H680" s="166"/>
      <c r="I680" s="166"/>
      <c r="J680" s="21" t="str">
        <f>IF(J$9="Include",IF(AND(ISERR(FIND("P*T+",J679)),ISERR(FIND("P-T+",J679))),"Yes","No"),"*")</f>
        <v>Yes</v>
      </c>
      <c r="K680" s="21" t="str">
        <f t="shared" ref="K680:BV680" si="443">IF(K$9="Include",IF(AND(ISERR(FIND("P*T+",K679)),ISERR(FIND("P-T+",K679))),"Yes","No"),"*")</f>
        <v>Yes</v>
      </c>
      <c r="L680" s="21" t="str">
        <f t="shared" si="443"/>
        <v>*</v>
      </c>
      <c r="M680" s="21" t="str">
        <f t="shared" si="443"/>
        <v>No</v>
      </c>
      <c r="N680" s="21" t="str">
        <f t="shared" si="443"/>
        <v>*</v>
      </c>
      <c r="O680" s="21" t="str">
        <f t="shared" si="443"/>
        <v>No</v>
      </c>
      <c r="P680" s="21" t="str">
        <f t="shared" si="443"/>
        <v>*</v>
      </c>
      <c r="Q680" s="21" t="str">
        <f t="shared" si="443"/>
        <v>No</v>
      </c>
      <c r="R680" s="21" t="str">
        <f t="shared" si="443"/>
        <v>*</v>
      </c>
      <c r="S680" s="21" t="str">
        <f t="shared" si="443"/>
        <v>No</v>
      </c>
      <c r="T680" s="21" t="str">
        <f t="shared" si="443"/>
        <v>*</v>
      </c>
      <c r="U680" s="21" t="str">
        <f t="shared" si="443"/>
        <v>Yes</v>
      </c>
      <c r="V680" s="21" t="str">
        <f t="shared" si="443"/>
        <v>No</v>
      </c>
      <c r="W680" s="21" t="str">
        <f t="shared" si="443"/>
        <v>No</v>
      </c>
      <c r="X680" s="21" t="str">
        <f t="shared" si="443"/>
        <v>*</v>
      </c>
      <c r="Y680" s="21" t="str">
        <f t="shared" si="443"/>
        <v>Yes</v>
      </c>
      <c r="Z680" s="21" t="str">
        <f t="shared" si="443"/>
        <v>*</v>
      </c>
      <c r="AA680" s="21" t="str">
        <f t="shared" si="443"/>
        <v>No</v>
      </c>
      <c r="AB680" s="21" t="str">
        <f t="shared" si="443"/>
        <v>*</v>
      </c>
      <c r="AC680" s="21" t="str">
        <f t="shared" si="443"/>
        <v>No</v>
      </c>
      <c r="AD680" s="21" t="str">
        <f t="shared" si="443"/>
        <v>No</v>
      </c>
      <c r="AE680" s="21" t="str">
        <f t="shared" si="443"/>
        <v>*</v>
      </c>
      <c r="AF680" s="21" t="str">
        <f t="shared" si="443"/>
        <v>No</v>
      </c>
      <c r="AG680" s="21" t="str">
        <f t="shared" si="443"/>
        <v>No</v>
      </c>
      <c r="AH680" s="21" t="str">
        <f t="shared" si="443"/>
        <v>Yes</v>
      </c>
      <c r="AI680" s="21" t="str">
        <f t="shared" si="443"/>
        <v>*</v>
      </c>
      <c r="AJ680" s="21" t="str">
        <f t="shared" si="443"/>
        <v>No</v>
      </c>
      <c r="AK680" s="21" t="str">
        <f t="shared" si="443"/>
        <v>*</v>
      </c>
      <c r="AL680" s="21" t="str">
        <f t="shared" si="443"/>
        <v>No</v>
      </c>
      <c r="AM680" s="21" t="str">
        <f t="shared" si="443"/>
        <v>Yes</v>
      </c>
      <c r="AN680" s="21" t="str">
        <f t="shared" si="443"/>
        <v>No</v>
      </c>
      <c r="AO680" s="21" t="str">
        <f t="shared" si="443"/>
        <v>*</v>
      </c>
      <c r="AP680" s="21" t="str">
        <f t="shared" si="443"/>
        <v>Yes</v>
      </c>
      <c r="AQ680" s="21" t="str">
        <f t="shared" si="443"/>
        <v>*</v>
      </c>
      <c r="AR680" s="21" t="str">
        <f t="shared" si="443"/>
        <v>Yes</v>
      </c>
      <c r="AS680" s="21" t="str">
        <f t="shared" si="443"/>
        <v>*</v>
      </c>
      <c r="AT680" s="21" t="str">
        <f t="shared" si="443"/>
        <v>No</v>
      </c>
      <c r="AU680" s="21" t="str">
        <f t="shared" si="443"/>
        <v>No</v>
      </c>
      <c r="AV680" s="21" t="str">
        <f t="shared" si="443"/>
        <v>*</v>
      </c>
      <c r="AW680" s="21" t="str">
        <f t="shared" si="443"/>
        <v>*</v>
      </c>
      <c r="AX680" s="21" t="str">
        <f t="shared" si="443"/>
        <v>*</v>
      </c>
      <c r="AY680" s="21" t="str">
        <f t="shared" si="443"/>
        <v>*</v>
      </c>
      <c r="AZ680" s="21" t="str">
        <f t="shared" si="443"/>
        <v>No</v>
      </c>
      <c r="BA680" s="21" t="str">
        <f t="shared" si="443"/>
        <v>Yes</v>
      </c>
      <c r="BB680" s="21" t="str">
        <f t="shared" si="443"/>
        <v>No</v>
      </c>
      <c r="BC680" s="21" t="str">
        <f t="shared" si="443"/>
        <v>No</v>
      </c>
      <c r="BD680" s="21" t="str">
        <f t="shared" si="443"/>
        <v>No</v>
      </c>
      <c r="BE680" s="21" t="str">
        <f t="shared" si="443"/>
        <v>*</v>
      </c>
      <c r="BF680" s="21" t="str">
        <f t="shared" si="443"/>
        <v>*</v>
      </c>
      <c r="BG680" s="21" t="str">
        <f t="shared" si="443"/>
        <v>Yes</v>
      </c>
      <c r="BH680" s="21" t="str">
        <f t="shared" si="443"/>
        <v>*</v>
      </c>
      <c r="BI680" s="21" t="str">
        <f t="shared" si="443"/>
        <v>No</v>
      </c>
      <c r="BJ680" s="21" t="str">
        <f t="shared" si="443"/>
        <v>No</v>
      </c>
      <c r="BK680" s="21" t="str">
        <f t="shared" si="443"/>
        <v>*</v>
      </c>
      <c r="BL680" s="21" t="str">
        <f t="shared" si="443"/>
        <v>No</v>
      </c>
      <c r="BM680" s="21" t="str">
        <f t="shared" si="443"/>
        <v>*</v>
      </c>
      <c r="BN680" s="21" t="str">
        <f t="shared" si="443"/>
        <v>Yes</v>
      </c>
      <c r="BO680" s="21" t="str">
        <f t="shared" si="443"/>
        <v>No</v>
      </c>
      <c r="BP680" s="21" t="str">
        <f t="shared" si="443"/>
        <v>*</v>
      </c>
      <c r="BQ680" s="21" t="str">
        <f t="shared" si="443"/>
        <v>No</v>
      </c>
      <c r="BR680" s="21" t="str">
        <f t="shared" si="443"/>
        <v>*</v>
      </c>
      <c r="BS680" s="21" t="str">
        <f t="shared" si="443"/>
        <v>No</v>
      </c>
      <c r="BT680" s="21" t="str">
        <f t="shared" si="443"/>
        <v>No</v>
      </c>
      <c r="BU680" s="21" t="str">
        <f t="shared" si="443"/>
        <v>*</v>
      </c>
      <c r="BV680" s="21" t="str">
        <f t="shared" si="443"/>
        <v>Yes</v>
      </c>
      <c r="BW680" s="21" t="str">
        <f t="shared" ref="BW680:EH680" si="444">IF(BW$9="Include",IF(AND(ISERR(FIND("P*T+",BW679)),ISERR(FIND("P-T+",BW679))),"Yes","No"),"*")</f>
        <v>*</v>
      </c>
      <c r="BX680" s="21" t="str">
        <f t="shared" si="444"/>
        <v>No</v>
      </c>
      <c r="BY680" s="21" t="str">
        <f t="shared" si="444"/>
        <v>*</v>
      </c>
      <c r="BZ680" s="21" t="str">
        <f t="shared" si="444"/>
        <v>Yes</v>
      </c>
      <c r="CA680" s="21" t="str">
        <f t="shared" si="444"/>
        <v>Yes</v>
      </c>
      <c r="CB680" s="21" t="str">
        <f t="shared" si="444"/>
        <v>No</v>
      </c>
      <c r="CC680" s="21" t="str">
        <f t="shared" si="444"/>
        <v>No</v>
      </c>
      <c r="CD680" s="21" t="str">
        <f t="shared" si="444"/>
        <v>*</v>
      </c>
      <c r="CE680" s="21" t="str">
        <f t="shared" si="444"/>
        <v>*</v>
      </c>
      <c r="CF680" s="21" t="str">
        <f t="shared" si="444"/>
        <v>*</v>
      </c>
      <c r="CG680" s="21" t="str">
        <f t="shared" si="444"/>
        <v>No</v>
      </c>
      <c r="CH680" s="21" t="str">
        <f t="shared" si="444"/>
        <v>No</v>
      </c>
      <c r="CI680" s="21" t="str">
        <f t="shared" si="444"/>
        <v>*</v>
      </c>
      <c r="CJ680" s="21" t="str">
        <f t="shared" si="444"/>
        <v>No</v>
      </c>
      <c r="CK680" s="21" t="str">
        <f t="shared" si="444"/>
        <v>No</v>
      </c>
      <c r="CL680" s="21" t="str">
        <f t="shared" si="444"/>
        <v>No</v>
      </c>
      <c r="CM680" s="21" t="str">
        <f t="shared" si="444"/>
        <v>*</v>
      </c>
      <c r="CN680" s="21" t="str">
        <f t="shared" si="444"/>
        <v>No</v>
      </c>
      <c r="CO680" s="21" t="str">
        <f t="shared" si="444"/>
        <v>No</v>
      </c>
      <c r="CP680" s="21" t="str">
        <f t="shared" si="444"/>
        <v>*</v>
      </c>
      <c r="CQ680" s="21" t="str">
        <f t="shared" si="444"/>
        <v>No</v>
      </c>
      <c r="CR680" s="21" t="str">
        <f t="shared" si="444"/>
        <v>Yes</v>
      </c>
      <c r="CS680" s="21" t="str">
        <f t="shared" si="444"/>
        <v>No</v>
      </c>
      <c r="CT680" s="21" t="str">
        <f t="shared" si="444"/>
        <v>*</v>
      </c>
      <c r="CU680" s="21" t="str">
        <f t="shared" si="444"/>
        <v>Yes</v>
      </c>
      <c r="CV680" s="21" t="str">
        <f t="shared" si="444"/>
        <v>*</v>
      </c>
      <c r="CW680" s="21" t="str">
        <f t="shared" si="444"/>
        <v>No</v>
      </c>
      <c r="CX680" s="21" t="str">
        <f t="shared" si="444"/>
        <v>*</v>
      </c>
      <c r="CY680" s="21" t="str">
        <f t="shared" si="444"/>
        <v>No</v>
      </c>
      <c r="CZ680" s="21" t="str">
        <f t="shared" si="444"/>
        <v>*</v>
      </c>
      <c r="DA680" s="21" t="str">
        <f t="shared" si="444"/>
        <v>No</v>
      </c>
      <c r="DB680" s="21" t="str">
        <f t="shared" si="444"/>
        <v>*</v>
      </c>
      <c r="DC680" s="21" t="str">
        <f t="shared" si="444"/>
        <v>*</v>
      </c>
      <c r="DD680" s="21" t="str">
        <f t="shared" si="444"/>
        <v>No</v>
      </c>
      <c r="DE680" s="21" t="str">
        <f t="shared" si="444"/>
        <v>No</v>
      </c>
      <c r="DF680" s="21" t="str">
        <f t="shared" si="444"/>
        <v>*</v>
      </c>
      <c r="DG680" s="21" t="str">
        <f t="shared" si="444"/>
        <v>No</v>
      </c>
      <c r="DH680" s="21" t="str">
        <f t="shared" si="444"/>
        <v>No</v>
      </c>
      <c r="DI680" s="21" t="str">
        <f t="shared" si="444"/>
        <v>No</v>
      </c>
      <c r="DJ680" s="21" t="str">
        <f t="shared" si="444"/>
        <v>No</v>
      </c>
      <c r="DK680" s="21" t="str">
        <f t="shared" si="444"/>
        <v>*</v>
      </c>
      <c r="DL680" s="21" t="str">
        <f t="shared" si="444"/>
        <v>No</v>
      </c>
      <c r="DM680" s="21" t="str">
        <f t="shared" si="444"/>
        <v>*</v>
      </c>
      <c r="DN680" s="21" t="str">
        <f t="shared" si="444"/>
        <v>No</v>
      </c>
      <c r="DO680" s="21" t="str">
        <f t="shared" si="444"/>
        <v>*</v>
      </c>
      <c r="DP680" s="21" t="str">
        <f t="shared" si="444"/>
        <v>No</v>
      </c>
      <c r="DQ680" s="21" t="str">
        <f t="shared" si="444"/>
        <v>*</v>
      </c>
      <c r="DR680" s="21" t="str">
        <f t="shared" si="444"/>
        <v>*</v>
      </c>
      <c r="DS680" s="21" t="str">
        <f t="shared" si="444"/>
        <v>Yes</v>
      </c>
      <c r="DT680" s="21" t="str">
        <f t="shared" si="444"/>
        <v>No</v>
      </c>
      <c r="DU680" s="21" t="str">
        <f t="shared" si="444"/>
        <v>*</v>
      </c>
      <c r="DV680" s="21" t="str">
        <f t="shared" si="444"/>
        <v>*</v>
      </c>
      <c r="DW680" s="21" t="str">
        <f t="shared" si="444"/>
        <v>Yes</v>
      </c>
      <c r="DX680" s="21" t="str">
        <f t="shared" si="444"/>
        <v>Yes</v>
      </c>
      <c r="DY680" s="21" t="str">
        <f t="shared" si="444"/>
        <v>No</v>
      </c>
      <c r="DZ680" s="21" t="str">
        <f t="shared" si="444"/>
        <v>*</v>
      </c>
      <c r="EA680" s="21" t="str">
        <f t="shared" si="444"/>
        <v>No</v>
      </c>
      <c r="EB680" s="21" t="str">
        <f t="shared" si="444"/>
        <v>Yes</v>
      </c>
      <c r="EC680" s="21" t="str">
        <f t="shared" si="444"/>
        <v>No</v>
      </c>
      <c r="ED680" s="21" t="str">
        <f t="shared" si="444"/>
        <v>*</v>
      </c>
      <c r="EE680" s="21" t="str">
        <f t="shared" si="444"/>
        <v>No</v>
      </c>
      <c r="EF680" s="21" t="str">
        <f t="shared" si="444"/>
        <v>No</v>
      </c>
      <c r="EG680" s="21" t="str">
        <f t="shared" si="444"/>
        <v>*</v>
      </c>
      <c r="EH680" s="21" t="str">
        <f t="shared" si="444"/>
        <v>Yes</v>
      </c>
      <c r="EI680" s="21" t="str">
        <f>IF(EI$9="Include",IF(AND(ISERR(FIND("P*T+",EI679)),ISERR(FIND("P-T+",EI679))),"Yes","No"),"*")</f>
        <v>*</v>
      </c>
      <c r="EJ680" s="21" t="str">
        <f>IF(EJ$9="Include",IF(AND(ISERR(FIND("P*T+",EJ679)),ISERR(FIND("P-T+",EJ679))),"Yes","No"),"*")</f>
        <v>Yes</v>
      </c>
      <c r="EK680" s="21" t="str">
        <f>IF(EK$9="Include",IF(AND(ISERR(FIND("P*T+",EK679)),ISERR(FIND("P-T+",EK679))),"Yes","No"),"*")</f>
        <v>*</v>
      </c>
      <c r="EL680" s="110"/>
      <c r="EM680" s="110"/>
    </row>
    <row r="681" spans="1:143" s="58" customFormat="1" ht="12.75" customHeight="1" x14ac:dyDescent="0.25">
      <c r="A681" s="5"/>
      <c r="B681" s="96"/>
      <c r="C681" s="96"/>
      <c r="D681" s="96"/>
      <c r="E681" s="96"/>
      <c r="F681" s="96"/>
      <c r="G681" s="4" t="s">
        <v>8</v>
      </c>
      <c r="H681" s="18"/>
      <c r="I681" s="18"/>
      <c r="J681" s="58" t="str">
        <f t="shared" ref="J681:AO681" si="445">IF(J7&lt;&gt;"No",J7,IF(J8&lt;&gt;"No",J8,"*"))</f>
        <v>iPhone</v>
      </c>
      <c r="K681" s="58" t="str">
        <f t="shared" si="445"/>
        <v>iPhone</v>
      </c>
      <c r="L681" s="58" t="str">
        <f t="shared" si="445"/>
        <v>Android</v>
      </c>
      <c r="M681" s="58" t="str">
        <f t="shared" si="445"/>
        <v>iPhone</v>
      </c>
      <c r="N681" s="58" t="str">
        <f t="shared" si="445"/>
        <v>Android</v>
      </c>
      <c r="O681" s="58" t="str">
        <f t="shared" si="445"/>
        <v>iPhone/iPad</v>
      </c>
      <c r="P681" s="58" t="str">
        <f t="shared" si="445"/>
        <v>Android</v>
      </c>
      <c r="Q681" s="58" t="str">
        <f t="shared" si="445"/>
        <v>iPhone</v>
      </c>
      <c r="R681" s="58" t="str">
        <f t="shared" si="445"/>
        <v>Android Phone</v>
      </c>
      <c r="S681" s="58" t="str">
        <f t="shared" si="445"/>
        <v>iPhone</v>
      </c>
      <c r="T681" s="58" t="str">
        <f t="shared" si="445"/>
        <v>Android Phone</v>
      </c>
      <c r="U681" s="58" t="str">
        <f t="shared" si="445"/>
        <v>Android Phone</v>
      </c>
      <c r="V681" s="58" t="str">
        <f t="shared" si="445"/>
        <v>iPhone</v>
      </c>
      <c r="W681" s="58" t="str">
        <f t="shared" si="445"/>
        <v>iPhone/iPad</v>
      </c>
      <c r="X681" s="58" t="str">
        <f t="shared" si="445"/>
        <v>Android</v>
      </c>
      <c r="Y681" s="58" t="str">
        <f t="shared" si="445"/>
        <v>iPhone/iPad</v>
      </c>
      <c r="Z681" s="58" t="str">
        <f t="shared" si="445"/>
        <v>Android</v>
      </c>
      <c r="AA681" s="58" t="str">
        <f t="shared" si="445"/>
        <v>iPhone/iPad</v>
      </c>
      <c r="AB681" s="58" t="str">
        <f t="shared" si="445"/>
        <v>Android</v>
      </c>
      <c r="AC681" s="58" t="str">
        <f t="shared" si="445"/>
        <v>iPhone</v>
      </c>
      <c r="AD681" s="58" t="str">
        <f t="shared" si="445"/>
        <v>iPhone/iPad</v>
      </c>
      <c r="AE681" s="58" t="str">
        <f t="shared" si="445"/>
        <v>Android</v>
      </c>
      <c r="AF681" s="58" t="str">
        <f t="shared" si="445"/>
        <v>iPhone</v>
      </c>
      <c r="AG681" s="58" t="str">
        <f t="shared" si="445"/>
        <v>iPhone</v>
      </c>
      <c r="AH681" s="58" t="str">
        <f t="shared" si="445"/>
        <v>iPhone</v>
      </c>
      <c r="AI681" s="58" t="str">
        <f t="shared" si="445"/>
        <v>Android</v>
      </c>
      <c r="AJ681" s="58" t="str">
        <f t="shared" si="445"/>
        <v>iPhone</v>
      </c>
      <c r="AK681" s="58" t="str">
        <f t="shared" si="445"/>
        <v>Android</v>
      </c>
      <c r="AL681" s="58" t="str">
        <f t="shared" si="445"/>
        <v>iPhone</v>
      </c>
      <c r="AM681" s="58" t="str">
        <f t="shared" si="445"/>
        <v>iPhone/iPad</v>
      </c>
      <c r="AN681" s="58" t="str">
        <f t="shared" si="445"/>
        <v>iPhone</v>
      </c>
      <c r="AO681" s="58" t="str">
        <f t="shared" si="445"/>
        <v>Android</v>
      </c>
      <c r="AP681" s="58" t="str">
        <f t="shared" ref="AP681:BU681" si="446">IF(AP7&lt;&gt;"No",AP7,IF(AP8&lt;&gt;"No",AP8,"*"))</f>
        <v>iPhone</v>
      </c>
      <c r="AQ681" s="58" t="str">
        <f t="shared" si="446"/>
        <v>iPhone</v>
      </c>
      <c r="AR681" s="58" t="str">
        <f t="shared" si="446"/>
        <v>iPhone</v>
      </c>
      <c r="AS681" s="58" t="str">
        <f t="shared" si="446"/>
        <v>Android Phone</v>
      </c>
      <c r="AT681" s="58" t="str">
        <f t="shared" si="446"/>
        <v>Android</v>
      </c>
      <c r="AU681" s="58" t="str">
        <f t="shared" si="446"/>
        <v>Android</v>
      </c>
      <c r="AV681" s="58" t="str">
        <f t="shared" si="446"/>
        <v>iPhone</v>
      </c>
      <c r="AW681" s="58" t="str">
        <f t="shared" si="446"/>
        <v>Android</v>
      </c>
      <c r="AX681" s="58" t="str">
        <f t="shared" si="446"/>
        <v>iPhone</v>
      </c>
      <c r="AY681" s="58" t="str">
        <f t="shared" si="446"/>
        <v>Android</v>
      </c>
      <c r="AZ681" s="58" t="str">
        <f t="shared" si="446"/>
        <v>iPhone</v>
      </c>
      <c r="BA681" s="58" t="str">
        <f t="shared" si="446"/>
        <v>iPhone</v>
      </c>
      <c r="BB681" s="58" t="str">
        <f t="shared" si="446"/>
        <v>iPhone</v>
      </c>
      <c r="BC681" s="58" t="str">
        <f t="shared" si="446"/>
        <v>iPhone</v>
      </c>
      <c r="BD681" s="58" t="str">
        <f t="shared" si="446"/>
        <v>iPhone/iPad</v>
      </c>
      <c r="BE681" s="58" t="str">
        <f t="shared" si="446"/>
        <v>iPhone/iPad</v>
      </c>
      <c r="BF681" s="58" t="str">
        <f t="shared" si="446"/>
        <v>Android</v>
      </c>
      <c r="BG681" s="58" t="str">
        <f t="shared" si="446"/>
        <v>Android</v>
      </c>
      <c r="BH681" s="58" t="str">
        <f t="shared" si="446"/>
        <v>iPhone/iPad</v>
      </c>
      <c r="BI681" s="58" t="str">
        <f t="shared" si="446"/>
        <v>iPhone</v>
      </c>
      <c r="BJ681" s="58" t="str">
        <f t="shared" si="446"/>
        <v>iPhone</v>
      </c>
      <c r="BK681" s="58" t="str">
        <f t="shared" si="446"/>
        <v>Android Phone</v>
      </c>
      <c r="BL681" s="58" t="str">
        <f t="shared" si="446"/>
        <v>iPhone</v>
      </c>
      <c r="BM681" s="58" t="str">
        <f t="shared" si="446"/>
        <v>Android</v>
      </c>
      <c r="BN681" s="58" t="str">
        <f t="shared" si="446"/>
        <v>iPhone/iPad</v>
      </c>
      <c r="BO681" s="58" t="str">
        <f t="shared" si="446"/>
        <v>iPhone</v>
      </c>
      <c r="BP681" s="58" t="str">
        <f t="shared" si="446"/>
        <v>Android Phone</v>
      </c>
      <c r="BQ681" s="58" t="str">
        <f t="shared" si="446"/>
        <v>iPhone</v>
      </c>
      <c r="BR681" s="58" t="str">
        <f t="shared" si="446"/>
        <v>Android Phone</v>
      </c>
      <c r="BS681" s="58" t="str">
        <f t="shared" si="446"/>
        <v>iPhone</v>
      </c>
      <c r="BT681" s="58" t="str">
        <f t="shared" si="446"/>
        <v>iPhone/iPad</v>
      </c>
      <c r="BU681" s="58" t="str">
        <f t="shared" si="446"/>
        <v>Android</v>
      </c>
      <c r="BV681" s="58" t="str">
        <f t="shared" ref="BV681:DA681" si="447">IF(BV7&lt;&gt;"No",BV7,IF(BV8&lt;&gt;"No",BV8,"*"))</f>
        <v>iPad</v>
      </c>
      <c r="BW681" s="58" t="str">
        <f t="shared" si="447"/>
        <v>Android</v>
      </c>
      <c r="BX681" s="58" t="str">
        <f t="shared" si="447"/>
        <v>iPhone/iPad</v>
      </c>
      <c r="BY681" s="58" t="str">
        <f t="shared" si="447"/>
        <v>Android Phone</v>
      </c>
      <c r="BZ681" s="58" t="str">
        <f t="shared" si="447"/>
        <v>iPhone</v>
      </c>
      <c r="CA681" s="58" t="str">
        <f t="shared" si="447"/>
        <v>iPhone/iPad</v>
      </c>
      <c r="CB681" s="58" t="str">
        <f t="shared" si="447"/>
        <v>iPhone</v>
      </c>
      <c r="CC681" s="58" t="str">
        <f t="shared" si="447"/>
        <v>iPhone</v>
      </c>
      <c r="CD681" s="58" t="str">
        <f t="shared" si="447"/>
        <v>Android Phone</v>
      </c>
      <c r="CE681" s="58" t="str">
        <f t="shared" si="447"/>
        <v>iPhone/iPad</v>
      </c>
      <c r="CF681" s="58" t="str">
        <f t="shared" si="447"/>
        <v>Android</v>
      </c>
      <c r="CG681" s="58" t="str">
        <f t="shared" si="447"/>
        <v>iPad</v>
      </c>
      <c r="CH681" s="58" t="str">
        <f t="shared" si="447"/>
        <v>iPhone/iPad</v>
      </c>
      <c r="CI681" s="58" t="str">
        <f t="shared" si="447"/>
        <v>Android</v>
      </c>
      <c r="CJ681" s="58" t="str">
        <f t="shared" si="447"/>
        <v>iPhone</v>
      </c>
      <c r="CK681" s="58" t="str">
        <f t="shared" si="447"/>
        <v>iPhone</v>
      </c>
      <c r="CL681" s="58" t="str">
        <f t="shared" si="447"/>
        <v>iPhone</v>
      </c>
      <c r="CM681" s="58" t="str">
        <f t="shared" si="447"/>
        <v>Android</v>
      </c>
      <c r="CN681" s="58" t="str">
        <f t="shared" si="447"/>
        <v>iPhone</v>
      </c>
      <c r="CO681" s="58" t="str">
        <f t="shared" si="447"/>
        <v>iPhone</v>
      </c>
      <c r="CP681" s="58" t="str">
        <f t="shared" si="447"/>
        <v>Android</v>
      </c>
      <c r="CQ681" s="58" t="str">
        <f t="shared" si="447"/>
        <v>iPhone</v>
      </c>
      <c r="CR681" s="58" t="str">
        <f t="shared" si="447"/>
        <v>iPhone</v>
      </c>
      <c r="CS681" s="58" t="str">
        <f t="shared" si="447"/>
        <v>iPhone</v>
      </c>
      <c r="CT681" s="58" t="str">
        <f t="shared" si="447"/>
        <v>Android</v>
      </c>
      <c r="CU681" s="58" t="str">
        <f t="shared" si="447"/>
        <v>iPhone</v>
      </c>
      <c r="CV681" s="58" t="str">
        <f t="shared" si="447"/>
        <v>Android Phone</v>
      </c>
      <c r="CW681" s="58" t="str">
        <f t="shared" si="447"/>
        <v>iPhone</v>
      </c>
      <c r="CX681" s="58" t="str">
        <f t="shared" si="447"/>
        <v>Android</v>
      </c>
      <c r="CY681" s="58" t="str">
        <f t="shared" si="447"/>
        <v>iPhone/iPad</v>
      </c>
      <c r="CZ681" s="58" t="str">
        <f t="shared" si="447"/>
        <v>Android</v>
      </c>
      <c r="DA681" s="58" t="str">
        <f t="shared" si="447"/>
        <v>iPhone</v>
      </c>
      <c r="DB681" s="58" t="str">
        <f t="shared" ref="DB681:EK681" si="448">IF(DB7&lt;&gt;"No",DB7,IF(DB8&lt;&gt;"No",DB8,"*"))</f>
        <v>Android Phone</v>
      </c>
      <c r="DC681" s="58" t="str">
        <f t="shared" si="448"/>
        <v>iPhone</v>
      </c>
      <c r="DD681" s="58" t="str">
        <f t="shared" si="448"/>
        <v>iPhone</v>
      </c>
      <c r="DE681" s="58" t="str">
        <f t="shared" si="448"/>
        <v>iPhone/iPad</v>
      </c>
      <c r="DF681" s="58" t="str">
        <f t="shared" si="448"/>
        <v>Android</v>
      </c>
      <c r="DG681" s="58" t="str">
        <f t="shared" si="448"/>
        <v>iPhone/iPad</v>
      </c>
      <c r="DH681" s="58" t="str">
        <f t="shared" si="448"/>
        <v>iPhone</v>
      </c>
      <c r="DI681" s="58" t="str">
        <f t="shared" si="448"/>
        <v>iPhone</v>
      </c>
      <c r="DJ681" s="58" t="str">
        <f t="shared" si="448"/>
        <v>iPhone</v>
      </c>
      <c r="DK681" s="58" t="str">
        <f t="shared" si="448"/>
        <v>Android</v>
      </c>
      <c r="DL681" s="58" t="str">
        <f t="shared" si="448"/>
        <v>iPhone</v>
      </c>
      <c r="DM681" s="58" t="str">
        <f t="shared" si="448"/>
        <v>Android</v>
      </c>
      <c r="DN681" s="58" t="str">
        <f t="shared" si="448"/>
        <v>iPhone/iPad</v>
      </c>
      <c r="DO681" s="58" t="str">
        <f t="shared" si="448"/>
        <v>Android</v>
      </c>
      <c r="DP681" s="58" t="str">
        <f t="shared" si="448"/>
        <v>iPhone/iPad</v>
      </c>
      <c r="DQ681" s="58" t="str">
        <f t="shared" si="448"/>
        <v>Android</v>
      </c>
      <c r="DR681" s="58" t="str">
        <f t="shared" si="448"/>
        <v>iPhone/iPad</v>
      </c>
      <c r="DS681" s="58" t="str">
        <f t="shared" si="448"/>
        <v>iPhone/iPad</v>
      </c>
      <c r="DT681" s="58" t="str">
        <f t="shared" si="448"/>
        <v>iPhone</v>
      </c>
      <c r="DU681" s="58" t="str">
        <f t="shared" si="448"/>
        <v>Android</v>
      </c>
      <c r="DV681" s="58" t="str">
        <f t="shared" si="448"/>
        <v>iPhone</v>
      </c>
      <c r="DW681" s="58" t="str">
        <f t="shared" si="448"/>
        <v>iPad</v>
      </c>
      <c r="DX681" s="58" t="str">
        <f t="shared" si="448"/>
        <v>iPhone</v>
      </c>
      <c r="DY681" s="58" t="str">
        <f t="shared" si="448"/>
        <v>iPhone</v>
      </c>
      <c r="DZ681" s="58" t="str">
        <f t="shared" si="448"/>
        <v>Android</v>
      </c>
      <c r="EA681" s="58" t="str">
        <f t="shared" si="448"/>
        <v>iPhone</v>
      </c>
      <c r="EB681" s="58" t="str">
        <f t="shared" si="448"/>
        <v>iPhone</v>
      </c>
      <c r="EC681" s="58" t="str">
        <f t="shared" si="448"/>
        <v>iPhone</v>
      </c>
      <c r="ED681" s="58" t="str">
        <f t="shared" si="448"/>
        <v>Android</v>
      </c>
      <c r="EE681" s="58" t="str">
        <f t="shared" si="448"/>
        <v>iPhone</v>
      </c>
      <c r="EF681" s="58" t="str">
        <f t="shared" si="448"/>
        <v>iPhone</v>
      </c>
      <c r="EG681" s="58" t="str">
        <f t="shared" si="448"/>
        <v>Android</v>
      </c>
      <c r="EH681" s="58" t="str">
        <f t="shared" si="448"/>
        <v>iPhone</v>
      </c>
      <c r="EI681" s="58" t="str">
        <f t="shared" si="448"/>
        <v>Android</v>
      </c>
      <c r="EJ681" s="58" t="str">
        <f t="shared" si="448"/>
        <v>iPhone</v>
      </c>
      <c r="EK681" s="58" t="str">
        <f t="shared" si="448"/>
        <v>Android</v>
      </c>
      <c r="EL681" s="109"/>
      <c r="EM681" s="109"/>
    </row>
    <row r="682" spans="1:143" s="58" customFormat="1" ht="12.75" customHeight="1" x14ac:dyDescent="0.25">
      <c r="A682" s="5"/>
      <c r="B682" s="96"/>
      <c r="C682" s="96"/>
      <c r="D682" s="96"/>
      <c r="E682" s="96"/>
      <c r="F682" s="96"/>
      <c r="G682" s="4" t="s">
        <v>3555</v>
      </c>
      <c r="H682" s="18"/>
      <c r="I682" s="18"/>
      <c r="J682" s="58" t="str">
        <f t="shared" ref="J682:AO682" si="449">IF(Version&lt;1,"Yes",IF(OR(Version="1.0",Version="1.0.0",Version="1.0.00",Version="1.00.00",Version="1.00.0"),"Yes","No"))</f>
        <v>No</v>
      </c>
      <c r="K682" s="58" t="str">
        <f t="shared" si="449"/>
        <v>No</v>
      </c>
      <c r="L682" s="58" t="str">
        <f t="shared" si="449"/>
        <v>Yes</v>
      </c>
      <c r="M682" s="58" t="str">
        <f t="shared" si="449"/>
        <v>No</v>
      </c>
      <c r="N682" s="58" t="str">
        <f t="shared" si="449"/>
        <v>Yes</v>
      </c>
      <c r="O682" s="58" t="str">
        <f t="shared" si="449"/>
        <v>No</v>
      </c>
      <c r="P682" s="58" t="str">
        <f t="shared" si="449"/>
        <v>No</v>
      </c>
      <c r="Q682" s="58" t="str">
        <f t="shared" si="449"/>
        <v>No</v>
      </c>
      <c r="R682" s="58" t="str">
        <f t="shared" si="449"/>
        <v>No</v>
      </c>
      <c r="S682" s="58" t="str">
        <f t="shared" si="449"/>
        <v>No</v>
      </c>
      <c r="T682" s="58" t="str">
        <f t="shared" si="449"/>
        <v>No</v>
      </c>
      <c r="U682" s="58" t="str">
        <f t="shared" si="449"/>
        <v>No</v>
      </c>
      <c r="V682" s="58" t="str">
        <f t="shared" si="449"/>
        <v>Yes</v>
      </c>
      <c r="W682" s="58" t="str">
        <f t="shared" si="449"/>
        <v>No</v>
      </c>
      <c r="X682" s="58" t="str">
        <f t="shared" si="449"/>
        <v>No</v>
      </c>
      <c r="Y682" s="58" t="str">
        <f t="shared" si="449"/>
        <v>Yes</v>
      </c>
      <c r="Z682" s="58" t="str">
        <f t="shared" si="449"/>
        <v>Yes</v>
      </c>
      <c r="AA682" s="58" t="str">
        <f t="shared" si="449"/>
        <v>No</v>
      </c>
      <c r="AB682" s="58" t="str">
        <f t="shared" si="449"/>
        <v>No</v>
      </c>
      <c r="AC682" s="58" t="str">
        <f t="shared" si="449"/>
        <v>Yes</v>
      </c>
      <c r="AD682" s="58" t="str">
        <f t="shared" si="449"/>
        <v>Yes</v>
      </c>
      <c r="AE682" s="58" t="str">
        <f t="shared" si="449"/>
        <v>Yes</v>
      </c>
      <c r="AF682" s="58" t="str">
        <f t="shared" si="449"/>
        <v>Yes</v>
      </c>
      <c r="AG682" s="58" t="str">
        <f t="shared" si="449"/>
        <v>Yes</v>
      </c>
      <c r="AH682" s="58" t="str">
        <f t="shared" si="449"/>
        <v>Yes</v>
      </c>
      <c r="AI682" s="58" t="str">
        <f t="shared" si="449"/>
        <v>Yes</v>
      </c>
      <c r="AJ682" s="58" t="str">
        <f t="shared" si="449"/>
        <v>No</v>
      </c>
      <c r="AK682" s="58" t="str">
        <f t="shared" si="449"/>
        <v>No</v>
      </c>
      <c r="AL682" s="58" t="str">
        <f t="shared" si="449"/>
        <v>Yes</v>
      </c>
      <c r="AM682" s="58" t="str">
        <f t="shared" si="449"/>
        <v>No</v>
      </c>
      <c r="AN682" s="58" t="str">
        <f t="shared" si="449"/>
        <v>No</v>
      </c>
      <c r="AO682" s="58" t="str">
        <f t="shared" si="449"/>
        <v>No</v>
      </c>
      <c r="AP682" s="58" t="str">
        <f t="shared" ref="AP682:BU682" si="450">IF(Version&lt;1,"Yes",IF(OR(Version="1.0",Version="1.0.0",Version="1.0.00",Version="1.00.00",Version="1.00.0"),"Yes","No"))</f>
        <v>No</v>
      </c>
      <c r="AQ682" s="58" t="str">
        <f t="shared" si="450"/>
        <v>No</v>
      </c>
      <c r="AR682" s="58" t="str">
        <f t="shared" si="450"/>
        <v>No</v>
      </c>
      <c r="AS682" s="58" t="str">
        <f t="shared" si="450"/>
        <v>No</v>
      </c>
      <c r="AT682" s="58" t="str">
        <f t="shared" si="450"/>
        <v>No</v>
      </c>
      <c r="AU682" s="58" t="str">
        <f t="shared" si="450"/>
        <v>No</v>
      </c>
      <c r="AV682" s="58" t="str">
        <f t="shared" si="450"/>
        <v>Yes</v>
      </c>
      <c r="AW682" s="58" t="str">
        <f t="shared" si="450"/>
        <v>Yes</v>
      </c>
      <c r="AX682" s="58" t="str">
        <f t="shared" si="450"/>
        <v>No</v>
      </c>
      <c r="AY682" s="58" t="str">
        <f t="shared" si="450"/>
        <v>No</v>
      </c>
      <c r="AZ682" s="58" t="str">
        <f t="shared" si="450"/>
        <v>Yes</v>
      </c>
      <c r="BA682" s="58" t="str">
        <f t="shared" si="450"/>
        <v>No</v>
      </c>
      <c r="BB682" s="58" t="str">
        <f t="shared" si="450"/>
        <v>No</v>
      </c>
      <c r="BC682" s="58" t="str">
        <f t="shared" si="450"/>
        <v>No</v>
      </c>
      <c r="BD682" s="58" t="str">
        <f t="shared" si="450"/>
        <v>No</v>
      </c>
      <c r="BE682" s="58" t="str">
        <f t="shared" si="450"/>
        <v>No</v>
      </c>
      <c r="BF682" s="58" t="str">
        <f t="shared" si="450"/>
        <v>No</v>
      </c>
      <c r="BG682" s="58" t="str">
        <f t="shared" si="450"/>
        <v>No</v>
      </c>
      <c r="BH682" s="58" t="str">
        <f t="shared" si="450"/>
        <v>No</v>
      </c>
      <c r="BI682" s="58" t="str">
        <f t="shared" si="450"/>
        <v>No</v>
      </c>
      <c r="BJ682" s="58" t="str">
        <f t="shared" si="450"/>
        <v>No</v>
      </c>
      <c r="BK682" s="58" t="str">
        <f t="shared" si="450"/>
        <v>No</v>
      </c>
      <c r="BL682" s="58" t="str">
        <f t="shared" si="450"/>
        <v>No</v>
      </c>
      <c r="BM682" s="58" t="str">
        <f t="shared" si="450"/>
        <v>Yes</v>
      </c>
      <c r="BN682" s="58" t="str">
        <f t="shared" si="450"/>
        <v>No</v>
      </c>
      <c r="BO682" s="58" t="str">
        <f t="shared" si="450"/>
        <v>No</v>
      </c>
      <c r="BP682" s="58" t="str">
        <f t="shared" si="450"/>
        <v>No</v>
      </c>
      <c r="BQ682" s="58" t="str">
        <f t="shared" si="450"/>
        <v>No</v>
      </c>
      <c r="BR682" s="58" t="str">
        <f t="shared" si="450"/>
        <v>No</v>
      </c>
      <c r="BS682" s="58" t="str">
        <f t="shared" si="450"/>
        <v>Yes</v>
      </c>
      <c r="BT682" s="58" t="str">
        <f t="shared" si="450"/>
        <v>Yes</v>
      </c>
      <c r="BU682" s="58" t="str">
        <f t="shared" si="450"/>
        <v>Yes</v>
      </c>
      <c r="BV682" s="58" t="str">
        <f t="shared" ref="BV682:DA682" si="451">IF(Version&lt;1,"Yes",IF(OR(Version="1.0",Version="1.0.0",Version="1.0.00",Version="1.00.00",Version="1.00.0"),"Yes","No"))</f>
        <v>Yes</v>
      </c>
      <c r="BW682" s="58" t="str">
        <f t="shared" si="451"/>
        <v>No</v>
      </c>
      <c r="BX682" s="58" t="str">
        <f t="shared" si="451"/>
        <v>Yes</v>
      </c>
      <c r="BY682" s="58" t="str">
        <f t="shared" si="451"/>
        <v>Yes</v>
      </c>
      <c r="BZ682" s="58" t="str">
        <f t="shared" si="451"/>
        <v>Yes</v>
      </c>
      <c r="CA682" s="58" t="str">
        <f t="shared" si="451"/>
        <v>No</v>
      </c>
      <c r="CB682" s="58" t="str">
        <f t="shared" si="451"/>
        <v>No</v>
      </c>
      <c r="CC682" s="58" t="str">
        <f t="shared" si="451"/>
        <v>No</v>
      </c>
      <c r="CD682" s="58" t="str">
        <f t="shared" si="451"/>
        <v>Yes</v>
      </c>
      <c r="CE682" s="58" t="str">
        <f t="shared" si="451"/>
        <v>No</v>
      </c>
      <c r="CF682" s="58" t="str">
        <f t="shared" si="451"/>
        <v>No</v>
      </c>
      <c r="CG682" s="58" t="str">
        <f t="shared" si="451"/>
        <v>No</v>
      </c>
      <c r="CH682" s="58" t="str">
        <f t="shared" si="451"/>
        <v>No</v>
      </c>
      <c r="CI682" s="58" t="str">
        <f t="shared" si="451"/>
        <v>No</v>
      </c>
      <c r="CJ682" s="58" t="str">
        <f t="shared" si="451"/>
        <v>No</v>
      </c>
      <c r="CK682" s="58" t="str">
        <f t="shared" si="451"/>
        <v>Yes</v>
      </c>
      <c r="CL682" s="58" t="str">
        <f t="shared" si="451"/>
        <v>No</v>
      </c>
      <c r="CM682" s="58" t="str">
        <f t="shared" si="451"/>
        <v>No</v>
      </c>
      <c r="CN682" s="58" t="str">
        <f t="shared" si="451"/>
        <v>No</v>
      </c>
      <c r="CO682" s="58" t="str">
        <f t="shared" si="451"/>
        <v>No</v>
      </c>
      <c r="CP682" s="58" t="str">
        <f t="shared" si="451"/>
        <v>No</v>
      </c>
      <c r="CQ682" s="58" t="str">
        <f t="shared" si="451"/>
        <v>No</v>
      </c>
      <c r="CR682" s="58" t="str">
        <f t="shared" si="451"/>
        <v>No</v>
      </c>
      <c r="CS682" s="58" t="str">
        <f t="shared" si="451"/>
        <v>Yes</v>
      </c>
      <c r="CT682" s="58" t="str">
        <f t="shared" si="451"/>
        <v>Yes</v>
      </c>
      <c r="CU682" s="58" t="str">
        <f t="shared" si="451"/>
        <v>No</v>
      </c>
      <c r="CV682" s="58" t="str">
        <f t="shared" si="451"/>
        <v>No</v>
      </c>
      <c r="CW682" s="58" t="str">
        <f t="shared" si="451"/>
        <v>No</v>
      </c>
      <c r="CX682" s="58" t="str">
        <f t="shared" si="451"/>
        <v>Yes</v>
      </c>
      <c r="CY682" s="58" t="str">
        <f t="shared" si="451"/>
        <v>No</v>
      </c>
      <c r="CZ682" s="58" t="str">
        <f t="shared" si="451"/>
        <v>No</v>
      </c>
      <c r="DA682" s="58" t="str">
        <f t="shared" si="451"/>
        <v>No</v>
      </c>
      <c r="DB682" s="58" t="str">
        <f t="shared" ref="DB682:EK682" si="452">IF(Version&lt;1,"Yes",IF(OR(Version="1.0",Version="1.0.0",Version="1.0.00",Version="1.00.00",Version="1.00.0"),"Yes","No"))</f>
        <v>No</v>
      </c>
      <c r="DC682" s="58" t="str">
        <f t="shared" si="452"/>
        <v>No</v>
      </c>
      <c r="DD682" s="58" t="str">
        <f t="shared" si="452"/>
        <v>No</v>
      </c>
      <c r="DE682" s="58" t="str">
        <f t="shared" si="452"/>
        <v>No</v>
      </c>
      <c r="DF682" s="58" t="str">
        <f t="shared" si="452"/>
        <v>Yes</v>
      </c>
      <c r="DG682" s="58" t="str">
        <f t="shared" si="452"/>
        <v>No</v>
      </c>
      <c r="DH682" s="58" t="str">
        <f t="shared" si="452"/>
        <v>No</v>
      </c>
      <c r="DI682" s="58" t="str">
        <f t="shared" si="452"/>
        <v>No</v>
      </c>
      <c r="DJ682" s="58" t="str">
        <f t="shared" si="452"/>
        <v>No</v>
      </c>
      <c r="DK682" s="58" t="str">
        <f t="shared" si="452"/>
        <v>No</v>
      </c>
      <c r="DL682" s="58" t="str">
        <f t="shared" si="452"/>
        <v>No</v>
      </c>
      <c r="DM682" s="58" t="str">
        <f t="shared" si="452"/>
        <v>No</v>
      </c>
      <c r="DN682" s="58" t="str">
        <f t="shared" si="452"/>
        <v>No</v>
      </c>
      <c r="DO682" s="58" t="str">
        <f t="shared" si="452"/>
        <v>No</v>
      </c>
      <c r="DP682" s="58" t="str">
        <f t="shared" si="452"/>
        <v>No</v>
      </c>
      <c r="DQ682" s="58" t="str">
        <f t="shared" si="452"/>
        <v>No</v>
      </c>
      <c r="DR682" s="58" t="str">
        <f t="shared" si="452"/>
        <v>No</v>
      </c>
      <c r="DS682" s="58" t="str">
        <f t="shared" si="452"/>
        <v>No</v>
      </c>
      <c r="DT682" s="58" t="str">
        <f t="shared" si="452"/>
        <v>Yes</v>
      </c>
      <c r="DU682" s="58" t="str">
        <f t="shared" si="452"/>
        <v>No</v>
      </c>
      <c r="DV682" s="58" t="str">
        <f t="shared" si="452"/>
        <v>No</v>
      </c>
      <c r="DW682" s="58" t="str">
        <f t="shared" si="452"/>
        <v>No</v>
      </c>
      <c r="DX682" s="58" t="str">
        <f t="shared" si="452"/>
        <v>No</v>
      </c>
      <c r="DY682" s="58" t="str">
        <f t="shared" si="452"/>
        <v>No</v>
      </c>
      <c r="DZ682" s="58" t="str">
        <f t="shared" si="452"/>
        <v>Yes</v>
      </c>
      <c r="EA682" s="58" t="str">
        <f t="shared" si="452"/>
        <v>No</v>
      </c>
      <c r="EB682" s="58" t="str">
        <f t="shared" si="452"/>
        <v>No</v>
      </c>
      <c r="EC682" s="58" t="str">
        <f t="shared" si="452"/>
        <v>No</v>
      </c>
      <c r="ED682" s="58" t="str">
        <f t="shared" si="452"/>
        <v>No</v>
      </c>
      <c r="EE682" s="58" t="str">
        <f t="shared" si="452"/>
        <v>No</v>
      </c>
      <c r="EF682" s="58" t="str">
        <f t="shared" si="452"/>
        <v>No</v>
      </c>
      <c r="EG682" s="58" t="str">
        <f t="shared" si="452"/>
        <v>No</v>
      </c>
      <c r="EH682" s="58" t="str">
        <f t="shared" si="452"/>
        <v>No</v>
      </c>
      <c r="EI682" s="58" t="str">
        <f t="shared" si="452"/>
        <v>No</v>
      </c>
      <c r="EJ682" s="58" t="str">
        <f t="shared" si="452"/>
        <v>No</v>
      </c>
      <c r="EK682" s="58" t="str">
        <f t="shared" si="452"/>
        <v>No</v>
      </c>
      <c r="EL682" s="109"/>
      <c r="EM682" s="109"/>
    </row>
    <row r="683" spans="1:143" s="58" customFormat="1" ht="12.75" customHeight="1" x14ac:dyDescent="0.25">
      <c r="A683" s="5"/>
      <c r="B683" s="96"/>
      <c r="C683" s="96"/>
      <c r="D683" s="96"/>
      <c r="E683" s="96"/>
      <c r="F683" s="96"/>
      <c r="G683" s="4" t="s">
        <v>3701</v>
      </c>
      <c r="H683" s="18"/>
      <c r="I683" s="18"/>
      <c r="J683" s="58" t="str">
        <f t="shared" ref="J683:AO683" si="453">IF(OR(J68&lt;&gt;"No",J75&lt;&gt;"No"),"Yes","No")</f>
        <v>Yes</v>
      </c>
      <c r="K683" s="58" t="str">
        <f t="shared" si="453"/>
        <v>Yes</v>
      </c>
      <c r="L683" s="58" t="str">
        <f t="shared" si="453"/>
        <v>Yes</v>
      </c>
      <c r="M683" s="58" t="str">
        <f t="shared" si="453"/>
        <v>Yes</v>
      </c>
      <c r="N683" s="58" t="str">
        <f t="shared" si="453"/>
        <v>Yes</v>
      </c>
      <c r="O683" s="58" t="str">
        <f t="shared" si="453"/>
        <v>Yes</v>
      </c>
      <c r="P683" s="58" t="str">
        <f t="shared" si="453"/>
        <v>Yes</v>
      </c>
      <c r="Q683" s="58" t="str">
        <f t="shared" si="453"/>
        <v>No</v>
      </c>
      <c r="R683" s="58" t="str">
        <f t="shared" si="453"/>
        <v>No</v>
      </c>
      <c r="S683" s="58" t="str">
        <f t="shared" si="453"/>
        <v>Yes</v>
      </c>
      <c r="T683" s="58" t="str">
        <f t="shared" si="453"/>
        <v>Yes</v>
      </c>
      <c r="U683" s="58" t="str">
        <f t="shared" si="453"/>
        <v>Yes</v>
      </c>
      <c r="V683" s="58" t="str">
        <f t="shared" si="453"/>
        <v>Yes</v>
      </c>
      <c r="W683" s="58" t="str">
        <f t="shared" si="453"/>
        <v>Yes</v>
      </c>
      <c r="X683" s="58" t="str">
        <f t="shared" si="453"/>
        <v>Yes</v>
      </c>
      <c r="Y683" s="58" t="str">
        <f t="shared" si="453"/>
        <v>Yes</v>
      </c>
      <c r="Z683" s="58" t="str">
        <f t="shared" si="453"/>
        <v>Yes</v>
      </c>
      <c r="AA683" s="58" t="str">
        <f t="shared" si="453"/>
        <v>Yes</v>
      </c>
      <c r="AB683" s="58" t="str">
        <f t="shared" si="453"/>
        <v>Yes</v>
      </c>
      <c r="AC683" s="58" t="str">
        <f t="shared" si="453"/>
        <v>No</v>
      </c>
      <c r="AD683" s="58" t="str">
        <f t="shared" si="453"/>
        <v>No</v>
      </c>
      <c r="AE683" s="58" t="str">
        <f t="shared" si="453"/>
        <v>No</v>
      </c>
      <c r="AF683" s="58" t="str">
        <f t="shared" si="453"/>
        <v>Yes</v>
      </c>
      <c r="AG683" s="58" t="str">
        <f t="shared" si="453"/>
        <v>Yes</v>
      </c>
      <c r="AH683" s="58" t="str">
        <f t="shared" si="453"/>
        <v>Yes</v>
      </c>
      <c r="AI683" s="58" t="str">
        <f t="shared" si="453"/>
        <v>Yes</v>
      </c>
      <c r="AJ683" s="58" t="str">
        <f t="shared" si="453"/>
        <v>Yes</v>
      </c>
      <c r="AK683" s="58" t="str">
        <f t="shared" si="453"/>
        <v>Yes</v>
      </c>
      <c r="AL683" s="58" t="str">
        <f t="shared" si="453"/>
        <v>No</v>
      </c>
      <c r="AM683" s="58" t="str">
        <f t="shared" si="453"/>
        <v>No</v>
      </c>
      <c r="AN683" s="58" t="str">
        <f t="shared" si="453"/>
        <v>Yes</v>
      </c>
      <c r="AO683" s="58" t="str">
        <f t="shared" si="453"/>
        <v>Yes</v>
      </c>
      <c r="AP683" s="58" t="str">
        <f t="shared" ref="AP683:BU683" si="454">IF(OR(AP68&lt;&gt;"No",AP75&lt;&gt;"No"),"Yes","No")</f>
        <v>No</v>
      </c>
      <c r="AQ683" s="58" t="str">
        <f t="shared" si="454"/>
        <v>Yes</v>
      </c>
      <c r="AR683" s="58" t="str">
        <f t="shared" si="454"/>
        <v>No</v>
      </c>
      <c r="AS683" s="58" t="str">
        <f t="shared" si="454"/>
        <v>No</v>
      </c>
      <c r="AT683" s="58" t="str">
        <f t="shared" si="454"/>
        <v>Yes</v>
      </c>
      <c r="AU683" s="58" t="str">
        <f t="shared" si="454"/>
        <v>Yes</v>
      </c>
      <c r="AV683" s="58" t="str">
        <f t="shared" si="454"/>
        <v>Yes</v>
      </c>
      <c r="AW683" s="58" t="str">
        <f t="shared" si="454"/>
        <v>Yes</v>
      </c>
      <c r="AX683" s="58" t="str">
        <f t="shared" si="454"/>
        <v>Yes</v>
      </c>
      <c r="AY683" s="58" t="str">
        <f t="shared" si="454"/>
        <v>Yes</v>
      </c>
      <c r="AZ683" s="58" t="str">
        <f t="shared" si="454"/>
        <v>No</v>
      </c>
      <c r="BA683" s="58" t="str">
        <f t="shared" si="454"/>
        <v>Yes</v>
      </c>
      <c r="BB683" s="58" t="str">
        <f t="shared" si="454"/>
        <v>Yes</v>
      </c>
      <c r="BC683" s="58" t="str">
        <f t="shared" si="454"/>
        <v>Yes</v>
      </c>
      <c r="BD683" s="58" t="str">
        <f t="shared" si="454"/>
        <v>Yes</v>
      </c>
      <c r="BE683" s="58" t="str">
        <f t="shared" si="454"/>
        <v>Yes</v>
      </c>
      <c r="BF683" s="58" t="str">
        <f t="shared" si="454"/>
        <v>Yes</v>
      </c>
      <c r="BG683" s="58" t="str">
        <f t="shared" si="454"/>
        <v>No</v>
      </c>
      <c r="BH683" s="58" t="str">
        <f t="shared" si="454"/>
        <v>Yes</v>
      </c>
      <c r="BI683" s="58" t="str">
        <f t="shared" si="454"/>
        <v>No</v>
      </c>
      <c r="BJ683" s="58" t="str">
        <f t="shared" si="454"/>
        <v>Yes</v>
      </c>
      <c r="BK683" s="58" t="str">
        <f t="shared" si="454"/>
        <v>Yes</v>
      </c>
      <c r="BL683" s="58" t="str">
        <f t="shared" si="454"/>
        <v>Yes</v>
      </c>
      <c r="BM683" s="58" t="str">
        <f t="shared" si="454"/>
        <v>Yes</v>
      </c>
      <c r="BN683" s="58" t="str">
        <f t="shared" si="454"/>
        <v>No</v>
      </c>
      <c r="BO683" s="58" t="str">
        <f t="shared" si="454"/>
        <v>No</v>
      </c>
      <c r="BP683" s="58" t="str">
        <f t="shared" si="454"/>
        <v>No</v>
      </c>
      <c r="BQ683" s="58" t="str">
        <f t="shared" si="454"/>
        <v>No</v>
      </c>
      <c r="BR683" s="58" t="str">
        <f t="shared" si="454"/>
        <v>No</v>
      </c>
      <c r="BS683" s="58" t="str">
        <f t="shared" si="454"/>
        <v>No</v>
      </c>
      <c r="BT683" s="58" t="str">
        <f t="shared" si="454"/>
        <v>Yes</v>
      </c>
      <c r="BU683" s="58" t="str">
        <f t="shared" si="454"/>
        <v>Yes</v>
      </c>
      <c r="BV683" s="58" t="str">
        <f t="shared" ref="BV683:DA683" si="455">IF(OR(BV68&lt;&gt;"No",BV75&lt;&gt;"No"),"Yes","No")</f>
        <v>Yes</v>
      </c>
      <c r="BW683" s="58" t="str">
        <f t="shared" si="455"/>
        <v>Yes</v>
      </c>
      <c r="BX683" s="58" t="str">
        <f t="shared" si="455"/>
        <v>No</v>
      </c>
      <c r="BY683" s="58" t="str">
        <f t="shared" si="455"/>
        <v>No</v>
      </c>
      <c r="BZ683" s="58" t="str">
        <f t="shared" si="455"/>
        <v>Yes</v>
      </c>
      <c r="CA683" s="58" t="str">
        <f t="shared" si="455"/>
        <v>Yes</v>
      </c>
      <c r="CB683" s="58" t="str">
        <f t="shared" si="455"/>
        <v>No</v>
      </c>
      <c r="CC683" s="58" t="str">
        <f t="shared" si="455"/>
        <v>Yes</v>
      </c>
      <c r="CD683" s="58" t="str">
        <f t="shared" si="455"/>
        <v>Yes</v>
      </c>
      <c r="CE683" s="58" t="str">
        <f t="shared" si="455"/>
        <v>Yes</v>
      </c>
      <c r="CF683" s="58" t="str">
        <f t="shared" si="455"/>
        <v>Yes</v>
      </c>
      <c r="CG683" s="58" t="str">
        <f t="shared" si="455"/>
        <v>No</v>
      </c>
      <c r="CH683" s="58" t="str">
        <f t="shared" si="455"/>
        <v>Yes</v>
      </c>
      <c r="CI683" s="58" t="str">
        <f t="shared" si="455"/>
        <v>Yes</v>
      </c>
      <c r="CJ683" s="58" t="str">
        <f t="shared" si="455"/>
        <v>Yes</v>
      </c>
      <c r="CK683" s="58" t="str">
        <f t="shared" si="455"/>
        <v>Yes</v>
      </c>
      <c r="CL683" s="58" t="str">
        <f t="shared" si="455"/>
        <v>Yes</v>
      </c>
      <c r="CM683" s="58" t="str">
        <f t="shared" si="455"/>
        <v>Yes</v>
      </c>
      <c r="CN683" s="58" t="str">
        <f t="shared" si="455"/>
        <v>Yes</v>
      </c>
      <c r="CO683" s="58" t="str">
        <f t="shared" si="455"/>
        <v>Yes</v>
      </c>
      <c r="CP683" s="58" t="str">
        <f t="shared" si="455"/>
        <v>Yes</v>
      </c>
      <c r="CQ683" s="58" t="str">
        <f t="shared" si="455"/>
        <v>No</v>
      </c>
      <c r="CR683" s="58" t="str">
        <f t="shared" si="455"/>
        <v>No</v>
      </c>
      <c r="CS683" s="58" t="str">
        <f t="shared" si="455"/>
        <v>No</v>
      </c>
      <c r="CT683" s="58" t="str">
        <f t="shared" si="455"/>
        <v>No</v>
      </c>
      <c r="CU683" s="58" t="str">
        <f t="shared" si="455"/>
        <v>Yes</v>
      </c>
      <c r="CV683" s="58" t="str">
        <f t="shared" si="455"/>
        <v>Yes</v>
      </c>
      <c r="CW683" s="58" t="str">
        <f t="shared" si="455"/>
        <v>No</v>
      </c>
      <c r="CX683" s="58" t="str">
        <f t="shared" si="455"/>
        <v>No</v>
      </c>
      <c r="CY683" s="58" t="str">
        <f t="shared" si="455"/>
        <v>Yes</v>
      </c>
      <c r="CZ683" s="58" t="str">
        <f t="shared" si="455"/>
        <v>Yes</v>
      </c>
      <c r="DA683" s="58" t="str">
        <f t="shared" si="455"/>
        <v>Yes</v>
      </c>
      <c r="DB683" s="58" t="str">
        <f t="shared" ref="DB683:EK683" si="456">IF(OR(DB68&lt;&gt;"No",DB75&lt;&gt;"No"),"Yes","No")</f>
        <v>Yes</v>
      </c>
      <c r="DC683" s="58" t="str">
        <f t="shared" si="456"/>
        <v>Yes</v>
      </c>
      <c r="DD683" s="58" t="str">
        <f t="shared" si="456"/>
        <v>Yes</v>
      </c>
      <c r="DE683" s="58" t="str">
        <f t="shared" si="456"/>
        <v>Yes</v>
      </c>
      <c r="DF683" s="58" t="str">
        <f t="shared" si="456"/>
        <v>Yes</v>
      </c>
      <c r="DG683" s="58" t="str">
        <f t="shared" si="456"/>
        <v>Yes</v>
      </c>
      <c r="DH683" s="58" t="str">
        <f t="shared" si="456"/>
        <v>Yes</v>
      </c>
      <c r="DI683" s="58" t="str">
        <f t="shared" si="456"/>
        <v>Yes</v>
      </c>
      <c r="DJ683" s="58" t="str">
        <f t="shared" si="456"/>
        <v>No</v>
      </c>
      <c r="DK683" s="58" t="str">
        <f t="shared" si="456"/>
        <v>No</v>
      </c>
      <c r="DL683" s="58" t="str">
        <f t="shared" si="456"/>
        <v>Yes</v>
      </c>
      <c r="DM683" s="58" t="str">
        <f t="shared" si="456"/>
        <v>Yes</v>
      </c>
      <c r="DN683" s="58" t="str">
        <f t="shared" si="456"/>
        <v>No</v>
      </c>
      <c r="DO683" s="58" t="str">
        <f t="shared" si="456"/>
        <v>No</v>
      </c>
      <c r="DP683" s="58" t="str">
        <f t="shared" si="456"/>
        <v>Yes</v>
      </c>
      <c r="DQ683" s="58" t="str">
        <f t="shared" si="456"/>
        <v>Yes</v>
      </c>
      <c r="DR683" s="58" t="str">
        <f t="shared" si="456"/>
        <v>Yes</v>
      </c>
      <c r="DS683" s="58" t="str">
        <f t="shared" si="456"/>
        <v>No</v>
      </c>
      <c r="DT683" s="58" t="str">
        <f t="shared" si="456"/>
        <v>No</v>
      </c>
      <c r="DU683" s="58" t="str">
        <f t="shared" si="456"/>
        <v>No</v>
      </c>
      <c r="DV683" s="58" t="str">
        <f t="shared" si="456"/>
        <v>Yes</v>
      </c>
      <c r="DW683" s="58" t="str">
        <f t="shared" si="456"/>
        <v>Yes</v>
      </c>
      <c r="DX683" s="58" t="str">
        <f t="shared" si="456"/>
        <v>Yes</v>
      </c>
      <c r="DY683" s="58" t="str">
        <f t="shared" si="456"/>
        <v>Yes</v>
      </c>
      <c r="DZ683" s="58" t="str">
        <f t="shared" si="456"/>
        <v>Yes</v>
      </c>
      <c r="EA683" s="58" t="str">
        <f t="shared" si="456"/>
        <v>No</v>
      </c>
      <c r="EB683" s="58" t="str">
        <f t="shared" si="456"/>
        <v>Yes</v>
      </c>
      <c r="EC683" s="58" t="str">
        <f t="shared" si="456"/>
        <v>Yes</v>
      </c>
      <c r="ED683" s="58" t="str">
        <f t="shared" si="456"/>
        <v>Yes</v>
      </c>
      <c r="EE683" s="58" t="str">
        <f t="shared" si="456"/>
        <v>Yes</v>
      </c>
      <c r="EF683" s="58" t="str">
        <f t="shared" si="456"/>
        <v>Yes</v>
      </c>
      <c r="EG683" s="58" t="str">
        <f t="shared" si="456"/>
        <v>Yes</v>
      </c>
      <c r="EH683" s="58" t="str">
        <f t="shared" si="456"/>
        <v>Yes</v>
      </c>
      <c r="EI683" s="58" t="str">
        <f t="shared" si="456"/>
        <v>Yes</v>
      </c>
      <c r="EJ683" s="58" t="str">
        <f t="shared" si="456"/>
        <v>Yes</v>
      </c>
      <c r="EK683" s="58" t="str">
        <f t="shared" si="456"/>
        <v>Yes</v>
      </c>
      <c r="EL683" s="109"/>
      <c r="EM683" s="109"/>
    </row>
    <row r="684" spans="1:143" s="58" customFormat="1" ht="12.75" customHeight="1" x14ac:dyDescent="0.25">
      <c r="A684" s="5"/>
      <c r="B684" s="96"/>
      <c r="C684" s="96"/>
      <c r="D684" s="96"/>
      <c r="E684" s="96"/>
      <c r="F684" s="96"/>
      <c r="G684" s="4" t="s">
        <v>3703</v>
      </c>
      <c r="H684" s="18"/>
      <c r="I684" s="18"/>
      <c r="J684" s="58" t="str">
        <f t="shared" ref="J684:AO684" si="457">IF(OR(J68&lt;&gt;"No",J75&lt;&gt;"No",J299="Yes"),"Yes","No")</f>
        <v>Yes</v>
      </c>
      <c r="K684" s="58" t="str">
        <f t="shared" si="457"/>
        <v>Yes</v>
      </c>
      <c r="L684" s="58" t="str">
        <f t="shared" si="457"/>
        <v>Yes</v>
      </c>
      <c r="M684" s="58" t="str">
        <f t="shared" si="457"/>
        <v>Yes</v>
      </c>
      <c r="N684" s="58" t="str">
        <f t="shared" si="457"/>
        <v>Yes</v>
      </c>
      <c r="O684" s="58" t="str">
        <f t="shared" si="457"/>
        <v>Yes</v>
      </c>
      <c r="P684" s="58" t="str">
        <f t="shared" si="457"/>
        <v>Yes</v>
      </c>
      <c r="Q684" s="58" t="str">
        <f t="shared" si="457"/>
        <v>No</v>
      </c>
      <c r="R684" s="58" t="str">
        <f t="shared" si="457"/>
        <v>No</v>
      </c>
      <c r="S684" s="58" t="str">
        <f t="shared" si="457"/>
        <v>Yes</v>
      </c>
      <c r="T684" s="58" t="str">
        <f t="shared" si="457"/>
        <v>Yes</v>
      </c>
      <c r="U684" s="58" t="str">
        <f t="shared" si="457"/>
        <v>Yes</v>
      </c>
      <c r="V684" s="58" t="str">
        <f t="shared" si="457"/>
        <v>Yes</v>
      </c>
      <c r="W684" s="58" t="str">
        <f t="shared" si="457"/>
        <v>Yes</v>
      </c>
      <c r="X684" s="58" t="str">
        <f t="shared" si="457"/>
        <v>Yes</v>
      </c>
      <c r="Y684" s="58" t="str">
        <f t="shared" si="457"/>
        <v>Yes</v>
      </c>
      <c r="Z684" s="58" t="str">
        <f t="shared" si="457"/>
        <v>Yes</v>
      </c>
      <c r="AA684" s="58" t="str">
        <f t="shared" si="457"/>
        <v>Yes</v>
      </c>
      <c r="AB684" s="58" t="str">
        <f t="shared" si="457"/>
        <v>Yes</v>
      </c>
      <c r="AC684" s="58" t="str">
        <f t="shared" si="457"/>
        <v>No</v>
      </c>
      <c r="AD684" s="58" t="str">
        <f t="shared" si="457"/>
        <v>No</v>
      </c>
      <c r="AE684" s="58" t="str">
        <f t="shared" si="457"/>
        <v>No</v>
      </c>
      <c r="AF684" s="58" t="str">
        <f t="shared" si="457"/>
        <v>Yes</v>
      </c>
      <c r="AG684" s="58" t="str">
        <f t="shared" si="457"/>
        <v>Yes</v>
      </c>
      <c r="AH684" s="58" t="str">
        <f t="shared" si="457"/>
        <v>Yes</v>
      </c>
      <c r="AI684" s="58" t="str">
        <f t="shared" si="457"/>
        <v>Yes</v>
      </c>
      <c r="AJ684" s="58" t="str">
        <f t="shared" si="457"/>
        <v>Yes</v>
      </c>
      <c r="AK684" s="58" t="str">
        <f t="shared" si="457"/>
        <v>Yes</v>
      </c>
      <c r="AL684" s="58" t="str">
        <f t="shared" si="457"/>
        <v>No</v>
      </c>
      <c r="AM684" s="58" t="str">
        <f t="shared" si="457"/>
        <v>No</v>
      </c>
      <c r="AN684" s="58" t="str">
        <f t="shared" si="457"/>
        <v>Yes</v>
      </c>
      <c r="AO684" s="58" t="str">
        <f t="shared" si="457"/>
        <v>Yes</v>
      </c>
      <c r="AP684" s="58" t="str">
        <f t="shared" ref="AP684:BU684" si="458">IF(OR(AP68&lt;&gt;"No",AP75&lt;&gt;"No",AP299="Yes"),"Yes","No")</f>
        <v>No</v>
      </c>
      <c r="AQ684" s="58" t="str">
        <f t="shared" si="458"/>
        <v>Yes</v>
      </c>
      <c r="AR684" s="58" t="str">
        <f t="shared" si="458"/>
        <v>No</v>
      </c>
      <c r="AS684" s="58" t="str">
        <f t="shared" si="458"/>
        <v>No</v>
      </c>
      <c r="AT684" s="58" t="str">
        <f t="shared" si="458"/>
        <v>Yes</v>
      </c>
      <c r="AU684" s="58" t="str">
        <f t="shared" si="458"/>
        <v>Yes</v>
      </c>
      <c r="AV684" s="58" t="str">
        <f t="shared" si="458"/>
        <v>Yes</v>
      </c>
      <c r="AW684" s="58" t="str">
        <f t="shared" si="458"/>
        <v>Yes</v>
      </c>
      <c r="AX684" s="58" t="str">
        <f t="shared" si="458"/>
        <v>Yes</v>
      </c>
      <c r="AY684" s="58" t="str">
        <f t="shared" si="458"/>
        <v>Yes</v>
      </c>
      <c r="AZ684" s="58" t="str">
        <f t="shared" si="458"/>
        <v>No</v>
      </c>
      <c r="BA684" s="58" t="str">
        <f t="shared" si="458"/>
        <v>Yes</v>
      </c>
      <c r="BB684" s="58" t="str">
        <f t="shared" si="458"/>
        <v>Yes</v>
      </c>
      <c r="BC684" s="58" t="str">
        <f t="shared" si="458"/>
        <v>Yes</v>
      </c>
      <c r="BD684" s="58" t="str">
        <f t="shared" si="458"/>
        <v>Yes</v>
      </c>
      <c r="BE684" s="58" t="str">
        <f t="shared" si="458"/>
        <v>Yes</v>
      </c>
      <c r="BF684" s="58" t="str">
        <f t="shared" si="458"/>
        <v>Yes</v>
      </c>
      <c r="BG684" s="58" t="str">
        <f t="shared" si="458"/>
        <v>No</v>
      </c>
      <c r="BH684" s="58" t="str">
        <f t="shared" si="458"/>
        <v>Yes</v>
      </c>
      <c r="BI684" s="58" t="str">
        <f t="shared" si="458"/>
        <v>No</v>
      </c>
      <c r="BJ684" s="58" t="str">
        <f t="shared" si="458"/>
        <v>Yes</v>
      </c>
      <c r="BK684" s="58" t="str">
        <f t="shared" si="458"/>
        <v>Yes</v>
      </c>
      <c r="BL684" s="58" t="str">
        <f t="shared" si="458"/>
        <v>Yes</v>
      </c>
      <c r="BM684" s="58" t="str">
        <f t="shared" si="458"/>
        <v>Yes</v>
      </c>
      <c r="BN684" s="58" t="str">
        <f t="shared" si="458"/>
        <v>No</v>
      </c>
      <c r="BO684" s="58" t="str">
        <f t="shared" si="458"/>
        <v>No</v>
      </c>
      <c r="BP684" s="58" t="str">
        <f t="shared" si="458"/>
        <v>No</v>
      </c>
      <c r="BQ684" s="58" t="str">
        <f t="shared" si="458"/>
        <v>No</v>
      </c>
      <c r="BR684" s="58" t="str">
        <f t="shared" si="458"/>
        <v>No</v>
      </c>
      <c r="BS684" s="58" t="str">
        <f t="shared" si="458"/>
        <v>No</v>
      </c>
      <c r="BT684" s="58" t="str">
        <f t="shared" si="458"/>
        <v>Yes</v>
      </c>
      <c r="BU684" s="58" t="str">
        <f t="shared" si="458"/>
        <v>Yes</v>
      </c>
      <c r="BV684" s="58" t="str">
        <f t="shared" ref="BV684:DA684" si="459">IF(OR(BV68&lt;&gt;"No",BV75&lt;&gt;"No",BV299="Yes"),"Yes","No")</f>
        <v>Yes</v>
      </c>
      <c r="BW684" s="58" t="str">
        <f t="shared" si="459"/>
        <v>Yes</v>
      </c>
      <c r="BX684" s="58" t="str">
        <f t="shared" si="459"/>
        <v>No</v>
      </c>
      <c r="BY684" s="58" t="str">
        <f t="shared" si="459"/>
        <v>No</v>
      </c>
      <c r="BZ684" s="58" t="str">
        <f t="shared" si="459"/>
        <v>Yes</v>
      </c>
      <c r="CA684" s="58" t="str">
        <f t="shared" si="459"/>
        <v>Yes</v>
      </c>
      <c r="CB684" s="58" t="str">
        <f t="shared" si="459"/>
        <v>No</v>
      </c>
      <c r="CC684" s="58" t="str">
        <f t="shared" si="459"/>
        <v>Yes</v>
      </c>
      <c r="CD684" s="58" t="str">
        <f t="shared" si="459"/>
        <v>Yes</v>
      </c>
      <c r="CE684" s="58" t="str">
        <f t="shared" si="459"/>
        <v>Yes</v>
      </c>
      <c r="CF684" s="58" t="str">
        <f t="shared" si="459"/>
        <v>Yes</v>
      </c>
      <c r="CG684" s="58" t="str">
        <f t="shared" si="459"/>
        <v>No</v>
      </c>
      <c r="CH684" s="58" t="str">
        <f t="shared" si="459"/>
        <v>Yes</v>
      </c>
      <c r="CI684" s="58" t="str">
        <f t="shared" si="459"/>
        <v>Yes</v>
      </c>
      <c r="CJ684" s="58" t="str">
        <f t="shared" si="459"/>
        <v>Yes</v>
      </c>
      <c r="CK684" s="58" t="str">
        <f t="shared" si="459"/>
        <v>Yes</v>
      </c>
      <c r="CL684" s="58" t="str">
        <f t="shared" si="459"/>
        <v>Yes</v>
      </c>
      <c r="CM684" s="58" t="str">
        <f t="shared" si="459"/>
        <v>Yes</v>
      </c>
      <c r="CN684" s="58" t="str">
        <f t="shared" si="459"/>
        <v>Yes</v>
      </c>
      <c r="CO684" s="58" t="str">
        <f t="shared" si="459"/>
        <v>Yes</v>
      </c>
      <c r="CP684" s="58" t="str">
        <f t="shared" si="459"/>
        <v>Yes</v>
      </c>
      <c r="CQ684" s="58" t="str">
        <f t="shared" si="459"/>
        <v>No</v>
      </c>
      <c r="CR684" s="58" t="str">
        <f t="shared" si="459"/>
        <v>No</v>
      </c>
      <c r="CS684" s="58" t="str">
        <f t="shared" si="459"/>
        <v>No</v>
      </c>
      <c r="CT684" s="58" t="str">
        <f t="shared" si="459"/>
        <v>No</v>
      </c>
      <c r="CU684" s="58" t="str">
        <f t="shared" si="459"/>
        <v>Yes</v>
      </c>
      <c r="CV684" s="58" t="str">
        <f t="shared" si="459"/>
        <v>Yes</v>
      </c>
      <c r="CW684" s="58" t="str">
        <f t="shared" si="459"/>
        <v>No</v>
      </c>
      <c r="CX684" s="58" t="str">
        <f t="shared" si="459"/>
        <v>No</v>
      </c>
      <c r="CY684" s="58" t="str">
        <f t="shared" si="459"/>
        <v>Yes</v>
      </c>
      <c r="CZ684" s="58" t="str">
        <f t="shared" si="459"/>
        <v>Yes</v>
      </c>
      <c r="DA684" s="58" t="str">
        <f t="shared" si="459"/>
        <v>Yes</v>
      </c>
      <c r="DB684" s="58" t="str">
        <f t="shared" ref="DB684:EK684" si="460">IF(OR(DB68&lt;&gt;"No",DB75&lt;&gt;"No",DB299="Yes"),"Yes","No")</f>
        <v>Yes</v>
      </c>
      <c r="DC684" s="58" t="str">
        <f t="shared" si="460"/>
        <v>Yes</v>
      </c>
      <c r="DD684" s="58" t="str">
        <f t="shared" si="460"/>
        <v>Yes</v>
      </c>
      <c r="DE684" s="58" t="str">
        <f t="shared" si="460"/>
        <v>Yes</v>
      </c>
      <c r="DF684" s="58" t="str">
        <f t="shared" si="460"/>
        <v>Yes</v>
      </c>
      <c r="DG684" s="58" t="str">
        <f t="shared" si="460"/>
        <v>Yes</v>
      </c>
      <c r="DH684" s="58" t="str">
        <f t="shared" si="460"/>
        <v>Yes</v>
      </c>
      <c r="DI684" s="58" t="str">
        <f t="shared" si="460"/>
        <v>Yes</v>
      </c>
      <c r="DJ684" s="58" t="str">
        <f t="shared" si="460"/>
        <v>No</v>
      </c>
      <c r="DK684" s="58" t="str">
        <f t="shared" si="460"/>
        <v>No</v>
      </c>
      <c r="DL684" s="58" t="str">
        <f t="shared" si="460"/>
        <v>Yes</v>
      </c>
      <c r="DM684" s="58" t="str">
        <f t="shared" si="460"/>
        <v>Yes</v>
      </c>
      <c r="DN684" s="58" t="str">
        <f t="shared" si="460"/>
        <v>No</v>
      </c>
      <c r="DO684" s="58" t="str">
        <f t="shared" si="460"/>
        <v>No</v>
      </c>
      <c r="DP684" s="58" t="str">
        <f t="shared" si="460"/>
        <v>Yes</v>
      </c>
      <c r="DQ684" s="58" t="str">
        <f t="shared" si="460"/>
        <v>Yes</v>
      </c>
      <c r="DR684" s="58" t="str">
        <f t="shared" si="460"/>
        <v>Yes</v>
      </c>
      <c r="DS684" s="58" t="str">
        <f t="shared" si="460"/>
        <v>No</v>
      </c>
      <c r="DT684" s="58" t="str">
        <f t="shared" si="460"/>
        <v>No</v>
      </c>
      <c r="DU684" s="58" t="str">
        <f t="shared" si="460"/>
        <v>No</v>
      </c>
      <c r="DV684" s="58" t="str">
        <f t="shared" si="460"/>
        <v>Yes</v>
      </c>
      <c r="DW684" s="58" t="str">
        <f t="shared" si="460"/>
        <v>Yes</v>
      </c>
      <c r="DX684" s="58" t="str">
        <f t="shared" si="460"/>
        <v>Yes</v>
      </c>
      <c r="DY684" s="58" t="str">
        <f t="shared" si="460"/>
        <v>Yes</v>
      </c>
      <c r="DZ684" s="58" t="str">
        <f t="shared" si="460"/>
        <v>Yes</v>
      </c>
      <c r="EA684" s="58" t="str">
        <f t="shared" si="460"/>
        <v>No</v>
      </c>
      <c r="EB684" s="58" t="str">
        <f t="shared" si="460"/>
        <v>Yes</v>
      </c>
      <c r="EC684" s="58" t="str">
        <f t="shared" si="460"/>
        <v>Yes</v>
      </c>
      <c r="ED684" s="58" t="str">
        <f t="shared" si="460"/>
        <v>Yes</v>
      </c>
      <c r="EE684" s="58" t="str">
        <f t="shared" si="460"/>
        <v>Yes</v>
      </c>
      <c r="EF684" s="58" t="str">
        <f t="shared" si="460"/>
        <v>Yes</v>
      </c>
      <c r="EG684" s="58" t="str">
        <f t="shared" si="460"/>
        <v>Yes</v>
      </c>
      <c r="EH684" s="58" t="str">
        <f t="shared" si="460"/>
        <v>Yes</v>
      </c>
      <c r="EI684" s="58" t="str">
        <f t="shared" si="460"/>
        <v>Yes</v>
      </c>
      <c r="EJ684" s="58" t="str">
        <f t="shared" si="460"/>
        <v>Yes</v>
      </c>
      <c r="EK684" s="58" t="str">
        <f t="shared" si="460"/>
        <v>Yes</v>
      </c>
      <c r="EL684" s="109"/>
      <c r="EM684" s="109"/>
    </row>
    <row r="685" spans="1:143" s="58" customFormat="1" ht="12.75" customHeight="1" x14ac:dyDescent="0.25">
      <c r="A685" s="5"/>
      <c r="B685" s="96"/>
      <c r="C685" s="96"/>
      <c r="D685" s="96"/>
      <c r="E685" s="96"/>
      <c r="F685" s="96"/>
      <c r="G685" s="4" t="s">
        <v>3702</v>
      </c>
      <c r="H685" s="18"/>
      <c r="I685" s="18"/>
      <c r="J685" s="58" t="str">
        <f t="shared" ref="J685:AO685" si="461">IF(OR(J417&lt;&gt;"*",J364&lt;&gt;"*",J307&lt;&gt;"*",J465="Yes"),"Yes","No")</f>
        <v>Yes</v>
      </c>
      <c r="K685" s="58" t="str">
        <f t="shared" si="461"/>
        <v>No</v>
      </c>
      <c r="L685" s="58" t="str">
        <f t="shared" si="461"/>
        <v>No</v>
      </c>
      <c r="M685" s="58" t="str">
        <f t="shared" si="461"/>
        <v>No</v>
      </c>
      <c r="N685" s="58" t="str">
        <f t="shared" si="461"/>
        <v>No</v>
      </c>
      <c r="O685" s="58" t="str">
        <f t="shared" si="461"/>
        <v>Yes</v>
      </c>
      <c r="P685" s="58" t="str">
        <f t="shared" si="461"/>
        <v>No</v>
      </c>
      <c r="Q685" s="58" t="str">
        <f t="shared" si="461"/>
        <v>Yes</v>
      </c>
      <c r="R685" s="58" t="str">
        <f t="shared" si="461"/>
        <v>No</v>
      </c>
      <c r="S685" s="58" t="str">
        <f t="shared" si="461"/>
        <v>No</v>
      </c>
      <c r="T685" s="58" t="str">
        <f t="shared" si="461"/>
        <v>No</v>
      </c>
      <c r="U685" s="58" t="str">
        <f t="shared" si="461"/>
        <v>No</v>
      </c>
      <c r="V685" s="58" t="str">
        <f t="shared" si="461"/>
        <v>Yes</v>
      </c>
      <c r="W685" s="58" t="str">
        <f t="shared" si="461"/>
        <v>No</v>
      </c>
      <c r="X685" s="58" t="str">
        <f t="shared" si="461"/>
        <v>No</v>
      </c>
      <c r="Y685" s="58" t="str">
        <f t="shared" si="461"/>
        <v>Yes</v>
      </c>
      <c r="Z685" s="58" t="str">
        <f t="shared" si="461"/>
        <v>Yes</v>
      </c>
      <c r="AA685" s="58" t="str">
        <f t="shared" si="461"/>
        <v>Yes</v>
      </c>
      <c r="AB685" s="58" t="str">
        <f t="shared" si="461"/>
        <v>No</v>
      </c>
      <c r="AC685" s="58" t="str">
        <f t="shared" si="461"/>
        <v>No</v>
      </c>
      <c r="AD685" s="58" t="str">
        <f t="shared" si="461"/>
        <v>Yes</v>
      </c>
      <c r="AE685" s="58" t="str">
        <f t="shared" si="461"/>
        <v>No</v>
      </c>
      <c r="AF685" s="58" t="str">
        <f t="shared" si="461"/>
        <v>Yes</v>
      </c>
      <c r="AG685" s="58" t="str">
        <f t="shared" si="461"/>
        <v>Yes</v>
      </c>
      <c r="AH685" s="58" t="str">
        <f t="shared" si="461"/>
        <v>No</v>
      </c>
      <c r="AI685" s="58" t="str">
        <f t="shared" si="461"/>
        <v>No</v>
      </c>
      <c r="AJ685" s="58" t="str">
        <f t="shared" si="461"/>
        <v>No</v>
      </c>
      <c r="AK685" s="58" t="str">
        <f t="shared" si="461"/>
        <v>No</v>
      </c>
      <c r="AL685" s="58" t="str">
        <f t="shared" si="461"/>
        <v>No</v>
      </c>
      <c r="AM685" s="58" t="str">
        <f t="shared" si="461"/>
        <v>No</v>
      </c>
      <c r="AN685" s="58" t="str">
        <f t="shared" si="461"/>
        <v>Yes</v>
      </c>
      <c r="AO685" s="58" t="str">
        <f t="shared" si="461"/>
        <v>No</v>
      </c>
      <c r="AP685" s="58" t="str">
        <f t="shared" ref="AP685:BU685" si="462">IF(OR(AP417&lt;&gt;"*",AP364&lt;&gt;"*",AP307&lt;&gt;"*",AP465="Yes"),"Yes","No")</f>
        <v>No</v>
      </c>
      <c r="AQ685" s="58" t="str">
        <f t="shared" si="462"/>
        <v>No</v>
      </c>
      <c r="AR685" s="58" t="str">
        <f t="shared" si="462"/>
        <v>Yes</v>
      </c>
      <c r="AS685" s="58" t="str">
        <f t="shared" si="462"/>
        <v>No</v>
      </c>
      <c r="AT685" s="58" t="str">
        <f t="shared" si="462"/>
        <v>No</v>
      </c>
      <c r="AU685" s="58" t="str">
        <f t="shared" si="462"/>
        <v>No</v>
      </c>
      <c r="AV685" s="58" t="str">
        <f t="shared" si="462"/>
        <v>No</v>
      </c>
      <c r="AW685" s="58" t="str">
        <f t="shared" si="462"/>
        <v>No</v>
      </c>
      <c r="AX685" s="58" t="str">
        <f t="shared" si="462"/>
        <v>No</v>
      </c>
      <c r="AY685" s="58" t="str">
        <f t="shared" si="462"/>
        <v>No</v>
      </c>
      <c r="AZ685" s="58" t="str">
        <f t="shared" si="462"/>
        <v>No</v>
      </c>
      <c r="BA685" s="58" t="str">
        <f t="shared" si="462"/>
        <v>No</v>
      </c>
      <c r="BB685" s="58" t="str">
        <f t="shared" si="462"/>
        <v>No</v>
      </c>
      <c r="BC685" s="58" t="str">
        <f t="shared" si="462"/>
        <v>No</v>
      </c>
      <c r="BD685" s="58" t="str">
        <f t="shared" si="462"/>
        <v>No</v>
      </c>
      <c r="BE685" s="58" t="str">
        <f t="shared" si="462"/>
        <v>No</v>
      </c>
      <c r="BF685" s="58" t="str">
        <f t="shared" si="462"/>
        <v>No</v>
      </c>
      <c r="BG685" s="58" t="str">
        <f t="shared" si="462"/>
        <v>No</v>
      </c>
      <c r="BH685" s="58" t="str">
        <f t="shared" si="462"/>
        <v>No</v>
      </c>
      <c r="BI685" s="58" t="str">
        <f t="shared" si="462"/>
        <v>No</v>
      </c>
      <c r="BJ685" s="58" t="str">
        <f t="shared" si="462"/>
        <v>Yes</v>
      </c>
      <c r="BK685" s="58" t="str">
        <f t="shared" si="462"/>
        <v>No</v>
      </c>
      <c r="BL685" s="58" t="str">
        <f t="shared" si="462"/>
        <v>Yes</v>
      </c>
      <c r="BM685" s="58" t="str">
        <f t="shared" si="462"/>
        <v>No</v>
      </c>
      <c r="BN685" s="58" t="str">
        <f t="shared" si="462"/>
        <v>No</v>
      </c>
      <c r="BO685" s="58" t="str">
        <f t="shared" si="462"/>
        <v>Yes</v>
      </c>
      <c r="BP685" s="58" t="str">
        <f t="shared" si="462"/>
        <v>No</v>
      </c>
      <c r="BQ685" s="58" t="str">
        <f t="shared" si="462"/>
        <v>Yes</v>
      </c>
      <c r="BR685" s="58" t="str">
        <f t="shared" si="462"/>
        <v>No</v>
      </c>
      <c r="BS685" s="58" t="str">
        <f t="shared" si="462"/>
        <v>No</v>
      </c>
      <c r="BT685" s="58" t="str">
        <f t="shared" si="462"/>
        <v>Yes</v>
      </c>
      <c r="BU685" s="58" t="str">
        <f t="shared" si="462"/>
        <v>No</v>
      </c>
      <c r="BV685" s="58" t="str">
        <f t="shared" ref="BV685:DA685" si="463">IF(OR(BV417&lt;&gt;"*",BV364&lt;&gt;"*",BV307&lt;&gt;"*",BV465="Yes"),"Yes","No")</f>
        <v>Yes</v>
      </c>
      <c r="BW685" s="58" t="str">
        <f t="shared" si="463"/>
        <v>No</v>
      </c>
      <c r="BX685" s="58" t="str">
        <f t="shared" si="463"/>
        <v>Yes</v>
      </c>
      <c r="BY685" s="58" t="str">
        <f t="shared" si="463"/>
        <v>No</v>
      </c>
      <c r="BZ685" s="58" t="str">
        <f t="shared" si="463"/>
        <v>No</v>
      </c>
      <c r="CA685" s="58" t="str">
        <f t="shared" si="463"/>
        <v>No</v>
      </c>
      <c r="CB685" s="58" t="str">
        <f t="shared" si="463"/>
        <v>No</v>
      </c>
      <c r="CC685" s="58" t="str">
        <f t="shared" si="463"/>
        <v>No</v>
      </c>
      <c r="CD685" s="58" t="str">
        <f t="shared" si="463"/>
        <v>No</v>
      </c>
      <c r="CE685" s="58" t="str">
        <f t="shared" si="463"/>
        <v>No</v>
      </c>
      <c r="CF685" s="58" t="str">
        <f t="shared" si="463"/>
        <v>No</v>
      </c>
      <c r="CG685" s="58" t="str">
        <f t="shared" si="463"/>
        <v>Yes</v>
      </c>
      <c r="CH685" s="58" t="str">
        <f t="shared" si="463"/>
        <v>Yes</v>
      </c>
      <c r="CI685" s="58" t="str">
        <f t="shared" si="463"/>
        <v>No</v>
      </c>
      <c r="CJ685" s="58" t="str">
        <f t="shared" si="463"/>
        <v>No</v>
      </c>
      <c r="CK685" s="58" t="str">
        <f t="shared" si="463"/>
        <v>No</v>
      </c>
      <c r="CL685" s="58" t="str">
        <f t="shared" si="463"/>
        <v>Yes</v>
      </c>
      <c r="CM685" s="58" t="str">
        <f t="shared" si="463"/>
        <v>No</v>
      </c>
      <c r="CN685" s="58" t="str">
        <f t="shared" si="463"/>
        <v>No</v>
      </c>
      <c r="CO685" s="58" t="str">
        <f t="shared" si="463"/>
        <v>Yes</v>
      </c>
      <c r="CP685" s="58" t="str">
        <f t="shared" si="463"/>
        <v>No</v>
      </c>
      <c r="CQ685" s="58" t="str">
        <f t="shared" si="463"/>
        <v>No</v>
      </c>
      <c r="CR685" s="58" t="str">
        <f t="shared" si="463"/>
        <v>No</v>
      </c>
      <c r="CS685" s="58" t="str">
        <f t="shared" si="463"/>
        <v>Yes</v>
      </c>
      <c r="CT685" s="58" t="str">
        <f t="shared" si="463"/>
        <v>No</v>
      </c>
      <c r="CU685" s="58" t="str">
        <f t="shared" si="463"/>
        <v>No</v>
      </c>
      <c r="CV685" s="58" t="str">
        <f t="shared" si="463"/>
        <v>No</v>
      </c>
      <c r="CW685" s="58" t="str">
        <f t="shared" si="463"/>
        <v>No</v>
      </c>
      <c r="CX685" s="58" t="str">
        <f t="shared" si="463"/>
        <v>No</v>
      </c>
      <c r="CY685" s="58" t="str">
        <f t="shared" si="463"/>
        <v>Yes</v>
      </c>
      <c r="CZ685" s="58" t="str">
        <f t="shared" si="463"/>
        <v>No</v>
      </c>
      <c r="DA685" s="58" t="str">
        <f t="shared" si="463"/>
        <v>No</v>
      </c>
      <c r="DB685" s="58" t="str">
        <f t="shared" ref="DB685:EK685" si="464">IF(OR(DB417&lt;&gt;"*",DB364&lt;&gt;"*",DB307&lt;&gt;"*",DB465="Yes"),"Yes","No")</f>
        <v>No</v>
      </c>
      <c r="DC685" s="58" t="str">
        <f t="shared" si="464"/>
        <v>No</v>
      </c>
      <c r="DD685" s="58" t="str">
        <f t="shared" si="464"/>
        <v>Yes</v>
      </c>
      <c r="DE685" s="58" t="str">
        <f t="shared" si="464"/>
        <v>No</v>
      </c>
      <c r="DF685" s="58" t="str">
        <f t="shared" si="464"/>
        <v>No</v>
      </c>
      <c r="DG685" s="58" t="str">
        <f t="shared" si="464"/>
        <v>No</v>
      </c>
      <c r="DH685" s="58" t="str">
        <f t="shared" si="464"/>
        <v>Yes</v>
      </c>
      <c r="DI685" s="58" t="str">
        <f t="shared" si="464"/>
        <v>Yes</v>
      </c>
      <c r="DJ685" s="58" t="str">
        <f t="shared" si="464"/>
        <v>Yes</v>
      </c>
      <c r="DK685" s="58" t="str">
        <f t="shared" si="464"/>
        <v>No</v>
      </c>
      <c r="DL685" s="58" t="str">
        <f t="shared" si="464"/>
        <v>Yes</v>
      </c>
      <c r="DM685" s="58" t="str">
        <f t="shared" si="464"/>
        <v>No</v>
      </c>
      <c r="DN685" s="58" t="str">
        <f t="shared" si="464"/>
        <v>Yes</v>
      </c>
      <c r="DO685" s="58" t="str">
        <f t="shared" si="464"/>
        <v>No</v>
      </c>
      <c r="DP685" s="58" t="str">
        <f t="shared" si="464"/>
        <v>Yes</v>
      </c>
      <c r="DQ685" s="58" t="str">
        <f t="shared" si="464"/>
        <v>No</v>
      </c>
      <c r="DR685" s="58" t="str">
        <f t="shared" si="464"/>
        <v>No</v>
      </c>
      <c r="DS685" s="58" t="str">
        <f t="shared" si="464"/>
        <v>No</v>
      </c>
      <c r="DT685" s="58" t="str">
        <f t="shared" si="464"/>
        <v>No</v>
      </c>
      <c r="DU685" s="58" t="str">
        <f t="shared" si="464"/>
        <v>No</v>
      </c>
      <c r="DV685" s="58" t="str">
        <f t="shared" si="464"/>
        <v>No</v>
      </c>
      <c r="DW685" s="58" t="str">
        <f t="shared" si="464"/>
        <v>No</v>
      </c>
      <c r="DX685" s="58" t="str">
        <f t="shared" si="464"/>
        <v>No</v>
      </c>
      <c r="DY685" s="58" t="str">
        <f t="shared" si="464"/>
        <v>Yes</v>
      </c>
      <c r="DZ685" s="58" t="str">
        <f t="shared" si="464"/>
        <v>No</v>
      </c>
      <c r="EA685" s="58" t="str">
        <f t="shared" si="464"/>
        <v>Yes</v>
      </c>
      <c r="EB685" s="58" t="str">
        <f t="shared" si="464"/>
        <v>No</v>
      </c>
      <c r="EC685" s="58" t="str">
        <f t="shared" si="464"/>
        <v>Yes</v>
      </c>
      <c r="ED685" s="58" t="str">
        <f t="shared" si="464"/>
        <v>No</v>
      </c>
      <c r="EE685" s="58" t="str">
        <f t="shared" si="464"/>
        <v>No</v>
      </c>
      <c r="EF685" s="58" t="str">
        <f t="shared" si="464"/>
        <v>Yes</v>
      </c>
      <c r="EG685" s="58" t="str">
        <f t="shared" si="464"/>
        <v>No</v>
      </c>
      <c r="EH685" s="58" t="str">
        <f t="shared" si="464"/>
        <v>No</v>
      </c>
      <c r="EI685" s="58" t="str">
        <f t="shared" si="464"/>
        <v>No</v>
      </c>
      <c r="EJ685" s="58" t="str">
        <f t="shared" si="464"/>
        <v>No</v>
      </c>
      <c r="EK685" s="58" t="str">
        <f t="shared" si="464"/>
        <v>No</v>
      </c>
      <c r="EL685" s="109"/>
      <c r="EM685" s="109"/>
    </row>
    <row r="686" spans="1:143" s="58" customFormat="1" ht="12.75" customHeight="1" x14ac:dyDescent="0.25">
      <c r="A686" s="5"/>
      <c r="B686" s="96"/>
      <c r="C686" s="96"/>
      <c r="D686" s="96"/>
      <c r="E686" s="96"/>
      <c r="F686" s="96"/>
      <c r="G686" s="4" t="s">
        <v>3706</v>
      </c>
      <c r="H686" s="18"/>
      <c r="I686" s="18"/>
      <c r="J686" s="58" t="str">
        <f t="shared" ref="J686:AO686" si="465">IF(OR(J289="Yes",J290="Yes"),"Yes","No")</f>
        <v>No</v>
      </c>
      <c r="K686" s="58" t="str">
        <f t="shared" si="465"/>
        <v>No</v>
      </c>
      <c r="L686" s="58" t="str">
        <f t="shared" si="465"/>
        <v>No</v>
      </c>
      <c r="M686" s="58" t="str">
        <f t="shared" si="465"/>
        <v>No</v>
      </c>
      <c r="N686" s="58" t="str">
        <f t="shared" si="465"/>
        <v>No</v>
      </c>
      <c r="O686" s="58" t="str">
        <f t="shared" si="465"/>
        <v>No</v>
      </c>
      <c r="P686" s="58" t="str">
        <f t="shared" si="465"/>
        <v>No</v>
      </c>
      <c r="Q686" s="58" t="str">
        <f t="shared" si="465"/>
        <v>No</v>
      </c>
      <c r="R686" s="58" t="str">
        <f t="shared" si="465"/>
        <v>No</v>
      </c>
      <c r="S686" s="58" t="str">
        <f t="shared" si="465"/>
        <v>No</v>
      </c>
      <c r="T686" s="58" t="str">
        <f t="shared" si="465"/>
        <v>No</v>
      </c>
      <c r="U686" s="58" t="str">
        <f t="shared" si="465"/>
        <v>No</v>
      </c>
      <c r="V686" s="58" t="str">
        <f t="shared" si="465"/>
        <v>No</v>
      </c>
      <c r="W686" s="58" t="str">
        <f t="shared" si="465"/>
        <v>No</v>
      </c>
      <c r="X686" s="58" t="str">
        <f t="shared" si="465"/>
        <v>No</v>
      </c>
      <c r="Y686" s="58" t="str">
        <f t="shared" si="465"/>
        <v>Yes</v>
      </c>
      <c r="Z686" s="58" t="str">
        <f t="shared" si="465"/>
        <v>No</v>
      </c>
      <c r="AA686" s="58" t="str">
        <f t="shared" si="465"/>
        <v>Yes</v>
      </c>
      <c r="AB686" s="58" t="str">
        <f t="shared" si="465"/>
        <v>Yes</v>
      </c>
      <c r="AC686" s="58" t="str">
        <f t="shared" si="465"/>
        <v>No</v>
      </c>
      <c r="AD686" s="58" t="str">
        <f t="shared" si="465"/>
        <v>No</v>
      </c>
      <c r="AE686" s="58" t="str">
        <f t="shared" si="465"/>
        <v>No</v>
      </c>
      <c r="AF686" s="58" t="str">
        <f t="shared" si="465"/>
        <v>Yes</v>
      </c>
      <c r="AG686" s="58" t="str">
        <f t="shared" si="465"/>
        <v>Yes</v>
      </c>
      <c r="AH686" s="58" t="str">
        <f t="shared" si="465"/>
        <v>No</v>
      </c>
      <c r="AI686" s="58" t="str">
        <f t="shared" si="465"/>
        <v>No</v>
      </c>
      <c r="AJ686" s="58" t="str">
        <f t="shared" si="465"/>
        <v>No</v>
      </c>
      <c r="AK686" s="58" t="str">
        <f t="shared" si="465"/>
        <v>No</v>
      </c>
      <c r="AL686" s="58" t="str">
        <f t="shared" si="465"/>
        <v>No</v>
      </c>
      <c r="AM686" s="58" t="str">
        <f t="shared" si="465"/>
        <v>No</v>
      </c>
      <c r="AN686" s="58" t="str">
        <f t="shared" si="465"/>
        <v>No</v>
      </c>
      <c r="AO686" s="58" t="str">
        <f t="shared" si="465"/>
        <v>No</v>
      </c>
      <c r="AP686" s="58" t="str">
        <f t="shared" ref="AP686:BU686" si="466">IF(OR(AP289="Yes",AP290="Yes"),"Yes","No")</f>
        <v>No</v>
      </c>
      <c r="AQ686" s="58" t="str">
        <f t="shared" si="466"/>
        <v>No</v>
      </c>
      <c r="AR686" s="58" t="str">
        <f t="shared" si="466"/>
        <v>No</v>
      </c>
      <c r="AS686" s="58" t="str">
        <f t="shared" si="466"/>
        <v>No</v>
      </c>
      <c r="AT686" s="58" t="str">
        <f t="shared" si="466"/>
        <v>Yes</v>
      </c>
      <c r="AU686" s="58" t="str">
        <f t="shared" si="466"/>
        <v>No</v>
      </c>
      <c r="AV686" s="58" t="str">
        <f t="shared" si="466"/>
        <v>No</v>
      </c>
      <c r="AW686" s="58" t="str">
        <f t="shared" si="466"/>
        <v>No</v>
      </c>
      <c r="AX686" s="58" t="str">
        <f t="shared" si="466"/>
        <v>No</v>
      </c>
      <c r="AY686" s="58" t="str">
        <f t="shared" si="466"/>
        <v>No</v>
      </c>
      <c r="AZ686" s="58" t="str">
        <f t="shared" si="466"/>
        <v>No</v>
      </c>
      <c r="BA686" s="58" t="str">
        <f t="shared" si="466"/>
        <v>No</v>
      </c>
      <c r="BB686" s="58" t="str">
        <f t="shared" si="466"/>
        <v>No</v>
      </c>
      <c r="BC686" s="58" t="str">
        <f t="shared" si="466"/>
        <v>No</v>
      </c>
      <c r="BD686" s="58" t="str">
        <f t="shared" si="466"/>
        <v>No</v>
      </c>
      <c r="BE686" s="58" t="str">
        <f t="shared" si="466"/>
        <v>No</v>
      </c>
      <c r="BF686" s="58" t="str">
        <f t="shared" si="466"/>
        <v>No</v>
      </c>
      <c r="BG686" s="58" t="str">
        <f t="shared" si="466"/>
        <v>No</v>
      </c>
      <c r="BH686" s="58" t="str">
        <f t="shared" si="466"/>
        <v>No</v>
      </c>
      <c r="BI686" s="58" t="str">
        <f t="shared" si="466"/>
        <v>No</v>
      </c>
      <c r="BJ686" s="58" t="str">
        <f t="shared" si="466"/>
        <v>No</v>
      </c>
      <c r="BK686" s="58" t="str">
        <f t="shared" si="466"/>
        <v>No</v>
      </c>
      <c r="BL686" s="58" t="str">
        <f t="shared" si="466"/>
        <v>No</v>
      </c>
      <c r="BM686" s="58" t="str">
        <f t="shared" si="466"/>
        <v>No</v>
      </c>
      <c r="BN686" s="58" t="str">
        <f t="shared" si="466"/>
        <v>No</v>
      </c>
      <c r="BO686" s="58" t="str">
        <f t="shared" si="466"/>
        <v>No</v>
      </c>
      <c r="BP686" s="58" t="str">
        <f t="shared" si="466"/>
        <v>No</v>
      </c>
      <c r="BQ686" s="58" t="str">
        <f t="shared" si="466"/>
        <v>No</v>
      </c>
      <c r="BR686" s="58" t="str">
        <f t="shared" si="466"/>
        <v>No</v>
      </c>
      <c r="BS686" s="58" t="str">
        <f t="shared" si="466"/>
        <v>No</v>
      </c>
      <c r="BT686" s="58" t="str">
        <f t="shared" si="466"/>
        <v>No</v>
      </c>
      <c r="BU686" s="58" t="str">
        <f t="shared" si="466"/>
        <v>Yes</v>
      </c>
      <c r="BV686" s="58" t="str">
        <f t="shared" ref="BV686:DA686" si="467">IF(OR(BV289="Yes",BV290="Yes"),"Yes","No")</f>
        <v>No</v>
      </c>
      <c r="BW686" s="58" t="str">
        <f t="shared" si="467"/>
        <v>No</v>
      </c>
      <c r="BX686" s="58" t="str">
        <f t="shared" si="467"/>
        <v>No</v>
      </c>
      <c r="BY686" s="58" t="str">
        <f t="shared" si="467"/>
        <v>No</v>
      </c>
      <c r="BZ686" s="58" t="str">
        <f t="shared" si="467"/>
        <v>No</v>
      </c>
      <c r="CA686" s="58" t="str">
        <f t="shared" si="467"/>
        <v>No</v>
      </c>
      <c r="CB686" s="58" t="str">
        <f t="shared" si="467"/>
        <v>No</v>
      </c>
      <c r="CC686" s="58" t="str">
        <f t="shared" si="467"/>
        <v>No</v>
      </c>
      <c r="CD686" s="58" t="str">
        <f t="shared" si="467"/>
        <v>No</v>
      </c>
      <c r="CE686" s="58" t="str">
        <f t="shared" si="467"/>
        <v>No</v>
      </c>
      <c r="CF686" s="58" t="str">
        <f t="shared" si="467"/>
        <v>No</v>
      </c>
      <c r="CG686" s="58" t="str">
        <f t="shared" si="467"/>
        <v>No</v>
      </c>
      <c r="CH686" s="58" t="str">
        <f t="shared" si="467"/>
        <v>No</v>
      </c>
      <c r="CI686" s="58" t="str">
        <f t="shared" si="467"/>
        <v>No</v>
      </c>
      <c r="CJ686" s="58" t="str">
        <f t="shared" si="467"/>
        <v>No</v>
      </c>
      <c r="CK686" s="58" t="str">
        <f t="shared" si="467"/>
        <v>No</v>
      </c>
      <c r="CL686" s="58" t="str">
        <f t="shared" si="467"/>
        <v>No</v>
      </c>
      <c r="CM686" s="58" t="str">
        <f t="shared" si="467"/>
        <v>No</v>
      </c>
      <c r="CN686" s="58" t="str">
        <f t="shared" si="467"/>
        <v>Yes</v>
      </c>
      <c r="CO686" s="58" t="str">
        <f t="shared" si="467"/>
        <v>No</v>
      </c>
      <c r="CP686" s="58" t="str">
        <f t="shared" si="467"/>
        <v>No</v>
      </c>
      <c r="CQ686" s="58" t="str">
        <f t="shared" si="467"/>
        <v>No</v>
      </c>
      <c r="CR686" s="58" t="str">
        <f t="shared" si="467"/>
        <v>No</v>
      </c>
      <c r="CS686" s="58" t="str">
        <f t="shared" si="467"/>
        <v>No</v>
      </c>
      <c r="CT686" s="58" t="str">
        <f t="shared" si="467"/>
        <v>No</v>
      </c>
      <c r="CU686" s="58" t="str">
        <f t="shared" si="467"/>
        <v>No</v>
      </c>
      <c r="CV686" s="58" t="str">
        <f t="shared" si="467"/>
        <v>No</v>
      </c>
      <c r="CW686" s="58" t="str">
        <f t="shared" si="467"/>
        <v>Yes</v>
      </c>
      <c r="CX686" s="58" t="str">
        <f t="shared" si="467"/>
        <v>Yes</v>
      </c>
      <c r="CY686" s="58" t="str">
        <f t="shared" si="467"/>
        <v>Yes</v>
      </c>
      <c r="CZ686" s="58" t="str">
        <f t="shared" si="467"/>
        <v>Yes</v>
      </c>
      <c r="DA686" s="58" t="str">
        <f t="shared" si="467"/>
        <v>No</v>
      </c>
      <c r="DB686" s="58" t="str">
        <f t="shared" ref="DB686:EK686" si="468">IF(OR(DB289="Yes",DB290="Yes"),"Yes","No")</f>
        <v>No</v>
      </c>
      <c r="DC686" s="58" t="str">
        <f t="shared" si="468"/>
        <v>No</v>
      </c>
      <c r="DD686" s="58" t="str">
        <f t="shared" si="468"/>
        <v>No</v>
      </c>
      <c r="DE686" s="58" t="str">
        <f t="shared" si="468"/>
        <v>No</v>
      </c>
      <c r="DF686" s="58" t="str">
        <f t="shared" si="468"/>
        <v>No</v>
      </c>
      <c r="DG686" s="58" t="str">
        <f t="shared" si="468"/>
        <v>No</v>
      </c>
      <c r="DH686" s="58" t="str">
        <f t="shared" si="468"/>
        <v>Yes</v>
      </c>
      <c r="DI686" s="58" t="str">
        <f t="shared" si="468"/>
        <v>No</v>
      </c>
      <c r="DJ686" s="58" t="str">
        <f t="shared" si="468"/>
        <v>No</v>
      </c>
      <c r="DK686" s="58" t="str">
        <f t="shared" si="468"/>
        <v>Yes</v>
      </c>
      <c r="DL686" s="58" t="str">
        <f t="shared" si="468"/>
        <v>No</v>
      </c>
      <c r="DM686" s="58" t="str">
        <f t="shared" si="468"/>
        <v>No</v>
      </c>
      <c r="DN686" s="58" t="str">
        <f t="shared" si="468"/>
        <v>No</v>
      </c>
      <c r="DO686" s="58" t="str">
        <f t="shared" si="468"/>
        <v>No</v>
      </c>
      <c r="DP686" s="58" t="str">
        <f t="shared" si="468"/>
        <v>Yes</v>
      </c>
      <c r="DQ686" s="58" t="str">
        <f t="shared" si="468"/>
        <v>No</v>
      </c>
      <c r="DR686" s="58" t="str">
        <f t="shared" si="468"/>
        <v>No</v>
      </c>
      <c r="DS686" s="58" t="str">
        <f t="shared" si="468"/>
        <v>No</v>
      </c>
      <c r="DT686" s="58" t="str">
        <f t="shared" si="468"/>
        <v>No</v>
      </c>
      <c r="DU686" s="58" t="str">
        <f t="shared" si="468"/>
        <v>No</v>
      </c>
      <c r="DV686" s="58" t="str">
        <f t="shared" si="468"/>
        <v>No</v>
      </c>
      <c r="DW686" s="58" t="str">
        <f t="shared" si="468"/>
        <v>No</v>
      </c>
      <c r="DX686" s="58" t="str">
        <f t="shared" si="468"/>
        <v>No</v>
      </c>
      <c r="DY686" s="58" t="str">
        <f t="shared" si="468"/>
        <v>Yes</v>
      </c>
      <c r="DZ686" s="58" t="str">
        <f t="shared" si="468"/>
        <v>Yes</v>
      </c>
      <c r="EA686" s="58" t="str">
        <f t="shared" si="468"/>
        <v>No</v>
      </c>
      <c r="EB686" s="58" t="str">
        <f t="shared" si="468"/>
        <v>No</v>
      </c>
      <c r="EC686" s="58" t="str">
        <f t="shared" si="468"/>
        <v>No</v>
      </c>
      <c r="ED686" s="58" t="str">
        <f t="shared" si="468"/>
        <v>No</v>
      </c>
      <c r="EE686" s="58" t="str">
        <f t="shared" si="468"/>
        <v>No</v>
      </c>
      <c r="EF686" s="58" t="str">
        <f t="shared" si="468"/>
        <v>Yes</v>
      </c>
      <c r="EG686" s="58" t="str">
        <f t="shared" si="468"/>
        <v>Yes</v>
      </c>
      <c r="EH686" s="58" t="str">
        <f t="shared" si="468"/>
        <v>No</v>
      </c>
      <c r="EI686" s="58" t="str">
        <f t="shared" si="468"/>
        <v>No</v>
      </c>
      <c r="EJ686" s="58" t="str">
        <f t="shared" si="468"/>
        <v>No</v>
      </c>
      <c r="EK686" s="58" t="str">
        <f t="shared" si="468"/>
        <v>No</v>
      </c>
      <c r="EL686" s="109"/>
      <c r="EM686" s="109"/>
    </row>
    <row r="687" spans="1:143" s="58" customFormat="1" ht="12.75" customHeight="1" x14ac:dyDescent="0.25">
      <c r="A687" s="5"/>
      <c r="B687" s="96"/>
      <c r="C687" s="96"/>
      <c r="D687" s="96"/>
      <c r="E687" s="96"/>
      <c r="F687" s="96"/>
      <c r="G687" s="4" t="s">
        <v>3707</v>
      </c>
      <c r="H687" s="18"/>
      <c r="I687" s="18"/>
      <c r="J687" s="58" t="str">
        <f t="shared" ref="J687:AO687" si="469">IF(COUNTIF(J155:J191,"&lt;&gt;No")&gt;0,"Yes","No")</f>
        <v>Yes</v>
      </c>
      <c r="K687" s="58" t="str">
        <f t="shared" si="469"/>
        <v>No</v>
      </c>
      <c r="L687" s="58" t="str">
        <f t="shared" si="469"/>
        <v>No</v>
      </c>
      <c r="M687" s="58" t="str">
        <f t="shared" si="469"/>
        <v>Yes</v>
      </c>
      <c r="N687" s="58" t="str">
        <f t="shared" si="469"/>
        <v>Yes</v>
      </c>
      <c r="O687" s="58" t="str">
        <f t="shared" si="469"/>
        <v>Yes</v>
      </c>
      <c r="P687" s="58" t="str">
        <f t="shared" si="469"/>
        <v>Yes</v>
      </c>
      <c r="Q687" s="58" t="str">
        <f t="shared" si="469"/>
        <v>No</v>
      </c>
      <c r="R687" s="58" t="str">
        <f t="shared" si="469"/>
        <v>No</v>
      </c>
      <c r="S687" s="58" t="str">
        <f t="shared" si="469"/>
        <v>Yes</v>
      </c>
      <c r="T687" s="58" t="str">
        <f t="shared" si="469"/>
        <v>Yes</v>
      </c>
      <c r="U687" s="58" t="str">
        <f t="shared" si="469"/>
        <v>Yes</v>
      </c>
      <c r="V687" s="58" t="str">
        <f t="shared" si="469"/>
        <v>Yes</v>
      </c>
      <c r="W687" s="58" t="str">
        <f t="shared" si="469"/>
        <v>Yes</v>
      </c>
      <c r="X687" s="58" t="str">
        <f t="shared" si="469"/>
        <v>Yes</v>
      </c>
      <c r="Y687" s="58" t="str">
        <f t="shared" si="469"/>
        <v>Yes</v>
      </c>
      <c r="Z687" s="58" t="str">
        <f t="shared" si="469"/>
        <v>Yes</v>
      </c>
      <c r="AA687" s="58" t="str">
        <f t="shared" si="469"/>
        <v>Yes</v>
      </c>
      <c r="AB687" s="58" t="str">
        <f t="shared" si="469"/>
        <v>Yes</v>
      </c>
      <c r="AC687" s="58" t="str">
        <f t="shared" si="469"/>
        <v>Yes</v>
      </c>
      <c r="AD687" s="58" t="str">
        <f t="shared" si="469"/>
        <v>Yes</v>
      </c>
      <c r="AE687" s="58" t="str">
        <f t="shared" si="469"/>
        <v>No</v>
      </c>
      <c r="AF687" s="58" t="str">
        <f t="shared" si="469"/>
        <v>Yes</v>
      </c>
      <c r="AG687" s="58" t="str">
        <f t="shared" si="469"/>
        <v>Yes</v>
      </c>
      <c r="AH687" s="58" t="str">
        <f t="shared" si="469"/>
        <v>Yes</v>
      </c>
      <c r="AI687" s="58" t="str">
        <f t="shared" si="469"/>
        <v>Yes</v>
      </c>
      <c r="AJ687" s="58" t="str">
        <f t="shared" si="469"/>
        <v>Yes</v>
      </c>
      <c r="AK687" s="58" t="str">
        <f t="shared" si="469"/>
        <v>Yes</v>
      </c>
      <c r="AL687" s="58" t="str">
        <f t="shared" si="469"/>
        <v>No</v>
      </c>
      <c r="AM687" s="58" t="str">
        <f t="shared" si="469"/>
        <v>Yes</v>
      </c>
      <c r="AN687" s="58" t="str">
        <f t="shared" si="469"/>
        <v>Yes</v>
      </c>
      <c r="AO687" s="58" t="str">
        <f t="shared" si="469"/>
        <v>Yes</v>
      </c>
      <c r="AP687" s="58" t="str">
        <f t="shared" ref="AP687:BU687" si="470">IF(COUNTIF(AP155:AP191,"&lt;&gt;No")&gt;0,"Yes","No")</f>
        <v>Yes</v>
      </c>
      <c r="AQ687" s="58" t="str">
        <f t="shared" si="470"/>
        <v>No</v>
      </c>
      <c r="AR687" s="58" t="str">
        <f t="shared" si="470"/>
        <v>No</v>
      </c>
      <c r="AS687" s="58" t="str">
        <f t="shared" si="470"/>
        <v>No</v>
      </c>
      <c r="AT687" s="58" t="str">
        <f t="shared" si="470"/>
        <v>Yes</v>
      </c>
      <c r="AU687" s="58" t="str">
        <f t="shared" si="470"/>
        <v>Yes</v>
      </c>
      <c r="AV687" s="58" t="str">
        <f t="shared" si="470"/>
        <v>No</v>
      </c>
      <c r="AW687" s="58" t="str">
        <f t="shared" si="470"/>
        <v>No</v>
      </c>
      <c r="AX687" s="58" t="str">
        <f t="shared" si="470"/>
        <v>No</v>
      </c>
      <c r="AY687" s="58" t="str">
        <f t="shared" si="470"/>
        <v>No</v>
      </c>
      <c r="AZ687" s="58" t="str">
        <f t="shared" si="470"/>
        <v>Yes</v>
      </c>
      <c r="BA687" s="58" t="str">
        <f t="shared" si="470"/>
        <v>Yes</v>
      </c>
      <c r="BB687" s="58" t="str">
        <f t="shared" si="470"/>
        <v>Yes</v>
      </c>
      <c r="BC687" s="58" t="str">
        <f t="shared" si="470"/>
        <v>Yes</v>
      </c>
      <c r="BD687" s="58" t="str">
        <f t="shared" si="470"/>
        <v>Yes</v>
      </c>
      <c r="BE687" s="58" t="str">
        <f t="shared" si="470"/>
        <v>No</v>
      </c>
      <c r="BF687" s="58" t="str">
        <f t="shared" si="470"/>
        <v>No</v>
      </c>
      <c r="BG687" s="58" t="str">
        <f t="shared" si="470"/>
        <v>Yes</v>
      </c>
      <c r="BH687" s="58" t="str">
        <f t="shared" si="470"/>
        <v>No</v>
      </c>
      <c r="BI687" s="58" t="str">
        <f t="shared" si="470"/>
        <v>Yes</v>
      </c>
      <c r="BJ687" s="58" t="str">
        <f t="shared" si="470"/>
        <v>Yes</v>
      </c>
      <c r="BK687" s="58" t="str">
        <f t="shared" si="470"/>
        <v>Yes</v>
      </c>
      <c r="BL687" s="58" t="str">
        <f t="shared" si="470"/>
        <v>Yes</v>
      </c>
      <c r="BM687" s="58" t="str">
        <f t="shared" si="470"/>
        <v>Yes</v>
      </c>
      <c r="BN687" s="58" t="str">
        <f t="shared" si="470"/>
        <v>Yes</v>
      </c>
      <c r="BO687" s="58" t="str">
        <f t="shared" si="470"/>
        <v>Yes</v>
      </c>
      <c r="BP687" s="58" t="str">
        <f t="shared" si="470"/>
        <v>Yes</v>
      </c>
      <c r="BQ687" s="58" t="str">
        <f t="shared" si="470"/>
        <v>No</v>
      </c>
      <c r="BR687" s="58" t="str">
        <f t="shared" si="470"/>
        <v>No</v>
      </c>
      <c r="BS687" s="58" t="str">
        <f t="shared" si="470"/>
        <v>Yes</v>
      </c>
      <c r="BT687" s="58" t="str">
        <f t="shared" si="470"/>
        <v>Yes</v>
      </c>
      <c r="BU687" s="58" t="str">
        <f t="shared" si="470"/>
        <v>Yes</v>
      </c>
      <c r="BV687" s="58" t="str">
        <f t="shared" ref="BV687:DA687" si="471">IF(COUNTIF(BV155:BV191,"&lt;&gt;No")&gt;0,"Yes","No")</f>
        <v>Yes</v>
      </c>
      <c r="BW687" s="58" t="str">
        <f t="shared" si="471"/>
        <v>Yes</v>
      </c>
      <c r="BX687" s="58" t="str">
        <f t="shared" si="471"/>
        <v>Yes</v>
      </c>
      <c r="BY687" s="58" t="str">
        <f t="shared" si="471"/>
        <v>Yes</v>
      </c>
      <c r="BZ687" s="58" t="str">
        <f t="shared" si="471"/>
        <v>Yes</v>
      </c>
      <c r="CA687" s="58" t="str">
        <f t="shared" si="471"/>
        <v>Yes</v>
      </c>
      <c r="CB687" s="58" t="str">
        <f t="shared" si="471"/>
        <v>Yes</v>
      </c>
      <c r="CC687" s="58" t="str">
        <f t="shared" si="471"/>
        <v>Yes</v>
      </c>
      <c r="CD687" s="58" t="str">
        <f t="shared" si="471"/>
        <v>Yes</v>
      </c>
      <c r="CE687" s="58" t="str">
        <f t="shared" si="471"/>
        <v>No</v>
      </c>
      <c r="CF687" s="58" t="str">
        <f t="shared" si="471"/>
        <v>No</v>
      </c>
      <c r="CG687" s="58" t="str">
        <f t="shared" si="471"/>
        <v>Yes</v>
      </c>
      <c r="CH687" s="58" t="str">
        <f t="shared" si="471"/>
        <v>Yes</v>
      </c>
      <c r="CI687" s="58" t="str">
        <f t="shared" si="471"/>
        <v>Yes</v>
      </c>
      <c r="CJ687" s="58" t="str">
        <f t="shared" si="471"/>
        <v>Yes</v>
      </c>
      <c r="CK687" s="58" t="str">
        <f t="shared" si="471"/>
        <v>Yes</v>
      </c>
      <c r="CL687" s="58" t="str">
        <f t="shared" si="471"/>
        <v>Yes</v>
      </c>
      <c r="CM687" s="58" t="str">
        <f t="shared" si="471"/>
        <v>Yes</v>
      </c>
      <c r="CN687" s="58" t="str">
        <f t="shared" si="471"/>
        <v>Yes</v>
      </c>
      <c r="CO687" s="58" t="str">
        <f t="shared" si="471"/>
        <v>Yes</v>
      </c>
      <c r="CP687" s="58" t="str">
        <f t="shared" si="471"/>
        <v>Yes</v>
      </c>
      <c r="CQ687" s="58" t="str">
        <f t="shared" si="471"/>
        <v>Yes</v>
      </c>
      <c r="CR687" s="58" t="str">
        <f t="shared" si="471"/>
        <v>Yes</v>
      </c>
      <c r="CS687" s="58" t="str">
        <f t="shared" si="471"/>
        <v>No</v>
      </c>
      <c r="CT687" s="58" t="str">
        <f t="shared" si="471"/>
        <v>No</v>
      </c>
      <c r="CU687" s="58" t="str">
        <f t="shared" si="471"/>
        <v>Yes</v>
      </c>
      <c r="CV687" s="58" t="str">
        <f t="shared" si="471"/>
        <v>Yes</v>
      </c>
      <c r="CW687" s="58" t="str">
        <f t="shared" si="471"/>
        <v>Yes</v>
      </c>
      <c r="CX687" s="58" t="str">
        <f t="shared" si="471"/>
        <v>Yes</v>
      </c>
      <c r="CY687" s="58" t="str">
        <f t="shared" si="471"/>
        <v>Yes</v>
      </c>
      <c r="CZ687" s="58" t="str">
        <f t="shared" si="471"/>
        <v>Yes</v>
      </c>
      <c r="DA687" s="58" t="str">
        <f t="shared" si="471"/>
        <v>Yes</v>
      </c>
      <c r="DB687" s="58" t="str">
        <f t="shared" ref="DB687:EK687" si="472">IF(COUNTIF(DB155:DB191,"&lt;&gt;No")&gt;0,"Yes","No")</f>
        <v>Yes</v>
      </c>
      <c r="DC687" s="58" t="str">
        <f t="shared" si="472"/>
        <v>No</v>
      </c>
      <c r="DD687" s="58" t="str">
        <f t="shared" si="472"/>
        <v>Yes</v>
      </c>
      <c r="DE687" s="58" t="str">
        <f t="shared" si="472"/>
        <v>No</v>
      </c>
      <c r="DF687" s="58" t="str">
        <f t="shared" si="472"/>
        <v>No</v>
      </c>
      <c r="DG687" s="58" t="str">
        <f t="shared" si="472"/>
        <v>Yes</v>
      </c>
      <c r="DH687" s="58" t="str">
        <f t="shared" si="472"/>
        <v>Yes</v>
      </c>
      <c r="DI687" s="58" t="str">
        <f t="shared" si="472"/>
        <v>Yes</v>
      </c>
      <c r="DJ687" s="58" t="str">
        <f t="shared" si="472"/>
        <v>Yes</v>
      </c>
      <c r="DK687" s="58" t="str">
        <f t="shared" si="472"/>
        <v>Yes</v>
      </c>
      <c r="DL687" s="58" t="str">
        <f t="shared" si="472"/>
        <v>Yes</v>
      </c>
      <c r="DM687" s="58" t="str">
        <f t="shared" si="472"/>
        <v>No</v>
      </c>
      <c r="DN687" s="58" t="str">
        <f t="shared" si="472"/>
        <v>Yes</v>
      </c>
      <c r="DO687" s="58" t="str">
        <f t="shared" si="472"/>
        <v>Yes</v>
      </c>
      <c r="DP687" s="58" t="str">
        <f t="shared" si="472"/>
        <v>Yes</v>
      </c>
      <c r="DQ687" s="58" t="str">
        <f t="shared" si="472"/>
        <v>No</v>
      </c>
      <c r="DR687" s="58" t="str">
        <f t="shared" si="472"/>
        <v>No</v>
      </c>
      <c r="DS687" s="58" t="str">
        <f t="shared" si="472"/>
        <v>Yes</v>
      </c>
      <c r="DT687" s="58" t="str">
        <f t="shared" si="472"/>
        <v>No</v>
      </c>
      <c r="DU687" s="58" t="str">
        <f t="shared" si="472"/>
        <v>No</v>
      </c>
      <c r="DV687" s="58" t="str">
        <f t="shared" si="472"/>
        <v>No</v>
      </c>
      <c r="DW687" s="58" t="str">
        <f t="shared" si="472"/>
        <v>Yes</v>
      </c>
      <c r="DX687" s="58" t="str">
        <f t="shared" si="472"/>
        <v>Yes</v>
      </c>
      <c r="DY687" s="58" t="str">
        <f t="shared" si="472"/>
        <v>Yes</v>
      </c>
      <c r="DZ687" s="58" t="str">
        <f t="shared" si="472"/>
        <v>Yes</v>
      </c>
      <c r="EA687" s="58" t="str">
        <f t="shared" si="472"/>
        <v>Yes</v>
      </c>
      <c r="EB687" s="58" t="str">
        <f t="shared" si="472"/>
        <v>No</v>
      </c>
      <c r="EC687" s="58" t="str">
        <f t="shared" si="472"/>
        <v>Yes</v>
      </c>
      <c r="ED687" s="58" t="str">
        <f t="shared" si="472"/>
        <v>Yes</v>
      </c>
      <c r="EE687" s="58" t="str">
        <f t="shared" si="472"/>
        <v>Yes</v>
      </c>
      <c r="EF687" s="58" t="str">
        <f t="shared" si="472"/>
        <v>Yes</v>
      </c>
      <c r="EG687" s="58" t="str">
        <f t="shared" si="472"/>
        <v>Yes</v>
      </c>
      <c r="EH687" s="58" t="str">
        <f t="shared" si="472"/>
        <v>Yes</v>
      </c>
      <c r="EI687" s="58" t="str">
        <f t="shared" si="472"/>
        <v>Yes</v>
      </c>
      <c r="EJ687" s="58" t="str">
        <f t="shared" si="472"/>
        <v>Yes</v>
      </c>
      <c r="EK687" s="58" t="str">
        <f t="shared" si="472"/>
        <v>Yes</v>
      </c>
      <c r="EL687" s="109"/>
      <c r="EM687" s="109"/>
    </row>
    <row r="688" spans="1:143" s="58" customFormat="1" ht="12.75" customHeight="1" x14ac:dyDescent="0.25">
      <c r="A688" s="5"/>
      <c r="B688" s="96"/>
      <c r="C688" s="96"/>
      <c r="D688" s="96"/>
      <c r="E688" s="96"/>
      <c r="F688" s="96"/>
      <c r="G688" s="4" t="s">
        <v>3708</v>
      </c>
      <c r="H688" s="18"/>
      <c r="I688" s="18"/>
      <c r="J688" s="58" t="str">
        <f t="shared" ref="J688:AO688" si="473">IF(J$9="Include",IF(OR(J530&lt;&gt;"No",J531&lt;&gt;"No",J532&lt;&gt;"No",J537&lt;&gt;"No"),"Yes","No"),"*")</f>
        <v>No</v>
      </c>
      <c r="K688" s="58" t="str">
        <f t="shared" si="473"/>
        <v>No</v>
      </c>
      <c r="L688" s="58" t="str">
        <f t="shared" si="473"/>
        <v>*</v>
      </c>
      <c r="M688" s="58" t="str">
        <f t="shared" si="473"/>
        <v>Yes</v>
      </c>
      <c r="N688" s="58" t="str">
        <f t="shared" si="473"/>
        <v>*</v>
      </c>
      <c r="O688" s="58" t="str">
        <f t="shared" si="473"/>
        <v>Yes</v>
      </c>
      <c r="P688" s="58" t="str">
        <f t="shared" si="473"/>
        <v>*</v>
      </c>
      <c r="Q688" s="58" t="str">
        <f t="shared" si="473"/>
        <v>No</v>
      </c>
      <c r="R688" s="58" t="str">
        <f t="shared" si="473"/>
        <v>*</v>
      </c>
      <c r="S688" s="58" t="str">
        <f t="shared" si="473"/>
        <v>Yes</v>
      </c>
      <c r="T688" s="58" t="str">
        <f t="shared" si="473"/>
        <v>*</v>
      </c>
      <c r="U688" s="58" t="str">
        <f t="shared" si="473"/>
        <v>No</v>
      </c>
      <c r="V688" s="58" t="str">
        <f t="shared" si="473"/>
        <v>Yes</v>
      </c>
      <c r="W688" s="58" t="str">
        <f t="shared" si="473"/>
        <v>Yes</v>
      </c>
      <c r="X688" s="58" t="str">
        <f t="shared" si="473"/>
        <v>*</v>
      </c>
      <c r="Y688" s="58" t="str">
        <f t="shared" si="473"/>
        <v>Yes</v>
      </c>
      <c r="Z688" s="58" t="str">
        <f t="shared" si="473"/>
        <v>*</v>
      </c>
      <c r="AA688" s="58" t="str">
        <f t="shared" si="473"/>
        <v>Yes</v>
      </c>
      <c r="AB688" s="58" t="str">
        <f t="shared" si="473"/>
        <v>*</v>
      </c>
      <c r="AC688" s="58" t="str">
        <f t="shared" si="473"/>
        <v>Yes</v>
      </c>
      <c r="AD688" s="58" t="str">
        <f t="shared" si="473"/>
        <v>Yes</v>
      </c>
      <c r="AE688" s="58" t="str">
        <f t="shared" si="473"/>
        <v>*</v>
      </c>
      <c r="AF688" s="58" t="str">
        <f t="shared" si="473"/>
        <v>Yes</v>
      </c>
      <c r="AG688" s="58" t="str">
        <f t="shared" si="473"/>
        <v>Yes</v>
      </c>
      <c r="AH688" s="58" t="str">
        <f t="shared" si="473"/>
        <v>No</v>
      </c>
      <c r="AI688" s="58" t="str">
        <f t="shared" si="473"/>
        <v>*</v>
      </c>
      <c r="AJ688" s="58" t="str">
        <f t="shared" si="473"/>
        <v>Yes</v>
      </c>
      <c r="AK688" s="58" t="str">
        <f t="shared" si="473"/>
        <v>*</v>
      </c>
      <c r="AL688" s="58" t="str">
        <f t="shared" si="473"/>
        <v>Yes</v>
      </c>
      <c r="AM688" s="58" t="str">
        <f t="shared" si="473"/>
        <v>No</v>
      </c>
      <c r="AN688" s="58" t="str">
        <f t="shared" si="473"/>
        <v>Yes</v>
      </c>
      <c r="AO688" s="58" t="str">
        <f t="shared" si="473"/>
        <v>*</v>
      </c>
      <c r="AP688" s="58" t="str">
        <f t="shared" ref="AP688:BU688" si="474">IF(AP$9="Include",IF(OR(AP530&lt;&gt;"No",AP531&lt;&gt;"No",AP532&lt;&gt;"No",AP537&lt;&gt;"No"),"Yes","No"),"*")</f>
        <v>No</v>
      </c>
      <c r="AQ688" s="58" t="str">
        <f t="shared" si="474"/>
        <v>*</v>
      </c>
      <c r="AR688" s="58" t="str">
        <f t="shared" si="474"/>
        <v>No</v>
      </c>
      <c r="AS688" s="58" t="str">
        <f t="shared" si="474"/>
        <v>*</v>
      </c>
      <c r="AT688" s="58" t="str">
        <f t="shared" si="474"/>
        <v>Yes</v>
      </c>
      <c r="AU688" s="58" t="str">
        <f t="shared" si="474"/>
        <v>Yes</v>
      </c>
      <c r="AV688" s="58" t="str">
        <f t="shared" si="474"/>
        <v>*</v>
      </c>
      <c r="AW688" s="58" t="str">
        <f t="shared" si="474"/>
        <v>*</v>
      </c>
      <c r="AX688" s="58" t="str">
        <f t="shared" si="474"/>
        <v>*</v>
      </c>
      <c r="AY688" s="58" t="str">
        <f t="shared" si="474"/>
        <v>*</v>
      </c>
      <c r="AZ688" s="58" t="str">
        <f t="shared" si="474"/>
        <v>Yes</v>
      </c>
      <c r="BA688" s="58" t="str">
        <f t="shared" si="474"/>
        <v>No</v>
      </c>
      <c r="BB688" s="58" t="str">
        <f t="shared" si="474"/>
        <v>Yes</v>
      </c>
      <c r="BC688" s="58" t="str">
        <f t="shared" si="474"/>
        <v>Yes</v>
      </c>
      <c r="BD688" s="58" t="str">
        <f t="shared" si="474"/>
        <v>Yes</v>
      </c>
      <c r="BE688" s="58" t="str">
        <f t="shared" si="474"/>
        <v>*</v>
      </c>
      <c r="BF688" s="58" t="str">
        <f t="shared" si="474"/>
        <v>*</v>
      </c>
      <c r="BG688" s="58" t="str">
        <f t="shared" si="474"/>
        <v>No</v>
      </c>
      <c r="BH688" s="58" t="str">
        <f t="shared" si="474"/>
        <v>*</v>
      </c>
      <c r="BI688" s="58" t="str">
        <f t="shared" si="474"/>
        <v>Yes</v>
      </c>
      <c r="BJ688" s="58" t="str">
        <f t="shared" si="474"/>
        <v>Yes</v>
      </c>
      <c r="BK688" s="58" t="str">
        <f t="shared" si="474"/>
        <v>*</v>
      </c>
      <c r="BL688" s="58" t="str">
        <f t="shared" si="474"/>
        <v>Yes</v>
      </c>
      <c r="BM688" s="58" t="str">
        <f t="shared" si="474"/>
        <v>*</v>
      </c>
      <c r="BN688" s="58" t="str">
        <f t="shared" si="474"/>
        <v>No</v>
      </c>
      <c r="BO688" s="58" t="str">
        <f t="shared" si="474"/>
        <v>Yes</v>
      </c>
      <c r="BP688" s="58" t="str">
        <f t="shared" si="474"/>
        <v>*</v>
      </c>
      <c r="BQ688" s="58" t="str">
        <f t="shared" si="474"/>
        <v>Yes</v>
      </c>
      <c r="BR688" s="58" t="str">
        <f t="shared" si="474"/>
        <v>*</v>
      </c>
      <c r="BS688" s="58" t="str">
        <f t="shared" si="474"/>
        <v>Yes</v>
      </c>
      <c r="BT688" s="58" t="str">
        <f t="shared" si="474"/>
        <v>Yes</v>
      </c>
      <c r="BU688" s="58" t="str">
        <f t="shared" si="474"/>
        <v>*</v>
      </c>
      <c r="BV688" s="58" t="str">
        <f t="shared" ref="BV688:DA688" si="475">IF(BV$9="Include",IF(OR(BV530&lt;&gt;"No",BV531&lt;&gt;"No",BV532&lt;&gt;"No",BV537&lt;&gt;"No"),"Yes","No"),"*")</f>
        <v>Yes</v>
      </c>
      <c r="BW688" s="58" t="str">
        <f t="shared" si="475"/>
        <v>*</v>
      </c>
      <c r="BX688" s="58" t="str">
        <f t="shared" si="475"/>
        <v>Yes</v>
      </c>
      <c r="BY688" s="58" t="str">
        <f t="shared" si="475"/>
        <v>*</v>
      </c>
      <c r="BZ688" s="58" t="str">
        <f t="shared" si="475"/>
        <v>No</v>
      </c>
      <c r="CA688" s="58" t="str">
        <f t="shared" si="475"/>
        <v>No</v>
      </c>
      <c r="CB688" s="58" t="str">
        <f t="shared" si="475"/>
        <v>Yes</v>
      </c>
      <c r="CC688" s="58" t="str">
        <f t="shared" si="475"/>
        <v>Yes</v>
      </c>
      <c r="CD688" s="58" t="str">
        <f t="shared" si="475"/>
        <v>*</v>
      </c>
      <c r="CE688" s="58" t="str">
        <f t="shared" si="475"/>
        <v>*</v>
      </c>
      <c r="CF688" s="58" t="str">
        <f t="shared" si="475"/>
        <v>*</v>
      </c>
      <c r="CG688" s="58" t="str">
        <f t="shared" si="475"/>
        <v>Yes</v>
      </c>
      <c r="CH688" s="58" t="str">
        <f t="shared" si="475"/>
        <v>No</v>
      </c>
      <c r="CI688" s="58" t="str">
        <f t="shared" si="475"/>
        <v>*</v>
      </c>
      <c r="CJ688" s="58" t="str">
        <f t="shared" si="475"/>
        <v>Yes</v>
      </c>
      <c r="CK688" s="58" t="str">
        <f t="shared" si="475"/>
        <v>Yes</v>
      </c>
      <c r="CL688" s="58" t="str">
        <f t="shared" si="475"/>
        <v>Yes</v>
      </c>
      <c r="CM688" s="58" t="str">
        <f t="shared" si="475"/>
        <v>*</v>
      </c>
      <c r="CN688" s="58" t="str">
        <f t="shared" si="475"/>
        <v>Yes</v>
      </c>
      <c r="CO688" s="58" t="str">
        <f t="shared" si="475"/>
        <v>Yes</v>
      </c>
      <c r="CP688" s="58" t="str">
        <f t="shared" si="475"/>
        <v>*</v>
      </c>
      <c r="CQ688" s="58" t="str">
        <f t="shared" si="475"/>
        <v>Yes</v>
      </c>
      <c r="CR688" s="58" t="str">
        <f t="shared" si="475"/>
        <v>No</v>
      </c>
      <c r="CS688" s="58" t="str">
        <f t="shared" si="475"/>
        <v>No</v>
      </c>
      <c r="CT688" s="58" t="str">
        <f t="shared" si="475"/>
        <v>*</v>
      </c>
      <c r="CU688" s="58" t="str">
        <f t="shared" si="475"/>
        <v>No</v>
      </c>
      <c r="CV688" s="58" t="str">
        <f t="shared" si="475"/>
        <v>*</v>
      </c>
      <c r="CW688" s="58" t="str">
        <f t="shared" si="475"/>
        <v>Yes</v>
      </c>
      <c r="CX688" s="58" t="str">
        <f t="shared" si="475"/>
        <v>*</v>
      </c>
      <c r="CY688" s="58" t="str">
        <f t="shared" si="475"/>
        <v>Yes</v>
      </c>
      <c r="CZ688" s="58" t="str">
        <f t="shared" si="475"/>
        <v>*</v>
      </c>
      <c r="DA688" s="58" t="str">
        <f t="shared" si="475"/>
        <v>Yes</v>
      </c>
      <c r="DB688" s="58" t="str">
        <f t="shared" ref="DB688:EK688" si="476">IF(DB$9="Include",IF(OR(DB530&lt;&gt;"No",DB531&lt;&gt;"No",DB532&lt;&gt;"No",DB537&lt;&gt;"No"),"Yes","No"),"*")</f>
        <v>*</v>
      </c>
      <c r="DC688" s="58" t="str">
        <f t="shared" si="476"/>
        <v>*</v>
      </c>
      <c r="DD688" s="58" t="str">
        <f t="shared" si="476"/>
        <v>Yes</v>
      </c>
      <c r="DE688" s="58" t="str">
        <f t="shared" si="476"/>
        <v>Yes</v>
      </c>
      <c r="DF688" s="58" t="str">
        <f t="shared" si="476"/>
        <v>*</v>
      </c>
      <c r="DG688" s="58" t="str">
        <f t="shared" si="476"/>
        <v>Yes</v>
      </c>
      <c r="DH688" s="58" t="str">
        <f t="shared" si="476"/>
        <v>Yes</v>
      </c>
      <c r="DI688" s="58" t="str">
        <f t="shared" si="476"/>
        <v>Yes</v>
      </c>
      <c r="DJ688" s="58" t="str">
        <f t="shared" si="476"/>
        <v>Yes</v>
      </c>
      <c r="DK688" s="58" t="str">
        <f t="shared" si="476"/>
        <v>*</v>
      </c>
      <c r="DL688" s="58" t="str">
        <f t="shared" si="476"/>
        <v>No</v>
      </c>
      <c r="DM688" s="58" t="str">
        <f t="shared" si="476"/>
        <v>*</v>
      </c>
      <c r="DN688" s="58" t="str">
        <f t="shared" si="476"/>
        <v>Yes</v>
      </c>
      <c r="DO688" s="58" t="str">
        <f t="shared" si="476"/>
        <v>*</v>
      </c>
      <c r="DP688" s="58" t="str">
        <f t="shared" si="476"/>
        <v>Yes</v>
      </c>
      <c r="DQ688" s="58" t="str">
        <f t="shared" si="476"/>
        <v>*</v>
      </c>
      <c r="DR688" s="58" t="str">
        <f t="shared" si="476"/>
        <v>*</v>
      </c>
      <c r="DS688" s="58" t="str">
        <f t="shared" si="476"/>
        <v>No</v>
      </c>
      <c r="DT688" s="58" t="str">
        <f t="shared" si="476"/>
        <v>No</v>
      </c>
      <c r="DU688" s="58" t="str">
        <f t="shared" si="476"/>
        <v>*</v>
      </c>
      <c r="DV688" s="58" t="str">
        <f t="shared" si="476"/>
        <v>*</v>
      </c>
      <c r="DW688" s="58" t="str">
        <f t="shared" si="476"/>
        <v>No</v>
      </c>
      <c r="DX688" s="58" t="str">
        <f t="shared" si="476"/>
        <v>No</v>
      </c>
      <c r="DY688" s="58" t="str">
        <f t="shared" si="476"/>
        <v>Yes</v>
      </c>
      <c r="DZ688" s="58" t="str">
        <f t="shared" si="476"/>
        <v>*</v>
      </c>
      <c r="EA688" s="58" t="str">
        <f t="shared" si="476"/>
        <v>Yes</v>
      </c>
      <c r="EB688" s="58" t="str">
        <f t="shared" si="476"/>
        <v>No</v>
      </c>
      <c r="EC688" s="58" t="str">
        <f t="shared" si="476"/>
        <v>Yes</v>
      </c>
      <c r="ED688" s="58" t="str">
        <f t="shared" si="476"/>
        <v>*</v>
      </c>
      <c r="EE688" s="58" t="str">
        <f t="shared" si="476"/>
        <v>Yes</v>
      </c>
      <c r="EF688" s="58" t="str">
        <f t="shared" si="476"/>
        <v>Yes</v>
      </c>
      <c r="EG688" s="58" t="str">
        <f t="shared" si="476"/>
        <v>*</v>
      </c>
      <c r="EH688" s="58" t="str">
        <f t="shared" si="476"/>
        <v>Yes</v>
      </c>
      <c r="EI688" s="58" t="str">
        <f t="shared" si="476"/>
        <v>*</v>
      </c>
      <c r="EJ688" s="58" t="str">
        <f t="shared" si="476"/>
        <v>Yes</v>
      </c>
      <c r="EK688" s="58" t="str">
        <f t="shared" si="476"/>
        <v>*</v>
      </c>
      <c r="EL688" s="109"/>
      <c r="EM688" s="109"/>
    </row>
    <row r="689" spans="1:143" s="21" customFormat="1" ht="12.75" customHeight="1" x14ac:dyDescent="0.25">
      <c r="A689" s="164"/>
      <c r="B689" s="125"/>
      <c r="C689" s="125"/>
      <c r="D689" s="125"/>
      <c r="E689" s="125"/>
      <c r="F689" s="125"/>
      <c r="G689" s="165" t="s">
        <v>4043</v>
      </c>
      <c r="H689" s="166"/>
      <c r="I689" s="166"/>
      <c r="J689" s="21" t="str">
        <f t="shared" ref="J689:AO689" si="477">IF(OR(J290="Yes",J353="Yes",J410="Yes"),"Yes","No")</f>
        <v>Yes</v>
      </c>
      <c r="K689" s="21" t="str">
        <f t="shared" si="477"/>
        <v>No</v>
      </c>
      <c r="L689" s="21" t="str">
        <f t="shared" si="477"/>
        <v>Yes</v>
      </c>
      <c r="M689" s="21" t="str">
        <f t="shared" si="477"/>
        <v>Yes</v>
      </c>
      <c r="N689" s="21" t="str">
        <f t="shared" si="477"/>
        <v>Yes</v>
      </c>
      <c r="O689" s="21" t="str">
        <f t="shared" si="477"/>
        <v>No</v>
      </c>
      <c r="P689" s="21" t="str">
        <f t="shared" si="477"/>
        <v>Yes</v>
      </c>
      <c r="Q689" s="21" t="str">
        <f t="shared" si="477"/>
        <v>Yes</v>
      </c>
      <c r="R689" s="21" t="str">
        <f t="shared" si="477"/>
        <v>Yes</v>
      </c>
      <c r="S689" s="21" t="str">
        <f t="shared" si="477"/>
        <v>Yes</v>
      </c>
      <c r="T689" s="21" t="str">
        <f t="shared" si="477"/>
        <v>Yes</v>
      </c>
      <c r="U689" s="21" t="str">
        <f t="shared" si="477"/>
        <v>No</v>
      </c>
      <c r="V689" s="21" t="str">
        <f t="shared" si="477"/>
        <v>No</v>
      </c>
      <c r="W689" s="21" t="str">
        <f t="shared" si="477"/>
        <v>No</v>
      </c>
      <c r="X689" s="21" t="str">
        <f t="shared" si="477"/>
        <v>No</v>
      </c>
      <c r="Y689" s="21" t="str">
        <f t="shared" si="477"/>
        <v>Yes</v>
      </c>
      <c r="Z689" s="21" t="str">
        <f t="shared" si="477"/>
        <v>Yes</v>
      </c>
      <c r="AA689" s="21" t="str">
        <f t="shared" si="477"/>
        <v>Yes</v>
      </c>
      <c r="AB689" s="21" t="str">
        <f t="shared" si="477"/>
        <v>Yes</v>
      </c>
      <c r="AC689" s="21" t="str">
        <f t="shared" si="477"/>
        <v>Yes</v>
      </c>
      <c r="AD689" s="21" t="str">
        <f t="shared" si="477"/>
        <v>Yes</v>
      </c>
      <c r="AE689" s="21" t="str">
        <f t="shared" si="477"/>
        <v>Yes</v>
      </c>
      <c r="AF689" s="21" t="str">
        <f t="shared" si="477"/>
        <v>Yes</v>
      </c>
      <c r="AG689" s="21" t="str">
        <f t="shared" si="477"/>
        <v>Yes</v>
      </c>
      <c r="AH689" s="21" t="str">
        <f t="shared" si="477"/>
        <v>Yes</v>
      </c>
      <c r="AI689" s="21" t="str">
        <f t="shared" si="477"/>
        <v>Yes</v>
      </c>
      <c r="AJ689" s="21" t="str">
        <f t="shared" si="477"/>
        <v>Yes</v>
      </c>
      <c r="AK689" s="21" t="str">
        <f t="shared" si="477"/>
        <v>Yes</v>
      </c>
      <c r="AL689" s="21" t="str">
        <f t="shared" si="477"/>
        <v>Yes</v>
      </c>
      <c r="AM689" s="21" t="str">
        <f t="shared" si="477"/>
        <v>No</v>
      </c>
      <c r="AN689" s="21" t="str">
        <f t="shared" si="477"/>
        <v>Yes</v>
      </c>
      <c r="AO689" s="21" t="str">
        <f t="shared" si="477"/>
        <v>No</v>
      </c>
      <c r="AP689" s="21" t="str">
        <f t="shared" ref="AP689:BU689" si="478">IF(OR(AP290="Yes",AP353="Yes",AP410="Yes"),"Yes","No")</f>
        <v>No</v>
      </c>
      <c r="AQ689" s="21" t="str">
        <f t="shared" si="478"/>
        <v>No</v>
      </c>
      <c r="AR689" s="21" t="str">
        <f t="shared" si="478"/>
        <v>Yes</v>
      </c>
      <c r="AS689" s="21" t="str">
        <f t="shared" si="478"/>
        <v>Yes</v>
      </c>
      <c r="AT689" s="21" t="str">
        <f t="shared" si="478"/>
        <v>Yes</v>
      </c>
      <c r="AU689" s="21" t="str">
        <f t="shared" si="478"/>
        <v>No</v>
      </c>
      <c r="AV689" s="21" t="str">
        <f t="shared" si="478"/>
        <v>No</v>
      </c>
      <c r="AW689" s="21" t="str">
        <f t="shared" si="478"/>
        <v>No</v>
      </c>
      <c r="AX689" s="21" t="str">
        <f t="shared" si="478"/>
        <v>No</v>
      </c>
      <c r="AY689" s="21" t="str">
        <f t="shared" si="478"/>
        <v>No</v>
      </c>
      <c r="AZ689" s="21" t="str">
        <f t="shared" si="478"/>
        <v>Yes</v>
      </c>
      <c r="BA689" s="21" t="str">
        <f t="shared" si="478"/>
        <v>No</v>
      </c>
      <c r="BB689" s="21" t="str">
        <f t="shared" si="478"/>
        <v>Yes</v>
      </c>
      <c r="BC689" s="21" t="str">
        <f t="shared" si="478"/>
        <v>Yes</v>
      </c>
      <c r="BD689" s="21" t="str">
        <f t="shared" si="478"/>
        <v>No</v>
      </c>
      <c r="BE689" s="21" t="str">
        <f t="shared" si="478"/>
        <v>No</v>
      </c>
      <c r="BF689" s="21" t="str">
        <f t="shared" si="478"/>
        <v>No</v>
      </c>
      <c r="BG689" s="21" t="str">
        <f t="shared" si="478"/>
        <v>Yes</v>
      </c>
      <c r="BH689" s="21" t="str">
        <f t="shared" si="478"/>
        <v>No</v>
      </c>
      <c r="BI689" s="21" t="str">
        <f t="shared" si="478"/>
        <v>Yes</v>
      </c>
      <c r="BJ689" s="21" t="str">
        <f t="shared" si="478"/>
        <v>No</v>
      </c>
      <c r="BK689" s="21" t="str">
        <f t="shared" si="478"/>
        <v>No</v>
      </c>
      <c r="BL689" s="21" t="str">
        <f t="shared" si="478"/>
        <v>Yes</v>
      </c>
      <c r="BM689" s="21" t="str">
        <f t="shared" si="478"/>
        <v>Yes</v>
      </c>
      <c r="BN689" s="21" t="str">
        <f t="shared" si="478"/>
        <v>No</v>
      </c>
      <c r="BO689" s="21" t="str">
        <f t="shared" si="478"/>
        <v>Yes</v>
      </c>
      <c r="BP689" s="21" t="str">
        <f t="shared" si="478"/>
        <v>Yes</v>
      </c>
      <c r="BQ689" s="21" t="str">
        <f t="shared" si="478"/>
        <v>Yes</v>
      </c>
      <c r="BR689" s="21" t="str">
        <f t="shared" si="478"/>
        <v>Yes</v>
      </c>
      <c r="BS689" s="21" t="str">
        <f t="shared" si="478"/>
        <v>Yes</v>
      </c>
      <c r="BT689" s="21" t="str">
        <f t="shared" si="478"/>
        <v>Yes</v>
      </c>
      <c r="BU689" s="21" t="str">
        <f t="shared" si="478"/>
        <v>Yes</v>
      </c>
      <c r="BV689" s="21" t="str">
        <f t="shared" ref="BV689:DA689" si="479">IF(OR(BV290="Yes",BV353="Yes",BV410="Yes"),"Yes","No")</f>
        <v>Yes</v>
      </c>
      <c r="BW689" s="21" t="str">
        <f t="shared" si="479"/>
        <v>Yes</v>
      </c>
      <c r="BX689" s="21" t="str">
        <f t="shared" si="479"/>
        <v>Yes</v>
      </c>
      <c r="BY689" s="21" t="str">
        <f t="shared" si="479"/>
        <v>Yes</v>
      </c>
      <c r="BZ689" s="21" t="str">
        <f t="shared" si="479"/>
        <v>Yes</v>
      </c>
      <c r="CA689" s="21" t="str">
        <f t="shared" si="479"/>
        <v>No</v>
      </c>
      <c r="CB689" s="21" t="str">
        <f t="shared" si="479"/>
        <v>Yes</v>
      </c>
      <c r="CC689" s="21" t="str">
        <f t="shared" si="479"/>
        <v>Yes</v>
      </c>
      <c r="CD689" s="21" t="str">
        <f t="shared" si="479"/>
        <v>Yes</v>
      </c>
      <c r="CE689" s="21" t="str">
        <f t="shared" si="479"/>
        <v>No</v>
      </c>
      <c r="CF689" s="21" t="str">
        <f t="shared" si="479"/>
        <v>No</v>
      </c>
      <c r="CG689" s="21" t="str">
        <f t="shared" si="479"/>
        <v>Yes</v>
      </c>
      <c r="CH689" s="21" t="str">
        <f t="shared" si="479"/>
        <v>Yes</v>
      </c>
      <c r="CI689" s="21" t="str">
        <f t="shared" si="479"/>
        <v>Yes</v>
      </c>
      <c r="CJ689" s="21" t="str">
        <f t="shared" si="479"/>
        <v>No</v>
      </c>
      <c r="CK689" s="21" t="str">
        <f t="shared" si="479"/>
        <v>Yes</v>
      </c>
      <c r="CL689" s="21" t="str">
        <f t="shared" si="479"/>
        <v>Yes</v>
      </c>
      <c r="CM689" s="21" t="str">
        <f t="shared" si="479"/>
        <v>No</v>
      </c>
      <c r="CN689" s="21" t="str">
        <f t="shared" si="479"/>
        <v>Yes</v>
      </c>
      <c r="CO689" s="21" t="str">
        <f t="shared" si="479"/>
        <v>Yes</v>
      </c>
      <c r="CP689" s="21" t="str">
        <f t="shared" si="479"/>
        <v>Yes</v>
      </c>
      <c r="CQ689" s="21" t="str">
        <f t="shared" si="479"/>
        <v>Yes</v>
      </c>
      <c r="CR689" s="21" t="str">
        <f t="shared" si="479"/>
        <v>No</v>
      </c>
      <c r="CS689" s="21" t="str">
        <f t="shared" si="479"/>
        <v>Yes</v>
      </c>
      <c r="CT689" s="21" t="str">
        <f t="shared" si="479"/>
        <v>Yes</v>
      </c>
      <c r="CU689" s="21" t="str">
        <f t="shared" si="479"/>
        <v>Yes</v>
      </c>
      <c r="CV689" s="21" t="str">
        <f t="shared" si="479"/>
        <v>Yes</v>
      </c>
      <c r="CW689" s="21" t="str">
        <f t="shared" si="479"/>
        <v>Yes</v>
      </c>
      <c r="CX689" s="21" t="str">
        <f t="shared" si="479"/>
        <v>Yes</v>
      </c>
      <c r="CY689" s="21" t="str">
        <f t="shared" si="479"/>
        <v>Yes</v>
      </c>
      <c r="CZ689" s="21" t="str">
        <f t="shared" si="479"/>
        <v>Yes</v>
      </c>
      <c r="DA689" s="21" t="str">
        <f t="shared" si="479"/>
        <v>Yes</v>
      </c>
      <c r="DB689" s="21" t="str">
        <f t="shared" ref="DB689:EK689" si="480">IF(OR(DB290="Yes",DB353="Yes",DB410="Yes"),"Yes","No")</f>
        <v>Yes</v>
      </c>
      <c r="DC689" s="21" t="str">
        <f t="shared" si="480"/>
        <v>No</v>
      </c>
      <c r="DD689" s="21" t="str">
        <f t="shared" si="480"/>
        <v>No</v>
      </c>
      <c r="DE689" s="21" t="str">
        <f t="shared" si="480"/>
        <v>Yes</v>
      </c>
      <c r="DF689" s="21" t="str">
        <f t="shared" si="480"/>
        <v>Yes</v>
      </c>
      <c r="DG689" s="21" t="str">
        <f t="shared" si="480"/>
        <v>Yes</v>
      </c>
      <c r="DH689" s="21" t="str">
        <f t="shared" si="480"/>
        <v>Yes</v>
      </c>
      <c r="DI689" s="21" t="str">
        <f t="shared" si="480"/>
        <v>Yes</v>
      </c>
      <c r="DJ689" s="21" t="str">
        <f t="shared" si="480"/>
        <v>Yes</v>
      </c>
      <c r="DK689" s="21" t="str">
        <f t="shared" si="480"/>
        <v>Yes</v>
      </c>
      <c r="DL689" s="21" t="str">
        <f t="shared" si="480"/>
        <v>Yes</v>
      </c>
      <c r="DM689" s="21" t="str">
        <f t="shared" si="480"/>
        <v>No</v>
      </c>
      <c r="DN689" s="21" t="str">
        <f t="shared" si="480"/>
        <v>Yes</v>
      </c>
      <c r="DO689" s="21" t="str">
        <f t="shared" si="480"/>
        <v>Yes</v>
      </c>
      <c r="DP689" s="21" t="str">
        <f t="shared" si="480"/>
        <v>Yes</v>
      </c>
      <c r="DQ689" s="21" t="str">
        <f t="shared" si="480"/>
        <v>No</v>
      </c>
      <c r="DR689" s="21" t="str">
        <f t="shared" si="480"/>
        <v>No</v>
      </c>
      <c r="DS689" s="21" t="str">
        <f t="shared" si="480"/>
        <v>No</v>
      </c>
      <c r="DT689" s="21" t="str">
        <f t="shared" si="480"/>
        <v>Yes</v>
      </c>
      <c r="DU689" s="21" t="str">
        <f t="shared" si="480"/>
        <v>Yes</v>
      </c>
      <c r="DV689" s="21" t="str">
        <f t="shared" si="480"/>
        <v>No</v>
      </c>
      <c r="DW689" s="21" t="str">
        <f t="shared" si="480"/>
        <v>No</v>
      </c>
      <c r="DX689" s="21" t="str">
        <f t="shared" si="480"/>
        <v>Yes</v>
      </c>
      <c r="DY689" s="21" t="str">
        <f t="shared" si="480"/>
        <v>Yes</v>
      </c>
      <c r="DZ689" s="21" t="str">
        <f t="shared" si="480"/>
        <v>Yes</v>
      </c>
      <c r="EA689" s="21" t="str">
        <f t="shared" si="480"/>
        <v>Yes</v>
      </c>
      <c r="EB689" s="21" t="str">
        <f t="shared" si="480"/>
        <v>Yes</v>
      </c>
      <c r="EC689" s="21" t="str">
        <f t="shared" si="480"/>
        <v>Yes</v>
      </c>
      <c r="ED689" s="21" t="str">
        <f t="shared" si="480"/>
        <v>Yes</v>
      </c>
      <c r="EE689" s="21" t="str">
        <f t="shared" si="480"/>
        <v>Yes</v>
      </c>
      <c r="EF689" s="21" t="str">
        <f t="shared" si="480"/>
        <v>Yes</v>
      </c>
      <c r="EG689" s="21" t="str">
        <f t="shared" si="480"/>
        <v>Yes</v>
      </c>
      <c r="EH689" s="21" t="str">
        <f t="shared" si="480"/>
        <v>Yes</v>
      </c>
      <c r="EI689" s="21" t="str">
        <f t="shared" si="480"/>
        <v>Yes</v>
      </c>
      <c r="EJ689" s="21" t="str">
        <f t="shared" si="480"/>
        <v>Yes</v>
      </c>
      <c r="EK689" s="21" t="str">
        <f t="shared" si="480"/>
        <v>No</v>
      </c>
      <c r="EL689" s="110"/>
      <c r="EM689" s="110"/>
    </row>
    <row r="690" spans="1:143" s="179" customFormat="1" ht="12.75" customHeight="1" x14ac:dyDescent="0.25">
      <c r="A690" s="177"/>
      <c r="B690" s="177"/>
      <c r="C690" s="177"/>
      <c r="D690" s="177"/>
      <c r="E690" s="177"/>
      <c r="F690" s="177"/>
      <c r="G690" s="179" t="s">
        <v>4045</v>
      </c>
      <c r="H690" s="178"/>
      <c r="I690" s="178"/>
      <c r="O690" s="180"/>
    </row>
    <row r="691" spans="1:143" s="58" customFormat="1" ht="12.75" customHeight="1" x14ac:dyDescent="0.25">
      <c r="A691" s="5"/>
      <c r="B691" s="96"/>
      <c r="C691" s="96"/>
      <c r="D691" s="96"/>
      <c r="E691" s="96"/>
      <c r="F691" s="96"/>
      <c r="G691" s="4" t="s">
        <v>4047</v>
      </c>
      <c r="H691" s="18"/>
      <c r="I691" s="18"/>
      <c r="J691" s="58" t="str">
        <f>IF(J9="Include",IF(AND(K3=J2,K9="Include (Platform Duplicate)"),IF(JoinAll(",",J216,K216)="No","No",JoinAll(", ", IF(J216="No","",J216),IF(K216="No","",K216))),J216),"*")</f>
        <v>No</v>
      </c>
      <c r="K691" s="58" t="str">
        <f>IF(K9="Include",IF(AND(L3=K2,L9="Include (Platform Duplicate)"),IF(JoinAll(",",K216,L216)="No","No",JoinAll(", ", IF(K216="No","",K216),IF(L216="No","",L216))),K216),"*")</f>
        <v>No</v>
      </c>
      <c r="L691" s="58" t="str">
        <f>IF(L9="Include",IF(AND(M3=L2,M9="Include (Platform Duplicate)"),IF(JoinAll(",",L216,M216)="No","No",JoinAll(", ", IF(L216="No","",L216),IF(M216="No","",M216))),L216),"*")</f>
        <v>*</v>
      </c>
      <c r="M691" s="58" t="str">
        <f>IF(M9="Include",IF(AND(N3=M2,N9="Include (Platform Duplicate)"),IF(JoinAll(",",M216,N216)="No","No",JoinAll(", ", IF(M216="No","",M216),IF(N216="No","",N216))),M216),"*")</f>
        <v>Yes (Developer)</v>
      </c>
      <c r="N691" s="58" t="str">
        <f>IF(N9="Include",IF(AND(O3=N2,O9="Include (Platform Duplicate)"),IF(JoinAll(",",N216,O216)="No","No",JoinAll(", ", IF(N216="No","",N216),IF(O216="No","",O216))),N216),"*")</f>
        <v>*</v>
      </c>
      <c r="O691" s="58" t="str">
        <f>IF(O9="Include",IF(AND(P3=O2,P9="Include (Platform Duplicate)"),IF(JoinAll(",",O216,P216)="No","No",JoinAll(", ", IF(O216="No","",O216),IF(P216="No","",P216))),O216),"*")</f>
        <v>Yes (Developer)</v>
      </c>
      <c r="P691" s="58" t="str">
        <f>IF(P9="Include",IF(AND(Q3=P2,Q9="Include (Platform Duplicate)"),IF(JoinAll(",",P216,Q216)="No","No",JoinAll(", ", IF(P216="No","",P216),IF(Q216="No","",Q216))),P216),"*")</f>
        <v>*</v>
      </c>
      <c r="Q691" s="58" t="str">
        <f>IF(Q9="Include",IF(AND(R3=Q2,R9="Include (Platform Duplicate)"),IF(JoinAll(",",Q216,R216)="No","No",JoinAll(", ", IF(Q216="No","",Q216),IF(R216="No","",R216))),Q216),"*")</f>
        <v>No</v>
      </c>
      <c r="R691" s="58" t="str">
        <f>IF(R9="Include",IF(AND(S3=R2,S9="Include (Platform Duplicate)"),IF(JoinAll(",",R216,S216)="No","No",JoinAll(", ", IF(R216="No","",R216),IF(S216="No","",S216))),R216),"*")</f>
        <v>*</v>
      </c>
      <c r="S691" s="58" t="str">
        <f>IF(S9="Include",IF(AND(T3=S2,T9="Include (Platform Duplicate)"),IF(JoinAll(",",S216,T216)="No","No",JoinAll(", ", IF(S216="No","",S216),IF(T216="No","",T216))),S216),"*")</f>
        <v>Yes (Developer)</v>
      </c>
      <c r="T691" s="58" t="str">
        <f>IF(T9="Include",IF(AND(U3=T2,U9="Include (Platform Duplicate)"),IF(JoinAll(",",T216,U216)="No","No",JoinAll(", ", IF(T216="No","",T216),IF(U216="No","",U216))),T216),"*")</f>
        <v>*</v>
      </c>
      <c r="U691" s="58" t="str">
        <f>IF(U9="Include",IF(AND(V3=U2,V9="Include (Platform Duplicate)"),IF(JoinAll(",",U216,V216)="No","No",JoinAll(", ", IF(U216="No","",U216),IF(V216="No","",V216))),U216),"*")</f>
        <v>No</v>
      </c>
      <c r="V691" s="58" t="str">
        <f>IF(V9="Include",IF(AND(W3=V2,W9="Include (Platform Duplicate)"),IF(JoinAll(",",V216,W216)="No","No",JoinAll(", ", IF(V216="No","",V216),IF(W216="No","",W216))),V216),"*")</f>
        <v>Yes (Developer)</v>
      </c>
      <c r="W691" s="58" t="str">
        <f>IF(W9="Include",IF(AND(X3=W2,X9="Include (Platform Duplicate)"),IF(JoinAll(",",W216,X216)="No","No",JoinAll(", ", IF(W216="No","",W216),IF(X216="No","",X216))),W216),"*")</f>
        <v>Yes (Developer)</v>
      </c>
      <c r="X691" s="58" t="str">
        <f>IF(X9="Include",IF(AND(Y3=X2,Y9="Include (Platform Duplicate)"),IF(JoinAll(",",X216,Y216)="No","No",JoinAll(", ", IF(X216="No","",X216),IF(Y216="No","",Y216))),X216),"*")</f>
        <v>*</v>
      </c>
      <c r="Y691" s="58" t="str">
        <f>IF(Y9="Include",IF(AND(Z3=Y2,Z9="Include (Platform Duplicate)"),IF(JoinAll(",",Y216,Z216)="No","No",JoinAll(", ", IF(Y216="No","",Y216),IF(Z216="No","",Z216))),Y216),"*")</f>
        <v>No</v>
      </c>
      <c r="Z691" s="58" t="str">
        <f>IF(Z9="Include",IF(AND(AA3=Z2,AA9="Include (Platform Duplicate)"),IF(JoinAll(",",Z216,AA216)="No","No",JoinAll(", ", IF(Z216="No","",Z216),IF(AA216="No","",AA216))),Z216),"*")</f>
        <v>*</v>
      </c>
      <c r="AA691" s="58" t="str">
        <f>IF(AA9="Include",IF(AND(AB3=AA2,AB9="Include (Platform Duplicate)"),IF(JoinAll(",",AA216,AB216)="No","No",JoinAll(", ", IF(AA216="No","",AA216),IF(AB216="No","",AB216))),AA216),"*")</f>
        <v>Yes (Developer)</v>
      </c>
      <c r="AB691" s="58" t="str">
        <f>IF(AB9="Include",IF(AND(AC3=AB2,AC9="Include (Platform Duplicate)"),IF(JoinAll(",",AB216,AC216)="No","No",JoinAll(", ", IF(AB216="No","",AB216),IF(AC216="No","",AC216))),AB216),"*")</f>
        <v>*</v>
      </c>
      <c r="AC691" s="58" t="str">
        <f>IF(AC9="Include",IF(AND(AD3=AC2,AD9="Include (Platform Duplicate)"),IF(JoinAll(",",AC216,AD216)="No","No",JoinAll(", ", IF(AC216="No","",AC216),IF(AD216="No","",AD216))),AC216),"*")</f>
        <v>No</v>
      </c>
      <c r="AD691" s="58" t="str">
        <f>IF(AD9="Include",IF(AND(AE3=AD2,AE9="Include (Platform Duplicate)"),IF(JoinAll(",",AD216,AE216)="No","No",JoinAll(", ", IF(AD216="No","",AD216),IF(AE216="No","",AE216))),AD216),"*")</f>
        <v>No</v>
      </c>
      <c r="AE691" s="58" t="str">
        <f>IF(AE9="Include",IF(AND(AF3=AE2,AF9="Include (Platform Duplicate)"),IF(JoinAll(",",AE216,AF216)="No","No",JoinAll(", ", IF(AE216="No","",AE216),IF(AF216="No","",AF216))),AE216),"*")</f>
        <v>*</v>
      </c>
      <c r="AF691" s="58" t="str">
        <f>IF(AF9="Include",IF(AND(AG3=AF2,AG9="Include (Platform Duplicate)"),IF(JoinAll(",",AF216,AG216)="No","No",JoinAll(", ", IF(AF216="No","",AF216),IF(AG216="No","",AG216))),AF216),"*")</f>
        <v>No</v>
      </c>
      <c r="AG691" s="58" t="str">
        <f>IF(AG9="Include",IF(AND(AH3=AG2,AH9="Include (Platform Duplicate)"),IF(JoinAll(",",AG216,AH216)="No","No",JoinAll(", ", IF(AG216="No","",AG216),IF(AH216="No","",AH216))),AG216),"*")</f>
        <v>No</v>
      </c>
      <c r="AH691" s="58" t="str">
        <f>IF(AH9="Include",IF(AND(AI3=AH2,AI9="Include (Platform Duplicate)"),IF(JoinAll(",",AH216,AI216)="No","No",JoinAll(", ", IF(AH216="No","",AH216),IF(AI216="No","",AI216))),AH216),"*")</f>
        <v>No</v>
      </c>
      <c r="AI691" s="58" t="str">
        <f>IF(AI9="Include",IF(AND(AJ3=AI2,AJ9="Include (Platform Duplicate)"),IF(JoinAll(",",AI216,AJ216)="No","No",JoinAll(", ", IF(AI216="No","",AI216),IF(AJ216="No","",AJ216))),AI216),"*")</f>
        <v>*</v>
      </c>
      <c r="AJ691" s="58" t="str">
        <f>IF(AJ9="Include",IF(AND(AK3=AJ2,AK9="Include (Platform Duplicate)"),IF(JoinAll(",",AJ216,AK216)="No","No",JoinAll(", ", IF(AJ216="No","",AJ216),IF(AK216="No","",AK216))),AJ216),"*")</f>
        <v>No</v>
      </c>
      <c r="AK691" s="58" t="str">
        <f>IF(AK9="Include",IF(AND(AL3=AK2,AL9="Include (Platform Duplicate)"),IF(JoinAll(",",AK216,AL216)="No","No",JoinAll(", ", IF(AK216="No","",AK216),IF(AL216="No","",AL216))),AK216),"*")</f>
        <v>*</v>
      </c>
      <c r="AL691" s="58" t="str">
        <f>IF(AL9="Include",IF(AND(AM3=AL2,AM9="Include (Platform Duplicate)"),IF(JoinAll(",",AL216,AM216)="No","No",JoinAll(", ", IF(AL216="No","",AL216),IF(AM216="No","",AM216))),AL216),"*")</f>
        <v>No</v>
      </c>
      <c r="AM691" s="58" t="str">
        <f>IF(AM9="Include",IF(AND(AN3=AM2,AN9="Include (Platform Duplicate)"),IF(JoinAll(",",AM216,AN216)="No","No",JoinAll(", ", IF(AM216="No","",AM216),IF(AN216="No","",AN216))),AM216),"*")</f>
        <v>No</v>
      </c>
      <c r="AN691" s="58" t="str">
        <f>IF(AN9="Include",IF(AND(AO3=AN2,AO9="Include (Platform Duplicate)"),IF(JoinAll(",",AN216,AO216)="No","No",JoinAll(", ", IF(AN216="No","",AN216),IF(AO216="No","",AO216))),AN216),"*")</f>
        <v>Yes (Developer)</v>
      </c>
      <c r="AO691" s="58" t="str">
        <f>IF(AO9="Include",IF(AND(AP3=AO2,AP9="Include (Platform Duplicate)"),IF(JoinAll(",",AO216,AP216)="No","No",JoinAll(", ", IF(AO216="No","",AO216),IF(AP216="No","",AP216))),AO216),"*")</f>
        <v>*</v>
      </c>
      <c r="AP691" s="58" t="str">
        <f>IF(AP9="Include",IF(AND(AQ3=AP2,AQ9="Include (Platform Duplicate)"),IF(JoinAll(",",AP216,AQ216)="No","No",JoinAll(", ", IF(AP216="No","",AP216),IF(AQ216="No","",AQ216))),AP216),"*")</f>
        <v>No</v>
      </c>
      <c r="AQ691" s="58" t="str">
        <f>IF(AQ9="Include",IF(AND(AR3=AQ2,AR9="Include (Platform Duplicate)"),IF(JoinAll(",",AQ216,AR216)="No","No",JoinAll(", ", IF(AQ216="No","",AQ216),IF(AR216="No","",AR216))),AQ216),"*")</f>
        <v>*</v>
      </c>
      <c r="AR691" s="58" t="str">
        <f>IF(AR9="Include",IF(AND(AS3=AR2,AS9="Include (Platform Duplicate)"),IF(JoinAll(",",AR216,AS216)="No","No",JoinAll(", ", IF(AR216="No","",AR216),IF(AS216="No","",AS216))),AR216),"*")</f>
        <v>No</v>
      </c>
      <c r="AS691" s="58" t="str">
        <f>IF(AS9="Include",IF(AND(AT3=AS2,AT9="Include (Platform Duplicate)"),IF(JoinAll(",",AS216,AT216)="No","No",JoinAll(", ", IF(AS216="No","",AS216),IF(AT216="No","",AT216))),AS216),"*")</f>
        <v>*</v>
      </c>
      <c r="AT691" s="58" t="str">
        <f>IF(AT9="Include",IF(AND(AU3=AT2,AU9="Include (Platform Duplicate)"),IF(JoinAll(",",AT216,AU216)="No","No",JoinAll(", ", IF(AT216="No","",AT216),IF(AU216="No","",AU216))),AT216),"*")</f>
        <v>Yes (Developer)</v>
      </c>
      <c r="AU691" s="58" t="str">
        <f>IF(AU9="Include",IF(AND(AV3=AU2,AV9="Include (Platform Duplicate)"),IF(JoinAll(",",AU216,AV216)="No","No",JoinAll(", ", IF(AU216="No","",AU216),IF(AV216="No","",AV216))),AU216),"*")</f>
        <v>Yes (Developer)</v>
      </c>
      <c r="AV691" s="58" t="str">
        <f>IF(AV9="Include",IF(AND(AW3=AV2,AW9="Include (Platform Duplicate)"),IF(JoinAll(",",AV216,AW216)="No","No",JoinAll(", ", IF(AV216="No","",AV216),IF(AW216="No","",AW216))),AV216),"*")</f>
        <v>*</v>
      </c>
      <c r="AW691" s="58" t="str">
        <f>IF(AW9="Include",IF(AND(AX3=AW2,AX9="Include (Platform Duplicate)"),IF(JoinAll(",",AW216,AX216)="No","No",JoinAll(", ", IF(AW216="No","",AW216),IF(AX216="No","",AX216))),AW216),"*")</f>
        <v>*</v>
      </c>
      <c r="AX691" s="58" t="str">
        <f>IF(AX9="Include",IF(AND(AY3=AX2,AY9="Include (Platform Duplicate)"),IF(JoinAll(",",AX216,AY216)="No","No",JoinAll(", ", IF(AX216="No","",AX216),IF(AY216="No","",AY216))),AX216),"*")</f>
        <v>*</v>
      </c>
      <c r="AY691" s="58" t="str">
        <f>IF(AY9="Include",IF(AND(AZ3=AY2,AZ9="Include (Platform Duplicate)"),IF(JoinAll(",",AY216,AZ216)="No","No",JoinAll(", ", IF(AY216="No","",AY216),IF(AZ216="No","",AZ216))),AY216),"*")</f>
        <v>*</v>
      </c>
      <c r="AZ691" s="58" t="str">
        <f>IF(AZ9="Include",IF(AND(BA3=AZ2,BA9="Include (Platform Duplicate)"),IF(JoinAll(",",AZ216,BA216)="No","No",JoinAll(", ", IF(AZ216="No","",AZ216),IF(BA216="No","",BA216))),AZ216),"*")</f>
        <v>No</v>
      </c>
      <c r="BA691" s="58" t="str">
        <f>IF(BA9="Include",IF(AND(BB3=BA2,BB9="Include (Platform Duplicate)"),IF(JoinAll(",",BA216,BB216)="No","No",JoinAll(", ", IF(BA216="No","",BA216),IF(BB216="No","",BB216))),BA216),"*")</f>
        <v>No</v>
      </c>
      <c r="BB691" s="58" t="str">
        <f>IF(BB9="Include",IF(AND(BC3=BB2,BC9="Include (Platform Duplicate)"),IF(JoinAll(",",BB216,BC216)="No","No",JoinAll(", ", IF(BB216="No","",BB216),IF(BC216="No","",BC216))),BB216),"*")</f>
        <v>No</v>
      </c>
      <c r="BC691" s="58" t="str">
        <f>IF(BC9="Include",IF(AND(BD3=BC2,BD9="Include (Platform Duplicate)"),IF(JoinAll(",",BC216,BD216)="No","No",JoinAll(", ", IF(BC216="No","",BC216),IF(BD216="No","",BD216))),BC216),"*")</f>
        <v>No</v>
      </c>
      <c r="BD691" s="58" t="str">
        <f>IF(BD9="Include",IF(AND(BE3=BD2,BE9="Include (Platform Duplicate)"),IF(JoinAll(",",BD216,BE216)="No","No",JoinAll(", ", IF(BD216="No","",BD216),IF(BE216="No","",BE216))),BD216),"*")</f>
        <v>Yes (Developer)</v>
      </c>
      <c r="BE691" s="58" t="str">
        <f>IF(BE9="Include",IF(AND(BF3=BE2,BF9="Include (Platform Duplicate)"),IF(JoinAll(",",BE216,BF216)="No","No",JoinAll(", ", IF(BE216="No","",BE216),IF(BF216="No","",BF216))),BE216),"*")</f>
        <v>*</v>
      </c>
      <c r="BF691" s="58" t="str">
        <f>IF(BF9="Include",IF(AND(BG3=BF2,BG9="Include (Platform Duplicate)"),IF(JoinAll(",",BF216,BG216)="No","No",JoinAll(", ", IF(BF216="No","",BF216),IF(BG216="No","",BG216))),BF216),"*")</f>
        <v>*</v>
      </c>
      <c r="BG691" s="58" t="str">
        <f>IF(BG9="Include",IF(AND(BH3=BG2,BH9="Include (Platform Duplicate)"),IF(JoinAll(",",BG216,BH216)="No","No",JoinAll(", ", IF(BG216="No","",BG216),IF(BH216="No","",BH216))),BG216),"*")</f>
        <v>No</v>
      </c>
      <c r="BH691" s="58" t="str">
        <f>IF(BH9="Include",IF(AND(BI3=BH2,BI9="Include (Platform Duplicate)"),IF(JoinAll(",",BH216,BI216)="No","No",JoinAll(", ", IF(BH216="No","",BH216),IF(BI216="No","",BI216))),BH216),"*")</f>
        <v>*</v>
      </c>
      <c r="BI691" s="58" t="str">
        <f>IF(BI9="Include",IF(AND(BJ3=BI2,BJ9="Include (Platform Duplicate)"),IF(JoinAll(",",BI216,BJ216)="No","No",JoinAll(", ", IF(BI216="No","",BI216),IF(BJ216="No","",BJ216))),BI216),"*")</f>
        <v>No</v>
      </c>
      <c r="BJ691" s="58" t="str">
        <f>IF(BJ9="Include",IF(AND(BK3=BJ2,BK9="Include (Platform Duplicate)"),IF(JoinAll(",",BJ216,BK216)="No","No",JoinAll(", ", IF(BJ216="No","",BJ216),IF(BK216="No","",BK216))),BJ216),"*")</f>
        <v>Yes (Developer)</v>
      </c>
      <c r="BK691" s="58" t="str">
        <f>IF(BK9="Include",IF(AND(BL3=BK2,BL9="Include (Platform Duplicate)"),IF(JoinAll(",",BK216,BL216)="No","No",JoinAll(", ", IF(BK216="No","",BK216),IF(BL216="No","",BL216))),BK216),"*")</f>
        <v>*</v>
      </c>
      <c r="BL691" s="58" t="str">
        <f>IF(BL9="Include",IF(AND(BM3=BL2,BM9="Include (Platform Duplicate)"),IF(JoinAll(",",BL216,BM216)="No","No",JoinAll(", ", IF(BL216="No","",BL216),IF(BM216="No","",BM216))),BL216),"*")</f>
        <v>Yes (Developer)</v>
      </c>
      <c r="BM691" s="58" t="str">
        <f>IF(BM9="Include",IF(AND(BN3=BM2,BN9="Include (Platform Duplicate)"),IF(JoinAll(",",BM216,BN216)="No","No",JoinAll(", ", IF(BM216="No","",BM216),IF(BN216="No","",BN216))),BM216),"*")</f>
        <v>*</v>
      </c>
      <c r="BN691" s="58" t="str">
        <f>IF(BN9="Include",IF(AND(BO3=BN2,BO9="Include (Platform Duplicate)"),IF(JoinAll(",",BN216,BO216)="No","No",JoinAll(", ", IF(BN216="No","",BN216),IF(BO216="No","",BO216))),BN216),"*")</f>
        <v>No</v>
      </c>
      <c r="BO691" s="58" t="str">
        <f>IF(BO9="Include",IF(AND(BP3=BO2,BP9="Include (Platform Duplicate)"),IF(JoinAll(",",BO216,BP216)="No","No",JoinAll(", ", IF(BO216="No","",BO216),IF(BP216="No","",BP216))),BO216),"*")</f>
        <v>No</v>
      </c>
      <c r="BP691" s="58" t="str">
        <f>IF(BP9="Include",IF(AND(BQ3=BP2,BQ9="Include (Platform Duplicate)"),IF(JoinAll(",",BP216,BQ216)="No","No",JoinAll(", ", IF(BP216="No","",BP216),IF(BQ216="No","",BQ216))),BP216),"*")</f>
        <v>*</v>
      </c>
      <c r="BQ691" s="58" t="str">
        <f>IF(BQ9="Include",IF(AND(BR3=BQ2,BR9="Include (Platform Duplicate)"),IF(JoinAll(",",BQ216,BR216)="No","No",JoinAll(", ", IF(BQ216="No","",BQ216),IF(BR216="No","",BR216))),BQ216),"*")</f>
        <v>No</v>
      </c>
      <c r="BR691" s="58" t="str">
        <f>IF(BR9="Include",IF(AND(BS3=BR2,BS9="Include (Platform Duplicate)"),IF(JoinAll(",",BR216,BS216)="No","No",JoinAll(", ", IF(BR216="No","",BR216),IF(BS216="No","",BS216))),BR216),"*")</f>
        <v>*</v>
      </c>
      <c r="BS691" s="58" t="str">
        <f>IF(BS9="Include",IF(AND(BT3=BS2,BT9="Include (Platform Duplicate)"),IF(JoinAll(",",BS216,BT216)="No","No",JoinAll(", ", IF(BS216="No","",BS216),IF(BT216="No","",BT216))),BS216),"*")</f>
        <v>No</v>
      </c>
      <c r="BT691" s="58" t="str">
        <f>IF(BT9="Include",IF(AND(BU3=BT2,BU9="Include (Platform Duplicate)"),IF(JoinAll(",",BT216,BU216)="No","No",JoinAll(", ", IF(BT216="No","",BT216),IF(BU216="No","",BU216))),BT216),"*")</f>
        <v>No</v>
      </c>
      <c r="BU691" s="58" t="str">
        <f>IF(BU9="Include",IF(AND(BV3=BU2,BV9="Include (Platform Duplicate)"),IF(JoinAll(",",BU216,BV216)="No","No",JoinAll(", ", IF(BU216="No","",BU216),IF(BV216="No","",BV216))),BU216),"*")</f>
        <v>*</v>
      </c>
      <c r="BV691" s="58" t="str">
        <f>IF(BV9="Include",IF(AND(BW3=BV2,BW9="Include (Platform Duplicate)"),IF(JoinAll(",",BV216,BW216)="No","No",JoinAll(", ", IF(BV216="No","",BV216),IF(BW216="No","",BW216))),BV216),"*")</f>
        <v>No</v>
      </c>
      <c r="BW691" s="58" t="str">
        <f>IF(BW9="Include",IF(AND(BX3=BW2,BX9="Include (Platform Duplicate)"),IF(JoinAll(",",BW216,BX216)="No","No",JoinAll(", ", IF(BW216="No","",BW216),IF(BX216="No","",BX216))),BW216),"*")</f>
        <v>*</v>
      </c>
      <c r="BX691" s="58" t="str">
        <f>IF(BX9="Include",IF(AND(BY3=BX2,BY9="Include (Platform Duplicate)"),IF(JoinAll(",",BX216,BY216)="No","No",JoinAll(", ", IF(BX216="No","",BX216),IF(BY216="No","",BY216))),BX216),"*")</f>
        <v>Yes (Third Party)</v>
      </c>
      <c r="BY691" s="58" t="str">
        <f>IF(BY9="Include",IF(AND(BZ3=BY2,BZ9="Include (Platform Duplicate)"),IF(JoinAll(",",BY216,BZ216)="No","No",JoinAll(", ", IF(BY216="No","",BY216),IF(BZ216="No","",BZ216))),BY216),"*")</f>
        <v>*</v>
      </c>
      <c r="BZ691" s="58" t="str">
        <f>IF(BZ9="Include",IF(AND(CA3=BZ2,CA9="Include (Platform Duplicate)"),IF(JoinAll(",",BZ216,CA216)="No","No",JoinAll(", ", IF(BZ216="No","",BZ216),IF(CA216="No","",CA216))),BZ216),"*")</f>
        <v>No</v>
      </c>
      <c r="CA691" s="58" t="str">
        <f>IF(CA9="Include",IF(AND(CB3=CA2,CB9="Include (Platform Duplicate)"),IF(JoinAll(",",CA216,CB216)="No","No",JoinAll(", ", IF(CA216="No","",CA216),IF(CB216="No","",CB216))),CA216),"*")</f>
        <v>No</v>
      </c>
      <c r="CB691" s="58" t="str">
        <f>IF(CB9="Include",IF(AND(CC3=CB2,CC9="Include (Platform Duplicate)"),IF(JoinAll(",",CB216,CC216)="No","No",JoinAll(", ", IF(CB216="No","",CB216),IF(CC216="No","",CC216))),CB216),"*")</f>
        <v>Yes (Developer)</v>
      </c>
      <c r="CC691" s="58" t="str">
        <f>IF(CC9="Include",IF(AND(CD3=CC2,CD9="Include (Platform Duplicate)"),IF(JoinAll(",",CC216,CD216)="No","No",JoinAll(", ", IF(CC216="No","",CC216),IF(CD216="No","",CD216))),CC216),"*")</f>
        <v>No</v>
      </c>
      <c r="CD691" s="58" t="str">
        <f>IF(CD9="Include",IF(AND(CE3=CD2,CE9="Include (Platform Duplicate)"),IF(JoinAll(",",CD216,CE216)="No","No",JoinAll(", ", IF(CD216="No","",CD216),IF(CE216="No","",CE216))),CD216),"*")</f>
        <v>*</v>
      </c>
      <c r="CE691" s="58" t="str">
        <f>IF(CE9="Include",IF(AND(CF3=CE2,CF9="Include (Platform Duplicate)"),IF(JoinAll(",",CE216,CF216)="No","No",JoinAll(", ", IF(CE216="No","",CE216),IF(CF216="No","",CF216))),CE216),"*")</f>
        <v>*</v>
      </c>
      <c r="CF691" s="58" t="str">
        <f>IF(CF9="Include",IF(AND(CG3=CF2,CG9="Include (Platform Duplicate)"),IF(JoinAll(",",CF216,CG216)="No","No",JoinAll(", ", IF(CF216="No","",CF216),IF(CG216="No","",CG216))),CF216),"*")</f>
        <v>*</v>
      </c>
      <c r="CG691" s="58" t="str">
        <f>IF(CG9="Include",IF(AND(CH3=CG2,CH9="Include (Platform Duplicate)"),IF(JoinAll(",",CG216,CH216)="No","No",JoinAll(", ", IF(CG216="No","",CG216),IF(CH216="No","",CH216))),CG216),"*")</f>
        <v>No</v>
      </c>
      <c r="CH691" s="58" t="str">
        <f>IF(CH9="Include",IF(AND(CI3=CH2,CI9="Include (Platform Duplicate)"),IF(JoinAll(",",CH216,CI216)="No","No",JoinAll(", ", IF(CH216="No","",CH216),IF(CI216="No","",CI216))),CH216),"*")</f>
        <v>No</v>
      </c>
      <c r="CI691" s="58" t="str">
        <f>IF(CI9="Include",IF(AND(CJ3=CI2,CJ9="Include (Platform Duplicate)"),IF(JoinAll(",",CI216,CJ216)="No","No",JoinAll(", ", IF(CI216="No","",CI216),IF(CJ216="No","",CJ216))),CI216),"*")</f>
        <v>*</v>
      </c>
      <c r="CJ691" s="58" t="str">
        <f>IF(CJ9="Include",IF(AND(CK3=CJ2,CK9="Include (Platform Duplicate)"),IF(JoinAll(",",CJ216,CK216)="No","No",JoinAll(", ", IF(CJ216="No","",CJ216),IF(CK216="No","",CK216))),CJ216),"*")</f>
        <v>Yes (Developer)</v>
      </c>
      <c r="CK691" s="58" t="str">
        <f>IF(CK9="Include",IF(AND(CL3=CK2,CL9="Include (Platform Duplicate)"),IF(JoinAll(",",CK216,CL216)="No","No",JoinAll(", ", IF(CK216="No","",CK216),IF(CL216="No","",CL216))),CK216),"*")</f>
        <v>Yes (Developer)</v>
      </c>
      <c r="CL691" s="58" t="str">
        <f>IF(CL9="Include",IF(AND(CM3=CL2,CM9="Include (Platform Duplicate)"),IF(JoinAll(",",CL216,CM216)="No","No",JoinAll(", ", IF(CL216="No","",CL216),IF(CM216="No","",CM216))),CL216),"*")</f>
        <v>Yes (Developer)</v>
      </c>
      <c r="CM691" s="58" t="str">
        <f>IF(CM9="Include",IF(AND(CN3=CM2,CN9="Include (Platform Duplicate)"),IF(JoinAll(",",CM216,CN216)="No","No",JoinAll(", ", IF(CM216="No","",CM216),IF(CN216="No","",CN216))),CM216),"*")</f>
        <v>*</v>
      </c>
      <c r="CN691" s="58" t="str">
        <f>IF(CN9="Include",IF(AND(CO3=CN2,CO9="Include (Platform Duplicate)"),IF(JoinAll(",",CN216,CO216)="No","No",JoinAll(", ", IF(CN216="No","",CN216),IF(CO216="No","",CO216))),CN216),"*")</f>
        <v>No</v>
      </c>
      <c r="CO691" s="58" t="str">
        <f>IF(CO9="Include",IF(AND(CP3=CO2,CP9="Include (Platform Duplicate)"),IF(JoinAll(",",CO216,CP216)="No","No",JoinAll(", ", IF(CO216="No","",CO216),IF(CP216="No","",CP216))),CO216),"*")</f>
        <v>Yes (Third Party)</v>
      </c>
      <c r="CP691" s="58" t="str">
        <f>IF(CP9="Include",IF(AND(CQ3=CP2,CQ9="Include (Platform Duplicate)"),IF(JoinAll(",",CP216,CQ216)="No","No",JoinAll(", ", IF(CP216="No","",CP216),IF(CQ216="No","",CQ216))),CP216),"*")</f>
        <v>*</v>
      </c>
      <c r="CQ691" s="58" t="str">
        <f>IF(CQ9="Include",IF(AND(CR3=CQ2,CR9="Include (Platform Duplicate)"),IF(JoinAll(",",CQ216,CR216)="No","No",JoinAll(", ", IF(CQ216="No","",CQ216),IF(CR216="No","",CR216))),CQ216),"*")</f>
        <v>No</v>
      </c>
      <c r="CR691" s="58" t="str">
        <f>IF(CR9="Include",IF(AND(CS3=CR2,CS9="Include (Platform Duplicate)"),IF(JoinAll(",",CR216,CS216)="No","No",JoinAll(", ", IF(CR216="No","",CR216),IF(CS216="No","",CS216))),CR216),"*")</f>
        <v>No</v>
      </c>
      <c r="CS691" s="58" t="str">
        <f>IF(CS9="Include",IF(AND(CT3=CS2,CT9="Include (Platform Duplicate)"),IF(JoinAll(",",CS216,CT216)="No","No",JoinAll(", ", IF(CS216="No","",CS216),IF(CT216="No","",CT216))),CS216),"*")</f>
        <v>No</v>
      </c>
      <c r="CT691" s="58" t="str">
        <f>IF(CT9="Include",IF(AND(CU3=CT2,CU9="Include (Platform Duplicate)"),IF(JoinAll(",",CT216,CU216)="No","No",JoinAll(", ", IF(CT216="No","",CT216),IF(CU216="No","",CU216))),CT216),"*")</f>
        <v>*</v>
      </c>
      <c r="CU691" s="58" t="str">
        <f>IF(CU9="Include",IF(AND(CV3=CU2,CV9="Include (Platform Duplicate)"),IF(JoinAll(",",CU216,CV216)="No","No",JoinAll(", ", IF(CU216="No","",CU216),IF(CV216="No","",CV216))),CU216),"*")</f>
        <v>No</v>
      </c>
      <c r="CV691" s="58" t="str">
        <f>IF(CV9="Include",IF(AND(CW3=CV2,CW9="Include (Platform Duplicate)"),IF(JoinAll(",",CV216,CW216)="No","No",JoinAll(", ", IF(CV216="No","",CV216),IF(CW216="No","",CW216))),CV216),"*")</f>
        <v>*</v>
      </c>
      <c r="CW691" s="58" t="str">
        <f>IF(CW9="Include",IF(AND(CX3=CW2,CX9="Include (Platform Duplicate)"),IF(JoinAll(",",CW216,CX216)="No","No",JoinAll(", ", IF(CW216="No","",CW216),IF(CX216="No","",CX216))),CW216),"*")</f>
        <v>No</v>
      </c>
      <c r="CX691" s="58" t="str">
        <f>IF(CX9="Include",IF(AND(CY3=CX2,CY9="Include (Platform Duplicate)"),IF(JoinAll(",",CX216,CY216)="No","No",JoinAll(", ", IF(CX216="No","",CX216),IF(CY216="No","",CY216))),CX216),"*")</f>
        <v>*</v>
      </c>
      <c r="CY691" s="58" t="str">
        <f>IF(CY9="Include",IF(AND(CZ3=CY2,CZ9="Include (Platform Duplicate)"),IF(JoinAll(",",CY216,CZ216)="No","No",JoinAll(", ", IF(CY216="No","",CY216),IF(CZ216="No","",CZ216))),CY216),"*")</f>
        <v>No</v>
      </c>
      <c r="CZ691" s="58" t="str">
        <f>IF(CZ9="Include",IF(AND(DA3=CZ2,DA9="Include (Platform Duplicate)"),IF(JoinAll(",",CZ216,DA216)="No","No",JoinAll(", ", IF(CZ216="No","",CZ216),IF(DA216="No","",DA216))),CZ216),"*")</f>
        <v>*</v>
      </c>
      <c r="DA691" s="58" t="str">
        <f>IF(DA9="Include",IF(AND(DB3=DA2,DB9="Include (Platform Duplicate)"),IF(JoinAll(",",DA216,DB216)="No","No",JoinAll(", ", IF(DA216="No","",DA216),IF(DB216="No","",DB216))),DA216),"*")</f>
        <v>Yes (Developer)</v>
      </c>
      <c r="DB691" s="58" t="str">
        <f>IF(DB9="Include",IF(AND(DC3=DB2,DC9="Include (Platform Duplicate)"),IF(JoinAll(",",DB216,DC216)="No","No",JoinAll(", ", IF(DB216="No","",DB216),IF(DC216="No","",DC216))),DB216),"*")</f>
        <v>*</v>
      </c>
      <c r="DC691" s="58" t="str">
        <f>IF(DC9="Include",IF(AND(DD3=DC2,DD9="Include (Platform Duplicate)"),IF(JoinAll(",",DC216,DD216)="No","No",JoinAll(", ", IF(DC216="No","",DC216),IF(DD216="No","",DD216))),DC216),"*")</f>
        <v>*</v>
      </c>
      <c r="DD691" s="58" t="str">
        <f>IF(DD9="Include",IF(AND(DE3=DD2,DE9="Include (Platform Duplicate)"),IF(JoinAll(",",DD216,DE216)="No","No",JoinAll(", ", IF(DD216="No","",DD216),IF(DE216="No","",DE216))),DD216),"*")</f>
        <v>Yes (Developer)</v>
      </c>
      <c r="DE691" s="58" t="str">
        <f>IF(DE9="Include",IF(AND(DF3=DE2,DF9="Include (Platform Duplicate)"),IF(JoinAll(",",DE216,DF216)="No","No",JoinAll(", ", IF(DE216="No","",DE216),IF(DF216="No","",DF216))),DE216),"*")</f>
        <v>No</v>
      </c>
      <c r="DF691" s="58" t="str">
        <f>IF(DF9="Include",IF(AND(DG3=DF2,DG9="Include (Platform Duplicate)"),IF(JoinAll(",",DF216,DG216)="No","No",JoinAll(", ", IF(DF216="No","",DF216),IF(DG216="No","",DG216))),DF216),"*")</f>
        <v>*</v>
      </c>
      <c r="DG691" s="58" t="str">
        <f>IF(DG9="Include",IF(AND(DH3=DG2,DH9="Include (Platform Duplicate)"),IF(JoinAll(",",DG216,DH216)="No","No",JoinAll(", ", IF(DG216="No","",DG216),IF(DH216="No","",DH216))),DG216),"*")</f>
        <v>No</v>
      </c>
      <c r="DH691" s="58" t="str">
        <f>IF(DH9="Include",IF(AND(DI3=DH2,DI9="Include (Platform Duplicate)"),IF(JoinAll(",",DH216,DI216)="No","No",JoinAll(", ", IF(DH216="No","",DH216),IF(DI216="No","",DI216))),DH216),"*")</f>
        <v>No</v>
      </c>
      <c r="DI691" s="58" t="str">
        <f>IF(DI9="Include",IF(AND(DJ3=DI2,DJ9="Include (Platform Duplicate)"),IF(JoinAll(",",DI216,DJ216)="No","No",JoinAll(", ", IF(DI216="No","",DI216),IF(DJ216="No","",DJ216))),DI216),"*")</f>
        <v>Yes (Third Party)</v>
      </c>
      <c r="DJ691" s="58" t="str">
        <f>IF(DJ9="Include",IF(AND(DK3=DJ2,DK9="Include (Platform Duplicate)"),IF(JoinAll(",",DJ216,DK216)="No","No",JoinAll(", ", IF(DJ216="No","",DJ216),IF(DK216="No","",DK216))),DJ216),"*")</f>
        <v>No</v>
      </c>
      <c r="DK691" s="58" t="str">
        <f>IF(DK9="Include",IF(AND(DL3=DK2,DL9="Include (Platform Duplicate)"),IF(JoinAll(",",DK216,DL216)="No","No",JoinAll(", ", IF(DK216="No","",DK216),IF(DL216="No","",DL216))),DK216),"*")</f>
        <v>*</v>
      </c>
      <c r="DL691" s="58" t="str">
        <f>IF(DL9="Include",IF(AND(DM3=DL2,DM9="Include (Platform Duplicate)"),IF(JoinAll(",",DL216,DM216)="No","No",JoinAll(", ", IF(DL216="No","",DL216),IF(DM216="No","",DM216))),DL216),"*")</f>
        <v>No</v>
      </c>
      <c r="DM691" s="58" t="str">
        <f>IF(DM9="Include",IF(AND(DN3=DM2,DN9="Include (Platform Duplicate)"),IF(JoinAll(",",DM216,DN216)="No","No",JoinAll(", ", IF(DM216="No","",DM216),IF(DN216="No","",DN216))),DM216),"*")</f>
        <v>*</v>
      </c>
      <c r="DN691" s="58" t="str">
        <f>IF(DN9="Include",IF(AND(DO3=DN2,DO9="Include (Platform Duplicate)"),IF(JoinAll(",",DN216,DO216)="No","No",JoinAll(", ", IF(DN216="No","",DN216),IF(DO216="No","",DO216))),DN216),"*")</f>
        <v>No</v>
      </c>
      <c r="DO691" s="58" t="str">
        <f>IF(DO9="Include",IF(AND(DP3=DO2,DP9="Include (Platform Duplicate)"),IF(JoinAll(",",DO216,DP216)="No","No",JoinAll(", ", IF(DO216="No","",DO216),IF(DP216="No","",DP216))),DO216),"*")</f>
        <v>*</v>
      </c>
      <c r="DP691" s="58" t="str">
        <f>IF(DP9="Include",IF(AND(DQ3=DP2,DQ9="Include (Platform Duplicate)"),IF(JoinAll(",",DP216,DQ216)="No","No",JoinAll(", ", IF(DP216="No","",DP216),IF(DQ216="No","",DQ216))),DP216),"*")</f>
        <v>Yes (Developer)</v>
      </c>
      <c r="DQ691" s="58" t="str">
        <f>IF(DQ9="Include",IF(AND(DR3=DQ2,DR9="Include (Platform Duplicate)"),IF(JoinAll(",",DQ216,DR216)="No","No",JoinAll(", ", IF(DQ216="No","",DQ216),IF(DR216="No","",DR216))),DQ216),"*")</f>
        <v>*</v>
      </c>
      <c r="DR691" s="58" t="str">
        <f>IF(DR9="Include",IF(AND(DS3=DR2,DS9="Include (Platform Duplicate)"),IF(JoinAll(",",DR216,DS216)="No","No",JoinAll(", ", IF(DR216="No","",DR216),IF(DS216="No","",DS216))),DR216),"*")</f>
        <v>*</v>
      </c>
      <c r="DS691" s="58" t="str">
        <f>IF(DS9="Include",IF(AND(DT3=DS2,DT9="Include (Platform Duplicate)"),IF(JoinAll(",",DS216,DT216)="No","No",JoinAll(", ", IF(DS216="No","",DS216),IF(DT216="No","",DT216))),DS216),"*")</f>
        <v>No</v>
      </c>
      <c r="DT691" s="58" t="str">
        <f>IF(DT9="Include",IF(AND(DU3=DT2,DU9="Include (Platform Duplicate)"),IF(JoinAll(",",DT216,DU216)="No","No",JoinAll(", ", IF(DT216="No","",DT216),IF(DU216="No","",DU216))),DT216),"*")</f>
        <v>No</v>
      </c>
      <c r="DU691" s="58" t="str">
        <f>IF(DU9="Include",IF(AND(DV3=DU2,DV9="Include (Platform Duplicate)"),IF(JoinAll(",",DU216,DV216)="No","No",JoinAll(", ", IF(DU216="No","",DU216),IF(DV216="No","",DV216))),DU216),"*")</f>
        <v>*</v>
      </c>
      <c r="DV691" s="58" t="str">
        <f>IF(DV9="Include",IF(AND(DW3=DV2,DW9="Include (Platform Duplicate)"),IF(JoinAll(",",DV216,DW216)="No","No",JoinAll(", ", IF(DV216="No","",DV216),IF(DW216="No","",DW216))),DV216),"*")</f>
        <v>*</v>
      </c>
      <c r="DW691" s="58" t="str">
        <f>IF(DW9="Include",IF(AND(DX3=DW2,DX9="Include (Platform Duplicate)"),IF(JoinAll(",",DW216,DX216)="No","No",JoinAll(", ", IF(DW216="No","",DW216),IF(DX216="No","",DX216))),DW216),"*")</f>
        <v>No</v>
      </c>
      <c r="DX691" s="58" t="str">
        <f>IF(DX9="Include",IF(AND(DY3=DX2,DY9="Include (Platform Duplicate)"),IF(JoinAll(",",DX216,DY216)="No","No",JoinAll(", ", IF(DX216="No","",DX216),IF(DY216="No","",DY216))),DX216),"*")</f>
        <v>No</v>
      </c>
      <c r="DY691" s="58" t="str">
        <f>IF(DY9="Include",IF(AND(DZ3=DY2,DZ9="Include (Platform Duplicate)"),IF(JoinAll(",",DY216,DZ216)="No","No",JoinAll(", ", IF(DY216="No","",DY216),IF(DZ216="No","",DZ216))),DY216),"*")</f>
        <v>No</v>
      </c>
      <c r="DZ691" s="58" t="str">
        <f>IF(DZ9="Include",IF(AND(EA3=DZ2,EA9="Include (Platform Duplicate)"),IF(JoinAll(",",DZ216,EA216)="No","No",JoinAll(", ", IF(DZ216="No","",DZ216),IF(EA216="No","",EA216))),DZ216),"*")</f>
        <v>*</v>
      </c>
      <c r="EA691" s="58" t="str">
        <f>IF(EA9="Include",IF(AND(EB3=EA2,EB9="Include (Platform Duplicate)"),IF(JoinAll(",",EA216,EB216)="No","No",JoinAll(", ", IF(EA216="No","",EA216),IF(EB216="No","",EB216))),EA216),"*")</f>
        <v>Yes (Developer)</v>
      </c>
      <c r="EB691" s="58" t="str">
        <f>IF(EB9="Include",IF(AND(EC3=EB2,EC9="Include (Platform Duplicate)"),IF(JoinAll(",",EB216,EC216)="No","No",JoinAll(", ", IF(EB216="No","",EB216),IF(EC216="No","",EC216))),EB216),"*")</f>
        <v>No</v>
      </c>
      <c r="EC691" s="58" t="str">
        <f>IF(EC9="Include",IF(AND(ED3=EC2,ED9="Include (Platform Duplicate)"),IF(JoinAll(",",EC216,ED216)="No","No",JoinAll(", ", IF(EC216="No","",EC216),IF(ED216="No","",ED216))),EC216),"*")</f>
        <v>No</v>
      </c>
      <c r="ED691" s="58" t="str">
        <f>IF(ED9="Include",IF(AND(EE3=ED2,EE9="Include (Platform Duplicate)"),IF(JoinAll(",",ED216,EE216)="No","No",JoinAll(", ", IF(ED216="No","",ED216),IF(EE216="No","",EE216))),ED216),"*")</f>
        <v>*</v>
      </c>
      <c r="EE691" s="58" t="str">
        <f>IF(EE9="Include",IF(AND(EF3=EE2,EF9="Include (Platform Duplicate)"),IF(JoinAll(",",EE216,EF216)="No","No",JoinAll(", ", IF(EE216="No","",EE216),IF(EF216="No","",EF216))),EE216),"*")</f>
        <v>Yes (Third Party)</v>
      </c>
      <c r="EF691" s="58" t="str">
        <f>IF(EF9="Include",IF(AND(EG3=EF2,EG9="Include (Platform Duplicate)"),IF(JoinAll(",",EF216,EG216)="No","No",JoinAll(", ", IF(EF216="No","",EF216),IF(EG216="No","",EG216))),EF216),"*")</f>
        <v>Yes (Developer)</v>
      </c>
      <c r="EG691" s="58" t="str">
        <f>IF(EG9="Include",IF(AND(EH3=EG2,EH9="Include (Platform Duplicate)"),IF(JoinAll(",",EG216,EH216)="No","No",JoinAll(", ", IF(EG216="No","",EG216),IF(EH216="No","",EH216))),EG216),"*")</f>
        <v>*</v>
      </c>
      <c r="EH691" s="58" t="str">
        <f>IF(EH9="Include",IF(AND(EI3=EH2,EI9="Include (Platform Duplicate)"),IF(JoinAll(",",EH216,EI216)="No","No",JoinAll(", ", IF(EH216="No","",EH216),IF(EI216="No","",EI216))),EH216),"*")</f>
        <v>Yes (Developer)</v>
      </c>
      <c r="EI691" s="58" t="str">
        <f>IF(EI9="Include",IF(AND(EJ3=EI2,EJ9="Include (Platform Duplicate)"),IF(JoinAll(",",EI216,EJ216)="No","No",JoinAll(", ", IF(EI216="No","",EI216),IF(EJ216="No","",EJ216))),EI216),"*")</f>
        <v>*</v>
      </c>
      <c r="EJ691" s="58" t="str">
        <f>IF(EJ9="Include",IF(AND(EK3=EJ2,EK9="Include (Platform Duplicate)"),IF(JoinAll(",",EJ216,EK216)="No","No",JoinAll(", ", IF(EJ216="No","",EJ216),IF(EK216="No","",EK216))),EJ216),"*")</f>
        <v>Yes (Developer)</v>
      </c>
      <c r="EK691" s="58" t="str">
        <f>IF(EK9="Include",IF(AND(EL3=EK2,EL9="Include (Platform Duplicate)"),IF(JoinAll(",",EK216,EL216)="No","No",JoinAll(", ", IF(EK216="No","",EK216),IF(EL216="No","",EL216))),EK216),"*")</f>
        <v>*</v>
      </c>
      <c r="EL691" s="109"/>
      <c r="EM691" s="109"/>
    </row>
    <row r="692" spans="1:143" s="58" customFormat="1" ht="12.75" customHeight="1" x14ac:dyDescent="0.25">
      <c r="A692" s="5"/>
      <c r="B692" s="96"/>
      <c r="C692" s="96"/>
      <c r="D692" s="96"/>
      <c r="E692" s="96"/>
      <c r="F692" s="96"/>
      <c r="G692" s="4" t="s">
        <v>4048</v>
      </c>
      <c r="H692" s="18"/>
      <c r="I692" s="18"/>
      <c r="J692" s="58" t="str">
        <f>IF(AND(J9="Include",J691&lt;&gt;"No"),IF(AND(K3=J2,K9="Include (Platform Duplicate)"),IF(JoinAll(", ",J218,K218)=0,"*",JoinAll(", ",J218,K218)),J218),"*")</f>
        <v>*</v>
      </c>
      <c r="K692" s="58" t="str">
        <f>IF(AND(K9="Include",K691&lt;&gt;"No"),IF(AND(L3=K2,L9="Include (Platform Duplicate)"),IF(JoinAll(", ",K218,L218)=0,"*",JoinAll(", ",K218,L218)),K218),"*")</f>
        <v>*</v>
      </c>
      <c r="L692" s="58" t="str">
        <f>IF(AND(L9="Include",L691&lt;&gt;"No"),IF(AND(M3=L2,M9="Include (Platform Duplicate)"),IF(JoinAll(", ",L218,M218)=0,"*",JoinAll(", ",L218,M218)),L218),"*")</f>
        <v>*</v>
      </c>
      <c r="M692" s="58" t="str">
        <f>IF(AND(M9="Include",M691&lt;&gt;"No"),IF(AND(N3=M2,N9="Include (Platform Duplicate)"),IF(JoinAll(", ",M218,N218)=0,"*",JoinAll(", ",M218,N218)),M218),"*")</f>
        <v>Social Sharing</v>
      </c>
      <c r="N692" s="58" t="str">
        <f>IF(AND(N9="Include",N691&lt;&gt;"No"),IF(AND(O3=N2,O9="Include (Platform Duplicate)"),IF(JoinAll(", ",N218,O218)=0,"*",JoinAll(", ",N218,O218)),N218),"*")</f>
        <v>*</v>
      </c>
      <c r="O692" s="58" t="str">
        <f>IF(AND(O9="Include",O691&lt;&gt;"No"),IF(AND(P3=O2,P9="Include (Platform Duplicate)"),IF(JoinAll(", ",O218,P218)=0,"*",JoinAll(", ",O218,P218)),O218),"*")</f>
        <v>Unclear</v>
      </c>
      <c r="P692" s="58" t="str">
        <f>IF(AND(P9="Include",P691&lt;&gt;"No"),IF(AND(Q3=P2,Q9="Include (Platform Duplicate)"),IF(JoinAll(", ",P218,Q218)=0,"*",JoinAll(", ",P218,Q218)),P218),"*")</f>
        <v>*</v>
      </c>
      <c r="Q692" s="58" t="str">
        <f>IF(AND(Q9="Include",Q691&lt;&gt;"No"),IF(AND(R3=Q2,R9="Include (Platform Duplicate)"),IF(JoinAll(", ",Q218,R218)=0,"*",JoinAll(", ",Q218,R218)),Q218),"*")</f>
        <v>*</v>
      </c>
      <c r="R692" s="58" t="str">
        <f>IF(AND(R9="Include",R691&lt;&gt;"No"),IF(AND(S3=R2,S9="Include (Platform Duplicate)"),IF(JoinAll(", ",R218,S218)=0,"*",JoinAll(", ",R218,S218)),R218),"*")</f>
        <v>*</v>
      </c>
      <c r="S692" s="58" t="str">
        <f>IF(AND(S9="Include",S691&lt;&gt;"No"),IF(AND(T3=S2,T9="Include (Platform Duplicate)"),IF(JoinAll(", ",S218,T218)=0,"*",JoinAll(", ",S218,T218)),S218),"*")</f>
        <v>App Functions, Host User Data</v>
      </c>
      <c r="T692" s="58" t="str">
        <f>IF(AND(T9="Include",T691&lt;&gt;"No"),IF(AND(U3=T2,U9="Include (Platform Duplicate)"),IF(JoinAll(", ",T218,U218)=0,"*",JoinAll(", ",T218,U218)),T218),"*")</f>
        <v>*</v>
      </c>
      <c r="U692" s="58" t="str">
        <f>IF(AND(U9="Include",U691&lt;&gt;"No"),IF(AND(V3=U2,V9="Include (Platform Duplicate)"),IF(JoinAll(", ",U218,V218)=0,"*",JoinAll(", ",U218,V218)),U218),"*")</f>
        <v>*</v>
      </c>
      <c r="V692" s="58" t="str">
        <f>IF(AND(V9="Include",V691&lt;&gt;"No"),IF(AND(W3=V2,W9="Include (Platform Duplicate)"),IF(JoinAll(", ",V218,W218)=0,"*",JoinAll(", ",V218,W218)),V218),"*")</f>
        <v>Host User Data, App Functions</v>
      </c>
      <c r="W692" s="58" t="str">
        <f>IF(AND(W9="Include",W691&lt;&gt;"No"),IF(AND(X3=W2,X9="Include (Platform Duplicate)"),IF(JoinAll(", ",W218,X218)=0,"*",JoinAll(", ",W218,X218)),W218),"*")</f>
        <v>Research</v>
      </c>
      <c r="X692" s="58" t="str">
        <f>IF(AND(X9="Include",X691&lt;&gt;"No"),IF(AND(Y3=X2,Y9="Include (Platform Duplicate)"),IF(JoinAll(", ",X218,Y218)=0,"*",JoinAll(", ",X218,Y218)),X218),"*")</f>
        <v>*</v>
      </c>
      <c r="Y692" s="58" t="str">
        <f>IF(AND(Y9="Include",Y691&lt;&gt;"No"),IF(AND(Z3=Y2,Z9="Include (Platform Duplicate)"),IF(JoinAll(", ",Y218,Z218)=0,"*",JoinAll(", ",Y218,Z218)),Y218),"*")</f>
        <v>*</v>
      </c>
      <c r="Z692" s="58" t="str">
        <f>IF(AND(Z9="Include",Z691&lt;&gt;"No"),IF(AND(AA3=Z2,AA9="Include (Platform Duplicate)"),IF(JoinAll(", ",Z218,AA218)=0,"*",JoinAll(", ",Z218,AA218)),Z218),"*")</f>
        <v>*</v>
      </c>
      <c r="AA692" s="58" t="str">
        <f>IF(AND(AA9="Include",AA691&lt;&gt;"No"),IF(AND(AB3=AA2,AB9="Include (Platform Duplicate)"),IF(JoinAll(", ",AA218,AB218)=0,"*",JoinAll(", ",AA218,AB218)),AA218),"*")</f>
        <v>Research</v>
      </c>
      <c r="AB692" s="58" t="str">
        <f>IF(AND(AB9="Include",AB691&lt;&gt;"No"),IF(AND(AC3=AB2,AC9="Include (Platform Duplicate)"),IF(JoinAll(", ",AB218,AC218)=0,"*",JoinAll(", ",AB218,AC218)),AB218),"*")</f>
        <v>*</v>
      </c>
      <c r="AC692" s="58" t="str">
        <f>IF(AND(AC9="Include",AC691&lt;&gt;"No"),IF(AND(AD3=AC2,AD9="Include (Platform Duplicate)"),IF(JoinAll(", ",AC218,AD218)=0,"*",JoinAll(", ",AC218,AD218)),AC218),"*")</f>
        <v>*</v>
      </c>
      <c r="AD692" s="58" t="str">
        <f>IF(AND(AD9="Include",AD691&lt;&gt;"No"),IF(AND(AE3=AD2,AE9="Include (Platform Duplicate)"),IF(JoinAll(", ",AD218,AE218)=0,"*",JoinAll(", ",AD218,AE218)),AD218),"*")</f>
        <v>*</v>
      </c>
      <c r="AE692" s="58" t="str">
        <f>IF(AND(AE9="Include",AE691&lt;&gt;"No"),IF(AND(AF3=AE2,AF9="Include (Platform Duplicate)"),IF(JoinAll(", ",AE218,AF218)=0,"*",JoinAll(", ",AE218,AF218)),AE218),"*")</f>
        <v>*</v>
      </c>
      <c r="AF692" s="58" t="str">
        <f>IF(AND(AF9="Include",AF691&lt;&gt;"No"),IF(AND(AG3=AF2,AG9="Include (Platform Duplicate)"),IF(JoinAll(", ",AF218,AG218)=0,"*",JoinAll(", ",AF218,AG218)),AF218),"*")</f>
        <v>*</v>
      </c>
      <c r="AG692" s="58" t="str">
        <f>IF(AND(AG9="Include",AG691&lt;&gt;"No"),IF(AND(AH3=AG2,AH9="Include (Platform Duplicate)"),IF(JoinAll(", ",AG218,AH218)=0,"*",JoinAll(", ",AG218,AH218)),AG218),"*")</f>
        <v>*</v>
      </c>
      <c r="AH692" s="58" t="str">
        <f>IF(AND(AH9="Include",AH691&lt;&gt;"No"),IF(AND(AI3=AH2,AI9="Include (Platform Duplicate)"),IF(JoinAll(", ",AH218,AI218)=0,"*",JoinAll(", ",AH218,AI218)),AH218),"*")</f>
        <v>*</v>
      </c>
      <c r="AI692" s="58" t="str">
        <f>IF(AND(AI9="Include",AI691&lt;&gt;"No"),IF(AND(AJ3=AI2,AJ9="Include (Platform Duplicate)"),IF(JoinAll(", ",AI218,AJ218)=0,"*",JoinAll(", ",AI218,AJ218)),AI218),"*")</f>
        <v>*</v>
      </c>
      <c r="AJ692" s="58" t="str">
        <f>IF(AND(AJ9="Include",AJ691&lt;&gt;"No"),IF(AND(AK3=AJ2,AK9="Include (Platform Duplicate)"),IF(JoinAll(", ",AJ218,AK218)=0,"*",JoinAll(", ",AJ218,AK218)),AJ218),"*")</f>
        <v>*</v>
      </c>
      <c r="AK692" s="58" t="str">
        <f>IF(AND(AK9="Include",AK691&lt;&gt;"No"),IF(AND(AL3=AK2,AL9="Include (Platform Duplicate)"),IF(JoinAll(", ",AK218,AL218)=0,"*",JoinAll(", ",AK218,AL218)),AK218),"*")</f>
        <v>*</v>
      </c>
      <c r="AL692" s="58" t="str">
        <f>IF(AND(AL9="Include",AL691&lt;&gt;"No"),IF(AND(AM3=AL2,AM9="Include (Platform Duplicate)"),IF(JoinAll(", ",AL218,AM218)=0,"*",JoinAll(", ",AL218,AM218)),AL218),"*")</f>
        <v>*</v>
      </c>
      <c r="AM692" s="58" t="str">
        <f>IF(AND(AM9="Include",AM691&lt;&gt;"No"),IF(AND(AN3=AM2,AN9="Include (Platform Duplicate)"),IF(JoinAll(", ",AM218,AN218)=0,"*",JoinAll(", ",AM218,AN218)),AM218),"*")</f>
        <v>*</v>
      </c>
      <c r="AN692" s="58" t="str">
        <f>IF(AND(AN9="Include",AN691&lt;&gt;"No"),IF(AND(AO3=AN2,AO9="Include (Platform Duplicate)"),IF(JoinAll(", ",AN218,AO218)=0,"*",JoinAll(", ",AN218,AO218)),AN218),"*")</f>
        <v>Research</v>
      </c>
      <c r="AO692" s="58" t="str">
        <f>IF(AND(AO9="Include",AO691&lt;&gt;"No"),IF(AND(AP3=AO2,AP9="Include (Platform Duplicate)"),IF(JoinAll(", ",AO218,AP218)=0,"*",JoinAll(", ",AO218,AP218)),AO218),"*")</f>
        <v>*</v>
      </c>
      <c r="AP692" s="58" t="str">
        <f>IF(AND(AP9="Include",AP691&lt;&gt;"No"),IF(AND(AQ3=AP2,AQ9="Include (Platform Duplicate)"),IF(JoinAll(", ",AP218,AQ218)=0,"*",JoinAll(", ",AP218,AQ218)),AP218),"*")</f>
        <v>*</v>
      </c>
      <c r="AQ692" s="58" t="str">
        <f>IF(AND(AQ9="Include",AQ691&lt;&gt;"No"),IF(AND(AR3=AQ2,AR9="Include (Platform Duplicate)"),IF(JoinAll(", ",AQ218,AR218)=0,"*",JoinAll(", ",AQ218,AR218)),AQ218),"*")</f>
        <v>*</v>
      </c>
      <c r="AR692" s="58" t="str">
        <f>IF(AND(AR9="Include",AR691&lt;&gt;"No"),IF(AND(AS3=AR2,AS9="Include (Platform Duplicate)"),IF(JoinAll(", ",AR218,AS218)=0,"*",JoinAll(", ",AR218,AS218)),AR218),"*")</f>
        <v>*</v>
      </c>
      <c r="AS692" s="58" t="str">
        <f>IF(AND(AS9="Include",AS691&lt;&gt;"No"),IF(AND(AT3=AS2,AT9="Include (Platform Duplicate)"),IF(JoinAll(", ",AS218,AT218)=0,"*",JoinAll(", ",AS218,AT218)),AS218),"*")</f>
        <v>*</v>
      </c>
      <c r="AT692" s="58" t="str">
        <f>IF(AND(AT9="Include",AT691&lt;&gt;"No"),IF(AND(AU3=AT2,AU9="Include (Platform Duplicate)"),IF(JoinAll(", ",AT218,AU218)=0,"*",JoinAll(", ",AT218,AU218)),AT218),"*")</f>
        <v>App Functions</v>
      </c>
      <c r="AU692" s="58" t="str">
        <f>IF(AND(AU9="Include",AU691&lt;&gt;"No"),IF(AND(AV3=AU2,AV9="Include (Platform Duplicate)"),IF(JoinAll(", ",AU218,AV218)=0,"*",JoinAll(", ",AU218,AV218)),AU218),"*")</f>
        <v>Host User Data, App Functions</v>
      </c>
      <c r="AV692" s="58" t="str">
        <f>IF(AND(AV9="Include",AV691&lt;&gt;"No"),IF(AND(AW3=AV2,AW9="Include (Platform Duplicate)"),IF(JoinAll(", ",AV218,AW218)=0,"*",JoinAll(", ",AV218,AW218)),AV218),"*")</f>
        <v>*</v>
      </c>
      <c r="AW692" s="58" t="str">
        <f>IF(AND(AW9="Include",AW691&lt;&gt;"No"),IF(AND(AX3=AW2,AX9="Include (Platform Duplicate)"),IF(JoinAll(", ",AW218,AX218)=0,"*",JoinAll(", ",AW218,AX218)),AW218),"*")</f>
        <v>*</v>
      </c>
      <c r="AX692" s="58" t="str">
        <f>IF(AND(AX9="Include",AX691&lt;&gt;"No"),IF(AND(AY3=AX2,AY9="Include (Platform Duplicate)"),IF(JoinAll(", ",AX218,AY218)=0,"*",JoinAll(", ",AX218,AY218)),AX218),"*")</f>
        <v>*</v>
      </c>
      <c r="AY692" s="58" t="str">
        <f>IF(AND(AY9="Include",AY691&lt;&gt;"No"),IF(AND(AZ3=AY2,AZ9="Include (Platform Duplicate)"),IF(JoinAll(", ",AY218,AZ218)=0,"*",JoinAll(", ",AY218,AZ218)),AY218),"*")</f>
        <v>*</v>
      </c>
      <c r="AZ692" s="58" t="str">
        <f>IF(AND(AZ9="Include",AZ691&lt;&gt;"No"),IF(AND(BA3=AZ2,BA9="Include (Platform Duplicate)"),IF(JoinAll(", ",AZ218,BA218)=0,"*",JoinAll(", ",AZ218,BA218)),AZ218),"*")</f>
        <v>*</v>
      </c>
      <c r="BA692" s="58" t="str">
        <f>IF(AND(BA9="Include",BA691&lt;&gt;"No"),IF(AND(BB3=BA2,BB9="Include (Platform Duplicate)"),IF(JoinAll(", ",BA218,BB218)=0,"*",JoinAll(", ",BA218,BB218)),BA218),"*")</f>
        <v>*</v>
      </c>
      <c r="BB692" s="58" t="str">
        <f>IF(AND(BB9="Include",BB691&lt;&gt;"No"),IF(AND(BC3=BB2,BC9="Include (Platform Duplicate)"),IF(JoinAll(", ",BB218,BC218)=0,"*",JoinAll(", ",BB218,BC218)),BB218),"*")</f>
        <v>*</v>
      </c>
      <c r="BC692" s="58" t="str">
        <f>IF(AND(BC9="Include",BC691&lt;&gt;"No"),IF(AND(BD3=BC2,BD9="Include (Platform Duplicate)"),IF(JoinAll(", ",BC218,BD218)=0,"*",JoinAll(", ",BC218,BD218)),BC218),"*")</f>
        <v>*</v>
      </c>
      <c r="BD692" s="58" t="str">
        <f>IF(AND(BD9="Include",BD691&lt;&gt;"No"),IF(AND(BE3=BD2,BE9="Include (Platform Duplicate)"),IF(JoinAll(", ",BD218,BE218)=0,"*",JoinAll(", ",BD218,BE218)),BD218),"*")</f>
        <v>Host User Data, App Functions</v>
      </c>
      <c r="BE692" s="58" t="str">
        <f>IF(AND(BE9="Include",BE691&lt;&gt;"No"),IF(AND(BF3=BE2,BF9="Include (Platform Duplicate)"),IF(JoinAll(", ",BE218,BF218)=0,"*",JoinAll(", ",BE218,BF218)),BE218),"*")</f>
        <v>*</v>
      </c>
      <c r="BF692" s="58" t="str">
        <f>IF(AND(BF9="Include",BF691&lt;&gt;"No"),IF(AND(BG3=BF2,BG9="Include (Platform Duplicate)"),IF(JoinAll(", ",BF218,BG218)=0,"*",JoinAll(", ",BF218,BG218)),BF218),"*")</f>
        <v>*</v>
      </c>
      <c r="BG692" s="58" t="str">
        <f>IF(AND(BG9="Include",BG691&lt;&gt;"No"),IF(AND(BH3=BG2,BH9="Include (Platform Duplicate)"),IF(JoinAll(", ",BG218,BH218)=0,"*",JoinAll(", ",BG218,BH218)),BG218),"*")</f>
        <v>*</v>
      </c>
      <c r="BH692" s="58" t="str">
        <f>IF(AND(BH9="Include",BH691&lt;&gt;"No"),IF(AND(BI3=BH2,BI9="Include (Platform Duplicate)"),IF(JoinAll(", ",BH218,BI218)=0,"*",JoinAll(", ",BH218,BI218)),BH218),"*")</f>
        <v>*</v>
      </c>
      <c r="BI692" s="58" t="str">
        <f>IF(AND(BI9="Include",BI691&lt;&gt;"No"),IF(AND(BJ3=BI2,BJ9="Include (Platform Duplicate)"),IF(JoinAll(", ",BI218,BJ218)=0,"*",JoinAll(", ",BI218,BJ218)),BI218),"*")</f>
        <v>*</v>
      </c>
      <c r="BJ692" s="58" t="str">
        <f>IF(AND(BJ9="Include",BJ691&lt;&gt;"No"),IF(AND(BK3=BJ2,BK9="Include (Platform Duplicate)"),IF(JoinAll(", ",BJ218,BK218)=0,"*",JoinAll(", ",BJ218,BK218)),BJ218),"*")</f>
        <v>App Functions</v>
      </c>
      <c r="BK692" s="58" t="str">
        <f>IF(AND(BK9="Include",BK691&lt;&gt;"No"),IF(AND(BL3=BK2,BL9="Include (Platform Duplicate)"),IF(JoinAll(", ",BK218,BL218)=0,"*",JoinAll(", ",BK218,BL218)),BK218),"*")</f>
        <v>*</v>
      </c>
      <c r="BL692" s="58" t="str">
        <f>IF(AND(BL9="Include",BL691&lt;&gt;"No"),IF(AND(BM3=BL2,BM9="Include (Platform Duplicate)"),IF(JoinAll(", ",BL218,BM218)=0,"*",JoinAll(", ",BL218,BM218)),BL218),"*")</f>
        <v>App Functions</v>
      </c>
      <c r="BM692" s="58" t="str">
        <f>IF(AND(BM9="Include",BM691&lt;&gt;"No"),IF(AND(BN3=BM2,BN9="Include (Platform Duplicate)"),IF(JoinAll(", ",BM218,BN218)=0,"*",JoinAll(", ",BM218,BN218)),BM218),"*")</f>
        <v>*</v>
      </c>
      <c r="BN692" s="58" t="str">
        <f>IF(AND(BN9="Include",BN691&lt;&gt;"No"),IF(AND(BO3=BN2,BO9="Include (Platform Duplicate)"),IF(JoinAll(", ",BN218,BO218)=0,"*",JoinAll(", ",BN218,BO218)),BN218),"*")</f>
        <v>*</v>
      </c>
      <c r="BO692" s="58" t="str">
        <f>IF(AND(BO9="Include",BO691&lt;&gt;"No"),IF(AND(BP3=BO2,BP9="Include (Platform Duplicate)"),IF(JoinAll(", ",BO218,BP218)=0,"*",JoinAll(", ",BO218,BP218)),BO218),"*")</f>
        <v>*</v>
      </c>
      <c r="BP692" s="58" t="str">
        <f>IF(AND(BP9="Include",BP691&lt;&gt;"No"),IF(AND(BQ3=BP2,BQ9="Include (Platform Duplicate)"),IF(JoinAll(", ",BP218,BQ218)=0,"*",JoinAll(", ",BP218,BQ218)),BP218),"*")</f>
        <v>*</v>
      </c>
      <c r="BQ692" s="58" t="str">
        <f>IF(AND(BQ9="Include",BQ691&lt;&gt;"No"),IF(AND(BR3=BQ2,BR9="Include (Platform Duplicate)"),IF(JoinAll(", ",BQ218,BR218)=0,"*",JoinAll(", ",BQ218,BR218)),BQ218),"*")</f>
        <v>*</v>
      </c>
      <c r="BR692" s="58" t="str">
        <f>IF(AND(BR9="Include",BR691&lt;&gt;"No"),IF(AND(BS3=BR2,BS9="Include (Platform Duplicate)"),IF(JoinAll(", ",BR218,BS218)=0,"*",JoinAll(", ",BR218,BS218)),BR218),"*")</f>
        <v>*</v>
      </c>
      <c r="BS692" s="58" t="str">
        <f>IF(AND(BS9="Include",BS691&lt;&gt;"No"),IF(AND(BT3=BS2,BT9="Include (Platform Duplicate)"),IF(JoinAll(", ",BS218,BT218)=0,"*",JoinAll(", ",BS218,BT218)),BS218),"*")</f>
        <v>*</v>
      </c>
      <c r="BT692" s="58" t="str">
        <f>IF(AND(BT9="Include",BT691&lt;&gt;"No"),IF(AND(BU3=BT2,BU9="Include (Platform Duplicate)"),IF(JoinAll(", ",BT218,BU218)=0,"*",JoinAll(", ",BT218,BU218)),BT218),"*")</f>
        <v>*</v>
      </c>
      <c r="BU692" s="58" t="str">
        <f>IF(AND(BU9="Include",BU691&lt;&gt;"No"),IF(AND(BV3=BU2,BV9="Include (Platform Duplicate)"),IF(JoinAll(", ",BU218,BV218)=0,"*",JoinAll(", ",BU218,BV218)),BU218),"*")</f>
        <v>*</v>
      </c>
      <c r="BV692" s="58" t="str">
        <f>IF(AND(BV9="Include",BV691&lt;&gt;"No"),IF(AND(BW3=BV2,BW9="Include (Platform Duplicate)"),IF(JoinAll(", ",BV218,BW218)=0,"*",JoinAll(", ",BV218,BW218)),BV218),"*")</f>
        <v>*</v>
      </c>
      <c r="BW692" s="58" t="str">
        <f>IF(AND(BW9="Include",BW691&lt;&gt;"No"),IF(AND(BX3=BW2,BX9="Include (Platform Duplicate)"),IF(JoinAll(", ",BW218,BX218)=0,"*",JoinAll(", ",BW218,BX218)),BW218),"*")</f>
        <v>*</v>
      </c>
      <c r="BX692" s="58" t="str">
        <f>IF(AND(BX9="Include",BX691&lt;&gt;"No"),IF(AND(BY3=BX2,BY9="Include (Platform Duplicate)"),IF(JoinAll(", ",BX218,BY218)=0,"*",JoinAll(", ",BX218,BY218)),BX218),"*")</f>
        <v>Host User Data</v>
      </c>
      <c r="BY692" s="58" t="str">
        <f>IF(AND(BY9="Include",BY691&lt;&gt;"No"),IF(AND(BZ3=BY2,BZ9="Include (Platform Duplicate)"),IF(JoinAll(", ",BY218,BZ218)=0,"*",JoinAll(", ",BY218,BZ218)),BY218),"*")</f>
        <v>*</v>
      </c>
      <c r="BZ692" s="58" t="str">
        <f>IF(AND(BZ9="Include",BZ691&lt;&gt;"No"),IF(AND(CA3=BZ2,CA9="Include (Platform Duplicate)"),IF(JoinAll(", ",BZ218,CA218)=0,"*",JoinAll(", ",BZ218,CA218)),BZ218),"*")</f>
        <v>*</v>
      </c>
      <c r="CA692" s="58" t="str">
        <f>IF(AND(CA9="Include",CA691&lt;&gt;"No"),IF(AND(CB3=CA2,CB9="Include (Platform Duplicate)"),IF(JoinAll(", ",CA218,CB218)=0,"*",JoinAll(", ",CA218,CB218)),CA218),"*")</f>
        <v>*</v>
      </c>
      <c r="CB692" s="58" t="str">
        <f>IF(AND(CB9="Include",CB691&lt;&gt;"No"),IF(AND(CC3=CB2,CC9="Include (Platform Duplicate)"),IF(JoinAll(", ",CB218,CC218)=0,"*",JoinAll(", ",CB218,CC218)),CB218),"*")</f>
        <v>App Functions</v>
      </c>
      <c r="CC692" s="58" t="str">
        <f>IF(AND(CC9="Include",CC691&lt;&gt;"No"),IF(AND(CD3=CC2,CD9="Include (Platform Duplicate)"),IF(JoinAll(", ",CC218,CD218)=0,"*",JoinAll(", ",CC218,CD218)),CC218),"*")</f>
        <v>*</v>
      </c>
      <c r="CD692" s="58" t="str">
        <f>IF(AND(CD9="Include",CD691&lt;&gt;"No"),IF(AND(CE3=CD2,CE9="Include (Platform Duplicate)"),IF(JoinAll(", ",CD218,CE218)=0,"*",JoinAll(", ",CD218,CE218)),CD218),"*")</f>
        <v>*</v>
      </c>
      <c r="CE692" s="58" t="str">
        <f>IF(AND(CE9="Include",CE691&lt;&gt;"No"),IF(AND(CF3=CE2,CF9="Include (Platform Duplicate)"),IF(JoinAll(", ",CE218,CF218)=0,"*",JoinAll(", ",CE218,CF218)),CE218),"*")</f>
        <v>*</v>
      </c>
      <c r="CF692" s="58" t="str">
        <f>IF(AND(CF9="Include",CF691&lt;&gt;"No"),IF(AND(CG3=CF2,CG9="Include (Platform Duplicate)"),IF(JoinAll(", ",CF218,CG218)=0,"*",JoinAll(", ",CF218,CG218)),CF218),"*")</f>
        <v>*</v>
      </c>
      <c r="CG692" s="58" t="str">
        <f>IF(AND(CG9="Include",CG691&lt;&gt;"No"),IF(AND(CH3=CG2,CH9="Include (Platform Duplicate)"),IF(JoinAll(", ",CG218,CH218)=0,"*",JoinAll(", ",CG218,CH218)),CG218),"*")</f>
        <v>*</v>
      </c>
      <c r="CH692" s="58" t="str">
        <f>IF(AND(CH9="Include",CH691&lt;&gt;"No"),IF(AND(CI3=CH2,CI9="Include (Platform Duplicate)"),IF(JoinAll(", ",CH218,CI218)=0,"*",JoinAll(", ",CH218,CI218)),CH218),"*")</f>
        <v>*</v>
      </c>
      <c r="CI692" s="58" t="str">
        <f>IF(AND(CI9="Include",CI691&lt;&gt;"No"),IF(AND(CJ3=CI2,CJ9="Include (Platform Duplicate)"),IF(JoinAll(", ",CI218,CJ218)=0,"*",JoinAll(", ",CI218,CJ218)),CI218),"*")</f>
        <v>*</v>
      </c>
      <c r="CJ692" s="58" t="str">
        <f>IF(AND(CJ9="Include",CJ691&lt;&gt;"No"),IF(AND(CK3=CJ2,CK9="Include (Platform Duplicate)"),IF(JoinAll(", ",CJ218,CK218)=0,"*",JoinAll(", ",CJ218,CK218)),CJ218),"*")</f>
        <v>Research</v>
      </c>
      <c r="CK692" s="58" t="str">
        <f>IF(AND(CK9="Include",CK691&lt;&gt;"No"),IF(AND(CL3=CK2,CL9="Include (Platform Duplicate)"),IF(JoinAll(", ",CK218,CL218)=0,"*",JoinAll(", ",CK218,CL218)),CK218),"*")</f>
        <v>Research</v>
      </c>
      <c r="CL692" s="58" t="str">
        <f>IF(AND(CL9="Include",CL691&lt;&gt;"No"),IF(AND(CM3=CL2,CM9="Include (Platform Duplicate)"),IF(JoinAll(", ",CL218,CM218)=0,"*",JoinAll(", ",CL218,CM218)),CL218),"*")</f>
        <v>App Functions</v>
      </c>
      <c r="CM692" s="58" t="str">
        <f>IF(AND(CM9="Include",CM691&lt;&gt;"No"),IF(AND(CN3=CM2,CN9="Include (Platform Duplicate)"),IF(JoinAll(", ",CM218,CN218)=0,"*",JoinAll(", ",CM218,CN218)),CM218),"*")</f>
        <v>*</v>
      </c>
      <c r="CN692" s="58" t="str">
        <f>IF(AND(CN9="Include",CN691&lt;&gt;"No"),IF(AND(CO3=CN2,CO9="Include (Platform Duplicate)"),IF(JoinAll(", ",CN218,CO218)=0,"*",JoinAll(", ",CN218,CO218)),CN218),"*")</f>
        <v>*</v>
      </c>
      <c r="CO692" s="58" t="str">
        <f>IF(AND(CO9="Include",CO691&lt;&gt;"No"),IF(AND(CP3=CO2,CP9="Include (Platform Duplicate)"),IF(JoinAll(", ",CO218,CP218)=0,"*",JoinAll(", ",CO218,CP218)),CO218),"*")</f>
        <v>App Functions, Host User Data</v>
      </c>
      <c r="CP692" s="58" t="str">
        <f>IF(AND(CP9="Include",CP691&lt;&gt;"No"),IF(AND(CQ3=CP2,CQ9="Include (Platform Duplicate)"),IF(JoinAll(", ",CP218,CQ218)=0,"*",JoinAll(", ",CP218,CQ218)),CP218),"*")</f>
        <v>*</v>
      </c>
      <c r="CQ692" s="58" t="str">
        <f>IF(AND(CQ9="Include",CQ691&lt;&gt;"No"),IF(AND(CR3=CQ2,CR9="Include (Platform Duplicate)"),IF(JoinAll(", ",CQ218,CR218)=0,"*",JoinAll(", ",CQ218,CR218)),CQ218),"*")</f>
        <v>*</v>
      </c>
      <c r="CR692" s="58" t="str">
        <f>IF(AND(CR9="Include",CR691&lt;&gt;"No"),IF(AND(CS3=CR2,CS9="Include (Platform Duplicate)"),IF(JoinAll(", ",CR218,CS218)=0,"*",JoinAll(", ",CR218,CS218)),CR218),"*")</f>
        <v>*</v>
      </c>
      <c r="CS692" s="58" t="str">
        <f>IF(AND(CS9="Include",CS691&lt;&gt;"No"),IF(AND(CT3=CS2,CT9="Include (Platform Duplicate)"),IF(JoinAll(", ",CS218,CT218)=0,"*",JoinAll(", ",CS218,CT218)),CS218),"*")</f>
        <v>*</v>
      </c>
      <c r="CT692" s="58" t="str">
        <f>IF(AND(CT9="Include",CT691&lt;&gt;"No"),IF(AND(CU3=CT2,CU9="Include (Platform Duplicate)"),IF(JoinAll(", ",CT218,CU218)=0,"*",JoinAll(", ",CT218,CU218)),CT218),"*")</f>
        <v>*</v>
      </c>
      <c r="CU692" s="58" t="str">
        <f>IF(AND(CU9="Include",CU691&lt;&gt;"No"),IF(AND(CV3=CU2,CV9="Include (Platform Duplicate)"),IF(JoinAll(", ",CU218,CV218)=0,"*",JoinAll(", ",CU218,CV218)),CU218),"*")</f>
        <v>*</v>
      </c>
      <c r="CV692" s="58" t="str">
        <f>IF(AND(CV9="Include",CV691&lt;&gt;"No"),IF(AND(CW3=CV2,CW9="Include (Platform Duplicate)"),IF(JoinAll(", ",CV218,CW218)=0,"*",JoinAll(", ",CV218,CW218)),CV218),"*")</f>
        <v>*</v>
      </c>
      <c r="CW692" s="58" t="str">
        <f>IF(AND(CW9="Include",CW691&lt;&gt;"No"),IF(AND(CX3=CW2,CX9="Include (Platform Duplicate)"),IF(JoinAll(", ",CW218,CX218)=0,"*",JoinAll(", ",CW218,CX218)),CW218),"*")</f>
        <v>*</v>
      </c>
      <c r="CX692" s="58" t="str">
        <f>IF(AND(CX9="Include",CX691&lt;&gt;"No"),IF(AND(CY3=CX2,CY9="Include (Platform Duplicate)"),IF(JoinAll(", ",CX218,CY218)=0,"*",JoinAll(", ",CX218,CY218)),CX218),"*")</f>
        <v>*</v>
      </c>
      <c r="CY692" s="58" t="str">
        <f>IF(AND(CY9="Include",CY691&lt;&gt;"No"),IF(AND(CZ3=CY2,CZ9="Include (Platform Duplicate)"),IF(JoinAll(", ",CY218,CZ218)=0,"*",JoinAll(", ",CY218,CZ218)),CY218),"*")</f>
        <v>*</v>
      </c>
      <c r="CZ692" s="58" t="str">
        <f>IF(AND(CZ9="Include",CZ691&lt;&gt;"No"),IF(AND(DA3=CZ2,DA9="Include (Platform Duplicate)"),IF(JoinAll(", ",CZ218,DA218)=0,"*",JoinAll(", ",CZ218,DA218)),CZ218),"*")</f>
        <v>*</v>
      </c>
      <c r="DA692" s="58" t="str">
        <f>IF(AND(DA9="Include",DA691&lt;&gt;"No"),IF(AND(DB3=DA2,DB9="Include (Platform Duplicate)"),IF(JoinAll(", ",DA218,DB218)=0,"*",JoinAll(", ",DA218,DB218)),DA218),"*")</f>
        <v>App Functions, Host User Data</v>
      </c>
      <c r="DB692" s="58" t="str">
        <f>IF(AND(DB9="Include",DB691&lt;&gt;"No"),IF(AND(DC3=DB2,DC9="Include (Platform Duplicate)"),IF(JoinAll(", ",DB218,DC218)=0,"*",JoinAll(", ",DB218,DC218)),DB218),"*")</f>
        <v>*</v>
      </c>
      <c r="DC692" s="58" t="str">
        <f>IF(AND(DC9="Include",DC691&lt;&gt;"No"),IF(AND(DD3=DC2,DD9="Include (Platform Duplicate)"),IF(JoinAll(", ",DC218,DD218)=0,"*",JoinAll(", ",DC218,DD218)),DC218),"*")</f>
        <v>*</v>
      </c>
      <c r="DD692" s="58" t="str">
        <f>IF(AND(DD9="Include",DD691&lt;&gt;"No"),IF(AND(DE3=DD2,DE9="Include (Platform Duplicate)"),IF(JoinAll(", ",DD218,DE218)=0,"*",JoinAll(", ",DD218,DE218)),DD218),"*")</f>
        <v>Host User Data, App Functions</v>
      </c>
      <c r="DE692" s="58" t="str">
        <f>IF(AND(DE9="Include",DE691&lt;&gt;"No"),IF(AND(DF3=DE2,DF9="Include (Platform Duplicate)"),IF(JoinAll(", ",DE218,DF218)=0,"*",JoinAll(", ",DE218,DF218)),DE218),"*")</f>
        <v>*</v>
      </c>
      <c r="DF692" s="58" t="str">
        <f>IF(AND(DF9="Include",DF691&lt;&gt;"No"),IF(AND(DG3=DF2,DG9="Include (Platform Duplicate)"),IF(JoinAll(", ",DF218,DG218)=0,"*",JoinAll(", ",DF218,DG218)),DF218),"*")</f>
        <v>*</v>
      </c>
      <c r="DG692" s="58" t="str">
        <f>IF(AND(DG9="Include",DG691&lt;&gt;"No"),IF(AND(DH3=DG2,DH9="Include (Platform Duplicate)"),IF(JoinAll(", ",DG218,DH218)=0,"*",JoinAll(", ",DG218,DH218)),DG218),"*")</f>
        <v>*</v>
      </c>
      <c r="DH692" s="58" t="str">
        <f>IF(AND(DH9="Include",DH691&lt;&gt;"No"),IF(AND(DI3=DH2,DI9="Include (Platform Duplicate)"),IF(JoinAll(", ",DH218,DI218)=0,"*",JoinAll(", ",DH218,DI218)),DH218),"*")</f>
        <v>*</v>
      </c>
      <c r="DI692" s="58" t="str">
        <f>IF(AND(DI9="Include",DI691&lt;&gt;"No"),IF(AND(DJ3=DI2,DJ9="Include (Platform Duplicate)"),IF(JoinAll(", ",DI218,DJ218)=0,"*",JoinAll(", ",DI218,DJ218)),DI218),"*")</f>
        <v>Research</v>
      </c>
      <c r="DJ692" s="58" t="str">
        <f>IF(AND(DJ9="Include",DJ691&lt;&gt;"No"),IF(AND(DK3=DJ2,DK9="Include (Platform Duplicate)"),IF(JoinAll(", ",DJ218,DK218)=0,"*",JoinAll(", ",DJ218,DK218)),DJ218),"*")</f>
        <v>*</v>
      </c>
      <c r="DK692" s="58" t="str">
        <f>IF(AND(DK9="Include",DK691&lt;&gt;"No"),IF(AND(DL3=DK2,DL9="Include (Platform Duplicate)"),IF(JoinAll(", ",DK218,DL218)=0,"*",JoinAll(", ",DK218,DL218)),DK218),"*")</f>
        <v>*</v>
      </c>
      <c r="DL692" s="58" t="str">
        <f>IF(AND(DL9="Include",DL691&lt;&gt;"No"),IF(AND(DM3=DL2,DM9="Include (Platform Duplicate)"),IF(JoinAll(", ",DL218,DM218)=0,"*",JoinAll(", ",DL218,DM218)),DL218),"*")</f>
        <v>*</v>
      </c>
      <c r="DM692" s="58" t="str">
        <f>IF(AND(DM9="Include",DM691&lt;&gt;"No"),IF(AND(DN3=DM2,DN9="Include (Platform Duplicate)"),IF(JoinAll(", ",DM218,DN218)=0,"*",JoinAll(", ",DM218,DN218)),DM218),"*")</f>
        <v>*</v>
      </c>
      <c r="DN692" s="58" t="str">
        <f>IF(AND(DN9="Include",DN691&lt;&gt;"No"),IF(AND(DO3=DN2,DO9="Include (Platform Duplicate)"),IF(JoinAll(", ",DN218,DO218)=0,"*",JoinAll(", ",DN218,DO218)),DN218),"*")</f>
        <v>*</v>
      </c>
      <c r="DO692" s="58" t="str">
        <f>IF(AND(DO9="Include",DO691&lt;&gt;"No"),IF(AND(DP3=DO2,DP9="Include (Platform Duplicate)"),IF(JoinAll(", ",DO218,DP218)=0,"*",JoinAll(", ",DO218,DP218)),DO218),"*")</f>
        <v>*</v>
      </c>
      <c r="DP692" s="58" t="str">
        <f>IF(AND(DP9="Include",DP691&lt;&gt;"No"),IF(AND(DQ3=DP2,DQ9="Include (Platform Duplicate)"),IF(JoinAll(", ",DP218,DQ218)=0,"*",JoinAll(", ",DP218,DQ218)),DP218),"*")</f>
        <v>Host User Data, App Functions</v>
      </c>
      <c r="DQ692" s="58" t="str">
        <f>IF(AND(DQ9="Include",DQ691&lt;&gt;"No"),IF(AND(DR3=DQ2,DR9="Include (Platform Duplicate)"),IF(JoinAll(", ",DQ218,DR218)=0,"*",JoinAll(", ",DQ218,DR218)),DQ218),"*")</f>
        <v>*</v>
      </c>
      <c r="DR692" s="58" t="str">
        <f>IF(AND(DR9="Include",DR691&lt;&gt;"No"),IF(AND(DS3=DR2,DS9="Include (Platform Duplicate)"),IF(JoinAll(", ",DR218,DS218)=0,"*",JoinAll(", ",DR218,DS218)),DR218),"*")</f>
        <v>*</v>
      </c>
      <c r="DS692" s="58" t="str">
        <f>IF(AND(DS9="Include",DS691&lt;&gt;"No"),IF(AND(DT3=DS2,DT9="Include (Platform Duplicate)"),IF(JoinAll(", ",DS218,DT218)=0,"*",JoinAll(", ",DS218,DT218)),DS218),"*")</f>
        <v>*</v>
      </c>
      <c r="DT692" s="58" t="str">
        <f>IF(AND(DT9="Include",DT691&lt;&gt;"No"),IF(AND(DU3=DT2,DU9="Include (Platform Duplicate)"),IF(JoinAll(", ",DT218,DU218)=0,"*",JoinAll(", ",DT218,DU218)),DT218),"*")</f>
        <v>*</v>
      </c>
      <c r="DU692" s="58" t="str">
        <f>IF(AND(DU9="Include",DU691&lt;&gt;"No"),IF(AND(DV3=DU2,DV9="Include (Platform Duplicate)"),IF(JoinAll(", ",DU218,DV218)=0,"*",JoinAll(", ",DU218,DV218)),DU218),"*")</f>
        <v>*</v>
      </c>
      <c r="DV692" s="58" t="str">
        <f>IF(AND(DV9="Include",DV691&lt;&gt;"No"),IF(AND(DW3=DV2,DW9="Include (Platform Duplicate)"),IF(JoinAll(", ",DV218,DW218)=0,"*",JoinAll(", ",DV218,DW218)),DV218),"*")</f>
        <v>*</v>
      </c>
      <c r="DW692" s="58" t="str">
        <f>IF(AND(DW9="Include",DW691&lt;&gt;"No"),IF(AND(DX3=DW2,DX9="Include (Platform Duplicate)"),IF(JoinAll(", ",DW218,DX218)=0,"*",JoinAll(", ",DW218,DX218)),DW218),"*")</f>
        <v>*</v>
      </c>
      <c r="DX692" s="58" t="str">
        <f>IF(AND(DX9="Include",DX691&lt;&gt;"No"),IF(AND(DY3=DX2,DY9="Include (Platform Duplicate)"),IF(JoinAll(", ",DX218,DY218)=0,"*",JoinAll(", ",DX218,DY218)),DX218),"*")</f>
        <v>*</v>
      </c>
      <c r="DY692" s="58" t="str">
        <f>IF(AND(DY9="Include",DY691&lt;&gt;"No"),IF(AND(DZ3=DY2,DZ9="Include (Platform Duplicate)"),IF(JoinAll(", ",DY218,DZ218)=0,"*",JoinAll(", ",DY218,DZ218)),DY218),"*")</f>
        <v>*</v>
      </c>
      <c r="DZ692" s="58" t="str">
        <f>IF(AND(DZ9="Include",DZ691&lt;&gt;"No"),IF(AND(EA3=DZ2,EA9="Include (Platform Duplicate)"),IF(JoinAll(", ",DZ218,EA218)=0,"*",JoinAll(", ",DZ218,EA218)),DZ218),"*")</f>
        <v>*</v>
      </c>
      <c r="EA692" s="58" t="str">
        <f>IF(AND(EA9="Include",EA691&lt;&gt;"No"),IF(AND(EB3=EA2,EB9="Include (Platform Duplicate)"),IF(JoinAll(", ",EA218,EB218)=0,"*",JoinAll(", ",EA218,EB218)),EA218),"*")</f>
        <v>Social Sharing</v>
      </c>
      <c r="EB692" s="58" t="str">
        <f>IF(AND(EB9="Include",EB691&lt;&gt;"No"),IF(AND(EC3=EB2,EC9="Include (Platform Duplicate)"),IF(JoinAll(", ",EB218,EC218)=0,"*",JoinAll(", ",EB218,EC218)),EB218),"*")</f>
        <v>*</v>
      </c>
      <c r="EC692" s="58" t="str">
        <f>IF(AND(EC9="Include",EC691&lt;&gt;"No"),IF(AND(ED3=EC2,ED9="Include (Platform Duplicate)"),IF(JoinAll(", ",EC218,ED218)=0,"*",JoinAll(", ",EC218,ED218)),EC218),"*")</f>
        <v>*</v>
      </c>
      <c r="ED692" s="58" t="str">
        <f>IF(AND(ED9="Include",ED691&lt;&gt;"No"),IF(AND(EE3=ED2,EE9="Include (Platform Duplicate)"),IF(JoinAll(", ",ED218,EE218)=0,"*",JoinAll(", ",ED218,EE218)),ED218),"*")</f>
        <v>*</v>
      </c>
      <c r="EE692" s="58" t="str">
        <f>IF(AND(EE9="Include",EE691&lt;&gt;"No"),IF(AND(EF3=EE2,EF9="Include (Platform Duplicate)"),IF(JoinAll(", ",EE218,EF218)=0,"*",JoinAll(", ",EE218,EF218)),EE218),"*")</f>
        <v>Social Sharing</v>
      </c>
      <c r="EF692" s="58" t="str">
        <f>IF(AND(EF9="Include",EF691&lt;&gt;"No"),IF(AND(EG3=EF2,EG9="Include (Platform Duplicate)"),IF(JoinAll(", ",EF218,EG218)=0,"*",JoinAll(", ",EF218,EG218)),EF218),"*")</f>
        <v>Social Sharing</v>
      </c>
      <c r="EG692" s="58" t="str">
        <f>IF(AND(EG9="Include",EG691&lt;&gt;"No"),IF(AND(EH3=EG2,EH9="Include (Platform Duplicate)"),IF(JoinAll(", ",EG218,EH218)=0,"*",JoinAll(", ",EG218,EH218)),EG218),"*")</f>
        <v>*</v>
      </c>
      <c r="EH692" s="58" t="str">
        <f>IF(AND(EH9="Include",EH691&lt;&gt;"No"),IF(AND(EI3=EH2,EI9="Include (Platform Duplicate)"),IF(JoinAll(", ",EH218,EI218)=0,"*",JoinAll(", ",EH218,EI218)),EH218),"*")</f>
        <v>Social Sharing</v>
      </c>
      <c r="EI692" s="58" t="str">
        <f>IF(AND(EI9="Include",EI691&lt;&gt;"No"),IF(AND(EJ3=EI2,EJ9="Include (Platform Duplicate)"),IF(JoinAll(", ",EI218,EJ218)=0,"*",JoinAll(", ",EI218,EJ218)),EI218),"*")</f>
        <v>*</v>
      </c>
      <c r="EJ692" s="58" t="str">
        <f>IF(AND(EJ9="Include",EJ691&lt;&gt;"No"),IF(AND(EK3=EJ2,EK9="Include (Platform Duplicate)"),IF(JoinAll(", ",EJ218,EK218)=0,"*",JoinAll(", ",EJ218,EK218)),EJ218),"*")</f>
        <v>Social Sharing</v>
      </c>
      <c r="EK692" s="58" t="str">
        <f>IF(AND(EK9="Include",EK691&lt;&gt;"No"),IF(AND(EL3=EK2,EL9="Include (Platform Duplicate)"),IF(JoinAll(", ",EK218,EL218)=0,"*",JoinAll(", ",EK218,EL218)),EK218),"*")</f>
        <v>*</v>
      </c>
      <c r="EL692" s="109"/>
      <c r="EM692" s="109"/>
    </row>
    <row r="693" spans="1:143" s="58" customFormat="1" ht="12.75" customHeight="1" x14ac:dyDescent="0.25">
      <c r="A693" s="5"/>
      <c r="B693" s="96"/>
      <c r="C693" s="96"/>
      <c r="D693" s="96"/>
      <c r="E693" s="96"/>
      <c r="F693" s="96"/>
      <c r="G693" s="4" t="s">
        <v>4049</v>
      </c>
      <c r="H693" s="18"/>
      <c r="I693" s="18"/>
      <c r="J693" s="58" t="str">
        <f>IF(AND(J9="Include",J691&lt;&gt;"No"),IF(AND(K3=J2,K9="Include (Platform Duplicate)"),IF(JoinAll(", ",J242,K242)=0,"*",JoinAll(", ",J242,K242)),J242),"*")</f>
        <v>*</v>
      </c>
      <c r="K693" s="58" t="str">
        <f>IF(AND(K9="Include",K691&lt;&gt;"No"),IF(AND(L3=K2,L9="Include (Platform Duplicate)"),IF(JoinAll(", ",K242,L242)=0,"*",JoinAll(", ",K242,L242)),K242),"*")</f>
        <v>*</v>
      </c>
      <c r="L693" s="58" t="str">
        <f>IF(AND(L9="Include",L691&lt;&gt;"No"),IF(AND(M3=L2,M9="Include (Platform Duplicate)"),IF(JoinAll(", ",L242,M242)=0,"*",JoinAll(", ",L242,M242)),L242),"*")</f>
        <v>*</v>
      </c>
      <c r="M693" s="58" t="str">
        <f>IF(AND(M9="Include",M691&lt;&gt;"No"),IF(AND(N3=M2,N9="Include (Platform Duplicate)"),IF(JoinAll(", ",M242,N242)=0,"*",JoinAll(", ",M242,N242)),M242),"*")</f>
        <v>GB</v>
      </c>
      <c r="N693" s="58" t="str">
        <f>IF(AND(N9="Include",N691&lt;&gt;"No"),IF(AND(O3=N2,O9="Include (Platform Duplicate)"),IF(JoinAll(", ",N242,O242)=0,"*",JoinAll(", ",N242,O242)),N242),"*")</f>
        <v>*</v>
      </c>
      <c r="O693" s="58" t="str">
        <f>IF(AND(O9="Include",O691&lt;&gt;"No"),IF(AND(P3=O2,P9="Include (Platform Duplicate)"),IF(JoinAll(", ",O242,P242)=0,"*",JoinAll(", ",O242,P242)),O242),"*")</f>
        <v>*</v>
      </c>
      <c r="P693" s="58" t="str">
        <f>IF(AND(P9="Include",P691&lt;&gt;"No"),IF(AND(Q3=P2,Q9="Include (Platform Duplicate)"),IF(JoinAll(", ",P242,Q242)=0,"*",JoinAll(", ",P242,Q242)),P242),"*")</f>
        <v>*</v>
      </c>
      <c r="Q693" s="58" t="str">
        <f>IF(AND(Q9="Include",Q691&lt;&gt;"No"),IF(AND(R3=Q2,R9="Include (Platform Duplicate)"),IF(JoinAll(", ",Q242,R242)=0,"*",JoinAll(", ",Q242,R242)),Q242),"*")</f>
        <v>*</v>
      </c>
      <c r="R693" s="58" t="str">
        <f>IF(AND(R9="Include",R691&lt;&gt;"No"),IF(AND(S3=R2,S9="Include (Platform Duplicate)"),IF(JoinAll(", ",R242,S242)=0,"*",JoinAll(", ",R242,S242)),R242),"*")</f>
        <v>*</v>
      </c>
      <c r="S693" s="58" t="str">
        <f>IF(AND(S9="Include",S691&lt;&gt;"No"),IF(AND(T3=S2,T9="Include (Platform Duplicate)"),IF(JoinAll(", ",S242,T242)=0,"*",JoinAll(", ",S242,T242)),S242),"*")</f>
        <v>GB</v>
      </c>
      <c r="T693" s="58" t="str">
        <f>IF(AND(T9="Include",T691&lt;&gt;"No"),IF(AND(U3=T2,U9="Include (Platform Duplicate)"),IF(JoinAll(", ",T242,U242)=0,"*",JoinAll(", ",T242,U242)),T242),"*")</f>
        <v>*</v>
      </c>
      <c r="U693" s="58" t="str">
        <f>IF(AND(U9="Include",U691&lt;&gt;"No"),IF(AND(V3=U2,V9="Include (Platform Duplicate)"),IF(JoinAll(", ",U242,V242)=0,"*",JoinAll(", ",U242,V242)),U242),"*")</f>
        <v>*</v>
      </c>
      <c r="V693" s="58" t="str">
        <f>IF(AND(V9="Include",V691&lt;&gt;"No"),IF(AND(W3=V2,W9="Include (Platform Duplicate)"),IF(JoinAll(", ",V242,W242)=0,"*",JoinAll(", ",V242,W242)),V242),"*")</f>
        <v>GB</v>
      </c>
      <c r="W693" s="58" t="str">
        <f>IF(AND(W9="Include",W691&lt;&gt;"No"),IF(AND(X3=W2,X9="Include (Platform Duplicate)"),IF(JoinAll(", ",W242,X242)=0,"*",JoinAll(", ",W242,X242)),W242),"*")</f>
        <v>GB</v>
      </c>
      <c r="X693" s="58" t="str">
        <f>IF(AND(X9="Include",X691&lt;&gt;"No"),IF(AND(Y3=X2,Y9="Include (Platform Duplicate)"),IF(JoinAll(", ",X242,Y242)=0,"*",JoinAll(", ",X242,Y242)),X242),"*")</f>
        <v>*</v>
      </c>
      <c r="Y693" s="58" t="str">
        <f>IF(AND(Y9="Include",Y691&lt;&gt;"No"),IF(AND(Z3=Y2,Z9="Include (Platform Duplicate)"),IF(JoinAll(", ",Y242,Z242)=0,"*",JoinAll(", ",Y242,Z242)),Y242),"*")</f>
        <v>*</v>
      </c>
      <c r="Z693" s="58" t="str">
        <f>IF(AND(Z9="Include",Z691&lt;&gt;"No"),IF(AND(AA3=Z2,AA9="Include (Platform Duplicate)"),IF(JoinAll(", ",Z242,AA242)=0,"*",JoinAll(", ",Z242,AA242)),Z242),"*")</f>
        <v>*</v>
      </c>
      <c r="AA693" s="58" t="str">
        <f>IF(AND(AA9="Include",AA691&lt;&gt;"No"),IF(AND(AB3=AA2,AB9="Include (Platform Duplicate)"),IF(JoinAll(", ",AA242,AB242)=0,"*",JoinAll(", ",AA242,AB242)),AA242),"*")</f>
        <v>GB</v>
      </c>
      <c r="AB693" s="58" t="str">
        <f>IF(AND(AB9="Include",AB691&lt;&gt;"No"),IF(AND(AC3=AB2,AC9="Include (Platform Duplicate)"),IF(JoinAll(", ",AB242,AC242)=0,"*",JoinAll(", ",AB242,AC242)),AB242),"*")</f>
        <v>*</v>
      </c>
      <c r="AC693" s="58" t="str">
        <f>IF(AND(AC9="Include",AC691&lt;&gt;"No"),IF(AND(AD3=AC2,AD9="Include (Platform Duplicate)"),IF(JoinAll(", ",AC242,AD242)=0,"*",JoinAll(", ",AC242,AD242)),AC242),"*")</f>
        <v>*</v>
      </c>
      <c r="AD693" s="58" t="str">
        <f>IF(AND(AD9="Include",AD691&lt;&gt;"No"),IF(AND(AE3=AD2,AE9="Include (Platform Duplicate)"),IF(JoinAll(", ",AD242,AE242)=0,"*",JoinAll(", ",AD242,AE242)),AD242),"*")</f>
        <v>*</v>
      </c>
      <c r="AE693" s="58" t="str">
        <f>IF(AND(AE9="Include",AE691&lt;&gt;"No"),IF(AND(AF3=AE2,AF9="Include (Platform Duplicate)"),IF(JoinAll(", ",AE242,AF242)=0,"*",JoinAll(", ",AE242,AF242)),AE242),"*")</f>
        <v>*</v>
      </c>
      <c r="AF693" s="58" t="str">
        <f>IF(AND(AF9="Include",AF691&lt;&gt;"No"),IF(AND(AG3=AF2,AG9="Include (Platform Duplicate)"),IF(JoinAll(", ",AF242,AG242)=0,"*",JoinAll(", ",AF242,AG242)),AF242),"*")</f>
        <v>*</v>
      </c>
      <c r="AG693" s="58" t="str">
        <f>IF(AND(AG9="Include",AG691&lt;&gt;"No"),IF(AND(AH3=AG2,AH9="Include (Platform Duplicate)"),IF(JoinAll(", ",AG242,AH242)=0,"*",JoinAll(", ",AG242,AH242)),AG242),"*")</f>
        <v>*</v>
      </c>
      <c r="AH693" s="58" t="str">
        <f>IF(AND(AH9="Include",AH691&lt;&gt;"No"),IF(AND(AI3=AH2,AI9="Include (Platform Duplicate)"),IF(JoinAll(", ",AH242,AI242)=0,"*",JoinAll(", ",AH242,AI242)),AH242),"*")</f>
        <v>*</v>
      </c>
      <c r="AI693" s="58" t="str">
        <f>IF(AND(AI9="Include",AI691&lt;&gt;"No"),IF(AND(AJ3=AI2,AJ9="Include (Platform Duplicate)"),IF(JoinAll(", ",AI242,AJ242)=0,"*",JoinAll(", ",AI242,AJ242)),AI242),"*")</f>
        <v>*</v>
      </c>
      <c r="AJ693" s="58" t="str">
        <f>IF(AND(AJ9="Include",AJ691&lt;&gt;"No"),IF(AND(AK3=AJ2,AK9="Include (Platform Duplicate)"),IF(JoinAll(", ",AJ242,AK242)=0,"*",JoinAll(", ",AJ242,AK242)),AJ242),"*")</f>
        <v>*</v>
      </c>
      <c r="AK693" s="58" t="str">
        <f>IF(AND(AK9="Include",AK691&lt;&gt;"No"),IF(AND(AL3=AK2,AL9="Include (Platform Duplicate)"),IF(JoinAll(", ",AK242,AL242)=0,"*",JoinAll(", ",AK242,AL242)),AK242),"*")</f>
        <v>*</v>
      </c>
      <c r="AL693" s="58" t="str">
        <f>IF(AND(AL9="Include",AL691&lt;&gt;"No"),IF(AND(AM3=AL2,AM9="Include (Platform Duplicate)"),IF(JoinAll(", ",AL242,AM242)=0,"*",JoinAll(", ",AL242,AM242)),AL242),"*")</f>
        <v>*</v>
      </c>
      <c r="AM693" s="58" t="str">
        <f>IF(AND(AM9="Include",AM691&lt;&gt;"No"),IF(AND(AN3=AM2,AN9="Include (Platform Duplicate)"),IF(JoinAll(", ",AM242,AN242)=0,"*",JoinAll(", ",AM242,AN242)),AM242),"*")</f>
        <v>*</v>
      </c>
      <c r="AN693" s="58" t="str">
        <f>IF(AND(AN9="Include",AN691&lt;&gt;"No"),IF(AND(AO3=AN2,AO9="Include (Platform Duplicate)"),IF(JoinAll(", ",AN242,AO242)=0,"*",JoinAll(", ",AN242,AO242)),AN242),"*")</f>
        <v>US</v>
      </c>
      <c r="AO693" s="58" t="str">
        <f>IF(AND(AO9="Include",AO691&lt;&gt;"No"),IF(AND(AP3=AO2,AP9="Include (Platform Duplicate)"),IF(JoinAll(", ",AO242,AP242)=0,"*",JoinAll(", ",AO242,AP242)),AO242),"*")</f>
        <v>*</v>
      </c>
      <c r="AP693" s="58" t="str">
        <f>IF(AND(AP9="Include",AP691&lt;&gt;"No"),IF(AND(AQ3=AP2,AQ9="Include (Platform Duplicate)"),IF(JoinAll(", ",AP242,AQ242)=0,"*",JoinAll(", ",AP242,AQ242)),AP242),"*")</f>
        <v>*</v>
      </c>
      <c r="AQ693" s="58" t="str">
        <f>IF(AND(AQ9="Include",AQ691&lt;&gt;"No"),IF(AND(AR3=AQ2,AR9="Include (Platform Duplicate)"),IF(JoinAll(", ",AQ242,AR242)=0,"*",JoinAll(", ",AQ242,AR242)),AQ242),"*")</f>
        <v>*</v>
      </c>
      <c r="AR693" s="58" t="str">
        <f>IF(AND(AR9="Include",AR691&lt;&gt;"No"),IF(AND(AS3=AR2,AS9="Include (Platform Duplicate)"),IF(JoinAll(", ",AR242,AS242)=0,"*",JoinAll(", ",AR242,AS242)),AR242),"*")</f>
        <v>*</v>
      </c>
      <c r="AS693" s="58" t="str">
        <f>IF(AND(AS9="Include",AS691&lt;&gt;"No"),IF(AND(AT3=AS2,AT9="Include (Platform Duplicate)"),IF(JoinAll(", ",AS242,AT242)=0,"*",JoinAll(", ",AS242,AT242)),AS242),"*")</f>
        <v>*</v>
      </c>
      <c r="AT693" s="58" t="str">
        <f>IF(AND(AT9="Include",AT691&lt;&gt;"No"),IF(AND(AU3=AT2,AU9="Include (Platform Duplicate)"),IF(JoinAll(", ",AT242,AU242)=0,"*",JoinAll(", ",AT242,AU242)),AT242),"*")</f>
        <v>NL</v>
      </c>
      <c r="AU693" s="58" t="str">
        <f>IF(AND(AU9="Include",AU691&lt;&gt;"No"),IF(AND(AV3=AU2,AV9="Include (Platform Duplicate)"),IF(JoinAll(", ",AU242,AV242)=0,"*",JoinAll(", ",AU242,AV242)),AU242),"*")</f>
        <v>GB</v>
      </c>
      <c r="AV693" s="58" t="str">
        <f>IF(AND(AV9="Include",AV691&lt;&gt;"No"),IF(AND(AW3=AV2,AW9="Include (Platform Duplicate)"),IF(JoinAll(", ",AV242,AW242)=0,"*",JoinAll(", ",AV242,AW242)),AV242),"*")</f>
        <v>*</v>
      </c>
      <c r="AW693" s="58" t="str">
        <f>IF(AND(AW9="Include",AW691&lt;&gt;"No"),IF(AND(AX3=AW2,AX9="Include (Platform Duplicate)"),IF(JoinAll(", ",AW242,AX242)=0,"*",JoinAll(", ",AW242,AX242)),AW242),"*")</f>
        <v>*</v>
      </c>
      <c r="AX693" s="58" t="str">
        <f>IF(AND(AX9="Include",AX691&lt;&gt;"No"),IF(AND(AY3=AX2,AY9="Include (Platform Duplicate)"),IF(JoinAll(", ",AX242,AY242)=0,"*",JoinAll(", ",AX242,AY242)),AX242),"*")</f>
        <v>*</v>
      </c>
      <c r="AY693" s="58" t="str">
        <f>IF(AND(AY9="Include",AY691&lt;&gt;"No"),IF(AND(AZ3=AY2,AZ9="Include (Platform Duplicate)"),IF(JoinAll(", ",AY242,AZ242)=0,"*",JoinAll(", ",AY242,AZ242)),AY242),"*")</f>
        <v>*</v>
      </c>
      <c r="AZ693" s="58" t="str">
        <f>IF(AND(AZ9="Include",AZ691&lt;&gt;"No"),IF(AND(BA3=AZ2,BA9="Include (Platform Duplicate)"),IF(JoinAll(", ",AZ242,BA242)=0,"*",JoinAll(", ",AZ242,BA242)),AZ242),"*")</f>
        <v>*</v>
      </c>
      <c r="BA693" s="58" t="str">
        <f>IF(AND(BA9="Include",BA691&lt;&gt;"No"),IF(AND(BB3=BA2,BB9="Include (Platform Duplicate)"),IF(JoinAll(", ",BA242,BB242)=0,"*",JoinAll(", ",BA242,BB242)),BA242),"*")</f>
        <v>*</v>
      </c>
      <c r="BB693" s="58" t="str">
        <f>IF(AND(BB9="Include",BB691&lt;&gt;"No"),IF(AND(BC3=BB2,BC9="Include (Platform Duplicate)"),IF(JoinAll(", ",BB242,BC242)=0,"*",JoinAll(", ",BB242,BC242)),BB242),"*")</f>
        <v>*</v>
      </c>
      <c r="BC693" s="58" t="str">
        <f>IF(AND(BC9="Include",BC691&lt;&gt;"No"),IF(AND(BD3=BC2,BD9="Include (Platform Duplicate)"),IF(JoinAll(", ",BC242,BD242)=0,"*",JoinAll(", ",BC242,BD242)),BC242),"*")</f>
        <v>*</v>
      </c>
      <c r="BD693" s="58" t="str">
        <f>IF(AND(BD9="Include",BD691&lt;&gt;"No"),IF(AND(BE3=BD2,BE9="Include (Platform Duplicate)"),IF(JoinAll(", ",BD242,BE242)=0,"*",JoinAll(", ",BD242,BE242)),BD242),"*")</f>
        <v>GB</v>
      </c>
      <c r="BE693" s="58" t="str">
        <f>IF(AND(BE9="Include",BE691&lt;&gt;"No"),IF(AND(BF3=BE2,BF9="Include (Platform Duplicate)"),IF(JoinAll(", ",BE242,BF242)=0,"*",JoinAll(", ",BE242,BF242)),BE242),"*")</f>
        <v>*</v>
      </c>
      <c r="BF693" s="58" t="str">
        <f>IF(AND(BF9="Include",BF691&lt;&gt;"No"),IF(AND(BG3=BF2,BG9="Include (Platform Duplicate)"),IF(JoinAll(", ",BF242,BG242)=0,"*",JoinAll(", ",BF242,BG242)),BF242),"*")</f>
        <v>*</v>
      </c>
      <c r="BG693" s="58" t="str">
        <f>IF(AND(BG9="Include",BG691&lt;&gt;"No"),IF(AND(BH3=BG2,BH9="Include (Platform Duplicate)"),IF(JoinAll(", ",BG242,BH242)=0,"*",JoinAll(", ",BG242,BH242)),BG242),"*")</f>
        <v>*</v>
      </c>
      <c r="BH693" s="58" t="str">
        <f>IF(AND(BH9="Include",BH691&lt;&gt;"No"),IF(AND(BI3=BH2,BI9="Include (Platform Duplicate)"),IF(JoinAll(", ",BH242,BI242)=0,"*",JoinAll(", ",BH242,BI242)),BH242),"*")</f>
        <v>*</v>
      </c>
      <c r="BI693" s="58" t="str">
        <f>IF(AND(BI9="Include",BI691&lt;&gt;"No"),IF(AND(BJ3=BI2,BJ9="Include (Platform Duplicate)"),IF(JoinAll(", ",BI242,BJ242)=0,"*",JoinAll(", ",BI242,BJ242)),BI242),"*")</f>
        <v>*</v>
      </c>
      <c r="BJ693" s="58" t="str">
        <f>IF(AND(BJ9="Include",BJ691&lt;&gt;"No"),IF(AND(BK3=BJ2,BK9="Include (Platform Duplicate)"),IF(JoinAll(", ",BJ242,BK242)=0,"*",JoinAll(", ",BJ242,BK242)),BJ242),"*")</f>
        <v>GB</v>
      </c>
      <c r="BK693" s="58" t="str">
        <f>IF(AND(BK9="Include",BK691&lt;&gt;"No"),IF(AND(BL3=BK2,BL9="Include (Platform Duplicate)"),IF(JoinAll(", ",BK242,BL242)=0,"*",JoinAll(", ",BK242,BL242)),BK242),"*")</f>
        <v>*</v>
      </c>
      <c r="BL693" s="58" t="str">
        <f>IF(AND(BL9="Include",BL691&lt;&gt;"No"),IF(AND(BM3=BL2,BM9="Include (Platform Duplicate)"),IF(JoinAll(", ",BL242,BM242)=0,"*",JoinAll(", ",BL242,BM242)),BL242),"*")</f>
        <v>US</v>
      </c>
      <c r="BM693" s="58" t="str">
        <f>IF(AND(BM9="Include",BM691&lt;&gt;"No"),IF(AND(BN3=BM2,BN9="Include (Platform Duplicate)"),IF(JoinAll(", ",BM242,BN242)=0,"*",JoinAll(", ",BM242,BN242)),BM242),"*")</f>
        <v>*</v>
      </c>
      <c r="BN693" s="58" t="str">
        <f>IF(AND(BN9="Include",BN691&lt;&gt;"No"),IF(AND(BO3=BN2,BO9="Include (Platform Duplicate)"),IF(JoinAll(", ",BN242,BO242)=0,"*",JoinAll(", ",BN242,BO242)),BN242),"*")</f>
        <v>*</v>
      </c>
      <c r="BO693" s="58" t="str">
        <f>IF(AND(BO9="Include",BO691&lt;&gt;"No"),IF(AND(BP3=BO2,BP9="Include (Platform Duplicate)"),IF(JoinAll(", ",BO242,BP242)=0,"*",JoinAll(", ",BO242,BP242)),BO242),"*")</f>
        <v>*</v>
      </c>
      <c r="BP693" s="58" t="str">
        <f>IF(AND(BP9="Include",BP691&lt;&gt;"No"),IF(AND(BQ3=BP2,BQ9="Include (Platform Duplicate)"),IF(JoinAll(", ",BP242,BQ242)=0,"*",JoinAll(", ",BP242,BQ242)),BP242),"*")</f>
        <v>*</v>
      </c>
      <c r="BQ693" s="58" t="str">
        <f>IF(AND(BQ9="Include",BQ691&lt;&gt;"No"),IF(AND(BR3=BQ2,BR9="Include (Platform Duplicate)"),IF(JoinAll(", ",BQ242,BR242)=0,"*",JoinAll(", ",BQ242,BR242)),BQ242),"*")</f>
        <v>*</v>
      </c>
      <c r="BR693" s="58" t="str">
        <f>IF(AND(BR9="Include",BR691&lt;&gt;"No"),IF(AND(BS3=BR2,BS9="Include (Platform Duplicate)"),IF(JoinAll(", ",BR242,BS242)=0,"*",JoinAll(", ",BR242,BS242)),BR242),"*")</f>
        <v>*</v>
      </c>
      <c r="BS693" s="58" t="str">
        <f>IF(AND(BS9="Include",BS691&lt;&gt;"No"),IF(AND(BT3=BS2,BT9="Include (Platform Duplicate)"),IF(JoinAll(", ",BS242,BT242)=0,"*",JoinAll(", ",BS242,BT242)),BS242),"*")</f>
        <v>*</v>
      </c>
      <c r="BT693" s="58" t="str">
        <f>IF(AND(BT9="Include",BT691&lt;&gt;"No"),IF(AND(BU3=BT2,BU9="Include (Platform Duplicate)"),IF(JoinAll(", ",BT242,BU242)=0,"*",JoinAll(", ",BT242,BU242)),BT242),"*")</f>
        <v>*</v>
      </c>
      <c r="BU693" s="58" t="str">
        <f>IF(AND(BU9="Include",BU691&lt;&gt;"No"),IF(AND(BV3=BU2,BV9="Include (Platform Duplicate)"),IF(JoinAll(", ",BU242,BV242)=0,"*",JoinAll(", ",BU242,BV242)),BU242),"*")</f>
        <v>*</v>
      </c>
      <c r="BV693" s="58" t="str">
        <f>IF(AND(BV9="Include",BV691&lt;&gt;"No"),IF(AND(BW3=BV2,BW9="Include (Platform Duplicate)"),IF(JoinAll(", ",BV242,BW242)=0,"*",JoinAll(", ",BV242,BW242)),BV242),"*")</f>
        <v>*</v>
      </c>
      <c r="BW693" s="58" t="str">
        <f>IF(AND(BW9="Include",BW691&lt;&gt;"No"),IF(AND(BX3=BW2,BX9="Include (Platform Duplicate)"),IF(JoinAll(", ",BW242,BX242)=0,"*",JoinAll(", ",BW242,BX242)),BW242),"*")</f>
        <v>*</v>
      </c>
      <c r="BX693" s="58" t="str">
        <f>IF(AND(BX9="Include",BX691&lt;&gt;"No"),IF(AND(BY3=BX2,BY9="Include (Platform Duplicate)"),IF(JoinAll(", ",BX242,BY242)=0,"*",JoinAll(", ",BX242,BY242)),BX242),"*")</f>
        <v>US</v>
      </c>
      <c r="BY693" s="58" t="str">
        <f>IF(AND(BY9="Include",BY691&lt;&gt;"No"),IF(AND(BZ3=BY2,BZ9="Include (Platform Duplicate)"),IF(JoinAll(", ",BY242,BZ242)=0,"*",JoinAll(", ",BY242,BZ242)),BY242),"*")</f>
        <v>*</v>
      </c>
      <c r="BZ693" s="58" t="str">
        <f>IF(AND(BZ9="Include",BZ691&lt;&gt;"No"),IF(AND(CA3=BZ2,CA9="Include (Platform Duplicate)"),IF(JoinAll(", ",BZ242,CA242)=0,"*",JoinAll(", ",BZ242,CA242)),BZ242),"*")</f>
        <v>*</v>
      </c>
      <c r="CA693" s="58" t="str">
        <f>IF(AND(CA9="Include",CA691&lt;&gt;"No"),IF(AND(CB3=CA2,CB9="Include (Platform Duplicate)"),IF(JoinAll(", ",CA242,CB242)=0,"*",JoinAll(", ",CA242,CB242)),CA242),"*")</f>
        <v>*</v>
      </c>
      <c r="CB693" s="58" t="str">
        <f>IF(AND(CB9="Include",CB691&lt;&gt;"No"),IF(AND(CC3=CB2,CC9="Include (Platform Duplicate)"),IF(JoinAll(", ",CB242,CC242)=0,"*",JoinAll(", ",CB242,CC242)),CB242),"*")</f>
        <v>*</v>
      </c>
      <c r="CC693" s="58" t="str">
        <f>IF(AND(CC9="Include",CC691&lt;&gt;"No"),IF(AND(CD3=CC2,CD9="Include (Platform Duplicate)"),IF(JoinAll(", ",CC242,CD242)=0,"*",JoinAll(", ",CC242,CD242)),CC242),"*")</f>
        <v>*</v>
      </c>
      <c r="CD693" s="58" t="str">
        <f>IF(AND(CD9="Include",CD691&lt;&gt;"No"),IF(AND(CE3=CD2,CE9="Include (Platform Duplicate)"),IF(JoinAll(", ",CD242,CE242)=0,"*",JoinAll(", ",CD242,CE242)),CD242),"*")</f>
        <v>*</v>
      </c>
      <c r="CE693" s="58" t="str">
        <f>IF(AND(CE9="Include",CE691&lt;&gt;"No"),IF(AND(CF3=CE2,CF9="Include (Platform Duplicate)"),IF(JoinAll(", ",CE242,CF242)=0,"*",JoinAll(", ",CE242,CF242)),CE242),"*")</f>
        <v>*</v>
      </c>
      <c r="CF693" s="58" t="str">
        <f>IF(AND(CF9="Include",CF691&lt;&gt;"No"),IF(AND(CG3=CF2,CG9="Include (Platform Duplicate)"),IF(JoinAll(", ",CF242,CG242)=0,"*",JoinAll(", ",CF242,CG242)),CF242),"*")</f>
        <v>*</v>
      </c>
      <c r="CG693" s="58" t="str">
        <f>IF(AND(CG9="Include",CG691&lt;&gt;"No"),IF(AND(CH3=CG2,CH9="Include (Platform Duplicate)"),IF(JoinAll(", ",CG242,CH242)=0,"*",JoinAll(", ",CG242,CH242)),CG242),"*")</f>
        <v>*</v>
      </c>
      <c r="CH693" s="58" t="str">
        <f>IF(AND(CH9="Include",CH691&lt;&gt;"No"),IF(AND(CI3=CH2,CI9="Include (Platform Duplicate)"),IF(JoinAll(", ",CH242,CI242)=0,"*",JoinAll(", ",CH242,CI242)),CH242),"*")</f>
        <v>*</v>
      </c>
      <c r="CI693" s="58" t="str">
        <f>IF(AND(CI9="Include",CI691&lt;&gt;"No"),IF(AND(CJ3=CI2,CJ9="Include (Platform Duplicate)"),IF(JoinAll(", ",CI242,CJ242)=0,"*",JoinAll(", ",CI242,CJ242)),CI242),"*")</f>
        <v>*</v>
      </c>
      <c r="CJ693" s="58" t="str">
        <f>IF(AND(CJ9="Include",CJ691&lt;&gt;"No"),IF(AND(CK3=CJ2,CK9="Include (Platform Duplicate)"),IF(JoinAll(", ",CJ242,CK242)=0,"*",JoinAll(", ",CJ242,CK242)),CJ242),"*")</f>
        <v>GB</v>
      </c>
      <c r="CK693" s="58" t="str">
        <f>IF(AND(CK9="Include",CK691&lt;&gt;"No"),IF(AND(CL3=CK2,CL9="Include (Platform Duplicate)"),IF(JoinAll(", ",CK242,CL242)=0,"*",JoinAll(", ",CK242,CL242)),CK242),"*")</f>
        <v>GB</v>
      </c>
      <c r="CL693" s="58" t="str">
        <f>IF(AND(CL9="Include",CL691&lt;&gt;"No"),IF(AND(CM3=CL2,CM9="Include (Platform Duplicate)"),IF(JoinAll(", ",CL242,CM242)=0,"*",JoinAll(", ",CL242,CM242)),CL242),"*")</f>
        <v>GB</v>
      </c>
      <c r="CM693" s="58" t="str">
        <f>IF(AND(CM9="Include",CM691&lt;&gt;"No"),IF(AND(CN3=CM2,CN9="Include (Platform Duplicate)"),IF(JoinAll(", ",CM242,CN242)=0,"*",JoinAll(", ",CM242,CN242)),CM242),"*")</f>
        <v>*</v>
      </c>
      <c r="CN693" s="58" t="str">
        <f>IF(AND(CN9="Include",CN691&lt;&gt;"No"),IF(AND(CO3=CN2,CO9="Include (Platform Duplicate)"),IF(JoinAll(", ",CN242,CO242)=0,"*",JoinAll(", ",CN242,CO242)),CN242),"*")</f>
        <v>*</v>
      </c>
      <c r="CO693" s="58" t="str">
        <f>IF(AND(CO9="Include",CO691&lt;&gt;"No"),IF(AND(CP3=CO2,CP9="Include (Platform Duplicate)"),IF(JoinAll(", ",CO242,CP242)=0,"*",JoinAll(", ",CO242,CP242)),CO242),"*")</f>
        <v>GB</v>
      </c>
      <c r="CP693" s="58" t="str">
        <f>IF(AND(CP9="Include",CP691&lt;&gt;"No"),IF(AND(CQ3=CP2,CQ9="Include (Platform Duplicate)"),IF(JoinAll(", ",CP242,CQ242)=0,"*",JoinAll(", ",CP242,CQ242)),CP242),"*")</f>
        <v>*</v>
      </c>
      <c r="CQ693" s="58" t="str">
        <f>IF(AND(CQ9="Include",CQ691&lt;&gt;"No"),IF(AND(CR3=CQ2,CR9="Include (Platform Duplicate)"),IF(JoinAll(", ",CQ242,CR242)=0,"*",JoinAll(", ",CQ242,CR242)),CQ242),"*")</f>
        <v>*</v>
      </c>
      <c r="CR693" s="58" t="str">
        <f>IF(AND(CR9="Include",CR691&lt;&gt;"No"),IF(AND(CS3=CR2,CS9="Include (Platform Duplicate)"),IF(JoinAll(", ",CR242,CS242)=0,"*",JoinAll(", ",CR242,CS242)),CR242),"*")</f>
        <v>*</v>
      </c>
      <c r="CS693" s="58" t="str">
        <f>IF(AND(CS9="Include",CS691&lt;&gt;"No"),IF(AND(CT3=CS2,CT9="Include (Platform Duplicate)"),IF(JoinAll(", ",CS242,CT242)=0,"*",JoinAll(", ",CS242,CT242)),CS242),"*")</f>
        <v>*</v>
      </c>
      <c r="CT693" s="58" t="str">
        <f>IF(AND(CT9="Include",CT691&lt;&gt;"No"),IF(AND(CU3=CT2,CU9="Include (Platform Duplicate)"),IF(JoinAll(", ",CT242,CU242)=0,"*",JoinAll(", ",CT242,CU242)),CT242),"*")</f>
        <v>*</v>
      </c>
      <c r="CU693" s="58" t="str">
        <f>IF(AND(CU9="Include",CU691&lt;&gt;"No"),IF(AND(CV3=CU2,CV9="Include (Platform Duplicate)"),IF(JoinAll(", ",CU242,CV242)=0,"*",JoinAll(", ",CU242,CV242)),CU242),"*")</f>
        <v>*</v>
      </c>
      <c r="CV693" s="58" t="str">
        <f>IF(AND(CV9="Include",CV691&lt;&gt;"No"),IF(AND(CW3=CV2,CW9="Include (Platform Duplicate)"),IF(JoinAll(", ",CV242,CW242)=0,"*",JoinAll(", ",CV242,CW242)),CV242),"*")</f>
        <v>*</v>
      </c>
      <c r="CW693" s="58" t="str">
        <f>IF(AND(CW9="Include",CW691&lt;&gt;"No"),IF(AND(CX3=CW2,CX9="Include (Platform Duplicate)"),IF(JoinAll(", ",CW242,CX242)=0,"*",JoinAll(", ",CW242,CX242)),CW242),"*")</f>
        <v>*</v>
      </c>
      <c r="CX693" s="58" t="str">
        <f>IF(AND(CX9="Include",CX691&lt;&gt;"No"),IF(AND(CY3=CX2,CY9="Include (Platform Duplicate)"),IF(JoinAll(", ",CX242,CY242)=0,"*",JoinAll(", ",CX242,CY242)),CX242),"*")</f>
        <v>*</v>
      </c>
      <c r="CY693" s="58" t="str">
        <f>IF(AND(CY9="Include",CY691&lt;&gt;"No"),IF(AND(CZ3=CY2,CZ9="Include (Platform Duplicate)"),IF(JoinAll(", ",CY242,CZ242)=0,"*",JoinAll(", ",CY242,CZ242)),CY242),"*")</f>
        <v>*</v>
      </c>
      <c r="CZ693" s="58" t="str">
        <f>IF(AND(CZ9="Include",CZ691&lt;&gt;"No"),IF(AND(DA3=CZ2,DA9="Include (Platform Duplicate)"),IF(JoinAll(", ",CZ242,DA242)=0,"*",JoinAll(", ",CZ242,DA242)),CZ242),"*")</f>
        <v>*</v>
      </c>
      <c r="DA693" s="58" t="str">
        <f>IF(AND(DA9="Include",DA691&lt;&gt;"No"),IF(AND(DB3=DA2,DB9="Include (Platform Duplicate)"),IF(JoinAll(", ",DA242,DB242)=0,"*",JoinAll(", ",DA242,DB242)),DA242),"*")</f>
        <v>GB</v>
      </c>
      <c r="DB693" s="58" t="str">
        <f>IF(AND(DB9="Include",DB691&lt;&gt;"No"),IF(AND(DC3=DB2,DC9="Include (Platform Duplicate)"),IF(JoinAll(", ",DB242,DC242)=0,"*",JoinAll(", ",DB242,DC242)),DB242),"*")</f>
        <v>*</v>
      </c>
      <c r="DC693" s="58" t="str">
        <f>IF(AND(DC9="Include",DC691&lt;&gt;"No"),IF(AND(DD3=DC2,DD9="Include (Platform Duplicate)"),IF(JoinAll(", ",DC242,DD242)=0,"*",JoinAll(", ",DC242,DD242)),DC242),"*")</f>
        <v>*</v>
      </c>
      <c r="DD693" s="58" t="str">
        <f>IF(AND(DD9="Include",DD691&lt;&gt;"No"),IF(AND(DE3=DD2,DE9="Include (Platform Duplicate)"),IF(JoinAll(", ",DD242,DE242)=0,"*",JoinAll(", ",DD242,DE242)),DD242),"*")</f>
        <v>US</v>
      </c>
      <c r="DE693" s="58" t="str">
        <f>IF(AND(DE9="Include",DE691&lt;&gt;"No"),IF(AND(DF3=DE2,DF9="Include (Platform Duplicate)"),IF(JoinAll(", ",DE242,DF242)=0,"*",JoinAll(", ",DE242,DF242)),DE242),"*")</f>
        <v>*</v>
      </c>
      <c r="DF693" s="58" t="str">
        <f>IF(AND(DF9="Include",DF691&lt;&gt;"No"),IF(AND(DG3=DF2,DG9="Include (Platform Duplicate)"),IF(JoinAll(", ",DF242,DG242)=0,"*",JoinAll(", ",DF242,DG242)),DF242),"*")</f>
        <v>*</v>
      </c>
      <c r="DG693" s="58" t="str">
        <f>IF(AND(DG9="Include",DG691&lt;&gt;"No"),IF(AND(DH3=DG2,DH9="Include (Platform Duplicate)"),IF(JoinAll(", ",DG242,DH242)=0,"*",JoinAll(", ",DG242,DH242)),DG242),"*")</f>
        <v>*</v>
      </c>
      <c r="DH693" s="58" t="str">
        <f>IF(AND(DH9="Include",DH691&lt;&gt;"No"),IF(AND(DI3=DH2,DI9="Include (Platform Duplicate)"),IF(JoinAll(", ",DH242,DI242)=0,"*",JoinAll(", ",DH242,DI242)),DH242),"*")</f>
        <v>*</v>
      </c>
      <c r="DI693" s="58" t="str">
        <f>IF(AND(DI9="Include",DI691&lt;&gt;"No"),IF(AND(DJ3=DI2,DJ9="Include (Platform Duplicate)"),IF(JoinAll(", ",DI242,DJ242)=0,"*",JoinAll(", ",DI242,DJ242)),DI242),"*")</f>
        <v>US</v>
      </c>
      <c r="DJ693" s="58" t="str">
        <f>IF(AND(DJ9="Include",DJ691&lt;&gt;"No"),IF(AND(DK3=DJ2,DK9="Include (Platform Duplicate)"),IF(JoinAll(", ",DJ242,DK242)=0,"*",JoinAll(", ",DJ242,DK242)),DJ242),"*")</f>
        <v>*</v>
      </c>
      <c r="DK693" s="58" t="str">
        <f>IF(AND(DK9="Include",DK691&lt;&gt;"No"),IF(AND(DL3=DK2,DL9="Include (Platform Duplicate)"),IF(JoinAll(", ",DK242,DL242)=0,"*",JoinAll(", ",DK242,DL242)),DK242),"*")</f>
        <v>*</v>
      </c>
      <c r="DL693" s="58" t="str">
        <f>IF(AND(DL9="Include",DL691&lt;&gt;"No"),IF(AND(DM3=DL2,DM9="Include (Platform Duplicate)"),IF(JoinAll(", ",DL242,DM242)=0,"*",JoinAll(", ",DL242,DM242)),DL242),"*")</f>
        <v>*</v>
      </c>
      <c r="DM693" s="58" t="str">
        <f>IF(AND(DM9="Include",DM691&lt;&gt;"No"),IF(AND(DN3=DM2,DN9="Include (Platform Duplicate)"),IF(JoinAll(", ",DM242,DN242)=0,"*",JoinAll(", ",DM242,DN242)),DM242),"*")</f>
        <v>*</v>
      </c>
      <c r="DN693" s="58" t="str">
        <f>IF(AND(DN9="Include",DN691&lt;&gt;"No"),IF(AND(DO3=DN2,DO9="Include (Platform Duplicate)"),IF(JoinAll(", ",DN242,DO242)=0,"*",JoinAll(", ",DN242,DO242)),DN242),"*")</f>
        <v>*</v>
      </c>
      <c r="DO693" s="58" t="str">
        <f>IF(AND(DO9="Include",DO691&lt;&gt;"No"),IF(AND(DP3=DO2,DP9="Include (Platform Duplicate)"),IF(JoinAll(", ",DO242,DP242)=0,"*",JoinAll(", ",DO242,DP242)),DO242),"*")</f>
        <v>*</v>
      </c>
      <c r="DP693" s="58" t="str">
        <f>IF(AND(DP9="Include",DP691&lt;&gt;"No"),IF(AND(DQ3=DP2,DQ9="Include (Platform Duplicate)"),IF(JoinAll(", ",DP242,DQ242)=0,"*",JoinAll(", ",DP242,DQ242)),DP242),"*")</f>
        <v>GB, US</v>
      </c>
      <c r="DQ693" s="58" t="str">
        <f>IF(AND(DQ9="Include",DQ691&lt;&gt;"No"),IF(AND(DR3=DQ2,DR9="Include (Platform Duplicate)"),IF(JoinAll(", ",DQ242,DR242)=0,"*",JoinAll(", ",DQ242,DR242)),DQ242),"*")</f>
        <v>*</v>
      </c>
      <c r="DR693" s="58" t="str">
        <f>IF(AND(DR9="Include",DR691&lt;&gt;"No"),IF(AND(DS3=DR2,DS9="Include (Platform Duplicate)"),IF(JoinAll(", ",DR242,DS242)=0,"*",JoinAll(", ",DR242,DS242)),DR242),"*")</f>
        <v>*</v>
      </c>
      <c r="DS693" s="58" t="str">
        <f>IF(AND(DS9="Include",DS691&lt;&gt;"No"),IF(AND(DT3=DS2,DT9="Include (Platform Duplicate)"),IF(JoinAll(", ",DS242,DT242)=0,"*",JoinAll(", ",DS242,DT242)),DS242),"*")</f>
        <v>*</v>
      </c>
      <c r="DT693" s="58" t="str">
        <f>IF(AND(DT9="Include",DT691&lt;&gt;"No"),IF(AND(DU3=DT2,DU9="Include (Platform Duplicate)"),IF(JoinAll(", ",DT242,DU242)=0,"*",JoinAll(", ",DT242,DU242)),DT242),"*")</f>
        <v>*</v>
      </c>
      <c r="DU693" s="58" t="str">
        <f>IF(AND(DU9="Include",DU691&lt;&gt;"No"),IF(AND(DV3=DU2,DV9="Include (Platform Duplicate)"),IF(JoinAll(", ",DU242,DV242)=0,"*",JoinAll(", ",DU242,DV242)),DU242),"*")</f>
        <v>*</v>
      </c>
      <c r="DV693" s="58" t="str">
        <f>IF(AND(DV9="Include",DV691&lt;&gt;"No"),IF(AND(DW3=DV2,DW9="Include (Platform Duplicate)"),IF(JoinAll(", ",DV242,DW242)=0,"*",JoinAll(", ",DV242,DW242)),DV242),"*")</f>
        <v>*</v>
      </c>
      <c r="DW693" s="58" t="str">
        <f>IF(AND(DW9="Include",DW691&lt;&gt;"No"),IF(AND(DX3=DW2,DX9="Include (Platform Duplicate)"),IF(JoinAll(", ",DW242,DX242)=0,"*",JoinAll(", ",DW242,DX242)),DW242),"*")</f>
        <v>*</v>
      </c>
      <c r="DX693" s="58" t="str">
        <f>IF(AND(DX9="Include",DX691&lt;&gt;"No"),IF(AND(DY3=DX2,DY9="Include (Platform Duplicate)"),IF(JoinAll(", ",DX242,DY242)=0,"*",JoinAll(", ",DX242,DY242)),DX242),"*")</f>
        <v>*</v>
      </c>
      <c r="DY693" s="58" t="str">
        <f>IF(AND(DY9="Include",DY691&lt;&gt;"No"),IF(AND(DZ3=DY2,DZ9="Include (Platform Duplicate)"),IF(JoinAll(", ",DY242,DZ242)=0,"*",JoinAll(", ",DY242,DZ242)),DY242),"*")</f>
        <v>*</v>
      </c>
      <c r="DZ693" s="58" t="str">
        <f>IF(AND(DZ9="Include",DZ691&lt;&gt;"No"),IF(AND(EA3=DZ2,EA9="Include (Platform Duplicate)"),IF(JoinAll(", ",DZ242,EA242)=0,"*",JoinAll(", ",DZ242,EA242)),DZ242),"*")</f>
        <v>*</v>
      </c>
      <c r="EA693" s="58" t="str">
        <f>IF(AND(EA9="Include",EA691&lt;&gt;"No"),IF(AND(EB3=EA2,EB9="Include (Platform Duplicate)"),IF(JoinAll(", ",EA242,EB242)=0,"*",JoinAll(", ",EA242,EB242)),EA242),"*")</f>
        <v>IR</v>
      </c>
      <c r="EB693" s="58" t="str">
        <f>IF(AND(EB9="Include",EB691&lt;&gt;"No"),IF(AND(EC3=EB2,EC9="Include (Platform Duplicate)"),IF(JoinAll(", ",EB242,EC242)=0,"*",JoinAll(", ",EB242,EC242)),EB242),"*")</f>
        <v>*</v>
      </c>
      <c r="EC693" s="58" t="str">
        <f>IF(AND(EC9="Include",EC691&lt;&gt;"No"),IF(AND(ED3=EC2,ED9="Include (Platform Duplicate)"),IF(JoinAll(", ",EC242,ED242)=0,"*",JoinAll(", ",EC242,ED242)),EC242),"*")</f>
        <v>*</v>
      </c>
      <c r="ED693" s="58" t="str">
        <f>IF(AND(ED9="Include",ED691&lt;&gt;"No"),IF(AND(EE3=ED2,EE9="Include (Platform Duplicate)"),IF(JoinAll(", ",ED242,EE242)=0,"*",JoinAll(", ",ED242,EE242)),ED242),"*")</f>
        <v>*</v>
      </c>
      <c r="EE693" s="58" t="str">
        <f>IF(AND(EE9="Include",EE691&lt;&gt;"No"),IF(AND(EF3=EE2,EF9="Include (Platform Duplicate)"),IF(JoinAll(", ",EE242,EF242)=0,"*",JoinAll(", ",EE242,EF242)),EE242),"*")</f>
        <v>GB</v>
      </c>
      <c r="EF693" s="58" t="str">
        <f>IF(AND(EF9="Include",EF691&lt;&gt;"No"),IF(AND(EG3=EF2,EG9="Include (Platform Duplicate)"),IF(JoinAll(", ",EF242,EG242)=0,"*",JoinAll(", ",EF242,EG242)),EF242),"*")</f>
        <v>DE</v>
      </c>
      <c r="EG693" s="58" t="str">
        <f>IF(AND(EG9="Include",EG691&lt;&gt;"No"),IF(AND(EH3=EG2,EH9="Include (Platform Duplicate)"),IF(JoinAll(", ",EG242,EH242)=0,"*",JoinAll(", ",EG242,EH242)),EG242),"*")</f>
        <v>*</v>
      </c>
      <c r="EH693" s="58" t="str">
        <f>IF(AND(EH9="Include",EH691&lt;&gt;"No"),IF(AND(EI3=EH2,EI9="Include (Platform Duplicate)"),IF(JoinAll(", ",EH242,EI242)=0,"*",JoinAll(", ",EH242,EI242)),EH242),"*")</f>
        <v>GB</v>
      </c>
      <c r="EI693" s="58" t="str">
        <f>IF(AND(EI9="Include",EI691&lt;&gt;"No"),IF(AND(EJ3=EI2,EJ9="Include (Platform Duplicate)"),IF(JoinAll(", ",EI242,EJ242)=0,"*",JoinAll(", ",EI242,EJ242)),EI242),"*")</f>
        <v>*</v>
      </c>
      <c r="EJ693" s="58" t="str">
        <f>IF(AND(EJ9="Include",EJ691&lt;&gt;"No"),IF(AND(EK3=EJ2,EK9="Include (Platform Duplicate)"),IF(JoinAll(", ",EJ242,EK242)=0,"*",JoinAll(", ",EJ242,EK242)),EJ242),"*")</f>
        <v>GB</v>
      </c>
      <c r="EK693" s="58" t="str">
        <f>IF(AND(EK9="Include",EK691&lt;&gt;"No"),IF(AND(EL3=EK2,EL9="Include (Platform Duplicate)"),IF(JoinAll(", ",EK242,EL242)=0,"*",JoinAll(", ",EK242,EL242)),EK242),"*")</f>
        <v>*</v>
      </c>
      <c r="EL693" s="109"/>
      <c r="EM693" s="109"/>
    </row>
    <row r="694" spans="1:143" s="58" customFormat="1" ht="12.75" customHeight="1" x14ac:dyDescent="0.25">
      <c r="A694" s="5"/>
      <c r="B694" s="96"/>
      <c r="C694" s="96"/>
      <c r="D694" s="96"/>
      <c r="E694" s="96"/>
      <c r="F694" s="96"/>
      <c r="G694" s="4" t="s">
        <v>4288</v>
      </c>
      <c r="H694" s="18"/>
      <c r="I694" s="18"/>
      <c r="J694" s="58" t="str">
        <f t="shared" ref="J694:AO694" si="481">IF(AND(J9="Include",LEFT(J691,3)="Yes"),IF(IF(AND(K3=J2,K3="Include (Platform Duplicate)"),COUNTIF(J246:K287,"*HTTP,*"),COUNTIF(J246:J287,"*HTTP,*"))&gt;0,"Yes","No"),"*")</f>
        <v>*</v>
      </c>
      <c r="K694" s="58" t="str">
        <f t="shared" si="481"/>
        <v>*</v>
      </c>
      <c r="L694" s="58" t="str">
        <f t="shared" si="481"/>
        <v>*</v>
      </c>
      <c r="M694" s="58" t="str">
        <f t="shared" si="481"/>
        <v>No</v>
      </c>
      <c r="N694" s="58" t="str">
        <f t="shared" si="481"/>
        <v>*</v>
      </c>
      <c r="O694" s="58" t="str">
        <f t="shared" si="481"/>
        <v>No</v>
      </c>
      <c r="P694" s="58" t="str">
        <f t="shared" si="481"/>
        <v>*</v>
      </c>
      <c r="Q694" s="58" t="str">
        <f t="shared" si="481"/>
        <v>*</v>
      </c>
      <c r="R694" s="58" t="str">
        <f t="shared" si="481"/>
        <v>*</v>
      </c>
      <c r="S694" s="58" t="str">
        <f t="shared" si="481"/>
        <v>No</v>
      </c>
      <c r="T694" s="58" t="str">
        <f t="shared" si="481"/>
        <v>*</v>
      </c>
      <c r="U694" s="58" t="str">
        <f t="shared" si="481"/>
        <v>*</v>
      </c>
      <c r="V694" s="58" t="str">
        <f t="shared" si="481"/>
        <v>No</v>
      </c>
      <c r="W694" s="58" t="str">
        <f t="shared" si="481"/>
        <v>No</v>
      </c>
      <c r="X694" s="58" t="str">
        <f t="shared" si="481"/>
        <v>*</v>
      </c>
      <c r="Y694" s="58" t="str">
        <f t="shared" si="481"/>
        <v>*</v>
      </c>
      <c r="Z694" s="58" t="str">
        <f t="shared" si="481"/>
        <v>*</v>
      </c>
      <c r="AA694" s="58" t="str">
        <f t="shared" si="481"/>
        <v>No</v>
      </c>
      <c r="AB694" s="58" t="str">
        <f t="shared" si="481"/>
        <v>*</v>
      </c>
      <c r="AC694" s="58" t="str">
        <f t="shared" si="481"/>
        <v>*</v>
      </c>
      <c r="AD694" s="58" t="str">
        <f t="shared" si="481"/>
        <v>*</v>
      </c>
      <c r="AE694" s="58" t="str">
        <f t="shared" si="481"/>
        <v>*</v>
      </c>
      <c r="AF694" s="58" t="str">
        <f t="shared" si="481"/>
        <v>*</v>
      </c>
      <c r="AG694" s="58" t="str">
        <f t="shared" si="481"/>
        <v>*</v>
      </c>
      <c r="AH694" s="58" t="str">
        <f t="shared" si="481"/>
        <v>*</v>
      </c>
      <c r="AI694" s="58" t="str">
        <f t="shared" si="481"/>
        <v>*</v>
      </c>
      <c r="AJ694" s="58" t="str">
        <f t="shared" si="481"/>
        <v>*</v>
      </c>
      <c r="AK694" s="58" t="str">
        <f t="shared" si="481"/>
        <v>*</v>
      </c>
      <c r="AL694" s="58" t="str">
        <f t="shared" si="481"/>
        <v>*</v>
      </c>
      <c r="AM694" s="58" t="str">
        <f t="shared" si="481"/>
        <v>*</v>
      </c>
      <c r="AN694" s="58" t="str">
        <f t="shared" si="481"/>
        <v>No</v>
      </c>
      <c r="AO694" s="58" t="str">
        <f t="shared" si="481"/>
        <v>*</v>
      </c>
      <c r="AP694" s="58" t="str">
        <f t="shared" ref="AP694:BU694" si="482">IF(AND(AP9="Include",LEFT(AP691,3)="Yes"),IF(IF(AND(AQ3=AP2,AQ3="Include (Platform Duplicate)"),COUNTIF(AP246:AQ287,"*HTTP,*"),COUNTIF(AP246:AP287,"*HTTP,*"))&gt;0,"Yes","No"),"*")</f>
        <v>*</v>
      </c>
      <c r="AQ694" s="58" t="str">
        <f t="shared" si="482"/>
        <v>*</v>
      </c>
      <c r="AR694" s="58" t="str">
        <f t="shared" si="482"/>
        <v>*</v>
      </c>
      <c r="AS694" s="58" t="str">
        <f t="shared" si="482"/>
        <v>*</v>
      </c>
      <c r="AT694" s="58" t="str">
        <f t="shared" si="482"/>
        <v>No</v>
      </c>
      <c r="AU694" s="58" t="str">
        <f t="shared" si="482"/>
        <v>No</v>
      </c>
      <c r="AV694" s="58" t="str">
        <f t="shared" si="482"/>
        <v>*</v>
      </c>
      <c r="AW694" s="58" t="str">
        <f t="shared" si="482"/>
        <v>*</v>
      </c>
      <c r="AX694" s="58" t="str">
        <f t="shared" si="482"/>
        <v>*</v>
      </c>
      <c r="AY694" s="58" t="str">
        <f t="shared" si="482"/>
        <v>*</v>
      </c>
      <c r="AZ694" s="58" t="str">
        <f t="shared" si="482"/>
        <v>*</v>
      </c>
      <c r="BA694" s="58" t="str">
        <f t="shared" si="482"/>
        <v>*</v>
      </c>
      <c r="BB694" s="58" t="str">
        <f t="shared" si="482"/>
        <v>*</v>
      </c>
      <c r="BC694" s="58" t="str">
        <f t="shared" si="482"/>
        <v>*</v>
      </c>
      <c r="BD694" s="58" t="str">
        <f t="shared" si="482"/>
        <v>No</v>
      </c>
      <c r="BE694" s="58" t="str">
        <f t="shared" si="482"/>
        <v>*</v>
      </c>
      <c r="BF694" s="58" t="str">
        <f t="shared" si="482"/>
        <v>*</v>
      </c>
      <c r="BG694" s="58" t="str">
        <f t="shared" si="482"/>
        <v>*</v>
      </c>
      <c r="BH694" s="58" t="str">
        <f t="shared" si="482"/>
        <v>*</v>
      </c>
      <c r="BI694" s="58" t="str">
        <f t="shared" si="482"/>
        <v>*</v>
      </c>
      <c r="BJ694" s="58" t="str">
        <f t="shared" si="482"/>
        <v>No</v>
      </c>
      <c r="BK694" s="58" t="str">
        <f t="shared" si="482"/>
        <v>*</v>
      </c>
      <c r="BL694" s="58" t="str">
        <f t="shared" si="482"/>
        <v>No</v>
      </c>
      <c r="BM694" s="58" t="str">
        <f t="shared" si="482"/>
        <v>*</v>
      </c>
      <c r="BN694" s="58" t="str">
        <f t="shared" si="482"/>
        <v>*</v>
      </c>
      <c r="BO694" s="58" t="str">
        <f t="shared" si="482"/>
        <v>*</v>
      </c>
      <c r="BP694" s="58" t="str">
        <f t="shared" si="482"/>
        <v>*</v>
      </c>
      <c r="BQ694" s="58" t="str">
        <f t="shared" si="482"/>
        <v>*</v>
      </c>
      <c r="BR694" s="58" t="str">
        <f t="shared" si="482"/>
        <v>*</v>
      </c>
      <c r="BS694" s="58" t="str">
        <f t="shared" si="482"/>
        <v>*</v>
      </c>
      <c r="BT694" s="58" t="str">
        <f t="shared" si="482"/>
        <v>*</v>
      </c>
      <c r="BU694" s="58" t="str">
        <f t="shared" si="482"/>
        <v>*</v>
      </c>
      <c r="BV694" s="58" t="str">
        <f t="shared" ref="BV694:DA694" si="483">IF(AND(BV9="Include",LEFT(BV691,3)="Yes"),IF(IF(AND(BW3=BV2,BW3="Include (Platform Duplicate)"),COUNTIF(BV246:BW287,"*HTTP,*"),COUNTIF(BV246:BV287,"*HTTP,*"))&gt;0,"Yes","No"),"*")</f>
        <v>*</v>
      </c>
      <c r="BW694" s="58" t="str">
        <f t="shared" si="483"/>
        <v>*</v>
      </c>
      <c r="BX694" s="58" t="str">
        <f t="shared" si="483"/>
        <v>No</v>
      </c>
      <c r="BY694" s="58" t="str">
        <f t="shared" si="483"/>
        <v>*</v>
      </c>
      <c r="BZ694" s="58" t="str">
        <f t="shared" si="483"/>
        <v>*</v>
      </c>
      <c r="CA694" s="58" t="str">
        <f t="shared" si="483"/>
        <v>*</v>
      </c>
      <c r="CB694" s="58" t="str">
        <f t="shared" si="483"/>
        <v>No</v>
      </c>
      <c r="CC694" s="58" t="str">
        <f t="shared" si="483"/>
        <v>*</v>
      </c>
      <c r="CD694" s="58" t="str">
        <f t="shared" si="483"/>
        <v>*</v>
      </c>
      <c r="CE694" s="58" t="str">
        <f t="shared" si="483"/>
        <v>*</v>
      </c>
      <c r="CF694" s="58" t="str">
        <f t="shared" si="483"/>
        <v>*</v>
      </c>
      <c r="CG694" s="58" t="str">
        <f t="shared" si="483"/>
        <v>*</v>
      </c>
      <c r="CH694" s="58" t="str">
        <f t="shared" si="483"/>
        <v>*</v>
      </c>
      <c r="CI694" s="58" t="str">
        <f t="shared" si="483"/>
        <v>*</v>
      </c>
      <c r="CJ694" s="58" t="str">
        <f t="shared" si="483"/>
        <v>No</v>
      </c>
      <c r="CK694" s="58" t="str">
        <f t="shared" si="483"/>
        <v>No</v>
      </c>
      <c r="CL694" s="58" t="str">
        <f t="shared" si="483"/>
        <v>No</v>
      </c>
      <c r="CM694" s="58" t="str">
        <f t="shared" si="483"/>
        <v>*</v>
      </c>
      <c r="CN694" s="58" t="str">
        <f t="shared" si="483"/>
        <v>*</v>
      </c>
      <c r="CO694" s="58" t="str">
        <f t="shared" si="483"/>
        <v>No</v>
      </c>
      <c r="CP694" s="58" t="str">
        <f t="shared" si="483"/>
        <v>*</v>
      </c>
      <c r="CQ694" s="58" t="str">
        <f t="shared" si="483"/>
        <v>*</v>
      </c>
      <c r="CR694" s="58" t="str">
        <f t="shared" si="483"/>
        <v>*</v>
      </c>
      <c r="CS694" s="58" t="str">
        <f t="shared" si="483"/>
        <v>*</v>
      </c>
      <c r="CT694" s="58" t="str">
        <f t="shared" si="483"/>
        <v>*</v>
      </c>
      <c r="CU694" s="58" t="str">
        <f t="shared" si="483"/>
        <v>*</v>
      </c>
      <c r="CV694" s="58" t="str">
        <f t="shared" si="483"/>
        <v>*</v>
      </c>
      <c r="CW694" s="58" t="str">
        <f t="shared" si="483"/>
        <v>*</v>
      </c>
      <c r="CX694" s="58" t="str">
        <f t="shared" si="483"/>
        <v>*</v>
      </c>
      <c r="CY694" s="58" t="str">
        <f t="shared" si="483"/>
        <v>*</v>
      </c>
      <c r="CZ694" s="58" t="str">
        <f t="shared" si="483"/>
        <v>*</v>
      </c>
      <c r="DA694" s="58" t="str">
        <f t="shared" si="483"/>
        <v>No</v>
      </c>
      <c r="DB694" s="58" t="str">
        <f t="shared" ref="DB694:EK694" si="484">IF(AND(DB9="Include",LEFT(DB691,3)="Yes"),IF(IF(AND(DC3=DB2,DC3="Include (Platform Duplicate)"),COUNTIF(DB246:DC287,"*HTTP,*"),COUNTIF(DB246:DB287,"*HTTP,*"))&gt;0,"Yes","No"),"*")</f>
        <v>*</v>
      </c>
      <c r="DC694" s="58" t="str">
        <f t="shared" si="484"/>
        <v>*</v>
      </c>
      <c r="DD694" s="58" t="str">
        <f t="shared" si="484"/>
        <v>No</v>
      </c>
      <c r="DE694" s="58" t="str">
        <f t="shared" si="484"/>
        <v>*</v>
      </c>
      <c r="DF694" s="58" t="str">
        <f t="shared" si="484"/>
        <v>*</v>
      </c>
      <c r="DG694" s="58" t="str">
        <f t="shared" si="484"/>
        <v>*</v>
      </c>
      <c r="DH694" s="58" t="str">
        <f t="shared" si="484"/>
        <v>*</v>
      </c>
      <c r="DI694" s="58" t="str">
        <f t="shared" si="484"/>
        <v>No</v>
      </c>
      <c r="DJ694" s="58" t="str">
        <f t="shared" si="484"/>
        <v>*</v>
      </c>
      <c r="DK694" s="58" t="str">
        <f t="shared" si="484"/>
        <v>*</v>
      </c>
      <c r="DL694" s="58" t="str">
        <f t="shared" si="484"/>
        <v>*</v>
      </c>
      <c r="DM694" s="58" t="str">
        <f t="shared" si="484"/>
        <v>*</v>
      </c>
      <c r="DN694" s="58" t="str">
        <f t="shared" si="484"/>
        <v>*</v>
      </c>
      <c r="DO694" s="58" t="str">
        <f t="shared" si="484"/>
        <v>*</v>
      </c>
      <c r="DP694" s="58" t="str">
        <f t="shared" si="484"/>
        <v>No</v>
      </c>
      <c r="DQ694" s="58" t="str">
        <f t="shared" si="484"/>
        <v>*</v>
      </c>
      <c r="DR694" s="58" t="str">
        <f t="shared" si="484"/>
        <v>*</v>
      </c>
      <c r="DS694" s="58" t="str">
        <f t="shared" si="484"/>
        <v>*</v>
      </c>
      <c r="DT694" s="58" t="str">
        <f t="shared" si="484"/>
        <v>*</v>
      </c>
      <c r="DU694" s="58" t="str">
        <f t="shared" si="484"/>
        <v>*</v>
      </c>
      <c r="DV694" s="58" t="str">
        <f t="shared" si="484"/>
        <v>*</v>
      </c>
      <c r="DW694" s="58" t="str">
        <f t="shared" si="484"/>
        <v>*</v>
      </c>
      <c r="DX694" s="58" t="str">
        <f t="shared" si="484"/>
        <v>*</v>
      </c>
      <c r="DY694" s="58" t="str">
        <f t="shared" si="484"/>
        <v>*</v>
      </c>
      <c r="DZ694" s="58" t="str">
        <f t="shared" si="484"/>
        <v>*</v>
      </c>
      <c r="EA694" s="58" t="str">
        <f t="shared" si="484"/>
        <v>No</v>
      </c>
      <c r="EB694" s="58" t="str">
        <f t="shared" si="484"/>
        <v>*</v>
      </c>
      <c r="EC694" s="58" t="str">
        <f t="shared" si="484"/>
        <v>*</v>
      </c>
      <c r="ED694" s="58" t="str">
        <f t="shared" si="484"/>
        <v>*</v>
      </c>
      <c r="EE694" s="58" t="str">
        <f t="shared" si="484"/>
        <v>No</v>
      </c>
      <c r="EF694" s="58" t="str">
        <f t="shared" si="484"/>
        <v>No</v>
      </c>
      <c r="EG694" s="58" t="str">
        <f t="shared" si="484"/>
        <v>*</v>
      </c>
      <c r="EH694" s="58" t="str">
        <f t="shared" si="484"/>
        <v>No</v>
      </c>
      <c r="EI694" s="58" t="str">
        <f t="shared" si="484"/>
        <v>*</v>
      </c>
      <c r="EJ694" s="58" t="str">
        <f t="shared" si="484"/>
        <v>No</v>
      </c>
      <c r="EK694" s="58" t="str">
        <f t="shared" si="484"/>
        <v>*</v>
      </c>
      <c r="EL694" s="109"/>
      <c r="EM694" s="109"/>
    </row>
    <row r="695" spans="1:143" s="58" customFormat="1" ht="12.75" customHeight="1" x14ac:dyDescent="0.25">
      <c r="A695" s="5"/>
      <c r="B695" s="96"/>
      <c r="C695" s="96"/>
      <c r="D695" s="96"/>
      <c r="E695" s="96"/>
      <c r="F695" s="96"/>
      <c r="G695" s="4" t="s">
        <v>4046</v>
      </c>
      <c r="H695" s="18"/>
      <c r="I695" s="18"/>
      <c r="J695" s="58" t="str">
        <f t="shared" ref="J695:AO695" si="485">IF(J$9="Include",IF(AND(J697="No",J699="No",J701="No"),IF(J216="Yes (Third Party)", "Yes","No"),"Yes"),"*")</f>
        <v>Yes</v>
      </c>
      <c r="K695" s="58" t="str">
        <f t="shared" si="485"/>
        <v>Yes</v>
      </c>
      <c r="L695" s="58" t="str">
        <f t="shared" si="485"/>
        <v>*</v>
      </c>
      <c r="M695" s="58" t="str">
        <f t="shared" si="485"/>
        <v>Yes</v>
      </c>
      <c r="N695" s="58" t="str">
        <f t="shared" si="485"/>
        <v>*</v>
      </c>
      <c r="O695" s="58" t="str">
        <f t="shared" si="485"/>
        <v>Yes</v>
      </c>
      <c r="P695" s="58" t="str">
        <f t="shared" si="485"/>
        <v>*</v>
      </c>
      <c r="Q695" s="58" t="str">
        <f t="shared" si="485"/>
        <v>Yes</v>
      </c>
      <c r="R695" s="58" t="str">
        <f t="shared" si="485"/>
        <v>*</v>
      </c>
      <c r="S695" s="58" t="str">
        <f t="shared" si="485"/>
        <v>Yes</v>
      </c>
      <c r="T695" s="58" t="str">
        <f t="shared" si="485"/>
        <v>*</v>
      </c>
      <c r="U695" s="58" t="str">
        <f t="shared" si="485"/>
        <v>No</v>
      </c>
      <c r="V695" s="58" t="str">
        <f t="shared" si="485"/>
        <v>No</v>
      </c>
      <c r="W695" s="58" t="str">
        <f t="shared" si="485"/>
        <v>No</v>
      </c>
      <c r="X695" s="58" t="str">
        <f t="shared" si="485"/>
        <v>*</v>
      </c>
      <c r="Y695" s="58" t="str">
        <f t="shared" si="485"/>
        <v>Yes</v>
      </c>
      <c r="Z695" s="58" t="str">
        <f t="shared" si="485"/>
        <v>*</v>
      </c>
      <c r="AA695" s="58" t="str">
        <f t="shared" si="485"/>
        <v>Yes</v>
      </c>
      <c r="AB695" s="58" t="str">
        <f t="shared" si="485"/>
        <v>*</v>
      </c>
      <c r="AC695" s="58" t="str">
        <f t="shared" si="485"/>
        <v>Yes</v>
      </c>
      <c r="AD695" s="58" t="str">
        <f t="shared" si="485"/>
        <v>Yes</v>
      </c>
      <c r="AE695" s="58" t="str">
        <f t="shared" si="485"/>
        <v>*</v>
      </c>
      <c r="AF695" s="58" t="str">
        <f t="shared" si="485"/>
        <v>Yes</v>
      </c>
      <c r="AG695" s="58" t="str">
        <f t="shared" si="485"/>
        <v>Yes</v>
      </c>
      <c r="AH695" s="58" t="str">
        <f t="shared" si="485"/>
        <v>Yes</v>
      </c>
      <c r="AI695" s="58" t="str">
        <f t="shared" si="485"/>
        <v>*</v>
      </c>
      <c r="AJ695" s="58" t="str">
        <f t="shared" si="485"/>
        <v>Yes</v>
      </c>
      <c r="AK695" s="58" t="str">
        <f t="shared" si="485"/>
        <v>*</v>
      </c>
      <c r="AL695" s="58" t="str">
        <f t="shared" si="485"/>
        <v>Yes</v>
      </c>
      <c r="AM695" s="58" t="str">
        <f t="shared" si="485"/>
        <v>No</v>
      </c>
      <c r="AN695" s="58" t="str">
        <f t="shared" si="485"/>
        <v>Yes</v>
      </c>
      <c r="AO695" s="58" t="str">
        <f t="shared" si="485"/>
        <v>*</v>
      </c>
      <c r="AP695" s="58" t="str">
        <f t="shared" ref="AP695:BU695" si="486">IF(AP$9="Include",IF(AND(AP697="No",AP699="No",AP701="No"),IF(AP216="Yes (Third Party)", "Yes","No"),"Yes"),"*")</f>
        <v>No</v>
      </c>
      <c r="AQ695" s="58" t="str">
        <f t="shared" si="486"/>
        <v>*</v>
      </c>
      <c r="AR695" s="58" t="str">
        <f t="shared" si="486"/>
        <v>Yes</v>
      </c>
      <c r="AS695" s="58" t="str">
        <f t="shared" si="486"/>
        <v>*</v>
      </c>
      <c r="AT695" s="58" t="str">
        <f t="shared" si="486"/>
        <v>Yes</v>
      </c>
      <c r="AU695" s="58" t="str">
        <f t="shared" si="486"/>
        <v>No</v>
      </c>
      <c r="AV695" s="58" t="str">
        <f t="shared" si="486"/>
        <v>*</v>
      </c>
      <c r="AW695" s="58" t="str">
        <f t="shared" si="486"/>
        <v>*</v>
      </c>
      <c r="AX695" s="58" t="str">
        <f t="shared" si="486"/>
        <v>*</v>
      </c>
      <c r="AY695" s="58" t="str">
        <f t="shared" si="486"/>
        <v>*</v>
      </c>
      <c r="AZ695" s="58" t="str">
        <f t="shared" si="486"/>
        <v>Yes</v>
      </c>
      <c r="BA695" s="58" t="str">
        <f t="shared" si="486"/>
        <v>No</v>
      </c>
      <c r="BB695" s="58" t="str">
        <f t="shared" si="486"/>
        <v>Yes</v>
      </c>
      <c r="BC695" s="58" t="str">
        <f t="shared" si="486"/>
        <v>Yes</v>
      </c>
      <c r="BD695" s="58" t="str">
        <f t="shared" si="486"/>
        <v>No</v>
      </c>
      <c r="BE695" s="58" t="str">
        <f t="shared" si="486"/>
        <v>*</v>
      </c>
      <c r="BF695" s="58" t="str">
        <f t="shared" si="486"/>
        <v>*</v>
      </c>
      <c r="BG695" s="58" t="str">
        <f t="shared" si="486"/>
        <v>Yes</v>
      </c>
      <c r="BH695" s="58" t="str">
        <f t="shared" si="486"/>
        <v>*</v>
      </c>
      <c r="BI695" s="58" t="str">
        <f t="shared" si="486"/>
        <v>Yes</v>
      </c>
      <c r="BJ695" s="58" t="str">
        <f t="shared" si="486"/>
        <v>No</v>
      </c>
      <c r="BK695" s="58" t="str">
        <f t="shared" si="486"/>
        <v>*</v>
      </c>
      <c r="BL695" s="58" t="str">
        <f t="shared" si="486"/>
        <v>Yes</v>
      </c>
      <c r="BM695" s="58" t="str">
        <f t="shared" si="486"/>
        <v>*</v>
      </c>
      <c r="BN695" s="58" t="str">
        <f t="shared" si="486"/>
        <v>No</v>
      </c>
      <c r="BO695" s="58" t="str">
        <f t="shared" si="486"/>
        <v>Yes</v>
      </c>
      <c r="BP695" s="58" t="str">
        <f t="shared" si="486"/>
        <v>*</v>
      </c>
      <c r="BQ695" s="58" t="str">
        <f t="shared" si="486"/>
        <v>Yes</v>
      </c>
      <c r="BR695" s="58" t="str">
        <f t="shared" si="486"/>
        <v>*</v>
      </c>
      <c r="BS695" s="58" t="str">
        <f t="shared" si="486"/>
        <v>Yes</v>
      </c>
      <c r="BT695" s="58" t="str">
        <f t="shared" si="486"/>
        <v>Yes</v>
      </c>
      <c r="BU695" s="58" t="str">
        <f t="shared" si="486"/>
        <v>*</v>
      </c>
      <c r="BV695" s="58" t="str">
        <f t="shared" ref="BV695:DA695" si="487">IF(BV$9="Include",IF(AND(BV697="No",BV699="No",BV701="No"),IF(BV216="Yes (Third Party)", "Yes","No"),"Yes"),"*")</f>
        <v>Yes</v>
      </c>
      <c r="BW695" s="58" t="str">
        <f t="shared" si="487"/>
        <v>*</v>
      </c>
      <c r="BX695" s="58" t="str">
        <f t="shared" si="487"/>
        <v>Yes</v>
      </c>
      <c r="BY695" s="58" t="str">
        <f t="shared" si="487"/>
        <v>*</v>
      </c>
      <c r="BZ695" s="58" t="str">
        <f t="shared" si="487"/>
        <v>Yes</v>
      </c>
      <c r="CA695" s="58" t="str">
        <f t="shared" si="487"/>
        <v>No</v>
      </c>
      <c r="CB695" s="58" t="str">
        <f t="shared" si="487"/>
        <v>Yes</v>
      </c>
      <c r="CC695" s="58" t="str">
        <f t="shared" si="487"/>
        <v>Yes</v>
      </c>
      <c r="CD695" s="58" t="str">
        <f t="shared" si="487"/>
        <v>*</v>
      </c>
      <c r="CE695" s="58" t="str">
        <f t="shared" si="487"/>
        <v>*</v>
      </c>
      <c r="CF695" s="58" t="str">
        <f t="shared" si="487"/>
        <v>*</v>
      </c>
      <c r="CG695" s="58" t="str">
        <f t="shared" si="487"/>
        <v>Yes</v>
      </c>
      <c r="CH695" s="58" t="str">
        <f t="shared" si="487"/>
        <v>Yes</v>
      </c>
      <c r="CI695" s="58" t="str">
        <f t="shared" si="487"/>
        <v>*</v>
      </c>
      <c r="CJ695" s="58" t="str">
        <f t="shared" si="487"/>
        <v>No</v>
      </c>
      <c r="CK695" s="58" t="str">
        <f t="shared" si="487"/>
        <v>Yes</v>
      </c>
      <c r="CL695" s="58" t="str">
        <f t="shared" si="487"/>
        <v>Yes</v>
      </c>
      <c r="CM695" s="58" t="str">
        <f t="shared" si="487"/>
        <v>*</v>
      </c>
      <c r="CN695" s="58" t="str">
        <f t="shared" si="487"/>
        <v>Yes</v>
      </c>
      <c r="CO695" s="58" t="str">
        <f t="shared" si="487"/>
        <v>Yes</v>
      </c>
      <c r="CP695" s="58" t="str">
        <f t="shared" si="487"/>
        <v>*</v>
      </c>
      <c r="CQ695" s="58" t="str">
        <f t="shared" si="487"/>
        <v>Yes</v>
      </c>
      <c r="CR695" s="58" t="str">
        <f t="shared" si="487"/>
        <v>No</v>
      </c>
      <c r="CS695" s="58" t="str">
        <f t="shared" si="487"/>
        <v>Yes</v>
      </c>
      <c r="CT695" s="58" t="str">
        <f t="shared" si="487"/>
        <v>*</v>
      </c>
      <c r="CU695" s="58" t="str">
        <f t="shared" si="487"/>
        <v>Yes</v>
      </c>
      <c r="CV695" s="58" t="str">
        <f t="shared" si="487"/>
        <v>*</v>
      </c>
      <c r="CW695" s="58" t="str">
        <f t="shared" si="487"/>
        <v>Yes</v>
      </c>
      <c r="CX695" s="58" t="str">
        <f t="shared" si="487"/>
        <v>*</v>
      </c>
      <c r="CY695" s="58" t="str">
        <f t="shared" si="487"/>
        <v>Yes</v>
      </c>
      <c r="CZ695" s="58" t="str">
        <f t="shared" si="487"/>
        <v>*</v>
      </c>
      <c r="DA695" s="58" t="str">
        <f t="shared" si="487"/>
        <v>Yes</v>
      </c>
      <c r="DB695" s="58" t="str">
        <f t="shared" ref="DB695:EK695" si="488">IF(DB$9="Include",IF(AND(DB697="No",DB699="No",DB701="No"),IF(DB216="Yes (Third Party)", "Yes","No"),"Yes"),"*")</f>
        <v>*</v>
      </c>
      <c r="DC695" s="58" t="str">
        <f t="shared" si="488"/>
        <v>*</v>
      </c>
      <c r="DD695" s="58" t="str">
        <f t="shared" si="488"/>
        <v>No</v>
      </c>
      <c r="DE695" s="58" t="str">
        <f t="shared" si="488"/>
        <v>Yes</v>
      </c>
      <c r="DF695" s="58" t="str">
        <f t="shared" si="488"/>
        <v>*</v>
      </c>
      <c r="DG695" s="58" t="str">
        <f t="shared" si="488"/>
        <v>Yes</v>
      </c>
      <c r="DH695" s="58" t="str">
        <f t="shared" si="488"/>
        <v>Yes</v>
      </c>
      <c r="DI695" s="58" t="str">
        <f t="shared" si="488"/>
        <v>Yes</v>
      </c>
      <c r="DJ695" s="58" t="str">
        <f t="shared" si="488"/>
        <v>Yes</v>
      </c>
      <c r="DK695" s="58" t="str">
        <f t="shared" si="488"/>
        <v>*</v>
      </c>
      <c r="DL695" s="58" t="str">
        <f t="shared" si="488"/>
        <v>Yes</v>
      </c>
      <c r="DM695" s="58" t="str">
        <f t="shared" si="488"/>
        <v>*</v>
      </c>
      <c r="DN695" s="58" t="str">
        <f t="shared" si="488"/>
        <v>Yes</v>
      </c>
      <c r="DO695" s="58" t="str">
        <f t="shared" si="488"/>
        <v>*</v>
      </c>
      <c r="DP695" s="58" t="str">
        <f t="shared" si="488"/>
        <v>Yes</v>
      </c>
      <c r="DQ695" s="58" t="str">
        <f t="shared" si="488"/>
        <v>*</v>
      </c>
      <c r="DR695" s="58" t="str">
        <f t="shared" si="488"/>
        <v>*</v>
      </c>
      <c r="DS695" s="58" t="str">
        <f t="shared" si="488"/>
        <v>No</v>
      </c>
      <c r="DT695" s="58" t="str">
        <f t="shared" si="488"/>
        <v>Yes</v>
      </c>
      <c r="DU695" s="58" t="str">
        <f t="shared" si="488"/>
        <v>*</v>
      </c>
      <c r="DV695" s="58" t="str">
        <f t="shared" si="488"/>
        <v>*</v>
      </c>
      <c r="DW695" s="58" t="str">
        <f t="shared" si="488"/>
        <v>No</v>
      </c>
      <c r="DX695" s="58" t="str">
        <f t="shared" si="488"/>
        <v>Yes</v>
      </c>
      <c r="DY695" s="58" t="str">
        <f t="shared" si="488"/>
        <v>Yes</v>
      </c>
      <c r="DZ695" s="58" t="str">
        <f t="shared" si="488"/>
        <v>*</v>
      </c>
      <c r="EA695" s="58" t="str">
        <f t="shared" si="488"/>
        <v>Yes</v>
      </c>
      <c r="EB695" s="58" t="str">
        <f t="shared" si="488"/>
        <v>Yes</v>
      </c>
      <c r="EC695" s="58" t="str">
        <f t="shared" si="488"/>
        <v>Yes</v>
      </c>
      <c r="ED695" s="58" t="str">
        <f t="shared" si="488"/>
        <v>*</v>
      </c>
      <c r="EE695" s="58" t="str">
        <f t="shared" si="488"/>
        <v>Yes</v>
      </c>
      <c r="EF695" s="58" t="str">
        <f t="shared" si="488"/>
        <v>Yes</v>
      </c>
      <c r="EG695" s="58" t="str">
        <f t="shared" si="488"/>
        <v>*</v>
      </c>
      <c r="EH695" s="58" t="str">
        <f t="shared" si="488"/>
        <v>Yes</v>
      </c>
      <c r="EI695" s="58" t="str">
        <f t="shared" si="488"/>
        <v>*</v>
      </c>
      <c r="EJ695" s="58" t="str">
        <f t="shared" si="488"/>
        <v>Yes</v>
      </c>
      <c r="EK695" s="58" t="str">
        <f t="shared" si="488"/>
        <v>*</v>
      </c>
      <c r="EL695" s="109"/>
      <c r="EM695" s="109"/>
    </row>
    <row r="696" spans="1:143" s="58" customFormat="1" ht="12.75" customHeight="1" x14ac:dyDescent="0.25">
      <c r="A696" s="5"/>
      <c r="B696" s="96"/>
      <c r="C696" s="96"/>
      <c r="D696" s="96"/>
      <c r="E696" s="96"/>
      <c r="F696" s="96"/>
      <c r="G696" s="4" t="s">
        <v>4050</v>
      </c>
      <c r="H696" s="18"/>
      <c r="I696" s="18"/>
      <c r="J696" s="58" t="str">
        <f>IF(J$9="Include",IF(JoinAll(", ",J698,J700,J702)=0,"*",JoinAll(", ",J698,J700,J702)),"*")</f>
        <v>GB</v>
      </c>
      <c r="K696" s="58" t="str">
        <f>IF(K$9="Include",IF(JoinAll(", ",K698,K700,K702)=0,"*",JoinAll(", ",K698,K700,K702)),"*")</f>
        <v>*</v>
      </c>
      <c r="L696" s="58" t="str">
        <f>IF(L$9="Include",IF(JoinAll(", ",L698,L700,L702)=0,"*",JoinAll(", ",L698,L700,L702)),"*")</f>
        <v>*</v>
      </c>
      <c r="M696" s="58" t="str">
        <f>IF(M$9="Include",IF(JoinAll(", ",M698,M700,M702)=0,"*",JoinAll(", ",M698,M700,M702)),"*")</f>
        <v>GB, US</v>
      </c>
      <c r="N696" s="58" t="str">
        <f>IF(N$9="Include",IF(JoinAll(", ",N698,N700,N702)=0,"*",JoinAll(", ",N698,N700,N702)),"*")</f>
        <v>*</v>
      </c>
      <c r="O696" s="58" t="str">
        <f>IF(O$9="Include",IF(JoinAll(", ",O698,O700,O702)=0,"*",JoinAll(", ",O698,O700,O702)),"*")</f>
        <v>GB, US</v>
      </c>
      <c r="P696" s="58" t="str">
        <f>IF(P$9="Include",IF(JoinAll(", ",P698,P700,P702)=0,"*",JoinAll(", ",P698,P700,P702)),"*")</f>
        <v>*</v>
      </c>
      <c r="Q696" s="58" t="str">
        <f>IF(Q$9="Include",IF(JoinAll(", ",Q698,Q700,Q702)=0,"*",JoinAll(", ",Q698,Q700,Q702)),"*")</f>
        <v>GB, US</v>
      </c>
      <c r="R696" s="58" t="str">
        <f>IF(R$9="Include",IF(JoinAll(", ",R698,R700,R702)=0,"*",JoinAll(", ",R698,R700,R702)),"*")</f>
        <v>*</v>
      </c>
      <c r="S696" s="58" t="str">
        <f>IF(S$9="Include",IF(JoinAll(", ",S698,S700,S702)=0,"*",JoinAll(", ",S698,S700,S702)),"*")</f>
        <v>US</v>
      </c>
      <c r="T696" s="58" t="str">
        <f>IF(T$9="Include",IF(JoinAll(", ",T698,T700,T702)=0,"*",JoinAll(", ",T698,T700,T702)),"*")</f>
        <v>*</v>
      </c>
      <c r="U696" s="58" t="str">
        <f>IF(U$9="Include",IF(JoinAll(", ",U698,U700,U702)=0,"*",JoinAll(", ",U698,U700,U702)),"*")</f>
        <v>*</v>
      </c>
      <c r="V696" s="58" t="str">
        <f>IF(V$9="Include",IF(JoinAll(", ",V698,V700,V702)=0,"*",JoinAll(", ",V698,V700,V702)),"*")</f>
        <v>*</v>
      </c>
      <c r="W696" s="58" t="str">
        <f>IF(W$9="Include",IF(JoinAll(", ",W698,W700,W702)=0,"*",JoinAll(", ",W698,W700,W702)),"*")</f>
        <v>*</v>
      </c>
      <c r="X696" s="58" t="str">
        <f>IF(X$9="Include",IF(JoinAll(", ",X698,X700,X702)=0,"*",JoinAll(", ",X698,X700,X702)),"*")</f>
        <v>*</v>
      </c>
      <c r="Y696" s="58" t="str">
        <f>IF(Y$9="Include",IF(JoinAll(", ",Y698,Y700,Y702)=0,"*",JoinAll(", ",Y698,Y700,Y702)),"*")</f>
        <v>GB, US</v>
      </c>
      <c r="Z696" s="58" t="str">
        <f>IF(Z$9="Include",IF(JoinAll(", ",Z698,Z700,Z702)=0,"*",JoinAll(", ",Z698,Z700,Z702)),"*")</f>
        <v>*</v>
      </c>
      <c r="AA696" s="58" t="str">
        <f>IF(AA$9="Include",IF(JoinAll(", ",AA698,AA700,AA702)=0,"*",JoinAll(", ",AA698,AA700,AA702)),"*")</f>
        <v>GB, US</v>
      </c>
      <c r="AB696" s="58" t="str">
        <f>IF(AB$9="Include",IF(JoinAll(", ",AB698,AB700,AB702)=0,"*",JoinAll(", ",AB698,AB700,AB702)),"*")</f>
        <v>*</v>
      </c>
      <c r="AC696" s="58" t="str">
        <f>IF(AC$9="Include",IF(JoinAll(", ",AC698,AC700,AC702)=0,"*",JoinAll(", ",AC698,AC700,AC702)),"*")</f>
        <v>US</v>
      </c>
      <c r="AD696" s="58" t="str">
        <f>IF(AD$9="Include",IF(JoinAll(", ",AD698,AD700,AD702)=0,"*",JoinAll(", ",AD698,AD700,AD702)),"*")</f>
        <v>US</v>
      </c>
      <c r="AE696" s="58" t="str">
        <f>IF(AE$9="Include",IF(JoinAll(", ",AE698,AE700,AE702)=0,"*",JoinAll(", ",AE698,AE700,AE702)),"*")</f>
        <v>*</v>
      </c>
      <c r="AF696" s="58" t="str">
        <f>IF(AF$9="Include",IF(JoinAll(", ",AF698,AF700,AF702)=0,"*",JoinAll(", ",AF698,AF700,AF702)),"*")</f>
        <v>US</v>
      </c>
      <c r="AG696" s="58" t="str">
        <f>IF(AG$9="Include",IF(JoinAll(", ",AG698,AG700,AG702)=0,"*",JoinAll(", ",AG698,AG700,AG702)),"*")</f>
        <v>US</v>
      </c>
      <c r="AH696" s="58" t="str">
        <f>IF(AH$9="Include",IF(JoinAll(", ",AH698,AH700,AH702)=0,"*",JoinAll(", ",AH698,AH700,AH702)),"*")</f>
        <v>*</v>
      </c>
      <c r="AI696" s="58" t="str">
        <f>IF(AI$9="Include",IF(JoinAll(", ",AI698,AI700,AI702)=0,"*",JoinAll(", ",AI698,AI700,AI702)),"*")</f>
        <v>*</v>
      </c>
      <c r="AJ696" s="58" t="str">
        <f>IF(AJ$9="Include",IF(JoinAll(", ",AJ698,AJ700,AJ702)=0,"*",JoinAll(", ",AJ698,AJ700,AJ702)),"*")</f>
        <v>US</v>
      </c>
      <c r="AK696" s="58" t="str">
        <f>IF(AK$9="Include",IF(JoinAll(", ",AK698,AK700,AK702)=0,"*",JoinAll(", ",AK698,AK700,AK702)),"*")</f>
        <v>*</v>
      </c>
      <c r="AL696" s="58" t="str">
        <f>IF(AL$9="Include",IF(JoinAll(", ",AL698,AL700,AL702)=0,"*",JoinAll(", ",AL698,AL700,AL702)),"*")</f>
        <v>US</v>
      </c>
      <c r="AM696" s="58" t="str">
        <f>IF(AM$9="Include",IF(JoinAll(", ",AM698,AM700,AM702)=0,"*",JoinAll(", ",AM698,AM700,AM702)),"*")</f>
        <v>*</v>
      </c>
      <c r="AN696" s="58" t="str">
        <f>IF(AN$9="Include",IF(JoinAll(", ",AN698,AN700,AN702)=0,"*",JoinAll(", ",AN698,AN700,AN702)),"*")</f>
        <v>US</v>
      </c>
      <c r="AO696" s="58" t="str">
        <f>IF(AO$9="Include",IF(JoinAll(", ",AO698,AO700,AO702)=0,"*",JoinAll(", ",AO698,AO700,AO702)),"*")</f>
        <v>*</v>
      </c>
      <c r="AP696" s="58" t="str">
        <f>IF(AP$9="Include",IF(JoinAll(", ",AP698,AP700,AP702)=0,"*",JoinAll(", ",AP698,AP700,AP702)),"*")</f>
        <v>*</v>
      </c>
      <c r="AQ696" s="58" t="str">
        <f>IF(AQ$9="Include",IF(JoinAll(", ",AQ698,AQ700,AQ702)=0,"*",JoinAll(", ",AQ698,AQ700,AQ702)),"*")</f>
        <v>*</v>
      </c>
      <c r="AR696" s="58" t="str">
        <f>IF(AR$9="Include",IF(JoinAll(", ",AR698,AR700,AR702)=0,"*",JoinAll(", ",AR698,AR700,AR702)),"*")</f>
        <v>*</v>
      </c>
      <c r="AS696" s="58" t="str">
        <f>IF(AS$9="Include",IF(JoinAll(", ",AS698,AS700,AS702)=0,"*",JoinAll(", ",AS698,AS700,AS702)),"*")</f>
        <v>*</v>
      </c>
      <c r="AT696" s="58" t="str">
        <f>IF(AT$9="Include",IF(JoinAll(", ",AT698,AT700,AT702)=0,"*",JoinAll(", ",AT698,AT700,AT702)),"*")</f>
        <v>US</v>
      </c>
      <c r="AU696" s="58" t="str">
        <f>IF(AU$9="Include",IF(JoinAll(", ",AU698,AU700,AU702)=0,"*",JoinAll(", ",AU698,AU700,AU702)),"*")</f>
        <v>*</v>
      </c>
      <c r="AV696" s="58" t="str">
        <f>IF(AV$9="Include",IF(JoinAll(", ",AV698,AV700,AV702)=0,"*",JoinAll(", ",AV698,AV700,AV702)),"*")</f>
        <v>*</v>
      </c>
      <c r="AW696" s="58" t="str">
        <f>IF(AW$9="Include",IF(JoinAll(", ",AW698,AW700,AW702)=0,"*",JoinAll(", ",AW698,AW700,AW702)),"*")</f>
        <v>*</v>
      </c>
      <c r="AX696" s="58" t="str">
        <f>IF(AX$9="Include",IF(JoinAll(", ",AX698,AX700,AX702)=0,"*",JoinAll(", ",AX698,AX700,AX702)),"*")</f>
        <v>*</v>
      </c>
      <c r="AY696" s="58" t="str">
        <f>IF(AY$9="Include",IF(JoinAll(", ",AY698,AY700,AY702)=0,"*",JoinAll(", ",AY698,AY700,AY702)),"*")</f>
        <v>*</v>
      </c>
      <c r="AZ696" s="58" t="str">
        <f>IF(AZ$9="Include",IF(JoinAll(", ",AZ698,AZ700,AZ702)=0,"*",JoinAll(", ",AZ698,AZ700,AZ702)),"*")</f>
        <v>US</v>
      </c>
      <c r="BA696" s="58" t="str">
        <f>IF(BA$9="Include",IF(JoinAll(", ",BA698,BA700,BA702)=0,"*",JoinAll(", ",BA698,BA700,BA702)),"*")</f>
        <v>*</v>
      </c>
      <c r="BB696" s="58" t="str">
        <f>IF(BB$9="Include",IF(JoinAll(", ",BB698,BB700,BB702)=0,"*",JoinAll(", ",BB698,BB700,BB702)),"*")</f>
        <v>AU</v>
      </c>
      <c r="BC696" s="58" t="str">
        <f>IF(BC$9="Include",IF(JoinAll(", ",BC698,BC700,BC702)=0,"*",JoinAll(", ",BC698,BC700,BC702)),"*")</f>
        <v>AU</v>
      </c>
      <c r="BD696" s="58" t="str">
        <f>IF(BD$9="Include",IF(JoinAll(", ",BD698,BD700,BD702)=0,"*",JoinAll(", ",BD698,BD700,BD702)),"*")</f>
        <v>*</v>
      </c>
      <c r="BE696" s="58" t="str">
        <f>IF(BE$9="Include",IF(JoinAll(", ",BE698,BE700,BE702)=0,"*",JoinAll(", ",BE698,BE700,BE702)),"*")</f>
        <v>*</v>
      </c>
      <c r="BF696" s="58" t="str">
        <f>IF(BF$9="Include",IF(JoinAll(", ",BF698,BF700,BF702)=0,"*",JoinAll(", ",BF698,BF700,BF702)),"*")</f>
        <v>*</v>
      </c>
      <c r="BG696" s="58" t="str">
        <f>IF(BG$9="Include",IF(JoinAll(", ",BG698,BG700,BG702)=0,"*",JoinAll(", ",BG698,BG700,BG702)),"*")</f>
        <v>*</v>
      </c>
      <c r="BH696" s="58" t="str">
        <f>IF(BH$9="Include",IF(JoinAll(", ",BH698,BH700,BH702)=0,"*",JoinAll(", ",BH698,BH700,BH702)),"*")</f>
        <v>*</v>
      </c>
      <c r="BI696" s="58" t="str">
        <f>IF(BI$9="Include",IF(JoinAll(", ",BI698,BI700,BI702)=0,"*",JoinAll(", ",BI698,BI700,BI702)),"*")</f>
        <v>US</v>
      </c>
      <c r="BJ696" s="58" t="str">
        <f>IF(BJ$9="Include",IF(JoinAll(", ",BJ698,BJ700,BJ702)=0,"*",JoinAll(", ",BJ698,BJ700,BJ702)),"*")</f>
        <v>*</v>
      </c>
      <c r="BK696" s="58" t="str">
        <f>IF(BK$9="Include",IF(JoinAll(", ",BK698,BK700,BK702)=0,"*",JoinAll(", ",BK698,BK700,BK702)),"*")</f>
        <v>*</v>
      </c>
      <c r="BL696" s="58" t="str">
        <f>IF(BL$9="Include",IF(JoinAll(", ",BL698,BL700,BL702)=0,"*",JoinAll(", ",BL698,BL700,BL702)),"*")</f>
        <v>US</v>
      </c>
      <c r="BM696" s="58" t="str">
        <f>IF(BM$9="Include",IF(JoinAll(", ",BM698,BM700,BM702)=0,"*",JoinAll(", ",BM698,BM700,BM702)),"*")</f>
        <v>*</v>
      </c>
      <c r="BN696" s="58" t="str">
        <f>IF(BN$9="Include",IF(JoinAll(", ",BN698,BN700,BN702)=0,"*",JoinAll(", ",BN698,BN700,BN702)),"*")</f>
        <v>*</v>
      </c>
      <c r="BO696" s="58" t="str">
        <f>IF(BO$9="Include",IF(JoinAll(", ",BO698,BO700,BO702)=0,"*",JoinAll(", ",BO698,BO700,BO702)),"*")</f>
        <v>GB, US, ZZ</v>
      </c>
      <c r="BP696" s="58" t="str">
        <f>IF(BP$9="Include",IF(JoinAll(", ",BP698,BP700,BP702)=0,"*",JoinAll(", ",BP698,BP700,BP702)),"*")</f>
        <v>*</v>
      </c>
      <c r="BQ696" s="58" t="str">
        <f>IF(BQ$9="Include",IF(JoinAll(", ",BQ698,BQ700,BQ702)=0,"*",JoinAll(", ",BQ698,BQ700,BQ702)),"*")</f>
        <v>GB, US</v>
      </c>
      <c r="BR696" s="58" t="str">
        <f>IF(BR$9="Include",IF(JoinAll(", ",BR698,BR700,BR702)=0,"*",JoinAll(", ",BR698,BR700,BR702)),"*")</f>
        <v>*</v>
      </c>
      <c r="BS696" s="58" t="str">
        <f>IF(BS$9="Include",IF(JoinAll(", ",BS698,BS700,BS702)=0,"*",JoinAll(", ",BS698,BS700,BS702)),"*")</f>
        <v>US</v>
      </c>
      <c r="BT696" s="58" t="str">
        <f>IF(BT$9="Include",IF(JoinAll(", ",BT698,BT700,BT702)=0,"*",JoinAll(", ",BT698,BT700,BT702)),"*")</f>
        <v>GB, US</v>
      </c>
      <c r="BU696" s="58" t="str">
        <f>IF(BU$9="Include",IF(JoinAll(", ",BU698,BU700,BU702)=0,"*",JoinAll(", ",BU698,BU700,BU702)),"*")</f>
        <v>*</v>
      </c>
      <c r="BV696" s="58" t="str">
        <f>IF(BV$9="Include",IF(JoinAll(", ",BV698,BV700,BV702)=0,"*",JoinAll(", ",BV698,BV700,BV702)),"*")</f>
        <v>GB, US</v>
      </c>
      <c r="BW696" s="58" t="str">
        <f>IF(BW$9="Include",IF(JoinAll(", ",BW698,BW700,BW702)=0,"*",JoinAll(", ",BW698,BW700,BW702)),"*")</f>
        <v>*</v>
      </c>
      <c r="BX696" s="58" t="str">
        <f>IF(BX$9="Include",IF(JoinAll(", ",BX698,BX700,BX702)=0,"*",JoinAll(", ",BX698,BX700,BX702)),"*")</f>
        <v>US</v>
      </c>
      <c r="BY696" s="58" t="str">
        <f>IF(BY$9="Include",IF(JoinAll(", ",BY698,BY700,BY702)=0,"*",JoinAll(", ",BY698,BY700,BY702)),"*")</f>
        <v>*</v>
      </c>
      <c r="BZ696" s="58" t="str">
        <f>IF(BZ$9="Include",IF(JoinAll(", ",BZ698,BZ700,BZ702)=0,"*",JoinAll(", ",BZ698,BZ700,BZ702)),"*")</f>
        <v>*</v>
      </c>
      <c r="CA696" s="58" t="str">
        <f>IF(CA$9="Include",IF(JoinAll(", ",CA698,CA700,CA702)=0,"*",JoinAll(", ",CA698,CA700,CA702)),"*")</f>
        <v>*</v>
      </c>
      <c r="CB696" s="58" t="str">
        <f>IF(CB$9="Include",IF(JoinAll(", ",CB698,CB700,CB702)=0,"*",JoinAll(", ",CB698,CB700,CB702)),"*")</f>
        <v>US, ZZ</v>
      </c>
      <c r="CC696" s="58" t="str">
        <f>IF(CC$9="Include",IF(JoinAll(", ",CC698,CC700,CC702)=0,"*",JoinAll(", ",CC698,CC700,CC702)),"*")</f>
        <v>US</v>
      </c>
      <c r="CD696" s="58" t="str">
        <f>IF(CD$9="Include",IF(JoinAll(", ",CD698,CD700,CD702)=0,"*",JoinAll(", ",CD698,CD700,CD702)),"*")</f>
        <v>*</v>
      </c>
      <c r="CE696" s="58" t="str">
        <f>IF(CE$9="Include",IF(JoinAll(", ",CE698,CE700,CE702)=0,"*",JoinAll(", ",CE698,CE700,CE702)),"*")</f>
        <v>*</v>
      </c>
      <c r="CF696" s="58" t="str">
        <f>IF(CF$9="Include",IF(JoinAll(", ",CF698,CF700,CF702)=0,"*",JoinAll(", ",CF698,CF700,CF702)),"*")</f>
        <v>*</v>
      </c>
      <c r="CG696" s="58" t="str">
        <f>IF(CG$9="Include",IF(JoinAll(", ",CG698,CG700,CG702)=0,"*",JoinAll(", ",CG698,CG700,CG702)),"*")</f>
        <v>US</v>
      </c>
      <c r="CH696" s="58" t="str">
        <f>IF(CH$9="Include",IF(JoinAll(", ",CH698,CH700,CH702)=0,"*",JoinAll(", ",CH698,CH700,CH702)),"*")</f>
        <v>GB, US</v>
      </c>
      <c r="CI696" s="58" t="str">
        <f>IF(CI$9="Include",IF(JoinAll(", ",CI698,CI700,CI702)=0,"*",JoinAll(", ",CI698,CI700,CI702)),"*")</f>
        <v>*</v>
      </c>
      <c r="CJ696" s="58" t="str">
        <f>IF(CJ$9="Include",IF(JoinAll(", ",CJ698,CJ700,CJ702)=0,"*",JoinAll(", ",CJ698,CJ700,CJ702)),"*")</f>
        <v>*</v>
      </c>
      <c r="CK696" s="58" t="str">
        <f>IF(CK$9="Include",IF(JoinAll(", ",CK698,CK700,CK702)=0,"*",JoinAll(", ",CK698,CK700,CK702)),"*")</f>
        <v>*</v>
      </c>
      <c r="CL696" s="58" t="str">
        <f>IF(CL$9="Include",IF(JoinAll(", ",CL698,CL700,CL702)=0,"*",JoinAll(", ",CL698,CL700,CL702)),"*")</f>
        <v>US</v>
      </c>
      <c r="CM696" s="58" t="str">
        <f>IF(CM$9="Include",IF(JoinAll(", ",CM698,CM700,CM702)=0,"*",JoinAll(", ",CM698,CM700,CM702)),"*")</f>
        <v>*</v>
      </c>
      <c r="CN696" s="58" t="str">
        <f>IF(CN$9="Include",IF(JoinAll(", ",CN698,CN700,CN702)=0,"*",JoinAll(", ",CN698,CN700,CN702)),"*")</f>
        <v>*</v>
      </c>
      <c r="CO696" s="58" t="str">
        <f>IF(CO$9="Include",IF(JoinAll(", ",CO698,CO700,CO702)=0,"*",JoinAll(", ",CO698,CO700,CO702)),"*")</f>
        <v>GB, US</v>
      </c>
      <c r="CP696" s="58" t="str">
        <f>IF(CP$9="Include",IF(JoinAll(", ",CP698,CP700,CP702)=0,"*",JoinAll(", ",CP698,CP700,CP702)),"*")</f>
        <v>*</v>
      </c>
      <c r="CQ696" s="58" t="str">
        <f>IF(CQ$9="Include",IF(JoinAll(", ",CQ698,CQ700,CQ702)=0,"*",JoinAll(", ",CQ698,CQ700,CQ702)),"*")</f>
        <v>US</v>
      </c>
      <c r="CR696" s="58" t="str">
        <f>IF(CR$9="Include",IF(JoinAll(", ",CR698,CR700,CR702)=0,"*",JoinAll(", ",CR698,CR700,CR702)),"*")</f>
        <v>*</v>
      </c>
      <c r="CS696" s="58" t="str">
        <f>IF(CS$9="Include",IF(JoinAll(", ",CS698,CS700,CS702)=0,"*",JoinAll(", ",CS698,CS700,CS702)),"*")</f>
        <v>DE</v>
      </c>
      <c r="CT696" s="58" t="str">
        <f>IF(CT$9="Include",IF(JoinAll(", ",CT698,CT700,CT702)=0,"*",JoinAll(", ",CT698,CT700,CT702)),"*")</f>
        <v>*</v>
      </c>
      <c r="CU696" s="58" t="str">
        <f>IF(CU$9="Include",IF(JoinAll(", ",CU698,CU700,CU702)=0,"*",JoinAll(", ",CU698,CU700,CU702)),"*")</f>
        <v>*</v>
      </c>
      <c r="CV696" s="58" t="str">
        <f>IF(CV$9="Include",IF(JoinAll(", ",CV698,CV700,CV702)=0,"*",JoinAll(", ",CV698,CV700,CV702)),"*")</f>
        <v>*</v>
      </c>
      <c r="CW696" s="58" t="str">
        <f>IF(CW$9="Include",IF(JoinAll(", ",CW698,CW700,CW702)=0,"*",JoinAll(", ",CW698,CW700,CW702)),"*")</f>
        <v>GB, US</v>
      </c>
      <c r="CX696" s="58" t="str">
        <f>IF(CX$9="Include",IF(JoinAll(", ",CX698,CX700,CX702)=0,"*",JoinAll(", ",CX698,CX700,CX702)),"*")</f>
        <v>*</v>
      </c>
      <c r="CY696" s="58" t="str">
        <f>IF(CY$9="Include",IF(JoinAll(", ",CY698,CY700,CY702)=0,"*",JoinAll(", ",CY698,CY700,CY702)),"*")</f>
        <v>GB, US</v>
      </c>
      <c r="CZ696" s="58" t="str">
        <f>IF(CZ$9="Include",IF(JoinAll(", ",CZ698,CZ700,CZ702)=0,"*",JoinAll(", ",CZ698,CZ700,CZ702)),"*")</f>
        <v>*</v>
      </c>
      <c r="DA696" s="58" t="str">
        <f>IF(DA$9="Include",IF(JoinAll(", ",DA698,DA700,DA702)=0,"*",JoinAll(", ",DA698,DA700,DA702)),"*")</f>
        <v>GB, US</v>
      </c>
      <c r="DB696" s="58" t="str">
        <f>IF(DB$9="Include",IF(JoinAll(", ",DB698,DB700,DB702)=0,"*",JoinAll(", ",DB698,DB700,DB702)),"*")</f>
        <v>*</v>
      </c>
      <c r="DC696" s="58" t="str">
        <f>IF(DC$9="Include",IF(JoinAll(", ",DC698,DC700,DC702)=0,"*",JoinAll(", ",DC698,DC700,DC702)),"*")</f>
        <v>*</v>
      </c>
      <c r="DD696" s="58" t="str">
        <f>IF(DD$9="Include",IF(JoinAll(", ",DD698,DD700,DD702)=0,"*",JoinAll(", ",DD698,DD700,DD702)),"*")</f>
        <v>*</v>
      </c>
      <c r="DE696" s="58" t="str">
        <f>IF(DE$9="Include",IF(JoinAll(", ",DE698,DE700,DE702)=0,"*",JoinAll(", ",DE698,DE700,DE702)),"*")</f>
        <v>US</v>
      </c>
      <c r="DF696" s="58" t="str">
        <f>IF(DF$9="Include",IF(JoinAll(", ",DF698,DF700,DF702)=0,"*",JoinAll(", ",DF698,DF700,DF702)),"*")</f>
        <v>*</v>
      </c>
      <c r="DG696" s="58" t="str">
        <f>IF(DG$9="Include",IF(JoinAll(", ",DG698,DG700,DG702)=0,"*",JoinAll(", ",DG698,DG700,DG702)),"*")</f>
        <v>GB, US</v>
      </c>
      <c r="DH696" s="58" t="str">
        <f>IF(DH$9="Include",IF(JoinAll(", ",DH698,DH700,DH702)=0,"*",JoinAll(", ",DH698,DH700,DH702)),"*")</f>
        <v>GB, US</v>
      </c>
      <c r="DI696" s="58" t="str">
        <f>IF(DI$9="Include",IF(JoinAll(", ",DI698,DI700,DI702)=0,"*",JoinAll(", ",DI698,DI700,DI702)),"*")</f>
        <v>AU, US</v>
      </c>
      <c r="DJ696" s="58" t="str">
        <f>IF(DJ$9="Include",IF(JoinAll(", ",DJ698,DJ700,DJ702)=0,"*",JoinAll(", ",DJ698,DJ700,DJ702)),"*")</f>
        <v>GB, US</v>
      </c>
      <c r="DK696" s="58" t="str">
        <f>IF(DK$9="Include",IF(JoinAll(", ",DK698,DK700,DK702)=0,"*",JoinAll(", ",DK698,DK700,DK702)),"*")</f>
        <v>*</v>
      </c>
      <c r="DL696" s="58" t="str">
        <f>IF(DL$9="Include",IF(JoinAll(", ",DL698,DL700,DL702)=0,"*",JoinAll(", ",DL698,DL700,DL702)),"*")</f>
        <v>GB</v>
      </c>
      <c r="DM696" s="58" t="str">
        <f>IF(DM$9="Include",IF(JoinAll(", ",DM698,DM700,DM702)=0,"*",JoinAll(", ",DM698,DM700,DM702)),"*")</f>
        <v>*</v>
      </c>
      <c r="DN696" s="58" t="str">
        <f>IF(DN$9="Include",IF(JoinAll(", ",DN698,DN700,DN702)=0,"*",JoinAll(", ",DN698,DN700,DN702)),"*")</f>
        <v>GB</v>
      </c>
      <c r="DO696" s="58" t="str">
        <f>IF(DO$9="Include",IF(JoinAll(", ",DO698,DO700,DO702)=0,"*",JoinAll(", ",DO698,DO700,DO702)),"*")</f>
        <v>*</v>
      </c>
      <c r="DP696" s="58" t="str">
        <f>IF(DP$9="Include",IF(JoinAll(", ",DP698,DP700,DP702)=0,"*",JoinAll(", ",DP698,DP700,DP702)),"*")</f>
        <v>US</v>
      </c>
      <c r="DQ696" s="58" t="str">
        <f>IF(DQ$9="Include",IF(JoinAll(", ",DQ698,DQ700,DQ702)=0,"*",JoinAll(", ",DQ698,DQ700,DQ702)),"*")</f>
        <v>*</v>
      </c>
      <c r="DR696" s="58" t="str">
        <f>IF(DR$9="Include",IF(JoinAll(", ",DR698,DR700,DR702)=0,"*",JoinAll(", ",DR698,DR700,DR702)),"*")</f>
        <v>*</v>
      </c>
      <c r="DS696" s="58" t="str">
        <f>IF(DS$9="Include",IF(JoinAll(", ",DS698,DS700,DS702)=0,"*",JoinAll(", ",DS698,DS700,DS702)),"*")</f>
        <v>*</v>
      </c>
      <c r="DT696" s="58" t="str">
        <f>IF(DT$9="Include",IF(JoinAll(", ",DT698,DT700,DT702)=0,"*",JoinAll(", ",DT698,DT700,DT702)),"*")</f>
        <v>US</v>
      </c>
      <c r="DU696" s="58" t="str">
        <f>IF(DU$9="Include",IF(JoinAll(", ",DU698,DU700,DU702)=0,"*",JoinAll(", ",DU698,DU700,DU702)),"*")</f>
        <v>*</v>
      </c>
      <c r="DV696" s="58" t="str">
        <f>IF(DV$9="Include",IF(JoinAll(", ",DV698,DV700,DV702)=0,"*",JoinAll(", ",DV698,DV700,DV702)),"*")</f>
        <v>*</v>
      </c>
      <c r="DW696" s="58" t="str">
        <f>IF(DW$9="Include",IF(JoinAll(", ",DW698,DW700,DW702)=0,"*",JoinAll(", ",DW698,DW700,DW702)),"*")</f>
        <v>*</v>
      </c>
      <c r="DX696" s="58" t="str">
        <f>IF(DX$9="Include",IF(JoinAll(", ",DX698,DX700,DX702)=0,"*",JoinAll(", ",DX698,DX700,DX702)),"*")</f>
        <v>*</v>
      </c>
      <c r="DY696" s="58" t="str">
        <f>IF(DY$9="Include",IF(JoinAll(", ",DY698,DY700,DY702)=0,"*",JoinAll(", ",DY698,DY700,DY702)),"*")</f>
        <v>GB, US</v>
      </c>
      <c r="DZ696" s="58" t="str">
        <f>IF(DZ$9="Include",IF(JoinAll(", ",DZ698,DZ700,DZ702)=0,"*",JoinAll(", ",DZ698,DZ700,DZ702)),"*")</f>
        <v>*</v>
      </c>
      <c r="EA696" s="58" t="str">
        <f>IF(EA$9="Include",IF(JoinAll(", ",EA698,EA700,EA702)=0,"*",JoinAll(", ",EA698,EA700,EA702)),"*")</f>
        <v>US</v>
      </c>
      <c r="EB696" s="58" t="str">
        <f>IF(EB$9="Include",IF(JoinAll(", ",EB698,EB700,EB702)=0,"*",JoinAll(", ",EB698,EB700,EB702)),"*")</f>
        <v>ZZ</v>
      </c>
      <c r="EC696" s="58" t="str">
        <f>IF(EC$9="Include",IF(JoinAll(", ",EC698,EC700,EC702)=0,"*",JoinAll(", ",EC698,EC700,EC702)),"*")</f>
        <v>DE, US</v>
      </c>
      <c r="ED696" s="58" t="str">
        <f>IF(ED$9="Include",IF(JoinAll(", ",ED698,ED700,ED702)=0,"*",JoinAll(", ",ED698,ED700,ED702)),"*")</f>
        <v>*</v>
      </c>
      <c r="EE696" s="58" t="str">
        <f>IF(EE$9="Include",IF(JoinAll(", ",EE698,EE700,EE702)=0,"*",JoinAll(", ",EE698,EE700,EE702)),"*")</f>
        <v>GB</v>
      </c>
      <c r="EF696" s="58" t="str">
        <f>IF(EF$9="Include",IF(JoinAll(", ",EF698,EF700,EF702)=0,"*",JoinAll(", ",EF698,EF700,EF702)),"*")</f>
        <v>DE, ZZ</v>
      </c>
      <c r="EG696" s="58" t="str">
        <f>IF(EG$9="Include",IF(JoinAll(", ",EG698,EG700,EG702)=0,"*",JoinAll(", ",EG698,EG700,EG702)),"*")</f>
        <v>*</v>
      </c>
      <c r="EH696" s="58" t="str">
        <f>IF(EH$9="Include",IF(JoinAll(", ",EH698,EH700,EH702)=0,"*",JoinAll(", ",EH698,EH700,EH702)),"*")</f>
        <v>US</v>
      </c>
      <c r="EI696" s="58" t="str">
        <f>IF(EI$9="Include",IF(JoinAll(", ",EI698,EI700,EI702)=0,"*",JoinAll(", ",EI698,EI700,EI702)),"*")</f>
        <v>*</v>
      </c>
      <c r="EJ696" s="58" t="str">
        <f>IF(EJ$9="Include",IF(JoinAll(", ",EJ698,EJ700,EJ702)=0,"*",JoinAll(", ",EJ698,EJ700,EJ702)),"*")</f>
        <v>US, ZZ</v>
      </c>
      <c r="EK696" s="58" t="str">
        <f>IF(EK$9="Include",IF(JoinAll(", ",EK698,EK700,EK702)=0,"*",JoinAll(", ",EK698,EK700,EK702)),"*")</f>
        <v>*</v>
      </c>
      <c r="EL696" s="109"/>
      <c r="EM696" s="109"/>
    </row>
    <row r="697" spans="1:143" s="58" customFormat="1" ht="12.75" customHeight="1" x14ac:dyDescent="0.25">
      <c r="A697" s="5"/>
      <c r="B697" s="96"/>
      <c r="C697" s="96"/>
      <c r="D697" s="96"/>
      <c r="E697" s="96"/>
      <c r="F697" s="96"/>
      <c r="G697" s="4" t="s">
        <v>473</v>
      </c>
      <c r="H697" s="18"/>
      <c r="I697" s="18"/>
      <c r="J697" s="58" t="str">
        <f>IF(J$9="Include",IF(AND(K$3=J$2,K$9="Include (Platform Duplicate)"),IF(JoinAll(",",J290,K290)="No","No",JoinAll(", ", IF(J290="No","",J290),IF(K290="No","",K290))),J290),"*")</f>
        <v>No</v>
      </c>
      <c r="K697" s="58" t="str">
        <f>IF(K$9="Include",IF(AND(L$3=K$2,L$9="Include (Platform Duplicate)"),IF(JoinAll(",",K290,L290)="No","No",JoinAll(", ", IF(K290="No","",K290),IF(L290="No","",L290))),K290),"*")</f>
        <v>No</v>
      </c>
      <c r="L697" s="58" t="str">
        <f>IF(L$9="Include",IF(AND(M$3=L$2,M$9="Include (Platform Duplicate)"),IF(JoinAll(",",L290,M290)="No","No",JoinAll(", ", IF(L290="No","",L290),IF(M290="No","",M290))),L290),"*")</f>
        <v>*</v>
      </c>
      <c r="M697" s="58" t="str">
        <f>IF(M$9="Include",IF(AND(N$3=M$2,N$9="Include (Platform Duplicate)"),IF(JoinAll(",",M290,N290)="No","No",JoinAll(", ", IF(M290="No","",M290),IF(N290="No","",N290))),M290),"*")</f>
        <v>No</v>
      </c>
      <c r="N697" s="58" t="str">
        <f>IF(N$9="Include",IF(AND(O$3=N$2,O$9="Include (Platform Duplicate)"),IF(JoinAll(",",N290,O290)="No","No",JoinAll(", ", IF(N290="No","",N290),IF(O290="No","",O290))),N290),"*")</f>
        <v>*</v>
      </c>
      <c r="O697" s="58" t="str">
        <f>IF(O$9="Include",IF(AND(P$3=O$2,P$9="Include (Platform Duplicate)"),IF(JoinAll(",",O290,P290)="No","No",JoinAll(", ", IF(O290="No","",O290),IF(P290="No","",P290))),O290),"*")</f>
        <v>No</v>
      </c>
      <c r="P697" s="58" t="str">
        <f>IF(P$9="Include",IF(AND(Q$3=P$2,Q$9="Include (Platform Duplicate)"),IF(JoinAll(",",P290,Q290)="No","No",JoinAll(", ", IF(P290="No","",P290),IF(Q290="No","",Q290))),P290),"*")</f>
        <v>*</v>
      </c>
      <c r="Q697" s="58" t="str">
        <f>IF(Q$9="Include",IF(AND(R$3=Q$2,R$9="Include (Platform Duplicate)"),IF(JoinAll(",",Q290,R290)="No","No",JoinAll(", ", IF(Q290="No","",Q290),IF(R290="No","",R290))),Q290),"*")</f>
        <v>No</v>
      </c>
      <c r="R697" s="58" t="str">
        <f>IF(R$9="Include",IF(AND(S$3=R$2,S$9="Include (Platform Duplicate)"),IF(JoinAll(",",R290,S290)="No","No",JoinAll(", ", IF(R290="No","",R290),IF(S290="No","",S290))),R290),"*")</f>
        <v>*</v>
      </c>
      <c r="S697" s="58" t="str">
        <f>IF(S$9="Include",IF(AND(T$3=S$2,T$9="Include (Platform Duplicate)"),IF(JoinAll(",",S290,T290)="No","No",JoinAll(", ", IF(S290="No","",S290),IF(T290="No","",T290))),S290),"*")</f>
        <v>No</v>
      </c>
      <c r="T697" s="58" t="str">
        <f>IF(T$9="Include",IF(AND(U$3=T$2,U$9="Include (Platform Duplicate)"),IF(JoinAll(",",T290,U290)="No","No",JoinAll(", ", IF(T290="No","",T290),IF(U290="No","",U290))),T290),"*")</f>
        <v>*</v>
      </c>
      <c r="U697" s="58" t="str">
        <f>IF(U$9="Include",IF(AND(V$3=U$2,V$9="Include (Platform Duplicate)"),IF(JoinAll(",",U290,V290)="No","No",JoinAll(", ", IF(U290="No","",U290),IF(V290="No","",V290))),U290),"*")</f>
        <v>No</v>
      </c>
      <c r="V697" s="58" t="str">
        <f>IF(V$9="Include",IF(AND(W$3=V$2,W$9="Include (Platform Duplicate)"),IF(JoinAll(",",V290,W290)="No","No",JoinAll(", ", IF(V290="No","",V290),IF(W290="No","",W290))),V290),"*")</f>
        <v>No</v>
      </c>
      <c r="W697" s="58" t="str">
        <f>IF(W$9="Include",IF(AND(X$3=W$2,X$9="Include (Platform Duplicate)"),IF(JoinAll(",",W290,X290)="No","No",JoinAll(", ", IF(W290="No","",W290),IF(X290="No","",X290))),W290),"*")</f>
        <v>No</v>
      </c>
      <c r="X697" s="58" t="str">
        <f>IF(X$9="Include",IF(AND(Y$3=X$2,Y$9="Include (Platform Duplicate)"),IF(JoinAll(",",X290,Y290)="No","No",JoinAll(", ", IF(X290="No","",X290),IF(Y290="No","",Y290))),X290),"*")</f>
        <v>*</v>
      </c>
      <c r="Y697" s="58" t="str">
        <f>IF(Y$9="Include",IF(AND(Z$3=Y$2,Z$9="Include (Platform Duplicate)"),IF(JoinAll(",",Y290,Z290)="No","No",JoinAll(", ", IF(Y290="No","",Y290),IF(Z290="No","",Z290))),Y290),"*")</f>
        <v>Yes</v>
      </c>
      <c r="Z697" s="58" t="str">
        <f>IF(Z$9="Include",IF(AND(AA$3=Z$2,AA$9="Include (Platform Duplicate)"),IF(JoinAll(",",Z290,AA290)="No","No",JoinAll(", ", IF(Z290="No","",Z290),IF(AA290="No","",AA290))),Z290),"*")</f>
        <v>*</v>
      </c>
      <c r="AA697" s="58" t="str">
        <f>IF(AA$9="Include",IF(AND(AB$3=AA$2,AB$9="Include (Platform Duplicate)"),IF(JoinAll(",",AA290,AB290)="No","No",JoinAll(", ", IF(AA290="No","",AA290),IF(AB290="No","",AB290))),AA290),"*")</f>
        <v>Yes</v>
      </c>
      <c r="AB697" s="58" t="str">
        <f>IF(AB$9="Include",IF(AND(AC$3=AB$2,AC$9="Include (Platform Duplicate)"),IF(JoinAll(",",AB290,AC290)="No","No",JoinAll(", ", IF(AB290="No","",AB290),IF(AC290="No","",AC290))),AB290),"*")</f>
        <v>*</v>
      </c>
      <c r="AC697" s="58" t="str">
        <f>IF(AC$9="Include",IF(AND(AD$3=AC$2,AD$9="Include (Platform Duplicate)"),IF(JoinAll(",",AC290,AD290)="No","No",JoinAll(", ", IF(AC290="No","",AC290),IF(AD290="No","",AD290))),AC290),"*")</f>
        <v>No</v>
      </c>
      <c r="AD697" s="58" t="str">
        <f>IF(AD$9="Include",IF(AND(AE$3=AD$2,AE$9="Include (Platform Duplicate)"),IF(JoinAll(",",AD290,AE290)="No","No",JoinAll(", ", IF(AD290="No","",AD290),IF(AE290="No","",AE290))),AD290),"*")</f>
        <v>No</v>
      </c>
      <c r="AE697" s="58" t="str">
        <f>IF(AE$9="Include",IF(AND(AF$3=AE$2,AF$9="Include (Platform Duplicate)"),IF(JoinAll(",",AE290,AF290)="No","No",JoinAll(", ", IF(AE290="No","",AE290),IF(AF290="No","",AF290))),AE290),"*")</f>
        <v>*</v>
      </c>
      <c r="AF697" s="58" t="str">
        <f>IF(AF$9="Include",IF(AND(AG$3=AF$2,AG$9="Include (Platform Duplicate)"),IF(JoinAll(",",AF290,AG290)="No","No",JoinAll(", ", IF(AF290="No","",AF290),IF(AG290="No","",AG290))),AF290),"*")</f>
        <v>Yes</v>
      </c>
      <c r="AG697" s="58" t="str">
        <f>IF(AG$9="Include",IF(AND(AH$3=AG$2,AH$9="Include (Platform Duplicate)"),IF(JoinAll(",",AG290,AH290)="No","No",JoinAll(", ", IF(AG290="No","",AG290),IF(AH290="No","",AH290))),AG290),"*")</f>
        <v>Yes</v>
      </c>
      <c r="AH697" s="58" t="str">
        <f>IF(AH$9="Include",IF(AND(AI$3=AH$2,AI$9="Include (Platform Duplicate)"),IF(JoinAll(",",AH290,AI290)="No","No",JoinAll(", ", IF(AH290="No","",AH290),IF(AI290="No","",AI290))),AH290),"*")</f>
        <v>No</v>
      </c>
      <c r="AI697" s="58" t="str">
        <f>IF(AI$9="Include",IF(AND(AJ$3=AI$2,AJ$9="Include (Platform Duplicate)"),IF(JoinAll(",",AI290,AJ290)="No","No",JoinAll(", ", IF(AI290="No","",AI290),IF(AJ290="No","",AJ290))),AI290),"*")</f>
        <v>*</v>
      </c>
      <c r="AJ697" s="58" t="str">
        <f>IF(AJ$9="Include",IF(AND(AK$3=AJ$2,AK$9="Include (Platform Duplicate)"),IF(JoinAll(",",AJ290,AK290)="No","No",JoinAll(", ", IF(AJ290="No","",AJ290),IF(AK290="No","",AK290))),AJ290),"*")</f>
        <v>No</v>
      </c>
      <c r="AK697" s="58" t="str">
        <f>IF(AK$9="Include",IF(AND(AL$3=AK$2,AL$9="Include (Platform Duplicate)"),IF(JoinAll(",",AK290,AL290)="No","No",JoinAll(", ", IF(AK290="No","",AK290),IF(AL290="No","",AL290))),AK290),"*")</f>
        <v>*</v>
      </c>
      <c r="AL697" s="58" t="str">
        <f>IF(AL$9="Include",IF(AND(AM$3=AL$2,AM$9="Include (Platform Duplicate)"),IF(JoinAll(",",AL290,AM290)="No","No",JoinAll(", ", IF(AL290="No","",AL290),IF(AM290="No","",AM290))),AL290),"*")</f>
        <v>No</v>
      </c>
      <c r="AM697" s="58" t="str">
        <f>IF(AM$9="Include",IF(AND(AN$3=AM$2,AN$9="Include (Platform Duplicate)"),IF(JoinAll(",",AM290,AN290)="No","No",JoinAll(", ", IF(AM290="No","",AM290),IF(AN290="No","",AN290))),AM290),"*")</f>
        <v>No</v>
      </c>
      <c r="AN697" s="58" t="str">
        <f>IF(AN$9="Include",IF(AND(AO$3=AN$2,AO$9="Include (Platform Duplicate)"),IF(JoinAll(",",AN290,AO290)="No","No",JoinAll(", ", IF(AN290="No","",AN290),IF(AO290="No","",AO290))),AN290),"*")</f>
        <v>No</v>
      </c>
      <c r="AO697" s="58" t="str">
        <f>IF(AO$9="Include",IF(AND(AP$3=AO$2,AP$9="Include (Platform Duplicate)"),IF(JoinAll(",",AO290,AP290)="No","No",JoinAll(", ", IF(AO290="No","",AO290),IF(AP290="No","",AP290))),AO290),"*")</f>
        <v>*</v>
      </c>
      <c r="AP697" s="58" t="str">
        <f>IF(AP$9="Include",IF(AND(AQ$3=AP$2,AQ$9="Include (Platform Duplicate)"),IF(JoinAll(",",AP290,AQ290)="No","No",JoinAll(", ", IF(AP290="No","",AP290),IF(AQ290="No","",AQ290))),AP290),"*")</f>
        <v>No</v>
      </c>
      <c r="AQ697" s="58" t="str">
        <f>IF(AQ$9="Include",IF(AND(AR$3=AQ$2,AR$9="Include (Platform Duplicate)"),IF(JoinAll(",",AQ290,AR290)="No","No",JoinAll(", ", IF(AQ290="No","",AQ290),IF(AR290="No","",AR290))),AQ290),"*")</f>
        <v>*</v>
      </c>
      <c r="AR697" s="58" t="str">
        <f>IF(AR$9="Include",IF(AND(AS$3=AR$2,AS$9="Include (Platform Duplicate)"),IF(JoinAll(",",AR290,AS290)="No","No",JoinAll(", ", IF(AR290="No","",AR290),IF(AS290="No","",AS290))),AR290),"*")</f>
        <v>No</v>
      </c>
      <c r="AS697" s="58" t="str">
        <f>IF(AS$9="Include",IF(AND(AT$3=AS$2,AT$9="Include (Platform Duplicate)"),IF(JoinAll(",",AS290,AT290)="No","No",JoinAll(", ", IF(AS290="No","",AS290),IF(AT290="No","",AT290))),AS290),"*")</f>
        <v>*</v>
      </c>
      <c r="AT697" s="58" t="str">
        <f>IF(AT$9="Include",IF(AND(AU$3=AT$2,AU$9="Include (Platform Duplicate)"),IF(JoinAll(",",AT290,AU290)="No","No",JoinAll(", ", IF(AT290="No","",AT290),IF(AU290="No","",AU290))),AT290),"*")</f>
        <v>Yes</v>
      </c>
      <c r="AU697" s="58" t="str">
        <f>IF(AU$9="Include",IF(AND(AV$3=AU$2,AV$9="Include (Platform Duplicate)"),IF(JoinAll(",",AU290,AV290)="No","No",JoinAll(", ", IF(AU290="No","",AU290),IF(AV290="No","",AV290))),AU290),"*")</f>
        <v>No</v>
      </c>
      <c r="AV697" s="58" t="str">
        <f>IF(AV$9="Include",IF(AND(AW$3=AV$2,AW$9="Include (Platform Duplicate)"),IF(JoinAll(",",AV290,AW290)="No","No",JoinAll(", ", IF(AV290="No","",AV290),IF(AW290="No","",AW290))),AV290),"*")</f>
        <v>*</v>
      </c>
      <c r="AW697" s="58" t="str">
        <f>IF(AW$9="Include",IF(AND(AX$3=AW$2,AX$9="Include (Platform Duplicate)"),IF(JoinAll(",",AW290,AX290)="No","No",JoinAll(", ", IF(AW290="No","",AW290),IF(AX290="No","",AX290))),AW290),"*")</f>
        <v>*</v>
      </c>
      <c r="AX697" s="58" t="str">
        <f>IF(AX$9="Include",IF(AND(AY$3=AX$2,AY$9="Include (Platform Duplicate)"),IF(JoinAll(",",AX290,AY290)="No","No",JoinAll(", ", IF(AX290="No","",AX290),IF(AY290="No","",AY290))),AX290),"*")</f>
        <v>*</v>
      </c>
      <c r="AY697" s="58" t="str">
        <f>IF(AY$9="Include",IF(AND(AZ$3=AY$2,AZ$9="Include (Platform Duplicate)"),IF(JoinAll(",",AY290,AZ290)="No","No",JoinAll(", ", IF(AY290="No","",AY290),IF(AZ290="No","",AZ290))),AY290),"*")</f>
        <v>*</v>
      </c>
      <c r="AZ697" s="58" t="str">
        <f>IF(AZ$9="Include",IF(AND(BA$3=AZ$2,BA$9="Include (Platform Duplicate)"),IF(JoinAll(",",AZ290,BA290)="No","No",JoinAll(", ", IF(AZ290="No","",AZ290),IF(BA290="No","",BA290))),AZ290),"*")</f>
        <v>No</v>
      </c>
      <c r="BA697" s="58" t="str">
        <f>IF(BA$9="Include",IF(AND(BB$3=BA$2,BB$9="Include (Platform Duplicate)"),IF(JoinAll(",",BA290,BB290)="No","No",JoinAll(", ", IF(BA290="No","",BA290),IF(BB290="No","",BB290))),BA290),"*")</f>
        <v>No</v>
      </c>
      <c r="BB697" s="58" t="str">
        <f>IF(BB$9="Include",IF(AND(BC$3=BB$2,BC$9="Include (Platform Duplicate)"),IF(JoinAll(",",BB290,BC290)="No","No",JoinAll(", ", IF(BB290="No","",BB290),IF(BC290="No","",BC290))),BB290),"*")</f>
        <v>No</v>
      </c>
      <c r="BC697" s="58" t="str">
        <f>IF(BC$9="Include",IF(AND(BD$3=BC$2,BD$9="Include (Platform Duplicate)"),IF(JoinAll(",",BC290,BD290)="No","No",JoinAll(", ", IF(BC290="No","",BC290),IF(BD290="No","",BD290))),BC290),"*")</f>
        <v>No</v>
      </c>
      <c r="BD697" s="58" t="str">
        <f>IF(BD$9="Include",IF(AND(BE$3=BD$2,BE$9="Include (Platform Duplicate)"),IF(JoinAll(",",BD290,BE290)="No","No",JoinAll(", ", IF(BD290="No","",BD290),IF(BE290="No","",BE290))),BD290),"*")</f>
        <v>No</v>
      </c>
      <c r="BE697" s="58" t="str">
        <f>IF(BE$9="Include",IF(AND(BF$3=BE$2,BF$9="Include (Platform Duplicate)"),IF(JoinAll(",",BE290,BF290)="No","No",JoinAll(", ", IF(BE290="No","",BE290),IF(BF290="No","",BF290))),BE290),"*")</f>
        <v>*</v>
      </c>
      <c r="BF697" s="58" t="str">
        <f>IF(BF$9="Include",IF(AND(BG$3=BF$2,BG$9="Include (Platform Duplicate)"),IF(JoinAll(",",BF290,BG290)="No","No",JoinAll(", ", IF(BF290="No","",BF290),IF(BG290="No","",BG290))),BF290),"*")</f>
        <v>*</v>
      </c>
      <c r="BG697" s="58" t="str">
        <f>IF(BG$9="Include",IF(AND(BH$3=BG$2,BH$9="Include (Platform Duplicate)"),IF(JoinAll(",",BG290,BH290)="No","No",JoinAll(", ", IF(BG290="No","",BG290),IF(BH290="No","",BH290))),BG290),"*")</f>
        <v>No</v>
      </c>
      <c r="BH697" s="58" t="str">
        <f>IF(BH$9="Include",IF(AND(BI$3=BH$2,BI$9="Include (Platform Duplicate)"),IF(JoinAll(",",BH290,BI290)="No","No",JoinAll(", ", IF(BH290="No","",BH290),IF(BI290="No","",BI290))),BH290),"*")</f>
        <v>*</v>
      </c>
      <c r="BI697" s="58" t="str">
        <f>IF(BI$9="Include",IF(AND(BJ$3=BI$2,BJ$9="Include (Platform Duplicate)"),IF(JoinAll(",",BI290,BJ290)="No","No",JoinAll(", ", IF(BI290="No","",BI290),IF(BJ290="No","",BJ290))),BI290),"*")</f>
        <v>No</v>
      </c>
      <c r="BJ697" s="58" t="str">
        <f>IF(BJ$9="Include",IF(AND(BK$3=BJ$2,BK$9="Include (Platform Duplicate)"),IF(JoinAll(",",BJ290,BK290)="No","No",JoinAll(", ", IF(BJ290="No","",BJ290),IF(BK290="No","",BK290))),BJ290),"*")</f>
        <v>No</v>
      </c>
      <c r="BK697" s="58" t="str">
        <f>IF(BK$9="Include",IF(AND(BL$3=BK$2,BL$9="Include (Platform Duplicate)"),IF(JoinAll(",",BK290,BL290)="No","No",JoinAll(", ", IF(BK290="No","",BK290),IF(BL290="No","",BL290))),BK290),"*")</f>
        <v>*</v>
      </c>
      <c r="BL697" s="58" t="str">
        <f>IF(BL$9="Include",IF(AND(BM$3=BL$2,BM$9="Include (Platform Duplicate)"),IF(JoinAll(",",BL290,BM290)="No","No",JoinAll(", ", IF(BL290="No","",BL290),IF(BM290="No","",BM290))),BL290),"*")</f>
        <v>No</v>
      </c>
      <c r="BM697" s="58" t="str">
        <f>IF(BM$9="Include",IF(AND(BN$3=BM$2,BN$9="Include (Platform Duplicate)"),IF(JoinAll(",",BM290,BN290)="No","No",JoinAll(", ", IF(BM290="No","",BM290),IF(BN290="No","",BN290))),BM290),"*")</f>
        <v>*</v>
      </c>
      <c r="BN697" s="58" t="str">
        <f>IF(BN$9="Include",IF(AND(BO$3=BN$2,BO$9="Include (Platform Duplicate)"),IF(JoinAll(",",BN290,BO290)="No","No",JoinAll(", ", IF(BN290="No","",BN290),IF(BO290="No","",BO290))),BN290),"*")</f>
        <v>No</v>
      </c>
      <c r="BO697" s="58" t="str">
        <f>IF(BO$9="Include",IF(AND(BP$3=BO$2,BP$9="Include (Platform Duplicate)"),IF(JoinAll(",",BO290,BP290)="No","No",JoinAll(", ", IF(BO290="No","",BO290),IF(BP290="No","",BP290))),BO290),"*")</f>
        <v>No</v>
      </c>
      <c r="BP697" s="58" t="str">
        <f>IF(BP$9="Include",IF(AND(BQ$3=BP$2,BQ$9="Include (Platform Duplicate)"),IF(JoinAll(",",BP290,BQ290)="No","No",JoinAll(", ", IF(BP290="No","",BP290),IF(BQ290="No","",BQ290))),BP290),"*")</f>
        <v>*</v>
      </c>
      <c r="BQ697" s="58" t="str">
        <f>IF(BQ$9="Include",IF(AND(BR$3=BQ$2,BR$9="Include (Platform Duplicate)"),IF(JoinAll(",",BQ290,BR290)="No","No",JoinAll(", ", IF(BQ290="No","",BQ290),IF(BR290="No","",BR290))),BQ290),"*")</f>
        <v>No</v>
      </c>
      <c r="BR697" s="58" t="str">
        <f>IF(BR$9="Include",IF(AND(BS$3=BR$2,BS$9="Include (Platform Duplicate)"),IF(JoinAll(",",BR290,BS290)="No","No",JoinAll(", ", IF(BR290="No","",BR290),IF(BS290="No","",BS290))),BR290),"*")</f>
        <v>*</v>
      </c>
      <c r="BS697" s="58" t="str">
        <f>IF(BS$9="Include",IF(AND(BT$3=BS$2,BT$9="Include (Platform Duplicate)"),IF(JoinAll(",",BS290,BT290)="No","No",JoinAll(", ", IF(BS290="No","",BS290),IF(BT290="No","",BT290))),BS290),"*")</f>
        <v>No</v>
      </c>
      <c r="BT697" s="58" t="str">
        <f>IF(BT$9="Include",IF(AND(BU$3=BT$2,BU$9="Include (Platform Duplicate)"),IF(JoinAll(",",BT290,BU290)="No","No",JoinAll(", ", IF(BT290="No","",BT290),IF(BU290="No","",BU290))),BT290),"*")</f>
        <v>Yes</v>
      </c>
      <c r="BU697" s="58" t="str">
        <f>IF(BU$9="Include",IF(AND(BV$3=BU$2,BV$9="Include (Platform Duplicate)"),IF(JoinAll(",",BU290,BV290)="No","No",JoinAll(", ", IF(BU290="No","",BU290),IF(BV290="No","",BV290))),BU290),"*")</f>
        <v>*</v>
      </c>
      <c r="BV697" s="58" t="str">
        <f>IF(BV$9="Include",IF(AND(BW$3=BV$2,BW$9="Include (Platform Duplicate)"),IF(JoinAll(",",BV290,BW290)="No","No",JoinAll(", ", IF(BV290="No","",BV290),IF(BW290="No","",BW290))),BV290),"*")</f>
        <v>No</v>
      </c>
      <c r="BW697" s="58" t="str">
        <f>IF(BW$9="Include",IF(AND(BX$3=BW$2,BX$9="Include (Platform Duplicate)"),IF(JoinAll(",",BW290,BX290)="No","No",JoinAll(", ", IF(BW290="No","",BW290),IF(BX290="No","",BX290))),BW290),"*")</f>
        <v>*</v>
      </c>
      <c r="BX697" s="58" t="str">
        <f>IF(BX$9="Include",IF(AND(BY$3=BX$2,BY$9="Include (Platform Duplicate)"),IF(JoinAll(",",BX290,BY290)="No","No",JoinAll(", ", IF(BX290="No","",BX290),IF(BY290="No","",BY290))),BX290),"*")</f>
        <v>No</v>
      </c>
      <c r="BY697" s="58" t="str">
        <f>IF(BY$9="Include",IF(AND(BZ$3=BY$2,BZ$9="Include (Platform Duplicate)"),IF(JoinAll(",",BY290,BZ290)="No","No",JoinAll(", ", IF(BY290="No","",BY290),IF(BZ290="No","",BZ290))),BY290),"*")</f>
        <v>*</v>
      </c>
      <c r="BZ697" s="58" t="str">
        <f>IF(BZ$9="Include",IF(AND(CA$3=BZ$2,CA$9="Include (Platform Duplicate)"),IF(JoinAll(",",BZ290,CA290)="No","No",JoinAll(", ", IF(BZ290="No","",BZ290),IF(CA290="No","",CA290))),BZ290),"*")</f>
        <v>No</v>
      </c>
      <c r="CA697" s="58" t="str">
        <f>IF(CA$9="Include",IF(AND(CB$3=CA$2,CB$9="Include (Platform Duplicate)"),IF(JoinAll(",",CA290,CB290)="No","No",JoinAll(", ", IF(CA290="No","",CA290),IF(CB290="No","",CB290))),CA290),"*")</f>
        <v>No</v>
      </c>
      <c r="CB697" s="58" t="str">
        <f>IF(CB$9="Include",IF(AND(CC$3=CB$2,CC$9="Include (Platform Duplicate)"),IF(JoinAll(",",CB290,CC290)="No","No",JoinAll(", ", IF(CB290="No","",CB290),IF(CC290="No","",CC290))),CB290),"*")</f>
        <v>No</v>
      </c>
      <c r="CC697" s="58" t="str">
        <f>IF(CC$9="Include",IF(AND(CD$3=CC$2,CD$9="Include (Platform Duplicate)"),IF(JoinAll(",",CC290,CD290)="No","No",JoinAll(", ", IF(CC290="No","",CC290),IF(CD290="No","",CD290))),CC290),"*")</f>
        <v>No</v>
      </c>
      <c r="CD697" s="58" t="str">
        <f>IF(CD$9="Include",IF(AND(CE$3=CD$2,CE$9="Include (Platform Duplicate)"),IF(JoinAll(",",CD290,CE290)="No","No",JoinAll(", ", IF(CD290="No","",CD290),IF(CE290="No","",CE290))),CD290),"*")</f>
        <v>*</v>
      </c>
      <c r="CE697" s="58" t="str">
        <f>IF(CE$9="Include",IF(AND(CF$3=CE$2,CF$9="Include (Platform Duplicate)"),IF(JoinAll(",",CE290,CF290)="No","No",JoinAll(", ", IF(CE290="No","",CE290),IF(CF290="No","",CF290))),CE290),"*")</f>
        <v>*</v>
      </c>
      <c r="CF697" s="58" t="str">
        <f>IF(CF$9="Include",IF(AND(CG$3=CF$2,CG$9="Include (Platform Duplicate)"),IF(JoinAll(",",CF290,CG290)="No","No",JoinAll(", ", IF(CF290="No","",CF290),IF(CG290="No","",CG290))),CF290),"*")</f>
        <v>*</v>
      </c>
      <c r="CG697" s="58" t="str">
        <f>IF(CG$9="Include",IF(AND(CH$3=CG$2,CH$9="Include (Platform Duplicate)"),IF(JoinAll(",",CG290,CH290)="No","No",JoinAll(", ", IF(CG290="No","",CG290),IF(CH290="No","",CH290))),CG290),"*")</f>
        <v>No</v>
      </c>
      <c r="CH697" s="58" t="str">
        <f>IF(CH$9="Include",IF(AND(CI$3=CH$2,CI$9="Include (Platform Duplicate)"),IF(JoinAll(",",CH290,CI290)="No","No",JoinAll(", ", IF(CH290="No","",CH290),IF(CI290="No","",CI290))),CH290),"*")</f>
        <v>No</v>
      </c>
      <c r="CI697" s="58" t="str">
        <f>IF(CI$9="Include",IF(AND(CJ$3=CI$2,CJ$9="Include (Platform Duplicate)"),IF(JoinAll(",",CI290,CJ290)="No","No",JoinAll(", ", IF(CI290="No","",CI290),IF(CJ290="No","",CJ290))),CI290),"*")</f>
        <v>*</v>
      </c>
      <c r="CJ697" s="58" t="str">
        <f>IF(CJ$9="Include",IF(AND(CK$3=CJ$2,CK$9="Include (Platform Duplicate)"),IF(JoinAll(",",CJ290,CK290)="No","No",JoinAll(", ", IF(CJ290="No","",CJ290),IF(CK290="No","",CK290))),CJ290),"*")</f>
        <v>No</v>
      </c>
      <c r="CK697" s="58" t="str">
        <f>IF(CK$9="Include",IF(AND(CL$3=CK$2,CL$9="Include (Platform Duplicate)"),IF(JoinAll(",",CK290,CL290)="No","No",JoinAll(", ", IF(CK290="No","",CK290),IF(CL290="No","",CL290))),CK290),"*")</f>
        <v>No</v>
      </c>
      <c r="CL697" s="58" t="str">
        <f>IF(CL$9="Include",IF(AND(CM$3=CL$2,CM$9="Include (Platform Duplicate)"),IF(JoinAll(",",CL290,CM290)="No","No",JoinAll(", ", IF(CL290="No","",CL290),IF(CM290="No","",CM290))),CL290),"*")</f>
        <v>No</v>
      </c>
      <c r="CM697" s="58" t="str">
        <f>IF(CM$9="Include",IF(AND(CN$3=CM$2,CN$9="Include (Platform Duplicate)"),IF(JoinAll(",",CM290,CN290)="No","No",JoinAll(", ", IF(CM290="No","",CM290),IF(CN290="No","",CN290))),CM290),"*")</f>
        <v>*</v>
      </c>
      <c r="CN697" s="58" t="str">
        <f>IF(CN$9="Include",IF(AND(CO$3=CN$2,CO$9="Include (Platform Duplicate)"),IF(JoinAll(",",CN290,CO290)="No","No",JoinAll(", ", IF(CN290="No","",CN290),IF(CO290="No","",CO290))),CN290),"*")</f>
        <v>Yes</v>
      </c>
      <c r="CO697" s="58" t="str">
        <f>IF(CO$9="Include",IF(AND(CP$3=CO$2,CP$9="Include (Platform Duplicate)"),IF(JoinAll(",",CO290,CP290)="No","No",JoinAll(", ", IF(CO290="No","",CO290),IF(CP290="No","",CP290))),CO290),"*")</f>
        <v>No</v>
      </c>
      <c r="CP697" s="58" t="str">
        <f>IF(CP$9="Include",IF(AND(CQ$3=CP$2,CQ$9="Include (Platform Duplicate)"),IF(JoinAll(",",CP290,CQ290)="No","No",JoinAll(", ", IF(CP290="No","",CP290),IF(CQ290="No","",CQ290))),CP290),"*")</f>
        <v>*</v>
      </c>
      <c r="CQ697" s="58" t="str">
        <f>IF(CQ$9="Include",IF(AND(CR$3=CQ$2,CR$9="Include (Platform Duplicate)"),IF(JoinAll(",",CQ290,CR290)="No","No",JoinAll(", ", IF(CQ290="No","",CQ290),IF(CR290="No","",CR290))),CQ290),"*")</f>
        <v>No</v>
      </c>
      <c r="CR697" s="58" t="str">
        <f>IF(CR$9="Include",IF(AND(CS$3=CR$2,CS$9="Include (Platform Duplicate)"),IF(JoinAll(",",CR290,CS290)="No","No",JoinAll(", ", IF(CR290="No","",CR290),IF(CS290="No","",CS290))),CR290),"*")</f>
        <v>No</v>
      </c>
      <c r="CS697" s="58" t="str">
        <f>IF(CS$9="Include",IF(AND(CT$3=CS$2,CT$9="Include (Platform Duplicate)"),IF(JoinAll(",",CS290,CT290)="No","No",JoinAll(", ", IF(CS290="No","",CS290),IF(CT290="No","",CT290))),CS290),"*")</f>
        <v>No</v>
      </c>
      <c r="CT697" s="58" t="str">
        <f>IF(CT$9="Include",IF(AND(CU$3=CT$2,CU$9="Include (Platform Duplicate)"),IF(JoinAll(",",CT290,CU290)="No","No",JoinAll(", ", IF(CT290="No","",CT290),IF(CU290="No","",CU290))),CT290),"*")</f>
        <v>*</v>
      </c>
      <c r="CU697" s="58" t="str">
        <f>IF(CU$9="Include",IF(AND(CV$3=CU$2,CV$9="Include (Platform Duplicate)"),IF(JoinAll(",",CU290,CV290)="No","No",JoinAll(", ", IF(CU290="No","",CU290),IF(CV290="No","",CV290))),CU290),"*")</f>
        <v>No</v>
      </c>
      <c r="CV697" s="58" t="str">
        <f>IF(CV$9="Include",IF(AND(CW$3=CV$2,CW$9="Include (Platform Duplicate)"),IF(JoinAll(",",CV290,CW290)="No","No",JoinAll(", ", IF(CV290="No","",CV290),IF(CW290="No","",CW290))),CV290),"*")</f>
        <v>*</v>
      </c>
      <c r="CW697" s="58" t="str">
        <f>IF(CW$9="Include",IF(AND(CX$3=CW$2,CX$9="Include (Platform Duplicate)"),IF(JoinAll(",",CW290,CX290)="No","No",JoinAll(", ", IF(CW290="No","",CW290),IF(CX290="No","",CX290))),CW290),"*")</f>
        <v>Yes</v>
      </c>
      <c r="CX697" s="58" t="str">
        <f>IF(CX$9="Include",IF(AND(CY$3=CX$2,CY$9="Include (Platform Duplicate)"),IF(JoinAll(",",CX290,CY290)="No","No",JoinAll(", ", IF(CX290="No","",CX290),IF(CY290="No","",CY290))),CX290),"*")</f>
        <v>*</v>
      </c>
      <c r="CY697" s="58" t="str">
        <f>IF(CY$9="Include",IF(AND(CZ$3=CY$2,CZ$9="Include (Platform Duplicate)"),IF(JoinAll(",",CY290,CZ290)="No","No",JoinAll(", ", IF(CY290="No","",CY290),IF(CZ290="No","",CZ290))),CY290),"*")</f>
        <v>Yes</v>
      </c>
      <c r="CZ697" s="58" t="str">
        <f>IF(CZ$9="Include",IF(AND(DA$3=CZ$2,DA$9="Include (Platform Duplicate)"),IF(JoinAll(",",CZ290,DA290)="No","No",JoinAll(", ", IF(CZ290="No","",CZ290),IF(DA290="No","",DA290))),CZ290),"*")</f>
        <v>*</v>
      </c>
      <c r="DA697" s="58" t="str">
        <f>IF(DA$9="Include",IF(AND(DB$3=DA$2,DB$9="Include (Platform Duplicate)"),IF(JoinAll(",",DA290,DB290)="No","No",JoinAll(", ", IF(DA290="No","",DA290),IF(DB290="No","",DB290))),DA290),"*")</f>
        <v>No</v>
      </c>
      <c r="DB697" s="58" t="str">
        <f>IF(DB$9="Include",IF(AND(DC$3=DB$2,DC$9="Include (Platform Duplicate)"),IF(JoinAll(",",DB290,DC290)="No","No",JoinAll(", ", IF(DB290="No","",DB290),IF(DC290="No","",DC290))),DB290),"*")</f>
        <v>*</v>
      </c>
      <c r="DC697" s="58" t="str">
        <f>IF(DC$9="Include",IF(AND(DD$3=DC$2,DD$9="Include (Platform Duplicate)"),IF(JoinAll(",",DC290,DD290)="No","No",JoinAll(", ", IF(DC290="No","",DC290),IF(DD290="No","",DD290))),DC290),"*")</f>
        <v>*</v>
      </c>
      <c r="DD697" s="58" t="str">
        <f>IF(DD$9="Include",IF(AND(DE$3=DD$2,DE$9="Include (Platform Duplicate)"),IF(JoinAll(",",DD290,DE290)="No","No",JoinAll(", ", IF(DD290="No","",DD290),IF(DE290="No","",DE290))),DD290),"*")</f>
        <v>No</v>
      </c>
      <c r="DE697" s="58" t="str">
        <f>IF(DE$9="Include",IF(AND(DF$3=DE$2,DF$9="Include (Platform Duplicate)"),IF(JoinAll(",",DE290,DF290)="No","No",JoinAll(", ", IF(DE290="No","",DE290),IF(DF290="No","",DF290))),DE290),"*")</f>
        <v>No</v>
      </c>
      <c r="DF697" s="58" t="str">
        <f>IF(DF$9="Include",IF(AND(DG$3=DF$2,DG$9="Include (Platform Duplicate)"),IF(JoinAll(",",DF290,DG290)="No","No",JoinAll(", ", IF(DF290="No","",DF290),IF(DG290="No","",DG290))),DF290),"*")</f>
        <v>*</v>
      </c>
      <c r="DG697" s="58" t="str">
        <f>IF(DG$9="Include",IF(AND(DH$3=DG$2,DH$9="Include (Platform Duplicate)"),IF(JoinAll(",",DG290,DH290)="No","No",JoinAll(", ", IF(DG290="No","",DG290),IF(DH290="No","",DH290))),DG290),"*")</f>
        <v>No</v>
      </c>
      <c r="DH697" s="58" t="str">
        <f>IF(DH$9="Include",IF(AND(DI$3=DH$2,DI$9="Include (Platform Duplicate)"),IF(JoinAll(",",DH290,DI290)="No","No",JoinAll(", ", IF(DH290="No","",DH290),IF(DI290="No","",DI290))),DH290),"*")</f>
        <v>Yes</v>
      </c>
      <c r="DI697" s="58" t="str">
        <f>IF(DI$9="Include",IF(AND(DJ$3=DI$2,DJ$9="Include (Platform Duplicate)"),IF(JoinAll(",",DI290,DJ290)="No","No",JoinAll(", ", IF(DI290="No","",DI290),IF(DJ290="No","",DJ290))),DI290),"*")</f>
        <v>No</v>
      </c>
      <c r="DJ697" s="58" t="str">
        <f>IF(DJ$9="Include",IF(AND(DK$3=DJ$2,DK$9="Include (Platform Duplicate)"),IF(JoinAll(",",DJ290,DK290)="No","No",JoinAll(", ", IF(DJ290="No","",DJ290),IF(DK290="No","",DK290))),DJ290),"*")</f>
        <v>Yes</v>
      </c>
      <c r="DK697" s="58" t="str">
        <f>IF(DK$9="Include",IF(AND(DL$3=DK$2,DL$9="Include (Platform Duplicate)"),IF(JoinAll(",",DK290,DL290)="No","No",JoinAll(", ", IF(DK290="No","",DK290),IF(DL290="No","",DL290))),DK290),"*")</f>
        <v>*</v>
      </c>
      <c r="DL697" s="58" t="str">
        <f>IF(DL$9="Include",IF(AND(DM$3=DL$2,DM$9="Include (Platform Duplicate)"),IF(JoinAll(",",DL290,DM290)="No","No",JoinAll(", ", IF(DL290="No","",DL290),IF(DM290="No","",DM290))),DL290),"*")</f>
        <v>No</v>
      </c>
      <c r="DM697" s="58" t="str">
        <f>IF(DM$9="Include",IF(AND(DN$3=DM$2,DN$9="Include (Platform Duplicate)"),IF(JoinAll(",",DM290,DN290)="No","No",JoinAll(", ", IF(DM290="No","",DM290),IF(DN290="No","",DN290))),DM290),"*")</f>
        <v>*</v>
      </c>
      <c r="DN697" s="58" t="str">
        <f>IF(DN$9="Include",IF(AND(DO$3=DN$2,DO$9="Include (Platform Duplicate)"),IF(JoinAll(",",DN290,DO290)="No","No",JoinAll(", ", IF(DN290="No","",DN290),IF(DO290="No","",DO290))),DN290),"*")</f>
        <v>No</v>
      </c>
      <c r="DO697" s="58" t="str">
        <f>IF(DO$9="Include",IF(AND(DP$3=DO$2,DP$9="Include (Platform Duplicate)"),IF(JoinAll(",",DO290,DP290)="No","No",JoinAll(", ", IF(DO290="No","",DO290),IF(DP290="No","",DP290))),DO290),"*")</f>
        <v>*</v>
      </c>
      <c r="DP697" s="58" t="str">
        <f>IF(DP$9="Include",IF(AND(DQ$3=DP$2,DQ$9="Include (Platform Duplicate)"),IF(JoinAll(",",DP290,DQ290)="No","No",JoinAll(", ", IF(DP290="No","",DP290),IF(DQ290="No","",DQ290))),DP290),"*")</f>
        <v>Yes</v>
      </c>
      <c r="DQ697" s="58" t="str">
        <f>IF(DQ$9="Include",IF(AND(DR$3=DQ$2,DR$9="Include (Platform Duplicate)"),IF(JoinAll(",",DQ290,DR290)="No","No",JoinAll(", ", IF(DQ290="No","",DQ290),IF(DR290="No","",DR290))),DQ290),"*")</f>
        <v>*</v>
      </c>
      <c r="DR697" s="58" t="str">
        <f>IF(DR$9="Include",IF(AND(DS$3=DR$2,DS$9="Include (Platform Duplicate)"),IF(JoinAll(",",DR290,DS290)="No","No",JoinAll(", ", IF(DR290="No","",DR290),IF(DS290="No","",DS290))),DR290),"*")</f>
        <v>*</v>
      </c>
      <c r="DS697" s="58" t="str">
        <f>IF(DS$9="Include",IF(AND(DT$3=DS$2,DT$9="Include (Platform Duplicate)"),IF(JoinAll(",",DS290,DT290)="No","No",JoinAll(", ", IF(DS290="No","",DS290),IF(DT290="No","",DT290))),DS290),"*")</f>
        <v>No</v>
      </c>
      <c r="DT697" s="58" t="str">
        <f>IF(DT$9="Include",IF(AND(DU$3=DT$2,DU$9="Include (Platform Duplicate)"),IF(JoinAll(",",DT290,DU290)="No","No",JoinAll(", ", IF(DT290="No","",DT290),IF(DU290="No","",DU290))),DT290),"*")</f>
        <v>No</v>
      </c>
      <c r="DU697" s="58" t="str">
        <f>IF(DU$9="Include",IF(AND(DV$3=DU$2,DV$9="Include (Platform Duplicate)"),IF(JoinAll(",",DU290,DV290)="No","No",JoinAll(", ", IF(DU290="No","",DU290),IF(DV290="No","",DV290))),DU290),"*")</f>
        <v>*</v>
      </c>
      <c r="DV697" s="58" t="str">
        <f>IF(DV$9="Include",IF(AND(DW$3=DV$2,DW$9="Include (Platform Duplicate)"),IF(JoinAll(",",DV290,DW290)="No","No",JoinAll(", ", IF(DV290="No","",DV290),IF(DW290="No","",DW290))),DV290),"*")</f>
        <v>*</v>
      </c>
      <c r="DW697" s="58" t="str">
        <f>IF(DW$9="Include",IF(AND(DX$3=DW$2,DX$9="Include (Platform Duplicate)"),IF(JoinAll(",",DW290,DX290)="No","No",JoinAll(", ", IF(DW290="No","",DW290),IF(DX290="No","",DX290))),DW290),"*")</f>
        <v>No</v>
      </c>
      <c r="DX697" s="58" t="str">
        <f>IF(DX$9="Include",IF(AND(DY$3=DX$2,DY$9="Include (Platform Duplicate)"),IF(JoinAll(",",DX290,DY290)="No","No",JoinAll(", ", IF(DX290="No","",DX290),IF(DY290="No","",DY290))),DX290),"*")</f>
        <v>No</v>
      </c>
      <c r="DY697" s="58" t="str">
        <f>IF(DY$9="Include",IF(AND(DZ$3=DY$2,DZ$9="Include (Platform Duplicate)"),IF(JoinAll(",",DY290,DZ290)="No","No",JoinAll(", ", IF(DY290="No","",DY290),IF(DZ290="No","",DZ290))),DY290),"*")</f>
        <v>Yes</v>
      </c>
      <c r="DZ697" s="58" t="str">
        <f>IF(DZ$9="Include",IF(AND(EA$3=DZ$2,EA$9="Include (Platform Duplicate)"),IF(JoinAll(",",DZ290,EA290)="No","No",JoinAll(", ", IF(DZ290="No","",DZ290),IF(EA290="No","",EA290))),DZ290),"*")</f>
        <v>*</v>
      </c>
      <c r="EA697" s="58" t="str">
        <f>IF(EA$9="Include",IF(AND(EB$3=EA$2,EB$9="Include (Platform Duplicate)"),IF(JoinAll(",",EA290,EB290)="No","No",JoinAll(", ", IF(EA290="No","",EA290),IF(EB290="No","",EB290))),EA290),"*")</f>
        <v>No</v>
      </c>
      <c r="EB697" s="58" t="str">
        <f>IF(EB$9="Include",IF(AND(EC$3=EB$2,EC$9="Include (Platform Duplicate)"),IF(JoinAll(",",EB290,EC290)="No","No",JoinAll(", ", IF(EB290="No","",EB290),IF(EC290="No","",EC290))),EB290),"*")</f>
        <v>No</v>
      </c>
      <c r="EC697" s="58" t="str">
        <f>IF(EC$9="Include",IF(AND(ED$3=EC$2,ED$9="Include (Platform Duplicate)"),IF(JoinAll(",",EC290,ED290)="No","No",JoinAll(", ", IF(EC290="No","",EC290),IF(ED290="No","",ED290))),EC290),"*")</f>
        <v>No</v>
      </c>
      <c r="ED697" s="58" t="str">
        <f>IF(ED$9="Include",IF(AND(EE$3=ED$2,EE$9="Include (Platform Duplicate)"),IF(JoinAll(",",ED290,EE290)="No","No",JoinAll(", ", IF(ED290="No","",ED290),IF(EE290="No","",EE290))),ED290),"*")</f>
        <v>*</v>
      </c>
      <c r="EE697" s="58" t="str">
        <f>IF(EE$9="Include",IF(AND(EF$3=EE$2,EF$9="Include (Platform Duplicate)"),IF(JoinAll(",",EE290,EF290)="No","No",JoinAll(", ", IF(EE290="No","",EE290),IF(EF290="No","",EF290))),EE290),"*")</f>
        <v>No</v>
      </c>
      <c r="EF697" s="58" t="str">
        <f>IF(EF$9="Include",IF(AND(EG$3=EF$2,EG$9="Include (Platform Duplicate)"),IF(JoinAll(",",EF290,EG290)="No","No",JoinAll(", ", IF(EF290="No","",EF290),IF(EG290="No","",EG290))),EF290),"*")</f>
        <v>Yes</v>
      </c>
      <c r="EG697" s="58" t="str">
        <f>IF(EG$9="Include",IF(AND(EH$3=EG$2,EH$9="Include (Platform Duplicate)"),IF(JoinAll(",",EG290,EH290)="No","No",JoinAll(", ", IF(EG290="No","",EG290),IF(EH290="No","",EH290))),EG290),"*")</f>
        <v>*</v>
      </c>
      <c r="EH697" s="58" t="str">
        <f>IF(EH$9="Include",IF(AND(EI$3=EH$2,EI$9="Include (Platform Duplicate)"),IF(JoinAll(",",EH290,EI290)="No","No",JoinAll(", ", IF(EH290="No","",EH290),IF(EI290="No","",EI290))),EH290),"*")</f>
        <v>No</v>
      </c>
      <c r="EI697" s="58" t="str">
        <f>IF(EI$9="Include",IF(AND(EJ$3=EI$2,EJ$9="Include (Platform Duplicate)"),IF(JoinAll(",",EI290,EJ290)="No","No",JoinAll(", ", IF(EI290="No","",EI290),IF(EJ290="No","",EJ290))),EI290),"*")</f>
        <v>*</v>
      </c>
      <c r="EJ697" s="58" t="str">
        <f>IF(EJ$9="Include",IF(AND(EK$3=EJ$2,EK$9="Include (Platform Duplicate)"),IF(JoinAll(",",EJ290,EK290)="No","No",JoinAll(", ", IF(EJ290="No","",EJ290),IF(EK290="No","",EK290))),EJ290),"*")</f>
        <v>No</v>
      </c>
      <c r="EK697" s="58" t="str">
        <f>IF(EK$9="Include",IF(AND(EL$3=EK$2,EL$9="Include (Platform Duplicate)"),IF(JoinAll(",",EK290,EL290)="No","No",JoinAll(", ", IF(EK290="No","",EK290),IF(EL290="No","",EL290))),EK290),"*")</f>
        <v>*</v>
      </c>
      <c r="EL697" s="109"/>
      <c r="EM697" s="109"/>
    </row>
    <row r="698" spans="1:143" s="58" customFormat="1" ht="12.75" customHeight="1" x14ac:dyDescent="0.25">
      <c r="A698" s="5"/>
      <c r="B698" s="96"/>
      <c r="C698" s="96"/>
      <c r="D698" s="96"/>
      <c r="E698" s="96"/>
      <c r="F698" s="96"/>
      <c r="G698" s="4" t="s">
        <v>4051</v>
      </c>
      <c r="H698" s="18"/>
      <c r="I698" s="18"/>
      <c r="J698" s="58" t="str">
        <f>IF(AND(J$9="Include",J697&lt;&gt;"No"),IF(AND(K$3=J$2,K$9="Include (Platform Duplicate)"),IF(JoinAll(", ",J306,K306)=0,"*",JoinAll(", ",J306,K306)),J306),"*")</f>
        <v>*</v>
      </c>
      <c r="K698" s="58" t="str">
        <f>IF(AND(K$9="Include",K697&lt;&gt;"No"),IF(AND(L$3=K$2,L$9="Include (Platform Duplicate)"),IF(JoinAll(", ",K306,L306)=0,"*",JoinAll(", ",K306,L306)),K306),"*")</f>
        <v>*</v>
      </c>
      <c r="L698" s="58" t="str">
        <f>IF(AND(L$9="Include",L697&lt;&gt;"No"),IF(AND(M$3=L$2,M$9="Include (Platform Duplicate)"),IF(JoinAll(", ",L306,M306)=0,"*",JoinAll(", ",L306,M306)),L306),"*")</f>
        <v>*</v>
      </c>
      <c r="M698" s="58" t="str">
        <f>IF(AND(M$9="Include",M697&lt;&gt;"No"),IF(AND(N$3=M$2,N$9="Include (Platform Duplicate)"),IF(JoinAll(", ",M306,N306)=0,"*",JoinAll(", ",M306,N306)),M306),"*")</f>
        <v>*</v>
      </c>
      <c r="N698" s="58" t="str">
        <f>IF(AND(N$9="Include",N697&lt;&gt;"No"),IF(AND(O$3=N$2,O$9="Include (Platform Duplicate)"),IF(JoinAll(", ",N306,O306)=0,"*",JoinAll(", ",N306,O306)),N306),"*")</f>
        <v>*</v>
      </c>
      <c r="O698" s="58" t="str">
        <f>IF(AND(O$9="Include",O697&lt;&gt;"No"),IF(AND(P$3=O$2,P$9="Include (Platform Duplicate)"),IF(JoinAll(", ",O306,P306)=0,"*",JoinAll(", ",O306,P306)),O306),"*")</f>
        <v>*</v>
      </c>
      <c r="P698" s="58" t="str">
        <f>IF(AND(P$9="Include",P697&lt;&gt;"No"),IF(AND(Q$3=P$2,Q$9="Include (Platform Duplicate)"),IF(JoinAll(", ",P306,Q306)=0,"*",JoinAll(", ",P306,Q306)),P306),"*")</f>
        <v>*</v>
      </c>
      <c r="Q698" s="58" t="str">
        <f>IF(AND(Q$9="Include",Q697&lt;&gt;"No"),IF(AND(R$3=Q$2,R$9="Include (Platform Duplicate)"),IF(JoinAll(", ",Q306,R306)=0,"*",JoinAll(", ",Q306,R306)),Q306),"*")</f>
        <v>*</v>
      </c>
      <c r="R698" s="58" t="str">
        <f>IF(AND(R$9="Include",R697&lt;&gt;"No"),IF(AND(S$3=R$2,S$9="Include (Platform Duplicate)"),IF(JoinAll(", ",R306,S306)=0,"*",JoinAll(", ",R306,S306)),R306),"*")</f>
        <v>*</v>
      </c>
      <c r="S698" s="58" t="str">
        <f>IF(AND(S$9="Include",S697&lt;&gt;"No"),IF(AND(T$3=S$2,T$9="Include (Platform Duplicate)"),IF(JoinAll(", ",S306,T306)=0,"*",JoinAll(", ",S306,T306)),S306),"*")</f>
        <v>*</v>
      </c>
      <c r="T698" s="58" t="str">
        <f>IF(AND(T$9="Include",T697&lt;&gt;"No"),IF(AND(U$3=T$2,U$9="Include (Platform Duplicate)"),IF(JoinAll(", ",T306,U306)=0,"*",JoinAll(", ",T306,U306)),T306),"*")</f>
        <v>*</v>
      </c>
      <c r="U698" s="58" t="str">
        <f>IF(AND(U$9="Include",U697&lt;&gt;"No"),IF(AND(V$3=U$2,V$9="Include (Platform Duplicate)"),IF(JoinAll(", ",U306,V306)=0,"*",JoinAll(", ",U306,V306)),U306),"*")</f>
        <v>*</v>
      </c>
      <c r="V698" s="58" t="str">
        <f>IF(AND(V$9="Include",V697&lt;&gt;"No"),IF(AND(W$3=V$2,W$9="Include (Platform Duplicate)"),IF(JoinAll(", ",V306,W306)=0,"*",JoinAll(", ",V306,W306)),V306),"*")</f>
        <v>*</v>
      </c>
      <c r="W698" s="58" t="str">
        <f>IF(AND(W$9="Include",W697&lt;&gt;"No"),IF(AND(X$3=W$2,X$9="Include (Platform Duplicate)"),IF(JoinAll(", ",W306,X306)=0,"*",JoinAll(", ",W306,X306)),W306),"*")</f>
        <v>*</v>
      </c>
      <c r="X698" s="58" t="str">
        <f>IF(AND(X$9="Include",X697&lt;&gt;"No"),IF(AND(Y$3=X$2,Y$9="Include (Platform Duplicate)"),IF(JoinAll(", ",X306,Y306)=0,"*",JoinAll(", ",X306,Y306)),X306),"*")</f>
        <v>*</v>
      </c>
      <c r="Y698" s="58" t="str">
        <f>IF(AND(Y$9="Include",Y697&lt;&gt;"No"),IF(AND(Z$3=Y$2,Z$9="Include (Platform Duplicate)"),IF(JoinAll(", ",Y306,Z306)=0,"*",JoinAll(", ",Y306,Z306)),Y306),"*")</f>
        <v>GB</v>
      </c>
      <c r="Z698" s="58" t="str">
        <f>IF(AND(Z$9="Include",Z697&lt;&gt;"No"),IF(AND(AA$3=Z$2,AA$9="Include (Platform Duplicate)"),IF(JoinAll(", ",Z306,AA306)=0,"*",JoinAll(", ",Z306,AA306)),Z306),"*")</f>
        <v>*</v>
      </c>
      <c r="AA698" s="58" t="str">
        <f>IF(AND(AA$9="Include",AA697&lt;&gt;"No"),IF(AND(AB$3=AA$2,AB$9="Include (Platform Duplicate)"),IF(JoinAll(", ",AA306,AB306)=0,"*",JoinAll(", ",AA306,AB306)),AA306),"*")</f>
        <v>GB, US</v>
      </c>
      <c r="AB698" s="58" t="str">
        <f>IF(AND(AB$9="Include",AB697&lt;&gt;"No"),IF(AND(AC$3=AB$2,AC$9="Include (Platform Duplicate)"),IF(JoinAll(", ",AB306,AC306)=0,"*",JoinAll(", ",AB306,AC306)),AB306),"*")</f>
        <v>*</v>
      </c>
      <c r="AC698" s="58" t="str">
        <f>IF(AND(AC$9="Include",AC697&lt;&gt;"No"),IF(AND(AD$3=AC$2,AD$9="Include (Platform Duplicate)"),IF(JoinAll(", ",AC306,AD306)=0,"*",JoinAll(", ",AC306,AD306)),AC306),"*")</f>
        <v>*</v>
      </c>
      <c r="AD698" s="58" t="str">
        <f>IF(AND(AD$9="Include",AD697&lt;&gt;"No"),IF(AND(AE$3=AD$2,AE$9="Include (Platform Duplicate)"),IF(JoinAll(", ",AD306,AE306)=0,"*",JoinAll(", ",AD306,AE306)),AD306),"*")</f>
        <v>*</v>
      </c>
      <c r="AE698" s="58" t="str">
        <f>IF(AND(AE$9="Include",AE697&lt;&gt;"No"),IF(AND(AF$3=AE$2,AF$9="Include (Platform Duplicate)"),IF(JoinAll(", ",AE306,AF306)=0,"*",JoinAll(", ",AE306,AF306)),AE306),"*")</f>
        <v>*</v>
      </c>
      <c r="AF698" s="58" t="str">
        <f>IF(AND(AF$9="Include",AF697&lt;&gt;"No"),IF(AND(AG$3=AF$2,AG$9="Include (Platform Duplicate)"),IF(JoinAll(", ",AF306,AG306)=0,"*",JoinAll(", ",AF306,AG306)),AF306),"*")</f>
        <v>US</v>
      </c>
      <c r="AG698" s="58" t="str">
        <f>IF(AND(AG$9="Include",AG697&lt;&gt;"No"),IF(AND(AH$3=AG$2,AH$9="Include (Platform Duplicate)"),IF(JoinAll(", ",AG306,AH306)=0,"*",JoinAll(", ",AG306,AH306)),AG306),"*")</f>
        <v>US</v>
      </c>
      <c r="AH698" s="58" t="str">
        <f>IF(AND(AH$9="Include",AH697&lt;&gt;"No"),IF(AND(AI$3=AH$2,AI$9="Include (Platform Duplicate)"),IF(JoinAll(", ",AH306,AI306)=0,"*",JoinAll(", ",AH306,AI306)),AH306),"*")</f>
        <v>*</v>
      </c>
      <c r="AI698" s="58" t="str">
        <f>IF(AND(AI$9="Include",AI697&lt;&gt;"No"),IF(AND(AJ$3=AI$2,AJ$9="Include (Platform Duplicate)"),IF(JoinAll(", ",AI306,AJ306)=0,"*",JoinAll(", ",AI306,AJ306)),AI306),"*")</f>
        <v>*</v>
      </c>
      <c r="AJ698" s="58" t="str">
        <f>IF(AND(AJ$9="Include",AJ697&lt;&gt;"No"),IF(AND(AK$3=AJ$2,AK$9="Include (Platform Duplicate)"),IF(JoinAll(", ",AJ306,AK306)=0,"*",JoinAll(", ",AJ306,AK306)),AJ306),"*")</f>
        <v>*</v>
      </c>
      <c r="AK698" s="58" t="str">
        <f>IF(AND(AK$9="Include",AK697&lt;&gt;"No"),IF(AND(AL$3=AK$2,AL$9="Include (Platform Duplicate)"),IF(JoinAll(", ",AK306,AL306)=0,"*",JoinAll(", ",AK306,AL306)),AK306),"*")</f>
        <v>*</v>
      </c>
      <c r="AL698" s="58" t="str">
        <f>IF(AND(AL$9="Include",AL697&lt;&gt;"No"),IF(AND(AM$3=AL$2,AM$9="Include (Platform Duplicate)"),IF(JoinAll(", ",AL306,AM306)=0,"*",JoinAll(", ",AL306,AM306)),AL306),"*")</f>
        <v>*</v>
      </c>
      <c r="AM698" s="58" t="str">
        <f>IF(AND(AM$9="Include",AM697&lt;&gt;"No"),IF(AND(AN$3=AM$2,AN$9="Include (Platform Duplicate)"),IF(JoinAll(", ",AM306,AN306)=0,"*",JoinAll(", ",AM306,AN306)),AM306),"*")</f>
        <v>*</v>
      </c>
      <c r="AN698" s="58" t="str">
        <f>IF(AND(AN$9="Include",AN697&lt;&gt;"No"),IF(AND(AO$3=AN$2,AO$9="Include (Platform Duplicate)"),IF(JoinAll(", ",AN306,AO306)=0,"*",JoinAll(", ",AN306,AO306)),AN306),"*")</f>
        <v>*</v>
      </c>
      <c r="AO698" s="58" t="str">
        <f>IF(AND(AO$9="Include",AO697&lt;&gt;"No"),IF(AND(AP$3=AO$2,AP$9="Include (Platform Duplicate)"),IF(JoinAll(", ",AO306,AP306)=0,"*",JoinAll(", ",AO306,AP306)),AO306),"*")</f>
        <v>*</v>
      </c>
      <c r="AP698" s="58" t="str">
        <f>IF(AND(AP$9="Include",AP697&lt;&gt;"No"),IF(AND(AQ$3=AP$2,AQ$9="Include (Platform Duplicate)"),IF(JoinAll(", ",AP306,AQ306)=0,"*",JoinAll(", ",AP306,AQ306)),AP306),"*")</f>
        <v>*</v>
      </c>
      <c r="AQ698" s="58" t="str">
        <f>IF(AND(AQ$9="Include",AQ697&lt;&gt;"No"),IF(AND(AR$3=AQ$2,AR$9="Include (Platform Duplicate)"),IF(JoinAll(", ",AQ306,AR306)=0,"*",JoinAll(", ",AQ306,AR306)),AQ306),"*")</f>
        <v>*</v>
      </c>
      <c r="AR698" s="58" t="str">
        <f>IF(AND(AR$9="Include",AR697&lt;&gt;"No"),IF(AND(AS$3=AR$2,AS$9="Include (Platform Duplicate)"),IF(JoinAll(", ",AR306,AS306)=0,"*",JoinAll(", ",AR306,AS306)),AR306),"*")</f>
        <v>*</v>
      </c>
      <c r="AS698" s="58" t="str">
        <f>IF(AND(AS$9="Include",AS697&lt;&gt;"No"),IF(AND(AT$3=AS$2,AT$9="Include (Platform Duplicate)"),IF(JoinAll(", ",AS306,AT306)=0,"*",JoinAll(", ",AS306,AT306)),AS306),"*")</f>
        <v>*</v>
      </c>
      <c r="AT698" s="58" t="str">
        <f>IF(AND(AT$9="Include",AT697&lt;&gt;"No"),IF(AND(AU$3=AT$2,AU$9="Include (Platform Duplicate)"),IF(JoinAll(", ",AT306,AU306)=0,"*",JoinAll(", ",AT306,AU306)),AT306),"*")</f>
        <v>US</v>
      </c>
      <c r="AU698" s="58" t="str">
        <f>IF(AND(AU$9="Include",AU697&lt;&gt;"No"),IF(AND(AV$3=AU$2,AV$9="Include (Platform Duplicate)"),IF(JoinAll(", ",AU306,AV306)=0,"*",JoinAll(", ",AU306,AV306)),AU306),"*")</f>
        <v>*</v>
      </c>
      <c r="AV698" s="58" t="str">
        <f>IF(AND(AV$9="Include",AV697&lt;&gt;"No"),IF(AND(AW$3=AV$2,AW$9="Include (Platform Duplicate)"),IF(JoinAll(", ",AV306,AW306)=0,"*",JoinAll(", ",AV306,AW306)),AV306),"*")</f>
        <v>*</v>
      </c>
      <c r="AW698" s="58" t="str">
        <f>IF(AND(AW$9="Include",AW697&lt;&gt;"No"),IF(AND(AX$3=AW$2,AX$9="Include (Platform Duplicate)"),IF(JoinAll(", ",AW306,AX306)=0,"*",JoinAll(", ",AW306,AX306)),AW306),"*")</f>
        <v>*</v>
      </c>
      <c r="AX698" s="58" t="str">
        <f>IF(AND(AX$9="Include",AX697&lt;&gt;"No"),IF(AND(AY$3=AX$2,AY$9="Include (Platform Duplicate)"),IF(JoinAll(", ",AX306,AY306)=0,"*",JoinAll(", ",AX306,AY306)),AX306),"*")</f>
        <v>*</v>
      </c>
      <c r="AY698" s="58" t="str">
        <f>IF(AND(AY$9="Include",AY697&lt;&gt;"No"),IF(AND(AZ$3=AY$2,AZ$9="Include (Platform Duplicate)"),IF(JoinAll(", ",AY306,AZ306)=0,"*",JoinAll(", ",AY306,AZ306)),AY306),"*")</f>
        <v>*</v>
      </c>
      <c r="AZ698" s="58" t="str">
        <f>IF(AND(AZ$9="Include",AZ697&lt;&gt;"No"),IF(AND(BA$3=AZ$2,BA$9="Include (Platform Duplicate)"),IF(JoinAll(", ",AZ306,BA306)=0,"*",JoinAll(", ",AZ306,BA306)),AZ306),"*")</f>
        <v>*</v>
      </c>
      <c r="BA698" s="58" t="str">
        <f>IF(AND(BA$9="Include",BA697&lt;&gt;"No"),IF(AND(BB$3=BA$2,BB$9="Include (Platform Duplicate)"),IF(JoinAll(", ",BA306,BB306)=0,"*",JoinAll(", ",BA306,BB306)),BA306),"*")</f>
        <v>*</v>
      </c>
      <c r="BB698" s="58" t="str">
        <f>IF(AND(BB$9="Include",BB697&lt;&gt;"No"),IF(AND(BC$3=BB$2,BC$9="Include (Platform Duplicate)"),IF(JoinAll(", ",BB306,BC306)=0,"*",JoinAll(", ",BB306,BC306)),BB306),"*")</f>
        <v>*</v>
      </c>
      <c r="BC698" s="58" t="str">
        <f>IF(AND(BC$9="Include",BC697&lt;&gt;"No"),IF(AND(BD$3=BC$2,BD$9="Include (Platform Duplicate)"),IF(JoinAll(", ",BC306,BD306)=0,"*",JoinAll(", ",BC306,BD306)),BC306),"*")</f>
        <v>*</v>
      </c>
      <c r="BD698" s="58" t="str">
        <f>IF(AND(BD$9="Include",BD697&lt;&gt;"No"),IF(AND(BE$3=BD$2,BE$9="Include (Platform Duplicate)"),IF(JoinAll(", ",BD306,BE306)=0,"*",JoinAll(", ",BD306,BE306)),BD306),"*")</f>
        <v>*</v>
      </c>
      <c r="BE698" s="58" t="str">
        <f>IF(AND(BE$9="Include",BE697&lt;&gt;"No"),IF(AND(BF$3=BE$2,BF$9="Include (Platform Duplicate)"),IF(JoinAll(", ",BE306,BF306)=0,"*",JoinAll(", ",BE306,BF306)),BE306),"*")</f>
        <v>*</v>
      </c>
      <c r="BF698" s="58" t="str">
        <f>IF(AND(BF$9="Include",BF697&lt;&gt;"No"),IF(AND(BG$3=BF$2,BG$9="Include (Platform Duplicate)"),IF(JoinAll(", ",BF306,BG306)=0,"*",JoinAll(", ",BF306,BG306)),BF306),"*")</f>
        <v>*</v>
      </c>
      <c r="BG698" s="58" t="str">
        <f>IF(AND(BG$9="Include",BG697&lt;&gt;"No"),IF(AND(BH$3=BG$2,BH$9="Include (Platform Duplicate)"),IF(JoinAll(", ",BG306,BH306)=0,"*",JoinAll(", ",BG306,BH306)),BG306),"*")</f>
        <v>*</v>
      </c>
      <c r="BH698" s="58" t="str">
        <f>IF(AND(BH$9="Include",BH697&lt;&gt;"No"),IF(AND(BI$3=BH$2,BI$9="Include (Platform Duplicate)"),IF(JoinAll(", ",BH306,BI306)=0,"*",JoinAll(", ",BH306,BI306)),BH306),"*")</f>
        <v>*</v>
      </c>
      <c r="BI698" s="58" t="str">
        <f>IF(AND(BI$9="Include",BI697&lt;&gt;"No"),IF(AND(BJ$3=BI$2,BJ$9="Include (Platform Duplicate)"),IF(JoinAll(", ",BI306,BJ306)=0,"*",JoinAll(", ",BI306,BJ306)),BI306),"*")</f>
        <v>*</v>
      </c>
      <c r="BJ698" s="58" t="str">
        <f>IF(AND(BJ$9="Include",BJ697&lt;&gt;"No"),IF(AND(BK$3=BJ$2,BK$9="Include (Platform Duplicate)"),IF(JoinAll(", ",BJ306,BK306)=0,"*",JoinAll(", ",BJ306,BK306)),BJ306),"*")</f>
        <v>*</v>
      </c>
      <c r="BK698" s="58" t="str">
        <f>IF(AND(BK$9="Include",BK697&lt;&gt;"No"),IF(AND(BL$3=BK$2,BL$9="Include (Platform Duplicate)"),IF(JoinAll(", ",BK306,BL306)=0,"*",JoinAll(", ",BK306,BL306)),BK306),"*")</f>
        <v>*</v>
      </c>
      <c r="BL698" s="58" t="str">
        <f>IF(AND(BL$9="Include",BL697&lt;&gt;"No"),IF(AND(BM$3=BL$2,BM$9="Include (Platform Duplicate)"),IF(JoinAll(", ",BL306,BM306)=0,"*",JoinAll(", ",BL306,BM306)),BL306),"*")</f>
        <v>*</v>
      </c>
      <c r="BM698" s="58" t="str">
        <f>IF(AND(BM$9="Include",BM697&lt;&gt;"No"),IF(AND(BN$3=BM$2,BN$9="Include (Platform Duplicate)"),IF(JoinAll(", ",BM306,BN306)=0,"*",JoinAll(", ",BM306,BN306)),BM306),"*")</f>
        <v>*</v>
      </c>
      <c r="BN698" s="58" t="str">
        <f>IF(AND(BN$9="Include",BN697&lt;&gt;"No"),IF(AND(BO$3=BN$2,BO$9="Include (Platform Duplicate)"),IF(JoinAll(", ",BN306,BO306)=0,"*",JoinAll(", ",BN306,BO306)),BN306),"*")</f>
        <v>*</v>
      </c>
      <c r="BO698" s="58" t="str">
        <f>IF(AND(BO$9="Include",BO697&lt;&gt;"No"),IF(AND(BP$3=BO$2,BP$9="Include (Platform Duplicate)"),IF(JoinAll(", ",BO306,BP306)=0,"*",JoinAll(", ",BO306,BP306)),BO306),"*")</f>
        <v>*</v>
      </c>
      <c r="BP698" s="58" t="str">
        <f>IF(AND(BP$9="Include",BP697&lt;&gt;"No"),IF(AND(BQ$3=BP$2,BQ$9="Include (Platform Duplicate)"),IF(JoinAll(", ",BP306,BQ306)=0,"*",JoinAll(", ",BP306,BQ306)),BP306),"*")</f>
        <v>*</v>
      </c>
      <c r="BQ698" s="58" t="str">
        <f>IF(AND(BQ$9="Include",BQ697&lt;&gt;"No"),IF(AND(BR$3=BQ$2,BR$9="Include (Platform Duplicate)"),IF(JoinAll(", ",BQ306,BR306)=0,"*",JoinAll(", ",BQ306,BR306)),BQ306),"*")</f>
        <v>*</v>
      </c>
      <c r="BR698" s="58" t="str">
        <f>IF(AND(BR$9="Include",BR697&lt;&gt;"No"),IF(AND(BS$3=BR$2,BS$9="Include (Platform Duplicate)"),IF(JoinAll(", ",BR306,BS306)=0,"*",JoinAll(", ",BR306,BS306)),BR306),"*")</f>
        <v>*</v>
      </c>
      <c r="BS698" s="58" t="str">
        <f>IF(AND(BS$9="Include",BS697&lt;&gt;"No"),IF(AND(BT$3=BS$2,BT$9="Include (Platform Duplicate)"),IF(JoinAll(", ",BS306,BT306)=0,"*",JoinAll(", ",BS306,BT306)),BS306),"*")</f>
        <v>*</v>
      </c>
      <c r="BT698" s="58" t="str">
        <f>IF(AND(BT$9="Include",BT697&lt;&gt;"No"),IF(AND(BU$3=BT$2,BU$9="Include (Platform Duplicate)"),IF(JoinAll(", ",BT306,BU306)=0,"*",JoinAll(", ",BT306,BU306)),BT306),"*")</f>
        <v>US</v>
      </c>
      <c r="BU698" s="58" t="str">
        <f>IF(AND(BU$9="Include",BU697&lt;&gt;"No"),IF(AND(BV$3=BU$2,BV$9="Include (Platform Duplicate)"),IF(JoinAll(", ",BU306,BV306)=0,"*",JoinAll(", ",BU306,BV306)),BU306),"*")</f>
        <v>*</v>
      </c>
      <c r="BV698" s="58" t="str">
        <f>IF(AND(BV$9="Include",BV697&lt;&gt;"No"),IF(AND(BW$3=BV$2,BW$9="Include (Platform Duplicate)"),IF(JoinAll(", ",BV306,BW306)=0,"*",JoinAll(", ",BV306,BW306)),BV306),"*")</f>
        <v>*</v>
      </c>
      <c r="BW698" s="58" t="str">
        <f>IF(AND(BW$9="Include",BW697&lt;&gt;"No"),IF(AND(BX$3=BW$2,BX$9="Include (Platform Duplicate)"),IF(JoinAll(", ",BW306,BX306)=0,"*",JoinAll(", ",BW306,BX306)),BW306),"*")</f>
        <v>*</v>
      </c>
      <c r="BX698" s="58" t="str">
        <f>IF(AND(BX$9="Include",BX697&lt;&gt;"No"),IF(AND(BY$3=BX$2,BY$9="Include (Platform Duplicate)"),IF(JoinAll(", ",BX306,BY306)=0,"*",JoinAll(", ",BX306,BY306)),BX306),"*")</f>
        <v>*</v>
      </c>
      <c r="BY698" s="58" t="str">
        <f>IF(AND(BY$9="Include",BY697&lt;&gt;"No"),IF(AND(BZ$3=BY$2,BZ$9="Include (Platform Duplicate)"),IF(JoinAll(", ",BY306,BZ306)=0,"*",JoinAll(", ",BY306,BZ306)),BY306),"*")</f>
        <v>*</v>
      </c>
      <c r="BZ698" s="58" t="str">
        <f>IF(AND(BZ$9="Include",BZ697&lt;&gt;"No"),IF(AND(CA$3=BZ$2,CA$9="Include (Platform Duplicate)"),IF(JoinAll(", ",BZ306,CA306)=0,"*",JoinAll(", ",BZ306,CA306)),BZ306),"*")</f>
        <v>*</v>
      </c>
      <c r="CA698" s="58" t="str">
        <f>IF(AND(CA$9="Include",CA697&lt;&gt;"No"),IF(AND(CB$3=CA$2,CB$9="Include (Platform Duplicate)"),IF(JoinAll(", ",CA306,CB306)=0,"*",JoinAll(", ",CA306,CB306)),CA306),"*")</f>
        <v>*</v>
      </c>
      <c r="CB698" s="58" t="str">
        <f>IF(AND(CB$9="Include",CB697&lt;&gt;"No"),IF(AND(CC$3=CB$2,CC$9="Include (Platform Duplicate)"),IF(JoinAll(", ",CB306,CC306)=0,"*",JoinAll(", ",CB306,CC306)),CB306),"*")</f>
        <v>*</v>
      </c>
      <c r="CC698" s="58" t="str">
        <f>IF(AND(CC$9="Include",CC697&lt;&gt;"No"),IF(AND(CD$3=CC$2,CD$9="Include (Platform Duplicate)"),IF(JoinAll(", ",CC306,CD306)=0,"*",JoinAll(", ",CC306,CD306)),CC306),"*")</f>
        <v>*</v>
      </c>
      <c r="CD698" s="58" t="str">
        <f>IF(AND(CD$9="Include",CD697&lt;&gt;"No"),IF(AND(CE$3=CD$2,CE$9="Include (Platform Duplicate)"),IF(JoinAll(", ",CD306,CE306)=0,"*",JoinAll(", ",CD306,CE306)),CD306),"*")</f>
        <v>*</v>
      </c>
      <c r="CE698" s="58" t="str">
        <f>IF(AND(CE$9="Include",CE697&lt;&gt;"No"),IF(AND(CF$3=CE$2,CF$9="Include (Platform Duplicate)"),IF(JoinAll(", ",CE306,CF306)=0,"*",JoinAll(", ",CE306,CF306)),CE306),"*")</f>
        <v>*</v>
      </c>
      <c r="CF698" s="58" t="str">
        <f>IF(AND(CF$9="Include",CF697&lt;&gt;"No"),IF(AND(CG$3=CF$2,CG$9="Include (Platform Duplicate)"),IF(JoinAll(", ",CF306,CG306)=0,"*",JoinAll(", ",CF306,CG306)),CF306),"*")</f>
        <v>*</v>
      </c>
      <c r="CG698" s="58" t="str">
        <f>IF(AND(CG$9="Include",CG697&lt;&gt;"No"),IF(AND(CH$3=CG$2,CH$9="Include (Platform Duplicate)"),IF(JoinAll(", ",CG306,CH306)=0,"*",JoinAll(", ",CG306,CH306)),CG306),"*")</f>
        <v>*</v>
      </c>
      <c r="CH698" s="58" t="str">
        <f>IF(AND(CH$9="Include",CH697&lt;&gt;"No"),IF(AND(CI$3=CH$2,CI$9="Include (Platform Duplicate)"),IF(JoinAll(", ",CH306,CI306)=0,"*",JoinAll(", ",CH306,CI306)),CH306),"*")</f>
        <v>*</v>
      </c>
      <c r="CI698" s="58" t="str">
        <f>IF(AND(CI$9="Include",CI697&lt;&gt;"No"),IF(AND(CJ$3=CI$2,CJ$9="Include (Platform Duplicate)"),IF(JoinAll(", ",CI306,CJ306)=0,"*",JoinAll(", ",CI306,CJ306)),CI306),"*")</f>
        <v>*</v>
      </c>
      <c r="CJ698" s="58" t="str">
        <f>IF(AND(CJ$9="Include",CJ697&lt;&gt;"No"),IF(AND(CK$3=CJ$2,CK$9="Include (Platform Duplicate)"),IF(JoinAll(", ",CJ306,CK306)=0,"*",JoinAll(", ",CJ306,CK306)),CJ306),"*")</f>
        <v>*</v>
      </c>
      <c r="CK698" s="58" t="str">
        <f>IF(AND(CK$9="Include",CK697&lt;&gt;"No"),IF(AND(CL$3=CK$2,CL$9="Include (Platform Duplicate)"),IF(JoinAll(", ",CK306,CL306)=0,"*",JoinAll(", ",CK306,CL306)),CK306),"*")</f>
        <v>*</v>
      </c>
      <c r="CL698" s="58" t="str">
        <f>IF(AND(CL$9="Include",CL697&lt;&gt;"No"),IF(AND(CM$3=CL$2,CM$9="Include (Platform Duplicate)"),IF(JoinAll(", ",CL306,CM306)=0,"*",JoinAll(", ",CL306,CM306)),CL306),"*")</f>
        <v>*</v>
      </c>
      <c r="CM698" s="58" t="str">
        <f>IF(AND(CM$9="Include",CM697&lt;&gt;"No"),IF(AND(CN$3=CM$2,CN$9="Include (Platform Duplicate)"),IF(JoinAll(", ",CM306,CN306)=0,"*",JoinAll(", ",CM306,CN306)),CM306),"*")</f>
        <v>*</v>
      </c>
      <c r="CN698" s="58" t="str">
        <f>IF(AND(CN$9="Include",CN697&lt;&gt;"No"),IF(AND(CO$3=CN$2,CO$9="Include (Platform Duplicate)"),IF(JoinAll(", ",CN306,CO306)=0,"*",JoinAll(", ",CN306,CO306)),CN306),"*")</f>
        <v>*</v>
      </c>
      <c r="CO698" s="58" t="str">
        <f>IF(AND(CO$9="Include",CO697&lt;&gt;"No"),IF(AND(CP$3=CO$2,CP$9="Include (Platform Duplicate)"),IF(JoinAll(", ",CO306,CP306)=0,"*",JoinAll(", ",CO306,CP306)),CO306),"*")</f>
        <v>*</v>
      </c>
      <c r="CP698" s="58" t="str">
        <f>IF(AND(CP$9="Include",CP697&lt;&gt;"No"),IF(AND(CQ$3=CP$2,CQ$9="Include (Platform Duplicate)"),IF(JoinAll(", ",CP306,CQ306)=0,"*",JoinAll(", ",CP306,CQ306)),CP306),"*")</f>
        <v>*</v>
      </c>
      <c r="CQ698" s="58" t="str">
        <f>IF(AND(CQ$9="Include",CQ697&lt;&gt;"No"),IF(AND(CR$3=CQ$2,CR$9="Include (Platform Duplicate)"),IF(JoinAll(", ",CQ306,CR306)=0,"*",JoinAll(", ",CQ306,CR306)),CQ306),"*")</f>
        <v>*</v>
      </c>
      <c r="CR698" s="58" t="str">
        <f>IF(AND(CR$9="Include",CR697&lt;&gt;"No"),IF(AND(CS$3=CR$2,CS$9="Include (Platform Duplicate)"),IF(JoinAll(", ",CR306,CS306)=0,"*",JoinAll(", ",CR306,CS306)),CR306),"*")</f>
        <v>*</v>
      </c>
      <c r="CS698" s="58" t="str">
        <f>IF(AND(CS$9="Include",CS697&lt;&gt;"No"),IF(AND(CT$3=CS$2,CT$9="Include (Platform Duplicate)"),IF(JoinAll(", ",CS306,CT306)=0,"*",JoinAll(", ",CS306,CT306)),CS306),"*")</f>
        <v>*</v>
      </c>
      <c r="CT698" s="58" t="str">
        <f>IF(AND(CT$9="Include",CT697&lt;&gt;"No"),IF(AND(CU$3=CT$2,CU$9="Include (Platform Duplicate)"),IF(JoinAll(", ",CT306,CU306)=0,"*",JoinAll(", ",CT306,CU306)),CT306),"*")</f>
        <v>*</v>
      </c>
      <c r="CU698" s="58" t="str">
        <f>IF(AND(CU$9="Include",CU697&lt;&gt;"No"),IF(AND(CV$3=CU$2,CV$9="Include (Platform Duplicate)"),IF(JoinAll(", ",CU306,CV306)=0,"*",JoinAll(", ",CU306,CV306)),CU306),"*")</f>
        <v>*</v>
      </c>
      <c r="CV698" s="58" t="str">
        <f>IF(AND(CV$9="Include",CV697&lt;&gt;"No"),IF(AND(CW$3=CV$2,CW$9="Include (Platform Duplicate)"),IF(JoinAll(", ",CV306,CW306)=0,"*",JoinAll(", ",CV306,CW306)),CV306),"*")</f>
        <v>*</v>
      </c>
      <c r="CW698" s="58" t="str">
        <f>IF(AND(CW$9="Include",CW697&lt;&gt;"No"),IF(AND(CX$3=CW$2,CX$9="Include (Platform Duplicate)"),IF(JoinAll(", ",CW306,CX306)=0,"*",JoinAll(", ",CW306,CX306)),CW306),"*")</f>
        <v>US</v>
      </c>
      <c r="CX698" s="58" t="str">
        <f>IF(AND(CX$9="Include",CX697&lt;&gt;"No"),IF(AND(CY$3=CX$2,CY$9="Include (Platform Duplicate)"),IF(JoinAll(", ",CX306,CY306)=0,"*",JoinAll(", ",CX306,CY306)),CX306),"*")</f>
        <v>*</v>
      </c>
      <c r="CY698" s="58" t="str">
        <f>IF(AND(CY$9="Include",CY697&lt;&gt;"No"),IF(AND(CZ$3=CY$2,CZ$9="Include (Platform Duplicate)"),IF(JoinAll(", ",CY306,CZ306)=0,"*",JoinAll(", ",CY306,CZ306)),CY306),"*")</f>
        <v>*</v>
      </c>
      <c r="CZ698" s="58" t="str">
        <f>IF(AND(CZ$9="Include",CZ697&lt;&gt;"No"),IF(AND(DA$3=CZ$2,DA$9="Include (Platform Duplicate)"),IF(JoinAll(", ",CZ306,DA306)=0,"*",JoinAll(", ",CZ306,DA306)),CZ306),"*")</f>
        <v>*</v>
      </c>
      <c r="DA698" s="58" t="str">
        <f>IF(AND(DA$9="Include",DA697&lt;&gt;"No"),IF(AND(DB$3=DA$2,DB$9="Include (Platform Duplicate)"),IF(JoinAll(", ",DA306,DB306)=0,"*",JoinAll(", ",DA306,DB306)),DA306),"*")</f>
        <v>*</v>
      </c>
      <c r="DB698" s="58" t="str">
        <f>IF(AND(DB$9="Include",DB697&lt;&gt;"No"),IF(AND(DC$3=DB$2,DC$9="Include (Platform Duplicate)"),IF(JoinAll(", ",DB306,DC306)=0,"*",JoinAll(", ",DB306,DC306)),DB306),"*")</f>
        <v>*</v>
      </c>
      <c r="DC698" s="58" t="str">
        <f>IF(AND(DC$9="Include",DC697&lt;&gt;"No"),IF(AND(DD$3=DC$2,DD$9="Include (Platform Duplicate)"),IF(JoinAll(", ",DC306,DD306)=0,"*",JoinAll(", ",DC306,DD306)),DC306),"*")</f>
        <v>*</v>
      </c>
      <c r="DD698" s="58" t="str">
        <f>IF(AND(DD$9="Include",DD697&lt;&gt;"No"),IF(AND(DE$3=DD$2,DE$9="Include (Platform Duplicate)"),IF(JoinAll(", ",DD306,DE306)=0,"*",JoinAll(", ",DD306,DE306)),DD306),"*")</f>
        <v>*</v>
      </c>
      <c r="DE698" s="58" t="str">
        <f>IF(AND(DE$9="Include",DE697&lt;&gt;"No"),IF(AND(DF$3=DE$2,DF$9="Include (Platform Duplicate)"),IF(JoinAll(", ",DE306,DF306)=0,"*",JoinAll(", ",DE306,DF306)),DE306),"*")</f>
        <v>*</v>
      </c>
      <c r="DF698" s="58" t="str">
        <f>IF(AND(DF$9="Include",DF697&lt;&gt;"No"),IF(AND(DG$3=DF$2,DG$9="Include (Platform Duplicate)"),IF(JoinAll(", ",DF306,DG306)=0,"*",JoinAll(", ",DF306,DG306)),DF306),"*")</f>
        <v>*</v>
      </c>
      <c r="DG698" s="58" t="str">
        <f>IF(AND(DG$9="Include",DG697&lt;&gt;"No"),IF(AND(DH$3=DG$2,DH$9="Include (Platform Duplicate)"),IF(JoinAll(", ",DG306,DH306)=0,"*",JoinAll(", ",DG306,DH306)),DG306),"*")</f>
        <v>*</v>
      </c>
      <c r="DH698" s="58" t="str">
        <f>IF(AND(DH$9="Include",DH697&lt;&gt;"No"),IF(AND(DI$3=DH$2,DI$9="Include (Platform Duplicate)"),IF(JoinAll(", ",DH306,DI306)=0,"*",JoinAll(", ",DH306,DI306)),DH306),"*")</f>
        <v>*</v>
      </c>
      <c r="DI698" s="58" t="str">
        <f>IF(AND(DI$9="Include",DI697&lt;&gt;"No"),IF(AND(DJ$3=DI$2,DJ$9="Include (Platform Duplicate)"),IF(JoinAll(", ",DI306,DJ306)=0,"*",JoinAll(", ",DI306,DJ306)),DI306),"*")</f>
        <v>*</v>
      </c>
      <c r="DJ698" s="58" t="str">
        <f>IF(AND(DJ$9="Include",DJ697&lt;&gt;"No"),IF(AND(DK$3=DJ$2,DK$9="Include (Platform Duplicate)"),IF(JoinAll(", ",DJ306,DK306)=0,"*",JoinAll(", ",DJ306,DK306)),DJ306),"*")</f>
        <v>US</v>
      </c>
      <c r="DK698" s="58" t="str">
        <f>IF(AND(DK$9="Include",DK697&lt;&gt;"No"),IF(AND(DL$3=DK$2,DL$9="Include (Platform Duplicate)"),IF(JoinAll(", ",DK306,DL306)=0,"*",JoinAll(", ",DK306,DL306)),DK306),"*")</f>
        <v>*</v>
      </c>
      <c r="DL698" s="58" t="str">
        <f>IF(AND(DL$9="Include",DL697&lt;&gt;"No"),IF(AND(DM$3=DL$2,DM$9="Include (Platform Duplicate)"),IF(JoinAll(", ",DL306,DM306)=0,"*",JoinAll(", ",DL306,DM306)),DL306),"*")</f>
        <v>*</v>
      </c>
      <c r="DM698" s="58" t="str">
        <f>IF(AND(DM$9="Include",DM697&lt;&gt;"No"),IF(AND(DN$3=DM$2,DN$9="Include (Platform Duplicate)"),IF(JoinAll(", ",DM306,DN306)=0,"*",JoinAll(", ",DM306,DN306)),DM306),"*")</f>
        <v>*</v>
      </c>
      <c r="DN698" s="58" t="str">
        <f>IF(AND(DN$9="Include",DN697&lt;&gt;"No"),IF(AND(DO$3=DN$2,DO$9="Include (Platform Duplicate)"),IF(JoinAll(", ",DN306,DO306)=0,"*",JoinAll(", ",DN306,DO306)),DN306),"*")</f>
        <v>*</v>
      </c>
      <c r="DO698" s="58" t="str">
        <f>IF(AND(DO$9="Include",DO697&lt;&gt;"No"),IF(AND(DP$3=DO$2,DP$9="Include (Platform Duplicate)"),IF(JoinAll(", ",DO306,DP306)=0,"*",JoinAll(", ",DO306,DP306)),DO306),"*")</f>
        <v>*</v>
      </c>
      <c r="DP698" s="58" t="str">
        <f>IF(AND(DP$9="Include",DP697&lt;&gt;"No"),IF(AND(DQ$3=DP$2,DQ$9="Include (Platform Duplicate)"),IF(JoinAll(", ",DP306,DQ306)=0,"*",JoinAll(", ",DP306,DQ306)),DP306),"*")</f>
        <v>US</v>
      </c>
      <c r="DQ698" s="58" t="str">
        <f>IF(AND(DQ$9="Include",DQ697&lt;&gt;"No"),IF(AND(DR$3=DQ$2,DR$9="Include (Platform Duplicate)"),IF(JoinAll(", ",DQ306,DR306)=0,"*",JoinAll(", ",DQ306,DR306)),DQ306),"*")</f>
        <v>*</v>
      </c>
      <c r="DR698" s="58" t="str">
        <f>IF(AND(DR$9="Include",DR697&lt;&gt;"No"),IF(AND(DS$3=DR$2,DS$9="Include (Platform Duplicate)"),IF(JoinAll(", ",DR306,DS306)=0,"*",JoinAll(", ",DR306,DS306)),DR306),"*")</f>
        <v>*</v>
      </c>
      <c r="DS698" s="58" t="str">
        <f>IF(AND(DS$9="Include",DS697&lt;&gt;"No"),IF(AND(DT$3=DS$2,DT$9="Include (Platform Duplicate)"),IF(JoinAll(", ",DS306,DT306)=0,"*",JoinAll(", ",DS306,DT306)),DS306),"*")</f>
        <v>*</v>
      </c>
      <c r="DT698" s="58" t="str">
        <f>IF(AND(DT$9="Include",DT697&lt;&gt;"No"),IF(AND(DU$3=DT$2,DU$9="Include (Platform Duplicate)"),IF(JoinAll(", ",DT306,DU306)=0,"*",JoinAll(", ",DT306,DU306)),DT306),"*")</f>
        <v>*</v>
      </c>
      <c r="DU698" s="58" t="str">
        <f>IF(AND(DU$9="Include",DU697&lt;&gt;"No"),IF(AND(DV$3=DU$2,DV$9="Include (Platform Duplicate)"),IF(JoinAll(", ",DU306,DV306)=0,"*",JoinAll(", ",DU306,DV306)),DU306),"*")</f>
        <v>*</v>
      </c>
      <c r="DV698" s="58" t="str">
        <f>IF(AND(DV$9="Include",DV697&lt;&gt;"No"),IF(AND(DW$3=DV$2,DW$9="Include (Platform Duplicate)"),IF(JoinAll(", ",DV306,DW306)=0,"*",JoinAll(", ",DV306,DW306)),DV306),"*")</f>
        <v>*</v>
      </c>
      <c r="DW698" s="58" t="str">
        <f>IF(AND(DW$9="Include",DW697&lt;&gt;"No"),IF(AND(DX$3=DW$2,DX$9="Include (Platform Duplicate)"),IF(JoinAll(", ",DW306,DX306)=0,"*",JoinAll(", ",DW306,DX306)),DW306),"*")</f>
        <v>*</v>
      </c>
      <c r="DX698" s="58" t="str">
        <f>IF(AND(DX$9="Include",DX697&lt;&gt;"No"),IF(AND(DY$3=DX$2,DY$9="Include (Platform Duplicate)"),IF(JoinAll(", ",DX306,DY306)=0,"*",JoinAll(", ",DX306,DY306)),DX306),"*")</f>
        <v>*</v>
      </c>
      <c r="DY698" s="58" t="str">
        <f>IF(AND(DY$9="Include",DY697&lt;&gt;"No"),IF(AND(DZ$3=DY$2,DZ$9="Include (Platform Duplicate)"),IF(JoinAll(", ",DY306,DZ306)=0,"*",JoinAll(", ",DY306,DZ306)),DY306),"*")</f>
        <v>US</v>
      </c>
      <c r="DZ698" s="58" t="str">
        <f>IF(AND(DZ$9="Include",DZ697&lt;&gt;"No"),IF(AND(EA$3=DZ$2,EA$9="Include (Platform Duplicate)"),IF(JoinAll(", ",DZ306,EA306)=0,"*",JoinAll(", ",DZ306,EA306)),DZ306),"*")</f>
        <v>*</v>
      </c>
      <c r="EA698" s="58" t="str">
        <f>IF(AND(EA$9="Include",EA697&lt;&gt;"No"),IF(AND(EB$3=EA$2,EB$9="Include (Platform Duplicate)"),IF(JoinAll(", ",EA306,EB306)=0,"*",JoinAll(", ",EA306,EB306)),EA306),"*")</f>
        <v>*</v>
      </c>
      <c r="EB698" s="58" t="str">
        <f>IF(AND(EB$9="Include",EB697&lt;&gt;"No"),IF(AND(EC$3=EB$2,EC$9="Include (Platform Duplicate)"),IF(JoinAll(", ",EB306,EC306)=0,"*",JoinAll(", ",EB306,EC306)),EB306),"*")</f>
        <v>*</v>
      </c>
      <c r="EC698" s="58" t="str">
        <f>IF(AND(EC$9="Include",EC697&lt;&gt;"No"),IF(AND(ED$3=EC$2,ED$9="Include (Platform Duplicate)"),IF(JoinAll(", ",EC306,ED306)=0,"*",JoinAll(", ",EC306,ED306)),EC306),"*")</f>
        <v>*</v>
      </c>
      <c r="ED698" s="58" t="str">
        <f>IF(AND(ED$9="Include",ED697&lt;&gt;"No"),IF(AND(EE$3=ED$2,EE$9="Include (Platform Duplicate)"),IF(JoinAll(", ",ED306,EE306)=0,"*",JoinAll(", ",ED306,EE306)),ED306),"*")</f>
        <v>*</v>
      </c>
      <c r="EE698" s="58" t="str">
        <f>IF(AND(EE$9="Include",EE697&lt;&gt;"No"),IF(AND(EF$3=EE$2,EF$9="Include (Platform Duplicate)"),IF(JoinAll(", ",EE306,EF306)=0,"*",JoinAll(", ",EE306,EF306)),EE306),"*")</f>
        <v>*</v>
      </c>
      <c r="EF698" s="58" t="str">
        <f>IF(AND(EF$9="Include",EF697&lt;&gt;"No"),IF(AND(EG$3=EF$2,EG$9="Include (Platform Duplicate)"),IF(JoinAll(", ",EF306,EG306)=0,"*",JoinAll(", ",EF306,EG306)),EF306),"*")</f>
        <v>*</v>
      </c>
      <c r="EG698" s="58" t="str">
        <f>IF(AND(EG$9="Include",EG697&lt;&gt;"No"),IF(AND(EH$3=EG$2,EH$9="Include (Platform Duplicate)"),IF(JoinAll(", ",EG306,EH306)=0,"*",JoinAll(", ",EG306,EH306)),EG306),"*")</f>
        <v>*</v>
      </c>
      <c r="EH698" s="58" t="str">
        <f>IF(AND(EH$9="Include",EH697&lt;&gt;"No"),IF(AND(EI$3=EH$2,EI$9="Include (Platform Duplicate)"),IF(JoinAll(", ",EH306,EI306)=0,"*",JoinAll(", ",EH306,EI306)),EH306),"*")</f>
        <v>*</v>
      </c>
      <c r="EI698" s="58" t="str">
        <f>IF(AND(EI$9="Include",EI697&lt;&gt;"No"),IF(AND(EJ$3=EI$2,EJ$9="Include (Platform Duplicate)"),IF(JoinAll(", ",EI306,EJ306)=0,"*",JoinAll(", ",EI306,EJ306)),EI306),"*")</f>
        <v>*</v>
      </c>
      <c r="EJ698" s="58" t="str">
        <f>IF(AND(EJ$9="Include",EJ697&lt;&gt;"No"),IF(AND(EK$3=EJ$2,EK$9="Include (Platform Duplicate)"),IF(JoinAll(", ",EJ306,EK306)=0,"*",JoinAll(", ",EJ306,EK306)),EJ306),"*")</f>
        <v>*</v>
      </c>
      <c r="EK698" s="58" t="str">
        <f>IF(AND(EK$9="Include",EK697&lt;&gt;"No"),IF(AND(EL$3=EK$2,EL$9="Include (Platform Duplicate)"),IF(JoinAll(", ",EK306,EL306)=0,"*",JoinAll(", ",EK306,EL306)),EK306),"*")</f>
        <v>*</v>
      </c>
      <c r="EL698" s="109"/>
      <c r="EM698" s="109"/>
    </row>
    <row r="699" spans="1:143" s="58" customFormat="1" ht="12.75" customHeight="1" x14ac:dyDescent="0.25">
      <c r="A699" s="5"/>
      <c r="B699" s="96"/>
      <c r="C699" s="96"/>
      <c r="D699" s="96"/>
      <c r="E699" s="96"/>
      <c r="F699" s="96"/>
      <c r="G699" s="4" t="s">
        <v>474</v>
      </c>
      <c r="H699" s="18"/>
      <c r="I699" s="18"/>
      <c r="J699" s="58" t="str">
        <f>IF(J$9="Include",IF(AND(K$3=J$2,K$9="Include (Platform Duplicate)"),IF(JoinAll(",",J353,K353)="No","No",JoinAll(", ", IF(J353="No","",J353),IF(K353="No","",K353))),J353),"*")</f>
        <v>No</v>
      </c>
      <c r="K699" s="58" t="str">
        <f>IF(K$9="Include",IF(AND(L$3=K$2,L$9="Include (Platform Duplicate)"),IF(JoinAll(",",K353,L353)="No","No",JoinAll(", ", IF(K353="No","",K353),IF(L353="No","",L353))),K353),"*")</f>
        <v>No</v>
      </c>
      <c r="L699" s="58" t="str">
        <f>IF(L$9="Include",IF(AND(M$3=L$2,M$9="Include (Platform Duplicate)"),IF(JoinAll(",",L353,M353)="No","No",JoinAll(", ", IF(L353="No","",L353),IF(M353="No","",M353))),L353),"*")</f>
        <v>*</v>
      </c>
      <c r="M699" s="58" t="str">
        <f>IF(M$9="Include",IF(AND(N$3=M$2,N$9="Include (Platform Duplicate)"),IF(JoinAll(",",M353,N353)="No","No",JoinAll(", ", IF(M353="No","",M353),IF(N353="No","",N353))),M353),"*")</f>
        <v>Yes</v>
      </c>
      <c r="N699" s="58" t="str">
        <f>IF(N$9="Include",IF(AND(O$3=N$2,O$9="Include (Platform Duplicate)"),IF(JoinAll(",",N353,O353)="No","No",JoinAll(", ", IF(N353="No","",N353),IF(O353="No","",O353))),N353),"*")</f>
        <v>*</v>
      </c>
      <c r="O699" s="58" t="str">
        <f>IF(O$9="Include",IF(AND(P$3=O$2,P$9="Include (Platform Duplicate)"),IF(JoinAll(",",O353,P353)="No","No",JoinAll(", ", IF(O353="No","",O353),IF(P353="No","",P353))),O353),"*")</f>
        <v>Yes</v>
      </c>
      <c r="P699" s="58" t="str">
        <f>IF(P$9="Include",IF(AND(Q$3=P$2,Q$9="Include (Platform Duplicate)"),IF(JoinAll(",",P353,Q353)="No","No",JoinAll(", ", IF(P353="No","",P353),IF(Q353="No","",Q353))),P353),"*")</f>
        <v>*</v>
      </c>
      <c r="Q699" s="58" t="str">
        <f>IF(Q$9="Include",IF(AND(R$3=Q$2,R$9="Include (Platform Duplicate)"),IF(JoinAll(",",Q353,R353)="No","No",JoinAll(", ", IF(Q353="No","",Q353),IF(R353="No","",R353))),Q353),"*")</f>
        <v>Yes</v>
      </c>
      <c r="R699" s="58" t="str">
        <f>IF(R$9="Include",IF(AND(S$3=R$2,S$9="Include (Platform Duplicate)"),IF(JoinAll(",",R353,S353)="No","No",JoinAll(", ", IF(R353="No","",R353),IF(S353="No","",S353))),R353),"*")</f>
        <v>*</v>
      </c>
      <c r="S699" s="58" t="str">
        <f>IF(S$9="Include",IF(AND(T$3=S$2,T$9="Include (Platform Duplicate)"),IF(JoinAll(",",S353,T353)="No","No",JoinAll(", ", IF(S353="No","",S353),IF(T353="No","",T353))),S353),"*")</f>
        <v>Yes</v>
      </c>
      <c r="T699" s="58" t="str">
        <f>IF(T$9="Include",IF(AND(U$3=T$2,U$9="Include (Platform Duplicate)"),IF(JoinAll(",",T353,U353)="No","No",JoinAll(", ", IF(T353="No","",T353),IF(U353="No","",U353))),T353),"*")</f>
        <v>*</v>
      </c>
      <c r="U699" s="58" t="str">
        <f>IF(U$9="Include",IF(AND(V$3=U$2,V$9="Include (Platform Duplicate)"),IF(JoinAll(",",U353,V353)="No","No",JoinAll(", ", IF(U353="No","",U353),IF(V353="No","",V353))),U353),"*")</f>
        <v>No</v>
      </c>
      <c r="V699" s="58" t="str">
        <f>IF(V$9="Include",IF(AND(W$3=V$2,W$9="Include (Platform Duplicate)"),IF(JoinAll(",",V353,W353)="No","No",JoinAll(", ", IF(V353="No","",V353),IF(W353="No","",W353))),V353),"*")</f>
        <v>No</v>
      </c>
      <c r="W699" s="58" t="str">
        <f>IF(W$9="Include",IF(AND(X$3=W$2,X$9="Include (Platform Duplicate)"),IF(JoinAll(",",W353,X353)="No","No",JoinAll(", ", IF(W353="No","",W353),IF(X353="No","",X353))),W353),"*")</f>
        <v>No</v>
      </c>
      <c r="X699" s="58" t="str">
        <f>IF(X$9="Include",IF(AND(Y$3=X$2,Y$9="Include (Platform Duplicate)"),IF(JoinAll(",",X353,Y353)="No","No",JoinAll(", ", IF(X353="No","",X353),IF(Y353="No","",Y353))),X353),"*")</f>
        <v>*</v>
      </c>
      <c r="Y699" s="58" t="str">
        <f>IF(Y$9="Include",IF(AND(Z$3=Y$2,Z$9="Include (Platform Duplicate)"),IF(JoinAll(",",Y353,Z353)="No","No",JoinAll(", ", IF(Y353="No","",Y353),IF(Z353="No","",Z353))),Y353),"*")</f>
        <v>No</v>
      </c>
      <c r="Z699" s="58" t="str">
        <f>IF(Z$9="Include",IF(AND(AA$3=Z$2,AA$9="Include (Platform Duplicate)"),IF(JoinAll(",",Z353,AA353)="No","No",JoinAll(", ", IF(Z353="No","",Z353),IF(AA353="No","",AA353))),Z353),"*")</f>
        <v>*</v>
      </c>
      <c r="AA699" s="58" t="str">
        <f>IF(AA$9="Include",IF(AND(AB$3=AA$2,AB$9="Include (Platform Duplicate)"),IF(JoinAll(",",AA353,AB353)="No","No",JoinAll(", ", IF(AA353="No","",AA353),IF(AB353="No","",AB353))),AA353),"*")</f>
        <v>No</v>
      </c>
      <c r="AB699" s="58" t="str">
        <f>IF(AB$9="Include",IF(AND(AC$3=AB$2,AC$9="Include (Platform Duplicate)"),IF(JoinAll(",",AB353,AC353)="No","No",JoinAll(", ", IF(AB353="No","",AB353),IF(AC353="No","",AC353))),AB353),"*")</f>
        <v>*</v>
      </c>
      <c r="AC699" s="58" t="str">
        <f>IF(AC$9="Include",IF(AND(AD$3=AC$2,AD$9="Include (Platform Duplicate)"),IF(JoinAll(",",AC353,AD353)="No","No",JoinAll(", ", IF(AC353="No","",AC353),IF(AD353="No","",AD353))),AC353),"*")</f>
        <v>Yes</v>
      </c>
      <c r="AD699" s="58" t="str">
        <f>IF(AD$9="Include",IF(AND(AE$3=AD$2,AE$9="Include (Platform Duplicate)"),IF(JoinAll(",",AD353,AE353)="No","No",JoinAll(", ", IF(AD353="No","",AD353),IF(AE353="No","",AE353))),AD353),"*")</f>
        <v>Yes</v>
      </c>
      <c r="AE699" s="58" t="str">
        <f>IF(AE$9="Include",IF(AND(AF$3=AE$2,AF$9="Include (Platform Duplicate)"),IF(JoinAll(",",AE353,AF353)="No","No",JoinAll(", ", IF(AE353="No","",AE353),IF(AF353="No","",AF353))),AE353),"*")</f>
        <v>*</v>
      </c>
      <c r="AF699" s="58" t="str">
        <f>IF(AF$9="Include",IF(AND(AG$3=AF$2,AG$9="Include (Platform Duplicate)"),IF(JoinAll(",",AF353,AG353)="No","No",JoinAll(", ", IF(AF353="No","",AF353),IF(AG353="No","",AG353))),AF353),"*")</f>
        <v>Yes</v>
      </c>
      <c r="AG699" s="58" t="str">
        <f>IF(AG$9="Include",IF(AND(AH$3=AG$2,AH$9="Include (Platform Duplicate)"),IF(JoinAll(",",AG353,AH353)="No","No",JoinAll(", ", IF(AG353="No","",AG353),IF(AH353="No","",AH353))),AG353),"*")</f>
        <v>Yes</v>
      </c>
      <c r="AH699" s="58" t="str">
        <f>IF(AH$9="Include",IF(AND(AI$3=AH$2,AI$9="Include (Platform Duplicate)"),IF(JoinAll(",",AH353,AI353)="No","No",JoinAll(", ", IF(AH353="No","",AH353),IF(AI353="No","",AI353))),AH353),"*")</f>
        <v>No</v>
      </c>
      <c r="AI699" s="58" t="str">
        <f>IF(AI$9="Include",IF(AND(AJ$3=AI$2,AJ$9="Include (Platform Duplicate)"),IF(JoinAll(",",AI353,AJ353)="No","No",JoinAll(", ", IF(AI353="No","",AI353),IF(AJ353="No","",AJ353))),AI353),"*")</f>
        <v>*</v>
      </c>
      <c r="AJ699" s="58" t="str">
        <f>IF(AJ$9="Include",IF(AND(AK$3=AJ$2,AK$9="Include (Platform Duplicate)"),IF(JoinAll(",",AJ353,AK353)="No","No",JoinAll(", ", IF(AJ353="No","",AJ353),IF(AK353="No","",AK353))),AJ353),"*")</f>
        <v>Yes</v>
      </c>
      <c r="AK699" s="58" t="str">
        <f>IF(AK$9="Include",IF(AND(AL$3=AK$2,AL$9="Include (Platform Duplicate)"),IF(JoinAll(",",AK353,AL353)="No","No",JoinAll(", ", IF(AK353="No","",AK353),IF(AL353="No","",AL353))),AK353),"*")</f>
        <v>*</v>
      </c>
      <c r="AL699" s="58" t="str">
        <f>IF(AL$9="Include",IF(AND(AM$3=AL$2,AM$9="Include (Platform Duplicate)"),IF(JoinAll(",",AL353,AM353)="No","No",JoinAll(", ", IF(AL353="No","",AL353),IF(AM353="No","",AM353))),AL353),"*")</f>
        <v>No</v>
      </c>
      <c r="AM699" s="58" t="str">
        <f>IF(AM$9="Include",IF(AND(AN$3=AM$2,AN$9="Include (Platform Duplicate)"),IF(JoinAll(",",AM353,AN353)="No","No",JoinAll(", ", IF(AM353="No","",AM353),IF(AN353="No","",AN353))),AM353),"*")</f>
        <v>No</v>
      </c>
      <c r="AN699" s="58" t="str">
        <f>IF(AN$9="Include",IF(AND(AO$3=AN$2,AO$9="Include (Platform Duplicate)"),IF(JoinAll(",",AN353,AO353)="No","No",JoinAll(", ", IF(AN353="No","",AN353),IF(AO353="No","",AO353))),AN353),"*")</f>
        <v>Yes</v>
      </c>
      <c r="AO699" s="58" t="str">
        <f>IF(AO$9="Include",IF(AND(AP$3=AO$2,AP$9="Include (Platform Duplicate)"),IF(JoinAll(",",AO353,AP353)="No","No",JoinAll(", ", IF(AO353="No","",AO353),IF(AP353="No","",AP353))),AO353),"*")</f>
        <v>*</v>
      </c>
      <c r="AP699" s="58" t="str">
        <f>IF(AP$9="Include",IF(AND(AQ$3=AP$2,AQ$9="Include (Platform Duplicate)"),IF(JoinAll(",",AP353,AQ353)="No","No",JoinAll(", ", IF(AP353="No","",AP353),IF(AQ353="No","",AQ353))),AP353),"*")</f>
        <v>No</v>
      </c>
      <c r="AQ699" s="58" t="str">
        <f>IF(AQ$9="Include",IF(AND(AR$3=AQ$2,AR$9="Include (Platform Duplicate)"),IF(JoinAll(",",AQ353,AR353)="No","No",JoinAll(", ", IF(AQ353="No","",AQ353),IF(AR353="No","",AR353))),AQ353),"*")</f>
        <v>*</v>
      </c>
      <c r="AR699" s="58" t="str">
        <f>IF(AR$9="Include",IF(AND(AS$3=AR$2,AS$9="Include (Platform Duplicate)"),IF(JoinAll(",",AR353,AS353)="No","No",JoinAll(", ", IF(AR353="No","",AR353),IF(AS353="No","",AS353))),AR353),"*")</f>
        <v>No</v>
      </c>
      <c r="AS699" s="58" t="str">
        <f>IF(AS$9="Include",IF(AND(AT$3=AS$2,AT$9="Include (Platform Duplicate)"),IF(JoinAll(",",AS353,AT353)="No","No",JoinAll(", ", IF(AS353="No","",AS353),IF(AT353="No","",AT353))),AS353),"*")</f>
        <v>*</v>
      </c>
      <c r="AT699" s="58" t="str">
        <f>IF(AT$9="Include",IF(AND(AU$3=AT$2,AU$9="Include (Platform Duplicate)"),IF(JoinAll(",",AT353,AU353)="No","No",JoinAll(", ", IF(AT353="No","",AT353),IF(AU353="No","",AU353))),AT353),"*")</f>
        <v>No</v>
      </c>
      <c r="AU699" s="58" t="str">
        <f>IF(AU$9="Include",IF(AND(AV$3=AU$2,AV$9="Include (Platform Duplicate)"),IF(JoinAll(",",AU353,AV353)="No","No",JoinAll(", ", IF(AU353="No","",AU353),IF(AV353="No","",AV353))),AU353),"*")</f>
        <v>No</v>
      </c>
      <c r="AV699" s="58" t="str">
        <f>IF(AV$9="Include",IF(AND(AW$3=AV$2,AW$9="Include (Platform Duplicate)"),IF(JoinAll(",",AV353,AW353)="No","No",JoinAll(", ", IF(AV353="No","",AV353),IF(AW353="No","",AW353))),AV353),"*")</f>
        <v>*</v>
      </c>
      <c r="AW699" s="58" t="str">
        <f>IF(AW$9="Include",IF(AND(AX$3=AW$2,AX$9="Include (Platform Duplicate)"),IF(JoinAll(",",AW353,AX353)="No","No",JoinAll(", ", IF(AW353="No","",AW353),IF(AX353="No","",AX353))),AW353),"*")</f>
        <v>*</v>
      </c>
      <c r="AX699" s="58" t="str">
        <f>IF(AX$9="Include",IF(AND(AY$3=AX$2,AY$9="Include (Platform Duplicate)"),IF(JoinAll(",",AX353,AY353)="No","No",JoinAll(", ", IF(AX353="No","",AX353),IF(AY353="No","",AY353))),AX353),"*")</f>
        <v>*</v>
      </c>
      <c r="AY699" s="58" t="str">
        <f>IF(AY$9="Include",IF(AND(AZ$3=AY$2,AZ$9="Include (Platform Duplicate)"),IF(JoinAll(",",AY353,AZ353)="No","No",JoinAll(", ", IF(AY353="No","",AY353),IF(AZ353="No","",AZ353))),AY353),"*")</f>
        <v>*</v>
      </c>
      <c r="AZ699" s="58" t="str">
        <f>IF(AZ$9="Include",IF(AND(BA$3=AZ$2,BA$9="Include (Platform Duplicate)"),IF(JoinAll(",",AZ353,BA353)="No","No",JoinAll(", ", IF(AZ353="No","",AZ353),IF(BA353="No","",BA353))),AZ353),"*")</f>
        <v>Yes</v>
      </c>
      <c r="BA699" s="58" t="str">
        <f>IF(BA$9="Include",IF(AND(BB$3=BA$2,BB$9="Include (Platform Duplicate)"),IF(JoinAll(",",BA353,BB353)="No","No",JoinAll(", ", IF(BA353="No","",BA353),IF(BB353="No","",BB353))),BA353),"*")</f>
        <v>No</v>
      </c>
      <c r="BB699" s="58" t="str">
        <f>IF(BB$9="Include",IF(AND(BC$3=BB$2,BC$9="Include (Platform Duplicate)"),IF(JoinAll(",",BB353,BC353)="No","No",JoinAll(", ", IF(BB353="No","",BB353),IF(BC353="No","",BC353))),BB353),"*")</f>
        <v>Yes</v>
      </c>
      <c r="BC699" s="58" t="str">
        <f>IF(BC$9="Include",IF(AND(BD$3=BC$2,BD$9="Include (Platform Duplicate)"),IF(JoinAll(",",BC353,BD353)="No","No",JoinAll(", ", IF(BC353="No","",BC353),IF(BD353="No","",BD353))),BC353),"*")</f>
        <v>Yes</v>
      </c>
      <c r="BD699" s="58" t="str">
        <f>IF(BD$9="Include",IF(AND(BE$3=BD$2,BE$9="Include (Platform Duplicate)"),IF(JoinAll(",",BD353,BE353)="No","No",JoinAll(", ", IF(BD353="No","",BD353),IF(BE353="No","",BE353))),BD353),"*")</f>
        <v>No</v>
      </c>
      <c r="BE699" s="58" t="str">
        <f>IF(BE$9="Include",IF(AND(BF$3=BE$2,BF$9="Include (Platform Duplicate)"),IF(JoinAll(",",BE353,BF353)="No","No",JoinAll(", ", IF(BE353="No","",BE353),IF(BF353="No","",BF353))),BE353),"*")</f>
        <v>*</v>
      </c>
      <c r="BF699" s="58" t="str">
        <f>IF(BF$9="Include",IF(AND(BG$3=BF$2,BG$9="Include (Platform Duplicate)"),IF(JoinAll(",",BF353,BG353)="No","No",JoinAll(", ", IF(BF353="No","",BF353),IF(BG353="No","",BG353))),BF353),"*")</f>
        <v>*</v>
      </c>
      <c r="BG699" s="58" t="str">
        <f>IF(BG$9="Include",IF(AND(BH$3=BG$2,BH$9="Include (Platform Duplicate)"),IF(JoinAll(",",BG353,BH353)="No","No",JoinAll(", ", IF(BG353="No","",BG353),IF(BH353="No","",BH353))),BG353),"*")</f>
        <v>No</v>
      </c>
      <c r="BH699" s="58" t="str">
        <f>IF(BH$9="Include",IF(AND(BI$3=BH$2,BI$9="Include (Platform Duplicate)"),IF(JoinAll(",",BH353,BI353)="No","No",JoinAll(", ", IF(BH353="No","",BH353),IF(BI353="No","",BI353))),BH353),"*")</f>
        <v>*</v>
      </c>
      <c r="BI699" s="58" t="str">
        <f>IF(BI$9="Include",IF(AND(BJ$3=BI$2,BJ$9="Include (Platform Duplicate)"),IF(JoinAll(",",BI353,BJ353)="No","No",JoinAll(", ", IF(BI353="No","",BI353),IF(BJ353="No","",BJ353))),BI353),"*")</f>
        <v>Yes</v>
      </c>
      <c r="BJ699" s="58" t="str">
        <f>IF(BJ$9="Include",IF(AND(BK$3=BJ$2,BK$9="Include (Platform Duplicate)"),IF(JoinAll(",",BJ353,BK353)="No","No",JoinAll(", ", IF(BJ353="No","",BJ353),IF(BK353="No","",BK353))),BJ353),"*")</f>
        <v>No</v>
      </c>
      <c r="BK699" s="58" t="str">
        <f>IF(BK$9="Include",IF(AND(BL$3=BK$2,BL$9="Include (Platform Duplicate)"),IF(JoinAll(",",BK353,BL353)="No","No",JoinAll(", ", IF(BK353="No","",BK353),IF(BL353="No","",BL353))),BK353),"*")</f>
        <v>*</v>
      </c>
      <c r="BL699" s="58" t="str">
        <f>IF(BL$9="Include",IF(AND(BM$3=BL$2,BM$9="Include (Platform Duplicate)"),IF(JoinAll(",",BL353,BM353)="No","No",JoinAll(", ", IF(BL353="No","",BL353),IF(BM353="No","",BM353))),BL353),"*")</f>
        <v>Yes</v>
      </c>
      <c r="BM699" s="58" t="str">
        <f>IF(BM$9="Include",IF(AND(BN$3=BM$2,BN$9="Include (Platform Duplicate)"),IF(JoinAll(",",BM353,BN353)="No","No",JoinAll(", ", IF(BM353="No","",BM353),IF(BN353="No","",BN353))),BM353),"*")</f>
        <v>*</v>
      </c>
      <c r="BN699" s="58" t="str">
        <f>IF(BN$9="Include",IF(AND(BO$3=BN$2,BO$9="Include (Platform Duplicate)"),IF(JoinAll(",",BN353,BO353)="No","No",JoinAll(", ", IF(BN353="No","",BN353),IF(BO353="No","",BO353))),BN353),"*")</f>
        <v>No</v>
      </c>
      <c r="BO699" s="58" t="str">
        <f>IF(BO$9="Include",IF(AND(BP$3=BO$2,BP$9="Include (Platform Duplicate)"),IF(JoinAll(",",BO353,BP353)="No","No",JoinAll(", ", IF(BO353="No","",BO353),IF(BP353="No","",BP353))),BO353),"*")</f>
        <v>Yes</v>
      </c>
      <c r="BP699" s="58" t="str">
        <f>IF(BP$9="Include",IF(AND(BQ$3=BP$2,BQ$9="Include (Platform Duplicate)"),IF(JoinAll(",",BP353,BQ353)="No","No",JoinAll(", ", IF(BP353="No","",BP353),IF(BQ353="No","",BQ353))),BP353),"*")</f>
        <v>*</v>
      </c>
      <c r="BQ699" s="58" t="str">
        <f>IF(BQ$9="Include",IF(AND(BR$3=BQ$2,BR$9="Include (Platform Duplicate)"),IF(JoinAll(",",BQ353,BR353)="No","No",JoinAll(", ", IF(BQ353="No","",BQ353),IF(BR353="No","",BR353))),BQ353),"*")</f>
        <v>Yes</v>
      </c>
      <c r="BR699" s="58" t="str">
        <f>IF(BR$9="Include",IF(AND(BS$3=BR$2,BS$9="Include (Platform Duplicate)"),IF(JoinAll(",",BR353,BS353)="No","No",JoinAll(", ", IF(BR353="No","",BR353),IF(BS353="No","",BS353))),BR353),"*")</f>
        <v>*</v>
      </c>
      <c r="BS699" s="58" t="str">
        <f>IF(BS$9="Include",IF(AND(BT$3=BS$2,BT$9="Include (Platform Duplicate)"),IF(JoinAll(",",BS353,BT353)="No","No",JoinAll(", ", IF(BS353="No","",BS353),IF(BT353="No","",BT353))),BS353),"*")</f>
        <v>Yes</v>
      </c>
      <c r="BT699" s="58" t="str">
        <f>IF(BT$9="Include",IF(AND(BU$3=BT$2,BU$9="Include (Platform Duplicate)"),IF(JoinAll(",",BT353,BU353)="No","No",JoinAll(", ", IF(BT353="No","",BT353),IF(BU353="No","",BU353))),BT353),"*")</f>
        <v>Yes</v>
      </c>
      <c r="BU699" s="58" t="str">
        <f>IF(BU$9="Include",IF(AND(BV$3=BU$2,BV$9="Include (Platform Duplicate)"),IF(JoinAll(",",BU353,BV353)="No","No",JoinAll(", ", IF(BU353="No","",BU353),IF(BV353="No","",BV353))),BU353),"*")</f>
        <v>*</v>
      </c>
      <c r="BV699" s="58" t="str">
        <f>IF(BV$9="Include",IF(AND(BW$3=BV$2,BW$9="Include (Platform Duplicate)"),IF(JoinAll(",",BV353,BW353)="No","No",JoinAll(", ", IF(BV353="No","",BV353),IF(BW353="No","",BW353))),BV353),"*")</f>
        <v>Yes</v>
      </c>
      <c r="BW699" s="58" t="str">
        <f>IF(BW$9="Include",IF(AND(BX$3=BW$2,BX$9="Include (Platform Duplicate)"),IF(JoinAll(",",BW353,BX353)="No","No",JoinAll(", ", IF(BW353="No","",BW353),IF(BX353="No","",BX353))),BW353),"*")</f>
        <v>*</v>
      </c>
      <c r="BX699" s="58" t="str">
        <f>IF(BX$9="Include",IF(AND(BY$3=BX$2,BY$9="Include (Platform Duplicate)"),IF(JoinAll(",",BX353,BY353)="No","No",JoinAll(", ", IF(BX353="No","",BX353),IF(BY353="No","",BY353))),BX353),"*")</f>
        <v>Yes</v>
      </c>
      <c r="BY699" s="58" t="str">
        <f>IF(BY$9="Include",IF(AND(BZ$3=BY$2,BZ$9="Include (Platform Duplicate)"),IF(JoinAll(",",BY353,BZ353)="No","No",JoinAll(", ", IF(BY353="No","",BY353),IF(BZ353="No","",BZ353))),BY353),"*")</f>
        <v>*</v>
      </c>
      <c r="BZ699" s="58" t="str">
        <f>IF(BZ$9="Include",IF(AND(CA$3=BZ$2,CA$9="Include (Platform Duplicate)"),IF(JoinAll(",",BZ353,CA353)="No","No",JoinAll(", ", IF(BZ353="No","",BZ353),IF(CA353="No","",CA353))),BZ353),"*")</f>
        <v>No</v>
      </c>
      <c r="CA699" s="58" t="str">
        <f>IF(CA$9="Include",IF(AND(CB$3=CA$2,CB$9="Include (Platform Duplicate)"),IF(JoinAll(",",CA353,CB353)="No","No",JoinAll(", ", IF(CA353="No","",CA353),IF(CB353="No","",CB353))),CA353),"*")</f>
        <v>No</v>
      </c>
      <c r="CB699" s="58" t="str">
        <f>IF(CB$9="Include",IF(AND(CC$3=CB$2,CC$9="Include (Platform Duplicate)"),IF(JoinAll(",",CB353,CC353)="No","No",JoinAll(", ", IF(CB353="No","",CB353),IF(CC353="No","",CC353))),CB353),"*")</f>
        <v>Yes</v>
      </c>
      <c r="CC699" s="58" t="str">
        <f>IF(CC$9="Include",IF(AND(CD$3=CC$2,CD$9="Include (Platform Duplicate)"),IF(JoinAll(",",CC353,CD353)="No","No",JoinAll(", ", IF(CC353="No","",CC353),IF(CD353="No","",CD353))),CC353),"*")</f>
        <v>Yes</v>
      </c>
      <c r="CD699" s="58" t="str">
        <f>IF(CD$9="Include",IF(AND(CE$3=CD$2,CE$9="Include (Platform Duplicate)"),IF(JoinAll(",",CD353,CE353)="No","No",JoinAll(", ", IF(CD353="No","",CD353),IF(CE353="No","",CE353))),CD353),"*")</f>
        <v>*</v>
      </c>
      <c r="CE699" s="58" t="str">
        <f>IF(CE$9="Include",IF(AND(CF$3=CE$2,CF$9="Include (Platform Duplicate)"),IF(JoinAll(",",CE353,CF353)="No","No",JoinAll(", ", IF(CE353="No","",CE353),IF(CF353="No","",CF353))),CE353),"*")</f>
        <v>*</v>
      </c>
      <c r="CF699" s="58" t="str">
        <f>IF(CF$9="Include",IF(AND(CG$3=CF$2,CG$9="Include (Platform Duplicate)"),IF(JoinAll(",",CF353,CG353)="No","No",JoinAll(", ", IF(CF353="No","",CF353),IF(CG353="No","",CG353))),CF353),"*")</f>
        <v>*</v>
      </c>
      <c r="CG699" s="58" t="str">
        <f>IF(CG$9="Include",IF(AND(CH$3=CG$2,CH$9="Include (Platform Duplicate)"),IF(JoinAll(",",CG353,CH353)="No","No",JoinAll(", ", IF(CG353="No","",CG353),IF(CH353="No","",CH353))),CG353),"*")</f>
        <v>Yes</v>
      </c>
      <c r="CH699" s="58" t="str">
        <f>IF(CH$9="Include",IF(AND(CI$3=CH$2,CI$9="Include (Platform Duplicate)"),IF(JoinAll(",",CH353,CI353)="No","No",JoinAll(", ", IF(CH353="No","",CH353),IF(CI353="No","",CI353))),CH353),"*")</f>
        <v>Yes</v>
      </c>
      <c r="CI699" s="58" t="str">
        <f>IF(CI$9="Include",IF(AND(CJ$3=CI$2,CJ$9="Include (Platform Duplicate)"),IF(JoinAll(",",CI353,CJ353)="No","No",JoinAll(", ", IF(CI353="No","",CI353),IF(CJ353="No","",CJ353))),CI353),"*")</f>
        <v>*</v>
      </c>
      <c r="CJ699" s="58" t="str">
        <f>IF(CJ$9="Include",IF(AND(CK$3=CJ$2,CK$9="Include (Platform Duplicate)"),IF(JoinAll(",",CJ353,CK353)="No","No",JoinAll(", ", IF(CJ353="No","",CJ353),IF(CK353="No","",CK353))),CJ353),"*")</f>
        <v>No</v>
      </c>
      <c r="CK699" s="58" t="str">
        <f>IF(CK$9="Include",IF(AND(CL$3=CK$2,CL$9="Include (Platform Duplicate)"),IF(JoinAll(",",CK353,CL353)="No","No",JoinAll(", ", IF(CK353="No","",CK353),IF(CL353="No","",CL353))),CK353),"*")</f>
        <v>No</v>
      </c>
      <c r="CL699" s="58" t="str">
        <f>IF(CL$9="Include",IF(AND(CM$3=CL$2,CM$9="Include (Platform Duplicate)"),IF(JoinAll(",",CL353,CM353)="No","No",JoinAll(", ", IF(CL353="No","",CL353),IF(CM353="No","",CM353))),CL353),"*")</f>
        <v>Yes</v>
      </c>
      <c r="CM699" s="58" t="str">
        <f>IF(CM$9="Include",IF(AND(CN$3=CM$2,CN$9="Include (Platform Duplicate)"),IF(JoinAll(",",CM353,CN353)="No","No",JoinAll(", ", IF(CM353="No","",CM353),IF(CN353="No","",CN353))),CM353),"*")</f>
        <v>*</v>
      </c>
      <c r="CN699" s="58" t="str">
        <f>IF(CN$9="Include",IF(AND(CO$3=CN$2,CO$9="Include (Platform Duplicate)"),IF(JoinAll(",",CN353,CO353)="No","No",JoinAll(", ", IF(CN353="No","",CN353),IF(CO353="No","",CO353))),CN353),"*")</f>
        <v>No</v>
      </c>
      <c r="CO699" s="58" t="str">
        <f>IF(CO$9="Include",IF(AND(CP$3=CO$2,CP$9="Include (Platform Duplicate)"),IF(JoinAll(",",CO353,CP353)="No","No",JoinAll(", ", IF(CO353="No","",CO353),IF(CP353="No","",CP353))),CO353),"*")</f>
        <v>Yes</v>
      </c>
      <c r="CP699" s="58" t="str">
        <f>IF(CP$9="Include",IF(AND(CQ$3=CP$2,CQ$9="Include (Platform Duplicate)"),IF(JoinAll(",",CP353,CQ353)="No","No",JoinAll(", ", IF(CP353="No","",CP353),IF(CQ353="No","",CQ353))),CP353),"*")</f>
        <v>*</v>
      </c>
      <c r="CQ699" s="58" t="str">
        <f>IF(CQ$9="Include",IF(AND(CR$3=CQ$2,CR$9="Include (Platform Duplicate)"),IF(JoinAll(",",CQ353,CR353)="No","No",JoinAll(", ", IF(CQ353="No","",CQ353),IF(CR353="No","",CR353))),CQ353),"*")</f>
        <v>Yes</v>
      </c>
      <c r="CR699" s="58" t="str">
        <f>IF(CR$9="Include",IF(AND(CS$3=CR$2,CS$9="Include (Platform Duplicate)"),IF(JoinAll(",",CR353,CS353)="No","No",JoinAll(", ", IF(CR353="No","",CR353),IF(CS353="No","",CS353))),CR353),"*")</f>
        <v>No</v>
      </c>
      <c r="CS699" s="58" t="str">
        <f>IF(CS$9="Include",IF(AND(CT$3=CS$2,CT$9="Include (Platform Duplicate)"),IF(JoinAll(",",CS353,CT353)="No","No",JoinAll(", ", IF(CS353="No","",CS353),IF(CT353="No","",CT353))),CS353),"*")</f>
        <v>No</v>
      </c>
      <c r="CT699" s="58" t="str">
        <f>IF(CT$9="Include",IF(AND(CU$3=CT$2,CU$9="Include (Platform Duplicate)"),IF(JoinAll(",",CT353,CU353)="No","No",JoinAll(", ", IF(CT353="No","",CT353),IF(CU353="No","",CU353))),CT353),"*")</f>
        <v>*</v>
      </c>
      <c r="CU699" s="58" t="str">
        <f>IF(CU$9="Include",IF(AND(CV$3=CU$2,CV$9="Include (Platform Duplicate)"),IF(JoinAll(",",CU353,CV353)="No","No",JoinAll(", ", IF(CU353="No","",CU353),IF(CV353="No","",CV353))),CU353),"*")</f>
        <v>No</v>
      </c>
      <c r="CV699" s="58" t="str">
        <f>IF(CV$9="Include",IF(AND(CW$3=CV$2,CW$9="Include (Platform Duplicate)"),IF(JoinAll(",",CV353,CW353)="No","No",JoinAll(", ", IF(CV353="No","",CV353),IF(CW353="No","",CW353))),CV353),"*")</f>
        <v>*</v>
      </c>
      <c r="CW699" s="58" t="str">
        <f>IF(CW$9="Include",IF(AND(CX$3=CW$2,CX$9="Include (Platform Duplicate)"),IF(JoinAll(",",CW353,CX353)="No","No",JoinAll(", ", IF(CW353="No","",CW353),IF(CX353="No","",CX353))),CW353),"*")</f>
        <v>Yes</v>
      </c>
      <c r="CX699" s="58" t="str">
        <f>IF(CX$9="Include",IF(AND(CY$3=CX$2,CY$9="Include (Platform Duplicate)"),IF(JoinAll(",",CX353,CY353)="No","No",JoinAll(", ", IF(CX353="No","",CX353),IF(CY353="No","",CY353))),CX353),"*")</f>
        <v>*</v>
      </c>
      <c r="CY699" s="58" t="str">
        <f>IF(CY$9="Include",IF(AND(CZ$3=CY$2,CZ$9="Include (Platform Duplicate)"),IF(JoinAll(",",CY353,CZ353)="No","No",JoinAll(", ", IF(CY353="No","",CY353),IF(CZ353="No","",CZ353))),CY353),"*")</f>
        <v>Yes</v>
      </c>
      <c r="CZ699" s="58" t="str">
        <f>IF(CZ$9="Include",IF(AND(DA$3=CZ$2,DA$9="Include (Platform Duplicate)"),IF(JoinAll(",",CZ353,DA353)="No","No",JoinAll(", ", IF(CZ353="No","",CZ353),IF(DA353="No","",DA353))),CZ353),"*")</f>
        <v>*</v>
      </c>
      <c r="DA699" s="58" t="str">
        <f>IF(DA$9="Include",IF(AND(DB$3=DA$2,DB$9="Include (Platform Duplicate)"),IF(JoinAll(",",DA353,DB353)="No","No",JoinAll(", ", IF(DA353="No","",DA353),IF(DB353="No","",DB353))),DA353),"*")</f>
        <v>Yes</v>
      </c>
      <c r="DB699" s="58" t="str">
        <f>IF(DB$9="Include",IF(AND(DC$3=DB$2,DC$9="Include (Platform Duplicate)"),IF(JoinAll(",",DB353,DC353)="No","No",JoinAll(", ", IF(DB353="No","",DB353),IF(DC353="No","",DC353))),DB353),"*")</f>
        <v>*</v>
      </c>
      <c r="DC699" s="58" t="str">
        <f>IF(DC$9="Include",IF(AND(DD$3=DC$2,DD$9="Include (Platform Duplicate)"),IF(JoinAll(",",DC353,DD353)="No","No",JoinAll(", ", IF(DC353="No","",DC353),IF(DD353="No","",DD353))),DC353),"*")</f>
        <v>*</v>
      </c>
      <c r="DD699" s="58" t="str">
        <f>IF(DD$9="Include",IF(AND(DE$3=DD$2,DE$9="Include (Platform Duplicate)"),IF(JoinAll(",",DD353,DE353)="No","No",JoinAll(", ", IF(DD353="No","",DD353),IF(DE353="No","",DE353))),DD353),"*")</f>
        <v>No</v>
      </c>
      <c r="DE699" s="58" t="str">
        <f>IF(DE$9="Include",IF(AND(DF$3=DE$2,DF$9="Include (Platform Duplicate)"),IF(JoinAll(",",DE353,DF353)="No","No",JoinAll(", ", IF(DE353="No","",DE353),IF(DF353="No","",DF353))),DE353),"*")</f>
        <v>Yes</v>
      </c>
      <c r="DF699" s="58" t="str">
        <f>IF(DF$9="Include",IF(AND(DG$3=DF$2,DG$9="Include (Platform Duplicate)"),IF(JoinAll(",",DF353,DG353)="No","No",JoinAll(", ", IF(DF353="No","",DF353),IF(DG353="No","",DG353))),DF353),"*")</f>
        <v>*</v>
      </c>
      <c r="DG699" s="58" t="str">
        <f>IF(DG$9="Include",IF(AND(DH$3=DG$2,DH$9="Include (Platform Duplicate)"),IF(JoinAll(",",DG353,DH353)="No","No",JoinAll(", ", IF(DG353="No","",DG353),IF(DH353="No","",DH353))),DG353),"*")</f>
        <v>Yes</v>
      </c>
      <c r="DH699" s="58" t="str">
        <f>IF(DH$9="Include",IF(AND(DI$3=DH$2,DI$9="Include (Platform Duplicate)"),IF(JoinAll(",",DH353,DI353)="No","No",JoinAll(", ", IF(DH353="No","",DH353),IF(DI353="No","",DI353))),DH353),"*")</f>
        <v>Yes</v>
      </c>
      <c r="DI699" s="58" t="str">
        <f>IF(DI$9="Include",IF(AND(DJ$3=DI$2,DJ$9="Include (Platform Duplicate)"),IF(JoinAll(",",DI353,DJ353)="No","No",JoinAll(", ", IF(DI353="No","",DI353),IF(DJ353="No","",DJ353))),DI353),"*")</f>
        <v>Yes</v>
      </c>
      <c r="DJ699" s="58" t="str">
        <f>IF(DJ$9="Include",IF(AND(DK$3=DJ$2,DK$9="Include (Platform Duplicate)"),IF(JoinAll(",",DJ353,DK353)="No","No",JoinAll(", ", IF(DJ353="No","",DJ353),IF(DK353="No","",DK353))),DJ353),"*")</f>
        <v>Yes</v>
      </c>
      <c r="DK699" s="58" t="str">
        <f>IF(DK$9="Include",IF(AND(DL$3=DK$2,DL$9="Include (Platform Duplicate)"),IF(JoinAll(",",DK353,DL353)="No","No",JoinAll(", ", IF(DK353="No","",DK353),IF(DL353="No","",DL353))),DK353),"*")</f>
        <v>*</v>
      </c>
      <c r="DL699" s="58" t="str">
        <f>IF(DL$9="Include",IF(AND(DM$3=DL$2,DM$9="Include (Platform Duplicate)"),IF(JoinAll(",",DL353,DM353)="No","No",JoinAll(", ", IF(DL353="No","",DL353),IF(DM353="No","",DM353))),DL353),"*")</f>
        <v>No</v>
      </c>
      <c r="DM699" s="58" t="str">
        <f>IF(DM$9="Include",IF(AND(DN$3=DM$2,DN$9="Include (Platform Duplicate)"),IF(JoinAll(",",DM353,DN353)="No","No",JoinAll(", ", IF(DM353="No","",DM353),IF(DN353="No","",DN353))),DM353),"*")</f>
        <v>*</v>
      </c>
      <c r="DN699" s="58" t="str">
        <f>IF(DN$9="Include",IF(AND(DO$3=DN$2,DO$9="Include (Platform Duplicate)"),IF(JoinAll(",",DN353,DO353)="No","No",JoinAll(", ", IF(DN353="No","",DN353),IF(DO353="No","",DO353))),DN353),"*")</f>
        <v>Yes</v>
      </c>
      <c r="DO699" s="58" t="str">
        <f>IF(DO$9="Include",IF(AND(DP$3=DO$2,DP$9="Include (Platform Duplicate)"),IF(JoinAll(",",DO353,DP353)="No","No",JoinAll(", ", IF(DO353="No","",DO353),IF(DP353="No","",DP353))),DO353),"*")</f>
        <v>*</v>
      </c>
      <c r="DP699" s="58" t="str">
        <f>IF(DP$9="Include",IF(AND(DQ$3=DP$2,DQ$9="Include (Platform Duplicate)"),IF(JoinAll(",",DP353,DQ353)="No","No",JoinAll(", ", IF(DP353="No","",DP353),IF(DQ353="No","",DQ353))),DP353),"*")</f>
        <v>Yes</v>
      </c>
      <c r="DQ699" s="58" t="str">
        <f>IF(DQ$9="Include",IF(AND(DR$3=DQ$2,DR$9="Include (Platform Duplicate)"),IF(JoinAll(",",DQ353,DR353)="No","No",JoinAll(", ", IF(DQ353="No","",DQ353),IF(DR353="No","",DR353))),DQ353),"*")</f>
        <v>*</v>
      </c>
      <c r="DR699" s="58" t="str">
        <f>IF(DR$9="Include",IF(AND(DS$3=DR$2,DS$9="Include (Platform Duplicate)"),IF(JoinAll(",",DR353,DS353)="No","No",JoinAll(", ", IF(DR353="No","",DR353),IF(DS353="No","",DS353))),DR353),"*")</f>
        <v>*</v>
      </c>
      <c r="DS699" s="58" t="str">
        <f>IF(DS$9="Include",IF(AND(DT$3=DS$2,DT$9="Include (Platform Duplicate)"),IF(JoinAll(",",DS353,DT353)="No","No",JoinAll(", ", IF(DS353="No","",DS353),IF(DT353="No","",DT353))),DS353),"*")</f>
        <v>No</v>
      </c>
      <c r="DT699" s="58" t="str">
        <f>IF(DT$9="Include",IF(AND(DU$3=DT$2,DU$9="Include (Platform Duplicate)"),IF(JoinAll(",",DT353,DU353)="No","No",JoinAll(", ", IF(DT353="No","",DT353),IF(DU353="No","",DU353))),DT353),"*")</f>
        <v>No</v>
      </c>
      <c r="DU699" s="58" t="str">
        <f>IF(DU$9="Include",IF(AND(DV$3=DU$2,DV$9="Include (Platform Duplicate)"),IF(JoinAll(",",DU353,DV353)="No","No",JoinAll(", ", IF(DU353="No","",DU353),IF(DV353="No","",DV353))),DU353),"*")</f>
        <v>*</v>
      </c>
      <c r="DV699" s="58" t="str">
        <f>IF(DV$9="Include",IF(AND(DW$3=DV$2,DW$9="Include (Platform Duplicate)"),IF(JoinAll(",",DV353,DW353)="No","No",JoinAll(", ", IF(DV353="No","",DV353),IF(DW353="No","",DW353))),DV353),"*")</f>
        <v>*</v>
      </c>
      <c r="DW699" s="58" t="str">
        <f>IF(DW$9="Include",IF(AND(DX$3=DW$2,DX$9="Include (Platform Duplicate)"),IF(JoinAll(",",DW353,DX353)="No","No",JoinAll(", ", IF(DW353="No","",DW353),IF(DX353="No","",DX353))),DW353),"*")</f>
        <v>No</v>
      </c>
      <c r="DX699" s="58" t="str">
        <f>IF(DX$9="Include",IF(AND(DY$3=DX$2,DY$9="Include (Platform Duplicate)"),IF(JoinAll(",",DX353,DY353)="No","No",JoinAll(", ", IF(DX353="No","",DX353),IF(DY353="No","",DY353))),DX353),"*")</f>
        <v>No</v>
      </c>
      <c r="DY699" s="58" t="str">
        <f>IF(DY$9="Include",IF(AND(DZ$3=DY$2,DZ$9="Include (Platform Duplicate)"),IF(JoinAll(",",DY353,DZ353)="No","No",JoinAll(", ", IF(DY353="No","",DY353),IF(DZ353="No","",DZ353))),DY353),"*")</f>
        <v>Yes</v>
      </c>
      <c r="DZ699" s="58" t="str">
        <f>IF(DZ$9="Include",IF(AND(EA$3=DZ$2,EA$9="Include (Platform Duplicate)"),IF(JoinAll(",",DZ353,EA353)="No","No",JoinAll(", ", IF(DZ353="No","",DZ353),IF(EA353="No","",EA353))),DZ353),"*")</f>
        <v>*</v>
      </c>
      <c r="EA699" s="58" t="str">
        <f>IF(EA$9="Include",IF(AND(EB$3=EA$2,EB$9="Include (Platform Duplicate)"),IF(JoinAll(",",EA353,EB353)="No","No",JoinAll(", ", IF(EA353="No","",EA353),IF(EB353="No","",EB353))),EA353),"*")</f>
        <v>No</v>
      </c>
      <c r="EB699" s="58" t="str">
        <f>IF(EB$9="Include",IF(AND(EC$3=EB$2,EC$9="Include (Platform Duplicate)"),IF(JoinAll(",",EB353,EC353)="No","No",JoinAll(", ", IF(EB353="No","",EB353),IF(EC353="No","",EC353))),EB353),"*")</f>
        <v>No</v>
      </c>
      <c r="EC699" s="58" t="str">
        <f>IF(EC$9="Include",IF(AND(ED$3=EC$2,ED$9="Include (Platform Duplicate)"),IF(JoinAll(",",EC353,ED353)="No","No",JoinAll(", ", IF(EC353="No","",EC353),IF(ED353="No","",ED353))),EC353),"*")</f>
        <v>Yes</v>
      </c>
      <c r="ED699" s="58" t="str">
        <f>IF(ED$9="Include",IF(AND(EE$3=ED$2,EE$9="Include (Platform Duplicate)"),IF(JoinAll(",",ED353,EE353)="No","No",JoinAll(", ", IF(ED353="No","",ED353),IF(EE353="No","",EE353))),ED353),"*")</f>
        <v>*</v>
      </c>
      <c r="EE699" s="58" t="str">
        <f>IF(EE$9="Include",IF(AND(EF$3=EE$2,EF$9="Include (Platform Duplicate)"),IF(JoinAll(",",EE353,EF353)="No","No",JoinAll(", ", IF(EE353="No","",EE353),IF(EF353="No","",EF353))),EE353),"*")</f>
        <v>No</v>
      </c>
      <c r="EF699" s="58" t="str">
        <f>IF(EF$9="Include",IF(AND(EG$3=EF$2,EG$9="Include (Platform Duplicate)"),IF(JoinAll(",",EF353,EG353)="No","No",JoinAll(", ", IF(EF353="No","",EF353),IF(EG353="No","",EG353))),EF353),"*")</f>
        <v>Yes</v>
      </c>
      <c r="EG699" s="58" t="str">
        <f>IF(EG$9="Include",IF(AND(EH$3=EG$2,EH$9="Include (Platform Duplicate)"),IF(JoinAll(",",EG353,EH353)="No","No",JoinAll(", ", IF(EG353="No","",EG353),IF(EH353="No","",EH353))),EG353),"*")</f>
        <v>*</v>
      </c>
      <c r="EH699" s="58" t="str">
        <f>IF(EH$9="Include",IF(AND(EI$3=EH$2,EI$9="Include (Platform Duplicate)"),IF(JoinAll(",",EH353,EI353)="No","No",JoinAll(", ", IF(EH353="No","",EH353),IF(EI353="No","",EI353))),EH353),"*")</f>
        <v>Yes</v>
      </c>
      <c r="EI699" s="58" t="str">
        <f>IF(EI$9="Include",IF(AND(EJ$3=EI$2,EJ$9="Include (Platform Duplicate)"),IF(JoinAll(",",EI353,EJ353)="No","No",JoinAll(", ", IF(EI353="No","",EI353),IF(EJ353="No","",EJ353))),EI353),"*")</f>
        <v>*</v>
      </c>
      <c r="EJ699" s="58" t="str">
        <f>IF(EJ$9="Include",IF(AND(EK$3=EJ$2,EK$9="Include (Platform Duplicate)"),IF(JoinAll(",",EJ353,EK353)="No","No",JoinAll(", ", IF(EJ353="No","",EJ353),IF(EK353="No","",EK353))),EJ353),"*")</f>
        <v>Yes</v>
      </c>
      <c r="EK699" s="58" t="str">
        <f>IF(EK$9="Include",IF(AND(EL$3=EK$2,EL$9="Include (Platform Duplicate)"),IF(JoinAll(",",EK353,EL353)="No","No",JoinAll(", ", IF(EK353="No","",EK353),IF(EL353="No","",EL353))),EK353),"*")</f>
        <v>*</v>
      </c>
      <c r="EL699" s="109"/>
      <c r="EM699" s="109"/>
    </row>
    <row r="700" spans="1:143" s="58" customFormat="1" ht="12.75" customHeight="1" x14ac:dyDescent="0.25">
      <c r="A700" s="5"/>
      <c r="B700" s="96"/>
      <c r="C700" s="96"/>
      <c r="D700" s="96"/>
      <c r="E700" s="96"/>
      <c r="F700" s="96"/>
      <c r="G700" s="4" t="s">
        <v>4052</v>
      </c>
      <c r="H700" s="18"/>
      <c r="I700" s="18"/>
      <c r="J700" s="58" t="str">
        <f>IF(AND(J$9="Include",J699&lt;&gt;"No"),IF(AND(K$3=J$2,K$9="Include (Platform Duplicate)"),IF(JoinAll(", ",J363,K363)=0,"*",JoinAll(", ",J363,K363)),J363),"*")</f>
        <v>*</v>
      </c>
      <c r="K700" s="58" t="str">
        <f>IF(AND(K$9="Include",K699&lt;&gt;"No"),IF(AND(L$3=K$2,L$9="Include (Platform Duplicate)"),IF(JoinAll(", ",K363,L363)=0,"*",JoinAll(", ",K363,L363)),K363),"*")</f>
        <v>*</v>
      </c>
      <c r="L700" s="58" t="str">
        <f>IF(AND(L$9="Include",L699&lt;&gt;"No"),IF(AND(M$3=L$2,M$9="Include (Platform Duplicate)"),IF(JoinAll(", ",L363,M363)=0,"*",JoinAll(", ",L363,M363)),L363),"*")</f>
        <v>*</v>
      </c>
      <c r="M700" s="58" t="str">
        <f>IF(AND(M$9="Include",M699&lt;&gt;"No"),IF(AND(N$3=M$2,N$9="Include (Platform Duplicate)"),IF(JoinAll(", ",M363,N363)=0,"*",JoinAll(", ",M363,N363)),M363),"*")</f>
        <v>US</v>
      </c>
      <c r="N700" s="58" t="str">
        <f>IF(AND(N$9="Include",N699&lt;&gt;"No"),IF(AND(O$3=N$2,O$9="Include (Platform Duplicate)"),IF(JoinAll(", ",N363,O363)=0,"*",JoinAll(", ",N363,O363)),N363),"*")</f>
        <v>*</v>
      </c>
      <c r="O700" s="58" t="str">
        <f>IF(AND(O$9="Include",O699&lt;&gt;"No"),IF(AND(P$3=O$2,P$9="Include (Platform Duplicate)"),IF(JoinAll(", ",O363,P363)=0,"*",JoinAll(", ",O363,P363)),O363),"*")</f>
        <v>GB, US</v>
      </c>
      <c r="P700" s="58" t="str">
        <f>IF(AND(P$9="Include",P699&lt;&gt;"No"),IF(AND(Q$3=P$2,Q$9="Include (Platform Duplicate)"),IF(JoinAll(", ",P363,Q363)=0,"*",JoinAll(", ",P363,Q363)),P363),"*")</f>
        <v>*</v>
      </c>
      <c r="Q700" s="58" t="str">
        <f>IF(AND(Q$9="Include",Q699&lt;&gt;"No"),IF(AND(R$3=Q$2,R$9="Include (Platform Duplicate)"),IF(JoinAll(", ",Q363,R363)=0,"*",JoinAll(", ",Q363,R363)),Q363),"*")</f>
        <v>US</v>
      </c>
      <c r="R700" s="58" t="str">
        <f>IF(AND(R$9="Include",R699&lt;&gt;"No"),IF(AND(S$3=R$2,S$9="Include (Platform Duplicate)"),IF(JoinAll(", ",R363,S363)=0,"*",JoinAll(", ",R363,S363)),R363),"*")</f>
        <v>*</v>
      </c>
      <c r="S700" s="58" t="str">
        <f>IF(AND(S$9="Include",S699&lt;&gt;"No"),IF(AND(T$3=S$2,T$9="Include (Platform Duplicate)"),IF(JoinAll(", ",S363,T363)=0,"*",JoinAll(", ",S363,T363)),S363),"*")</f>
        <v>US</v>
      </c>
      <c r="T700" s="58" t="str">
        <f>IF(AND(T$9="Include",T699&lt;&gt;"No"),IF(AND(U$3=T$2,U$9="Include (Platform Duplicate)"),IF(JoinAll(", ",T363,U363)=0,"*",JoinAll(", ",T363,U363)),T363),"*")</f>
        <v>*</v>
      </c>
      <c r="U700" s="58" t="str">
        <f>IF(AND(U$9="Include",U699&lt;&gt;"No"),IF(AND(V$3=U$2,V$9="Include (Platform Duplicate)"),IF(JoinAll(", ",U363,V363)=0,"*",JoinAll(", ",U363,V363)),U363),"*")</f>
        <v>*</v>
      </c>
      <c r="V700" s="58" t="str">
        <f>IF(AND(V$9="Include",V699&lt;&gt;"No"),IF(AND(W$3=V$2,W$9="Include (Platform Duplicate)"),IF(JoinAll(", ",V363,W363)=0,"*",JoinAll(", ",V363,W363)),V363),"*")</f>
        <v>*</v>
      </c>
      <c r="W700" s="58" t="str">
        <f>IF(AND(W$9="Include",W699&lt;&gt;"No"),IF(AND(X$3=W$2,X$9="Include (Platform Duplicate)"),IF(JoinAll(", ",W363,X363)=0,"*",JoinAll(", ",W363,X363)),W363),"*")</f>
        <v>*</v>
      </c>
      <c r="X700" s="58" t="str">
        <f>IF(AND(X$9="Include",X699&lt;&gt;"No"),IF(AND(Y$3=X$2,Y$9="Include (Platform Duplicate)"),IF(JoinAll(", ",X363,Y363)=0,"*",JoinAll(", ",X363,Y363)),X363),"*")</f>
        <v>*</v>
      </c>
      <c r="Y700" s="58" t="str">
        <f>IF(AND(Y$9="Include",Y699&lt;&gt;"No"),IF(AND(Z$3=Y$2,Z$9="Include (Platform Duplicate)"),IF(JoinAll(", ",Y363,Z363)=0,"*",JoinAll(", ",Y363,Z363)),Y363),"*")</f>
        <v>*</v>
      </c>
      <c r="Z700" s="58" t="str">
        <f>IF(AND(Z$9="Include",Z699&lt;&gt;"No"),IF(AND(AA$3=Z$2,AA$9="Include (Platform Duplicate)"),IF(JoinAll(", ",Z363,AA363)=0,"*",JoinAll(", ",Z363,AA363)),Z363),"*")</f>
        <v>*</v>
      </c>
      <c r="AA700" s="58" t="str">
        <f>IF(AND(AA$9="Include",AA699&lt;&gt;"No"),IF(AND(AB$3=AA$2,AB$9="Include (Platform Duplicate)"),IF(JoinAll(", ",AA363,AB363)=0,"*",JoinAll(", ",AA363,AB363)),AA363),"*")</f>
        <v>*</v>
      </c>
      <c r="AB700" s="58" t="str">
        <f>IF(AND(AB$9="Include",AB699&lt;&gt;"No"),IF(AND(AC$3=AB$2,AC$9="Include (Platform Duplicate)"),IF(JoinAll(", ",AB363,AC363)=0,"*",JoinAll(", ",AB363,AC363)),AB363),"*")</f>
        <v>*</v>
      </c>
      <c r="AC700" s="58" t="str">
        <f>IF(AND(AC$9="Include",AC699&lt;&gt;"No"),IF(AND(AD$3=AC$2,AD$9="Include (Platform Duplicate)"),IF(JoinAll(", ",AC363,AD363)=0,"*",JoinAll(", ",AC363,AD363)),AC363),"*")</f>
        <v>US</v>
      </c>
      <c r="AD700" s="58" t="str">
        <f>IF(AND(AD$9="Include",AD699&lt;&gt;"No"),IF(AND(AE$3=AD$2,AE$9="Include (Platform Duplicate)"),IF(JoinAll(", ",AD363,AE363)=0,"*",JoinAll(", ",AD363,AE363)),AD363),"*")</f>
        <v>US</v>
      </c>
      <c r="AE700" s="58" t="str">
        <f>IF(AND(AE$9="Include",AE699&lt;&gt;"No"),IF(AND(AF$3=AE$2,AF$9="Include (Platform Duplicate)"),IF(JoinAll(", ",AE363,AF363)=0,"*",JoinAll(", ",AE363,AF363)),AE363),"*")</f>
        <v>*</v>
      </c>
      <c r="AF700" s="58" t="str">
        <f>IF(AND(AF$9="Include",AF699&lt;&gt;"No"),IF(AND(AG$3=AF$2,AG$9="Include (Platform Duplicate)"),IF(JoinAll(", ",AF363,AG363)=0,"*",JoinAll(", ",AF363,AG363)),AF363),"*")</f>
        <v>US</v>
      </c>
      <c r="AG700" s="58" t="str">
        <f>IF(AND(AG$9="Include",AG699&lt;&gt;"No"),IF(AND(AH$3=AG$2,AH$9="Include (Platform Duplicate)"),IF(JoinAll(", ",AG363,AH363)=0,"*",JoinAll(", ",AG363,AH363)),AG363),"*")</f>
        <v>US</v>
      </c>
      <c r="AH700" s="58" t="str">
        <f>IF(AND(AH$9="Include",AH699&lt;&gt;"No"),IF(AND(AI$3=AH$2,AI$9="Include (Platform Duplicate)"),IF(JoinAll(", ",AH363,AI363)=0,"*",JoinAll(", ",AH363,AI363)),AH363),"*")</f>
        <v>*</v>
      </c>
      <c r="AI700" s="58" t="str">
        <f>IF(AND(AI$9="Include",AI699&lt;&gt;"No"),IF(AND(AJ$3=AI$2,AJ$9="Include (Platform Duplicate)"),IF(JoinAll(", ",AI363,AJ363)=0,"*",JoinAll(", ",AI363,AJ363)),AI363),"*")</f>
        <v>*</v>
      </c>
      <c r="AJ700" s="58" t="str">
        <f>IF(AND(AJ$9="Include",AJ699&lt;&gt;"No"),IF(AND(AK$3=AJ$2,AK$9="Include (Platform Duplicate)"),IF(JoinAll(", ",AJ363,AK363)=0,"*",JoinAll(", ",AJ363,AK363)),AJ363),"*")</f>
        <v>US</v>
      </c>
      <c r="AK700" s="58" t="str">
        <f>IF(AND(AK$9="Include",AK699&lt;&gt;"No"),IF(AND(AL$3=AK$2,AL$9="Include (Platform Duplicate)"),IF(JoinAll(", ",AK363,AL363)=0,"*",JoinAll(", ",AK363,AL363)),AK363),"*")</f>
        <v>*</v>
      </c>
      <c r="AL700" s="58" t="str">
        <f>IF(AND(AL$9="Include",AL699&lt;&gt;"No"),IF(AND(AM$3=AL$2,AM$9="Include (Platform Duplicate)"),IF(JoinAll(", ",AL363,AM363)=0,"*",JoinAll(", ",AL363,AM363)),AL363),"*")</f>
        <v>*</v>
      </c>
      <c r="AM700" s="58" t="str">
        <f>IF(AND(AM$9="Include",AM699&lt;&gt;"No"),IF(AND(AN$3=AM$2,AN$9="Include (Platform Duplicate)"),IF(JoinAll(", ",AM363,AN363)=0,"*",JoinAll(", ",AM363,AN363)),AM363),"*")</f>
        <v>*</v>
      </c>
      <c r="AN700" s="58" t="str">
        <f>IF(AND(AN$9="Include",AN699&lt;&gt;"No"),IF(AND(AO$3=AN$2,AO$9="Include (Platform Duplicate)"),IF(JoinAll(", ",AN363,AO363)=0,"*",JoinAll(", ",AN363,AO363)),AN363),"*")</f>
        <v>US</v>
      </c>
      <c r="AO700" s="58" t="str">
        <f>IF(AND(AO$9="Include",AO699&lt;&gt;"No"),IF(AND(AP$3=AO$2,AP$9="Include (Platform Duplicate)"),IF(JoinAll(", ",AO363,AP363)=0,"*",JoinAll(", ",AO363,AP363)),AO363),"*")</f>
        <v>*</v>
      </c>
      <c r="AP700" s="58" t="str">
        <f>IF(AND(AP$9="Include",AP699&lt;&gt;"No"),IF(AND(AQ$3=AP$2,AQ$9="Include (Platform Duplicate)"),IF(JoinAll(", ",AP363,AQ363)=0,"*",JoinAll(", ",AP363,AQ363)),AP363),"*")</f>
        <v>*</v>
      </c>
      <c r="AQ700" s="58" t="str">
        <f>IF(AND(AQ$9="Include",AQ699&lt;&gt;"No"),IF(AND(AR$3=AQ$2,AR$9="Include (Platform Duplicate)"),IF(JoinAll(", ",AQ363,AR363)=0,"*",JoinAll(", ",AQ363,AR363)),AQ363),"*")</f>
        <v>*</v>
      </c>
      <c r="AR700" s="58" t="str">
        <f>IF(AND(AR$9="Include",AR699&lt;&gt;"No"),IF(AND(AS$3=AR$2,AS$9="Include (Platform Duplicate)"),IF(JoinAll(", ",AR363,AS363)=0,"*",JoinAll(", ",AR363,AS363)),AR363),"*")</f>
        <v>*</v>
      </c>
      <c r="AS700" s="58" t="str">
        <f>IF(AND(AS$9="Include",AS699&lt;&gt;"No"),IF(AND(AT$3=AS$2,AT$9="Include (Platform Duplicate)"),IF(JoinAll(", ",AS363,AT363)=0,"*",JoinAll(", ",AS363,AT363)),AS363),"*")</f>
        <v>*</v>
      </c>
      <c r="AT700" s="58" t="str">
        <f>IF(AND(AT$9="Include",AT699&lt;&gt;"No"),IF(AND(AU$3=AT$2,AU$9="Include (Platform Duplicate)"),IF(JoinAll(", ",AT363,AU363)=0,"*",JoinAll(", ",AT363,AU363)),AT363),"*")</f>
        <v>*</v>
      </c>
      <c r="AU700" s="58" t="str">
        <f>IF(AND(AU$9="Include",AU699&lt;&gt;"No"),IF(AND(AV$3=AU$2,AV$9="Include (Platform Duplicate)"),IF(JoinAll(", ",AU363,AV363)=0,"*",JoinAll(", ",AU363,AV363)),AU363),"*")</f>
        <v>*</v>
      </c>
      <c r="AV700" s="58" t="str">
        <f>IF(AND(AV$9="Include",AV699&lt;&gt;"No"),IF(AND(AW$3=AV$2,AW$9="Include (Platform Duplicate)"),IF(JoinAll(", ",AV363,AW363)=0,"*",JoinAll(", ",AV363,AW363)),AV363),"*")</f>
        <v>*</v>
      </c>
      <c r="AW700" s="58" t="str">
        <f>IF(AND(AW$9="Include",AW699&lt;&gt;"No"),IF(AND(AX$3=AW$2,AX$9="Include (Platform Duplicate)"),IF(JoinAll(", ",AW363,AX363)=0,"*",JoinAll(", ",AW363,AX363)),AW363),"*")</f>
        <v>*</v>
      </c>
      <c r="AX700" s="58" t="str">
        <f>IF(AND(AX$9="Include",AX699&lt;&gt;"No"),IF(AND(AY$3=AX$2,AY$9="Include (Platform Duplicate)"),IF(JoinAll(", ",AX363,AY363)=0,"*",JoinAll(", ",AX363,AY363)),AX363),"*")</f>
        <v>*</v>
      </c>
      <c r="AY700" s="58" t="str">
        <f>IF(AND(AY$9="Include",AY699&lt;&gt;"No"),IF(AND(AZ$3=AY$2,AZ$9="Include (Platform Duplicate)"),IF(JoinAll(", ",AY363,AZ363)=0,"*",JoinAll(", ",AY363,AZ363)),AY363),"*")</f>
        <v>*</v>
      </c>
      <c r="AZ700" s="58" t="str">
        <f>IF(AND(AZ$9="Include",AZ699&lt;&gt;"No"),IF(AND(BA$3=AZ$2,BA$9="Include (Platform Duplicate)"),IF(JoinAll(", ",AZ363,BA363)=0,"*",JoinAll(", ",AZ363,BA363)),AZ363),"*")</f>
        <v>US</v>
      </c>
      <c r="BA700" s="58" t="str">
        <f>IF(AND(BA$9="Include",BA699&lt;&gt;"No"),IF(AND(BB$3=BA$2,BB$9="Include (Platform Duplicate)"),IF(JoinAll(", ",BA363,BB363)=0,"*",JoinAll(", ",BA363,BB363)),BA363),"*")</f>
        <v>*</v>
      </c>
      <c r="BB700" s="58" t="str">
        <f>IF(AND(BB$9="Include",BB699&lt;&gt;"No"),IF(AND(BC$3=BB$2,BC$9="Include (Platform Duplicate)"),IF(JoinAll(", ",BB363,BC363)=0,"*",JoinAll(", ",BB363,BC363)),BB363),"*")</f>
        <v>AU</v>
      </c>
      <c r="BC700" s="58" t="str">
        <f>IF(AND(BC$9="Include",BC699&lt;&gt;"No"),IF(AND(BD$3=BC$2,BD$9="Include (Platform Duplicate)"),IF(JoinAll(", ",BC363,BD363)=0,"*",JoinAll(", ",BC363,BD363)),BC363),"*")</f>
        <v>AU</v>
      </c>
      <c r="BD700" s="58" t="str">
        <f>IF(AND(BD$9="Include",BD699&lt;&gt;"No"),IF(AND(BE$3=BD$2,BE$9="Include (Platform Duplicate)"),IF(JoinAll(", ",BD363,BE363)=0,"*",JoinAll(", ",BD363,BE363)),BD363),"*")</f>
        <v>*</v>
      </c>
      <c r="BE700" s="58" t="str">
        <f>IF(AND(BE$9="Include",BE699&lt;&gt;"No"),IF(AND(BF$3=BE$2,BF$9="Include (Platform Duplicate)"),IF(JoinAll(", ",BE363,BF363)=0,"*",JoinAll(", ",BE363,BF363)),BE363),"*")</f>
        <v>*</v>
      </c>
      <c r="BF700" s="58" t="str">
        <f>IF(AND(BF$9="Include",BF699&lt;&gt;"No"),IF(AND(BG$3=BF$2,BG$9="Include (Platform Duplicate)"),IF(JoinAll(", ",BF363,BG363)=0,"*",JoinAll(", ",BF363,BG363)),BF363),"*")</f>
        <v>*</v>
      </c>
      <c r="BG700" s="58" t="str">
        <f>IF(AND(BG$9="Include",BG699&lt;&gt;"No"),IF(AND(BH$3=BG$2,BH$9="Include (Platform Duplicate)"),IF(JoinAll(", ",BG363,BH363)=0,"*",JoinAll(", ",BG363,BH363)),BG363),"*")</f>
        <v>*</v>
      </c>
      <c r="BH700" s="58" t="str">
        <f>IF(AND(BH$9="Include",BH699&lt;&gt;"No"),IF(AND(BI$3=BH$2,BI$9="Include (Platform Duplicate)"),IF(JoinAll(", ",BH363,BI363)=0,"*",JoinAll(", ",BH363,BI363)),BH363),"*")</f>
        <v>*</v>
      </c>
      <c r="BI700" s="58" t="str">
        <f>IF(AND(BI$9="Include",BI699&lt;&gt;"No"),IF(AND(BJ$3=BI$2,BJ$9="Include (Platform Duplicate)"),IF(JoinAll(", ",BI363,BJ363)=0,"*",JoinAll(", ",BI363,BJ363)),BI363),"*")</f>
        <v>US</v>
      </c>
      <c r="BJ700" s="58" t="str">
        <f>IF(AND(BJ$9="Include",BJ699&lt;&gt;"No"),IF(AND(BK$3=BJ$2,BK$9="Include (Platform Duplicate)"),IF(JoinAll(", ",BJ363,BK363)=0,"*",JoinAll(", ",BJ363,BK363)),BJ363),"*")</f>
        <v>*</v>
      </c>
      <c r="BK700" s="58" t="str">
        <f>IF(AND(BK$9="Include",BK699&lt;&gt;"No"),IF(AND(BL$3=BK$2,BL$9="Include (Platform Duplicate)"),IF(JoinAll(", ",BK363,BL363)=0,"*",JoinAll(", ",BK363,BL363)),BK363),"*")</f>
        <v>*</v>
      </c>
      <c r="BL700" s="58" t="str">
        <f>IF(AND(BL$9="Include",BL699&lt;&gt;"No"),IF(AND(BM$3=BL$2,BM$9="Include (Platform Duplicate)"),IF(JoinAll(", ",BL363,BM363)=0,"*",JoinAll(", ",BL363,BM363)),BL363),"*")</f>
        <v>US</v>
      </c>
      <c r="BM700" s="58" t="str">
        <f>IF(AND(BM$9="Include",BM699&lt;&gt;"No"),IF(AND(BN$3=BM$2,BN$9="Include (Platform Duplicate)"),IF(JoinAll(", ",BM363,BN363)=0,"*",JoinAll(", ",BM363,BN363)),BM363),"*")</f>
        <v>*</v>
      </c>
      <c r="BN700" s="58" t="str">
        <f>IF(AND(BN$9="Include",BN699&lt;&gt;"No"),IF(AND(BO$3=BN$2,BO$9="Include (Platform Duplicate)"),IF(JoinAll(", ",BN363,BO363)=0,"*",JoinAll(", ",BN363,BO363)),BN363),"*")</f>
        <v>*</v>
      </c>
      <c r="BO700" s="58" t="str">
        <f>IF(AND(BO$9="Include",BO699&lt;&gt;"No"),IF(AND(BP$3=BO$2,BP$9="Include (Platform Duplicate)"),IF(JoinAll(", ",BO363,BP363)=0,"*",JoinAll(", ",BO363,BP363)),BO363),"*")</f>
        <v>GB, US</v>
      </c>
      <c r="BP700" s="58" t="str">
        <f>IF(AND(BP$9="Include",BP699&lt;&gt;"No"),IF(AND(BQ$3=BP$2,BQ$9="Include (Platform Duplicate)"),IF(JoinAll(", ",BP363,BQ363)=0,"*",JoinAll(", ",BP363,BQ363)),BP363),"*")</f>
        <v>*</v>
      </c>
      <c r="BQ700" s="58" t="str">
        <f>IF(AND(BQ$9="Include",BQ699&lt;&gt;"No"),IF(AND(BR$3=BQ$2,BR$9="Include (Platform Duplicate)"),IF(JoinAll(", ",BQ363,BR363)=0,"*",JoinAll(", ",BQ363,BR363)),BQ363),"*")</f>
        <v>GB, US</v>
      </c>
      <c r="BR700" s="58" t="str">
        <f>IF(AND(BR$9="Include",BR699&lt;&gt;"No"),IF(AND(BS$3=BR$2,BS$9="Include (Platform Duplicate)"),IF(JoinAll(", ",BR363,BS363)=0,"*",JoinAll(", ",BR363,BS363)),BR363),"*")</f>
        <v>*</v>
      </c>
      <c r="BS700" s="58" t="str">
        <f>IF(AND(BS$9="Include",BS699&lt;&gt;"No"),IF(AND(BT$3=BS$2,BT$9="Include (Platform Duplicate)"),IF(JoinAll(", ",BS363,BT363)=0,"*",JoinAll(", ",BS363,BT363)),BS363),"*")</f>
        <v>US</v>
      </c>
      <c r="BT700" s="58" t="str">
        <f>IF(AND(BT$9="Include",BT699&lt;&gt;"No"),IF(AND(BU$3=BT$2,BU$9="Include (Platform Duplicate)"),IF(JoinAll(", ",BT363,BU363)=0,"*",JoinAll(", ",BT363,BU363)),BT363),"*")</f>
        <v>US</v>
      </c>
      <c r="BU700" s="58" t="str">
        <f>IF(AND(BU$9="Include",BU699&lt;&gt;"No"),IF(AND(BV$3=BU$2,BV$9="Include (Platform Duplicate)"),IF(JoinAll(", ",BU363,BV363)=0,"*",JoinAll(", ",BU363,BV363)),BU363),"*")</f>
        <v>*</v>
      </c>
      <c r="BV700" s="58" t="str">
        <f>IF(AND(BV$9="Include",BV699&lt;&gt;"No"),IF(AND(BW$3=BV$2,BW$9="Include (Platform Duplicate)"),IF(JoinAll(", ",BV363,BW363)=0,"*",JoinAll(", ",BV363,BW363)),BV363),"*")</f>
        <v>US</v>
      </c>
      <c r="BW700" s="58" t="str">
        <f>IF(AND(BW$9="Include",BW699&lt;&gt;"No"),IF(AND(BX$3=BW$2,BX$9="Include (Platform Duplicate)"),IF(JoinAll(", ",BW363,BX363)=0,"*",JoinAll(", ",BW363,BX363)),BW363),"*")</f>
        <v>*</v>
      </c>
      <c r="BX700" s="58" t="str">
        <f>IF(AND(BX$9="Include",BX699&lt;&gt;"No"),IF(AND(BY$3=BX$2,BY$9="Include (Platform Duplicate)"),IF(JoinAll(", ",BX363,BY363)=0,"*",JoinAll(", ",BX363,BY363)),BX363),"*")</f>
        <v>US</v>
      </c>
      <c r="BY700" s="58" t="str">
        <f>IF(AND(BY$9="Include",BY699&lt;&gt;"No"),IF(AND(BZ$3=BY$2,BZ$9="Include (Platform Duplicate)"),IF(JoinAll(", ",BY363,BZ363)=0,"*",JoinAll(", ",BY363,BZ363)),BY363),"*")</f>
        <v>*</v>
      </c>
      <c r="BZ700" s="58" t="str">
        <f>IF(AND(BZ$9="Include",BZ699&lt;&gt;"No"),IF(AND(CA$3=BZ$2,CA$9="Include (Platform Duplicate)"),IF(JoinAll(", ",BZ363,CA363)=0,"*",JoinAll(", ",BZ363,CA363)),BZ363),"*")</f>
        <v>*</v>
      </c>
      <c r="CA700" s="58" t="str">
        <f>IF(AND(CA$9="Include",CA699&lt;&gt;"No"),IF(AND(CB$3=CA$2,CB$9="Include (Platform Duplicate)"),IF(JoinAll(", ",CA363,CB363)=0,"*",JoinAll(", ",CA363,CB363)),CA363),"*")</f>
        <v>*</v>
      </c>
      <c r="CB700" s="58" t="str">
        <f>IF(AND(CB$9="Include",CB699&lt;&gt;"No"),IF(AND(CC$3=CB$2,CC$9="Include (Platform Duplicate)"),IF(JoinAll(", ",CB363,CC363)=0,"*",JoinAll(", ",CB363,CC363)),CB363),"*")</f>
        <v>US</v>
      </c>
      <c r="CC700" s="58" t="str">
        <f>IF(AND(CC$9="Include",CC699&lt;&gt;"No"),IF(AND(CD$3=CC$2,CD$9="Include (Platform Duplicate)"),IF(JoinAll(", ",CC363,CD363)=0,"*",JoinAll(", ",CC363,CD363)),CC363),"*")</f>
        <v>US</v>
      </c>
      <c r="CD700" s="58" t="str">
        <f>IF(AND(CD$9="Include",CD699&lt;&gt;"No"),IF(AND(CE$3=CD$2,CE$9="Include (Platform Duplicate)"),IF(JoinAll(", ",CD363,CE363)=0,"*",JoinAll(", ",CD363,CE363)),CD363),"*")</f>
        <v>*</v>
      </c>
      <c r="CE700" s="58" t="str">
        <f>IF(AND(CE$9="Include",CE699&lt;&gt;"No"),IF(AND(CF$3=CE$2,CF$9="Include (Platform Duplicate)"),IF(JoinAll(", ",CE363,CF363)=0,"*",JoinAll(", ",CE363,CF363)),CE363),"*")</f>
        <v>*</v>
      </c>
      <c r="CF700" s="58" t="str">
        <f>IF(AND(CF$9="Include",CF699&lt;&gt;"No"),IF(AND(CG$3=CF$2,CG$9="Include (Platform Duplicate)"),IF(JoinAll(", ",CF363,CG363)=0,"*",JoinAll(", ",CF363,CG363)),CF363),"*")</f>
        <v>*</v>
      </c>
      <c r="CG700" s="58" t="str">
        <f>IF(AND(CG$9="Include",CG699&lt;&gt;"No"),IF(AND(CH$3=CG$2,CH$9="Include (Platform Duplicate)"),IF(JoinAll(", ",CG363,CH363)=0,"*",JoinAll(", ",CG363,CH363)),CG363),"*")</f>
        <v>US</v>
      </c>
      <c r="CH700" s="58" t="str">
        <f>IF(AND(CH$9="Include",CH699&lt;&gt;"No"),IF(AND(CI$3=CH$2,CI$9="Include (Platform Duplicate)"),IF(JoinAll(", ",CH363,CI363)=0,"*",JoinAll(", ",CH363,CI363)),CH363),"*")</f>
        <v>US</v>
      </c>
      <c r="CI700" s="58" t="str">
        <f>IF(AND(CI$9="Include",CI699&lt;&gt;"No"),IF(AND(CJ$3=CI$2,CJ$9="Include (Platform Duplicate)"),IF(JoinAll(", ",CI363,CJ363)=0,"*",JoinAll(", ",CI363,CJ363)),CI363),"*")</f>
        <v>*</v>
      </c>
      <c r="CJ700" s="58" t="str">
        <f>IF(AND(CJ$9="Include",CJ699&lt;&gt;"No"),IF(AND(CK$3=CJ$2,CK$9="Include (Platform Duplicate)"),IF(JoinAll(", ",CJ363,CK363)=0,"*",JoinAll(", ",CJ363,CK363)),CJ363),"*")</f>
        <v>*</v>
      </c>
      <c r="CK700" s="58" t="str">
        <f>IF(AND(CK$9="Include",CK699&lt;&gt;"No"),IF(AND(CL$3=CK$2,CL$9="Include (Platform Duplicate)"),IF(JoinAll(", ",CK363,CL363)=0,"*",JoinAll(", ",CK363,CL363)),CK363),"*")</f>
        <v>*</v>
      </c>
      <c r="CL700" s="58" t="str">
        <f>IF(AND(CL$9="Include",CL699&lt;&gt;"No"),IF(AND(CM$3=CL$2,CM$9="Include (Platform Duplicate)"),IF(JoinAll(", ",CL363,CM363)=0,"*",JoinAll(", ",CL363,CM363)),CL363),"*")</f>
        <v>US</v>
      </c>
      <c r="CM700" s="58" t="str">
        <f>IF(AND(CM$9="Include",CM699&lt;&gt;"No"),IF(AND(CN$3=CM$2,CN$9="Include (Platform Duplicate)"),IF(JoinAll(", ",CM363,CN363)=0,"*",JoinAll(", ",CM363,CN363)),CM363),"*")</f>
        <v>*</v>
      </c>
      <c r="CN700" s="58" t="str">
        <f>IF(AND(CN$9="Include",CN699&lt;&gt;"No"),IF(AND(CO$3=CN$2,CO$9="Include (Platform Duplicate)"),IF(JoinAll(", ",CN363,CO363)=0,"*",JoinAll(", ",CN363,CO363)),CN363),"*")</f>
        <v>*</v>
      </c>
      <c r="CO700" s="58" t="str">
        <f>IF(AND(CO$9="Include",CO699&lt;&gt;"No"),IF(AND(CP$3=CO$2,CP$9="Include (Platform Duplicate)"),IF(JoinAll(", ",CO363,CP363)=0,"*",JoinAll(", ",CO363,CP363)),CO363),"*")</f>
        <v>US</v>
      </c>
      <c r="CP700" s="58" t="str">
        <f>IF(AND(CP$9="Include",CP699&lt;&gt;"No"),IF(AND(CQ$3=CP$2,CQ$9="Include (Platform Duplicate)"),IF(JoinAll(", ",CP363,CQ363)=0,"*",JoinAll(", ",CP363,CQ363)),CP363),"*")</f>
        <v>*</v>
      </c>
      <c r="CQ700" s="58" t="str">
        <f>IF(AND(CQ$9="Include",CQ699&lt;&gt;"No"),IF(AND(CR$3=CQ$2,CR$9="Include (Platform Duplicate)"),IF(JoinAll(", ",CQ363,CR363)=0,"*",JoinAll(", ",CQ363,CR363)),CQ363),"*")</f>
        <v>US</v>
      </c>
      <c r="CR700" s="58" t="str">
        <f>IF(AND(CR$9="Include",CR699&lt;&gt;"No"),IF(AND(CS$3=CR$2,CS$9="Include (Platform Duplicate)"),IF(JoinAll(", ",CR363,CS363)=0,"*",JoinAll(", ",CR363,CS363)),CR363),"*")</f>
        <v>*</v>
      </c>
      <c r="CS700" s="58" t="str">
        <f>IF(AND(CS$9="Include",CS699&lt;&gt;"No"),IF(AND(CT$3=CS$2,CT$9="Include (Platform Duplicate)"),IF(JoinAll(", ",CS363,CT363)=0,"*",JoinAll(", ",CS363,CT363)),CS363),"*")</f>
        <v>*</v>
      </c>
      <c r="CT700" s="58" t="str">
        <f>IF(AND(CT$9="Include",CT699&lt;&gt;"No"),IF(AND(CU$3=CT$2,CU$9="Include (Platform Duplicate)"),IF(JoinAll(", ",CT363,CU363)=0,"*",JoinAll(", ",CT363,CU363)),CT363),"*")</f>
        <v>*</v>
      </c>
      <c r="CU700" s="58" t="str">
        <f>IF(AND(CU$9="Include",CU699&lt;&gt;"No"),IF(AND(CV$3=CU$2,CV$9="Include (Platform Duplicate)"),IF(JoinAll(", ",CU363,CV363)=0,"*",JoinAll(", ",CU363,CV363)),CU363),"*")</f>
        <v>*</v>
      </c>
      <c r="CV700" s="58" t="str">
        <f>IF(AND(CV$9="Include",CV699&lt;&gt;"No"),IF(AND(CW$3=CV$2,CW$9="Include (Platform Duplicate)"),IF(JoinAll(", ",CV363,CW363)=0,"*",JoinAll(", ",CV363,CW363)),CV363),"*")</f>
        <v>*</v>
      </c>
      <c r="CW700" s="58" t="str">
        <f>IF(AND(CW$9="Include",CW699&lt;&gt;"No"),IF(AND(CX$3=CW$2,CX$9="Include (Platform Duplicate)"),IF(JoinAll(", ",CW363,CX363)=0,"*",JoinAll(", ",CW363,CX363)),CW363),"*")</f>
        <v>US</v>
      </c>
      <c r="CX700" s="58" t="str">
        <f>IF(AND(CX$9="Include",CX699&lt;&gt;"No"),IF(AND(CY$3=CX$2,CY$9="Include (Platform Duplicate)"),IF(JoinAll(", ",CX363,CY363)=0,"*",JoinAll(", ",CX363,CY363)),CX363),"*")</f>
        <v>*</v>
      </c>
      <c r="CY700" s="58" t="str">
        <f>IF(AND(CY$9="Include",CY699&lt;&gt;"No"),IF(AND(CZ$3=CY$2,CZ$9="Include (Platform Duplicate)"),IF(JoinAll(", ",CY363,CZ363)=0,"*",JoinAll(", ",CY363,CZ363)),CY363),"*")</f>
        <v>US</v>
      </c>
      <c r="CZ700" s="58" t="str">
        <f>IF(AND(CZ$9="Include",CZ699&lt;&gt;"No"),IF(AND(DA$3=CZ$2,DA$9="Include (Platform Duplicate)"),IF(JoinAll(", ",CZ363,DA363)=0,"*",JoinAll(", ",CZ363,DA363)),CZ363),"*")</f>
        <v>*</v>
      </c>
      <c r="DA700" s="58" t="str">
        <f>IF(AND(DA$9="Include",DA699&lt;&gt;"No"),IF(AND(DB$3=DA$2,DB$9="Include (Platform Duplicate)"),IF(JoinAll(", ",DA363,DB363)=0,"*",JoinAll(", ",DA363,DB363)),DA363),"*")</f>
        <v>GB, US</v>
      </c>
      <c r="DB700" s="58" t="str">
        <f>IF(AND(DB$9="Include",DB699&lt;&gt;"No"),IF(AND(DC$3=DB$2,DC$9="Include (Platform Duplicate)"),IF(JoinAll(", ",DB363,DC363)=0,"*",JoinAll(", ",DB363,DC363)),DB363),"*")</f>
        <v>*</v>
      </c>
      <c r="DC700" s="58" t="str">
        <f>IF(AND(DC$9="Include",DC699&lt;&gt;"No"),IF(AND(DD$3=DC$2,DD$9="Include (Platform Duplicate)"),IF(JoinAll(", ",DC363,DD363)=0,"*",JoinAll(", ",DC363,DD363)),DC363),"*")</f>
        <v>*</v>
      </c>
      <c r="DD700" s="58" t="str">
        <f>IF(AND(DD$9="Include",DD699&lt;&gt;"No"),IF(AND(DE$3=DD$2,DE$9="Include (Platform Duplicate)"),IF(JoinAll(", ",DD363,DE363)=0,"*",JoinAll(", ",DD363,DE363)),DD363),"*")</f>
        <v>*</v>
      </c>
      <c r="DE700" s="58" t="str">
        <f>IF(AND(DE$9="Include",DE699&lt;&gt;"No"),IF(AND(DF$3=DE$2,DF$9="Include (Platform Duplicate)"),IF(JoinAll(", ",DE363,DF363)=0,"*",JoinAll(", ",DE363,DF363)),DE363),"*")</f>
        <v>US</v>
      </c>
      <c r="DF700" s="58" t="str">
        <f>IF(AND(DF$9="Include",DF699&lt;&gt;"No"),IF(AND(DG$3=DF$2,DG$9="Include (Platform Duplicate)"),IF(JoinAll(", ",DF363,DG363)=0,"*",JoinAll(", ",DF363,DG363)),DF363),"*")</f>
        <v>*</v>
      </c>
      <c r="DG700" s="58" t="str">
        <f>IF(AND(DG$9="Include",DG699&lt;&gt;"No"),IF(AND(DH$3=DG$2,DH$9="Include (Platform Duplicate)"),IF(JoinAll(", ",DG363,DH363)=0,"*",JoinAll(", ",DG363,DH363)),DG363),"*")</f>
        <v>US</v>
      </c>
      <c r="DH700" s="58" t="str">
        <f>IF(AND(DH$9="Include",DH699&lt;&gt;"No"),IF(AND(DI$3=DH$2,DI$9="Include (Platform Duplicate)"),IF(JoinAll(", ",DH363,DI363)=0,"*",JoinAll(", ",DH363,DI363)),DH363),"*")</f>
        <v>US</v>
      </c>
      <c r="DI700" s="58" t="str">
        <f>IF(AND(DI$9="Include",DI699&lt;&gt;"No"),IF(AND(DJ$3=DI$2,DJ$9="Include (Platform Duplicate)"),IF(JoinAll(", ",DI363,DJ363)=0,"*",JoinAll(", ",DI363,DJ363)),DI363),"*")</f>
        <v>US</v>
      </c>
      <c r="DJ700" s="58" t="str">
        <f>IF(AND(DJ$9="Include",DJ699&lt;&gt;"No"),IF(AND(DK$3=DJ$2,DK$9="Include (Platform Duplicate)"),IF(JoinAll(", ",DJ363,DK363)=0,"*",JoinAll(", ",DJ363,DK363)),DJ363),"*")</f>
        <v>US</v>
      </c>
      <c r="DK700" s="58" t="str">
        <f>IF(AND(DK$9="Include",DK699&lt;&gt;"No"),IF(AND(DL$3=DK$2,DL$9="Include (Platform Duplicate)"),IF(JoinAll(", ",DK363,DL363)=0,"*",JoinAll(", ",DK363,DL363)),DK363),"*")</f>
        <v>*</v>
      </c>
      <c r="DL700" s="58" t="str">
        <f>IF(AND(DL$9="Include",DL699&lt;&gt;"No"),IF(AND(DM$3=DL$2,DM$9="Include (Platform Duplicate)"),IF(JoinAll(", ",DL363,DM363)=0,"*",JoinAll(", ",DL363,DM363)),DL363),"*")</f>
        <v>*</v>
      </c>
      <c r="DM700" s="58" t="str">
        <f>IF(AND(DM$9="Include",DM699&lt;&gt;"No"),IF(AND(DN$3=DM$2,DN$9="Include (Platform Duplicate)"),IF(JoinAll(", ",DM363,DN363)=0,"*",JoinAll(", ",DM363,DN363)),DM363),"*")</f>
        <v>*</v>
      </c>
      <c r="DN700" s="58" t="str">
        <f>IF(AND(DN$9="Include",DN699&lt;&gt;"No"),IF(AND(DO$3=DN$2,DO$9="Include (Platform Duplicate)"),IF(JoinAll(", ",DN363,DO363)=0,"*",JoinAll(", ",DN363,DO363)),DN363),"*")</f>
        <v>GB</v>
      </c>
      <c r="DO700" s="58" t="str">
        <f>IF(AND(DO$9="Include",DO699&lt;&gt;"No"),IF(AND(DP$3=DO$2,DP$9="Include (Platform Duplicate)"),IF(JoinAll(", ",DO363,DP363)=0,"*",JoinAll(", ",DO363,DP363)),DO363),"*")</f>
        <v>*</v>
      </c>
      <c r="DP700" s="58" t="str">
        <f>IF(AND(DP$9="Include",DP699&lt;&gt;"No"),IF(AND(DQ$3=DP$2,DQ$9="Include (Platform Duplicate)"),IF(JoinAll(", ",DP363,DQ363)=0,"*",JoinAll(", ",DP363,DQ363)),DP363),"*")</f>
        <v>US</v>
      </c>
      <c r="DQ700" s="58" t="str">
        <f>IF(AND(DQ$9="Include",DQ699&lt;&gt;"No"),IF(AND(DR$3=DQ$2,DR$9="Include (Platform Duplicate)"),IF(JoinAll(", ",DQ363,DR363)=0,"*",JoinAll(", ",DQ363,DR363)),DQ363),"*")</f>
        <v>*</v>
      </c>
      <c r="DR700" s="58" t="str">
        <f>IF(AND(DR$9="Include",DR699&lt;&gt;"No"),IF(AND(DS$3=DR$2,DS$9="Include (Platform Duplicate)"),IF(JoinAll(", ",DR363,DS363)=0,"*",JoinAll(", ",DR363,DS363)),DR363),"*")</f>
        <v>*</v>
      </c>
      <c r="DS700" s="58" t="str">
        <f>IF(AND(DS$9="Include",DS699&lt;&gt;"No"),IF(AND(DT$3=DS$2,DT$9="Include (Platform Duplicate)"),IF(JoinAll(", ",DS363,DT363)=0,"*",JoinAll(", ",DS363,DT363)),DS363),"*")</f>
        <v>*</v>
      </c>
      <c r="DT700" s="58" t="str">
        <f>IF(AND(DT$9="Include",DT699&lt;&gt;"No"),IF(AND(DU$3=DT$2,DU$9="Include (Platform Duplicate)"),IF(JoinAll(", ",DT363,DU363)=0,"*",JoinAll(", ",DT363,DU363)),DT363),"*")</f>
        <v>*</v>
      </c>
      <c r="DU700" s="58" t="str">
        <f>IF(AND(DU$9="Include",DU699&lt;&gt;"No"),IF(AND(DV$3=DU$2,DV$9="Include (Platform Duplicate)"),IF(JoinAll(", ",DU363,DV363)=0,"*",JoinAll(", ",DU363,DV363)),DU363),"*")</f>
        <v>*</v>
      </c>
      <c r="DV700" s="58" t="str">
        <f>IF(AND(DV$9="Include",DV699&lt;&gt;"No"),IF(AND(DW$3=DV$2,DW$9="Include (Platform Duplicate)"),IF(JoinAll(", ",DV363,DW363)=0,"*",JoinAll(", ",DV363,DW363)),DV363),"*")</f>
        <v>*</v>
      </c>
      <c r="DW700" s="58" t="str">
        <f>IF(AND(DW$9="Include",DW699&lt;&gt;"No"),IF(AND(DX$3=DW$2,DX$9="Include (Platform Duplicate)"),IF(JoinAll(", ",DW363,DX363)=0,"*",JoinAll(", ",DW363,DX363)),DW363),"*")</f>
        <v>*</v>
      </c>
      <c r="DX700" s="58" t="str">
        <f>IF(AND(DX$9="Include",DX699&lt;&gt;"No"),IF(AND(DY$3=DX$2,DY$9="Include (Platform Duplicate)"),IF(JoinAll(", ",DX363,DY363)=0,"*",JoinAll(", ",DX363,DY363)),DX363),"*")</f>
        <v>*</v>
      </c>
      <c r="DY700" s="58" t="str">
        <f>IF(AND(DY$9="Include",DY699&lt;&gt;"No"),IF(AND(DZ$3=DY$2,DZ$9="Include (Platform Duplicate)"),IF(JoinAll(", ",DY363,DZ363)=0,"*",JoinAll(", ",DY363,DZ363)),DY363),"*")</f>
        <v>US</v>
      </c>
      <c r="DZ700" s="58" t="str">
        <f>IF(AND(DZ$9="Include",DZ699&lt;&gt;"No"),IF(AND(EA$3=DZ$2,EA$9="Include (Platform Duplicate)"),IF(JoinAll(", ",DZ363,EA363)=0,"*",JoinAll(", ",DZ363,EA363)),DZ363),"*")</f>
        <v>*</v>
      </c>
      <c r="EA700" s="58" t="str">
        <f>IF(AND(EA$9="Include",EA699&lt;&gt;"No"),IF(AND(EB$3=EA$2,EB$9="Include (Platform Duplicate)"),IF(JoinAll(", ",EA363,EB363)=0,"*",JoinAll(", ",EA363,EB363)),EA363),"*")</f>
        <v>*</v>
      </c>
      <c r="EB700" s="58" t="str">
        <f>IF(AND(EB$9="Include",EB699&lt;&gt;"No"),IF(AND(EC$3=EB$2,EC$9="Include (Platform Duplicate)"),IF(JoinAll(", ",EB363,EC363)=0,"*",JoinAll(", ",EB363,EC363)),EB363),"*")</f>
        <v>*</v>
      </c>
      <c r="EC700" s="58" t="str">
        <f>IF(AND(EC$9="Include",EC699&lt;&gt;"No"),IF(AND(ED$3=EC$2,ED$9="Include (Platform Duplicate)"),IF(JoinAll(", ",EC363,ED363)=0,"*",JoinAll(", ",EC363,ED363)),EC363),"*")</f>
        <v>US</v>
      </c>
      <c r="ED700" s="58" t="str">
        <f>IF(AND(ED$9="Include",ED699&lt;&gt;"No"),IF(AND(EE$3=ED$2,EE$9="Include (Platform Duplicate)"),IF(JoinAll(", ",ED363,EE363)=0,"*",JoinAll(", ",ED363,EE363)),ED363),"*")</f>
        <v>*</v>
      </c>
      <c r="EE700" s="58" t="str">
        <f>IF(AND(EE$9="Include",EE699&lt;&gt;"No"),IF(AND(EF$3=EE$2,EF$9="Include (Platform Duplicate)"),IF(JoinAll(", ",EE363,EF363)=0,"*",JoinAll(", ",EE363,EF363)),EE363),"*")</f>
        <v>*</v>
      </c>
      <c r="EF700" s="58" t="str">
        <f>IF(AND(EF$9="Include",EF699&lt;&gt;"No"),IF(AND(EG$3=EF$2,EG$9="Include (Platform Duplicate)"),IF(JoinAll(", ",EF363,EG363)=0,"*",JoinAll(", ",EF363,EG363)),EF363),"*")</f>
        <v>DE</v>
      </c>
      <c r="EG700" s="58" t="str">
        <f>IF(AND(EG$9="Include",EG699&lt;&gt;"No"),IF(AND(EH$3=EG$2,EH$9="Include (Platform Duplicate)"),IF(JoinAll(", ",EG363,EH363)=0,"*",JoinAll(", ",EG363,EH363)),EG363),"*")</f>
        <v>*</v>
      </c>
      <c r="EH700" s="58" t="str">
        <f>IF(AND(EH$9="Include",EH699&lt;&gt;"No"),IF(AND(EI$3=EH$2,EI$9="Include (Platform Duplicate)"),IF(JoinAll(", ",EH363,EI363)=0,"*",JoinAll(", ",EH363,EI363)),EH363),"*")</f>
        <v>US</v>
      </c>
      <c r="EI700" s="58" t="str">
        <f>IF(AND(EI$9="Include",EI699&lt;&gt;"No"),IF(AND(EJ$3=EI$2,EJ$9="Include (Platform Duplicate)"),IF(JoinAll(", ",EI363,EJ363)=0,"*",JoinAll(", ",EI363,EJ363)),EI363),"*")</f>
        <v>*</v>
      </c>
      <c r="EJ700" s="58" t="str">
        <f>IF(AND(EJ$9="Include",EJ699&lt;&gt;"No"),IF(AND(EK$3=EJ$2,EK$9="Include (Platform Duplicate)"),IF(JoinAll(", ",EJ363,EK363)=0,"*",JoinAll(", ",EJ363,EK363)),EJ363),"*")</f>
        <v>US</v>
      </c>
      <c r="EK700" s="58" t="str">
        <f>IF(AND(EK$9="Include",EK699&lt;&gt;"No"),IF(AND(EL$3=EK$2,EL$9="Include (Platform Duplicate)"),IF(JoinAll(", ",EK363,EL363)=0,"*",JoinAll(", ",EK363,EL363)),EK363),"*")</f>
        <v>*</v>
      </c>
      <c r="EL700" s="109"/>
      <c r="EM700" s="109"/>
    </row>
    <row r="701" spans="1:143" s="58" customFormat="1" ht="12.75" customHeight="1" x14ac:dyDescent="0.25">
      <c r="A701" s="5"/>
      <c r="B701" s="96"/>
      <c r="C701" s="96"/>
      <c r="D701" s="96"/>
      <c r="E701" s="96"/>
      <c r="F701" s="96"/>
      <c r="G701" s="4" t="s">
        <v>4053</v>
      </c>
      <c r="H701" s="18"/>
      <c r="I701" s="18"/>
      <c r="J701" s="58" t="str">
        <f>IF(J$9="Include",IF(AND(K$3=J$2,K$9="Include (Platform Duplicate)"),IF(JoinAll(",",J411,K411)="No","No",JoinAll(", ", IF(J411="No","",J411),IF(K411="No","",K411))),J411),"*")</f>
        <v>Yes</v>
      </c>
      <c r="K701" s="58" t="str">
        <f>IF(K$9="Include",IF(AND(L$3=K$2,L$9="Include (Platform Duplicate)"),IF(JoinAll(",",K411,L411)="No","No",JoinAll(", ", IF(K411="No","",K411),IF(L411="No","",L411))),K411),"*")</f>
        <v>Yes</v>
      </c>
      <c r="L701" s="58" t="str">
        <f>IF(L$9="Include",IF(AND(M$3=L$2,M$9="Include (Platform Duplicate)"),IF(JoinAll(",",L411,M411)="No","No",JoinAll(", ", IF(L411="No","",L411),IF(M411="No","",M411))),L411),"*")</f>
        <v>*</v>
      </c>
      <c r="M701" s="58" t="str">
        <f>IF(M$9="Include",IF(AND(N$3=M$2,N$9="Include (Platform Duplicate)"),IF(JoinAll(",",M411,N411)="No","No",JoinAll(", ", IF(M411="No","",M411),IF(N411="No","",N411))),M411),"*")</f>
        <v>Yes</v>
      </c>
      <c r="N701" s="58" t="str">
        <f>IF(N$9="Include",IF(AND(O$3=N$2,O$9="Include (Platform Duplicate)"),IF(JoinAll(",",N411,O411)="No","No",JoinAll(", ", IF(N411="No","",N411),IF(O411="No","",O411))),N411),"*")</f>
        <v>*</v>
      </c>
      <c r="O701" s="58" t="str">
        <f>IF(O$9="Include",IF(AND(P$3=O$2,P$9="Include (Platform Duplicate)"),IF(JoinAll(",",O411,P411)="No","No",JoinAll(", ", IF(O411="No","",O411),IF(P411="No","",P411))),O411),"*")</f>
        <v>Yes</v>
      </c>
      <c r="P701" s="58" t="str">
        <f>IF(P$9="Include",IF(AND(Q$3=P$2,Q$9="Include (Platform Duplicate)"),IF(JoinAll(",",P411,Q411)="No","No",JoinAll(", ", IF(P411="No","",P411),IF(Q411="No","",Q411))),P411),"*")</f>
        <v>*</v>
      </c>
      <c r="Q701" s="58" t="str">
        <f>IF(Q$9="Include",IF(AND(R$3=Q$2,R$9="Include (Platform Duplicate)"),IF(JoinAll(",",Q411,R411)="No","No",JoinAll(", ", IF(Q411="No","",Q411),IF(R411="No","",R411))),Q411),"*")</f>
        <v>Yes</v>
      </c>
      <c r="R701" s="58" t="str">
        <f>IF(R$9="Include",IF(AND(S$3=R$2,S$9="Include (Platform Duplicate)"),IF(JoinAll(",",R411,S411)="No","No",JoinAll(", ", IF(R411="No","",R411),IF(S411="No","",S411))),R411),"*")</f>
        <v>*</v>
      </c>
      <c r="S701" s="58" t="str">
        <f>IF(S$9="Include",IF(AND(T$3=S$2,T$9="Include (Platform Duplicate)"),IF(JoinAll(",",S411,T411)="No","No",JoinAll(", ", IF(S411="No","",S411),IF(T411="No","",T411))),S411),"*")</f>
        <v>No</v>
      </c>
      <c r="T701" s="58" t="str">
        <f>IF(T$9="Include",IF(AND(U$3=T$2,U$9="Include (Platform Duplicate)"),IF(JoinAll(",",T411,U411)="No","No",JoinAll(", ", IF(T411="No","",T411),IF(U411="No","",U411))),T411),"*")</f>
        <v>*</v>
      </c>
      <c r="U701" s="58" t="str">
        <f>IF(U$9="Include",IF(AND(V$3=U$2,V$9="Include (Platform Duplicate)"),IF(JoinAll(",",U411,V411)="No","No",JoinAll(", ", IF(U411="No","",U411),IF(V411="No","",V411))),U411),"*")</f>
        <v>No</v>
      </c>
      <c r="V701" s="58" t="str">
        <f>IF(V$9="Include",IF(AND(W$3=V$2,W$9="Include (Platform Duplicate)"),IF(JoinAll(",",V411,W411)="No","No",JoinAll(", ", IF(V411="No","",V411),IF(W411="No","",W411))),V411),"*")</f>
        <v>No</v>
      </c>
      <c r="W701" s="58" t="str">
        <f>IF(W$9="Include",IF(AND(X$3=W$2,X$9="Include (Platform Duplicate)"),IF(JoinAll(",",W411,X411)="No","No",JoinAll(", ", IF(W411="No","",W411),IF(X411="No","",X411))),W411),"*")</f>
        <v>No</v>
      </c>
      <c r="X701" s="58" t="str">
        <f>IF(X$9="Include",IF(AND(Y$3=X$2,Y$9="Include (Platform Duplicate)"),IF(JoinAll(",",X411,Y411)="No","No",JoinAll(", ", IF(X411="No","",X411),IF(Y411="No","",Y411))),X411),"*")</f>
        <v>*</v>
      </c>
      <c r="Y701" s="58" t="str">
        <f>IF(Y$9="Include",IF(AND(Z$3=Y$2,Z$9="Include (Platform Duplicate)"),IF(JoinAll(",",Y411,Z411)="No","No",JoinAll(", ", IF(Y411="No","",Y411),IF(Z411="No","",Z411))),Y411),"*")</f>
        <v>Yes</v>
      </c>
      <c r="Z701" s="58" t="str">
        <f>IF(Z$9="Include",IF(AND(AA$3=Z$2,AA$9="Include (Platform Duplicate)"),IF(JoinAll(",",Z411,AA411)="No","No",JoinAll(", ", IF(Z411="No","",Z411),IF(AA411="No","",AA411))),Z411),"*")</f>
        <v>*</v>
      </c>
      <c r="AA701" s="58" t="str">
        <f>IF(AA$9="Include",IF(AND(AB$3=AA$2,AB$9="Include (Platform Duplicate)"),IF(JoinAll(",",AA411,AB411)="No","No",JoinAll(", ", IF(AA411="No","",AA411),IF(AB411="No","",AB411))),AA411),"*")</f>
        <v>Yes</v>
      </c>
      <c r="AB701" s="58" t="str">
        <f>IF(AB$9="Include",IF(AND(AC$3=AB$2,AC$9="Include (Platform Duplicate)"),IF(JoinAll(",",AB411,AC411)="No","No",JoinAll(", ", IF(AB411="No","",AB411),IF(AC411="No","",AC411))),AB411),"*")</f>
        <v>*</v>
      </c>
      <c r="AC701" s="58" t="str">
        <f>IF(AC$9="Include",IF(AND(AD$3=AC$2,AD$9="Include (Platform Duplicate)"),IF(JoinAll(",",AC411,AD411)="No","No",JoinAll(", ", IF(AC411="No","",AC411),IF(AD411="No","",AD411))),AC411),"*")</f>
        <v>No</v>
      </c>
      <c r="AD701" s="58" t="str">
        <f>IF(AD$9="Include",IF(AND(AE$3=AD$2,AE$9="Include (Platform Duplicate)"),IF(JoinAll(",",AD411,AE411)="No","No",JoinAll(", ", IF(AD411="No","",AD411),IF(AE411="No","",AE411))),AD411),"*")</f>
        <v>Yes</v>
      </c>
      <c r="AE701" s="58" t="str">
        <f>IF(AE$9="Include",IF(AND(AF$3=AE$2,AF$9="Include (Platform Duplicate)"),IF(JoinAll(",",AE411,AF411)="No","No",JoinAll(", ", IF(AE411="No","",AE411),IF(AF411="No","",AF411))),AE411),"*")</f>
        <v>*</v>
      </c>
      <c r="AF701" s="58" t="str">
        <f>IF(AF$9="Include",IF(AND(AG$3=AF$2,AG$9="Include (Platform Duplicate)"),IF(JoinAll(",",AF411,AG411)="No","No",JoinAll(", ", IF(AF411="No","",AF411),IF(AG411="No","",AG411))),AF411),"*")</f>
        <v>Yes</v>
      </c>
      <c r="AG701" s="58" t="str">
        <f>IF(AG$9="Include",IF(AND(AH$3=AG$2,AH$9="Include (Platform Duplicate)"),IF(JoinAll(",",AG411,AH411)="No","No",JoinAll(", ", IF(AG411="No","",AG411),IF(AH411="No","",AH411))),AG411),"*")</f>
        <v>Yes</v>
      </c>
      <c r="AH701" s="58" t="str">
        <f>IF(AH$9="Include",IF(AND(AI$3=AH$2,AI$9="Include (Platform Duplicate)"),IF(JoinAll(",",AH411,AI411)="No","No",JoinAll(", ", IF(AH411="No","",AH411),IF(AI411="No","",AI411))),AH411),"*")</f>
        <v>Yes</v>
      </c>
      <c r="AI701" s="58" t="str">
        <f>IF(AI$9="Include",IF(AND(AJ$3=AI$2,AJ$9="Include (Platform Duplicate)"),IF(JoinAll(",",AI411,AJ411)="No","No",JoinAll(", ", IF(AI411="No","",AI411),IF(AJ411="No","",AJ411))),AI411),"*")</f>
        <v>*</v>
      </c>
      <c r="AJ701" s="58" t="str">
        <f>IF(AJ$9="Include",IF(AND(AK$3=AJ$2,AK$9="Include (Platform Duplicate)"),IF(JoinAll(",",AJ411,AK411)="No","No",JoinAll(", ", IF(AJ411="No","",AJ411),IF(AK411="No","",AK411))),AJ411),"*")</f>
        <v>Yes</v>
      </c>
      <c r="AK701" s="58" t="str">
        <f>IF(AK$9="Include",IF(AND(AL$3=AK$2,AL$9="Include (Platform Duplicate)"),IF(JoinAll(",",AK411,AL411)="No","No",JoinAll(", ", IF(AK411="No","",AK411),IF(AL411="No","",AL411))),AK411),"*")</f>
        <v>*</v>
      </c>
      <c r="AL701" s="58" t="str">
        <f>IF(AL$9="Include",IF(AND(AM$3=AL$2,AM$9="Include (Platform Duplicate)"),IF(JoinAll(",",AL411,AM411)="No","No",JoinAll(", ", IF(AL411="No","",AL411),IF(AM411="No","",AM411))),AL411),"*")</f>
        <v>Yes</v>
      </c>
      <c r="AM701" s="58" t="str">
        <f>IF(AM$9="Include",IF(AND(AN$3=AM$2,AN$9="Include (Platform Duplicate)"),IF(JoinAll(",",AM411,AN411)="No","No",JoinAll(", ", IF(AM411="No","",AM411),IF(AN411="No","",AN411))),AM411),"*")</f>
        <v>No</v>
      </c>
      <c r="AN701" s="58" t="str">
        <f>IF(AN$9="Include",IF(AND(AO$3=AN$2,AO$9="Include (Platform Duplicate)"),IF(JoinAll(",",AN411,AO411)="No","No",JoinAll(", ", IF(AN411="No","",AN411),IF(AO411="No","",AO411))),AN411),"*")</f>
        <v>Yes</v>
      </c>
      <c r="AO701" s="58" t="str">
        <f>IF(AO$9="Include",IF(AND(AP$3=AO$2,AP$9="Include (Platform Duplicate)"),IF(JoinAll(",",AO411,AP411)="No","No",JoinAll(", ", IF(AO411="No","",AO411),IF(AP411="No","",AP411))),AO411),"*")</f>
        <v>*</v>
      </c>
      <c r="AP701" s="58" t="str">
        <f>IF(AP$9="Include",IF(AND(AQ$3=AP$2,AQ$9="Include (Platform Duplicate)"),IF(JoinAll(",",AP411,AQ411)="No","No",JoinAll(", ", IF(AP411="No","",AP411),IF(AQ411="No","",AQ411))),AP411),"*")</f>
        <v>No</v>
      </c>
      <c r="AQ701" s="58" t="str">
        <f>IF(AQ$9="Include",IF(AND(AR$3=AQ$2,AR$9="Include (Platform Duplicate)"),IF(JoinAll(",",AQ411,AR411)="No","No",JoinAll(", ", IF(AQ411="No","",AQ411),IF(AR411="No","",AR411))),AQ411),"*")</f>
        <v>*</v>
      </c>
      <c r="AR701" s="58" t="str">
        <f>IF(AR$9="Include",IF(AND(AS$3=AR$2,AS$9="Include (Platform Duplicate)"),IF(JoinAll(",",AR411,AS411)="No","No",JoinAll(", ", IF(AR411="No","",AR411),IF(AS411="No","",AS411))),AR411),"*")</f>
        <v>Yes</v>
      </c>
      <c r="AS701" s="58" t="str">
        <f>IF(AS$9="Include",IF(AND(AT$3=AS$2,AT$9="Include (Platform Duplicate)"),IF(JoinAll(",",AS411,AT411)="No","No",JoinAll(", ", IF(AS411="No","",AS411),IF(AT411="No","",AT411))),AS411),"*")</f>
        <v>*</v>
      </c>
      <c r="AT701" s="58" t="str">
        <f>IF(AT$9="Include",IF(AND(AU$3=AT$2,AU$9="Include (Platform Duplicate)"),IF(JoinAll(",",AT411,AU411)="No","No",JoinAll(", ", IF(AT411="No","",AT411),IF(AU411="No","",AU411))),AT411),"*")</f>
        <v>Yes</v>
      </c>
      <c r="AU701" s="58" t="str">
        <f>IF(AU$9="Include",IF(AND(AV$3=AU$2,AV$9="Include (Platform Duplicate)"),IF(JoinAll(",",AU411,AV411)="No","No",JoinAll(", ", IF(AU411="No","",AU411),IF(AV411="No","",AV411))),AU411),"*")</f>
        <v>No</v>
      </c>
      <c r="AV701" s="58" t="str">
        <f>IF(AV$9="Include",IF(AND(AW$3=AV$2,AW$9="Include (Platform Duplicate)"),IF(JoinAll(",",AV411,AW411)="No","No",JoinAll(", ", IF(AV411="No","",AV411),IF(AW411="No","",AW411))),AV411),"*")</f>
        <v>*</v>
      </c>
      <c r="AW701" s="58" t="str">
        <f>IF(AW$9="Include",IF(AND(AX$3=AW$2,AX$9="Include (Platform Duplicate)"),IF(JoinAll(",",AW411,AX411)="No","No",JoinAll(", ", IF(AW411="No","",AW411),IF(AX411="No","",AX411))),AW411),"*")</f>
        <v>*</v>
      </c>
      <c r="AX701" s="58" t="str">
        <f>IF(AX$9="Include",IF(AND(AY$3=AX$2,AY$9="Include (Platform Duplicate)"),IF(JoinAll(",",AX411,AY411)="No","No",JoinAll(", ", IF(AX411="No","",AX411),IF(AY411="No","",AY411))),AX411),"*")</f>
        <v>*</v>
      </c>
      <c r="AY701" s="58" t="str">
        <f>IF(AY$9="Include",IF(AND(AZ$3=AY$2,AZ$9="Include (Platform Duplicate)"),IF(JoinAll(",",AY411,AZ411)="No","No",JoinAll(", ", IF(AY411="No","",AY411),IF(AZ411="No","",AZ411))),AY411),"*")</f>
        <v>*</v>
      </c>
      <c r="AZ701" s="58" t="str">
        <f>IF(AZ$9="Include",IF(AND(BA$3=AZ$2,BA$9="Include (Platform Duplicate)"),IF(JoinAll(",",AZ411,BA411)="No","No",JoinAll(", ", IF(AZ411="No","",AZ411),IF(BA411="No","",BA411))),AZ411),"*")</f>
        <v>No</v>
      </c>
      <c r="BA701" s="58" t="str">
        <f>IF(BA$9="Include",IF(AND(BB$3=BA$2,BB$9="Include (Platform Duplicate)"),IF(JoinAll(",",BA411,BB411)="No","No",JoinAll(", ", IF(BA411="No","",BA411),IF(BB411="No","",BB411))),BA411),"*")</f>
        <v>No</v>
      </c>
      <c r="BB701" s="58" t="str">
        <f>IF(BB$9="Include",IF(AND(BC$3=BB$2,BC$9="Include (Platform Duplicate)"),IF(JoinAll(",",BB411,BC411)="No","No",JoinAll(", ", IF(BB411="No","",BB411),IF(BC411="No","",BC411))),BB411),"*")</f>
        <v>No</v>
      </c>
      <c r="BC701" s="58" t="str">
        <f>IF(BC$9="Include",IF(AND(BD$3=BC$2,BD$9="Include (Platform Duplicate)"),IF(JoinAll(",",BC411,BD411)="No","No",JoinAll(", ", IF(BC411="No","",BC411),IF(BD411="No","",BD411))),BC411),"*")</f>
        <v>No</v>
      </c>
      <c r="BD701" s="58" t="str">
        <f>IF(BD$9="Include",IF(AND(BE$3=BD$2,BE$9="Include (Platform Duplicate)"),IF(JoinAll(",",BD411,BE411)="No","No",JoinAll(", ", IF(BD411="No","",BD411),IF(BE411="No","",BE411))),BD411),"*")</f>
        <v>No</v>
      </c>
      <c r="BE701" s="58" t="str">
        <f>IF(BE$9="Include",IF(AND(BF$3=BE$2,BF$9="Include (Platform Duplicate)"),IF(JoinAll(",",BE411,BF411)="No","No",JoinAll(", ", IF(BE411="No","",BE411),IF(BF411="No","",BF411))),BE411),"*")</f>
        <v>*</v>
      </c>
      <c r="BF701" s="58" t="str">
        <f>IF(BF$9="Include",IF(AND(BG$3=BF$2,BG$9="Include (Platform Duplicate)"),IF(JoinAll(",",BF411,BG411)="No","No",JoinAll(", ", IF(BF411="No","",BF411),IF(BG411="No","",BG411))),BF411),"*")</f>
        <v>*</v>
      </c>
      <c r="BG701" s="58" t="str">
        <f>IF(BG$9="Include",IF(AND(BH$3=BG$2,BH$9="Include (Platform Duplicate)"),IF(JoinAll(",",BG411,BH411)="No","No",JoinAll(", ", IF(BG411="No","",BG411),IF(BH411="No","",BH411))),BG411),"*")</f>
        <v>Yes</v>
      </c>
      <c r="BH701" s="58" t="str">
        <f>IF(BH$9="Include",IF(AND(BI$3=BH$2,BI$9="Include (Platform Duplicate)"),IF(JoinAll(",",BH411,BI411)="No","No",JoinAll(", ", IF(BH411="No","",BH411),IF(BI411="No","",BI411))),BH411),"*")</f>
        <v>*</v>
      </c>
      <c r="BI701" s="58" t="str">
        <f>IF(BI$9="Include",IF(AND(BJ$3=BI$2,BJ$9="Include (Platform Duplicate)"),IF(JoinAll(",",BI411,BJ411)="No","No",JoinAll(", ", IF(BI411="No","",BI411),IF(BJ411="No","",BJ411))),BI411),"*")</f>
        <v>No</v>
      </c>
      <c r="BJ701" s="58" t="str">
        <f>IF(BJ$9="Include",IF(AND(BK$3=BJ$2,BK$9="Include (Platform Duplicate)"),IF(JoinAll(",",BJ411,BK411)="No","No",JoinAll(", ", IF(BJ411="No","",BJ411),IF(BK411="No","",BK411))),BJ411),"*")</f>
        <v>No</v>
      </c>
      <c r="BK701" s="58" t="str">
        <f>IF(BK$9="Include",IF(AND(BL$3=BK$2,BL$9="Include (Platform Duplicate)"),IF(JoinAll(",",BK411,BL411)="No","No",JoinAll(", ", IF(BK411="No","",BK411),IF(BL411="No","",BL411))),BK411),"*")</f>
        <v>*</v>
      </c>
      <c r="BL701" s="58" t="str">
        <f>IF(BL$9="Include",IF(AND(BM$3=BL$2,BM$9="Include (Platform Duplicate)"),IF(JoinAll(",",BL411,BM411)="No","No",JoinAll(", ", IF(BL411="No","",BL411),IF(BM411="No","",BM411))),BL411),"*")</f>
        <v>Yes</v>
      </c>
      <c r="BM701" s="58" t="str">
        <f>IF(BM$9="Include",IF(AND(BN$3=BM$2,BN$9="Include (Platform Duplicate)"),IF(JoinAll(",",BM411,BN411)="No","No",JoinAll(", ", IF(BM411="No","",BM411),IF(BN411="No","",BN411))),BM411),"*")</f>
        <v>*</v>
      </c>
      <c r="BN701" s="58" t="str">
        <f>IF(BN$9="Include",IF(AND(BO$3=BN$2,BO$9="Include (Platform Duplicate)"),IF(JoinAll(",",BN411,BO411)="No","No",JoinAll(", ", IF(BN411="No","",BN411),IF(BO411="No","",BO411))),BN411),"*")</f>
        <v>No</v>
      </c>
      <c r="BO701" s="58" t="str">
        <f>IF(BO$9="Include",IF(AND(BP$3=BO$2,BP$9="Include (Platform Duplicate)"),IF(JoinAll(",",BO411,BP411)="No","No",JoinAll(", ", IF(BO411="No","",BO411),IF(BP411="No","",BP411))),BO411),"*")</f>
        <v>Yes</v>
      </c>
      <c r="BP701" s="58" t="str">
        <f>IF(BP$9="Include",IF(AND(BQ$3=BP$2,BQ$9="Include (Platform Duplicate)"),IF(JoinAll(",",BP411,BQ411)="No","No",JoinAll(", ", IF(BP411="No","",BP411),IF(BQ411="No","",BQ411))),BP411),"*")</f>
        <v>*</v>
      </c>
      <c r="BQ701" s="58" t="str">
        <f>IF(BQ$9="Include",IF(AND(BR$3=BQ$2,BR$9="Include (Platform Duplicate)"),IF(JoinAll(",",BQ411,BR411)="No","No",JoinAll(", ", IF(BQ411="No","",BQ411),IF(BR411="No","",BR411))),BQ411),"*")</f>
        <v>Yes</v>
      </c>
      <c r="BR701" s="58" t="str">
        <f>IF(BR$9="Include",IF(AND(BS$3=BR$2,BS$9="Include (Platform Duplicate)"),IF(JoinAll(",",BR411,BS411)="No","No",JoinAll(", ", IF(BR411="No","",BR411),IF(BS411="No","",BS411))),BR411),"*")</f>
        <v>*</v>
      </c>
      <c r="BS701" s="58" t="str">
        <f>IF(BS$9="Include",IF(AND(BT$3=BS$2,BT$9="Include (Platform Duplicate)"),IF(JoinAll(",",BS411,BT411)="No","No",JoinAll(", ", IF(BS411="No","",BS411),IF(BT411="No","",BT411))),BS411),"*")</f>
        <v>Yes</v>
      </c>
      <c r="BT701" s="58" t="str">
        <f>IF(BT$9="Include",IF(AND(BU$3=BT$2,BU$9="Include (Platform Duplicate)"),IF(JoinAll(",",BT411,BU411)="No","No",JoinAll(", ", IF(BT411="No","",BT411),IF(BU411="No","",BU411))),BT411),"*")</f>
        <v>Yes</v>
      </c>
      <c r="BU701" s="58" t="str">
        <f>IF(BU$9="Include",IF(AND(BV$3=BU$2,BV$9="Include (Platform Duplicate)"),IF(JoinAll(",",BU411,BV411)="No","No",JoinAll(", ", IF(BU411="No","",BU411),IF(BV411="No","",BV411))),BU411),"*")</f>
        <v>*</v>
      </c>
      <c r="BV701" s="58" t="str">
        <f>IF(BV$9="Include",IF(AND(BW$3=BV$2,BW$9="Include (Platform Duplicate)"),IF(JoinAll(",",BV411,BW411)="No","No",JoinAll(", ", IF(BV411="No","",BV411),IF(BW411="No","",BW411))),BV411),"*")</f>
        <v>Yes</v>
      </c>
      <c r="BW701" s="58" t="str">
        <f>IF(BW$9="Include",IF(AND(BX$3=BW$2,BX$9="Include (Platform Duplicate)"),IF(JoinAll(",",BW411,BX411)="No","No",JoinAll(", ", IF(BW411="No","",BW411),IF(BX411="No","",BX411))),BW411),"*")</f>
        <v>*</v>
      </c>
      <c r="BX701" s="58" t="str">
        <f>IF(BX$9="Include",IF(AND(BY$3=BX$2,BY$9="Include (Platform Duplicate)"),IF(JoinAll(",",BX411,BY411)="No","No",JoinAll(", ", IF(BX411="No","",BX411),IF(BY411="No","",BY411))),BX411),"*")</f>
        <v>Yes</v>
      </c>
      <c r="BY701" s="58" t="str">
        <f>IF(BY$9="Include",IF(AND(BZ$3=BY$2,BZ$9="Include (Platform Duplicate)"),IF(JoinAll(",",BY411,BZ411)="No","No",JoinAll(", ", IF(BY411="No","",BY411),IF(BZ411="No","",BZ411))),BY411),"*")</f>
        <v>*</v>
      </c>
      <c r="BZ701" s="58" t="str">
        <f>IF(BZ$9="Include",IF(AND(CA$3=BZ$2,CA$9="Include (Platform Duplicate)"),IF(JoinAll(",",BZ411,CA411)="No","No",JoinAll(", ", IF(BZ411="No","",BZ411),IF(CA411="No","",CA411))),BZ411),"*")</f>
        <v>Yes</v>
      </c>
      <c r="CA701" s="58" t="str">
        <f>IF(CA$9="Include",IF(AND(CB$3=CA$2,CB$9="Include (Platform Duplicate)"),IF(JoinAll(",",CA411,CB411)="No","No",JoinAll(", ", IF(CA411="No","",CA411),IF(CB411="No","",CB411))),CA411),"*")</f>
        <v>No</v>
      </c>
      <c r="CB701" s="58" t="str">
        <f>IF(CB$9="Include",IF(AND(CC$3=CB$2,CC$9="Include (Platform Duplicate)"),IF(JoinAll(",",CB411,CC411)="No","No",JoinAll(", ", IF(CB411="No","",CB411),IF(CC411="No","",CC411))),CB411),"*")</f>
        <v>Yes</v>
      </c>
      <c r="CC701" s="58" t="str">
        <f>IF(CC$9="Include",IF(AND(CD$3=CC$2,CD$9="Include (Platform Duplicate)"),IF(JoinAll(",",CC411,CD411)="No","No",JoinAll(", ", IF(CC411="No","",CC411),IF(CD411="No","",CD411))),CC411),"*")</f>
        <v>Yes</v>
      </c>
      <c r="CD701" s="58" t="str">
        <f>IF(CD$9="Include",IF(AND(CE$3=CD$2,CE$9="Include (Platform Duplicate)"),IF(JoinAll(",",CD411,CE411)="No","No",JoinAll(", ", IF(CD411="No","",CD411),IF(CE411="No","",CE411))),CD411),"*")</f>
        <v>*</v>
      </c>
      <c r="CE701" s="58" t="str">
        <f>IF(CE$9="Include",IF(AND(CF$3=CE$2,CF$9="Include (Platform Duplicate)"),IF(JoinAll(",",CE411,CF411)="No","No",JoinAll(", ", IF(CE411="No","",CE411),IF(CF411="No","",CF411))),CE411),"*")</f>
        <v>*</v>
      </c>
      <c r="CF701" s="58" t="str">
        <f>IF(CF$9="Include",IF(AND(CG$3=CF$2,CG$9="Include (Platform Duplicate)"),IF(JoinAll(",",CF411,CG411)="No","No",JoinAll(", ", IF(CF411="No","",CF411),IF(CG411="No","",CG411))),CF411),"*")</f>
        <v>*</v>
      </c>
      <c r="CG701" s="58" t="str">
        <f>IF(CG$9="Include",IF(AND(CH$3=CG$2,CH$9="Include (Platform Duplicate)"),IF(JoinAll(",",CG411,CH411)="No","No",JoinAll(", ", IF(CG411="No","",CG411),IF(CH411="No","",CH411))),CG411),"*")</f>
        <v>No</v>
      </c>
      <c r="CH701" s="58" t="str">
        <f>IF(CH$9="Include",IF(AND(CI$3=CH$2,CI$9="Include (Platform Duplicate)"),IF(JoinAll(",",CH411,CI411)="No","No",JoinAll(", ", IF(CH411="No","",CH411),IF(CI411="No","",CI411))),CH411),"*")</f>
        <v>Yes</v>
      </c>
      <c r="CI701" s="58" t="str">
        <f>IF(CI$9="Include",IF(AND(CJ$3=CI$2,CJ$9="Include (Platform Duplicate)"),IF(JoinAll(",",CI411,CJ411)="No","No",JoinAll(", ", IF(CI411="No","",CI411),IF(CJ411="No","",CJ411))),CI411),"*")</f>
        <v>*</v>
      </c>
      <c r="CJ701" s="58" t="str">
        <f>IF(CJ$9="Include",IF(AND(CK$3=CJ$2,CK$9="Include (Platform Duplicate)"),IF(JoinAll(",",CJ411,CK411)="No","No",JoinAll(", ", IF(CJ411="No","",CJ411),IF(CK411="No","",CK411))),CJ411),"*")</f>
        <v>No</v>
      </c>
      <c r="CK701" s="58" t="str">
        <f>IF(CK$9="Include",IF(AND(CL$3=CK$2,CL$9="Include (Platform Duplicate)"),IF(JoinAll(",",CK411,CL411)="No","No",JoinAll(", ", IF(CK411="No","",CK411),IF(CL411="No","",CL411))),CK411),"*")</f>
        <v>Yes</v>
      </c>
      <c r="CL701" s="58" t="str">
        <f>IF(CL$9="Include",IF(AND(CM$3=CL$2,CM$9="Include (Platform Duplicate)"),IF(JoinAll(",",CL411,CM411)="No","No",JoinAll(", ", IF(CL411="No","",CL411),IF(CM411="No","",CM411))),CL411),"*")</f>
        <v>No</v>
      </c>
      <c r="CM701" s="58" t="str">
        <f>IF(CM$9="Include",IF(AND(CN$3=CM$2,CN$9="Include (Platform Duplicate)"),IF(JoinAll(",",CM411,CN411)="No","No",JoinAll(", ", IF(CM411="No","",CM411),IF(CN411="No","",CN411))),CM411),"*")</f>
        <v>*</v>
      </c>
      <c r="CN701" s="58" t="str">
        <f>IF(CN$9="Include",IF(AND(CO$3=CN$2,CO$9="Include (Platform Duplicate)"),IF(JoinAll(",",CN411,CO411)="No","No",JoinAll(", ", IF(CN411="No","",CN411),IF(CO411="No","",CO411))),CN411),"*")</f>
        <v>Yes</v>
      </c>
      <c r="CO701" s="58" t="str">
        <f>IF(CO$9="Include",IF(AND(CP$3=CO$2,CP$9="Include (Platform Duplicate)"),IF(JoinAll(",",CO411,CP411)="No","No",JoinAll(", ", IF(CO411="No","",CO411),IF(CP411="No","",CP411))),CO411),"*")</f>
        <v>Yes</v>
      </c>
      <c r="CP701" s="58" t="str">
        <f>IF(CP$9="Include",IF(AND(CQ$3=CP$2,CQ$9="Include (Platform Duplicate)"),IF(JoinAll(",",CP411,CQ411)="No","No",JoinAll(", ", IF(CP411="No","",CP411),IF(CQ411="No","",CQ411))),CP411),"*")</f>
        <v>*</v>
      </c>
      <c r="CQ701" s="58" t="str">
        <f>IF(CQ$9="Include",IF(AND(CR$3=CQ$2,CR$9="Include (Platform Duplicate)"),IF(JoinAll(",",CQ411,CR411)="No","No",JoinAll(", ", IF(CQ411="No","",CQ411),IF(CR411="No","",CR411))),CQ411),"*")</f>
        <v>No</v>
      </c>
      <c r="CR701" s="58" t="str">
        <f>IF(CR$9="Include",IF(AND(CS$3=CR$2,CS$9="Include (Platform Duplicate)"),IF(JoinAll(",",CR411,CS411)="No","No",JoinAll(", ", IF(CR411="No","",CR411),IF(CS411="No","",CS411))),CR411),"*")</f>
        <v>No</v>
      </c>
      <c r="CS701" s="58" t="str">
        <f>IF(CS$9="Include",IF(AND(CT$3=CS$2,CT$9="Include (Platform Duplicate)"),IF(JoinAll(",",CS411,CT411)="No","No",JoinAll(", ", IF(CS411="No","",CS411),IF(CT411="No","",CT411))),CS411),"*")</f>
        <v>Yes</v>
      </c>
      <c r="CT701" s="58" t="str">
        <f>IF(CT$9="Include",IF(AND(CU$3=CT$2,CU$9="Include (Platform Duplicate)"),IF(JoinAll(",",CT411,CU411)="No","No",JoinAll(", ", IF(CT411="No","",CT411),IF(CU411="No","",CU411))),CT411),"*")</f>
        <v>*</v>
      </c>
      <c r="CU701" s="58" t="str">
        <f>IF(CU$9="Include",IF(AND(CV$3=CU$2,CV$9="Include (Platform Duplicate)"),IF(JoinAll(",",CU411,CV411)="No","No",JoinAll(", ", IF(CU411="No","",CU411),IF(CV411="No","",CV411))),CU411),"*")</f>
        <v>Yes</v>
      </c>
      <c r="CV701" s="58" t="str">
        <f>IF(CV$9="Include",IF(AND(CW$3=CV$2,CW$9="Include (Platform Duplicate)"),IF(JoinAll(",",CV411,CW411)="No","No",JoinAll(", ", IF(CV411="No","",CV411),IF(CW411="No","",CW411))),CV411),"*")</f>
        <v>*</v>
      </c>
      <c r="CW701" s="58" t="str">
        <f>IF(CW$9="Include",IF(AND(CX$3=CW$2,CX$9="Include (Platform Duplicate)"),IF(JoinAll(",",CW411,CX411)="No","No",JoinAll(", ", IF(CW411="No","",CW411),IF(CX411="No","",CX411))),CW411),"*")</f>
        <v>Yes</v>
      </c>
      <c r="CX701" s="58" t="str">
        <f>IF(CX$9="Include",IF(AND(CY$3=CX$2,CY$9="Include (Platform Duplicate)"),IF(JoinAll(",",CX411,CY411)="No","No",JoinAll(", ", IF(CX411="No","",CX411),IF(CY411="No","",CY411))),CX411),"*")</f>
        <v>*</v>
      </c>
      <c r="CY701" s="58" t="str">
        <f>IF(CY$9="Include",IF(AND(CZ$3=CY$2,CZ$9="Include (Platform Duplicate)"),IF(JoinAll(",",CY411,CZ411)="No","No",JoinAll(", ", IF(CY411="No","",CY411),IF(CZ411="No","",CZ411))),CY411),"*")</f>
        <v>Yes</v>
      </c>
      <c r="CZ701" s="58" t="str">
        <f>IF(CZ$9="Include",IF(AND(DA$3=CZ$2,DA$9="Include (Platform Duplicate)"),IF(JoinAll(",",CZ411,DA411)="No","No",JoinAll(", ", IF(CZ411="No","",CZ411),IF(DA411="No","",DA411))),CZ411),"*")</f>
        <v>*</v>
      </c>
      <c r="DA701" s="58" t="str">
        <f>IF(DA$9="Include",IF(AND(DB$3=DA$2,DB$9="Include (Platform Duplicate)"),IF(JoinAll(",",DA411,DB411)="No","No",JoinAll(", ", IF(DA411="No","",DA411),IF(DB411="No","",DB411))),DA411),"*")</f>
        <v>No</v>
      </c>
      <c r="DB701" s="58" t="str">
        <f>IF(DB$9="Include",IF(AND(DC$3=DB$2,DC$9="Include (Platform Duplicate)"),IF(JoinAll(",",DB411,DC411)="No","No",JoinAll(", ", IF(DB411="No","",DB411),IF(DC411="No","",DC411))),DB411),"*")</f>
        <v>*</v>
      </c>
      <c r="DC701" s="58" t="str">
        <f>IF(DC$9="Include",IF(AND(DD$3=DC$2,DD$9="Include (Platform Duplicate)"),IF(JoinAll(",",DC411,DD411)="No","No",JoinAll(", ", IF(DC411="No","",DC411),IF(DD411="No","",DD411))),DC411),"*")</f>
        <v>*</v>
      </c>
      <c r="DD701" s="58" t="str">
        <f>IF(DD$9="Include",IF(AND(DE$3=DD$2,DE$9="Include (Platform Duplicate)"),IF(JoinAll(",",DD411,DE411)="No","No",JoinAll(", ", IF(DD411="No","",DD411),IF(DE411="No","",DE411))),DD411),"*")</f>
        <v>No</v>
      </c>
      <c r="DE701" s="58" t="str">
        <f>IF(DE$9="Include",IF(AND(DF$3=DE$2,DF$9="Include (Platform Duplicate)"),IF(JoinAll(",",DE411,DF411)="No","No",JoinAll(", ", IF(DE411="No","",DE411),IF(DF411="No","",DF411))),DE411),"*")</f>
        <v>Yes</v>
      </c>
      <c r="DF701" s="58" t="str">
        <f>IF(DF$9="Include",IF(AND(DG$3=DF$2,DG$9="Include (Platform Duplicate)"),IF(JoinAll(",",DF411,DG411)="No","No",JoinAll(", ", IF(DF411="No","",DF411),IF(DG411="No","",DG411))),DF411),"*")</f>
        <v>*</v>
      </c>
      <c r="DG701" s="58" t="str">
        <f>IF(DG$9="Include",IF(AND(DH$3=DG$2,DH$9="Include (Platform Duplicate)"),IF(JoinAll(",",DG411,DH411)="No","No",JoinAll(", ", IF(DG411="No","",DG411),IF(DH411="No","",DH411))),DG411),"*")</f>
        <v>Yes</v>
      </c>
      <c r="DH701" s="58" t="str">
        <f>IF(DH$9="Include",IF(AND(DI$3=DH$2,DI$9="Include (Platform Duplicate)"),IF(JoinAll(",",DH411,DI411)="No","No",JoinAll(", ", IF(DH411="No","",DH411),IF(DI411="No","",DI411))),DH411),"*")</f>
        <v>Yes</v>
      </c>
      <c r="DI701" s="58" t="str">
        <f>IF(DI$9="Include",IF(AND(DJ$3=DI$2,DJ$9="Include (Platform Duplicate)"),IF(JoinAll(",",DI411,DJ411)="No","No",JoinAll(", ", IF(DI411="No","",DI411),IF(DJ411="No","",DJ411))),DI411),"*")</f>
        <v>Yes</v>
      </c>
      <c r="DJ701" s="58" t="str">
        <f>IF(DJ$9="Include",IF(AND(DK$3=DJ$2,DK$9="Include (Platform Duplicate)"),IF(JoinAll(",",DJ411,DK411)="No","No",JoinAll(", ", IF(DJ411="No","",DJ411),IF(DK411="No","",DK411))),DJ411),"*")</f>
        <v>Yes</v>
      </c>
      <c r="DK701" s="58" t="str">
        <f>IF(DK$9="Include",IF(AND(DL$3=DK$2,DL$9="Include (Platform Duplicate)"),IF(JoinAll(",",DK411,DL411)="No","No",JoinAll(", ", IF(DK411="No","",DK411),IF(DL411="No","",DL411))),DK411),"*")</f>
        <v>*</v>
      </c>
      <c r="DL701" s="58" t="str">
        <f>IF(DL$9="Include",IF(AND(DM$3=DL$2,DM$9="Include (Platform Duplicate)"),IF(JoinAll(",",DL411,DM411)="No","No",JoinAll(", ", IF(DL411="No","",DL411),IF(DM411="No","",DM411))),DL411),"*")</f>
        <v>Yes</v>
      </c>
      <c r="DM701" s="58" t="str">
        <f>IF(DM$9="Include",IF(AND(DN$3=DM$2,DN$9="Include (Platform Duplicate)"),IF(JoinAll(",",DM411,DN411)="No","No",JoinAll(", ", IF(DM411="No","",DM411),IF(DN411="No","",DN411))),DM411),"*")</f>
        <v>*</v>
      </c>
      <c r="DN701" s="58" t="str">
        <f>IF(DN$9="Include",IF(AND(DO$3=DN$2,DO$9="Include (Platform Duplicate)"),IF(JoinAll(",",DN411,DO411)="No","No",JoinAll(", ", IF(DN411="No","",DN411),IF(DO411="No","",DO411))),DN411),"*")</f>
        <v>Yes</v>
      </c>
      <c r="DO701" s="58" t="str">
        <f>IF(DO$9="Include",IF(AND(DP$3=DO$2,DP$9="Include (Platform Duplicate)"),IF(JoinAll(",",DO411,DP411)="No","No",JoinAll(", ", IF(DO411="No","",DO411),IF(DP411="No","",DP411))),DO411),"*")</f>
        <v>*</v>
      </c>
      <c r="DP701" s="58" t="str">
        <f>IF(DP$9="Include",IF(AND(DQ$3=DP$2,DQ$9="Include (Platform Duplicate)"),IF(JoinAll(",",DP411,DQ411)="No","No",JoinAll(", ", IF(DP411="No","",DP411),IF(DQ411="No","",DQ411))),DP411),"*")</f>
        <v>Yes</v>
      </c>
      <c r="DQ701" s="58" t="str">
        <f>IF(DQ$9="Include",IF(AND(DR$3=DQ$2,DR$9="Include (Platform Duplicate)"),IF(JoinAll(",",DQ411,DR411)="No","No",JoinAll(", ", IF(DQ411="No","",DQ411),IF(DR411="No","",DR411))),DQ411),"*")</f>
        <v>*</v>
      </c>
      <c r="DR701" s="58" t="str">
        <f>IF(DR$9="Include",IF(AND(DS$3=DR$2,DS$9="Include (Platform Duplicate)"),IF(JoinAll(",",DR411,DS411)="No","No",JoinAll(", ", IF(DR411="No","",DR411),IF(DS411="No","",DS411))),DR411),"*")</f>
        <v>*</v>
      </c>
      <c r="DS701" s="58" t="str">
        <f>IF(DS$9="Include",IF(AND(DT$3=DS$2,DT$9="Include (Platform Duplicate)"),IF(JoinAll(",",DS411,DT411)="No","No",JoinAll(", ", IF(DS411="No","",DS411),IF(DT411="No","",DT411))),DS411),"*")</f>
        <v>No</v>
      </c>
      <c r="DT701" s="58" t="str">
        <f>IF(DT$9="Include",IF(AND(DU$3=DT$2,DU$9="Include (Platform Duplicate)"),IF(JoinAll(",",DT411,DU411)="No","No",JoinAll(", ", IF(DT411="No","",DT411),IF(DU411="No","",DU411))),DT411),"*")</f>
        <v>Yes</v>
      </c>
      <c r="DU701" s="58" t="str">
        <f>IF(DU$9="Include",IF(AND(DV$3=DU$2,DV$9="Include (Platform Duplicate)"),IF(JoinAll(",",DU411,DV411)="No","No",JoinAll(", ", IF(DU411="No","",DU411),IF(DV411="No","",DV411))),DU411),"*")</f>
        <v>*</v>
      </c>
      <c r="DV701" s="58" t="str">
        <f>IF(DV$9="Include",IF(AND(DW$3=DV$2,DW$9="Include (Platform Duplicate)"),IF(JoinAll(",",DV411,DW411)="No","No",JoinAll(", ", IF(DV411="No","",DV411),IF(DW411="No","",DW411))),DV411),"*")</f>
        <v>*</v>
      </c>
      <c r="DW701" s="58" t="str">
        <f>IF(DW$9="Include",IF(AND(DX$3=DW$2,DX$9="Include (Platform Duplicate)"),IF(JoinAll(",",DW411,DX411)="No","No",JoinAll(", ", IF(DW411="No","",DW411),IF(DX411="No","",DX411))),DW411),"*")</f>
        <v>No</v>
      </c>
      <c r="DX701" s="58" t="str">
        <f>IF(DX$9="Include",IF(AND(DY$3=DX$2,DY$9="Include (Platform Duplicate)"),IF(JoinAll(",",DX411,DY411)="No","No",JoinAll(", ", IF(DX411="No","",DX411),IF(DY411="No","",DY411))),DX411),"*")</f>
        <v>Yes</v>
      </c>
      <c r="DY701" s="58" t="str">
        <f>IF(DY$9="Include",IF(AND(DZ$3=DY$2,DZ$9="Include (Platform Duplicate)"),IF(JoinAll(",",DY411,DZ411)="No","No",JoinAll(", ", IF(DY411="No","",DY411),IF(DZ411="No","",DZ411))),DY411),"*")</f>
        <v>Yes</v>
      </c>
      <c r="DZ701" s="58" t="str">
        <f>IF(DZ$9="Include",IF(AND(EA$3=DZ$2,EA$9="Include (Platform Duplicate)"),IF(JoinAll(",",DZ411,EA411)="No","No",JoinAll(", ", IF(DZ411="No","",DZ411),IF(EA411="No","",EA411))),DZ411),"*")</f>
        <v>*</v>
      </c>
      <c r="EA701" s="58" t="str">
        <f>IF(EA$9="Include",IF(AND(EB$3=EA$2,EB$9="Include (Platform Duplicate)"),IF(JoinAll(",",EA411,EB411)="No","No",JoinAll(", ", IF(EA411="No","",EA411),IF(EB411="No","",EB411))),EA411),"*")</f>
        <v>Yes</v>
      </c>
      <c r="EB701" s="58" t="str">
        <f>IF(EB$9="Include",IF(AND(EC$3=EB$2,EC$9="Include (Platform Duplicate)"),IF(JoinAll(",",EB411,EC411)="No","No",JoinAll(", ", IF(EB411="No","",EB411),IF(EC411="No","",EC411))),EB411),"*")</f>
        <v>Yes</v>
      </c>
      <c r="EC701" s="58" t="str">
        <f>IF(EC$9="Include",IF(AND(ED$3=EC$2,ED$9="Include (Platform Duplicate)"),IF(JoinAll(",",EC411,ED411)="No","No",JoinAll(", ", IF(EC411="No","",EC411),IF(ED411="No","",ED411))),EC411),"*")</f>
        <v>Yes</v>
      </c>
      <c r="ED701" s="58" t="str">
        <f>IF(ED$9="Include",IF(AND(EE$3=ED$2,EE$9="Include (Platform Duplicate)"),IF(JoinAll(",",ED411,EE411)="No","No",JoinAll(", ", IF(ED411="No","",ED411),IF(EE411="No","",EE411))),ED411),"*")</f>
        <v>*</v>
      </c>
      <c r="EE701" s="58" t="str">
        <f>IF(EE$9="Include",IF(AND(EF$3=EE$2,EF$9="Include (Platform Duplicate)"),IF(JoinAll(",",EE411,EF411)="No","No",JoinAll(", ", IF(EE411="No","",EE411),IF(EF411="No","",EF411))),EE411),"*")</f>
        <v>Yes</v>
      </c>
      <c r="EF701" s="58" t="str">
        <f>IF(EF$9="Include",IF(AND(EG$3=EF$2,EG$9="Include (Platform Duplicate)"),IF(JoinAll(",",EF411,EG411)="No","No",JoinAll(", ", IF(EF411="No","",EF411),IF(EG411="No","",EG411))),EF411),"*")</f>
        <v>Yes</v>
      </c>
      <c r="EG701" s="58" t="str">
        <f>IF(EG$9="Include",IF(AND(EH$3=EG$2,EH$9="Include (Platform Duplicate)"),IF(JoinAll(",",EG411,EH411)="No","No",JoinAll(", ", IF(EG411="No","",EG411),IF(EH411="No","",EH411))),EG411),"*")</f>
        <v>*</v>
      </c>
      <c r="EH701" s="58" t="str">
        <f>IF(EH$9="Include",IF(AND(EI$3=EH$2,EI$9="Include (Platform Duplicate)"),IF(JoinAll(",",EH411,EI411)="No","No",JoinAll(", ", IF(EH411="No","",EH411),IF(EI411="No","",EI411))),EH411),"*")</f>
        <v>Yes</v>
      </c>
      <c r="EI701" s="58" t="str">
        <f>IF(EI$9="Include",IF(AND(EJ$3=EI$2,EJ$9="Include (Platform Duplicate)"),IF(JoinAll(",",EI411,EJ411)="No","No",JoinAll(", ", IF(EI411="No","",EI411),IF(EJ411="No","",EJ411))),EI411),"*")</f>
        <v>*</v>
      </c>
      <c r="EJ701" s="58" t="str">
        <f>IF(EJ$9="Include",IF(AND(EK$3=EJ$2,EK$9="Include (Platform Duplicate)"),IF(JoinAll(",",EJ411,EK411)="No","No",JoinAll(", ", IF(EJ411="No","",EJ411),IF(EK411="No","",EK411))),EJ411),"*")</f>
        <v>Yes</v>
      </c>
      <c r="EK701" s="58" t="str">
        <f>IF(EK$9="Include",IF(AND(EL$3=EK$2,EL$9="Include (Platform Duplicate)"),IF(JoinAll(",",EK411,EL411)="No","No",JoinAll(", ", IF(EK411="No","",EK411),IF(EL411="No","",EL411))),EK411),"*")</f>
        <v>*</v>
      </c>
      <c r="EL701" s="109"/>
      <c r="EM701" s="109"/>
    </row>
    <row r="702" spans="1:143" s="58" customFormat="1" ht="12.75" customHeight="1" x14ac:dyDescent="0.25">
      <c r="A702" s="5"/>
      <c r="B702" s="96"/>
      <c r="C702" s="96"/>
      <c r="D702" s="96"/>
      <c r="E702" s="96"/>
      <c r="F702" s="96"/>
      <c r="G702" s="4" t="s">
        <v>4054</v>
      </c>
      <c r="H702" s="18"/>
      <c r="I702" s="18"/>
      <c r="J702" s="58" t="str">
        <f>IF(AND(J$9="Include",J701&lt;&gt;"No"),IF(AND(K$3=J$2,K$9="Include (Platform Duplicate)"),IF(JoinAll(", ",J416,K416)=0,"*",JoinAll(", ",J416,K416)),J416),"*")</f>
        <v>GB</v>
      </c>
      <c r="K702" s="58" t="str">
        <f>IF(AND(K$9="Include",K701&lt;&gt;"No"),IF(AND(L$3=K$2,L$9="Include (Platform Duplicate)"),IF(JoinAll(", ",K416,L416)=0,"*",JoinAll(", ",K416,L416)),K416),"*")</f>
        <v>*</v>
      </c>
      <c r="L702" s="58" t="str">
        <f>IF(AND(L$9="Include",L701&lt;&gt;"No"),IF(AND(M$3=L$2,M$9="Include (Platform Duplicate)"),IF(JoinAll(", ",L416,M416)=0,"*",JoinAll(", ",L416,M416)),L416),"*")</f>
        <v>*</v>
      </c>
      <c r="M702" s="58" t="str">
        <f>IF(AND(M$9="Include",M701&lt;&gt;"No"),IF(AND(N$3=M$2,N$9="Include (Platform Duplicate)"),IF(JoinAll(", ",M416,N416)=0,"*",JoinAll(", ",M416,N416)),M416),"*")</f>
        <v>GB</v>
      </c>
      <c r="N702" s="58" t="str">
        <f>IF(AND(N$9="Include",N701&lt;&gt;"No"),IF(AND(O$3=N$2,O$9="Include (Platform Duplicate)"),IF(JoinAll(", ",N416,O416)=0,"*",JoinAll(", ",N416,O416)),N416),"*")</f>
        <v>*</v>
      </c>
      <c r="O702" s="58" t="str">
        <f>IF(AND(O$9="Include",O701&lt;&gt;"No"),IF(AND(P$3=O$2,P$9="Include (Platform Duplicate)"),IF(JoinAll(", ",O416,P416)=0,"*",JoinAll(", ",O416,P416)),O416),"*")</f>
        <v>*</v>
      </c>
      <c r="P702" s="58" t="str">
        <f>IF(AND(P$9="Include",P701&lt;&gt;"No"),IF(AND(Q$3=P$2,Q$9="Include (Platform Duplicate)"),IF(JoinAll(", ",P416,Q416)=0,"*",JoinAll(", ",P416,Q416)),P416),"*")</f>
        <v>*</v>
      </c>
      <c r="Q702" s="58" t="str">
        <f>IF(AND(Q$9="Include",Q701&lt;&gt;"No"),IF(AND(R$3=Q$2,R$9="Include (Platform Duplicate)"),IF(JoinAll(", ",Q416,R416)=0,"*",JoinAll(", ",Q416,R416)),Q416),"*")</f>
        <v>GB, US</v>
      </c>
      <c r="R702" s="58" t="str">
        <f>IF(AND(R$9="Include",R701&lt;&gt;"No"),IF(AND(S$3=R$2,S$9="Include (Platform Duplicate)"),IF(JoinAll(", ",R416,S416)=0,"*",JoinAll(", ",R416,S416)),R416),"*")</f>
        <v>*</v>
      </c>
      <c r="S702" s="58" t="str">
        <f>IF(AND(S$9="Include",S701&lt;&gt;"No"),IF(AND(T$3=S$2,T$9="Include (Platform Duplicate)"),IF(JoinAll(", ",S416,T416)=0,"*",JoinAll(", ",S416,T416)),S416),"*")</f>
        <v>*</v>
      </c>
      <c r="T702" s="58" t="str">
        <f>IF(AND(T$9="Include",T701&lt;&gt;"No"),IF(AND(U$3=T$2,U$9="Include (Platform Duplicate)"),IF(JoinAll(", ",T416,U416)=0,"*",JoinAll(", ",T416,U416)),T416),"*")</f>
        <v>*</v>
      </c>
      <c r="U702" s="58" t="str">
        <f>IF(AND(U$9="Include",U701&lt;&gt;"No"),IF(AND(V$3=U$2,V$9="Include (Platform Duplicate)"),IF(JoinAll(", ",U416,V416)=0,"*",JoinAll(", ",U416,V416)),U416),"*")</f>
        <v>*</v>
      </c>
      <c r="V702" s="58" t="str">
        <f>IF(AND(V$9="Include",V701&lt;&gt;"No"),IF(AND(W$3=V$2,W$9="Include (Platform Duplicate)"),IF(JoinAll(", ",V416,W416)=0,"*",JoinAll(", ",V416,W416)),V416),"*")</f>
        <v>*</v>
      </c>
      <c r="W702" s="58" t="str">
        <f>IF(AND(W$9="Include",W701&lt;&gt;"No"),IF(AND(X$3=W$2,X$9="Include (Platform Duplicate)"),IF(JoinAll(", ",W416,X416)=0,"*",JoinAll(", ",W416,X416)),W416),"*")</f>
        <v>*</v>
      </c>
      <c r="X702" s="58" t="str">
        <f>IF(AND(X$9="Include",X701&lt;&gt;"No"),IF(AND(Y$3=X$2,Y$9="Include (Platform Duplicate)"),IF(JoinAll(", ",X416,Y416)=0,"*",JoinAll(", ",X416,Y416)),X416),"*")</f>
        <v>*</v>
      </c>
      <c r="Y702" s="58" t="str">
        <f>IF(AND(Y$9="Include",Y701&lt;&gt;"No"),IF(AND(Z$3=Y$2,Z$9="Include (Platform Duplicate)"),IF(JoinAll(", ",Y416,Z416)=0,"*",JoinAll(", ",Y416,Z416)),Y416),"*")</f>
        <v>US</v>
      </c>
      <c r="Z702" s="58" t="str">
        <f>IF(AND(Z$9="Include",Z701&lt;&gt;"No"),IF(AND(AA$3=Z$2,AA$9="Include (Platform Duplicate)"),IF(JoinAll(", ",Z416,AA416)=0,"*",JoinAll(", ",Z416,AA416)),Z416),"*")</f>
        <v>*</v>
      </c>
      <c r="AA702" s="58" t="str">
        <f>IF(AND(AA$9="Include",AA701&lt;&gt;"No"),IF(AND(AB$3=AA$2,AB$9="Include (Platform Duplicate)"),IF(JoinAll(", ",AA416,AB416)=0,"*",JoinAll(", ",AA416,AB416)),AA416),"*")</f>
        <v>*</v>
      </c>
      <c r="AB702" s="58" t="str">
        <f>IF(AND(AB$9="Include",AB701&lt;&gt;"No"),IF(AND(AC$3=AB$2,AC$9="Include (Platform Duplicate)"),IF(JoinAll(", ",AB416,AC416)=0,"*",JoinAll(", ",AB416,AC416)),AB416),"*")</f>
        <v>*</v>
      </c>
      <c r="AC702" s="58" t="str">
        <f>IF(AND(AC$9="Include",AC701&lt;&gt;"No"),IF(AND(AD$3=AC$2,AD$9="Include (Platform Duplicate)"),IF(JoinAll(", ",AC416,AD416)=0,"*",JoinAll(", ",AC416,AD416)),AC416),"*")</f>
        <v>*</v>
      </c>
      <c r="AD702" s="58" t="str">
        <f>IF(AND(AD$9="Include",AD701&lt;&gt;"No"),IF(AND(AE$3=AD$2,AE$9="Include (Platform Duplicate)"),IF(JoinAll(", ",AD416,AE416)=0,"*",JoinAll(", ",AD416,AE416)),AD416),"*")</f>
        <v>*</v>
      </c>
      <c r="AE702" s="58" t="str">
        <f>IF(AND(AE$9="Include",AE701&lt;&gt;"No"),IF(AND(AF$3=AE$2,AF$9="Include (Platform Duplicate)"),IF(JoinAll(", ",AE416,AF416)=0,"*",JoinAll(", ",AE416,AF416)),AE416),"*")</f>
        <v>*</v>
      </c>
      <c r="AF702" s="58" t="str">
        <f>IF(AND(AF$9="Include",AF701&lt;&gt;"No"),IF(AND(AG$3=AF$2,AG$9="Include (Platform Duplicate)"),IF(JoinAll(", ",AF416,AG416)=0,"*",JoinAll(", ",AF416,AG416)),AF416),"*")</f>
        <v>US</v>
      </c>
      <c r="AG702" s="58" t="str">
        <f>IF(AND(AG$9="Include",AG701&lt;&gt;"No"),IF(AND(AH$3=AG$2,AH$9="Include (Platform Duplicate)"),IF(JoinAll(", ",AG416,AH416)=0,"*",JoinAll(", ",AG416,AH416)),AG416),"*")</f>
        <v>*</v>
      </c>
      <c r="AH702" s="58" t="str">
        <f>IF(AND(AH$9="Include",AH701&lt;&gt;"No"),IF(AND(AI$3=AH$2,AI$9="Include (Platform Duplicate)"),IF(JoinAll(", ",AH416,AI416)=0,"*",JoinAll(", ",AH416,AI416)),AH416),"*")</f>
        <v>*</v>
      </c>
      <c r="AI702" s="58" t="str">
        <f>IF(AND(AI$9="Include",AI701&lt;&gt;"No"),IF(AND(AJ$3=AI$2,AJ$9="Include (Platform Duplicate)"),IF(JoinAll(", ",AI416,AJ416)=0,"*",JoinAll(", ",AI416,AJ416)),AI416),"*")</f>
        <v>*</v>
      </c>
      <c r="AJ702" s="58" t="str">
        <f>IF(AND(AJ$9="Include",AJ701&lt;&gt;"No"),IF(AND(AK$3=AJ$2,AK$9="Include (Platform Duplicate)"),IF(JoinAll(", ",AJ416,AK416)=0,"*",JoinAll(", ",AJ416,AK416)),AJ416),"*")</f>
        <v>*</v>
      </c>
      <c r="AK702" s="58" t="str">
        <f>IF(AND(AK$9="Include",AK701&lt;&gt;"No"),IF(AND(AL$3=AK$2,AL$9="Include (Platform Duplicate)"),IF(JoinAll(", ",AK416,AL416)=0,"*",JoinAll(", ",AK416,AL416)),AK416),"*")</f>
        <v>*</v>
      </c>
      <c r="AL702" s="58" t="str">
        <f>IF(AND(AL$9="Include",AL701&lt;&gt;"No"),IF(AND(AM$3=AL$2,AM$9="Include (Platform Duplicate)"),IF(JoinAll(", ",AL416,AM416)=0,"*",JoinAll(", ",AL416,AM416)),AL416),"*")</f>
        <v>US</v>
      </c>
      <c r="AM702" s="58" t="str">
        <f>IF(AND(AM$9="Include",AM701&lt;&gt;"No"),IF(AND(AN$3=AM$2,AN$9="Include (Platform Duplicate)"),IF(JoinAll(", ",AM416,AN416)=0,"*",JoinAll(", ",AM416,AN416)),AM416),"*")</f>
        <v>*</v>
      </c>
      <c r="AN702" s="58" t="str">
        <f>IF(AND(AN$9="Include",AN701&lt;&gt;"No"),IF(AND(AO$3=AN$2,AO$9="Include (Platform Duplicate)"),IF(JoinAll(", ",AN416,AO416)=0,"*",JoinAll(", ",AN416,AO416)),AN416),"*")</f>
        <v>*</v>
      </c>
      <c r="AO702" s="58" t="str">
        <f>IF(AND(AO$9="Include",AO701&lt;&gt;"No"),IF(AND(AP$3=AO$2,AP$9="Include (Platform Duplicate)"),IF(JoinAll(", ",AO416,AP416)=0,"*",JoinAll(", ",AO416,AP416)),AO416),"*")</f>
        <v>*</v>
      </c>
      <c r="AP702" s="58" t="str">
        <f>IF(AND(AP$9="Include",AP701&lt;&gt;"No"),IF(AND(AQ$3=AP$2,AQ$9="Include (Platform Duplicate)"),IF(JoinAll(", ",AP416,AQ416)=0,"*",JoinAll(", ",AP416,AQ416)),AP416),"*")</f>
        <v>*</v>
      </c>
      <c r="AQ702" s="58" t="str">
        <f>IF(AND(AQ$9="Include",AQ701&lt;&gt;"No"),IF(AND(AR$3=AQ$2,AR$9="Include (Platform Duplicate)"),IF(JoinAll(", ",AQ416,AR416)=0,"*",JoinAll(", ",AQ416,AR416)),AQ416),"*")</f>
        <v>*</v>
      </c>
      <c r="AR702" s="58" t="str">
        <f>IF(AND(AR$9="Include",AR701&lt;&gt;"No"),IF(AND(AS$3=AR$2,AS$9="Include (Platform Duplicate)"),IF(JoinAll(", ",AR416,AS416)=0,"*",JoinAll(", ",AR416,AS416)),AR416),"*")</f>
        <v>*</v>
      </c>
      <c r="AS702" s="58" t="str">
        <f>IF(AND(AS$9="Include",AS701&lt;&gt;"No"),IF(AND(AT$3=AS$2,AT$9="Include (Platform Duplicate)"),IF(JoinAll(", ",AS416,AT416)=0,"*",JoinAll(", ",AS416,AT416)),AS416),"*")</f>
        <v>*</v>
      </c>
      <c r="AT702" s="58" t="str">
        <f>IF(AND(AT$9="Include",AT701&lt;&gt;"No"),IF(AND(AU$3=AT$2,AU$9="Include (Platform Duplicate)"),IF(JoinAll(", ",AT416,AU416)=0,"*",JoinAll(", ",AT416,AU416)),AT416),"*")</f>
        <v>*</v>
      </c>
      <c r="AU702" s="58" t="str">
        <f>IF(AND(AU$9="Include",AU701&lt;&gt;"No"),IF(AND(AV$3=AU$2,AV$9="Include (Platform Duplicate)"),IF(JoinAll(", ",AU416,AV416)=0,"*",JoinAll(", ",AU416,AV416)),AU416),"*")</f>
        <v>*</v>
      </c>
      <c r="AV702" s="58" t="str">
        <f>IF(AND(AV$9="Include",AV701&lt;&gt;"No"),IF(AND(AW$3=AV$2,AW$9="Include (Platform Duplicate)"),IF(JoinAll(", ",AV416,AW416)=0,"*",JoinAll(", ",AV416,AW416)),AV416),"*")</f>
        <v>*</v>
      </c>
      <c r="AW702" s="58" t="str">
        <f>IF(AND(AW$9="Include",AW701&lt;&gt;"No"),IF(AND(AX$3=AW$2,AX$9="Include (Platform Duplicate)"),IF(JoinAll(", ",AW416,AX416)=0,"*",JoinAll(", ",AW416,AX416)),AW416),"*")</f>
        <v>*</v>
      </c>
      <c r="AX702" s="58" t="str">
        <f>IF(AND(AX$9="Include",AX701&lt;&gt;"No"),IF(AND(AY$3=AX$2,AY$9="Include (Platform Duplicate)"),IF(JoinAll(", ",AX416,AY416)=0,"*",JoinAll(", ",AX416,AY416)),AX416),"*")</f>
        <v>*</v>
      </c>
      <c r="AY702" s="58" t="str">
        <f>IF(AND(AY$9="Include",AY701&lt;&gt;"No"),IF(AND(AZ$3=AY$2,AZ$9="Include (Platform Duplicate)"),IF(JoinAll(", ",AY416,AZ416)=0,"*",JoinAll(", ",AY416,AZ416)),AY416),"*")</f>
        <v>*</v>
      </c>
      <c r="AZ702" s="58" t="str">
        <f>IF(AND(AZ$9="Include",AZ701&lt;&gt;"No"),IF(AND(BA$3=AZ$2,BA$9="Include (Platform Duplicate)"),IF(JoinAll(", ",AZ416,BA416)=0,"*",JoinAll(", ",AZ416,BA416)),AZ416),"*")</f>
        <v>*</v>
      </c>
      <c r="BA702" s="58" t="str">
        <f>IF(AND(BA$9="Include",BA701&lt;&gt;"No"),IF(AND(BB$3=BA$2,BB$9="Include (Platform Duplicate)"),IF(JoinAll(", ",BA416,BB416)=0,"*",JoinAll(", ",BA416,BB416)),BA416),"*")</f>
        <v>*</v>
      </c>
      <c r="BB702" s="58" t="str">
        <f>IF(AND(BB$9="Include",BB701&lt;&gt;"No"),IF(AND(BC$3=BB$2,BC$9="Include (Platform Duplicate)"),IF(JoinAll(", ",BB416,BC416)=0,"*",JoinAll(", ",BB416,BC416)),BB416),"*")</f>
        <v>*</v>
      </c>
      <c r="BC702" s="58" t="str">
        <f>IF(AND(BC$9="Include",BC701&lt;&gt;"No"),IF(AND(BD$3=BC$2,BD$9="Include (Platform Duplicate)"),IF(JoinAll(", ",BC416,BD416)=0,"*",JoinAll(", ",BC416,BD416)),BC416),"*")</f>
        <v>*</v>
      </c>
      <c r="BD702" s="58" t="str">
        <f>IF(AND(BD$9="Include",BD701&lt;&gt;"No"),IF(AND(BE$3=BD$2,BE$9="Include (Platform Duplicate)"),IF(JoinAll(", ",BD416,BE416)=0,"*",JoinAll(", ",BD416,BE416)),BD416),"*")</f>
        <v>*</v>
      </c>
      <c r="BE702" s="58" t="str">
        <f>IF(AND(BE$9="Include",BE701&lt;&gt;"No"),IF(AND(BF$3=BE$2,BF$9="Include (Platform Duplicate)"),IF(JoinAll(", ",BE416,BF416)=0,"*",JoinAll(", ",BE416,BF416)),BE416),"*")</f>
        <v>*</v>
      </c>
      <c r="BF702" s="58" t="str">
        <f>IF(AND(BF$9="Include",BF701&lt;&gt;"No"),IF(AND(BG$3=BF$2,BG$9="Include (Platform Duplicate)"),IF(JoinAll(", ",BF416,BG416)=0,"*",JoinAll(", ",BF416,BG416)),BF416),"*")</f>
        <v>*</v>
      </c>
      <c r="BG702" s="58" t="str">
        <f>IF(AND(BG$9="Include",BG701&lt;&gt;"No"),IF(AND(BH$3=BG$2,BH$9="Include (Platform Duplicate)"),IF(JoinAll(", ",BG416,BH416)=0,"*",JoinAll(", ",BG416,BH416)),BG416),"*")</f>
        <v>*</v>
      </c>
      <c r="BH702" s="58" t="str">
        <f>IF(AND(BH$9="Include",BH701&lt;&gt;"No"),IF(AND(BI$3=BH$2,BI$9="Include (Platform Duplicate)"),IF(JoinAll(", ",BH416,BI416)=0,"*",JoinAll(", ",BH416,BI416)),BH416),"*")</f>
        <v>*</v>
      </c>
      <c r="BI702" s="58" t="str">
        <f>IF(AND(BI$9="Include",BI701&lt;&gt;"No"),IF(AND(BJ$3=BI$2,BJ$9="Include (Platform Duplicate)"),IF(JoinAll(", ",BI416,BJ416)=0,"*",JoinAll(", ",BI416,BJ416)),BI416),"*")</f>
        <v>*</v>
      </c>
      <c r="BJ702" s="58" t="str">
        <f>IF(AND(BJ$9="Include",BJ701&lt;&gt;"No"),IF(AND(BK$3=BJ$2,BK$9="Include (Platform Duplicate)"),IF(JoinAll(", ",BJ416,BK416)=0,"*",JoinAll(", ",BJ416,BK416)),BJ416),"*")</f>
        <v>*</v>
      </c>
      <c r="BK702" s="58" t="str">
        <f>IF(AND(BK$9="Include",BK701&lt;&gt;"No"),IF(AND(BL$3=BK$2,BL$9="Include (Platform Duplicate)"),IF(JoinAll(", ",BK416,BL416)=0,"*",JoinAll(", ",BK416,BL416)),BK416),"*")</f>
        <v>*</v>
      </c>
      <c r="BL702" s="58" t="str">
        <f>IF(AND(BL$9="Include",BL701&lt;&gt;"No"),IF(AND(BM$3=BL$2,BM$9="Include (Platform Duplicate)"),IF(JoinAll(", ",BL416,BM416)=0,"*",JoinAll(", ",BL416,BM416)),BL416),"*")</f>
        <v>*</v>
      </c>
      <c r="BM702" s="58" t="str">
        <f>IF(AND(BM$9="Include",BM701&lt;&gt;"No"),IF(AND(BN$3=BM$2,BN$9="Include (Platform Duplicate)"),IF(JoinAll(", ",BM416,BN416)=0,"*",JoinAll(", ",BM416,BN416)),BM416),"*")</f>
        <v>*</v>
      </c>
      <c r="BN702" s="58" t="str">
        <f>IF(AND(BN$9="Include",BN701&lt;&gt;"No"),IF(AND(BO$3=BN$2,BO$9="Include (Platform Duplicate)"),IF(JoinAll(", ",BN416,BO416)=0,"*",JoinAll(", ",BN416,BO416)),BN416),"*")</f>
        <v>*</v>
      </c>
      <c r="BO702" s="58" t="str">
        <f>IF(AND(BO$9="Include",BO701&lt;&gt;"No"),IF(AND(BP$3=BO$2,BP$9="Include (Platform Duplicate)"),IF(JoinAll(", ",BO416,BP416)=0,"*",JoinAll(", ",BO416,BP416)),BO416),"*")</f>
        <v>ZZ</v>
      </c>
      <c r="BP702" s="58" t="str">
        <f>IF(AND(BP$9="Include",BP701&lt;&gt;"No"),IF(AND(BQ$3=BP$2,BQ$9="Include (Platform Duplicate)"),IF(JoinAll(", ",BP416,BQ416)=0,"*",JoinAll(", ",BP416,BQ416)),BP416),"*")</f>
        <v>*</v>
      </c>
      <c r="BQ702" s="58" t="str">
        <f>IF(AND(BQ$9="Include",BQ701&lt;&gt;"No"),IF(AND(BR$3=BQ$2,BR$9="Include (Platform Duplicate)"),IF(JoinAll(", ",BQ416,BR416)=0,"*",JoinAll(", ",BQ416,BR416)),BQ416),"*")</f>
        <v>GB</v>
      </c>
      <c r="BR702" s="58" t="str">
        <f>IF(AND(BR$9="Include",BR701&lt;&gt;"No"),IF(AND(BS$3=BR$2,BS$9="Include (Platform Duplicate)"),IF(JoinAll(", ",BR416,BS416)=0,"*",JoinAll(", ",BR416,BS416)),BR416),"*")</f>
        <v>*</v>
      </c>
      <c r="BS702" s="58" t="str">
        <f>IF(AND(BS$9="Include",BS701&lt;&gt;"No"),IF(AND(BT$3=BS$2,BT$9="Include (Platform Duplicate)"),IF(JoinAll(", ",BS416,BT416)=0,"*",JoinAll(", ",BS416,BT416)),BS416),"*")</f>
        <v>*</v>
      </c>
      <c r="BT702" s="58" t="str">
        <f>IF(AND(BT$9="Include",BT701&lt;&gt;"No"),IF(AND(BU$3=BT$2,BU$9="Include (Platform Duplicate)"),IF(JoinAll(", ",BT416,BU416)=0,"*",JoinAll(", ",BT416,BU416)),BT416),"*")</f>
        <v>GB</v>
      </c>
      <c r="BU702" s="58" t="str">
        <f>IF(AND(BU$9="Include",BU701&lt;&gt;"No"),IF(AND(BV$3=BU$2,BV$9="Include (Platform Duplicate)"),IF(JoinAll(", ",BU416,BV416)=0,"*",JoinAll(", ",BU416,BV416)),BU416),"*")</f>
        <v>*</v>
      </c>
      <c r="BV702" s="58" t="str">
        <f>IF(AND(BV$9="Include",BV701&lt;&gt;"No"),IF(AND(BW$3=BV$2,BW$9="Include (Platform Duplicate)"),IF(JoinAll(", ",BV416,BW416)=0,"*",JoinAll(", ",BV416,BW416)),BV416),"*")</f>
        <v>GB</v>
      </c>
      <c r="BW702" s="58" t="str">
        <f>IF(AND(BW$9="Include",BW701&lt;&gt;"No"),IF(AND(BX$3=BW$2,BX$9="Include (Platform Duplicate)"),IF(JoinAll(", ",BW416,BX416)=0,"*",JoinAll(", ",BW416,BX416)),BW416),"*")</f>
        <v>*</v>
      </c>
      <c r="BX702" s="58" t="str">
        <f>IF(AND(BX$9="Include",BX701&lt;&gt;"No"),IF(AND(BY$3=BX$2,BY$9="Include (Platform Duplicate)"),IF(JoinAll(", ",BX416,BY416)=0,"*",JoinAll(", ",BX416,BY416)),BX416),"*")</f>
        <v>US</v>
      </c>
      <c r="BY702" s="58" t="str">
        <f>IF(AND(BY$9="Include",BY701&lt;&gt;"No"),IF(AND(BZ$3=BY$2,BZ$9="Include (Platform Duplicate)"),IF(JoinAll(", ",BY416,BZ416)=0,"*",JoinAll(", ",BY416,BZ416)),BY416),"*")</f>
        <v>*</v>
      </c>
      <c r="BZ702" s="58" t="str">
        <f>IF(AND(BZ$9="Include",BZ701&lt;&gt;"No"),IF(AND(CA$3=BZ$2,CA$9="Include (Platform Duplicate)"),IF(JoinAll(", ",BZ416,CA416)=0,"*",JoinAll(", ",BZ416,CA416)),BZ416),"*")</f>
        <v>*</v>
      </c>
      <c r="CA702" s="58" t="str">
        <f>IF(AND(CA$9="Include",CA701&lt;&gt;"No"),IF(AND(CB$3=CA$2,CB$9="Include (Platform Duplicate)"),IF(JoinAll(", ",CA416,CB416)=0,"*",JoinAll(", ",CA416,CB416)),CA416),"*")</f>
        <v>*</v>
      </c>
      <c r="CB702" s="58" t="str">
        <f>IF(AND(CB$9="Include",CB701&lt;&gt;"No"),IF(AND(CC$3=CB$2,CC$9="Include (Platform Duplicate)"),IF(JoinAll(", ",CB416,CC416)=0,"*",JoinAll(", ",CB416,CC416)),CB416),"*")</f>
        <v>ZZ</v>
      </c>
      <c r="CC702" s="58" t="str">
        <f>IF(AND(CC$9="Include",CC701&lt;&gt;"No"),IF(AND(CD$3=CC$2,CD$9="Include (Platform Duplicate)"),IF(JoinAll(", ",CC416,CD416)=0,"*",JoinAll(", ",CC416,CD416)),CC416),"*")</f>
        <v>*</v>
      </c>
      <c r="CD702" s="58" t="str">
        <f>IF(AND(CD$9="Include",CD701&lt;&gt;"No"),IF(AND(CE$3=CD$2,CE$9="Include (Platform Duplicate)"),IF(JoinAll(", ",CD416,CE416)=0,"*",JoinAll(", ",CD416,CE416)),CD416),"*")</f>
        <v>*</v>
      </c>
      <c r="CE702" s="58" t="str">
        <f>IF(AND(CE$9="Include",CE701&lt;&gt;"No"),IF(AND(CF$3=CE$2,CF$9="Include (Platform Duplicate)"),IF(JoinAll(", ",CE416,CF416)=0,"*",JoinAll(", ",CE416,CF416)),CE416),"*")</f>
        <v>*</v>
      </c>
      <c r="CF702" s="58" t="str">
        <f>IF(AND(CF$9="Include",CF701&lt;&gt;"No"),IF(AND(CG$3=CF$2,CG$9="Include (Platform Duplicate)"),IF(JoinAll(", ",CF416,CG416)=0,"*",JoinAll(", ",CF416,CG416)),CF416),"*")</f>
        <v>*</v>
      </c>
      <c r="CG702" s="58" t="str">
        <f>IF(AND(CG$9="Include",CG701&lt;&gt;"No"),IF(AND(CH$3=CG$2,CH$9="Include (Platform Duplicate)"),IF(JoinAll(", ",CG416,CH416)=0,"*",JoinAll(", ",CG416,CH416)),CG416),"*")</f>
        <v>*</v>
      </c>
      <c r="CH702" s="58" t="str">
        <f>IF(AND(CH$9="Include",CH701&lt;&gt;"No"),IF(AND(CI$3=CH$2,CI$9="Include (Platform Duplicate)"),IF(JoinAll(", ",CH416,CI416)=0,"*",JoinAll(", ",CH416,CI416)),CH416),"*")</f>
        <v>GB, US</v>
      </c>
      <c r="CI702" s="58" t="str">
        <f>IF(AND(CI$9="Include",CI701&lt;&gt;"No"),IF(AND(CJ$3=CI$2,CJ$9="Include (Platform Duplicate)"),IF(JoinAll(", ",CI416,CJ416)=0,"*",JoinAll(", ",CI416,CJ416)),CI416),"*")</f>
        <v>*</v>
      </c>
      <c r="CJ702" s="58" t="str">
        <f>IF(AND(CJ$9="Include",CJ701&lt;&gt;"No"),IF(AND(CK$3=CJ$2,CK$9="Include (Platform Duplicate)"),IF(JoinAll(", ",CJ416,CK416)=0,"*",JoinAll(", ",CJ416,CK416)),CJ416),"*")</f>
        <v>*</v>
      </c>
      <c r="CK702" s="58" t="str">
        <f>IF(AND(CK$9="Include",CK701&lt;&gt;"No"),IF(AND(CL$3=CK$2,CL$9="Include (Platform Duplicate)"),IF(JoinAll(", ",CK416,CL416)=0,"*",JoinAll(", ",CK416,CL416)),CK416),"*")</f>
        <v>*</v>
      </c>
      <c r="CL702" s="58" t="str">
        <f>IF(AND(CL$9="Include",CL701&lt;&gt;"No"),IF(AND(CM$3=CL$2,CM$9="Include (Platform Duplicate)"),IF(JoinAll(", ",CL416,CM416)=0,"*",JoinAll(", ",CL416,CM416)),CL416),"*")</f>
        <v>*</v>
      </c>
      <c r="CM702" s="58" t="str">
        <f>IF(AND(CM$9="Include",CM701&lt;&gt;"No"),IF(AND(CN$3=CM$2,CN$9="Include (Platform Duplicate)"),IF(JoinAll(", ",CM416,CN416)=0,"*",JoinAll(", ",CM416,CN416)),CM416),"*")</f>
        <v>*</v>
      </c>
      <c r="CN702" s="58" t="str">
        <f>IF(AND(CN$9="Include",CN701&lt;&gt;"No"),IF(AND(CO$3=CN$2,CO$9="Include (Platform Duplicate)"),IF(JoinAll(", ",CN416,CO416)=0,"*",JoinAll(", ",CN416,CO416)),CN416),"*")</f>
        <v>*</v>
      </c>
      <c r="CO702" s="58" t="str">
        <f>IF(AND(CO$9="Include",CO701&lt;&gt;"No"),IF(AND(CP$3=CO$2,CP$9="Include (Platform Duplicate)"),IF(JoinAll(", ",CO416,CP416)=0,"*",JoinAll(", ",CO416,CP416)),CO416),"*")</f>
        <v>GB</v>
      </c>
      <c r="CP702" s="58" t="str">
        <f>IF(AND(CP$9="Include",CP701&lt;&gt;"No"),IF(AND(CQ$3=CP$2,CQ$9="Include (Platform Duplicate)"),IF(JoinAll(", ",CP416,CQ416)=0,"*",JoinAll(", ",CP416,CQ416)),CP416),"*")</f>
        <v>*</v>
      </c>
      <c r="CQ702" s="58" t="str">
        <f>IF(AND(CQ$9="Include",CQ701&lt;&gt;"No"),IF(AND(CR$3=CQ$2,CR$9="Include (Platform Duplicate)"),IF(JoinAll(", ",CQ416,CR416)=0,"*",JoinAll(", ",CQ416,CR416)),CQ416),"*")</f>
        <v>*</v>
      </c>
      <c r="CR702" s="58" t="str">
        <f>IF(AND(CR$9="Include",CR701&lt;&gt;"No"),IF(AND(CS$3=CR$2,CS$9="Include (Platform Duplicate)"),IF(JoinAll(", ",CR416,CS416)=0,"*",JoinAll(", ",CR416,CS416)),CR416),"*")</f>
        <v>*</v>
      </c>
      <c r="CS702" s="58" t="str">
        <f>IF(AND(CS$9="Include",CS701&lt;&gt;"No"),IF(AND(CT$3=CS$2,CT$9="Include (Platform Duplicate)"),IF(JoinAll(", ",CS416,CT416)=0,"*",JoinAll(", ",CS416,CT416)),CS416),"*")</f>
        <v>DE</v>
      </c>
      <c r="CT702" s="58" t="str">
        <f>IF(AND(CT$9="Include",CT701&lt;&gt;"No"),IF(AND(CU$3=CT$2,CU$9="Include (Platform Duplicate)"),IF(JoinAll(", ",CT416,CU416)=0,"*",JoinAll(", ",CT416,CU416)),CT416),"*")</f>
        <v>*</v>
      </c>
      <c r="CU702" s="58" t="str">
        <f>IF(AND(CU$9="Include",CU701&lt;&gt;"No"),IF(AND(CV$3=CU$2,CV$9="Include (Platform Duplicate)"),IF(JoinAll(", ",CU416,CV416)=0,"*",JoinAll(", ",CU416,CV416)),CU416),"*")</f>
        <v>*</v>
      </c>
      <c r="CV702" s="58" t="str">
        <f>IF(AND(CV$9="Include",CV701&lt;&gt;"No"),IF(AND(CW$3=CV$2,CW$9="Include (Platform Duplicate)"),IF(JoinAll(", ",CV416,CW416)=0,"*",JoinAll(", ",CV416,CW416)),CV416),"*")</f>
        <v>*</v>
      </c>
      <c r="CW702" s="58" t="str">
        <f>IF(AND(CW$9="Include",CW701&lt;&gt;"No"),IF(AND(CX$3=CW$2,CX$9="Include (Platform Duplicate)"),IF(JoinAll(", ",CW416,CX416)=0,"*",JoinAll(", ",CW416,CX416)),CW416),"*")</f>
        <v>GB</v>
      </c>
      <c r="CX702" s="58" t="str">
        <f>IF(AND(CX$9="Include",CX701&lt;&gt;"No"),IF(AND(CY$3=CX$2,CY$9="Include (Platform Duplicate)"),IF(JoinAll(", ",CX416,CY416)=0,"*",JoinAll(", ",CX416,CY416)),CX416),"*")</f>
        <v>*</v>
      </c>
      <c r="CY702" s="58" t="str">
        <f>IF(AND(CY$9="Include",CY701&lt;&gt;"No"),IF(AND(CZ$3=CY$2,CZ$9="Include (Platform Duplicate)"),IF(JoinAll(", ",CY416,CZ416)=0,"*",JoinAll(", ",CY416,CZ416)),CY416),"*")</f>
        <v>GB, US</v>
      </c>
      <c r="CZ702" s="58" t="str">
        <f>IF(AND(CZ$9="Include",CZ701&lt;&gt;"No"),IF(AND(DA$3=CZ$2,DA$9="Include (Platform Duplicate)"),IF(JoinAll(", ",CZ416,DA416)=0,"*",JoinAll(", ",CZ416,DA416)),CZ416),"*")</f>
        <v>*</v>
      </c>
      <c r="DA702" s="58" t="str">
        <f>IF(AND(DA$9="Include",DA701&lt;&gt;"No"),IF(AND(DB$3=DA$2,DB$9="Include (Platform Duplicate)"),IF(JoinAll(", ",DA416,DB416)=0,"*",JoinAll(", ",DA416,DB416)),DA416),"*")</f>
        <v>*</v>
      </c>
      <c r="DB702" s="58" t="str">
        <f>IF(AND(DB$9="Include",DB701&lt;&gt;"No"),IF(AND(DC$3=DB$2,DC$9="Include (Platform Duplicate)"),IF(JoinAll(", ",DB416,DC416)=0,"*",JoinAll(", ",DB416,DC416)),DB416),"*")</f>
        <v>*</v>
      </c>
      <c r="DC702" s="58" t="str">
        <f>IF(AND(DC$9="Include",DC701&lt;&gt;"No"),IF(AND(DD$3=DC$2,DD$9="Include (Platform Duplicate)"),IF(JoinAll(", ",DC416,DD416)=0,"*",JoinAll(", ",DC416,DD416)),DC416),"*")</f>
        <v>*</v>
      </c>
      <c r="DD702" s="58" t="str">
        <f>IF(AND(DD$9="Include",DD701&lt;&gt;"No"),IF(AND(DE$3=DD$2,DE$9="Include (Platform Duplicate)"),IF(JoinAll(", ",DD416,DE416)=0,"*",JoinAll(", ",DD416,DE416)),DD416),"*")</f>
        <v>*</v>
      </c>
      <c r="DE702" s="58" t="str">
        <f>IF(AND(DE$9="Include",DE701&lt;&gt;"No"),IF(AND(DF$3=DE$2,DF$9="Include (Platform Duplicate)"),IF(JoinAll(", ",DE416,DF416)=0,"*",JoinAll(", ",DE416,DF416)),DE416),"*")</f>
        <v>*</v>
      </c>
      <c r="DF702" s="58" t="str">
        <f>IF(AND(DF$9="Include",DF701&lt;&gt;"No"),IF(AND(DG$3=DF$2,DG$9="Include (Platform Duplicate)"),IF(JoinAll(", ",DF416,DG416)=0,"*",JoinAll(", ",DF416,DG416)),DF416),"*")</f>
        <v>*</v>
      </c>
      <c r="DG702" s="58" t="str">
        <f>IF(AND(DG$9="Include",DG701&lt;&gt;"No"),IF(AND(DH$3=DG$2,DH$9="Include (Platform Duplicate)"),IF(JoinAll(", ",DG416,DH416)=0,"*",JoinAll(", ",DG416,DH416)),DG416),"*")</f>
        <v>GB</v>
      </c>
      <c r="DH702" s="58" t="str">
        <f>IF(AND(DH$9="Include",DH701&lt;&gt;"No"),IF(AND(DI$3=DH$2,DI$9="Include (Platform Duplicate)"),IF(JoinAll(", ",DH416,DI416)=0,"*",JoinAll(", ",DH416,DI416)),DH416),"*")</f>
        <v>GB</v>
      </c>
      <c r="DI702" s="58" t="str">
        <f>IF(AND(DI$9="Include",DI701&lt;&gt;"No"),IF(AND(DJ$3=DI$2,DJ$9="Include (Platform Duplicate)"),IF(JoinAll(", ",DI416,DJ416)=0,"*",JoinAll(", ",DI416,DJ416)),DI416),"*")</f>
        <v>AU</v>
      </c>
      <c r="DJ702" s="58" t="str">
        <f>IF(AND(DJ$9="Include",DJ701&lt;&gt;"No"),IF(AND(DK$3=DJ$2,DK$9="Include (Platform Duplicate)"),IF(JoinAll(", ",DJ416,DK416)=0,"*",JoinAll(", ",DJ416,DK416)),DJ416),"*")</f>
        <v>GB</v>
      </c>
      <c r="DK702" s="58" t="str">
        <f>IF(AND(DK$9="Include",DK701&lt;&gt;"No"),IF(AND(DL$3=DK$2,DL$9="Include (Platform Duplicate)"),IF(JoinAll(", ",DK416,DL416)=0,"*",JoinAll(", ",DK416,DL416)),DK416),"*")</f>
        <v>*</v>
      </c>
      <c r="DL702" s="58" t="str">
        <f>IF(AND(DL$9="Include",DL701&lt;&gt;"No"),IF(AND(DM$3=DL$2,DM$9="Include (Platform Duplicate)"),IF(JoinAll(", ",DL416,DM416)=0,"*",JoinAll(", ",DL416,DM416)),DL416),"*")</f>
        <v>GB</v>
      </c>
      <c r="DM702" s="58" t="str">
        <f>IF(AND(DM$9="Include",DM701&lt;&gt;"No"),IF(AND(DN$3=DM$2,DN$9="Include (Platform Duplicate)"),IF(JoinAll(", ",DM416,DN416)=0,"*",JoinAll(", ",DM416,DN416)),DM416),"*")</f>
        <v>*</v>
      </c>
      <c r="DN702" s="58" t="str">
        <f>IF(AND(DN$9="Include",DN701&lt;&gt;"No"),IF(AND(DO$3=DN$2,DO$9="Include (Platform Duplicate)"),IF(JoinAll(", ",DN416,DO416)=0,"*",JoinAll(", ",DN416,DO416)),DN416),"*")</f>
        <v>GB</v>
      </c>
      <c r="DO702" s="58" t="str">
        <f>IF(AND(DO$9="Include",DO701&lt;&gt;"No"),IF(AND(DP$3=DO$2,DP$9="Include (Platform Duplicate)"),IF(JoinAll(", ",DO416,DP416)=0,"*",JoinAll(", ",DO416,DP416)),DO416),"*")</f>
        <v>*</v>
      </c>
      <c r="DP702" s="58" t="str">
        <f>IF(AND(DP$9="Include",DP701&lt;&gt;"No"),IF(AND(DQ$3=DP$2,DQ$9="Include (Platform Duplicate)"),IF(JoinAll(", ",DP416,DQ416)=0,"*",JoinAll(", ",DP416,DQ416)),DP416),"*")</f>
        <v>*</v>
      </c>
      <c r="DQ702" s="58" t="str">
        <f>IF(AND(DQ$9="Include",DQ701&lt;&gt;"No"),IF(AND(DR$3=DQ$2,DR$9="Include (Platform Duplicate)"),IF(JoinAll(", ",DQ416,DR416)=0,"*",JoinAll(", ",DQ416,DR416)),DQ416),"*")</f>
        <v>*</v>
      </c>
      <c r="DR702" s="58" t="str">
        <f>IF(AND(DR$9="Include",DR701&lt;&gt;"No"),IF(AND(DS$3=DR$2,DS$9="Include (Platform Duplicate)"),IF(JoinAll(", ",DR416,DS416)=0,"*",JoinAll(", ",DR416,DS416)),DR416),"*")</f>
        <v>*</v>
      </c>
      <c r="DS702" s="58" t="str">
        <f>IF(AND(DS$9="Include",DS701&lt;&gt;"No"),IF(AND(DT$3=DS$2,DT$9="Include (Platform Duplicate)"),IF(JoinAll(", ",DS416,DT416)=0,"*",JoinAll(", ",DS416,DT416)),DS416),"*")</f>
        <v>*</v>
      </c>
      <c r="DT702" s="58" t="str">
        <f>IF(AND(DT$9="Include",DT701&lt;&gt;"No"),IF(AND(DU$3=DT$2,DU$9="Include (Platform Duplicate)"),IF(JoinAll(", ",DT416,DU416)=0,"*",JoinAll(", ",DT416,DU416)),DT416),"*")</f>
        <v>US</v>
      </c>
      <c r="DU702" s="58" t="str">
        <f>IF(AND(DU$9="Include",DU701&lt;&gt;"No"),IF(AND(DV$3=DU$2,DV$9="Include (Platform Duplicate)"),IF(JoinAll(", ",DU416,DV416)=0,"*",JoinAll(", ",DU416,DV416)),DU416),"*")</f>
        <v>*</v>
      </c>
      <c r="DV702" s="58" t="str">
        <f>IF(AND(DV$9="Include",DV701&lt;&gt;"No"),IF(AND(DW$3=DV$2,DW$9="Include (Platform Duplicate)"),IF(JoinAll(", ",DV416,DW416)=0,"*",JoinAll(", ",DV416,DW416)),DV416),"*")</f>
        <v>*</v>
      </c>
      <c r="DW702" s="58" t="str">
        <f>IF(AND(DW$9="Include",DW701&lt;&gt;"No"),IF(AND(DX$3=DW$2,DX$9="Include (Platform Duplicate)"),IF(JoinAll(", ",DW416,DX416)=0,"*",JoinAll(", ",DW416,DX416)),DW416),"*")</f>
        <v>*</v>
      </c>
      <c r="DX702" s="58" t="str">
        <f>IF(AND(DX$9="Include",DX701&lt;&gt;"No"),IF(AND(DY$3=DX$2,DY$9="Include (Platform Duplicate)"),IF(JoinAll(", ",DX416,DY416)=0,"*",JoinAll(", ",DX416,DY416)),DX416),"*")</f>
        <v>*</v>
      </c>
      <c r="DY702" s="58" t="str">
        <f>IF(AND(DY$9="Include",DY701&lt;&gt;"No"),IF(AND(DZ$3=DY$2,DZ$9="Include (Platform Duplicate)"),IF(JoinAll(", ",DY416,DZ416)=0,"*",JoinAll(", ",DY416,DZ416)),DY416),"*")</f>
        <v>GB</v>
      </c>
      <c r="DZ702" s="58" t="str">
        <f>IF(AND(DZ$9="Include",DZ701&lt;&gt;"No"),IF(AND(EA$3=DZ$2,EA$9="Include (Platform Duplicate)"),IF(JoinAll(", ",DZ416,EA416)=0,"*",JoinAll(", ",DZ416,EA416)),DZ416),"*")</f>
        <v>*</v>
      </c>
      <c r="EA702" s="58" t="str">
        <f>IF(AND(EA$9="Include",EA701&lt;&gt;"No"),IF(AND(EB$3=EA$2,EB$9="Include (Platform Duplicate)"),IF(JoinAll(", ",EA416,EB416)=0,"*",JoinAll(", ",EA416,EB416)),EA416),"*")</f>
        <v>US</v>
      </c>
      <c r="EB702" s="58" t="str">
        <f>IF(AND(EB$9="Include",EB701&lt;&gt;"No"),IF(AND(EC$3=EB$2,EC$9="Include (Platform Duplicate)"),IF(JoinAll(", ",EB416,EC416)=0,"*",JoinAll(", ",EB416,EC416)),EB416),"*")</f>
        <v>ZZ</v>
      </c>
      <c r="EC702" s="58" t="str">
        <f>IF(AND(EC$9="Include",EC701&lt;&gt;"No"),IF(AND(ED$3=EC$2,ED$9="Include (Platform Duplicate)"),IF(JoinAll(", ",EC416,ED416)=0,"*",JoinAll(", ",EC416,ED416)),EC416),"*")</f>
        <v>DE</v>
      </c>
      <c r="ED702" s="58" t="str">
        <f>IF(AND(ED$9="Include",ED701&lt;&gt;"No"),IF(AND(EE$3=ED$2,EE$9="Include (Platform Duplicate)"),IF(JoinAll(", ",ED416,EE416)=0,"*",JoinAll(", ",ED416,EE416)),ED416),"*")</f>
        <v>*</v>
      </c>
      <c r="EE702" s="58" t="str">
        <f>IF(AND(EE$9="Include",EE701&lt;&gt;"No"),IF(AND(EF$3=EE$2,EF$9="Include (Platform Duplicate)"),IF(JoinAll(", ",EE416,EF416)=0,"*",JoinAll(", ",EE416,EF416)),EE416),"*")</f>
        <v>GB</v>
      </c>
      <c r="EF702" s="58" t="str">
        <f>IF(AND(EF$9="Include",EF701&lt;&gt;"No"),IF(AND(EG$3=EF$2,EG$9="Include (Platform Duplicate)"),IF(JoinAll(", ",EF416,EG416)=0,"*",JoinAll(", ",EF416,EG416)),EF416),"*")</f>
        <v>DE, ZZ</v>
      </c>
      <c r="EG702" s="58" t="str">
        <f>IF(AND(EG$9="Include",EG701&lt;&gt;"No"),IF(AND(EH$3=EG$2,EH$9="Include (Platform Duplicate)"),IF(JoinAll(", ",EG416,EH416)=0,"*",JoinAll(", ",EG416,EH416)),EG416),"*")</f>
        <v>*</v>
      </c>
      <c r="EH702" s="58" t="str">
        <f>IF(AND(EH$9="Include",EH701&lt;&gt;"No"),IF(AND(EI$3=EH$2,EI$9="Include (Platform Duplicate)"),IF(JoinAll(", ",EH416,EI416)=0,"*",JoinAll(", ",EH416,EI416)),EH416),"*")</f>
        <v>*</v>
      </c>
      <c r="EI702" s="58" t="str">
        <f>IF(AND(EI$9="Include",EI701&lt;&gt;"No"),IF(AND(EJ$3=EI$2,EJ$9="Include (Platform Duplicate)"),IF(JoinAll(", ",EI416,EJ416)=0,"*",JoinAll(", ",EI416,EJ416)),EI416),"*")</f>
        <v>*</v>
      </c>
      <c r="EJ702" s="58" t="str">
        <f>IF(AND(EJ$9="Include",EJ701&lt;&gt;"No"),IF(AND(EK$3=EJ$2,EK$9="Include (Platform Duplicate)"),IF(JoinAll(", ",EJ416,EK416)=0,"*",JoinAll(", ",EJ416,EK416)),EJ416),"*")</f>
        <v>ZZ</v>
      </c>
      <c r="EK702" s="58" t="str">
        <f>IF(AND(EK$9="Include",EK701&lt;&gt;"No"),IF(AND(EL$3=EK$2,EL$9="Include (Platform Duplicate)"),IF(JoinAll(", ",EK416,EL416)=0,"*",JoinAll(", ",EK416,EL416)),EK416),"*")</f>
        <v>*</v>
      </c>
      <c r="EL702" s="109"/>
      <c r="EM702" s="109"/>
    </row>
    <row r="703" spans="1:143" s="58" customFormat="1" ht="12.75" customHeight="1" x14ac:dyDescent="0.25">
      <c r="A703" s="5"/>
      <c r="B703" s="96"/>
      <c r="C703" s="96"/>
      <c r="D703" s="96"/>
      <c r="E703" s="96"/>
      <c r="F703" s="96"/>
      <c r="G703" s="4" t="s">
        <v>4059</v>
      </c>
      <c r="H703" s="18"/>
      <c r="I703" s="18"/>
      <c r="J703" s="58" t="str">
        <f>IF(J$9="Include",IF(OR(LEFT(J691,3)="Yes",J695="Yes"),"Yes","No"),"*")</f>
        <v>Yes</v>
      </c>
      <c r="K703" s="58" t="str">
        <f t="shared" ref="K703:BV703" si="489">IF(K$9="Include",IF(OR(LEFT(K691,3)="Yes",K695="Yes"),"Yes","No"),"*")</f>
        <v>Yes</v>
      </c>
      <c r="L703" s="58" t="str">
        <f t="shared" si="489"/>
        <v>*</v>
      </c>
      <c r="M703" s="58" t="str">
        <f t="shared" si="489"/>
        <v>Yes</v>
      </c>
      <c r="N703" s="58" t="str">
        <f t="shared" si="489"/>
        <v>*</v>
      </c>
      <c r="O703" s="58" t="str">
        <f t="shared" si="489"/>
        <v>Yes</v>
      </c>
      <c r="P703" s="58" t="str">
        <f t="shared" si="489"/>
        <v>*</v>
      </c>
      <c r="Q703" s="58" t="str">
        <f t="shared" si="489"/>
        <v>Yes</v>
      </c>
      <c r="R703" s="58" t="str">
        <f t="shared" si="489"/>
        <v>*</v>
      </c>
      <c r="S703" s="58" t="str">
        <f t="shared" si="489"/>
        <v>Yes</v>
      </c>
      <c r="T703" s="58" t="str">
        <f t="shared" si="489"/>
        <v>*</v>
      </c>
      <c r="U703" s="58" t="str">
        <f t="shared" si="489"/>
        <v>No</v>
      </c>
      <c r="V703" s="58" t="str">
        <f t="shared" si="489"/>
        <v>Yes</v>
      </c>
      <c r="W703" s="58" t="str">
        <f t="shared" si="489"/>
        <v>Yes</v>
      </c>
      <c r="X703" s="58" t="str">
        <f t="shared" si="489"/>
        <v>*</v>
      </c>
      <c r="Y703" s="58" t="str">
        <f t="shared" si="489"/>
        <v>Yes</v>
      </c>
      <c r="Z703" s="58" t="str">
        <f t="shared" si="489"/>
        <v>*</v>
      </c>
      <c r="AA703" s="58" t="str">
        <f t="shared" si="489"/>
        <v>Yes</v>
      </c>
      <c r="AB703" s="58" t="str">
        <f t="shared" si="489"/>
        <v>*</v>
      </c>
      <c r="AC703" s="58" t="str">
        <f t="shared" si="489"/>
        <v>Yes</v>
      </c>
      <c r="AD703" s="58" t="str">
        <f t="shared" si="489"/>
        <v>Yes</v>
      </c>
      <c r="AE703" s="58" t="str">
        <f t="shared" si="489"/>
        <v>*</v>
      </c>
      <c r="AF703" s="58" t="str">
        <f t="shared" si="489"/>
        <v>Yes</v>
      </c>
      <c r="AG703" s="58" t="str">
        <f t="shared" si="489"/>
        <v>Yes</v>
      </c>
      <c r="AH703" s="58" t="str">
        <f t="shared" si="489"/>
        <v>Yes</v>
      </c>
      <c r="AI703" s="58" t="str">
        <f t="shared" si="489"/>
        <v>*</v>
      </c>
      <c r="AJ703" s="58" t="str">
        <f t="shared" si="489"/>
        <v>Yes</v>
      </c>
      <c r="AK703" s="58" t="str">
        <f t="shared" si="489"/>
        <v>*</v>
      </c>
      <c r="AL703" s="58" t="str">
        <f t="shared" si="489"/>
        <v>Yes</v>
      </c>
      <c r="AM703" s="58" t="str">
        <f t="shared" si="489"/>
        <v>No</v>
      </c>
      <c r="AN703" s="58" t="str">
        <f t="shared" si="489"/>
        <v>Yes</v>
      </c>
      <c r="AO703" s="58" t="str">
        <f t="shared" si="489"/>
        <v>*</v>
      </c>
      <c r="AP703" s="58" t="str">
        <f t="shared" si="489"/>
        <v>No</v>
      </c>
      <c r="AQ703" s="58" t="str">
        <f t="shared" si="489"/>
        <v>*</v>
      </c>
      <c r="AR703" s="58" t="str">
        <f t="shared" si="489"/>
        <v>Yes</v>
      </c>
      <c r="AS703" s="58" t="str">
        <f t="shared" si="489"/>
        <v>*</v>
      </c>
      <c r="AT703" s="58" t="str">
        <f t="shared" si="489"/>
        <v>Yes</v>
      </c>
      <c r="AU703" s="58" t="str">
        <f t="shared" si="489"/>
        <v>Yes</v>
      </c>
      <c r="AV703" s="58" t="str">
        <f t="shared" si="489"/>
        <v>*</v>
      </c>
      <c r="AW703" s="58" t="str">
        <f t="shared" si="489"/>
        <v>*</v>
      </c>
      <c r="AX703" s="58" t="str">
        <f t="shared" si="489"/>
        <v>*</v>
      </c>
      <c r="AY703" s="58" t="str">
        <f t="shared" si="489"/>
        <v>*</v>
      </c>
      <c r="AZ703" s="58" t="str">
        <f t="shared" si="489"/>
        <v>Yes</v>
      </c>
      <c r="BA703" s="58" t="str">
        <f t="shared" si="489"/>
        <v>No</v>
      </c>
      <c r="BB703" s="58" t="str">
        <f t="shared" si="489"/>
        <v>Yes</v>
      </c>
      <c r="BC703" s="58" t="str">
        <f t="shared" si="489"/>
        <v>Yes</v>
      </c>
      <c r="BD703" s="58" t="str">
        <f t="shared" si="489"/>
        <v>Yes</v>
      </c>
      <c r="BE703" s="58" t="str">
        <f t="shared" si="489"/>
        <v>*</v>
      </c>
      <c r="BF703" s="58" t="str">
        <f t="shared" si="489"/>
        <v>*</v>
      </c>
      <c r="BG703" s="58" t="str">
        <f t="shared" si="489"/>
        <v>Yes</v>
      </c>
      <c r="BH703" s="58" t="str">
        <f t="shared" si="489"/>
        <v>*</v>
      </c>
      <c r="BI703" s="58" t="str">
        <f t="shared" si="489"/>
        <v>Yes</v>
      </c>
      <c r="BJ703" s="58" t="str">
        <f t="shared" si="489"/>
        <v>Yes</v>
      </c>
      <c r="BK703" s="58" t="str">
        <f t="shared" si="489"/>
        <v>*</v>
      </c>
      <c r="BL703" s="58" t="str">
        <f t="shared" si="489"/>
        <v>Yes</v>
      </c>
      <c r="BM703" s="58" t="str">
        <f t="shared" si="489"/>
        <v>*</v>
      </c>
      <c r="BN703" s="58" t="str">
        <f t="shared" si="489"/>
        <v>No</v>
      </c>
      <c r="BO703" s="58" t="str">
        <f t="shared" si="489"/>
        <v>Yes</v>
      </c>
      <c r="BP703" s="58" t="str">
        <f t="shared" si="489"/>
        <v>*</v>
      </c>
      <c r="BQ703" s="58" t="str">
        <f t="shared" si="489"/>
        <v>Yes</v>
      </c>
      <c r="BR703" s="58" t="str">
        <f t="shared" si="489"/>
        <v>*</v>
      </c>
      <c r="BS703" s="58" t="str">
        <f t="shared" si="489"/>
        <v>Yes</v>
      </c>
      <c r="BT703" s="58" t="str">
        <f t="shared" si="489"/>
        <v>Yes</v>
      </c>
      <c r="BU703" s="58" t="str">
        <f t="shared" si="489"/>
        <v>*</v>
      </c>
      <c r="BV703" s="58" t="str">
        <f t="shared" si="489"/>
        <v>Yes</v>
      </c>
      <c r="BW703" s="58" t="str">
        <f t="shared" ref="BW703:EH703" si="490">IF(BW$9="Include",IF(OR(LEFT(BW691,3)="Yes",BW695="Yes"),"Yes","No"),"*")</f>
        <v>*</v>
      </c>
      <c r="BX703" s="58" t="str">
        <f t="shared" si="490"/>
        <v>Yes</v>
      </c>
      <c r="BY703" s="58" t="str">
        <f t="shared" si="490"/>
        <v>*</v>
      </c>
      <c r="BZ703" s="58" t="str">
        <f t="shared" si="490"/>
        <v>Yes</v>
      </c>
      <c r="CA703" s="58" t="str">
        <f t="shared" si="490"/>
        <v>No</v>
      </c>
      <c r="CB703" s="58" t="str">
        <f t="shared" si="490"/>
        <v>Yes</v>
      </c>
      <c r="CC703" s="58" t="str">
        <f t="shared" si="490"/>
        <v>Yes</v>
      </c>
      <c r="CD703" s="58" t="str">
        <f t="shared" si="490"/>
        <v>*</v>
      </c>
      <c r="CE703" s="58" t="str">
        <f t="shared" si="490"/>
        <v>*</v>
      </c>
      <c r="CF703" s="58" t="str">
        <f t="shared" si="490"/>
        <v>*</v>
      </c>
      <c r="CG703" s="58" t="str">
        <f t="shared" si="490"/>
        <v>Yes</v>
      </c>
      <c r="CH703" s="58" t="str">
        <f t="shared" si="490"/>
        <v>Yes</v>
      </c>
      <c r="CI703" s="58" t="str">
        <f t="shared" si="490"/>
        <v>*</v>
      </c>
      <c r="CJ703" s="58" t="str">
        <f t="shared" si="490"/>
        <v>Yes</v>
      </c>
      <c r="CK703" s="58" t="str">
        <f t="shared" si="490"/>
        <v>Yes</v>
      </c>
      <c r="CL703" s="58" t="str">
        <f t="shared" si="490"/>
        <v>Yes</v>
      </c>
      <c r="CM703" s="58" t="str">
        <f t="shared" si="490"/>
        <v>*</v>
      </c>
      <c r="CN703" s="58" t="str">
        <f t="shared" si="490"/>
        <v>Yes</v>
      </c>
      <c r="CO703" s="58" t="str">
        <f t="shared" si="490"/>
        <v>Yes</v>
      </c>
      <c r="CP703" s="58" t="str">
        <f t="shared" si="490"/>
        <v>*</v>
      </c>
      <c r="CQ703" s="58" t="str">
        <f t="shared" si="490"/>
        <v>Yes</v>
      </c>
      <c r="CR703" s="58" t="str">
        <f t="shared" si="490"/>
        <v>No</v>
      </c>
      <c r="CS703" s="58" t="str">
        <f t="shared" si="490"/>
        <v>Yes</v>
      </c>
      <c r="CT703" s="58" t="str">
        <f t="shared" si="490"/>
        <v>*</v>
      </c>
      <c r="CU703" s="58" t="str">
        <f t="shared" si="490"/>
        <v>Yes</v>
      </c>
      <c r="CV703" s="58" t="str">
        <f t="shared" si="490"/>
        <v>*</v>
      </c>
      <c r="CW703" s="58" t="str">
        <f t="shared" si="490"/>
        <v>Yes</v>
      </c>
      <c r="CX703" s="58" t="str">
        <f t="shared" si="490"/>
        <v>*</v>
      </c>
      <c r="CY703" s="58" t="str">
        <f t="shared" si="490"/>
        <v>Yes</v>
      </c>
      <c r="CZ703" s="58" t="str">
        <f t="shared" si="490"/>
        <v>*</v>
      </c>
      <c r="DA703" s="58" t="str">
        <f t="shared" si="490"/>
        <v>Yes</v>
      </c>
      <c r="DB703" s="58" t="str">
        <f t="shared" si="490"/>
        <v>*</v>
      </c>
      <c r="DC703" s="58" t="str">
        <f t="shared" si="490"/>
        <v>*</v>
      </c>
      <c r="DD703" s="58" t="str">
        <f t="shared" si="490"/>
        <v>Yes</v>
      </c>
      <c r="DE703" s="58" t="str">
        <f t="shared" si="490"/>
        <v>Yes</v>
      </c>
      <c r="DF703" s="58" t="str">
        <f t="shared" si="490"/>
        <v>*</v>
      </c>
      <c r="DG703" s="58" t="str">
        <f t="shared" si="490"/>
        <v>Yes</v>
      </c>
      <c r="DH703" s="58" t="str">
        <f t="shared" si="490"/>
        <v>Yes</v>
      </c>
      <c r="DI703" s="58" t="str">
        <f t="shared" si="490"/>
        <v>Yes</v>
      </c>
      <c r="DJ703" s="58" t="str">
        <f t="shared" si="490"/>
        <v>Yes</v>
      </c>
      <c r="DK703" s="58" t="str">
        <f t="shared" si="490"/>
        <v>*</v>
      </c>
      <c r="DL703" s="58" t="str">
        <f t="shared" si="490"/>
        <v>Yes</v>
      </c>
      <c r="DM703" s="58" t="str">
        <f t="shared" si="490"/>
        <v>*</v>
      </c>
      <c r="DN703" s="58" t="str">
        <f t="shared" si="490"/>
        <v>Yes</v>
      </c>
      <c r="DO703" s="58" t="str">
        <f t="shared" si="490"/>
        <v>*</v>
      </c>
      <c r="DP703" s="58" t="str">
        <f t="shared" si="490"/>
        <v>Yes</v>
      </c>
      <c r="DQ703" s="58" t="str">
        <f t="shared" si="490"/>
        <v>*</v>
      </c>
      <c r="DR703" s="58" t="str">
        <f t="shared" si="490"/>
        <v>*</v>
      </c>
      <c r="DS703" s="58" t="str">
        <f t="shared" si="490"/>
        <v>No</v>
      </c>
      <c r="DT703" s="58" t="str">
        <f t="shared" si="490"/>
        <v>Yes</v>
      </c>
      <c r="DU703" s="58" t="str">
        <f t="shared" si="490"/>
        <v>*</v>
      </c>
      <c r="DV703" s="58" t="str">
        <f t="shared" si="490"/>
        <v>*</v>
      </c>
      <c r="DW703" s="58" t="str">
        <f t="shared" si="490"/>
        <v>No</v>
      </c>
      <c r="DX703" s="58" t="str">
        <f t="shared" si="490"/>
        <v>Yes</v>
      </c>
      <c r="DY703" s="58" t="str">
        <f t="shared" si="490"/>
        <v>Yes</v>
      </c>
      <c r="DZ703" s="58" t="str">
        <f t="shared" si="490"/>
        <v>*</v>
      </c>
      <c r="EA703" s="58" t="str">
        <f t="shared" si="490"/>
        <v>Yes</v>
      </c>
      <c r="EB703" s="58" t="str">
        <f t="shared" si="490"/>
        <v>Yes</v>
      </c>
      <c r="EC703" s="58" t="str">
        <f t="shared" si="490"/>
        <v>Yes</v>
      </c>
      <c r="ED703" s="58" t="str">
        <f t="shared" si="490"/>
        <v>*</v>
      </c>
      <c r="EE703" s="58" t="str">
        <f t="shared" si="490"/>
        <v>Yes</v>
      </c>
      <c r="EF703" s="58" t="str">
        <f t="shared" si="490"/>
        <v>Yes</v>
      </c>
      <c r="EG703" s="58" t="str">
        <f t="shared" si="490"/>
        <v>*</v>
      </c>
      <c r="EH703" s="58" t="str">
        <f t="shared" si="490"/>
        <v>Yes</v>
      </c>
      <c r="EI703" s="58" t="str">
        <f>IF(EI$9="Include",IF(OR(LEFT(EI691,3)="Yes",EI695="Yes"),"Yes","No"),"*")</f>
        <v>*</v>
      </c>
      <c r="EJ703" s="58" t="str">
        <f>IF(EJ$9="Include",IF(OR(LEFT(EJ691,3)="Yes",EJ695="Yes"),"Yes","No"),"*")</f>
        <v>Yes</v>
      </c>
      <c r="EK703" s="58" t="str">
        <f>IF(EK$9="Include",IF(OR(LEFT(EK691,3)="Yes",EK695="Yes"),"Yes","No"),"*")</f>
        <v>*</v>
      </c>
      <c r="EL703" s="109"/>
      <c r="EM703" s="109"/>
    </row>
    <row r="704" spans="1:143" s="58" customFormat="1" ht="12.75" customHeight="1" x14ac:dyDescent="0.25">
      <c r="A704" s="5"/>
      <c r="B704" s="96"/>
      <c r="C704" s="96"/>
      <c r="D704" s="96"/>
      <c r="E704" s="96"/>
      <c r="F704" s="96"/>
      <c r="G704" s="4" t="s">
        <v>4233</v>
      </c>
      <c r="H704" s="18"/>
      <c r="I704" s="18"/>
      <c r="J704" s="58" t="str">
        <f t="shared" ref="J704:AO704" si="491">IF(J$9="Include",IF(J541&lt;&gt;"No","Yes","No"),"*")</f>
        <v>No</v>
      </c>
      <c r="K704" s="58" t="str">
        <f t="shared" si="491"/>
        <v>No</v>
      </c>
      <c r="L704" s="58" t="str">
        <f t="shared" si="491"/>
        <v>*</v>
      </c>
      <c r="M704" s="58" t="str">
        <f t="shared" si="491"/>
        <v>Yes</v>
      </c>
      <c r="N704" s="58" t="str">
        <f t="shared" si="491"/>
        <v>*</v>
      </c>
      <c r="O704" s="58" t="str">
        <f t="shared" si="491"/>
        <v>No</v>
      </c>
      <c r="P704" s="58" t="str">
        <f t="shared" si="491"/>
        <v>*</v>
      </c>
      <c r="Q704" s="58" t="str">
        <f t="shared" si="491"/>
        <v>No</v>
      </c>
      <c r="R704" s="58" t="str">
        <f t="shared" si="491"/>
        <v>*</v>
      </c>
      <c r="S704" s="58" t="str">
        <f t="shared" si="491"/>
        <v>Yes</v>
      </c>
      <c r="T704" s="58" t="str">
        <f t="shared" si="491"/>
        <v>*</v>
      </c>
      <c r="U704" s="58" t="str">
        <f t="shared" si="491"/>
        <v>No</v>
      </c>
      <c r="V704" s="58" t="str">
        <f t="shared" si="491"/>
        <v>Yes</v>
      </c>
      <c r="W704" s="58" t="str">
        <f t="shared" si="491"/>
        <v>No</v>
      </c>
      <c r="X704" s="58" t="str">
        <f t="shared" si="491"/>
        <v>*</v>
      </c>
      <c r="Y704" s="58" t="str">
        <f t="shared" si="491"/>
        <v>Yes</v>
      </c>
      <c r="Z704" s="58" t="str">
        <f t="shared" si="491"/>
        <v>*</v>
      </c>
      <c r="AA704" s="58" t="str">
        <f t="shared" si="491"/>
        <v>Yes</v>
      </c>
      <c r="AB704" s="58" t="str">
        <f t="shared" si="491"/>
        <v>*</v>
      </c>
      <c r="AC704" s="58" t="str">
        <f t="shared" si="491"/>
        <v>Yes</v>
      </c>
      <c r="AD704" s="58" t="str">
        <f t="shared" si="491"/>
        <v>No</v>
      </c>
      <c r="AE704" s="58" t="str">
        <f t="shared" si="491"/>
        <v>*</v>
      </c>
      <c r="AF704" s="58" t="str">
        <f t="shared" si="491"/>
        <v>Yes</v>
      </c>
      <c r="AG704" s="58" t="str">
        <f t="shared" si="491"/>
        <v>No</v>
      </c>
      <c r="AH704" s="58" t="str">
        <f t="shared" si="491"/>
        <v>No</v>
      </c>
      <c r="AI704" s="58" t="str">
        <f t="shared" si="491"/>
        <v>*</v>
      </c>
      <c r="AJ704" s="58" t="str">
        <f t="shared" si="491"/>
        <v>Yes</v>
      </c>
      <c r="AK704" s="58" t="str">
        <f t="shared" si="491"/>
        <v>*</v>
      </c>
      <c r="AL704" s="58" t="str">
        <f t="shared" si="491"/>
        <v>No</v>
      </c>
      <c r="AM704" s="58" t="str">
        <f t="shared" si="491"/>
        <v>No</v>
      </c>
      <c r="AN704" s="58" t="str">
        <f t="shared" si="491"/>
        <v>Yes</v>
      </c>
      <c r="AO704" s="58" t="str">
        <f t="shared" si="491"/>
        <v>*</v>
      </c>
      <c r="AP704" s="58" t="str">
        <f t="shared" ref="AP704:BU704" si="492">IF(AP$9="Include",IF(AP541&lt;&gt;"No","Yes","No"),"*")</f>
        <v>No</v>
      </c>
      <c r="AQ704" s="58" t="str">
        <f t="shared" si="492"/>
        <v>*</v>
      </c>
      <c r="AR704" s="58" t="str">
        <f t="shared" si="492"/>
        <v>No</v>
      </c>
      <c r="AS704" s="58" t="str">
        <f t="shared" si="492"/>
        <v>*</v>
      </c>
      <c r="AT704" s="58" t="str">
        <f t="shared" si="492"/>
        <v>No</v>
      </c>
      <c r="AU704" s="58" t="str">
        <f t="shared" si="492"/>
        <v>Yes</v>
      </c>
      <c r="AV704" s="58" t="str">
        <f t="shared" si="492"/>
        <v>*</v>
      </c>
      <c r="AW704" s="58" t="str">
        <f t="shared" si="492"/>
        <v>*</v>
      </c>
      <c r="AX704" s="58" t="str">
        <f t="shared" si="492"/>
        <v>*</v>
      </c>
      <c r="AY704" s="58" t="str">
        <f t="shared" si="492"/>
        <v>*</v>
      </c>
      <c r="AZ704" s="58" t="str">
        <f t="shared" si="492"/>
        <v>No</v>
      </c>
      <c r="BA704" s="58" t="str">
        <f t="shared" si="492"/>
        <v>No</v>
      </c>
      <c r="BB704" s="58" t="str">
        <f t="shared" si="492"/>
        <v>Yes</v>
      </c>
      <c r="BC704" s="58" t="str">
        <f t="shared" si="492"/>
        <v>Yes</v>
      </c>
      <c r="BD704" s="58" t="str">
        <f t="shared" si="492"/>
        <v>Yes</v>
      </c>
      <c r="BE704" s="58" t="str">
        <f t="shared" si="492"/>
        <v>*</v>
      </c>
      <c r="BF704" s="58" t="str">
        <f t="shared" si="492"/>
        <v>*</v>
      </c>
      <c r="BG704" s="58" t="str">
        <f t="shared" si="492"/>
        <v>No</v>
      </c>
      <c r="BH704" s="58" t="str">
        <f t="shared" si="492"/>
        <v>*</v>
      </c>
      <c r="BI704" s="58" t="str">
        <f t="shared" si="492"/>
        <v>Yes</v>
      </c>
      <c r="BJ704" s="58" t="str">
        <f t="shared" si="492"/>
        <v>Yes</v>
      </c>
      <c r="BK704" s="58" t="str">
        <f t="shared" si="492"/>
        <v>*</v>
      </c>
      <c r="BL704" s="58" t="str">
        <f t="shared" si="492"/>
        <v>Yes</v>
      </c>
      <c r="BM704" s="58" t="str">
        <f t="shared" si="492"/>
        <v>*</v>
      </c>
      <c r="BN704" s="58" t="str">
        <f t="shared" si="492"/>
        <v>No</v>
      </c>
      <c r="BO704" s="58" t="str">
        <f t="shared" si="492"/>
        <v>No</v>
      </c>
      <c r="BP704" s="58" t="str">
        <f t="shared" si="492"/>
        <v>*</v>
      </c>
      <c r="BQ704" s="58" t="str">
        <f t="shared" si="492"/>
        <v>No</v>
      </c>
      <c r="BR704" s="58" t="str">
        <f t="shared" si="492"/>
        <v>*</v>
      </c>
      <c r="BS704" s="58" t="str">
        <f t="shared" si="492"/>
        <v>No</v>
      </c>
      <c r="BT704" s="58" t="str">
        <f t="shared" si="492"/>
        <v>Yes</v>
      </c>
      <c r="BU704" s="58" t="str">
        <f t="shared" si="492"/>
        <v>*</v>
      </c>
      <c r="BV704" s="58" t="str">
        <f t="shared" ref="BV704:DA704" si="493">IF(BV$9="Include",IF(BV541&lt;&gt;"No","Yes","No"),"*")</f>
        <v>No</v>
      </c>
      <c r="BW704" s="58" t="str">
        <f t="shared" si="493"/>
        <v>*</v>
      </c>
      <c r="BX704" s="58" t="str">
        <f t="shared" si="493"/>
        <v>Yes</v>
      </c>
      <c r="BY704" s="58" t="str">
        <f t="shared" si="493"/>
        <v>*</v>
      </c>
      <c r="BZ704" s="58" t="str">
        <f t="shared" si="493"/>
        <v>No</v>
      </c>
      <c r="CA704" s="58" t="str">
        <f t="shared" si="493"/>
        <v>No</v>
      </c>
      <c r="CB704" s="58" t="str">
        <f t="shared" si="493"/>
        <v>No</v>
      </c>
      <c r="CC704" s="58" t="str">
        <f t="shared" si="493"/>
        <v>Yes</v>
      </c>
      <c r="CD704" s="58" t="str">
        <f t="shared" si="493"/>
        <v>*</v>
      </c>
      <c r="CE704" s="58" t="str">
        <f t="shared" si="493"/>
        <v>*</v>
      </c>
      <c r="CF704" s="58" t="str">
        <f t="shared" si="493"/>
        <v>*</v>
      </c>
      <c r="CG704" s="58" t="str">
        <f t="shared" si="493"/>
        <v>No</v>
      </c>
      <c r="CH704" s="58" t="str">
        <f t="shared" si="493"/>
        <v>No</v>
      </c>
      <c r="CI704" s="58" t="str">
        <f t="shared" si="493"/>
        <v>*</v>
      </c>
      <c r="CJ704" s="58" t="str">
        <f t="shared" si="493"/>
        <v>Yes</v>
      </c>
      <c r="CK704" s="58" t="str">
        <f t="shared" si="493"/>
        <v>Yes</v>
      </c>
      <c r="CL704" s="58" t="str">
        <f t="shared" si="493"/>
        <v>Yes</v>
      </c>
      <c r="CM704" s="58" t="str">
        <f t="shared" si="493"/>
        <v>*</v>
      </c>
      <c r="CN704" s="58" t="str">
        <f t="shared" si="493"/>
        <v>No</v>
      </c>
      <c r="CO704" s="58" t="str">
        <f t="shared" si="493"/>
        <v>Yes</v>
      </c>
      <c r="CP704" s="58" t="str">
        <f t="shared" si="493"/>
        <v>*</v>
      </c>
      <c r="CQ704" s="58" t="str">
        <f t="shared" si="493"/>
        <v>Yes</v>
      </c>
      <c r="CR704" s="58" t="str">
        <f t="shared" si="493"/>
        <v>No</v>
      </c>
      <c r="CS704" s="58" t="str">
        <f t="shared" si="493"/>
        <v>No</v>
      </c>
      <c r="CT704" s="58" t="str">
        <f t="shared" si="493"/>
        <v>*</v>
      </c>
      <c r="CU704" s="58" t="str">
        <f t="shared" si="493"/>
        <v>No</v>
      </c>
      <c r="CV704" s="58" t="str">
        <f t="shared" si="493"/>
        <v>*</v>
      </c>
      <c r="CW704" s="58" t="str">
        <f t="shared" si="493"/>
        <v>No</v>
      </c>
      <c r="CX704" s="58" t="str">
        <f t="shared" si="493"/>
        <v>*</v>
      </c>
      <c r="CY704" s="58" t="str">
        <f t="shared" si="493"/>
        <v>Yes</v>
      </c>
      <c r="CZ704" s="58" t="str">
        <f t="shared" si="493"/>
        <v>*</v>
      </c>
      <c r="DA704" s="58" t="str">
        <f t="shared" si="493"/>
        <v>Yes</v>
      </c>
      <c r="DB704" s="58" t="str">
        <f t="shared" ref="DB704:EK704" si="494">IF(DB$9="Include",IF(DB541&lt;&gt;"No","Yes","No"),"*")</f>
        <v>*</v>
      </c>
      <c r="DC704" s="58" t="str">
        <f t="shared" si="494"/>
        <v>*</v>
      </c>
      <c r="DD704" s="58" t="str">
        <f t="shared" si="494"/>
        <v>Yes</v>
      </c>
      <c r="DE704" s="58" t="str">
        <f t="shared" si="494"/>
        <v>Yes</v>
      </c>
      <c r="DF704" s="58" t="str">
        <f t="shared" si="494"/>
        <v>*</v>
      </c>
      <c r="DG704" s="58" t="str">
        <f t="shared" si="494"/>
        <v>No</v>
      </c>
      <c r="DH704" s="58" t="str">
        <f t="shared" si="494"/>
        <v>No</v>
      </c>
      <c r="DI704" s="58" t="str">
        <f t="shared" si="494"/>
        <v>Yes</v>
      </c>
      <c r="DJ704" s="58" t="str">
        <f t="shared" si="494"/>
        <v>Yes</v>
      </c>
      <c r="DK704" s="58" t="str">
        <f t="shared" si="494"/>
        <v>*</v>
      </c>
      <c r="DL704" s="58" t="str">
        <f t="shared" si="494"/>
        <v>No</v>
      </c>
      <c r="DM704" s="58" t="str">
        <f t="shared" si="494"/>
        <v>*</v>
      </c>
      <c r="DN704" s="58" t="str">
        <f t="shared" si="494"/>
        <v>Yes</v>
      </c>
      <c r="DO704" s="58" t="str">
        <f t="shared" si="494"/>
        <v>*</v>
      </c>
      <c r="DP704" s="58" t="str">
        <f t="shared" si="494"/>
        <v>Yes</v>
      </c>
      <c r="DQ704" s="58" t="str">
        <f t="shared" si="494"/>
        <v>*</v>
      </c>
      <c r="DR704" s="58" t="str">
        <f t="shared" si="494"/>
        <v>*</v>
      </c>
      <c r="DS704" s="58" t="str">
        <f t="shared" si="494"/>
        <v>No</v>
      </c>
      <c r="DT704" s="58" t="str">
        <f t="shared" si="494"/>
        <v>No</v>
      </c>
      <c r="DU704" s="58" t="str">
        <f t="shared" si="494"/>
        <v>*</v>
      </c>
      <c r="DV704" s="58" t="str">
        <f t="shared" si="494"/>
        <v>*</v>
      </c>
      <c r="DW704" s="58" t="str">
        <f t="shared" si="494"/>
        <v>No</v>
      </c>
      <c r="DX704" s="58" t="str">
        <f t="shared" si="494"/>
        <v>No</v>
      </c>
      <c r="DY704" s="58" t="str">
        <f t="shared" si="494"/>
        <v>Yes</v>
      </c>
      <c r="DZ704" s="58" t="str">
        <f t="shared" si="494"/>
        <v>*</v>
      </c>
      <c r="EA704" s="58" t="str">
        <f t="shared" si="494"/>
        <v>Yes</v>
      </c>
      <c r="EB704" s="58" t="str">
        <f t="shared" si="494"/>
        <v>No</v>
      </c>
      <c r="EC704" s="58" t="str">
        <f t="shared" si="494"/>
        <v>Yes</v>
      </c>
      <c r="ED704" s="58" t="str">
        <f t="shared" si="494"/>
        <v>*</v>
      </c>
      <c r="EE704" s="58" t="str">
        <f t="shared" si="494"/>
        <v>No</v>
      </c>
      <c r="EF704" s="58" t="str">
        <f t="shared" si="494"/>
        <v>Yes</v>
      </c>
      <c r="EG704" s="58" t="str">
        <f t="shared" si="494"/>
        <v>*</v>
      </c>
      <c r="EH704" s="58" t="str">
        <f t="shared" si="494"/>
        <v>Yes</v>
      </c>
      <c r="EI704" s="58" t="str">
        <f t="shared" si="494"/>
        <v>*</v>
      </c>
      <c r="EJ704" s="58" t="str">
        <f t="shared" si="494"/>
        <v>Yes</v>
      </c>
      <c r="EK704" s="58" t="str">
        <f t="shared" si="494"/>
        <v>*</v>
      </c>
      <c r="EL704" s="109"/>
      <c r="EM704" s="109"/>
    </row>
    <row r="705" spans="1:143" s="58" customFormat="1" ht="12.75" customHeight="1" x14ac:dyDescent="0.25">
      <c r="A705" s="5"/>
      <c r="B705" s="96"/>
      <c r="C705" s="96"/>
      <c r="D705" s="96"/>
      <c r="E705" s="96"/>
      <c r="F705" s="96"/>
      <c r="G705" s="4" t="s">
        <v>4269</v>
      </c>
      <c r="H705" s="18"/>
      <c r="I705" s="18"/>
      <c r="J705" s="58" t="str">
        <f>IF(J$9="Include",IF(JoinAll(", ",J698,J700,J702,J693)=0,"*",JoinAll(", ",J698,J700,J702,J693)),"*")</f>
        <v>GB</v>
      </c>
      <c r="K705" s="58" t="str">
        <f>IF(K$9="Include",IF(JoinAll(", ",K698,K700,K702,K693)=0,"*",JoinAll(", ",K698,K700,K702,K693)),"*")</f>
        <v>*</v>
      </c>
      <c r="L705" s="58" t="str">
        <f>IF(L$9="Include",IF(JoinAll(", ",L698,L700,L702,L693)=0,"*",JoinAll(", ",L698,L700,L702,L693)),"*")</f>
        <v>*</v>
      </c>
      <c r="M705" s="58" t="str">
        <f>IF(M$9="Include",IF(JoinAll(", ",M698,M700,M702,M693)=0,"*",JoinAll(", ",M698,M700,M702,M693)),"*")</f>
        <v>GB, US</v>
      </c>
      <c r="N705" s="58" t="str">
        <f>IF(N$9="Include",IF(JoinAll(", ",N698,N700,N702,N693)=0,"*",JoinAll(", ",N698,N700,N702,N693)),"*")</f>
        <v>*</v>
      </c>
      <c r="O705" s="58" t="str">
        <f>IF(O$9="Include",IF(JoinAll(", ",O698,O700,O702,O693)=0,"*",JoinAll(", ",O698,O700,O702,O693)),"*")</f>
        <v>GB, US</v>
      </c>
      <c r="P705" s="58" t="str">
        <f>IF(P$9="Include",IF(JoinAll(", ",P698,P700,P702,P693)=0,"*",JoinAll(", ",P698,P700,P702,P693)),"*")</f>
        <v>*</v>
      </c>
      <c r="Q705" s="58" t="str">
        <f>IF(Q$9="Include",IF(JoinAll(", ",Q698,Q700,Q702,Q693)=0,"*",JoinAll(", ",Q698,Q700,Q702,Q693)),"*")</f>
        <v>GB, US</v>
      </c>
      <c r="R705" s="58" t="str">
        <f>IF(R$9="Include",IF(JoinAll(", ",R698,R700,R702,R693)=0,"*",JoinAll(", ",R698,R700,R702,R693)),"*")</f>
        <v>*</v>
      </c>
      <c r="S705" s="58" t="str">
        <f>IF(S$9="Include",IF(JoinAll(", ",S698,S700,S702,S693)=0,"*",JoinAll(", ",S698,S700,S702,S693)),"*")</f>
        <v>GB, US</v>
      </c>
      <c r="T705" s="58" t="str">
        <f>IF(T$9="Include",IF(JoinAll(", ",T698,T700,T702,T693)=0,"*",JoinAll(", ",T698,T700,T702,T693)),"*")</f>
        <v>*</v>
      </c>
      <c r="U705" s="58" t="str">
        <f>IF(U$9="Include",IF(JoinAll(", ",U698,U700,U702,U693)=0,"*",JoinAll(", ",U698,U700,U702,U693)),"*")</f>
        <v>*</v>
      </c>
      <c r="V705" s="58" t="str">
        <f>IF(V$9="Include",IF(JoinAll(", ",V698,V700,V702,V693)=0,"*",JoinAll(", ",V698,V700,V702,V693)),"*")</f>
        <v>GB</v>
      </c>
      <c r="W705" s="58" t="str">
        <f>IF(W$9="Include",IF(JoinAll(", ",W698,W700,W702,W693)=0,"*",JoinAll(", ",W698,W700,W702,W693)),"*")</f>
        <v>GB</v>
      </c>
      <c r="X705" s="58" t="str">
        <f>IF(X$9="Include",IF(JoinAll(", ",X698,X700,X702,X693)=0,"*",JoinAll(", ",X698,X700,X702,X693)),"*")</f>
        <v>*</v>
      </c>
      <c r="Y705" s="58" t="str">
        <f>IF(Y$9="Include",IF(JoinAll(", ",Y698,Y700,Y702,Y693)=0,"*",JoinAll(", ",Y698,Y700,Y702,Y693)),"*")</f>
        <v>GB, US</v>
      </c>
      <c r="Z705" s="58" t="str">
        <f>IF(Z$9="Include",IF(JoinAll(", ",Z698,Z700,Z702,Z693)=0,"*",JoinAll(", ",Z698,Z700,Z702,Z693)),"*")</f>
        <v>*</v>
      </c>
      <c r="AA705" s="58" t="str">
        <f>IF(AA$9="Include",IF(JoinAll(", ",AA698,AA700,AA702,AA693)=0,"*",JoinAll(", ",AA698,AA700,AA702,AA693)),"*")</f>
        <v>GB, US</v>
      </c>
      <c r="AB705" s="58" t="str">
        <f>IF(AB$9="Include",IF(JoinAll(", ",AB698,AB700,AB702,AB693)=0,"*",JoinAll(", ",AB698,AB700,AB702,AB693)),"*")</f>
        <v>*</v>
      </c>
      <c r="AC705" s="58" t="str">
        <f>IF(AC$9="Include",IF(JoinAll(", ",AC698,AC700,AC702,AC693)=0,"*",JoinAll(", ",AC698,AC700,AC702,AC693)),"*")</f>
        <v>US</v>
      </c>
      <c r="AD705" s="58" t="str">
        <f>IF(AD$9="Include",IF(JoinAll(", ",AD698,AD700,AD702,AD693)=0,"*",JoinAll(", ",AD698,AD700,AD702,AD693)),"*")</f>
        <v>US</v>
      </c>
      <c r="AE705" s="58" t="str">
        <f>IF(AE$9="Include",IF(JoinAll(", ",AE698,AE700,AE702,AE693)=0,"*",JoinAll(", ",AE698,AE700,AE702,AE693)),"*")</f>
        <v>*</v>
      </c>
      <c r="AF705" s="58" t="str">
        <f>IF(AF$9="Include",IF(JoinAll(", ",AF698,AF700,AF702,AF693)=0,"*",JoinAll(", ",AF698,AF700,AF702,AF693)),"*")</f>
        <v>US</v>
      </c>
      <c r="AG705" s="58" t="str">
        <f>IF(AG$9="Include",IF(JoinAll(", ",AG698,AG700,AG702,AG693)=0,"*",JoinAll(", ",AG698,AG700,AG702,AG693)),"*")</f>
        <v>US</v>
      </c>
      <c r="AH705" s="58" t="str">
        <f>IF(AH$9="Include",IF(JoinAll(", ",AH698,AH700,AH702,AH693)=0,"*",JoinAll(", ",AH698,AH700,AH702,AH693)),"*")</f>
        <v>*</v>
      </c>
      <c r="AI705" s="58" t="str">
        <f>IF(AI$9="Include",IF(JoinAll(", ",AI698,AI700,AI702,AI693)=0,"*",JoinAll(", ",AI698,AI700,AI702,AI693)),"*")</f>
        <v>*</v>
      </c>
      <c r="AJ705" s="58" t="str">
        <f>IF(AJ$9="Include",IF(JoinAll(", ",AJ698,AJ700,AJ702,AJ693)=0,"*",JoinAll(", ",AJ698,AJ700,AJ702,AJ693)),"*")</f>
        <v>US</v>
      </c>
      <c r="AK705" s="58" t="str">
        <f>IF(AK$9="Include",IF(JoinAll(", ",AK698,AK700,AK702,AK693)=0,"*",JoinAll(", ",AK698,AK700,AK702,AK693)),"*")</f>
        <v>*</v>
      </c>
      <c r="AL705" s="58" t="str">
        <f>IF(AL$9="Include",IF(JoinAll(", ",AL698,AL700,AL702,AL693)=0,"*",JoinAll(", ",AL698,AL700,AL702,AL693)),"*")</f>
        <v>US</v>
      </c>
      <c r="AM705" s="58" t="str">
        <f>IF(AM$9="Include",IF(JoinAll(", ",AM698,AM700,AM702,AM693)=0,"*",JoinAll(", ",AM698,AM700,AM702,AM693)),"*")</f>
        <v>*</v>
      </c>
      <c r="AN705" s="58" t="str">
        <f>IF(AN$9="Include",IF(JoinAll(", ",AN698,AN700,AN702,AN693)=0,"*",JoinAll(", ",AN698,AN700,AN702,AN693)),"*")</f>
        <v>US</v>
      </c>
      <c r="AO705" s="58" t="str">
        <f>IF(AO$9="Include",IF(JoinAll(", ",AO698,AO700,AO702,AO693)=0,"*",JoinAll(", ",AO698,AO700,AO702,AO693)),"*")</f>
        <v>*</v>
      </c>
      <c r="AP705" s="58" t="str">
        <f>IF(AP$9="Include",IF(JoinAll(", ",AP698,AP700,AP702,AP693)=0,"*",JoinAll(", ",AP698,AP700,AP702,AP693)),"*")</f>
        <v>*</v>
      </c>
      <c r="AQ705" s="58" t="str">
        <f>IF(AQ$9="Include",IF(JoinAll(", ",AQ698,AQ700,AQ702,AQ693)=0,"*",JoinAll(", ",AQ698,AQ700,AQ702,AQ693)),"*")</f>
        <v>*</v>
      </c>
      <c r="AR705" s="58" t="str">
        <f>IF(AR$9="Include",IF(JoinAll(", ",AR698,AR700,AR702,AR693)=0,"*",JoinAll(", ",AR698,AR700,AR702,AR693)),"*")</f>
        <v>*</v>
      </c>
      <c r="AS705" s="58" t="str">
        <f>IF(AS$9="Include",IF(JoinAll(", ",AS698,AS700,AS702,AS693)=0,"*",JoinAll(", ",AS698,AS700,AS702,AS693)),"*")</f>
        <v>*</v>
      </c>
      <c r="AT705" s="58" t="str">
        <f>IF(AT$9="Include",IF(JoinAll(", ",AT698,AT700,AT702,AT693)=0,"*",JoinAll(", ",AT698,AT700,AT702,AT693)),"*")</f>
        <v>NL, US</v>
      </c>
      <c r="AU705" s="58" t="str">
        <f>IF(AU$9="Include",IF(JoinAll(", ",AU698,AU700,AU702,AU693)=0,"*",JoinAll(", ",AU698,AU700,AU702,AU693)),"*")</f>
        <v>GB</v>
      </c>
      <c r="AV705" s="58" t="str">
        <f>IF(AV$9="Include",IF(JoinAll(", ",AV698,AV700,AV702,AV693)=0,"*",JoinAll(", ",AV698,AV700,AV702,AV693)),"*")</f>
        <v>*</v>
      </c>
      <c r="AW705" s="58" t="str">
        <f>IF(AW$9="Include",IF(JoinAll(", ",AW698,AW700,AW702,AW693)=0,"*",JoinAll(", ",AW698,AW700,AW702,AW693)),"*")</f>
        <v>*</v>
      </c>
      <c r="AX705" s="58" t="str">
        <f>IF(AX$9="Include",IF(JoinAll(", ",AX698,AX700,AX702,AX693)=0,"*",JoinAll(", ",AX698,AX700,AX702,AX693)),"*")</f>
        <v>*</v>
      </c>
      <c r="AY705" s="58" t="str">
        <f>IF(AY$9="Include",IF(JoinAll(", ",AY698,AY700,AY702,AY693)=0,"*",JoinAll(", ",AY698,AY700,AY702,AY693)),"*")</f>
        <v>*</v>
      </c>
      <c r="AZ705" s="58" t="str">
        <f>IF(AZ$9="Include",IF(JoinAll(", ",AZ698,AZ700,AZ702,AZ693)=0,"*",JoinAll(", ",AZ698,AZ700,AZ702,AZ693)),"*")</f>
        <v>US</v>
      </c>
      <c r="BA705" s="58" t="str">
        <f>IF(BA$9="Include",IF(JoinAll(", ",BA698,BA700,BA702,BA693)=0,"*",JoinAll(", ",BA698,BA700,BA702,BA693)),"*")</f>
        <v>*</v>
      </c>
      <c r="BB705" s="58" t="str">
        <f>IF(BB$9="Include",IF(JoinAll(", ",BB698,BB700,BB702,BB693)=0,"*",JoinAll(", ",BB698,BB700,BB702,BB693)),"*")</f>
        <v>AU</v>
      </c>
      <c r="BC705" s="58" t="str">
        <f>IF(BC$9="Include",IF(JoinAll(", ",BC698,BC700,BC702,BC693)=0,"*",JoinAll(", ",BC698,BC700,BC702,BC693)),"*")</f>
        <v>AU</v>
      </c>
      <c r="BD705" s="58" t="str">
        <f>IF(BD$9="Include",IF(JoinAll(", ",BD698,BD700,BD702,BD693)=0,"*",JoinAll(", ",BD698,BD700,BD702,BD693)),"*")</f>
        <v>GB</v>
      </c>
      <c r="BE705" s="58" t="str">
        <f>IF(BE$9="Include",IF(JoinAll(", ",BE698,BE700,BE702,BE693)=0,"*",JoinAll(", ",BE698,BE700,BE702,BE693)),"*")</f>
        <v>*</v>
      </c>
      <c r="BF705" s="58" t="str">
        <f>IF(BF$9="Include",IF(JoinAll(", ",BF698,BF700,BF702,BF693)=0,"*",JoinAll(", ",BF698,BF700,BF702,BF693)),"*")</f>
        <v>*</v>
      </c>
      <c r="BG705" s="58" t="str">
        <f>IF(BG$9="Include",IF(JoinAll(", ",BG698,BG700,BG702,BG693)=0,"*",JoinAll(", ",BG698,BG700,BG702,BG693)),"*")</f>
        <v>*</v>
      </c>
      <c r="BH705" s="58" t="str">
        <f>IF(BH$9="Include",IF(JoinAll(", ",BH698,BH700,BH702,BH693)=0,"*",JoinAll(", ",BH698,BH700,BH702,BH693)),"*")</f>
        <v>*</v>
      </c>
      <c r="BI705" s="58" t="str">
        <f>IF(BI$9="Include",IF(JoinAll(", ",BI698,BI700,BI702,BI693)=0,"*",JoinAll(", ",BI698,BI700,BI702,BI693)),"*")</f>
        <v>US</v>
      </c>
      <c r="BJ705" s="58" t="str">
        <f>IF(BJ$9="Include",IF(JoinAll(", ",BJ698,BJ700,BJ702,BJ693)=0,"*",JoinAll(", ",BJ698,BJ700,BJ702,BJ693)),"*")</f>
        <v>GB</v>
      </c>
      <c r="BK705" s="58" t="str">
        <f>IF(BK$9="Include",IF(JoinAll(", ",BK698,BK700,BK702,BK693)=0,"*",JoinAll(", ",BK698,BK700,BK702,BK693)),"*")</f>
        <v>*</v>
      </c>
      <c r="BL705" s="58" t="str">
        <f>IF(BL$9="Include",IF(JoinAll(", ",BL698,BL700,BL702,BL693)=0,"*",JoinAll(", ",BL698,BL700,BL702,BL693)),"*")</f>
        <v>US</v>
      </c>
      <c r="BM705" s="58" t="str">
        <f>IF(BM$9="Include",IF(JoinAll(", ",BM698,BM700,BM702,BM693)=0,"*",JoinAll(", ",BM698,BM700,BM702,BM693)),"*")</f>
        <v>*</v>
      </c>
      <c r="BN705" s="58" t="str">
        <f>IF(BN$9="Include",IF(JoinAll(", ",BN698,BN700,BN702,BN693)=0,"*",JoinAll(", ",BN698,BN700,BN702,BN693)),"*")</f>
        <v>*</v>
      </c>
      <c r="BO705" s="58" t="str">
        <f>IF(BO$9="Include",IF(JoinAll(", ",BO698,BO700,BO702,BO693)=0,"*",JoinAll(", ",BO698,BO700,BO702,BO693)),"*")</f>
        <v>GB, US, ZZ</v>
      </c>
      <c r="BP705" s="58" t="str">
        <f>IF(BP$9="Include",IF(JoinAll(", ",BP698,BP700,BP702,BP693)=0,"*",JoinAll(", ",BP698,BP700,BP702,BP693)),"*")</f>
        <v>*</v>
      </c>
      <c r="BQ705" s="58" t="str">
        <f>IF(BQ$9="Include",IF(JoinAll(", ",BQ698,BQ700,BQ702,BQ693)=0,"*",JoinAll(", ",BQ698,BQ700,BQ702,BQ693)),"*")</f>
        <v>GB, US</v>
      </c>
      <c r="BR705" s="58" t="str">
        <f>IF(BR$9="Include",IF(JoinAll(", ",BR698,BR700,BR702,BR693)=0,"*",JoinAll(", ",BR698,BR700,BR702,BR693)),"*")</f>
        <v>*</v>
      </c>
      <c r="BS705" s="58" t="str">
        <f>IF(BS$9="Include",IF(JoinAll(", ",BS698,BS700,BS702,BS693)=0,"*",JoinAll(", ",BS698,BS700,BS702,BS693)),"*")</f>
        <v>US</v>
      </c>
      <c r="BT705" s="58" t="str">
        <f>IF(BT$9="Include",IF(JoinAll(", ",BT698,BT700,BT702,BT693)=0,"*",JoinAll(", ",BT698,BT700,BT702,BT693)),"*")</f>
        <v>GB, US</v>
      </c>
      <c r="BU705" s="58" t="str">
        <f>IF(BU$9="Include",IF(JoinAll(", ",BU698,BU700,BU702,BU693)=0,"*",JoinAll(", ",BU698,BU700,BU702,BU693)),"*")</f>
        <v>*</v>
      </c>
      <c r="BV705" s="58" t="str">
        <f>IF(BV$9="Include",IF(JoinAll(", ",BV698,BV700,BV702,BV693)=0,"*",JoinAll(", ",BV698,BV700,BV702,BV693)),"*")</f>
        <v>GB, US</v>
      </c>
      <c r="BW705" s="58" t="str">
        <f>IF(BW$9="Include",IF(JoinAll(", ",BW698,BW700,BW702,BW693)=0,"*",JoinAll(", ",BW698,BW700,BW702,BW693)),"*")</f>
        <v>*</v>
      </c>
      <c r="BX705" s="58" t="str">
        <f>IF(BX$9="Include",IF(JoinAll(", ",BX698,BX700,BX702,BX693)=0,"*",JoinAll(", ",BX698,BX700,BX702,BX693)),"*")</f>
        <v>US</v>
      </c>
      <c r="BY705" s="58" t="str">
        <f>IF(BY$9="Include",IF(JoinAll(", ",BY698,BY700,BY702,BY693)=0,"*",JoinAll(", ",BY698,BY700,BY702,BY693)),"*")</f>
        <v>*</v>
      </c>
      <c r="BZ705" s="58" t="str">
        <f>IF(BZ$9="Include",IF(JoinAll(", ",BZ698,BZ700,BZ702,BZ693)=0,"*",JoinAll(", ",BZ698,BZ700,BZ702,BZ693)),"*")</f>
        <v>*</v>
      </c>
      <c r="CA705" s="58" t="str">
        <f>IF(CA$9="Include",IF(JoinAll(", ",CA698,CA700,CA702,CA693)=0,"*",JoinAll(", ",CA698,CA700,CA702,CA693)),"*")</f>
        <v>*</v>
      </c>
      <c r="CB705" s="58" t="str">
        <f>IF(CB$9="Include",IF(JoinAll(", ",CB698,CB700,CB702,CB693)=0,"*",JoinAll(", ",CB698,CB700,CB702,CB693)),"*")</f>
        <v>US, ZZ</v>
      </c>
      <c r="CC705" s="58" t="str">
        <f>IF(CC$9="Include",IF(JoinAll(", ",CC698,CC700,CC702,CC693)=0,"*",JoinAll(", ",CC698,CC700,CC702,CC693)),"*")</f>
        <v>US</v>
      </c>
      <c r="CD705" s="58" t="str">
        <f>IF(CD$9="Include",IF(JoinAll(", ",CD698,CD700,CD702,CD693)=0,"*",JoinAll(", ",CD698,CD700,CD702,CD693)),"*")</f>
        <v>*</v>
      </c>
      <c r="CE705" s="58" t="str">
        <f>IF(CE$9="Include",IF(JoinAll(", ",CE698,CE700,CE702,CE693)=0,"*",JoinAll(", ",CE698,CE700,CE702,CE693)),"*")</f>
        <v>*</v>
      </c>
      <c r="CF705" s="58" t="str">
        <f>IF(CF$9="Include",IF(JoinAll(", ",CF698,CF700,CF702,CF693)=0,"*",JoinAll(", ",CF698,CF700,CF702,CF693)),"*")</f>
        <v>*</v>
      </c>
      <c r="CG705" s="58" t="str">
        <f>IF(CG$9="Include",IF(JoinAll(", ",CG698,CG700,CG702,CG693)=0,"*",JoinAll(", ",CG698,CG700,CG702,CG693)),"*")</f>
        <v>US</v>
      </c>
      <c r="CH705" s="58" t="str">
        <f>IF(CH$9="Include",IF(JoinAll(", ",CH698,CH700,CH702,CH693)=0,"*",JoinAll(", ",CH698,CH700,CH702,CH693)),"*")</f>
        <v>GB, US</v>
      </c>
      <c r="CI705" s="58" t="str">
        <f>IF(CI$9="Include",IF(JoinAll(", ",CI698,CI700,CI702,CI693)=0,"*",JoinAll(", ",CI698,CI700,CI702,CI693)),"*")</f>
        <v>*</v>
      </c>
      <c r="CJ705" s="58" t="str">
        <f>IF(CJ$9="Include",IF(JoinAll(", ",CJ698,CJ700,CJ702,CJ693)=0,"*",JoinAll(", ",CJ698,CJ700,CJ702,CJ693)),"*")</f>
        <v>GB</v>
      </c>
      <c r="CK705" s="58" t="str">
        <f>IF(CK$9="Include",IF(JoinAll(", ",CK698,CK700,CK702,CK693)=0,"*",JoinAll(", ",CK698,CK700,CK702,CK693)),"*")</f>
        <v>GB</v>
      </c>
      <c r="CL705" s="58" t="str">
        <f>IF(CL$9="Include",IF(JoinAll(", ",CL698,CL700,CL702,CL693)=0,"*",JoinAll(", ",CL698,CL700,CL702,CL693)),"*")</f>
        <v>GB, US</v>
      </c>
      <c r="CM705" s="58" t="str">
        <f>IF(CM$9="Include",IF(JoinAll(", ",CM698,CM700,CM702,CM693)=0,"*",JoinAll(", ",CM698,CM700,CM702,CM693)),"*")</f>
        <v>*</v>
      </c>
      <c r="CN705" s="58" t="str">
        <f>IF(CN$9="Include",IF(JoinAll(", ",CN698,CN700,CN702,CN693)=0,"*",JoinAll(", ",CN698,CN700,CN702,CN693)),"*")</f>
        <v>*</v>
      </c>
      <c r="CO705" s="58" t="str">
        <f>IF(CO$9="Include",IF(JoinAll(", ",CO698,CO700,CO702,CO693)=0,"*",JoinAll(", ",CO698,CO700,CO702,CO693)),"*")</f>
        <v>GB, US</v>
      </c>
      <c r="CP705" s="58" t="str">
        <f>IF(CP$9="Include",IF(JoinAll(", ",CP698,CP700,CP702,CP693)=0,"*",JoinAll(", ",CP698,CP700,CP702,CP693)),"*")</f>
        <v>*</v>
      </c>
      <c r="CQ705" s="58" t="str">
        <f>IF(CQ$9="Include",IF(JoinAll(", ",CQ698,CQ700,CQ702,CQ693)=0,"*",JoinAll(", ",CQ698,CQ700,CQ702,CQ693)),"*")</f>
        <v>US</v>
      </c>
      <c r="CR705" s="58" t="str">
        <f>IF(CR$9="Include",IF(JoinAll(", ",CR698,CR700,CR702,CR693)=0,"*",JoinAll(", ",CR698,CR700,CR702,CR693)),"*")</f>
        <v>*</v>
      </c>
      <c r="CS705" s="58" t="str">
        <f>IF(CS$9="Include",IF(JoinAll(", ",CS698,CS700,CS702,CS693)=0,"*",JoinAll(", ",CS698,CS700,CS702,CS693)),"*")</f>
        <v>DE</v>
      </c>
      <c r="CT705" s="58" t="str">
        <f>IF(CT$9="Include",IF(JoinAll(", ",CT698,CT700,CT702,CT693)=0,"*",JoinAll(", ",CT698,CT700,CT702,CT693)),"*")</f>
        <v>*</v>
      </c>
      <c r="CU705" s="58" t="str">
        <f>IF(CU$9="Include",IF(JoinAll(", ",CU698,CU700,CU702,CU693)=0,"*",JoinAll(", ",CU698,CU700,CU702,CU693)),"*")</f>
        <v>*</v>
      </c>
      <c r="CV705" s="58" t="str">
        <f>IF(CV$9="Include",IF(JoinAll(", ",CV698,CV700,CV702,CV693)=0,"*",JoinAll(", ",CV698,CV700,CV702,CV693)),"*")</f>
        <v>*</v>
      </c>
      <c r="CW705" s="58" t="str">
        <f>IF(CW$9="Include",IF(JoinAll(", ",CW698,CW700,CW702,CW693)=0,"*",JoinAll(", ",CW698,CW700,CW702,CW693)),"*")</f>
        <v>GB, US</v>
      </c>
      <c r="CX705" s="58" t="str">
        <f>IF(CX$9="Include",IF(JoinAll(", ",CX698,CX700,CX702,CX693)=0,"*",JoinAll(", ",CX698,CX700,CX702,CX693)),"*")</f>
        <v>*</v>
      </c>
      <c r="CY705" s="58" t="str">
        <f>IF(CY$9="Include",IF(JoinAll(", ",CY698,CY700,CY702,CY693)=0,"*",JoinAll(", ",CY698,CY700,CY702,CY693)),"*")</f>
        <v>GB, US</v>
      </c>
      <c r="CZ705" s="58" t="str">
        <f>IF(CZ$9="Include",IF(JoinAll(", ",CZ698,CZ700,CZ702,CZ693)=0,"*",JoinAll(", ",CZ698,CZ700,CZ702,CZ693)),"*")</f>
        <v>*</v>
      </c>
      <c r="DA705" s="58" t="str">
        <f>IF(DA$9="Include",IF(JoinAll(", ",DA698,DA700,DA702,DA693)=0,"*",JoinAll(", ",DA698,DA700,DA702,DA693)),"*")</f>
        <v>GB, US</v>
      </c>
      <c r="DB705" s="58" t="str">
        <f>IF(DB$9="Include",IF(JoinAll(", ",DB698,DB700,DB702,DB693)=0,"*",JoinAll(", ",DB698,DB700,DB702,DB693)),"*")</f>
        <v>*</v>
      </c>
      <c r="DC705" s="58" t="str">
        <f>IF(DC$9="Include",IF(JoinAll(", ",DC698,DC700,DC702,DC693)=0,"*",JoinAll(", ",DC698,DC700,DC702,DC693)),"*")</f>
        <v>*</v>
      </c>
      <c r="DD705" s="58" t="str">
        <f>IF(DD$9="Include",IF(JoinAll(", ",DD698,DD700,DD702,DD693)=0,"*",JoinAll(", ",DD698,DD700,DD702,DD693)),"*")</f>
        <v>US</v>
      </c>
      <c r="DE705" s="58" t="str">
        <f>IF(DE$9="Include",IF(JoinAll(", ",DE698,DE700,DE702,DE693)=0,"*",JoinAll(", ",DE698,DE700,DE702,DE693)),"*")</f>
        <v>US</v>
      </c>
      <c r="DF705" s="58" t="str">
        <f>IF(DF$9="Include",IF(JoinAll(", ",DF698,DF700,DF702,DF693)=0,"*",JoinAll(", ",DF698,DF700,DF702,DF693)),"*")</f>
        <v>*</v>
      </c>
      <c r="DG705" s="58" t="str">
        <f>IF(DG$9="Include",IF(JoinAll(", ",DG698,DG700,DG702,DG693)=0,"*",JoinAll(", ",DG698,DG700,DG702,DG693)),"*")</f>
        <v>GB, US</v>
      </c>
      <c r="DH705" s="58" t="str">
        <f>IF(DH$9="Include",IF(JoinAll(", ",DH698,DH700,DH702,DH693)=0,"*",JoinAll(", ",DH698,DH700,DH702,DH693)),"*")</f>
        <v>GB, US</v>
      </c>
      <c r="DI705" s="58" t="str">
        <f>IF(DI$9="Include",IF(JoinAll(", ",DI698,DI700,DI702,DI693)=0,"*",JoinAll(", ",DI698,DI700,DI702,DI693)),"*")</f>
        <v>AU, US</v>
      </c>
      <c r="DJ705" s="58" t="str">
        <f>IF(DJ$9="Include",IF(JoinAll(", ",DJ698,DJ700,DJ702,DJ693)=0,"*",JoinAll(", ",DJ698,DJ700,DJ702,DJ693)),"*")</f>
        <v>GB, US</v>
      </c>
      <c r="DK705" s="58" t="str">
        <f>IF(DK$9="Include",IF(JoinAll(", ",DK698,DK700,DK702,DK693)=0,"*",JoinAll(", ",DK698,DK700,DK702,DK693)),"*")</f>
        <v>*</v>
      </c>
      <c r="DL705" s="58" t="str">
        <f>IF(DL$9="Include",IF(JoinAll(", ",DL698,DL700,DL702,DL693)=0,"*",JoinAll(", ",DL698,DL700,DL702,DL693)),"*")</f>
        <v>GB</v>
      </c>
      <c r="DM705" s="58" t="str">
        <f>IF(DM$9="Include",IF(JoinAll(", ",DM698,DM700,DM702,DM693)=0,"*",JoinAll(", ",DM698,DM700,DM702,DM693)),"*")</f>
        <v>*</v>
      </c>
      <c r="DN705" s="58" t="str">
        <f>IF(DN$9="Include",IF(JoinAll(", ",DN698,DN700,DN702,DN693)=0,"*",JoinAll(", ",DN698,DN700,DN702,DN693)),"*")</f>
        <v>GB</v>
      </c>
      <c r="DO705" s="58" t="str">
        <f>IF(DO$9="Include",IF(JoinAll(", ",DO698,DO700,DO702,DO693)=0,"*",JoinAll(", ",DO698,DO700,DO702,DO693)),"*")</f>
        <v>*</v>
      </c>
      <c r="DP705" s="58" t="str">
        <f>IF(DP$9="Include",IF(JoinAll(", ",DP698,DP700,DP702,DP693)=0,"*",JoinAll(", ",DP698,DP700,DP702,DP693)),"*")</f>
        <v>GB, US</v>
      </c>
      <c r="DQ705" s="58" t="str">
        <f>IF(DQ$9="Include",IF(JoinAll(", ",DQ698,DQ700,DQ702,DQ693)=0,"*",JoinAll(", ",DQ698,DQ700,DQ702,DQ693)),"*")</f>
        <v>*</v>
      </c>
      <c r="DR705" s="58" t="str">
        <f>IF(DR$9="Include",IF(JoinAll(", ",DR698,DR700,DR702,DR693)=0,"*",JoinAll(", ",DR698,DR700,DR702,DR693)),"*")</f>
        <v>*</v>
      </c>
      <c r="DS705" s="58" t="str">
        <f>IF(DS$9="Include",IF(JoinAll(", ",DS698,DS700,DS702,DS693)=0,"*",JoinAll(", ",DS698,DS700,DS702,DS693)),"*")</f>
        <v>*</v>
      </c>
      <c r="DT705" s="58" t="str">
        <f>IF(DT$9="Include",IF(JoinAll(", ",DT698,DT700,DT702,DT693)=0,"*",JoinAll(", ",DT698,DT700,DT702,DT693)),"*")</f>
        <v>US</v>
      </c>
      <c r="DU705" s="58" t="str">
        <f>IF(DU$9="Include",IF(JoinAll(", ",DU698,DU700,DU702,DU693)=0,"*",JoinAll(", ",DU698,DU700,DU702,DU693)),"*")</f>
        <v>*</v>
      </c>
      <c r="DV705" s="58" t="str">
        <f>IF(DV$9="Include",IF(JoinAll(", ",DV698,DV700,DV702,DV693)=0,"*",JoinAll(", ",DV698,DV700,DV702,DV693)),"*")</f>
        <v>*</v>
      </c>
      <c r="DW705" s="58" t="str">
        <f>IF(DW$9="Include",IF(JoinAll(", ",DW698,DW700,DW702,DW693)=0,"*",JoinAll(", ",DW698,DW700,DW702,DW693)),"*")</f>
        <v>*</v>
      </c>
      <c r="DX705" s="58" t="str">
        <f>IF(DX$9="Include",IF(JoinAll(", ",DX698,DX700,DX702,DX693)=0,"*",JoinAll(", ",DX698,DX700,DX702,DX693)),"*")</f>
        <v>*</v>
      </c>
      <c r="DY705" s="58" t="str">
        <f>IF(DY$9="Include",IF(JoinAll(", ",DY698,DY700,DY702,DY693)=0,"*",JoinAll(", ",DY698,DY700,DY702,DY693)),"*")</f>
        <v>GB, US</v>
      </c>
      <c r="DZ705" s="58" t="str">
        <f>IF(DZ$9="Include",IF(JoinAll(", ",DZ698,DZ700,DZ702,DZ693)=0,"*",JoinAll(", ",DZ698,DZ700,DZ702,DZ693)),"*")</f>
        <v>*</v>
      </c>
      <c r="EA705" s="58" t="str">
        <f>IF(EA$9="Include",IF(JoinAll(", ",EA698,EA700,EA702,EA693)=0,"*",JoinAll(", ",EA698,EA700,EA702,EA693)),"*")</f>
        <v>IR, US</v>
      </c>
      <c r="EB705" s="58" t="str">
        <f>IF(EB$9="Include",IF(JoinAll(", ",EB698,EB700,EB702,EB693)=0,"*",JoinAll(", ",EB698,EB700,EB702,EB693)),"*")</f>
        <v>ZZ</v>
      </c>
      <c r="EC705" s="58" t="str">
        <f>IF(EC$9="Include",IF(JoinAll(", ",EC698,EC700,EC702,EC693)=0,"*",JoinAll(", ",EC698,EC700,EC702,EC693)),"*")</f>
        <v>DE, US</v>
      </c>
      <c r="ED705" s="58" t="str">
        <f>IF(ED$9="Include",IF(JoinAll(", ",ED698,ED700,ED702,ED693)=0,"*",JoinAll(", ",ED698,ED700,ED702,ED693)),"*")</f>
        <v>*</v>
      </c>
      <c r="EE705" s="58" t="str">
        <f>IF(EE$9="Include",IF(JoinAll(", ",EE698,EE700,EE702,EE693)=0,"*",JoinAll(", ",EE698,EE700,EE702,EE693)),"*")</f>
        <v>GB</v>
      </c>
      <c r="EF705" s="58" t="str">
        <f>IF(EF$9="Include",IF(JoinAll(", ",EF698,EF700,EF702,EF693)=0,"*",JoinAll(", ",EF698,EF700,EF702,EF693)),"*")</f>
        <v>DE, ZZ</v>
      </c>
      <c r="EG705" s="58" t="str">
        <f>IF(EG$9="Include",IF(JoinAll(", ",EG698,EG700,EG702,EG693)=0,"*",JoinAll(", ",EG698,EG700,EG702,EG693)),"*")</f>
        <v>*</v>
      </c>
      <c r="EH705" s="58" t="str">
        <f>IF(EH$9="Include",IF(JoinAll(", ",EH698,EH700,EH702,EH693)=0,"*",JoinAll(", ",EH698,EH700,EH702,EH693)),"*")</f>
        <v>GB, US</v>
      </c>
      <c r="EI705" s="58" t="str">
        <f>IF(EI$9="Include",IF(JoinAll(", ",EI698,EI700,EI702,EI693)=0,"*",JoinAll(", ",EI698,EI700,EI702,EI693)),"*")</f>
        <v>*</v>
      </c>
      <c r="EJ705" s="58" t="str">
        <f>IF(EJ$9="Include",IF(JoinAll(", ",EJ698,EJ700,EJ702,EJ693)=0,"*",JoinAll(", ",EJ698,EJ700,EJ702,EJ693)),"*")</f>
        <v>GB, US, ZZ</v>
      </c>
      <c r="EK705" s="58" t="str">
        <f>IF(EK$9="Include",IF(JoinAll(", ",EK698,EK700,EK702,EK693)=0,"*",JoinAll(", ",EK698,EK700,EK702,EK693)),"*")</f>
        <v>*</v>
      </c>
      <c r="EL705" s="109"/>
      <c r="EM705" s="109"/>
    </row>
    <row r="706" spans="1:143" s="58" customFormat="1" ht="12.75" customHeight="1" x14ac:dyDescent="0.25">
      <c r="A706" s="5"/>
      <c r="B706" s="96"/>
      <c r="C706" s="96"/>
      <c r="D706" s="96"/>
      <c r="E706" s="96"/>
      <c r="F706" s="96"/>
      <c r="G706" s="4" t="s">
        <v>4055</v>
      </c>
      <c r="H706" s="18"/>
      <c r="I706" s="18"/>
      <c r="J706" s="58" t="str">
        <f>IF(J$9="Include",IF(AND(J691="No",J695="No"),"Yes","No"),"*")</f>
        <v>No</v>
      </c>
      <c r="K706" s="58" t="str">
        <f>IF(K$9="Include",IF(AND(K691="No",K695="No"),"Yes","No"),"*")</f>
        <v>No</v>
      </c>
      <c r="L706" s="58" t="str">
        <f>IF(L$9="Include",IF(AND(L691="No",L695="No"),"Yes","No"),"*")</f>
        <v>*</v>
      </c>
      <c r="M706" s="58" t="str">
        <f>IF(M$9="Include",IF(AND(M691="No",M695="No"),"Yes","No"),"*")</f>
        <v>No</v>
      </c>
      <c r="N706" s="58" t="str">
        <f t="shared" ref="N706:AT706" si="495">IF(N$9="Include",IF(AND(N691="No",N695="No"),"Yes","No"),"*")</f>
        <v>*</v>
      </c>
      <c r="O706" s="58" t="str">
        <f t="shared" si="495"/>
        <v>No</v>
      </c>
      <c r="P706" s="58" t="str">
        <f t="shared" si="495"/>
        <v>*</v>
      </c>
      <c r="Q706" s="58" t="str">
        <f t="shared" si="495"/>
        <v>No</v>
      </c>
      <c r="R706" s="58" t="str">
        <f t="shared" si="495"/>
        <v>*</v>
      </c>
      <c r="S706" s="58" t="str">
        <f t="shared" si="495"/>
        <v>No</v>
      </c>
      <c r="T706" s="58" t="str">
        <f t="shared" si="495"/>
        <v>*</v>
      </c>
      <c r="U706" s="58" t="str">
        <f t="shared" si="495"/>
        <v>Yes</v>
      </c>
      <c r="V706" s="58" t="str">
        <f t="shared" si="495"/>
        <v>No</v>
      </c>
      <c r="W706" s="58" t="str">
        <f t="shared" si="495"/>
        <v>No</v>
      </c>
      <c r="X706" s="58" t="str">
        <f t="shared" si="495"/>
        <v>*</v>
      </c>
      <c r="Y706" s="58" t="str">
        <f t="shared" si="495"/>
        <v>No</v>
      </c>
      <c r="Z706" s="58" t="str">
        <f t="shared" si="495"/>
        <v>*</v>
      </c>
      <c r="AA706" s="58" t="str">
        <f t="shared" si="495"/>
        <v>No</v>
      </c>
      <c r="AB706" s="58" t="str">
        <f t="shared" si="495"/>
        <v>*</v>
      </c>
      <c r="AC706" s="58" t="str">
        <f t="shared" si="495"/>
        <v>No</v>
      </c>
      <c r="AD706" s="58" t="str">
        <f t="shared" si="495"/>
        <v>No</v>
      </c>
      <c r="AE706" s="58" t="str">
        <f t="shared" si="495"/>
        <v>*</v>
      </c>
      <c r="AF706" s="58" t="str">
        <f t="shared" si="495"/>
        <v>No</v>
      </c>
      <c r="AG706" s="58" t="str">
        <f t="shared" si="495"/>
        <v>No</v>
      </c>
      <c r="AH706" s="58" t="str">
        <f t="shared" si="495"/>
        <v>No</v>
      </c>
      <c r="AI706" s="58" t="str">
        <f t="shared" si="495"/>
        <v>*</v>
      </c>
      <c r="AJ706" s="58" t="str">
        <f t="shared" si="495"/>
        <v>No</v>
      </c>
      <c r="AK706" s="58" t="str">
        <f t="shared" si="495"/>
        <v>*</v>
      </c>
      <c r="AL706" s="58" t="str">
        <f t="shared" si="495"/>
        <v>No</v>
      </c>
      <c r="AM706" s="58" t="str">
        <f t="shared" si="495"/>
        <v>Yes</v>
      </c>
      <c r="AN706" s="58" t="str">
        <f t="shared" si="495"/>
        <v>No</v>
      </c>
      <c r="AO706" s="58" t="str">
        <f t="shared" si="495"/>
        <v>*</v>
      </c>
      <c r="AP706" s="58" t="str">
        <f t="shared" si="495"/>
        <v>Yes</v>
      </c>
      <c r="AQ706" s="58" t="str">
        <f t="shared" si="495"/>
        <v>*</v>
      </c>
      <c r="AR706" s="58" t="str">
        <f t="shared" si="495"/>
        <v>No</v>
      </c>
      <c r="AS706" s="58" t="str">
        <f t="shared" si="495"/>
        <v>*</v>
      </c>
      <c r="AT706" s="58" t="str">
        <f t="shared" si="495"/>
        <v>No</v>
      </c>
      <c r="AU706" s="58" t="str">
        <f t="shared" ref="AU706:DF706" si="496">IF(AU$9="Include",IF(AND(AU691="No",AU695="No"),"Yes","No"),"*")</f>
        <v>No</v>
      </c>
      <c r="AV706" s="58" t="str">
        <f t="shared" si="496"/>
        <v>*</v>
      </c>
      <c r="AW706" s="58" t="str">
        <f t="shared" si="496"/>
        <v>*</v>
      </c>
      <c r="AX706" s="58" t="str">
        <f t="shared" si="496"/>
        <v>*</v>
      </c>
      <c r="AY706" s="58" t="str">
        <f t="shared" si="496"/>
        <v>*</v>
      </c>
      <c r="AZ706" s="58" t="str">
        <f t="shared" si="496"/>
        <v>No</v>
      </c>
      <c r="BA706" s="58" t="str">
        <f t="shared" si="496"/>
        <v>Yes</v>
      </c>
      <c r="BB706" s="58" t="str">
        <f t="shared" si="496"/>
        <v>No</v>
      </c>
      <c r="BC706" s="58" t="str">
        <f t="shared" si="496"/>
        <v>No</v>
      </c>
      <c r="BD706" s="58" t="str">
        <f t="shared" si="496"/>
        <v>No</v>
      </c>
      <c r="BE706" s="58" t="str">
        <f t="shared" si="496"/>
        <v>*</v>
      </c>
      <c r="BF706" s="58" t="str">
        <f t="shared" si="496"/>
        <v>*</v>
      </c>
      <c r="BG706" s="58" t="str">
        <f t="shared" si="496"/>
        <v>No</v>
      </c>
      <c r="BH706" s="58" t="str">
        <f t="shared" si="496"/>
        <v>*</v>
      </c>
      <c r="BI706" s="58" t="str">
        <f t="shared" si="496"/>
        <v>No</v>
      </c>
      <c r="BJ706" s="58" t="str">
        <f t="shared" si="496"/>
        <v>No</v>
      </c>
      <c r="BK706" s="58" t="str">
        <f t="shared" si="496"/>
        <v>*</v>
      </c>
      <c r="BL706" s="58" t="str">
        <f t="shared" si="496"/>
        <v>No</v>
      </c>
      <c r="BM706" s="58" t="str">
        <f t="shared" si="496"/>
        <v>*</v>
      </c>
      <c r="BN706" s="58" t="str">
        <f t="shared" si="496"/>
        <v>Yes</v>
      </c>
      <c r="BO706" s="58" t="str">
        <f t="shared" si="496"/>
        <v>No</v>
      </c>
      <c r="BP706" s="58" t="str">
        <f t="shared" si="496"/>
        <v>*</v>
      </c>
      <c r="BQ706" s="58" t="str">
        <f t="shared" si="496"/>
        <v>No</v>
      </c>
      <c r="BR706" s="58" t="str">
        <f t="shared" si="496"/>
        <v>*</v>
      </c>
      <c r="BS706" s="58" t="str">
        <f t="shared" si="496"/>
        <v>No</v>
      </c>
      <c r="BT706" s="58" t="str">
        <f t="shared" si="496"/>
        <v>No</v>
      </c>
      <c r="BU706" s="58" t="str">
        <f t="shared" si="496"/>
        <v>*</v>
      </c>
      <c r="BV706" s="58" t="str">
        <f t="shared" si="496"/>
        <v>No</v>
      </c>
      <c r="BW706" s="58" t="str">
        <f t="shared" si="496"/>
        <v>*</v>
      </c>
      <c r="BX706" s="58" t="str">
        <f t="shared" si="496"/>
        <v>No</v>
      </c>
      <c r="BY706" s="58" t="str">
        <f t="shared" si="496"/>
        <v>*</v>
      </c>
      <c r="BZ706" s="58" t="str">
        <f t="shared" si="496"/>
        <v>No</v>
      </c>
      <c r="CA706" s="58" t="str">
        <f t="shared" si="496"/>
        <v>Yes</v>
      </c>
      <c r="CB706" s="58" t="str">
        <f t="shared" si="496"/>
        <v>No</v>
      </c>
      <c r="CC706" s="58" t="str">
        <f t="shared" si="496"/>
        <v>No</v>
      </c>
      <c r="CD706" s="58" t="str">
        <f t="shared" si="496"/>
        <v>*</v>
      </c>
      <c r="CE706" s="58" t="str">
        <f t="shared" si="496"/>
        <v>*</v>
      </c>
      <c r="CF706" s="58" t="str">
        <f t="shared" si="496"/>
        <v>*</v>
      </c>
      <c r="CG706" s="58" t="str">
        <f t="shared" si="496"/>
        <v>No</v>
      </c>
      <c r="CH706" s="58" t="str">
        <f t="shared" si="496"/>
        <v>No</v>
      </c>
      <c r="CI706" s="58" t="str">
        <f t="shared" si="496"/>
        <v>*</v>
      </c>
      <c r="CJ706" s="58" t="str">
        <f t="shared" si="496"/>
        <v>No</v>
      </c>
      <c r="CK706" s="58" t="str">
        <f t="shared" si="496"/>
        <v>No</v>
      </c>
      <c r="CL706" s="58" t="str">
        <f t="shared" si="496"/>
        <v>No</v>
      </c>
      <c r="CM706" s="58" t="str">
        <f t="shared" si="496"/>
        <v>*</v>
      </c>
      <c r="CN706" s="58" t="str">
        <f t="shared" si="496"/>
        <v>No</v>
      </c>
      <c r="CO706" s="58" t="str">
        <f t="shared" si="496"/>
        <v>No</v>
      </c>
      <c r="CP706" s="58" t="str">
        <f t="shared" si="496"/>
        <v>*</v>
      </c>
      <c r="CQ706" s="58" t="str">
        <f t="shared" si="496"/>
        <v>No</v>
      </c>
      <c r="CR706" s="58" t="str">
        <f t="shared" si="496"/>
        <v>Yes</v>
      </c>
      <c r="CS706" s="58" t="str">
        <f t="shared" si="496"/>
        <v>No</v>
      </c>
      <c r="CT706" s="58" t="str">
        <f t="shared" si="496"/>
        <v>*</v>
      </c>
      <c r="CU706" s="58" t="str">
        <f t="shared" si="496"/>
        <v>No</v>
      </c>
      <c r="CV706" s="58" t="str">
        <f t="shared" si="496"/>
        <v>*</v>
      </c>
      <c r="CW706" s="58" t="str">
        <f t="shared" si="496"/>
        <v>No</v>
      </c>
      <c r="CX706" s="58" t="str">
        <f t="shared" si="496"/>
        <v>*</v>
      </c>
      <c r="CY706" s="58" t="str">
        <f t="shared" si="496"/>
        <v>No</v>
      </c>
      <c r="CZ706" s="58" t="str">
        <f t="shared" si="496"/>
        <v>*</v>
      </c>
      <c r="DA706" s="58" t="str">
        <f t="shared" si="496"/>
        <v>No</v>
      </c>
      <c r="DB706" s="58" t="str">
        <f t="shared" si="496"/>
        <v>*</v>
      </c>
      <c r="DC706" s="58" t="str">
        <f t="shared" si="496"/>
        <v>*</v>
      </c>
      <c r="DD706" s="58" t="str">
        <f t="shared" si="496"/>
        <v>No</v>
      </c>
      <c r="DE706" s="58" t="str">
        <f t="shared" si="496"/>
        <v>No</v>
      </c>
      <c r="DF706" s="58" t="str">
        <f t="shared" si="496"/>
        <v>*</v>
      </c>
      <c r="DG706" s="58" t="str">
        <f t="shared" ref="DG706:EK706" si="497">IF(DG$9="Include",IF(AND(DG691="No",DG695="No"),"Yes","No"),"*")</f>
        <v>No</v>
      </c>
      <c r="DH706" s="58" t="str">
        <f t="shared" si="497"/>
        <v>No</v>
      </c>
      <c r="DI706" s="58" t="str">
        <f t="shared" si="497"/>
        <v>No</v>
      </c>
      <c r="DJ706" s="58" t="str">
        <f t="shared" si="497"/>
        <v>No</v>
      </c>
      <c r="DK706" s="58" t="str">
        <f t="shared" si="497"/>
        <v>*</v>
      </c>
      <c r="DL706" s="58" t="str">
        <f t="shared" si="497"/>
        <v>No</v>
      </c>
      <c r="DM706" s="58" t="str">
        <f t="shared" si="497"/>
        <v>*</v>
      </c>
      <c r="DN706" s="58" t="str">
        <f t="shared" si="497"/>
        <v>No</v>
      </c>
      <c r="DO706" s="58" t="str">
        <f t="shared" si="497"/>
        <v>*</v>
      </c>
      <c r="DP706" s="58" t="str">
        <f t="shared" si="497"/>
        <v>No</v>
      </c>
      <c r="DQ706" s="58" t="str">
        <f t="shared" si="497"/>
        <v>*</v>
      </c>
      <c r="DR706" s="58" t="str">
        <f t="shared" si="497"/>
        <v>*</v>
      </c>
      <c r="DS706" s="58" t="str">
        <f t="shared" si="497"/>
        <v>Yes</v>
      </c>
      <c r="DT706" s="58" t="str">
        <f t="shared" si="497"/>
        <v>No</v>
      </c>
      <c r="DU706" s="58" t="str">
        <f t="shared" si="497"/>
        <v>*</v>
      </c>
      <c r="DV706" s="58" t="str">
        <f t="shared" si="497"/>
        <v>*</v>
      </c>
      <c r="DW706" s="58" t="str">
        <f t="shared" si="497"/>
        <v>Yes</v>
      </c>
      <c r="DX706" s="58" t="str">
        <f t="shared" si="497"/>
        <v>No</v>
      </c>
      <c r="DY706" s="58" t="str">
        <f t="shared" si="497"/>
        <v>No</v>
      </c>
      <c r="DZ706" s="58" t="str">
        <f t="shared" si="497"/>
        <v>*</v>
      </c>
      <c r="EA706" s="58" t="str">
        <f t="shared" si="497"/>
        <v>No</v>
      </c>
      <c r="EB706" s="58" t="str">
        <f t="shared" si="497"/>
        <v>No</v>
      </c>
      <c r="EC706" s="58" t="str">
        <f t="shared" si="497"/>
        <v>No</v>
      </c>
      <c r="ED706" s="58" t="str">
        <f t="shared" si="497"/>
        <v>*</v>
      </c>
      <c r="EE706" s="58" t="str">
        <f t="shared" si="497"/>
        <v>No</v>
      </c>
      <c r="EF706" s="58" t="str">
        <f t="shared" si="497"/>
        <v>No</v>
      </c>
      <c r="EG706" s="58" t="str">
        <f t="shared" si="497"/>
        <v>*</v>
      </c>
      <c r="EH706" s="58" t="str">
        <f t="shared" si="497"/>
        <v>No</v>
      </c>
      <c r="EI706" s="58" t="str">
        <f t="shared" si="497"/>
        <v>*</v>
      </c>
      <c r="EJ706" s="58" t="str">
        <f t="shared" si="497"/>
        <v>No</v>
      </c>
      <c r="EK706" s="58" t="str">
        <f t="shared" si="497"/>
        <v>*</v>
      </c>
      <c r="EL706" s="109"/>
      <c r="EM706" s="109"/>
    </row>
    <row r="707" spans="1:143" s="58" customFormat="1" ht="12.75" customHeight="1" x14ac:dyDescent="0.25">
      <c r="A707" s="5"/>
      <c r="B707" s="96"/>
      <c r="C707" s="96"/>
      <c r="D707" s="96"/>
      <c r="E707" s="96"/>
      <c r="F707" s="96"/>
      <c r="G707" s="4" t="s">
        <v>4166</v>
      </c>
      <c r="H707" s="18"/>
      <c r="I707" s="18"/>
      <c r="J707" s="58" t="str">
        <f t="shared" ref="J707:AO707" si="498">IF(J$9="Include",IF(OR(J703="Yes",J558="Yes"),"Yes","No"),"*")</f>
        <v>Yes</v>
      </c>
      <c r="K707" s="58" t="str">
        <f t="shared" si="498"/>
        <v>Yes</v>
      </c>
      <c r="L707" s="58" t="str">
        <f t="shared" si="498"/>
        <v>*</v>
      </c>
      <c r="M707" s="58" t="str">
        <f t="shared" si="498"/>
        <v>Yes</v>
      </c>
      <c r="N707" s="58" t="str">
        <f t="shared" si="498"/>
        <v>*</v>
      </c>
      <c r="O707" s="58" t="str">
        <f t="shared" si="498"/>
        <v>Yes</v>
      </c>
      <c r="P707" s="58" t="str">
        <f t="shared" si="498"/>
        <v>*</v>
      </c>
      <c r="Q707" s="58" t="str">
        <f t="shared" si="498"/>
        <v>Yes</v>
      </c>
      <c r="R707" s="58" t="str">
        <f t="shared" si="498"/>
        <v>*</v>
      </c>
      <c r="S707" s="58" t="str">
        <f t="shared" si="498"/>
        <v>Yes</v>
      </c>
      <c r="T707" s="58" t="str">
        <f t="shared" si="498"/>
        <v>*</v>
      </c>
      <c r="U707" s="58" t="str">
        <f t="shared" si="498"/>
        <v>Yes</v>
      </c>
      <c r="V707" s="58" t="str">
        <f t="shared" si="498"/>
        <v>Yes</v>
      </c>
      <c r="W707" s="58" t="str">
        <f t="shared" si="498"/>
        <v>Yes</v>
      </c>
      <c r="X707" s="58" t="str">
        <f t="shared" si="498"/>
        <v>*</v>
      </c>
      <c r="Y707" s="58" t="str">
        <f t="shared" si="498"/>
        <v>Yes</v>
      </c>
      <c r="Z707" s="58" t="str">
        <f t="shared" si="498"/>
        <v>*</v>
      </c>
      <c r="AA707" s="58" t="str">
        <f t="shared" si="498"/>
        <v>Yes</v>
      </c>
      <c r="AB707" s="58" t="str">
        <f t="shared" si="498"/>
        <v>*</v>
      </c>
      <c r="AC707" s="58" t="str">
        <f t="shared" si="498"/>
        <v>Yes</v>
      </c>
      <c r="AD707" s="58" t="str">
        <f t="shared" si="498"/>
        <v>Yes</v>
      </c>
      <c r="AE707" s="58" t="str">
        <f t="shared" si="498"/>
        <v>*</v>
      </c>
      <c r="AF707" s="58" t="str">
        <f t="shared" si="498"/>
        <v>Yes</v>
      </c>
      <c r="AG707" s="58" t="str">
        <f t="shared" si="498"/>
        <v>Yes</v>
      </c>
      <c r="AH707" s="58" t="str">
        <f t="shared" si="498"/>
        <v>Yes</v>
      </c>
      <c r="AI707" s="58" t="str">
        <f t="shared" si="498"/>
        <v>*</v>
      </c>
      <c r="AJ707" s="58" t="str">
        <f t="shared" si="498"/>
        <v>Yes</v>
      </c>
      <c r="AK707" s="58" t="str">
        <f t="shared" si="498"/>
        <v>*</v>
      </c>
      <c r="AL707" s="58" t="str">
        <f t="shared" si="498"/>
        <v>Yes</v>
      </c>
      <c r="AM707" s="58" t="str">
        <f t="shared" si="498"/>
        <v>Yes</v>
      </c>
      <c r="AN707" s="58" t="str">
        <f t="shared" si="498"/>
        <v>Yes</v>
      </c>
      <c r="AO707" s="58" t="str">
        <f t="shared" si="498"/>
        <v>*</v>
      </c>
      <c r="AP707" s="58" t="str">
        <f t="shared" ref="AP707:BU707" si="499">IF(AP$9="Include",IF(OR(AP703="Yes",AP558="Yes"),"Yes","No"),"*")</f>
        <v>Yes</v>
      </c>
      <c r="AQ707" s="58" t="str">
        <f t="shared" si="499"/>
        <v>*</v>
      </c>
      <c r="AR707" s="58" t="str">
        <f t="shared" si="499"/>
        <v>Yes</v>
      </c>
      <c r="AS707" s="58" t="str">
        <f t="shared" si="499"/>
        <v>*</v>
      </c>
      <c r="AT707" s="58" t="str">
        <f t="shared" si="499"/>
        <v>Yes</v>
      </c>
      <c r="AU707" s="58" t="str">
        <f t="shared" si="499"/>
        <v>Yes</v>
      </c>
      <c r="AV707" s="58" t="str">
        <f t="shared" si="499"/>
        <v>*</v>
      </c>
      <c r="AW707" s="58" t="str">
        <f t="shared" si="499"/>
        <v>*</v>
      </c>
      <c r="AX707" s="58" t="str">
        <f t="shared" si="499"/>
        <v>*</v>
      </c>
      <c r="AY707" s="58" t="str">
        <f t="shared" si="499"/>
        <v>*</v>
      </c>
      <c r="AZ707" s="58" t="str">
        <f t="shared" si="499"/>
        <v>Yes</v>
      </c>
      <c r="BA707" s="58" t="str">
        <f t="shared" si="499"/>
        <v>Yes</v>
      </c>
      <c r="BB707" s="58" t="str">
        <f t="shared" si="499"/>
        <v>Yes</v>
      </c>
      <c r="BC707" s="58" t="str">
        <f t="shared" si="499"/>
        <v>Yes</v>
      </c>
      <c r="BD707" s="58" t="str">
        <f t="shared" si="499"/>
        <v>Yes</v>
      </c>
      <c r="BE707" s="58" t="str">
        <f t="shared" si="499"/>
        <v>*</v>
      </c>
      <c r="BF707" s="58" t="str">
        <f t="shared" si="499"/>
        <v>*</v>
      </c>
      <c r="BG707" s="58" t="str">
        <f t="shared" si="499"/>
        <v>Yes</v>
      </c>
      <c r="BH707" s="58" t="str">
        <f t="shared" si="499"/>
        <v>*</v>
      </c>
      <c r="BI707" s="58" t="str">
        <f t="shared" si="499"/>
        <v>Yes</v>
      </c>
      <c r="BJ707" s="58" t="str">
        <f t="shared" si="499"/>
        <v>Yes</v>
      </c>
      <c r="BK707" s="58" t="str">
        <f t="shared" si="499"/>
        <v>*</v>
      </c>
      <c r="BL707" s="58" t="str">
        <f t="shared" si="499"/>
        <v>Yes</v>
      </c>
      <c r="BM707" s="58" t="str">
        <f t="shared" si="499"/>
        <v>*</v>
      </c>
      <c r="BN707" s="58" t="str">
        <f t="shared" si="499"/>
        <v>Yes</v>
      </c>
      <c r="BO707" s="58" t="str">
        <f t="shared" si="499"/>
        <v>Yes</v>
      </c>
      <c r="BP707" s="58" t="str">
        <f t="shared" si="499"/>
        <v>*</v>
      </c>
      <c r="BQ707" s="58" t="str">
        <f t="shared" si="499"/>
        <v>Yes</v>
      </c>
      <c r="BR707" s="58" t="str">
        <f t="shared" si="499"/>
        <v>*</v>
      </c>
      <c r="BS707" s="58" t="str">
        <f t="shared" si="499"/>
        <v>Yes</v>
      </c>
      <c r="BT707" s="58" t="str">
        <f t="shared" si="499"/>
        <v>Yes</v>
      </c>
      <c r="BU707" s="58" t="str">
        <f t="shared" si="499"/>
        <v>*</v>
      </c>
      <c r="BV707" s="58" t="str">
        <f t="shared" ref="BV707:DA707" si="500">IF(BV$9="Include",IF(OR(BV703="Yes",BV558="Yes"),"Yes","No"),"*")</f>
        <v>Yes</v>
      </c>
      <c r="BW707" s="58" t="str">
        <f t="shared" si="500"/>
        <v>*</v>
      </c>
      <c r="BX707" s="58" t="str">
        <f t="shared" si="500"/>
        <v>Yes</v>
      </c>
      <c r="BY707" s="58" t="str">
        <f t="shared" si="500"/>
        <v>*</v>
      </c>
      <c r="BZ707" s="58" t="str">
        <f t="shared" si="500"/>
        <v>Yes</v>
      </c>
      <c r="CA707" s="58" t="str">
        <f t="shared" si="500"/>
        <v>Yes</v>
      </c>
      <c r="CB707" s="58" t="str">
        <f t="shared" si="500"/>
        <v>Yes</v>
      </c>
      <c r="CC707" s="58" t="str">
        <f t="shared" si="500"/>
        <v>Yes</v>
      </c>
      <c r="CD707" s="58" t="str">
        <f t="shared" si="500"/>
        <v>*</v>
      </c>
      <c r="CE707" s="58" t="str">
        <f t="shared" si="500"/>
        <v>*</v>
      </c>
      <c r="CF707" s="58" t="str">
        <f t="shared" si="500"/>
        <v>*</v>
      </c>
      <c r="CG707" s="58" t="str">
        <f t="shared" si="500"/>
        <v>Yes</v>
      </c>
      <c r="CH707" s="58" t="str">
        <f t="shared" si="500"/>
        <v>Yes</v>
      </c>
      <c r="CI707" s="58" t="str">
        <f t="shared" si="500"/>
        <v>*</v>
      </c>
      <c r="CJ707" s="58" t="str">
        <f t="shared" si="500"/>
        <v>Yes</v>
      </c>
      <c r="CK707" s="58" t="str">
        <f t="shared" si="500"/>
        <v>Yes</v>
      </c>
      <c r="CL707" s="58" t="str">
        <f t="shared" si="500"/>
        <v>Yes</v>
      </c>
      <c r="CM707" s="58" t="str">
        <f t="shared" si="500"/>
        <v>*</v>
      </c>
      <c r="CN707" s="58" t="str">
        <f t="shared" si="500"/>
        <v>Yes</v>
      </c>
      <c r="CO707" s="58" t="str">
        <f t="shared" si="500"/>
        <v>Yes</v>
      </c>
      <c r="CP707" s="58" t="str">
        <f t="shared" si="500"/>
        <v>*</v>
      </c>
      <c r="CQ707" s="58" t="str">
        <f t="shared" si="500"/>
        <v>Yes</v>
      </c>
      <c r="CR707" s="58" t="str">
        <f t="shared" si="500"/>
        <v>Yes</v>
      </c>
      <c r="CS707" s="58" t="str">
        <f t="shared" si="500"/>
        <v>Yes</v>
      </c>
      <c r="CT707" s="58" t="str">
        <f t="shared" si="500"/>
        <v>*</v>
      </c>
      <c r="CU707" s="58" t="str">
        <f t="shared" si="500"/>
        <v>Yes</v>
      </c>
      <c r="CV707" s="58" t="str">
        <f t="shared" si="500"/>
        <v>*</v>
      </c>
      <c r="CW707" s="58" t="str">
        <f t="shared" si="500"/>
        <v>Yes</v>
      </c>
      <c r="CX707" s="58" t="str">
        <f t="shared" si="500"/>
        <v>*</v>
      </c>
      <c r="CY707" s="58" t="str">
        <f t="shared" si="500"/>
        <v>Yes</v>
      </c>
      <c r="CZ707" s="58" t="str">
        <f t="shared" si="500"/>
        <v>*</v>
      </c>
      <c r="DA707" s="58" t="str">
        <f t="shared" si="500"/>
        <v>Yes</v>
      </c>
      <c r="DB707" s="58" t="str">
        <f t="shared" ref="DB707:EK707" si="501">IF(DB$9="Include",IF(OR(DB703="Yes",DB558="Yes"),"Yes","No"),"*")</f>
        <v>*</v>
      </c>
      <c r="DC707" s="58" t="str">
        <f t="shared" si="501"/>
        <v>*</v>
      </c>
      <c r="DD707" s="58" t="str">
        <f t="shared" si="501"/>
        <v>Yes</v>
      </c>
      <c r="DE707" s="58" t="str">
        <f t="shared" si="501"/>
        <v>Yes</v>
      </c>
      <c r="DF707" s="58" t="str">
        <f t="shared" si="501"/>
        <v>*</v>
      </c>
      <c r="DG707" s="58" t="str">
        <f t="shared" si="501"/>
        <v>Yes</v>
      </c>
      <c r="DH707" s="58" t="str">
        <f t="shared" si="501"/>
        <v>Yes</v>
      </c>
      <c r="DI707" s="58" t="str">
        <f t="shared" si="501"/>
        <v>Yes</v>
      </c>
      <c r="DJ707" s="58" t="str">
        <f t="shared" si="501"/>
        <v>Yes</v>
      </c>
      <c r="DK707" s="58" t="str">
        <f t="shared" si="501"/>
        <v>*</v>
      </c>
      <c r="DL707" s="58" t="str">
        <f t="shared" si="501"/>
        <v>Yes</v>
      </c>
      <c r="DM707" s="58" t="str">
        <f t="shared" si="501"/>
        <v>*</v>
      </c>
      <c r="DN707" s="58" t="str">
        <f t="shared" si="501"/>
        <v>Yes</v>
      </c>
      <c r="DO707" s="58" t="str">
        <f t="shared" si="501"/>
        <v>*</v>
      </c>
      <c r="DP707" s="58" t="str">
        <f t="shared" si="501"/>
        <v>Yes</v>
      </c>
      <c r="DQ707" s="58" t="str">
        <f t="shared" si="501"/>
        <v>*</v>
      </c>
      <c r="DR707" s="58" t="str">
        <f t="shared" si="501"/>
        <v>*</v>
      </c>
      <c r="DS707" s="58" t="str">
        <f t="shared" si="501"/>
        <v>Yes</v>
      </c>
      <c r="DT707" s="58" t="str">
        <f t="shared" si="501"/>
        <v>Yes</v>
      </c>
      <c r="DU707" s="58" t="str">
        <f t="shared" si="501"/>
        <v>*</v>
      </c>
      <c r="DV707" s="58" t="str">
        <f t="shared" si="501"/>
        <v>*</v>
      </c>
      <c r="DW707" s="58" t="str">
        <f t="shared" si="501"/>
        <v>Yes</v>
      </c>
      <c r="DX707" s="58" t="str">
        <f t="shared" si="501"/>
        <v>Yes</v>
      </c>
      <c r="DY707" s="58" t="str">
        <f t="shared" si="501"/>
        <v>Yes</v>
      </c>
      <c r="DZ707" s="58" t="str">
        <f t="shared" si="501"/>
        <v>*</v>
      </c>
      <c r="EA707" s="58" t="str">
        <f t="shared" si="501"/>
        <v>Yes</v>
      </c>
      <c r="EB707" s="58" t="str">
        <f t="shared" si="501"/>
        <v>Yes</v>
      </c>
      <c r="EC707" s="58" t="str">
        <f t="shared" si="501"/>
        <v>Yes</v>
      </c>
      <c r="ED707" s="58" t="str">
        <f t="shared" si="501"/>
        <v>*</v>
      </c>
      <c r="EE707" s="58" t="str">
        <f t="shared" si="501"/>
        <v>Yes</v>
      </c>
      <c r="EF707" s="58" t="str">
        <f t="shared" si="501"/>
        <v>Yes</v>
      </c>
      <c r="EG707" s="58" t="str">
        <f t="shared" si="501"/>
        <v>*</v>
      </c>
      <c r="EH707" s="58" t="str">
        <f t="shared" si="501"/>
        <v>Yes</v>
      </c>
      <c r="EI707" s="58" t="str">
        <f t="shared" si="501"/>
        <v>*</v>
      </c>
      <c r="EJ707" s="58" t="str">
        <f t="shared" si="501"/>
        <v>Yes</v>
      </c>
      <c r="EK707" s="58" t="str">
        <f t="shared" si="501"/>
        <v>*</v>
      </c>
      <c r="EL707" s="109"/>
      <c r="EM707" s="109"/>
    </row>
    <row r="708" spans="1:143" s="58" customFormat="1" ht="12.75" customHeight="1" x14ac:dyDescent="0.25">
      <c r="A708" s="5"/>
      <c r="B708" s="96"/>
      <c r="C708" s="96"/>
      <c r="D708" s="96"/>
      <c r="E708" s="96"/>
      <c r="F708" s="96"/>
      <c r="G708" s="4" t="s">
        <v>4221</v>
      </c>
      <c r="H708" s="18"/>
      <c r="I708" s="18"/>
      <c r="J708" s="58" t="str">
        <f t="shared" ref="J708:AO708" si="502">IF(J$9="Include",IF(OR(J703="Yes",J558="Yes",J561="Yes"),"Yes","No"),"*")</f>
        <v>Yes</v>
      </c>
      <c r="K708" s="58" t="str">
        <f t="shared" si="502"/>
        <v>Yes</v>
      </c>
      <c r="L708" s="58" t="str">
        <f t="shared" si="502"/>
        <v>*</v>
      </c>
      <c r="M708" s="58" t="str">
        <f t="shared" si="502"/>
        <v>Yes</v>
      </c>
      <c r="N708" s="58" t="str">
        <f t="shared" si="502"/>
        <v>*</v>
      </c>
      <c r="O708" s="58" t="str">
        <f t="shared" si="502"/>
        <v>Yes</v>
      </c>
      <c r="P708" s="58" t="str">
        <f t="shared" si="502"/>
        <v>*</v>
      </c>
      <c r="Q708" s="58" t="str">
        <f t="shared" si="502"/>
        <v>Yes</v>
      </c>
      <c r="R708" s="58" t="str">
        <f t="shared" si="502"/>
        <v>*</v>
      </c>
      <c r="S708" s="58" t="str">
        <f t="shared" si="502"/>
        <v>Yes</v>
      </c>
      <c r="T708" s="58" t="str">
        <f t="shared" si="502"/>
        <v>*</v>
      </c>
      <c r="U708" s="58" t="str">
        <f t="shared" si="502"/>
        <v>Yes</v>
      </c>
      <c r="V708" s="58" t="str">
        <f t="shared" si="502"/>
        <v>Yes</v>
      </c>
      <c r="W708" s="58" t="str">
        <f t="shared" si="502"/>
        <v>Yes</v>
      </c>
      <c r="X708" s="58" t="str">
        <f t="shared" si="502"/>
        <v>*</v>
      </c>
      <c r="Y708" s="58" t="str">
        <f t="shared" si="502"/>
        <v>Yes</v>
      </c>
      <c r="Z708" s="58" t="str">
        <f t="shared" si="502"/>
        <v>*</v>
      </c>
      <c r="AA708" s="58" t="str">
        <f t="shared" si="502"/>
        <v>Yes</v>
      </c>
      <c r="AB708" s="58" t="str">
        <f t="shared" si="502"/>
        <v>*</v>
      </c>
      <c r="AC708" s="58" t="str">
        <f t="shared" si="502"/>
        <v>Yes</v>
      </c>
      <c r="AD708" s="58" t="str">
        <f t="shared" si="502"/>
        <v>Yes</v>
      </c>
      <c r="AE708" s="58" t="str">
        <f t="shared" si="502"/>
        <v>*</v>
      </c>
      <c r="AF708" s="58" t="str">
        <f t="shared" si="502"/>
        <v>Yes</v>
      </c>
      <c r="AG708" s="58" t="str">
        <f t="shared" si="502"/>
        <v>Yes</v>
      </c>
      <c r="AH708" s="58" t="str">
        <f t="shared" si="502"/>
        <v>Yes</v>
      </c>
      <c r="AI708" s="58" t="str">
        <f t="shared" si="502"/>
        <v>*</v>
      </c>
      <c r="AJ708" s="58" t="str">
        <f t="shared" si="502"/>
        <v>Yes</v>
      </c>
      <c r="AK708" s="58" t="str">
        <f t="shared" si="502"/>
        <v>*</v>
      </c>
      <c r="AL708" s="58" t="str">
        <f t="shared" si="502"/>
        <v>Yes</v>
      </c>
      <c r="AM708" s="58" t="str">
        <f t="shared" si="502"/>
        <v>Yes</v>
      </c>
      <c r="AN708" s="58" t="str">
        <f t="shared" si="502"/>
        <v>Yes</v>
      </c>
      <c r="AO708" s="58" t="str">
        <f t="shared" si="502"/>
        <v>*</v>
      </c>
      <c r="AP708" s="58" t="str">
        <f t="shared" ref="AP708:BU708" si="503">IF(AP$9="Include",IF(OR(AP703="Yes",AP558="Yes",AP561="Yes"),"Yes","No"),"*")</f>
        <v>Yes</v>
      </c>
      <c r="AQ708" s="58" t="str">
        <f t="shared" si="503"/>
        <v>*</v>
      </c>
      <c r="AR708" s="58" t="str">
        <f t="shared" si="503"/>
        <v>Yes</v>
      </c>
      <c r="AS708" s="58" t="str">
        <f t="shared" si="503"/>
        <v>*</v>
      </c>
      <c r="AT708" s="58" t="str">
        <f t="shared" si="503"/>
        <v>Yes</v>
      </c>
      <c r="AU708" s="58" t="str">
        <f t="shared" si="503"/>
        <v>Yes</v>
      </c>
      <c r="AV708" s="58" t="str">
        <f t="shared" si="503"/>
        <v>*</v>
      </c>
      <c r="AW708" s="58" t="str">
        <f t="shared" si="503"/>
        <v>*</v>
      </c>
      <c r="AX708" s="58" t="str">
        <f t="shared" si="503"/>
        <v>*</v>
      </c>
      <c r="AY708" s="58" t="str">
        <f t="shared" si="503"/>
        <v>*</v>
      </c>
      <c r="AZ708" s="58" t="str">
        <f t="shared" si="503"/>
        <v>Yes</v>
      </c>
      <c r="BA708" s="58" t="str">
        <f t="shared" si="503"/>
        <v>Yes</v>
      </c>
      <c r="BB708" s="58" t="str">
        <f t="shared" si="503"/>
        <v>Yes</v>
      </c>
      <c r="BC708" s="58" t="str">
        <f t="shared" si="503"/>
        <v>Yes</v>
      </c>
      <c r="BD708" s="58" t="str">
        <f t="shared" si="503"/>
        <v>Yes</v>
      </c>
      <c r="BE708" s="58" t="str">
        <f t="shared" si="503"/>
        <v>*</v>
      </c>
      <c r="BF708" s="58" t="str">
        <f t="shared" si="503"/>
        <v>*</v>
      </c>
      <c r="BG708" s="58" t="str">
        <f t="shared" si="503"/>
        <v>Yes</v>
      </c>
      <c r="BH708" s="58" t="str">
        <f t="shared" si="503"/>
        <v>*</v>
      </c>
      <c r="BI708" s="58" t="str">
        <f t="shared" si="503"/>
        <v>Yes</v>
      </c>
      <c r="BJ708" s="58" t="str">
        <f t="shared" si="503"/>
        <v>Yes</v>
      </c>
      <c r="BK708" s="58" t="str">
        <f t="shared" si="503"/>
        <v>*</v>
      </c>
      <c r="BL708" s="58" t="str">
        <f t="shared" si="503"/>
        <v>Yes</v>
      </c>
      <c r="BM708" s="58" t="str">
        <f t="shared" si="503"/>
        <v>*</v>
      </c>
      <c r="BN708" s="58" t="str">
        <f t="shared" si="503"/>
        <v>Yes</v>
      </c>
      <c r="BO708" s="58" t="str">
        <f t="shared" si="503"/>
        <v>Yes</v>
      </c>
      <c r="BP708" s="58" t="str">
        <f t="shared" si="503"/>
        <v>*</v>
      </c>
      <c r="BQ708" s="58" t="str">
        <f t="shared" si="503"/>
        <v>Yes</v>
      </c>
      <c r="BR708" s="58" t="str">
        <f t="shared" si="503"/>
        <v>*</v>
      </c>
      <c r="BS708" s="58" t="str">
        <f t="shared" si="503"/>
        <v>Yes</v>
      </c>
      <c r="BT708" s="58" t="str">
        <f t="shared" si="503"/>
        <v>Yes</v>
      </c>
      <c r="BU708" s="58" t="str">
        <f t="shared" si="503"/>
        <v>*</v>
      </c>
      <c r="BV708" s="58" t="str">
        <f t="shared" ref="BV708:DA708" si="504">IF(BV$9="Include",IF(OR(BV703="Yes",BV558="Yes",BV561="Yes"),"Yes","No"),"*")</f>
        <v>Yes</v>
      </c>
      <c r="BW708" s="58" t="str">
        <f t="shared" si="504"/>
        <v>*</v>
      </c>
      <c r="BX708" s="58" t="str">
        <f t="shared" si="504"/>
        <v>Yes</v>
      </c>
      <c r="BY708" s="58" t="str">
        <f t="shared" si="504"/>
        <v>*</v>
      </c>
      <c r="BZ708" s="58" t="str">
        <f t="shared" si="504"/>
        <v>Yes</v>
      </c>
      <c r="CA708" s="58" t="str">
        <f t="shared" si="504"/>
        <v>Yes</v>
      </c>
      <c r="CB708" s="58" t="str">
        <f t="shared" si="504"/>
        <v>Yes</v>
      </c>
      <c r="CC708" s="58" t="str">
        <f t="shared" si="504"/>
        <v>Yes</v>
      </c>
      <c r="CD708" s="58" t="str">
        <f t="shared" si="504"/>
        <v>*</v>
      </c>
      <c r="CE708" s="58" t="str">
        <f t="shared" si="504"/>
        <v>*</v>
      </c>
      <c r="CF708" s="58" t="str">
        <f t="shared" si="504"/>
        <v>*</v>
      </c>
      <c r="CG708" s="58" t="str">
        <f t="shared" si="504"/>
        <v>Yes</v>
      </c>
      <c r="CH708" s="58" t="str">
        <f t="shared" si="504"/>
        <v>Yes</v>
      </c>
      <c r="CI708" s="58" t="str">
        <f t="shared" si="504"/>
        <v>*</v>
      </c>
      <c r="CJ708" s="58" t="str">
        <f t="shared" si="504"/>
        <v>Yes</v>
      </c>
      <c r="CK708" s="58" t="str">
        <f t="shared" si="504"/>
        <v>Yes</v>
      </c>
      <c r="CL708" s="58" t="str">
        <f t="shared" si="504"/>
        <v>Yes</v>
      </c>
      <c r="CM708" s="58" t="str">
        <f t="shared" si="504"/>
        <v>*</v>
      </c>
      <c r="CN708" s="58" t="str">
        <f t="shared" si="504"/>
        <v>Yes</v>
      </c>
      <c r="CO708" s="58" t="str">
        <f t="shared" si="504"/>
        <v>Yes</v>
      </c>
      <c r="CP708" s="58" t="str">
        <f t="shared" si="504"/>
        <v>*</v>
      </c>
      <c r="CQ708" s="58" t="str">
        <f t="shared" si="504"/>
        <v>Yes</v>
      </c>
      <c r="CR708" s="58" t="str">
        <f t="shared" si="504"/>
        <v>Yes</v>
      </c>
      <c r="CS708" s="58" t="str">
        <f t="shared" si="504"/>
        <v>Yes</v>
      </c>
      <c r="CT708" s="58" t="str">
        <f t="shared" si="504"/>
        <v>*</v>
      </c>
      <c r="CU708" s="58" t="str">
        <f t="shared" si="504"/>
        <v>Yes</v>
      </c>
      <c r="CV708" s="58" t="str">
        <f t="shared" si="504"/>
        <v>*</v>
      </c>
      <c r="CW708" s="58" t="str">
        <f t="shared" si="504"/>
        <v>Yes</v>
      </c>
      <c r="CX708" s="58" t="str">
        <f t="shared" si="504"/>
        <v>*</v>
      </c>
      <c r="CY708" s="58" t="str">
        <f t="shared" si="504"/>
        <v>Yes</v>
      </c>
      <c r="CZ708" s="58" t="str">
        <f t="shared" si="504"/>
        <v>*</v>
      </c>
      <c r="DA708" s="58" t="str">
        <f t="shared" si="504"/>
        <v>Yes</v>
      </c>
      <c r="DB708" s="58" t="str">
        <f t="shared" ref="DB708:EK708" si="505">IF(DB$9="Include",IF(OR(DB703="Yes",DB558="Yes",DB561="Yes"),"Yes","No"),"*")</f>
        <v>*</v>
      </c>
      <c r="DC708" s="58" t="str">
        <f t="shared" si="505"/>
        <v>*</v>
      </c>
      <c r="DD708" s="58" t="str">
        <f t="shared" si="505"/>
        <v>Yes</v>
      </c>
      <c r="DE708" s="58" t="str">
        <f t="shared" si="505"/>
        <v>Yes</v>
      </c>
      <c r="DF708" s="58" t="str">
        <f t="shared" si="505"/>
        <v>*</v>
      </c>
      <c r="DG708" s="58" t="str">
        <f t="shared" si="505"/>
        <v>Yes</v>
      </c>
      <c r="DH708" s="58" t="str">
        <f t="shared" si="505"/>
        <v>Yes</v>
      </c>
      <c r="DI708" s="58" t="str">
        <f t="shared" si="505"/>
        <v>Yes</v>
      </c>
      <c r="DJ708" s="58" t="str">
        <f t="shared" si="505"/>
        <v>Yes</v>
      </c>
      <c r="DK708" s="58" t="str">
        <f t="shared" si="505"/>
        <v>*</v>
      </c>
      <c r="DL708" s="58" t="str">
        <f t="shared" si="505"/>
        <v>Yes</v>
      </c>
      <c r="DM708" s="58" t="str">
        <f t="shared" si="505"/>
        <v>*</v>
      </c>
      <c r="DN708" s="58" t="str">
        <f t="shared" si="505"/>
        <v>Yes</v>
      </c>
      <c r="DO708" s="58" t="str">
        <f t="shared" si="505"/>
        <v>*</v>
      </c>
      <c r="DP708" s="58" t="str">
        <f t="shared" si="505"/>
        <v>Yes</v>
      </c>
      <c r="DQ708" s="58" t="str">
        <f t="shared" si="505"/>
        <v>*</v>
      </c>
      <c r="DR708" s="58" t="str">
        <f t="shared" si="505"/>
        <v>*</v>
      </c>
      <c r="DS708" s="58" t="str">
        <f t="shared" si="505"/>
        <v>Yes</v>
      </c>
      <c r="DT708" s="58" t="str">
        <f t="shared" si="505"/>
        <v>Yes</v>
      </c>
      <c r="DU708" s="58" t="str">
        <f t="shared" si="505"/>
        <v>*</v>
      </c>
      <c r="DV708" s="58" t="str">
        <f t="shared" si="505"/>
        <v>*</v>
      </c>
      <c r="DW708" s="58" t="str">
        <f t="shared" si="505"/>
        <v>Yes</v>
      </c>
      <c r="DX708" s="58" t="str">
        <f t="shared" si="505"/>
        <v>Yes</v>
      </c>
      <c r="DY708" s="58" t="str">
        <f t="shared" si="505"/>
        <v>Yes</v>
      </c>
      <c r="DZ708" s="58" t="str">
        <f t="shared" si="505"/>
        <v>*</v>
      </c>
      <c r="EA708" s="58" t="str">
        <f t="shared" si="505"/>
        <v>Yes</v>
      </c>
      <c r="EB708" s="58" t="str">
        <f t="shared" si="505"/>
        <v>Yes</v>
      </c>
      <c r="EC708" s="58" t="str">
        <f t="shared" si="505"/>
        <v>Yes</v>
      </c>
      <c r="ED708" s="58" t="str">
        <f t="shared" si="505"/>
        <v>*</v>
      </c>
      <c r="EE708" s="58" t="str">
        <f t="shared" si="505"/>
        <v>Yes</v>
      </c>
      <c r="EF708" s="58" t="str">
        <f t="shared" si="505"/>
        <v>Yes</v>
      </c>
      <c r="EG708" s="58" t="str">
        <f t="shared" si="505"/>
        <v>*</v>
      </c>
      <c r="EH708" s="58" t="str">
        <f t="shared" si="505"/>
        <v>Yes</v>
      </c>
      <c r="EI708" s="58" t="str">
        <f t="shared" si="505"/>
        <v>*</v>
      </c>
      <c r="EJ708" s="58" t="str">
        <f t="shared" si="505"/>
        <v>Yes</v>
      </c>
      <c r="EK708" s="58" t="str">
        <f t="shared" si="505"/>
        <v>*</v>
      </c>
      <c r="EL708" s="109"/>
      <c r="EM708" s="109"/>
    </row>
    <row r="709" spans="1:143" s="21" customFormat="1" ht="12.75" customHeight="1" x14ac:dyDescent="0.25">
      <c r="A709" s="164"/>
      <c r="B709" s="125"/>
      <c r="C709" s="125"/>
      <c r="D709" s="125"/>
      <c r="E709" s="125"/>
      <c r="F709" s="125"/>
      <c r="G709" s="165" t="s">
        <v>4231</v>
      </c>
      <c r="H709" s="166"/>
      <c r="I709" s="166"/>
      <c r="J709" s="21" t="str">
        <f t="shared" ref="J709:AO709" si="506">IF(J$9="Include",IF(OR(J704="Yes",J559="Yes",J561="Yes"),"Yes","No"),"*")</f>
        <v>No</v>
      </c>
      <c r="K709" s="21" t="str">
        <f t="shared" si="506"/>
        <v>No</v>
      </c>
      <c r="L709" s="21" t="str">
        <f t="shared" si="506"/>
        <v>*</v>
      </c>
      <c r="M709" s="21" t="str">
        <f t="shared" si="506"/>
        <v>Yes</v>
      </c>
      <c r="N709" s="21" t="str">
        <f t="shared" si="506"/>
        <v>*</v>
      </c>
      <c r="O709" s="21" t="str">
        <f t="shared" si="506"/>
        <v>No</v>
      </c>
      <c r="P709" s="21" t="str">
        <f t="shared" si="506"/>
        <v>*</v>
      </c>
      <c r="Q709" s="21" t="str">
        <f t="shared" si="506"/>
        <v>No</v>
      </c>
      <c r="R709" s="21" t="str">
        <f t="shared" si="506"/>
        <v>*</v>
      </c>
      <c r="S709" s="21" t="str">
        <f t="shared" si="506"/>
        <v>Yes</v>
      </c>
      <c r="T709" s="21" t="str">
        <f t="shared" si="506"/>
        <v>*</v>
      </c>
      <c r="U709" s="21" t="str">
        <f t="shared" si="506"/>
        <v>Yes</v>
      </c>
      <c r="V709" s="21" t="str">
        <f t="shared" si="506"/>
        <v>Yes</v>
      </c>
      <c r="W709" s="21" t="str">
        <f t="shared" si="506"/>
        <v>Yes</v>
      </c>
      <c r="X709" s="21" t="str">
        <f t="shared" si="506"/>
        <v>*</v>
      </c>
      <c r="Y709" s="21" t="str">
        <f t="shared" si="506"/>
        <v>Yes</v>
      </c>
      <c r="Z709" s="21" t="str">
        <f t="shared" si="506"/>
        <v>*</v>
      </c>
      <c r="AA709" s="21" t="str">
        <f t="shared" si="506"/>
        <v>Yes</v>
      </c>
      <c r="AB709" s="21" t="str">
        <f t="shared" si="506"/>
        <v>*</v>
      </c>
      <c r="AC709" s="21" t="str">
        <f t="shared" si="506"/>
        <v>Yes</v>
      </c>
      <c r="AD709" s="21" t="str">
        <f t="shared" si="506"/>
        <v>No</v>
      </c>
      <c r="AE709" s="21" t="str">
        <f t="shared" si="506"/>
        <v>*</v>
      </c>
      <c r="AF709" s="21" t="str">
        <f t="shared" si="506"/>
        <v>Yes</v>
      </c>
      <c r="AG709" s="21" t="str">
        <f t="shared" si="506"/>
        <v>Yes</v>
      </c>
      <c r="AH709" s="21" t="str">
        <f t="shared" si="506"/>
        <v>Yes</v>
      </c>
      <c r="AI709" s="21" t="str">
        <f t="shared" si="506"/>
        <v>*</v>
      </c>
      <c r="AJ709" s="21" t="str">
        <f t="shared" si="506"/>
        <v>Yes</v>
      </c>
      <c r="AK709" s="21" t="str">
        <f t="shared" si="506"/>
        <v>*</v>
      </c>
      <c r="AL709" s="21" t="str">
        <f t="shared" si="506"/>
        <v>No</v>
      </c>
      <c r="AM709" s="21" t="str">
        <f t="shared" si="506"/>
        <v>Yes</v>
      </c>
      <c r="AN709" s="21" t="str">
        <f t="shared" si="506"/>
        <v>Yes</v>
      </c>
      <c r="AO709" s="21" t="str">
        <f t="shared" si="506"/>
        <v>*</v>
      </c>
      <c r="AP709" s="21" t="str">
        <f t="shared" ref="AP709:BU709" si="507">IF(AP$9="Include",IF(OR(AP704="Yes",AP559="Yes",AP561="Yes"),"Yes","No"),"*")</f>
        <v>Yes</v>
      </c>
      <c r="AQ709" s="21" t="str">
        <f t="shared" si="507"/>
        <v>*</v>
      </c>
      <c r="AR709" s="21" t="str">
        <f t="shared" si="507"/>
        <v>No</v>
      </c>
      <c r="AS709" s="21" t="str">
        <f t="shared" si="507"/>
        <v>*</v>
      </c>
      <c r="AT709" s="21" t="str">
        <f t="shared" si="507"/>
        <v>No</v>
      </c>
      <c r="AU709" s="21" t="str">
        <f t="shared" si="507"/>
        <v>Yes</v>
      </c>
      <c r="AV709" s="21" t="str">
        <f t="shared" si="507"/>
        <v>*</v>
      </c>
      <c r="AW709" s="21" t="str">
        <f t="shared" si="507"/>
        <v>*</v>
      </c>
      <c r="AX709" s="21" t="str">
        <f t="shared" si="507"/>
        <v>*</v>
      </c>
      <c r="AY709" s="21" t="str">
        <f t="shared" si="507"/>
        <v>*</v>
      </c>
      <c r="AZ709" s="21" t="str">
        <f t="shared" si="507"/>
        <v>Yes</v>
      </c>
      <c r="BA709" s="21" t="str">
        <f t="shared" si="507"/>
        <v>Yes</v>
      </c>
      <c r="BB709" s="21" t="str">
        <f t="shared" si="507"/>
        <v>Yes</v>
      </c>
      <c r="BC709" s="21" t="str">
        <f t="shared" si="507"/>
        <v>Yes</v>
      </c>
      <c r="BD709" s="21" t="str">
        <f t="shared" si="507"/>
        <v>Yes</v>
      </c>
      <c r="BE709" s="21" t="str">
        <f t="shared" si="507"/>
        <v>*</v>
      </c>
      <c r="BF709" s="21" t="str">
        <f t="shared" si="507"/>
        <v>*</v>
      </c>
      <c r="BG709" s="21" t="str">
        <f t="shared" si="507"/>
        <v>Yes</v>
      </c>
      <c r="BH709" s="21" t="str">
        <f t="shared" si="507"/>
        <v>*</v>
      </c>
      <c r="BI709" s="21" t="str">
        <f t="shared" si="507"/>
        <v>Yes</v>
      </c>
      <c r="BJ709" s="21" t="str">
        <f t="shared" si="507"/>
        <v>Yes</v>
      </c>
      <c r="BK709" s="21" t="str">
        <f t="shared" si="507"/>
        <v>*</v>
      </c>
      <c r="BL709" s="21" t="str">
        <f t="shared" si="507"/>
        <v>Yes</v>
      </c>
      <c r="BM709" s="21" t="str">
        <f t="shared" si="507"/>
        <v>*</v>
      </c>
      <c r="BN709" s="21" t="str">
        <f t="shared" si="507"/>
        <v>Yes</v>
      </c>
      <c r="BO709" s="21" t="str">
        <f t="shared" si="507"/>
        <v>No</v>
      </c>
      <c r="BP709" s="21" t="str">
        <f t="shared" si="507"/>
        <v>*</v>
      </c>
      <c r="BQ709" s="21" t="str">
        <f t="shared" si="507"/>
        <v>No</v>
      </c>
      <c r="BR709" s="21" t="str">
        <f t="shared" si="507"/>
        <v>*</v>
      </c>
      <c r="BS709" s="21" t="str">
        <f t="shared" si="507"/>
        <v>Yes</v>
      </c>
      <c r="BT709" s="21" t="str">
        <f t="shared" si="507"/>
        <v>Yes</v>
      </c>
      <c r="BU709" s="21" t="str">
        <f t="shared" si="507"/>
        <v>*</v>
      </c>
      <c r="BV709" s="21" t="str">
        <f t="shared" ref="BV709:DA709" si="508">IF(BV$9="Include",IF(OR(BV704="Yes",BV559="Yes",BV561="Yes"),"Yes","No"),"*")</f>
        <v>No</v>
      </c>
      <c r="BW709" s="21" t="str">
        <f t="shared" si="508"/>
        <v>*</v>
      </c>
      <c r="BX709" s="21" t="str">
        <f t="shared" si="508"/>
        <v>Yes</v>
      </c>
      <c r="BY709" s="21" t="str">
        <f t="shared" si="508"/>
        <v>*</v>
      </c>
      <c r="BZ709" s="21" t="str">
        <f t="shared" si="508"/>
        <v>Yes</v>
      </c>
      <c r="CA709" s="21" t="str">
        <f t="shared" si="508"/>
        <v>Yes</v>
      </c>
      <c r="CB709" s="21" t="str">
        <f t="shared" si="508"/>
        <v>No</v>
      </c>
      <c r="CC709" s="21" t="str">
        <f t="shared" si="508"/>
        <v>Yes</v>
      </c>
      <c r="CD709" s="21" t="str">
        <f t="shared" si="508"/>
        <v>*</v>
      </c>
      <c r="CE709" s="21" t="str">
        <f t="shared" si="508"/>
        <v>*</v>
      </c>
      <c r="CF709" s="21" t="str">
        <f t="shared" si="508"/>
        <v>*</v>
      </c>
      <c r="CG709" s="21" t="str">
        <f t="shared" si="508"/>
        <v>Yes</v>
      </c>
      <c r="CH709" s="21" t="str">
        <f t="shared" si="508"/>
        <v>Yes</v>
      </c>
      <c r="CI709" s="21" t="str">
        <f t="shared" si="508"/>
        <v>*</v>
      </c>
      <c r="CJ709" s="21" t="str">
        <f t="shared" si="508"/>
        <v>Yes</v>
      </c>
      <c r="CK709" s="21" t="str">
        <f t="shared" si="508"/>
        <v>Yes</v>
      </c>
      <c r="CL709" s="21" t="str">
        <f t="shared" si="508"/>
        <v>Yes</v>
      </c>
      <c r="CM709" s="21" t="str">
        <f t="shared" si="508"/>
        <v>*</v>
      </c>
      <c r="CN709" s="21" t="str">
        <f t="shared" si="508"/>
        <v>Yes</v>
      </c>
      <c r="CO709" s="21" t="str">
        <f t="shared" si="508"/>
        <v>Yes</v>
      </c>
      <c r="CP709" s="21" t="str">
        <f t="shared" si="508"/>
        <v>*</v>
      </c>
      <c r="CQ709" s="21" t="str">
        <f t="shared" si="508"/>
        <v>Yes</v>
      </c>
      <c r="CR709" s="21" t="str">
        <f t="shared" si="508"/>
        <v>Yes</v>
      </c>
      <c r="CS709" s="21" t="str">
        <f t="shared" si="508"/>
        <v>No</v>
      </c>
      <c r="CT709" s="21" t="str">
        <f t="shared" si="508"/>
        <v>*</v>
      </c>
      <c r="CU709" s="21" t="str">
        <f t="shared" si="508"/>
        <v>Yes</v>
      </c>
      <c r="CV709" s="21" t="str">
        <f t="shared" si="508"/>
        <v>*</v>
      </c>
      <c r="CW709" s="21" t="str">
        <f t="shared" si="508"/>
        <v>Yes</v>
      </c>
      <c r="CX709" s="21" t="str">
        <f t="shared" si="508"/>
        <v>*</v>
      </c>
      <c r="CY709" s="21" t="str">
        <f t="shared" si="508"/>
        <v>Yes</v>
      </c>
      <c r="CZ709" s="21" t="str">
        <f t="shared" si="508"/>
        <v>*</v>
      </c>
      <c r="DA709" s="21" t="str">
        <f t="shared" si="508"/>
        <v>Yes</v>
      </c>
      <c r="DB709" s="21" t="str">
        <f t="shared" ref="DB709:EK709" si="509">IF(DB$9="Include",IF(OR(DB704="Yes",DB559="Yes",DB561="Yes"),"Yes","No"),"*")</f>
        <v>*</v>
      </c>
      <c r="DC709" s="21" t="str">
        <f t="shared" si="509"/>
        <v>*</v>
      </c>
      <c r="DD709" s="21" t="str">
        <f t="shared" si="509"/>
        <v>Yes</v>
      </c>
      <c r="DE709" s="21" t="str">
        <f t="shared" si="509"/>
        <v>Yes</v>
      </c>
      <c r="DF709" s="21" t="str">
        <f t="shared" si="509"/>
        <v>*</v>
      </c>
      <c r="DG709" s="21" t="str">
        <f t="shared" si="509"/>
        <v>Yes</v>
      </c>
      <c r="DH709" s="21" t="str">
        <f t="shared" si="509"/>
        <v>Yes</v>
      </c>
      <c r="DI709" s="21" t="str">
        <f t="shared" si="509"/>
        <v>Yes</v>
      </c>
      <c r="DJ709" s="21" t="str">
        <f t="shared" si="509"/>
        <v>Yes</v>
      </c>
      <c r="DK709" s="21" t="str">
        <f t="shared" si="509"/>
        <v>*</v>
      </c>
      <c r="DL709" s="21" t="str">
        <f t="shared" si="509"/>
        <v>Yes</v>
      </c>
      <c r="DM709" s="21" t="str">
        <f t="shared" si="509"/>
        <v>*</v>
      </c>
      <c r="DN709" s="21" t="str">
        <f t="shared" si="509"/>
        <v>Yes</v>
      </c>
      <c r="DO709" s="21" t="str">
        <f t="shared" si="509"/>
        <v>*</v>
      </c>
      <c r="DP709" s="21" t="str">
        <f t="shared" si="509"/>
        <v>Yes</v>
      </c>
      <c r="DQ709" s="21" t="str">
        <f t="shared" si="509"/>
        <v>*</v>
      </c>
      <c r="DR709" s="21" t="str">
        <f t="shared" si="509"/>
        <v>*</v>
      </c>
      <c r="DS709" s="21" t="str">
        <f t="shared" si="509"/>
        <v>Yes</v>
      </c>
      <c r="DT709" s="21" t="str">
        <f t="shared" si="509"/>
        <v>No</v>
      </c>
      <c r="DU709" s="21" t="str">
        <f t="shared" si="509"/>
        <v>*</v>
      </c>
      <c r="DV709" s="21" t="str">
        <f t="shared" si="509"/>
        <v>*</v>
      </c>
      <c r="DW709" s="21" t="str">
        <f t="shared" si="509"/>
        <v>No</v>
      </c>
      <c r="DX709" s="21" t="str">
        <f t="shared" si="509"/>
        <v>Yes</v>
      </c>
      <c r="DY709" s="21" t="str">
        <f t="shared" si="509"/>
        <v>Yes</v>
      </c>
      <c r="DZ709" s="21" t="str">
        <f t="shared" si="509"/>
        <v>*</v>
      </c>
      <c r="EA709" s="21" t="str">
        <f t="shared" si="509"/>
        <v>Yes</v>
      </c>
      <c r="EB709" s="21" t="str">
        <f t="shared" si="509"/>
        <v>No</v>
      </c>
      <c r="EC709" s="21" t="str">
        <f t="shared" si="509"/>
        <v>Yes</v>
      </c>
      <c r="ED709" s="21" t="str">
        <f t="shared" si="509"/>
        <v>*</v>
      </c>
      <c r="EE709" s="21" t="str">
        <f t="shared" si="509"/>
        <v>Yes</v>
      </c>
      <c r="EF709" s="21" t="str">
        <f t="shared" si="509"/>
        <v>Yes</v>
      </c>
      <c r="EG709" s="21" t="str">
        <f t="shared" si="509"/>
        <v>*</v>
      </c>
      <c r="EH709" s="21" t="str">
        <f t="shared" si="509"/>
        <v>Yes</v>
      </c>
      <c r="EI709" s="21" t="str">
        <f t="shared" si="509"/>
        <v>*</v>
      </c>
      <c r="EJ709" s="21" t="str">
        <f t="shared" si="509"/>
        <v>Yes</v>
      </c>
      <c r="EK709" s="21" t="str">
        <f t="shared" si="509"/>
        <v>*</v>
      </c>
      <c r="EL709" s="110"/>
      <c r="EM709" s="110"/>
    </row>
    <row r="710" spans="1:143" s="179" customFormat="1" ht="12.75" customHeight="1" x14ac:dyDescent="0.25">
      <c r="A710" s="177"/>
      <c r="B710" s="177"/>
      <c r="C710" s="177"/>
      <c r="D710" s="177"/>
      <c r="E710" s="177"/>
      <c r="F710" s="177"/>
      <c r="G710" s="179" t="s">
        <v>4056</v>
      </c>
      <c r="H710" s="178"/>
      <c r="I710" s="178"/>
      <c r="O710" s="180"/>
    </row>
    <row r="711" spans="1:143" s="58" customFormat="1" ht="12.75" customHeight="1" x14ac:dyDescent="0.25">
      <c r="A711" s="5"/>
      <c r="B711" s="96"/>
      <c r="C711" s="96"/>
      <c r="D711" s="96"/>
      <c r="E711" s="96"/>
      <c r="F711" s="96"/>
      <c r="G711" s="4" t="s">
        <v>4057</v>
      </c>
      <c r="H711" s="18"/>
      <c r="I711" s="18"/>
      <c r="J711" s="58" t="str">
        <f t="shared" ref="J711:AO711" si="510">IF(J$9="Include",IF(OR(J289="Yes (Adverts)",J289="Yes (Adverts)"),"Yes","No"),"*")</f>
        <v>No</v>
      </c>
      <c r="K711" s="58" t="str">
        <f t="shared" si="510"/>
        <v>No</v>
      </c>
      <c r="L711" s="58" t="str">
        <f t="shared" si="510"/>
        <v>*</v>
      </c>
      <c r="M711" s="58" t="str">
        <f t="shared" si="510"/>
        <v>No</v>
      </c>
      <c r="N711" s="58" t="str">
        <f t="shared" si="510"/>
        <v>*</v>
      </c>
      <c r="O711" s="58" t="str">
        <f t="shared" si="510"/>
        <v>No</v>
      </c>
      <c r="P711" s="58" t="str">
        <f t="shared" si="510"/>
        <v>*</v>
      </c>
      <c r="Q711" s="58" t="str">
        <f t="shared" si="510"/>
        <v>No</v>
      </c>
      <c r="R711" s="58" t="str">
        <f t="shared" si="510"/>
        <v>*</v>
      </c>
      <c r="S711" s="58" t="str">
        <f t="shared" si="510"/>
        <v>No</v>
      </c>
      <c r="T711" s="58" t="str">
        <f t="shared" si="510"/>
        <v>*</v>
      </c>
      <c r="U711" s="58" t="str">
        <f t="shared" si="510"/>
        <v>No</v>
      </c>
      <c r="V711" s="58" t="str">
        <f t="shared" si="510"/>
        <v>No</v>
      </c>
      <c r="W711" s="58" t="str">
        <f t="shared" si="510"/>
        <v>No</v>
      </c>
      <c r="X711" s="58" t="str">
        <f t="shared" si="510"/>
        <v>*</v>
      </c>
      <c r="Y711" s="58" t="str">
        <f t="shared" si="510"/>
        <v>No</v>
      </c>
      <c r="Z711" s="58" t="str">
        <f t="shared" si="510"/>
        <v>*</v>
      </c>
      <c r="AA711" s="58" t="str">
        <f t="shared" si="510"/>
        <v>No</v>
      </c>
      <c r="AB711" s="58" t="str">
        <f t="shared" si="510"/>
        <v>*</v>
      </c>
      <c r="AC711" s="58" t="str">
        <f t="shared" si="510"/>
        <v>No</v>
      </c>
      <c r="AD711" s="58" t="str">
        <f t="shared" si="510"/>
        <v>No</v>
      </c>
      <c r="AE711" s="58" t="str">
        <f t="shared" si="510"/>
        <v>*</v>
      </c>
      <c r="AF711" s="58" t="str">
        <f t="shared" si="510"/>
        <v>Yes</v>
      </c>
      <c r="AG711" s="58" t="str">
        <f t="shared" si="510"/>
        <v>Yes</v>
      </c>
      <c r="AH711" s="58" t="str">
        <f t="shared" si="510"/>
        <v>No</v>
      </c>
      <c r="AI711" s="58" t="str">
        <f t="shared" si="510"/>
        <v>*</v>
      </c>
      <c r="AJ711" s="58" t="str">
        <f t="shared" si="510"/>
        <v>No</v>
      </c>
      <c r="AK711" s="58" t="str">
        <f t="shared" si="510"/>
        <v>*</v>
      </c>
      <c r="AL711" s="58" t="str">
        <f t="shared" si="510"/>
        <v>No</v>
      </c>
      <c r="AM711" s="58" t="str">
        <f t="shared" si="510"/>
        <v>No</v>
      </c>
      <c r="AN711" s="58" t="str">
        <f t="shared" si="510"/>
        <v>No</v>
      </c>
      <c r="AO711" s="58" t="str">
        <f t="shared" si="510"/>
        <v>*</v>
      </c>
      <c r="AP711" s="58" t="str">
        <f t="shared" ref="AP711:BU711" si="511">IF(AP$9="Include",IF(OR(AP289="Yes (Adverts)",AP289="Yes (Adverts)"),"Yes","No"),"*")</f>
        <v>No</v>
      </c>
      <c r="AQ711" s="58" t="str">
        <f t="shared" si="511"/>
        <v>*</v>
      </c>
      <c r="AR711" s="58" t="str">
        <f t="shared" si="511"/>
        <v>No</v>
      </c>
      <c r="AS711" s="58" t="str">
        <f t="shared" si="511"/>
        <v>*</v>
      </c>
      <c r="AT711" s="58" t="str">
        <f t="shared" si="511"/>
        <v>Yes</v>
      </c>
      <c r="AU711" s="58" t="str">
        <f t="shared" si="511"/>
        <v>No</v>
      </c>
      <c r="AV711" s="58" t="str">
        <f t="shared" si="511"/>
        <v>*</v>
      </c>
      <c r="AW711" s="58" t="str">
        <f t="shared" si="511"/>
        <v>*</v>
      </c>
      <c r="AX711" s="58" t="str">
        <f t="shared" si="511"/>
        <v>*</v>
      </c>
      <c r="AY711" s="58" t="str">
        <f t="shared" si="511"/>
        <v>*</v>
      </c>
      <c r="AZ711" s="58" t="str">
        <f t="shared" si="511"/>
        <v>No</v>
      </c>
      <c r="BA711" s="58" t="str">
        <f t="shared" si="511"/>
        <v>No</v>
      </c>
      <c r="BB711" s="58" t="str">
        <f t="shared" si="511"/>
        <v>No</v>
      </c>
      <c r="BC711" s="58" t="str">
        <f t="shared" si="511"/>
        <v>No</v>
      </c>
      <c r="BD711" s="58" t="str">
        <f t="shared" si="511"/>
        <v>No</v>
      </c>
      <c r="BE711" s="58" t="str">
        <f t="shared" si="511"/>
        <v>*</v>
      </c>
      <c r="BF711" s="58" t="str">
        <f t="shared" si="511"/>
        <v>*</v>
      </c>
      <c r="BG711" s="58" t="str">
        <f t="shared" si="511"/>
        <v>No</v>
      </c>
      <c r="BH711" s="58" t="str">
        <f t="shared" si="511"/>
        <v>*</v>
      </c>
      <c r="BI711" s="58" t="str">
        <f t="shared" si="511"/>
        <v>No</v>
      </c>
      <c r="BJ711" s="58" t="str">
        <f t="shared" si="511"/>
        <v>No</v>
      </c>
      <c r="BK711" s="58" t="str">
        <f t="shared" si="511"/>
        <v>*</v>
      </c>
      <c r="BL711" s="58" t="str">
        <f t="shared" si="511"/>
        <v>No</v>
      </c>
      <c r="BM711" s="58" t="str">
        <f t="shared" si="511"/>
        <v>*</v>
      </c>
      <c r="BN711" s="58" t="str">
        <f t="shared" si="511"/>
        <v>No</v>
      </c>
      <c r="BO711" s="58" t="str">
        <f t="shared" si="511"/>
        <v>No</v>
      </c>
      <c r="BP711" s="58" t="str">
        <f t="shared" si="511"/>
        <v>*</v>
      </c>
      <c r="BQ711" s="58" t="str">
        <f t="shared" si="511"/>
        <v>No</v>
      </c>
      <c r="BR711" s="58" t="str">
        <f t="shared" si="511"/>
        <v>*</v>
      </c>
      <c r="BS711" s="58" t="str">
        <f t="shared" si="511"/>
        <v>No</v>
      </c>
      <c r="BT711" s="58" t="str">
        <f t="shared" si="511"/>
        <v>No</v>
      </c>
      <c r="BU711" s="58" t="str">
        <f t="shared" si="511"/>
        <v>*</v>
      </c>
      <c r="BV711" s="58" t="str">
        <f t="shared" ref="BV711:DA711" si="512">IF(BV$9="Include",IF(OR(BV289="Yes (Adverts)",BV289="Yes (Adverts)"),"Yes","No"),"*")</f>
        <v>No</v>
      </c>
      <c r="BW711" s="58" t="str">
        <f t="shared" si="512"/>
        <v>*</v>
      </c>
      <c r="BX711" s="58" t="str">
        <f t="shared" si="512"/>
        <v>No</v>
      </c>
      <c r="BY711" s="58" t="str">
        <f t="shared" si="512"/>
        <v>*</v>
      </c>
      <c r="BZ711" s="58" t="str">
        <f t="shared" si="512"/>
        <v>No</v>
      </c>
      <c r="CA711" s="58" t="str">
        <f t="shared" si="512"/>
        <v>No</v>
      </c>
      <c r="CB711" s="58" t="str">
        <f t="shared" si="512"/>
        <v>No</v>
      </c>
      <c r="CC711" s="58" t="str">
        <f t="shared" si="512"/>
        <v>No</v>
      </c>
      <c r="CD711" s="58" t="str">
        <f t="shared" si="512"/>
        <v>*</v>
      </c>
      <c r="CE711" s="58" t="str">
        <f t="shared" si="512"/>
        <v>*</v>
      </c>
      <c r="CF711" s="58" t="str">
        <f t="shared" si="512"/>
        <v>*</v>
      </c>
      <c r="CG711" s="58" t="str">
        <f t="shared" si="512"/>
        <v>No</v>
      </c>
      <c r="CH711" s="58" t="str">
        <f t="shared" si="512"/>
        <v>No</v>
      </c>
      <c r="CI711" s="58" t="str">
        <f t="shared" si="512"/>
        <v>*</v>
      </c>
      <c r="CJ711" s="58" t="str">
        <f t="shared" si="512"/>
        <v>No</v>
      </c>
      <c r="CK711" s="58" t="str">
        <f t="shared" si="512"/>
        <v>No</v>
      </c>
      <c r="CL711" s="58" t="str">
        <f t="shared" si="512"/>
        <v>No</v>
      </c>
      <c r="CM711" s="58" t="str">
        <f t="shared" si="512"/>
        <v>*</v>
      </c>
      <c r="CN711" s="58" t="str">
        <f t="shared" si="512"/>
        <v>No</v>
      </c>
      <c r="CO711" s="58" t="str">
        <f t="shared" si="512"/>
        <v>No</v>
      </c>
      <c r="CP711" s="58" t="str">
        <f t="shared" si="512"/>
        <v>*</v>
      </c>
      <c r="CQ711" s="58" t="str">
        <f t="shared" si="512"/>
        <v>No</v>
      </c>
      <c r="CR711" s="58" t="str">
        <f t="shared" si="512"/>
        <v>No</v>
      </c>
      <c r="CS711" s="58" t="str">
        <f t="shared" si="512"/>
        <v>No</v>
      </c>
      <c r="CT711" s="58" t="str">
        <f t="shared" si="512"/>
        <v>*</v>
      </c>
      <c r="CU711" s="58" t="str">
        <f t="shared" si="512"/>
        <v>No</v>
      </c>
      <c r="CV711" s="58" t="str">
        <f t="shared" si="512"/>
        <v>*</v>
      </c>
      <c r="CW711" s="58" t="str">
        <f t="shared" si="512"/>
        <v>Yes</v>
      </c>
      <c r="CX711" s="58" t="str">
        <f t="shared" si="512"/>
        <v>*</v>
      </c>
      <c r="CY711" s="58" t="str">
        <f t="shared" si="512"/>
        <v>Yes</v>
      </c>
      <c r="CZ711" s="58" t="str">
        <f t="shared" si="512"/>
        <v>*</v>
      </c>
      <c r="DA711" s="58" t="str">
        <f t="shared" si="512"/>
        <v>No</v>
      </c>
      <c r="DB711" s="58" t="str">
        <f t="shared" ref="DB711:EK711" si="513">IF(DB$9="Include",IF(OR(DB289="Yes (Adverts)",DB289="Yes (Adverts)"),"Yes","No"),"*")</f>
        <v>*</v>
      </c>
      <c r="DC711" s="58" t="str">
        <f t="shared" si="513"/>
        <v>*</v>
      </c>
      <c r="DD711" s="58" t="str">
        <f t="shared" si="513"/>
        <v>No</v>
      </c>
      <c r="DE711" s="58" t="str">
        <f t="shared" si="513"/>
        <v>No</v>
      </c>
      <c r="DF711" s="58" t="str">
        <f t="shared" si="513"/>
        <v>*</v>
      </c>
      <c r="DG711" s="58" t="str">
        <f t="shared" si="513"/>
        <v>No</v>
      </c>
      <c r="DH711" s="58" t="str">
        <f t="shared" si="513"/>
        <v>Yes</v>
      </c>
      <c r="DI711" s="58" t="str">
        <f t="shared" si="513"/>
        <v>No</v>
      </c>
      <c r="DJ711" s="58" t="str">
        <f t="shared" si="513"/>
        <v>No</v>
      </c>
      <c r="DK711" s="58" t="str">
        <f t="shared" si="513"/>
        <v>*</v>
      </c>
      <c r="DL711" s="58" t="str">
        <f t="shared" si="513"/>
        <v>No</v>
      </c>
      <c r="DM711" s="58" t="str">
        <f t="shared" si="513"/>
        <v>*</v>
      </c>
      <c r="DN711" s="58" t="str">
        <f t="shared" si="513"/>
        <v>No</v>
      </c>
      <c r="DO711" s="58" t="str">
        <f t="shared" si="513"/>
        <v>*</v>
      </c>
      <c r="DP711" s="58" t="str">
        <f t="shared" si="513"/>
        <v>No</v>
      </c>
      <c r="DQ711" s="58" t="str">
        <f t="shared" si="513"/>
        <v>*</v>
      </c>
      <c r="DR711" s="58" t="str">
        <f t="shared" si="513"/>
        <v>*</v>
      </c>
      <c r="DS711" s="58" t="str">
        <f t="shared" si="513"/>
        <v>No</v>
      </c>
      <c r="DT711" s="58" t="str">
        <f t="shared" si="513"/>
        <v>No</v>
      </c>
      <c r="DU711" s="58" t="str">
        <f t="shared" si="513"/>
        <v>*</v>
      </c>
      <c r="DV711" s="58" t="str">
        <f t="shared" si="513"/>
        <v>*</v>
      </c>
      <c r="DW711" s="58" t="str">
        <f t="shared" si="513"/>
        <v>No</v>
      </c>
      <c r="DX711" s="58" t="str">
        <f t="shared" si="513"/>
        <v>No</v>
      </c>
      <c r="DY711" s="58" t="str">
        <f t="shared" si="513"/>
        <v>No</v>
      </c>
      <c r="DZ711" s="58" t="str">
        <f t="shared" si="513"/>
        <v>*</v>
      </c>
      <c r="EA711" s="58" t="str">
        <f t="shared" si="513"/>
        <v>No</v>
      </c>
      <c r="EB711" s="58" t="str">
        <f t="shared" si="513"/>
        <v>No</v>
      </c>
      <c r="EC711" s="58" t="str">
        <f t="shared" si="513"/>
        <v>No</v>
      </c>
      <c r="ED711" s="58" t="str">
        <f t="shared" si="513"/>
        <v>*</v>
      </c>
      <c r="EE711" s="58" t="str">
        <f t="shared" si="513"/>
        <v>No</v>
      </c>
      <c r="EF711" s="58" t="str">
        <f t="shared" si="513"/>
        <v>No</v>
      </c>
      <c r="EG711" s="58" t="str">
        <f t="shared" si="513"/>
        <v>*</v>
      </c>
      <c r="EH711" s="58" t="str">
        <f t="shared" si="513"/>
        <v>No</v>
      </c>
      <c r="EI711" s="58" t="str">
        <f t="shared" si="513"/>
        <v>*</v>
      </c>
      <c r="EJ711" s="58" t="str">
        <f t="shared" si="513"/>
        <v>No</v>
      </c>
      <c r="EK711" s="58" t="str">
        <f t="shared" si="513"/>
        <v>*</v>
      </c>
      <c r="EL711" s="109"/>
      <c r="EM711" s="109"/>
    </row>
    <row r="712" spans="1:143" s="21" customFormat="1" ht="12.75" customHeight="1" x14ac:dyDescent="0.25">
      <c r="A712" s="164"/>
      <c r="B712" s="125"/>
      <c r="C712" s="125"/>
      <c r="D712" s="125"/>
      <c r="E712" s="125"/>
      <c r="F712" s="125"/>
      <c r="G712" s="165" t="s">
        <v>4058</v>
      </c>
      <c r="H712" s="166"/>
      <c r="I712" s="166"/>
      <c r="J712" s="21" t="str">
        <f>IF(J$9="Include",IF(OR(J711="Yes",J697="Yes"),"Yes","No"),"*")</f>
        <v>No</v>
      </c>
      <c r="K712" s="21" t="str">
        <f t="shared" ref="K712:BV712" si="514">IF(K$9="Include",IF(OR(K711="Yes",K697="Yes"),"Yes","No"),"*")</f>
        <v>No</v>
      </c>
      <c r="L712" s="21" t="str">
        <f t="shared" si="514"/>
        <v>*</v>
      </c>
      <c r="M712" s="21" t="str">
        <f t="shared" si="514"/>
        <v>No</v>
      </c>
      <c r="N712" s="21" t="str">
        <f t="shared" si="514"/>
        <v>*</v>
      </c>
      <c r="O712" s="21" t="str">
        <f t="shared" si="514"/>
        <v>No</v>
      </c>
      <c r="P712" s="21" t="str">
        <f t="shared" si="514"/>
        <v>*</v>
      </c>
      <c r="Q712" s="21" t="str">
        <f t="shared" si="514"/>
        <v>No</v>
      </c>
      <c r="R712" s="21" t="str">
        <f t="shared" si="514"/>
        <v>*</v>
      </c>
      <c r="S712" s="21" t="str">
        <f t="shared" si="514"/>
        <v>No</v>
      </c>
      <c r="T712" s="21" t="str">
        <f t="shared" si="514"/>
        <v>*</v>
      </c>
      <c r="U712" s="21" t="str">
        <f t="shared" si="514"/>
        <v>No</v>
      </c>
      <c r="V712" s="21" t="str">
        <f t="shared" si="514"/>
        <v>No</v>
      </c>
      <c r="W712" s="21" t="str">
        <f t="shared" si="514"/>
        <v>No</v>
      </c>
      <c r="X712" s="21" t="str">
        <f t="shared" si="514"/>
        <v>*</v>
      </c>
      <c r="Y712" s="21" t="str">
        <f t="shared" si="514"/>
        <v>Yes</v>
      </c>
      <c r="Z712" s="21" t="str">
        <f t="shared" si="514"/>
        <v>*</v>
      </c>
      <c r="AA712" s="21" t="str">
        <f t="shared" si="514"/>
        <v>Yes</v>
      </c>
      <c r="AB712" s="21" t="str">
        <f t="shared" si="514"/>
        <v>*</v>
      </c>
      <c r="AC712" s="21" t="str">
        <f t="shared" si="514"/>
        <v>No</v>
      </c>
      <c r="AD712" s="21" t="str">
        <f t="shared" si="514"/>
        <v>No</v>
      </c>
      <c r="AE712" s="21" t="str">
        <f t="shared" si="514"/>
        <v>*</v>
      </c>
      <c r="AF712" s="21" t="str">
        <f t="shared" si="514"/>
        <v>Yes</v>
      </c>
      <c r="AG712" s="21" t="str">
        <f t="shared" si="514"/>
        <v>Yes</v>
      </c>
      <c r="AH712" s="21" t="str">
        <f t="shared" si="514"/>
        <v>No</v>
      </c>
      <c r="AI712" s="21" t="str">
        <f t="shared" si="514"/>
        <v>*</v>
      </c>
      <c r="AJ712" s="21" t="str">
        <f t="shared" si="514"/>
        <v>No</v>
      </c>
      <c r="AK712" s="21" t="str">
        <f t="shared" si="514"/>
        <v>*</v>
      </c>
      <c r="AL712" s="21" t="str">
        <f t="shared" si="514"/>
        <v>No</v>
      </c>
      <c r="AM712" s="21" t="str">
        <f t="shared" si="514"/>
        <v>No</v>
      </c>
      <c r="AN712" s="21" t="str">
        <f t="shared" si="514"/>
        <v>No</v>
      </c>
      <c r="AO712" s="21" t="str">
        <f t="shared" si="514"/>
        <v>*</v>
      </c>
      <c r="AP712" s="21" t="str">
        <f t="shared" si="514"/>
        <v>No</v>
      </c>
      <c r="AQ712" s="21" t="str">
        <f t="shared" si="514"/>
        <v>*</v>
      </c>
      <c r="AR712" s="21" t="str">
        <f t="shared" si="514"/>
        <v>No</v>
      </c>
      <c r="AS712" s="21" t="str">
        <f t="shared" si="514"/>
        <v>*</v>
      </c>
      <c r="AT712" s="21" t="str">
        <f t="shared" si="514"/>
        <v>Yes</v>
      </c>
      <c r="AU712" s="21" t="str">
        <f t="shared" si="514"/>
        <v>No</v>
      </c>
      <c r="AV712" s="21" t="str">
        <f t="shared" si="514"/>
        <v>*</v>
      </c>
      <c r="AW712" s="21" t="str">
        <f t="shared" si="514"/>
        <v>*</v>
      </c>
      <c r="AX712" s="21" t="str">
        <f t="shared" si="514"/>
        <v>*</v>
      </c>
      <c r="AY712" s="21" t="str">
        <f t="shared" si="514"/>
        <v>*</v>
      </c>
      <c r="AZ712" s="21" t="str">
        <f t="shared" si="514"/>
        <v>No</v>
      </c>
      <c r="BA712" s="21" t="str">
        <f t="shared" si="514"/>
        <v>No</v>
      </c>
      <c r="BB712" s="21" t="str">
        <f t="shared" si="514"/>
        <v>No</v>
      </c>
      <c r="BC712" s="21" t="str">
        <f t="shared" si="514"/>
        <v>No</v>
      </c>
      <c r="BD712" s="21" t="str">
        <f t="shared" si="514"/>
        <v>No</v>
      </c>
      <c r="BE712" s="21" t="str">
        <f t="shared" si="514"/>
        <v>*</v>
      </c>
      <c r="BF712" s="21" t="str">
        <f t="shared" si="514"/>
        <v>*</v>
      </c>
      <c r="BG712" s="21" t="str">
        <f t="shared" si="514"/>
        <v>No</v>
      </c>
      <c r="BH712" s="21" t="str">
        <f t="shared" si="514"/>
        <v>*</v>
      </c>
      <c r="BI712" s="21" t="str">
        <f t="shared" si="514"/>
        <v>No</v>
      </c>
      <c r="BJ712" s="21" t="str">
        <f t="shared" si="514"/>
        <v>No</v>
      </c>
      <c r="BK712" s="21" t="str">
        <f t="shared" si="514"/>
        <v>*</v>
      </c>
      <c r="BL712" s="21" t="str">
        <f t="shared" si="514"/>
        <v>No</v>
      </c>
      <c r="BM712" s="21" t="str">
        <f t="shared" si="514"/>
        <v>*</v>
      </c>
      <c r="BN712" s="21" t="str">
        <f t="shared" si="514"/>
        <v>No</v>
      </c>
      <c r="BO712" s="21" t="str">
        <f t="shared" si="514"/>
        <v>No</v>
      </c>
      <c r="BP712" s="21" t="str">
        <f t="shared" si="514"/>
        <v>*</v>
      </c>
      <c r="BQ712" s="21" t="str">
        <f t="shared" si="514"/>
        <v>No</v>
      </c>
      <c r="BR712" s="21" t="str">
        <f t="shared" si="514"/>
        <v>*</v>
      </c>
      <c r="BS712" s="21" t="str">
        <f t="shared" si="514"/>
        <v>No</v>
      </c>
      <c r="BT712" s="21" t="str">
        <f t="shared" si="514"/>
        <v>Yes</v>
      </c>
      <c r="BU712" s="21" t="str">
        <f t="shared" si="514"/>
        <v>*</v>
      </c>
      <c r="BV712" s="21" t="str">
        <f t="shared" si="514"/>
        <v>No</v>
      </c>
      <c r="BW712" s="21" t="str">
        <f t="shared" ref="BW712:EH712" si="515">IF(BW$9="Include",IF(OR(BW711="Yes",BW697="Yes"),"Yes","No"),"*")</f>
        <v>*</v>
      </c>
      <c r="BX712" s="21" t="str">
        <f t="shared" si="515"/>
        <v>No</v>
      </c>
      <c r="BY712" s="21" t="str">
        <f t="shared" si="515"/>
        <v>*</v>
      </c>
      <c r="BZ712" s="21" t="str">
        <f t="shared" si="515"/>
        <v>No</v>
      </c>
      <c r="CA712" s="21" t="str">
        <f t="shared" si="515"/>
        <v>No</v>
      </c>
      <c r="CB712" s="21" t="str">
        <f t="shared" si="515"/>
        <v>No</v>
      </c>
      <c r="CC712" s="21" t="str">
        <f t="shared" si="515"/>
        <v>No</v>
      </c>
      <c r="CD712" s="21" t="str">
        <f t="shared" si="515"/>
        <v>*</v>
      </c>
      <c r="CE712" s="21" t="str">
        <f t="shared" si="515"/>
        <v>*</v>
      </c>
      <c r="CF712" s="21" t="str">
        <f t="shared" si="515"/>
        <v>*</v>
      </c>
      <c r="CG712" s="21" t="str">
        <f t="shared" si="515"/>
        <v>No</v>
      </c>
      <c r="CH712" s="21" t="str">
        <f t="shared" si="515"/>
        <v>No</v>
      </c>
      <c r="CI712" s="21" t="str">
        <f t="shared" si="515"/>
        <v>*</v>
      </c>
      <c r="CJ712" s="21" t="str">
        <f t="shared" si="515"/>
        <v>No</v>
      </c>
      <c r="CK712" s="21" t="str">
        <f t="shared" si="515"/>
        <v>No</v>
      </c>
      <c r="CL712" s="21" t="str">
        <f t="shared" si="515"/>
        <v>No</v>
      </c>
      <c r="CM712" s="21" t="str">
        <f t="shared" si="515"/>
        <v>*</v>
      </c>
      <c r="CN712" s="21" t="str">
        <f t="shared" si="515"/>
        <v>Yes</v>
      </c>
      <c r="CO712" s="21" t="str">
        <f t="shared" si="515"/>
        <v>No</v>
      </c>
      <c r="CP712" s="21" t="str">
        <f t="shared" si="515"/>
        <v>*</v>
      </c>
      <c r="CQ712" s="21" t="str">
        <f t="shared" si="515"/>
        <v>No</v>
      </c>
      <c r="CR712" s="21" t="str">
        <f t="shared" si="515"/>
        <v>No</v>
      </c>
      <c r="CS712" s="21" t="str">
        <f t="shared" si="515"/>
        <v>No</v>
      </c>
      <c r="CT712" s="21" t="str">
        <f t="shared" si="515"/>
        <v>*</v>
      </c>
      <c r="CU712" s="21" t="str">
        <f t="shared" si="515"/>
        <v>No</v>
      </c>
      <c r="CV712" s="21" t="str">
        <f t="shared" si="515"/>
        <v>*</v>
      </c>
      <c r="CW712" s="21" t="str">
        <f t="shared" si="515"/>
        <v>Yes</v>
      </c>
      <c r="CX712" s="21" t="str">
        <f t="shared" si="515"/>
        <v>*</v>
      </c>
      <c r="CY712" s="21" t="str">
        <f t="shared" si="515"/>
        <v>Yes</v>
      </c>
      <c r="CZ712" s="21" t="str">
        <f t="shared" si="515"/>
        <v>*</v>
      </c>
      <c r="DA712" s="21" t="str">
        <f t="shared" si="515"/>
        <v>No</v>
      </c>
      <c r="DB712" s="21" t="str">
        <f t="shared" si="515"/>
        <v>*</v>
      </c>
      <c r="DC712" s="21" t="str">
        <f t="shared" si="515"/>
        <v>*</v>
      </c>
      <c r="DD712" s="21" t="str">
        <f t="shared" si="515"/>
        <v>No</v>
      </c>
      <c r="DE712" s="21" t="str">
        <f t="shared" si="515"/>
        <v>No</v>
      </c>
      <c r="DF712" s="21" t="str">
        <f t="shared" si="515"/>
        <v>*</v>
      </c>
      <c r="DG712" s="21" t="str">
        <f t="shared" si="515"/>
        <v>No</v>
      </c>
      <c r="DH712" s="21" t="str">
        <f t="shared" si="515"/>
        <v>Yes</v>
      </c>
      <c r="DI712" s="21" t="str">
        <f t="shared" si="515"/>
        <v>No</v>
      </c>
      <c r="DJ712" s="21" t="str">
        <f t="shared" si="515"/>
        <v>Yes</v>
      </c>
      <c r="DK712" s="21" t="str">
        <f t="shared" si="515"/>
        <v>*</v>
      </c>
      <c r="DL712" s="21" t="str">
        <f t="shared" si="515"/>
        <v>No</v>
      </c>
      <c r="DM712" s="21" t="str">
        <f t="shared" si="515"/>
        <v>*</v>
      </c>
      <c r="DN712" s="21" t="str">
        <f t="shared" si="515"/>
        <v>No</v>
      </c>
      <c r="DO712" s="21" t="str">
        <f t="shared" si="515"/>
        <v>*</v>
      </c>
      <c r="DP712" s="21" t="str">
        <f t="shared" si="515"/>
        <v>Yes</v>
      </c>
      <c r="DQ712" s="21" t="str">
        <f t="shared" si="515"/>
        <v>*</v>
      </c>
      <c r="DR712" s="21" t="str">
        <f t="shared" si="515"/>
        <v>*</v>
      </c>
      <c r="DS712" s="21" t="str">
        <f t="shared" si="515"/>
        <v>No</v>
      </c>
      <c r="DT712" s="21" t="str">
        <f t="shared" si="515"/>
        <v>No</v>
      </c>
      <c r="DU712" s="21" t="str">
        <f t="shared" si="515"/>
        <v>*</v>
      </c>
      <c r="DV712" s="21" t="str">
        <f t="shared" si="515"/>
        <v>*</v>
      </c>
      <c r="DW712" s="21" t="str">
        <f t="shared" si="515"/>
        <v>No</v>
      </c>
      <c r="DX712" s="21" t="str">
        <f t="shared" si="515"/>
        <v>No</v>
      </c>
      <c r="DY712" s="21" t="str">
        <f t="shared" si="515"/>
        <v>Yes</v>
      </c>
      <c r="DZ712" s="21" t="str">
        <f t="shared" si="515"/>
        <v>*</v>
      </c>
      <c r="EA712" s="21" t="str">
        <f t="shared" si="515"/>
        <v>No</v>
      </c>
      <c r="EB712" s="21" t="str">
        <f t="shared" si="515"/>
        <v>No</v>
      </c>
      <c r="EC712" s="21" t="str">
        <f t="shared" si="515"/>
        <v>No</v>
      </c>
      <c r="ED712" s="21" t="str">
        <f t="shared" si="515"/>
        <v>*</v>
      </c>
      <c r="EE712" s="21" t="str">
        <f t="shared" si="515"/>
        <v>No</v>
      </c>
      <c r="EF712" s="21" t="str">
        <f t="shared" si="515"/>
        <v>Yes</v>
      </c>
      <c r="EG712" s="21" t="str">
        <f t="shared" si="515"/>
        <v>*</v>
      </c>
      <c r="EH712" s="21" t="str">
        <f t="shared" si="515"/>
        <v>No</v>
      </c>
      <c r="EI712" s="21" t="str">
        <f>IF(EI$9="Include",IF(OR(EI711="Yes",EI697="Yes"),"Yes","No"),"*")</f>
        <v>*</v>
      </c>
      <c r="EJ712" s="21" t="str">
        <f>IF(EJ$9="Include",IF(OR(EJ711="Yes",EJ697="Yes"),"Yes","No"),"*")</f>
        <v>No</v>
      </c>
      <c r="EK712" s="21" t="str">
        <f>IF(EK$9="Include",IF(OR(EK711="Yes",EK697="Yes"),"Yes","No"),"*")</f>
        <v>*</v>
      </c>
      <c r="EL712" s="110"/>
      <c r="EM712" s="110"/>
    </row>
    <row r="713" spans="1:143" s="58" customFormat="1" ht="12.75" customHeight="1" x14ac:dyDescent="0.25">
      <c r="A713" s="5"/>
      <c r="B713" s="96"/>
      <c r="C713" s="96"/>
      <c r="D713" s="96"/>
      <c r="E713" s="96"/>
      <c r="F713" s="96"/>
      <c r="G713" s="4" t="s">
        <v>4069</v>
      </c>
      <c r="H713" s="18"/>
      <c r="I713" s="18"/>
      <c r="J713" s="184" t="str">
        <f t="shared" ref="J713:AO713" si="516">IF(ISERR(FIND("(Platform Duplicate)",J$9)),IF(AND(J$2=K$3,NOT(ISERR(FIND("(Platform Duplicate)",K$9)))),IF(J7="No",K7,J7),J7),"*")</f>
        <v>iPhone</v>
      </c>
      <c r="K713" s="184" t="str">
        <f t="shared" si="516"/>
        <v>iPhone</v>
      </c>
      <c r="L713" s="184" t="str">
        <f t="shared" si="516"/>
        <v>*</v>
      </c>
      <c r="M713" s="184" t="str">
        <f t="shared" si="516"/>
        <v>iPhone</v>
      </c>
      <c r="N713" s="184" t="str">
        <f t="shared" si="516"/>
        <v>*</v>
      </c>
      <c r="O713" s="184" t="str">
        <f t="shared" si="516"/>
        <v>iPhone/iPad</v>
      </c>
      <c r="P713" s="184" t="str">
        <f t="shared" si="516"/>
        <v>*</v>
      </c>
      <c r="Q713" s="184" t="str">
        <f t="shared" si="516"/>
        <v>iPhone</v>
      </c>
      <c r="R713" s="184" t="str">
        <f t="shared" si="516"/>
        <v>*</v>
      </c>
      <c r="S713" s="184" t="str">
        <f t="shared" si="516"/>
        <v>iPhone</v>
      </c>
      <c r="T713" s="184" t="str">
        <f t="shared" si="516"/>
        <v>*</v>
      </c>
      <c r="U713" s="184" t="str">
        <f t="shared" si="516"/>
        <v>No</v>
      </c>
      <c r="V713" s="184" t="str">
        <f t="shared" si="516"/>
        <v>iPhone</v>
      </c>
      <c r="W713" s="184" t="str">
        <f t="shared" si="516"/>
        <v>iPhone/iPad</v>
      </c>
      <c r="X713" s="184" t="str">
        <f t="shared" si="516"/>
        <v>*</v>
      </c>
      <c r="Y713" s="184" t="str">
        <f t="shared" si="516"/>
        <v>iPhone/iPad</v>
      </c>
      <c r="Z713" s="184" t="str">
        <f t="shared" si="516"/>
        <v>*</v>
      </c>
      <c r="AA713" s="184" t="str">
        <f t="shared" si="516"/>
        <v>iPhone/iPad</v>
      </c>
      <c r="AB713" s="184" t="str">
        <f t="shared" si="516"/>
        <v>*</v>
      </c>
      <c r="AC713" s="184" t="str">
        <f t="shared" si="516"/>
        <v>iPhone</v>
      </c>
      <c r="AD713" s="184" t="str">
        <f t="shared" si="516"/>
        <v>iPhone/iPad</v>
      </c>
      <c r="AE713" s="184" t="str">
        <f t="shared" si="516"/>
        <v>*</v>
      </c>
      <c r="AF713" s="184" t="str">
        <f t="shared" si="516"/>
        <v>iPhone</v>
      </c>
      <c r="AG713" s="184" t="str">
        <f t="shared" si="516"/>
        <v>iPhone</v>
      </c>
      <c r="AH713" s="184" t="str">
        <f t="shared" si="516"/>
        <v>iPhone</v>
      </c>
      <c r="AI713" s="184" t="str">
        <f t="shared" si="516"/>
        <v>*</v>
      </c>
      <c r="AJ713" s="184" t="str">
        <f t="shared" si="516"/>
        <v>iPhone</v>
      </c>
      <c r="AK713" s="184" t="str">
        <f t="shared" si="516"/>
        <v>*</v>
      </c>
      <c r="AL713" s="184" t="str">
        <f t="shared" si="516"/>
        <v>iPhone</v>
      </c>
      <c r="AM713" s="184" t="str">
        <f t="shared" si="516"/>
        <v>iPhone/iPad</v>
      </c>
      <c r="AN713" s="184" t="str">
        <f t="shared" si="516"/>
        <v>iPhone</v>
      </c>
      <c r="AO713" s="184" t="str">
        <f t="shared" si="516"/>
        <v>*</v>
      </c>
      <c r="AP713" s="184" t="str">
        <f t="shared" ref="AP713:BU713" si="517">IF(ISERR(FIND("(Platform Duplicate)",AP$9)),IF(AND(AP$2=AQ$3,NOT(ISERR(FIND("(Platform Duplicate)",AQ$9)))),IF(AP7="No",AQ7,AP7),AP7),"*")</f>
        <v>iPhone</v>
      </c>
      <c r="AQ713" s="184" t="str">
        <f t="shared" si="517"/>
        <v>iPhone</v>
      </c>
      <c r="AR713" s="184" t="str">
        <f t="shared" si="517"/>
        <v>iPhone</v>
      </c>
      <c r="AS713" s="184" t="str">
        <f t="shared" si="517"/>
        <v>*</v>
      </c>
      <c r="AT713" s="184" t="str">
        <f t="shared" si="517"/>
        <v>No</v>
      </c>
      <c r="AU713" s="184" t="str">
        <f t="shared" si="517"/>
        <v>No</v>
      </c>
      <c r="AV713" s="184" t="str">
        <f t="shared" si="517"/>
        <v>iPhone</v>
      </c>
      <c r="AW713" s="184" t="str">
        <f t="shared" si="517"/>
        <v>*</v>
      </c>
      <c r="AX713" s="184" t="str">
        <f t="shared" si="517"/>
        <v>iPhone</v>
      </c>
      <c r="AY713" s="184" t="str">
        <f t="shared" si="517"/>
        <v>*</v>
      </c>
      <c r="AZ713" s="184" t="str">
        <f t="shared" si="517"/>
        <v>iPhone</v>
      </c>
      <c r="BA713" s="184" t="str">
        <f t="shared" si="517"/>
        <v>iPhone</v>
      </c>
      <c r="BB713" s="184" t="str">
        <f t="shared" si="517"/>
        <v>iPhone</v>
      </c>
      <c r="BC713" s="184" t="str">
        <f t="shared" si="517"/>
        <v>iPhone</v>
      </c>
      <c r="BD713" s="184" t="str">
        <f t="shared" si="517"/>
        <v>iPhone/iPad</v>
      </c>
      <c r="BE713" s="184" t="str">
        <f t="shared" si="517"/>
        <v>iPhone/iPad</v>
      </c>
      <c r="BF713" s="184" t="str">
        <f t="shared" si="517"/>
        <v>*</v>
      </c>
      <c r="BG713" s="184" t="str">
        <f t="shared" si="517"/>
        <v>No</v>
      </c>
      <c r="BH713" s="184" t="str">
        <f t="shared" si="517"/>
        <v>iPhone/iPad</v>
      </c>
      <c r="BI713" s="184" t="str">
        <f t="shared" si="517"/>
        <v>iPhone</v>
      </c>
      <c r="BJ713" s="184" t="str">
        <f t="shared" si="517"/>
        <v>iPhone</v>
      </c>
      <c r="BK713" s="184" t="str">
        <f t="shared" si="517"/>
        <v>*</v>
      </c>
      <c r="BL713" s="184" t="str">
        <f t="shared" si="517"/>
        <v>iPhone</v>
      </c>
      <c r="BM713" s="184" t="str">
        <f t="shared" si="517"/>
        <v>*</v>
      </c>
      <c r="BN713" s="184" t="str">
        <f t="shared" si="517"/>
        <v>iPhone/iPad</v>
      </c>
      <c r="BO713" s="184" t="str">
        <f t="shared" si="517"/>
        <v>iPhone</v>
      </c>
      <c r="BP713" s="184" t="str">
        <f t="shared" si="517"/>
        <v>*</v>
      </c>
      <c r="BQ713" s="184" t="str">
        <f t="shared" si="517"/>
        <v>iPhone</v>
      </c>
      <c r="BR713" s="184" t="str">
        <f t="shared" si="517"/>
        <v>*</v>
      </c>
      <c r="BS713" s="184" t="str">
        <f t="shared" si="517"/>
        <v>iPhone</v>
      </c>
      <c r="BT713" s="184" t="str">
        <f t="shared" si="517"/>
        <v>iPhone/iPad</v>
      </c>
      <c r="BU713" s="184" t="str">
        <f t="shared" si="517"/>
        <v>*</v>
      </c>
      <c r="BV713" s="184" t="str">
        <f t="shared" ref="BV713:DA713" si="518">IF(ISERR(FIND("(Platform Duplicate)",BV$9)),IF(AND(BV$2=BW$3,NOT(ISERR(FIND("(Platform Duplicate)",BW$9)))),IF(BV7="No",BW7,BV7),BV7),"*")</f>
        <v>iPad</v>
      </c>
      <c r="BW713" s="184" t="str">
        <f t="shared" si="518"/>
        <v>*</v>
      </c>
      <c r="BX713" s="184" t="str">
        <f t="shared" si="518"/>
        <v>iPhone/iPad</v>
      </c>
      <c r="BY713" s="184" t="str">
        <f t="shared" si="518"/>
        <v>*</v>
      </c>
      <c r="BZ713" s="184" t="str">
        <f t="shared" si="518"/>
        <v>iPhone</v>
      </c>
      <c r="CA713" s="184" t="str">
        <f t="shared" si="518"/>
        <v>iPhone/iPad</v>
      </c>
      <c r="CB713" s="184" t="str">
        <f t="shared" si="518"/>
        <v>iPhone</v>
      </c>
      <c r="CC713" s="184" t="str">
        <f t="shared" si="518"/>
        <v>iPhone</v>
      </c>
      <c r="CD713" s="184" t="str">
        <f t="shared" si="518"/>
        <v>*</v>
      </c>
      <c r="CE713" s="184" t="str">
        <f t="shared" si="518"/>
        <v>iPhone/iPad</v>
      </c>
      <c r="CF713" s="184" t="str">
        <f t="shared" si="518"/>
        <v>*</v>
      </c>
      <c r="CG713" s="184" t="str">
        <f t="shared" si="518"/>
        <v>iPad</v>
      </c>
      <c r="CH713" s="184" t="str">
        <f t="shared" si="518"/>
        <v>iPhone/iPad</v>
      </c>
      <c r="CI713" s="184" t="str">
        <f t="shared" si="518"/>
        <v>*</v>
      </c>
      <c r="CJ713" s="184" t="str">
        <f t="shared" si="518"/>
        <v>iPhone</v>
      </c>
      <c r="CK713" s="184" t="str">
        <f t="shared" si="518"/>
        <v>iPhone</v>
      </c>
      <c r="CL713" s="184" t="str">
        <f t="shared" si="518"/>
        <v>iPhone</v>
      </c>
      <c r="CM713" s="184" t="str">
        <f t="shared" si="518"/>
        <v>*</v>
      </c>
      <c r="CN713" s="184" t="str">
        <f t="shared" si="518"/>
        <v>iPhone</v>
      </c>
      <c r="CO713" s="184" t="str">
        <f t="shared" si="518"/>
        <v>iPhone</v>
      </c>
      <c r="CP713" s="184" t="str">
        <f t="shared" si="518"/>
        <v>*</v>
      </c>
      <c r="CQ713" s="184" t="str">
        <f t="shared" si="518"/>
        <v>iPhone</v>
      </c>
      <c r="CR713" s="184" t="str">
        <f t="shared" si="518"/>
        <v>iPhone</v>
      </c>
      <c r="CS713" s="184" t="str">
        <f t="shared" si="518"/>
        <v>iPhone</v>
      </c>
      <c r="CT713" s="184" t="str">
        <f t="shared" si="518"/>
        <v>*</v>
      </c>
      <c r="CU713" s="184" t="str">
        <f t="shared" si="518"/>
        <v>iPhone</v>
      </c>
      <c r="CV713" s="184" t="str">
        <f t="shared" si="518"/>
        <v>*</v>
      </c>
      <c r="CW713" s="184" t="str">
        <f t="shared" si="518"/>
        <v>iPhone</v>
      </c>
      <c r="CX713" s="184" t="str">
        <f t="shared" si="518"/>
        <v>*</v>
      </c>
      <c r="CY713" s="184" t="str">
        <f t="shared" si="518"/>
        <v>iPhone/iPad</v>
      </c>
      <c r="CZ713" s="184" t="str">
        <f t="shared" si="518"/>
        <v>*</v>
      </c>
      <c r="DA713" s="184" t="str">
        <f t="shared" si="518"/>
        <v>iPhone</v>
      </c>
      <c r="DB713" s="184" t="str">
        <f t="shared" ref="DB713:EK713" si="519">IF(ISERR(FIND("(Platform Duplicate)",DB$9)),IF(AND(DB$2=DC$3,NOT(ISERR(FIND("(Platform Duplicate)",DC$9)))),IF(DB7="No",DC7,DB7),DB7),"*")</f>
        <v>*</v>
      </c>
      <c r="DC713" s="184" t="str">
        <f t="shared" si="519"/>
        <v>iPhone</v>
      </c>
      <c r="DD713" s="184" t="str">
        <f t="shared" si="519"/>
        <v>iPhone</v>
      </c>
      <c r="DE713" s="184" t="str">
        <f t="shared" si="519"/>
        <v>iPhone/iPad</v>
      </c>
      <c r="DF713" s="184" t="str">
        <f t="shared" si="519"/>
        <v>*</v>
      </c>
      <c r="DG713" s="184" t="str">
        <f t="shared" si="519"/>
        <v>iPhone/iPad</v>
      </c>
      <c r="DH713" s="184" t="str">
        <f t="shared" si="519"/>
        <v>iPhone</v>
      </c>
      <c r="DI713" s="184" t="str">
        <f t="shared" si="519"/>
        <v>iPhone</v>
      </c>
      <c r="DJ713" s="184" t="str">
        <f t="shared" si="519"/>
        <v>iPhone</v>
      </c>
      <c r="DK713" s="184" t="str">
        <f t="shared" si="519"/>
        <v>*</v>
      </c>
      <c r="DL713" s="184" t="str">
        <f t="shared" si="519"/>
        <v>iPhone</v>
      </c>
      <c r="DM713" s="184" t="str">
        <f t="shared" si="519"/>
        <v>No</v>
      </c>
      <c r="DN713" s="184" t="str">
        <f t="shared" si="519"/>
        <v>iPhone/iPad</v>
      </c>
      <c r="DO713" s="184" t="str">
        <f t="shared" si="519"/>
        <v>*</v>
      </c>
      <c r="DP713" s="184" t="str">
        <f t="shared" si="519"/>
        <v>iPhone/iPad</v>
      </c>
      <c r="DQ713" s="184" t="str">
        <f t="shared" si="519"/>
        <v>No</v>
      </c>
      <c r="DR713" s="184" t="str">
        <f t="shared" si="519"/>
        <v>iPhone/iPad</v>
      </c>
      <c r="DS713" s="184" t="str">
        <f t="shared" si="519"/>
        <v>iPhone/iPad</v>
      </c>
      <c r="DT713" s="184" t="str">
        <f t="shared" si="519"/>
        <v>iPhone</v>
      </c>
      <c r="DU713" s="184" t="str">
        <f t="shared" si="519"/>
        <v>*</v>
      </c>
      <c r="DV713" s="184" t="str">
        <f t="shared" si="519"/>
        <v>iPhone</v>
      </c>
      <c r="DW713" s="184" t="str">
        <f t="shared" si="519"/>
        <v>iPad</v>
      </c>
      <c r="DX713" s="184" t="str">
        <f t="shared" si="519"/>
        <v>iPhone</v>
      </c>
      <c r="DY713" s="184" t="str">
        <f t="shared" si="519"/>
        <v>iPhone</v>
      </c>
      <c r="DZ713" s="184" t="str">
        <f t="shared" si="519"/>
        <v>*</v>
      </c>
      <c r="EA713" s="184" t="str">
        <f t="shared" si="519"/>
        <v>iPhone</v>
      </c>
      <c r="EB713" s="184" t="str">
        <f t="shared" si="519"/>
        <v>iPhone</v>
      </c>
      <c r="EC713" s="184" t="str">
        <f t="shared" si="519"/>
        <v>iPhone</v>
      </c>
      <c r="ED713" s="184" t="str">
        <f t="shared" si="519"/>
        <v>*</v>
      </c>
      <c r="EE713" s="184" t="str">
        <f t="shared" si="519"/>
        <v>iPhone</v>
      </c>
      <c r="EF713" s="184" t="str">
        <f t="shared" si="519"/>
        <v>iPhone</v>
      </c>
      <c r="EG713" s="184" t="str">
        <f t="shared" si="519"/>
        <v>*</v>
      </c>
      <c r="EH713" s="184" t="str">
        <f t="shared" si="519"/>
        <v>iPhone</v>
      </c>
      <c r="EI713" s="184" t="str">
        <f t="shared" si="519"/>
        <v>*</v>
      </c>
      <c r="EJ713" s="184" t="str">
        <f t="shared" si="519"/>
        <v>iPhone</v>
      </c>
      <c r="EK713" s="184" t="str">
        <f t="shared" si="519"/>
        <v>*</v>
      </c>
      <c r="EL713" s="109"/>
      <c r="EM713" s="109"/>
    </row>
    <row r="714" spans="1:143" s="21" customFormat="1" ht="12.75" customHeight="1" x14ac:dyDescent="0.25">
      <c r="A714" s="164"/>
      <c r="B714" s="125"/>
      <c r="C714" s="125"/>
      <c r="D714" s="125"/>
      <c r="E714" s="125"/>
      <c r="F714" s="125"/>
      <c r="G714" s="165" t="s">
        <v>4070</v>
      </c>
      <c r="H714" s="166"/>
      <c r="I714" s="166"/>
      <c r="J714" s="21" t="str">
        <f t="shared" ref="J714:AO714" si="520">IF(ISERR(FIND("(Platform Duplicate)",J$9)),IF(AND(J$2=K$3,NOT(ISERR(FIND("(Platform Duplicate)",K$9)))),IF(J8="No",K8,J8),J8),"*")</f>
        <v>No</v>
      </c>
      <c r="K714" s="21" t="str">
        <f t="shared" si="520"/>
        <v>Android</v>
      </c>
      <c r="L714" s="21" t="str">
        <f t="shared" si="520"/>
        <v>*</v>
      </c>
      <c r="M714" s="21" t="str">
        <f t="shared" si="520"/>
        <v>Android</v>
      </c>
      <c r="N714" s="21" t="str">
        <f t="shared" si="520"/>
        <v>*</v>
      </c>
      <c r="O714" s="21" t="str">
        <f t="shared" si="520"/>
        <v>Android</v>
      </c>
      <c r="P714" s="21" t="str">
        <f t="shared" si="520"/>
        <v>*</v>
      </c>
      <c r="Q714" s="21" t="str">
        <f t="shared" si="520"/>
        <v>Android Phone</v>
      </c>
      <c r="R714" s="21" t="str">
        <f t="shared" si="520"/>
        <v>*</v>
      </c>
      <c r="S714" s="21" t="str">
        <f t="shared" si="520"/>
        <v>Android Phone</v>
      </c>
      <c r="T714" s="21" t="str">
        <f t="shared" si="520"/>
        <v>*</v>
      </c>
      <c r="U714" s="21" t="str">
        <f t="shared" si="520"/>
        <v>Android Phone</v>
      </c>
      <c r="V714" s="21" t="str">
        <f t="shared" si="520"/>
        <v>No</v>
      </c>
      <c r="W714" s="21" t="str">
        <f t="shared" si="520"/>
        <v>Android</v>
      </c>
      <c r="X714" s="21" t="str">
        <f t="shared" si="520"/>
        <v>*</v>
      </c>
      <c r="Y714" s="21" t="str">
        <f t="shared" si="520"/>
        <v>Android</v>
      </c>
      <c r="Z714" s="21" t="str">
        <f t="shared" si="520"/>
        <v>*</v>
      </c>
      <c r="AA714" s="21" t="str">
        <f t="shared" si="520"/>
        <v>Android</v>
      </c>
      <c r="AB714" s="21" t="str">
        <f t="shared" si="520"/>
        <v>*</v>
      </c>
      <c r="AC714" s="21" t="str">
        <f t="shared" si="520"/>
        <v>No</v>
      </c>
      <c r="AD714" s="21" t="str">
        <f t="shared" si="520"/>
        <v>Android</v>
      </c>
      <c r="AE714" s="21" t="str">
        <f t="shared" si="520"/>
        <v>*</v>
      </c>
      <c r="AF714" s="21" t="str">
        <f t="shared" si="520"/>
        <v>No</v>
      </c>
      <c r="AG714" s="21" t="str">
        <f t="shared" si="520"/>
        <v>No</v>
      </c>
      <c r="AH714" s="21" t="str">
        <f t="shared" si="520"/>
        <v>Android</v>
      </c>
      <c r="AI714" s="21" t="str">
        <f t="shared" si="520"/>
        <v>*</v>
      </c>
      <c r="AJ714" s="21" t="str">
        <f t="shared" si="520"/>
        <v>Android</v>
      </c>
      <c r="AK714" s="21" t="str">
        <f t="shared" si="520"/>
        <v>*</v>
      </c>
      <c r="AL714" s="21" t="str">
        <f t="shared" si="520"/>
        <v>No</v>
      </c>
      <c r="AM714" s="21" t="str">
        <f t="shared" si="520"/>
        <v>No</v>
      </c>
      <c r="AN714" s="21" t="str">
        <f t="shared" si="520"/>
        <v>Android</v>
      </c>
      <c r="AO714" s="21" t="str">
        <f t="shared" si="520"/>
        <v>*</v>
      </c>
      <c r="AP714" s="21" t="str">
        <f t="shared" ref="AP714:BU714" si="521">IF(ISERR(FIND("(Platform Duplicate)",AP$9)),IF(AND(AP$2=AQ$3,NOT(ISERR(FIND("(Platform Duplicate)",AQ$9)))),IF(AP8="No",AQ8,AP8),AP8),"*")</f>
        <v>No</v>
      </c>
      <c r="AQ714" s="21" t="str">
        <f t="shared" si="521"/>
        <v>No</v>
      </c>
      <c r="AR714" s="21" t="str">
        <f t="shared" si="521"/>
        <v>Android Phone</v>
      </c>
      <c r="AS714" s="21" t="str">
        <f t="shared" si="521"/>
        <v>*</v>
      </c>
      <c r="AT714" s="21" t="str">
        <f t="shared" si="521"/>
        <v>Android</v>
      </c>
      <c r="AU714" s="21" t="str">
        <f t="shared" si="521"/>
        <v>Android</v>
      </c>
      <c r="AV714" s="21" t="str">
        <f t="shared" si="521"/>
        <v>Android</v>
      </c>
      <c r="AW714" s="21" t="str">
        <f t="shared" si="521"/>
        <v>*</v>
      </c>
      <c r="AX714" s="21" t="str">
        <f t="shared" si="521"/>
        <v>Android</v>
      </c>
      <c r="AY714" s="21" t="str">
        <f t="shared" si="521"/>
        <v>*</v>
      </c>
      <c r="AZ714" s="21" t="str">
        <f t="shared" si="521"/>
        <v>No</v>
      </c>
      <c r="BA714" s="21" t="str">
        <f t="shared" si="521"/>
        <v>No</v>
      </c>
      <c r="BB714" s="21" t="str">
        <f t="shared" si="521"/>
        <v>No</v>
      </c>
      <c r="BC714" s="21" t="str">
        <f t="shared" si="521"/>
        <v>No</v>
      </c>
      <c r="BD714" s="21" t="str">
        <f t="shared" si="521"/>
        <v>No</v>
      </c>
      <c r="BE714" s="21" t="str">
        <f t="shared" si="521"/>
        <v>Android</v>
      </c>
      <c r="BF714" s="21" t="str">
        <f t="shared" si="521"/>
        <v>*</v>
      </c>
      <c r="BG714" s="21" t="str">
        <f t="shared" si="521"/>
        <v>Android</v>
      </c>
      <c r="BH714" s="21" t="str">
        <f t="shared" si="521"/>
        <v>No</v>
      </c>
      <c r="BI714" s="21" t="str">
        <f t="shared" si="521"/>
        <v>No</v>
      </c>
      <c r="BJ714" s="21" t="str">
        <f t="shared" si="521"/>
        <v>Android Phone</v>
      </c>
      <c r="BK714" s="21" t="str">
        <f t="shared" si="521"/>
        <v>*</v>
      </c>
      <c r="BL714" s="21" t="str">
        <f t="shared" si="521"/>
        <v>Android</v>
      </c>
      <c r="BM714" s="21" t="str">
        <f t="shared" si="521"/>
        <v>*</v>
      </c>
      <c r="BN714" s="21" t="str">
        <f t="shared" si="521"/>
        <v>No</v>
      </c>
      <c r="BO714" s="21" t="str">
        <f t="shared" si="521"/>
        <v>Android Phone</v>
      </c>
      <c r="BP714" s="21" t="str">
        <f t="shared" si="521"/>
        <v>*</v>
      </c>
      <c r="BQ714" s="21" t="str">
        <f t="shared" si="521"/>
        <v>Android Phone</v>
      </c>
      <c r="BR714" s="21" t="str">
        <f t="shared" si="521"/>
        <v>*</v>
      </c>
      <c r="BS714" s="21" t="str">
        <f t="shared" si="521"/>
        <v>No</v>
      </c>
      <c r="BT714" s="21" t="str">
        <f t="shared" si="521"/>
        <v>Android</v>
      </c>
      <c r="BU714" s="21" t="str">
        <f t="shared" si="521"/>
        <v>*</v>
      </c>
      <c r="BV714" s="21" t="str">
        <f t="shared" ref="BV714:DA714" si="522">IF(ISERR(FIND("(Platform Duplicate)",BV$9)),IF(AND(BV$2=BW$3,NOT(ISERR(FIND("(Platform Duplicate)",BW$9)))),IF(BV8="No",BW8,BV8),BV8),"*")</f>
        <v>Android</v>
      </c>
      <c r="BW714" s="21" t="str">
        <f t="shared" si="522"/>
        <v>*</v>
      </c>
      <c r="BX714" s="21" t="str">
        <f t="shared" si="522"/>
        <v>Android Phone</v>
      </c>
      <c r="BY714" s="21" t="str">
        <f t="shared" si="522"/>
        <v>*</v>
      </c>
      <c r="BZ714" s="21" t="str">
        <f t="shared" si="522"/>
        <v>No</v>
      </c>
      <c r="CA714" s="21" t="str">
        <f t="shared" si="522"/>
        <v>No</v>
      </c>
      <c r="CB714" s="21" t="str">
        <f t="shared" si="522"/>
        <v>No</v>
      </c>
      <c r="CC714" s="21" t="str">
        <f t="shared" si="522"/>
        <v>Android Phone</v>
      </c>
      <c r="CD714" s="21" t="str">
        <f t="shared" si="522"/>
        <v>*</v>
      </c>
      <c r="CE714" s="21" t="str">
        <f t="shared" si="522"/>
        <v>Android</v>
      </c>
      <c r="CF714" s="21" t="str">
        <f t="shared" si="522"/>
        <v>*</v>
      </c>
      <c r="CG714" s="21" t="str">
        <f t="shared" si="522"/>
        <v>No</v>
      </c>
      <c r="CH714" s="21" t="str">
        <f t="shared" si="522"/>
        <v>Android</v>
      </c>
      <c r="CI714" s="21" t="str">
        <f t="shared" si="522"/>
        <v>*</v>
      </c>
      <c r="CJ714" s="21" t="str">
        <f t="shared" si="522"/>
        <v>No</v>
      </c>
      <c r="CK714" s="21" t="str">
        <f t="shared" si="522"/>
        <v>No</v>
      </c>
      <c r="CL714" s="21" t="str">
        <f t="shared" si="522"/>
        <v>Android</v>
      </c>
      <c r="CM714" s="21" t="str">
        <f t="shared" si="522"/>
        <v>*</v>
      </c>
      <c r="CN714" s="21" t="str">
        <f t="shared" si="522"/>
        <v>No</v>
      </c>
      <c r="CO714" s="21" t="str">
        <f t="shared" si="522"/>
        <v>Android</v>
      </c>
      <c r="CP714" s="21" t="str">
        <f t="shared" si="522"/>
        <v>*</v>
      </c>
      <c r="CQ714" s="21" t="str">
        <f t="shared" si="522"/>
        <v>No</v>
      </c>
      <c r="CR714" s="21" t="str">
        <f t="shared" si="522"/>
        <v>No</v>
      </c>
      <c r="CS714" s="21" t="str">
        <f t="shared" si="522"/>
        <v>Android</v>
      </c>
      <c r="CT714" s="21" t="str">
        <f t="shared" si="522"/>
        <v>*</v>
      </c>
      <c r="CU714" s="21" t="str">
        <f t="shared" si="522"/>
        <v>Android Phone</v>
      </c>
      <c r="CV714" s="21" t="str">
        <f t="shared" si="522"/>
        <v>*</v>
      </c>
      <c r="CW714" s="21" t="str">
        <f t="shared" si="522"/>
        <v>Android</v>
      </c>
      <c r="CX714" s="21" t="str">
        <f t="shared" si="522"/>
        <v>*</v>
      </c>
      <c r="CY714" s="21" t="str">
        <f t="shared" si="522"/>
        <v>Android</v>
      </c>
      <c r="CZ714" s="21" t="str">
        <f t="shared" si="522"/>
        <v>*</v>
      </c>
      <c r="DA714" s="21" t="str">
        <f t="shared" si="522"/>
        <v>Android Phone</v>
      </c>
      <c r="DB714" s="21" t="str">
        <f t="shared" ref="DB714:EK714" si="523">IF(ISERR(FIND("(Platform Duplicate)",DB$9)),IF(AND(DB$2=DC$3,NOT(ISERR(FIND("(Platform Duplicate)",DC$9)))),IF(DB8="No",DC8,DB8),DB8),"*")</f>
        <v>*</v>
      </c>
      <c r="DC714" s="21" t="str">
        <f t="shared" si="523"/>
        <v>No</v>
      </c>
      <c r="DD714" s="21" t="str">
        <f t="shared" si="523"/>
        <v>No</v>
      </c>
      <c r="DE714" s="21" t="str">
        <f t="shared" si="523"/>
        <v>Android</v>
      </c>
      <c r="DF714" s="21" t="str">
        <f t="shared" si="523"/>
        <v>*</v>
      </c>
      <c r="DG714" s="21" t="str">
        <f t="shared" si="523"/>
        <v>No</v>
      </c>
      <c r="DH714" s="21" t="str">
        <f t="shared" si="523"/>
        <v>No</v>
      </c>
      <c r="DI714" s="21" t="str">
        <f t="shared" si="523"/>
        <v>No</v>
      </c>
      <c r="DJ714" s="21" t="str">
        <f t="shared" si="523"/>
        <v>Android</v>
      </c>
      <c r="DK714" s="21" t="str">
        <f t="shared" si="523"/>
        <v>*</v>
      </c>
      <c r="DL714" s="21" t="str">
        <f t="shared" si="523"/>
        <v>No</v>
      </c>
      <c r="DM714" s="21" t="str">
        <f t="shared" si="523"/>
        <v>Android</v>
      </c>
      <c r="DN714" s="21" t="str">
        <f t="shared" si="523"/>
        <v>Android</v>
      </c>
      <c r="DO714" s="21" t="str">
        <f t="shared" si="523"/>
        <v>*</v>
      </c>
      <c r="DP714" s="21" t="str">
        <f t="shared" si="523"/>
        <v>No</v>
      </c>
      <c r="DQ714" s="21" t="str">
        <f t="shared" si="523"/>
        <v>Android</v>
      </c>
      <c r="DR714" s="21" t="str">
        <f t="shared" si="523"/>
        <v>No</v>
      </c>
      <c r="DS714" s="21" t="str">
        <f t="shared" si="523"/>
        <v>No</v>
      </c>
      <c r="DT714" s="21" t="str">
        <f t="shared" si="523"/>
        <v>Android</v>
      </c>
      <c r="DU714" s="21" t="str">
        <f t="shared" si="523"/>
        <v>*</v>
      </c>
      <c r="DV714" s="21" t="str">
        <f t="shared" si="523"/>
        <v>No</v>
      </c>
      <c r="DW714" s="21" t="str">
        <f t="shared" si="523"/>
        <v>No</v>
      </c>
      <c r="DX714" s="21" t="str">
        <f t="shared" si="523"/>
        <v>No</v>
      </c>
      <c r="DY714" s="21" t="str">
        <f t="shared" si="523"/>
        <v>Android</v>
      </c>
      <c r="DZ714" s="21" t="str">
        <f t="shared" si="523"/>
        <v>*</v>
      </c>
      <c r="EA714" s="21" t="str">
        <f t="shared" si="523"/>
        <v>No</v>
      </c>
      <c r="EB714" s="21" t="str">
        <f t="shared" si="523"/>
        <v>No</v>
      </c>
      <c r="EC714" s="21" t="str">
        <f t="shared" si="523"/>
        <v>Android</v>
      </c>
      <c r="ED714" s="21" t="str">
        <f t="shared" si="523"/>
        <v>*</v>
      </c>
      <c r="EE714" s="21" t="str">
        <f t="shared" si="523"/>
        <v>No</v>
      </c>
      <c r="EF714" s="21" t="str">
        <f t="shared" si="523"/>
        <v>Android</v>
      </c>
      <c r="EG714" s="21" t="str">
        <f t="shared" si="523"/>
        <v>*</v>
      </c>
      <c r="EH714" s="21" t="str">
        <f t="shared" si="523"/>
        <v>Android</v>
      </c>
      <c r="EI714" s="21" t="str">
        <f t="shared" si="523"/>
        <v>*</v>
      </c>
      <c r="EJ714" s="21" t="str">
        <f t="shared" si="523"/>
        <v>Android</v>
      </c>
      <c r="EK714" s="21" t="str">
        <f t="shared" si="523"/>
        <v>*</v>
      </c>
      <c r="EL714" s="110"/>
      <c r="EM714" s="110"/>
    </row>
    <row r="715" spans="1:143" s="58" customFormat="1" ht="12.75" customHeight="1" x14ac:dyDescent="0.25">
      <c r="A715" s="5"/>
      <c r="B715" s="96"/>
      <c r="C715" s="96"/>
      <c r="D715" s="96"/>
      <c r="E715" s="96"/>
      <c r="F715" s="96"/>
      <c r="G715" s="4" t="s">
        <v>4071</v>
      </c>
      <c r="H715" s="18"/>
      <c r="I715" s="18"/>
      <c r="J715" s="58" t="str">
        <f t="shared" ref="J715:AO715" si="524">IF(J$9="Include",IF(AND(J$2=K$3,K$9="Include (Platform Duplicate)"),IF(J19&lt;&gt;"*",IF(J19=K19,J19,J19&amp;" / "&amp;K19),K19),J19),"*")</f>
        <v>2.1</v>
      </c>
      <c r="K715" s="58" t="str">
        <f t="shared" si="524"/>
        <v>1.12 / 1.0</v>
      </c>
      <c r="L715" s="58" t="str">
        <f t="shared" si="524"/>
        <v>*</v>
      </c>
      <c r="M715" s="58" t="str">
        <f t="shared" si="524"/>
        <v>2.0 / 1.0</v>
      </c>
      <c r="N715" s="58" t="str">
        <f t="shared" si="524"/>
        <v>*</v>
      </c>
      <c r="O715" s="58" t="str">
        <f t="shared" si="524"/>
        <v>1.5 / 1.6</v>
      </c>
      <c r="P715" s="58" t="str">
        <f t="shared" si="524"/>
        <v>*</v>
      </c>
      <c r="Q715" s="58" t="str">
        <f t="shared" si="524"/>
        <v>2.1 / 1.06</v>
      </c>
      <c r="R715" s="58" t="str">
        <f t="shared" si="524"/>
        <v>*</v>
      </c>
      <c r="S715" s="58" t="str">
        <f t="shared" si="524"/>
        <v>2.4.1 / 2.2.5</v>
      </c>
      <c r="T715" s="58" t="str">
        <f t="shared" si="524"/>
        <v>*</v>
      </c>
      <c r="U715" s="58" t="str">
        <f t="shared" si="524"/>
        <v>1.01</v>
      </c>
      <c r="V715" s="58" t="str">
        <f t="shared" si="524"/>
        <v>1.0</v>
      </c>
      <c r="W715" s="58" t="str">
        <f t="shared" si="524"/>
        <v>1.6 / 1.4</v>
      </c>
      <c r="X715" s="58" t="str">
        <f t="shared" si="524"/>
        <v>*</v>
      </c>
      <c r="Y715" s="58" t="str">
        <f t="shared" si="524"/>
        <v>1.0</v>
      </c>
      <c r="Z715" s="58" t="str">
        <f t="shared" si="524"/>
        <v>*</v>
      </c>
      <c r="AA715" s="58" t="str">
        <f t="shared" si="524"/>
        <v>1.4 / 1.2</v>
      </c>
      <c r="AB715" s="58" t="str">
        <f t="shared" si="524"/>
        <v>*</v>
      </c>
      <c r="AC715" s="58" t="str">
        <f t="shared" si="524"/>
        <v>1.0.0</v>
      </c>
      <c r="AD715" s="58" t="str">
        <f t="shared" si="524"/>
        <v>1.0</v>
      </c>
      <c r="AE715" s="58" t="str">
        <f t="shared" si="524"/>
        <v>*</v>
      </c>
      <c r="AF715" s="58" t="str">
        <f t="shared" si="524"/>
        <v>1.0</v>
      </c>
      <c r="AG715" s="58" t="str">
        <f t="shared" si="524"/>
        <v>1.0</v>
      </c>
      <c r="AH715" s="58" t="str">
        <f t="shared" si="524"/>
        <v>1.0</v>
      </c>
      <c r="AI715" s="58" t="str">
        <f t="shared" si="524"/>
        <v>*</v>
      </c>
      <c r="AJ715" s="58" t="str">
        <f t="shared" si="524"/>
        <v>331 / 1.4</v>
      </c>
      <c r="AK715" s="58" t="str">
        <f t="shared" si="524"/>
        <v>*</v>
      </c>
      <c r="AL715" s="58" t="str">
        <f t="shared" si="524"/>
        <v>1.0</v>
      </c>
      <c r="AM715" s="58" t="str">
        <f t="shared" si="524"/>
        <v>1.4</v>
      </c>
      <c r="AN715" s="58" t="str">
        <f t="shared" si="524"/>
        <v>1.2 / 1.3</v>
      </c>
      <c r="AO715" s="58" t="str">
        <f t="shared" si="524"/>
        <v>*</v>
      </c>
      <c r="AP715" s="58" t="str">
        <f t="shared" ref="AP715:BU715" si="525">IF(AP$9="Include",IF(AND(AP$2=AQ$3,AQ$9="Include (Platform Duplicate)"),IF(AP19&lt;&gt;"*",IF(AP19=AQ19,AP19,AP19&amp;" / "&amp;AQ19),AQ19),AP19),"*")</f>
        <v>4.3</v>
      </c>
      <c r="AQ715" s="58" t="str">
        <f t="shared" si="525"/>
        <v>*</v>
      </c>
      <c r="AR715" s="58" t="str">
        <f t="shared" si="525"/>
        <v>1.3 / 1.1</v>
      </c>
      <c r="AS715" s="58" t="str">
        <f t="shared" si="525"/>
        <v>*</v>
      </c>
      <c r="AT715" s="58" t="str">
        <f t="shared" si="525"/>
        <v>0.2</v>
      </c>
      <c r="AU715" s="58" t="str">
        <f t="shared" si="525"/>
        <v>1.2</v>
      </c>
      <c r="AV715" s="58" t="str">
        <f t="shared" si="525"/>
        <v>*</v>
      </c>
      <c r="AW715" s="58" t="str">
        <f t="shared" si="525"/>
        <v>*</v>
      </c>
      <c r="AX715" s="58" t="str">
        <f t="shared" si="525"/>
        <v>*</v>
      </c>
      <c r="AY715" s="58" t="str">
        <f t="shared" si="525"/>
        <v>*</v>
      </c>
      <c r="AZ715" s="58" t="str">
        <f t="shared" si="525"/>
        <v>1.0.0</v>
      </c>
      <c r="BA715" s="58" t="str">
        <f t="shared" si="525"/>
        <v>1.0.3</v>
      </c>
      <c r="BB715" s="58" t="str">
        <f t="shared" si="525"/>
        <v>1.0.3</v>
      </c>
      <c r="BC715" s="58" t="str">
        <f t="shared" si="525"/>
        <v>1.0.3</v>
      </c>
      <c r="BD715" s="58" t="str">
        <f t="shared" si="525"/>
        <v>1.5.0.0</v>
      </c>
      <c r="BE715" s="58" t="str">
        <f t="shared" si="525"/>
        <v>*</v>
      </c>
      <c r="BF715" s="58" t="str">
        <f t="shared" si="525"/>
        <v>*</v>
      </c>
      <c r="BG715" s="58" t="str">
        <f t="shared" si="525"/>
        <v>1.2</v>
      </c>
      <c r="BH715" s="58" t="str">
        <f t="shared" si="525"/>
        <v>*</v>
      </c>
      <c r="BI715" s="58" t="str">
        <f t="shared" si="525"/>
        <v>1.4.0</v>
      </c>
      <c r="BJ715" s="58" t="str">
        <f t="shared" si="525"/>
        <v>8 / 1.0.3</v>
      </c>
      <c r="BK715" s="58" t="str">
        <f t="shared" si="525"/>
        <v>*</v>
      </c>
      <c r="BL715" s="58" t="str">
        <f t="shared" si="525"/>
        <v>1.1 / 1.0</v>
      </c>
      <c r="BM715" s="58" t="str">
        <f t="shared" si="525"/>
        <v>*</v>
      </c>
      <c r="BN715" s="58" t="str">
        <f t="shared" si="525"/>
        <v>1.6</v>
      </c>
      <c r="BO715" s="58" t="str">
        <f t="shared" si="525"/>
        <v>1.1 / 1.2</v>
      </c>
      <c r="BP715" s="58" t="str">
        <f t="shared" si="525"/>
        <v>*</v>
      </c>
      <c r="BQ715" s="58" t="str">
        <f t="shared" si="525"/>
        <v>1.4 / 1.07</v>
      </c>
      <c r="BR715" s="58" t="str">
        <f t="shared" si="525"/>
        <v>*</v>
      </c>
      <c r="BS715" s="58" t="str">
        <f t="shared" si="525"/>
        <v>1.0.0</v>
      </c>
      <c r="BT715" s="58" t="str">
        <f t="shared" si="525"/>
        <v>1.0.0 / 1.0.00</v>
      </c>
      <c r="BU715" s="58" t="str">
        <f t="shared" si="525"/>
        <v>*</v>
      </c>
      <c r="BV715" s="58" t="str">
        <f t="shared" ref="BV715:DA715" si="526">IF(BV$9="Include",IF(AND(BV$2=BW$3,BW$9="Include (Platform Duplicate)"),IF(BV19&lt;&gt;"*",IF(BV19=BW19,BV19,BV19&amp;" / "&amp;BW19),BW19),BV19),"*")</f>
        <v>1.0.0 / 1.01</v>
      </c>
      <c r="BW715" s="58" t="str">
        <f t="shared" si="526"/>
        <v>*</v>
      </c>
      <c r="BX715" s="58" t="str">
        <f t="shared" si="526"/>
        <v>1.0.0 / 1.0</v>
      </c>
      <c r="BY715" s="58" t="str">
        <f t="shared" si="526"/>
        <v>*</v>
      </c>
      <c r="BZ715" s="58" t="str">
        <f t="shared" si="526"/>
        <v>1.0</v>
      </c>
      <c r="CA715" s="58" t="str">
        <f t="shared" si="526"/>
        <v>1.5</v>
      </c>
      <c r="CB715" s="58" t="str">
        <f t="shared" si="526"/>
        <v>2026</v>
      </c>
      <c r="CC715" s="58" t="str">
        <f t="shared" si="526"/>
        <v>1.0.1 / 1.0</v>
      </c>
      <c r="CD715" s="58" t="str">
        <f t="shared" si="526"/>
        <v>*</v>
      </c>
      <c r="CE715" s="58" t="str">
        <f t="shared" si="526"/>
        <v>*</v>
      </c>
      <c r="CF715" s="58" t="str">
        <f t="shared" si="526"/>
        <v>*</v>
      </c>
      <c r="CG715" s="58" t="str">
        <f t="shared" si="526"/>
        <v>943</v>
      </c>
      <c r="CH715" s="58" t="str">
        <f t="shared" si="526"/>
        <v>1.6 / 1.7</v>
      </c>
      <c r="CI715" s="58" t="str">
        <f t="shared" si="526"/>
        <v>*</v>
      </c>
      <c r="CJ715" s="58" t="str">
        <f t="shared" si="526"/>
        <v>1.3</v>
      </c>
      <c r="CK715" s="58" t="str">
        <f t="shared" si="526"/>
        <v>1.0</v>
      </c>
      <c r="CL715" s="58" t="str">
        <f t="shared" si="526"/>
        <v>2.0.1</v>
      </c>
      <c r="CM715" s="58" t="str">
        <f t="shared" si="526"/>
        <v>*</v>
      </c>
      <c r="CN715" s="58" t="str">
        <f t="shared" si="526"/>
        <v>1.3</v>
      </c>
      <c r="CO715" s="58" t="str">
        <f t="shared" si="526"/>
        <v>1.0.3 / 1.0.9</v>
      </c>
      <c r="CP715" s="58" t="str">
        <f t="shared" si="526"/>
        <v>*</v>
      </c>
      <c r="CQ715" s="58" t="str">
        <f t="shared" si="526"/>
        <v>1.4</v>
      </c>
      <c r="CR715" s="58" t="str">
        <f t="shared" si="526"/>
        <v>2.3</v>
      </c>
      <c r="CS715" s="58" t="str">
        <f t="shared" si="526"/>
        <v>1.0</v>
      </c>
      <c r="CT715" s="58" t="str">
        <f t="shared" si="526"/>
        <v>*</v>
      </c>
      <c r="CU715" s="58" t="str">
        <f t="shared" si="526"/>
        <v>1.2.0.2 / 2.0.0</v>
      </c>
      <c r="CV715" s="58" t="str">
        <f t="shared" si="526"/>
        <v>*</v>
      </c>
      <c r="CW715" s="58" t="str">
        <f t="shared" si="526"/>
        <v>1.0.1 / 1.0</v>
      </c>
      <c r="CX715" s="58" t="str">
        <f t="shared" si="526"/>
        <v>*</v>
      </c>
      <c r="CY715" s="58" t="str">
        <f t="shared" si="526"/>
        <v>3.0 / 2.1</v>
      </c>
      <c r="CZ715" s="58" t="str">
        <f t="shared" si="526"/>
        <v>*</v>
      </c>
      <c r="DA715" s="58" t="str">
        <f t="shared" si="526"/>
        <v>2.0.2 / 2.1.1</v>
      </c>
      <c r="DB715" s="58" t="str">
        <f t="shared" ref="DB715:EK715" si="527">IF(DB$9="Include",IF(AND(DB$2=DC$3,DC$9="Include (Platform Duplicate)"),IF(DB19&lt;&gt;"*",IF(DB19=DC19,DB19,DB19&amp;" / "&amp;DC19),DC19),DB19),"*")</f>
        <v>*</v>
      </c>
      <c r="DC715" s="58" t="str">
        <f t="shared" si="527"/>
        <v>*</v>
      </c>
      <c r="DD715" s="58" t="str">
        <f t="shared" si="527"/>
        <v>1.3</v>
      </c>
      <c r="DE715" s="58" t="str">
        <f t="shared" si="527"/>
        <v>2.0 / 1.0</v>
      </c>
      <c r="DF715" s="58" t="str">
        <f t="shared" si="527"/>
        <v>*</v>
      </c>
      <c r="DG715" s="58" t="str">
        <f t="shared" si="527"/>
        <v>2023</v>
      </c>
      <c r="DH715" s="58" t="str">
        <f t="shared" si="527"/>
        <v>1.2</v>
      </c>
      <c r="DI715" s="58" t="str">
        <f t="shared" si="527"/>
        <v>1.3</v>
      </c>
      <c r="DJ715" s="58" t="str">
        <f t="shared" si="527"/>
        <v>1.0.3 / 1.0.2</v>
      </c>
      <c r="DK715" s="58" t="str">
        <f t="shared" si="527"/>
        <v>*</v>
      </c>
      <c r="DL715" s="58" t="str">
        <f t="shared" si="527"/>
        <v>1.7</v>
      </c>
      <c r="DM715" s="58" t="str">
        <f t="shared" si="527"/>
        <v>*</v>
      </c>
      <c r="DN715" s="58" t="str">
        <f t="shared" si="527"/>
        <v>1.1.0</v>
      </c>
      <c r="DO715" s="58" t="str">
        <f t="shared" si="527"/>
        <v>*</v>
      </c>
      <c r="DP715" s="58" t="str">
        <f t="shared" si="527"/>
        <v>105</v>
      </c>
      <c r="DQ715" s="58" t="str">
        <f t="shared" si="527"/>
        <v>*</v>
      </c>
      <c r="DR715" s="58" t="str">
        <f t="shared" si="527"/>
        <v>*</v>
      </c>
      <c r="DS715" s="58" t="str">
        <f t="shared" si="527"/>
        <v>3.1.2</v>
      </c>
      <c r="DT715" s="58" t="str">
        <f t="shared" si="527"/>
        <v>1.0 / 1.11</v>
      </c>
      <c r="DU715" s="58" t="str">
        <f t="shared" si="527"/>
        <v>*</v>
      </c>
      <c r="DV715" s="58" t="str">
        <f t="shared" si="527"/>
        <v>*</v>
      </c>
      <c r="DW715" s="58" t="str">
        <f t="shared" si="527"/>
        <v>1.0.1</v>
      </c>
      <c r="DX715" s="58" t="str">
        <f t="shared" si="527"/>
        <v>2.1</v>
      </c>
      <c r="DY715" s="58" t="str">
        <f t="shared" si="527"/>
        <v>1.1 / 1.0</v>
      </c>
      <c r="DZ715" s="58" t="str">
        <f t="shared" si="527"/>
        <v>*</v>
      </c>
      <c r="EA715" s="58" t="str">
        <f t="shared" si="527"/>
        <v>2.5.2</v>
      </c>
      <c r="EB715" s="58" t="str">
        <f t="shared" si="527"/>
        <v>1.2</v>
      </c>
      <c r="EC715" s="58" t="str">
        <f t="shared" si="527"/>
        <v>1.2.1364468092 / 4</v>
      </c>
      <c r="ED715" s="58" t="str">
        <f t="shared" si="527"/>
        <v>*</v>
      </c>
      <c r="EE715" s="58" t="str">
        <f t="shared" si="527"/>
        <v>3.1</v>
      </c>
      <c r="EF715" s="58" t="str">
        <f t="shared" si="527"/>
        <v>1.0.1 / 1.0.2</v>
      </c>
      <c r="EG715" s="58" t="str">
        <f t="shared" si="527"/>
        <v>*</v>
      </c>
      <c r="EH715" s="58" t="str">
        <f t="shared" si="527"/>
        <v>77 / 2.2.0</v>
      </c>
      <c r="EI715" s="58" t="str">
        <f t="shared" si="527"/>
        <v>*</v>
      </c>
      <c r="EJ715" s="58" t="str">
        <f t="shared" si="527"/>
        <v>62 / 1.1</v>
      </c>
      <c r="EK715" s="58" t="str">
        <f t="shared" si="527"/>
        <v>*</v>
      </c>
      <c r="EL715" s="109"/>
      <c r="EM715" s="109"/>
    </row>
    <row r="716" spans="1:143" s="58" customFormat="1" ht="12.75" customHeight="1" x14ac:dyDescent="0.25">
      <c r="A716" s="5"/>
      <c r="B716" s="96"/>
      <c r="C716" s="96"/>
      <c r="D716" s="96"/>
      <c r="E716" s="96"/>
      <c r="F716" s="96"/>
      <c r="G716" s="4" t="s">
        <v>4072</v>
      </c>
      <c r="H716" s="18"/>
      <c r="I716" s="18"/>
      <c r="J716" s="58" t="str">
        <f t="shared" ref="J716:AO716" si="528">IF(LEFT(J$713,1)="I",IF(LEFT(J$7,1)="I",J$19,K$19),"*")</f>
        <v>2.1</v>
      </c>
      <c r="K716" s="58" t="str">
        <f t="shared" si="528"/>
        <v>1.12</v>
      </c>
      <c r="L716" s="58" t="str">
        <f t="shared" si="528"/>
        <v>*</v>
      </c>
      <c r="M716" s="58" t="str">
        <f t="shared" si="528"/>
        <v>2.0</v>
      </c>
      <c r="N716" s="58" t="str">
        <f t="shared" si="528"/>
        <v>*</v>
      </c>
      <c r="O716" s="58" t="str">
        <f t="shared" si="528"/>
        <v>1.5</v>
      </c>
      <c r="P716" s="58" t="str">
        <f t="shared" si="528"/>
        <v>*</v>
      </c>
      <c r="Q716" s="58" t="str">
        <f t="shared" si="528"/>
        <v>2.1</v>
      </c>
      <c r="R716" s="58" t="str">
        <f t="shared" si="528"/>
        <v>*</v>
      </c>
      <c r="S716" s="58" t="str">
        <f t="shared" si="528"/>
        <v>2.4.1</v>
      </c>
      <c r="T716" s="58" t="str">
        <f t="shared" si="528"/>
        <v>*</v>
      </c>
      <c r="U716" s="58" t="str">
        <f t="shared" si="528"/>
        <v>*</v>
      </c>
      <c r="V716" s="58" t="str">
        <f t="shared" si="528"/>
        <v>1.0</v>
      </c>
      <c r="W716" s="58" t="str">
        <f t="shared" si="528"/>
        <v>1.6</v>
      </c>
      <c r="X716" s="58" t="str">
        <f t="shared" si="528"/>
        <v>*</v>
      </c>
      <c r="Y716" s="58" t="str">
        <f t="shared" si="528"/>
        <v>1.0</v>
      </c>
      <c r="Z716" s="58" t="str">
        <f t="shared" si="528"/>
        <v>*</v>
      </c>
      <c r="AA716" s="58" t="str">
        <f t="shared" si="528"/>
        <v>1.4</v>
      </c>
      <c r="AB716" s="58" t="str">
        <f t="shared" si="528"/>
        <v>*</v>
      </c>
      <c r="AC716" s="58" t="str">
        <f t="shared" si="528"/>
        <v>1.0.0</v>
      </c>
      <c r="AD716" s="58" t="str">
        <f t="shared" si="528"/>
        <v>1.0</v>
      </c>
      <c r="AE716" s="58" t="str">
        <f t="shared" si="528"/>
        <v>*</v>
      </c>
      <c r="AF716" s="58" t="str">
        <f t="shared" si="528"/>
        <v>1.0</v>
      </c>
      <c r="AG716" s="58" t="str">
        <f t="shared" si="528"/>
        <v>1.0</v>
      </c>
      <c r="AH716" s="58" t="str">
        <f t="shared" si="528"/>
        <v>1.0</v>
      </c>
      <c r="AI716" s="58" t="str">
        <f t="shared" si="528"/>
        <v>*</v>
      </c>
      <c r="AJ716" s="58" t="str">
        <f t="shared" si="528"/>
        <v>331</v>
      </c>
      <c r="AK716" s="58" t="str">
        <f t="shared" si="528"/>
        <v>*</v>
      </c>
      <c r="AL716" s="58" t="str">
        <f t="shared" si="528"/>
        <v>1.0</v>
      </c>
      <c r="AM716" s="58" t="str">
        <f t="shared" si="528"/>
        <v>1.4</v>
      </c>
      <c r="AN716" s="58" t="str">
        <f t="shared" si="528"/>
        <v>1.2</v>
      </c>
      <c r="AO716" s="58" t="str">
        <f t="shared" si="528"/>
        <v>*</v>
      </c>
      <c r="AP716" s="58" t="str">
        <f t="shared" ref="AP716:BU716" si="529">IF(LEFT(AP$713,1)="I",IF(LEFT(AP$7,1)="I",AP$19,AQ$19),"*")</f>
        <v>4.3</v>
      </c>
      <c r="AQ716" s="58" t="str">
        <f t="shared" si="529"/>
        <v>0.35</v>
      </c>
      <c r="AR716" s="58" t="str">
        <f t="shared" si="529"/>
        <v>1.3</v>
      </c>
      <c r="AS716" s="58" t="str">
        <f t="shared" si="529"/>
        <v>*</v>
      </c>
      <c r="AT716" s="58" t="str">
        <f t="shared" si="529"/>
        <v>*</v>
      </c>
      <c r="AU716" s="58" t="str">
        <f t="shared" si="529"/>
        <v>*</v>
      </c>
      <c r="AV716" s="58" t="str">
        <f t="shared" si="529"/>
        <v>1.0</v>
      </c>
      <c r="AW716" s="58" t="str">
        <f t="shared" si="529"/>
        <v>*</v>
      </c>
      <c r="AX716" s="58" t="str">
        <f t="shared" si="529"/>
        <v>1.3</v>
      </c>
      <c r="AY716" s="58" t="str">
        <f t="shared" si="529"/>
        <v>*</v>
      </c>
      <c r="AZ716" s="58" t="str">
        <f t="shared" si="529"/>
        <v>1.0.0</v>
      </c>
      <c r="BA716" s="58" t="str">
        <f t="shared" si="529"/>
        <v>1.0.3</v>
      </c>
      <c r="BB716" s="58" t="str">
        <f t="shared" si="529"/>
        <v>1.0.3</v>
      </c>
      <c r="BC716" s="58" t="str">
        <f t="shared" si="529"/>
        <v>1.0.3</v>
      </c>
      <c r="BD716" s="58" t="str">
        <f t="shared" si="529"/>
        <v>1.5.0.0</v>
      </c>
      <c r="BE716" s="58" t="str">
        <f t="shared" si="529"/>
        <v>Unknown</v>
      </c>
      <c r="BF716" s="58" t="str">
        <f t="shared" si="529"/>
        <v>*</v>
      </c>
      <c r="BG716" s="58" t="str">
        <f t="shared" si="529"/>
        <v>*</v>
      </c>
      <c r="BH716" s="58" t="str">
        <f t="shared" si="529"/>
        <v>2.1</v>
      </c>
      <c r="BI716" s="58" t="str">
        <f t="shared" si="529"/>
        <v>1.4.0</v>
      </c>
      <c r="BJ716" s="58" t="str">
        <f t="shared" si="529"/>
        <v>8</v>
      </c>
      <c r="BK716" s="58" t="str">
        <f t="shared" si="529"/>
        <v>*</v>
      </c>
      <c r="BL716" s="58" t="str">
        <f t="shared" si="529"/>
        <v>1.1</v>
      </c>
      <c r="BM716" s="58" t="str">
        <f t="shared" si="529"/>
        <v>*</v>
      </c>
      <c r="BN716" s="58" t="str">
        <f t="shared" si="529"/>
        <v>1.6</v>
      </c>
      <c r="BO716" s="58" t="str">
        <f t="shared" si="529"/>
        <v>1.1</v>
      </c>
      <c r="BP716" s="58" t="str">
        <f t="shared" si="529"/>
        <v>*</v>
      </c>
      <c r="BQ716" s="58" t="str">
        <f t="shared" si="529"/>
        <v>1.4</v>
      </c>
      <c r="BR716" s="58" t="str">
        <f t="shared" si="529"/>
        <v>*</v>
      </c>
      <c r="BS716" s="58" t="str">
        <f t="shared" si="529"/>
        <v>1.0.0</v>
      </c>
      <c r="BT716" s="58" t="str">
        <f t="shared" si="529"/>
        <v>1.0.0</v>
      </c>
      <c r="BU716" s="58" t="str">
        <f t="shared" si="529"/>
        <v>*</v>
      </c>
      <c r="BV716" s="58" t="str">
        <f t="shared" ref="BV716:DA716" si="530">IF(LEFT(BV$713,1)="I",IF(LEFT(BV$7,1)="I",BV$19,BW$19),"*")</f>
        <v>1.0.0</v>
      </c>
      <c r="BW716" s="58" t="str">
        <f t="shared" si="530"/>
        <v>*</v>
      </c>
      <c r="BX716" s="58" t="str">
        <f t="shared" si="530"/>
        <v>1.0.0</v>
      </c>
      <c r="BY716" s="58" t="str">
        <f t="shared" si="530"/>
        <v>*</v>
      </c>
      <c r="BZ716" s="58" t="str">
        <f t="shared" si="530"/>
        <v>1.0</v>
      </c>
      <c r="CA716" s="58" t="str">
        <f t="shared" si="530"/>
        <v>1.5</v>
      </c>
      <c r="CB716" s="58" t="str">
        <f t="shared" si="530"/>
        <v>2026</v>
      </c>
      <c r="CC716" s="58" t="str">
        <f t="shared" si="530"/>
        <v>1.0.1</v>
      </c>
      <c r="CD716" s="58" t="str">
        <f t="shared" si="530"/>
        <v>*</v>
      </c>
      <c r="CE716" s="58" t="str">
        <f t="shared" si="530"/>
        <v>1.0.3</v>
      </c>
      <c r="CF716" s="58" t="str">
        <f t="shared" si="530"/>
        <v>*</v>
      </c>
      <c r="CG716" s="58" t="str">
        <f t="shared" si="530"/>
        <v>943</v>
      </c>
      <c r="CH716" s="58" t="str">
        <f t="shared" si="530"/>
        <v>1.6</v>
      </c>
      <c r="CI716" s="58" t="str">
        <f t="shared" si="530"/>
        <v>*</v>
      </c>
      <c r="CJ716" s="58" t="str">
        <f t="shared" si="530"/>
        <v>1.3</v>
      </c>
      <c r="CK716" s="58" t="str">
        <f t="shared" si="530"/>
        <v>1.0</v>
      </c>
      <c r="CL716" s="58" t="str">
        <f t="shared" si="530"/>
        <v>2.0.1</v>
      </c>
      <c r="CM716" s="58" t="str">
        <f t="shared" si="530"/>
        <v>*</v>
      </c>
      <c r="CN716" s="58" t="str">
        <f t="shared" si="530"/>
        <v>1.3</v>
      </c>
      <c r="CO716" s="58" t="str">
        <f t="shared" si="530"/>
        <v>1.0.3</v>
      </c>
      <c r="CP716" s="58" t="str">
        <f t="shared" si="530"/>
        <v>*</v>
      </c>
      <c r="CQ716" s="58" t="str">
        <f t="shared" si="530"/>
        <v>1.4</v>
      </c>
      <c r="CR716" s="58" t="str">
        <f t="shared" si="530"/>
        <v>2.3</v>
      </c>
      <c r="CS716" s="58" t="str">
        <f t="shared" si="530"/>
        <v>1.0</v>
      </c>
      <c r="CT716" s="58" t="str">
        <f t="shared" si="530"/>
        <v>*</v>
      </c>
      <c r="CU716" s="58" t="str">
        <f t="shared" si="530"/>
        <v>1.2.0.2</v>
      </c>
      <c r="CV716" s="58" t="str">
        <f t="shared" si="530"/>
        <v>*</v>
      </c>
      <c r="CW716" s="58" t="str">
        <f t="shared" si="530"/>
        <v>1.0.1</v>
      </c>
      <c r="CX716" s="58" t="str">
        <f t="shared" si="530"/>
        <v>*</v>
      </c>
      <c r="CY716" s="58" t="str">
        <f t="shared" si="530"/>
        <v>3.0</v>
      </c>
      <c r="CZ716" s="58" t="str">
        <f t="shared" si="530"/>
        <v>*</v>
      </c>
      <c r="DA716" s="58" t="str">
        <f t="shared" si="530"/>
        <v>2.0.2</v>
      </c>
      <c r="DB716" s="58" t="str">
        <f t="shared" ref="DB716:EK716" si="531">IF(LEFT(DB$713,1)="I",IF(LEFT(DB$7,1)="I",DB$19,DC$19),"*")</f>
        <v>*</v>
      </c>
      <c r="DC716" s="58" t="str">
        <f t="shared" si="531"/>
        <v>3.3</v>
      </c>
      <c r="DD716" s="58" t="str">
        <f t="shared" si="531"/>
        <v>1.3</v>
      </c>
      <c r="DE716" s="58" t="str">
        <f t="shared" si="531"/>
        <v>2.0</v>
      </c>
      <c r="DF716" s="58" t="str">
        <f t="shared" si="531"/>
        <v>*</v>
      </c>
      <c r="DG716" s="58" t="str">
        <f t="shared" si="531"/>
        <v>2023</v>
      </c>
      <c r="DH716" s="58" t="str">
        <f t="shared" si="531"/>
        <v>1.2</v>
      </c>
      <c r="DI716" s="58" t="str">
        <f t="shared" si="531"/>
        <v>1.3</v>
      </c>
      <c r="DJ716" s="58" t="str">
        <f t="shared" si="531"/>
        <v>1.0.3</v>
      </c>
      <c r="DK716" s="58" t="str">
        <f t="shared" si="531"/>
        <v>*</v>
      </c>
      <c r="DL716" s="58" t="str">
        <f t="shared" si="531"/>
        <v>1.7</v>
      </c>
      <c r="DM716" s="58" t="str">
        <f t="shared" si="531"/>
        <v>*</v>
      </c>
      <c r="DN716" s="58" t="str">
        <f t="shared" si="531"/>
        <v>1.1.0</v>
      </c>
      <c r="DO716" s="58" t="str">
        <f t="shared" si="531"/>
        <v>*</v>
      </c>
      <c r="DP716" s="58" t="str">
        <f t="shared" si="531"/>
        <v>105</v>
      </c>
      <c r="DQ716" s="58" t="str">
        <f t="shared" si="531"/>
        <v>*</v>
      </c>
      <c r="DR716" s="58" t="str">
        <f t="shared" si="531"/>
        <v>2.0</v>
      </c>
      <c r="DS716" s="58" t="str">
        <f t="shared" si="531"/>
        <v>3.1.2</v>
      </c>
      <c r="DT716" s="58" t="str">
        <f t="shared" si="531"/>
        <v>1.0</v>
      </c>
      <c r="DU716" s="58" t="str">
        <f t="shared" si="531"/>
        <v>*</v>
      </c>
      <c r="DV716" s="58" t="str">
        <f t="shared" si="531"/>
        <v>1.0.1</v>
      </c>
      <c r="DW716" s="58" t="str">
        <f t="shared" si="531"/>
        <v>1.0.1</v>
      </c>
      <c r="DX716" s="58" t="str">
        <f t="shared" si="531"/>
        <v>2.1</v>
      </c>
      <c r="DY716" s="58" t="str">
        <f t="shared" si="531"/>
        <v>1.1</v>
      </c>
      <c r="DZ716" s="58" t="str">
        <f t="shared" si="531"/>
        <v>*</v>
      </c>
      <c r="EA716" s="58" t="str">
        <f t="shared" si="531"/>
        <v>2.5.2</v>
      </c>
      <c r="EB716" s="58" t="str">
        <f t="shared" si="531"/>
        <v>1.2</v>
      </c>
      <c r="EC716" s="58" t="str">
        <f t="shared" si="531"/>
        <v>1.2.1364468092</v>
      </c>
      <c r="ED716" s="58" t="str">
        <f t="shared" si="531"/>
        <v>*</v>
      </c>
      <c r="EE716" s="58" t="str">
        <f t="shared" si="531"/>
        <v>3.1</v>
      </c>
      <c r="EF716" s="58" t="str">
        <f t="shared" si="531"/>
        <v>1.0.1</v>
      </c>
      <c r="EG716" s="58" t="str">
        <f t="shared" si="531"/>
        <v>*</v>
      </c>
      <c r="EH716" s="58" t="str">
        <f t="shared" si="531"/>
        <v>77</v>
      </c>
      <c r="EI716" s="58" t="str">
        <f t="shared" si="531"/>
        <v>*</v>
      </c>
      <c r="EJ716" s="58" t="str">
        <f t="shared" si="531"/>
        <v>62</v>
      </c>
      <c r="EK716" s="58" t="str">
        <f t="shared" si="531"/>
        <v>*</v>
      </c>
      <c r="EL716" s="109"/>
      <c r="EM716" s="109"/>
    </row>
    <row r="717" spans="1:143" s="21" customFormat="1" ht="12.75" customHeight="1" x14ac:dyDescent="0.25">
      <c r="A717" s="164"/>
      <c r="B717" s="125"/>
      <c r="C717" s="125"/>
      <c r="D717" s="125"/>
      <c r="E717" s="125"/>
      <c r="F717" s="125"/>
      <c r="G717" s="165" t="s">
        <v>4073</v>
      </c>
      <c r="H717" s="166"/>
      <c r="I717" s="166"/>
      <c r="J717" s="21" t="str">
        <f t="shared" ref="J717:AO717" si="532">IF(LEFT(J$714,1)="A",IF(LEFT(J$8,1)="A",J$19,K$19),"*")</f>
        <v>*</v>
      </c>
      <c r="K717" s="21" t="str">
        <f t="shared" si="532"/>
        <v>1.0</v>
      </c>
      <c r="L717" s="21" t="str">
        <f t="shared" si="532"/>
        <v>*</v>
      </c>
      <c r="M717" s="21" t="str">
        <f t="shared" si="532"/>
        <v>1.0</v>
      </c>
      <c r="N717" s="21" t="str">
        <f t="shared" si="532"/>
        <v>*</v>
      </c>
      <c r="O717" s="21" t="str">
        <f t="shared" si="532"/>
        <v>1.6</v>
      </c>
      <c r="P717" s="21" t="str">
        <f t="shared" si="532"/>
        <v>*</v>
      </c>
      <c r="Q717" s="21" t="str">
        <f t="shared" si="532"/>
        <v>1.06</v>
      </c>
      <c r="R717" s="21" t="str">
        <f t="shared" si="532"/>
        <v>*</v>
      </c>
      <c r="S717" s="21" t="str">
        <f t="shared" si="532"/>
        <v>2.2.5</v>
      </c>
      <c r="T717" s="21" t="str">
        <f t="shared" si="532"/>
        <v>*</v>
      </c>
      <c r="U717" s="21" t="str">
        <f t="shared" si="532"/>
        <v>1.01</v>
      </c>
      <c r="V717" s="21" t="str">
        <f t="shared" si="532"/>
        <v>*</v>
      </c>
      <c r="W717" s="21" t="str">
        <f t="shared" si="532"/>
        <v>1.4</v>
      </c>
      <c r="X717" s="21" t="str">
        <f t="shared" si="532"/>
        <v>*</v>
      </c>
      <c r="Y717" s="21" t="str">
        <f t="shared" si="532"/>
        <v>1.0</v>
      </c>
      <c r="Z717" s="21" t="str">
        <f t="shared" si="532"/>
        <v>*</v>
      </c>
      <c r="AA717" s="21" t="str">
        <f t="shared" si="532"/>
        <v>1.2</v>
      </c>
      <c r="AB717" s="21" t="str">
        <f t="shared" si="532"/>
        <v>*</v>
      </c>
      <c r="AC717" s="21" t="str">
        <f t="shared" si="532"/>
        <v>*</v>
      </c>
      <c r="AD717" s="21" t="str">
        <f t="shared" si="532"/>
        <v>1.0</v>
      </c>
      <c r="AE717" s="21" t="str">
        <f t="shared" si="532"/>
        <v>*</v>
      </c>
      <c r="AF717" s="21" t="str">
        <f t="shared" si="532"/>
        <v>*</v>
      </c>
      <c r="AG717" s="21" t="str">
        <f t="shared" si="532"/>
        <v>*</v>
      </c>
      <c r="AH717" s="21" t="str">
        <f t="shared" si="532"/>
        <v>1.0</v>
      </c>
      <c r="AI717" s="21" t="str">
        <f t="shared" si="532"/>
        <v>*</v>
      </c>
      <c r="AJ717" s="21" t="str">
        <f t="shared" si="532"/>
        <v>1.4</v>
      </c>
      <c r="AK717" s="21" t="str">
        <f t="shared" si="532"/>
        <v>*</v>
      </c>
      <c r="AL717" s="21" t="str">
        <f t="shared" si="532"/>
        <v>*</v>
      </c>
      <c r="AM717" s="21" t="str">
        <f t="shared" si="532"/>
        <v>*</v>
      </c>
      <c r="AN717" s="21" t="str">
        <f t="shared" si="532"/>
        <v>1.3</v>
      </c>
      <c r="AO717" s="21" t="str">
        <f t="shared" si="532"/>
        <v>*</v>
      </c>
      <c r="AP717" s="21" t="str">
        <f t="shared" ref="AP717:BU717" si="533">IF(LEFT(AP$714,1)="A",IF(LEFT(AP$8,1)="A",AP$19,AQ$19),"*")</f>
        <v>*</v>
      </c>
      <c r="AQ717" s="21" t="str">
        <f t="shared" si="533"/>
        <v>*</v>
      </c>
      <c r="AR717" s="21" t="str">
        <f t="shared" si="533"/>
        <v>1.1</v>
      </c>
      <c r="AS717" s="21" t="str">
        <f t="shared" si="533"/>
        <v>*</v>
      </c>
      <c r="AT717" s="21" t="str">
        <f t="shared" si="533"/>
        <v>0.2</v>
      </c>
      <c r="AU717" s="21" t="str">
        <f t="shared" si="533"/>
        <v>1.2</v>
      </c>
      <c r="AV717" s="21" t="str">
        <f t="shared" si="533"/>
        <v>1.0</v>
      </c>
      <c r="AW717" s="21" t="str">
        <f t="shared" si="533"/>
        <v>*</v>
      </c>
      <c r="AX717" s="21" t="str">
        <f t="shared" si="533"/>
        <v>1.5</v>
      </c>
      <c r="AY717" s="21" t="str">
        <f t="shared" si="533"/>
        <v>*</v>
      </c>
      <c r="AZ717" s="21" t="str">
        <f t="shared" si="533"/>
        <v>*</v>
      </c>
      <c r="BA717" s="21" t="str">
        <f t="shared" si="533"/>
        <v>*</v>
      </c>
      <c r="BB717" s="21" t="str">
        <f t="shared" si="533"/>
        <v>*</v>
      </c>
      <c r="BC717" s="21" t="str">
        <f t="shared" si="533"/>
        <v>*</v>
      </c>
      <c r="BD717" s="21" t="str">
        <f t="shared" si="533"/>
        <v>*</v>
      </c>
      <c r="BE717" s="21" t="str">
        <f t="shared" si="533"/>
        <v>Unknown</v>
      </c>
      <c r="BF717" s="21" t="str">
        <f t="shared" si="533"/>
        <v>*</v>
      </c>
      <c r="BG717" s="21" t="str">
        <f t="shared" si="533"/>
        <v>1.2</v>
      </c>
      <c r="BH717" s="21" t="str">
        <f t="shared" si="533"/>
        <v>*</v>
      </c>
      <c r="BI717" s="21" t="str">
        <f t="shared" si="533"/>
        <v>*</v>
      </c>
      <c r="BJ717" s="21" t="str">
        <f t="shared" si="533"/>
        <v>1.0.3</v>
      </c>
      <c r="BK717" s="21" t="str">
        <f t="shared" si="533"/>
        <v>*</v>
      </c>
      <c r="BL717" s="21" t="str">
        <f t="shared" si="533"/>
        <v>1.0</v>
      </c>
      <c r="BM717" s="21" t="str">
        <f t="shared" si="533"/>
        <v>*</v>
      </c>
      <c r="BN717" s="21" t="str">
        <f t="shared" si="533"/>
        <v>*</v>
      </c>
      <c r="BO717" s="21" t="str">
        <f t="shared" si="533"/>
        <v>1.2</v>
      </c>
      <c r="BP717" s="21" t="str">
        <f t="shared" si="533"/>
        <v>*</v>
      </c>
      <c r="BQ717" s="21" t="str">
        <f t="shared" si="533"/>
        <v>1.07</v>
      </c>
      <c r="BR717" s="21" t="str">
        <f t="shared" si="533"/>
        <v>*</v>
      </c>
      <c r="BS717" s="21" t="str">
        <f t="shared" si="533"/>
        <v>*</v>
      </c>
      <c r="BT717" s="21" t="str">
        <f t="shared" si="533"/>
        <v>1.0.00</v>
      </c>
      <c r="BU717" s="21" t="str">
        <f t="shared" si="533"/>
        <v>*</v>
      </c>
      <c r="BV717" s="21" t="str">
        <f t="shared" ref="BV717:DA717" si="534">IF(LEFT(BV$714,1)="A",IF(LEFT(BV$8,1)="A",BV$19,BW$19),"*")</f>
        <v>1.01</v>
      </c>
      <c r="BW717" s="21" t="str">
        <f t="shared" si="534"/>
        <v>*</v>
      </c>
      <c r="BX717" s="21" t="str">
        <f t="shared" si="534"/>
        <v>1.0</v>
      </c>
      <c r="BY717" s="21" t="str">
        <f t="shared" si="534"/>
        <v>*</v>
      </c>
      <c r="BZ717" s="21" t="str">
        <f t="shared" si="534"/>
        <v>*</v>
      </c>
      <c r="CA717" s="21" t="str">
        <f t="shared" si="534"/>
        <v>*</v>
      </c>
      <c r="CB717" s="21" t="str">
        <f t="shared" si="534"/>
        <v>*</v>
      </c>
      <c r="CC717" s="21" t="str">
        <f t="shared" si="534"/>
        <v>1.0</v>
      </c>
      <c r="CD717" s="21" t="str">
        <f t="shared" si="534"/>
        <v>*</v>
      </c>
      <c r="CE717" s="21" t="str">
        <f t="shared" si="534"/>
        <v>1.0.3</v>
      </c>
      <c r="CF717" s="21" t="str">
        <f t="shared" si="534"/>
        <v>*</v>
      </c>
      <c r="CG717" s="21" t="str">
        <f t="shared" si="534"/>
        <v>*</v>
      </c>
      <c r="CH717" s="21" t="str">
        <f t="shared" si="534"/>
        <v>1.7</v>
      </c>
      <c r="CI717" s="21" t="str">
        <f t="shared" si="534"/>
        <v>*</v>
      </c>
      <c r="CJ717" s="21" t="str">
        <f t="shared" si="534"/>
        <v>*</v>
      </c>
      <c r="CK717" s="21" t="str">
        <f t="shared" si="534"/>
        <v>*</v>
      </c>
      <c r="CL717" s="21" t="str">
        <f t="shared" si="534"/>
        <v>2.0.1</v>
      </c>
      <c r="CM717" s="21" t="str">
        <f t="shared" si="534"/>
        <v>*</v>
      </c>
      <c r="CN717" s="21" t="str">
        <f t="shared" si="534"/>
        <v>*</v>
      </c>
      <c r="CO717" s="21" t="str">
        <f t="shared" si="534"/>
        <v>1.0.9</v>
      </c>
      <c r="CP717" s="21" t="str">
        <f t="shared" si="534"/>
        <v>*</v>
      </c>
      <c r="CQ717" s="21" t="str">
        <f t="shared" si="534"/>
        <v>*</v>
      </c>
      <c r="CR717" s="21" t="str">
        <f t="shared" si="534"/>
        <v>*</v>
      </c>
      <c r="CS717" s="21" t="str">
        <f t="shared" si="534"/>
        <v>1.0</v>
      </c>
      <c r="CT717" s="21" t="str">
        <f t="shared" si="534"/>
        <v>*</v>
      </c>
      <c r="CU717" s="21" t="str">
        <f t="shared" si="534"/>
        <v>2.0.0</v>
      </c>
      <c r="CV717" s="21" t="str">
        <f t="shared" si="534"/>
        <v>*</v>
      </c>
      <c r="CW717" s="21" t="str">
        <f t="shared" si="534"/>
        <v>1.0</v>
      </c>
      <c r="CX717" s="21" t="str">
        <f t="shared" si="534"/>
        <v>*</v>
      </c>
      <c r="CY717" s="21" t="str">
        <f t="shared" si="534"/>
        <v>2.1</v>
      </c>
      <c r="CZ717" s="21" t="str">
        <f t="shared" si="534"/>
        <v>*</v>
      </c>
      <c r="DA717" s="21" t="str">
        <f t="shared" si="534"/>
        <v>2.1.1</v>
      </c>
      <c r="DB717" s="21" t="str">
        <f t="shared" ref="DB717:EK717" si="535">IF(LEFT(DB$714,1)="A",IF(LEFT(DB$8,1)="A",DB$19,DC$19),"*")</f>
        <v>*</v>
      </c>
      <c r="DC717" s="21" t="str">
        <f t="shared" si="535"/>
        <v>*</v>
      </c>
      <c r="DD717" s="21" t="str">
        <f t="shared" si="535"/>
        <v>*</v>
      </c>
      <c r="DE717" s="21" t="str">
        <f t="shared" si="535"/>
        <v>1.0</v>
      </c>
      <c r="DF717" s="21" t="str">
        <f t="shared" si="535"/>
        <v>*</v>
      </c>
      <c r="DG717" s="21" t="str">
        <f t="shared" si="535"/>
        <v>*</v>
      </c>
      <c r="DH717" s="21" t="str">
        <f t="shared" si="535"/>
        <v>*</v>
      </c>
      <c r="DI717" s="21" t="str">
        <f t="shared" si="535"/>
        <v>*</v>
      </c>
      <c r="DJ717" s="21" t="str">
        <f t="shared" si="535"/>
        <v>1.0.2</v>
      </c>
      <c r="DK717" s="21" t="str">
        <f t="shared" si="535"/>
        <v>*</v>
      </c>
      <c r="DL717" s="21" t="str">
        <f t="shared" si="535"/>
        <v>*</v>
      </c>
      <c r="DM717" s="21" t="str">
        <f t="shared" si="535"/>
        <v>1.7</v>
      </c>
      <c r="DN717" s="21" t="str">
        <f t="shared" si="535"/>
        <v>1.1.0</v>
      </c>
      <c r="DO717" s="21" t="str">
        <f t="shared" si="535"/>
        <v>*</v>
      </c>
      <c r="DP717" s="21" t="str">
        <f t="shared" si="535"/>
        <v>*</v>
      </c>
      <c r="DQ717" s="21" t="str">
        <f t="shared" si="535"/>
        <v>2.4.8.3</v>
      </c>
      <c r="DR717" s="21" t="str">
        <f t="shared" si="535"/>
        <v>*</v>
      </c>
      <c r="DS717" s="21" t="str">
        <f t="shared" si="535"/>
        <v>*</v>
      </c>
      <c r="DT717" s="21" t="str">
        <f t="shared" si="535"/>
        <v>1.11</v>
      </c>
      <c r="DU717" s="21" t="str">
        <f t="shared" si="535"/>
        <v>*</v>
      </c>
      <c r="DV717" s="21" t="str">
        <f t="shared" si="535"/>
        <v>*</v>
      </c>
      <c r="DW717" s="21" t="str">
        <f t="shared" si="535"/>
        <v>*</v>
      </c>
      <c r="DX717" s="21" t="str">
        <f t="shared" si="535"/>
        <v>*</v>
      </c>
      <c r="DY717" s="21" t="str">
        <f t="shared" si="535"/>
        <v>1.0</v>
      </c>
      <c r="DZ717" s="21" t="str">
        <f t="shared" si="535"/>
        <v>*</v>
      </c>
      <c r="EA717" s="21" t="str">
        <f t="shared" si="535"/>
        <v>*</v>
      </c>
      <c r="EB717" s="21" t="str">
        <f t="shared" si="535"/>
        <v>*</v>
      </c>
      <c r="EC717" s="21" t="str">
        <f t="shared" si="535"/>
        <v>4</v>
      </c>
      <c r="ED717" s="21" t="str">
        <f t="shared" si="535"/>
        <v>*</v>
      </c>
      <c r="EE717" s="21" t="str">
        <f t="shared" si="535"/>
        <v>*</v>
      </c>
      <c r="EF717" s="21" t="str">
        <f t="shared" si="535"/>
        <v>1.0.2</v>
      </c>
      <c r="EG717" s="21" t="str">
        <f t="shared" si="535"/>
        <v>*</v>
      </c>
      <c r="EH717" s="21" t="str">
        <f t="shared" si="535"/>
        <v>2.2.0</v>
      </c>
      <c r="EI717" s="21" t="str">
        <f t="shared" si="535"/>
        <v>*</v>
      </c>
      <c r="EJ717" s="21" t="str">
        <f t="shared" si="535"/>
        <v>1.1</v>
      </c>
      <c r="EK717" s="21" t="str">
        <f t="shared" si="535"/>
        <v>*</v>
      </c>
      <c r="EL717" s="110"/>
      <c r="EM717" s="110"/>
    </row>
    <row r="718" spans="1:143" s="15" customFormat="1" ht="15" x14ac:dyDescent="0.25">
      <c r="A718" s="140"/>
      <c r="B718" s="97"/>
      <c r="C718" s="97"/>
      <c r="D718" s="97"/>
      <c r="E718" s="97"/>
      <c r="F718" s="97"/>
      <c r="G718" s="92" t="s">
        <v>4100</v>
      </c>
      <c r="H718" s="80"/>
      <c r="I718" s="80"/>
      <c r="O718" s="55"/>
      <c r="EL718" s="99"/>
      <c r="EM718" s="99"/>
    </row>
    <row r="719" spans="1:143" s="58" customFormat="1" ht="12.75" customHeight="1" x14ac:dyDescent="0.25">
      <c r="A719" s="5"/>
      <c r="B719" s="96"/>
      <c r="C719" s="96"/>
      <c r="D719" s="96"/>
      <c r="E719" s="96"/>
      <c r="F719" s="96" t="s">
        <v>4227</v>
      </c>
      <c r="G719" s="4" t="s">
        <v>2543</v>
      </c>
      <c r="H719" s="18" t="s">
        <v>5</v>
      </c>
      <c r="I719" s="18"/>
      <c r="J719" s="58" t="str">
        <f>IF(OR(J310&lt;&gt;"*",J367&lt;&gt;"*",J420&lt;&gt;"*"),"Yes (" &amp; JoinAll(", ", MIDForgiving(J310,6,LEN(J310)-6), MIDForgiving(J367,6,LEN(J367)-6), MIDForgiving(J420,6,LEN(J420)-6))&amp;")","*")</f>
        <v>*</v>
      </c>
      <c r="K719" s="58" t="str">
        <f>IF(OR(K310&lt;&gt;"*",K367&lt;&gt;"*",K420&lt;&gt;"*"),"Yes (" &amp; JoinAll(", ", MIDForgiving(K310,6,LEN(K310)-6), MIDForgiving(K367,6,LEN(K367)-6), MIDForgiving(K420,6,LEN(K420)-6))&amp;")","*")</f>
        <v>*</v>
      </c>
      <c r="L719" s="58" t="str">
        <f>IF(OR(L310&lt;&gt;"*",L367&lt;&gt;"*",L420&lt;&gt;"*"),"Yes (" &amp; JoinAll(", ", MIDForgiving(L310,6,LEN(L310)-6), MIDForgiving(L367,6,LEN(L367)-6), MIDForgiving(L420,6,LEN(L420)-6))&amp;")","*")</f>
        <v>*</v>
      </c>
      <c r="M719" s="58" t="str">
        <f>IF(OR(M310&lt;&gt;"*",M367&lt;&gt;"*",M420&lt;&gt;"*"),"Yes (" &amp; JoinAll(", ", MIDForgiving(M310,6,LEN(M310)-6), MIDForgiving(M367,6,LEN(M367)-6), MIDForgiving(M420,6,LEN(M420)-6))&amp;")","*")</f>
        <v>*</v>
      </c>
      <c r="N719" s="58" t="str">
        <f>IF(OR(N310&lt;&gt;"*",N367&lt;&gt;"*",N420&lt;&gt;"*"),"Yes (" &amp; JoinAll(", ", MIDForgiving(N310,6,LEN(N310)-6), MIDForgiving(N367,6,LEN(N367)-6), MIDForgiving(N420,6,LEN(N420)-6))&amp;")","*")</f>
        <v>*</v>
      </c>
      <c r="O719" s="58" t="str">
        <f>IF(OR(O310&lt;&gt;"*",O367&lt;&gt;"*",O420&lt;&gt;"*"),"Yes (" &amp; JoinAll(", ", MIDForgiving(O310,6,LEN(O310)-6), MIDForgiving(O367,6,LEN(O367)-6), MIDForgiving(O420,6,LEN(O420)-6))&amp;")","*")</f>
        <v>*</v>
      </c>
      <c r="P719" s="58" t="str">
        <f>IF(OR(P310&lt;&gt;"*",P367&lt;&gt;"*",P420&lt;&gt;"*"),"Yes (" &amp; JoinAll(", ", MIDForgiving(P310,6,LEN(P310)-6), MIDForgiving(P367,6,LEN(P367)-6), MIDForgiving(P420,6,LEN(P420)-6))&amp;")","*")</f>
        <v>*</v>
      </c>
      <c r="Q719" s="58" t="str">
        <f>IF(OR(Q310&lt;&gt;"*",Q367&lt;&gt;"*",Q420&lt;&gt;"*"),"Yes (" &amp; JoinAll(", ", MIDForgiving(Q310,6,LEN(Q310)-6), MIDForgiving(Q367,6,LEN(Q367)-6), MIDForgiving(Q420,6,LEN(Q420)-6))&amp;")","*")</f>
        <v>*</v>
      </c>
      <c r="R719" s="58" t="str">
        <f>IF(OR(R310&lt;&gt;"*",R367&lt;&gt;"*",R420&lt;&gt;"*"),"Yes (" &amp; JoinAll(", ", MIDForgiving(R310,6,LEN(R310)-6), MIDForgiving(R367,6,LEN(R367)-6), MIDForgiving(R420,6,LEN(R420)-6))&amp;")","*")</f>
        <v>*</v>
      </c>
      <c r="S719" s="58" t="str">
        <f>IF(OR(S310&lt;&gt;"*",S367&lt;&gt;"*",S420&lt;&gt;"*"),"Yes (" &amp; JoinAll(", ", MIDForgiving(S310,6,LEN(S310)-6), MIDForgiving(S367,6,LEN(S367)-6), MIDForgiving(S420,6,LEN(S420)-6))&amp;")","*")</f>
        <v>*</v>
      </c>
      <c r="T719" s="58" t="str">
        <f>IF(OR(T310&lt;&gt;"*",T367&lt;&gt;"*",T420&lt;&gt;"*"),"Yes (" &amp; JoinAll(", ", MIDForgiving(T310,6,LEN(T310)-6), MIDForgiving(T367,6,LEN(T367)-6), MIDForgiving(T420,6,LEN(T420)-6))&amp;")","*")</f>
        <v>*</v>
      </c>
      <c r="U719" s="58" t="str">
        <f>IF(OR(U310&lt;&gt;"*",U367&lt;&gt;"*",U420&lt;&gt;"*"),"Yes (" &amp; JoinAll(", ", MIDForgiving(U310,6,LEN(U310)-6), MIDForgiving(U367,6,LEN(U367)-6), MIDForgiving(U420,6,LEN(U420)-6))&amp;")","*")</f>
        <v>*</v>
      </c>
      <c r="V719" s="58" t="str">
        <f>IF(OR(V310&lt;&gt;"*",V367&lt;&gt;"*",V420&lt;&gt;"*"),"Yes (" &amp; JoinAll(", ", MIDForgiving(V310,6,LEN(V310)-6), MIDForgiving(V367,6,LEN(V367)-6), MIDForgiving(V420,6,LEN(V420)-6))&amp;")","*")</f>
        <v>*</v>
      </c>
      <c r="W719" s="58" t="str">
        <f>IF(OR(W310&lt;&gt;"*",W367&lt;&gt;"*",W420&lt;&gt;"*"),"Yes (" &amp; JoinAll(", ", MIDForgiving(W310,6,LEN(W310)-6), MIDForgiving(W367,6,LEN(W367)-6), MIDForgiving(W420,6,LEN(W420)-6))&amp;")","*")</f>
        <v>*</v>
      </c>
      <c r="X719" s="58" t="str">
        <f>IF(OR(X310&lt;&gt;"*",X367&lt;&gt;"*",X420&lt;&gt;"*"),"Yes (" &amp; JoinAll(", ", MIDForgiving(X310,6,LEN(X310)-6), MIDForgiving(X367,6,LEN(X367)-6), MIDForgiving(X420,6,LEN(X420)-6))&amp;")","*")</f>
        <v>*</v>
      </c>
      <c r="Y719" s="58" t="str">
        <f>IF(OR(Y310&lt;&gt;"*",Y367&lt;&gt;"*",Y420&lt;&gt;"*"),"Yes (" &amp; JoinAll(", ", MIDForgiving(Y310,6,LEN(Y310)-6), MIDForgiving(Y367,6,LEN(Y367)-6), MIDForgiving(Y420,6,LEN(Y420)-6))&amp;")","*")</f>
        <v>*</v>
      </c>
      <c r="Z719" s="58" t="str">
        <f>IF(OR(Z310&lt;&gt;"*",Z367&lt;&gt;"*",Z420&lt;&gt;"*"),"Yes (" &amp; JoinAll(", ", MIDForgiving(Z310,6,LEN(Z310)-6), MIDForgiving(Z367,6,LEN(Z367)-6), MIDForgiving(Z420,6,LEN(Z420)-6))&amp;")","*")</f>
        <v>*</v>
      </c>
      <c r="AA719" s="58" t="str">
        <f>IF(OR(AA310&lt;&gt;"*",AA367&lt;&gt;"*",AA420&lt;&gt;"*"),"Yes (" &amp; JoinAll(", ", MIDForgiving(AA310,6,LEN(AA310)-6), MIDForgiving(AA367,6,LEN(AA367)-6), MIDForgiving(AA420,6,LEN(AA420)-6))&amp;")","*")</f>
        <v>*</v>
      </c>
      <c r="AB719" s="58" t="str">
        <f>IF(OR(AB310&lt;&gt;"*",AB367&lt;&gt;"*",AB420&lt;&gt;"*"),"Yes (" &amp; JoinAll(", ", MIDForgiving(AB310,6,LEN(AB310)-6), MIDForgiving(AB367,6,LEN(AB367)-6), MIDForgiving(AB420,6,LEN(AB420)-6))&amp;")","*")</f>
        <v>*</v>
      </c>
      <c r="AC719" s="58" t="str">
        <f>IF(OR(AC310&lt;&gt;"*",AC367&lt;&gt;"*",AC420&lt;&gt;"*"),"Yes (" &amp; JoinAll(", ", MIDForgiving(AC310,6,LEN(AC310)-6), MIDForgiving(AC367,6,LEN(AC367)-6), MIDForgiving(AC420,6,LEN(AC420)-6))&amp;")","*")</f>
        <v>*</v>
      </c>
      <c r="AD719" s="58" t="str">
        <f>IF(OR(AD310&lt;&gt;"*",AD367&lt;&gt;"*",AD420&lt;&gt;"*"),"Yes (" &amp; JoinAll(", ", MIDForgiving(AD310,6,LEN(AD310)-6), MIDForgiving(AD367,6,LEN(AD367)-6), MIDForgiving(AD420,6,LEN(AD420)-6))&amp;")","*")</f>
        <v>*</v>
      </c>
      <c r="AE719" s="58" t="str">
        <f>IF(OR(AE310&lt;&gt;"*",AE367&lt;&gt;"*",AE420&lt;&gt;"*"),"Yes (" &amp; JoinAll(", ", MIDForgiving(AE310,6,LEN(AE310)-6), MIDForgiving(AE367,6,LEN(AE367)-6), MIDForgiving(AE420,6,LEN(AE420)-6))&amp;")","*")</f>
        <v>*</v>
      </c>
      <c r="AF719" s="58" t="str">
        <f>IF(OR(AF310&lt;&gt;"*",AF367&lt;&gt;"*",AF420&lt;&gt;"*"),"Yes (" &amp; JoinAll(", ", MIDForgiving(AF310,6,LEN(AF310)-6), MIDForgiving(AF367,6,LEN(AF367)-6), MIDForgiving(AF420,6,LEN(AF420)-6))&amp;")","*")</f>
        <v>*</v>
      </c>
      <c r="AG719" s="58" t="str">
        <f>IF(OR(AG310&lt;&gt;"*",AG367&lt;&gt;"*",AG420&lt;&gt;"*"),"Yes (" &amp; JoinAll(", ", MIDForgiving(AG310,6,LEN(AG310)-6), MIDForgiving(AG367,6,LEN(AG367)-6), MIDForgiving(AG420,6,LEN(AG420)-6))&amp;")","*")</f>
        <v>*</v>
      </c>
      <c r="AH719" s="58" t="str">
        <f>IF(OR(AH310&lt;&gt;"*",AH367&lt;&gt;"*",AH420&lt;&gt;"*"),"Yes (" &amp; JoinAll(", ", MIDForgiving(AH310,6,LEN(AH310)-6), MIDForgiving(AH367,6,LEN(AH367)-6), MIDForgiving(AH420,6,LEN(AH420)-6))&amp;")","*")</f>
        <v>*</v>
      </c>
      <c r="AI719" s="58" t="str">
        <f>IF(OR(AI310&lt;&gt;"*",AI367&lt;&gt;"*",AI420&lt;&gt;"*"),"Yes (" &amp; JoinAll(", ", MIDForgiving(AI310,6,LEN(AI310)-6), MIDForgiving(AI367,6,LEN(AI367)-6), MIDForgiving(AI420,6,LEN(AI420)-6))&amp;")","*")</f>
        <v>*</v>
      </c>
      <c r="AJ719" s="58" t="str">
        <f>IF(OR(AJ310&lt;&gt;"*",AJ367&lt;&gt;"*",AJ420&lt;&gt;"*"),"Yes (" &amp; JoinAll(", ", MIDForgiving(AJ310,6,LEN(AJ310)-6), MIDForgiving(AJ367,6,LEN(AJ367)-6), MIDForgiving(AJ420,6,LEN(AJ420)-6))&amp;")","*")</f>
        <v>*</v>
      </c>
      <c r="AK719" s="58" t="str">
        <f>IF(OR(AK310&lt;&gt;"*",AK367&lt;&gt;"*",AK420&lt;&gt;"*"),"Yes (" &amp; JoinAll(", ", MIDForgiving(AK310,6,LEN(AK310)-6), MIDForgiving(AK367,6,LEN(AK367)-6), MIDForgiving(AK420,6,LEN(AK420)-6))&amp;")","*")</f>
        <v>*</v>
      </c>
      <c r="AL719" s="58" t="str">
        <f>IF(OR(AL310&lt;&gt;"*",AL367&lt;&gt;"*",AL420&lt;&gt;"*"),"Yes (" &amp; JoinAll(", ", MIDForgiving(AL310,6,LEN(AL310)-6), MIDForgiving(AL367,6,LEN(AL367)-6), MIDForgiving(AL420,6,LEN(AL420)-6))&amp;")","*")</f>
        <v>*</v>
      </c>
      <c r="AM719" s="58" t="str">
        <f>IF(OR(AM310&lt;&gt;"*",AM367&lt;&gt;"*",AM420&lt;&gt;"*"),"Yes (" &amp; JoinAll(", ", MIDForgiving(AM310,6,LEN(AM310)-6), MIDForgiving(AM367,6,LEN(AM367)-6), MIDForgiving(AM420,6,LEN(AM420)-6))&amp;")","*")</f>
        <v>*</v>
      </c>
      <c r="AN719" s="58" t="str">
        <f>IF(OR(AN310&lt;&gt;"*",AN367&lt;&gt;"*",AN420&lt;&gt;"*"),"Yes (" &amp; JoinAll(", ", MIDForgiving(AN310,6,LEN(AN310)-6), MIDForgiving(AN367,6,LEN(AN367)-6), MIDForgiving(AN420,6,LEN(AN420)-6))&amp;")","*")</f>
        <v>*</v>
      </c>
      <c r="AO719" s="58" t="str">
        <f>IF(OR(AO310&lt;&gt;"*",AO367&lt;&gt;"*",AO420&lt;&gt;"*"),"Yes (" &amp; JoinAll(", ", MIDForgiving(AO310,6,LEN(AO310)-6), MIDForgiving(AO367,6,LEN(AO367)-6), MIDForgiving(AO420,6,LEN(AO420)-6))&amp;")","*")</f>
        <v>*</v>
      </c>
      <c r="AP719" s="58" t="str">
        <f>IF(OR(AP310&lt;&gt;"*",AP367&lt;&gt;"*",AP420&lt;&gt;"*"),"Yes (" &amp; JoinAll(", ", MIDForgiving(AP310,6,LEN(AP310)-6), MIDForgiving(AP367,6,LEN(AP367)-6), MIDForgiving(AP420,6,LEN(AP420)-6))&amp;")","*")</f>
        <v>*</v>
      </c>
      <c r="AQ719" s="58" t="str">
        <f>IF(OR(AQ310&lt;&gt;"*",AQ367&lt;&gt;"*",AQ420&lt;&gt;"*"),"Yes (" &amp; JoinAll(", ", MIDForgiving(AQ310,6,LEN(AQ310)-6), MIDForgiving(AQ367,6,LEN(AQ367)-6), MIDForgiving(AQ420,6,LEN(AQ420)-6))&amp;")","*")</f>
        <v>*</v>
      </c>
      <c r="AR719" s="58" t="str">
        <f>IF(OR(AR310&lt;&gt;"*",AR367&lt;&gt;"*",AR420&lt;&gt;"*"),"Yes (" &amp; JoinAll(", ", MIDForgiving(AR310,6,LEN(AR310)-6), MIDForgiving(AR367,6,LEN(AR367)-6), MIDForgiving(AR420,6,LEN(AR420)-6))&amp;")","*")</f>
        <v>*</v>
      </c>
      <c r="AS719" s="58" t="str">
        <f>IF(OR(AS310&lt;&gt;"*",AS367&lt;&gt;"*",AS420&lt;&gt;"*"),"Yes (" &amp; JoinAll(", ", MIDForgiving(AS310,6,LEN(AS310)-6), MIDForgiving(AS367,6,LEN(AS367)-6), MIDForgiving(AS420,6,LEN(AS420)-6))&amp;")","*")</f>
        <v>*</v>
      </c>
      <c r="AT719" s="58" t="str">
        <f>IF(OR(AT310&lt;&gt;"*",AT367&lt;&gt;"*",AT420&lt;&gt;"*"),"Yes (" &amp; JoinAll(", ", MIDForgiving(AT310,6,LEN(AT310)-6), MIDForgiving(AT367,6,LEN(AT367)-6), MIDForgiving(AT420,6,LEN(AT420)-6))&amp;")","*")</f>
        <v>*</v>
      </c>
      <c r="AU719" s="58" t="str">
        <f>IF(OR(AU310&lt;&gt;"*",AU367&lt;&gt;"*",AU420&lt;&gt;"*"),"Yes (" &amp; JoinAll(", ", MIDForgiving(AU310,6,LEN(AU310)-6), MIDForgiving(AU367,6,LEN(AU367)-6), MIDForgiving(AU420,6,LEN(AU420)-6))&amp;")","*")</f>
        <v>*</v>
      </c>
      <c r="AV719" s="58" t="str">
        <f>IF(OR(AV310&lt;&gt;"*",AV367&lt;&gt;"*",AV420&lt;&gt;"*"),"Yes (" &amp; JoinAll(", ", MIDForgiving(AV310,6,LEN(AV310)-6), MIDForgiving(AV367,6,LEN(AV367)-6), MIDForgiving(AV420,6,LEN(AV420)-6))&amp;")","*")</f>
        <v>*</v>
      </c>
      <c r="AW719" s="58" t="str">
        <f>IF(OR(AW310&lt;&gt;"*",AW367&lt;&gt;"*",AW420&lt;&gt;"*"),"Yes (" &amp; JoinAll(", ", MIDForgiving(AW310,6,LEN(AW310)-6), MIDForgiving(AW367,6,LEN(AW367)-6), MIDForgiving(AW420,6,LEN(AW420)-6))&amp;")","*")</f>
        <v>*</v>
      </c>
      <c r="AX719" s="58" t="str">
        <f>IF(OR(AX310&lt;&gt;"*",AX367&lt;&gt;"*",AX420&lt;&gt;"*"),"Yes (" &amp; JoinAll(", ", MIDForgiving(AX310,6,LEN(AX310)-6), MIDForgiving(AX367,6,LEN(AX367)-6), MIDForgiving(AX420,6,LEN(AX420)-6))&amp;")","*")</f>
        <v>*</v>
      </c>
      <c r="AY719" s="58" t="str">
        <f>IF(OR(AY310&lt;&gt;"*",AY367&lt;&gt;"*",AY420&lt;&gt;"*"),"Yes (" &amp; JoinAll(", ", MIDForgiving(AY310,6,LEN(AY310)-6), MIDForgiving(AY367,6,LEN(AY367)-6), MIDForgiving(AY420,6,LEN(AY420)-6))&amp;")","*")</f>
        <v>*</v>
      </c>
      <c r="AZ719" s="58" t="str">
        <f>IF(OR(AZ310&lt;&gt;"*",AZ367&lt;&gt;"*",AZ420&lt;&gt;"*"),"Yes (" &amp; JoinAll(", ", MIDForgiving(AZ310,6,LEN(AZ310)-6), MIDForgiving(AZ367,6,LEN(AZ367)-6), MIDForgiving(AZ420,6,LEN(AZ420)-6))&amp;")","*")</f>
        <v>*</v>
      </c>
      <c r="BA719" s="58" t="str">
        <f>IF(OR(BA310&lt;&gt;"*",BA367&lt;&gt;"*",BA420&lt;&gt;"*"),"Yes (" &amp; JoinAll(", ", MIDForgiving(BA310,6,LEN(BA310)-6), MIDForgiving(BA367,6,LEN(BA367)-6), MIDForgiving(BA420,6,LEN(BA420)-6))&amp;")","*")</f>
        <v>*</v>
      </c>
      <c r="BB719" s="58" t="str">
        <f>IF(OR(BB310&lt;&gt;"*",BB367&lt;&gt;"*",BB420&lt;&gt;"*"),"Yes (" &amp; JoinAll(", ", MIDForgiving(BB310,6,LEN(BB310)-6), MIDForgiving(BB367,6,LEN(BB367)-6), MIDForgiving(BB420,6,LEN(BB420)-6))&amp;")","*")</f>
        <v>*</v>
      </c>
      <c r="BC719" s="58" t="str">
        <f>IF(OR(BC310&lt;&gt;"*",BC367&lt;&gt;"*",BC420&lt;&gt;"*"),"Yes (" &amp; JoinAll(", ", MIDForgiving(BC310,6,LEN(BC310)-6), MIDForgiving(BC367,6,LEN(BC367)-6), MIDForgiving(BC420,6,LEN(BC420)-6))&amp;")","*")</f>
        <v>*</v>
      </c>
      <c r="BD719" s="58" t="str">
        <f>IF(OR(BD310&lt;&gt;"*",BD367&lt;&gt;"*",BD420&lt;&gt;"*"),"Yes (" &amp; JoinAll(", ", MIDForgiving(BD310,6,LEN(BD310)-6), MIDForgiving(BD367,6,LEN(BD367)-6), MIDForgiving(BD420,6,LEN(BD420)-6))&amp;")","*")</f>
        <v>*</v>
      </c>
      <c r="BE719" s="58" t="str">
        <f>IF(OR(BE310&lt;&gt;"*",BE367&lt;&gt;"*",BE420&lt;&gt;"*"),"Yes (" &amp; JoinAll(", ", MIDForgiving(BE310,6,LEN(BE310)-6), MIDForgiving(BE367,6,LEN(BE367)-6), MIDForgiving(BE420,6,LEN(BE420)-6))&amp;")","*")</f>
        <v>*</v>
      </c>
      <c r="BF719" s="58" t="str">
        <f>IF(OR(BF310&lt;&gt;"*",BF367&lt;&gt;"*",BF420&lt;&gt;"*"),"Yes (" &amp; JoinAll(", ", MIDForgiving(BF310,6,LEN(BF310)-6), MIDForgiving(BF367,6,LEN(BF367)-6), MIDForgiving(BF420,6,LEN(BF420)-6))&amp;")","*")</f>
        <v>*</v>
      </c>
      <c r="BG719" s="58" t="str">
        <f>IF(OR(BG310&lt;&gt;"*",BG367&lt;&gt;"*",BG420&lt;&gt;"*"),"Yes (" &amp; JoinAll(", ", MIDForgiving(BG310,6,LEN(BG310)-6), MIDForgiving(BG367,6,LEN(BG367)-6), MIDForgiving(BG420,6,LEN(BG420)-6))&amp;")","*")</f>
        <v>*</v>
      </c>
      <c r="BH719" s="58" t="str">
        <f>IF(OR(BH310&lt;&gt;"*",BH367&lt;&gt;"*",BH420&lt;&gt;"*"),"Yes (" &amp; JoinAll(", ", MIDForgiving(BH310,6,LEN(BH310)-6), MIDForgiving(BH367,6,LEN(BH367)-6), MIDForgiving(BH420,6,LEN(BH420)-6))&amp;")","*")</f>
        <v>*</v>
      </c>
      <c r="BI719" s="58" t="str">
        <f>IF(OR(BI310&lt;&gt;"*",BI367&lt;&gt;"*",BI420&lt;&gt;"*"),"Yes (" &amp; JoinAll(", ", MIDForgiving(BI310,6,LEN(BI310)-6), MIDForgiving(BI367,6,LEN(BI367)-6), MIDForgiving(BI420,6,LEN(BI420)-6))&amp;")","*")</f>
        <v>*</v>
      </c>
      <c r="BJ719" s="58" t="str">
        <f>IF(OR(BJ310&lt;&gt;"*",BJ367&lt;&gt;"*",BJ420&lt;&gt;"*"),"Yes (" &amp; JoinAll(", ", MIDForgiving(BJ310,6,LEN(BJ310)-6), MIDForgiving(BJ367,6,LEN(BJ367)-6), MIDForgiving(BJ420,6,LEN(BJ420)-6))&amp;")","*")</f>
        <v>*</v>
      </c>
      <c r="BK719" s="58" t="str">
        <f>IF(OR(BK310&lt;&gt;"*",BK367&lt;&gt;"*",BK420&lt;&gt;"*"),"Yes (" &amp; JoinAll(", ", MIDForgiving(BK310,6,LEN(BK310)-6), MIDForgiving(BK367,6,LEN(BK367)-6), MIDForgiving(BK420,6,LEN(BK420)-6))&amp;")","*")</f>
        <v>*</v>
      </c>
      <c r="BL719" s="58" t="str">
        <f>IF(OR(BL310&lt;&gt;"*",BL367&lt;&gt;"*",BL420&lt;&gt;"*"),"Yes (" &amp; JoinAll(", ", MIDForgiving(BL310,6,LEN(BL310)-6), MIDForgiving(BL367,6,LEN(BL367)-6), MIDForgiving(BL420,6,LEN(BL420)-6))&amp;")","*")</f>
        <v>*</v>
      </c>
      <c r="BM719" s="58" t="str">
        <f>IF(OR(BM310&lt;&gt;"*",BM367&lt;&gt;"*",BM420&lt;&gt;"*"),"Yes (" &amp; JoinAll(", ", MIDForgiving(BM310,6,LEN(BM310)-6), MIDForgiving(BM367,6,LEN(BM367)-6), MIDForgiving(BM420,6,LEN(BM420)-6))&amp;")","*")</f>
        <v>*</v>
      </c>
      <c r="BN719" s="58" t="str">
        <f>IF(OR(BN310&lt;&gt;"*",BN367&lt;&gt;"*",BN420&lt;&gt;"*"),"Yes (" &amp; JoinAll(", ", MIDForgiving(BN310,6,LEN(BN310)-6), MIDForgiving(BN367,6,LEN(BN367)-6), MIDForgiving(BN420,6,LEN(BN420)-6))&amp;")","*")</f>
        <v>*</v>
      </c>
      <c r="BO719" s="58" t="str">
        <f>IF(OR(BO310&lt;&gt;"*",BO367&lt;&gt;"*",BO420&lt;&gt;"*"),"Yes (" &amp; JoinAll(", ", MIDForgiving(BO310,6,LEN(BO310)-6), MIDForgiving(BO367,6,LEN(BO367)-6), MIDForgiving(BO420,6,LEN(BO420)-6))&amp;")","*")</f>
        <v>*</v>
      </c>
      <c r="BP719" s="58" t="str">
        <f>IF(OR(BP310&lt;&gt;"*",BP367&lt;&gt;"*",BP420&lt;&gt;"*"),"Yes (" &amp; JoinAll(", ", MIDForgiving(BP310,6,LEN(BP310)-6), MIDForgiving(BP367,6,LEN(BP367)-6), MIDForgiving(BP420,6,LEN(BP420)-6))&amp;")","*")</f>
        <v>*</v>
      </c>
      <c r="BQ719" s="58" t="str">
        <f>IF(OR(BQ310&lt;&gt;"*",BQ367&lt;&gt;"*",BQ420&lt;&gt;"*"),"Yes (" &amp; JoinAll(", ", MIDForgiving(BQ310,6,LEN(BQ310)-6), MIDForgiving(BQ367,6,LEN(BQ367)-6), MIDForgiving(BQ420,6,LEN(BQ420)-6))&amp;")","*")</f>
        <v>*</v>
      </c>
      <c r="BR719" s="58" t="str">
        <f>IF(OR(BR310&lt;&gt;"*",BR367&lt;&gt;"*",BR420&lt;&gt;"*"),"Yes (" &amp; JoinAll(", ", MIDForgiving(BR310,6,LEN(BR310)-6), MIDForgiving(BR367,6,LEN(BR367)-6), MIDForgiving(BR420,6,LEN(BR420)-6))&amp;")","*")</f>
        <v>*</v>
      </c>
      <c r="BS719" s="58" t="str">
        <f>IF(OR(BS310&lt;&gt;"*",BS367&lt;&gt;"*",BS420&lt;&gt;"*"),"Yes (" &amp; JoinAll(", ", MIDForgiving(BS310,6,LEN(BS310)-6), MIDForgiving(BS367,6,LEN(BS367)-6), MIDForgiving(BS420,6,LEN(BS420)-6))&amp;")","*")</f>
        <v>*</v>
      </c>
      <c r="BT719" s="58" t="str">
        <f>IF(OR(BT310&lt;&gt;"*",BT367&lt;&gt;"*",BT420&lt;&gt;"*"),"Yes (" &amp; JoinAll(", ", MIDForgiving(BT310,6,LEN(BT310)-6), MIDForgiving(BT367,6,LEN(BT367)-6), MIDForgiving(BT420,6,LEN(BT420)-6))&amp;")","*")</f>
        <v>*</v>
      </c>
      <c r="BU719" s="58" t="str">
        <f>IF(OR(BU310&lt;&gt;"*",BU367&lt;&gt;"*",BU420&lt;&gt;"*"),"Yes (" &amp; JoinAll(", ", MIDForgiving(BU310,6,LEN(BU310)-6), MIDForgiving(BU367,6,LEN(BU367)-6), MIDForgiving(BU420,6,LEN(BU420)-6))&amp;")","*")</f>
        <v>Yes (HTTP)</v>
      </c>
      <c r="BV719" s="58" t="str">
        <f>IF(OR(BV310&lt;&gt;"*",BV367&lt;&gt;"*",BV420&lt;&gt;"*"),"Yes (" &amp; JoinAll(", ", MIDForgiving(BV310,6,LEN(BV310)-6), MIDForgiving(BV367,6,LEN(BV367)-6), MIDForgiving(BV420,6,LEN(BV420)-6))&amp;")","*")</f>
        <v>*</v>
      </c>
      <c r="BW719" s="58" t="str">
        <f>IF(OR(BW310&lt;&gt;"*",BW367&lt;&gt;"*",BW420&lt;&gt;"*"),"Yes (" &amp; JoinAll(", ", MIDForgiving(BW310,6,LEN(BW310)-6), MIDForgiving(BW367,6,LEN(BW367)-6), MIDForgiving(BW420,6,LEN(BW420)-6))&amp;")","*")</f>
        <v>*</v>
      </c>
      <c r="BX719" s="58" t="str">
        <f>IF(OR(BX310&lt;&gt;"*",BX367&lt;&gt;"*",BX420&lt;&gt;"*"),"Yes (" &amp; JoinAll(", ", MIDForgiving(BX310,6,LEN(BX310)-6), MIDForgiving(BX367,6,LEN(BX367)-6), MIDForgiving(BX420,6,LEN(BX420)-6))&amp;")","*")</f>
        <v>*</v>
      </c>
      <c r="BY719" s="58" t="str">
        <f>IF(OR(BY310&lt;&gt;"*",BY367&lt;&gt;"*",BY420&lt;&gt;"*"),"Yes (" &amp; JoinAll(", ", MIDForgiving(BY310,6,LEN(BY310)-6), MIDForgiving(BY367,6,LEN(BY367)-6), MIDForgiving(BY420,6,LEN(BY420)-6))&amp;")","*")</f>
        <v>*</v>
      </c>
      <c r="BZ719" s="58" t="str">
        <f>IF(OR(BZ310&lt;&gt;"*",BZ367&lt;&gt;"*",BZ420&lt;&gt;"*"),"Yes (" &amp; JoinAll(", ", MIDForgiving(BZ310,6,LEN(BZ310)-6), MIDForgiving(BZ367,6,LEN(BZ367)-6), MIDForgiving(BZ420,6,LEN(BZ420)-6))&amp;")","*")</f>
        <v>*</v>
      </c>
      <c r="CA719" s="58" t="str">
        <f>IF(OR(CA310&lt;&gt;"*",CA367&lt;&gt;"*",CA420&lt;&gt;"*"),"Yes (" &amp; JoinAll(", ", MIDForgiving(CA310,6,LEN(CA310)-6), MIDForgiving(CA367,6,LEN(CA367)-6), MIDForgiving(CA420,6,LEN(CA420)-6))&amp;")","*")</f>
        <v>*</v>
      </c>
      <c r="CB719" s="58" t="str">
        <f>IF(OR(CB310&lt;&gt;"*",CB367&lt;&gt;"*",CB420&lt;&gt;"*"),"Yes (" &amp; JoinAll(", ", MIDForgiving(CB310,6,LEN(CB310)-6), MIDForgiving(CB367,6,LEN(CB367)-6), MIDForgiving(CB420,6,LEN(CB420)-6))&amp;")","*")</f>
        <v>*</v>
      </c>
      <c r="CC719" s="58" t="str">
        <f>IF(OR(CC310&lt;&gt;"*",CC367&lt;&gt;"*",CC420&lt;&gt;"*"),"Yes (" &amp; JoinAll(", ", MIDForgiving(CC310,6,LEN(CC310)-6), MIDForgiving(CC367,6,LEN(CC367)-6), MIDForgiving(CC420,6,LEN(CC420)-6))&amp;")","*")</f>
        <v>*</v>
      </c>
      <c r="CD719" s="58" t="str">
        <f>IF(OR(CD310&lt;&gt;"*",CD367&lt;&gt;"*",CD420&lt;&gt;"*"),"Yes (" &amp; JoinAll(", ", MIDForgiving(CD310,6,LEN(CD310)-6), MIDForgiving(CD367,6,LEN(CD367)-6), MIDForgiving(CD420,6,LEN(CD420)-6))&amp;")","*")</f>
        <v>*</v>
      </c>
      <c r="CE719" s="58" t="str">
        <f>IF(OR(CE310&lt;&gt;"*",CE367&lt;&gt;"*",CE420&lt;&gt;"*"),"Yes (" &amp; JoinAll(", ", MIDForgiving(CE310,6,LEN(CE310)-6), MIDForgiving(CE367,6,LEN(CE367)-6), MIDForgiving(CE420,6,LEN(CE420)-6))&amp;")","*")</f>
        <v>*</v>
      </c>
      <c r="CF719" s="58" t="str">
        <f>IF(OR(CF310&lt;&gt;"*",CF367&lt;&gt;"*",CF420&lt;&gt;"*"),"Yes (" &amp; JoinAll(", ", MIDForgiving(CF310,6,LEN(CF310)-6), MIDForgiving(CF367,6,LEN(CF367)-6), MIDForgiving(CF420,6,LEN(CF420)-6))&amp;")","*")</f>
        <v>*</v>
      </c>
      <c r="CG719" s="58" t="str">
        <f>IF(OR(CG310&lt;&gt;"*",CG367&lt;&gt;"*",CG420&lt;&gt;"*"),"Yes (" &amp; JoinAll(", ", MIDForgiving(CG310,6,LEN(CG310)-6), MIDForgiving(CG367,6,LEN(CG367)-6), MIDForgiving(CG420,6,LEN(CG420)-6))&amp;")","*")</f>
        <v>*</v>
      </c>
      <c r="CH719" s="58" t="str">
        <f>IF(OR(CH310&lt;&gt;"*",CH367&lt;&gt;"*",CH420&lt;&gt;"*"),"Yes (" &amp; JoinAll(", ", MIDForgiving(CH310,6,LEN(CH310)-6), MIDForgiving(CH367,6,LEN(CH367)-6), MIDForgiving(CH420,6,LEN(CH420)-6))&amp;")","*")</f>
        <v>*</v>
      </c>
      <c r="CI719" s="58" t="str">
        <f>IF(OR(CI310&lt;&gt;"*",CI367&lt;&gt;"*",CI420&lt;&gt;"*"),"Yes (" &amp; JoinAll(", ", MIDForgiving(CI310,6,LEN(CI310)-6), MIDForgiving(CI367,6,LEN(CI367)-6), MIDForgiving(CI420,6,LEN(CI420)-6))&amp;")","*")</f>
        <v>*</v>
      </c>
      <c r="CJ719" s="58" t="str">
        <f>IF(OR(CJ310&lt;&gt;"*",CJ367&lt;&gt;"*",CJ420&lt;&gt;"*"),"Yes (" &amp; JoinAll(", ", MIDForgiving(CJ310,6,LEN(CJ310)-6), MIDForgiving(CJ367,6,LEN(CJ367)-6), MIDForgiving(CJ420,6,LEN(CJ420)-6))&amp;")","*")</f>
        <v>*</v>
      </c>
      <c r="CK719" s="58" t="str">
        <f>IF(OR(CK310&lt;&gt;"*",CK367&lt;&gt;"*",CK420&lt;&gt;"*"),"Yes (" &amp; JoinAll(", ", MIDForgiving(CK310,6,LEN(CK310)-6), MIDForgiving(CK367,6,LEN(CK367)-6), MIDForgiving(CK420,6,LEN(CK420)-6))&amp;")","*")</f>
        <v>*</v>
      </c>
      <c r="CL719" s="58" t="str">
        <f>IF(OR(CL310&lt;&gt;"*",CL367&lt;&gt;"*",CL420&lt;&gt;"*"),"Yes (" &amp; JoinAll(", ", MIDForgiving(CL310,6,LEN(CL310)-6), MIDForgiving(CL367,6,LEN(CL367)-6), MIDForgiving(CL420,6,LEN(CL420)-6))&amp;")","*")</f>
        <v>*</v>
      </c>
      <c r="CM719" s="58" t="str">
        <f>IF(OR(CM310&lt;&gt;"*",CM367&lt;&gt;"*",CM420&lt;&gt;"*"),"Yes (" &amp; JoinAll(", ", MIDForgiving(CM310,6,LEN(CM310)-6), MIDForgiving(CM367,6,LEN(CM367)-6), MIDForgiving(CM420,6,LEN(CM420)-6))&amp;")","*")</f>
        <v>*</v>
      </c>
      <c r="CN719" s="58" t="str">
        <f>IF(OR(CN310&lt;&gt;"*",CN367&lt;&gt;"*",CN420&lt;&gt;"*"),"Yes (" &amp; JoinAll(", ", MIDForgiving(CN310,6,LEN(CN310)-6), MIDForgiving(CN367,6,LEN(CN367)-6), MIDForgiving(CN420,6,LEN(CN420)-6))&amp;")","*")</f>
        <v>*</v>
      </c>
      <c r="CO719" s="58" t="str">
        <f>IF(OR(CO310&lt;&gt;"*",CO367&lt;&gt;"*",CO420&lt;&gt;"*"),"Yes (" &amp; JoinAll(", ", MIDForgiving(CO310,6,LEN(CO310)-6), MIDForgiving(CO367,6,LEN(CO367)-6), MIDForgiving(CO420,6,LEN(CO420)-6))&amp;")","*")</f>
        <v>*</v>
      </c>
      <c r="CP719" s="58" t="str">
        <f>IF(OR(CP310&lt;&gt;"*",CP367&lt;&gt;"*",CP420&lt;&gt;"*"),"Yes (" &amp; JoinAll(", ", MIDForgiving(CP310,6,LEN(CP310)-6), MIDForgiving(CP367,6,LEN(CP367)-6), MIDForgiving(CP420,6,LEN(CP420)-6))&amp;")","*")</f>
        <v>*</v>
      </c>
      <c r="CQ719" s="58" t="str">
        <f>IF(OR(CQ310&lt;&gt;"*",CQ367&lt;&gt;"*",CQ420&lt;&gt;"*"),"Yes (" &amp; JoinAll(", ", MIDForgiving(CQ310,6,LEN(CQ310)-6), MIDForgiving(CQ367,6,LEN(CQ367)-6), MIDForgiving(CQ420,6,LEN(CQ420)-6))&amp;")","*")</f>
        <v>*</v>
      </c>
      <c r="CR719" s="58" t="str">
        <f>IF(OR(CR310&lt;&gt;"*",CR367&lt;&gt;"*",CR420&lt;&gt;"*"),"Yes (" &amp; JoinAll(", ", MIDForgiving(CR310,6,LEN(CR310)-6), MIDForgiving(CR367,6,LEN(CR367)-6), MIDForgiving(CR420,6,LEN(CR420)-6))&amp;")","*")</f>
        <v>*</v>
      </c>
      <c r="CS719" s="58" t="str">
        <f>IF(OR(CS310&lt;&gt;"*",CS367&lt;&gt;"*",CS420&lt;&gt;"*"),"Yes (" &amp; JoinAll(", ", MIDForgiving(CS310,6,LEN(CS310)-6), MIDForgiving(CS367,6,LEN(CS367)-6), MIDForgiving(CS420,6,LEN(CS420)-6))&amp;")","*")</f>
        <v>*</v>
      </c>
      <c r="CT719" s="58" t="str">
        <f>IF(OR(CT310&lt;&gt;"*",CT367&lt;&gt;"*",CT420&lt;&gt;"*"),"Yes (" &amp; JoinAll(", ", MIDForgiving(CT310,6,LEN(CT310)-6), MIDForgiving(CT367,6,LEN(CT367)-6), MIDForgiving(CT420,6,LEN(CT420)-6))&amp;")","*")</f>
        <v>*</v>
      </c>
      <c r="CU719" s="58" t="str">
        <f>IF(OR(CU310&lt;&gt;"*",CU367&lt;&gt;"*",CU420&lt;&gt;"*"),"Yes (" &amp; JoinAll(", ", MIDForgiving(CU310,6,LEN(CU310)-6), MIDForgiving(CU367,6,LEN(CU367)-6), MIDForgiving(CU420,6,LEN(CU420)-6))&amp;")","*")</f>
        <v>*</v>
      </c>
      <c r="CV719" s="58" t="str">
        <f>IF(OR(CV310&lt;&gt;"*",CV367&lt;&gt;"*",CV420&lt;&gt;"*"),"Yes (" &amp; JoinAll(", ", MIDForgiving(CV310,6,LEN(CV310)-6), MIDForgiving(CV367,6,LEN(CV367)-6), MIDForgiving(CV420,6,LEN(CV420)-6))&amp;")","*")</f>
        <v>*</v>
      </c>
      <c r="CW719" s="58" t="str">
        <f>IF(OR(CW310&lt;&gt;"*",CW367&lt;&gt;"*",CW420&lt;&gt;"*"),"Yes (" &amp; JoinAll(", ", MIDForgiving(CW310,6,LEN(CW310)-6), MIDForgiving(CW367,6,LEN(CW367)-6), MIDForgiving(CW420,6,LEN(CW420)-6))&amp;")","*")</f>
        <v>*</v>
      </c>
      <c r="CX719" s="58" t="str">
        <f>IF(OR(CX310&lt;&gt;"*",CX367&lt;&gt;"*",CX420&lt;&gt;"*"),"Yes (" &amp; JoinAll(", ", MIDForgiving(CX310,6,LEN(CX310)-6), MIDForgiving(CX367,6,LEN(CX367)-6), MIDForgiving(CX420,6,LEN(CX420)-6))&amp;")","*")</f>
        <v>*</v>
      </c>
      <c r="CY719" s="58" t="str">
        <f>IF(OR(CY310&lt;&gt;"*",CY367&lt;&gt;"*",CY420&lt;&gt;"*"),"Yes (" &amp; JoinAll(", ", MIDForgiving(CY310,6,LEN(CY310)-6), MIDForgiving(CY367,6,LEN(CY367)-6), MIDForgiving(CY420,6,LEN(CY420)-6))&amp;")","*")</f>
        <v>*</v>
      </c>
      <c r="CZ719" s="58" t="str">
        <f>IF(OR(CZ310&lt;&gt;"*",CZ367&lt;&gt;"*",CZ420&lt;&gt;"*"),"Yes (" &amp; JoinAll(", ", MIDForgiving(CZ310,6,LEN(CZ310)-6), MIDForgiving(CZ367,6,LEN(CZ367)-6), MIDForgiving(CZ420,6,LEN(CZ420)-6))&amp;")","*")</f>
        <v>*</v>
      </c>
      <c r="DA719" s="58" t="str">
        <f>IF(OR(DA310&lt;&gt;"*",DA367&lt;&gt;"*",DA420&lt;&gt;"*"),"Yes (" &amp; JoinAll(", ", MIDForgiving(DA310,6,LEN(DA310)-6), MIDForgiving(DA367,6,LEN(DA367)-6), MIDForgiving(DA420,6,LEN(DA420)-6))&amp;")","*")</f>
        <v>*</v>
      </c>
      <c r="DB719" s="58" t="str">
        <f>IF(OR(DB310&lt;&gt;"*",DB367&lt;&gt;"*",DB420&lt;&gt;"*"),"Yes (" &amp; JoinAll(", ", MIDForgiving(DB310,6,LEN(DB310)-6), MIDForgiving(DB367,6,LEN(DB367)-6), MIDForgiving(DB420,6,LEN(DB420)-6))&amp;")","*")</f>
        <v>*</v>
      </c>
      <c r="DC719" s="58" t="str">
        <f>IF(OR(DC310&lt;&gt;"*",DC367&lt;&gt;"*",DC420&lt;&gt;"*"),"Yes (" &amp; JoinAll(", ", MIDForgiving(DC310,6,LEN(DC310)-6), MIDForgiving(DC367,6,LEN(DC367)-6), MIDForgiving(DC420,6,LEN(DC420)-6))&amp;")","*")</f>
        <v>*</v>
      </c>
      <c r="DD719" s="58" t="str">
        <f>IF(OR(DD310&lt;&gt;"*",DD367&lt;&gt;"*",DD420&lt;&gt;"*"),"Yes (" &amp; JoinAll(", ", MIDForgiving(DD310,6,LEN(DD310)-6), MIDForgiving(DD367,6,LEN(DD367)-6), MIDForgiving(DD420,6,LEN(DD420)-6))&amp;")","*")</f>
        <v>*</v>
      </c>
      <c r="DE719" s="58" t="str">
        <f>IF(OR(DE310&lt;&gt;"*",DE367&lt;&gt;"*",DE420&lt;&gt;"*"),"Yes (" &amp; JoinAll(", ", MIDForgiving(DE310,6,LEN(DE310)-6), MIDForgiving(DE367,6,LEN(DE367)-6), MIDForgiving(DE420,6,LEN(DE420)-6))&amp;")","*")</f>
        <v>*</v>
      </c>
      <c r="DF719" s="58" t="str">
        <f>IF(OR(DF310&lt;&gt;"*",DF367&lt;&gt;"*",DF420&lt;&gt;"*"),"Yes (" &amp; JoinAll(", ", MIDForgiving(DF310,6,LEN(DF310)-6), MIDForgiving(DF367,6,LEN(DF367)-6), MIDForgiving(DF420,6,LEN(DF420)-6))&amp;")","*")</f>
        <v>*</v>
      </c>
      <c r="DG719" s="58" t="str">
        <f>IF(OR(DG310&lt;&gt;"*",DG367&lt;&gt;"*",DG420&lt;&gt;"*"),"Yes (" &amp; JoinAll(", ", MIDForgiving(DG310,6,LEN(DG310)-6), MIDForgiving(DG367,6,LEN(DG367)-6), MIDForgiving(DG420,6,LEN(DG420)-6))&amp;")","*")</f>
        <v>*</v>
      </c>
      <c r="DH719" s="58" t="str">
        <f>IF(OR(DH310&lt;&gt;"*",DH367&lt;&gt;"*",DH420&lt;&gt;"*"),"Yes (" &amp; JoinAll(", ", MIDForgiving(DH310,6,LEN(DH310)-6), MIDForgiving(DH367,6,LEN(DH367)-6), MIDForgiving(DH420,6,LEN(DH420)-6))&amp;")","*")</f>
        <v>*</v>
      </c>
      <c r="DI719" s="58" t="str">
        <f>IF(OR(DI310&lt;&gt;"*",DI367&lt;&gt;"*",DI420&lt;&gt;"*"),"Yes (" &amp; JoinAll(", ", MIDForgiving(DI310,6,LEN(DI310)-6), MIDForgiving(DI367,6,LEN(DI367)-6), MIDForgiving(DI420,6,LEN(DI420)-6))&amp;")","*")</f>
        <v>*</v>
      </c>
      <c r="DJ719" s="58" t="str">
        <f>IF(OR(DJ310&lt;&gt;"*",DJ367&lt;&gt;"*",DJ420&lt;&gt;"*"),"Yes (" &amp; JoinAll(", ", MIDForgiving(DJ310,6,LEN(DJ310)-6), MIDForgiving(DJ367,6,LEN(DJ367)-6), MIDForgiving(DJ420,6,LEN(DJ420)-6))&amp;")","*")</f>
        <v>*</v>
      </c>
      <c r="DK719" s="58" t="str">
        <f>IF(OR(DK310&lt;&gt;"*",DK367&lt;&gt;"*",DK420&lt;&gt;"*"),"Yes (" &amp; JoinAll(", ", MIDForgiving(DK310,6,LEN(DK310)-6), MIDForgiving(DK367,6,LEN(DK367)-6), MIDForgiving(DK420,6,LEN(DK420)-6))&amp;")","*")</f>
        <v>*</v>
      </c>
      <c r="DL719" s="58" t="str">
        <f>IF(OR(DL310&lt;&gt;"*",DL367&lt;&gt;"*",DL420&lt;&gt;"*"),"Yes (" &amp; JoinAll(", ", MIDForgiving(DL310,6,LEN(DL310)-6), MIDForgiving(DL367,6,LEN(DL367)-6), MIDForgiving(DL420,6,LEN(DL420)-6))&amp;")","*")</f>
        <v>*</v>
      </c>
      <c r="DM719" s="58" t="str">
        <f>IF(OR(DM310&lt;&gt;"*",DM367&lt;&gt;"*",DM420&lt;&gt;"*"),"Yes (" &amp; JoinAll(", ", MIDForgiving(DM310,6,LEN(DM310)-6), MIDForgiving(DM367,6,LEN(DM367)-6), MIDForgiving(DM420,6,LEN(DM420)-6))&amp;")","*")</f>
        <v>*</v>
      </c>
      <c r="DN719" s="58" t="str">
        <f>IF(OR(DN310&lt;&gt;"*",DN367&lt;&gt;"*",DN420&lt;&gt;"*"),"Yes (" &amp; JoinAll(", ", MIDForgiving(DN310,6,LEN(DN310)-6), MIDForgiving(DN367,6,LEN(DN367)-6), MIDForgiving(DN420,6,LEN(DN420)-6))&amp;")","*")</f>
        <v>*</v>
      </c>
      <c r="DO719" s="58" t="str">
        <f>IF(OR(DO310&lt;&gt;"*",DO367&lt;&gt;"*",DO420&lt;&gt;"*"),"Yes (" &amp; JoinAll(", ", MIDForgiving(DO310,6,LEN(DO310)-6), MIDForgiving(DO367,6,LEN(DO367)-6), MIDForgiving(DO420,6,LEN(DO420)-6))&amp;")","*")</f>
        <v>*</v>
      </c>
      <c r="DP719" s="58" t="str">
        <f>IF(OR(DP310&lt;&gt;"*",DP367&lt;&gt;"*",DP420&lt;&gt;"*"),"Yes (" &amp; JoinAll(", ", MIDForgiving(DP310,6,LEN(DP310)-6), MIDForgiving(DP367,6,LEN(DP367)-6), MIDForgiving(DP420,6,LEN(DP420)-6))&amp;")","*")</f>
        <v>*</v>
      </c>
      <c r="DQ719" s="58" t="str">
        <f>IF(OR(DQ310&lt;&gt;"*",DQ367&lt;&gt;"*",DQ420&lt;&gt;"*"),"Yes (" &amp; JoinAll(", ", MIDForgiving(DQ310,6,LEN(DQ310)-6), MIDForgiving(DQ367,6,LEN(DQ367)-6), MIDForgiving(DQ420,6,LEN(DQ420)-6))&amp;")","*")</f>
        <v>*</v>
      </c>
      <c r="DR719" s="58" t="str">
        <f>IF(OR(DR310&lt;&gt;"*",DR367&lt;&gt;"*",DR420&lt;&gt;"*"),"Yes (" &amp; JoinAll(", ", MIDForgiving(DR310,6,LEN(DR310)-6), MIDForgiving(DR367,6,LEN(DR367)-6), MIDForgiving(DR420,6,LEN(DR420)-6))&amp;")","*")</f>
        <v>*</v>
      </c>
      <c r="DS719" s="58" t="str">
        <f>IF(OR(DS310&lt;&gt;"*",DS367&lt;&gt;"*",DS420&lt;&gt;"*"),"Yes (" &amp; JoinAll(", ", MIDForgiving(DS310,6,LEN(DS310)-6), MIDForgiving(DS367,6,LEN(DS367)-6), MIDForgiving(DS420,6,LEN(DS420)-6))&amp;")","*")</f>
        <v>*</v>
      </c>
      <c r="DT719" s="58" t="str">
        <f>IF(OR(DT310&lt;&gt;"*",DT367&lt;&gt;"*",DT420&lt;&gt;"*"),"Yes (" &amp; JoinAll(", ", MIDForgiving(DT310,6,LEN(DT310)-6), MIDForgiving(DT367,6,LEN(DT367)-6), MIDForgiving(DT420,6,LEN(DT420)-6))&amp;")","*")</f>
        <v>*</v>
      </c>
      <c r="DU719" s="58" t="str">
        <f>IF(OR(DU310&lt;&gt;"*",DU367&lt;&gt;"*",DU420&lt;&gt;"*"),"Yes (" &amp; JoinAll(", ", MIDForgiving(DU310,6,LEN(DU310)-6), MIDForgiving(DU367,6,LEN(DU367)-6), MIDForgiving(DU420,6,LEN(DU420)-6))&amp;")","*")</f>
        <v>*</v>
      </c>
      <c r="DV719" s="58" t="str">
        <f>IF(OR(DV310&lt;&gt;"*",DV367&lt;&gt;"*",DV420&lt;&gt;"*"),"Yes (" &amp; JoinAll(", ", MIDForgiving(DV310,6,LEN(DV310)-6), MIDForgiving(DV367,6,LEN(DV367)-6), MIDForgiving(DV420,6,LEN(DV420)-6))&amp;")","*")</f>
        <v>*</v>
      </c>
      <c r="DW719" s="58" t="str">
        <f>IF(OR(DW310&lt;&gt;"*",DW367&lt;&gt;"*",DW420&lt;&gt;"*"),"Yes (" &amp; JoinAll(", ", MIDForgiving(DW310,6,LEN(DW310)-6), MIDForgiving(DW367,6,LEN(DW367)-6), MIDForgiving(DW420,6,LEN(DW420)-6))&amp;")","*")</f>
        <v>*</v>
      </c>
      <c r="DX719" s="58" t="str">
        <f>IF(OR(DX310&lt;&gt;"*",DX367&lt;&gt;"*",DX420&lt;&gt;"*"),"Yes (" &amp; JoinAll(", ", MIDForgiving(DX310,6,LEN(DX310)-6), MIDForgiving(DX367,6,LEN(DX367)-6), MIDForgiving(DX420,6,LEN(DX420)-6))&amp;")","*")</f>
        <v>*</v>
      </c>
      <c r="DY719" s="58" t="str">
        <f>IF(OR(DY310&lt;&gt;"*",DY367&lt;&gt;"*",DY420&lt;&gt;"*"),"Yes (" &amp; JoinAll(", ", MIDForgiving(DY310,6,LEN(DY310)-6), MIDForgiving(DY367,6,LEN(DY367)-6), MIDForgiving(DY420,6,LEN(DY420)-6))&amp;")","*")</f>
        <v>*</v>
      </c>
      <c r="DZ719" s="58" t="str">
        <f>IF(OR(DZ310&lt;&gt;"*",DZ367&lt;&gt;"*",DZ420&lt;&gt;"*"),"Yes (" &amp; JoinAll(", ", MIDForgiving(DZ310,6,LEN(DZ310)-6), MIDForgiving(DZ367,6,LEN(DZ367)-6), MIDForgiving(DZ420,6,LEN(DZ420)-6))&amp;")","*")</f>
        <v>*</v>
      </c>
      <c r="EA719" s="58" t="str">
        <f>IF(OR(EA310&lt;&gt;"*",EA367&lt;&gt;"*",EA420&lt;&gt;"*"),"Yes (" &amp; JoinAll(", ", MIDForgiving(EA310,6,LEN(EA310)-6), MIDForgiving(EA367,6,LEN(EA367)-6), MIDForgiving(EA420,6,LEN(EA420)-6))&amp;")","*")</f>
        <v>*</v>
      </c>
      <c r="EB719" s="58" t="str">
        <f>IF(OR(EB310&lt;&gt;"*",EB367&lt;&gt;"*",EB420&lt;&gt;"*"),"Yes (" &amp; JoinAll(", ", MIDForgiving(EB310,6,LEN(EB310)-6), MIDForgiving(EB367,6,LEN(EB367)-6), MIDForgiving(EB420,6,LEN(EB420)-6))&amp;")","*")</f>
        <v>*</v>
      </c>
      <c r="EC719" s="58" t="str">
        <f>IF(OR(EC310&lt;&gt;"*",EC367&lt;&gt;"*",EC420&lt;&gt;"*"),"Yes (" &amp; JoinAll(", ", MIDForgiving(EC310,6,LEN(EC310)-6), MIDForgiving(EC367,6,LEN(EC367)-6), MIDForgiving(EC420,6,LEN(EC420)-6))&amp;")","*")</f>
        <v>*</v>
      </c>
      <c r="ED719" s="58" t="str">
        <f>IF(OR(ED310&lt;&gt;"*",ED367&lt;&gt;"*",ED420&lt;&gt;"*"),"Yes (" &amp; JoinAll(", ", MIDForgiving(ED310,6,LEN(ED310)-6), MIDForgiving(ED367,6,LEN(ED367)-6), MIDForgiving(ED420,6,LEN(ED420)-6))&amp;")","*")</f>
        <v>*</v>
      </c>
      <c r="EE719" s="58" t="str">
        <f>IF(OR(EE310&lt;&gt;"*",EE367&lt;&gt;"*",EE420&lt;&gt;"*"),"Yes (" &amp; JoinAll(", ", MIDForgiving(EE310,6,LEN(EE310)-6), MIDForgiving(EE367,6,LEN(EE367)-6), MIDForgiving(EE420,6,LEN(EE420)-6))&amp;")","*")</f>
        <v>*</v>
      </c>
      <c r="EF719" s="58" t="str">
        <f>IF(OR(EF310&lt;&gt;"*",EF367&lt;&gt;"*",EF420&lt;&gt;"*"),"Yes (" &amp; JoinAll(", ", MIDForgiving(EF310,6,LEN(EF310)-6), MIDForgiving(EF367,6,LEN(EF367)-6), MIDForgiving(EF420,6,LEN(EF420)-6))&amp;")","*")</f>
        <v>*</v>
      </c>
      <c r="EG719" s="58" t="str">
        <f>IF(OR(EG310&lt;&gt;"*",EG367&lt;&gt;"*",EG420&lt;&gt;"*"),"Yes (" &amp; JoinAll(", ", MIDForgiving(EG310,6,LEN(EG310)-6), MIDForgiving(EG367,6,LEN(EG367)-6), MIDForgiving(EG420,6,LEN(EG420)-6))&amp;")","*")</f>
        <v>*</v>
      </c>
      <c r="EH719" s="58" t="str">
        <f>IF(OR(EH310&lt;&gt;"*",EH367&lt;&gt;"*",EH420&lt;&gt;"*"),"Yes (" &amp; JoinAll(", ", MIDForgiving(EH310,6,LEN(EH310)-6), MIDForgiving(EH367,6,LEN(EH367)-6), MIDForgiving(EH420,6,LEN(EH420)-6))&amp;")","*")</f>
        <v>*</v>
      </c>
      <c r="EI719" s="58" t="str">
        <f>IF(OR(EI310&lt;&gt;"*",EI367&lt;&gt;"*",EI420&lt;&gt;"*"),"Yes (" &amp; JoinAll(", ", MIDForgiving(EI310,6,LEN(EI310)-6), MIDForgiving(EI367,6,LEN(EI367)-6), MIDForgiving(EI420,6,LEN(EI420)-6))&amp;")","*")</f>
        <v>*</v>
      </c>
      <c r="EJ719" s="58" t="str">
        <f>IF(OR(EJ310&lt;&gt;"*",EJ367&lt;&gt;"*",EJ420&lt;&gt;"*"),"Yes (" &amp; JoinAll(", ", MIDForgiving(EJ310,6,LEN(EJ310)-6), MIDForgiving(EJ367,6,LEN(EJ367)-6), MIDForgiving(EJ420,6,LEN(EJ420)-6))&amp;")","*")</f>
        <v>*</v>
      </c>
      <c r="EK719" s="58" t="str">
        <f>IF(OR(EK310&lt;&gt;"*",EK367&lt;&gt;"*",EK420&lt;&gt;"*"),"Yes (" &amp; JoinAll(", ", MIDForgiving(EK310,6,LEN(EK310)-6), MIDForgiving(EK367,6,LEN(EK367)-6), MIDForgiving(EK420,6,LEN(EK420)-6))&amp;")","*")</f>
        <v>*</v>
      </c>
      <c r="EL719" s="109"/>
      <c r="EM719" s="109"/>
    </row>
    <row r="720" spans="1:143" s="58" customFormat="1" ht="12.75" customHeight="1" x14ac:dyDescent="0.25">
      <c r="A720" s="5"/>
      <c r="B720" s="96"/>
      <c r="C720" s="96"/>
      <c r="D720" s="96"/>
      <c r="E720" s="96"/>
      <c r="F720" s="96" t="s">
        <v>3541</v>
      </c>
      <c r="G720" s="4" t="s">
        <v>423</v>
      </c>
      <c r="H720" s="18" t="s">
        <v>5</v>
      </c>
      <c r="I720" s="18"/>
      <c r="J720" s="58" t="str">
        <f>IF(OR(J311&lt;&gt;"*",J368&lt;&gt;"*",J421&lt;&gt;"*"),"Yes (" &amp; JoinAll(", ", MIDForgiving(J311,6,LEN(J311)-6), MIDForgiving(J368,6,LEN(J368)-6), MIDForgiving(J421,6,LEN(J421)-6))&amp;")","*")</f>
        <v>*</v>
      </c>
      <c r="K720" s="58" t="str">
        <f>IF(OR(K311&lt;&gt;"*",K368&lt;&gt;"*",K421&lt;&gt;"*"),"Yes (" &amp; JoinAll(", ", MIDForgiving(K311,6,LEN(K311)-6), MIDForgiving(K368,6,LEN(K368)-6), MIDForgiving(K421,6,LEN(K421)-6))&amp;")","*")</f>
        <v>*</v>
      </c>
      <c r="L720" s="58" t="str">
        <f>IF(OR(L311&lt;&gt;"*",L368&lt;&gt;"*",L421&lt;&gt;"*"),"Yes (" &amp; JoinAll(", ", MIDForgiving(L311,6,LEN(L311)-6), MIDForgiving(L368,6,LEN(L368)-6), MIDForgiving(L421,6,LEN(L421)-6))&amp;")","*")</f>
        <v>*</v>
      </c>
      <c r="M720" s="58" t="str">
        <f>IF(OR(M311&lt;&gt;"*",M368&lt;&gt;"*",M421&lt;&gt;"*"),"Yes (" &amp; JoinAll(", ", MIDForgiving(M311,6,LEN(M311)-6), MIDForgiving(M368,6,LEN(M368)-6), MIDForgiving(M421,6,LEN(M421)-6))&amp;")","*")</f>
        <v>*</v>
      </c>
      <c r="N720" s="58" t="str">
        <f>IF(OR(N311&lt;&gt;"*",N368&lt;&gt;"*",N421&lt;&gt;"*"),"Yes (" &amp; JoinAll(", ", MIDForgiving(N311,6,LEN(N311)-6), MIDForgiving(N368,6,LEN(N368)-6), MIDForgiving(N421,6,LEN(N421)-6))&amp;")","*")</f>
        <v>*</v>
      </c>
      <c r="O720" s="58" t="str">
        <f>IF(OR(O311&lt;&gt;"*",O368&lt;&gt;"*",O421&lt;&gt;"*"),"Yes (" &amp; JoinAll(", ", MIDForgiving(O311,6,LEN(O311)-6), MIDForgiving(O368,6,LEN(O368)-6), MIDForgiving(O421,6,LEN(O421)-6))&amp;")","*")</f>
        <v>*</v>
      </c>
      <c r="P720" s="58" t="str">
        <f>IF(OR(P311&lt;&gt;"*",P368&lt;&gt;"*",P421&lt;&gt;"*"),"Yes (" &amp; JoinAll(", ", MIDForgiving(P311,6,LEN(P311)-6), MIDForgiving(P368,6,LEN(P368)-6), MIDForgiving(P421,6,LEN(P421)-6))&amp;")","*")</f>
        <v>*</v>
      </c>
      <c r="Q720" s="58" t="str">
        <f>IF(OR(Q311&lt;&gt;"*",Q368&lt;&gt;"*",Q421&lt;&gt;"*"),"Yes (" &amp; JoinAll(", ", MIDForgiving(Q311,6,LEN(Q311)-6), MIDForgiving(Q368,6,LEN(Q368)-6), MIDForgiving(Q421,6,LEN(Q421)-6))&amp;")","*")</f>
        <v>*</v>
      </c>
      <c r="R720" s="58" t="str">
        <f>IF(OR(R311&lt;&gt;"*",R368&lt;&gt;"*",R421&lt;&gt;"*"),"Yes (" &amp; JoinAll(", ", MIDForgiving(R311,6,LEN(R311)-6), MIDForgiving(R368,6,LEN(R368)-6), MIDForgiving(R421,6,LEN(R421)-6))&amp;")","*")</f>
        <v>*</v>
      </c>
      <c r="S720" s="58" t="str">
        <f>IF(OR(S311&lt;&gt;"*",S368&lt;&gt;"*",S421&lt;&gt;"*"),"Yes (" &amp; JoinAll(", ", MIDForgiving(S311,6,LEN(S311)-6), MIDForgiving(S368,6,LEN(S368)-6), MIDForgiving(S421,6,LEN(S421)-6))&amp;")","*")</f>
        <v>*</v>
      </c>
      <c r="T720" s="58" t="str">
        <f>IF(OR(T311&lt;&gt;"*",T368&lt;&gt;"*",T421&lt;&gt;"*"),"Yes (" &amp; JoinAll(", ", MIDForgiving(T311,6,LEN(T311)-6), MIDForgiving(T368,6,LEN(T368)-6), MIDForgiving(T421,6,LEN(T421)-6))&amp;")","*")</f>
        <v>*</v>
      </c>
      <c r="U720" s="58" t="str">
        <f>IF(OR(U311&lt;&gt;"*",U368&lt;&gt;"*",U421&lt;&gt;"*"),"Yes (" &amp; JoinAll(", ", MIDForgiving(U311,6,LEN(U311)-6), MIDForgiving(U368,6,LEN(U368)-6), MIDForgiving(U421,6,LEN(U421)-6))&amp;")","*")</f>
        <v>*</v>
      </c>
      <c r="V720" s="58" t="str">
        <f>IF(OR(V311&lt;&gt;"*",V368&lt;&gt;"*",V421&lt;&gt;"*"),"Yes (" &amp; JoinAll(", ", MIDForgiving(V311,6,LEN(V311)-6), MIDForgiving(V368,6,LEN(V368)-6), MIDForgiving(V421,6,LEN(V421)-6))&amp;")","*")</f>
        <v>*</v>
      </c>
      <c r="W720" s="58" t="str">
        <f>IF(OR(W311&lt;&gt;"*",W368&lt;&gt;"*",W421&lt;&gt;"*"),"Yes (" &amp; JoinAll(", ", MIDForgiving(W311,6,LEN(W311)-6), MIDForgiving(W368,6,LEN(W368)-6), MIDForgiving(W421,6,LEN(W421)-6))&amp;")","*")</f>
        <v>*</v>
      </c>
      <c r="X720" s="58" t="str">
        <f>IF(OR(X311&lt;&gt;"*",X368&lt;&gt;"*",X421&lt;&gt;"*"),"Yes (" &amp; JoinAll(", ", MIDForgiving(X311,6,LEN(X311)-6), MIDForgiving(X368,6,LEN(X368)-6), MIDForgiving(X421,6,LEN(X421)-6))&amp;")","*")</f>
        <v>*</v>
      </c>
      <c r="Y720" s="58" t="str">
        <f>IF(OR(Y311&lt;&gt;"*",Y368&lt;&gt;"*",Y421&lt;&gt;"*"),"Yes (" &amp; JoinAll(", ", MIDForgiving(Y311,6,LEN(Y311)-6), MIDForgiving(Y368,6,LEN(Y368)-6), MIDForgiving(Y421,6,LEN(Y421)-6))&amp;")","*")</f>
        <v>*</v>
      </c>
      <c r="Z720" s="58" t="str">
        <f>IF(OR(Z311&lt;&gt;"*",Z368&lt;&gt;"*",Z421&lt;&gt;"*"),"Yes (" &amp; JoinAll(", ", MIDForgiving(Z311,6,LEN(Z311)-6), MIDForgiving(Z368,6,LEN(Z368)-6), MIDForgiving(Z421,6,LEN(Z421)-6))&amp;")","*")</f>
        <v>*</v>
      </c>
      <c r="AA720" s="58" t="str">
        <f>IF(OR(AA311&lt;&gt;"*",AA368&lt;&gt;"*",AA421&lt;&gt;"*"),"Yes (" &amp; JoinAll(", ", MIDForgiving(AA311,6,LEN(AA311)-6), MIDForgiving(AA368,6,LEN(AA368)-6), MIDForgiving(AA421,6,LEN(AA421)-6))&amp;")","*")</f>
        <v>*</v>
      </c>
      <c r="AB720" s="58" t="str">
        <f>IF(OR(AB311&lt;&gt;"*",AB368&lt;&gt;"*",AB421&lt;&gt;"*"),"Yes (" &amp; JoinAll(", ", MIDForgiving(AB311,6,LEN(AB311)-6), MIDForgiving(AB368,6,LEN(AB368)-6), MIDForgiving(AB421,6,LEN(AB421)-6))&amp;")","*")</f>
        <v>*</v>
      </c>
      <c r="AC720" s="58" t="str">
        <f>IF(OR(AC311&lt;&gt;"*",AC368&lt;&gt;"*",AC421&lt;&gt;"*"),"Yes (" &amp; JoinAll(", ", MIDForgiving(AC311,6,LEN(AC311)-6), MIDForgiving(AC368,6,LEN(AC368)-6), MIDForgiving(AC421,6,LEN(AC421)-6))&amp;")","*")</f>
        <v>*</v>
      </c>
      <c r="AD720" s="58" t="str">
        <f>IF(OR(AD311&lt;&gt;"*",AD368&lt;&gt;"*",AD421&lt;&gt;"*"),"Yes (" &amp; JoinAll(", ", MIDForgiving(AD311,6,LEN(AD311)-6), MIDForgiving(AD368,6,LEN(AD368)-6), MIDForgiving(AD421,6,LEN(AD421)-6))&amp;")","*")</f>
        <v>*</v>
      </c>
      <c r="AE720" s="58" t="str">
        <f>IF(OR(AE311&lt;&gt;"*",AE368&lt;&gt;"*",AE421&lt;&gt;"*"),"Yes (" &amp; JoinAll(", ", MIDForgiving(AE311,6,LEN(AE311)-6), MIDForgiving(AE368,6,LEN(AE368)-6), MIDForgiving(AE421,6,LEN(AE421)-6))&amp;")","*")</f>
        <v>*</v>
      </c>
      <c r="AF720" s="58" t="str">
        <f>IF(OR(AF311&lt;&gt;"*",AF368&lt;&gt;"*",AF421&lt;&gt;"*"),"Yes (" &amp; JoinAll(", ", MIDForgiving(AF311,6,LEN(AF311)-6), MIDForgiving(AF368,6,LEN(AF368)-6), MIDForgiving(AF421,6,LEN(AF421)-6))&amp;")","*")</f>
        <v>*</v>
      </c>
      <c r="AG720" s="58" t="str">
        <f>IF(OR(AG311&lt;&gt;"*",AG368&lt;&gt;"*",AG421&lt;&gt;"*"),"Yes (" &amp; JoinAll(", ", MIDForgiving(AG311,6,LEN(AG311)-6), MIDForgiving(AG368,6,LEN(AG368)-6), MIDForgiving(AG421,6,LEN(AG421)-6))&amp;")","*")</f>
        <v>*</v>
      </c>
      <c r="AH720" s="58" t="str">
        <f>IF(OR(AH311&lt;&gt;"*",AH368&lt;&gt;"*",AH421&lt;&gt;"*"),"Yes (" &amp; JoinAll(", ", MIDForgiving(AH311,6,LEN(AH311)-6), MIDForgiving(AH368,6,LEN(AH368)-6), MIDForgiving(AH421,6,LEN(AH421)-6))&amp;")","*")</f>
        <v>*</v>
      </c>
      <c r="AI720" s="58" t="str">
        <f>IF(OR(AI311&lt;&gt;"*",AI368&lt;&gt;"*",AI421&lt;&gt;"*"),"Yes (" &amp; JoinAll(", ", MIDForgiving(AI311,6,LEN(AI311)-6), MIDForgiving(AI368,6,LEN(AI368)-6), MIDForgiving(AI421,6,LEN(AI421)-6))&amp;")","*")</f>
        <v>*</v>
      </c>
      <c r="AJ720" s="58" t="str">
        <f>IF(OR(AJ311&lt;&gt;"*",AJ368&lt;&gt;"*",AJ421&lt;&gt;"*"),"Yes (" &amp; JoinAll(", ", MIDForgiving(AJ311,6,LEN(AJ311)-6), MIDForgiving(AJ368,6,LEN(AJ368)-6), MIDForgiving(AJ421,6,LEN(AJ421)-6))&amp;")","*")</f>
        <v>*</v>
      </c>
      <c r="AK720" s="58" t="str">
        <f>IF(OR(AK311&lt;&gt;"*",AK368&lt;&gt;"*",AK421&lt;&gt;"*"),"Yes (" &amp; JoinAll(", ", MIDForgiving(AK311,6,LEN(AK311)-6), MIDForgiving(AK368,6,LEN(AK368)-6), MIDForgiving(AK421,6,LEN(AK421)-6))&amp;")","*")</f>
        <v>*</v>
      </c>
      <c r="AL720" s="58" t="str">
        <f>IF(OR(AL311&lt;&gt;"*",AL368&lt;&gt;"*",AL421&lt;&gt;"*"),"Yes (" &amp; JoinAll(", ", MIDForgiving(AL311,6,LEN(AL311)-6), MIDForgiving(AL368,6,LEN(AL368)-6), MIDForgiving(AL421,6,LEN(AL421)-6))&amp;")","*")</f>
        <v>*</v>
      </c>
      <c r="AM720" s="58" t="str">
        <f>IF(OR(AM311&lt;&gt;"*",AM368&lt;&gt;"*",AM421&lt;&gt;"*"),"Yes (" &amp; JoinAll(", ", MIDForgiving(AM311,6,LEN(AM311)-6), MIDForgiving(AM368,6,LEN(AM368)-6), MIDForgiving(AM421,6,LEN(AM421)-6))&amp;")","*")</f>
        <v>*</v>
      </c>
      <c r="AN720" s="58" t="str">
        <f>IF(OR(AN311&lt;&gt;"*",AN368&lt;&gt;"*",AN421&lt;&gt;"*"),"Yes (" &amp; JoinAll(", ", MIDForgiving(AN311,6,LEN(AN311)-6), MIDForgiving(AN368,6,LEN(AN368)-6), MIDForgiving(AN421,6,LEN(AN421)-6))&amp;")","*")</f>
        <v>*</v>
      </c>
      <c r="AO720" s="58" t="str">
        <f>IF(OR(AO311&lt;&gt;"*",AO368&lt;&gt;"*",AO421&lt;&gt;"*"),"Yes (" &amp; JoinAll(", ", MIDForgiving(AO311,6,LEN(AO311)-6), MIDForgiving(AO368,6,LEN(AO368)-6), MIDForgiving(AO421,6,LEN(AO421)-6))&amp;")","*")</f>
        <v>*</v>
      </c>
      <c r="AP720" s="58" t="str">
        <f>IF(OR(AP311&lt;&gt;"*",AP368&lt;&gt;"*",AP421&lt;&gt;"*"),"Yes (" &amp; JoinAll(", ", MIDForgiving(AP311,6,LEN(AP311)-6), MIDForgiving(AP368,6,LEN(AP368)-6), MIDForgiving(AP421,6,LEN(AP421)-6))&amp;")","*")</f>
        <v>*</v>
      </c>
      <c r="AQ720" s="58" t="str">
        <f>IF(OR(AQ311&lt;&gt;"*",AQ368&lt;&gt;"*",AQ421&lt;&gt;"*"),"Yes (" &amp; JoinAll(", ", MIDForgiving(AQ311,6,LEN(AQ311)-6), MIDForgiving(AQ368,6,LEN(AQ368)-6), MIDForgiving(AQ421,6,LEN(AQ421)-6))&amp;")","*")</f>
        <v>*</v>
      </c>
      <c r="AR720" s="58" t="str">
        <f>IF(OR(AR311&lt;&gt;"*",AR368&lt;&gt;"*",AR421&lt;&gt;"*"),"Yes (" &amp; JoinAll(", ", MIDForgiving(AR311,6,LEN(AR311)-6), MIDForgiving(AR368,6,LEN(AR368)-6), MIDForgiving(AR421,6,LEN(AR421)-6))&amp;")","*")</f>
        <v>*</v>
      </c>
      <c r="AS720" s="58" t="str">
        <f>IF(OR(AS311&lt;&gt;"*",AS368&lt;&gt;"*",AS421&lt;&gt;"*"),"Yes (" &amp; JoinAll(", ", MIDForgiving(AS311,6,LEN(AS311)-6), MIDForgiving(AS368,6,LEN(AS368)-6), MIDForgiving(AS421,6,LEN(AS421)-6))&amp;")","*")</f>
        <v>*</v>
      </c>
      <c r="AT720" s="58" t="str">
        <f>IF(OR(AT311&lt;&gt;"*",AT368&lt;&gt;"*",AT421&lt;&gt;"*"),"Yes (" &amp; JoinAll(", ", MIDForgiving(AT311,6,LEN(AT311)-6), MIDForgiving(AT368,6,LEN(AT368)-6), MIDForgiving(AT421,6,LEN(AT421)-6))&amp;")","*")</f>
        <v>*</v>
      </c>
      <c r="AU720" s="58" t="str">
        <f>IF(OR(AU311&lt;&gt;"*",AU368&lt;&gt;"*",AU421&lt;&gt;"*"),"Yes (" &amp; JoinAll(", ", MIDForgiving(AU311,6,LEN(AU311)-6), MIDForgiving(AU368,6,LEN(AU368)-6), MIDForgiving(AU421,6,LEN(AU421)-6))&amp;")","*")</f>
        <v>*</v>
      </c>
      <c r="AV720" s="58" t="str">
        <f>IF(OR(AV311&lt;&gt;"*",AV368&lt;&gt;"*",AV421&lt;&gt;"*"),"Yes (" &amp; JoinAll(", ", MIDForgiving(AV311,6,LEN(AV311)-6), MIDForgiving(AV368,6,LEN(AV368)-6), MIDForgiving(AV421,6,LEN(AV421)-6))&amp;")","*")</f>
        <v>*</v>
      </c>
      <c r="AW720" s="58" t="str">
        <f>IF(OR(AW311&lt;&gt;"*",AW368&lt;&gt;"*",AW421&lt;&gt;"*"),"Yes (" &amp; JoinAll(", ", MIDForgiving(AW311,6,LEN(AW311)-6), MIDForgiving(AW368,6,LEN(AW368)-6), MIDForgiving(AW421,6,LEN(AW421)-6))&amp;")","*")</f>
        <v>*</v>
      </c>
      <c r="AX720" s="58" t="str">
        <f>IF(OR(AX311&lt;&gt;"*",AX368&lt;&gt;"*",AX421&lt;&gt;"*"),"Yes (" &amp; JoinAll(", ", MIDForgiving(AX311,6,LEN(AX311)-6), MIDForgiving(AX368,6,LEN(AX368)-6), MIDForgiving(AX421,6,LEN(AX421)-6))&amp;")","*")</f>
        <v>*</v>
      </c>
      <c r="AY720" s="58" t="str">
        <f>IF(OR(AY311&lt;&gt;"*",AY368&lt;&gt;"*",AY421&lt;&gt;"*"),"Yes (" &amp; JoinAll(", ", MIDForgiving(AY311,6,LEN(AY311)-6), MIDForgiving(AY368,6,LEN(AY368)-6), MIDForgiving(AY421,6,LEN(AY421)-6))&amp;")","*")</f>
        <v>*</v>
      </c>
      <c r="AZ720" s="58" t="str">
        <f>IF(OR(AZ311&lt;&gt;"*",AZ368&lt;&gt;"*",AZ421&lt;&gt;"*"),"Yes (" &amp; JoinAll(", ", MIDForgiving(AZ311,6,LEN(AZ311)-6), MIDForgiving(AZ368,6,LEN(AZ368)-6), MIDForgiving(AZ421,6,LEN(AZ421)-6))&amp;")","*")</f>
        <v>*</v>
      </c>
      <c r="BA720" s="58" t="str">
        <f>IF(OR(BA311&lt;&gt;"*",BA368&lt;&gt;"*",BA421&lt;&gt;"*"),"Yes (" &amp; JoinAll(", ", MIDForgiving(BA311,6,LEN(BA311)-6), MIDForgiving(BA368,6,LEN(BA368)-6), MIDForgiving(BA421,6,LEN(BA421)-6))&amp;")","*")</f>
        <v>*</v>
      </c>
      <c r="BB720" s="58" t="str">
        <f>IF(OR(BB311&lt;&gt;"*",BB368&lt;&gt;"*",BB421&lt;&gt;"*"),"Yes (" &amp; JoinAll(", ", MIDForgiving(BB311,6,LEN(BB311)-6), MIDForgiving(BB368,6,LEN(BB368)-6), MIDForgiving(BB421,6,LEN(BB421)-6))&amp;")","*")</f>
        <v>*</v>
      </c>
      <c r="BC720" s="58" t="str">
        <f>IF(OR(BC311&lt;&gt;"*",BC368&lt;&gt;"*",BC421&lt;&gt;"*"),"Yes (" &amp; JoinAll(", ", MIDForgiving(BC311,6,LEN(BC311)-6), MIDForgiving(BC368,6,LEN(BC368)-6), MIDForgiving(BC421,6,LEN(BC421)-6))&amp;")","*")</f>
        <v>*</v>
      </c>
      <c r="BD720" s="58" t="str">
        <f>IF(OR(BD311&lt;&gt;"*",BD368&lt;&gt;"*",BD421&lt;&gt;"*"),"Yes (" &amp; JoinAll(", ", MIDForgiving(BD311,6,LEN(BD311)-6), MIDForgiving(BD368,6,LEN(BD368)-6), MIDForgiving(BD421,6,LEN(BD421)-6))&amp;")","*")</f>
        <v>*</v>
      </c>
      <c r="BE720" s="58" t="str">
        <f>IF(OR(BE311&lt;&gt;"*",BE368&lt;&gt;"*",BE421&lt;&gt;"*"),"Yes (" &amp; JoinAll(", ", MIDForgiving(BE311,6,LEN(BE311)-6), MIDForgiving(BE368,6,LEN(BE368)-6), MIDForgiving(BE421,6,LEN(BE421)-6))&amp;")","*")</f>
        <v>*</v>
      </c>
      <c r="BF720" s="58" t="str">
        <f>IF(OR(BF311&lt;&gt;"*",BF368&lt;&gt;"*",BF421&lt;&gt;"*"),"Yes (" &amp; JoinAll(", ", MIDForgiving(BF311,6,LEN(BF311)-6), MIDForgiving(BF368,6,LEN(BF368)-6), MIDForgiving(BF421,6,LEN(BF421)-6))&amp;")","*")</f>
        <v>*</v>
      </c>
      <c r="BG720" s="58" t="str">
        <f>IF(OR(BG311&lt;&gt;"*",BG368&lt;&gt;"*",BG421&lt;&gt;"*"),"Yes (" &amp; JoinAll(", ", MIDForgiving(BG311,6,LEN(BG311)-6), MIDForgiving(BG368,6,LEN(BG368)-6), MIDForgiving(BG421,6,LEN(BG421)-6))&amp;")","*")</f>
        <v>*</v>
      </c>
      <c r="BH720" s="58" t="str">
        <f>IF(OR(BH311&lt;&gt;"*",BH368&lt;&gt;"*",BH421&lt;&gt;"*"),"Yes (" &amp; JoinAll(", ", MIDForgiving(BH311,6,LEN(BH311)-6), MIDForgiving(BH368,6,LEN(BH368)-6), MIDForgiving(BH421,6,LEN(BH421)-6))&amp;")","*")</f>
        <v>*</v>
      </c>
      <c r="BI720" s="58" t="str">
        <f>IF(OR(BI311&lt;&gt;"*",BI368&lt;&gt;"*",BI421&lt;&gt;"*"),"Yes (" &amp; JoinAll(", ", MIDForgiving(BI311,6,LEN(BI311)-6), MIDForgiving(BI368,6,LEN(BI368)-6), MIDForgiving(BI421,6,LEN(BI421)-6))&amp;")","*")</f>
        <v>*</v>
      </c>
      <c r="BJ720" s="58" t="str">
        <f>IF(OR(BJ311&lt;&gt;"*",BJ368&lt;&gt;"*",BJ421&lt;&gt;"*"),"Yes (" &amp; JoinAll(", ", MIDForgiving(BJ311,6,LEN(BJ311)-6), MIDForgiving(BJ368,6,LEN(BJ368)-6), MIDForgiving(BJ421,6,LEN(BJ421)-6))&amp;")","*")</f>
        <v>*</v>
      </c>
      <c r="BK720" s="58" t="str">
        <f>IF(OR(BK311&lt;&gt;"*",BK368&lt;&gt;"*",BK421&lt;&gt;"*"),"Yes (" &amp; JoinAll(", ", MIDForgiving(BK311,6,LEN(BK311)-6), MIDForgiving(BK368,6,LEN(BK368)-6), MIDForgiving(BK421,6,LEN(BK421)-6))&amp;")","*")</f>
        <v>*</v>
      </c>
      <c r="BL720" s="58" t="str">
        <f>IF(OR(BL311&lt;&gt;"*",BL368&lt;&gt;"*",BL421&lt;&gt;"*"),"Yes (" &amp; JoinAll(", ", MIDForgiving(BL311,6,LEN(BL311)-6), MIDForgiving(BL368,6,LEN(BL368)-6), MIDForgiving(BL421,6,LEN(BL421)-6))&amp;")","*")</f>
        <v>*</v>
      </c>
      <c r="BM720" s="58" t="str">
        <f>IF(OR(BM311&lt;&gt;"*",BM368&lt;&gt;"*",BM421&lt;&gt;"*"),"Yes (" &amp; JoinAll(", ", MIDForgiving(BM311,6,LEN(BM311)-6), MIDForgiving(BM368,6,LEN(BM368)-6), MIDForgiving(BM421,6,LEN(BM421)-6))&amp;")","*")</f>
        <v>*</v>
      </c>
      <c r="BN720" s="58" t="str">
        <f>IF(OR(BN311&lt;&gt;"*",BN368&lt;&gt;"*",BN421&lt;&gt;"*"),"Yes (" &amp; JoinAll(", ", MIDForgiving(BN311,6,LEN(BN311)-6), MIDForgiving(BN368,6,LEN(BN368)-6), MIDForgiving(BN421,6,LEN(BN421)-6))&amp;")","*")</f>
        <v>*</v>
      </c>
      <c r="BO720" s="58" t="str">
        <f>IF(OR(BO311&lt;&gt;"*",BO368&lt;&gt;"*",BO421&lt;&gt;"*"),"Yes (" &amp; JoinAll(", ", MIDForgiving(BO311,6,LEN(BO311)-6), MIDForgiving(BO368,6,LEN(BO368)-6), MIDForgiving(BO421,6,LEN(BO421)-6))&amp;")","*")</f>
        <v>*</v>
      </c>
      <c r="BP720" s="58" t="str">
        <f>IF(OR(BP311&lt;&gt;"*",BP368&lt;&gt;"*",BP421&lt;&gt;"*"),"Yes (" &amp; JoinAll(", ", MIDForgiving(BP311,6,LEN(BP311)-6), MIDForgiving(BP368,6,LEN(BP368)-6), MIDForgiving(BP421,6,LEN(BP421)-6))&amp;")","*")</f>
        <v>*</v>
      </c>
      <c r="BQ720" s="58" t="str">
        <f>IF(OR(BQ311&lt;&gt;"*",BQ368&lt;&gt;"*",BQ421&lt;&gt;"*"),"Yes (" &amp; JoinAll(", ", MIDForgiving(BQ311,6,LEN(BQ311)-6), MIDForgiving(BQ368,6,LEN(BQ368)-6), MIDForgiving(BQ421,6,LEN(BQ421)-6))&amp;")","*")</f>
        <v>*</v>
      </c>
      <c r="BR720" s="58" t="str">
        <f>IF(OR(BR311&lt;&gt;"*",BR368&lt;&gt;"*",BR421&lt;&gt;"*"),"Yes (" &amp; JoinAll(", ", MIDForgiving(BR311,6,LEN(BR311)-6), MIDForgiving(BR368,6,LEN(BR368)-6), MIDForgiving(BR421,6,LEN(BR421)-6))&amp;")","*")</f>
        <v>*</v>
      </c>
      <c r="BS720" s="58" t="str">
        <f>IF(OR(BS311&lt;&gt;"*",BS368&lt;&gt;"*",BS421&lt;&gt;"*"),"Yes (" &amp; JoinAll(", ", MIDForgiving(BS311,6,LEN(BS311)-6), MIDForgiving(BS368,6,LEN(BS368)-6), MIDForgiving(BS421,6,LEN(BS421)-6))&amp;")","*")</f>
        <v>*</v>
      </c>
      <c r="BT720" s="58" t="str">
        <f>IF(OR(BT311&lt;&gt;"*",BT368&lt;&gt;"*",BT421&lt;&gt;"*"),"Yes (" &amp; JoinAll(", ", MIDForgiving(BT311,6,LEN(BT311)-6), MIDForgiving(BT368,6,LEN(BT368)-6), MIDForgiving(BT421,6,LEN(BT421)-6))&amp;")","*")</f>
        <v>*</v>
      </c>
      <c r="BU720" s="58" t="str">
        <f>IF(OR(BU311&lt;&gt;"*",BU368&lt;&gt;"*",BU421&lt;&gt;"*"),"Yes (" &amp; JoinAll(", ", MIDForgiving(BU311,6,LEN(BU311)-6), MIDForgiving(BU368,6,LEN(BU368)-6), MIDForgiving(BU421,6,LEN(BU421)-6))&amp;")","*")</f>
        <v>Yes (HTTP)</v>
      </c>
      <c r="BV720" s="58" t="str">
        <f>IF(OR(BV311&lt;&gt;"*",BV368&lt;&gt;"*",BV421&lt;&gt;"*"),"Yes (" &amp; JoinAll(", ", MIDForgiving(BV311,6,LEN(BV311)-6), MIDForgiving(BV368,6,LEN(BV368)-6), MIDForgiving(BV421,6,LEN(BV421)-6))&amp;")","*")</f>
        <v>*</v>
      </c>
      <c r="BW720" s="58" t="str">
        <f>IF(OR(BW311&lt;&gt;"*",BW368&lt;&gt;"*",BW421&lt;&gt;"*"),"Yes (" &amp; JoinAll(", ", MIDForgiving(BW311,6,LEN(BW311)-6), MIDForgiving(BW368,6,LEN(BW368)-6), MIDForgiving(BW421,6,LEN(BW421)-6))&amp;")","*")</f>
        <v>*</v>
      </c>
      <c r="BX720" s="58" t="str">
        <f>IF(OR(BX311&lt;&gt;"*",BX368&lt;&gt;"*",BX421&lt;&gt;"*"),"Yes (" &amp; JoinAll(", ", MIDForgiving(BX311,6,LEN(BX311)-6), MIDForgiving(BX368,6,LEN(BX368)-6), MIDForgiving(BX421,6,LEN(BX421)-6))&amp;")","*")</f>
        <v>*</v>
      </c>
      <c r="BY720" s="58" t="str">
        <f>IF(OR(BY311&lt;&gt;"*",BY368&lt;&gt;"*",BY421&lt;&gt;"*"),"Yes (" &amp; JoinAll(", ", MIDForgiving(BY311,6,LEN(BY311)-6), MIDForgiving(BY368,6,LEN(BY368)-6), MIDForgiving(BY421,6,LEN(BY421)-6))&amp;")","*")</f>
        <v>*</v>
      </c>
      <c r="BZ720" s="58" t="str">
        <f>IF(OR(BZ311&lt;&gt;"*",BZ368&lt;&gt;"*",BZ421&lt;&gt;"*"),"Yes (" &amp; JoinAll(", ", MIDForgiving(BZ311,6,LEN(BZ311)-6), MIDForgiving(BZ368,6,LEN(BZ368)-6), MIDForgiving(BZ421,6,LEN(BZ421)-6))&amp;")","*")</f>
        <v>*</v>
      </c>
      <c r="CA720" s="58" t="str">
        <f>IF(OR(CA311&lt;&gt;"*",CA368&lt;&gt;"*",CA421&lt;&gt;"*"),"Yes (" &amp; JoinAll(", ", MIDForgiving(CA311,6,LEN(CA311)-6), MIDForgiving(CA368,6,LEN(CA368)-6), MIDForgiving(CA421,6,LEN(CA421)-6))&amp;")","*")</f>
        <v>*</v>
      </c>
      <c r="CB720" s="58" t="str">
        <f>IF(OR(CB311&lt;&gt;"*",CB368&lt;&gt;"*",CB421&lt;&gt;"*"),"Yes (" &amp; JoinAll(", ", MIDForgiving(CB311,6,LEN(CB311)-6), MIDForgiving(CB368,6,LEN(CB368)-6), MIDForgiving(CB421,6,LEN(CB421)-6))&amp;")","*")</f>
        <v>*</v>
      </c>
      <c r="CC720" s="58" t="str">
        <f>IF(OR(CC311&lt;&gt;"*",CC368&lt;&gt;"*",CC421&lt;&gt;"*"),"Yes (" &amp; JoinAll(", ", MIDForgiving(CC311,6,LEN(CC311)-6), MIDForgiving(CC368,6,LEN(CC368)-6), MIDForgiving(CC421,6,LEN(CC421)-6))&amp;")","*")</f>
        <v>*</v>
      </c>
      <c r="CD720" s="58" t="str">
        <f>IF(OR(CD311&lt;&gt;"*",CD368&lt;&gt;"*",CD421&lt;&gt;"*"),"Yes (" &amp; JoinAll(", ", MIDForgiving(CD311,6,LEN(CD311)-6), MIDForgiving(CD368,6,LEN(CD368)-6), MIDForgiving(CD421,6,LEN(CD421)-6))&amp;")","*")</f>
        <v>*</v>
      </c>
      <c r="CE720" s="58" t="str">
        <f>IF(OR(CE311&lt;&gt;"*",CE368&lt;&gt;"*",CE421&lt;&gt;"*"),"Yes (" &amp; JoinAll(", ", MIDForgiving(CE311,6,LEN(CE311)-6), MIDForgiving(CE368,6,LEN(CE368)-6), MIDForgiving(CE421,6,LEN(CE421)-6))&amp;")","*")</f>
        <v>*</v>
      </c>
      <c r="CF720" s="58" t="str">
        <f>IF(OR(CF311&lt;&gt;"*",CF368&lt;&gt;"*",CF421&lt;&gt;"*"),"Yes (" &amp; JoinAll(", ", MIDForgiving(CF311,6,LEN(CF311)-6), MIDForgiving(CF368,6,LEN(CF368)-6), MIDForgiving(CF421,6,LEN(CF421)-6))&amp;")","*")</f>
        <v>*</v>
      </c>
      <c r="CG720" s="58" t="str">
        <f>IF(OR(CG311&lt;&gt;"*",CG368&lt;&gt;"*",CG421&lt;&gt;"*"),"Yes (" &amp; JoinAll(", ", MIDForgiving(CG311,6,LEN(CG311)-6), MIDForgiving(CG368,6,LEN(CG368)-6), MIDForgiving(CG421,6,LEN(CG421)-6))&amp;")","*")</f>
        <v>*</v>
      </c>
      <c r="CH720" s="58" t="str">
        <f>IF(OR(CH311&lt;&gt;"*",CH368&lt;&gt;"*",CH421&lt;&gt;"*"),"Yes (" &amp; JoinAll(", ", MIDForgiving(CH311,6,LEN(CH311)-6), MIDForgiving(CH368,6,LEN(CH368)-6), MIDForgiving(CH421,6,LEN(CH421)-6))&amp;")","*")</f>
        <v>*</v>
      </c>
      <c r="CI720" s="58" t="str">
        <f>IF(OR(CI311&lt;&gt;"*",CI368&lt;&gt;"*",CI421&lt;&gt;"*"),"Yes (" &amp; JoinAll(", ", MIDForgiving(CI311,6,LEN(CI311)-6), MIDForgiving(CI368,6,LEN(CI368)-6), MIDForgiving(CI421,6,LEN(CI421)-6))&amp;")","*")</f>
        <v>*</v>
      </c>
      <c r="CJ720" s="58" t="str">
        <f>IF(OR(CJ311&lt;&gt;"*",CJ368&lt;&gt;"*",CJ421&lt;&gt;"*"),"Yes (" &amp; JoinAll(", ", MIDForgiving(CJ311,6,LEN(CJ311)-6), MIDForgiving(CJ368,6,LEN(CJ368)-6), MIDForgiving(CJ421,6,LEN(CJ421)-6))&amp;")","*")</f>
        <v>*</v>
      </c>
      <c r="CK720" s="58" t="str">
        <f>IF(OR(CK311&lt;&gt;"*",CK368&lt;&gt;"*",CK421&lt;&gt;"*"),"Yes (" &amp; JoinAll(", ", MIDForgiving(CK311,6,LEN(CK311)-6), MIDForgiving(CK368,6,LEN(CK368)-6), MIDForgiving(CK421,6,LEN(CK421)-6))&amp;")","*")</f>
        <v>*</v>
      </c>
      <c r="CL720" s="58" t="str">
        <f>IF(OR(CL311&lt;&gt;"*",CL368&lt;&gt;"*",CL421&lt;&gt;"*"),"Yes (" &amp; JoinAll(", ", MIDForgiving(CL311,6,LEN(CL311)-6), MIDForgiving(CL368,6,LEN(CL368)-6), MIDForgiving(CL421,6,LEN(CL421)-6))&amp;")","*")</f>
        <v>*</v>
      </c>
      <c r="CM720" s="58" t="str">
        <f>IF(OR(CM311&lt;&gt;"*",CM368&lt;&gt;"*",CM421&lt;&gt;"*"),"Yes (" &amp; JoinAll(", ", MIDForgiving(CM311,6,LEN(CM311)-6), MIDForgiving(CM368,6,LEN(CM368)-6), MIDForgiving(CM421,6,LEN(CM421)-6))&amp;")","*")</f>
        <v>*</v>
      </c>
      <c r="CN720" s="58" t="str">
        <f>IF(OR(CN311&lt;&gt;"*",CN368&lt;&gt;"*",CN421&lt;&gt;"*"),"Yes (" &amp; JoinAll(", ", MIDForgiving(CN311,6,LEN(CN311)-6), MIDForgiving(CN368,6,LEN(CN368)-6), MIDForgiving(CN421,6,LEN(CN421)-6))&amp;")","*")</f>
        <v>*</v>
      </c>
      <c r="CO720" s="58" t="str">
        <f>IF(OR(CO311&lt;&gt;"*",CO368&lt;&gt;"*",CO421&lt;&gt;"*"),"Yes (" &amp; JoinAll(", ", MIDForgiving(CO311,6,LEN(CO311)-6), MIDForgiving(CO368,6,LEN(CO368)-6), MIDForgiving(CO421,6,LEN(CO421)-6))&amp;")","*")</f>
        <v>*</v>
      </c>
      <c r="CP720" s="58" t="str">
        <f>IF(OR(CP311&lt;&gt;"*",CP368&lt;&gt;"*",CP421&lt;&gt;"*"),"Yes (" &amp; JoinAll(", ", MIDForgiving(CP311,6,LEN(CP311)-6), MIDForgiving(CP368,6,LEN(CP368)-6), MIDForgiving(CP421,6,LEN(CP421)-6))&amp;")","*")</f>
        <v>*</v>
      </c>
      <c r="CQ720" s="58" t="str">
        <f>IF(OR(CQ311&lt;&gt;"*",CQ368&lt;&gt;"*",CQ421&lt;&gt;"*"),"Yes (" &amp; JoinAll(", ", MIDForgiving(CQ311,6,LEN(CQ311)-6), MIDForgiving(CQ368,6,LEN(CQ368)-6), MIDForgiving(CQ421,6,LEN(CQ421)-6))&amp;")","*")</f>
        <v>*</v>
      </c>
      <c r="CR720" s="58" t="str">
        <f>IF(OR(CR311&lt;&gt;"*",CR368&lt;&gt;"*",CR421&lt;&gt;"*"),"Yes (" &amp; JoinAll(", ", MIDForgiving(CR311,6,LEN(CR311)-6), MIDForgiving(CR368,6,LEN(CR368)-6), MIDForgiving(CR421,6,LEN(CR421)-6))&amp;")","*")</f>
        <v>*</v>
      </c>
      <c r="CS720" s="58" t="str">
        <f>IF(OR(CS311&lt;&gt;"*",CS368&lt;&gt;"*",CS421&lt;&gt;"*"),"Yes (" &amp; JoinAll(", ", MIDForgiving(CS311,6,LEN(CS311)-6), MIDForgiving(CS368,6,LEN(CS368)-6), MIDForgiving(CS421,6,LEN(CS421)-6))&amp;")","*")</f>
        <v>*</v>
      </c>
      <c r="CT720" s="58" t="str">
        <f>IF(OR(CT311&lt;&gt;"*",CT368&lt;&gt;"*",CT421&lt;&gt;"*"),"Yes (" &amp; JoinAll(", ", MIDForgiving(CT311,6,LEN(CT311)-6), MIDForgiving(CT368,6,LEN(CT368)-6), MIDForgiving(CT421,6,LEN(CT421)-6))&amp;")","*")</f>
        <v>*</v>
      </c>
      <c r="CU720" s="58" t="str">
        <f>IF(OR(CU311&lt;&gt;"*",CU368&lt;&gt;"*",CU421&lt;&gt;"*"),"Yes (" &amp; JoinAll(", ", MIDForgiving(CU311,6,LEN(CU311)-6), MIDForgiving(CU368,6,LEN(CU368)-6), MIDForgiving(CU421,6,LEN(CU421)-6))&amp;")","*")</f>
        <v>*</v>
      </c>
      <c r="CV720" s="58" t="str">
        <f>IF(OR(CV311&lt;&gt;"*",CV368&lt;&gt;"*",CV421&lt;&gt;"*"),"Yes (" &amp; JoinAll(", ", MIDForgiving(CV311,6,LEN(CV311)-6), MIDForgiving(CV368,6,LEN(CV368)-6), MIDForgiving(CV421,6,LEN(CV421)-6))&amp;")","*")</f>
        <v>*</v>
      </c>
      <c r="CW720" s="58" t="str">
        <f>IF(OR(CW311&lt;&gt;"*",CW368&lt;&gt;"*",CW421&lt;&gt;"*"),"Yes (" &amp; JoinAll(", ", MIDForgiving(CW311,6,LEN(CW311)-6), MIDForgiving(CW368,6,LEN(CW368)-6), MIDForgiving(CW421,6,LEN(CW421)-6))&amp;")","*")</f>
        <v>*</v>
      </c>
      <c r="CX720" s="58" t="str">
        <f>IF(OR(CX311&lt;&gt;"*",CX368&lt;&gt;"*",CX421&lt;&gt;"*"),"Yes (" &amp; JoinAll(", ", MIDForgiving(CX311,6,LEN(CX311)-6), MIDForgiving(CX368,6,LEN(CX368)-6), MIDForgiving(CX421,6,LEN(CX421)-6))&amp;")","*")</f>
        <v>*</v>
      </c>
      <c r="CY720" s="58" t="str">
        <f>IF(OR(CY311&lt;&gt;"*",CY368&lt;&gt;"*",CY421&lt;&gt;"*"),"Yes (" &amp; JoinAll(", ", MIDForgiving(CY311,6,LEN(CY311)-6), MIDForgiving(CY368,6,LEN(CY368)-6), MIDForgiving(CY421,6,LEN(CY421)-6))&amp;")","*")</f>
        <v>*</v>
      </c>
      <c r="CZ720" s="58" t="str">
        <f>IF(OR(CZ311&lt;&gt;"*",CZ368&lt;&gt;"*",CZ421&lt;&gt;"*"),"Yes (" &amp; JoinAll(", ", MIDForgiving(CZ311,6,LEN(CZ311)-6), MIDForgiving(CZ368,6,LEN(CZ368)-6), MIDForgiving(CZ421,6,LEN(CZ421)-6))&amp;")","*")</f>
        <v>*</v>
      </c>
      <c r="DA720" s="58" t="str">
        <f>IF(OR(DA311&lt;&gt;"*",DA368&lt;&gt;"*",DA421&lt;&gt;"*"),"Yes (" &amp; JoinAll(", ", MIDForgiving(DA311,6,LEN(DA311)-6), MIDForgiving(DA368,6,LEN(DA368)-6), MIDForgiving(DA421,6,LEN(DA421)-6))&amp;")","*")</f>
        <v>*</v>
      </c>
      <c r="DB720" s="58" t="str">
        <f>IF(OR(DB311&lt;&gt;"*",DB368&lt;&gt;"*",DB421&lt;&gt;"*"),"Yes (" &amp; JoinAll(", ", MIDForgiving(DB311,6,LEN(DB311)-6), MIDForgiving(DB368,6,LEN(DB368)-6), MIDForgiving(DB421,6,LEN(DB421)-6))&amp;")","*")</f>
        <v>Yes (HTTPS)</v>
      </c>
      <c r="DC720" s="58" t="str">
        <f>IF(OR(DC311&lt;&gt;"*",DC368&lt;&gt;"*",DC421&lt;&gt;"*"),"Yes (" &amp; JoinAll(", ", MIDForgiving(DC311,6,LEN(DC311)-6), MIDForgiving(DC368,6,LEN(DC368)-6), MIDForgiving(DC421,6,LEN(DC421)-6))&amp;")","*")</f>
        <v>*</v>
      </c>
      <c r="DD720" s="58" t="str">
        <f>IF(OR(DD311&lt;&gt;"*",DD368&lt;&gt;"*",DD421&lt;&gt;"*"),"Yes (" &amp; JoinAll(", ", MIDForgiving(DD311,6,LEN(DD311)-6), MIDForgiving(DD368,6,LEN(DD368)-6), MIDForgiving(DD421,6,LEN(DD421)-6))&amp;")","*")</f>
        <v>*</v>
      </c>
      <c r="DE720" s="58" t="str">
        <f>IF(OR(DE311&lt;&gt;"*",DE368&lt;&gt;"*",DE421&lt;&gt;"*"),"Yes (" &amp; JoinAll(", ", MIDForgiving(DE311,6,LEN(DE311)-6), MIDForgiving(DE368,6,LEN(DE368)-6), MIDForgiving(DE421,6,LEN(DE421)-6))&amp;")","*")</f>
        <v>*</v>
      </c>
      <c r="DF720" s="58" t="str">
        <f>IF(OR(DF311&lt;&gt;"*",DF368&lt;&gt;"*",DF421&lt;&gt;"*"),"Yes (" &amp; JoinAll(", ", MIDForgiving(DF311,6,LEN(DF311)-6), MIDForgiving(DF368,6,LEN(DF368)-6), MIDForgiving(DF421,6,LEN(DF421)-6))&amp;")","*")</f>
        <v>*</v>
      </c>
      <c r="DG720" s="58" t="str">
        <f>IF(OR(DG311&lt;&gt;"*",DG368&lt;&gt;"*",DG421&lt;&gt;"*"),"Yes (" &amp; JoinAll(", ", MIDForgiving(DG311,6,LEN(DG311)-6), MIDForgiving(DG368,6,LEN(DG368)-6), MIDForgiving(DG421,6,LEN(DG421)-6))&amp;")","*")</f>
        <v>*</v>
      </c>
      <c r="DH720" s="58" t="str">
        <f>IF(OR(DH311&lt;&gt;"*",DH368&lt;&gt;"*",DH421&lt;&gt;"*"),"Yes (" &amp; JoinAll(", ", MIDForgiving(DH311,6,LEN(DH311)-6), MIDForgiving(DH368,6,LEN(DH368)-6), MIDForgiving(DH421,6,LEN(DH421)-6))&amp;")","*")</f>
        <v>*</v>
      </c>
      <c r="DI720" s="58" t="str">
        <f>IF(OR(DI311&lt;&gt;"*",DI368&lt;&gt;"*",DI421&lt;&gt;"*"),"Yes (" &amp; JoinAll(", ", MIDForgiving(DI311,6,LEN(DI311)-6), MIDForgiving(DI368,6,LEN(DI368)-6), MIDForgiving(DI421,6,LEN(DI421)-6))&amp;")","*")</f>
        <v>*</v>
      </c>
      <c r="DJ720" s="58" t="str">
        <f>IF(OR(DJ311&lt;&gt;"*",DJ368&lt;&gt;"*",DJ421&lt;&gt;"*"),"Yes (" &amp; JoinAll(", ", MIDForgiving(DJ311,6,LEN(DJ311)-6), MIDForgiving(DJ368,6,LEN(DJ368)-6), MIDForgiving(DJ421,6,LEN(DJ421)-6))&amp;")","*")</f>
        <v>*</v>
      </c>
      <c r="DK720" s="58" t="str">
        <f>IF(OR(DK311&lt;&gt;"*",DK368&lt;&gt;"*",DK421&lt;&gt;"*"),"Yes (" &amp; JoinAll(", ", MIDForgiving(DK311,6,LEN(DK311)-6), MIDForgiving(DK368,6,LEN(DK368)-6), MIDForgiving(DK421,6,LEN(DK421)-6))&amp;")","*")</f>
        <v>*</v>
      </c>
      <c r="DL720" s="58" t="str">
        <f>IF(OR(DL311&lt;&gt;"*",DL368&lt;&gt;"*",DL421&lt;&gt;"*"),"Yes (" &amp; JoinAll(", ", MIDForgiving(DL311,6,LEN(DL311)-6), MIDForgiving(DL368,6,LEN(DL368)-6), MIDForgiving(DL421,6,LEN(DL421)-6))&amp;")","*")</f>
        <v>*</v>
      </c>
      <c r="DM720" s="58" t="str">
        <f>IF(OR(DM311&lt;&gt;"*",DM368&lt;&gt;"*",DM421&lt;&gt;"*"),"Yes (" &amp; JoinAll(", ", MIDForgiving(DM311,6,LEN(DM311)-6), MIDForgiving(DM368,6,LEN(DM368)-6), MIDForgiving(DM421,6,LEN(DM421)-6))&amp;")","*")</f>
        <v>*</v>
      </c>
      <c r="DN720" s="58" t="str">
        <f>IF(OR(DN311&lt;&gt;"*",DN368&lt;&gt;"*",DN421&lt;&gt;"*"),"Yes (" &amp; JoinAll(", ", MIDForgiving(DN311,6,LEN(DN311)-6), MIDForgiving(DN368,6,LEN(DN368)-6), MIDForgiving(DN421,6,LEN(DN421)-6))&amp;")","*")</f>
        <v>*</v>
      </c>
      <c r="DO720" s="58" t="str">
        <f>IF(OR(DO311&lt;&gt;"*",DO368&lt;&gt;"*",DO421&lt;&gt;"*"),"Yes (" &amp; JoinAll(", ", MIDForgiving(DO311,6,LEN(DO311)-6), MIDForgiving(DO368,6,LEN(DO368)-6), MIDForgiving(DO421,6,LEN(DO421)-6))&amp;")","*")</f>
        <v>Yes (HTTP)</v>
      </c>
      <c r="DP720" s="58" t="str">
        <f>IF(OR(DP311&lt;&gt;"*",DP368&lt;&gt;"*",DP421&lt;&gt;"*"),"Yes (" &amp; JoinAll(", ", MIDForgiving(DP311,6,LEN(DP311)-6), MIDForgiving(DP368,6,LEN(DP368)-6), MIDForgiving(DP421,6,LEN(DP421)-6))&amp;")","*")</f>
        <v>*</v>
      </c>
      <c r="DQ720" s="58" t="str">
        <f>IF(OR(DQ311&lt;&gt;"*",DQ368&lt;&gt;"*",DQ421&lt;&gt;"*"),"Yes (" &amp; JoinAll(", ", MIDForgiving(DQ311,6,LEN(DQ311)-6), MIDForgiving(DQ368,6,LEN(DQ368)-6), MIDForgiving(DQ421,6,LEN(DQ421)-6))&amp;")","*")</f>
        <v>*</v>
      </c>
      <c r="DR720" s="58" t="str">
        <f>IF(OR(DR311&lt;&gt;"*",DR368&lt;&gt;"*",DR421&lt;&gt;"*"),"Yes (" &amp; JoinAll(", ", MIDForgiving(DR311,6,LEN(DR311)-6), MIDForgiving(DR368,6,LEN(DR368)-6), MIDForgiving(DR421,6,LEN(DR421)-6))&amp;")","*")</f>
        <v>*</v>
      </c>
      <c r="DS720" s="58" t="str">
        <f>IF(OR(DS311&lt;&gt;"*",DS368&lt;&gt;"*",DS421&lt;&gt;"*"),"Yes (" &amp; JoinAll(", ", MIDForgiving(DS311,6,LEN(DS311)-6), MIDForgiving(DS368,6,LEN(DS368)-6), MIDForgiving(DS421,6,LEN(DS421)-6))&amp;")","*")</f>
        <v>*</v>
      </c>
      <c r="DT720" s="58" t="str">
        <f>IF(OR(DT311&lt;&gt;"*",DT368&lt;&gt;"*",DT421&lt;&gt;"*"),"Yes (" &amp; JoinAll(", ", MIDForgiving(DT311,6,LEN(DT311)-6), MIDForgiving(DT368,6,LEN(DT368)-6), MIDForgiving(DT421,6,LEN(DT421)-6))&amp;")","*")</f>
        <v>*</v>
      </c>
      <c r="DU720" s="58" t="str">
        <f>IF(OR(DU311&lt;&gt;"*",DU368&lt;&gt;"*",DU421&lt;&gt;"*"),"Yes (" &amp; JoinAll(", ", MIDForgiving(DU311,6,LEN(DU311)-6), MIDForgiving(DU368,6,LEN(DU368)-6), MIDForgiving(DU421,6,LEN(DU421)-6))&amp;")","*")</f>
        <v>*</v>
      </c>
      <c r="DV720" s="58" t="str">
        <f>IF(OR(DV311&lt;&gt;"*",DV368&lt;&gt;"*",DV421&lt;&gt;"*"),"Yes (" &amp; JoinAll(", ", MIDForgiving(DV311,6,LEN(DV311)-6), MIDForgiving(DV368,6,LEN(DV368)-6), MIDForgiving(DV421,6,LEN(DV421)-6))&amp;")","*")</f>
        <v>*</v>
      </c>
      <c r="DW720" s="58" t="str">
        <f>IF(OR(DW311&lt;&gt;"*",DW368&lt;&gt;"*",DW421&lt;&gt;"*"),"Yes (" &amp; JoinAll(", ", MIDForgiving(DW311,6,LEN(DW311)-6), MIDForgiving(DW368,6,LEN(DW368)-6), MIDForgiving(DW421,6,LEN(DW421)-6))&amp;")","*")</f>
        <v>*</v>
      </c>
      <c r="DX720" s="58" t="str">
        <f>IF(OR(DX311&lt;&gt;"*",DX368&lt;&gt;"*",DX421&lt;&gt;"*"),"Yes (" &amp; JoinAll(", ", MIDForgiving(DX311,6,LEN(DX311)-6), MIDForgiving(DX368,6,LEN(DX368)-6), MIDForgiving(DX421,6,LEN(DX421)-6))&amp;")","*")</f>
        <v>*</v>
      </c>
      <c r="DY720" s="58" t="str">
        <f>IF(OR(DY311&lt;&gt;"*",DY368&lt;&gt;"*",DY421&lt;&gt;"*"),"Yes (" &amp; JoinAll(", ", MIDForgiving(DY311,6,LEN(DY311)-6), MIDForgiving(DY368,6,LEN(DY368)-6), MIDForgiving(DY421,6,LEN(DY421)-6))&amp;")","*")</f>
        <v>*</v>
      </c>
      <c r="DZ720" s="58" t="str">
        <f>IF(OR(DZ311&lt;&gt;"*",DZ368&lt;&gt;"*",DZ421&lt;&gt;"*"),"Yes (" &amp; JoinAll(", ", MIDForgiving(DZ311,6,LEN(DZ311)-6), MIDForgiving(DZ368,6,LEN(DZ368)-6), MIDForgiving(DZ421,6,LEN(DZ421)-6))&amp;")","*")</f>
        <v>*</v>
      </c>
      <c r="EA720" s="58" t="str">
        <f>IF(OR(EA311&lt;&gt;"*",EA368&lt;&gt;"*",EA421&lt;&gt;"*"),"Yes (" &amp; JoinAll(", ", MIDForgiving(EA311,6,LEN(EA311)-6), MIDForgiving(EA368,6,LEN(EA368)-6), MIDForgiving(EA421,6,LEN(EA421)-6))&amp;")","*")</f>
        <v>*</v>
      </c>
      <c r="EB720" s="58" t="str">
        <f>IF(OR(EB311&lt;&gt;"*",EB368&lt;&gt;"*",EB421&lt;&gt;"*"),"Yes (" &amp; JoinAll(", ", MIDForgiving(EB311,6,LEN(EB311)-6), MIDForgiving(EB368,6,LEN(EB368)-6), MIDForgiving(EB421,6,LEN(EB421)-6))&amp;")","*")</f>
        <v>*</v>
      </c>
      <c r="EC720" s="58" t="str">
        <f>IF(OR(EC311&lt;&gt;"*",EC368&lt;&gt;"*",EC421&lt;&gt;"*"),"Yes (" &amp; JoinAll(", ", MIDForgiving(EC311,6,LEN(EC311)-6), MIDForgiving(EC368,6,LEN(EC368)-6), MIDForgiving(EC421,6,LEN(EC421)-6))&amp;")","*")</f>
        <v>*</v>
      </c>
      <c r="ED720" s="58" t="str">
        <f>IF(OR(ED311&lt;&gt;"*",ED368&lt;&gt;"*",ED421&lt;&gt;"*"),"Yes (" &amp; JoinAll(", ", MIDForgiving(ED311,6,LEN(ED311)-6), MIDForgiving(ED368,6,LEN(ED368)-6), MIDForgiving(ED421,6,LEN(ED421)-6))&amp;")","*")</f>
        <v>*</v>
      </c>
      <c r="EE720" s="58" t="str">
        <f>IF(OR(EE311&lt;&gt;"*",EE368&lt;&gt;"*",EE421&lt;&gt;"*"),"Yes (" &amp; JoinAll(", ", MIDForgiving(EE311,6,LEN(EE311)-6), MIDForgiving(EE368,6,LEN(EE368)-6), MIDForgiving(EE421,6,LEN(EE421)-6))&amp;")","*")</f>
        <v>*</v>
      </c>
      <c r="EF720" s="58" t="str">
        <f>IF(OR(EF311&lt;&gt;"*",EF368&lt;&gt;"*",EF421&lt;&gt;"*"),"Yes (" &amp; JoinAll(", ", MIDForgiving(EF311,6,LEN(EF311)-6), MIDForgiving(EF368,6,LEN(EF368)-6), MIDForgiving(EF421,6,LEN(EF421)-6))&amp;")","*")</f>
        <v>*</v>
      </c>
      <c r="EG720" s="58" t="str">
        <f>IF(OR(EG311&lt;&gt;"*",EG368&lt;&gt;"*",EG421&lt;&gt;"*"),"Yes (" &amp; JoinAll(", ", MIDForgiving(EG311,6,LEN(EG311)-6), MIDForgiving(EG368,6,LEN(EG368)-6), MIDForgiving(EG421,6,LEN(EG421)-6))&amp;")","*")</f>
        <v>*</v>
      </c>
      <c r="EH720" s="58" t="str">
        <f>IF(OR(EH311&lt;&gt;"*",EH368&lt;&gt;"*",EH421&lt;&gt;"*"),"Yes (" &amp; JoinAll(", ", MIDForgiving(EH311,6,LEN(EH311)-6), MIDForgiving(EH368,6,LEN(EH368)-6), MIDForgiving(EH421,6,LEN(EH421)-6))&amp;")","*")</f>
        <v>*</v>
      </c>
      <c r="EI720" s="58" t="str">
        <f>IF(OR(EI311&lt;&gt;"*",EI368&lt;&gt;"*",EI421&lt;&gt;"*"),"Yes (" &amp; JoinAll(", ", MIDForgiving(EI311,6,LEN(EI311)-6), MIDForgiving(EI368,6,LEN(EI368)-6), MIDForgiving(EI421,6,LEN(EI421)-6))&amp;")","*")</f>
        <v>*</v>
      </c>
      <c r="EJ720" s="58" t="str">
        <f>IF(OR(EJ311&lt;&gt;"*",EJ368&lt;&gt;"*",EJ421&lt;&gt;"*"),"Yes (" &amp; JoinAll(", ", MIDForgiving(EJ311,6,LEN(EJ311)-6), MIDForgiving(EJ368,6,LEN(EJ368)-6), MIDForgiving(EJ421,6,LEN(EJ421)-6))&amp;")","*")</f>
        <v>*</v>
      </c>
      <c r="EK720" s="58" t="str">
        <f>IF(OR(EK311&lt;&gt;"*",EK368&lt;&gt;"*",EK421&lt;&gt;"*"),"Yes (" &amp; JoinAll(", ", MIDForgiving(EK311,6,LEN(EK311)-6), MIDForgiving(EK368,6,LEN(EK368)-6), MIDForgiving(EK421,6,LEN(EK421)-6))&amp;")","*")</f>
        <v>*</v>
      </c>
      <c r="EL720" s="109"/>
      <c r="EM720" s="109"/>
    </row>
    <row r="721" spans="1:143" s="58" customFormat="1" ht="12.75" customHeight="1" x14ac:dyDescent="0.25">
      <c r="A721" s="5"/>
      <c r="B721" s="96"/>
      <c r="C721" s="96"/>
      <c r="D721" s="96"/>
      <c r="E721" s="96"/>
      <c r="F721" s="96" t="s">
        <v>4227</v>
      </c>
      <c r="G721" s="4" t="s">
        <v>422</v>
      </c>
      <c r="H721" s="18" t="s">
        <v>5</v>
      </c>
      <c r="I721" s="18"/>
      <c r="J721" s="58" t="str">
        <f>IF(OR(J312&lt;&gt;"*",J369&lt;&gt;"*",J422&lt;&gt;"*"),"Yes (" &amp; JoinAll(", ", MIDForgiving(J312,6,LEN(J312)-6), MIDForgiving(J369,6,LEN(J369)-6), MIDForgiving(J422,6,LEN(J422)-6))&amp;")","*")</f>
        <v>*</v>
      </c>
      <c r="K721" s="58" t="str">
        <f>IF(OR(K312&lt;&gt;"*",K369&lt;&gt;"*",K422&lt;&gt;"*"),"Yes (" &amp; JoinAll(", ", MIDForgiving(K312,6,LEN(K312)-6), MIDForgiving(K369,6,LEN(K369)-6), MIDForgiving(K422,6,LEN(K422)-6))&amp;")","*")</f>
        <v>*</v>
      </c>
      <c r="L721" s="58" t="str">
        <f>IF(OR(L312&lt;&gt;"*",L369&lt;&gt;"*",L422&lt;&gt;"*"),"Yes (" &amp; JoinAll(", ", MIDForgiving(L312,6,LEN(L312)-6), MIDForgiving(L369,6,LEN(L369)-6), MIDForgiving(L422,6,LEN(L422)-6))&amp;")","*")</f>
        <v>*</v>
      </c>
      <c r="M721" s="58" t="str">
        <f>IF(OR(M312&lt;&gt;"*",M369&lt;&gt;"*",M422&lt;&gt;"*"),"Yes (" &amp; JoinAll(", ", MIDForgiving(M312,6,LEN(M312)-6), MIDForgiving(M369,6,LEN(M369)-6), MIDForgiving(M422,6,LEN(M422)-6))&amp;")","*")</f>
        <v>*</v>
      </c>
      <c r="N721" s="58" t="str">
        <f>IF(OR(N312&lt;&gt;"*",N369&lt;&gt;"*",N422&lt;&gt;"*"),"Yes (" &amp; JoinAll(", ", MIDForgiving(N312,6,LEN(N312)-6), MIDForgiving(N369,6,LEN(N369)-6), MIDForgiving(N422,6,LEN(N422)-6))&amp;")","*")</f>
        <v>*</v>
      </c>
      <c r="O721" s="58" t="str">
        <f>IF(OR(O312&lt;&gt;"*",O369&lt;&gt;"*",O422&lt;&gt;"*"),"Yes (" &amp; JoinAll(", ", MIDForgiving(O312,6,LEN(O312)-6), MIDForgiving(O369,6,LEN(O369)-6), MIDForgiving(O422,6,LEN(O422)-6))&amp;")","*")</f>
        <v>*</v>
      </c>
      <c r="P721" s="58" t="str">
        <f>IF(OR(P312&lt;&gt;"*",P369&lt;&gt;"*",P422&lt;&gt;"*"),"Yes (" &amp; JoinAll(", ", MIDForgiving(P312,6,LEN(P312)-6), MIDForgiving(P369,6,LEN(P369)-6), MIDForgiving(P422,6,LEN(P422)-6))&amp;")","*")</f>
        <v>*</v>
      </c>
      <c r="Q721" s="58" t="str">
        <f>IF(OR(Q312&lt;&gt;"*",Q369&lt;&gt;"*",Q422&lt;&gt;"*"),"Yes (" &amp; JoinAll(", ", MIDForgiving(Q312,6,LEN(Q312)-6), MIDForgiving(Q369,6,LEN(Q369)-6), MIDForgiving(Q422,6,LEN(Q422)-6))&amp;")","*")</f>
        <v>*</v>
      </c>
      <c r="R721" s="58" t="str">
        <f>IF(OR(R312&lt;&gt;"*",R369&lt;&gt;"*",R422&lt;&gt;"*"),"Yes (" &amp; JoinAll(", ", MIDForgiving(R312,6,LEN(R312)-6), MIDForgiving(R369,6,LEN(R369)-6), MIDForgiving(R422,6,LEN(R422)-6))&amp;")","*")</f>
        <v>*</v>
      </c>
      <c r="S721" s="58" t="str">
        <f>IF(OR(S312&lt;&gt;"*",S369&lt;&gt;"*",S422&lt;&gt;"*"),"Yes (" &amp; JoinAll(", ", MIDForgiving(S312,6,LEN(S312)-6), MIDForgiving(S369,6,LEN(S369)-6), MIDForgiving(S422,6,LEN(S422)-6))&amp;")","*")</f>
        <v>*</v>
      </c>
      <c r="T721" s="58" t="str">
        <f>IF(OR(T312&lt;&gt;"*",T369&lt;&gt;"*",T422&lt;&gt;"*"),"Yes (" &amp; JoinAll(", ", MIDForgiving(T312,6,LEN(T312)-6), MIDForgiving(T369,6,LEN(T369)-6), MIDForgiving(T422,6,LEN(T422)-6))&amp;")","*")</f>
        <v>*</v>
      </c>
      <c r="U721" s="58" t="str">
        <f>IF(OR(U312&lt;&gt;"*",U369&lt;&gt;"*",U422&lt;&gt;"*"),"Yes (" &amp; JoinAll(", ", MIDForgiving(U312,6,LEN(U312)-6), MIDForgiving(U369,6,LEN(U369)-6), MIDForgiving(U422,6,LEN(U422)-6))&amp;")","*")</f>
        <v>*</v>
      </c>
      <c r="V721" s="58" t="str">
        <f>IF(OR(V312&lt;&gt;"*",V369&lt;&gt;"*",V422&lt;&gt;"*"),"Yes (" &amp; JoinAll(", ", MIDForgiving(V312,6,LEN(V312)-6), MIDForgiving(V369,6,LEN(V369)-6), MIDForgiving(V422,6,LEN(V422)-6))&amp;")","*")</f>
        <v>*</v>
      </c>
      <c r="W721" s="58" t="str">
        <f>IF(OR(W312&lt;&gt;"*",W369&lt;&gt;"*",W422&lt;&gt;"*"),"Yes (" &amp; JoinAll(", ", MIDForgiving(W312,6,LEN(W312)-6), MIDForgiving(W369,6,LEN(W369)-6), MIDForgiving(W422,6,LEN(W422)-6))&amp;")","*")</f>
        <v>*</v>
      </c>
      <c r="X721" s="58" t="str">
        <f>IF(OR(X312&lt;&gt;"*",X369&lt;&gt;"*",X422&lt;&gt;"*"),"Yes (" &amp; JoinAll(", ", MIDForgiving(X312,6,LEN(X312)-6), MIDForgiving(X369,6,LEN(X369)-6), MIDForgiving(X422,6,LEN(X422)-6))&amp;")","*")</f>
        <v>*</v>
      </c>
      <c r="Y721" s="58" t="str">
        <f>IF(OR(Y312&lt;&gt;"*",Y369&lt;&gt;"*",Y422&lt;&gt;"*"),"Yes (" &amp; JoinAll(", ", MIDForgiving(Y312,6,LEN(Y312)-6), MIDForgiving(Y369,6,LEN(Y369)-6), MIDForgiving(Y422,6,LEN(Y422)-6))&amp;")","*")</f>
        <v>*</v>
      </c>
      <c r="Z721" s="58" t="str">
        <f>IF(OR(Z312&lt;&gt;"*",Z369&lt;&gt;"*",Z422&lt;&gt;"*"),"Yes (" &amp; JoinAll(", ", MIDForgiving(Z312,6,LEN(Z312)-6), MIDForgiving(Z369,6,LEN(Z369)-6), MIDForgiving(Z422,6,LEN(Z422)-6))&amp;")","*")</f>
        <v>*</v>
      </c>
      <c r="AA721" s="58" t="str">
        <f>IF(OR(AA312&lt;&gt;"*",AA369&lt;&gt;"*",AA422&lt;&gt;"*"),"Yes (" &amp; JoinAll(", ", MIDForgiving(AA312,6,LEN(AA312)-6), MIDForgiving(AA369,6,LEN(AA369)-6), MIDForgiving(AA422,6,LEN(AA422)-6))&amp;")","*")</f>
        <v>*</v>
      </c>
      <c r="AB721" s="58" t="str">
        <f>IF(OR(AB312&lt;&gt;"*",AB369&lt;&gt;"*",AB422&lt;&gt;"*"),"Yes (" &amp; JoinAll(", ", MIDForgiving(AB312,6,LEN(AB312)-6), MIDForgiving(AB369,6,LEN(AB369)-6), MIDForgiving(AB422,6,LEN(AB422)-6))&amp;")","*")</f>
        <v>*</v>
      </c>
      <c r="AC721" s="58" t="str">
        <f>IF(OR(AC312&lt;&gt;"*",AC369&lt;&gt;"*",AC422&lt;&gt;"*"),"Yes (" &amp; JoinAll(", ", MIDForgiving(AC312,6,LEN(AC312)-6), MIDForgiving(AC369,6,LEN(AC369)-6), MIDForgiving(AC422,6,LEN(AC422)-6))&amp;")","*")</f>
        <v>*</v>
      </c>
      <c r="AD721" s="58" t="str">
        <f>IF(OR(AD312&lt;&gt;"*",AD369&lt;&gt;"*",AD422&lt;&gt;"*"),"Yes (" &amp; JoinAll(", ", MIDForgiving(AD312,6,LEN(AD312)-6), MIDForgiving(AD369,6,LEN(AD369)-6), MIDForgiving(AD422,6,LEN(AD422)-6))&amp;")","*")</f>
        <v>*</v>
      </c>
      <c r="AE721" s="58" t="str">
        <f>IF(OR(AE312&lt;&gt;"*",AE369&lt;&gt;"*",AE422&lt;&gt;"*"),"Yes (" &amp; JoinAll(", ", MIDForgiving(AE312,6,LEN(AE312)-6), MIDForgiving(AE369,6,LEN(AE369)-6), MIDForgiving(AE422,6,LEN(AE422)-6))&amp;")","*")</f>
        <v>*</v>
      </c>
      <c r="AF721" s="58" t="str">
        <f>IF(OR(AF312&lt;&gt;"*",AF369&lt;&gt;"*",AF422&lt;&gt;"*"),"Yes (" &amp; JoinAll(", ", MIDForgiving(AF312,6,LEN(AF312)-6), MIDForgiving(AF369,6,LEN(AF369)-6), MIDForgiving(AF422,6,LEN(AF422)-6))&amp;")","*")</f>
        <v>*</v>
      </c>
      <c r="AG721" s="58" t="str">
        <f>IF(OR(AG312&lt;&gt;"*",AG369&lt;&gt;"*",AG422&lt;&gt;"*"),"Yes (" &amp; JoinAll(", ", MIDForgiving(AG312,6,LEN(AG312)-6), MIDForgiving(AG369,6,LEN(AG369)-6), MIDForgiving(AG422,6,LEN(AG422)-6))&amp;")","*")</f>
        <v>*</v>
      </c>
      <c r="AH721" s="58" t="str">
        <f>IF(OR(AH312&lt;&gt;"*",AH369&lt;&gt;"*",AH422&lt;&gt;"*"),"Yes (" &amp; JoinAll(", ", MIDForgiving(AH312,6,LEN(AH312)-6), MIDForgiving(AH369,6,LEN(AH369)-6), MIDForgiving(AH422,6,LEN(AH422)-6))&amp;")","*")</f>
        <v>*</v>
      </c>
      <c r="AI721" s="58" t="str">
        <f>IF(OR(AI312&lt;&gt;"*",AI369&lt;&gt;"*",AI422&lt;&gt;"*"),"Yes (" &amp; JoinAll(", ", MIDForgiving(AI312,6,LEN(AI312)-6), MIDForgiving(AI369,6,LEN(AI369)-6), MIDForgiving(AI422,6,LEN(AI422)-6))&amp;")","*")</f>
        <v>*</v>
      </c>
      <c r="AJ721" s="58" t="str">
        <f>IF(OR(AJ312&lt;&gt;"*",AJ369&lt;&gt;"*",AJ422&lt;&gt;"*"),"Yes (" &amp; JoinAll(", ", MIDForgiving(AJ312,6,LEN(AJ312)-6), MIDForgiving(AJ369,6,LEN(AJ369)-6), MIDForgiving(AJ422,6,LEN(AJ422)-6))&amp;")","*")</f>
        <v>*</v>
      </c>
      <c r="AK721" s="58" t="str">
        <f>IF(OR(AK312&lt;&gt;"*",AK369&lt;&gt;"*",AK422&lt;&gt;"*"),"Yes (" &amp; JoinAll(", ", MIDForgiving(AK312,6,LEN(AK312)-6), MIDForgiving(AK369,6,LEN(AK369)-6), MIDForgiving(AK422,6,LEN(AK422)-6))&amp;")","*")</f>
        <v>*</v>
      </c>
      <c r="AL721" s="58" t="str">
        <f>IF(OR(AL312&lt;&gt;"*",AL369&lt;&gt;"*",AL422&lt;&gt;"*"),"Yes (" &amp; JoinAll(", ", MIDForgiving(AL312,6,LEN(AL312)-6), MIDForgiving(AL369,6,LEN(AL369)-6), MIDForgiving(AL422,6,LEN(AL422)-6))&amp;")","*")</f>
        <v>*</v>
      </c>
      <c r="AM721" s="58" t="str">
        <f>IF(OR(AM312&lt;&gt;"*",AM369&lt;&gt;"*",AM422&lt;&gt;"*"),"Yes (" &amp; JoinAll(", ", MIDForgiving(AM312,6,LEN(AM312)-6), MIDForgiving(AM369,6,LEN(AM369)-6), MIDForgiving(AM422,6,LEN(AM422)-6))&amp;")","*")</f>
        <v>*</v>
      </c>
      <c r="AN721" s="58" t="str">
        <f>IF(OR(AN312&lt;&gt;"*",AN369&lt;&gt;"*",AN422&lt;&gt;"*"),"Yes (" &amp; JoinAll(", ", MIDForgiving(AN312,6,LEN(AN312)-6), MIDForgiving(AN369,6,LEN(AN369)-6), MIDForgiving(AN422,6,LEN(AN422)-6))&amp;")","*")</f>
        <v>*</v>
      </c>
      <c r="AO721" s="58" t="str">
        <f>IF(OR(AO312&lt;&gt;"*",AO369&lt;&gt;"*",AO422&lt;&gt;"*"),"Yes (" &amp; JoinAll(", ", MIDForgiving(AO312,6,LEN(AO312)-6), MIDForgiving(AO369,6,LEN(AO369)-6), MIDForgiving(AO422,6,LEN(AO422)-6))&amp;")","*")</f>
        <v>*</v>
      </c>
      <c r="AP721" s="58" t="str">
        <f>IF(OR(AP312&lt;&gt;"*",AP369&lt;&gt;"*",AP422&lt;&gt;"*"),"Yes (" &amp; JoinAll(", ", MIDForgiving(AP312,6,LEN(AP312)-6), MIDForgiving(AP369,6,LEN(AP369)-6), MIDForgiving(AP422,6,LEN(AP422)-6))&amp;")","*")</f>
        <v>*</v>
      </c>
      <c r="AQ721" s="58" t="str">
        <f>IF(OR(AQ312&lt;&gt;"*",AQ369&lt;&gt;"*",AQ422&lt;&gt;"*"),"Yes (" &amp; JoinAll(", ", MIDForgiving(AQ312,6,LEN(AQ312)-6), MIDForgiving(AQ369,6,LEN(AQ369)-6), MIDForgiving(AQ422,6,LEN(AQ422)-6))&amp;")","*")</f>
        <v>*</v>
      </c>
      <c r="AR721" s="58" t="str">
        <f>IF(OR(AR312&lt;&gt;"*",AR369&lt;&gt;"*",AR422&lt;&gt;"*"),"Yes (" &amp; JoinAll(", ", MIDForgiving(AR312,6,LEN(AR312)-6), MIDForgiving(AR369,6,LEN(AR369)-6), MIDForgiving(AR422,6,LEN(AR422)-6))&amp;")","*")</f>
        <v>*</v>
      </c>
      <c r="AS721" s="58" t="str">
        <f>IF(OR(AS312&lt;&gt;"*",AS369&lt;&gt;"*",AS422&lt;&gt;"*"),"Yes (" &amp; JoinAll(", ", MIDForgiving(AS312,6,LEN(AS312)-6), MIDForgiving(AS369,6,LEN(AS369)-6), MIDForgiving(AS422,6,LEN(AS422)-6))&amp;")","*")</f>
        <v>*</v>
      </c>
      <c r="AT721" s="58" t="str">
        <f>IF(OR(AT312&lt;&gt;"*",AT369&lt;&gt;"*",AT422&lt;&gt;"*"),"Yes (" &amp; JoinAll(", ", MIDForgiving(AT312,6,LEN(AT312)-6), MIDForgiving(AT369,6,LEN(AT369)-6), MIDForgiving(AT422,6,LEN(AT422)-6))&amp;")","*")</f>
        <v>*</v>
      </c>
      <c r="AU721" s="58" t="str">
        <f>IF(OR(AU312&lt;&gt;"*",AU369&lt;&gt;"*",AU422&lt;&gt;"*"),"Yes (" &amp; JoinAll(", ", MIDForgiving(AU312,6,LEN(AU312)-6), MIDForgiving(AU369,6,LEN(AU369)-6), MIDForgiving(AU422,6,LEN(AU422)-6))&amp;")","*")</f>
        <v>*</v>
      </c>
      <c r="AV721" s="58" t="str">
        <f>IF(OR(AV312&lt;&gt;"*",AV369&lt;&gt;"*",AV422&lt;&gt;"*"),"Yes (" &amp; JoinAll(", ", MIDForgiving(AV312,6,LEN(AV312)-6), MIDForgiving(AV369,6,LEN(AV369)-6), MIDForgiving(AV422,6,LEN(AV422)-6))&amp;")","*")</f>
        <v>*</v>
      </c>
      <c r="AW721" s="58" t="str">
        <f>IF(OR(AW312&lt;&gt;"*",AW369&lt;&gt;"*",AW422&lt;&gt;"*"),"Yes (" &amp; JoinAll(", ", MIDForgiving(AW312,6,LEN(AW312)-6), MIDForgiving(AW369,6,LEN(AW369)-6), MIDForgiving(AW422,6,LEN(AW422)-6))&amp;")","*")</f>
        <v>*</v>
      </c>
      <c r="AX721" s="58" t="str">
        <f>IF(OR(AX312&lt;&gt;"*",AX369&lt;&gt;"*",AX422&lt;&gt;"*"),"Yes (" &amp; JoinAll(", ", MIDForgiving(AX312,6,LEN(AX312)-6), MIDForgiving(AX369,6,LEN(AX369)-6), MIDForgiving(AX422,6,LEN(AX422)-6))&amp;")","*")</f>
        <v>*</v>
      </c>
      <c r="AY721" s="58" t="str">
        <f>IF(OR(AY312&lt;&gt;"*",AY369&lt;&gt;"*",AY422&lt;&gt;"*"),"Yes (" &amp; JoinAll(", ", MIDForgiving(AY312,6,LEN(AY312)-6), MIDForgiving(AY369,6,LEN(AY369)-6), MIDForgiving(AY422,6,LEN(AY422)-6))&amp;")","*")</f>
        <v>*</v>
      </c>
      <c r="AZ721" s="58" t="str">
        <f>IF(OR(AZ312&lt;&gt;"*",AZ369&lt;&gt;"*",AZ422&lt;&gt;"*"),"Yes (" &amp; JoinAll(", ", MIDForgiving(AZ312,6,LEN(AZ312)-6), MIDForgiving(AZ369,6,LEN(AZ369)-6), MIDForgiving(AZ422,6,LEN(AZ422)-6))&amp;")","*")</f>
        <v>*</v>
      </c>
      <c r="BA721" s="58" t="str">
        <f>IF(OR(BA312&lt;&gt;"*",BA369&lt;&gt;"*",BA422&lt;&gt;"*"),"Yes (" &amp; JoinAll(", ", MIDForgiving(BA312,6,LEN(BA312)-6), MIDForgiving(BA369,6,LEN(BA369)-6), MIDForgiving(BA422,6,LEN(BA422)-6))&amp;")","*")</f>
        <v>*</v>
      </c>
      <c r="BB721" s="58" t="str">
        <f>IF(OR(BB312&lt;&gt;"*",BB369&lt;&gt;"*",BB422&lt;&gt;"*"),"Yes (" &amp; JoinAll(", ", MIDForgiving(BB312,6,LEN(BB312)-6), MIDForgiving(BB369,6,LEN(BB369)-6), MIDForgiving(BB422,6,LEN(BB422)-6))&amp;")","*")</f>
        <v>*</v>
      </c>
      <c r="BC721" s="58" t="str">
        <f>IF(OR(BC312&lt;&gt;"*",BC369&lt;&gt;"*",BC422&lt;&gt;"*"),"Yes (" &amp; JoinAll(", ", MIDForgiving(BC312,6,LEN(BC312)-6), MIDForgiving(BC369,6,LEN(BC369)-6), MIDForgiving(BC422,6,LEN(BC422)-6))&amp;")","*")</f>
        <v>*</v>
      </c>
      <c r="BD721" s="58" t="str">
        <f>IF(OR(BD312&lt;&gt;"*",BD369&lt;&gt;"*",BD422&lt;&gt;"*"),"Yes (" &amp; JoinAll(", ", MIDForgiving(BD312,6,LEN(BD312)-6), MIDForgiving(BD369,6,LEN(BD369)-6), MIDForgiving(BD422,6,LEN(BD422)-6))&amp;")","*")</f>
        <v>*</v>
      </c>
      <c r="BE721" s="58" t="str">
        <f>IF(OR(BE312&lt;&gt;"*",BE369&lt;&gt;"*",BE422&lt;&gt;"*"),"Yes (" &amp; JoinAll(", ", MIDForgiving(BE312,6,LEN(BE312)-6), MIDForgiving(BE369,6,LEN(BE369)-6), MIDForgiving(BE422,6,LEN(BE422)-6))&amp;")","*")</f>
        <v>*</v>
      </c>
      <c r="BF721" s="58" t="str">
        <f>IF(OR(BF312&lt;&gt;"*",BF369&lt;&gt;"*",BF422&lt;&gt;"*"),"Yes (" &amp; JoinAll(", ", MIDForgiving(BF312,6,LEN(BF312)-6), MIDForgiving(BF369,6,LEN(BF369)-6), MIDForgiving(BF422,6,LEN(BF422)-6))&amp;")","*")</f>
        <v>*</v>
      </c>
      <c r="BG721" s="58" t="str">
        <f>IF(OR(BG312&lt;&gt;"*",BG369&lt;&gt;"*",BG422&lt;&gt;"*"),"Yes (" &amp; JoinAll(", ", MIDForgiving(BG312,6,LEN(BG312)-6), MIDForgiving(BG369,6,LEN(BG369)-6), MIDForgiving(BG422,6,LEN(BG422)-6))&amp;")","*")</f>
        <v>*</v>
      </c>
      <c r="BH721" s="58" t="str">
        <f>IF(OR(BH312&lt;&gt;"*",BH369&lt;&gt;"*",BH422&lt;&gt;"*"),"Yes (" &amp; JoinAll(", ", MIDForgiving(BH312,6,LEN(BH312)-6), MIDForgiving(BH369,6,LEN(BH369)-6), MIDForgiving(BH422,6,LEN(BH422)-6))&amp;")","*")</f>
        <v>*</v>
      </c>
      <c r="BI721" s="58" t="str">
        <f>IF(OR(BI312&lt;&gt;"*",BI369&lt;&gt;"*",BI422&lt;&gt;"*"),"Yes (" &amp; JoinAll(", ", MIDForgiving(BI312,6,LEN(BI312)-6), MIDForgiving(BI369,6,LEN(BI369)-6), MIDForgiving(BI422,6,LEN(BI422)-6))&amp;")","*")</f>
        <v>*</v>
      </c>
      <c r="BJ721" s="58" t="str">
        <f>IF(OR(BJ312&lt;&gt;"*",BJ369&lt;&gt;"*",BJ422&lt;&gt;"*"),"Yes (" &amp; JoinAll(", ", MIDForgiving(BJ312,6,LEN(BJ312)-6), MIDForgiving(BJ369,6,LEN(BJ369)-6), MIDForgiving(BJ422,6,LEN(BJ422)-6))&amp;")","*")</f>
        <v>*</v>
      </c>
      <c r="BK721" s="58" t="str">
        <f>IF(OR(BK312&lt;&gt;"*",BK369&lt;&gt;"*",BK422&lt;&gt;"*"),"Yes (" &amp; JoinAll(", ", MIDForgiving(BK312,6,LEN(BK312)-6), MIDForgiving(BK369,6,LEN(BK369)-6), MIDForgiving(BK422,6,LEN(BK422)-6))&amp;")","*")</f>
        <v>*</v>
      </c>
      <c r="BL721" s="58" t="str">
        <f>IF(OR(BL312&lt;&gt;"*",BL369&lt;&gt;"*",BL422&lt;&gt;"*"),"Yes (" &amp; JoinAll(", ", MIDForgiving(BL312,6,LEN(BL312)-6), MIDForgiving(BL369,6,LEN(BL369)-6), MIDForgiving(BL422,6,LEN(BL422)-6))&amp;")","*")</f>
        <v>*</v>
      </c>
      <c r="BM721" s="58" t="str">
        <f>IF(OR(BM312&lt;&gt;"*",BM369&lt;&gt;"*",BM422&lt;&gt;"*"),"Yes (" &amp; JoinAll(", ", MIDForgiving(BM312,6,LEN(BM312)-6), MIDForgiving(BM369,6,LEN(BM369)-6), MIDForgiving(BM422,6,LEN(BM422)-6))&amp;")","*")</f>
        <v>*</v>
      </c>
      <c r="BN721" s="58" t="str">
        <f>IF(OR(BN312&lt;&gt;"*",BN369&lt;&gt;"*",BN422&lt;&gt;"*"),"Yes (" &amp; JoinAll(", ", MIDForgiving(BN312,6,LEN(BN312)-6), MIDForgiving(BN369,6,LEN(BN369)-6), MIDForgiving(BN422,6,LEN(BN422)-6))&amp;")","*")</f>
        <v>*</v>
      </c>
      <c r="BO721" s="58" t="str">
        <f>IF(OR(BO312&lt;&gt;"*",BO369&lt;&gt;"*",BO422&lt;&gt;"*"),"Yes (" &amp; JoinAll(", ", MIDForgiving(BO312,6,LEN(BO312)-6), MIDForgiving(BO369,6,LEN(BO369)-6), MIDForgiving(BO422,6,LEN(BO422)-6))&amp;")","*")</f>
        <v>*</v>
      </c>
      <c r="BP721" s="58" t="str">
        <f>IF(OR(BP312&lt;&gt;"*",BP369&lt;&gt;"*",BP422&lt;&gt;"*"),"Yes (" &amp; JoinAll(", ", MIDForgiving(BP312,6,LEN(BP312)-6), MIDForgiving(BP369,6,LEN(BP369)-6), MIDForgiving(BP422,6,LEN(BP422)-6))&amp;")","*")</f>
        <v>*</v>
      </c>
      <c r="BQ721" s="58" t="str">
        <f>IF(OR(BQ312&lt;&gt;"*",BQ369&lt;&gt;"*",BQ422&lt;&gt;"*"),"Yes (" &amp; JoinAll(", ", MIDForgiving(BQ312,6,LEN(BQ312)-6), MIDForgiving(BQ369,6,LEN(BQ369)-6), MIDForgiving(BQ422,6,LEN(BQ422)-6))&amp;")","*")</f>
        <v>*</v>
      </c>
      <c r="BR721" s="58" t="str">
        <f>IF(OR(BR312&lt;&gt;"*",BR369&lt;&gt;"*",BR422&lt;&gt;"*"),"Yes (" &amp; JoinAll(", ", MIDForgiving(BR312,6,LEN(BR312)-6), MIDForgiving(BR369,6,LEN(BR369)-6), MIDForgiving(BR422,6,LEN(BR422)-6))&amp;")","*")</f>
        <v>*</v>
      </c>
      <c r="BS721" s="58" t="str">
        <f>IF(OR(BS312&lt;&gt;"*",BS369&lt;&gt;"*",BS422&lt;&gt;"*"),"Yes (" &amp; JoinAll(", ", MIDForgiving(BS312,6,LEN(BS312)-6), MIDForgiving(BS369,6,LEN(BS369)-6), MIDForgiving(BS422,6,LEN(BS422)-6))&amp;")","*")</f>
        <v>*</v>
      </c>
      <c r="BT721" s="58" t="str">
        <f>IF(OR(BT312&lt;&gt;"*",BT369&lt;&gt;"*",BT422&lt;&gt;"*"),"Yes (" &amp; JoinAll(", ", MIDForgiving(BT312,6,LEN(BT312)-6), MIDForgiving(BT369,6,LEN(BT369)-6), MIDForgiving(BT422,6,LEN(BT422)-6))&amp;")","*")</f>
        <v>*</v>
      </c>
      <c r="BU721" s="58" t="str">
        <f>IF(OR(BU312&lt;&gt;"*",BU369&lt;&gt;"*",BU422&lt;&gt;"*"),"Yes (" &amp; JoinAll(", ", MIDForgiving(BU312,6,LEN(BU312)-6), MIDForgiving(BU369,6,LEN(BU369)-6), MIDForgiving(BU422,6,LEN(BU422)-6))&amp;")","*")</f>
        <v>*</v>
      </c>
      <c r="BV721" s="58" t="str">
        <f>IF(OR(BV312&lt;&gt;"*",BV369&lt;&gt;"*",BV422&lt;&gt;"*"),"Yes (" &amp; JoinAll(", ", MIDForgiving(BV312,6,LEN(BV312)-6), MIDForgiving(BV369,6,LEN(BV369)-6), MIDForgiving(BV422,6,LEN(BV422)-6))&amp;")","*")</f>
        <v>*</v>
      </c>
      <c r="BW721" s="58" t="str">
        <f>IF(OR(BW312&lt;&gt;"*",BW369&lt;&gt;"*",BW422&lt;&gt;"*"),"Yes (" &amp; JoinAll(", ", MIDForgiving(BW312,6,LEN(BW312)-6), MIDForgiving(BW369,6,LEN(BW369)-6), MIDForgiving(BW422,6,LEN(BW422)-6))&amp;")","*")</f>
        <v>*</v>
      </c>
      <c r="BX721" s="58" t="str">
        <f>IF(OR(BX312&lt;&gt;"*",BX369&lt;&gt;"*",BX422&lt;&gt;"*"),"Yes (" &amp; JoinAll(", ", MIDForgiving(BX312,6,LEN(BX312)-6), MIDForgiving(BX369,6,LEN(BX369)-6), MIDForgiving(BX422,6,LEN(BX422)-6))&amp;")","*")</f>
        <v>*</v>
      </c>
      <c r="BY721" s="58" t="str">
        <f>IF(OR(BY312&lt;&gt;"*",BY369&lt;&gt;"*",BY422&lt;&gt;"*"),"Yes (" &amp; JoinAll(", ", MIDForgiving(BY312,6,LEN(BY312)-6), MIDForgiving(BY369,6,LEN(BY369)-6), MIDForgiving(BY422,6,LEN(BY422)-6))&amp;")","*")</f>
        <v>*</v>
      </c>
      <c r="BZ721" s="58" t="str">
        <f>IF(OR(BZ312&lt;&gt;"*",BZ369&lt;&gt;"*",BZ422&lt;&gt;"*"),"Yes (" &amp; JoinAll(", ", MIDForgiving(BZ312,6,LEN(BZ312)-6), MIDForgiving(BZ369,6,LEN(BZ369)-6), MIDForgiving(BZ422,6,LEN(BZ422)-6))&amp;")","*")</f>
        <v>*</v>
      </c>
      <c r="CA721" s="58" t="str">
        <f>IF(OR(CA312&lt;&gt;"*",CA369&lt;&gt;"*",CA422&lt;&gt;"*"),"Yes (" &amp; JoinAll(", ", MIDForgiving(CA312,6,LEN(CA312)-6), MIDForgiving(CA369,6,LEN(CA369)-6), MIDForgiving(CA422,6,LEN(CA422)-6))&amp;")","*")</f>
        <v>*</v>
      </c>
      <c r="CB721" s="58" t="str">
        <f>IF(OR(CB312&lt;&gt;"*",CB369&lt;&gt;"*",CB422&lt;&gt;"*"),"Yes (" &amp; JoinAll(", ", MIDForgiving(CB312,6,LEN(CB312)-6), MIDForgiving(CB369,6,LEN(CB369)-6), MIDForgiving(CB422,6,LEN(CB422)-6))&amp;")","*")</f>
        <v>*</v>
      </c>
      <c r="CC721" s="58" t="str">
        <f>IF(OR(CC312&lt;&gt;"*",CC369&lt;&gt;"*",CC422&lt;&gt;"*"),"Yes (" &amp; JoinAll(", ", MIDForgiving(CC312,6,LEN(CC312)-6), MIDForgiving(CC369,6,LEN(CC369)-6), MIDForgiving(CC422,6,LEN(CC422)-6))&amp;")","*")</f>
        <v>*</v>
      </c>
      <c r="CD721" s="58" t="str">
        <f>IF(OR(CD312&lt;&gt;"*",CD369&lt;&gt;"*",CD422&lt;&gt;"*"),"Yes (" &amp; JoinAll(", ", MIDForgiving(CD312,6,LEN(CD312)-6), MIDForgiving(CD369,6,LEN(CD369)-6), MIDForgiving(CD422,6,LEN(CD422)-6))&amp;")","*")</f>
        <v>*</v>
      </c>
      <c r="CE721" s="58" t="str">
        <f>IF(OR(CE312&lt;&gt;"*",CE369&lt;&gt;"*",CE422&lt;&gt;"*"),"Yes (" &amp; JoinAll(", ", MIDForgiving(CE312,6,LEN(CE312)-6), MIDForgiving(CE369,6,LEN(CE369)-6), MIDForgiving(CE422,6,LEN(CE422)-6))&amp;")","*")</f>
        <v>*</v>
      </c>
      <c r="CF721" s="58" t="str">
        <f>IF(OR(CF312&lt;&gt;"*",CF369&lt;&gt;"*",CF422&lt;&gt;"*"),"Yes (" &amp; JoinAll(", ", MIDForgiving(CF312,6,LEN(CF312)-6), MIDForgiving(CF369,6,LEN(CF369)-6), MIDForgiving(CF422,6,LEN(CF422)-6))&amp;")","*")</f>
        <v>*</v>
      </c>
      <c r="CG721" s="58" t="str">
        <f>IF(OR(CG312&lt;&gt;"*",CG369&lt;&gt;"*",CG422&lt;&gt;"*"),"Yes (" &amp; JoinAll(", ", MIDForgiving(CG312,6,LEN(CG312)-6), MIDForgiving(CG369,6,LEN(CG369)-6), MIDForgiving(CG422,6,LEN(CG422)-6))&amp;")","*")</f>
        <v>*</v>
      </c>
      <c r="CH721" s="58" t="str">
        <f>IF(OR(CH312&lt;&gt;"*",CH369&lt;&gt;"*",CH422&lt;&gt;"*"),"Yes (" &amp; JoinAll(", ", MIDForgiving(CH312,6,LEN(CH312)-6), MIDForgiving(CH369,6,LEN(CH369)-6), MIDForgiving(CH422,6,LEN(CH422)-6))&amp;")","*")</f>
        <v>*</v>
      </c>
      <c r="CI721" s="58" t="str">
        <f>IF(OR(CI312&lt;&gt;"*",CI369&lt;&gt;"*",CI422&lt;&gt;"*"),"Yes (" &amp; JoinAll(", ", MIDForgiving(CI312,6,LEN(CI312)-6), MIDForgiving(CI369,6,LEN(CI369)-6), MIDForgiving(CI422,6,LEN(CI422)-6))&amp;")","*")</f>
        <v>*</v>
      </c>
      <c r="CJ721" s="58" t="str">
        <f>IF(OR(CJ312&lt;&gt;"*",CJ369&lt;&gt;"*",CJ422&lt;&gt;"*"),"Yes (" &amp; JoinAll(", ", MIDForgiving(CJ312,6,LEN(CJ312)-6), MIDForgiving(CJ369,6,LEN(CJ369)-6), MIDForgiving(CJ422,6,LEN(CJ422)-6))&amp;")","*")</f>
        <v>*</v>
      </c>
      <c r="CK721" s="58" t="str">
        <f>IF(OR(CK312&lt;&gt;"*",CK369&lt;&gt;"*",CK422&lt;&gt;"*"),"Yes (" &amp; JoinAll(", ", MIDForgiving(CK312,6,LEN(CK312)-6), MIDForgiving(CK369,6,LEN(CK369)-6), MIDForgiving(CK422,6,LEN(CK422)-6))&amp;")","*")</f>
        <v>*</v>
      </c>
      <c r="CL721" s="58" t="str">
        <f>IF(OR(CL312&lt;&gt;"*",CL369&lt;&gt;"*",CL422&lt;&gt;"*"),"Yes (" &amp; JoinAll(", ", MIDForgiving(CL312,6,LEN(CL312)-6), MIDForgiving(CL369,6,LEN(CL369)-6), MIDForgiving(CL422,6,LEN(CL422)-6))&amp;")","*")</f>
        <v>*</v>
      </c>
      <c r="CM721" s="58" t="str">
        <f>IF(OR(CM312&lt;&gt;"*",CM369&lt;&gt;"*",CM422&lt;&gt;"*"),"Yes (" &amp; JoinAll(", ", MIDForgiving(CM312,6,LEN(CM312)-6), MIDForgiving(CM369,6,LEN(CM369)-6), MIDForgiving(CM422,6,LEN(CM422)-6))&amp;")","*")</f>
        <v>*</v>
      </c>
      <c r="CN721" s="58" t="str">
        <f>IF(OR(CN312&lt;&gt;"*",CN369&lt;&gt;"*",CN422&lt;&gt;"*"),"Yes (" &amp; JoinAll(", ", MIDForgiving(CN312,6,LEN(CN312)-6), MIDForgiving(CN369,6,LEN(CN369)-6), MIDForgiving(CN422,6,LEN(CN422)-6))&amp;")","*")</f>
        <v>*</v>
      </c>
      <c r="CO721" s="58" t="str">
        <f>IF(OR(CO312&lt;&gt;"*",CO369&lt;&gt;"*",CO422&lt;&gt;"*"),"Yes (" &amp; JoinAll(", ", MIDForgiving(CO312,6,LEN(CO312)-6), MIDForgiving(CO369,6,LEN(CO369)-6), MIDForgiving(CO422,6,LEN(CO422)-6))&amp;")","*")</f>
        <v>*</v>
      </c>
      <c r="CP721" s="58" t="str">
        <f>IF(OR(CP312&lt;&gt;"*",CP369&lt;&gt;"*",CP422&lt;&gt;"*"),"Yes (" &amp; JoinAll(", ", MIDForgiving(CP312,6,LEN(CP312)-6), MIDForgiving(CP369,6,LEN(CP369)-6), MIDForgiving(CP422,6,LEN(CP422)-6))&amp;")","*")</f>
        <v>*</v>
      </c>
      <c r="CQ721" s="58" t="str">
        <f>IF(OR(CQ312&lt;&gt;"*",CQ369&lt;&gt;"*",CQ422&lt;&gt;"*"),"Yes (" &amp; JoinAll(", ", MIDForgiving(CQ312,6,LEN(CQ312)-6), MIDForgiving(CQ369,6,LEN(CQ369)-6), MIDForgiving(CQ422,6,LEN(CQ422)-6))&amp;")","*")</f>
        <v>*</v>
      </c>
      <c r="CR721" s="58" t="str">
        <f>IF(OR(CR312&lt;&gt;"*",CR369&lt;&gt;"*",CR422&lt;&gt;"*"),"Yes (" &amp; JoinAll(", ", MIDForgiving(CR312,6,LEN(CR312)-6), MIDForgiving(CR369,6,LEN(CR369)-6), MIDForgiving(CR422,6,LEN(CR422)-6))&amp;")","*")</f>
        <v>*</v>
      </c>
      <c r="CS721" s="58" t="str">
        <f>IF(OR(CS312&lt;&gt;"*",CS369&lt;&gt;"*",CS422&lt;&gt;"*"),"Yes (" &amp; JoinAll(", ", MIDForgiving(CS312,6,LEN(CS312)-6), MIDForgiving(CS369,6,LEN(CS369)-6), MIDForgiving(CS422,6,LEN(CS422)-6))&amp;")","*")</f>
        <v>*</v>
      </c>
      <c r="CT721" s="58" t="str">
        <f>IF(OR(CT312&lt;&gt;"*",CT369&lt;&gt;"*",CT422&lt;&gt;"*"),"Yes (" &amp; JoinAll(", ", MIDForgiving(CT312,6,LEN(CT312)-6), MIDForgiving(CT369,6,LEN(CT369)-6), MIDForgiving(CT422,6,LEN(CT422)-6))&amp;")","*")</f>
        <v>*</v>
      </c>
      <c r="CU721" s="58" t="str">
        <f>IF(OR(CU312&lt;&gt;"*",CU369&lt;&gt;"*",CU422&lt;&gt;"*"),"Yes (" &amp; JoinAll(", ", MIDForgiving(CU312,6,LEN(CU312)-6), MIDForgiving(CU369,6,LEN(CU369)-6), MIDForgiving(CU422,6,LEN(CU422)-6))&amp;")","*")</f>
        <v>*</v>
      </c>
      <c r="CV721" s="58" t="str">
        <f>IF(OR(CV312&lt;&gt;"*",CV369&lt;&gt;"*",CV422&lt;&gt;"*"),"Yes (" &amp; JoinAll(", ", MIDForgiving(CV312,6,LEN(CV312)-6), MIDForgiving(CV369,6,LEN(CV369)-6), MIDForgiving(CV422,6,LEN(CV422)-6))&amp;")","*")</f>
        <v>*</v>
      </c>
      <c r="CW721" s="58" t="str">
        <f>IF(OR(CW312&lt;&gt;"*",CW369&lt;&gt;"*",CW422&lt;&gt;"*"),"Yes (" &amp; JoinAll(", ", MIDForgiving(CW312,6,LEN(CW312)-6), MIDForgiving(CW369,6,LEN(CW369)-6), MIDForgiving(CW422,6,LEN(CW422)-6))&amp;")","*")</f>
        <v>*</v>
      </c>
      <c r="CX721" s="58" t="str">
        <f>IF(OR(CX312&lt;&gt;"*",CX369&lt;&gt;"*",CX422&lt;&gt;"*"),"Yes (" &amp; JoinAll(", ", MIDForgiving(CX312,6,LEN(CX312)-6), MIDForgiving(CX369,6,LEN(CX369)-6), MIDForgiving(CX422,6,LEN(CX422)-6))&amp;")","*")</f>
        <v>*</v>
      </c>
      <c r="CY721" s="58" t="str">
        <f>IF(OR(CY312&lt;&gt;"*",CY369&lt;&gt;"*",CY422&lt;&gt;"*"),"Yes (" &amp; JoinAll(", ", MIDForgiving(CY312,6,LEN(CY312)-6), MIDForgiving(CY369,6,LEN(CY369)-6), MIDForgiving(CY422,6,LEN(CY422)-6))&amp;")","*")</f>
        <v>*</v>
      </c>
      <c r="CZ721" s="58" t="str">
        <f>IF(OR(CZ312&lt;&gt;"*",CZ369&lt;&gt;"*",CZ422&lt;&gt;"*"),"Yes (" &amp; JoinAll(", ", MIDForgiving(CZ312,6,LEN(CZ312)-6), MIDForgiving(CZ369,6,LEN(CZ369)-6), MIDForgiving(CZ422,6,LEN(CZ422)-6))&amp;")","*")</f>
        <v>*</v>
      </c>
      <c r="DA721" s="58" t="str">
        <f>IF(OR(DA312&lt;&gt;"*",DA369&lt;&gt;"*",DA422&lt;&gt;"*"),"Yes (" &amp; JoinAll(", ", MIDForgiving(DA312,6,LEN(DA312)-6), MIDForgiving(DA369,6,LEN(DA369)-6), MIDForgiving(DA422,6,LEN(DA422)-6))&amp;")","*")</f>
        <v>*</v>
      </c>
      <c r="DB721" s="58" t="str">
        <f>IF(OR(DB312&lt;&gt;"*",DB369&lt;&gt;"*",DB422&lt;&gt;"*"),"Yes (" &amp; JoinAll(", ", MIDForgiving(DB312,6,LEN(DB312)-6), MIDForgiving(DB369,6,LEN(DB369)-6), MIDForgiving(DB422,6,LEN(DB422)-6))&amp;")","*")</f>
        <v>*</v>
      </c>
      <c r="DC721" s="58" t="str">
        <f>IF(OR(DC312&lt;&gt;"*",DC369&lt;&gt;"*",DC422&lt;&gt;"*"),"Yes (" &amp; JoinAll(", ", MIDForgiving(DC312,6,LEN(DC312)-6), MIDForgiving(DC369,6,LEN(DC369)-6), MIDForgiving(DC422,6,LEN(DC422)-6))&amp;")","*")</f>
        <v>*</v>
      </c>
      <c r="DD721" s="58" t="str">
        <f>IF(OR(DD312&lt;&gt;"*",DD369&lt;&gt;"*",DD422&lt;&gt;"*"),"Yes (" &amp; JoinAll(", ", MIDForgiving(DD312,6,LEN(DD312)-6), MIDForgiving(DD369,6,LEN(DD369)-6), MIDForgiving(DD422,6,LEN(DD422)-6))&amp;")","*")</f>
        <v>*</v>
      </c>
      <c r="DE721" s="58" t="str">
        <f>IF(OR(DE312&lt;&gt;"*",DE369&lt;&gt;"*",DE422&lt;&gt;"*"),"Yes (" &amp; JoinAll(", ", MIDForgiving(DE312,6,LEN(DE312)-6), MIDForgiving(DE369,6,LEN(DE369)-6), MIDForgiving(DE422,6,LEN(DE422)-6))&amp;")","*")</f>
        <v>*</v>
      </c>
      <c r="DF721" s="58" t="str">
        <f>IF(OR(DF312&lt;&gt;"*",DF369&lt;&gt;"*",DF422&lt;&gt;"*"),"Yes (" &amp; JoinAll(", ", MIDForgiving(DF312,6,LEN(DF312)-6), MIDForgiving(DF369,6,LEN(DF369)-6), MIDForgiving(DF422,6,LEN(DF422)-6))&amp;")","*")</f>
        <v>*</v>
      </c>
      <c r="DG721" s="58" t="str">
        <f>IF(OR(DG312&lt;&gt;"*",DG369&lt;&gt;"*",DG422&lt;&gt;"*"),"Yes (" &amp; JoinAll(", ", MIDForgiving(DG312,6,LEN(DG312)-6), MIDForgiving(DG369,6,LEN(DG369)-6), MIDForgiving(DG422,6,LEN(DG422)-6))&amp;")","*")</f>
        <v>*</v>
      </c>
      <c r="DH721" s="58" t="str">
        <f>IF(OR(DH312&lt;&gt;"*",DH369&lt;&gt;"*",DH422&lt;&gt;"*"),"Yes (" &amp; JoinAll(", ", MIDForgiving(DH312,6,LEN(DH312)-6), MIDForgiving(DH369,6,LEN(DH369)-6), MIDForgiving(DH422,6,LEN(DH422)-6))&amp;")","*")</f>
        <v>*</v>
      </c>
      <c r="DI721" s="58" t="str">
        <f>IF(OR(DI312&lt;&gt;"*",DI369&lt;&gt;"*",DI422&lt;&gt;"*"),"Yes (" &amp; JoinAll(", ", MIDForgiving(DI312,6,LEN(DI312)-6), MIDForgiving(DI369,6,LEN(DI369)-6), MIDForgiving(DI422,6,LEN(DI422)-6))&amp;")","*")</f>
        <v>*</v>
      </c>
      <c r="DJ721" s="58" t="str">
        <f>IF(OR(DJ312&lt;&gt;"*",DJ369&lt;&gt;"*",DJ422&lt;&gt;"*"),"Yes (" &amp; JoinAll(", ", MIDForgiving(DJ312,6,LEN(DJ312)-6), MIDForgiving(DJ369,6,LEN(DJ369)-6), MIDForgiving(DJ422,6,LEN(DJ422)-6))&amp;")","*")</f>
        <v>*</v>
      </c>
      <c r="DK721" s="58" t="str">
        <f>IF(OR(DK312&lt;&gt;"*",DK369&lt;&gt;"*",DK422&lt;&gt;"*"),"Yes (" &amp; JoinAll(", ", MIDForgiving(DK312,6,LEN(DK312)-6), MIDForgiving(DK369,6,LEN(DK369)-6), MIDForgiving(DK422,6,LEN(DK422)-6))&amp;")","*")</f>
        <v>*</v>
      </c>
      <c r="DL721" s="58" t="str">
        <f>IF(OR(DL312&lt;&gt;"*",DL369&lt;&gt;"*",DL422&lt;&gt;"*"),"Yes (" &amp; JoinAll(", ", MIDForgiving(DL312,6,LEN(DL312)-6), MIDForgiving(DL369,6,LEN(DL369)-6), MIDForgiving(DL422,6,LEN(DL422)-6))&amp;")","*")</f>
        <v>*</v>
      </c>
      <c r="DM721" s="58" t="str">
        <f>IF(OR(DM312&lt;&gt;"*",DM369&lt;&gt;"*",DM422&lt;&gt;"*"),"Yes (" &amp; JoinAll(", ", MIDForgiving(DM312,6,LEN(DM312)-6), MIDForgiving(DM369,6,LEN(DM369)-6), MIDForgiving(DM422,6,LEN(DM422)-6))&amp;")","*")</f>
        <v>*</v>
      </c>
      <c r="DN721" s="58" t="str">
        <f>IF(OR(DN312&lt;&gt;"*",DN369&lt;&gt;"*",DN422&lt;&gt;"*"),"Yes (" &amp; JoinAll(", ", MIDForgiving(DN312,6,LEN(DN312)-6), MIDForgiving(DN369,6,LEN(DN369)-6), MIDForgiving(DN422,6,LEN(DN422)-6))&amp;")","*")</f>
        <v>*</v>
      </c>
      <c r="DO721" s="58" t="str">
        <f>IF(OR(DO312&lt;&gt;"*",DO369&lt;&gt;"*",DO422&lt;&gt;"*"),"Yes (" &amp; JoinAll(", ", MIDForgiving(DO312,6,LEN(DO312)-6), MIDForgiving(DO369,6,LEN(DO369)-6), MIDForgiving(DO422,6,LEN(DO422)-6))&amp;")","*")</f>
        <v>*</v>
      </c>
      <c r="DP721" s="58" t="str">
        <f>IF(OR(DP312&lt;&gt;"*",DP369&lt;&gt;"*",DP422&lt;&gt;"*"),"Yes (" &amp; JoinAll(", ", MIDForgiving(DP312,6,LEN(DP312)-6), MIDForgiving(DP369,6,LEN(DP369)-6), MIDForgiving(DP422,6,LEN(DP422)-6))&amp;")","*")</f>
        <v>*</v>
      </c>
      <c r="DQ721" s="58" t="str">
        <f>IF(OR(DQ312&lt;&gt;"*",DQ369&lt;&gt;"*",DQ422&lt;&gt;"*"),"Yes (" &amp; JoinAll(", ", MIDForgiving(DQ312,6,LEN(DQ312)-6), MIDForgiving(DQ369,6,LEN(DQ369)-6), MIDForgiving(DQ422,6,LEN(DQ422)-6))&amp;")","*")</f>
        <v>*</v>
      </c>
      <c r="DR721" s="58" t="str">
        <f>IF(OR(DR312&lt;&gt;"*",DR369&lt;&gt;"*",DR422&lt;&gt;"*"),"Yes (" &amp; JoinAll(", ", MIDForgiving(DR312,6,LEN(DR312)-6), MIDForgiving(DR369,6,LEN(DR369)-6), MIDForgiving(DR422,6,LEN(DR422)-6))&amp;")","*")</f>
        <v>*</v>
      </c>
      <c r="DS721" s="58" t="str">
        <f>IF(OR(DS312&lt;&gt;"*",DS369&lt;&gt;"*",DS422&lt;&gt;"*"),"Yes (" &amp; JoinAll(", ", MIDForgiving(DS312,6,LEN(DS312)-6), MIDForgiving(DS369,6,LEN(DS369)-6), MIDForgiving(DS422,6,LEN(DS422)-6))&amp;")","*")</f>
        <v>*</v>
      </c>
      <c r="DT721" s="58" t="str">
        <f>IF(OR(DT312&lt;&gt;"*",DT369&lt;&gt;"*",DT422&lt;&gt;"*"),"Yes (" &amp; JoinAll(", ", MIDForgiving(DT312,6,LEN(DT312)-6), MIDForgiving(DT369,6,LEN(DT369)-6), MIDForgiving(DT422,6,LEN(DT422)-6))&amp;")","*")</f>
        <v>*</v>
      </c>
      <c r="DU721" s="58" t="str">
        <f>IF(OR(DU312&lt;&gt;"*",DU369&lt;&gt;"*",DU422&lt;&gt;"*"),"Yes (" &amp; JoinAll(", ", MIDForgiving(DU312,6,LEN(DU312)-6), MIDForgiving(DU369,6,LEN(DU369)-6), MIDForgiving(DU422,6,LEN(DU422)-6))&amp;")","*")</f>
        <v>*</v>
      </c>
      <c r="DV721" s="58" t="str">
        <f>IF(OR(DV312&lt;&gt;"*",DV369&lt;&gt;"*",DV422&lt;&gt;"*"),"Yes (" &amp; JoinAll(", ", MIDForgiving(DV312,6,LEN(DV312)-6), MIDForgiving(DV369,6,LEN(DV369)-6), MIDForgiving(DV422,6,LEN(DV422)-6))&amp;")","*")</f>
        <v>*</v>
      </c>
      <c r="DW721" s="58" t="str">
        <f>IF(OR(DW312&lt;&gt;"*",DW369&lt;&gt;"*",DW422&lt;&gt;"*"),"Yes (" &amp; JoinAll(", ", MIDForgiving(DW312,6,LEN(DW312)-6), MIDForgiving(DW369,6,LEN(DW369)-6), MIDForgiving(DW422,6,LEN(DW422)-6))&amp;")","*")</f>
        <v>*</v>
      </c>
      <c r="DX721" s="58" t="str">
        <f>IF(OR(DX312&lt;&gt;"*",DX369&lt;&gt;"*",DX422&lt;&gt;"*"),"Yes (" &amp; JoinAll(", ", MIDForgiving(DX312,6,LEN(DX312)-6), MIDForgiving(DX369,6,LEN(DX369)-6), MIDForgiving(DX422,6,LEN(DX422)-6))&amp;")","*")</f>
        <v>*</v>
      </c>
      <c r="DY721" s="58" t="str">
        <f>IF(OR(DY312&lt;&gt;"*",DY369&lt;&gt;"*",DY422&lt;&gt;"*"),"Yes (" &amp; JoinAll(", ", MIDForgiving(DY312,6,LEN(DY312)-6), MIDForgiving(DY369,6,LEN(DY369)-6), MIDForgiving(DY422,6,LEN(DY422)-6))&amp;")","*")</f>
        <v>*</v>
      </c>
      <c r="DZ721" s="58" t="str">
        <f>IF(OR(DZ312&lt;&gt;"*",DZ369&lt;&gt;"*",DZ422&lt;&gt;"*"),"Yes (" &amp; JoinAll(", ", MIDForgiving(DZ312,6,LEN(DZ312)-6), MIDForgiving(DZ369,6,LEN(DZ369)-6), MIDForgiving(DZ422,6,LEN(DZ422)-6))&amp;")","*")</f>
        <v>*</v>
      </c>
      <c r="EA721" s="58" t="str">
        <f>IF(OR(EA312&lt;&gt;"*",EA369&lt;&gt;"*",EA422&lt;&gt;"*"),"Yes (" &amp; JoinAll(", ", MIDForgiving(EA312,6,LEN(EA312)-6), MIDForgiving(EA369,6,LEN(EA369)-6), MIDForgiving(EA422,6,LEN(EA422)-6))&amp;")","*")</f>
        <v>*</v>
      </c>
      <c r="EB721" s="58" t="str">
        <f>IF(OR(EB312&lt;&gt;"*",EB369&lt;&gt;"*",EB422&lt;&gt;"*"),"Yes (" &amp; JoinAll(", ", MIDForgiving(EB312,6,LEN(EB312)-6), MIDForgiving(EB369,6,LEN(EB369)-6), MIDForgiving(EB422,6,LEN(EB422)-6))&amp;")","*")</f>
        <v>*</v>
      </c>
      <c r="EC721" s="58" t="str">
        <f>IF(OR(EC312&lt;&gt;"*",EC369&lt;&gt;"*",EC422&lt;&gt;"*"),"Yes (" &amp; JoinAll(", ", MIDForgiving(EC312,6,LEN(EC312)-6), MIDForgiving(EC369,6,LEN(EC369)-6), MIDForgiving(EC422,6,LEN(EC422)-6))&amp;")","*")</f>
        <v>*</v>
      </c>
      <c r="ED721" s="58" t="str">
        <f>IF(OR(ED312&lt;&gt;"*",ED369&lt;&gt;"*",ED422&lt;&gt;"*"),"Yes (" &amp; JoinAll(", ", MIDForgiving(ED312,6,LEN(ED312)-6), MIDForgiving(ED369,6,LEN(ED369)-6), MIDForgiving(ED422,6,LEN(ED422)-6))&amp;")","*")</f>
        <v>*</v>
      </c>
      <c r="EE721" s="58" t="str">
        <f>IF(OR(EE312&lt;&gt;"*",EE369&lt;&gt;"*",EE422&lt;&gt;"*"),"Yes (" &amp; JoinAll(", ", MIDForgiving(EE312,6,LEN(EE312)-6), MIDForgiving(EE369,6,LEN(EE369)-6), MIDForgiving(EE422,6,LEN(EE422)-6))&amp;")","*")</f>
        <v>*</v>
      </c>
      <c r="EF721" s="58" t="str">
        <f>IF(OR(EF312&lt;&gt;"*",EF369&lt;&gt;"*",EF422&lt;&gt;"*"),"Yes (" &amp; JoinAll(", ", MIDForgiving(EF312,6,LEN(EF312)-6), MIDForgiving(EF369,6,LEN(EF369)-6), MIDForgiving(EF422,6,LEN(EF422)-6))&amp;")","*")</f>
        <v>*</v>
      </c>
      <c r="EG721" s="58" t="str">
        <f>IF(OR(EG312&lt;&gt;"*",EG369&lt;&gt;"*",EG422&lt;&gt;"*"),"Yes (" &amp; JoinAll(", ", MIDForgiving(EG312,6,LEN(EG312)-6), MIDForgiving(EG369,6,LEN(EG369)-6), MIDForgiving(EG422,6,LEN(EG422)-6))&amp;")","*")</f>
        <v>*</v>
      </c>
      <c r="EH721" s="58" t="str">
        <f>IF(OR(EH312&lt;&gt;"*",EH369&lt;&gt;"*",EH422&lt;&gt;"*"),"Yes (" &amp; JoinAll(", ", MIDForgiving(EH312,6,LEN(EH312)-6), MIDForgiving(EH369,6,LEN(EH369)-6), MIDForgiving(EH422,6,LEN(EH422)-6))&amp;")","*")</f>
        <v>*</v>
      </c>
      <c r="EI721" s="58" t="str">
        <f>IF(OR(EI312&lt;&gt;"*",EI369&lt;&gt;"*",EI422&lt;&gt;"*"),"Yes (" &amp; JoinAll(", ", MIDForgiving(EI312,6,LEN(EI312)-6), MIDForgiving(EI369,6,LEN(EI369)-6), MIDForgiving(EI422,6,LEN(EI422)-6))&amp;")","*")</f>
        <v>*</v>
      </c>
      <c r="EJ721" s="58" t="str">
        <f>IF(OR(EJ312&lt;&gt;"*",EJ369&lt;&gt;"*",EJ422&lt;&gt;"*"),"Yes (" &amp; JoinAll(", ", MIDForgiving(EJ312,6,LEN(EJ312)-6), MIDForgiving(EJ369,6,LEN(EJ369)-6), MIDForgiving(EJ422,6,LEN(EJ422)-6))&amp;")","*")</f>
        <v>*</v>
      </c>
      <c r="EK721" s="58" t="str">
        <f>IF(OR(EK312&lt;&gt;"*",EK369&lt;&gt;"*",EK422&lt;&gt;"*"),"Yes (" &amp; JoinAll(", ", MIDForgiving(EK312,6,LEN(EK312)-6), MIDForgiving(EK369,6,LEN(EK369)-6), MIDForgiving(EK422,6,LEN(EK422)-6))&amp;")","*")</f>
        <v>*</v>
      </c>
      <c r="EL721" s="109"/>
      <c r="EM721" s="109"/>
    </row>
    <row r="722" spans="1:143" s="58" customFormat="1" ht="12.75" customHeight="1" x14ac:dyDescent="0.25">
      <c r="A722" s="5"/>
      <c r="B722" s="96"/>
      <c r="C722" s="96"/>
      <c r="D722" s="96"/>
      <c r="E722" s="96"/>
      <c r="F722" s="96" t="s">
        <v>3541</v>
      </c>
      <c r="G722" s="4" t="s">
        <v>371</v>
      </c>
      <c r="H722" s="18" t="s">
        <v>5</v>
      </c>
      <c r="I722" s="18"/>
      <c r="J722" s="58" t="str">
        <f>IF(OR(J313&lt;&gt;"*",J370&lt;&gt;"*",J423&lt;&gt;"*"),"Yes (" &amp; JoinAll(", ", MIDForgiving(J313,6,LEN(J313)-6), MIDForgiving(J370,6,LEN(J370)-6), MIDForgiving(J423,6,LEN(J423)-6))&amp;")","*")</f>
        <v>*</v>
      </c>
      <c r="K722" s="58" t="str">
        <f>IF(OR(K313&lt;&gt;"*",K370&lt;&gt;"*",K423&lt;&gt;"*"),"Yes (" &amp; JoinAll(", ", MIDForgiving(K313,6,LEN(K313)-6), MIDForgiving(K370,6,LEN(K370)-6), MIDForgiving(K423,6,LEN(K423)-6))&amp;")","*")</f>
        <v>*</v>
      </c>
      <c r="L722" s="58" t="str">
        <f>IF(OR(L313&lt;&gt;"*",L370&lt;&gt;"*",L423&lt;&gt;"*"),"Yes (" &amp; JoinAll(", ", MIDForgiving(L313,6,LEN(L313)-6), MIDForgiving(L370,6,LEN(L370)-6), MIDForgiving(L423,6,LEN(L423)-6))&amp;")","*")</f>
        <v>*</v>
      </c>
      <c r="M722" s="58" t="str">
        <f>IF(OR(M313&lt;&gt;"*",M370&lt;&gt;"*",M423&lt;&gt;"*"),"Yes (" &amp; JoinAll(", ", MIDForgiving(M313,6,LEN(M313)-6), MIDForgiving(M370,6,LEN(M370)-6), MIDForgiving(M423,6,LEN(M423)-6))&amp;")","*")</f>
        <v>*</v>
      </c>
      <c r="N722" s="58" t="str">
        <f>IF(OR(N313&lt;&gt;"*",N370&lt;&gt;"*",N423&lt;&gt;"*"),"Yes (" &amp; JoinAll(", ", MIDForgiving(N313,6,LEN(N313)-6), MIDForgiving(N370,6,LEN(N370)-6), MIDForgiving(N423,6,LEN(N423)-6))&amp;")","*")</f>
        <v>*</v>
      </c>
      <c r="O722" s="58" t="str">
        <f>IF(OR(O313&lt;&gt;"*",O370&lt;&gt;"*",O423&lt;&gt;"*"),"Yes (" &amp; JoinAll(", ", MIDForgiving(O313,6,LEN(O313)-6), MIDForgiving(O370,6,LEN(O370)-6), MIDForgiving(O423,6,LEN(O423)-6))&amp;")","*")</f>
        <v>*</v>
      </c>
      <c r="P722" s="58" t="str">
        <f>IF(OR(P313&lt;&gt;"*",P370&lt;&gt;"*",P423&lt;&gt;"*"),"Yes (" &amp; JoinAll(", ", MIDForgiving(P313,6,LEN(P313)-6), MIDForgiving(P370,6,LEN(P370)-6), MIDForgiving(P423,6,LEN(P423)-6))&amp;")","*")</f>
        <v>*</v>
      </c>
      <c r="Q722" s="58" t="str">
        <f>IF(OR(Q313&lt;&gt;"*",Q370&lt;&gt;"*",Q423&lt;&gt;"*"),"Yes (" &amp; JoinAll(", ", MIDForgiving(Q313,6,LEN(Q313)-6), MIDForgiving(Q370,6,LEN(Q370)-6), MIDForgiving(Q423,6,LEN(Q423)-6))&amp;")","*")</f>
        <v>*</v>
      </c>
      <c r="R722" s="58" t="str">
        <f>IF(OR(R313&lt;&gt;"*",R370&lt;&gt;"*",R423&lt;&gt;"*"),"Yes (" &amp; JoinAll(", ", MIDForgiving(R313,6,LEN(R313)-6), MIDForgiving(R370,6,LEN(R370)-6), MIDForgiving(R423,6,LEN(R423)-6))&amp;")","*")</f>
        <v>*</v>
      </c>
      <c r="S722" s="58" t="str">
        <f>IF(OR(S313&lt;&gt;"*",S370&lt;&gt;"*",S423&lt;&gt;"*"),"Yes (" &amp; JoinAll(", ", MIDForgiving(S313,6,LEN(S313)-6), MIDForgiving(S370,6,LEN(S370)-6), MIDForgiving(S423,6,LEN(S423)-6))&amp;")","*")</f>
        <v>*</v>
      </c>
      <c r="T722" s="58" t="str">
        <f>IF(OR(T313&lt;&gt;"*",T370&lt;&gt;"*",T423&lt;&gt;"*"),"Yes (" &amp; JoinAll(", ", MIDForgiving(T313,6,LEN(T313)-6), MIDForgiving(T370,6,LEN(T370)-6), MIDForgiving(T423,6,LEN(T423)-6))&amp;")","*")</f>
        <v>*</v>
      </c>
      <c r="U722" s="58" t="str">
        <f>IF(OR(U313&lt;&gt;"*",U370&lt;&gt;"*",U423&lt;&gt;"*"),"Yes (" &amp; JoinAll(", ", MIDForgiving(U313,6,LEN(U313)-6), MIDForgiving(U370,6,LEN(U370)-6), MIDForgiving(U423,6,LEN(U423)-6))&amp;")","*")</f>
        <v>*</v>
      </c>
      <c r="V722" s="58" t="str">
        <f>IF(OR(V313&lt;&gt;"*",V370&lt;&gt;"*",V423&lt;&gt;"*"),"Yes (" &amp; JoinAll(", ", MIDForgiving(V313,6,LEN(V313)-6), MIDForgiving(V370,6,LEN(V370)-6), MIDForgiving(V423,6,LEN(V423)-6))&amp;")","*")</f>
        <v>*</v>
      </c>
      <c r="W722" s="58" t="str">
        <f>IF(OR(W313&lt;&gt;"*",W370&lt;&gt;"*",W423&lt;&gt;"*"),"Yes (" &amp; JoinAll(", ", MIDForgiving(W313,6,LEN(W313)-6), MIDForgiving(W370,6,LEN(W370)-6), MIDForgiving(W423,6,LEN(W423)-6))&amp;")","*")</f>
        <v>*</v>
      </c>
      <c r="X722" s="58" t="str">
        <f>IF(OR(X313&lt;&gt;"*",X370&lt;&gt;"*",X423&lt;&gt;"*"),"Yes (" &amp; JoinAll(", ", MIDForgiving(X313,6,LEN(X313)-6), MIDForgiving(X370,6,LEN(X370)-6), MIDForgiving(X423,6,LEN(X423)-6))&amp;")","*")</f>
        <v>*</v>
      </c>
      <c r="Y722" s="58" t="str">
        <f>IF(OR(Y313&lt;&gt;"*",Y370&lt;&gt;"*",Y423&lt;&gt;"*"),"Yes (" &amp; JoinAll(", ", MIDForgiving(Y313,6,LEN(Y313)-6), MIDForgiving(Y370,6,LEN(Y370)-6), MIDForgiving(Y423,6,LEN(Y423)-6))&amp;")","*")</f>
        <v>*</v>
      </c>
      <c r="Z722" s="58" t="str">
        <f>IF(OR(Z313&lt;&gt;"*",Z370&lt;&gt;"*",Z423&lt;&gt;"*"),"Yes (" &amp; JoinAll(", ", MIDForgiving(Z313,6,LEN(Z313)-6), MIDForgiving(Z370,6,LEN(Z370)-6), MIDForgiving(Z423,6,LEN(Z423)-6))&amp;")","*")</f>
        <v>*</v>
      </c>
      <c r="AA722" s="58" t="str">
        <f>IF(OR(AA313&lt;&gt;"*",AA370&lt;&gt;"*",AA423&lt;&gt;"*"),"Yes (" &amp; JoinAll(", ", MIDForgiving(AA313,6,LEN(AA313)-6), MIDForgiving(AA370,6,LEN(AA370)-6), MIDForgiving(AA423,6,LEN(AA423)-6))&amp;")","*")</f>
        <v>*</v>
      </c>
      <c r="AB722" s="58" t="str">
        <f>IF(OR(AB313&lt;&gt;"*",AB370&lt;&gt;"*",AB423&lt;&gt;"*"),"Yes (" &amp; JoinAll(", ", MIDForgiving(AB313,6,LEN(AB313)-6), MIDForgiving(AB370,6,LEN(AB370)-6), MIDForgiving(AB423,6,LEN(AB423)-6))&amp;")","*")</f>
        <v>*</v>
      </c>
      <c r="AC722" s="58" t="str">
        <f>IF(OR(AC313&lt;&gt;"*",AC370&lt;&gt;"*",AC423&lt;&gt;"*"),"Yes (" &amp; JoinAll(", ", MIDForgiving(AC313,6,LEN(AC313)-6), MIDForgiving(AC370,6,LEN(AC370)-6), MIDForgiving(AC423,6,LEN(AC423)-6))&amp;")","*")</f>
        <v>*</v>
      </c>
      <c r="AD722" s="58" t="str">
        <f>IF(OR(AD313&lt;&gt;"*",AD370&lt;&gt;"*",AD423&lt;&gt;"*"),"Yes (" &amp; JoinAll(", ", MIDForgiving(AD313,6,LEN(AD313)-6), MIDForgiving(AD370,6,LEN(AD370)-6), MIDForgiving(AD423,6,LEN(AD423)-6))&amp;")","*")</f>
        <v>*</v>
      </c>
      <c r="AE722" s="58" t="str">
        <f>IF(OR(AE313&lt;&gt;"*",AE370&lt;&gt;"*",AE423&lt;&gt;"*"),"Yes (" &amp; JoinAll(", ", MIDForgiving(AE313,6,LEN(AE313)-6), MIDForgiving(AE370,6,LEN(AE370)-6), MIDForgiving(AE423,6,LEN(AE423)-6))&amp;")","*")</f>
        <v>*</v>
      </c>
      <c r="AF722" s="58" t="str">
        <f>IF(OR(AF313&lt;&gt;"*",AF370&lt;&gt;"*",AF423&lt;&gt;"*"),"Yes (" &amp; JoinAll(", ", MIDForgiving(AF313,6,LEN(AF313)-6), MIDForgiving(AF370,6,LEN(AF370)-6), MIDForgiving(AF423,6,LEN(AF423)-6))&amp;")","*")</f>
        <v>*</v>
      </c>
      <c r="AG722" s="58" t="str">
        <f>IF(OR(AG313&lt;&gt;"*",AG370&lt;&gt;"*",AG423&lt;&gt;"*"),"Yes (" &amp; JoinAll(", ", MIDForgiving(AG313,6,LEN(AG313)-6), MIDForgiving(AG370,6,LEN(AG370)-6), MIDForgiving(AG423,6,LEN(AG423)-6))&amp;")","*")</f>
        <v>*</v>
      </c>
      <c r="AH722" s="58" t="str">
        <f>IF(OR(AH313&lt;&gt;"*",AH370&lt;&gt;"*",AH423&lt;&gt;"*"),"Yes (" &amp; JoinAll(", ", MIDForgiving(AH313,6,LEN(AH313)-6), MIDForgiving(AH370,6,LEN(AH370)-6), MIDForgiving(AH423,6,LEN(AH423)-6))&amp;")","*")</f>
        <v>*</v>
      </c>
      <c r="AI722" s="58" t="str">
        <f>IF(OR(AI313&lt;&gt;"*",AI370&lt;&gt;"*",AI423&lt;&gt;"*"),"Yes (" &amp; JoinAll(", ", MIDForgiving(AI313,6,LEN(AI313)-6), MIDForgiving(AI370,6,LEN(AI370)-6), MIDForgiving(AI423,6,LEN(AI423)-6))&amp;")","*")</f>
        <v>*</v>
      </c>
      <c r="AJ722" s="58" t="str">
        <f>IF(OR(AJ313&lt;&gt;"*",AJ370&lt;&gt;"*",AJ423&lt;&gt;"*"),"Yes (" &amp; JoinAll(", ", MIDForgiving(AJ313,6,LEN(AJ313)-6), MIDForgiving(AJ370,6,LEN(AJ370)-6), MIDForgiving(AJ423,6,LEN(AJ423)-6))&amp;")","*")</f>
        <v>*</v>
      </c>
      <c r="AK722" s="58" t="str">
        <f>IF(OR(AK313&lt;&gt;"*",AK370&lt;&gt;"*",AK423&lt;&gt;"*"),"Yes (" &amp; JoinAll(", ", MIDForgiving(AK313,6,LEN(AK313)-6), MIDForgiving(AK370,6,LEN(AK370)-6), MIDForgiving(AK423,6,LEN(AK423)-6))&amp;")","*")</f>
        <v>*</v>
      </c>
      <c r="AL722" s="58" t="str">
        <f>IF(OR(AL313&lt;&gt;"*",AL370&lt;&gt;"*",AL423&lt;&gt;"*"),"Yes (" &amp; JoinAll(", ", MIDForgiving(AL313,6,LEN(AL313)-6), MIDForgiving(AL370,6,LEN(AL370)-6), MIDForgiving(AL423,6,LEN(AL423)-6))&amp;")","*")</f>
        <v>*</v>
      </c>
      <c r="AM722" s="58" t="str">
        <f>IF(OR(AM313&lt;&gt;"*",AM370&lt;&gt;"*",AM423&lt;&gt;"*"),"Yes (" &amp; JoinAll(", ", MIDForgiving(AM313,6,LEN(AM313)-6), MIDForgiving(AM370,6,LEN(AM370)-6), MIDForgiving(AM423,6,LEN(AM423)-6))&amp;")","*")</f>
        <v>*</v>
      </c>
      <c r="AN722" s="58" t="str">
        <f>IF(OR(AN313&lt;&gt;"*",AN370&lt;&gt;"*",AN423&lt;&gt;"*"),"Yes (" &amp; JoinAll(", ", MIDForgiving(AN313,6,LEN(AN313)-6), MIDForgiving(AN370,6,LEN(AN370)-6), MIDForgiving(AN423,6,LEN(AN423)-6))&amp;")","*")</f>
        <v>*</v>
      </c>
      <c r="AO722" s="58" t="str">
        <f>IF(OR(AO313&lt;&gt;"*",AO370&lt;&gt;"*",AO423&lt;&gt;"*"),"Yes (" &amp; JoinAll(", ", MIDForgiving(AO313,6,LEN(AO313)-6), MIDForgiving(AO370,6,LEN(AO370)-6), MIDForgiving(AO423,6,LEN(AO423)-6))&amp;")","*")</f>
        <v>*</v>
      </c>
      <c r="AP722" s="58" t="str">
        <f>IF(OR(AP313&lt;&gt;"*",AP370&lt;&gt;"*",AP423&lt;&gt;"*"),"Yes (" &amp; JoinAll(", ", MIDForgiving(AP313,6,LEN(AP313)-6), MIDForgiving(AP370,6,LEN(AP370)-6), MIDForgiving(AP423,6,LEN(AP423)-6))&amp;")","*")</f>
        <v>*</v>
      </c>
      <c r="AQ722" s="58" t="str">
        <f>IF(OR(AQ313&lt;&gt;"*",AQ370&lt;&gt;"*",AQ423&lt;&gt;"*"),"Yes (" &amp; JoinAll(", ", MIDForgiving(AQ313,6,LEN(AQ313)-6), MIDForgiving(AQ370,6,LEN(AQ370)-6), MIDForgiving(AQ423,6,LEN(AQ423)-6))&amp;")","*")</f>
        <v>*</v>
      </c>
      <c r="AR722" s="58" t="str">
        <f>IF(OR(AR313&lt;&gt;"*",AR370&lt;&gt;"*",AR423&lt;&gt;"*"),"Yes (" &amp; JoinAll(", ", MIDForgiving(AR313,6,LEN(AR313)-6), MIDForgiving(AR370,6,LEN(AR370)-6), MIDForgiving(AR423,6,LEN(AR423)-6))&amp;")","*")</f>
        <v>*</v>
      </c>
      <c r="AS722" s="58" t="str">
        <f>IF(OR(AS313&lt;&gt;"*",AS370&lt;&gt;"*",AS423&lt;&gt;"*"),"Yes (" &amp; JoinAll(", ", MIDForgiving(AS313,6,LEN(AS313)-6), MIDForgiving(AS370,6,LEN(AS370)-6), MIDForgiving(AS423,6,LEN(AS423)-6))&amp;")","*")</f>
        <v>*</v>
      </c>
      <c r="AT722" s="58" t="str">
        <f>IF(OR(AT313&lt;&gt;"*",AT370&lt;&gt;"*",AT423&lt;&gt;"*"),"Yes (" &amp; JoinAll(", ", MIDForgiving(AT313,6,LEN(AT313)-6), MIDForgiving(AT370,6,LEN(AT370)-6), MIDForgiving(AT423,6,LEN(AT423)-6))&amp;")","*")</f>
        <v>*</v>
      </c>
      <c r="AU722" s="58" t="str">
        <f>IF(OR(AU313&lt;&gt;"*",AU370&lt;&gt;"*",AU423&lt;&gt;"*"),"Yes (" &amp; JoinAll(", ", MIDForgiving(AU313,6,LEN(AU313)-6), MIDForgiving(AU370,6,LEN(AU370)-6), MIDForgiving(AU423,6,LEN(AU423)-6))&amp;")","*")</f>
        <v>*</v>
      </c>
      <c r="AV722" s="58" t="str">
        <f>IF(OR(AV313&lt;&gt;"*",AV370&lt;&gt;"*",AV423&lt;&gt;"*"),"Yes (" &amp; JoinAll(", ", MIDForgiving(AV313,6,LEN(AV313)-6), MIDForgiving(AV370,6,LEN(AV370)-6), MIDForgiving(AV423,6,LEN(AV423)-6))&amp;")","*")</f>
        <v>*</v>
      </c>
      <c r="AW722" s="58" t="str">
        <f>IF(OR(AW313&lt;&gt;"*",AW370&lt;&gt;"*",AW423&lt;&gt;"*"),"Yes (" &amp; JoinAll(", ", MIDForgiving(AW313,6,LEN(AW313)-6), MIDForgiving(AW370,6,LEN(AW370)-6), MIDForgiving(AW423,6,LEN(AW423)-6))&amp;")","*")</f>
        <v>*</v>
      </c>
      <c r="AX722" s="58" t="str">
        <f>IF(OR(AX313&lt;&gt;"*",AX370&lt;&gt;"*",AX423&lt;&gt;"*"),"Yes (" &amp; JoinAll(", ", MIDForgiving(AX313,6,LEN(AX313)-6), MIDForgiving(AX370,6,LEN(AX370)-6), MIDForgiving(AX423,6,LEN(AX423)-6))&amp;")","*")</f>
        <v>*</v>
      </c>
      <c r="AY722" s="58" t="str">
        <f>IF(OR(AY313&lt;&gt;"*",AY370&lt;&gt;"*",AY423&lt;&gt;"*"),"Yes (" &amp; JoinAll(", ", MIDForgiving(AY313,6,LEN(AY313)-6), MIDForgiving(AY370,6,LEN(AY370)-6), MIDForgiving(AY423,6,LEN(AY423)-6))&amp;")","*")</f>
        <v>*</v>
      </c>
      <c r="AZ722" s="58" t="str">
        <f>IF(OR(AZ313&lt;&gt;"*",AZ370&lt;&gt;"*",AZ423&lt;&gt;"*"),"Yes (" &amp; JoinAll(", ", MIDForgiving(AZ313,6,LEN(AZ313)-6), MIDForgiving(AZ370,6,LEN(AZ370)-6), MIDForgiving(AZ423,6,LEN(AZ423)-6))&amp;")","*")</f>
        <v>*</v>
      </c>
      <c r="BA722" s="58" t="str">
        <f>IF(OR(BA313&lt;&gt;"*",BA370&lt;&gt;"*",BA423&lt;&gt;"*"),"Yes (" &amp; JoinAll(", ", MIDForgiving(BA313,6,LEN(BA313)-6), MIDForgiving(BA370,6,LEN(BA370)-6), MIDForgiving(BA423,6,LEN(BA423)-6))&amp;")","*")</f>
        <v>*</v>
      </c>
      <c r="BB722" s="58" t="str">
        <f>IF(OR(BB313&lt;&gt;"*",BB370&lt;&gt;"*",BB423&lt;&gt;"*"),"Yes (" &amp; JoinAll(", ", MIDForgiving(BB313,6,LEN(BB313)-6), MIDForgiving(BB370,6,LEN(BB370)-6), MIDForgiving(BB423,6,LEN(BB423)-6))&amp;")","*")</f>
        <v>*</v>
      </c>
      <c r="BC722" s="58" t="str">
        <f>IF(OR(BC313&lt;&gt;"*",BC370&lt;&gt;"*",BC423&lt;&gt;"*"),"Yes (" &amp; JoinAll(", ", MIDForgiving(BC313,6,LEN(BC313)-6), MIDForgiving(BC370,6,LEN(BC370)-6), MIDForgiving(BC423,6,LEN(BC423)-6))&amp;")","*")</f>
        <v>*</v>
      </c>
      <c r="BD722" s="58" t="str">
        <f>IF(OR(BD313&lt;&gt;"*",BD370&lt;&gt;"*",BD423&lt;&gt;"*"),"Yes (" &amp; JoinAll(", ", MIDForgiving(BD313,6,LEN(BD313)-6), MIDForgiving(BD370,6,LEN(BD370)-6), MIDForgiving(BD423,6,LEN(BD423)-6))&amp;")","*")</f>
        <v>*</v>
      </c>
      <c r="BE722" s="58" t="str">
        <f>IF(OR(BE313&lt;&gt;"*",BE370&lt;&gt;"*",BE423&lt;&gt;"*"),"Yes (" &amp; JoinAll(", ", MIDForgiving(BE313,6,LEN(BE313)-6), MIDForgiving(BE370,6,LEN(BE370)-6), MIDForgiving(BE423,6,LEN(BE423)-6))&amp;")","*")</f>
        <v>*</v>
      </c>
      <c r="BF722" s="58" t="str">
        <f>IF(OR(BF313&lt;&gt;"*",BF370&lt;&gt;"*",BF423&lt;&gt;"*"),"Yes (" &amp; JoinAll(", ", MIDForgiving(BF313,6,LEN(BF313)-6), MIDForgiving(BF370,6,LEN(BF370)-6), MIDForgiving(BF423,6,LEN(BF423)-6))&amp;")","*")</f>
        <v>*</v>
      </c>
      <c r="BG722" s="58" t="str">
        <f>IF(OR(BG313&lt;&gt;"*",BG370&lt;&gt;"*",BG423&lt;&gt;"*"),"Yes (" &amp; JoinAll(", ", MIDForgiving(BG313,6,LEN(BG313)-6), MIDForgiving(BG370,6,LEN(BG370)-6), MIDForgiving(BG423,6,LEN(BG423)-6))&amp;")","*")</f>
        <v>*</v>
      </c>
      <c r="BH722" s="58" t="str">
        <f>IF(OR(BH313&lt;&gt;"*",BH370&lt;&gt;"*",BH423&lt;&gt;"*"),"Yes (" &amp; JoinAll(", ", MIDForgiving(BH313,6,LEN(BH313)-6), MIDForgiving(BH370,6,LEN(BH370)-6), MIDForgiving(BH423,6,LEN(BH423)-6))&amp;")","*")</f>
        <v>*</v>
      </c>
      <c r="BI722" s="58" t="str">
        <f>IF(OR(BI313&lt;&gt;"*",BI370&lt;&gt;"*",BI423&lt;&gt;"*"),"Yes (" &amp; JoinAll(", ", MIDForgiving(BI313,6,LEN(BI313)-6), MIDForgiving(BI370,6,LEN(BI370)-6), MIDForgiving(BI423,6,LEN(BI423)-6))&amp;")","*")</f>
        <v>Yes (HTTPS)</v>
      </c>
      <c r="BJ722" s="58" t="str">
        <f>IF(OR(BJ313&lt;&gt;"*",BJ370&lt;&gt;"*",BJ423&lt;&gt;"*"),"Yes (" &amp; JoinAll(", ", MIDForgiving(BJ313,6,LEN(BJ313)-6), MIDForgiving(BJ370,6,LEN(BJ370)-6), MIDForgiving(BJ423,6,LEN(BJ423)-6))&amp;")","*")</f>
        <v>*</v>
      </c>
      <c r="BK722" s="58" t="str">
        <f>IF(OR(BK313&lt;&gt;"*",BK370&lt;&gt;"*",BK423&lt;&gt;"*"),"Yes (" &amp; JoinAll(", ", MIDForgiving(BK313,6,LEN(BK313)-6), MIDForgiving(BK370,6,LEN(BK370)-6), MIDForgiving(BK423,6,LEN(BK423)-6))&amp;")","*")</f>
        <v>*</v>
      </c>
      <c r="BL722" s="58" t="str">
        <f>IF(OR(BL313&lt;&gt;"*",BL370&lt;&gt;"*",BL423&lt;&gt;"*"),"Yes (" &amp; JoinAll(", ", MIDForgiving(BL313,6,LEN(BL313)-6), MIDForgiving(BL370,6,LEN(BL370)-6), MIDForgiving(BL423,6,LEN(BL423)-6))&amp;")","*")</f>
        <v>*</v>
      </c>
      <c r="BM722" s="58" t="str">
        <f>IF(OR(BM313&lt;&gt;"*",BM370&lt;&gt;"*",BM423&lt;&gt;"*"),"Yes (" &amp; JoinAll(", ", MIDForgiving(BM313,6,LEN(BM313)-6), MIDForgiving(BM370,6,LEN(BM370)-6), MIDForgiving(BM423,6,LEN(BM423)-6))&amp;")","*")</f>
        <v>*</v>
      </c>
      <c r="BN722" s="58" t="str">
        <f>IF(OR(BN313&lt;&gt;"*",BN370&lt;&gt;"*",BN423&lt;&gt;"*"),"Yes (" &amp; JoinAll(", ", MIDForgiving(BN313,6,LEN(BN313)-6), MIDForgiving(BN370,6,LEN(BN370)-6), MIDForgiving(BN423,6,LEN(BN423)-6))&amp;")","*")</f>
        <v>*</v>
      </c>
      <c r="BO722" s="58" t="str">
        <f>IF(OR(BO313&lt;&gt;"*",BO370&lt;&gt;"*",BO423&lt;&gt;"*"),"Yes (" &amp; JoinAll(", ", MIDForgiving(BO313,6,LEN(BO313)-6), MIDForgiving(BO370,6,LEN(BO370)-6), MIDForgiving(BO423,6,LEN(BO423)-6))&amp;")","*")</f>
        <v>*</v>
      </c>
      <c r="BP722" s="58" t="str">
        <f>IF(OR(BP313&lt;&gt;"*",BP370&lt;&gt;"*",BP423&lt;&gt;"*"),"Yes (" &amp; JoinAll(", ", MIDForgiving(BP313,6,LEN(BP313)-6), MIDForgiving(BP370,6,LEN(BP370)-6), MIDForgiving(BP423,6,LEN(BP423)-6))&amp;")","*")</f>
        <v>*</v>
      </c>
      <c r="BQ722" s="58" t="str">
        <f>IF(OR(BQ313&lt;&gt;"*",BQ370&lt;&gt;"*",BQ423&lt;&gt;"*"),"Yes (" &amp; JoinAll(", ", MIDForgiving(BQ313,6,LEN(BQ313)-6), MIDForgiving(BQ370,6,LEN(BQ370)-6), MIDForgiving(BQ423,6,LEN(BQ423)-6))&amp;")","*")</f>
        <v>*</v>
      </c>
      <c r="BR722" s="58" t="str">
        <f>IF(OR(BR313&lt;&gt;"*",BR370&lt;&gt;"*",BR423&lt;&gt;"*"),"Yes (" &amp; JoinAll(", ", MIDForgiving(BR313,6,LEN(BR313)-6), MIDForgiving(BR370,6,LEN(BR370)-6), MIDForgiving(BR423,6,LEN(BR423)-6))&amp;")","*")</f>
        <v>*</v>
      </c>
      <c r="BS722" s="58" t="str">
        <f>IF(OR(BS313&lt;&gt;"*",BS370&lt;&gt;"*",BS423&lt;&gt;"*"),"Yes (" &amp; JoinAll(", ", MIDForgiving(BS313,6,LEN(BS313)-6), MIDForgiving(BS370,6,LEN(BS370)-6), MIDForgiving(BS423,6,LEN(BS423)-6))&amp;")","*")</f>
        <v>*</v>
      </c>
      <c r="BT722" s="58" t="str">
        <f>IF(OR(BT313&lt;&gt;"*",BT370&lt;&gt;"*",BT423&lt;&gt;"*"),"Yes (" &amp; JoinAll(", ", MIDForgiving(BT313,6,LEN(BT313)-6), MIDForgiving(BT370,6,LEN(BT370)-6), MIDForgiving(BT423,6,LEN(BT423)-6))&amp;")","*")</f>
        <v>*</v>
      </c>
      <c r="BU722" s="58" t="str">
        <f>IF(OR(BU313&lt;&gt;"*",BU370&lt;&gt;"*",BU423&lt;&gt;"*"),"Yes (" &amp; JoinAll(", ", MIDForgiving(BU313,6,LEN(BU313)-6), MIDForgiving(BU370,6,LEN(BU370)-6), MIDForgiving(BU423,6,LEN(BU423)-6))&amp;")","*")</f>
        <v>*</v>
      </c>
      <c r="BV722" s="58" t="str">
        <f>IF(OR(BV313&lt;&gt;"*",BV370&lt;&gt;"*",BV423&lt;&gt;"*"),"Yes (" &amp; JoinAll(", ", MIDForgiving(BV313,6,LEN(BV313)-6), MIDForgiving(BV370,6,LEN(BV370)-6), MIDForgiving(BV423,6,LEN(BV423)-6))&amp;")","*")</f>
        <v>*</v>
      </c>
      <c r="BW722" s="58" t="str">
        <f>IF(OR(BW313&lt;&gt;"*",BW370&lt;&gt;"*",BW423&lt;&gt;"*"),"Yes (" &amp; JoinAll(", ", MIDForgiving(BW313,6,LEN(BW313)-6), MIDForgiving(BW370,6,LEN(BW370)-6), MIDForgiving(BW423,6,LEN(BW423)-6))&amp;")","*")</f>
        <v>*</v>
      </c>
      <c r="BX722" s="58" t="str">
        <f>IF(OR(BX313&lt;&gt;"*",BX370&lt;&gt;"*",BX423&lt;&gt;"*"),"Yes (" &amp; JoinAll(", ", MIDForgiving(BX313,6,LEN(BX313)-6), MIDForgiving(BX370,6,LEN(BX370)-6), MIDForgiving(BX423,6,LEN(BX423)-6))&amp;")","*")</f>
        <v>*</v>
      </c>
      <c r="BY722" s="58" t="str">
        <f>IF(OR(BY313&lt;&gt;"*",BY370&lt;&gt;"*",BY423&lt;&gt;"*"),"Yes (" &amp; JoinAll(", ", MIDForgiving(BY313,6,LEN(BY313)-6), MIDForgiving(BY370,6,LEN(BY370)-6), MIDForgiving(BY423,6,LEN(BY423)-6))&amp;")","*")</f>
        <v>*</v>
      </c>
      <c r="BZ722" s="58" t="str">
        <f>IF(OR(BZ313&lt;&gt;"*",BZ370&lt;&gt;"*",BZ423&lt;&gt;"*"),"Yes (" &amp; JoinAll(", ", MIDForgiving(BZ313,6,LEN(BZ313)-6), MIDForgiving(BZ370,6,LEN(BZ370)-6), MIDForgiving(BZ423,6,LEN(BZ423)-6))&amp;")","*")</f>
        <v>*</v>
      </c>
      <c r="CA722" s="58" t="str">
        <f>IF(OR(CA313&lt;&gt;"*",CA370&lt;&gt;"*",CA423&lt;&gt;"*"),"Yes (" &amp; JoinAll(", ", MIDForgiving(CA313,6,LEN(CA313)-6), MIDForgiving(CA370,6,LEN(CA370)-6), MIDForgiving(CA423,6,LEN(CA423)-6))&amp;")","*")</f>
        <v>*</v>
      </c>
      <c r="CB722" s="58" t="str">
        <f>IF(OR(CB313&lt;&gt;"*",CB370&lt;&gt;"*",CB423&lt;&gt;"*"),"Yes (" &amp; JoinAll(", ", MIDForgiving(CB313,6,LEN(CB313)-6), MIDForgiving(CB370,6,LEN(CB370)-6), MIDForgiving(CB423,6,LEN(CB423)-6))&amp;")","*")</f>
        <v>*</v>
      </c>
      <c r="CC722" s="58" t="str">
        <f>IF(OR(CC313&lt;&gt;"*",CC370&lt;&gt;"*",CC423&lt;&gt;"*"),"Yes (" &amp; JoinAll(", ", MIDForgiving(CC313,6,LEN(CC313)-6), MIDForgiving(CC370,6,LEN(CC370)-6), MIDForgiving(CC423,6,LEN(CC423)-6))&amp;")","*")</f>
        <v>*</v>
      </c>
      <c r="CD722" s="58" t="str">
        <f>IF(OR(CD313&lt;&gt;"*",CD370&lt;&gt;"*",CD423&lt;&gt;"*"),"Yes (" &amp; JoinAll(", ", MIDForgiving(CD313,6,LEN(CD313)-6), MIDForgiving(CD370,6,LEN(CD370)-6), MIDForgiving(CD423,6,LEN(CD423)-6))&amp;")","*")</f>
        <v>*</v>
      </c>
      <c r="CE722" s="58" t="str">
        <f>IF(OR(CE313&lt;&gt;"*",CE370&lt;&gt;"*",CE423&lt;&gt;"*"),"Yes (" &amp; JoinAll(", ", MIDForgiving(CE313,6,LEN(CE313)-6), MIDForgiving(CE370,6,LEN(CE370)-6), MIDForgiving(CE423,6,LEN(CE423)-6))&amp;")","*")</f>
        <v>*</v>
      </c>
      <c r="CF722" s="58" t="str">
        <f>IF(OR(CF313&lt;&gt;"*",CF370&lt;&gt;"*",CF423&lt;&gt;"*"),"Yes (" &amp; JoinAll(", ", MIDForgiving(CF313,6,LEN(CF313)-6), MIDForgiving(CF370,6,LEN(CF370)-6), MIDForgiving(CF423,6,LEN(CF423)-6))&amp;")","*")</f>
        <v>*</v>
      </c>
      <c r="CG722" s="58" t="str">
        <f>IF(OR(CG313&lt;&gt;"*",CG370&lt;&gt;"*",CG423&lt;&gt;"*"),"Yes (" &amp; JoinAll(", ", MIDForgiving(CG313,6,LEN(CG313)-6), MIDForgiving(CG370,6,LEN(CG370)-6), MIDForgiving(CG423,6,LEN(CG423)-6))&amp;")","*")</f>
        <v>*</v>
      </c>
      <c r="CH722" s="58" t="str">
        <f>IF(OR(CH313&lt;&gt;"*",CH370&lt;&gt;"*",CH423&lt;&gt;"*"),"Yes (" &amp; JoinAll(", ", MIDForgiving(CH313,6,LEN(CH313)-6), MIDForgiving(CH370,6,LEN(CH370)-6), MIDForgiving(CH423,6,LEN(CH423)-6))&amp;")","*")</f>
        <v>*</v>
      </c>
      <c r="CI722" s="58" t="str">
        <f>IF(OR(CI313&lt;&gt;"*",CI370&lt;&gt;"*",CI423&lt;&gt;"*"),"Yes (" &amp; JoinAll(", ", MIDForgiving(CI313,6,LEN(CI313)-6), MIDForgiving(CI370,6,LEN(CI370)-6), MIDForgiving(CI423,6,LEN(CI423)-6))&amp;")","*")</f>
        <v>*</v>
      </c>
      <c r="CJ722" s="58" t="str">
        <f>IF(OR(CJ313&lt;&gt;"*",CJ370&lt;&gt;"*",CJ423&lt;&gt;"*"),"Yes (" &amp; JoinAll(", ", MIDForgiving(CJ313,6,LEN(CJ313)-6), MIDForgiving(CJ370,6,LEN(CJ370)-6), MIDForgiving(CJ423,6,LEN(CJ423)-6))&amp;")","*")</f>
        <v>*</v>
      </c>
      <c r="CK722" s="58" t="str">
        <f>IF(OR(CK313&lt;&gt;"*",CK370&lt;&gt;"*",CK423&lt;&gt;"*"),"Yes (" &amp; JoinAll(", ", MIDForgiving(CK313,6,LEN(CK313)-6), MIDForgiving(CK370,6,LEN(CK370)-6), MIDForgiving(CK423,6,LEN(CK423)-6))&amp;")","*")</f>
        <v>*</v>
      </c>
      <c r="CL722" s="58" t="str">
        <f>IF(OR(CL313&lt;&gt;"*",CL370&lt;&gt;"*",CL423&lt;&gt;"*"),"Yes (" &amp; JoinAll(", ", MIDForgiving(CL313,6,LEN(CL313)-6), MIDForgiving(CL370,6,LEN(CL370)-6), MIDForgiving(CL423,6,LEN(CL423)-6))&amp;")","*")</f>
        <v>*</v>
      </c>
      <c r="CM722" s="58" t="str">
        <f>IF(OR(CM313&lt;&gt;"*",CM370&lt;&gt;"*",CM423&lt;&gt;"*"),"Yes (" &amp; JoinAll(", ", MIDForgiving(CM313,6,LEN(CM313)-6), MIDForgiving(CM370,6,LEN(CM370)-6), MIDForgiving(CM423,6,LEN(CM423)-6))&amp;")","*")</f>
        <v>*</v>
      </c>
      <c r="CN722" s="58" t="str">
        <f>IF(OR(CN313&lt;&gt;"*",CN370&lt;&gt;"*",CN423&lt;&gt;"*"),"Yes (" &amp; JoinAll(", ", MIDForgiving(CN313,6,LEN(CN313)-6), MIDForgiving(CN370,6,LEN(CN370)-6), MIDForgiving(CN423,6,LEN(CN423)-6))&amp;")","*")</f>
        <v>*</v>
      </c>
      <c r="CO722" s="58" t="str">
        <f>IF(OR(CO313&lt;&gt;"*",CO370&lt;&gt;"*",CO423&lt;&gt;"*"),"Yes (" &amp; JoinAll(", ", MIDForgiving(CO313,6,LEN(CO313)-6), MIDForgiving(CO370,6,LEN(CO370)-6), MIDForgiving(CO423,6,LEN(CO423)-6))&amp;")","*")</f>
        <v>*</v>
      </c>
      <c r="CP722" s="58" t="str">
        <f>IF(OR(CP313&lt;&gt;"*",CP370&lt;&gt;"*",CP423&lt;&gt;"*"),"Yes (" &amp; JoinAll(", ", MIDForgiving(CP313,6,LEN(CP313)-6), MIDForgiving(CP370,6,LEN(CP370)-6), MIDForgiving(CP423,6,LEN(CP423)-6))&amp;")","*")</f>
        <v>*</v>
      </c>
      <c r="CQ722" s="58" t="str">
        <f>IF(OR(CQ313&lt;&gt;"*",CQ370&lt;&gt;"*",CQ423&lt;&gt;"*"),"Yes (" &amp; JoinAll(", ", MIDForgiving(CQ313,6,LEN(CQ313)-6), MIDForgiving(CQ370,6,LEN(CQ370)-6), MIDForgiving(CQ423,6,LEN(CQ423)-6))&amp;")","*")</f>
        <v>*</v>
      </c>
      <c r="CR722" s="58" t="str">
        <f>IF(OR(CR313&lt;&gt;"*",CR370&lt;&gt;"*",CR423&lt;&gt;"*"),"Yes (" &amp; JoinAll(", ", MIDForgiving(CR313,6,LEN(CR313)-6), MIDForgiving(CR370,6,LEN(CR370)-6), MIDForgiving(CR423,6,LEN(CR423)-6))&amp;")","*")</f>
        <v>*</v>
      </c>
      <c r="CS722" s="58" t="str">
        <f>IF(OR(CS313&lt;&gt;"*",CS370&lt;&gt;"*",CS423&lt;&gt;"*"),"Yes (" &amp; JoinAll(", ", MIDForgiving(CS313,6,LEN(CS313)-6), MIDForgiving(CS370,6,LEN(CS370)-6), MIDForgiving(CS423,6,LEN(CS423)-6))&amp;")","*")</f>
        <v>*</v>
      </c>
      <c r="CT722" s="58" t="str">
        <f>IF(OR(CT313&lt;&gt;"*",CT370&lt;&gt;"*",CT423&lt;&gt;"*"),"Yes (" &amp; JoinAll(", ", MIDForgiving(CT313,6,LEN(CT313)-6), MIDForgiving(CT370,6,LEN(CT370)-6), MIDForgiving(CT423,6,LEN(CT423)-6))&amp;")","*")</f>
        <v>*</v>
      </c>
      <c r="CU722" s="58" t="str">
        <f>IF(OR(CU313&lt;&gt;"*",CU370&lt;&gt;"*",CU423&lt;&gt;"*"),"Yes (" &amp; JoinAll(", ", MIDForgiving(CU313,6,LEN(CU313)-6), MIDForgiving(CU370,6,LEN(CU370)-6), MIDForgiving(CU423,6,LEN(CU423)-6))&amp;")","*")</f>
        <v>*</v>
      </c>
      <c r="CV722" s="58" t="str">
        <f>IF(OR(CV313&lt;&gt;"*",CV370&lt;&gt;"*",CV423&lt;&gt;"*"),"Yes (" &amp; JoinAll(", ", MIDForgiving(CV313,6,LEN(CV313)-6), MIDForgiving(CV370,6,LEN(CV370)-6), MIDForgiving(CV423,6,LEN(CV423)-6))&amp;")","*")</f>
        <v>*</v>
      </c>
      <c r="CW722" s="58" t="str">
        <f>IF(OR(CW313&lt;&gt;"*",CW370&lt;&gt;"*",CW423&lt;&gt;"*"),"Yes (" &amp; JoinAll(", ", MIDForgiving(CW313,6,LEN(CW313)-6), MIDForgiving(CW370,6,LEN(CW370)-6), MIDForgiving(CW423,6,LEN(CW423)-6))&amp;")","*")</f>
        <v>*</v>
      </c>
      <c r="CX722" s="58" t="str">
        <f>IF(OR(CX313&lt;&gt;"*",CX370&lt;&gt;"*",CX423&lt;&gt;"*"),"Yes (" &amp; JoinAll(", ", MIDForgiving(CX313,6,LEN(CX313)-6), MIDForgiving(CX370,6,LEN(CX370)-6), MIDForgiving(CX423,6,LEN(CX423)-6))&amp;")","*")</f>
        <v>*</v>
      </c>
      <c r="CY722" s="58" t="str">
        <f>IF(OR(CY313&lt;&gt;"*",CY370&lt;&gt;"*",CY423&lt;&gt;"*"),"Yes (" &amp; JoinAll(", ", MIDForgiving(CY313,6,LEN(CY313)-6), MIDForgiving(CY370,6,LEN(CY370)-6), MIDForgiving(CY423,6,LEN(CY423)-6))&amp;")","*")</f>
        <v>*</v>
      </c>
      <c r="CZ722" s="58" t="str">
        <f>IF(OR(CZ313&lt;&gt;"*",CZ370&lt;&gt;"*",CZ423&lt;&gt;"*"),"Yes (" &amp; JoinAll(", ", MIDForgiving(CZ313,6,LEN(CZ313)-6), MIDForgiving(CZ370,6,LEN(CZ370)-6), MIDForgiving(CZ423,6,LEN(CZ423)-6))&amp;")","*")</f>
        <v>*</v>
      </c>
      <c r="DA722" s="58" t="str">
        <f>IF(OR(DA313&lt;&gt;"*",DA370&lt;&gt;"*",DA423&lt;&gt;"*"),"Yes (" &amp; JoinAll(", ", MIDForgiving(DA313,6,LEN(DA313)-6), MIDForgiving(DA370,6,LEN(DA370)-6), MIDForgiving(DA423,6,LEN(DA423)-6))&amp;")","*")</f>
        <v>*</v>
      </c>
      <c r="DB722" s="58" t="str">
        <f>IF(OR(DB313&lt;&gt;"*",DB370&lt;&gt;"*",DB423&lt;&gt;"*"),"Yes (" &amp; JoinAll(", ", MIDForgiving(DB313,6,LEN(DB313)-6), MIDForgiving(DB370,6,LEN(DB370)-6), MIDForgiving(DB423,6,LEN(DB423)-6))&amp;")","*")</f>
        <v>*</v>
      </c>
      <c r="DC722" s="58" t="str">
        <f>IF(OR(DC313&lt;&gt;"*",DC370&lt;&gt;"*",DC423&lt;&gt;"*"),"Yes (" &amp; JoinAll(", ", MIDForgiving(DC313,6,LEN(DC313)-6), MIDForgiving(DC370,6,LEN(DC370)-6), MIDForgiving(DC423,6,LEN(DC423)-6))&amp;")","*")</f>
        <v>*</v>
      </c>
      <c r="DD722" s="58" t="str">
        <f>IF(OR(DD313&lt;&gt;"*",DD370&lt;&gt;"*",DD423&lt;&gt;"*"),"Yes (" &amp; JoinAll(", ", MIDForgiving(DD313,6,LEN(DD313)-6), MIDForgiving(DD370,6,LEN(DD370)-6), MIDForgiving(DD423,6,LEN(DD423)-6))&amp;")","*")</f>
        <v>*</v>
      </c>
      <c r="DE722" s="58" t="str">
        <f>IF(OR(DE313&lt;&gt;"*",DE370&lt;&gt;"*",DE423&lt;&gt;"*"),"Yes (" &amp; JoinAll(", ", MIDForgiving(DE313,6,LEN(DE313)-6), MIDForgiving(DE370,6,LEN(DE370)-6), MIDForgiving(DE423,6,LEN(DE423)-6))&amp;")","*")</f>
        <v>*</v>
      </c>
      <c r="DF722" s="58" t="str">
        <f>IF(OR(DF313&lt;&gt;"*",DF370&lt;&gt;"*",DF423&lt;&gt;"*"),"Yes (" &amp; JoinAll(", ", MIDForgiving(DF313,6,LEN(DF313)-6), MIDForgiving(DF370,6,LEN(DF370)-6), MIDForgiving(DF423,6,LEN(DF423)-6))&amp;")","*")</f>
        <v>*</v>
      </c>
      <c r="DG722" s="58" t="str">
        <f>IF(OR(DG313&lt;&gt;"*",DG370&lt;&gt;"*",DG423&lt;&gt;"*"),"Yes (" &amp; JoinAll(", ", MIDForgiving(DG313,6,LEN(DG313)-6), MIDForgiving(DG370,6,LEN(DG370)-6), MIDForgiving(DG423,6,LEN(DG423)-6))&amp;")","*")</f>
        <v>*</v>
      </c>
      <c r="DH722" s="58" t="str">
        <f>IF(OR(DH313&lt;&gt;"*",DH370&lt;&gt;"*",DH423&lt;&gt;"*"),"Yes (" &amp; JoinAll(", ", MIDForgiving(DH313,6,LEN(DH313)-6), MIDForgiving(DH370,6,LEN(DH370)-6), MIDForgiving(DH423,6,LEN(DH423)-6))&amp;")","*")</f>
        <v>*</v>
      </c>
      <c r="DI722" s="58" t="str">
        <f>IF(OR(DI313&lt;&gt;"*",DI370&lt;&gt;"*",DI423&lt;&gt;"*"),"Yes (" &amp; JoinAll(", ", MIDForgiving(DI313,6,LEN(DI313)-6), MIDForgiving(DI370,6,LEN(DI370)-6), MIDForgiving(DI423,6,LEN(DI423)-6))&amp;")","*")</f>
        <v>*</v>
      </c>
      <c r="DJ722" s="58" t="str">
        <f>IF(OR(DJ313&lt;&gt;"*",DJ370&lt;&gt;"*",DJ423&lt;&gt;"*"),"Yes (" &amp; JoinAll(", ", MIDForgiving(DJ313,6,LEN(DJ313)-6), MIDForgiving(DJ370,6,LEN(DJ370)-6), MIDForgiving(DJ423,6,LEN(DJ423)-6))&amp;")","*")</f>
        <v>*</v>
      </c>
      <c r="DK722" s="58" t="str">
        <f>IF(OR(DK313&lt;&gt;"*",DK370&lt;&gt;"*",DK423&lt;&gt;"*"),"Yes (" &amp; JoinAll(", ", MIDForgiving(DK313,6,LEN(DK313)-6), MIDForgiving(DK370,6,LEN(DK370)-6), MIDForgiving(DK423,6,LEN(DK423)-6))&amp;")","*")</f>
        <v>*</v>
      </c>
      <c r="DL722" s="58" t="str">
        <f>IF(OR(DL313&lt;&gt;"*",DL370&lt;&gt;"*",DL423&lt;&gt;"*"),"Yes (" &amp; JoinAll(", ", MIDForgiving(DL313,6,LEN(DL313)-6), MIDForgiving(DL370,6,LEN(DL370)-6), MIDForgiving(DL423,6,LEN(DL423)-6))&amp;")","*")</f>
        <v>*</v>
      </c>
      <c r="DM722" s="58" t="str">
        <f>IF(OR(DM313&lt;&gt;"*",DM370&lt;&gt;"*",DM423&lt;&gt;"*"),"Yes (" &amp; JoinAll(", ", MIDForgiving(DM313,6,LEN(DM313)-6), MIDForgiving(DM370,6,LEN(DM370)-6), MIDForgiving(DM423,6,LEN(DM423)-6))&amp;")","*")</f>
        <v>*</v>
      </c>
      <c r="DN722" s="58" t="str">
        <f>IF(OR(DN313&lt;&gt;"*",DN370&lt;&gt;"*",DN423&lt;&gt;"*"),"Yes (" &amp; JoinAll(", ", MIDForgiving(DN313,6,LEN(DN313)-6), MIDForgiving(DN370,6,LEN(DN370)-6), MIDForgiving(DN423,6,LEN(DN423)-6))&amp;")","*")</f>
        <v>*</v>
      </c>
      <c r="DO722" s="58" t="str">
        <f>IF(OR(DO313&lt;&gt;"*",DO370&lt;&gt;"*",DO423&lt;&gt;"*"),"Yes (" &amp; JoinAll(", ", MIDForgiving(DO313,6,LEN(DO313)-6), MIDForgiving(DO370,6,LEN(DO370)-6), MIDForgiving(DO423,6,LEN(DO423)-6))&amp;")","*")</f>
        <v>*</v>
      </c>
      <c r="DP722" s="58" t="str">
        <f>IF(OR(DP313&lt;&gt;"*",DP370&lt;&gt;"*",DP423&lt;&gt;"*"),"Yes (" &amp; JoinAll(", ", MIDForgiving(DP313,6,LEN(DP313)-6), MIDForgiving(DP370,6,LEN(DP370)-6), MIDForgiving(DP423,6,LEN(DP423)-6))&amp;")","*")</f>
        <v>*</v>
      </c>
      <c r="DQ722" s="58" t="str">
        <f>IF(OR(DQ313&lt;&gt;"*",DQ370&lt;&gt;"*",DQ423&lt;&gt;"*"),"Yes (" &amp; JoinAll(", ", MIDForgiving(DQ313,6,LEN(DQ313)-6), MIDForgiving(DQ370,6,LEN(DQ370)-6), MIDForgiving(DQ423,6,LEN(DQ423)-6))&amp;")","*")</f>
        <v>*</v>
      </c>
      <c r="DR722" s="58" t="str">
        <f>IF(OR(DR313&lt;&gt;"*",DR370&lt;&gt;"*",DR423&lt;&gt;"*"),"Yes (" &amp; JoinAll(", ", MIDForgiving(DR313,6,LEN(DR313)-6), MIDForgiving(DR370,6,LEN(DR370)-6), MIDForgiving(DR423,6,LEN(DR423)-6))&amp;")","*")</f>
        <v>*</v>
      </c>
      <c r="DS722" s="58" t="str">
        <f>IF(OR(DS313&lt;&gt;"*",DS370&lt;&gt;"*",DS423&lt;&gt;"*"),"Yes (" &amp; JoinAll(", ", MIDForgiving(DS313,6,LEN(DS313)-6), MIDForgiving(DS370,6,LEN(DS370)-6), MIDForgiving(DS423,6,LEN(DS423)-6))&amp;")","*")</f>
        <v>*</v>
      </c>
      <c r="DT722" s="58" t="str">
        <f>IF(OR(DT313&lt;&gt;"*",DT370&lt;&gt;"*",DT423&lt;&gt;"*"),"Yes (" &amp; JoinAll(", ", MIDForgiving(DT313,6,LEN(DT313)-6), MIDForgiving(DT370,6,LEN(DT370)-6), MIDForgiving(DT423,6,LEN(DT423)-6))&amp;")","*")</f>
        <v>*</v>
      </c>
      <c r="DU722" s="58" t="str">
        <f>IF(OR(DU313&lt;&gt;"*",DU370&lt;&gt;"*",DU423&lt;&gt;"*"),"Yes (" &amp; JoinAll(", ", MIDForgiving(DU313,6,LEN(DU313)-6), MIDForgiving(DU370,6,LEN(DU370)-6), MIDForgiving(DU423,6,LEN(DU423)-6))&amp;")","*")</f>
        <v>*</v>
      </c>
      <c r="DV722" s="58" t="str">
        <f>IF(OR(DV313&lt;&gt;"*",DV370&lt;&gt;"*",DV423&lt;&gt;"*"),"Yes (" &amp; JoinAll(", ", MIDForgiving(DV313,6,LEN(DV313)-6), MIDForgiving(DV370,6,LEN(DV370)-6), MIDForgiving(DV423,6,LEN(DV423)-6))&amp;")","*")</f>
        <v>*</v>
      </c>
      <c r="DW722" s="58" t="str">
        <f>IF(OR(DW313&lt;&gt;"*",DW370&lt;&gt;"*",DW423&lt;&gt;"*"),"Yes (" &amp; JoinAll(", ", MIDForgiving(DW313,6,LEN(DW313)-6), MIDForgiving(DW370,6,LEN(DW370)-6), MIDForgiving(DW423,6,LEN(DW423)-6))&amp;")","*")</f>
        <v>*</v>
      </c>
      <c r="DX722" s="58" t="str">
        <f>IF(OR(DX313&lt;&gt;"*",DX370&lt;&gt;"*",DX423&lt;&gt;"*"),"Yes (" &amp; JoinAll(", ", MIDForgiving(DX313,6,LEN(DX313)-6), MIDForgiving(DX370,6,LEN(DX370)-6), MIDForgiving(DX423,6,LEN(DX423)-6))&amp;")","*")</f>
        <v>*</v>
      </c>
      <c r="DY722" s="58" t="str">
        <f>IF(OR(DY313&lt;&gt;"*",DY370&lt;&gt;"*",DY423&lt;&gt;"*"),"Yes (" &amp; JoinAll(", ", MIDForgiving(DY313,6,LEN(DY313)-6), MIDForgiving(DY370,6,LEN(DY370)-6), MIDForgiving(DY423,6,LEN(DY423)-6))&amp;")","*")</f>
        <v>*</v>
      </c>
      <c r="DZ722" s="58" t="str">
        <f>IF(OR(DZ313&lt;&gt;"*",DZ370&lt;&gt;"*",DZ423&lt;&gt;"*"),"Yes (" &amp; JoinAll(", ", MIDForgiving(DZ313,6,LEN(DZ313)-6), MIDForgiving(DZ370,6,LEN(DZ370)-6), MIDForgiving(DZ423,6,LEN(DZ423)-6))&amp;")","*")</f>
        <v>*</v>
      </c>
      <c r="EA722" s="58" t="str">
        <f>IF(OR(EA313&lt;&gt;"*",EA370&lt;&gt;"*",EA423&lt;&gt;"*"),"Yes (" &amp; JoinAll(", ", MIDForgiving(EA313,6,LEN(EA313)-6), MIDForgiving(EA370,6,LEN(EA370)-6), MIDForgiving(EA423,6,LEN(EA423)-6))&amp;")","*")</f>
        <v>*</v>
      </c>
      <c r="EB722" s="58" t="str">
        <f>IF(OR(EB313&lt;&gt;"*",EB370&lt;&gt;"*",EB423&lt;&gt;"*"),"Yes (" &amp; JoinAll(", ", MIDForgiving(EB313,6,LEN(EB313)-6), MIDForgiving(EB370,6,LEN(EB370)-6), MIDForgiving(EB423,6,LEN(EB423)-6))&amp;")","*")</f>
        <v>*</v>
      </c>
      <c r="EC722" s="58" t="str">
        <f>IF(OR(EC313&lt;&gt;"*",EC370&lt;&gt;"*",EC423&lt;&gt;"*"),"Yes (" &amp; JoinAll(", ", MIDForgiving(EC313,6,LEN(EC313)-6), MIDForgiving(EC370,6,LEN(EC370)-6), MIDForgiving(EC423,6,LEN(EC423)-6))&amp;")","*")</f>
        <v>*</v>
      </c>
      <c r="ED722" s="58" t="str">
        <f>IF(OR(ED313&lt;&gt;"*",ED370&lt;&gt;"*",ED423&lt;&gt;"*"),"Yes (" &amp; JoinAll(", ", MIDForgiving(ED313,6,LEN(ED313)-6), MIDForgiving(ED370,6,LEN(ED370)-6), MIDForgiving(ED423,6,LEN(ED423)-6))&amp;")","*")</f>
        <v>*</v>
      </c>
      <c r="EE722" s="58" t="str">
        <f>IF(OR(EE313&lt;&gt;"*",EE370&lt;&gt;"*",EE423&lt;&gt;"*"),"Yes (" &amp; JoinAll(", ", MIDForgiving(EE313,6,LEN(EE313)-6), MIDForgiving(EE370,6,LEN(EE370)-6), MIDForgiving(EE423,6,LEN(EE423)-6))&amp;")","*")</f>
        <v>*</v>
      </c>
      <c r="EF722" s="58" t="str">
        <f>IF(OR(EF313&lt;&gt;"*",EF370&lt;&gt;"*",EF423&lt;&gt;"*"),"Yes (" &amp; JoinAll(", ", MIDForgiving(EF313,6,LEN(EF313)-6), MIDForgiving(EF370,6,LEN(EF370)-6), MIDForgiving(EF423,6,LEN(EF423)-6))&amp;")","*")</f>
        <v>*</v>
      </c>
      <c r="EG722" s="58" t="str">
        <f>IF(OR(EG313&lt;&gt;"*",EG370&lt;&gt;"*",EG423&lt;&gt;"*"),"Yes (" &amp; JoinAll(", ", MIDForgiving(EG313,6,LEN(EG313)-6), MIDForgiving(EG370,6,LEN(EG370)-6), MIDForgiving(EG423,6,LEN(EG423)-6))&amp;")","*")</f>
        <v>*</v>
      </c>
      <c r="EH722" s="58" t="str">
        <f>IF(OR(EH313&lt;&gt;"*",EH370&lt;&gt;"*",EH423&lt;&gt;"*"),"Yes (" &amp; JoinAll(", ", MIDForgiving(EH313,6,LEN(EH313)-6), MIDForgiving(EH370,6,LEN(EH370)-6), MIDForgiving(EH423,6,LEN(EH423)-6))&amp;")","*")</f>
        <v>*</v>
      </c>
      <c r="EI722" s="58" t="str">
        <f>IF(OR(EI313&lt;&gt;"*",EI370&lt;&gt;"*",EI423&lt;&gt;"*"),"Yes (" &amp; JoinAll(", ", MIDForgiving(EI313,6,LEN(EI313)-6), MIDForgiving(EI370,6,LEN(EI370)-6), MIDForgiving(EI423,6,LEN(EI423)-6))&amp;")","*")</f>
        <v>*</v>
      </c>
      <c r="EJ722" s="58" t="str">
        <f>IF(OR(EJ313&lt;&gt;"*",EJ370&lt;&gt;"*",EJ423&lt;&gt;"*"),"Yes (" &amp; JoinAll(", ", MIDForgiving(EJ313,6,LEN(EJ313)-6), MIDForgiving(EJ370,6,LEN(EJ370)-6), MIDForgiving(EJ423,6,LEN(EJ423)-6))&amp;")","*")</f>
        <v>*</v>
      </c>
      <c r="EK722" s="58" t="str">
        <f>IF(OR(EK313&lt;&gt;"*",EK370&lt;&gt;"*",EK423&lt;&gt;"*"),"Yes (" &amp; JoinAll(", ", MIDForgiving(EK313,6,LEN(EK313)-6), MIDForgiving(EK370,6,LEN(EK370)-6), MIDForgiving(EK423,6,LEN(EK423)-6))&amp;")","*")</f>
        <v>*</v>
      </c>
      <c r="EL722" s="109"/>
      <c r="EM722" s="109"/>
    </row>
    <row r="723" spans="1:143" s="58" customFormat="1" ht="12.75" customHeight="1" x14ac:dyDescent="0.25">
      <c r="A723" s="5"/>
      <c r="B723" s="96"/>
      <c r="C723" s="96"/>
      <c r="D723" s="96"/>
      <c r="E723" s="96"/>
      <c r="F723" s="96" t="s">
        <v>4227</v>
      </c>
      <c r="G723" s="4" t="s">
        <v>372</v>
      </c>
      <c r="H723" s="18" t="s">
        <v>5</v>
      </c>
      <c r="I723" s="18"/>
      <c r="J723" s="58" t="str">
        <f>IF(OR(J314&lt;&gt;"*",J371&lt;&gt;"*",J424&lt;&gt;"*"),"Yes (" &amp; JoinAll(", ", MIDForgiving(J314,6,LEN(J314)-6), MIDForgiving(J371,6,LEN(J371)-6), MIDForgiving(J424,6,LEN(J424)-6))&amp;")","*")</f>
        <v>*</v>
      </c>
      <c r="K723" s="58" t="str">
        <f>IF(OR(K314&lt;&gt;"*",K371&lt;&gt;"*",K424&lt;&gt;"*"),"Yes (" &amp; JoinAll(", ", MIDForgiving(K314,6,LEN(K314)-6), MIDForgiving(K371,6,LEN(K371)-6), MIDForgiving(K424,6,LEN(K424)-6))&amp;")","*")</f>
        <v>*</v>
      </c>
      <c r="L723" s="58" t="str">
        <f>IF(OR(L314&lt;&gt;"*",L371&lt;&gt;"*",L424&lt;&gt;"*"),"Yes (" &amp; JoinAll(", ", MIDForgiving(L314,6,LEN(L314)-6), MIDForgiving(L371,6,LEN(L371)-6), MIDForgiving(L424,6,LEN(L424)-6))&amp;")","*")</f>
        <v>*</v>
      </c>
      <c r="M723" s="58" t="str">
        <f>IF(OR(M314&lt;&gt;"*",M371&lt;&gt;"*",M424&lt;&gt;"*"),"Yes (" &amp; JoinAll(", ", MIDForgiving(M314,6,LEN(M314)-6), MIDForgiving(M371,6,LEN(M371)-6), MIDForgiving(M424,6,LEN(M424)-6))&amp;")","*")</f>
        <v>*</v>
      </c>
      <c r="N723" s="58" t="str">
        <f>IF(OR(N314&lt;&gt;"*",N371&lt;&gt;"*",N424&lt;&gt;"*"),"Yes (" &amp; JoinAll(", ", MIDForgiving(N314,6,LEN(N314)-6), MIDForgiving(N371,6,LEN(N371)-6), MIDForgiving(N424,6,LEN(N424)-6))&amp;")","*")</f>
        <v>*</v>
      </c>
      <c r="O723" s="58" t="str">
        <f>IF(OR(O314&lt;&gt;"*",O371&lt;&gt;"*",O424&lt;&gt;"*"),"Yes (" &amp; JoinAll(", ", MIDForgiving(O314,6,LEN(O314)-6), MIDForgiving(O371,6,LEN(O371)-6), MIDForgiving(O424,6,LEN(O424)-6))&amp;")","*")</f>
        <v>*</v>
      </c>
      <c r="P723" s="58" t="str">
        <f>IF(OR(P314&lt;&gt;"*",P371&lt;&gt;"*",P424&lt;&gt;"*"),"Yes (" &amp; JoinAll(", ", MIDForgiving(P314,6,LEN(P314)-6), MIDForgiving(P371,6,LEN(P371)-6), MIDForgiving(P424,6,LEN(P424)-6))&amp;")","*")</f>
        <v>*</v>
      </c>
      <c r="Q723" s="58" t="str">
        <f>IF(OR(Q314&lt;&gt;"*",Q371&lt;&gt;"*",Q424&lt;&gt;"*"),"Yes (" &amp; JoinAll(", ", MIDForgiving(Q314,6,LEN(Q314)-6), MIDForgiving(Q371,6,LEN(Q371)-6), MIDForgiving(Q424,6,LEN(Q424)-6))&amp;")","*")</f>
        <v>*</v>
      </c>
      <c r="R723" s="58" t="str">
        <f>IF(OR(R314&lt;&gt;"*",R371&lt;&gt;"*",R424&lt;&gt;"*"),"Yes (" &amp; JoinAll(", ", MIDForgiving(R314,6,LEN(R314)-6), MIDForgiving(R371,6,LEN(R371)-6), MIDForgiving(R424,6,LEN(R424)-6))&amp;")","*")</f>
        <v>*</v>
      </c>
      <c r="S723" s="58" t="str">
        <f>IF(OR(S314&lt;&gt;"*",S371&lt;&gt;"*",S424&lt;&gt;"*"),"Yes (" &amp; JoinAll(", ", MIDForgiving(S314,6,LEN(S314)-6), MIDForgiving(S371,6,LEN(S371)-6), MIDForgiving(S424,6,LEN(S424)-6))&amp;")","*")</f>
        <v>*</v>
      </c>
      <c r="T723" s="58" t="str">
        <f>IF(OR(T314&lt;&gt;"*",T371&lt;&gt;"*",T424&lt;&gt;"*"),"Yes (" &amp; JoinAll(", ", MIDForgiving(T314,6,LEN(T314)-6), MIDForgiving(T371,6,LEN(T371)-6), MIDForgiving(T424,6,LEN(T424)-6))&amp;")","*")</f>
        <v>*</v>
      </c>
      <c r="U723" s="58" t="str">
        <f>IF(OR(U314&lt;&gt;"*",U371&lt;&gt;"*",U424&lt;&gt;"*"),"Yes (" &amp; JoinAll(", ", MIDForgiving(U314,6,LEN(U314)-6), MIDForgiving(U371,6,LEN(U371)-6), MIDForgiving(U424,6,LEN(U424)-6))&amp;")","*")</f>
        <v>*</v>
      </c>
      <c r="V723" s="58" t="str">
        <f>IF(OR(V314&lt;&gt;"*",V371&lt;&gt;"*",V424&lt;&gt;"*"),"Yes (" &amp; JoinAll(", ", MIDForgiving(V314,6,LEN(V314)-6), MIDForgiving(V371,6,LEN(V371)-6), MIDForgiving(V424,6,LEN(V424)-6))&amp;")","*")</f>
        <v>*</v>
      </c>
      <c r="W723" s="58" t="str">
        <f>IF(OR(W314&lt;&gt;"*",W371&lt;&gt;"*",W424&lt;&gt;"*"),"Yes (" &amp; JoinAll(", ", MIDForgiving(W314,6,LEN(W314)-6), MIDForgiving(W371,6,LEN(W371)-6), MIDForgiving(W424,6,LEN(W424)-6))&amp;")","*")</f>
        <v>*</v>
      </c>
      <c r="X723" s="58" t="str">
        <f>IF(OR(X314&lt;&gt;"*",X371&lt;&gt;"*",X424&lt;&gt;"*"),"Yes (" &amp; JoinAll(", ", MIDForgiving(X314,6,LEN(X314)-6), MIDForgiving(X371,6,LEN(X371)-6), MIDForgiving(X424,6,LEN(X424)-6))&amp;")","*")</f>
        <v>*</v>
      </c>
      <c r="Y723" s="58" t="str">
        <f>IF(OR(Y314&lt;&gt;"*",Y371&lt;&gt;"*",Y424&lt;&gt;"*"),"Yes (" &amp; JoinAll(", ", MIDForgiving(Y314,6,LEN(Y314)-6), MIDForgiving(Y371,6,LEN(Y371)-6), MIDForgiving(Y424,6,LEN(Y424)-6))&amp;")","*")</f>
        <v>*</v>
      </c>
      <c r="Z723" s="58" t="str">
        <f>IF(OR(Z314&lt;&gt;"*",Z371&lt;&gt;"*",Z424&lt;&gt;"*"),"Yes (" &amp; JoinAll(", ", MIDForgiving(Z314,6,LEN(Z314)-6), MIDForgiving(Z371,6,LEN(Z371)-6), MIDForgiving(Z424,6,LEN(Z424)-6))&amp;")","*")</f>
        <v>*</v>
      </c>
      <c r="AA723" s="58" t="str">
        <f>IF(OR(AA314&lt;&gt;"*",AA371&lt;&gt;"*",AA424&lt;&gt;"*"),"Yes (" &amp; JoinAll(", ", MIDForgiving(AA314,6,LEN(AA314)-6), MIDForgiving(AA371,6,LEN(AA371)-6), MIDForgiving(AA424,6,LEN(AA424)-6))&amp;")","*")</f>
        <v>*</v>
      </c>
      <c r="AB723" s="58" t="str">
        <f>IF(OR(AB314&lt;&gt;"*",AB371&lt;&gt;"*",AB424&lt;&gt;"*"),"Yes (" &amp; JoinAll(", ", MIDForgiving(AB314,6,LEN(AB314)-6), MIDForgiving(AB371,6,LEN(AB371)-6), MIDForgiving(AB424,6,LEN(AB424)-6))&amp;")","*")</f>
        <v>*</v>
      </c>
      <c r="AC723" s="58" t="str">
        <f>IF(OR(AC314&lt;&gt;"*",AC371&lt;&gt;"*",AC424&lt;&gt;"*"),"Yes (" &amp; JoinAll(", ", MIDForgiving(AC314,6,LEN(AC314)-6), MIDForgiving(AC371,6,LEN(AC371)-6), MIDForgiving(AC424,6,LEN(AC424)-6))&amp;")","*")</f>
        <v>*</v>
      </c>
      <c r="AD723" s="58" t="str">
        <f>IF(OR(AD314&lt;&gt;"*",AD371&lt;&gt;"*",AD424&lt;&gt;"*"),"Yes (" &amp; JoinAll(", ", MIDForgiving(AD314,6,LEN(AD314)-6), MIDForgiving(AD371,6,LEN(AD371)-6), MIDForgiving(AD424,6,LEN(AD424)-6))&amp;")","*")</f>
        <v>*</v>
      </c>
      <c r="AE723" s="58" t="str">
        <f>IF(OR(AE314&lt;&gt;"*",AE371&lt;&gt;"*",AE424&lt;&gt;"*"),"Yes (" &amp; JoinAll(", ", MIDForgiving(AE314,6,LEN(AE314)-6), MIDForgiving(AE371,6,LEN(AE371)-6), MIDForgiving(AE424,6,LEN(AE424)-6))&amp;")","*")</f>
        <v>*</v>
      </c>
      <c r="AF723" s="58" t="str">
        <f>IF(OR(AF314&lt;&gt;"*",AF371&lt;&gt;"*",AF424&lt;&gt;"*"),"Yes (" &amp; JoinAll(", ", MIDForgiving(AF314,6,LEN(AF314)-6), MIDForgiving(AF371,6,LEN(AF371)-6), MIDForgiving(AF424,6,LEN(AF424)-6))&amp;")","*")</f>
        <v>*</v>
      </c>
      <c r="AG723" s="58" t="str">
        <f>IF(OR(AG314&lt;&gt;"*",AG371&lt;&gt;"*",AG424&lt;&gt;"*"),"Yes (" &amp; JoinAll(", ", MIDForgiving(AG314,6,LEN(AG314)-6), MIDForgiving(AG371,6,LEN(AG371)-6), MIDForgiving(AG424,6,LEN(AG424)-6))&amp;")","*")</f>
        <v>*</v>
      </c>
      <c r="AH723" s="58" t="str">
        <f>IF(OR(AH314&lt;&gt;"*",AH371&lt;&gt;"*",AH424&lt;&gt;"*"),"Yes (" &amp; JoinAll(", ", MIDForgiving(AH314,6,LEN(AH314)-6), MIDForgiving(AH371,6,LEN(AH371)-6), MIDForgiving(AH424,6,LEN(AH424)-6))&amp;")","*")</f>
        <v>*</v>
      </c>
      <c r="AI723" s="58" t="str">
        <f>IF(OR(AI314&lt;&gt;"*",AI371&lt;&gt;"*",AI424&lt;&gt;"*"),"Yes (" &amp; JoinAll(", ", MIDForgiving(AI314,6,LEN(AI314)-6), MIDForgiving(AI371,6,LEN(AI371)-6), MIDForgiving(AI424,6,LEN(AI424)-6))&amp;")","*")</f>
        <v>*</v>
      </c>
      <c r="AJ723" s="58" t="str">
        <f>IF(OR(AJ314&lt;&gt;"*",AJ371&lt;&gt;"*",AJ424&lt;&gt;"*"),"Yes (" &amp; JoinAll(", ", MIDForgiving(AJ314,6,LEN(AJ314)-6), MIDForgiving(AJ371,6,LEN(AJ371)-6), MIDForgiving(AJ424,6,LEN(AJ424)-6))&amp;")","*")</f>
        <v>*</v>
      </c>
      <c r="AK723" s="58" t="str">
        <f>IF(OR(AK314&lt;&gt;"*",AK371&lt;&gt;"*",AK424&lt;&gt;"*"),"Yes (" &amp; JoinAll(", ", MIDForgiving(AK314,6,LEN(AK314)-6), MIDForgiving(AK371,6,LEN(AK371)-6), MIDForgiving(AK424,6,LEN(AK424)-6))&amp;")","*")</f>
        <v>*</v>
      </c>
      <c r="AL723" s="58" t="str">
        <f>IF(OR(AL314&lt;&gt;"*",AL371&lt;&gt;"*",AL424&lt;&gt;"*"),"Yes (" &amp; JoinAll(", ", MIDForgiving(AL314,6,LEN(AL314)-6), MIDForgiving(AL371,6,LEN(AL371)-6), MIDForgiving(AL424,6,LEN(AL424)-6))&amp;")","*")</f>
        <v>*</v>
      </c>
      <c r="AM723" s="58" t="str">
        <f>IF(OR(AM314&lt;&gt;"*",AM371&lt;&gt;"*",AM424&lt;&gt;"*"),"Yes (" &amp; JoinAll(", ", MIDForgiving(AM314,6,LEN(AM314)-6), MIDForgiving(AM371,6,LEN(AM371)-6), MIDForgiving(AM424,6,LEN(AM424)-6))&amp;")","*")</f>
        <v>*</v>
      </c>
      <c r="AN723" s="58" t="str">
        <f>IF(OR(AN314&lt;&gt;"*",AN371&lt;&gt;"*",AN424&lt;&gt;"*"),"Yes (" &amp; JoinAll(", ", MIDForgiving(AN314,6,LEN(AN314)-6), MIDForgiving(AN371,6,LEN(AN371)-6), MIDForgiving(AN424,6,LEN(AN424)-6))&amp;")","*")</f>
        <v>*</v>
      </c>
      <c r="AO723" s="58" t="str">
        <f>IF(OR(AO314&lt;&gt;"*",AO371&lt;&gt;"*",AO424&lt;&gt;"*"),"Yes (" &amp; JoinAll(", ", MIDForgiving(AO314,6,LEN(AO314)-6), MIDForgiving(AO371,6,LEN(AO371)-6), MIDForgiving(AO424,6,LEN(AO424)-6))&amp;")","*")</f>
        <v>*</v>
      </c>
      <c r="AP723" s="58" t="str">
        <f>IF(OR(AP314&lt;&gt;"*",AP371&lt;&gt;"*",AP424&lt;&gt;"*"),"Yes (" &amp; JoinAll(", ", MIDForgiving(AP314,6,LEN(AP314)-6), MIDForgiving(AP371,6,LEN(AP371)-6), MIDForgiving(AP424,6,LEN(AP424)-6))&amp;")","*")</f>
        <v>*</v>
      </c>
      <c r="AQ723" s="58" t="str">
        <f>IF(OR(AQ314&lt;&gt;"*",AQ371&lt;&gt;"*",AQ424&lt;&gt;"*"),"Yes (" &amp; JoinAll(", ", MIDForgiving(AQ314,6,LEN(AQ314)-6), MIDForgiving(AQ371,6,LEN(AQ371)-6), MIDForgiving(AQ424,6,LEN(AQ424)-6))&amp;")","*")</f>
        <v>*</v>
      </c>
      <c r="AR723" s="58" t="str">
        <f>IF(OR(AR314&lt;&gt;"*",AR371&lt;&gt;"*",AR424&lt;&gt;"*"),"Yes (" &amp; JoinAll(", ", MIDForgiving(AR314,6,LEN(AR314)-6), MIDForgiving(AR371,6,LEN(AR371)-6), MIDForgiving(AR424,6,LEN(AR424)-6))&amp;")","*")</f>
        <v>*</v>
      </c>
      <c r="AS723" s="58" t="str">
        <f>IF(OR(AS314&lt;&gt;"*",AS371&lt;&gt;"*",AS424&lt;&gt;"*"),"Yes (" &amp; JoinAll(", ", MIDForgiving(AS314,6,LEN(AS314)-6), MIDForgiving(AS371,6,LEN(AS371)-6), MIDForgiving(AS424,6,LEN(AS424)-6))&amp;")","*")</f>
        <v>*</v>
      </c>
      <c r="AT723" s="58" t="str">
        <f>IF(OR(AT314&lt;&gt;"*",AT371&lt;&gt;"*",AT424&lt;&gt;"*"),"Yes (" &amp; JoinAll(", ", MIDForgiving(AT314,6,LEN(AT314)-6), MIDForgiving(AT371,6,LEN(AT371)-6), MIDForgiving(AT424,6,LEN(AT424)-6))&amp;")","*")</f>
        <v>*</v>
      </c>
      <c r="AU723" s="58" t="str">
        <f>IF(OR(AU314&lt;&gt;"*",AU371&lt;&gt;"*",AU424&lt;&gt;"*"),"Yes (" &amp; JoinAll(", ", MIDForgiving(AU314,6,LEN(AU314)-6), MIDForgiving(AU371,6,LEN(AU371)-6), MIDForgiving(AU424,6,LEN(AU424)-6))&amp;")","*")</f>
        <v>*</v>
      </c>
      <c r="AV723" s="58" t="str">
        <f>IF(OR(AV314&lt;&gt;"*",AV371&lt;&gt;"*",AV424&lt;&gt;"*"),"Yes (" &amp; JoinAll(", ", MIDForgiving(AV314,6,LEN(AV314)-6), MIDForgiving(AV371,6,LEN(AV371)-6), MIDForgiving(AV424,6,LEN(AV424)-6))&amp;")","*")</f>
        <v>*</v>
      </c>
      <c r="AW723" s="58" t="str">
        <f>IF(OR(AW314&lt;&gt;"*",AW371&lt;&gt;"*",AW424&lt;&gt;"*"),"Yes (" &amp; JoinAll(", ", MIDForgiving(AW314,6,LEN(AW314)-6), MIDForgiving(AW371,6,LEN(AW371)-6), MIDForgiving(AW424,6,LEN(AW424)-6))&amp;")","*")</f>
        <v>*</v>
      </c>
      <c r="AX723" s="58" t="str">
        <f>IF(OR(AX314&lt;&gt;"*",AX371&lt;&gt;"*",AX424&lt;&gt;"*"),"Yes (" &amp; JoinAll(", ", MIDForgiving(AX314,6,LEN(AX314)-6), MIDForgiving(AX371,6,LEN(AX371)-6), MIDForgiving(AX424,6,LEN(AX424)-6))&amp;")","*")</f>
        <v>*</v>
      </c>
      <c r="AY723" s="58" t="str">
        <f>IF(OR(AY314&lt;&gt;"*",AY371&lt;&gt;"*",AY424&lt;&gt;"*"),"Yes (" &amp; JoinAll(", ", MIDForgiving(AY314,6,LEN(AY314)-6), MIDForgiving(AY371,6,LEN(AY371)-6), MIDForgiving(AY424,6,LEN(AY424)-6))&amp;")","*")</f>
        <v>*</v>
      </c>
      <c r="AZ723" s="58" t="str">
        <f>IF(OR(AZ314&lt;&gt;"*",AZ371&lt;&gt;"*",AZ424&lt;&gt;"*"),"Yes (" &amp; JoinAll(", ", MIDForgiving(AZ314,6,LEN(AZ314)-6), MIDForgiving(AZ371,6,LEN(AZ371)-6), MIDForgiving(AZ424,6,LEN(AZ424)-6))&amp;")","*")</f>
        <v>*</v>
      </c>
      <c r="BA723" s="58" t="str">
        <f>IF(OR(BA314&lt;&gt;"*",BA371&lt;&gt;"*",BA424&lt;&gt;"*"),"Yes (" &amp; JoinAll(", ", MIDForgiving(BA314,6,LEN(BA314)-6), MIDForgiving(BA371,6,LEN(BA371)-6), MIDForgiving(BA424,6,LEN(BA424)-6))&amp;")","*")</f>
        <v>*</v>
      </c>
      <c r="BB723" s="58" t="str">
        <f>IF(OR(BB314&lt;&gt;"*",BB371&lt;&gt;"*",BB424&lt;&gt;"*"),"Yes (" &amp; JoinAll(", ", MIDForgiving(BB314,6,LEN(BB314)-6), MIDForgiving(BB371,6,LEN(BB371)-6), MIDForgiving(BB424,6,LEN(BB424)-6))&amp;")","*")</f>
        <v>*</v>
      </c>
      <c r="BC723" s="58" t="str">
        <f>IF(OR(BC314&lt;&gt;"*",BC371&lt;&gt;"*",BC424&lt;&gt;"*"),"Yes (" &amp; JoinAll(", ", MIDForgiving(BC314,6,LEN(BC314)-6), MIDForgiving(BC371,6,LEN(BC371)-6), MIDForgiving(BC424,6,LEN(BC424)-6))&amp;")","*")</f>
        <v>*</v>
      </c>
      <c r="BD723" s="58" t="str">
        <f>IF(OR(BD314&lt;&gt;"*",BD371&lt;&gt;"*",BD424&lt;&gt;"*"),"Yes (" &amp; JoinAll(", ", MIDForgiving(BD314,6,LEN(BD314)-6), MIDForgiving(BD371,6,LEN(BD371)-6), MIDForgiving(BD424,6,LEN(BD424)-6))&amp;")","*")</f>
        <v>*</v>
      </c>
      <c r="BE723" s="58" t="str">
        <f>IF(OR(BE314&lt;&gt;"*",BE371&lt;&gt;"*",BE424&lt;&gt;"*"),"Yes (" &amp; JoinAll(", ", MIDForgiving(BE314,6,LEN(BE314)-6), MIDForgiving(BE371,6,LEN(BE371)-6), MIDForgiving(BE424,6,LEN(BE424)-6))&amp;")","*")</f>
        <v>*</v>
      </c>
      <c r="BF723" s="58" t="str">
        <f>IF(OR(BF314&lt;&gt;"*",BF371&lt;&gt;"*",BF424&lt;&gt;"*"),"Yes (" &amp; JoinAll(", ", MIDForgiving(BF314,6,LEN(BF314)-6), MIDForgiving(BF371,6,LEN(BF371)-6), MIDForgiving(BF424,6,LEN(BF424)-6))&amp;")","*")</f>
        <v>*</v>
      </c>
      <c r="BG723" s="58" t="str">
        <f>IF(OR(BG314&lt;&gt;"*",BG371&lt;&gt;"*",BG424&lt;&gt;"*"),"Yes (" &amp; JoinAll(", ", MIDForgiving(BG314,6,LEN(BG314)-6), MIDForgiving(BG371,6,LEN(BG371)-6), MIDForgiving(BG424,6,LEN(BG424)-6))&amp;")","*")</f>
        <v>*</v>
      </c>
      <c r="BH723" s="58" t="str">
        <f>IF(OR(BH314&lt;&gt;"*",BH371&lt;&gt;"*",BH424&lt;&gt;"*"),"Yes (" &amp; JoinAll(", ", MIDForgiving(BH314,6,LEN(BH314)-6), MIDForgiving(BH371,6,LEN(BH371)-6), MIDForgiving(BH424,6,LEN(BH424)-6))&amp;")","*")</f>
        <v>*</v>
      </c>
      <c r="BI723" s="58" t="str">
        <f>IF(OR(BI314&lt;&gt;"*",BI371&lt;&gt;"*",BI424&lt;&gt;"*"),"Yes (" &amp; JoinAll(", ", MIDForgiving(BI314,6,LEN(BI314)-6), MIDForgiving(BI371,6,LEN(BI371)-6), MIDForgiving(BI424,6,LEN(BI424)-6))&amp;")","*")</f>
        <v>*</v>
      </c>
      <c r="BJ723" s="58" t="str">
        <f>IF(OR(BJ314&lt;&gt;"*",BJ371&lt;&gt;"*",BJ424&lt;&gt;"*"),"Yes (" &amp; JoinAll(", ", MIDForgiving(BJ314,6,LEN(BJ314)-6), MIDForgiving(BJ371,6,LEN(BJ371)-6), MIDForgiving(BJ424,6,LEN(BJ424)-6))&amp;")","*")</f>
        <v>*</v>
      </c>
      <c r="BK723" s="58" t="str">
        <f>IF(OR(BK314&lt;&gt;"*",BK371&lt;&gt;"*",BK424&lt;&gt;"*"),"Yes (" &amp; JoinAll(", ", MIDForgiving(BK314,6,LEN(BK314)-6), MIDForgiving(BK371,6,LEN(BK371)-6), MIDForgiving(BK424,6,LEN(BK424)-6))&amp;")","*")</f>
        <v>*</v>
      </c>
      <c r="BL723" s="58" t="str">
        <f>IF(OR(BL314&lt;&gt;"*",BL371&lt;&gt;"*",BL424&lt;&gt;"*"),"Yes (" &amp; JoinAll(", ", MIDForgiving(BL314,6,LEN(BL314)-6), MIDForgiving(BL371,6,LEN(BL371)-6), MIDForgiving(BL424,6,LEN(BL424)-6))&amp;")","*")</f>
        <v>*</v>
      </c>
      <c r="BM723" s="58" t="str">
        <f>IF(OR(BM314&lt;&gt;"*",BM371&lt;&gt;"*",BM424&lt;&gt;"*"),"Yes (" &amp; JoinAll(", ", MIDForgiving(BM314,6,LEN(BM314)-6), MIDForgiving(BM371,6,LEN(BM371)-6), MIDForgiving(BM424,6,LEN(BM424)-6))&amp;")","*")</f>
        <v>*</v>
      </c>
      <c r="BN723" s="58" t="str">
        <f>IF(OR(BN314&lt;&gt;"*",BN371&lt;&gt;"*",BN424&lt;&gt;"*"),"Yes (" &amp; JoinAll(", ", MIDForgiving(BN314,6,LEN(BN314)-6), MIDForgiving(BN371,6,LEN(BN371)-6), MIDForgiving(BN424,6,LEN(BN424)-6))&amp;")","*")</f>
        <v>*</v>
      </c>
      <c r="BO723" s="58" t="str">
        <f>IF(OR(BO314&lt;&gt;"*",BO371&lt;&gt;"*",BO424&lt;&gt;"*"),"Yes (" &amp; JoinAll(", ", MIDForgiving(BO314,6,LEN(BO314)-6), MIDForgiving(BO371,6,LEN(BO371)-6), MIDForgiving(BO424,6,LEN(BO424)-6))&amp;")","*")</f>
        <v>*</v>
      </c>
      <c r="BP723" s="58" t="str">
        <f>IF(OR(BP314&lt;&gt;"*",BP371&lt;&gt;"*",BP424&lt;&gt;"*"),"Yes (" &amp; JoinAll(", ", MIDForgiving(BP314,6,LEN(BP314)-6), MIDForgiving(BP371,6,LEN(BP371)-6), MIDForgiving(BP424,6,LEN(BP424)-6))&amp;")","*")</f>
        <v>*</v>
      </c>
      <c r="BQ723" s="58" t="str">
        <f>IF(OR(BQ314&lt;&gt;"*",BQ371&lt;&gt;"*",BQ424&lt;&gt;"*"),"Yes (" &amp; JoinAll(", ", MIDForgiving(BQ314,6,LEN(BQ314)-6), MIDForgiving(BQ371,6,LEN(BQ371)-6), MIDForgiving(BQ424,6,LEN(BQ424)-6))&amp;")","*")</f>
        <v>*</v>
      </c>
      <c r="BR723" s="58" t="str">
        <f>IF(OR(BR314&lt;&gt;"*",BR371&lt;&gt;"*",BR424&lt;&gt;"*"),"Yes (" &amp; JoinAll(", ", MIDForgiving(BR314,6,LEN(BR314)-6), MIDForgiving(BR371,6,LEN(BR371)-6), MIDForgiving(BR424,6,LEN(BR424)-6))&amp;")","*")</f>
        <v>*</v>
      </c>
      <c r="BS723" s="58" t="str">
        <f>IF(OR(BS314&lt;&gt;"*",BS371&lt;&gt;"*",BS424&lt;&gt;"*"),"Yes (" &amp; JoinAll(", ", MIDForgiving(BS314,6,LEN(BS314)-6), MIDForgiving(BS371,6,LEN(BS371)-6), MIDForgiving(BS424,6,LEN(BS424)-6))&amp;")","*")</f>
        <v>*</v>
      </c>
      <c r="BT723" s="58" t="str">
        <f>IF(OR(BT314&lt;&gt;"*",BT371&lt;&gt;"*",BT424&lt;&gt;"*"),"Yes (" &amp; JoinAll(", ", MIDForgiving(BT314,6,LEN(BT314)-6), MIDForgiving(BT371,6,LEN(BT371)-6), MIDForgiving(BT424,6,LEN(BT424)-6))&amp;")","*")</f>
        <v>*</v>
      </c>
      <c r="BU723" s="58" t="str">
        <f>IF(OR(BU314&lt;&gt;"*",BU371&lt;&gt;"*",BU424&lt;&gt;"*"),"Yes (" &amp; JoinAll(", ", MIDForgiving(BU314,6,LEN(BU314)-6), MIDForgiving(BU371,6,LEN(BU371)-6), MIDForgiving(BU424,6,LEN(BU424)-6))&amp;")","*")</f>
        <v>*</v>
      </c>
      <c r="BV723" s="58" t="str">
        <f>IF(OR(BV314&lt;&gt;"*",BV371&lt;&gt;"*",BV424&lt;&gt;"*"),"Yes (" &amp; JoinAll(", ", MIDForgiving(BV314,6,LEN(BV314)-6), MIDForgiving(BV371,6,LEN(BV371)-6), MIDForgiving(BV424,6,LEN(BV424)-6))&amp;")","*")</f>
        <v>*</v>
      </c>
      <c r="BW723" s="58" t="str">
        <f>IF(OR(BW314&lt;&gt;"*",BW371&lt;&gt;"*",BW424&lt;&gt;"*"),"Yes (" &amp; JoinAll(", ", MIDForgiving(BW314,6,LEN(BW314)-6), MIDForgiving(BW371,6,LEN(BW371)-6), MIDForgiving(BW424,6,LEN(BW424)-6))&amp;")","*")</f>
        <v>*</v>
      </c>
      <c r="BX723" s="58" t="str">
        <f>IF(OR(BX314&lt;&gt;"*",BX371&lt;&gt;"*",BX424&lt;&gt;"*"),"Yes (" &amp; JoinAll(", ", MIDForgiving(BX314,6,LEN(BX314)-6), MIDForgiving(BX371,6,LEN(BX371)-6), MIDForgiving(BX424,6,LEN(BX424)-6))&amp;")","*")</f>
        <v>*</v>
      </c>
      <c r="BY723" s="58" t="str">
        <f>IF(OR(BY314&lt;&gt;"*",BY371&lt;&gt;"*",BY424&lt;&gt;"*"),"Yes (" &amp; JoinAll(", ", MIDForgiving(BY314,6,LEN(BY314)-6), MIDForgiving(BY371,6,LEN(BY371)-6), MIDForgiving(BY424,6,LEN(BY424)-6))&amp;")","*")</f>
        <v>*</v>
      </c>
      <c r="BZ723" s="58" t="str">
        <f>IF(OR(BZ314&lt;&gt;"*",BZ371&lt;&gt;"*",BZ424&lt;&gt;"*"),"Yes (" &amp; JoinAll(", ", MIDForgiving(BZ314,6,LEN(BZ314)-6), MIDForgiving(BZ371,6,LEN(BZ371)-6), MIDForgiving(BZ424,6,LEN(BZ424)-6))&amp;")","*")</f>
        <v>*</v>
      </c>
      <c r="CA723" s="58" t="str">
        <f>IF(OR(CA314&lt;&gt;"*",CA371&lt;&gt;"*",CA424&lt;&gt;"*"),"Yes (" &amp; JoinAll(", ", MIDForgiving(CA314,6,LEN(CA314)-6), MIDForgiving(CA371,6,LEN(CA371)-6), MIDForgiving(CA424,6,LEN(CA424)-6))&amp;")","*")</f>
        <v>*</v>
      </c>
      <c r="CB723" s="58" t="str">
        <f>IF(OR(CB314&lt;&gt;"*",CB371&lt;&gt;"*",CB424&lt;&gt;"*"),"Yes (" &amp; JoinAll(", ", MIDForgiving(CB314,6,LEN(CB314)-6), MIDForgiving(CB371,6,LEN(CB371)-6), MIDForgiving(CB424,6,LEN(CB424)-6))&amp;")","*")</f>
        <v>*</v>
      </c>
      <c r="CC723" s="58" t="str">
        <f>IF(OR(CC314&lt;&gt;"*",CC371&lt;&gt;"*",CC424&lt;&gt;"*"),"Yes (" &amp; JoinAll(", ", MIDForgiving(CC314,6,LEN(CC314)-6), MIDForgiving(CC371,6,LEN(CC371)-6), MIDForgiving(CC424,6,LEN(CC424)-6))&amp;")","*")</f>
        <v>*</v>
      </c>
      <c r="CD723" s="58" t="str">
        <f>IF(OR(CD314&lt;&gt;"*",CD371&lt;&gt;"*",CD424&lt;&gt;"*"),"Yes (" &amp; JoinAll(", ", MIDForgiving(CD314,6,LEN(CD314)-6), MIDForgiving(CD371,6,LEN(CD371)-6), MIDForgiving(CD424,6,LEN(CD424)-6))&amp;")","*")</f>
        <v>*</v>
      </c>
      <c r="CE723" s="58" t="str">
        <f>IF(OR(CE314&lt;&gt;"*",CE371&lt;&gt;"*",CE424&lt;&gt;"*"),"Yes (" &amp; JoinAll(", ", MIDForgiving(CE314,6,LEN(CE314)-6), MIDForgiving(CE371,6,LEN(CE371)-6), MIDForgiving(CE424,6,LEN(CE424)-6))&amp;")","*")</f>
        <v>*</v>
      </c>
      <c r="CF723" s="58" t="str">
        <f>IF(OR(CF314&lt;&gt;"*",CF371&lt;&gt;"*",CF424&lt;&gt;"*"),"Yes (" &amp; JoinAll(", ", MIDForgiving(CF314,6,LEN(CF314)-6), MIDForgiving(CF371,6,LEN(CF371)-6), MIDForgiving(CF424,6,LEN(CF424)-6))&amp;")","*")</f>
        <v>*</v>
      </c>
      <c r="CG723" s="58" t="str">
        <f>IF(OR(CG314&lt;&gt;"*",CG371&lt;&gt;"*",CG424&lt;&gt;"*"),"Yes (" &amp; JoinAll(", ", MIDForgiving(CG314,6,LEN(CG314)-6), MIDForgiving(CG371,6,LEN(CG371)-6), MIDForgiving(CG424,6,LEN(CG424)-6))&amp;")","*")</f>
        <v>*</v>
      </c>
      <c r="CH723" s="58" t="str">
        <f>IF(OR(CH314&lt;&gt;"*",CH371&lt;&gt;"*",CH424&lt;&gt;"*"),"Yes (" &amp; JoinAll(", ", MIDForgiving(CH314,6,LEN(CH314)-6), MIDForgiving(CH371,6,LEN(CH371)-6), MIDForgiving(CH424,6,LEN(CH424)-6))&amp;")","*")</f>
        <v>*</v>
      </c>
      <c r="CI723" s="58" t="str">
        <f>IF(OR(CI314&lt;&gt;"*",CI371&lt;&gt;"*",CI424&lt;&gt;"*"),"Yes (" &amp; JoinAll(", ", MIDForgiving(CI314,6,LEN(CI314)-6), MIDForgiving(CI371,6,LEN(CI371)-6), MIDForgiving(CI424,6,LEN(CI424)-6))&amp;")","*")</f>
        <v>*</v>
      </c>
      <c r="CJ723" s="58" t="str">
        <f>IF(OR(CJ314&lt;&gt;"*",CJ371&lt;&gt;"*",CJ424&lt;&gt;"*"),"Yes (" &amp; JoinAll(", ", MIDForgiving(CJ314,6,LEN(CJ314)-6), MIDForgiving(CJ371,6,LEN(CJ371)-6), MIDForgiving(CJ424,6,LEN(CJ424)-6))&amp;")","*")</f>
        <v>*</v>
      </c>
      <c r="CK723" s="58" t="str">
        <f>IF(OR(CK314&lt;&gt;"*",CK371&lt;&gt;"*",CK424&lt;&gt;"*"),"Yes (" &amp; JoinAll(", ", MIDForgiving(CK314,6,LEN(CK314)-6), MIDForgiving(CK371,6,LEN(CK371)-6), MIDForgiving(CK424,6,LEN(CK424)-6))&amp;")","*")</f>
        <v>*</v>
      </c>
      <c r="CL723" s="58" t="str">
        <f>IF(OR(CL314&lt;&gt;"*",CL371&lt;&gt;"*",CL424&lt;&gt;"*"),"Yes (" &amp; JoinAll(", ", MIDForgiving(CL314,6,LEN(CL314)-6), MIDForgiving(CL371,6,LEN(CL371)-6), MIDForgiving(CL424,6,LEN(CL424)-6))&amp;")","*")</f>
        <v>*</v>
      </c>
      <c r="CM723" s="58" t="str">
        <f>IF(OR(CM314&lt;&gt;"*",CM371&lt;&gt;"*",CM424&lt;&gt;"*"),"Yes (" &amp; JoinAll(", ", MIDForgiving(CM314,6,LEN(CM314)-6), MIDForgiving(CM371,6,LEN(CM371)-6), MIDForgiving(CM424,6,LEN(CM424)-6))&amp;")","*")</f>
        <v>*</v>
      </c>
      <c r="CN723" s="58" t="str">
        <f>IF(OR(CN314&lt;&gt;"*",CN371&lt;&gt;"*",CN424&lt;&gt;"*"),"Yes (" &amp; JoinAll(", ", MIDForgiving(CN314,6,LEN(CN314)-6), MIDForgiving(CN371,6,LEN(CN371)-6), MIDForgiving(CN424,6,LEN(CN424)-6))&amp;")","*")</f>
        <v>*</v>
      </c>
      <c r="CO723" s="58" t="str">
        <f>IF(OR(CO314&lt;&gt;"*",CO371&lt;&gt;"*",CO424&lt;&gt;"*"),"Yes (" &amp; JoinAll(", ", MIDForgiving(CO314,6,LEN(CO314)-6), MIDForgiving(CO371,6,LEN(CO371)-6), MIDForgiving(CO424,6,LEN(CO424)-6))&amp;")","*")</f>
        <v>*</v>
      </c>
      <c r="CP723" s="58" t="str">
        <f>IF(OR(CP314&lt;&gt;"*",CP371&lt;&gt;"*",CP424&lt;&gt;"*"),"Yes (" &amp; JoinAll(", ", MIDForgiving(CP314,6,LEN(CP314)-6), MIDForgiving(CP371,6,LEN(CP371)-6), MIDForgiving(CP424,6,LEN(CP424)-6))&amp;")","*")</f>
        <v>*</v>
      </c>
      <c r="CQ723" s="58" t="str">
        <f>IF(OR(CQ314&lt;&gt;"*",CQ371&lt;&gt;"*",CQ424&lt;&gt;"*"),"Yes (" &amp; JoinAll(", ", MIDForgiving(CQ314,6,LEN(CQ314)-6), MIDForgiving(CQ371,6,LEN(CQ371)-6), MIDForgiving(CQ424,6,LEN(CQ424)-6))&amp;")","*")</f>
        <v>*</v>
      </c>
      <c r="CR723" s="58" t="str">
        <f>IF(OR(CR314&lt;&gt;"*",CR371&lt;&gt;"*",CR424&lt;&gt;"*"),"Yes (" &amp; JoinAll(", ", MIDForgiving(CR314,6,LEN(CR314)-6), MIDForgiving(CR371,6,LEN(CR371)-6), MIDForgiving(CR424,6,LEN(CR424)-6))&amp;")","*")</f>
        <v>*</v>
      </c>
      <c r="CS723" s="58" t="str">
        <f>IF(OR(CS314&lt;&gt;"*",CS371&lt;&gt;"*",CS424&lt;&gt;"*"),"Yes (" &amp; JoinAll(", ", MIDForgiving(CS314,6,LEN(CS314)-6), MIDForgiving(CS371,6,LEN(CS371)-6), MIDForgiving(CS424,6,LEN(CS424)-6))&amp;")","*")</f>
        <v>*</v>
      </c>
      <c r="CT723" s="58" t="str">
        <f>IF(OR(CT314&lt;&gt;"*",CT371&lt;&gt;"*",CT424&lt;&gt;"*"),"Yes (" &amp; JoinAll(", ", MIDForgiving(CT314,6,LEN(CT314)-6), MIDForgiving(CT371,6,LEN(CT371)-6), MIDForgiving(CT424,6,LEN(CT424)-6))&amp;")","*")</f>
        <v>*</v>
      </c>
      <c r="CU723" s="58" t="str">
        <f>IF(OR(CU314&lt;&gt;"*",CU371&lt;&gt;"*",CU424&lt;&gt;"*"),"Yes (" &amp; JoinAll(", ", MIDForgiving(CU314,6,LEN(CU314)-6), MIDForgiving(CU371,6,LEN(CU371)-6), MIDForgiving(CU424,6,LEN(CU424)-6))&amp;")","*")</f>
        <v>*</v>
      </c>
      <c r="CV723" s="58" t="str">
        <f>IF(OR(CV314&lt;&gt;"*",CV371&lt;&gt;"*",CV424&lt;&gt;"*"),"Yes (" &amp; JoinAll(", ", MIDForgiving(CV314,6,LEN(CV314)-6), MIDForgiving(CV371,6,LEN(CV371)-6), MIDForgiving(CV424,6,LEN(CV424)-6))&amp;")","*")</f>
        <v>*</v>
      </c>
      <c r="CW723" s="58" t="str">
        <f>IF(OR(CW314&lt;&gt;"*",CW371&lt;&gt;"*",CW424&lt;&gt;"*"),"Yes (" &amp; JoinAll(", ", MIDForgiving(CW314,6,LEN(CW314)-6), MIDForgiving(CW371,6,LEN(CW371)-6), MIDForgiving(CW424,6,LEN(CW424)-6))&amp;")","*")</f>
        <v>*</v>
      </c>
      <c r="CX723" s="58" t="str">
        <f>IF(OR(CX314&lt;&gt;"*",CX371&lt;&gt;"*",CX424&lt;&gt;"*"),"Yes (" &amp; JoinAll(", ", MIDForgiving(CX314,6,LEN(CX314)-6), MIDForgiving(CX371,6,LEN(CX371)-6), MIDForgiving(CX424,6,LEN(CX424)-6))&amp;")","*")</f>
        <v>*</v>
      </c>
      <c r="CY723" s="58" t="str">
        <f>IF(OR(CY314&lt;&gt;"*",CY371&lt;&gt;"*",CY424&lt;&gt;"*"),"Yes (" &amp; JoinAll(", ", MIDForgiving(CY314,6,LEN(CY314)-6), MIDForgiving(CY371,6,LEN(CY371)-6), MIDForgiving(CY424,6,LEN(CY424)-6))&amp;")","*")</f>
        <v>*</v>
      </c>
      <c r="CZ723" s="58" t="str">
        <f>IF(OR(CZ314&lt;&gt;"*",CZ371&lt;&gt;"*",CZ424&lt;&gt;"*"),"Yes (" &amp; JoinAll(", ", MIDForgiving(CZ314,6,LEN(CZ314)-6), MIDForgiving(CZ371,6,LEN(CZ371)-6), MIDForgiving(CZ424,6,LEN(CZ424)-6))&amp;")","*")</f>
        <v>*</v>
      </c>
      <c r="DA723" s="58" t="str">
        <f>IF(OR(DA314&lt;&gt;"*",DA371&lt;&gt;"*",DA424&lt;&gt;"*"),"Yes (" &amp; JoinAll(", ", MIDForgiving(DA314,6,LEN(DA314)-6), MIDForgiving(DA371,6,LEN(DA371)-6), MIDForgiving(DA424,6,LEN(DA424)-6))&amp;")","*")</f>
        <v>*</v>
      </c>
      <c r="DB723" s="58" t="str">
        <f>IF(OR(DB314&lt;&gt;"*",DB371&lt;&gt;"*",DB424&lt;&gt;"*"),"Yes (" &amp; JoinAll(", ", MIDForgiving(DB314,6,LEN(DB314)-6), MIDForgiving(DB371,6,LEN(DB371)-6), MIDForgiving(DB424,6,LEN(DB424)-6))&amp;")","*")</f>
        <v>*</v>
      </c>
      <c r="DC723" s="58" t="str">
        <f>IF(OR(DC314&lt;&gt;"*",DC371&lt;&gt;"*",DC424&lt;&gt;"*"),"Yes (" &amp; JoinAll(", ", MIDForgiving(DC314,6,LEN(DC314)-6), MIDForgiving(DC371,6,LEN(DC371)-6), MIDForgiving(DC424,6,LEN(DC424)-6))&amp;")","*")</f>
        <v>*</v>
      </c>
      <c r="DD723" s="58" t="str">
        <f>IF(OR(DD314&lt;&gt;"*",DD371&lt;&gt;"*",DD424&lt;&gt;"*"),"Yes (" &amp; JoinAll(", ", MIDForgiving(DD314,6,LEN(DD314)-6), MIDForgiving(DD371,6,LEN(DD371)-6), MIDForgiving(DD424,6,LEN(DD424)-6))&amp;")","*")</f>
        <v>*</v>
      </c>
      <c r="DE723" s="58" t="str">
        <f>IF(OR(DE314&lt;&gt;"*",DE371&lt;&gt;"*",DE424&lt;&gt;"*"),"Yes (" &amp; JoinAll(", ", MIDForgiving(DE314,6,LEN(DE314)-6), MIDForgiving(DE371,6,LEN(DE371)-6), MIDForgiving(DE424,6,LEN(DE424)-6))&amp;")","*")</f>
        <v>*</v>
      </c>
      <c r="DF723" s="58" t="str">
        <f>IF(OR(DF314&lt;&gt;"*",DF371&lt;&gt;"*",DF424&lt;&gt;"*"),"Yes (" &amp; JoinAll(", ", MIDForgiving(DF314,6,LEN(DF314)-6), MIDForgiving(DF371,6,LEN(DF371)-6), MIDForgiving(DF424,6,LEN(DF424)-6))&amp;")","*")</f>
        <v>*</v>
      </c>
      <c r="DG723" s="58" t="str">
        <f>IF(OR(DG314&lt;&gt;"*",DG371&lt;&gt;"*",DG424&lt;&gt;"*"),"Yes (" &amp; JoinAll(", ", MIDForgiving(DG314,6,LEN(DG314)-6), MIDForgiving(DG371,6,LEN(DG371)-6), MIDForgiving(DG424,6,LEN(DG424)-6))&amp;")","*")</f>
        <v>*</v>
      </c>
      <c r="DH723" s="58" t="str">
        <f>IF(OR(DH314&lt;&gt;"*",DH371&lt;&gt;"*",DH424&lt;&gt;"*"),"Yes (" &amp; JoinAll(", ", MIDForgiving(DH314,6,LEN(DH314)-6), MIDForgiving(DH371,6,LEN(DH371)-6), MIDForgiving(DH424,6,LEN(DH424)-6))&amp;")","*")</f>
        <v>*</v>
      </c>
      <c r="DI723" s="58" t="str">
        <f>IF(OR(DI314&lt;&gt;"*",DI371&lt;&gt;"*",DI424&lt;&gt;"*"),"Yes (" &amp; JoinAll(", ", MIDForgiving(DI314,6,LEN(DI314)-6), MIDForgiving(DI371,6,LEN(DI371)-6), MIDForgiving(DI424,6,LEN(DI424)-6))&amp;")","*")</f>
        <v>*</v>
      </c>
      <c r="DJ723" s="58" t="str">
        <f>IF(OR(DJ314&lt;&gt;"*",DJ371&lt;&gt;"*",DJ424&lt;&gt;"*"),"Yes (" &amp; JoinAll(", ", MIDForgiving(DJ314,6,LEN(DJ314)-6), MIDForgiving(DJ371,6,LEN(DJ371)-6), MIDForgiving(DJ424,6,LEN(DJ424)-6))&amp;")","*")</f>
        <v>*</v>
      </c>
      <c r="DK723" s="58" t="str">
        <f>IF(OR(DK314&lt;&gt;"*",DK371&lt;&gt;"*",DK424&lt;&gt;"*"),"Yes (" &amp; JoinAll(", ", MIDForgiving(DK314,6,LEN(DK314)-6), MIDForgiving(DK371,6,LEN(DK371)-6), MIDForgiving(DK424,6,LEN(DK424)-6))&amp;")","*")</f>
        <v>*</v>
      </c>
      <c r="DL723" s="58" t="str">
        <f>IF(OR(DL314&lt;&gt;"*",DL371&lt;&gt;"*",DL424&lt;&gt;"*"),"Yes (" &amp; JoinAll(", ", MIDForgiving(DL314,6,LEN(DL314)-6), MIDForgiving(DL371,6,LEN(DL371)-6), MIDForgiving(DL424,6,LEN(DL424)-6))&amp;")","*")</f>
        <v>*</v>
      </c>
      <c r="DM723" s="58" t="str">
        <f>IF(OR(DM314&lt;&gt;"*",DM371&lt;&gt;"*",DM424&lt;&gt;"*"),"Yes (" &amp; JoinAll(", ", MIDForgiving(DM314,6,LEN(DM314)-6), MIDForgiving(DM371,6,LEN(DM371)-6), MIDForgiving(DM424,6,LEN(DM424)-6))&amp;")","*")</f>
        <v>*</v>
      </c>
      <c r="DN723" s="58" t="str">
        <f>IF(OR(DN314&lt;&gt;"*",DN371&lt;&gt;"*",DN424&lt;&gt;"*"),"Yes (" &amp; JoinAll(", ", MIDForgiving(DN314,6,LEN(DN314)-6), MIDForgiving(DN371,6,LEN(DN371)-6), MIDForgiving(DN424,6,LEN(DN424)-6))&amp;")","*")</f>
        <v>*</v>
      </c>
      <c r="DO723" s="58" t="str">
        <f>IF(OR(DO314&lt;&gt;"*",DO371&lt;&gt;"*",DO424&lt;&gt;"*"),"Yes (" &amp; JoinAll(", ", MIDForgiving(DO314,6,LEN(DO314)-6), MIDForgiving(DO371,6,LEN(DO371)-6), MIDForgiving(DO424,6,LEN(DO424)-6))&amp;")","*")</f>
        <v>*</v>
      </c>
      <c r="DP723" s="58" t="str">
        <f>IF(OR(DP314&lt;&gt;"*",DP371&lt;&gt;"*",DP424&lt;&gt;"*"),"Yes (" &amp; JoinAll(", ", MIDForgiving(DP314,6,LEN(DP314)-6), MIDForgiving(DP371,6,LEN(DP371)-6), MIDForgiving(DP424,6,LEN(DP424)-6))&amp;")","*")</f>
        <v>*</v>
      </c>
      <c r="DQ723" s="58" t="str">
        <f>IF(OR(DQ314&lt;&gt;"*",DQ371&lt;&gt;"*",DQ424&lt;&gt;"*"),"Yes (" &amp; JoinAll(", ", MIDForgiving(DQ314,6,LEN(DQ314)-6), MIDForgiving(DQ371,6,LEN(DQ371)-6), MIDForgiving(DQ424,6,LEN(DQ424)-6))&amp;")","*")</f>
        <v>*</v>
      </c>
      <c r="DR723" s="58" t="str">
        <f>IF(OR(DR314&lt;&gt;"*",DR371&lt;&gt;"*",DR424&lt;&gt;"*"),"Yes (" &amp; JoinAll(", ", MIDForgiving(DR314,6,LEN(DR314)-6), MIDForgiving(DR371,6,LEN(DR371)-6), MIDForgiving(DR424,6,LEN(DR424)-6))&amp;")","*")</f>
        <v>*</v>
      </c>
      <c r="DS723" s="58" t="str">
        <f>IF(OR(DS314&lt;&gt;"*",DS371&lt;&gt;"*",DS424&lt;&gt;"*"),"Yes (" &amp; JoinAll(", ", MIDForgiving(DS314,6,LEN(DS314)-6), MIDForgiving(DS371,6,LEN(DS371)-6), MIDForgiving(DS424,6,LEN(DS424)-6))&amp;")","*")</f>
        <v>*</v>
      </c>
      <c r="DT723" s="58" t="str">
        <f>IF(OR(DT314&lt;&gt;"*",DT371&lt;&gt;"*",DT424&lt;&gt;"*"),"Yes (" &amp; JoinAll(", ", MIDForgiving(DT314,6,LEN(DT314)-6), MIDForgiving(DT371,6,LEN(DT371)-6), MIDForgiving(DT424,6,LEN(DT424)-6))&amp;")","*")</f>
        <v>*</v>
      </c>
      <c r="DU723" s="58" t="str">
        <f>IF(OR(DU314&lt;&gt;"*",DU371&lt;&gt;"*",DU424&lt;&gt;"*"),"Yes (" &amp; JoinAll(", ", MIDForgiving(DU314,6,LEN(DU314)-6), MIDForgiving(DU371,6,LEN(DU371)-6), MIDForgiving(DU424,6,LEN(DU424)-6))&amp;")","*")</f>
        <v>*</v>
      </c>
      <c r="DV723" s="58" t="str">
        <f>IF(OR(DV314&lt;&gt;"*",DV371&lt;&gt;"*",DV424&lt;&gt;"*"),"Yes (" &amp; JoinAll(", ", MIDForgiving(DV314,6,LEN(DV314)-6), MIDForgiving(DV371,6,LEN(DV371)-6), MIDForgiving(DV424,6,LEN(DV424)-6))&amp;")","*")</f>
        <v>*</v>
      </c>
      <c r="DW723" s="58" t="str">
        <f>IF(OR(DW314&lt;&gt;"*",DW371&lt;&gt;"*",DW424&lt;&gt;"*"),"Yes (" &amp; JoinAll(", ", MIDForgiving(DW314,6,LEN(DW314)-6), MIDForgiving(DW371,6,LEN(DW371)-6), MIDForgiving(DW424,6,LEN(DW424)-6))&amp;")","*")</f>
        <v>*</v>
      </c>
      <c r="DX723" s="58" t="str">
        <f>IF(OR(DX314&lt;&gt;"*",DX371&lt;&gt;"*",DX424&lt;&gt;"*"),"Yes (" &amp; JoinAll(", ", MIDForgiving(DX314,6,LEN(DX314)-6), MIDForgiving(DX371,6,LEN(DX371)-6), MIDForgiving(DX424,6,LEN(DX424)-6))&amp;")","*")</f>
        <v>*</v>
      </c>
      <c r="DY723" s="58" t="str">
        <f>IF(OR(DY314&lt;&gt;"*",DY371&lt;&gt;"*",DY424&lt;&gt;"*"),"Yes (" &amp; JoinAll(", ", MIDForgiving(DY314,6,LEN(DY314)-6), MIDForgiving(DY371,6,LEN(DY371)-6), MIDForgiving(DY424,6,LEN(DY424)-6))&amp;")","*")</f>
        <v>*</v>
      </c>
      <c r="DZ723" s="58" t="str">
        <f>IF(OR(DZ314&lt;&gt;"*",DZ371&lt;&gt;"*",DZ424&lt;&gt;"*"),"Yes (" &amp; JoinAll(", ", MIDForgiving(DZ314,6,LEN(DZ314)-6), MIDForgiving(DZ371,6,LEN(DZ371)-6), MIDForgiving(DZ424,6,LEN(DZ424)-6))&amp;")","*")</f>
        <v>*</v>
      </c>
      <c r="EA723" s="58" t="str">
        <f>IF(OR(EA314&lt;&gt;"*",EA371&lt;&gt;"*",EA424&lt;&gt;"*"),"Yes (" &amp; JoinAll(", ", MIDForgiving(EA314,6,LEN(EA314)-6), MIDForgiving(EA371,6,LEN(EA371)-6), MIDForgiving(EA424,6,LEN(EA424)-6))&amp;")","*")</f>
        <v>*</v>
      </c>
      <c r="EB723" s="58" t="str">
        <f>IF(OR(EB314&lt;&gt;"*",EB371&lt;&gt;"*",EB424&lt;&gt;"*"),"Yes (" &amp; JoinAll(", ", MIDForgiving(EB314,6,LEN(EB314)-6), MIDForgiving(EB371,6,LEN(EB371)-6), MIDForgiving(EB424,6,LEN(EB424)-6))&amp;")","*")</f>
        <v>*</v>
      </c>
      <c r="EC723" s="58" t="str">
        <f>IF(OR(EC314&lt;&gt;"*",EC371&lt;&gt;"*",EC424&lt;&gt;"*"),"Yes (" &amp; JoinAll(", ", MIDForgiving(EC314,6,LEN(EC314)-6), MIDForgiving(EC371,6,LEN(EC371)-6), MIDForgiving(EC424,6,LEN(EC424)-6))&amp;")","*")</f>
        <v>*</v>
      </c>
      <c r="ED723" s="58" t="str">
        <f>IF(OR(ED314&lt;&gt;"*",ED371&lt;&gt;"*",ED424&lt;&gt;"*"),"Yes (" &amp; JoinAll(", ", MIDForgiving(ED314,6,LEN(ED314)-6), MIDForgiving(ED371,6,LEN(ED371)-6), MIDForgiving(ED424,6,LEN(ED424)-6))&amp;")","*")</f>
        <v>*</v>
      </c>
      <c r="EE723" s="58" t="str">
        <f>IF(OR(EE314&lt;&gt;"*",EE371&lt;&gt;"*",EE424&lt;&gt;"*"),"Yes (" &amp; JoinAll(", ", MIDForgiving(EE314,6,LEN(EE314)-6), MIDForgiving(EE371,6,LEN(EE371)-6), MIDForgiving(EE424,6,LEN(EE424)-6))&amp;")","*")</f>
        <v>*</v>
      </c>
      <c r="EF723" s="58" t="str">
        <f>IF(OR(EF314&lt;&gt;"*",EF371&lt;&gt;"*",EF424&lt;&gt;"*"),"Yes (" &amp; JoinAll(", ", MIDForgiving(EF314,6,LEN(EF314)-6), MIDForgiving(EF371,6,LEN(EF371)-6), MIDForgiving(EF424,6,LEN(EF424)-6))&amp;")","*")</f>
        <v>*</v>
      </c>
      <c r="EG723" s="58" t="str">
        <f>IF(OR(EG314&lt;&gt;"*",EG371&lt;&gt;"*",EG424&lt;&gt;"*"),"Yes (" &amp; JoinAll(", ", MIDForgiving(EG314,6,LEN(EG314)-6), MIDForgiving(EG371,6,LEN(EG371)-6), MIDForgiving(EG424,6,LEN(EG424)-6))&amp;")","*")</f>
        <v>*</v>
      </c>
      <c r="EH723" s="58" t="str">
        <f>IF(OR(EH314&lt;&gt;"*",EH371&lt;&gt;"*",EH424&lt;&gt;"*"),"Yes (" &amp; JoinAll(", ", MIDForgiving(EH314,6,LEN(EH314)-6), MIDForgiving(EH371,6,LEN(EH371)-6), MIDForgiving(EH424,6,LEN(EH424)-6))&amp;")","*")</f>
        <v>*</v>
      </c>
      <c r="EI723" s="58" t="str">
        <f>IF(OR(EI314&lt;&gt;"*",EI371&lt;&gt;"*",EI424&lt;&gt;"*"),"Yes (" &amp; JoinAll(", ", MIDForgiving(EI314,6,LEN(EI314)-6), MIDForgiving(EI371,6,LEN(EI371)-6), MIDForgiving(EI424,6,LEN(EI424)-6))&amp;")","*")</f>
        <v>*</v>
      </c>
      <c r="EJ723" s="58" t="str">
        <f>IF(OR(EJ314&lt;&gt;"*",EJ371&lt;&gt;"*",EJ424&lt;&gt;"*"),"Yes (" &amp; JoinAll(", ", MIDForgiving(EJ314,6,LEN(EJ314)-6), MIDForgiving(EJ371,6,LEN(EJ371)-6), MIDForgiving(EJ424,6,LEN(EJ424)-6))&amp;")","*")</f>
        <v>*</v>
      </c>
      <c r="EK723" s="58" t="str">
        <f>IF(OR(EK314&lt;&gt;"*",EK371&lt;&gt;"*",EK424&lt;&gt;"*"),"Yes (" &amp; JoinAll(", ", MIDForgiving(EK314,6,LEN(EK314)-6), MIDForgiving(EK371,6,LEN(EK371)-6), MIDForgiving(EK424,6,LEN(EK424)-6))&amp;")","*")</f>
        <v>*</v>
      </c>
      <c r="EL723" s="109"/>
      <c r="EM723" s="109"/>
    </row>
    <row r="724" spans="1:143" s="58" customFormat="1" ht="12.75" customHeight="1" x14ac:dyDescent="0.25">
      <c r="A724" s="5"/>
      <c r="B724" s="96"/>
      <c r="C724" s="96"/>
      <c r="D724" s="96"/>
      <c r="E724" s="96"/>
      <c r="F724" s="96" t="s">
        <v>3539</v>
      </c>
      <c r="G724" s="4" t="s">
        <v>385</v>
      </c>
      <c r="H724" s="18" t="s">
        <v>5</v>
      </c>
      <c r="I724" s="18"/>
      <c r="J724" s="58" t="str">
        <f>IF(OR(J315&lt;&gt;"*",J372&lt;&gt;"*",J425&lt;&gt;"*"),"Yes (" &amp; JoinAll(", ", MIDForgiving(J315,6,LEN(J315)-6), MIDForgiving(J372,6,LEN(J372)-6), MIDForgiving(J425,6,LEN(J425)-6))&amp;")","*")</f>
        <v>*</v>
      </c>
      <c r="K724" s="58" t="str">
        <f>IF(OR(K315&lt;&gt;"*",K372&lt;&gt;"*",K425&lt;&gt;"*"),"Yes (" &amp; JoinAll(", ", MIDForgiving(K315,6,LEN(K315)-6), MIDForgiving(K372,6,LEN(K372)-6), MIDForgiving(K425,6,LEN(K425)-6))&amp;")","*")</f>
        <v>*</v>
      </c>
      <c r="L724" s="58" t="str">
        <f>IF(OR(L315&lt;&gt;"*",L372&lt;&gt;"*",L425&lt;&gt;"*"),"Yes (" &amp; JoinAll(", ", MIDForgiving(L315,6,LEN(L315)-6), MIDForgiving(L372,6,LEN(L372)-6), MIDForgiving(L425,6,LEN(L425)-6))&amp;")","*")</f>
        <v>*</v>
      </c>
      <c r="M724" s="58" t="str">
        <f>IF(OR(M315&lt;&gt;"*",M372&lt;&gt;"*",M425&lt;&gt;"*"),"Yes (" &amp; JoinAll(", ", MIDForgiving(M315,6,LEN(M315)-6), MIDForgiving(M372,6,LEN(M372)-6), MIDForgiving(M425,6,LEN(M425)-6))&amp;")","*")</f>
        <v>*</v>
      </c>
      <c r="N724" s="58" t="str">
        <f>IF(OR(N315&lt;&gt;"*",N372&lt;&gt;"*",N425&lt;&gt;"*"),"Yes (" &amp; JoinAll(", ", MIDForgiving(N315,6,LEN(N315)-6), MIDForgiving(N372,6,LEN(N372)-6), MIDForgiving(N425,6,LEN(N425)-6))&amp;")","*")</f>
        <v>*</v>
      </c>
      <c r="O724" s="58" t="str">
        <f>IF(OR(O315&lt;&gt;"*",O372&lt;&gt;"*",O425&lt;&gt;"*"),"Yes (" &amp; JoinAll(", ", MIDForgiving(O315,6,LEN(O315)-6), MIDForgiving(O372,6,LEN(O372)-6), MIDForgiving(O425,6,LEN(O425)-6))&amp;")","*")</f>
        <v>*</v>
      </c>
      <c r="P724" s="58" t="str">
        <f>IF(OR(P315&lt;&gt;"*",P372&lt;&gt;"*",P425&lt;&gt;"*"),"Yes (" &amp; JoinAll(", ", MIDForgiving(P315,6,LEN(P315)-6), MIDForgiving(P372,6,LEN(P372)-6), MIDForgiving(P425,6,LEN(P425)-6))&amp;")","*")</f>
        <v>*</v>
      </c>
      <c r="Q724" s="58" t="str">
        <f>IF(OR(Q315&lt;&gt;"*",Q372&lt;&gt;"*",Q425&lt;&gt;"*"),"Yes (" &amp; JoinAll(", ", MIDForgiving(Q315,6,LEN(Q315)-6), MIDForgiving(Q372,6,LEN(Q372)-6), MIDForgiving(Q425,6,LEN(Q425)-6))&amp;")","*")</f>
        <v>*</v>
      </c>
      <c r="R724" s="58" t="str">
        <f>IF(OR(R315&lt;&gt;"*",R372&lt;&gt;"*",R425&lt;&gt;"*"),"Yes (" &amp; JoinAll(", ", MIDForgiving(R315,6,LEN(R315)-6), MIDForgiving(R372,6,LEN(R372)-6), MIDForgiving(R425,6,LEN(R425)-6))&amp;")","*")</f>
        <v>*</v>
      </c>
      <c r="S724" s="58" t="str">
        <f>IF(OR(S315&lt;&gt;"*",S372&lt;&gt;"*",S425&lt;&gt;"*"),"Yes (" &amp; JoinAll(", ", MIDForgiving(S315,6,LEN(S315)-6), MIDForgiving(S372,6,LEN(S372)-6), MIDForgiving(S425,6,LEN(S425)-6))&amp;")","*")</f>
        <v>*</v>
      </c>
      <c r="T724" s="58" t="str">
        <f>IF(OR(T315&lt;&gt;"*",T372&lt;&gt;"*",T425&lt;&gt;"*"),"Yes (" &amp; JoinAll(", ", MIDForgiving(T315,6,LEN(T315)-6), MIDForgiving(T372,6,LEN(T372)-6), MIDForgiving(T425,6,LEN(T425)-6))&amp;")","*")</f>
        <v>*</v>
      </c>
      <c r="U724" s="58" t="str">
        <f>IF(OR(U315&lt;&gt;"*",U372&lt;&gt;"*",U425&lt;&gt;"*"),"Yes (" &amp; JoinAll(", ", MIDForgiving(U315,6,LEN(U315)-6), MIDForgiving(U372,6,LEN(U372)-6), MIDForgiving(U425,6,LEN(U425)-6))&amp;")","*")</f>
        <v>*</v>
      </c>
      <c r="V724" s="58" t="str">
        <f>IF(OR(V315&lt;&gt;"*",V372&lt;&gt;"*",V425&lt;&gt;"*"),"Yes (" &amp; JoinAll(", ", MIDForgiving(V315,6,LEN(V315)-6), MIDForgiving(V372,6,LEN(V372)-6), MIDForgiving(V425,6,LEN(V425)-6))&amp;")","*")</f>
        <v>*</v>
      </c>
      <c r="W724" s="58" t="str">
        <f>IF(OR(W315&lt;&gt;"*",W372&lt;&gt;"*",W425&lt;&gt;"*"),"Yes (" &amp; JoinAll(", ", MIDForgiving(W315,6,LEN(W315)-6), MIDForgiving(W372,6,LEN(W372)-6), MIDForgiving(W425,6,LEN(W425)-6))&amp;")","*")</f>
        <v>*</v>
      </c>
      <c r="X724" s="58" t="str">
        <f>IF(OR(X315&lt;&gt;"*",X372&lt;&gt;"*",X425&lt;&gt;"*"),"Yes (" &amp; JoinAll(", ", MIDForgiving(X315,6,LEN(X315)-6), MIDForgiving(X372,6,LEN(X372)-6), MIDForgiving(X425,6,LEN(X425)-6))&amp;")","*")</f>
        <v>*</v>
      </c>
      <c r="Y724" s="58" t="str">
        <f>IF(OR(Y315&lt;&gt;"*",Y372&lt;&gt;"*",Y425&lt;&gt;"*"),"Yes (" &amp; JoinAll(", ", MIDForgiving(Y315,6,LEN(Y315)-6), MIDForgiving(Y372,6,LEN(Y372)-6), MIDForgiving(Y425,6,LEN(Y425)-6))&amp;")","*")</f>
        <v>*</v>
      </c>
      <c r="Z724" s="58" t="str">
        <f>IF(OR(Z315&lt;&gt;"*",Z372&lt;&gt;"*",Z425&lt;&gt;"*"),"Yes (" &amp; JoinAll(", ", MIDForgiving(Z315,6,LEN(Z315)-6), MIDForgiving(Z372,6,LEN(Z372)-6), MIDForgiving(Z425,6,LEN(Z425)-6))&amp;")","*")</f>
        <v>*</v>
      </c>
      <c r="AA724" s="58" t="str">
        <f>IF(OR(AA315&lt;&gt;"*",AA372&lt;&gt;"*",AA425&lt;&gt;"*"),"Yes (" &amp; JoinAll(", ", MIDForgiving(AA315,6,LEN(AA315)-6), MIDForgiving(AA372,6,LEN(AA372)-6), MIDForgiving(AA425,6,LEN(AA425)-6))&amp;")","*")</f>
        <v>*</v>
      </c>
      <c r="AB724" s="58" t="str">
        <f>IF(OR(AB315&lt;&gt;"*",AB372&lt;&gt;"*",AB425&lt;&gt;"*"),"Yes (" &amp; JoinAll(", ", MIDForgiving(AB315,6,LEN(AB315)-6), MIDForgiving(AB372,6,LEN(AB372)-6), MIDForgiving(AB425,6,LEN(AB425)-6))&amp;")","*")</f>
        <v>*</v>
      </c>
      <c r="AC724" s="58" t="str">
        <f>IF(OR(AC315&lt;&gt;"*",AC372&lt;&gt;"*",AC425&lt;&gt;"*"),"Yes (" &amp; JoinAll(", ", MIDForgiving(AC315,6,LEN(AC315)-6), MIDForgiving(AC372,6,LEN(AC372)-6), MIDForgiving(AC425,6,LEN(AC425)-6))&amp;")","*")</f>
        <v>*</v>
      </c>
      <c r="AD724" s="58" t="str">
        <f>IF(OR(AD315&lt;&gt;"*",AD372&lt;&gt;"*",AD425&lt;&gt;"*"),"Yes (" &amp; JoinAll(", ", MIDForgiving(AD315,6,LEN(AD315)-6), MIDForgiving(AD372,6,LEN(AD372)-6), MIDForgiving(AD425,6,LEN(AD425)-6))&amp;")","*")</f>
        <v>*</v>
      </c>
      <c r="AE724" s="58" t="str">
        <f>IF(OR(AE315&lt;&gt;"*",AE372&lt;&gt;"*",AE425&lt;&gt;"*"),"Yes (" &amp; JoinAll(", ", MIDForgiving(AE315,6,LEN(AE315)-6), MIDForgiving(AE372,6,LEN(AE372)-6), MIDForgiving(AE425,6,LEN(AE425)-6))&amp;")","*")</f>
        <v>*</v>
      </c>
      <c r="AF724" s="58" t="str">
        <f>IF(OR(AF315&lt;&gt;"*",AF372&lt;&gt;"*",AF425&lt;&gt;"*"),"Yes (" &amp; JoinAll(", ", MIDForgiving(AF315,6,LEN(AF315)-6), MIDForgiving(AF372,6,LEN(AF372)-6), MIDForgiving(AF425,6,LEN(AF425)-6))&amp;")","*")</f>
        <v>*</v>
      </c>
      <c r="AG724" s="58" t="str">
        <f>IF(OR(AG315&lt;&gt;"*",AG372&lt;&gt;"*",AG425&lt;&gt;"*"),"Yes (" &amp; JoinAll(", ", MIDForgiving(AG315,6,LEN(AG315)-6), MIDForgiving(AG372,6,LEN(AG372)-6), MIDForgiving(AG425,6,LEN(AG425)-6))&amp;")","*")</f>
        <v>*</v>
      </c>
      <c r="AH724" s="58" t="str">
        <f>IF(OR(AH315&lt;&gt;"*",AH372&lt;&gt;"*",AH425&lt;&gt;"*"),"Yes (" &amp; JoinAll(", ", MIDForgiving(AH315,6,LEN(AH315)-6), MIDForgiving(AH372,6,LEN(AH372)-6), MIDForgiving(AH425,6,LEN(AH425)-6))&amp;")","*")</f>
        <v>*</v>
      </c>
      <c r="AI724" s="58" t="str">
        <f>IF(OR(AI315&lt;&gt;"*",AI372&lt;&gt;"*",AI425&lt;&gt;"*"),"Yes (" &amp; JoinAll(", ", MIDForgiving(AI315,6,LEN(AI315)-6), MIDForgiving(AI372,6,LEN(AI372)-6), MIDForgiving(AI425,6,LEN(AI425)-6))&amp;")","*")</f>
        <v>*</v>
      </c>
      <c r="AJ724" s="58" t="str">
        <f>IF(OR(AJ315&lt;&gt;"*",AJ372&lt;&gt;"*",AJ425&lt;&gt;"*"),"Yes (" &amp; JoinAll(", ", MIDForgiving(AJ315,6,LEN(AJ315)-6), MIDForgiving(AJ372,6,LEN(AJ372)-6), MIDForgiving(AJ425,6,LEN(AJ425)-6))&amp;")","*")</f>
        <v>*</v>
      </c>
      <c r="AK724" s="58" t="str">
        <f>IF(OR(AK315&lt;&gt;"*",AK372&lt;&gt;"*",AK425&lt;&gt;"*"),"Yes (" &amp; JoinAll(", ", MIDForgiving(AK315,6,LEN(AK315)-6), MIDForgiving(AK372,6,LEN(AK372)-6), MIDForgiving(AK425,6,LEN(AK425)-6))&amp;")","*")</f>
        <v>*</v>
      </c>
      <c r="AL724" s="58" t="str">
        <f>IF(OR(AL315&lt;&gt;"*",AL372&lt;&gt;"*",AL425&lt;&gt;"*"),"Yes (" &amp; JoinAll(", ", MIDForgiving(AL315,6,LEN(AL315)-6), MIDForgiving(AL372,6,LEN(AL372)-6), MIDForgiving(AL425,6,LEN(AL425)-6))&amp;")","*")</f>
        <v>*</v>
      </c>
      <c r="AM724" s="58" t="str">
        <f>IF(OR(AM315&lt;&gt;"*",AM372&lt;&gt;"*",AM425&lt;&gt;"*"),"Yes (" &amp; JoinAll(", ", MIDForgiving(AM315,6,LEN(AM315)-6), MIDForgiving(AM372,6,LEN(AM372)-6), MIDForgiving(AM425,6,LEN(AM425)-6))&amp;")","*")</f>
        <v>*</v>
      </c>
      <c r="AN724" s="58" t="str">
        <f>IF(OR(AN315&lt;&gt;"*",AN372&lt;&gt;"*",AN425&lt;&gt;"*"),"Yes (" &amp; JoinAll(", ", MIDForgiving(AN315,6,LEN(AN315)-6), MIDForgiving(AN372,6,LEN(AN372)-6), MIDForgiving(AN425,6,LEN(AN425)-6))&amp;")","*")</f>
        <v>*</v>
      </c>
      <c r="AO724" s="58" t="str">
        <f>IF(OR(AO315&lt;&gt;"*",AO372&lt;&gt;"*",AO425&lt;&gt;"*"),"Yes (" &amp; JoinAll(", ", MIDForgiving(AO315,6,LEN(AO315)-6), MIDForgiving(AO372,6,LEN(AO372)-6), MIDForgiving(AO425,6,LEN(AO425)-6))&amp;")","*")</f>
        <v>*</v>
      </c>
      <c r="AP724" s="58" t="str">
        <f>IF(OR(AP315&lt;&gt;"*",AP372&lt;&gt;"*",AP425&lt;&gt;"*"),"Yes (" &amp; JoinAll(", ", MIDForgiving(AP315,6,LEN(AP315)-6), MIDForgiving(AP372,6,LEN(AP372)-6), MIDForgiving(AP425,6,LEN(AP425)-6))&amp;")","*")</f>
        <v>*</v>
      </c>
      <c r="AQ724" s="58" t="str">
        <f>IF(OR(AQ315&lt;&gt;"*",AQ372&lt;&gt;"*",AQ425&lt;&gt;"*"),"Yes (" &amp; JoinAll(", ", MIDForgiving(AQ315,6,LEN(AQ315)-6), MIDForgiving(AQ372,6,LEN(AQ372)-6), MIDForgiving(AQ425,6,LEN(AQ425)-6))&amp;")","*")</f>
        <v>*</v>
      </c>
      <c r="AR724" s="58" t="str">
        <f>IF(OR(AR315&lt;&gt;"*",AR372&lt;&gt;"*",AR425&lt;&gt;"*"),"Yes (" &amp; JoinAll(", ", MIDForgiving(AR315,6,LEN(AR315)-6), MIDForgiving(AR372,6,LEN(AR372)-6), MIDForgiving(AR425,6,LEN(AR425)-6))&amp;")","*")</f>
        <v>*</v>
      </c>
      <c r="AS724" s="58" t="str">
        <f>IF(OR(AS315&lt;&gt;"*",AS372&lt;&gt;"*",AS425&lt;&gt;"*"),"Yes (" &amp; JoinAll(", ", MIDForgiving(AS315,6,LEN(AS315)-6), MIDForgiving(AS372,6,LEN(AS372)-6), MIDForgiving(AS425,6,LEN(AS425)-6))&amp;")","*")</f>
        <v>*</v>
      </c>
      <c r="AT724" s="58" t="str">
        <f>IF(OR(AT315&lt;&gt;"*",AT372&lt;&gt;"*",AT425&lt;&gt;"*"),"Yes (" &amp; JoinAll(", ", MIDForgiving(AT315,6,LEN(AT315)-6), MIDForgiving(AT372,6,LEN(AT372)-6), MIDForgiving(AT425,6,LEN(AT425)-6))&amp;")","*")</f>
        <v>*</v>
      </c>
      <c r="AU724" s="58" t="str">
        <f>IF(OR(AU315&lt;&gt;"*",AU372&lt;&gt;"*",AU425&lt;&gt;"*"),"Yes (" &amp; JoinAll(", ", MIDForgiving(AU315,6,LEN(AU315)-6), MIDForgiving(AU372,6,LEN(AU372)-6), MIDForgiving(AU425,6,LEN(AU425)-6))&amp;")","*")</f>
        <v>*</v>
      </c>
      <c r="AV724" s="58" t="str">
        <f>IF(OR(AV315&lt;&gt;"*",AV372&lt;&gt;"*",AV425&lt;&gt;"*"),"Yes (" &amp; JoinAll(", ", MIDForgiving(AV315,6,LEN(AV315)-6), MIDForgiving(AV372,6,LEN(AV372)-6), MIDForgiving(AV425,6,LEN(AV425)-6))&amp;")","*")</f>
        <v>*</v>
      </c>
      <c r="AW724" s="58" t="str">
        <f>IF(OR(AW315&lt;&gt;"*",AW372&lt;&gt;"*",AW425&lt;&gt;"*"),"Yes (" &amp; JoinAll(", ", MIDForgiving(AW315,6,LEN(AW315)-6), MIDForgiving(AW372,6,LEN(AW372)-6), MIDForgiving(AW425,6,LEN(AW425)-6))&amp;")","*")</f>
        <v>*</v>
      </c>
      <c r="AX724" s="58" t="str">
        <f>IF(OR(AX315&lt;&gt;"*",AX372&lt;&gt;"*",AX425&lt;&gt;"*"),"Yes (" &amp; JoinAll(", ", MIDForgiving(AX315,6,LEN(AX315)-6), MIDForgiving(AX372,6,LEN(AX372)-6), MIDForgiving(AX425,6,LEN(AX425)-6))&amp;")","*")</f>
        <v>*</v>
      </c>
      <c r="AY724" s="58" t="str">
        <f>IF(OR(AY315&lt;&gt;"*",AY372&lt;&gt;"*",AY425&lt;&gt;"*"),"Yes (" &amp; JoinAll(", ", MIDForgiving(AY315,6,LEN(AY315)-6), MIDForgiving(AY372,6,LEN(AY372)-6), MIDForgiving(AY425,6,LEN(AY425)-6))&amp;")","*")</f>
        <v>*</v>
      </c>
      <c r="AZ724" s="58" t="str">
        <f>IF(OR(AZ315&lt;&gt;"*",AZ372&lt;&gt;"*",AZ425&lt;&gt;"*"),"Yes (" &amp; JoinAll(", ", MIDForgiving(AZ315,6,LEN(AZ315)-6), MIDForgiving(AZ372,6,LEN(AZ372)-6), MIDForgiving(AZ425,6,LEN(AZ425)-6))&amp;")","*")</f>
        <v>*</v>
      </c>
      <c r="BA724" s="58" t="str">
        <f>IF(OR(BA315&lt;&gt;"*",BA372&lt;&gt;"*",BA425&lt;&gt;"*"),"Yes (" &amp; JoinAll(", ", MIDForgiving(BA315,6,LEN(BA315)-6), MIDForgiving(BA372,6,LEN(BA372)-6), MIDForgiving(BA425,6,LEN(BA425)-6))&amp;")","*")</f>
        <v>*</v>
      </c>
      <c r="BB724" s="58" t="str">
        <f>IF(OR(BB315&lt;&gt;"*",BB372&lt;&gt;"*",BB425&lt;&gt;"*"),"Yes (" &amp; JoinAll(", ", MIDForgiving(BB315,6,LEN(BB315)-6), MIDForgiving(BB372,6,LEN(BB372)-6), MIDForgiving(BB425,6,LEN(BB425)-6))&amp;")","*")</f>
        <v>*</v>
      </c>
      <c r="BC724" s="58" t="str">
        <f>IF(OR(BC315&lt;&gt;"*",BC372&lt;&gt;"*",BC425&lt;&gt;"*"),"Yes (" &amp; JoinAll(", ", MIDForgiving(BC315,6,LEN(BC315)-6), MIDForgiving(BC372,6,LEN(BC372)-6), MIDForgiving(BC425,6,LEN(BC425)-6))&amp;")","*")</f>
        <v>*</v>
      </c>
      <c r="BD724" s="58" t="str">
        <f>IF(OR(BD315&lt;&gt;"*",BD372&lt;&gt;"*",BD425&lt;&gt;"*"),"Yes (" &amp; JoinAll(", ", MIDForgiving(BD315,6,LEN(BD315)-6), MIDForgiving(BD372,6,LEN(BD372)-6), MIDForgiving(BD425,6,LEN(BD425)-6))&amp;")","*")</f>
        <v>*</v>
      </c>
      <c r="BE724" s="58" t="str">
        <f>IF(OR(BE315&lt;&gt;"*",BE372&lt;&gt;"*",BE425&lt;&gt;"*"),"Yes (" &amp; JoinAll(", ", MIDForgiving(BE315,6,LEN(BE315)-6), MIDForgiving(BE372,6,LEN(BE372)-6), MIDForgiving(BE425,6,LEN(BE425)-6))&amp;")","*")</f>
        <v>*</v>
      </c>
      <c r="BF724" s="58" t="str">
        <f>IF(OR(BF315&lt;&gt;"*",BF372&lt;&gt;"*",BF425&lt;&gt;"*"),"Yes (" &amp; JoinAll(", ", MIDForgiving(BF315,6,LEN(BF315)-6), MIDForgiving(BF372,6,LEN(BF372)-6), MIDForgiving(BF425,6,LEN(BF425)-6))&amp;")","*")</f>
        <v>*</v>
      </c>
      <c r="BG724" s="58" t="str">
        <f>IF(OR(BG315&lt;&gt;"*",BG372&lt;&gt;"*",BG425&lt;&gt;"*"),"Yes (" &amp; JoinAll(", ", MIDForgiving(BG315,6,LEN(BG315)-6), MIDForgiving(BG372,6,LEN(BG372)-6), MIDForgiving(BG425,6,LEN(BG425)-6))&amp;")","*")</f>
        <v>*</v>
      </c>
      <c r="BH724" s="58" t="str">
        <f>IF(OR(BH315&lt;&gt;"*",BH372&lt;&gt;"*",BH425&lt;&gt;"*"),"Yes (" &amp; JoinAll(", ", MIDForgiving(BH315,6,LEN(BH315)-6), MIDForgiving(BH372,6,LEN(BH372)-6), MIDForgiving(BH425,6,LEN(BH425)-6))&amp;")","*")</f>
        <v>*</v>
      </c>
      <c r="BI724" s="58" t="str">
        <f>IF(OR(BI315&lt;&gt;"*",BI372&lt;&gt;"*",BI425&lt;&gt;"*"),"Yes (" &amp; JoinAll(", ", MIDForgiving(BI315,6,LEN(BI315)-6), MIDForgiving(BI372,6,LEN(BI372)-6), MIDForgiving(BI425,6,LEN(BI425)-6))&amp;")","*")</f>
        <v>*</v>
      </c>
      <c r="BJ724" s="58" t="str">
        <f>IF(OR(BJ315&lt;&gt;"*",BJ372&lt;&gt;"*",BJ425&lt;&gt;"*"),"Yes (" &amp; JoinAll(", ", MIDForgiving(BJ315,6,LEN(BJ315)-6), MIDForgiving(BJ372,6,LEN(BJ372)-6), MIDForgiving(BJ425,6,LEN(BJ425)-6))&amp;")","*")</f>
        <v>*</v>
      </c>
      <c r="BK724" s="58" t="str">
        <f>IF(OR(BK315&lt;&gt;"*",BK372&lt;&gt;"*",BK425&lt;&gt;"*"),"Yes (" &amp; JoinAll(", ", MIDForgiving(BK315,6,LEN(BK315)-6), MIDForgiving(BK372,6,LEN(BK372)-6), MIDForgiving(BK425,6,LEN(BK425)-6))&amp;")","*")</f>
        <v>*</v>
      </c>
      <c r="BL724" s="58" t="str">
        <f>IF(OR(BL315&lt;&gt;"*",BL372&lt;&gt;"*",BL425&lt;&gt;"*"),"Yes (" &amp; JoinAll(", ", MIDForgiving(BL315,6,LEN(BL315)-6), MIDForgiving(BL372,6,LEN(BL372)-6), MIDForgiving(BL425,6,LEN(BL425)-6))&amp;")","*")</f>
        <v>*</v>
      </c>
      <c r="BM724" s="58" t="str">
        <f>IF(OR(BM315&lt;&gt;"*",BM372&lt;&gt;"*",BM425&lt;&gt;"*"),"Yes (" &amp; JoinAll(", ", MIDForgiving(BM315,6,LEN(BM315)-6), MIDForgiving(BM372,6,LEN(BM372)-6), MIDForgiving(BM425,6,LEN(BM425)-6))&amp;")","*")</f>
        <v>*</v>
      </c>
      <c r="BN724" s="58" t="str">
        <f>IF(OR(BN315&lt;&gt;"*",BN372&lt;&gt;"*",BN425&lt;&gt;"*"),"Yes (" &amp; JoinAll(", ", MIDForgiving(BN315,6,LEN(BN315)-6), MIDForgiving(BN372,6,LEN(BN372)-6), MIDForgiving(BN425,6,LEN(BN425)-6))&amp;")","*")</f>
        <v>*</v>
      </c>
      <c r="BO724" s="58" t="str">
        <f>IF(OR(BO315&lt;&gt;"*",BO372&lt;&gt;"*",BO425&lt;&gt;"*"),"Yes (" &amp; JoinAll(", ", MIDForgiving(BO315,6,LEN(BO315)-6), MIDForgiving(BO372,6,LEN(BO372)-6), MIDForgiving(BO425,6,LEN(BO425)-6))&amp;")","*")</f>
        <v>*</v>
      </c>
      <c r="BP724" s="58" t="str">
        <f>IF(OR(BP315&lt;&gt;"*",BP372&lt;&gt;"*",BP425&lt;&gt;"*"),"Yes (" &amp; JoinAll(", ", MIDForgiving(BP315,6,LEN(BP315)-6), MIDForgiving(BP372,6,LEN(BP372)-6), MIDForgiving(BP425,6,LEN(BP425)-6))&amp;")","*")</f>
        <v>*</v>
      </c>
      <c r="BQ724" s="58" t="str">
        <f>IF(OR(BQ315&lt;&gt;"*",BQ372&lt;&gt;"*",BQ425&lt;&gt;"*"),"Yes (" &amp; JoinAll(", ", MIDForgiving(BQ315,6,LEN(BQ315)-6), MIDForgiving(BQ372,6,LEN(BQ372)-6), MIDForgiving(BQ425,6,LEN(BQ425)-6))&amp;")","*")</f>
        <v>*</v>
      </c>
      <c r="BR724" s="58" t="str">
        <f>IF(OR(BR315&lt;&gt;"*",BR372&lt;&gt;"*",BR425&lt;&gt;"*"),"Yes (" &amp; JoinAll(", ", MIDForgiving(BR315,6,LEN(BR315)-6), MIDForgiving(BR372,6,LEN(BR372)-6), MIDForgiving(BR425,6,LEN(BR425)-6))&amp;")","*")</f>
        <v>*</v>
      </c>
      <c r="BS724" s="58" t="str">
        <f>IF(OR(BS315&lt;&gt;"*",BS372&lt;&gt;"*",BS425&lt;&gt;"*"),"Yes (" &amp; JoinAll(", ", MIDForgiving(BS315,6,LEN(BS315)-6), MIDForgiving(BS372,6,LEN(BS372)-6), MIDForgiving(BS425,6,LEN(BS425)-6))&amp;")","*")</f>
        <v>*</v>
      </c>
      <c r="BT724" s="58" t="str">
        <f>IF(OR(BT315&lt;&gt;"*",BT372&lt;&gt;"*",BT425&lt;&gt;"*"),"Yes (" &amp; JoinAll(", ", MIDForgiving(BT315,6,LEN(BT315)-6), MIDForgiving(BT372,6,LEN(BT372)-6), MIDForgiving(BT425,6,LEN(BT425)-6))&amp;")","*")</f>
        <v>*</v>
      </c>
      <c r="BU724" s="58" t="str">
        <f>IF(OR(BU315&lt;&gt;"*",BU372&lt;&gt;"*",BU425&lt;&gt;"*"),"Yes (" &amp; JoinAll(", ", MIDForgiving(BU315,6,LEN(BU315)-6), MIDForgiving(BU372,6,LEN(BU372)-6), MIDForgiving(BU425,6,LEN(BU425)-6))&amp;")","*")</f>
        <v>*</v>
      </c>
      <c r="BV724" s="58" t="str">
        <f>IF(OR(BV315&lt;&gt;"*",BV372&lt;&gt;"*",BV425&lt;&gt;"*"),"Yes (" &amp; JoinAll(", ", MIDForgiving(BV315,6,LEN(BV315)-6), MIDForgiving(BV372,6,LEN(BV372)-6), MIDForgiving(BV425,6,LEN(BV425)-6))&amp;")","*")</f>
        <v>*</v>
      </c>
      <c r="BW724" s="58" t="str">
        <f>IF(OR(BW315&lt;&gt;"*",BW372&lt;&gt;"*",BW425&lt;&gt;"*"),"Yes (" &amp; JoinAll(", ", MIDForgiving(BW315,6,LEN(BW315)-6), MIDForgiving(BW372,6,LEN(BW372)-6), MIDForgiving(BW425,6,LEN(BW425)-6))&amp;")","*")</f>
        <v>*</v>
      </c>
      <c r="BX724" s="58" t="str">
        <f>IF(OR(BX315&lt;&gt;"*",BX372&lt;&gt;"*",BX425&lt;&gt;"*"),"Yes (" &amp; JoinAll(", ", MIDForgiving(BX315,6,LEN(BX315)-6), MIDForgiving(BX372,6,LEN(BX372)-6), MIDForgiving(BX425,6,LEN(BX425)-6))&amp;")","*")</f>
        <v>*</v>
      </c>
      <c r="BY724" s="58" t="str">
        <f>IF(OR(BY315&lt;&gt;"*",BY372&lt;&gt;"*",BY425&lt;&gt;"*"),"Yes (" &amp; JoinAll(", ", MIDForgiving(BY315,6,LEN(BY315)-6), MIDForgiving(BY372,6,LEN(BY372)-6), MIDForgiving(BY425,6,LEN(BY425)-6))&amp;")","*")</f>
        <v>*</v>
      </c>
      <c r="BZ724" s="58" t="str">
        <f>IF(OR(BZ315&lt;&gt;"*",BZ372&lt;&gt;"*",BZ425&lt;&gt;"*"),"Yes (" &amp; JoinAll(", ", MIDForgiving(BZ315,6,LEN(BZ315)-6), MIDForgiving(BZ372,6,LEN(BZ372)-6), MIDForgiving(BZ425,6,LEN(BZ425)-6))&amp;")","*")</f>
        <v>*</v>
      </c>
      <c r="CA724" s="58" t="str">
        <f>IF(OR(CA315&lt;&gt;"*",CA372&lt;&gt;"*",CA425&lt;&gt;"*"),"Yes (" &amp; JoinAll(", ", MIDForgiving(CA315,6,LEN(CA315)-6), MIDForgiving(CA372,6,LEN(CA372)-6), MIDForgiving(CA425,6,LEN(CA425)-6))&amp;")","*")</f>
        <v>*</v>
      </c>
      <c r="CB724" s="58" t="str">
        <f>IF(OR(CB315&lt;&gt;"*",CB372&lt;&gt;"*",CB425&lt;&gt;"*"),"Yes (" &amp; JoinAll(", ", MIDForgiving(CB315,6,LEN(CB315)-6), MIDForgiving(CB372,6,LEN(CB372)-6), MIDForgiving(CB425,6,LEN(CB425)-6))&amp;")","*")</f>
        <v>*</v>
      </c>
      <c r="CC724" s="58" t="str">
        <f>IF(OR(CC315&lt;&gt;"*",CC372&lt;&gt;"*",CC425&lt;&gt;"*"),"Yes (" &amp; JoinAll(", ", MIDForgiving(CC315,6,LEN(CC315)-6), MIDForgiving(CC372,6,LEN(CC372)-6), MIDForgiving(CC425,6,LEN(CC425)-6))&amp;")","*")</f>
        <v>*</v>
      </c>
      <c r="CD724" s="58" t="str">
        <f>IF(OR(CD315&lt;&gt;"*",CD372&lt;&gt;"*",CD425&lt;&gt;"*"),"Yes (" &amp; JoinAll(", ", MIDForgiving(CD315,6,LEN(CD315)-6), MIDForgiving(CD372,6,LEN(CD372)-6), MIDForgiving(CD425,6,LEN(CD425)-6))&amp;")","*")</f>
        <v>*</v>
      </c>
      <c r="CE724" s="58" t="str">
        <f>IF(OR(CE315&lt;&gt;"*",CE372&lt;&gt;"*",CE425&lt;&gt;"*"),"Yes (" &amp; JoinAll(", ", MIDForgiving(CE315,6,LEN(CE315)-6), MIDForgiving(CE372,6,LEN(CE372)-6), MIDForgiving(CE425,6,LEN(CE425)-6))&amp;")","*")</f>
        <v>*</v>
      </c>
      <c r="CF724" s="58" t="str">
        <f>IF(OR(CF315&lt;&gt;"*",CF372&lt;&gt;"*",CF425&lt;&gt;"*"),"Yes (" &amp; JoinAll(", ", MIDForgiving(CF315,6,LEN(CF315)-6), MIDForgiving(CF372,6,LEN(CF372)-6), MIDForgiving(CF425,6,LEN(CF425)-6))&amp;")","*")</f>
        <v>*</v>
      </c>
      <c r="CG724" s="58" t="str">
        <f>IF(OR(CG315&lt;&gt;"*",CG372&lt;&gt;"*",CG425&lt;&gt;"*"),"Yes (" &amp; JoinAll(", ", MIDForgiving(CG315,6,LEN(CG315)-6), MIDForgiving(CG372,6,LEN(CG372)-6), MIDForgiving(CG425,6,LEN(CG425)-6))&amp;")","*")</f>
        <v>*</v>
      </c>
      <c r="CH724" s="58" t="str">
        <f>IF(OR(CH315&lt;&gt;"*",CH372&lt;&gt;"*",CH425&lt;&gt;"*"),"Yes (" &amp; JoinAll(", ", MIDForgiving(CH315,6,LEN(CH315)-6), MIDForgiving(CH372,6,LEN(CH372)-6), MIDForgiving(CH425,6,LEN(CH425)-6))&amp;")","*")</f>
        <v>*</v>
      </c>
      <c r="CI724" s="58" t="str">
        <f>IF(OR(CI315&lt;&gt;"*",CI372&lt;&gt;"*",CI425&lt;&gt;"*"),"Yes (" &amp; JoinAll(", ", MIDForgiving(CI315,6,LEN(CI315)-6), MIDForgiving(CI372,6,LEN(CI372)-6), MIDForgiving(CI425,6,LEN(CI425)-6))&amp;")","*")</f>
        <v>*</v>
      </c>
      <c r="CJ724" s="58" t="str">
        <f>IF(OR(CJ315&lt;&gt;"*",CJ372&lt;&gt;"*",CJ425&lt;&gt;"*"),"Yes (" &amp; JoinAll(", ", MIDForgiving(CJ315,6,LEN(CJ315)-6), MIDForgiving(CJ372,6,LEN(CJ372)-6), MIDForgiving(CJ425,6,LEN(CJ425)-6))&amp;")","*")</f>
        <v>*</v>
      </c>
      <c r="CK724" s="58" t="str">
        <f>IF(OR(CK315&lt;&gt;"*",CK372&lt;&gt;"*",CK425&lt;&gt;"*"),"Yes (" &amp; JoinAll(", ", MIDForgiving(CK315,6,LEN(CK315)-6), MIDForgiving(CK372,6,LEN(CK372)-6), MIDForgiving(CK425,6,LEN(CK425)-6))&amp;")","*")</f>
        <v>*</v>
      </c>
      <c r="CL724" s="58" t="str">
        <f>IF(OR(CL315&lt;&gt;"*",CL372&lt;&gt;"*",CL425&lt;&gt;"*"),"Yes (" &amp; JoinAll(", ", MIDForgiving(CL315,6,LEN(CL315)-6), MIDForgiving(CL372,6,LEN(CL372)-6), MIDForgiving(CL425,6,LEN(CL425)-6))&amp;")","*")</f>
        <v>*</v>
      </c>
      <c r="CM724" s="58" t="str">
        <f>IF(OR(CM315&lt;&gt;"*",CM372&lt;&gt;"*",CM425&lt;&gt;"*"),"Yes (" &amp; JoinAll(", ", MIDForgiving(CM315,6,LEN(CM315)-6), MIDForgiving(CM372,6,LEN(CM372)-6), MIDForgiving(CM425,6,LEN(CM425)-6))&amp;")","*")</f>
        <v>*</v>
      </c>
      <c r="CN724" s="58" t="str">
        <f>IF(OR(CN315&lt;&gt;"*",CN372&lt;&gt;"*",CN425&lt;&gt;"*"),"Yes (" &amp; JoinAll(", ", MIDForgiving(CN315,6,LEN(CN315)-6), MIDForgiving(CN372,6,LEN(CN372)-6), MIDForgiving(CN425,6,LEN(CN425)-6))&amp;")","*")</f>
        <v>*</v>
      </c>
      <c r="CO724" s="58" t="str">
        <f>IF(OR(CO315&lt;&gt;"*",CO372&lt;&gt;"*",CO425&lt;&gt;"*"),"Yes (" &amp; JoinAll(", ", MIDForgiving(CO315,6,LEN(CO315)-6), MIDForgiving(CO372,6,LEN(CO372)-6), MIDForgiving(CO425,6,LEN(CO425)-6))&amp;")","*")</f>
        <v>*</v>
      </c>
      <c r="CP724" s="58" t="str">
        <f>IF(OR(CP315&lt;&gt;"*",CP372&lt;&gt;"*",CP425&lt;&gt;"*"),"Yes (" &amp; JoinAll(", ", MIDForgiving(CP315,6,LEN(CP315)-6), MIDForgiving(CP372,6,LEN(CP372)-6), MIDForgiving(CP425,6,LEN(CP425)-6))&amp;")","*")</f>
        <v>*</v>
      </c>
      <c r="CQ724" s="58" t="str">
        <f>IF(OR(CQ315&lt;&gt;"*",CQ372&lt;&gt;"*",CQ425&lt;&gt;"*"),"Yes (" &amp; JoinAll(", ", MIDForgiving(CQ315,6,LEN(CQ315)-6), MIDForgiving(CQ372,6,LEN(CQ372)-6), MIDForgiving(CQ425,6,LEN(CQ425)-6))&amp;")","*")</f>
        <v>*</v>
      </c>
      <c r="CR724" s="58" t="str">
        <f>IF(OR(CR315&lt;&gt;"*",CR372&lt;&gt;"*",CR425&lt;&gt;"*"),"Yes (" &amp; JoinAll(", ", MIDForgiving(CR315,6,LEN(CR315)-6), MIDForgiving(CR372,6,LEN(CR372)-6), MIDForgiving(CR425,6,LEN(CR425)-6))&amp;")","*")</f>
        <v>*</v>
      </c>
      <c r="CS724" s="58" t="str">
        <f>IF(OR(CS315&lt;&gt;"*",CS372&lt;&gt;"*",CS425&lt;&gt;"*"),"Yes (" &amp; JoinAll(", ", MIDForgiving(CS315,6,LEN(CS315)-6), MIDForgiving(CS372,6,LEN(CS372)-6), MIDForgiving(CS425,6,LEN(CS425)-6))&amp;")","*")</f>
        <v>*</v>
      </c>
      <c r="CT724" s="58" t="str">
        <f>IF(OR(CT315&lt;&gt;"*",CT372&lt;&gt;"*",CT425&lt;&gt;"*"),"Yes (" &amp; JoinAll(", ", MIDForgiving(CT315,6,LEN(CT315)-6), MIDForgiving(CT372,6,LEN(CT372)-6), MIDForgiving(CT425,6,LEN(CT425)-6))&amp;")","*")</f>
        <v>*</v>
      </c>
      <c r="CU724" s="58" t="str">
        <f>IF(OR(CU315&lt;&gt;"*",CU372&lt;&gt;"*",CU425&lt;&gt;"*"),"Yes (" &amp; JoinAll(", ", MIDForgiving(CU315,6,LEN(CU315)-6), MIDForgiving(CU372,6,LEN(CU372)-6), MIDForgiving(CU425,6,LEN(CU425)-6))&amp;")","*")</f>
        <v>*</v>
      </c>
      <c r="CV724" s="58" t="str">
        <f>IF(OR(CV315&lt;&gt;"*",CV372&lt;&gt;"*",CV425&lt;&gt;"*"),"Yes (" &amp; JoinAll(", ", MIDForgiving(CV315,6,LEN(CV315)-6), MIDForgiving(CV372,6,LEN(CV372)-6), MIDForgiving(CV425,6,LEN(CV425)-6))&amp;")","*")</f>
        <v>*</v>
      </c>
      <c r="CW724" s="58" t="str">
        <f>IF(OR(CW315&lt;&gt;"*",CW372&lt;&gt;"*",CW425&lt;&gt;"*"),"Yes (" &amp; JoinAll(", ", MIDForgiving(CW315,6,LEN(CW315)-6), MIDForgiving(CW372,6,LEN(CW372)-6), MIDForgiving(CW425,6,LEN(CW425)-6))&amp;")","*")</f>
        <v>*</v>
      </c>
      <c r="CX724" s="58" t="str">
        <f>IF(OR(CX315&lt;&gt;"*",CX372&lt;&gt;"*",CX425&lt;&gt;"*"),"Yes (" &amp; JoinAll(", ", MIDForgiving(CX315,6,LEN(CX315)-6), MIDForgiving(CX372,6,LEN(CX372)-6), MIDForgiving(CX425,6,LEN(CX425)-6))&amp;")","*")</f>
        <v>*</v>
      </c>
      <c r="CY724" s="58" t="str">
        <f>IF(OR(CY315&lt;&gt;"*",CY372&lt;&gt;"*",CY425&lt;&gt;"*"),"Yes (" &amp; JoinAll(", ", MIDForgiving(CY315,6,LEN(CY315)-6), MIDForgiving(CY372,6,LEN(CY372)-6), MIDForgiving(CY425,6,LEN(CY425)-6))&amp;")","*")</f>
        <v>*</v>
      </c>
      <c r="CZ724" s="58" t="str">
        <f>IF(OR(CZ315&lt;&gt;"*",CZ372&lt;&gt;"*",CZ425&lt;&gt;"*"),"Yes (" &amp; JoinAll(", ", MIDForgiving(CZ315,6,LEN(CZ315)-6), MIDForgiving(CZ372,6,LEN(CZ372)-6), MIDForgiving(CZ425,6,LEN(CZ425)-6))&amp;")","*")</f>
        <v>*</v>
      </c>
      <c r="DA724" s="58" t="str">
        <f>IF(OR(DA315&lt;&gt;"*",DA372&lt;&gt;"*",DA425&lt;&gt;"*"),"Yes (" &amp; JoinAll(", ", MIDForgiving(DA315,6,LEN(DA315)-6), MIDForgiving(DA372,6,LEN(DA372)-6), MIDForgiving(DA425,6,LEN(DA425)-6))&amp;")","*")</f>
        <v>*</v>
      </c>
      <c r="DB724" s="58" t="str">
        <f>IF(OR(DB315&lt;&gt;"*",DB372&lt;&gt;"*",DB425&lt;&gt;"*"),"Yes (" &amp; JoinAll(", ", MIDForgiving(DB315,6,LEN(DB315)-6), MIDForgiving(DB372,6,LEN(DB372)-6), MIDForgiving(DB425,6,LEN(DB425)-6))&amp;")","*")</f>
        <v>*</v>
      </c>
      <c r="DC724" s="58" t="str">
        <f>IF(OR(DC315&lt;&gt;"*",DC372&lt;&gt;"*",DC425&lt;&gt;"*"),"Yes (" &amp; JoinAll(", ", MIDForgiving(DC315,6,LEN(DC315)-6), MIDForgiving(DC372,6,LEN(DC372)-6), MIDForgiving(DC425,6,LEN(DC425)-6))&amp;")","*")</f>
        <v>*</v>
      </c>
      <c r="DD724" s="58" t="str">
        <f>IF(OR(DD315&lt;&gt;"*",DD372&lt;&gt;"*",DD425&lt;&gt;"*"),"Yes (" &amp; JoinAll(", ", MIDForgiving(DD315,6,LEN(DD315)-6), MIDForgiving(DD372,6,LEN(DD372)-6), MIDForgiving(DD425,6,LEN(DD425)-6))&amp;")","*")</f>
        <v>*</v>
      </c>
      <c r="DE724" s="58" t="str">
        <f>IF(OR(DE315&lt;&gt;"*",DE372&lt;&gt;"*",DE425&lt;&gt;"*"),"Yes (" &amp; JoinAll(", ", MIDForgiving(DE315,6,LEN(DE315)-6), MIDForgiving(DE372,6,LEN(DE372)-6), MIDForgiving(DE425,6,LEN(DE425)-6))&amp;")","*")</f>
        <v>*</v>
      </c>
      <c r="DF724" s="58" t="str">
        <f>IF(OR(DF315&lt;&gt;"*",DF372&lt;&gt;"*",DF425&lt;&gt;"*"),"Yes (" &amp; JoinAll(", ", MIDForgiving(DF315,6,LEN(DF315)-6), MIDForgiving(DF372,6,LEN(DF372)-6), MIDForgiving(DF425,6,LEN(DF425)-6))&amp;")","*")</f>
        <v>*</v>
      </c>
      <c r="DG724" s="58" t="str">
        <f>IF(OR(DG315&lt;&gt;"*",DG372&lt;&gt;"*",DG425&lt;&gt;"*"),"Yes (" &amp; JoinAll(", ", MIDForgiving(DG315,6,LEN(DG315)-6), MIDForgiving(DG372,6,LEN(DG372)-6), MIDForgiving(DG425,6,LEN(DG425)-6))&amp;")","*")</f>
        <v>*</v>
      </c>
      <c r="DH724" s="58" t="str">
        <f>IF(OR(DH315&lt;&gt;"*",DH372&lt;&gt;"*",DH425&lt;&gt;"*"),"Yes (" &amp; JoinAll(", ", MIDForgiving(DH315,6,LEN(DH315)-6), MIDForgiving(DH372,6,LEN(DH372)-6), MIDForgiving(DH425,6,LEN(DH425)-6))&amp;")","*")</f>
        <v>*</v>
      </c>
      <c r="DI724" s="58" t="str">
        <f>IF(OR(DI315&lt;&gt;"*",DI372&lt;&gt;"*",DI425&lt;&gt;"*"),"Yes (" &amp; JoinAll(", ", MIDForgiving(DI315,6,LEN(DI315)-6), MIDForgiving(DI372,6,LEN(DI372)-6), MIDForgiving(DI425,6,LEN(DI425)-6))&amp;")","*")</f>
        <v>*</v>
      </c>
      <c r="DJ724" s="58" t="str">
        <f>IF(OR(DJ315&lt;&gt;"*",DJ372&lt;&gt;"*",DJ425&lt;&gt;"*"),"Yes (" &amp; JoinAll(", ", MIDForgiving(DJ315,6,LEN(DJ315)-6), MIDForgiving(DJ372,6,LEN(DJ372)-6), MIDForgiving(DJ425,6,LEN(DJ425)-6))&amp;")","*")</f>
        <v>*</v>
      </c>
      <c r="DK724" s="58" t="str">
        <f>IF(OR(DK315&lt;&gt;"*",DK372&lt;&gt;"*",DK425&lt;&gt;"*"),"Yes (" &amp; JoinAll(", ", MIDForgiving(DK315,6,LEN(DK315)-6), MIDForgiving(DK372,6,LEN(DK372)-6), MIDForgiving(DK425,6,LEN(DK425)-6))&amp;")","*")</f>
        <v>*</v>
      </c>
      <c r="DL724" s="58" t="str">
        <f>IF(OR(DL315&lt;&gt;"*",DL372&lt;&gt;"*",DL425&lt;&gt;"*"),"Yes (" &amp; JoinAll(", ", MIDForgiving(DL315,6,LEN(DL315)-6), MIDForgiving(DL372,6,LEN(DL372)-6), MIDForgiving(DL425,6,LEN(DL425)-6))&amp;")","*")</f>
        <v>*</v>
      </c>
      <c r="DM724" s="58" t="str">
        <f>IF(OR(DM315&lt;&gt;"*",DM372&lt;&gt;"*",DM425&lt;&gt;"*"),"Yes (" &amp; JoinAll(", ", MIDForgiving(DM315,6,LEN(DM315)-6), MIDForgiving(DM372,6,LEN(DM372)-6), MIDForgiving(DM425,6,LEN(DM425)-6))&amp;")","*")</f>
        <v>*</v>
      </c>
      <c r="DN724" s="58" t="str">
        <f>IF(OR(DN315&lt;&gt;"*",DN372&lt;&gt;"*",DN425&lt;&gt;"*"),"Yes (" &amp; JoinAll(", ", MIDForgiving(DN315,6,LEN(DN315)-6), MIDForgiving(DN372,6,LEN(DN372)-6), MIDForgiving(DN425,6,LEN(DN425)-6))&amp;")","*")</f>
        <v>*</v>
      </c>
      <c r="DO724" s="58" t="str">
        <f>IF(OR(DO315&lt;&gt;"*",DO372&lt;&gt;"*",DO425&lt;&gt;"*"),"Yes (" &amp; JoinAll(", ", MIDForgiving(DO315,6,LEN(DO315)-6), MIDForgiving(DO372,6,LEN(DO372)-6), MIDForgiving(DO425,6,LEN(DO425)-6))&amp;")","*")</f>
        <v>*</v>
      </c>
      <c r="DP724" s="58" t="str">
        <f>IF(OR(DP315&lt;&gt;"*",DP372&lt;&gt;"*",DP425&lt;&gt;"*"),"Yes (" &amp; JoinAll(", ", MIDForgiving(DP315,6,LEN(DP315)-6), MIDForgiving(DP372,6,LEN(DP372)-6), MIDForgiving(DP425,6,LEN(DP425)-6))&amp;")","*")</f>
        <v>*</v>
      </c>
      <c r="DQ724" s="58" t="str">
        <f>IF(OR(DQ315&lt;&gt;"*",DQ372&lt;&gt;"*",DQ425&lt;&gt;"*"),"Yes (" &amp; JoinAll(", ", MIDForgiving(DQ315,6,LEN(DQ315)-6), MIDForgiving(DQ372,6,LEN(DQ372)-6), MIDForgiving(DQ425,6,LEN(DQ425)-6))&amp;")","*")</f>
        <v>*</v>
      </c>
      <c r="DR724" s="58" t="str">
        <f>IF(OR(DR315&lt;&gt;"*",DR372&lt;&gt;"*",DR425&lt;&gt;"*"),"Yes (" &amp; JoinAll(", ", MIDForgiving(DR315,6,LEN(DR315)-6), MIDForgiving(DR372,6,LEN(DR372)-6), MIDForgiving(DR425,6,LEN(DR425)-6))&amp;")","*")</f>
        <v>*</v>
      </c>
      <c r="DS724" s="58" t="str">
        <f>IF(OR(DS315&lt;&gt;"*",DS372&lt;&gt;"*",DS425&lt;&gt;"*"),"Yes (" &amp; JoinAll(", ", MIDForgiving(DS315,6,LEN(DS315)-6), MIDForgiving(DS372,6,LEN(DS372)-6), MIDForgiving(DS425,6,LEN(DS425)-6))&amp;")","*")</f>
        <v>*</v>
      </c>
      <c r="DT724" s="58" t="str">
        <f>IF(OR(DT315&lt;&gt;"*",DT372&lt;&gt;"*",DT425&lt;&gt;"*"),"Yes (" &amp; JoinAll(", ", MIDForgiving(DT315,6,LEN(DT315)-6), MIDForgiving(DT372,6,LEN(DT372)-6), MIDForgiving(DT425,6,LEN(DT425)-6))&amp;")","*")</f>
        <v>*</v>
      </c>
      <c r="DU724" s="58" t="str">
        <f>IF(OR(DU315&lt;&gt;"*",DU372&lt;&gt;"*",DU425&lt;&gt;"*"),"Yes (" &amp; JoinAll(", ", MIDForgiving(DU315,6,LEN(DU315)-6), MIDForgiving(DU372,6,LEN(DU372)-6), MIDForgiving(DU425,6,LEN(DU425)-6))&amp;")","*")</f>
        <v>*</v>
      </c>
      <c r="DV724" s="58" t="str">
        <f>IF(OR(DV315&lt;&gt;"*",DV372&lt;&gt;"*",DV425&lt;&gt;"*"),"Yes (" &amp; JoinAll(", ", MIDForgiving(DV315,6,LEN(DV315)-6), MIDForgiving(DV372,6,LEN(DV372)-6), MIDForgiving(DV425,6,LEN(DV425)-6))&amp;")","*")</f>
        <v>*</v>
      </c>
      <c r="DW724" s="58" t="str">
        <f>IF(OR(DW315&lt;&gt;"*",DW372&lt;&gt;"*",DW425&lt;&gt;"*"),"Yes (" &amp; JoinAll(", ", MIDForgiving(DW315,6,LEN(DW315)-6), MIDForgiving(DW372,6,LEN(DW372)-6), MIDForgiving(DW425,6,LEN(DW425)-6))&amp;")","*")</f>
        <v>*</v>
      </c>
      <c r="DX724" s="58" t="str">
        <f>IF(OR(DX315&lt;&gt;"*",DX372&lt;&gt;"*",DX425&lt;&gt;"*"),"Yes (" &amp; JoinAll(", ", MIDForgiving(DX315,6,LEN(DX315)-6), MIDForgiving(DX372,6,LEN(DX372)-6), MIDForgiving(DX425,6,LEN(DX425)-6))&amp;")","*")</f>
        <v>*</v>
      </c>
      <c r="DY724" s="58" t="str">
        <f>IF(OR(DY315&lt;&gt;"*",DY372&lt;&gt;"*",DY425&lt;&gt;"*"),"Yes (" &amp; JoinAll(", ", MIDForgiving(DY315,6,LEN(DY315)-6), MIDForgiving(DY372,6,LEN(DY372)-6), MIDForgiving(DY425,6,LEN(DY425)-6))&amp;")","*")</f>
        <v>*</v>
      </c>
      <c r="DZ724" s="58" t="str">
        <f>IF(OR(DZ315&lt;&gt;"*",DZ372&lt;&gt;"*",DZ425&lt;&gt;"*"),"Yes (" &amp; JoinAll(", ", MIDForgiving(DZ315,6,LEN(DZ315)-6), MIDForgiving(DZ372,6,LEN(DZ372)-6), MIDForgiving(DZ425,6,LEN(DZ425)-6))&amp;")","*")</f>
        <v>*</v>
      </c>
      <c r="EA724" s="58" t="str">
        <f>IF(OR(EA315&lt;&gt;"*",EA372&lt;&gt;"*",EA425&lt;&gt;"*"),"Yes (" &amp; JoinAll(", ", MIDForgiving(EA315,6,LEN(EA315)-6), MIDForgiving(EA372,6,LEN(EA372)-6), MIDForgiving(EA425,6,LEN(EA425)-6))&amp;")","*")</f>
        <v>*</v>
      </c>
      <c r="EB724" s="58" t="str">
        <f>IF(OR(EB315&lt;&gt;"*",EB372&lt;&gt;"*",EB425&lt;&gt;"*"),"Yes (" &amp; JoinAll(", ", MIDForgiving(EB315,6,LEN(EB315)-6), MIDForgiving(EB372,6,LEN(EB372)-6), MIDForgiving(EB425,6,LEN(EB425)-6))&amp;")","*")</f>
        <v>*</v>
      </c>
      <c r="EC724" s="58" t="str">
        <f>IF(OR(EC315&lt;&gt;"*",EC372&lt;&gt;"*",EC425&lt;&gt;"*"),"Yes (" &amp; JoinAll(", ", MIDForgiving(EC315,6,LEN(EC315)-6), MIDForgiving(EC372,6,LEN(EC372)-6), MIDForgiving(EC425,6,LEN(EC425)-6))&amp;")","*")</f>
        <v>*</v>
      </c>
      <c r="ED724" s="58" t="str">
        <f>IF(OR(ED315&lt;&gt;"*",ED372&lt;&gt;"*",ED425&lt;&gt;"*"),"Yes (" &amp; JoinAll(", ", MIDForgiving(ED315,6,LEN(ED315)-6), MIDForgiving(ED372,6,LEN(ED372)-6), MIDForgiving(ED425,6,LEN(ED425)-6))&amp;")","*")</f>
        <v>*</v>
      </c>
      <c r="EE724" s="58" t="str">
        <f>IF(OR(EE315&lt;&gt;"*",EE372&lt;&gt;"*",EE425&lt;&gt;"*"),"Yes (" &amp; JoinAll(", ", MIDForgiving(EE315,6,LEN(EE315)-6), MIDForgiving(EE372,6,LEN(EE372)-6), MIDForgiving(EE425,6,LEN(EE425)-6))&amp;")","*")</f>
        <v>*</v>
      </c>
      <c r="EF724" s="58" t="str">
        <f>IF(OR(EF315&lt;&gt;"*",EF372&lt;&gt;"*",EF425&lt;&gt;"*"),"Yes (" &amp; JoinAll(", ", MIDForgiving(EF315,6,LEN(EF315)-6), MIDForgiving(EF372,6,LEN(EF372)-6), MIDForgiving(EF425,6,LEN(EF425)-6))&amp;")","*")</f>
        <v>*</v>
      </c>
      <c r="EG724" s="58" t="str">
        <f>IF(OR(EG315&lt;&gt;"*",EG372&lt;&gt;"*",EG425&lt;&gt;"*"),"Yes (" &amp; JoinAll(", ", MIDForgiving(EG315,6,LEN(EG315)-6), MIDForgiving(EG372,6,LEN(EG372)-6), MIDForgiving(EG425,6,LEN(EG425)-6))&amp;")","*")</f>
        <v>*</v>
      </c>
      <c r="EH724" s="58" t="str">
        <f>IF(OR(EH315&lt;&gt;"*",EH372&lt;&gt;"*",EH425&lt;&gt;"*"),"Yes (" &amp; JoinAll(", ", MIDForgiving(EH315,6,LEN(EH315)-6), MIDForgiving(EH372,6,LEN(EH372)-6), MIDForgiving(EH425,6,LEN(EH425)-6))&amp;")","*")</f>
        <v>*</v>
      </c>
      <c r="EI724" s="58" t="str">
        <f>IF(OR(EI315&lt;&gt;"*",EI372&lt;&gt;"*",EI425&lt;&gt;"*"),"Yes (" &amp; JoinAll(", ", MIDForgiving(EI315,6,LEN(EI315)-6), MIDForgiving(EI372,6,LEN(EI372)-6), MIDForgiving(EI425,6,LEN(EI425)-6))&amp;")","*")</f>
        <v>*</v>
      </c>
      <c r="EJ724" s="58" t="str">
        <f>IF(OR(EJ315&lt;&gt;"*",EJ372&lt;&gt;"*",EJ425&lt;&gt;"*"),"Yes (" &amp; JoinAll(", ", MIDForgiving(EJ315,6,LEN(EJ315)-6), MIDForgiving(EJ372,6,LEN(EJ372)-6), MIDForgiving(EJ425,6,LEN(EJ425)-6))&amp;")","*")</f>
        <v>*</v>
      </c>
      <c r="EK724" s="58" t="str">
        <f>IF(OR(EK315&lt;&gt;"*",EK372&lt;&gt;"*",EK425&lt;&gt;"*"),"Yes (" &amp; JoinAll(", ", MIDForgiving(EK315,6,LEN(EK315)-6), MIDForgiving(EK372,6,LEN(EK372)-6), MIDForgiving(EK425,6,LEN(EK425)-6))&amp;")","*")</f>
        <v>*</v>
      </c>
      <c r="EL724" s="109"/>
      <c r="EM724" s="109"/>
    </row>
    <row r="725" spans="1:143" s="58" customFormat="1" ht="12.75" customHeight="1" x14ac:dyDescent="0.25">
      <c r="A725" s="5"/>
      <c r="B725" s="96"/>
      <c r="C725" s="96"/>
      <c r="D725" s="96"/>
      <c r="E725" s="96"/>
      <c r="F725" s="96" t="s">
        <v>3539</v>
      </c>
      <c r="G725" s="4" t="s">
        <v>376</v>
      </c>
      <c r="H725" s="18" t="s">
        <v>5</v>
      </c>
      <c r="I725" s="18"/>
      <c r="J725" s="58" t="str">
        <f>IF(OR(J316&lt;&gt;"*",J373&lt;&gt;"*",J426&lt;&gt;"*"),"Yes (" &amp; JoinAll(", ", MIDForgiving(J316,6,LEN(J316)-6), MIDForgiving(J373,6,LEN(J373)-6), MIDForgiving(J426,6,LEN(J426)-6))&amp;")","*")</f>
        <v>*</v>
      </c>
      <c r="K725" s="58" t="str">
        <f>IF(OR(K316&lt;&gt;"*",K373&lt;&gt;"*",K426&lt;&gt;"*"),"Yes (" &amp; JoinAll(", ", MIDForgiving(K316,6,LEN(K316)-6), MIDForgiving(K373,6,LEN(K373)-6), MIDForgiving(K426,6,LEN(K426)-6))&amp;")","*")</f>
        <v>*</v>
      </c>
      <c r="L725" s="58" t="str">
        <f>IF(OR(L316&lt;&gt;"*",L373&lt;&gt;"*",L426&lt;&gt;"*"),"Yes (" &amp; JoinAll(", ", MIDForgiving(L316,6,LEN(L316)-6), MIDForgiving(L373,6,LEN(L373)-6), MIDForgiving(L426,6,LEN(L426)-6))&amp;")","*")</f>
        <v>*</v>
      </c>
      <c r="M725" s="58" t="str">
        <f>IF(OR(M316&lt;&gt;"*",M373&lt;&gt;"*",M426&lt;&gt;"*"),"Yes (" &amp; JoinAll(", ", MIDForgiving(M316,6,LEN(M316)-6), MIDForgiving(M373,6,LEN(M373)-6), MIDForgiving(M426,6,LEN(M426)-6))&amp;")","*")</f>
        <v>*</v>
      </c>
      <c r="N725" s="58" t="str">
        <f>IF(OR(N316&lt;&gt;"*",N373&lt;&gt;"*",N426&lt;&gt;"*"),"Yes (" &amp; JoinAll(", ", MIDForgiving(N316,6,LEN(N316)-6), MIDForgiving(N373,6,LEN(N373)-6), MIDForgiving(N426,6,LEN(N426)-6))&amp;")","*")</f>
        <v>*</v>
      </c>
      <c r="O725" s="58" t="str">
        <f>IF(OR(O316&lt;&gt;"*",O373&lt;&gt;"*",O426&lt;&gt;"*"),"Yes (" &amp; JoinAll(", ", MIDForgiving(O316,6,LEN(O316)-6), MIDForgiving(O373,6,LEN(O373)-6), MIDForgiving(O426,6,LEN(O426)-6))&amp;")","*")</f>
        <v>*</v>
      </c>
      <c r="P725" s="58" t="str">
        <f>IF(OR(P316&lt;&gt;"*",P373&lt;&gt;"*",P426&lt;&gt;"*"),"Yes (" &amp; JoinAll(", ", MIDForgiving(P316,6,LEN(P316)-6), MIDForgiving(P373,6,LEN(P373)-6), MIDForgiving(P426,6,LEN(P426)-6))&amp;")","*")</f>
        <v>*</v>
      </c>
      <c r="Q725" s="58" t="str">
        <f>IF(OR(Q316&lt;&gt;"*",Q373&lt;&gt;"*",Q426&lt;&gt;"*"),"Yes (" &amp; JoinAll(", ", MIDForgiving(Q316,6,LEN(Q316)-6), MIDForgiving(Q373,6,LEN(Q373)-6), MIDForgiving(Q426,6,LEN(Q426)-6))&amp;")","*")</f>
        <v>*</v>
      </c>
      <c r="R725" s="58" t="str">
        <f>IF(OR(R316&lt;&gt;"*",R373&lt;&gt;"*",R426&lt;&gt;"*"),"Yes (" &amp; JoinAll(", ", MIDForgiving(R316,6,LEN(R316)-6), MIDForgiving(R373,6,LEN(R373)-6), MIDForgiving(R426,6,LEN(R426)-6))&amp;")","*")</f>
        <v>*</v>
      </c>
      <c r="S725" s="58" t="str">
        <f>IF(OR(S316&lt;&gt;"*",S373&lt;&gt;"*",S426&lt;&gt;"*"),"Yes (" &amp; JoinAll(", ", MIDForgiving(S316,6,LEN(S316)-6), MIDForgiving(S373,6,LEN(S373)-6), MIDForgiving(S426,6,LEN(S426)-6))&amp;")","*")</f>
        <v>*</v>
      </c>
      <c r="T725" s="58" t="str">
        <f>IF(OR(T316&lt;&gt;"*",T373&lt;&gt;"*",T426&lt;&gt;"*"),"Yes (" &amp; JoinAll(", ", MIDForgiving(T316,6,LEN(T316)-6), MIDForgiving(T373,6,LEN(T373)-6), MIDForgiving(T426,6,LEN(T426)-6))&amp;")","*")</f>
        <v>*</v>
      </c>
      <c r="U725" s="58" t="str">
        <f>IF(OR(U316&lt;&gt;"*",U373&lt;&gt;"*",U426&lt;&gt;"*"),"Yes (" &amp; JoinAll(", ", MIDForgiving(U316,6,LEN(U316)-6), MIDForgiving(U373,6,LEN(U373)-6), MIDForgiving(U426,6,LEN(U426)-6))&amp;")","*")</f>
        <v>*</v>
      </c>
      <c r="V725" s="58" t="str">
        <f>IF(OR(V316&lt;&gt;"*",V373&lt;&gt;"*",V426&lt;&gt;"*"),"Yes (" &amp; JoinAll(", ", MIDForgiving(V316,6,LEN(V316)-6), MIDForgiving(V373,6,LEN(V373)-6), MIDForgiving(V426,6,LEN(V426)-6))&amp;")","*")</f>
        <v>*</v>
      </c>
      <c r="W725" s="58" t="str">
        <f>IF(OR(W316&lt;&gt;"*",W373&lt;&gt;"*",W426&lt;&gt;"*"),"Yes (" &amp; JoinAll(", ", MIDForgiving(W316,6,LEN(W316)-6), MIDForgiving(W373,6,LEN(W373)-6), MIDForgiving(W426,6,LEN(W426)-6))&amp;")","*")</f>
        <v>*</v>
      </c>
      <c r="X725" s="58" t="str">
        <f>IF(OR(X316&lt;&gt;"*",X373&lt;&gt;"*",X426&lt;&gt;"*"),"Yes (" &amp; JoinAll(", ", MIDForgiving(X316,6,LEN(X316)-6), MIDForgiving(X373,6,LEN(X373)-6), MIDForgiving(X426,6,LEN(X426)-6))&amp;")","*")</f>
        <v>*</v>
      </c>
      <c r="Y725" s="58" t="str">
        <f>IF(OR(Y316&lt;&gt;"*",Y373&lt;&gt;"*",Y426&lt;&gt;"*"),"Yes (" &amp; JoinAll(", ", MIDForgiving(Y316,6,LEN(Y316)-6), MIDForgiving(Y373,6,LEN(Y373)-6), MIDForgiving(Y426,6,LEN(Y426)-6))&amp;")","*")</f>
        <v>*</v>
      </c>
      <c r="Z725" s="58" t="str">
        <f>IF(OR(Z316&lt;&gt;"*",Z373&lt;&gt;"*",Z426&lt;&gt;"*"),"Yes (" &amp; JoinAll(", ", MIDForgiving(Z316,6,LEN(Z316)-6), MIDForgiving(Z373,6,LEN(Z373)-6), MIDForgiving(Z426,6,LEN(Z426)-6))&amp;")","*")</f>
        <v>*</v>
      </c>
      <c r="AA725" s="58" t="str">
        <f>IF(OR(AA316&lt;&gt;"*",AA373&lt;&gt;"*",AA426&lt;&gt;"*"),"Yes (" &amp; JoinAll(", ", MIDForgiving(AA316,6,LEN(AA316)-6), MIDForgiving(AA373,6,LEN(AA373)-6), MIDForgiving(AA426,6,LEN(AA426)-6))&amp;")","*")</f>
        <v>*</v>
      </c>
      <c r="AB725" s="58" t="str">
        <f>IF(OR(AB316&lt;&gt;"*",AB373&lt;&gt;"*",AB426&lt;&gt;"*"),"Yes (" &amp; JoinAll(", ", MIDForgiving(AB316,6,LEN(AB316)-6), MIDForgiving(AB373,6,LEN(AB373)-6), MIDForgiving(AB426,6,LEN(AB426)-6))&amp;")","*")</f>
        <v>*</v>
      </c>
      <c r="AC725" s="58" t="str">
        <f>IF(OR(AC316&lt;&gt;"*",AC373&lt;&gt;"*",AC426&lt;&gt;"*"),"Yes (" &amp; JoinAll(", ", MIDForgiving(AC316,6,LEN(AC316)-6), MIDForgiving(AC373,6,LEN(AC373)-6), MIDForgiving(AC426,6,LEN(AC426)-6))&amp;")","*")</f>
        <v>*</v>
      </c>
      <c r="AD725" s="58" t="str">
        <f>IF(OR(AD316&lt;&gt;"*",AD373&lt;&gt;"*",AD426&lt;&gt;"*"),"Yes (" &amp; JoinAll(", ", MIDForgiving(AD316,6,LEN(AD316)-6), MIDForgiving(AD373,6,LEN(AD373)-6), MIDForgiving(AD426,6,LEN(AD426)-6))&amp;")","*")</f>
        <v>*</v>
      </c>
      <c r="AE725" s="58" t="str">
        <f>IF(OR(AE316&lt;&gt;"*",AE373&lt;&gt;"*",AE426&lt;&gt;"*"),"Yes (" &amp; JoinAll(", ", MIDForgiving(AE316,6,LEN(AE316)-6), MIDForgiving(AE373,6,LEN(AE373)-6), MIDForgiving(AE426,6,LEN(AE426)-6))&amp;")","*")</f>
        <v>*</v>
      </c>
      <c r="AF725" s="58" t="str">
        <f>IF(OR(AF316&lt;&gt;"*",AF373&lt;&gt;"*",AF426&lt;&gt;"*"),"Yes (" &amp; JoinAll(", ", MIDForgiving(AF316,6,LEN(AF316)-6), MIDForgiving(AF373,6,LEN(AF373)-6), MIDForgiving(AF426,6,LEN(AF426)-6))&amp;")","*")</f>
        <v>*</v>
      </c>
      <c r="AG725" s="58" t="str">
        <f>IF(OR(AG316&lt;&gt;"*",AG373&lt;&gt;"*",AG426&lt;&gt;"*"),"Yes (" &amp; JoinAll(", ", MIDForgiving(AG316,6,LEN(AG316)-6), MIDForgiving(AG373,6,LEN(AG373)-6), MIDForgiving(AG426,6,LEN(AG426)-6))&amp;")","*")</f>
        <v>*</v>
      </c>
      <c r="AH725" s="58" t="str">
        <f>IF(OR(AH316&lt;&gt;"*",AH373&lt;&gt;"*",AH426&lt;&gt;"*"),"Yes (" &amp; JoinAll(", ", MIDForgiving(AH316,6,LEN(AH316)-6), MIDForgiving(AH373,6,LEN(AH373)-6), MIDForgiving(AH426,6,LEN(AH426)-6))&amp;")","*")</f>
        <v>*</v>
      </c>
      <c r="AI725" s="58" t="str">
        <f>IF(OR(AI316&lt;&gt;"*",AI373&lt;&gt;"*",AI426&lt;&gt;"*"),"Yes (" &amp; JoinAll(", ", MIDForgiving(AI316,6,LEN(AI316)-6), MIDForgiving(AI373,6,LEN(AI373)-6), MIDForgiving(AI426,6,LEN(AI426)-6))&amp;")","*")</f>
        <v>*</v>
      </c>
      <c r="AJ725" s="58" t="str">
        <f>IF(OR(AJ316&lt;&gt;"*",AJ373&lt;&gt;"*",AJ426&lt;&gt;"*"),"Yes (" &amp; JoinAll(", ", MIDForgiving(AJ316,6,LEN(AJ316)-6), MIDForgiving(AJ373,6,LEN(AJ373)-6), MIDForgiving(AJ426,6,LEN(AJ426)-6))&amp;")","*")</f>
        <v>*</v>
      </c>
      <c r="AK725" s="58" t="str">
        <f>IF(OR(AK316&lt;&gt;"*",AK373&lt;&gt;"*",AK426&lt;&gt;"*"),"Yes (" &amp; JoinAll(", ", MIDForgiving(AK316,6,LEN(AK316)-6), MIDForgiving(AK373,6,LEN(AK373)-6), MIDForgiving(AK426,6,LEN(AK426)-6))&amp;")","*")</f>
        <v>*</v>
      </c>
      <c r="AL725" s="58" t="str">
        <f>IF(OR(AL316&lt;&gt;"*",AL373&lt;&gt;"*",AL426&lt;&gt;"*"),"Yes (" &amp; JoinAll(", ", MIDForgiving(AL316,6,LEN(AL316)-6), MIDForgiving(AL373,6,LEN(AL373)-6), MIDForgiving(AL426,6,LEN(AL426)-6))&amp;")","*")</f>
        <v>*</v>
      </c>
      <c r="AM725" s="58" t="str">
        <f>IF(OR(AM316&lt;&gt;"*",AM373&lt;&gt;"*",AM426&lt;&gt;"*"),"Yes (" &amp; JoinAll(", ", MIDForgiving(AM316,6,LEN(AM316)-6), MIDForgiving(AM373,6,LEN(AM373)-6), MIDForgiving(AM426,6,LEN(AM426)-6))&amp;")","*")</f>
        <v>*</v>
      </c>
      <c r="AN725" s="58" t="str">
        <f>IF(OR(AN316&lt;&gt;"*",AN373&lt;&gt;"*",AN426&lt;&gt;"*"),"Yes (" &amp; JoinAll(", ", MIDForgiving(AN316,6,LEN(AN316)-6), MIDForgiving(AN373,6,LEN(AN373)-6), MIDForgiving(AN426,6,LEN(AN426)-6))&amp;")","*")</f>
        <v>*</v>
      </c>
      <c r="AO725" s="58" t="str">
        <f>IF(OR(AO316&lt;&gt;"*",AO373&lt;&gt;"*",AO426&lt;&gt;"*"),"Yes (" &amp; JoinAll(", ", MIDForgiving(AO316,6,LEN(AO316)-6), MIDForgiving(AO373,6,LEN(AO373)-6), MIDForgiving(AO426,6,LEN(AO426)-6))&amp;")","*")</f>
        <v>*</v>
      </c>
      <c r="AP725" s="58" t="str">
        <f>IF(OR(AP316&lt;&gt;"*",AP373&lt;&gt;"*",AP426&lt;&gt;"*"),"Yes (" &amp; JoinAll(", ", MIDForgiving(AP316,6,LEN(AP316)-6), MIDForgiving(AP373,6,LEN(AP373)-6), MIDForgiving(AP426,6,LEN(AP426)-6))&amp;")","*")</f>
        <v>*</v>
      </c>
      <c r="AQ725" s="58" t="str">
        <f>IF(OR(AQ316&lt;&gt;"*",AQ373&lt;&gt;"*",AQ426&lt;&gt;"*"),"Yes (" &amp; JoinAll(", ", MIDForgiving(AQ316,6,LEN(AQ316)-6), MIDForgiving(AQ373,6,LEN(AQ373)-6), MIDForgiving(AQ426,6,LEN(AQ426)-6))&amp;")","*")</f>
        <v>*</v>
      </c>
      <c r="AR725" s="58" t="str">
        <f>IF(OR(AR316&lt;&gt;"*",AR373&lt;&gt;"*",AR426&lt;&gt;"*"),"Yes (" &amp; JoinAll(", ", MIDForgiving(AR316,6,LEN(AR316)-6), MIDForgiving(AR373,6,LEN(AR373)-6), MIDForgiving(AR426,6,LEN(AR426)-6))&amp;")","*")</f>
        <v>*</v>
      </c>
      <c r="AS725" s="58" t="str">
        <f>IF(OR(AS316&lt;&gt;"*",AS373&lt;&gt;"*",AS426&lt;&gt;"*"),"Yes (" &amp; JoinAll(", ", MIDForgiving(AS316,6,LEN(AS316)-6), MIDForgiving(AS373,6,LEN(AS373)-6), MIDForgiving(AS426,6,LEN(AS426)-6))&amp;")","*")</f>
        <v>*</v>
      </c>
      <c r="AT725" s="58" t="str">
        <f>IF(OR(AT316&lt;&gt;"*",AT373&lt;&gt;"*",AT426&lt;&gt;"*"),"Yes (" &amp; JoinAll(", ", MIDForgiving(AT316,6,LEN(AT316)-6), MIDForgiving(AT373,6,LEN(AT373)-6), MIDForgiving(AT426,6,LEN(AT426)-6))&amp;")","*")</f>
        <v>*</v>
      </c>
      <c r="AU725" s="58" t="str">
        <f>IF(OR(AU316&lt;&gt;"*",AU373&lt;&gt;"*",AU426&lt;&gt;"*"),"Yes (" &amp; JoinAll(", ", MIDForgiving(AU316,6,LEN(AU316)-6), MIDForgiving(AU373,6,LEN(AU373)-6), MIDForgiving(AU426,6,LEN(AU426)-6))&amp;")","*")</f>
        <v>*</v>
      </c>
      <c r="AV725" s="58" t="str">
        <f>IF(OR(AV316&lt;&gt;"*",AV373&lt;&gt;"*",AV426&lt;&gt;"*"),"Yes (" &amp; JoinAll(", ", MIDForgiving(AV316,6,LEN(AV316)-6), MIDForgiving(AV373,6,LEN(AV373)-6), MIDForgiving(AV426,6,LEN(AV426)-6))&amp;")","*")</f>
        <v>*</v>
      </c>
      <c r="AW725" s="58" t="str">
        <f>IF(OR(AW316&lt;&gt;"*",AW373&lt;&gt;"*",AW426&lt;&gt;"*"),"Yes (" &amp; JoinAll(", ", MIDForgiving(AW316,6,LEN(AW316)-6), MIDForgiving(AW373,6,LEN(AW373)-6), MIDForgiving(AW426,6,LEN(AW426)-6))&amp;")","*")</f>
        <v>*</v>
      </c>
      <c r="AX725" s="58" t="str">
        <f>IF(OR(AX316&lt;&gt;"*",AX373&lt;&gt;"*",AX426&lt;&gt;"*"),"Yes (" &amp; JoinAll(", ", MIDForgiving(AX316,6,LEN(AX316)-6), MIDForgiving(AX373,6,LEN(AX373)-6), MIDForgiving(AX426,6,LEN(AX426)-6))&amp;")","*")</f>
        <v>*</v>
      </c>
      <c r="AY725" s="58" t="str">
        <f>IF(OR(AY316&lt;&gt;"*",AY373&lt;&gt;"*",AY426&lt;&gt;"*"),"Yes (" &amp; JoinAll(", ", MIDForgiving(AY316,6,LEN(AY316)-6), MIDForgiving(AY373,6,LEN(AY373)-6), MIDForgiving(AY426,6,LEN(AY426)-6))&amp;")","*")</f>
        <v>*</v>
      </c>
      <c r="AZ725" s="58" t="str">
        <f>IF(OR(AZ316&lt;&gt;"*",AZ373&lt;&gt;"*",AZ426&lt;&gt;"*"),"Yes (" &amp; JoinAll(", ", MIDForgiving(AZ316,6,LEN(AZ316)-6), MIDForgiving(AZ373,6,LEN(AZ373)-6), MIDForgiving(AZ426,6,LEN(AZ426)-6))&amp;")","*")</f>
        <v>*</v>
      </c>
      <c r="BA725" s="58" t="str">
        <f>IF(OR(BA316&lt;&gt;"*",BA373&lt;&gt;"*",BA426&lt;&gt;"*"),"Yes (" &amp; JoinAll(", ", MIDForgiving(BA316,6,LEN(BA316)-6), MIDForgiving(BA373,6,LEN(BA373)-6), MIDForgiving(BA426,6,LEN(BA426)-6))&amp;")","*")</f>
        <v>*</v>
      </c>
      <c r="BB725" s="58" t="str">
        <f>IF(OR(BB316&lt;&gt;"*",BB373&lt;&gt;"*",BB426&lt;&gt;"*"),"Yes (" &amp; JoinAll(", ", MIDForgiving(BB316,6,LEN(BB316)-6), MIDForgiving(BB373,6,LEN(BB373)-6), MIDForgiving(BB426,6,LEN(BB426)-6))&amp;")","*")</f>
        <v>*</v>
      </c>
      <c r="BC725" s="58" t="str">
        <f>IF(OR(BC316&lt;&gt;"*",BC373&lt;&gt;"*",BC426&lt;&gt;"*"),"Yes (" &amp; JoinAll(", ", MIDForgiving(BC316,6,LEN(BC316)-6), MIDForgiving(BC373,6,LEN(BC373)-6), MIDForgiving(BC426,6,LEN(BC426)-6))&amp;")","*")</f>
        <v>*</v>
      </c>
      <c r="BD725" s="58" t="str">
        <f>IF(OR(BD316&lt;&gt;"*",BD373&lt;&gt;"*",BD426&lt;&gt;"*"),"Yes (" &amp; JoinAll(", ", MIDForgiving(BD316,6,LEN(BD316)-6), MIDForgiving(BD373,6,LEN(BD373)-6), MIDForgiving(BD426,6,LEN(BD426)-6))&amp;")","*")</f>
        <v>*</v>
      </c>
      <c r="BE725" s="58" t="str">
        <f>IF(OR(BE316&lt;&gt;"*",BE373&lt;&gt;"*",BE426&lt;&gt;"*"),"Yes (" &amp; JoinAll(", ", MIDForgiving(BE316,6,LEN(BE316)-6), MIDForgiving(BE373,6,LEN(BE373)-6), MIDForgiving(BE426,6,LEN(BE426)-6))&amp;")","*")</f>
        <v>*</v>
      </c>
      <c r="BF725" s="58" t="str">
        <f>IF(OR(BF316&lt;&gt;"*",BF373&lt;&gt;"*",BF426&lt;&gt;"*"),"Yes (" &amp; JoinAll(", ", MIDForgiving(BF316,6,LEN(BF316)-6), MIDForgiving(BF373,6,LEN(BF373)-6), MIDForgiving(BF426,6,LEN(BF426)-6))&amp;")","*")</f>
        <v>*</v>
      </c>
      <c r="BG725" s="58" t="str">
        <f>IF(OR(BG316&lt;&gt;"*",BG373&lt;&gt;"*",BG426&lt;&gt;"*"),"Yes (" &amp; JoinAll(", ", MIDForgiving(BG316,6,LEN(BG316)-6), MIDForgiving(BG373,6,LEN(BG373)-6), MIDForgiving(BG426,6,LEN(BG426)-6))&amp;")","*")</f>
        <v>*</v>
      </c>
      <c r="BH725" s="58" t="str">
        <f>IF(OR(BH316&lt;&gt;"*",BH373&lt;&gt;"*",BH426&lt;&gt;"*"),"Yes (" &amp; JoinAll(", ", MIDForgiving(BH316,6,LEN(BH316)-6), MIDForgiving(BH373,6,LEN(BH373)-6), MIDForgiving(BH426,6,LEN(BH426)-6))&amp;")","*")</f>
        <v>*</v>
      </c>
      <c r="BI725" s="58" t="str">
        <f>IF(OR(BI316&lt;&gt;"*",BI373&lt;&gt;"*",BI426&lt;&gt;"*"),"Yes (" &amp; JoinAll(", ", MIDForgiving(BI316,6,LEN(BI316)-6), MIDForgiving(BI373,6,LEN(BI373)-6), MIDForgiving(BI426,6,LEN(BI426)-6))&amp;")","*")</f>
        <v>*</v>
      </c>
      <c r="BJ725" s="58" t="str">
        <f>IF(OR(BJ316&lt;&gt;"*",BJ373&lt;&gt;"*",BJ426&lt;&gt;"*"),"Yes (" &amp; JoinAll(", ", MIDForgiving(BJ316,6,LEN(BJ316)-6), MIDForgiving(BJ373,6,LEN(BJ373)-6), MIDForgiving(BJ426,6,LEN(BJ426)-6))&amp;")","*")</f>
        <v>*</v>
      </c>
      <c r="BK725" s="58" t="str">
        <f>IF(OR(BK316&lt;&gt;"*",BK373&lt;&gt;"*",BK426&lt;&gt;"*"),"Yes (" &amp; JoinAll(", ", MIDForgiving(BK316,6,LEN(BK316)-6), MIDForgiving(BK373,6,LEN(BK373)-6), MIDForgiving(BK426,6,LEN(BK426)-6))&amp;")","*")</f>
        <v>*</v>
      </c>
      <c r="BL725" s="58" t="str">
        <f>IF(OR(BL316&lt;&gt;"*",BL373&lt;&gt;"*",BL426&lt;&gt;"*"),"Yes (" &amp; JoinAll(", ", MIDForgiving(BL316,6,LEN(BL316)-6), MIDForgiving(BL373,6,LEN(BL373)-6), MIDForgiving(BL426,6,LEN(BL426)-6))&amp;")","*")</f>
        <v>*</v>
      </c>
      <c r="BM725" s="58" t="str">
        <f>IF(OR(BM316&lt;&gt;"*",BM373&lt;&gt;"*",BM426&lt;&gt;"*"),"Yes (" &amp; JoinAll(", ", MIDForgiving(BM316,6,LEN(BM316)-6), MIDForgiving(BM373,6,LEN(BM373)-6), MIDForgiving(BM426,6,LEN(BM426)-6))&amp;")","*")</f>
        <v>*</v>
      </c>
      <c r="BN725" s="58" t="str">
        <f>IF(OR(BN316&lt;&gt;"*",BN373&lt;&gt;"*",BN426&lt;&gt;"*"),"Yes (" &amp; JoinAll(", ", MIDForgiving(BN316,6,LEN(BN316)-6), MIDForgiving(BN373,6,LEN(BN373)-6), MIDForgiving(BN426,6,LEN(BN426)-6))&amp;")","*")</f>
        <v>*</v>
      </c>
      <c r="BO725" s="58" t="str">
        <f>IF(OR(BO316&lt;&gt;"*",BO373&lt;&gt;"*",BO426&lt;&gt;"*"),"Yes (" &amp; JoinAll(", ", MIDForgiving(BO316,6,LEN(BO316)-6), MIDForgiving(BO373,6,LEN(BO373)-6), MIDForgiving(BO426,6,LEN(BO426)-6))&amp;")","*")</f>
        <v>*</v>
      </c>
      <c r="BP725" s="58" t="str">
        <f>IF(OR(BP316&lt;&gt;"*",BP373&lt;&gt;"*",BP426&lt;&gt;"*"),"Yes (" &amp; JoinAll(", ", MIDForgiving(BP316,6,LEN(BP316)-6), MIDForgiving(BP373,6,LEN(BP373)-6), MIDForgiving(BP426,6,LEN(BP426)-6))&amp;")","*")</f>
        <v>*</v>
      </c>
      <c r="BQ725" s="58" t="str">
        <f>IF(OR(BQ316&lt;&gt;"*",BQ373&lt;&gt;"*",BQ426&lt;&gt;"*"),"Yes (" &amp; JoinAll(", ", MIDForgiving(BQ316,6,LEN(BQ316)-6), MIDForgiving(BQ373,6,LEN(BQ373)-6), MIDForgiving(BQ426,6,LEN(BQ426)-6))&amp;")","*")</f>
        <v>*</v>
      </c>
      <c r="BR725" s="58" t="str">
        <f>IF(OR(BR316&lt;&gt;"*",BR373&lt;&gt;"*",BR426&lt;&gt;"*"),"Yes (" &amp; JoinAll(", ", MIDForgiving(BR316,6,LEN(BR316)-6), MIDForgiving(BR373,6,LEN(BR373)-6), MIDForgiving(BR426,6,LEN(BR426)-6))&amp;")","*")</f>
        <v>*</v>
      </c>
      <c r="BS725" s="58" t="str">
        <f>IF(OR(BS316&lt;&gt;"*",BS373&lt;&gt;"*",BS426&lt;&gt;"*"),"Yes (" &amp; JoinAll(", ", MIDForgiving(BS316,6,LEN(BS316)-6), MIDForgiving(BS373,6,LEN(BS373)-6), MIDForgiving(BS426,6,LEN(BS426)-6))&amp;")","*")</f>
        <v>*</v>
      </c>
      <c r="BT725" s="58" t="str">
        <f>IF(OR(BT316&lt;&gt;"*",BT373&lt;&gt;"*",BT426&lt;&gt;"*"),"Yes (" &amp; JoinAll(", ", MIDForgiving(BT316,6,LEN(BT316)-6), MIDForgiving(BT373,6,LEN(BT373)-6), MIDForgiving(BT426,6,LEN(BT426)-6))&amp;")","*")</f>
        <v>*</v>
      </c>
      <c r="BU725" s="58" t="str">
        <f>IF(OR(BU316&lt;&gt;"*",BU373&lt;&gt;"*",BU426&lt;&gt;"*"),"Yes (" &amp; JoinAll(", ", MIDForgiving(BU316,6,LEN(BU316)-6), MIDForgiving(BU373,6,LEN(BU373)-6), MIDForgiving(BU426,6,LEN(BU426)-6))&amp;")","*")</f>
        <v>*</v>
      </c>
      <c r="BV725" s="58" t="str">
        <f>IF(OR(BV316&lt;&gt;"*",BV373&lt;&gt;"*",BV426&lt;&gt;"*"),"Yes (" &amp; JoinAll(", ", MIDForgiving(BV316,6,LEN(BV316)-6), MIDForgiving(BV373,6,LEN(BV373)-6), MIDForgiving(BV426,6,LEN(BV426)-6))&amp;")","*")</f>
        <v>*</v>
      </c>
      <c r="BW725" s="58" t="str">
        <f>IF(OR(BW316&lt;&gt;"*",BW373&lt;&gt;"*",BW426&lt;&gt;"*"),"Yes (" &amp; JoinAll(", ", MIDForgiving(BW316,6,LEN(BW316)-6), MIDForgiving(BW373,6,LEN(BW373)-6), MIDForgiving(BW426,6,LEN(BW426)-6))&amp;")","*")</f>
        <v>*</v>
      </c>
      <c r="BX725" s="58" t="str">
        <f>IF(OR(BX316&lt;&gt;"*",BX373&lt;&gt;"*",BX426&lt;&gt;"*"),"Yes (" &amp; JoinAll(", ", MIDForgiving(BX316,6,LEN(BX316)-6), MIDForgiving(BX373,6,LEN(BX373)-6), MIDForgiving(BX426,6,LEN(BX426)-6))&amp;")","*")</f>
        <v>*</v>
      </c>
      <c r="BY725" s="58" t="str">
        <f>IF(OR(BY316&lt;&gt;"*",BY373&lt;&gt;"*",BY426&lt;&gt;"*"),"Yes (" &amp; JoinAll(", ", MIDForgiving(BY316,6,LEN(BY316)-6), MIDForgiving(BY373,6,LEN(BY373)-6), MIDForgiving(BY426,6,LEN(BY426)-6))&amp;")","*")</f>
        <v>*</v>
      </c>
      <c r="BZ725" s="58" t="str">
        <f>IF(OR(BZ316&lt;&gt;"*",BZ373&lt;&gt;"*",BZ426&lt;&gt;"*"),"Yes (" &amp; JoinAll(", ", MIDForgiving(BZ316,6,LEN(BZ316)-6), MIDForgiving(BZ373,6,LEN(BZ373)-6), MIDForgiving(BZ426,6,LEN(BZ426)-6))&amp;")","*")</f>
        <v>*</v>
      </c>
      <c r="CA725" s="58" t="str">
        <f>IF(OR(CA316&lt;&gt;"*",CA373&lt;&gt;"*",CA426&lt;&gt;"*"),"Yes (" &amp; JoinAll(", ", MIDForgiving(CA316,6,LEN(CA316)-6), MIDForgiving(CA373,6,LEN(CA373)-6), MIDForgiving(CA426,6,LEN(CA426)-6))&amp;")","*")</f>
        <v>*</v>
      </c>
      <c r="CB725" s="58" t="str">
        <f>IF(OR(CB316&lt;&gt;"*",CB373&lt;&gt;"*",CB426&lt;&gt;"*"),"Yes (" &amp; JoinAll(", ", MIDForgiving(CB316,6,LEN(CB316)-6), MIDForgiving(CB373,6,LEN(CB373)-6), MIDForgiving(CB426,6,LEN(CB426)-6))&amp;")","*")</f>
        <v>*</v>
      </c>
      <c r="CC725" s="58" t="str">
        <f>IF(OR(CC316&lt;&gt;"*",CC373&lt;&gt;"*",CC426&lt;&gt;"*"),"Yes (" &amp; JoinAll(", ", MIDForgiving(CC316,6,LEN(CC316)-6), MIDForgiving(CC373,6,LEN(CC373)-6), MIDForgiving(CC426,6,LEN(CC426)-6))&amp;")","*")</f>
        <v>*</v>
      </c>
      <c r="CD725" s="58" t="str">
        <f>IF(OR(CD316&lt;&gt;"*",CD373&lt;&gt;"*",CD426&lt;&gt;"*"),"Yes (" &amp; JoinAll(", ", MIDForgiving(CD316,6,LEN(CD316)-6), MIDForgiving(CD373,6,LEN(CD373)-6), MIDForgiving(CD426,6,LEN(CD426)-6))&amp;")","*")</f>
        <v>*</v>
      </c>
      <c r="CE725" s="58" t="str">
        <f>IF(OR(CE316&lt;&gt;"*",CE373&lt;&gt;"*",CE426&lt;&gt;"*"),"Yes (" &amp; JoinAll(", ", MIDForgiving(CE316,6,LEN(CE316)-6), MIDForgiving(CE373,6,LEN(CE373)-6), MIDForgiving(CE426,6,LEN(CE426)-6))&amp;")","*")</f>
        <v>*</v>
      </c>
      <c r="CF725" s="58" t="str">
        <f>IF(OR(CF316&lt;&gt;"*",CF373&lt;&gt;"*",CF426&lt;&gt;"*"),"Yes (" &amp; JoinAll(", ", MIDForgiving(CF316,6,LEN(CF316)-6), MIDForgiving(CF373,6,LEN(CF373)-6), MIDForgiving(CF426,6,LEN(CF426)-6))&amp;")","*")</f>
        <v>*</v>
      </c>
      <c r="CG725" s="58" t="str">
        <f>IF(OR(CG316&lt;&gt;"*",CG373&lt;&gt;"*",CG426&lt;&gt;"*"),"Yes (" &amp; JoinAll(", ", MIDForgiving(CG316,6,LEN(CG316)-6), MIDForgiving(CG373,6,LEN(CG373)-6), MIDForgiving(CG426,6,LEN(CG426)-6))&amp;")","*")</f>
        <v>*</v>
      </c>
      <c r="CH725" s="58" t="str">
        <f>IF(OR(CH316&lt;&gt;"*",CH373&lt;&gt;"*",CH426&lt;&gt;"*"),"Yes (" &amp; JoinAll(", ", MIDForgiving(CH316,6,LEN(CH316)-6), MIDForgiving(CH373,6,LEN(CH373)-6), MIDForgiving(CH426,6,LEN(CH426)-6))&amp;")","*")</f>
        <v>*</v>
      </c>
      <c r="CI725" s="58" t="str">
        <f>IF(OR(CI316&lt;&gt;"*",CI373&lt;&gt;"*",CI426&lt;&gt;"*"),"Yes (" &amp; JoinAll(", ", MIDForgiving(CI316,6,LEN(CI316)-6), MIDForgiving(CI373,6,LEN(CI373)-6), MIDForgiving(CI426,6,LEN(CI426)-6))&amp;")","*")</f>
        <v>*</v>
      </c>
      <c r="CJ725" s="58" t="str">
        <f>IF(OR(CJ316&lt;&gt;"*",CJ373&lt;&gt;"*",CJ426&lt;&gt;"*"),"Yes (" &amp; JoinAll(", ", MIDForgiving(CJ316,6,LEN(CJ316)-6), MIDForgiving(CJ373,6,LEN(CJ373)-6), MIDForgiving(CJ426,6,LEN(CJ426)-6))&amp;")","*")</f>
        <v>*</v>
      </c>
      <c r="CK725" s="58" t="str">
        <f>IF(OR(CK316&lt;&gt;"*",CK373&lt;&gt;"*",CK426&lt;&gt;"*"),"Yes (" &amp; JoinAll(", ", MIDForgiving(CK316,6,LEN(CK316)-6), MIDForgiving(CK373,6,LEN(CK373)-6), MIDForgiving(CK426,6,LEN(CK426)-6))&amp;")","*")</f>
        <v>*</v>
      </c>
      <c r="CL725" s="58" t="str">
        <f>IF(OR(CL316&lt;&gt;"*",CL373&lt;&gt;"*",CL426&lt;&gt;"*"),"Yes (" &amp; JoinAll(", ", MIDForgiving(CL316,6,LEN(CL316)-6), MIDForgiving(CL373,6,LEN(CL373)-6), MIDForgiving(CL426,6,LEN(CL426)-6))&amp;")","*")</f>
        <v>*</v>
      </c>
      <c r="CM725" s="58" t="str">
        <f>IF(OR(CM316&lt;&gt;"*",CM373&lt;&gt;"*",CM426&lt;&gt;"*"),"Yes (" &amp; JoinAll(", ", MIDForgiving(CM316,6,LEN(CM316)-6), MIDForgiving(CM373,6,LEN(CM373)-6), MIDForgiving(CM426,6,LEN(CM426)-6))&amp;")","*")</f>
        <v>*</v>
      </c>
      <c r="CN725" s="58" t="str">
        <f>IF(OR(CN316&lt;&gt;"*",CN373&lt;&gt;"*",CN426&lt;&gt;"*"),"Yes (" &amp; JoinAll(", ", MIDForgiving(CN316,6,LEN(CN316)-6), MIDForgiving(CN373,6,LEN(CN373)-6), MIDForgiving(CN426,6,LEN(CN426)-6))&amp;")","*")</f>
        <v>*</v>
      </c>
      <c r="CO725" s="58" t="str">
        <f>IF(OR(CO316&lt;&gt;"*",CO373&lt;&gt;"*",CO426&lt;&gt;"*"),"Yes (" &amp; JoinAll(", ", MIDForgiving(CO316,6,LEN(CO316)-6), MIDForgiving(CO373,6,LEN(CO373)-6), MIDForgiving(CO426,6,LEN(CO426)-6))&amp;")","*")</f>
        <v>*</v>
      </c>
      <c r="CP725" s="58" t="str">
        <f>IF(OR(CP316&lt;&gt;"*",CP373&lt;&gt;"*",CP426&lt;&gt;"*"),"Yes (" &amp; JoinAll(", ", MIDForgiving(CP316,6,LEN(CP316)-6), MIDForgiving(CP373,6,LEN(CP373)-6), MIDForgiving(CP426,6,LEN(CP426)-6))&amp;")","*")</f>
        <v>*</v>
      </c>
      <c r="CQ725" s="58" t="str">
        <f>IF(OR(CQ316&lt;&gt;"*",CQ373&lt;&gt;"*",CQ426&lt;&gt;"*"),"Yes (" &amp; JoinAll(", ", MIDForgiving(CQ316,6,LEN(CQ316)-6), MIDForgiving(CQ373,6,LEN(CQ373)-6), MIDForgiving(CQ426,6,LEN(CQ426)-6))&amp;")","*")</f>
        <v>*</v>
      </c>
      <c r="CR725" s="58" t="str">
        <f>IF(OR(CR316&lt;&gt;"*",CR373&lt;&gt;"*",CR426&lt;&gt;"*"),"Yes (" &amp; JoinAll(", ", MIDForgiving(CR316,6,LEN(CR316)-6), MIDForgiving(CR373,6,LEN(CR373)-6), MIDForgiving(CR426,6,LEN(CR426)-6))&amp;")","*")</f>
        <v>*</v>
      </c>
      <c r="CS725" s="58" t="str">
        <f>IF(OR(CS316&lt;&gt;"*",CS373&lt;&gt;"*",CS426&lt;&gt;"*"),"Yes (" &amp; JoinAll(", ", MIDForgiving(CS316,6,LEN(CS316)-6), MIDForgiving(CS373,6,LEN(CS373)-6), MIDForgiving(CS426,6,LEN(CS426)-6))&amp;")","*")</f>
        <v>*</v>
      </c>
      <c r="CT725" s="58" t="str">
        <f>IF(OR(CT316&lt;&gt;"*",CT373&lt;&gt;"*",CT426&lt;&gt;"*"),"Yes (" &amp; JoinAll(", ", MIDForgiving(CT316,6,LEN(CT316)-6), MIDForgiving(CT373,6,LEN(CT373)-6), MIDForgiving(CT426,6,LEN(CT426)-6))&amp;")","*")</f>
        <v>*</v>
      </c>
      <c r="CU725" s="58" t="str">
        <f>IF(OR(CU316&lt;&gt;"*",CU373&lt;&gt;"*",CU426&lt;&gt;"*"),"Yes (" &amp; JoinAll(", ", MIDForgiving(CU316,6,LEN(CU316)-6), MIDForgiving(CU373,6,LEN(CU373)-6), MIDForgiving(CU426,6,LEN(CU426)-6))&amp;")","*")</f>
        <v>*</v>
      </c>
      <c r="CV725" s="58" t="str">
        <f>IF(OR(CV316&lt;&gt;"*",CV373&lt;&gt;"*",CV426&lt;&gt;"*"),"Yes (" &amp; JoinAll(", ", MIDForgiving(CV316,6,LEN(CV316)-6), MIDForgiving(CV373,6,LEN(CV373)-6), MIDForgiving(CV426,6,LEN(CV426)-6))&amp;")","*")</f>
        <v>*</v>
      </c>
      <c r="CW725" s="58" t="str">
        <f>IF(OR(CW316&lt;&gt;"*",CW373&lt;&gt;"*",CW426&lt;&gt;"*"),"Yes (" &amp; JoinAll(", ", MIDForgiving(CW316,6,LEN(CW316)-6), MIDForgiving(CW373,6,LEN(CW373)-6), MIDForgiving(CW426,6,LEN(CW426)-6))&amp;")","*")</f>
        <v>*</v>
      </c>
      <c r="CX725" s="58" t="str">
        <f>IF(OR(CX316&lt;&gt;"*",CX373&lt;&gt;"*",CX426&lt;&gt;"*"),"Yes (" &amp; JoinAll(", ", MIDForgiving(CX316,6,LEN(CX316)-6), MIDForgiving(CX373,6,LEN(CX373)-6), MIDForgiving(CX426,6,LEN(CX426)-6))&amp;")","*")</f>
        <v>*</v>
      </c>
      <c r="CY725" s="58" t="str">
        <f>IF(OR(CY316&lt;&gt;"*",CY373&lt;&gt;"*",CY426&lt;&gt;"*"),"Yes (" &amp; JoinAll(", ", MIDForgiving(CY316,6,LEN(CY316)-6), MIDForgiving(CY373,6,LEN(CY373)-6), MIDForgiving(CY426,6,LEN(CY426)-6))&amp;")","*")</f>
        <v>*</v>
      </c>
      <c r="CZ725" s="58" t="str">
        <f>IF(OR(CZ316&lt;&gt;"*",CZ373&lt;&gt;"*",CZ426&lt;&gt;"*"),"Yes (" &amp; JoinAll(", ", MIDForgiving(CZ316,6,LEN(CZ316)-6), MIDForgiving(CZ373,6,LEN(CZ373)-6), MIDForgiving(CZ426,6,LEN(CZ426)-6))&amp;")","*")</f>
        <v>*</v>
      </c>
      <c r="DA725" s="58" t="str">
        <f>IF(OR(DA316&lt;&gt;"*",DA373&lt;&gt;"*",DA426&lt;&gt;"*"),"Yes (" &amp; JoinAll(", ", MIDForgiving(DA316,6,LEN(DA316)-6), MIDForgiving(DA373,6,LEN(DA373)-6), MIDForgiving(DA426,6,LEN(DA426)-6))&amp;")","*")</f>
        <v>*</v>
      </c>
      <c r="DB725" s="58" t="str">
        <f>IF(OR(DB316&lt;&gt;"*",DB373&lt;&gt;"*",DB426&lt;&gt;"*"),"Yes (" &amp; JoinAll(", ", MIDForgiving(DB316,6,LEN(DB316)-6), MIDForgiving(DB373,6,LEN(DB373)-6), MIDForgiving(DB426,6,LEN(DB426)-6))&amp;")","*")</f>
        <v>*</v>
      </c>
      <c r="DC725" s="58" t="str">
        <f>IF(OR(DC316&lt;&gt;"*",DC373&lt;&gt;"*",DC426&lt;&gt;"*"),"Yes (" &amp; JoinAll(", ", MIDForgiving(DC316,6,LEN(DC316)-6), MIDForgiving(DC373,6,LEN(DC373)-6), MIDForgiving(DC426,6,LEN(DC426)-6))&amp;")","*")</f>
        <v>*</v>
      </c>
      <c r="DD725" s="58" t="str">
        <f>IF(OR(DD316&lt;&gt;"*",DD373&lt;&gt;"*",DD426&lt;&gt;"*"),"Yes (" &amp; JoinAll(", ", MIDForgiving(DD316,6,LEN(DD316)-6), MIDForgiving(DD373,6,LEN(DD373)-6), MIDForgiving(DD426,6,LEN(DD426)-6))&amp;")","*")</f>
        <v>*</v>
      </c>
      <c r="DE725" s="58" t="str">
        <f>IF(OR(DE316&lt;&gt;"*",DE373&lt;&gt;"*",DE426&lt;&gt;"*"),"Yes (" &amp; JoinAll(", ", MIDForgiving(DE316,6,LEN(DE316)-6), MIDForgiving(DE373,6,LEN(DE373)-6), MIDForgiving(DE426,6,LEN(DE426)-6))&amp;")","*")</f>
        <v>*</v>
      </c>
      <c r="DF725" s="58" t="str">
        <f>IF(OR(DF316&lt;&gt;"*",DF373&lt;&gt;"*",DF426&lt;&gt;"*"),"Yes (" &amp; JoinAll(", ", MIDForgiving(DF316,6,LEN(DF316)-6), MIDForgiving(DF373,6,LEN(DF373)-6), MIDForgiving(DF426,6,LEN(DF426)-6))&amp;")","*")</f>
        <v>*</v>
      </c>
      <c r="DG725" s="58" t="str">
        <f>IF(OR(DG316&lt;&gt;"*",DG373&lt;&gt;"*",DG426&lt;&gt;"*"),"Yes (" &amp; JoinAll(", ", MIDForgiving(DG316,6,LEN(DG316)-6), MIDForgiving(DG373,6,LEN(DG373)-6), MIDForgiving(DG426,6,LEN(DG426)-6))&amp;")","*")</f>
        <v>*</v>
      </c>
      <c r="DH725" s="58" t="str">
        <f>IF(OR(DH316&lt;&gt;"*",DH373&lt;&gt;"*",DH426&lt;&gt;"*"),"Yes (" &amp; JoinAll(", ", MIDForgiving(DH316,6,LEN(DH316)-6), MIDForgiving(DH373,6,LEN(DH373)-6), MIDForgiving(DH426,6,LEN(DH426)-6))&amp;")","*")</f>
        <v>*</v>
      </c>
      <c r="DI725" s="58" t="str">
        <f>IF(OR(DI316&lt;&gt;"*",DI373&lt;&gt;"*",DI426&lt;&gt;"*"),"Yes (" &amp; JoinAll(", ", MIDForgiving(DI316,6,LEN(DI316)-6), MIDForgiving(DI373,6,LEN(DI373)-6), MIDForgiving(DI426,6,LEN(DI426)-6))&amp;")","*")</f>
        <v>*</v>
      </c>
      <c r="DJ725" s="58" t="str">
        <f>IF(OR(DJ316&lt;&gt;"*",DJ373&lt;&gt;"*",DJ426&lt;&gt;"*"),"Yes (" &amp; JoinAll(", ", MIDForgiving(DJ316,6,LEN(DJ316)-6), MIDForgiving(DJ373,6,LEN(DJ373)-6), MIDForgiving(DJ426,6,LEN(DJ426)-6))&amp;")","*")</f>
        <v>*</v>
      </c>
      <c r="DK725" s="58" t="str">
        <f>IF(OR(DK316&lt;&gt;"*",DK373&lt;&gt;"*",DK426&lt;&gt;"*"),"Yes (" &amp; JoinAll(", ", MIDForgiving(DK316,6,LEN(DK316)-6), MIDForgiving(DK373,6,LEN(DK373)-6), MIDForgiving(DK426,6,LEN(DK426)-6))&amp;")","*")</f>
        <v>*</v>
      </c>
      <c r="DL725" s="58" t="str">
        <f>IF(OR(DL316&lt;&gt;"*",DL373&lt;&gt;"*",DL426&lt;&gt;"*"),"Yes (" &amp; JoinAll(", ", MIDForgiving(DL316,6,LEN(DL316)-6), MIDForgiving(DL373,6,LEN(DL373)-6), MIDForgiving(DL426,6,LEN(DL426)-6))&amp;")","*")</f>
        <v>*</v>
      </c>
      <c r="DM725" s="58" t="str">
        <f>IF(OR(DM316&lt;&gt;"*",DM373&lt;&gt;"*",DM426&lt;&gt;"*"),"Yes (" &amp; JoinAll(", ", MIDForgiving(DM316,6,LEN(DM316)-6), MIDForgiving(DM373,6,LEN(DM373)-6), MIDForgiving(DM426,6,LEN(DM426)-6))&amp;")","*")</f>
        <v>*</v>
      </c>
      <c r="DN725" s="58" t="str">
        <f>IF(OR(DN316&lt;&gt;"*",DN373&lt;&gt;"*",DN426&lt;&gt;"*"),"Yes (" &amp; JoinAll(", ", MIDForgiving(DN316,6,LEN(DN316)-6), MIDForgiving(DN373,6,LEN(DN373)-6), MIDForgiving(DN426,6,LEN(DN426)-6))&amp;")","*")</f>
        <v>*</v>
      </c>
      <c r="DO725" s="58" t="str">
        <f>IF(OR(DO316&lt;&gt;"*",DO373&lt;&gt;"*",DO426&lt;&gt;"*"),"Yes (" &amp; JoinAll(", ", MIDForgiving(DO316,6,LEN(DO316)-6), MIDForgiving(DO373,6,LEN(DO373)-6), MIDForgiving(DO426,6,LEN(DO426)-6))&amp;")","*")</f>
        <v>*</v>
      </c>
      <c r="DP725" s="58" t="str">
        <f>IF(OR(DP316&lt;&gt;"*",DP373&lt;&gt;"*",DP426&lt;&gt;"*"),"Yes (" &amp; JoinAll(", ", MIDForgiving(DP316,6,LEN(DP316)-6), MIDForgiving(DP373,6,LEN(DP373)-6), MIDForgiving(DP426,6,LEN(DP426)-6))&amp;")","*")</f>
        <v>*</v>
      </c>
      <c r="DQ725" s="58" t="str">
        <f>IF(OR(DQ316&lt;&gt;"*",DQ373&lt;&gt;"*",DQ426&lt;&gt;"*"),"Yes (" &amp; JoinAll(", ", MIDForgiving(DQ316,6,LEN(DQ316)-6), MIDForgiving(DQ373,6,LEN(DQ373)-6), MIDForgiving(DQ426,6,LEN(DQ426)-6))&amp;")","*")</f>
        <v>*</v>
      </c>
      <c r="DR725" s="58" t="str">
        <f>IF(OR(DR316&lt;&gt;"*",DR373&lt;&gt;"*",DR426&lt;&gt;"*"),"Yes (" &amp; JoinAll(", ", MIDForgiving(DR316,6,LEN(DR316)-6), MIDForgiving(DR373,6,LEN(DR373)-6), MIDForgiving(DR426,6,LEN(DR426)-6))&amp;")","*")</f>
        <v>*</v>
      </c>
      <c r="DS725" s="58" t="str">
        <f>IF(OR(DS316&lt;&gt;"*",DS373&lt;&gt;"*",DS426&lt;&gt;"*"),"Yes (" &amp; JoinAll(", ", MIDForgiving(DS316,6,LEN(DS316)-6), MIDForgiving(DS373,6,LEN(DS373)-6), MIDForgiving(DS426,6,LEN(DS426)-6))&amp;")","*")</f>
        <v>*</v>
      </c>
      <c r="DT725" s="58" t="str">
        <f>IF(OR(DT316&lt;&gt;"*",DT373&lt;&gt;"*",DT426&lt;&gt;"*"),"Yes (" &amp; JoinAll(", ", MIDForgiving(DT316,6,LEN(DT316)-6), MIDForgiving(DT373,6,LEN(DT373)-6), MIDForgiving(DT426,6,LEN(DT426)-6))&amp;")","*")</f>
        <v>*</v>
      </c>
      <c r="DU725" s="58" t="str">
        <f>IF(OR(DU316&lt;&gt;"*",DU373&lt;&gt;"*",DU426&lt;&gt;"*"),"Yes (" &amp; JoinAll(", ", MIDForgiving(DU316,6,LEN(DU316)-6), MIDForgiving(DU373,6,LEN(DU373)-6), MIDForgiving(DU426,6,LEN(DU426)-6))&amp;")","*")</f>
        <v>*</v>
      </c>
      <c r="DV725" s="58" t="str">
        <f>IF(OR(DV316&lt;&gt;"*",DV373&lt;&gt;"*",DV426&lt;&gt;"*"),"Yes (" &amp; JoinAll(", ", MIDForgiving(DV316,6,LEN(DV316)-6), MIDForgiving(DV373,6,LEN(DV373)-6), MIDForgiving(DV426,6,LEN(DV426)-6))&amp;")","*")</f>
        <v>*</v>
      </c>
      <c r="DW725" s="58" t="str">
        <f>IF(OR(DW316&lt;&gt;"*",DW373&lt;&gt;"*",DW426&lt;&gt;"*"),"Yes (" &amp; JoinAll(", ", MIDForgiving(DW316,6,LEN(DW316)-6), MIDForgiving(DW373,6,LEN(DW373)-6), MIDForgiving(DW426,6,LEN(DW426)-6))&amp;")","*")</f>
        <v>*</v>
      </c>
      <c r="DX725" s="58" t="str">
        <f>IF(OR(DX316&lt;&gt;"*",DX373&lt;&gt;"*",DX426&lt;&gt;"*"),"Yes (" &amp; JoinAll(", ", MIDForgiving(DX316,6,LEN(DX316)-6), MIDForgiving(DX373,6,LEN(DX373)-6), MIDForgiving(DX426,6,LEN(DX426)-6))&amp;")","*")</f>
        <v>*</v>
      </c>
      <c r="DY725" s="58" t="str">
        <f>IF(OR(DY316&lt;&gt;"*",DY373&lt;&gt;"*",DY426&lt;&gt;"*"),"Yes (" &amp; JoinAll(", ", MIDForgiving(DY316,6,LEN(DY316)-6), MIDForgiving(DY373,6,LEN(DY373)-6), MIDForgiving(DY426,6,LEN(DY426)-6))&amp;")","*")</f>
        <v>*</v>
      </c>
      <c r="DZ725" s="58" t="str">
        <f>IF(OR(DZ316&lt;&gt;"*",DZ373&lt;&gt;"*",DZ426&lt;&gt;"*"),"Yes (" &amp; JoinAll(", ", MIDForgiving(DZ316,6,LEN(DZ316)-6), MIDForgiving(DZ373,6,LEN(DZ373)-6), MIDForgiving(DZ426,6,LEN(DZ426)-6))&amp;")","*")</f>
        <v>*</v>
      </c>
      <c r="EA725" s="58" t="str">
        <f>IF(OR(EA316&lt;&gt;"*",EA373&lt;&gt;"*",EA426&lt;&gt;"*"),"Yes (" &amp; JoinAll(", ", MIDForgiving(EA316,6,LEN(EA316)-6), MIDForgiving(EA373,6,LEN(EA373)-6), MIDForgiving(EA426,6,LEN(EA426)-6))&amp;")","*")</f>
        <v>*</v>
      </c>
      <c r="EB725" s="58" t="str">
        <f>IF(OR(EB316&lt;&gt;"*",EB373&lt;&gt;"*",EB426&lt;&gt;"*"),"Yes (" &amp; JoinAll(", ", MIDForgiving(EB316,6,LEN(EB316)-6), MIDForgiving(EB373,6,LEN(EB373)-6), MIDForgiving(EB426,6,LEN(EB426)-6))&amp;")","*")</f>
        <v>*</v>
      </c>
      <c r="EC725" s="58" t="str">
        <f>IF(OR(EC316&lt;&gt;"*",EC373&lt;&gt;"*",EC426&lt;&gt;"*"),"Yes (" &amp; JoinAll(", ", MIDForgiving(EC316,6,LEN(EC316)-6), MIDForgiving(EC373,6,LEN(EC373)-6), MIDForgiving(EC426,6,LEN(EC426)-6))&amp;")","*")</f>
        <v>*</v>
      </c>
      <c r="ED725" s="58" t="str">
        <f>IF(OR(ED316&lt;&gt;"*",ED373&lt;&gt;"*",ED426&lt;&gt;"*"),"Yes (" &amp; JoinAll(", ", MIDForgiving(ED316,6,LEN(ED316)-6), MIDForgiving(ED373,6,LEN(ED373)-6), MIDForgiving(ED426,6,LEN(ED426)-6))&amp;")","*")</f>
        <v>*</v>
      </c>
      <c r="EE725" s="58" t="str">
        <f>IF(OR(EE316&lt;&gt;"*",EE373&lt;&gt;"*",EE426&lt;&gt;"*"),"Yes (" &amp; JoinAll(", ", MIDForgiving(EE316,6,LEN(EE316)-6), MIDForgiving(EE373,6,LEN(EE373)-6), MIDForgiving(EE426,6,LEN(EE426)-6))&amp;")","*")</f>
        <v>*</v>
      </c>
      <c r="EF725" s="58" t="str">
        <f>IF(OR(EF316&lt;&gt;"*",EF373&lt;&gt;"*",EF426&lt;&gt;"*"),"Yes (" &amp; JoinAll(", ", MIDForgiving(EF316,6,LEN(EF316)-6), MIDForgiving(EF373,6,LEN(EF373)-6), MIDForgiving(EF426,6,LEN(EF426)-6))&amp;")","*")</f>
        <v>*</v>
      </c>
      <c r="EG725" s="58" t="str">
        <f>IF(OR(EG316&lt;&gt;"*",EG373&lt;&gt;"*",EG426&lt;&gt;"*"),"Yes (" &amp; JoinAll(", ", MIDForgiving(EG316,6,LEN(EG316)-6), MIDForgiving(EG373,6,LEN(EG373)-6), MIDForgiving(EG426,6,LEN(EG426)-6))&amp;")","*")</f>
        <v>*</v>
      </c>
      <c r="EH725" s="58" t="str">
        <f>IF(OR(EH316&lt;&gt;"*",EH373&lt;&gt;"*",EH426&lt;&gt;"*"),"Yes (" &amp; JoinAll(", ", MIDForgiving(EH316,6,LEN(EH316)-6), MIDForgiving(EH373,6,LEN(EH373)-6), MIDForgiving(EH426,6,LEN(EH426)-6))&amp;")","*")</f>
        <v>*</v>
      </c>
      <c r="EI725" s="58" t="str">
        <f>IF(OR(EI316&lt;&gt;"*",EI373&lt;&gt;"*",EI426&lt;&gt;"*"),"Yes (" &amp; JoinAll(", ", MIDForgiving(EI316,6,LEN(EI316)-6), MIDForgiving(EI373,6,LEN(EI373)-6), MIDForgiving(EI426,6,LEN(EI426)-6))&amp;")","*")</f>
        <v>*</v>
      </c>
      <c r="EJ725" s="58" t="str">
        <f>IF(OR(EJ316&lt;&gt;"*",EJ373&lt;&gt;"*",EJ426&lt;&gt;"*"),"Yes (" &amp; JoinAll(", ", MIDForgiving(EJ316,6,LEN(EJ316)-6), MIDForgiving(EJ373,6,LEN(EJ373)-6), MIDForgiving(EJ426,6,LEN(EJ426)-6))&amp;")","*")</f>
        <v>*</v>
      </c>
      <c r="EK725" s="58" t="str">
        <f>IF(OR(EK316&lt;&gt;"*",EK373&lt;&gt;"*",EK426&lt;&gt;"*"),"Yes (" &amp; JoinAll(", ", MIDForgiving(EK316,6,LEN(EK316)-6), MIDForgiving(EK373,6,LEN(EK373)-6), MIDForgiving(EK426,6,LEN(EK426)-6))&amp;")","*")</f>
        <v>*</v>
      </c>
      <c r="EL725" s="109"/>
      <c r="EM725" s="109"/>
    </row>
    <row r="726" spans="1:143" s="58" customFormat="1" ht="12.75" customHeight="1" x14ac:dyDescent="0.25">
      <c r="A726" s="5"/>
      <c r="B726" s="96"/>
      <c r="C726" s="96"/>
      <c r="D726" s="96"/>
      <c r="E726" s="96"/>
      <c r="F726" s="96" t="s">
        <v>3539</v>
      </c>
      <c r="G726" s="4" t="s">
        <v>377</v>
      </c>
      <c r="H726" s="18" t="s">
        <v>5</v>
      </c>
      <c r="I726" s="18"/>
      <c r="J726" s="58" t="str">
        <f>IF(OR(J317&lt;&gt;"*",J374&lt;&gt;"*",J427&lt;&gt;"*"),"Yes (" &amp; JoinAll(", ", MIDForgiving(J317,6,LEN(J317)-6), MIDForgiving(J374,6,LEN(J374)-6), MIDForgiving(J427,6,LEN(J427)-6))&amp;")","*")</f>
        <v>*</v>
      </c>
      <c r="K726" s="58" t="str">
        <f>IF(OR(K317&lt;&gt;"*",K374&lt;&gt;"*",K427&lt;&gt;"*"),"Yes (" &amp; JoinAll(", ", MIDForgiving(K317,6,LEN(K317)-6), MIDForgiving(K374,6,LEN(K374)-6), MIDForgiving(K427,6,LEN(K427)-6))&amp;")","*")</f>
        <v>*</v>
      </c>
      <c r="L726" s="58" t="str">
        <f>IF(OR(L317&lt;&gt;"*",L374&lt;&gt;"*",L427&lt;&gt;"*"),"Yes (" &amp; JoinAll(", ", MIDForgiving(L317,6,LEN(L317)-6), MIDForgiving(L374,6,LEN(L374)-6), MIDForgiving(L427,6,LEN(L427)-6))&amp;")","*")</f>
        <v>*</v>
      </c>
      <c r="M726" s="58" t="str">
        <f>IF(OR(M317&lt;&gt;"*",M374&lt;&gt;"*",M427&lt;&gt;"*"),"Yes (" &amp; JoinAll(", ", MIDForgiving(M317,6,LEN(M317)-6), MIDForgiving(M374,6,LEN(M374)-6), MIDForgiving(M427,6,LEN(M427)-6))&amp;")","*")</f>
        <v>*</v>
      </c>
      <c r="N726" s="58" t="str">
        <f>IF(OR(N317&lt;&gt;"*",N374&lt;&gt;"*",N427&lt;&gt;"*"),"Yes (" &amp; JoinAll(", ", MIDForgiving(N317,6,LEN(N317)-6), MIDForgiving(N374,6,LEN(N374)-6), MIDForgiving(N427,6,LEN(N427)-6))&amp;")","*")</f>
        <v>*</v>
      </c>
      <c r="O726" s="58" t="str">
        <f>IF(OR(O317&lt;&gt;"*",O374&lt;&gt;"*",O427&lt;&gt;"*"),"Yes (" &amp; JoinAll(", ", MIDForgiving(O317,6,LEN(O317)-6), MIDForgiving(O374,6,LEN(O374)-6), MIDForgiving(O427,6,LEN(O427)-6))&amp;")","*")</f>
        <v>*</v>
      </c>
      <c r="P726" s="58" t="str">
        <f>IF(OR(P317&lt;&gt;"*",P374&lt;&gt;"*",P427&lt;&gt;"*"),"Yes (" &amp; JoinAll(", ", MIDForgiving(P317,6,LEN(P317)-6), MIDForgiving(P374,6,LEN(P374)-6), MIDForgiving(P427,6,LEN(P427)-6))&amp;")","*")</f>
        <v>*</v>
      </c>
      <c r="Q726" s="58" t="str">
        <f>IF(OR(Q317&lt;&gt;"*",Q374&lt;&gt;"*",Q427&lt;&gt;"*"),"Yes (" &amp; JoinAll(", ", MIDForgiving(Q317,6,LEN(Q317)-6), MIDForgiving(Q374,6,LEN(Q374)-6), MIDForgiving(Q427,6,LEN(Q427)-6))&amp;")","*")</f>
        <v>*</v>
      </c>
      <c r="R726" s="58" t="str">
        <f>IF(OR(R317&lt;&gt;"*",R374&lt;&gt;"*",R427&lt;&gt;"*"),"Yes (" &amp; JoinAll(", ", MIDForgiving(R317,6,LEN(R317)-6), MIDForgiving(R374,6,LEN(R374)-6), MIDForgiving(R427,6,LEN(R427)-6))&amp;")","*")</f>
        <v>*</v>
      </c>
      <c r="S726" s="58" t="str">
        <f>IF(OR(S317&lt;&gt;"*",S374&lt;&gt;"*",S427&lt;&gt;"*"),"Yes (" &amp; JoinAll(", ", MIDForgiving(S317,6,LEN(S317)-6), MIDForgiving(S374,6,LEN(S374)-6), MIDForgiving(S427,6,LEN(S427)-6))&amp;")","*")</f>
        <v>*</v>
      </c>
      <c r="T726" s="58" t="str">
        <f>IF(OR(T317&lt;&gt;"*",T374&lt;&gt;"*",T427&lt;&gt;"*"),"Yes (" &amp; JoinAll(", ", MIDForgiving(T317,6,LEN(T317)-6), MIDForgiving(T374,6,LEN(T374)-6), MIDForgiving(T427,6,LEN(T427)-6))&amp;")","*")</f>
        <v>*</v>
      </c>
      <c r="U726" s="58" t="str">
        <f>IF(OR(U317&lt;&gt;"*",U374&lt;&gt;"*",U427&lt;&gt;"*"),"Yes (" &amp; JoinAll(", ", MIDForgiving(U317,6,LEN(U317)-6), MIDForgiving(U374,6,LEN(U374)-6), MIDForgiving(U427,6,LEN(U427)-6))&amp;")","*")</f>
        <v>*</v>
      </c>
      <c r="V726" s="58" t="str">
        <f>IF(OR(V317&lt;&gt;"*",V374&lt;&gt;"*",V427&lt;&gt;"*"),"Yes (" &amp; JoinAll(", ", MIDForgiving(V317,6,LEN(V317)-6), MIDForgiving(V374,6,LEN(V374)-6), MIDForgiving(V427,6,LEN(V427)-6))&amp;")","*")</f>
        <v>*</v>
      </c>
      <c r="W726" s="58" t="str">
        <f>IF(OR(W317&lt;&gt;"*",W374&lt;&gt;"*",W427&lt;&gt;"*"),"Yes (" &amp; JoinAll(", ", MIDForgiving(W317,6,LEN(W317)-6), MIDForgiving(W374,6,LEN(W374)-6), MIDForgiving(W427,6,LEN(W427)-6))&amp;")","*")</f>
        <v>*</v>
      </c>
      <c r="X726" s="58" t="str">
        <f>IF(OR(X317&lt;&gt;"*",X374&lt;&gt;"*",X427&lt;&gt;"*"),"Yes (" &amp; JoinAll(", ", MIDForgiving(X317,6,LEN(X317)-6), MIDForgiving(X374,6,LEN(X374)-6), MIDForgiving(X427,6,LEN(X427)-6))&amp;")","*")</f>
        <v>*</v>
      </c>
      <c r="Y726" s="58" t="str">
        <f>IF(OR(Y317&lt;&gt;"*",Y374&lt;&gt;"*",Y427&lt;&gt;"*"),"Yes (" &amp; JoinAll(", ", MIDForgiving(Y317,6,LEN(Y317)-6), MIDForgiving(Y374,6,LEN(Y374)-6), MIDForgiving(Y427,6,LEN(Y427)-6))&amp;")","*")</f>
        <v>*</v>
      </c>
      <c r="Z726" s="58" t="str">
        <f>IF(OR(Z317&lt;&gt;"*",Z374&lt;&gt;"*",Z427&lt;&gt;"*"),"Yes (" &amp; JoinAll(", ", MIDForgiving(Z317,6,LEN(Z317)-6), MIDForgiving(Z374,6,LEN(Z374)-6), MIDForgiving(Z427,6,LEN(Z427)-6))&amp;")","*")</f>
        <v>*</v>
      </c>
      <c r="AA726" s="58" t="str">
        <f>IF(OR(AA317&lt;&gt;"*",AA374&lt;&gt;"*",AA427&lt;&gt;"*"),"Yes (" &amp; JoinAll(", ", MIDForgiving(AA317,6,LEN(AA317)-6), MIDForgiving(AA374,6,LEN(AA374)-6), MIDForgiving(AA427,6,LEN(AA427)-6))&amp;")","*")</f>
        <v>*</v>
      </c>
      <c r="AB726" s="58" t="str">
        <f>IF(OR(AB317&lt;&gt;"*",AB374&lt;&gt;"*",AB427&lt;&gt;"*"),"Yes (" &amp; JoinAll(", ", MIDForgiving(AB317,6,LEN(AB317)-6), MIDForgiving(AB374,6,LEN(AB374)-6), MIDForgiving(AB427,6,LEN(AB427)-6))&amp;")","*")</f>
        <v>*</v>
      </c>
      <c r="AC726" s="58" t="str">
        <f>IF(OR(AC317&lt;&gt;"*",AC374&lt;&gt;"*",AC427&lt;&gt;"*"),"Yes (" &amp; JoinAll(", ", MIDForgiving(AC317,6,LEN(AC317)-6), MIDForgiving(AC374,6,LEN(AC374)-6), MIDForgiving(AC427,6,LEN(AC427)-6))&amp;")","*")</f>
        <v>*</v>
      </c>
      <c r="AD726" s="58" t="str">
        <f>IF(OR(AD317&lt;&gt;"*",AD374&lt;&gt;"*",AD427&lt;&gt;"*"),"Yes (" &amp; JoinAll(", ", MIDForgiving(AD317,6,LEN(AD317)-6), MIDForgiving(AD374,6,LEN(AD374)-6), MIDForgiving(AD427,6,LEN(AD427)-6))&amp;")","*")</f>
        <v>*</v>
      </c>
      <c r="AE726" s="58" t="str">
        <f>IF(OR(AE317&lt;&gt;"*",AE374&lt;&gt;"*",AE427&lt;&gt;"*"),"Yes (" &amp; JoinAll(", ", MIDForgiving(AE317,6,LEN(AE317)-6), MIDForgiving(AE374,6,LEN(AE374)-6), MIDForgiving(AE427,6,LEN(AE427)-6))&amp;")","*")</f>
        <v>*</v>
      </c>
      <c r="AF726" s="58" t="str">
        <f>IF(OR(AF317&lt;&gt;"*",AF374&lt;&gt;"*",AF427&lt;&gt;"*"),"Yes (" &amp; JoinAll(", ", MIDForgiving(AF317,6,LEN(AF317)-6), MIDForgiving(AF374,6,LEN(AF374)-6), MIDForgiving(AF427,6,LEN(AF427)-6))&amp;")","*")</f>
        <v>*</v>
      </c>
      <c r="AG726" s="58" t="str">
        <f>IF(OR(AG317&lt;&gt;"*",AG374&lt;&gt;"*",AG427&lt;&gt;"*"),"Yes (" &amp; JoinAll(", ", MIDForgiving(AG317,6,LEN(AG317)-6), MIDForgiving(AG374,6,LEN(AG374)-6), MIDForgiving(AG427,6,LEN(AG427)-6))&amp;")","*")</f>
        <v>*</v>
      </c>
      <c r="AH726" s="58" t="str">
        <f>IF(OR(AH317&lt;&gt;"*",AH374&lt;&gt;"*",AH427&lt;&gt;"*"),"Yes (" &amp; JoinAll(", ", MIDForgiving(AH317,6,LEN(AH317)-6), MIDForgiving(AH374,6,LEN(AH374)-6), MIDForgiving(AH427,6,LEN(AH427)-6))&amp;")","*")</f>
        <v>*</v>
      </c>
      <c r="AI726" s="58" t="str">
        <f>IF(OR(AI317&lt;&gt;"*",AI374&lt;&gt;"*",AI427&lt;&gt;"*"),"Yes (" &amp; JoinAll(", ", MIDForgiving(AI317,6,LEN(AI317)-6), MIDForgiving(AI374,6,LEN(AI374)-6), MIDForgiving(AI427,6,LEN(AI427)-6))&amp;")","*")</f>
        <v>*</v>
      </c>
      <c r="AJ726" s="58" t="str">
        <f>IF(OR(AJ317&lt;&gt;"*",AJ374&lt;&gt;"*",AJ427&lt;&gt;"*"),"Yes (" &amp; JoinAll(", ", MIDForgiving(AJ317,6,LEN(AJ317)-6), MIDForgiving(AJ374,6,LEN(AJ374)-6), MIDForgiving(AJ427,6,LEN(AJ427)-6))&amp;")","*")</f>
        <v>*</v>
      </c>
      <c r="AK726" s="58" t="str">
        <f>IF(OR(AK317&lt;&gt;"*",AK374&lt;&gt;"*",AK427&lt;&gt;"*"),"Yes (" &amp; JoinAll(", ", MIDForgiving(AK317,6,LEN(AK317)-6), MIDForgiving(AK374,6,LEN(AK374)-6), MIDForgiving(AK427,6,LEN(AK427)-6))&amp;")","*")</f>
        <v>*</v>
      </c>
      <c r="AL726" s="58" t="str">
        <f>IF(OR(AL317&lt;&gt;"*",AL374&lt;&gt;"*",AL427&lt;&gt;"*"),"Yes (" &amp; JoinAll(", ", MIDForgiving(AL317,6,LEN(AL317)-6), MIDForgiving(AL374,6,LEN(AL374)-6), MIDForgiving(AL427,6,LEN(AL427)-6))&amp;")","*")</f>
        <v>*</v>
      </c>
      <c r="AM726" s="58" t="str">
        <f>IF(OR(AM317&lt;&gt;"*",AM374&lt;&gt;"*",AM427&lt;&gt;"*"),"Yes (" &amp; JoinAll(", ", MIDForgiving(AM317,6,LEN(AM317)-6), MIDForgiving(AM374,6,LEN(AM374)-6), MIDForgiving(AM427,6,LEN(AM427)-6))&amp;")","*")</f>
        <v>*</v>
      </c>
      <c r="AN726" s="58" t="str">
        <f>IF(OR(AN317&lt;&gt;"*",AN374&lt;&gt;"*",AN427&lt;&gt;"*"),"Yes (" &amp; JoinAll(", ", MIDForgiving(AN317,6,LEN(AN317)-6), MIDForgiving(AN374,6,LEN(AN374)-6), MIDForgiving(AN427,6,LEN(AN427)-6))&amp;")","*")</f>
        <v>*</v>
      </c>
      <c r="AO726" s="58" t="str">
        <f>IF(OR(AO317&lt;&gt;"*",AO374&lt;&gt;"*",AO427&lt;&gt;"*"),"Yes (" &amp; JoinAll(", ", MIDForgiving(AO317,6,LEN(AO317)-6), MIDForgiving(AO374,6,LEN(AO374)-6), MIDForgiving(AO427,6,LEN(AO427)-6))&amp;")","*")</f>
        <v>*</v>
      </c>
      <c r="AP726" s="58" t="str">
        <f>IF(OR(AP317&lt;&gt;"*",AP374&lt;&gt;"*",AP427&lt;&gt;"*"),"Yes (" &amp; JoinAll(", ", MIDForgiving(AP317,6,LEN(AP317)-6), MIDForgiving(AP374,6,LEN(AP374)-6), MIDForgiving(AP427,6,LEN(AP427)-6))&amp;")","*")</f>
        <v>*</v>
      </c>
      <c r="AQ726" s="58" t="str">
        <f>IF(OR(AQ317&lt;&gt;"*",AQ374&lt;&gt;"*",AQ427&lt;&gt;"*"),"Yes (" &amp; JoinAll(", ", MIDForgiving(AQ317,6,LEN(AQ317)-6), MIDForgiving(AQ374,6,LEN(AQ374)-6), MIDForgiving(AQ427,6,LEN(AQ427)-6))&amp;")","*")</f>
        <v>*</v>
      </c>
      <c r="AR726" s="58" t="str">
        <f>IF(OR(AR317&lt;&gt;"*",AR374&lt;&gt;"*",AR427&lt;&gt;"*"),"Yes (" &amp; JoinAll(", ", MIDForgiving(AR317,6,LEN(AR317)-6), MIDForgiving(AR374,6,LEN(AR374)-6), MIDForgiving(AR427,6,LEN(AR427)-6))&amp;")","*")</f>
        <v>*</v>
      </c>
      <c r="AS726" s="58" t="str">
        <f>IF(OR(AS317&lt;&gt;"*",AS374&lt;&gt;"*",AS427&lt;&gt;"*"),"Yes (" &amp; JoinAll(", ", MIDForgiving(AS317,6,LEN(AS317)-6), MIDForgiving(AS374,6,LEN(AS374)-6), MIDForgiving(AS427,6,LEN(AS427)-6))&amp;")","*")</f>
        <v>*</v>
      </c>
      <c r="AT726" s="58" t="str">
        <f>IF(OR(AT317&lt;&gt;"*",AT374&lt;&gt;"*",AT427&lt;&gt;"*"),"Yes (" &amp; JoinAll(", ", MIDForgiving(AT317,6,LEN(AT317)-6), MIDForgiving(AT374,6,LEN(AT374)-6), MIDForgiving(AT427,6,LEN(AT427)-6))&amp;")","*")</f>
        <v>*</v>
      </c>
      <c r="AU726" s="58" t="str">
        <f>IF(OR(AU317&lt;&gt;"*",AU374&lt;&gt;"*",AU427&lt;&gt;"*"),"Yes (" &amp; JoinAll(", ", MIDForgiving(AU317,6,LEN(AU317)-6), MIDForgiving(AU374,6,LEN(AU374)-6), MIDForgiving(AU427,6,LEN(AU427)-6))&amp;")","*")</f>
        <v>*</v>
      </c>
      <c r="AV726" s="58" t="str">
        <f>IF(OR(AV317&lt;&gt;"*",AV374&lt;&gt;"*",AV427&lt;&gt;"*"),"Yes (" &amp; JoinAll(", ", MIDForgiving(AV317,6,LEN(AV317)-6), MIDForgiving(AV374,6,LEN(AV374)-6), MIDForgiving(AV427,6,LEN(AV427)-6))&amp;")","*")</f>
        <v>*</v>
      </c>
      <c r="AW726" s="58" t="str">
        <f>IF(OR(AW317&lt;&gt;"*",AW374&lt;&gt;"*",AW427&lt;&gt;"*"),"Yes (" &amp; JoinAll(", ", MIDForgiving(AW317,6,LEN(AW317)-6), MIDForgiving(AW374,6,LEN(AW374)-6), MIDForgiving(AW427,6,LEN(AW427)-6))&amp;")","*")</f>
        <v>*</v>
      </c>
      <c r="AX726" s="58" t="str">
        <f>IF(OR(AX317&lt;&gt;"*",AX374&lt;&gt;"*",AX427&lt;&gt;"*"),"Yes (" &amp; JoinAll(", ", MIDForgiving(AX317,6,LEN(AX317)-6), MIDForgiving(AX374,6,LEN(AX374)-6), MIDForgiving(AX427,6,LEN(AX427)-6))&amp;")","*")</f>
        <v>*</v>
      </c>
      <c r="AY726" s="58" t="str">
        <f>IF(OR(AY317&lt;&gt;"*",AY374&lt;&gt;"*",AY427&lt;&gt;"*"),"Yes (" &amp; JoinAll(", ", MIDForgiving(AY317,6,LEN(AY317)-6), MIDForgiving(AY374,6,LEN(AY374)-6), MIDForgiving(AY427,6,LEN(AY427)-6))&amp;")","*")</f>
        <v>*</v>
      </c>
      <c r="AZ726" s="58" t="str">
        <f>IF(OR(AZ317&lt;&gt;"*",AZ374&lt;&gt;"*",AZ427&lt;&gt;"*"),"Yes (" &amp; JoinAll(", ", MIDForgiving(AZ317,6,LEN(AZ317)-6), MIDForgiving(AZ374,6,LEN(AZ374)-6), MIDForgiving(AZ427,6,LEN(AZ427)-6))&amp;")","*")</f>
        <v>*</v>
      </c>
      <c r="BA726" s="58" t="str">
        <f>IF(OR(BA317&lt;&gt;"*",BA374&lt;&gt;"*",BA427&lt;&gt;"*"),"Yes (" &amp; JoinAll(", ", MIDForgiving(BA317,6,LEN(BA317)-6), MIDForgiving(BA374,6,LEN(BA374)-6), MIDForgiving(BA427,6,LEN(BA427)-6))&amp;")","*")</f>
        <v>*</v>
      </c>
      <c r="BB726" s="58" t="str">
        <f>IF(OR(BB317&lt;&gt;"*",BB374&lt;&gt;"*",BB427&lt;&gt;"*"),"Yes (" &amp; JoinAll(", ", MIDForgiving(BB317,6,LEN(BB317)-6), MIDForgiving(BB374,6,LEN(BB374)-6), MIDForgiving(BB427,6,LEN(BB427)-6))&amp;")","*")</f>
        <v>*</v>
      </c>
      <c r="BC726" s="58" t="str">
        <f>IF(OR(BC317&lt;&gt;"*",BC374&lt;&gt;"*",BC427&lt;&gt;"*"),"Yes (" &amp; JoinAll(", ", MIDForgiving(BC317,6,LEN(BC317)-6), MIDForgiving(BC374,6,LEN(BC374)-6), MIDForgiving(BC427,6,LEN(BC427)-6))&amp;")","*")</f>
        <v>*</v>
      </c>
      <c r="BD726" s="58" t="str">
        <f>IF(OR(BD317&lt;&gt;"*",BD374&lt;&gt;"*",BD427&lt;&gt;"*"),"Yes (" &amp; JoinAll(", ", MIDForgiving(BD317,6,LEN(BD317)-6), MIDForgiving(BD374,6,LEN(BD374)-6), MIDForgiving(BD427,6,LEN(BD427)-6))&amp;")","*")</f>
        <v>*</v>
      </c>
      <c r="BE726" s="58" t="str">
        <f>IF(OR(BE317&lt;&gt;"*",BE374&lt;&gt;"*",BE427&lt;&gt;"*"),"Yes (" &amp; JoinAll(", ", MIDForgiving(BE317,6,LEN(BE317)-6), MIDForgiving(BE374,6,LEN(BE374)-6), MIDForgiving(BE427,6,LEN(BE427)-6))&amp;")","*")</f>
        <v>*</v>
      </c>
      <c r="BF726" s="58" t="str">
        <f>IF(OR(BF317&lt;&gt;"*",BF374&lt;&gt;"*",BF427&lt;&gt;"*"),"Yes (" &amp; JoinAll(", ", MIDForgiving(BF317,6,LEN(BF317)-6), MIDForgiving(BF374,6,LEN(BF374)-6), MIDForgiving(BF427,6,LEN(BF427)-6))&amp;")","*")</f>
        <v>*</v>
      </c>
      <c r="BG726" s="58" t="str">
        <f>IF(OR(BG317&lt;&gt;"*",BG374&lt;&gt;"*",BG427&lt;&gt;"*"),"Yes (" &amp; JoinAll(", ", MIDForgiving(BG317,6,LEN(BG317)-6), MIDForgiving(BG374,6,LEN(BG374)-6), MIDForgiving(BG427,6,LEN(BG427)-6))&amp;")","*")</f>
        <v>*</v>
      </c>
      <c r="BH726" s="58" t="str">
        <f>IF(OR(BH317&lt;&gt;"*",BH374&lt;&gt;"*",BH427&lt;&gt;"*"),"Yes (" &amp; JoinAll(", ", MIDForgiving(BH317,6,LEN(BH317)-6), MIDForgiving(BH374,6,LEN(BH374)-6), MIDForgiving(BH427,6,LEN(BH427)-6))&amp;")","*")</f>
        <v>*</v>
      </c>
      <c r="BI726" s="58" t="str">
        <f>IF(OR(BI317&lt;&gt;"*",BI374&lt;&gt;"*",BI427&lt;&gt;"*"),"Yes (" &amp; JoinAll(", ", MIDForgiving(BI317,6,LEN(BI317)-6), MIDForgiving(BI374,6,LEN(BI374)-6), MIDForgiving(BI427,6,LEN(BI427)-6))&amp;")","*")</f>
        <v>*</v>
      </c>
      <c r="BJ726" s="58" t="str">
        <f>IF(OR(BJ317&lt;&gt;"*",BJ374&lt;&gt;"*",BJ427&lt;&gt;"*"),"Yes (" &amp; JoinAll(", ", MIDForgiving(BJ317,6,LEN(BJ317)-6), MIDForgiving(BJ374,6,LEN(BJ374)-6), MIDForgiving(BJ427,6,LEN(BJ427)-6))&amp;")","*")</f>
        <v>*</v>
      </c>
      <c r="BK726" s="58" t="str">
        <f>IF(OR(BK317&lt;&gt;"*",BK374&lt;&gt;"*",BK427&lt;&gt;"*"),"Yes (" &amp; JoinAll(", ", MIDForgiving(BK317,6,LEN(BK317)-6), MIDForgiving(BK374,6,LEN(BK374)-6), MIDForgiving(BK427,6,LEN(BK427)-6))&amp;")","*")</f>
        <v>*</v>
      </c>
      <c r="BL726" s="58" t="str">
        <f>IF(OR(BL317&lt;&gt;"*",BL374&lt;&gt;"*",BL427&lt;&gt;"*"),"Yes (" &amp; JoinAll(", ", MIDForgiving(BL317,6,LEN(BL317)-6), MIDForgiving(BL374,6,LEN(BL374)-6), MIDForgiving(BL427,6,LEN(BL427)-6))&amp;")","*")</f>
        <v>*</v>
      </c>
      <c r="BM726" s="58" t="str">
        <f>IF(OR(BM317&lt;&gt;"*",BM374&lt;&gt;"*",BM427&lt;&gt;"*"),"Yes (" &amp; JoinAll(", ", MIDForgiving(BM317,6,LEN(BM317)-6), MIDForgiving(BM374,6,LEN(BM374)-6), MIDForgiving(BM427,6,LEN(BM427)-6))&amp;")","*")</f>
        <v>*</v>
      </c>
      <c r="BN726" s="58" t="str">
        <f>IF(OR(BN317&lt;&gt;"*",BN374&lt;&gt;"*",BN427&lt;&gt;"*"),"Yes (" &amp; JoinAll(", ", MIDForgiving(BN317,6,LEN(BN317)-6), MIDForgiving(BN374,6,LEN(BN374)-6), MIDForgiving(BN427,6,LEN(BN427)-6))&amp;")","*")</f>
        <v>*</v>
      </c>
      <c r="BO726" s="58" t="str">
        <f>IF(OR(BO317&lt;&gt;"*",BO374&lt;&gt;"*",BO427&lt;&gt;"*"),"Yes (" &amp; JoinAll(", ", MIDForgiving(BO317,6,LEN(BO317)-6), MIDForgiving(BO374,6,LEN(BO374)-6), MIDForgiving(BO427,6,LEN(BO427)-6))&amp;")","*")</f>
        <v>*</v>
      </c>
      <c r="BP726" s="58" t="str">
        <f>IF(OR(BP317&lt;&gt;"*",BP374&lt;&gt;"*",BP427&lt;&gt;"*"),"Yes (" &amp; JoinAll(", ", MIDForgiving(BP317,6,LEN(BP317)-6), MIDForgiving(BP374,6,LEN(BP374)-6), MIDForgiving(BP427,6,LEN(BP427)-6))&amp;")","*")</f>
        <v>*</v>
      </c>
      <c r="BQ726" s="58" t="str">
        <f>IF(OR(BQ317&lt;&gt;"*",BQ374&lt;&gt;"*",BQ427&lt;&gt;"*"),"Yes (" &amp; JoinAll(", ", MIDForgiving(BQ317,6,LEN(BQ317)-6), MIDForgiving(BQ374,6,LEN(BQ374)-6), MIDForgiving(BQ427,6,LEN(BQ427)-6))&amp;")","*")</f>
        <v>*</v>
      </c>
      <c r="BR726" s="58" t="str">
        <f>IF(OR(BR317&lt;&gt;"*",BR374&lt;&gt;"*",BR427&lt;&gt;"*"),"Yes (" &amp; JoinAll(", ", MIDForgiving(BR317,6,LEN(BR317)-6), MIDForgiving(BR374,6,LEN(BR374)-6), MIDForgiving(BR427,6,LEN(BR427)-6))&amp;")","*")</f>
        <v>*</v>
      </c>
      <c r="BS726" s="58" t="str">
        <f>IF(OR(BS317&lt;&gt;"*",BS374&lt;&gt;"*",BS427&lt;&gt;"*"),"Yes (" &amp; JoinAll(", ", MIDForgiving(BS317,6,LEN(BS317)-6), MIDForgiving(BS374,6,LEN(BS374)-6), MIDForgiving(BS427,6,LEN(BS427)-6))&amp;")","*")</f>
        <v>*</v>
      </c>
      <c r="BT726" s="58" t="str">
        <f>IF(OR(BT317&lt;&gt;"*",BT374&lt;&gt;"*",BT427&lt;&gt;"*"),"Yes (" &amp; JoinAll(", ", MIDForgiving(BT317,6,LEN(BT317)-6), MIDForgiving(BT374,6,LEN(BT374)-6), MIDForgiving(BT427,6,LEN(BT427)-6))&amp;")","*")</f>
        <v>*</v>
      </c>
      <c r="BU726" s="58" t="str">
        <f>IF(OR(BU317&lt;&gt;"*",BU374&lt;&gt;"*",BU427&lt;&gt;"*"),"Yes (" &amp; JoinAll(", ", MIDForgiving(BU317,6,LEN(BU317)-6), MIDForgiving(BU374,6,LEN(BU374)-6), MIDForgiving(BU427,6,LEN(BU427)-6))&amp;")","*")</f>
        <v>*</v>
      </c>
      <c r="BV726" s="58" t="str">
        <f>IF(OR(BV317&lt;&gt;"*",BV374&lt;&gt;"*",BV427&lt;&gt;"*"),"Yes (" &amp; JoinAll(", ", MIDForgiving(BV317,6,LEN(BV317)-6), MIDForgiving(BV374,6,LEN(BV374)-6), MIDForgiving(BV427,6,LEN(BV427)-6))&amp;")","*")</f>
        <v>*</v>
      </c>
      <c r="BW726" s="58" t="str">
        <f>IF(OR(BW317&lt;&gt;"*",BW374&lt;&gt;"*",BW427&lt;&gt;"*"),"Yes (" &amp; JoinAll(", ", MIDForgiving(BW317,6,LEN(BW317)-6), MIDForgiving(BW374,6,LEN(BW374)-6), MIDForgiving(BW427,6,LEN(BW427)-6))&amp;")","*")</f>
        <v>*</v>
      </c>
      <c r="BX726" s="58" t="str">
        <f>IF(OR(BX317&lt;&gt;"*",BX374&lt;&gt;"*",BX427&lt;&gt;"*"),"Yes (" &amp; JoinAll(", ", MIDForgiving(BX317,6,LEN(BX317)-6), MIDForgiving(BX374,6,LEN(BX374)-6), MIDForgiving(BX427,6,LEN(BX427)-6))&amp;")","*")</f>
        <v>*</v>
      </c>
      <c r="BY726" s="58" t="str">
        <f>IF(OR(BY317&lt;&gt;"*",BY374&lt;&gt;"*",BY427&lt;&gt;"*"),"Yes (" &amp; JoinAll(", ", MIDForgiving(BY317,6,LEN(BY317)-6), MIDForgiving(BY374,6,LEN(BY374)-6), MIDForgiving(BY427,6,LEN(BY427)-6))&amp;")","*")</f>
        <v>*</v>
      </c>
      <c r="BZ726" s="58" t="str">
        <f>IF(OR(BZ317&lt;&gt;"*",BZ374&lt;&gt;"*",BZ427&lt;&gt;"*"),"Yes (" &amp; JoinAll(", ", MIDForgiving(BZ317,6,LEN(BZ317)-6), MIDForgiving(BZ374,6,LEN(BZ374)-6), MIDForgiving(BZ427,6,LEN(BZ427)-6))&amp;")","*")</f>
        <v>*</v>
      </c>
      <c r="CA726" s="58" t="str">
        <f>IF(OR(CA317&lt;&gt;"*",CA374&lt;&gt;"*",CA427&lt;&gt;"*"),"Yes (" &amp; JoinAll(", ", MIDForgiving(CA317,6,LEN(CA317)-6), MIDForgiving(CA374,6,LEN(CA374)-6), MIDForgiving(CA427,6,LEN(CA427)-6))&amp;")","*")</f>
        <v>*</v>
      </c>
      <c r="CB726" s="58" t="str">
        <f>IF(OR(CB317&lt;&gt;"*",CB374&lt;&gt;"*",CB427&lt;&gt;"*"),"Yes (" &amp; JoinAll(", ", MIDForgiving(CB317,6,LEN(CB317)-6), MIDForgiving(CB374,6,LEN(CB374)-6), MIDForgiving(CB427,6,LEN(CB427)-6))&amp;")","*")</f>
        <v>*</v>
      </c>
      <c r="CC726" s="58" t="str">
        <f>IF(OR(CC317&lt;&gt;"*",CC374&lt;&gt;"*",CC427&lt;&gt;"*"),"Yes (" &amp; JoinAll(", ", MIDForgiving(CC317,6,LEN(CC317)-6), MIDForgiving(CC374,6,LEN(CC374)-6), MIDForgiving(CC427,6,LEN(CC427)-6))&amp;")","*")</f>
        <v>*</v>
      </c>
      <c r="CD726" s="58" t="str">
        <f>IF(OR(CD317&lt;&gt;"*",CD374&lt;&gt;"*",CD427&lt;&gt;"*"),"Yes (" &amp; JoinAll(", ", MIDForgiving(CD317,6,LEN(CD317)-6), MIDForgiving(CD374,6,LEN(CD374)-6), MIDForgiving(CD427,6,LEN(CD427)-6))&amp;")","*")</f>
        <v>*</v>
      </c>
      <c r="CE726" s="58" t="str">
        <f>IF(OR(CE317&lt;&gt;"*",CE374&lt;&gt;"*",CE427&lt;&gt;"*"),"Yes (" &amp; JoinAll(", ", MIDForgiving(CE317,6,LEN(CE317)-6), MIDForgiving(CE374,6,LEN(CE374)-6), MIDForgiving(CE427,6,LEN(CE427)-6))&amp;")","*")</f>
        <v>*</v>
      </c>
      <c r="CF726" s="58" t="str">
        <f>IF(OR(CF317&lt;&gt;"*",CF374&lt;&gt;"*",CF427&lt;&gt;"*"),"Yes (" &amp; JoinAll(", ", MIDForgiving(CF317,6,LEN(CF317)-6), MIDForgiving(CF374,6,LEN(CF374)-6), MIDForgiving(CF427,6,LEN(CF427)-6))&amp;")","*")</f>
        <v>*</v>
      </c>
      <c r="CG726" s="58" t="str">
        <f>IF(OR(CG317&lt;&gt;"*",CG374&lt;&gt;"*",CG427&lt;&gt;"*"),"Yes (" &amp; JoinAll(", ", MIDForgiving(CG317,6,LEN(CG317)-6), MIDForgiving(CG374,6,LEN(CG374)-6), MIDForgiving(CG427,6,LEN(CG427)-6))&amp;")","*")</f>
        <v>*</v>
      </c>
      <c r="CH726" s="58" t="str">
        <f>IF(OR(CH317&lt;&gt;"*",CH374&lt;&gt;"*",CH427&lt;&gt;"*"),"Yes (" &amp; JoinAll(", ", MIDForgiving(CH317,6,LEN(CH317)-6), MIDForgiving(CH374,6,LEN(CH374)-6), MIDForgiving(CH427,6,LEN(CH427)-6))&amp;")","*")</f>
        <v>*</v>
      </c>
      <c r="CI726" s="58" t="str">
        <f>IF(OR(CI317&lt;&gt;"*",CI374&lt;&gt;"*",CI427&lt;&gt;"*"),"Yes (" &amp; JoinAll(", ", MIDForgiving(CI317,6,LEN(CI317)-6), MIDForgiving(CI374,6,LEN(CI374)-6), MIDForgiving(CI427,6,LEN(CI427)-6))&amp;")","*")</f>
        <v>*</v>
      </c>
      <c r="CJ726" s="58" t="str">
        <f>IF(OR(CJ317&lt;&gt;"*",CJ374&lt;&gt;"*",CJ427&lt;&gt;"*"),"Yes (" &amp; JoinAll(", ", MIDForgiving(CJ317,6,LEN(CJ317)-6), MIDForgiving(CJ374,6,LEN(CJ374)-6), MIDForgiving(CJ427,6,LEN(CJ427)-6))&amp;")","*")</f>
        <v>*</v>
      </c>
      <c r="CK726" s="58" t="str">
        <f>IF(OR(CK317&lt;&gt;"*",CK374&lt;&gt;"*",CK427&lt;&gt;"*"),"Yes (" &amp; JoinAll(", ", MIDForgiving(CK317,6,LEN(CK317)-6), MIDForgiving(CK374,6,LEN(CK374)-6), MIDForgiving(CK427,6,LEN(CK427)-6))&amp;")","*")</f>
        <v>*</v>
      </c>
      <c r="CL726" s="58" t="str">
        <f>IF(OR(CL317&lt;&gt;"*",CL374&lt;&gt;"*",CL427&lt;&gt;"*"),"Yes (" &amp; JoinAll(", ", MIDForgiving(CL317,6,LEN(CL317)-6), MIDForgiving(CL374,6,LEN(CL374)-6), MIDForgiving(CL427,6,LEN(CL427)-6))&amp;")","*")</f>
        <v>*</v>
      </c>
      <c r="CM726" s="58" t="str">
        <f>IF(OR(CM317&lt;&gt;"*",CM374&lt;&gt;"*",CM427&lt;&gt;"*"),"Yes (" &amp; JoinAll(", ", MIDForgiving(CM317,6,LEN(CM317)-6), MIDForgiving(CM374,6,LEN(CM374)-6), MIDForgiving(CM427,6,LEN(CM427)-6))&amp;")","*")</f>
        <v>*</v>
      </c>
      <c r="CN726" s="58" t="str">
        <f>IF(OR(CN317&lt;&gt;"*",CN374&lt;&gt;"*",CN427&lt;&gt;"*"),"Yes (" &amp; JoinAll(", ", MIDForgiving(CN317,6,LEN(CN317)-6), MIDForgiving(CN374,6,LEN(CN374)-6), MIDForgiving(CN427,6,LEN(CN427)-6))&amp;")","*")</f>
        <v>*</v>
      </c>
      <c r="CO726" s="58" t="str">
        <f>IF(OR(CO317&lt;&gt;"*",CO374&lt;&gt;"*",CO427&lt;&gt;"*"),"Yes (" &amp; JoinAll(", ", MIDForgiving(CO317,6,LEN(CO317)-6), MIDForgiving(CO374,6,LEN(CO374)-6), MIDForgiving(CO427,6,LEN(CO427)-6))&amp;")","*")</f>
        <v>*</v>
      </c>
      <c r="CP726" s="58" t="str">
        <f>IF(OR(CP317&lt;&gt;"*",CP374&lt;&gt;"*",CP427&lt;&gt;"*"),"Yes (" &amp; JoinAll(", ", MIDForgiving(CP317,6,LEN(CP317)-6), MIDForgiving(CP374,6,LEN(CP374)-6), MIDForgiving(CP427,6,LEN(CP427)-6))&amp;")","*")</f>
        <v>*</v>
      </c>
      <c r="CQ726" s="58" t="str">
        <f>IF(OR(CQ317&lt;&gt;"*",CQ374&lt;&gt;"*",CQ427&lt;&gt;"*"),"Yes (" &amp; JoinAll(", ", MIDForgiving(CQ317,6,LEN(CQ317)-6), MIDForgiving(CQ374,6,LEN(CQ374)-6), MIDForgiving(CQ427,6,LEN(CQ427)-6))&amp;")","*")</f>
        <v>*</v>
      </c>
      <c r="CR726" s="58" t="str">
        <f>IF(OR(CR317&lt;&gt;"*",CR374&lt;&gt;"*",CR427&lt;&gt;"*"),"Yes (" &amp; JoinAll(", ", MIDForgiving(CR317,6,LEN(CR317)-6), MIDForgiving(CR374,6,LEN(CR374)-6), MIDForgiving(CR427,6,LEN(CR427)-6))&amp;")","*")</f>
        <v>*</v>
      </c>
      <c r="CS726" s="58" t="str">
        <f>IF(OR(CS317&lt;&gt;"*",CS374&lt;&gt;"*",CS427&lt;&gt;"*"),"Yes (" &amp; JoinAll(", ", MIDForgiving(CS317,6,LEN(CS317)-6), MIDForgiving(CS374,6,LEN(CS374)-6), MIDForgiving(CS427,6,LEN(CS427)-6))&amp;")","*")</f>
        <v>*</v>
      </c>
      <c r="CT726" s="58" t="str">
        <f>IF(OR(CT317&lt;&gt;"*",CT374&lt;&gt;"*",CT427&lt;&gt;"*"),"Yes (" &amp; JoinAll(", ", MIDForgiving(CT317,6,LEN(CT317)-6), MIDForgiving(CT374,6,LEN(CT374)-6), MIDForgiving(CT427,6,LEN(CT427)-6))&amp;")","*")</f>
        <v>*</v>
      </c>
      <c r="CU726" s="58" t="str">
        <f>IF(OR(CU317&lt;&gt;"*",CU374&lt;&gt;"*",CU427&lt;&gt;"*"),"Yes (" &amp; JoinAll(", ", MIDForgiving(CU317,6,LEN(CU317)-6), MIDForgiving(CU374,6,LEN(CU374)-6), MIDForgiving(CU427,6,LEN(CU427)-6))&amp;")","*")</f>
        <v>*</v>
      </c>
      <c r="CV726" s="58" t="str">
        <f>IF(OR(CV317&lt;&gt;"*",CV374&lt;&gt;"*",CV427&lt;&gt;"*"),"Yes (" &amp; JoinAll(", ", MIDForgiving(CV317,6,LEN(CV317)-6), MIDForgiving(CV374,6,LEN(CV374)-6), MIDForgiving(CV427,6,LEN(CV427)-6))&amp;")","*")</f>
        <v>*</v>
      </c>
      <c r="CW726" s="58" t="str">
        <f>IF(OR(CW317&lt;&gt;"*",CW374&lt;&gt;"*",CW427&lt;&gt;"*"),"Yes (" &amp; JoinAll(", ", MIDForgiving(CW317,6,LEN(CW317)-6), MIDForgiving(CW374,6,LEN(CW374)-6), MIDForgiving(CW427,6,LEN(CW427)-6))&amp;")","*")</f>
        <v>*</v>
      </c>
      <c r="CX726" s="58" t="str">
        <f>IF(OR(CX317&lt;&gt;"*",CX374&lt;&gt;"*",CX427&lt;&gt;"*"),"Yes (" &amp; JoinAll(", ", MIDForgiving(CX317,6,LEN(CX317)-6), MIDForgiving(CX374,6,LEN(CX374)-6), MIDForgiving(CX427,6,LEN(CX427)-6))&amp;")","*")</f>
        <v>*</v>
      </c>
      <c r="CY726" s="58" t="str">
        <f>IF(OR(CY317&lt;&gt;"*",CY374&lt;&gt;"*",CY427&lt;&gt;"*"),"Yes (" &amp; JoinAll(", ", MIDForgiving(CY317,6,LEN(CY317)-6), MIDForgiving(CY374,6,LEN(CY374)-6), MIDForgiving(CY427,6,LEN(CY427)-6))&amp;")","*")</f>
        <v>*</v>
      </c>
      <c r="CZ726" s="58" t="str">
        <f>IF(OR(CZ317&lt;&gt;"*",CZ374&lt;&gt;"*",CZ427&lt;&gt;"*"),"Yes (" &amp; JoinAll(", ", MIDForgiving(CZ317,6,LEN(CZ317)-6), MIDForgiving(CZ374,6,LEN(CZ374)-6), MIDForgiving(CZ427,6,LEN(CZ427)-6))&amp;")","*")</f>
        <v>*</v>
      </c>
      <c r="DA726" s="58" t="str">
        <f>IF(OR(DA317&lt;&gt;"*",DA374&lt;&gt;"*",DA427&lt;&gt;"*"),"Yes (" &amp; JoinAll(", ", MIDForgiving(DA317,6,LEN(DA317)-6), MIDForgiving(DA374,6,LEN(DA374)-6), MIDForgiving(DA427,6,LEN(DA427)-6))&amp;")","*")</f>
        <v>*</v>
      </c>
      <c r="DB726" s="58" t="str">
        <f>IF(OR(DB317&lt;&gt;"*",DB374&lt;&gt;"*",DB427&lt;&gt;"*"),"Yes (" &amp; JoinAll(", ", MIDForgiving(DB317,6,LEN(DB317)-6), MIDForgiving(DB374,6,LEN(DB374)-6), MIDForgiving(DB427,6,LEN(DB427)-6))&amp;")","*")</f>
        <v>*</v>
      </c>
      <c r="DC726" s="58" t="str">
        <f>IF(OR(DC317&lt;&gt;"*",DC374&lt;&gt;"*",DC427&lt;&gt;"*"),"Yes (" &amp; JoinAll(", ", MIDForgiving(DC317,6,LEN(DC317)-6), MIDForgiving(DC374,6,LEN(DC374)-6), MIDForgiving(DC427,6,LEN(DC427)-6))&amp;")","*")</f>
        <v>*</v>
      </c>
      <c r="DD726" s="58" t="str">
        <f>IF(OR(DD317&lt;&gt;"*",DD374&lt;&gt;"*",DD427&lt;&gt;"*"),"Yes (" &amp; JoinAll(", ", MIDForgiving(DD317,6,LEN(DD317)-6), MIDForgiving(DD374,6,LEN(DD374)-6), MIDForgiving(DD427,6,LEN(DD427)-6))&amp;")","*")</f>
        <v>*</v>
      </c>
      <c r="DE726" s="58" t="str">
        <f>IF(OR(DE317&lt;&gt;"*",DE374&lt;&gt;"*",DE427&lt;&gt;"*"),"Yes (" &amp; JoinAll(", ", MIDForgiving(DE317,6,LEN(DE317)-6), MIDForgiving(DE374,6,LEN(DE374)-6), MIDForgiving(DE427,6,LEN(DE427)-6))&amp;")","*")</f>
        <v>*</v>
      </c>
      <c r="DF726" s="58" t="str">
        <f>IF(OR(DF317&lt;&gt;"*",DF374&lt;&gt;"*",DF427&lt;&gt;"*"),"Yes (" &amp; JoinAll(", ", MIDForgiving(DF317,6,LEN(DF317)-6), MIDForgiving(DF374,6,LEN(DF374)-6), MIDForgiving(DF427,6,LEN(DF427)-6))&amp;")","*")</f>
        <v>*</v>
      </c>
      <c r="DG726" s="58" t="str">
        <f>IF(OR(DG317&lt;&gt;"*",DG374&lt;&gt;"*",DG427&lt;&gt;"*"),"Yes (" &amp; JoinAll(", ", MIDForgiving(DG317,6,LEN(DG317)-6), MIDForgiving(DG374,6,LEN(DG374)-6), MIDForgiving(DG427,6,LEN(DG427)-6))&amp;")","*")</f>
        <v>*</v>
      </c>
      <c r="DH726" s="58" t="str">
        <f>IF(OR(DH317&lt;&gt;"*",DH374&lt;&gt;"*",DH427&lt;&gt;"*"),"Yes (" &amp; JoinAll(", ", MIDForgiving(DH317,6,LEN(DH317)-6), MIDForgiving(DH374,6,LEN(DH374)-6), MIDForgiving(DH427,6,LEN(DH427)-6))&amp;")","*")</f>
        <v>*</v>
      </c>
      <c r="DI726" s="58" t="str">
        <f>IF(OR(DI317&lt;&gt;"*",DI374&lt;&gt;"*",DI427&lt;&gt;"*"),"Yes (" &amp; JoinAll(", ", MIDForgiving(DI317,6,LEN(DI317)-6), MIDForgiving(DI374,6,LEN(DI374)-6), MIDForgiving(DI427,6,LEN(DI427)-6))&amp;")","*")</f>
        <v>*</v>
      </c>
      <c r="DJ726" s="58" t="str">
        <f>IF(OR(DJ317&lt;&gt;"*",DJ374&lt;&gt;"*",DJ427&lt;&gt;"*"),"Yes (" &amp; JoinAll(", ", MIDForgiving(DJ317,6,LEN(DJ317)-6), MIDForgiving(DJ374,6,LEN(DJ374)-6), MIDForgiving(DJ427,6,LEN(DJ427)-6))&amp;")","*")</f>
        <v>*</v>
      </c>
      <c r="DK726" s="58" t="str">
        <f>IF(OR(DK317&lt;&gt;"*",DK374&lt;&gt;"*",DK427&lt;&gt;"*"),"Yes (" &amp; JoinAll(", ", MIDForgiving(DK317,6,LEN(DK317)-6), MIDForgiving(DK374,6,LEN(DK374)-6), MIDForgiving(DK427,6,LEN(DK427)-6))&amp;")","*")</f>
        <v>*</v>
      </c>
      <c r="DL726" s="58" t="str">
        <f>IF(OR(DL317&lt;&gt;"*",DL374&lt;&gt;"*",DL427&lt;&gt;"*"),"Yes (" &amp; JoinAll(", ", MIDForgiving(DL317,6,LEN(DL317)-6), MIDForgiving(DL374,6,LEN(DL374)-6), MIDForgiving(DL427,6,LEN(DL427)-6))&amp;")","*")</f>
        <v>*</v>
      </c>
      <c r="DM726" s="58" t="str">
        <f>IF(OR(DM317&lt;&gt;"*",DM374&lt;&gt;"*",DM427&lt;&gt;"*"),"Yes (" &amp; JoinAll(", ", MIDForgiving(DM317,6,LEN(DM317)-6), MIDForgiving(DM374,6,LEN(DM374)-6), MIDForgiving(DM427,6,LEN(DM427)-6))&amp;")","*")</f>
        <v>*</v>
      </c>
      <c r="DN726" s="58" t="str">
        <f>IF(OR(DN317&lt;&gt;"*",DN374&lt;&gt;"*",DN427&lt;&gt;"*"),"Yes (" &amp; JoinAll(", ", MIDForgiving(DN317,6,LEN(DN317)-6), MIDForgiving(DN374,6,LEN(DN374)-6), MIDForgiving(DN427,6,LEN(DN427)-6))&amp;")","*")</f>
        <v>*</v>
      </c>
      <c r="DO726" s="58" t="str">
        <f>IF(OR(DO317&lt;&gt;"*",DO374&lt;&gt;"*",DO427&lt;&gt;"*"),"Yes (" &amp; JoinAll(", ", MIDForgiving(DO317,6,LEN(DO317)-6), MIDForgiving(DO374,6,LEN(DO374)-6), MIDForgiving(DO427,6,LEN(DO427)-6))&amp;")","*")</f>
        <v>*</v>
      </c>
      <c r="DP726" s="58" t="str">
        <f>IF(OR(DP317&lt;&gt;"*",DP374&lt;&gt;"*",DP427&lt;&gt;"*"),"Yes (" &amp; JoinAll(", ", MIDForgiving(DP317,6,LEN(DP317)-6), MIDForgiving(DP374,6,LEN(DP374)-6), MIDForgiving(DP427,6,LEN(DP427)-6))&amp;")","*")</f>
        <v>*</v>
      </c>
      <c r="DQ726" s="58" t="str">
        <f>IF(OR(DQ317&lt;&gt;"*",DQ374&lt;&gt;"*",DQ427&lt;&gt;"*"),"Yes (" &amp; JoinAll(", ", MIDForgiving(DQ317,6,LEN(DQ317)-6), MIDForgiving(DQ374,6,LEN(DQ374)-6), MIDForgiving(DQ427,6,LEN(DQ427)-6))&amp;")","*")</f>
        <v>*</v>
      </c>
      <c r="DR726" s="58" t="str">
        <f>IF(OR(DR317&lt;&gt;"*",DR374&lt;&gt;"*",DR427&lt;&gt;"*"),"Yes (" &amp; JoinAll(", ", MIDForgiving(DR317,6,LEN(DR317)-6), MIDForgiving(DR374,6,LEN(DR374)-6), MIDForgiving(DR427,6,LEN(DR427)-6))&amp;")","*")</f>
        <v>*</v>
      </c>
      <c r="DS726" s="58" t="str">
        <f>IF(OR(DS317&lt;&gt;"*",DS374&lt;&gt;"*",DS427&lt;&gt;"*"),"Yes (" &amp; JoinAll(", ", MIDForgiving(DS317,6,LEN(DS317)-6), MIDForgiving(DS374,6,LEN(DS374)-6), MIDForgiving(DS427,6,LEN(DS427)-6))&amp;")","*")</f>
        <v>*</v>
      </c>
      <c r="DT726" s="58" t="str">
        <f>IF(OR(DT317&lt;&gt;"*",DT374&lt;&gt;"*",DT427&lt;&gt;"*"),"Yes (" &amp; JoinAll(", ", MIDForgiving(DT317,6,LEN(DT317)-6), MIDForgiving(DT374,6,LEN(DT374)-6), MIDForgiving(DT427,6,LEN(DT427)-6))&amp;")","*")</f>
        <v>*</v>
      </c>
      <c r="DU726" s="58" t="str">
        <f>IF(OR(DU317&lt;&gt;"*",DU374&lt;&gt;"*",DU427&lt;&gt;"*"),"Yes (" &amp; JoinAll(", ", MIDForgiving(DU317,6,LEN(DU317)-6), MIDForgiving(DU374,6,LEN(DU374)-6), MIDForgiving(DU427,6,LEN(DU427)-6))&amp;")","*")</f>
        <v>*</v>
      </c>
      <c r="DV726" s="58" t="str">
        <f>IF(OR(DV317&lt;&gt;"*",DV374&lt;&gt;"*",DV427&lt;&gt;"*"),"Yes (" &amp; JoinAll(", ", MIDForgiving(DV317,6,LEN(DV317)-6), MIDForgiving(DV374,6,LEN(DV374)-6), MIDForgiving(DV427,6,LEN(DV427)-6))&amp;")","*")</f>
        <v>*</v>
      </c>
      <c r="DW726" s="58" t="str">
        <f>IF(OR(DW317&lt;&gt;"*",DW374&lt;&gt;"*",DW427&lt;&gt;"*"),"Yes (" &amp; JoinAll(", ", MIDForgiving(DW317,6,LEN(DW317)-6), MIDForgiving(DW374,6,LEN(DW374)-6), MIDForgiving(DW427,6,LEN(DW427)-6))&amp;")","*")</f>
        <v>*</v>
      </c>
      <c r="DX726" s="58" t="str">
        <f>IF(OR(DX317&lt;&gt;"*",DX374&lt;&gt;"*",DX427&lt;&gt;"*"),"Yes (" &amp; JoinAll(", ", MIDForgiving(DX317,6,LEN(DX317)-6), MIDForgiving(DX374,6,LEN(DX374)-6), MIDForgiving(DX427,6,LEN(DX427)-6))&amp;")","*")</f>
        <v>*</v>
      </c>
      <c r="DY726" s="58" t="str">
        <f>IF(OR(DY317&lt;&gt;"*",DY374&lt;&gt;"*",DY427&lt;&gt;"*"),"Yes (" &amp; JoinAll(", ", MIDForgiving(DY317,6,LEN(DY317)-6), MIDForgiving(DY374,6,LEN(DY374)-6), MIDForgiving(DY427,6,LEN(DY427)-6))&amp;")","*")</f>
        <v>*</v>
      </c>
      <c r="DZ726" s="58" t="str">
        <f>IF(OR(DZ317&lt;&gt;"*",DZ374&lt;&gt;"*",DZ427&lt;&gt;"*"),"Yes (" &amp; JoinAll(", ", MIDForgiving(DZ317,6,LEN(DZ317)-6), MIDForgiving(DZ374,6,LEN(DZ374)-6), MIDForgiving(DZ427,6,LEN(DZ427)-6))&amp;")","*")</f>
        <v>*</v>
      </c>
      <c r="EA726" s="58" t="str">
        <f>IF(OR(EA317&lt;&gt;"*",EA374&lt;&gt;"*",EA427&lt;&gt;"*"),"Yes (" &amp; JoinAll(", ", MIDForgiving(EA317,6,LEN(EA317)-6), MIDForgiving(EA374,6,LEN(EA374)-6), MIDForgiving(EA427,6,LEN(EA427)-6))&amp;")","*")</f>
        <v>*</v>
      </c>
      <c r="EB726" s="58" t="str">
        <f>IF(OR(EB317&lt;&gt;"*",EB374&lt;&gt;"*",EB427&lt;&gt;"*"),"Yes (" &amp; JoinAll(", ", MIDForgiving(EB317,6,LEN(EB317)-6), MIDForgiving(EB374,6,LEN(EB374)-6), MIDForgiving(EB427,6,LEN(EB427)-6))&amp;")","*")</f>
        <v>*</v>
      </c>
      <c r="EC726" s="58" t="str">
        <f>IF(OR(EC317&lt;&gt;"*",EC374&lt;&gt;"*",EC427&lt;&gt;"*"),"Yes (" &amp; JoinAll(", ", MIDForgiving(EC317,6,LEN(EC317)-6), MIDForgiving(EC374,6,LEN(EC374)-6), MIDForgiving(EC427,6,LEN(EC427)-6))&amp;")","*")</f>
        <v>*</v>
      </c>
      <c r="ED726" s="58" t="str">
        <f>IF(OR(ED317&lt;&gt;"*",ED374&lt;&gt;"*",ED427&lt;&gt;"*"),"Yes (" &amp; JoinAll(", ", MIDForgiving(ED317,6,LEN(ED317)-6), MIDForgiving(ED374,6,LEN(ED374)-6), MIDForgiving(ED427,6,LEN(ED427)-6))&amp;")","*")</f>
        <v>*</v>
      </c>
      <c r="EE726" s="58" t="str">
        <f>IF(OR(EE317&lt;&gt;"*",EE374&lt;&gt;"*",EE427&lt;&gt;"*"),"Yes (" &amp; JoinAll(", ", MIDForgiving(EE317,6,LEN(EE317)-6), MIDForgiving(EE374,6,LEN(EE374)-6), MIDForgiving(EE427,6,LEN(EE427)-6))&amp;")","*")</f>
        <v>*</v>
      </c>
      <c r="EF726" s="58" t="str">
        <f>IF(OR(EF317&lt;&gt;"*",EF374&lt;&gt;"*",EF427&lt;&gt;"*"),"Yes (" &amp; JoinAll(", ", MIDForgiving(EF317,6,LEN(EF317)-6), MIDForgiving(EF374,6,LEN(EF374)-6), MIDForgiving(EF427,6,LEN(EF427)-6))&amp;")","*")</f>
        <v>*</v>
      </c>
      <c r="EG726" s="58" t="str">
        <f>IF(OR(EG317&lt;&gt;"*",EG374&lt;&gt;"*",EG427&lt;&gt;"*"),"Yes (" &amp; JoinAll(", ", MIDForgiving(EG317,6,LEN(EG317)-6), MIDForgiving(EG374,6,LEN(EG374)-6), MIDForgiving(EG427,6,LEN(EG427)-6))&amp;")","*")</f>
        <v>*</v>
      </c>
      <c r="EH726" s="58" t="str">
        <f>IF(OR(EH317&lt;&gt;"*",EH374&lt;&gt;"*",EH427&lt;&gt;"*"),"Yes (" &amp; JoinAll(", ", MIDForgiving(EH317,6,LEN(EH317)-6), MIDForgiving(EH374,6,LEN(EH374)-6), MIDForgiving(EH427,6,LEN(EH427)-6))&amp;")","*")</f>
        <v>*</v>
      </c>
      <c r="EI726" s="58" t="str">
        <f>IF(OR(EI317&lt;&gt;"*",EI374&lt;&gt;"*",EI427&lt;&gt;"*"),"Yes (" &amp; JoinAll(", ", MIDForgiving(EI317,6,LEN(EI317)-6), MIDForgiving(EI374,6,LEN(EI374)-6), MIDForgiving(EI427,6,LEN(EI427)-6))&amp;")","*")</f>
        <v>*</v>
      </c>
      <c r="EJ726" s="58" t="str">
        <f>IF(OR(EJ317&lt;&gt;"*",EJ374&lt;&gt;"*",EJ427&lt;&gt;"*"),"Yes (" &amp; JoinAll(", ", MIDForgiving(EJ317,6,LEN(EJ317)-6), MIDForgiving(EJ374,6,LEN(EJ374)-6), MIDForgiving(EJ427,6,LEN(EJ427)-6))&amp;")","*")</f>
        <v>*</v>
      </c>
      <c r="EK726" s="58" t="str">
        <f>IF(OR(EK317&lt;&gt;"*",EK374&lt;&gt;"*",EK427&lt;&gt;"*"),"Yes (" &amp; JoinAll(", ", MIDForgiving(EK317,6,LEN(EK317)-6), MIDForgiving(EK374,6,LEN(EK374)-6), MIDForgiving(EK427,6,LEN(EK427)-6))&amp;")","*")</f>
        <v>*</v>
      </c>
      <c r="EL726" s="109"/>
      <c r="EM726" s="109"/>
    </row>
    <row r="727" spans="1:143" s="58" customFormat="1" ht="12.75" customHeight="1" x14ac:dyDescent="0.25">
      <c r="A727" s="5"/>
      <c r="B727" s="96"/>
      <c r="C727" s="96"/>
      <c r="D727" s="96"/>
      <c r="E727" s="96"/>
      <c r="F727" s="96" t="s">
        <v>3539</v>
      </c>
      <c r="G727" s="4" t="s">
        <v>378</v>
      </c>
      <c r="H727" s="18" t="s">
        <v>5</v>
      </c>
      <c r="I727" s="18"/>
      <c r="J727" s="58" t="str">
        <f>IF(OR(J318&lt;&gt;"*",J375&lt;&gt;"*",J428&lt;&gt;"*"),"Yes (" &amp; JoinAll(", ", MIDForgiving(J318,6,LEN(J318)-6), MIDForgiving(J375,6,LEN(J375)-6), MIDForgiving(J428,6,LEN(J428)-6))&amp;")","*")</f>
        <v>*</v>
      </c>
      <c r="K727" s="58" t="str">
        <f>IF(OR(K318&lt;&gt;"*",K375&lt;&gt;"*",K428&lt;&gt;"*"),"Yes (" &amp; JoinAll(", ", MIDForgiving(K318,6,LEN(K318)-6), MIDForgiving(K375,6,LEN(K375)-6), MIDForgiving(K428,6,LEN(K428)-6))&amp;")","*")</f>
        <v>*</v>
      </c>
      <c r="L727" s="58" t="str">
        <f>IF(OR(L318&lt;&gt;"*",L375&lt;&gt;"*",L428&lt;&gt;"*"),"Yes (" &amp; JoinAll(", ", MIDForgiving(L318,6,LEN(L318)-6), MIDForgiving(L375,6,LEN(L375)-6), MIDForgiving(L428,6,LEN(L428)-6))&amp;")","*")</f>
        <v>*</v>
      </c>
      <c r="M727" s="58" t="str">
        <f>IF(OR(M318&lt;&gt;"*",M375&lt;&gt;"*",M428&lt;&gt;"*"),"Yes (" &amp; JoinAll(", ", MIDForgiving(M318,6,LEN(M318)-6), MIDForgiving(M375,6,LEN(M375)-6), MIDForgiving(M428,6,LEN(M428)-6))&amp;")","*")</f>
        <v>*</v>
      </c>
      <c r="N727" s="58" t="str">
        <f>IF(OR(N318&lt;&gt;"*",N375&lt;&gt;"*",N428&lt;&gt;"*"),"Yes (" &amp; JoinAll(", ", MIDForgiving(N318,6,LEN(N318)-6), MIDForgiving(N375,6,LEN(N375)-6), MIDForgiving(N428,6,LEN(N428)-6))&amp;")","*")</f>
        <v>*</v>
      </c>
      <c r="O727" s="58" t="str">
        <f>IF(OR(O318&lt;&gt;"*",O375&lt;&gt;"*",O428&lt;&gt;"*"),"Yes (" &amp; JoinAll(", ", MIDForgiving(O318,6,LEN(O318)-6), MIDForgiving(O375,6,LEN(O375)-6), MIDForgiving(O428,6,LEN(O428)-6))&amp;")","*")</f>
        <v>*</v>
      </c>
      <c r="P727" s="58" t="str">
        <f>IF(OR(P318&lt;&gt;"*",P375&lt;&gt;"*",P428&lt;&gt;"*"),"Yes (" &amp; JoinAll(", ", MIDForgiving(P318,6,LEN(P318)-6), MIDForgiving(P375,6,LEN(P375)-6), MIDForgiving(P428,6,LEN(P428)-6))&amp;")","*")</f>
        <v>*</v>
      </c>
      <c r="Q727" s="58" t="str">
        <f>IF(OR(Q318&lt;&gt;"*",Q375&lt;&gt;"*",Q428&lt;&gt;"*"),"Yes (" &amp; JoinAll(", ", MIDForgiving(Q318,6,LEN(Q318)-6), MIDForgiving(Q375,6,LEN(Q375)-6), MIDForgiving(Q428,6,LEN(Q428)-6))&amp;")","*")</f>
        <v>*</v>
      </c>
      <c r="R727" s="58" t="str">
        <f>IF(OR(R318&lt;&gt;"*",R375&lt;&gt;"*",R428&lt;&gt;"*"),"Yes (" &amp; JoinAll(", ", MIDForgiving(R318,6,LEN(R318)-6), MIDForgiving(R375,6,LEN(R375)-6), MIDForgiving(R428,6,LEN(R428)-6))&amp;")","*")</f>
        <v>*</v>
      </c>
      <c r="S727" s="58" t="str">
        <f>IF(OR(S318&lt;&gt;"*",S375&lt;&gt;"*",S428&lt;&gt;"*"),"Yes (" &amp; JoinAll(", ", MIDForgiving(S318,6,LEN(S318)-6), MIDForgiving(S375,6,LEN(S375)-6), MIDForgiving(S428,6,LEN(S428)-6))&amp;")","*")</f>
        <v>*</v>
      </c>
      <c r="T727" s="58" t="str">
        <f>IF(OR(T318&lt;&gt;"*",T375&lt;&gt;"*",T428&lt;&gt;"*"),"Yes (" &amp; JoinAll(", ", MIDForgiving(T318,6,LEN(T318)-6), MIDForgiving(T375,6,LEN(T375)-6), MIDForgiving(T428,6,LEN(T428)-6))&amp;")","*")</f>
        <v>*</v>
      </c>
      <c r="U727" s="58" t="str">
        <f>IF(OR(U318&lt;&gt;"*",U375&lt;&gt;"*",U428&lt;&gt;"*"),"Yes (" &amp; JoinAll(", ", MIDForgiving(U318,6,LEN(U318)-6), MIDForgiving(U375,6,LEN(U375)-6), MIDForgiving(U428,6,LEN(U428)-6))&amp;")","*")</f>
        <v>*</v>
      </c>
      <c r="V727" s="58" t="str">
        <f>IF(OR(V318&lt;&gt;"*",V375&lt;&gt;"*",V428&lt;&gt;"*"),"Yes (" &amp; JoinAll(", ", MIDForgiving(V318,6,LEN(V318)-6), MIDForgiving(V375,6,LEN(V375)-6), MIDForgiving(V428,6,LEN(V428)-6))&amp;")","*")</f>
        <v>*</v>
      </c>
      <c r="W727" s="58" t="str">
        <f>IF(OR(W318&lt;&gt;"*",W375&lt;&gt;"*",W428&lt;&gt;"*"),"Yes (" &amp; JoinAll(", ", MIDForgiving(W318,6,LEN(W318)-6), MIDForgiving(W375,6,LEN(W375)-6), MIDForgiving(W428,6,LEN(W428)-6))&amp;")","*")</f>
        <v>*</v>
      </c>
      <c r="X727" s="58" t="str">
        <f>IF(OR(X318&lt;&gt;"*",X375&lt;&gt;"*",X428&lt;&gt;"*"),"Yes (" &amp; JoinAll(", ", MIDForgiving(X318,6,LEN(X318)-6), MIDForgiving(X375,6,LEN(X375)-6), MIDForgiving(X428,6,LEN(X428)-6))&amp;")","*")</f>
        <v>*</v>
      </c>
      <c r="Y727" s="58" t="str">
        <f>IF(OR(Y318&lt;&gt;"*",Y375&lt;&gt;"*",Y428&lt;&gt;"*"),"Yes (" &amp; JoinAll(", ", MIDForgiving(Y318,6,LEN(Y318)-6), MIDForgiving(Y375,6,LEN(Y375)-6), MIDForgiving(Y428,6,LEN(Y428)-6))&amp;")","*")</f>
        <v>*</v>
      </c>
      <c r="Z727" s="58" t="str">
        <f>IF(OR(Z318&lt;&gt;"*",Z375&lt;&gt;"*",Z428&lt;&gt;"*"),"Yes (" &amp; JoinAll(", ", MIDForgiving(Z318,6,LEN(Z318)-6), MIDForgiving(Z375,6,LEN(Z375)-6), MIDForgiving(Z428,6,LEN(Z428)-6))&amp;")","*")</f>
        <v>*</v>
      </c>
      <c r="AA727" s="58" t="str">
        <f>IF(OR(AA318&lt;&gt;"*",AA375&lt;&gt;"*",AA428&lt;&gt;"*"),"Yes (" &amp; JoinAll(", ", MIDForgiving(AA318,6,LEN(AA318)-6), MIDForgiving(AA375,6,LEN(AA375)-6), MIDForgiving(AA428,6,LEN(AA428)-6))&amp;")","*")</f>
        <v>*</v>
      </c>
      <c r="AB727" s="58" t="str">
        <f>IF(OR(AB318&lt;&gt;"*",AB375&lt;&gt;"*",AB428&lt;&gt;"*"),"Yes (" &amp; JoinAll(", ", MIDForgiving(AB318,6,LEN(AB318)-6), MIDForgiving(AB375,6,LEN(AB375)-6), MIDForgiving(AB428,6,LEN(AB428)-6))&amp;")","*")</f>
        <v>*</v>
      </c>
      <c r="AC727" s="58" t="str">
        <f>IF(OR(AC318&lt;&gt;"*",AC375&lt;&gt;"*",AC428&lt;&gt;"*"),"Yes (" &amp; JoinAll(", ", MIDForgiving(AC318,6,LEN(AC318)-6), MIDForgiving(AC375,6,LEN(AC375)-6), MIDForgiving(AC428,6,LEN(AC428)-6))&amp;")","*")</f>
        <v>*</v>
      </c>
      <c r="AD727" s="58" t="str">
        <f>IF(OR(AD318&lt;&gt;"*",AD375&lt;&gt;"*",AD428&lt;&gt;"*"),"Yes (" &amp; JoinAll(", ", MIDForgiving(AD318,6,LEN(AD318)-6), MIDForgiving(AD375,6,LEN(AD375)-6), MIDForgiving(AD428,6,LEN(AD428)-6))&amp;")","*")</f>
        <v>*</v>
      </c>
      <c r="AE727" s="58" t="str">
        <f>IF(OR(AE318&lt;&gt;"*",AE375&lt;&gt;"*",AE428&lt;&gt;"*"),"Yes (" &amp; JoinAll(", ", MIDForgiving(AE318,6,LEN(AE318)-6), MIDForgiving(AE375,6,LEN(AE375)-6), MIDForgiving(AE428,6,LEN(AE428)-6))&amp;")","*")</f>
        <v>*</v>
      </c>
      <c r="AF727" s="58" t="str">
        <f>IF(OR(AF318&lt;&gt;"*",AF375&lt;&gt;"*",AF428&lt;&gt;"*"),"Yes (" &amp; JoinAll(", ", MIDForgiving(AF318,6,LEN(AF318)-6), MIDForgiving(AF375,6,LEN(AF375)-6), MIDForgiving(AF428,6,LEN(AF428)-6))&amp;")","*")</f>
        <v>*</v>
      </c>
      <c r="AG727" s="58" t="str">
        <f>IF(OR(AG318&lt;&gt;"*",AG375&lt;&gt;"*",AG428&lt;&gt;"*"),"Yes (" &amp; JoinAll(", ", MIDForgiving(AG318,6,LEN(AG318)-6), MIDForgiving(AG375,6,LEN(AG375)-6), MIDForgiving(AG428,6,LEN(AG428)-6))&amp;")","*")</f>
        <v>*</v>
      </c>
      <c r="AH727" s="58" t="str">
        <f>IF(OR(AH318&lt;&gt;"*",AH375&lt;&gt;"*",AH428&lt;&gt;"*"),"Yes (" &amp; JoinAll(", ", MIDForgiving(AH318,6,LEN(AH318)-6), MIDForgiving(AH375,6,LEN(AH375)-6), MIDForgiving(AH428,6,LEN(AH428)-6))&amp;")","*")</f>
        <v>*</v>
      </c>
      <c r="AI727" s="58" t="str">
        <f>IF(OR(AI318&lt;&gt;"*",AI375&lt;&gt;"*",AI428&lt;&gt;"*"),"Yes (" &amp; JoinAll(", ", MIDForgiving(AI318,6,LEN(AI318)-6), MIDForgiving(AI375,6,LEN(AI375)-6), MIDForgiving(AI428,6,LEN(AI428)-6))&amp;")","*")</f>
        <v>*</v>
      </c>
      <c r="AJ727" s="58" t="str">
        <f>IF(OR(AJ318&lt;&gt;"*",AJ375&lt;&gt;"*",AJ428&lt;&gt;"*"),"Yes (" &amp; JoinAll(", ", MIDForgiving(AJ318,6,LEN(AJ318)-6), MIDForgiving(AJ375,6,LEN(AJ375)-6), MIDForgiving(AJ428,6,LEN(AJ428)-6))&amp;")","*")</f>
        <v>*</v>
      </c>
      <c r="AK727" s="58" t="str">
        <f>IF(OR(AK318&lt;&gt;"*",AK375&lt;&gt;"*",AK428&lt;&gt;"*"),"Yes (" &amp; JoinAll(", ", MIDForgiving(AK318,6,LEN(AK318)-6), MIDForgiving(AK375,6,LEN(AK375)-6), MIDForgiving(AK428,6,LEN(AK428)-6))&amp;")","*")</f>
        <v>*</v>
      </c>
      <c r="AL727" s="58" t="str">
        <f>IF(OR(AL318&lt;&gt;"*",AL375&lt;&gt;"*",AL428&lt;&gt;"*"),"Yes (" &amp; JoinAll(", ", MIDForgiving(AL318,6,LEN(AL318)-6), MIDForgiving(AL375,6,LEN(AL375)-6), MIDForgiving(AL428,6,LEN(AL428)-6))&amp;")","*")</f>
        <v>*</v>
      </c>
      <c r="AM727" s="58" t="str">
        <f>IF(OR(AM318&lt;&gt;"*",AM375&lt;&gt;"*",AM428&lt;&gt;"*"),"Yes (" &amp; JoinAll(", ", MIDForgiving(AM318,6,LEN(AM318)-6), MIDForgiving(AM375,6,LEN(AM375)-6), MIDForgiving(AM428,6,LEN(AM428)-6))&amp;")","*")</f>
        <v>*</v>
      </c>
      <c r="AN727" s="58" t="str">
        <f>IF(OR(AN318&lt;&gt;"*",AN375&lt;&gt;"*",AN428&lt;&gt;"*"),"Yes (" &amp; JoinAll(", ", MIDForgiving(AN318,6,LEN(AN318)-6), MIDForgiving(AN375,6,LEN(AN375)-6), MIDForgiving(AN428,6,LEN(AN428)-6))&amp;")","*")</f>
        <v>*</v>
      </c>
      <c r="AO727" s="58" t="str">
        <f>IF(OR(AO318&lt;&gt;"*",AO375&lt;&gt;"*",AO428&lt;&gt;"*"),"Yes (" &amp; JoinAll(", ", MIDForgiving(AO318,6,LEN(AO318)-6), MIDForgiving(AO375,6,LEN(AO375)-6), MIDForgiving(AO428,6,LEN(AO428)-6))&amp;")","*")</f>
        <v>*</v>
      </c>
      <c r="AP727" s="58" t="str">
        <f>IF(OR(AP318&lt;&gt;"*",AP375&lt;&gt;"*",AP428&lt;&gt;"*"),"Yes (" &amp; JoinAll(", ", MIDForgiving(AP318,6,LEN(AP318)-6), MIDForgiving(AP375,6,LEN(AP375)-6), MIDForgiving(AP428,6,LEN(AP428)-6))&amp;")","*")</f>
        <v>*</v>
      </c>
      <c r="AQ727" s="58" t="str">
        <f>IF(OR(AQ318&lt;&gt;"*",AQ375&lt;&gt;"*",AQ428&lt;&gt;"*"),"Yes (" &amp; JoinAll(", ", MIDForgiving(AQ318,6,LEN(AQ318)-6), MIDForgiving(AQ375,6,LEN(AQ375)-6), MIDForgiving(AQ428,6,LEN(AQ428)-6))&amp;")","*")</f>
        <v>*</v>
      </c>
      <c r="AR727" s="58" t="str">
        <f>IF(OR(AR318&lt;&gt;"*",AR375&lt;&gt;"*",AR428&lt;&gt;"*"),"Yes (" &amp; JoinAll(", ", MIDForgiving(AR318,6,LEN(AR318)-6), MIDForgiving(AR375,6,LEN(AR375)-6), MIDForgiving(AR428,6,LEN(AR428)-6))&amp;")","*")</f>
        <v>*</v>
      </c>
      <c r="AS727" s="58" t="str">
        <f>IF(OR(AS318&lt;&gt;"*",AS375&lt;&gt;"*",AS428&lt;&gt;"*"),"Yes (" &amp; JoinAll(", ", MIDForgiving(AS318,6,LEN(AS318)-6), MIDForgiving(AS375,6,LEN(AS375)-6), MIDForgiving(AS428,6,LEN(AS428)-6))&amp;")","*")</f>
        <v>*</v>
      </c>
      <c r="AT727" s="58" t="str">
        <f>IF(OR(AT318&lt;&gt;"*",AT375&lt;&gt;"*",AT428&lt;&gt;"*"),"Yes (" &amp; JoinAll(", ", MIDForgiving(AT318,6,LEN(AT318)-6), MIDForgiving(AT375,6,LEN(AT375)-6), MIDForgiving(AT428,6,LEN(AT428)-6))&amp;")","*")</f>
        <v>*</v>
      </c>
      <c r="AU727" s="58" t="str">
        <f>IF(OR(AU318&lt;&gt;"*",AU375&lt;&gt;"*",AU428&lt;&gt;"*"),"Yes (" &amp; JoinAll(", ", MIDForgiving(AU318,6,LEN(AU318)-6), MIDForgiving(AU375,6,LEN(AU375)-6), MIDForgiving(AU428,6,LEN(AU428)-6))&amp;")","*")</f>
        <v>*</v>
      </c>
      <c r="AV727" s="58" t="str">
        <f>IF(OR(AV318&lt;&gt;"*",AV375&lt;&gt;"*",AV428&lt;&gt;"*"),"Yes (" &amp; JoinAll(", ", MIDForgiving(AV318,6,LEN(AV318)-6), MIDForgiving(AV375,6,LEN(AV375)-6), MIDForgiving(AV428,6,LEN(AV428)-6))&amp;")","*")</f>
        <v>*</v>
      </c>
      <c r="AW727" s="58" t="str">
        <f>IF(OR(AW318&lt;&gt;"*",AW375&lt;&gt;"*",AW428&lt;&gt;"*"),"Yes (" &amp; JoinAll(", ", MIDForgiving(AW318,6,LEN(AW318)-6), MIDForgiving(AW375,6,LEN(AW375)-6), MIDForgiving(AW428,6,LEN(AW428)-6))&amp;")","*")</f>
        <v>*</v>
      </c>
      <c r="AX727" s="58" t="str">
        <f>IF(OR(AX318&lt;&gt;"*",AX375&lt;&gt;"*",AX428&lt;&gt;"*"),"Yes (" &amp; JoinAll(", ", MIDForgiving(AX318,6,LEN(AX318)-6), MIDForgiving(AX375,6,LEN(AX375)-6), MIDForgiving(AX428,6,LEN(AX428)-6))&amp;")","*")</f>
        <v>*</v>
      </c>
      <c r="AY727" s="58" t="str">
        <f>IF(OR(AY318&lt;&gt;"*",AY375&lt;&gt;"*",AY428&lt;&gt;"*"),"Yes (" &amp; JoinAll(", ", MIDForgiving(AY318,6,LEN(AY318)-6), MIDForgiving(AY375,6,LEN(AY375)-6), MIDForgiving(AY428,6,LEN(AY428)-6))&amp;")","*")</f>
        <v>*</v>
      </c>
      <c r="AZ727" s="58" t="str">
        <f>IF(OR(AZ318&lt;&gt;"*",AZ375&lt;&gt;"*",AZ428&lt;&gt;"*"),"Yes (" &amp; JoinAll(", ", MIDForgiving(AZ318,6,LEN(AZ318)-6), MIDForgiving(AZ375,6,LEN(AZ375)-6), MIDForgiving(AZ428,6,LEN(AZ428)-6))&amp;")","*")</f>
        <v>*</v>
      </c>
      <c r="BA727" s="58" t="str">
        <f>IF(OR(BA318&lt;&gt;"*",BA375&lt;&gt;"*",BA428&lt;&gt;"*"),"Yes (" &amp; JoinAll(", ", MIDForgiving(BA318,6,LEN(BA318)-6), MIDForgiving(BA375,6,LEN(BA375)-6), MIDForgiving(BA428,6,LEN(BA428)-6))&amp;")","*")</f>
        <v>*</v>
      </c>
      <c r="BB727" s="58" t="str">
        <f>IF(OR(BB318&lt;&gt;"*",BB375&lt;&gt;"*",BB428&lt;&gt;"*"),"Yes (" &amp; JoinAll(", ", MIDForgiving(BB318,6,LEN(BB318)-6), MIDForgiving(BB375,6,LEN(BB375)-6), MIDForgiving(BB428,6,LEN(BB428)-6))&amp;")","*")</f>
        <v>*</v>
      </c>
      <c r="BC727" s="58" t="str">
        <f>IF(OR(BC318&lt;&gt;"*",BC375&lt;&gt;"*",BC428&lt;&gt;"*"),"Yes (" &amp; JoinAll(", ", MIDForgiving(BC318,6,LEN(BC318)-6), MIDForgiving(BC375,6,LEN(BC375)-6), MIDForgiving(BC428,6,LEN(BC428)-6))&amp;")","*")</f>
        <v>*</v>
      </c>
      <c r="BD727" s="58" t="str">
        <f>IF(OR(BD318&lt;&gt;"*",BD375&lt;&gt;"*",BD428&lt;&gt;"*"),"Yes (" &amp; JoinAll(", ", MIDForgiving(BD318,6,LEN(BD318)-6), MIDForgiving(BD375,6,LEN(BD375)-6), MIDForgiving(BD428,6,LEN(BD428)-6))&amp;")","*")</f>
        <v>*</v>
      </c>
      <c r="BE727" s="58" t="str">
        <f>IF(OR(BE318&lt;&gt;"*",BE375&lt;&gt;"*",BE428&lt;&gt;"*"),"Yes (" &amp; JoinAll(", ", MIDForgiving(BE318,6,LEN(BE318)-6), MIDForgiving(BE375,6,LEN(BE375)-6), MIDForgiving(BE428,6,LEN(BE428)-6))&amp;")","*")</f>
        <v>*</v>
      </c>
      <c r="BF727" s="58" t="str">
        <f>IF(OR(BF318&lt;&gt;"*",BF375&lt;&gt;"*",BF428&lt;&gt;"*"),"Yes (" &amp; JoinAll(", ", MIDForgiving(BF318,6,LEN(BF318)-6), MIDForgiving(BF375,6,LEN(BF375)-6), MIDForgiving(BF428,6,LEN(BF428)-6))&amp;")","*")</f>
        <v>*</v>
      </c>
      <c r="BG727" s="58" t="str">
        <f>IF(OR(BG318&lt;&gt;"*",BG375&lt;&gt;"*",BG428&lt;&gt;"*"),"Yes (" &amp; JoinAll(", ", MIDForgiving(BG318,6,LEN(BG318)-6), MIDForgiving(BG375,6,LEN(BG375)-6), MIDForgiving(BG428,6,LEN(BG428)-6))&amp;")","*")</f>
        <v>*</v>
      </c>
      <c r="BH727" s="58" t="str">
        <f>IF(OR(BH318&lt;&gt;"*",BH375&lt;&gt;"*",BH428&lt;&gt;"*"),"Yes (" &amp; JoinAll(", ", MIDForgiving(BH318,6,LEN(BH318)-6), MIDForgiving(BH375,6,LEN(BH375)-6), MIDForgiving(BH428,6,LEN(BH428)-6))&amp;")","*")</f>
        <v>*</v>
      </c>
      <c r="BI727" s="58" t="str">
        <f>IF(OR(BI318&lt;&gt;"*",BI375&lt;&gt;"*",BI428&lt;&gt;"*"),"Yes (" &amp; JoinAll(", ", MIDForgiving(BI318,6,LEN(BI318)-6), MIDForgiving(BI375,6,LEN(BI375)-6), MIDForgiving(BI428,6,LEN(BI428)-6))&amp;")","*")</f>
        <v>*</v>
      </c>
      <c r="BJ727" s="58" t="str">
        <f>IF(OR(BJ318&lt;&gt;"*",BJ375&lt;&gt;"*",BJ428&lt;&gt;"*"),"Yes (" &amp; JoinAll(", ", MIDForgiving(BJ318,6,LEN(BJ318)-6), MIDForgiving(BJ375,6,LEN(BJ375)-6), MIDForgiving(BJ428,6,LEN(BJ428)-6))&amp;")","*")</f>
        <v>*</v>
      </c>
      <c r="BK727" s="58" t="str">
        <f>IF(OR(BK318&lt;&gt;"*",BK375&lt;&gt;"*",BK428&lt;&gt;"*"),"Yes (" &amp; JoinAll(", ", MIDForgiving(BK318,6,LEN(BK318)-6), MIDForgiving(BK375,6,LEN(BK375)-6), MIDForgiving(BK428,6,LEN(BK428)-6))&amp;")","*")</f>
        <v>*</v>
      </c>
      <c r="BL727" s="58" t="str">
        <f>IF(OR(BL318&lt;&gt;"*",BL375&lt;&gt;"*",BL428&lt;&gt;"*"),"Yes (" &amp; JoinAll(", ", MIDForgiving(BL318,6,LEN(BL318)-6), MIDForgiving(BL375,6,LEN(BL375)-6), MIDForgiving(BL428,6,LEN(BL428)-6))&amp;")","*")</f>
        <v>*</v>
      </c>
      <c r="BM727" s="58" t="str">
        <f>IF(OR(BM318&lt;&gt;"*",BM375&lt;&gt;"*",BM428&lt;&gt;"*"),"Yes (" &amp; JoinAll(", ", MIDForgiving(BM318,6,LEN(BM318)-6), MIDForgiving(BM375,6,LEN(BM375)-6), MIDForgiving(BM428,6,LEN(BM428)-6))&amp;")","*")</f>
        <v>*</v>
      </c>
      <c r="BN727" s="58" t="str">
        <f>IF(OR(BN318&lt;&gt;"*",BN375&lt;&gt;"*",BN428&lt;&gt;"*"),"Yes (" &amp; JoinAll(", ", MIDForgiving(BN318,6,LEN(BN318)-6), MIDForgiving(BN375,6,LEN(BN375)-6), MIDForgiving(BN428,6,LEN(BN428)-6))&amp;")","*")</f>
        <v>*</v>
      </c>
      <c r="BO727" s="58" t="str">
        <f>IF(OR(BO318&lt;&gt;"*",BO375&lt;&gt;"*",BO428&lt;&gt;"*"),"Yes (" &amp; JoinAll(", ", MIDForgiving(BO318,6,LEN(BO318)-6), MIDForgiving(BO375,6,LEN(BO375)-6), MIDForgiving(BO428,6,LEN(BO428)-6))&amp;")","*")</f>
        <v>*</v>
      </c>
      <c r="BP727" s="58" t="str">
        <f>IF(OR(BP318&lt;&gt;"*",BP375&lt;&gt;"*",BP428&lt;&gt;"*"),"Yes (" &amp; JoinAll(", ", MIDForgiving(BP318,6,LEN(BP318)-6), MIDForgiving(BP375,6,LEN(BP375)-6), MIDForgiving(BP428,6,LEN(BP428)-6))&amp;")","*")</f>
        <v>*</v>
      </c>
      <c r="BQ727" s="58" t="str">
        <f>IF(OR(BQ318&lt;&gt;"*",BQ375&lt;&gt;"*",BQ428&lt;&gt;"*"),"Yes (" &amp; JoinAll(", ", MIDForgiving(BQ318,6,LEN(BQ318)-6), MIDForgiving(BQ375,6,LEN(BQ375)-6), MIDForgiving(BQ428,6,LEN(BQ428)-6))&amp;")","*")</f>
        <v>*</v>
      </c>
      <c r="BR727" s="58" t="str">
        <f>IF(OR(BR318&lt;&gt;"*",BR375&lt;&gt;"*",BR428&lt;&gt;"*"),"Yes (" &amp; JoinAll(", ", MIDForgiving(BR318,6,LEN(BR318)-6), MIDForgiving(BR375,6,LEN(BR375)-6), MIDForgiving(BR428,6,LEN(BR428)-6))&amp;")","*")</f>
        <v>*</v>
      </c>
      <c r="BS727" s="58" t="str">
        <f>IF(OR(BS318&lt;&gt;"*",BS375&lt;&gt;"*",BS428&lt;&gt;"*"),"Yes (" &amp; JoinAll(", ", MIDForgiving(BS318,6,LEN(BS318)-6), MIDForgiving(BS375,6,LEN(BS375)-6), MIDForgiving(BS428,6,LEN(BS428)-6))&amp;")","*")</f>
        <v>*</v>
      </c>
      <c r="BT727" s="58" t="str">
        <f>IF(OR(BT318&lt;&gt;"*",BT375&lt;&gt;"*",BT428&lt;&gt;"*"),"Yes (" &amp; JoinAll(", ", MIDForgiving(BT318,6,LEN(BT318)-6), MIDForgiving(BT375,6,LEN(BT375)-6), MIDForgiving(BT428,6,LEN(BT428)-6))&amp;")","*")</f>
        <v>*</v>
      </c>
      <c r="BU727" s="58" t="str">
        <f>IF(OR(BU318&lt;&gt;"*",BU375&lt;&gt;"*",BU428&lt;&gt;"*"),"Yes (" &amp; JoinAll(", ", MIDForgiving(BU318,6,LEN(BU318)-6), MIDForgiving(BU375,6,LEN(BU375)-6), MIDForgiving(BU428,6,LEN(BU428)-6))&amp;")","*")</f>
        <v>*</v>
      </c>
      <c r="BV727" s="58" t="str">
        <f>IF(OR(BV318&lt;&gt;"*",BV375&lt;&gt;"*",BV428&lt;&gt;"*"),"Yes (" &amp; JoinAll(", ", MIDForgiving(BV318,6,LEN(BV318)-6), MIDForgiving(BV375,6,LEN(BV375)-6), MIDForgiving(BV428,6,LEN(BV428)-6))&amp;")","*")</f>
        <v>*</v>
      </c>
      <c r="BW727" s="58" t="str">
        <f>IF(OR(BW318&lt;&gt;"*",BW375&lt;&gt;"*",BW428&lt;&gt;"*"),"Yes (" &amp; JoinAll(", ", MIDForgiving(BW318,6,LEN(BW318)-6), MIDForgiving(BW375,6,LEN(BW375)-6), MIDForgiving(BW428,6,LEN(BW428)-6))&amp;")","*")</f>
        <v>*</v>
      </c>
      <c r="BX727" s="58" t="str">
        <f>IF(OR(BX318&lt;&gt;"*",BX375&lt;&gt;"*",BX428&lt;&gt;"*"),"Yes (" &amp; JoinAll(", ", MIDForgiving(BX318,6,LEN(BX318)-6), MIDForgiving(BX375,6,LEN(BX375)-6), MIDForgiving(BX428,6,LEN(BX428)-6))&amp;")","*")</f>
        <v>*</v>
      </c>
      <c r="BY727" s="58" t="str">
        <f>IF(OR(BY318&lt;&gt;"*",BY375&lt;&gt;"*",BY428&lt;&gt;"*"),"Yes (" &amp; JoinAll(", ", MIDForgiving(BY318,6,LEN(BY318)-6), MIDForgiving(BY375,6,LEN(BY375)-6), MIDForgiving(BY428,6,LEN(BY428)-6))&amp;")","*")</f>
        <v>*</v>
      </c>
      <c r="BZ727" s="58" t="str">
        <f>IF(OR(BZ318&lt;&gt;"*",BZ375&lt;&gt;"*",BZ428&lt;&gt;"*"),"Yes (" &amp; JoinAll(", ", MIDForgiving(BZ318,6,LEN(BZ318)-6), MIDForgiving(BZ375,6,LEN(BZ375)-6), MIDForgiving(BZ428,6,LEN(BZ428)-6))&amp;")","*")</f>
        <v>*</v>
      </c>
      <c r="CA727" s="58" t="str">
        <f>IF(OR(CA318&lt;&gt;"*",CA375&lt;&gt;"*",CA428&lt;&gt;"*"),"Yes (" &amp; JoinAll(", ", MIDForgiving(CA318,6,LEN(CA318)-6), MIDForgiving(CA375,6,LEN(CA375)-6), MIDForgiving(CA428,6,LEN(CA428)-6))&amp;")","*")</f>
        <v>*</v>
      </c>
      <c r="CB727" s="58" t="str">
        <f>IF(OR(CB318&lt;&gt;"*",CB375&lt;&gt;"*",CB428&lt;&gt;"*"),"Yes (" &amp; JoinAll(", ", MIDForgiving(CB318,6,LEN(CB318)-6), MIDForgiving(CB375,6,LEN(CB375)-6), MIDForgiving(CB428,6,LEN(CB428)-6))&amp;")","*")</f>
        <v>*</v>
      </c>
      <c r="CC727" s="58" t="str">
        <f>IF(OR(CC318&lt;&gt;"*",CC375&lt;&gt;"*",CC428&lt;&gt;"*"),"Yes (" &amp; JoinAll(", ", MIDForgiving(CC318,6,LEN(CC318)-6), MIDForgiving(CC375,6,LEN(CC375)-6), MIDForgiving(CC428,6,LEN(CC428)-6))&amp;")","*")</f>
        <v>*</v>
      </c>
      <c r="CD727" s="58" t="str">
        <f>IF(OR(CD318&lt;&gt;"*",CD375&lt;&gt;"*",CD428&lt;&gt;"*"),"Yes (" &amp; JoinAll(", ", MIDForgiving(CD318,6,LEN(CD318)-6), MIDForgiving(CD375,6,LEN(CD375)-6), MIDForgiving(CD428,6,LEN(CD428)-6))&amp;")","*")</f>
        <v>*</v>
      </c>
      <c r="CE727" s="58" t="str">
        <f>IF(OR(CE318&lt;&gt;"*",CE375&lt;&gt;"*",CE428&lt;&gt;"*"),"Yes (" &amp; JoinAll(", ", MIDForgiving(CE318,6,LEN(CE318)-6), MIDForgiving(CE375,6,LEN(CE375)-6), MIDForgiving(CE428,6,LEN(CE428)-6))&amp;")","*")</f>
        <v>*</v>
      </c>
      <c r="CF727" s="58" t="str">
        <f>IF(OR(CF318&lt;&gt;"*",CF375&lt;&gt;"*",CF428&lt;&gt;"*"),"Yes (" &amp; JoinAll(", ", MIDForgiving(CF318,6,LEN(CF318)-6), MIDForgiving(CF375,6,LEN(CF375)-6), MIDForgiving(CF428,6,LEN(CF428)-6))&amp;")","*")</f>
        <v>*</v>
      </c>
      <c r="CG727" s="58" t="str">
        <f>IF(OR(CG318&lt;&gt;"*",CG375&lt;&gt;"*",CG428&lt;&gt;"*"),"Yes (" &amp; JoinAll(", ", MIDForgiving(CG318,6,LEN(CG318)-6), MIDForgiving(CG375,6,LEN(CG375)-6), MIDForgiving(CG428,6,LEN(CG428)-6))&amp;")","*")</f>
        <v>*</v>
      </c>
      <c r="CH727" s="58" t="str">
        <f>IF(OR(CH318&lt;&gt;"*",CH375&lt;&gt;"*",CH428&lt;&gt;"*"),"Yes (" &amp; JoinAll(", ", MIDForgiving(CH318,6,LEN(CH318)-6), MIDForgiving(CH375,6,LEN(CH375)-6), MIDForgiving(CH428,6,LEN(CH428)-6))&amp;")","*")</f>
        <v>*</v>
      </c>
      <c r="CI727" s="58" t="str">
        <f>IF(OR(CI318&lt;&gt;"*",CI375&lt;&gt;"*",CI428&lt;&gt;"*"),"Yes (" &amp; JoinAll(", ", MIDForgiving(CI318,6,LEN(CI318)-6), MIDForgiving(CI375,6,LEN(CI375)-6), MIDForgiving(CI428,6,LEN(CI428)-6))&amp;")","*")</f>
        <v>*</v>
      </c>
      <c r="CJ727" s="58" t="str">
        <f>IF(OR(CJ318&lt;&gt;"*",CJ375&lt;&gt;"*",CJ428&lt;&gt;"*"),"Yes (" &amp; JoinAll(", ", MIDForgiving(CJ318,6,LEN(CJ318)-6), MIDForgiving(CJ375,6,LEN(CJ375)-6), MIDForgiving(CJ428,6,LEN(CJ428)-6))&amp;")","*")</f>
        <v>*</v>
      </c>
      <c r="CK727" s="58" t="str">
        <f>IF(OR(CK318&lt;&gt;"*",CK375&lt;&gt;"*",CK428&lt;&gt;"*"),"Yes (" &amp; JoinAll(", ", MIDForgiving(CK318,6,LEN(CK318)-6), MIDForgiving(CK375,6,LEN(CK375)-6), MIDForgiving(CK428,6,LEN(CK428)-6))&amp;")","*")</f>
        <v>*</v>
      </c>
      <c r="CL727" s="58" t="str">
        <f>IF(OR(CL318&lt;&gt;"*",CL375&lt;&gt;"*",CL428&lt;&gt;"*"),"Yes (" &amp; JoinAll(", ", MIDForgiving(CL318,6,LEN(CL318)-6), MIDForgiving(CL375,6,LEN(CL375)-6), MIDForgiving(CL428,6,LEN(CL428)-6))&amp;")","*")</f>
        <v>*</v>
      </c>
      <c r="CM727" s="58" t="str">
        <f>IF(OR(CM318&lt;&gt;"*",CM375&lt;&gt;"*",CM428&lt;&gt;"*"),"Yes (" &amp; JoinAll(", ", MIDForgiving(CM318,6,LEN(CM318)-6), MIDForgiving(CM375,6,LEN(CM375)-6), MIDForgiving(CM428,6,LEN(CM428)-6))&amp;")","*")</f>
        <v>*</v>
      </c>
      <c r="CN727" s="58" t="str">
        <f>IF(OR(CN318&lt;&gt;"*",CN375&lt;&gt;"*",CN428&lt;&gt;"*"),"Yes (" &amp; JoinAll(", ", MIDForgiving(CN318,6,LEN(CN318)-6), MIDForgiving(CN375,6,LEN(CN375)-6), MIDForgiving(CN428,6,LEN(CN428)-6))&amp;")","*")</f>
        <v>*</v>
      </c>
      <c r="CO727" s="58" t="str">
        <f>IF(OR(CO318&lt;&gt;"*",CO375&lt;&gt;"*",CO428&lt;&gt;"*"),"Yes (" &amp; JoinAll(", ", MIDForgiving(CO318,6,LEN(CO318)-6), MIDForgiving(CO375,6,LEN(CO375)-6), MIDForgiving(CO428,6,LEN(CO428)-6))&amp;")","*")</f>
        <v>*</v>
      </c>
      <c r="CP727" s="58" t="str">
        <f>IF(OR(CP318&lt;&gt;"*",CP375&lt;&gt;"*",CP428&lt;&gt;"*"),"Yes (" &amp; JoinAll(", ", MIDForgiving(CP318,6,LEN(CP318)-6), MIDForgiving(CP375,6,LEN(CP375)-6), MIDForgiving(CP428,6,LEN(CP428)-6))&amp;")","*")</f>
        <v>*</v>
      </c>
      <c r="CQ727" s="58" t="str">
        <f>IF(OR(CQ318&lt;&gt;"*",CQ375&lt;&gt;"*",CQ428&lt;&gt;"*"),"Yes (" &amp; JoinAll(", ", MIDForgiving(CQ318,6,LEN(CQ318)-6), MIDForgiving(CQ375,6,LEN(CQ375)-6), MIDForgiving(CQ428,6,LEN(CQ428)-6))&amp;")","*")</f>
        <v>*</v>
      </c>
      <c r="CR727" s="58" t="str">
        <f>IF(OR(CR318&lt;&gt;"*",CR375&lt;&gt;"*",CR428&lt;&gt;"*"),"Yes (" &amp; JoinAll(", ", MIDForgiving(CR318,6,LEN(CR318)-6), MIDForgiving(CR375,6,LEN(CR375)-6), MIDForgiving(CR428,6,LEN(CR428)-6))&amp;")","*")</f>
        <v>*</v>
      </c>
      <c r="CS727" s="58" t="str">
        <f>IF(OR(CS318&lt;&gt;"*",CS375&lt;&gt;"*",CS428&lt;&gt;"*"),"Yes (" &amp; JoinAll(", ", MIDForgiving(CS318,6,LEN(CS318)-6), MIDForgiving(CS375,6,LEN(CS375)-6), MIDForgiving(CS428,6,LEN(CS428)-6))&amp;")","*")</f>
        <v>*</v>
      </c>
      <c r="CT727" s="58" t="str">
        <f>IF(OR(CT318&lt;&gt;"*",CT375&lt;&gt;"*",CT428&lt;&gt;"*"),"Yes (" &amp; JoinAll(", ", MIDForgiving(CT318,6,LEN(CT318)-6), MIDForgiving(CT375,6,LEN(CT375)-6), MIDForgiving(CT428,6,LEN(CT428)-6))&amp;")","*")</f>
        <v>*</v>
      </c>
      <c r="CU727" s="58" t="str">
        <f>IF(OR(CU318&lt;&gt;"*",CU375&lt;&gt;"*",CU428&lt;&gt;"*"),"Yes (" &amp; JoinAll(", ", MIDForgiving(CU318,6,LEN(CU318)-6), MIDForgiving(CU375,6,LEN(CU375)-6), MIDForgiving(CU428,6,LEN(CU428)-6))&amp;")","*")</f>
        <v>*</v>
      </c>
      <c r="CV727" s="58" t="str">
        <f>IF(OR(CV318&lt;&gt;"*",CV375&lt;&gt;"*",CV428&lt;&gt;"*"),"Yes (" &amp; JoinAll(", ", MIDForgiving(CV318,6,LEN(CV318)-6), MIDForgiving(CV375,6,LEN(CV375)-6), MIDForgiving(CV428,6,LEN(CV428)-6))&amp;")","*")</f>
        <v>*</v>
      </c>
      <c r="CW727" s="58" t="str">
        <f>IF(OR(CW318&lt;&gt;"*",CW375&lt;&gt;"*",CW428&lt;&gt;"*"),"Yes (" &amp; JoinAll(", ", MIDForgiving(CW318,6,LEN(CW318)-6), MIDForgiving(CW375,6,LEN(CW375)-6), MIDForgiving(CW428,6,LEN(CW428)-6))&amp;")","*")</f>
        <v>*</v>
      </c>
      <c r="CX727" s="58" t="str">
        <f>IF(OR(CX318&lt;&gt;"*",CX375&lt;&gt;"*",CX428&lt;&gt;"*"),"Yes (" &amp; JoinAll(", ", MIDForgiving(CX318,6,LEN(CX318)-6), MIDForgiving(CX375,6,LEN(CX375)-6), MIDForgiving(CX428,6,LEN(CX428)-6))&amp;")","*")</f>
        <v>*</v>
      </c>
      <c r="CY727" s="58" t="str">
        <f>IF(OR(CY318&lt;&gt;"*",CY375&lt;&gt;"*",CY428&lt;&gt;"*"),"Yes (" &amp; JoinAll(", ", MIDForgiving(CY318,6,LEN(CY318)-6), MIDForgiving(CY375,6,LEN(CY375)-6), MIDForgiving(CY428,6,LEN(CY428)-6))&amp;")","*")</f>
        <v>*</v>
      </c>
      <c r="CZ727" s="58" t="str">
        <f>IF(OR(CZ318&lt;&gt;"*",CZ375&lt;&gt;"*",CZ428&lt;&gt;"*"),"Yes (" &amp; JoinAll(", ", MIDForgiving(CZ318,6,LEN(CZ318)-6), MIDForgiving(CZ375,6,LEN(CZ375)-6), MIDForgiving(CZ428,6,LEN(CZ428)-6))&amp;")","*")</f>
        <v>*</v>
      </c>
      <c r="DA727" s="58" t="str">
        <f>IF(OR(DA318&lt;&gt;"*",DA375&lt;&gt;"*",DA428&lt;&gt;"*"),"Yes (" &amp; JoinAll(", ", MIDForgiving(DA318,6,LEN(DA318)-6), MIDForgiving(DA375,6,LEN(DA375)-6), MIDForgiving(DA428,6,LEN(DA428)-6))&amp;")","*")</f>
        <v>*</v>
      </c>
      <c r="DB727" s="58" t="str">
        <f>IF(OR(DB318&lt;&gt;"*",DB375&lt;&gt;"*",DB428&lt;&gt;"*"),"Yes (" &amp; JoinAll(", ", MIDForgiving(DB318,6,LEN(DB318)-6), MIDForgiving(DB375,6,LEN(DB375)-6), MIDForgiving(DB428,6,LEN(DB428)-6))&amp;")","*")</f>
        <v>*</v>
      </c>
      <c r="DC727" s="58" t="str">
        <f>IF(OR(DC318&lt;&gt;"*",DC375&lt;&gt;"*",DC428&lt;&gt;"*"),"Yes (" &amp; JoinAll(", ", MIDForgiving(DC318,6,LEN(DC318)-6), MIDForgiving(DC375,6,LEN(DC375)-6), MIDForgiving(DC428,6,LEN(DC428)-6))&amp;")","*")</f>
        <v>*</v>
      </c>
      <c r="DD727" s="58" t="str">
        <f>IF(OR(DD318&lt;&gt;"*",DD375&lt;&gt;"*",DD428&lt;&gt;"*"),"Yes (" &amp; JoinAll(", ", MIDForgiving(DD318,6,LEN(DD318)-6), MIDForgiving(DD375,6,LEN(DD375)-6), MIDForgiving(DD428,6,LEN(DD428)-6))&amp;")","*")</f>
        <v>*</v>
      </c>
      <c r="DE727" s="58" t="str">
        <f>IF(OR(DE318&lt;&gt;"*",DE375&lt;&gt;"*",DE428&lt;&gt;"*"),"Yes (" &amp; JoinAll(", ", MIDForgiving(DE318,6,LEN(DE318)-6), MIDForgiving(DE375,6,LEN(DE375)-6), MIDForgiving(DE428,6,LEN(DE428)-6))&amp;")","*")</f>
        <v>*</v>
      </c>
      <c r="DF727" s="58" t="str">
        <f>IF(OR(DF318&lt;&gt;"*",DF375&lt;&gt;"*",DF428&lt;&gt;"*"),"Yes (" &amp; JoinAll(", ", MIDForgiving(DF318,6,LEN(DF318)-6), MIDForgiving(DF375,6,LEN(DF375)-6), MIDForgiving(DF428,6,LEN(DF428)-6))&amp;")","*")</f>
        <v>*</v>
      </c>
      <c r="DG727" s="58" t="str">
        <f>IF(OR(DG318&lt;&gt;"*",DG375&lt;&gt;"*",DG428&lt;&gt;"*"),"Yes (" &amp; JoinAll(", ", MIDForgiving(DG318,6,LEN(DG318)-6), MIDForgiving(DG375,6,LEN(DG375)-6), MIDForgiving(DG428,6,LEN(DG428)-6))&amp;")","*")</f>
        <v>*</v>
      </c>
      <c r="DH727" s="58" t="str">
        <f>IF(OR(DH318&lt;&gt;"*",DH375&lt;&gt;"*",DH428&lt;&gt;"*"),"Yes (" &amp; JoinAll(", ", MIDForgiving(DH318,6,LEN(DH318)-6), MIDForgiving(DH375,6,LEN(DH375)-6), MIDForgiving(DH428,6,LEN(DH428)-6))&amp;")","*")</f>
        <v>*</v>
      </c>
      <c r="DI727" s="58" t="str">
        <f>IF(OR(DI318&lt;&gt;"*",DI375&lt;&gt;"*",DI428&lt;&gt;"*"),"Yes (" &amp; JoinAll(", ", MIDForgiving(DI318,6,LEN(DI318)-6), MIDForgiving(DI375,6,LEN(DI375)-6), MIDForgiving(DI428,6,LEN(DI428)-6))&amp;")","*")</f>
        <v>*</v>
      </c>
      <c r="DJ727" s="58" t="str">
        <f>IF(OR(DJ318&lt;&gt;"*",DJ375&lt;&gt;"*",DJ428&lt;&gt;"*"),"Yes (" &amp; JoinAll(", ", MIDForgiving(DJ318,6,LEN(DJ318)-6), MIDForgiving(DJ375,6,LEN(DJ375)-6), MIDForgiving(DJ428,6,LEN(DJ428)-6))&amp;")","*")</f>
        <v>*</v>
      </c>
      <c r="DK727" s="58" t="str">
        <f>IF(OR(DK318&lt;&gt;"*",DK375&lt;&gt;"*",DK428&lt;&gt;"*"),"Yes (" &amp; JoinAll(", ", MIDForgiving(DK318,6,LEN(DK318)-6), MIDForgiving(DK375,6,LEN(DK375)-6), MIDForgiving(DK428,6,LEN(DK428)-6))&amp;")","*")</f>
        <v>*</v>
      </c>
      <c r="DL727" s="58" t="str">
        <f>IF(OR(DL318&lt;&gt;"*",DL375&lt;&gt;"*",DL428&lt;&gt;"*"),"Yes (" &amp; JoinAll(", ", MIDForgiving(DL318,6,LEN(DL318)-6), MIDForgiving(DL375,6,LEN(DL375)-6), MIDForgiving(DL428,6,LEN(DL428)-6))&amp;")","*")</f>
        <v>*</v>
      </c>
      <c r="DM727" s="58" t="str">
        <f>IF(OR(DM318&lt;&gt;"*",DM375&lt;&gt;"*",DM428&lt;&gt;"*"),"Yes (" &amp; JoinAll(", ", MIDForgiving(DM318,6,LEN(DM318)-6), MIDForgiving(DM375,6,LEN(DM375)-6), MIDForgiving(DM428,6,LEN(DM428)-6))&amp;")","*")</f>
        <v>*</v>
      </c>
      <c r="DN727" s="58" t="str">
        <f>IF(OR(DN318&lt;&gt;"*",DN375&lt;&gt;"*",DN428&lt;&gt;"*"),"Yes (" &amp; JoinAll(", ", MIDForgiving(DN318,6,LEN(DN318)-6), MIDForgiving(DN375,6,LEN(DN375)-6), MIDForgiving(DN428,6,LEN(DN428)-6))&amp;")","*")</f>
        <v>*</v>
      </c>
      <c r="DO727" s="58" t="str">
        <f>IF(OR(DO318&lt;&gt;"*",DO375&lt;&gt;"*",DO428&lt;&gt;"*"),"Yes (" &amp; JoinAll(", ", MIDForgiving(DO318,6,LEN(DO318)-6), MIDForgiving(DO375,6,LEN(DO375)-6), MIDForgiving(DO428,6,LEN(DO428)-6))&amp;")","*")</f>
        <v>*</v>
      </c>
      <c r="DP727" s="58" t="str">
        <f>IF(OR(DP318&lt;&gt;"*",DP375&lt;&gt;"*",DP428&lt;&gt;"*"),"Yes (" &amp; JoinAll(", ", MIDForgiving(DP318,6,LEN(DP318)-6), MIDForgiving(DP375,6,LEN(DP375)-6), MIDForgiving(DP428,6,LEN(DP428)-6))&amp;")","*")</f>
        <v>*</v>
      </c>
      <c r="DQ727" s="58" t="str">
        <f>IF(OR(DQ318&lt;&gt;"*",DQ375&lt;&gt;"*",DQ428&lt;&gt;"*"),"Yes (" &amp; JoinAll(", ", MIDForgiving(DQ318,6,LEN(DQ318)-6), MIDForgiving(DQ375,6,LEN(DQ375)-6), MIDForgiving(DQ428,6,LEN(DQ428)-6))&amp;")","*")</f>
        <v>*</v>
      </c>
      <c r="DR727" s="58" t="str">
        <f>IF(OR(DR318&lt;&gt;"*",DR375&lt;&gt;"*",DR428&lt;&gt;"*"),"Yes (" &amp; JoinAll(", ", MIDForgiving(DR318,6,LEN(DR318)-6), MIDForgiving(DR375,6,LEN(DR375)-6), MIDForgiving(DR428,6,LEN(DR428)-6))&amp;")","*")</f>
        <v>*</v>
      </c>
      <c r="DS727" s="58" t="str">
        <f>IF(OR(DS318&lt;&gt;"*",DS375&lt;&gt;"*",DS428&lt;&gt;"*"),"Yes (" &amp; JoinAll(", ", MIDForgiving(DS318,6,LEN(DS318)-6), MIDForgiving(DS375,6,LEN(DS375)-6), MIDForgiving(DS428,6,LEN(DS428)-6))&amp;")","*")</f>
        <v>*</v>
      </c>
      <c r="DT727" s="58" t="str">
        <f>IF(OR(DT318&lt;&gt;"*",DT375&lt;&gt;"*",DT428&lt;&gt;"*"),"Yes (" &amp; JoinAll(", ", MIDForgiving(DT318,6,LEN(DT318)-6), MIDForgiving(DT375,6,LEN(DT375)-6), MIDForgiving(DT428,6,LEN(DT428)-6))&amp;")","*")</f>
        <v>*</v>
      </c>
      <c r="DU727" s="58" t="str">
        <f>IF(OR(DU318&lt;&gt;"*",DU375&lt;&gt;"*",DU428&lt;&gt;"*"),"Yes (" &amp; JoinAll(", ", MIDForgiving(DU318,6,LEN(DU318)-6), MIDForgiving(DU375,6,LEN(DU375)-6), MIDForgiving(DU428,6,LEN(DU428)-6))&amp;")","*")</f>
        <v>*</v>
      </c>
      <c r="DV727" s="58" t="str">
        <f>IF(OR(DV318&lt;&gt;"*",DV375&lt;&gt;"*",DV428&lt;&gt;"*"),"Yes (" &amp; JoinAll(", ", MIDForgiving(DV318,6,LEN(DV318)-6), MIDForgiving(DV375,6,LEN(DV375)-6), MIDForgiving(DV428,6,LEN(DV428)-6))&amp;")","*")</f>
        <v>*</v>
      </c>
      <c r="DW727" s="58" t="str">
        <f>IF(OR(DW318&lt;&gt;"*",DW375&lt;&gt;"*",DW428&lt;&gt;"*"),"Yes (" &amp; JoinAll(", ", MIDForgiving(DW318,6,LEN(DW318)-6), MIDForgiving(DW375,6,LEN(DW375)-6), MIDForgiving(DW428,6,LEN(DW428)-6))&amp;")","*")</f>
        <v>*</v>
      </c>
      <c r="DX727" s="58" t="str">
        <f>IF(OR(DX318&lt;&gt;"*",DX375&lt;&gt;"*",DX428&lt;&gt;"*"),"Yes (" &amp; JoinAll(", ", MIDForgiving(DX318,6,LEN(DX318)-6), MIDForgiving(DX375,6,LEN(DX375)-6), MIDForgiving(DX428,6,LEN(DX428)-6))&amp;")","*")</f>
        <v>*</v>
      </c>
      <c r="DY727" s="58" t="str">
        <f>IF(OR(DY318&lt;&gt;"*",DY375&lt;&gt;"*",DY428&lt;&gt;"*"),"Yes (" &amp; JoinAll(", ", MIDForgiving(DY318,6,LEN(DY318)-6), MIDForgiving(DY375,6,LEN(DY375)-6), MIDForgiving(DY428,6,LEN(DY428)-6))&amp;")","*")</f>
        <v>*</v>
      </c>
      <c r="DZ727" s="58" t="str">
        <f>IF(OR(DZ318&lt;&gt;"*",DZ375&lt;&gt;"*",DZ428&lt;&gt;"*"),"Yes (" &amp; JoinAll(", ", MIDForgiving(DZ318,6,LEN(DZ318)-6), MIDForgiving(DZ375,6,LEN(DZ375)-6), MIDForgiving(DZ428,6,LEN(DZ428)-6))&amp;")","*")</f>
        <v>*</v>
      </c>
      <c r="EA727" s="58" t="str">
        <f>IF(OR(EA318&lt;&gt;"*",EA375&lt;&gt;"*",EA428&lt;&gt;"*"),"Yes (" &amp; JoinAll(", ", MIDForgiving(EA318,6,LEN(EA318)-6), MIDForgiving(EA375,6,LEN(EA375)-6), MIDForgiving(EA428,6,LEN(EA428)-6))&amp;")","*")</f>
        <v>*</v>
      </c>
      <c r="EB727" s="58" t="str">
        <f>IF(OR(EB318&lt;&gt;"*",EB375&lt;&gt;"*",EB428&lt;&gt;"*"),"Yes (" &amp; JoinAll(", ", MIDForgiving(EB318,6,LEN(EB318)-6), MIDForgiving(EB375,6,LEN(EB375)-6), MIDForgiving(EB428,6,LEN(EB428)-6))&amp;")","*")</f>
        <v>*</v>
      </c>
      <c r="EC727" s="58" t="str">
        <f>IF(OR(EC318&lt;&gt;"*",EC375&lt;&gt;"*",EC428&lt;&gt;"*"),"Yes (" &amp; JoinAll(", ", MIDForgiving(EC318,6,LEN(EC318)-6), MIDForgiving(EC375,6,LEN(EC375)-6), MIDForgiving(EC428,6,LEN(EC428)-6))&amp;")","*")</f>
        <v>*</v>
      </c>
      <c r="ED727" s="58" t="str">
        <f>IF(OR(ED318&lt;&gt;"*",ED375&lt;&gt;"*",ED428&lt;&gt;"*"),"Yes (" &amp; JoinAll(", ", MIDForgiving(ED318,6,LEN(ED318)-6), MIDForgiving(ED375,6,LEN(ED375)-6), MIDForgiving(ED428,6,LEN(ED428)-6))&amp;")","*")</f>
        <v>*</v>
      </c>
      <c r="EE727" s="58" t="str">
        <f>IF(OR(EE318&lt;&gt;"*",EE375&lt;&gt;"*",EE428&lt;&gt;"*"),"Yes (" &amp; JoinAll(", ", MIDForgiving(EE318,6,LEN(EE318)-6), MIDForgiving(EE375,6,LEN(EE375)-6), MIDForgiving(EE428,6,LEN(EE428)-6))&amp;")","*")</f>
        <v>*</v>
      </c>
      <c r="EF727" s="58" t="str">
        <f>IF(OR(EF318&lt;&gt;"*",EF375&lt;&gt;"*",EF428&lt;&gt;"*"),"Yes (" &amp; JoinAll(", ", MIDForgiving(EF318,6,LEN(EF318)-6), MIDForgiving(EF375,6,LEN(EF375)-6), MIDForgiving(EF428,6,LEN(EF428)-6))&amp;")","*")</f>
        <v>*</v>
      </c>
      <c r="EG727" s="58" t="str">
        <f>IF(OR(EG318&lt;&gt;"*",EG375&lt;&gt;"*",EG428&lt;&gt;"*"),"Yes (" &amp; JoinAll(", ", MIDForgiving(EG318,6,LEN(EG318)-6), MIDForgiving(EG375,6,LEN(EG375)-6), MIDForgiving(EG428,6,LEN(EG428)-6))&amp;")","*")</f>
        <v>*</v>
      </c>
      <c r="EH727" s="58" t="str">
        <f>IF(OR(EH318&lt;&gt;"*",EH375&lt;&gt;"*",EH428&lt;&gt;"*"),"Yes (" &amp; JoinAll(", ", MIDForgiving(EH318,6,LEN(EH318)-6), MIDForgiving(EH375,6,LEN(EH375)-6), MIDForgiving(EH428,6,LEN(EH428)-6))&amp;")","*")</f>
        <v>*</v>
      </c>
      <c r="EI727" s="58" t="str">
        <f>IF(OR(EI318&lt;&gt;"*",EI375&lt;&gt;"*",EI428&lt;&gt;"*"),"Yes (" &amp; JoinAll(", ", MIDForgiving(EI318,6,LEN(EI318)-6), MIDForgiving(EI375,6,LEN(EI375)-6), MIDForgiving(EI428,6,LEN(EI428)-6))&amp;")","*")</f>
        <v>*</v>
      </c>
      <c r="EJ727" s="58" t="str">
        <f>IF(OR(EJ318&lt;&gt;"*",EJ375&lt;&gt;"*",EJ428&lt;&gt;"*"),"Yes (" &amp; JoinAll(", ", MIDForgiving(EJ318,6,LEN(EJ318)-6), MIDForgiving(EJ375,6,LEN(EJ375)-6), MIDForgiving(EJ428,6,LEN(EJ428)-6))&amp;")","*")</f>
        <v>*</v>
      </c>
      <c r="EK727" s="58" t="str">
        <f>IF(OR(EK318&lt;&gt;"*",EK375&lt;&gt;"*",EK428&lt;&gt;"*"),"Yes (" &amp; JoinAll(", ", MIDForgiving(EK318,6,LEN(EK318)-6), MIDForgiving(EK375,6,LEN(EK375)-6), MIDForgiving(EK428,6,LEN(EK428)-6))&amp;")","*")</f>
        <v>*</v>
      </c>
      <c r="EL727" s="109"/>
      <c r="EM727" s="109"/>
    </row>
    <row r="728" spans="1:143" s="58" customFormat="1" ht="12.75" customHeight="1" x14ac:dyDescent="0.25">
      <c r="A728" s="5"/>
      <c r="B728" s="96"/>
      <c r="C728" s="96"/>
      <c r="D728" s="96"/>
      <c r="E728" s="96"/>
      <c r="F728" s="96" t="s">
        <v>3539</v>
      </c>
      <c r="G728" s="4" t="s">
        <v>379</v>
      </c>
      <c r="H728" s="18" t="s">
        <v>5</v>
      </c>
      <c r="I728" s="18"/>
      <c r="J728" s="58" t="str">
        <f>IF(OR(J319&lt;&gt;"*",J376&lt;&gt;"*",J429&lt;&gt;"*"),"Yes (" &amp; JoinAll(", ", MIDForgiving(J319,6,LEN(J319)-6), MIDForgiving(J376,6,LEN(J376)-6), MIDForgiving(J429,6,LEN(J429)-6))&amp;")","*")</f>
        <v>*</v>
      </c>
      <c r="K728" s="58" t="str">
        <f>IF(OR(K319&lt;&gt;"*",K376&lt;&gt;"*",K429&lt;&gt;"*"),"Yes (" &amp; JoinAll(", ", MIDForgiving(K319,6,LEN(K319)-6), MIDForgiving(K376,6,LEN(K376)-6), MIDForgiving(K429,6,LEN(K429)-6))&amp;")","*")</f>
        <v>*</v>
      </c>
      <c r="L728" s="58" t="str">
        <f>IF(OR(L319&lt;&gt;"*",L376&lt;&gt;"*",L429&lt;&gt;"*"),"Yes (" &amp; JoinAll(", ", MIDForgiving(L319,6,LEN(L319)-6), MIDForgiving(L376,6,LEN(L376)-6), MIDForgiving(L429,6,LEN(L429)-6))&amp;")","*")</f>
        <v>*</v>
      </c>
      <c r="M728" s="58" t="str">
        <f>IF(OR(M319&lt;&gt;"*",M376&lt;&gt;"*",M429&lt;&gt;"*"),"Yes (" &amp; JoinAll(", ", MIDForgiving(M319,6,LEN(M319)-6), MIDForgiving(M376,6,LEN(M376)-6), MIDForgiving(M429,6,LEN(M429)-6))&amp;")","*")</f>
        <v>*</v>
      </c>
      <c r="N728" s="58" t="str">
        <f>IF(OR(N319&lt;&gt;"*",N376&lt;&gt;"*",N429&lt;&gt;"*"),"Yes (" &amp; JoinAll(", ", MIDForgiving(N319,6,LEN(N319)-6), MIDForgiving(N376,6,LEN(N376)-6), MIDForgiving(N429,6,LEN(N429)-6))&amp;")","*")</f>
        <v>*</v>
      </c>
      <c r="O728" s="58" t="str">
        <f>IF(OR(O319&lt;&gt;"*",O376&lt;&gt;"*",O429&lt;&gt;"*"),"Yes (" &amp; JoinAll(", ", MIDForgiving(O319,6,LEN(O319)-6), MIDForgiving(O376,6,LEN(O376)-6), MIDForgiving(O429,6,LEN(O429)-6))&amp;")","*")</f>
        <v>*</v>
      </c>
      <c r="P728" s="58" t="str">
        <f>IF(OR(P319&lt;&gt;"*",P376&lt;&gt;"*",P429&lt;&gt;"*"),"Yes (" &amp; JoinAll(", ", MIDForgiving(P319,6,LEN(P319)-6), MIDForgiving(P376,6,LEN(P376)-6), MIDForgiving(P429,6,LEN(P429)-6))&amp;")","*")</f>
        <v>*</v>
      </c>
      <c r="Q728" s="58" t="str">
        <f>IF(OR(Q319&lt;&gt;"*",Q376&lt;&gt;"*",Q429&lt;&gt;"*"),"Yes (" &amp; JoinAll(", ", MIDForgiving(Q319,6,LEN(Q319)-6), MIDForgiving(Q376,6,LEN(Q376)-6), MIDForgiving(Q429,6,LEN(Q429)-6))&amp;")","*")</f>
        <v>*</v>
      </c>
      <c r="R728" s="58" t="str">
        <f>IF(OR(R319&lt;&gt;"*",R376&lt;&gt;"*",R429&lt;&gt;"*"),"Yes (" &amp; JoinAll(", ", MIDForgiving(R319,6,LEN(R319)-6), MIDForgiving(R376,6,LEN(R376)-6), MIDForgiving(R429,6,LEN(R429)-6))&amp;")","*")</f>
        <v>*</v>
      </c>
      <c r="S728" s="58" t="str">
        <f>IF(OR(S319&lt;&gt;"*",S376&lt;&gt;"*",S429&lt;&gt;"*"),"Yes (" &amp; JoinAll(", ", MIDForgiving(S319,6,LEN(S319)-6), MIDForgiving(S376,6,LEN(S376)-6), MIDForgiving(S429,6,LEN(S429)-6))&amp;")","*")</f>
        <v>*</v>
      </c>
      <c r="T728" s="58" t="str">
        <f>IF(OR(T319&lt;&gt;"*",T376&lt;&gt;"*",T429&lt;&gt;"*"),"Yes (" &amp; JoinAll(", ", MIDForgiving(T319,6,LEN(T319)-6), MIDForgiving(T376,6,LEN(T376)-6), MIDForgiving(T429,6,LEN(T429)-6))&amp;")","*")</f>
        <v>*</v>
      </c>
      <c r="U728" s="58" t="str">
        <f>IF(OR(U319&lt;&gt;"*",U376&lt;&gt;"*",U429&lt;&gt;"*"),"Yes (" &amp; JoinAll(", ", MIDForgiving(U319,6,LEN(U319)-6), MIDForgiving(U376,6,LEN(U376)-6), MIDForgiving(U429,6,LEN(U429)-6))&amp;")","*")</f>
        <v>*</v>
      </c>
      <c r="V728" s="58" t="str">
        <f>IF(OR(V319&lt;&gt;"*",V376&lt;&gt;"*",V429&lt;&gt;"*"),"Yes (" &amp; JoinAll(", ", MIDForgiving(V319,6,LEN(V319)-6), MIDForgiving(V376,6,LEN(V376)-6), MIDForgiving(V429,6,LEN(V429)-6))&amp;")","*")</f>
        <v>*</v>
      </c>
      <c r="W728" s="58" t="str">
        <f>IF(OR(W319&lt;&gt;"*",W376&lt;&gt;"*",W429&lt;&gt;"*"),"Yes (" &amp; JoinAll(", ", MIDForgiving(W319,6,LEN(W319)-6), MIDForgiving(W376,6,LEN(W376)-6), MIDForgiving(W429,6,LEN(W429)-6))&amp;")","*")</f>
        <v>*</v>
      </c>
      <c r="X728" s="58" t="str">
        <f>IF(OR(X319&lt;&gt;"*",X376&lt;&gt;"*",X429&lt;&gt;"*"),"Yes (" &amp; JoinAll(", ", MIDForgiving(X319,6,LEN(X319)-6), MIDForgiving(X376,6,LEN(X376)-6), MIDForgiving(X429,6,LEN(X429)-6))&amp;")","*")</f>
        <v>*</v>
      </c>
      <c r="Y728" s="58" t="str">
        <f>IF(OR(Y319&lt;&gt;"*",Y376&lt;&gt;"*",Y429&lt;&gt;"*"),"Yes (" &amp; JoinAll(", ", MIDForgiving(Y319,6,LEN(Y319)-6), MIDForgiving(Y376,6,LEN(Y376)-6), MIDForgiving(Y429,6,LEN(Y429)-6))&amp;")","*")</f>
        <v>*</v>
      </c>
      <c r="Z728" s="58" t="str">
        <f>IF(OR(Z319&lt;&gt;"*",Z376&lt;&gt;"*",Z429&lt;&gt;"*"),"Yes (" &amp; JoinAll(", ", MIDForgiving(Z319,6,LEN(Z319)-6), MIDForgiving(Z376,6,LEN(Z376)-6), MIDForgiving(Z429,6,LEN(Z429)-6))&amp;")","*")</f>
        <v>*</v>
      </c>
      <c r="AA728" s="58" t="str">
        <f>IF(OR(AA319&lt;&gt;"*",AA376&lt;&gt;"*",AA429&lt;&gt;"*"),"Yes (" &amp; JoinAll(", ", MIDForgiving(AA319,6,LEN(AA319)-6), MIDForgiving(AA376,6,LEN(AA376)-6), MIDForgiving(AA429,6,LEN(AA429)-6))&amp;")","*")</f>
        <v>*</v>
      </c>
      <c r="AB728" s="58" t="str">
        <f>IF(OR(AB319&lt;&gt;"*",AB376&lt;&gt;"*",AB429&lt;&gt;"*"),"Yes (" &amp; JoinAll(", ", MIDForgiving(AB319,6,LEN(AB319)-6), MIDForgiving(AB376,6,LEN(AB376)-6), MIDForgiving(AB429,6,LEN(AB429)-6))&amp;")","*")</f>
        <v>*</v>
      </c>
      <c r="AC728" s="58" t="str">
        <f>IF(OR(AC319&lt;&gt;"*",AC376&lt;&gt;"*",AC429&lt;&gt;"*"),"Yes (" &amp; JoinAll(", ", MIDForgiving(AC319,6,LEN(AC319)-6), MIDForgiving(AC376,6,LEN(AC376)-6), MIDForgiving(AC429,6,LEN(AC429)-6))&amp;")","*")</f>
        <v>*</v>
      </c>
      <c r="AD728" s="58" t="str">
        <f>IF(OR(AD319&lt;&gt;"*",AD376&lt;&gt;"*",AD429&lt;&gt;"*"),"Yes (" &amp; JoinAll(", ", MIDForgiving(AD319,6,LEN(AD319)-6), MIDForgiving(AD376,6,LEN(AD376)-6), MIDForgiving(AD429,6,LEN(AD429)-6))&amp;")","*")</f>
        <v>*</v>
      </c>
      <c r="AE728" s="58" t="str">
        <f>IF(OR(AE319&lt;&gt;"*",AE376&lt;&gt;"*",AE429&lt;&gt;"*"),"Yes (" &amp; JoinAll(", ", MIDForgiving(AE319,6,LEN(AE319)-6), MIDForgiving(AE376,6,LEN(AE376)-6), MIDForgiving(AE429,6,LEN(AE429)-6))&amp;")","*")</f>
        <v>*</v>
      </c>
      <c r="AF728" s="58" t="str">
        <f>IF(OR(AF319&lt;&gt;"*",AF376&lt;&gt;"*",AF429&lt;&gt;"*"),"Yes (" &amp; JoinAll(", ", MIDForgiving(AF319,6,LEN(AF319)-6), MIDForgiving(AF376,6,LEN(AF376)-6), MIDForgiving(AF429,6,LEN(AF429)-6))&amp;")","*")</f>
        <v>*</v>
      </c>
      <c r="AG728" s="58" t="str">
        <f>IF(OR(AG319&lt;&gt;"*",AG376&lt;&gt;"*",AG429&lt;&gt;"*"),"Yes (" &amp; JoinAll(", ", MIDForgiving(AG319,6,LEN(AG319)-6), MIDForgiving(AG376,6,LEN(AG376)-6), MIDForgiving(AG429,6,LEN(AG429)-6))&amp;")","*")</f>
        <v>*</v>
      </c>
      <c r="AH728" s="58" t="str">
        <f>IF(OR(AH319&lt;&gt;"*",AH376&lt;&gt;"*",AH429&lt;&gt;"*"),"Yes (" &amp; JoinAll(", ", MIDForgiving(AH319,6,LEN(AH319)-6), MIDForgiving(AH376,6,LEN(AH376)-6), MIDForgiving(AH429,6,LEN(AH429)-6))&amp;")","*")</f>
        <v>*</v>
      </c>
      <c r="AI728" s="58" t="str">
        <f>IF(OR(AI319&lt;&gt;"*",AI376&lt;&gt;"*",AI429&lt;&gt;"*"),"Yes (" &amp; JoinAll(", ", MIDForgiving(AI319,6,LEN(AI319)-6), MIDForgiving(AI376,6,LEN(AI376)-6), MIDForgiving(AI429,6,LEN(AI429)-6))&amp;")","*")</f>
        <v>*</v>
      </c>
      <c r="AJ728" s="58" t="str">
        <f>IF(OR(AJ319&lt;&gt;"*",AJ376&lt;&gt;"*",AJ429&lt;&gt;"*"),"Yes (" &amp; JoinAll(", ", MIDForgiving(AJ319,6,LEN(AJ319)-6), MIDForgiving(AJ376,6,LEN(AJ376)-6), MIDForgiving(AJ429,6,LEN(AJ429)-6))&amp;")","*")</f>
        <v>*</v>
      </c>
      <c r="AK728" s="58" t="str">
        <f>IF(OR(AK319&lt;&gt;"*",AK376&lt;&gt;"*",AK429&lt;&gt;"*"),"Yes (" &amp; JoinAll(", ", MIDForgiving(AK319,6,LEN(AK319)-6), MIDForgiving(AK376,6,LEN(AK376)-6), MIDForgiving(AK429,6,LEN(AK429)-6))&amp;")","*")</f>
        <v>*</v>
      </c>
      <c r="AL728" s="58" t="str">
        <f>IF(OR(AL319&lt;&gt;"*",AL376&lt;&gt;"*",AL429&lt;&gt;"*"),"Yes (" &amp; JoinAll(", ", MIDForgiving(AL319,6,LEN(AL319)-6), MIDForgiving(AL376,6,LEN(AL376)-6), MIDForgiving(AL429,6,LEN(AL429)-6))&amp;")","*")</f>
        <v>*</v>
      </c>
      <c r="AM728" s="58" t="str">
        <f>IF(OR(AM319&lt;&gt;"*",AM376&lt;&gt;"*",AM429&lt;&gt;"*"),"Yes (" &amp; JoinAll(", ", MIDForgiving(AM319,6,LEN(AM319)-6), MIDForgiving(AM376,6,LEN(AM376)-6), MIDForgiving(AM429,6,LEN(AM429)-6))&amp;")","*")</f>
        <v>*</v>
      </c>
      <c r="AN728" s="58" t="str">
        <f>IF(OR(AN319&lt;&gt;"*",AN376&lt;&gt;"*",AN429&lt;&gt;"*"),"Yes (" &amp; JoinAll(", ", MIDForgiving(AN319,6,LEN(AN319)-6), MIDForgiving(AN376,6,LEN(AN376)-6), MIDForgiving(AN429,6,LEN(AN429)-6))&amp;")","*")</f>
        <v>*</v>
      </c>
      <c r="AO728" s="58" t="str">
        <f>IF(OR(AO319&lt;&gt;"*",AO376&lt;&gt;"*",AO429&lt;&gt;"*"),"Yes (" &amp; JoinAll(", ", MIDForgiving(AO319,6,LEN(AO319)-6), MIDForgiving(AO376,6,LEN(AO376)-6), MIDForgiving(AO429,6,LEN(AO429)-6))&amp;")","*")</f>
        <v>*</v>
      </c>
      <c r="AP728" s="58" t="str">
        <f>IF(OR(AP319&lt;&gt;"*",AP376&lt;&gt;"*",AP429&lt;&gt;"*"),"Yes (" &amp; JoinAll(", ", MIDForgiving(AP319,6,LEN(AP319)-6), MIDForgiving(AP376,6,LEN(AP376)-6), MIDForgiving(AP429,6,LEN(AP429)-6))&amp;")","*")</f>
        <v>*</v>
      </c>
      <c r="AQ728" s="58" t="str">
        <f>IF(OR(AQ319&lt;&gt;"*",AQ376&lt;&gt;"*",AQ429&lt;&gt;"*"),"Yes (" &amp; JoinAll(", ", MIDForgiving(AQ319,6,LEN(AQ319)-6), MIDForgiving(AQ376,6,LEN(AQ376)-6), MIDForgiving(AQ429,6,LEN(AQ429)-6))&amp;")","*")</f>
        <v>*</v>
      </c>
      <c r="AR728" s="58" t="str">
        <f>IF(OR(AR319&lt;&gt;"*",AR376&lt;&gt;"*",AR429&lt;&gt;"*"),"Yes (" &amp; JoinAll(", ", MIDForgiving(AR319,6,LEN(AR319)-6), MIDForgiving(AR376,6,LEN(AR376)-6), MIDForgiving(AR429,6,LEN(AR429)-6))&amp;")","*")</f>
        <v>*</v>
      </c>
      <c r="AS728" s="58" t="str">
        <f>IF(OR(AS319&lt;&gt;"*",AS376&lt;&gt;"*",AS429&lt;&gt;"*"),"Yes (" &amp; JoinAll(", ", MIDForgiving(AS319,6,LEN(AS319)-6), MIDForgiving(AS376,6,LEN(AS376)-6), MIDForgiving(AS429,6,LEN(AS429)-6))&amp;")","*")</f>
        <v>*</v>
      </c>
      <c r="AT728" s="58" t="str">
        <f>IF(OR(AT319&lt;&gt;"*",AT376&lt;&gt;"*",AT429&lt;&gt;"*"),"Yes (" &amp; JoinAll(", ", MIDForgiving(AT319,6,LEN(AT319)-6), MIDForgiving(AT376,6,LEN(AT376)-6), MIDForgiving(AT429,6,LEN(AT429)-6))&amp;")","*")</f>
        <v>*</v>
      </c>
      <c r="AU728" s="58" t="str">
        <f>IF(OR(AU319&lt;&gt;"*",AU376&lt;&gt;"*",AU429&lt;&gt;"*"),"Yes (" &amp; JoinAll(", ", MIDForgiving(AU319,6,LEN(AU319)-6), MIDForgiving(AU376,6,LEN(AU376)-6), MIDForgiving(AU429,6,LEN(AU429)-6))&amp;")","*")</f>
        <v>*</v>
      </c>
      <c r="AV728" s="58" t="str">
        <f>IF(OR(AV319&lt;&gt;"*",AV376&lt;&gt;"*",AV429&lt;&gt;"*"),"Yes (" &amp; JoinAll(", ", MIDForgiving(AV319,6,LEN(AV319)-6), MIDForgiving(AV376,6,LEN(AV376)-6), MIDForgiving(AV429,6,LEN(AV429)-6))&amp;")","*")</f>
        <v>*</v>
      </c>
      <c r="AW728" s="58" t="str">
        <f>IF(OR(AW319&lt;&gt;"*",AW376&lt;&gt;"*",AW429&lt;&gt;"*"),"Yes (" &amp; JoinAll(", ", MIDForgiving(AW319,6,LEN(AW319)-6), MIDForgiving(AW376,6,LEN(AW376)-6), MIDForgiving(AW429,6,LEN(AW429)-6))&amp;")","*")</f>
        <v>*</v>
      </c>
      <c r="AX728" s="58" t="str">
        <f>IF(OR(AX319&lt;&gt;"*",AX376&lt;&gt;"*",AX429&lt;&gt;"*"),"Yes (" &amp; JoinAll(", ", MIDForgiving(AX319,6,LEN(AX319)-6), MIDForgiving(AX376,6,LEN(AX376)-6), MIDForgiving(AX429,6,LEN(AX429)-6))&amp;")","*")</f>
        <v>*</v>
      </c>
      <c r="AY728" s="58" t="str">
        <f>IF(OR(AY319&lt;&gt;"*",AY376&lt;&gt;"*",AY429&lt;&gt;"*"),"Yes (" &amp; JoinAll(", ", MIDForgiving(AY319,6,LEN(AY319)-6), MIDForgiving(AY376,6,LEN(AY376)-6), MIDForgiving(AY429,6,LEN(AY429)-6))&amp;")","*")</f>
        <v>*</v>
      </c>
      <c r="AZ728" s="58" t="str">
        <f>IF(OR(AZ319&lt;&gt;"*",AZ376&lt;&gt;"*",AZ429&lt;&gt;"*"),"Yes (" &amp; JoinAll(", ", MIDForgiving(AZ319,6,LEN(AZ319)-6), MIDForgiving(AZ376,6,LEN(AZ376)-6), MIDForgiving(AZ429,6,LEN(AZ429)-6))&amp;")","*")</f>
        <v>*</v>
      </c>
      <c r="BA728" s="58" t="str">
        <f>IF(OR(BA319&lt;&gt;"*",BA376&lt;&gt;"*",BA429&lt;&gt;"*"),"Yes (" &amp; JoinAll(", ", MIDForgiving(BA319,6,LEN(BA319)-6), MIDForgiving(BA376,6,LEN(BA376)-6), MIDForgiving(BA429,6,LEN(BA429)-6))&amp;")","*")</f>
        <v>*</v>
      </c>
      <c r="BB728" s="58" t="str">
        <f>IF(OR(BB319&lt;&gt;"*",BB376&lt;&gt;"*",BB429&lt;&gt;"*"),"Yes (" &amp; JoinAll(", ", MIDForgiving(BB319,6,LEN(BB319)-6), MIDForgiving(BB376,6,LEN(BB376)-6), MIDForgiving(BB429,6,LEN(BB429)-6))&amp;")","*")</f>
        <v>*</v>
      </c>
      <c r="BC728" s="58" t="str">
        <f>IF(OR(BC319&lt;&gt;"*",BC376&lt;&gt;"*",BC429&lt;&gt;"*"),"Yes (" &amp; JoinAll(", ", MIDForgiving(BC319,6,LEN(BC319)-6), MIDForgiving(BC376,6,LEN(BC376)-6), MIDForgiving(BC429,6,LEN(BC429)-6))&amp;")","*")</f>
        <v>*</v>
      </c>
      <c r="BD728" s="58" t="str">
        <f>IF(OR(BD319&lt;&gt;"*",BD376&lt;&gt;"*",BD429&lt;&gt;"*"),"Yes (" &amp; JoinAll(", ", MIDForgiving(BD319,6,LEN(BD319)-6), MIDForgiving(BD376,6,LEN(BD376)-6), MIDForgiving(BD429,6,LEN(BD429)-6))&amp;")","*")</f>
        <v>*</v>
      </c>
      <c r="BE728" s="58" t="str">
        <f>IF(OR(BE319&lt;&gt;"*",BE376&lt;&gt;"*",BE429&lt;&gt;"*"),"Yes (" &amp; JoinAll(", ", MIDForgiving(BE319,6,LEN(BE319)-6), MIDForgiving(BE376,6,LEN(BE376)-6), MIDForgiving(BE429,6,LEN(BE429)-6))&amp;")","*")</f>
        <v>*</v>
      </c>
      <c r="BF728" s="58" t="str">
        <f>IF(OR(BF319&lt;&gt;"*",BF376&lt;&gt;"*",BF429&lt;&gt;"*"),"Yes (" &amp; JoinAll(", ", MIDForgiving(BF319,6,LEN(BF319)-6), MIDForgiving(BF376,6,LEN(BF376)-6), MIDForgiving(BF429,6,LEN(BF429)-6))&amp;")","*")</f>
        <v>*</v>
      </c>
      <c r="BG728" s="58" t="str">
        <f>IF(OR(BG319&lt;&gt;"*",BG376&lt;&gt;"*",BG429&lt;&gt;"*"),"Yes (" &amp; JoinAll(", ", MIDForgiving(BG319,6,LEN(BG319)-6), MIDForgiving(BG376,6,LEN(BG376)-6), MIDForgiving(BG429,6,LEN(BG429)-6))&amp;")","*")</f>
        <v>*</v>
      </c>
      <c r="BH728" s="58" t="str">
        <f>IF(OR(BH319&lt;&gt;"*",BH376&lt;&gt;"*",BH429&lt;&gt;"*"),"Yes (" &amp; JoinAll(", ", MIDForgiving(BH319,6,LEN(BH319)-6), MIDForgiving(BH376,6,LEN(BH376)-6), MIDForgiving(BH429,6,LEN(BH429)-6))&amp;")","*")</f>
        <v>*</v>
      </c>
      <c r="BI728" s="58" t="str">
        <f>IF(OR(BI319&lt;&gt;"*",BI376&lt;&gt;"*",BI429&lt;&gt;"*"),"Yes (" &amp; JoinAll(", ", MIDForgiving(BI319,6,LEN(BI319)-6), MIDForgiving(BI376,6,LEN(BI376)-6), MIDForgiving(BI429,6,LEN(BI429)-6))&amp;")","*")</f>
        <v>*</v>
      </c>
      <c r="BJ728" s="58" t="str">
        <f>IF(OR(BJ319&lt;&gt;"*",BJ376&lt;&gt;"*",BJ429&lt;&gt;"*"),"Yes (" &amp; JoinAll(", ", MIDForgiving(BJ319,6,LEN(BJ319)-6), MIDForgiving(BJ376,6,LEN(BJ376)-6), MIDForgiving(BJ429,6,LEN(BJ429)-6))&amp;")","*")</f>
        <v>*</v>
      </c>
      <c r="BK728" s="58" t="str">
        <f>IF(OR(BK319&lt;&gt;"*",BK376&lt;&gt;"*",BK429&lt;&gt;"*"),"Yes (" &amp; JoinAll(", ", MIDForgiving(BK319,6,LEN(BK319)-6), MIDForgiving(BK376,6,LEN(BK376)-6), MIDForgiving(BK429,6,LEN(BK429)-6))&amp;")","*")</f>
        <v>*</v>
      </c>
      <c r="BL728" s="58" t="str">
        <f>IF(OR(BL319&lt;&gt;"*",BL376&lt;&gt;"*",BL429&lt;&gt;"*"),"Yes (" &amp; JoinAll(", ", MIDForgiving(BL319,6,LEN(BL319)-6), MIDForgiving(BL376,6,LEN(BL376)-6), MIDForgiving(BL429,6,LEN(BL429)-6))&amp;")","*")</f>
        <v>*</v>
      </c>
      <c r="BM728" s="58" t="str">
        <f>IF(OR(BM319&lt;&gt;"*",BM376&lt;&gt;"*",BM429&lt;&gt;"*"),"Yes (" &amp; JoinAll(", ", MIDForgiving(BM319,6,LEN(BM319)-6), MIDForgiving(BM376,6,LEN(BM376)-6), MIDForgiving(BM429,6,LEN(BM429)-6))&amp;")","*")</f>
        <v>*</v>
      </c>
      <c r="BN728" s="58" t="str">
        <f>IF(OR(BN319&lt;&gt;"*",BN376&lt;&gt;"*",BN429&lt;&gt;"*"),"Yes (" &amp; JoinAll(", ", MIDForgiving(BN319,6,LEN(BN319)-6), MIDForgiving(BN376,6,LEN(BN376)-6), MIDForgiving(BN429,6,LEN(BN429)-6))&amp;")","*")</f>
        <v>*</v>
      </c>
      <c r="BO728" s="58" t="str">
        <f>IF(OR(BO319&lt;&gt;"*",BO376&lt;&gt;"*",BO429&lt;&gt;"*"),"Yes (" &amp; JoinAll(", ", MIDForgiving(BO319,6,LEN(BO319)-6), MIDForgiving(BO376,6,LEN(BO376)-6), MIDForgiving(BO429,6,LEN(BO429)-6))&amp;")","*")</f>
        <v>*</v>
      </c>
      <c r="BP728" s="58" t="str">
        <f>IF(OR(BP319&lt;&gt;"*",BP376&lt;&gt;"*",BP429&lt;&gt;"*"),"Yes (" &amp; JoinAll(", ", MIDForgiving(BP319,6,LEN(BP319)-6), MIDForgiving(BP376,6,LEN(BP376)-6), MIDForgiving(BP429,6,LEN(BP429)-6))&amp;")","*")</f>
        <v>*</v>
      </c>
      <c r="BQ728" s="58" t="str">
        <f>IF(OR(BQ319&lt;&gt;"*",BQ376&lt;&gt;"*",BQ429&lt;&gt;"*"),"Yes (" &amp; JoinAll(", ", MIDForgiving(BQ319,6,LEN(BQ319)-6), MIDForgiving(BQ376,6,LEN(BQ376)-6), MIDForgiving(BQ429,6,LEN(BQ429)-6))&amp;")","*")</f>
        <v>*</v>
      </c>
      <c r="BR728" s="58" t="str">
        <f>IF(OR(BR319&lt;&gt;"*",BR376&lt;&gt;"*",BR429&lt;&gt;"*"),"Yes (" &amp; JoinAll(", ", MIDForgiving(BR319,6,LEN(BR319)-6), MIDForgiving(BR376,6,LEN(BR376)-6), MIDForgiving(BR429,6,LEN(BR429)-6))&amp;")","*")</f>
        <v>*</v>
      </c>
      <c r="BS728" s="58" t="str">
        <f>IF(OR(BS319&lt;&gt;"*",BS376&lt;&gt;"*",BS429&lt;&gt;"*"),"Yes (" &amp; JoinAll(", ", MIDForgiving(BS319,6,LEN(BS319)-6), MIDForgiving(BS376,6,LEN(BS376)-6), MIDForgiving(BS429,6,LEN(BS429)-6))&amp;")","*")</f>
        <v>*</v>
      </c>
      <c r="BT728" s="58" t="str">
        <f>IF(OR(BT319&lt;&gt;"*",BT376&lt;&gt;"*",BT429&lt;&gt;"*"),"Yes (" &amp; JoinAll(", ", MIDForgiving(BT319,6,LEN(BT319)-6), MIDForgiving(BT376,6,LEN(BT376)-6), MIDForgiving(BT429,6,LEN(BT429)-6))&amp;")","*")</f>
        <v>*</v>
      </c>
      <c r="BU728" s="58" t="str">
        <f>IF(OR(BU319&lt;&gt;"*",BU376&lt;&gt;"*",BU429&lt;&gt;"*"),"Yes (" &amp; JoinAll(", ", MIDForgiving(BU319,6,LEN(BU319)-6), MIDForgiving(BU376,6,LEN(BU376)-6), MIDForgiving(BU429,6,LEN(BU429)-6))&amp;")","*")</f>
        <v>*</v>
      </c>
      <c r="BV728" s="58" t="str">
        <f>IF(OR(BV319&lt;&gt;"*",BV376&lt;&gt;"*",BV429&lt;&gt;"*"),"Yes (" &amp; JoinAll(", ", MIDForgiving(BV319,6,LEN(BV319)-6), MIDForgiving(BV376,6,LEN(BV376)-6), MIDForgiving(BV429,6,LEN(BV429)-6))&amp;")","*")</f>
        <v>*</v>
      </c>
      <c r="BW728" s="58" t="str">
        <f>IF(OR(BW319&lt;&gt;"*",BW376&lt;&gt;"*",BW429&lt;&gt;"*"),"Yes (" &amp; JoinAll(", ", MIDForgiving(BW319,6,LEN(BW319)-6), MIDForgiving(BW376,6,LEN(BW376)-6), MIDForgiving(BW429,6,LEN(BW429)-6))&amp;")","*")</f>
        <v>*</v>
      </c>
      <c r="BX728" s="58" t="str">
        <f>IF(OR(BX319&lt;&gt;"*",BX376&lt;&gt;"*",BX429&lt;&gt;"*"),"Yes (" &amp; JoinAll(", ", MIDForgiving(BX319,6,LEN(BX319)-6), MIDForgiving(BX376,6,LEN(BX376)-6), MIDForgiving(BX429,6,LEN(BX429)-6))&amp;")","*")</f>
        <v>*</v>
      </c>
      <c r="BY728" s="58" t="str">
        <f>IF(OR(BY319&lt;&gt;"*",BY376&lt;&gt;"*",BY429&lt;&gt;"*"),"Yes (" &amp; JoinAll(", ", MIDForgiving(BY319,6,LEN(BY319)-6), MIDForgiving(BY376,6,LEN(BY376)-6), MIDForgiving(BY429,6,LEN(BY429)-6))&amp;")","*")</f>
        <v>*</v>
      </c>
      <c r="BZ728" s="58" t="str">
        <f>IF(OR(BZ319&lt;&gt;"*",BZ376&lt;&gt;"*",BZ429&lt;&gt;"*"),"Yes (" &amp; JoinAll(", ", MIDForgiving(BZ319,6,LEN(BZ319)-6), MIDForgiving(BZ376,6,LEN(BZ376)-6), MIDForgiving(BZ429,6,LEN(BZ429)-6))&amp;")","*")</f>
        <v>*</v>
      </c>
      <c r="CA728" s="58" t="str">
        <f>IF(OR(CA319&lt;&gt;"*",CA376&lt;&gt;"*",CA429&lt;&gt;"*"),"Yes (" &amp; JoinAll(", ", MIDForgiving(CA319,6,LEN(CA319)-6), MIDForgiving(CA376,6,LEN(CA376)-6), MIDForgiving(CA429,6,LEN(CA429)-6))&amp;")","*")</f>
        <v>*</v>
      </c>
      <c r="CB728" s="58" t="str">
        <f>IF(OR(CB319&lt;&gt;"*",CB376&lt;&gt;"*",CB429&lt;&gt;"*"),"Yes (" &amp; JoinAll(", ", MIDForgiving(CB319,6,LEN(CB319)-6), MIDForgiving(CB376,6,LEN(CB376)-6), MIDForgiving(CB429,6,LEN(CB429)-6))&amp;")","*")</f>
        <v>*</v>
      </c>
      <c r="CC728" s="58" t="str">
        <f>IF(OR(CC319&lt;&gt;"*",CC376&lt;&gt;"*",CC429&lt;&gt;"*"),"Yes (" &amp; JoinAll(", ", MIDForgiving(CC319,6,LEN(CC319)-6), MIDForgiving(CC376,6,LEN(CC376)-6), MIDForgiving(CC429,6,LEN(CC429)-6))&amp;")","*")</f>
        <v>*</v>
      </c>
      <c r="CD728" s="58" t="str">
        <f>IF(OR(CD319&lt;&gt;"*",CD376&lt;&gt;"*",CD429&lt;&gt;"*"),"Yes (" &amp; JoinAll(", ", MIDForgiving(CD319,6,LEN(CD319)-6), MIDForgiving(CD376,6,LEN(CD376)-6), MIDForgiving(CD429,6,LEN(CD429)-6))&amp;")","*")</f>
        <v>*</v>
      </c>
      <c r="CE728" s="58" t="str">
        <f>IF(OR(CE319&lt;&gt;"*",CE376&lt;&gt;"*",CE429&lt;&gt;"*"),"Yes (" &amp; JoinAll(", ", MIDForgiving(CE319,6,LEN(CE319)-6), MIDForgiving(CE376,6,LEN(CE376)-6), MIDForgiving(CE429,6,LEN(CE429)-6))&amp;")","*")</f>
        <v>*</v>
      </c>
      <c r="CF728" s="58" t="str">
        <f>IF(OR(CF319&lt;&gt;"*",CF376&lt;&gt;"*",CF429&lt;&gt;"*"),"Yes (" &amp; JoinAll(", ", MIDForgiving(CF319,6,LEN(CF319)-6), MIDForgiving(CF376,6,LEN(CF376)-6), MIDForgiving(CF429,6,LEN(CF429)-6))&amp;")","*")</f>
        <v>*</v>
      </c>
      <c r="CG728" s="58" t="str">
        <f>IF(OR(CG319&lt;&gt;"*",CG376&lt;&gt;"*",CG429&lt;&gt;"*"),"Yes (" &amp; JoinAll(", ", MIDForgiving(CG319,6,LEN(CG319)-6), MIDForgiving(CG376,6,LEN(CG376)-6), MIDForgiving(CG429,6,LEN(CG429)-6))&amp;")","*")</f>
        <v>*</v>
      </c>
      <c r="CH728" s="58" t="str">
        <f>IF(OR(CH319&lt;&gt;"*",CH376&lt;&gt;"*",CH429&lt;&gt;"*"),"Yes (" &amp; JoinAll(", ", MIDForgiving(CH319,6,LEN(CH319)-6), MIDForgiving(CH376,6,LEN(CH376)-6), MIDForgiving(CH429,6,LEN(CH429)-6))&amp;")","*")</f>
        <v>*</v>
      </c>
      <c r="CI728" s="58" t="str">
        <f>IF(OR(CI319&lt;&gt;"*",CI376&lt;&gt;"*",CI429&lt;&gt;"*"),"Yes (" &amp; JoinAll(", ", MIDForgiving(CI319,6,LEN(CI319)-6), MIDForgiving(CI376,6,LEN(CI376)-6), MIDForgiving(CI429,6,LEN(CI429)-6))&amp;")","*")</f>
        <v>*</v>
      </c>
      <c r="CJ728" s="58" t="str">
        <f>IF(OR(CJ319&lt;&gt;"*",CJ376&lt;&gt;"*",CJ429&lt;&gt;"*"),"Yes (" &amp; JoinAll(", ", MIDForgiving(CJ319,6,LEN(CJ319)-6), MIDForgiving(CJ376,6,LEN(CJ376)-6), MIDForgiving(CJ429,6,LEN(CJ429)-6))&amp;")","*")</f>
        <v>*</v>
      </c>
      <c r="CK728" s="58" t="str">
        <f>IF(OR(CK319&lt;&gt;"*",CK376&lt;&gt;"*",CK429&lt;&gt;"*"),"Yes (" &amp; JoinAll(", ", MIDForgiving(CK319,6,LEN(CK319)-6), MIDForgiving(CK376,6,LEN(CK376)-6), MIDForgiving(CK429,6,LEN(CK429)-6))&amp;")","*")</f>
        <v>*</v>
      </c>
      <c r="CL728" s="58" t="str">
        <f>IF(OR(CL319&lt;&gt;"*",CL376&lt;&gt;"*",CL429&lt;&gt;"*"),"Yes (" &amp; JoinAll(", ", MIDForgiving(CL319,6,LEN(CL319)-6), MIDForgiving(CL376,6,LEN(CL376)-6), MIDForgiving(CL429,6,LEN(CL429)-6))&amp;")","*")</f>
        <v>*</v>
      </c>
      <c r="CM728" s="58" t="str">
        <f>IF(OR(CM319&lt;&gt;"*",CM376&lt;&gt;"*",CM429&lt;&gt;"*"),"Yes (" &amp; JoinAll(", ", MIDForgiving(CM319,6,LEN(CM319)-6), MIDForgiving(CM376,6,LEN(CM376)-6), MIDForgiving(CM429,6,LEN(CM429)-6))&amp;")","*")</f>
        <v>*</v>
      </c>
      <c r="CN728" s="58" t="str">
        <f>IF(OR(CN319&lt;&gt;"*",CN376&lt;&gt;"*",CN429&lt;&gt;"*"),"Yes (" &amp; JoinAll(", ", MIDForgiving(CN319,6,LEN(CN319)-6), MIDForgiving(CN376,6,LEN(CN376)-6), MIDForgiving(CN429,6,LEN(CN429)-6))&amp;")","*")</f>
        <v>*</v>
      </c>
      <c r="CO728" s="58" t="str">
        <f>IF(OR(CO319&lt;&gt;"*",CO376&lt;&gt;"*",CO429&lt;&gt;"*"),"Yes (" &amp; JoinAll(", ", MIDForgiving(CO319,6,LEN(CO319)-6), MIDForgiving(CO376,6,LEN(CO376)-6), MIDForgiving(CO429,6,LEN(CO429)-6))&amp;")","*")</f>
        <v>*</v>
      </c>
      <c r="CP728" s="58" t="str">
        <f>IF(OR(CP319&lt;&gt;"*",CP376&lt;&gt;"*",CP429&lt;&gt;"*"),"Yes (" &amp; JoinAll(", ", MIDForgiving(CP319,6,LEN(CP319)-6), MIDForgiving(CP376,6,LEN(CP376)-6), MIDForgiving(CP429,6,LEN(CP429)-6))&amp;")","*")</f>
        <v>*</v>
      </c>
      <c r="CQ728" s="58" t="str">
        <f>IF(OR(CQ319&lt;&gt;"*",CQ376&lt;&gt;"*",CQ429&lt;&gt;"*"),"Yes (" &amp; JoinAll(", ", MIDForgiving(CQ319,6,LEN(CQ319)-6), MIDForgiving(CQ376,6,LEN(CQ376)-6), MIDForgiving(CQ429,6,LEN(CQ429)-6))&amp;")","*")</f>
        <v>*</v>
      </c>
      <c r="CR728" s="58" t="str">
        <f>IF(OR(CR319&lt;&gt;"*",CR376&lt;&gt;"*",CR429&lt;&gt;"*"),"Yes (" &amp; JoinAll(", ", MIDForgiving(CR319,6,LEN(CR319)-6), MIDForgiving(CR376,6,LEN(CR376)-6), MIDForgiving(CR429,6,LEN(CR429)-6))&amp;")","*")</f>
        <v>*</v>
      </c>
      <c r="CS728" s="58" t="str">
        <f>IF(OR(CS319&lt;&gt;"*",CS376&lt;&gt;"*",CS429&lt;&gt;"*"),"Yes (" &amp; JoinAll(", ", MIDForgiving(CS319,6,LEN(CS319)-6), MIDForgiving(CS376,6,LEN(CS376)-6), MIDForgiving(CS429,6,LEN(CS429)-6))&amp;")","*")</f>
        <v>*</v>
      </c>
      <c r="CT728" s="58" t="str">
        <f>IF(OR(CT319&lt;&gt;"*",CT376&lt;&gt;"*",CT429&lt;&gt;"*"),"Yes (" &amp; JoinAll(", ", MIDForgiving(CT319,6,LEN(CT319)-6), MIDForgiving(CT376,6,LEN(CT376)-6), MIDForgiving(CT429,6,LEN(CT429)-6))&amp;")","*")</f>
        <v>*</v>
      </c>
      <c r="CU728" s="58" t="str">
        <f>IF(OR(CU319&lt;&gt;"*",CU376&lt;&gt;"*",CU429&lt;&gt;"*"),"Yes (" &amp; JoinAll(", ", MIDForgiving(CU319,6,LEN(CU319)-6), MIDForgiving(CU376,6,LEN(CU376)-6), MIDForgiving(CU429,6,LEN(CU429)-6))&amp;")","*")</f>
        <v>*</v>
      </c>
      <c r="CV728" s="58" t="str">
        <f>IF(OR(CV319&lt;&gt;"*",CV376&lt;&gt;"*",CV429&lt;&gt;"*"),"Yes (" &amp; JoinAll(", ", MIDForgiving(CV319,6,LEN(CV319)-6), MIDForgiving(CV376,6,LEN(CV376)-6), MIDForgiving(CV429,6,LEN(CV429)-6))&amp;")","*")</f>
        <v>*</v>
      </c>
      <c r="CW728" s="58" t="str">
        <f>IF(OR(CW319&lt;&gt;"*",CW376&lt;&gt;"*",CW429&lt;&gt;"*"),"Yes (" &amp; JoinAll(", ", MIDForgiving(CW319,6,LEN(CW319)-6), MIDForgiving(CW376,6,LEN(CW376)-6), MIDForgiving(CW429,6,LEN(CW429)-6))&amp;")","*")</f>
        <v>*</v>
      </c>
      <c r="CX728" s="58" t="str">
        <f>IF(OR(CX319&lt;&gt;"*",CX376&lt;&gt;"*",CX429&lt;&gt;"*"),"Yes (" &amp; JoinAll(", ", MIDForgiving(CX319,6,LEN(CX319)-6), MIDForgiving(CX376,6,LEN(CX376)-6), MIDForgiving(CX429,6,LEN(CX429)-6))&amp;")","*")</f>
        <v>*</v>
      </c>
      <c r="CY728" s="58" t="str">
        <f>IF(OR(CY319&lt;&gt;"*",CY376&lt;&gt;"*",CY429&lt;&gt;"*"),"Yes (" &amp; JoinAll(", ", MIDForgiving(CY319,6,LEN(CY319)-6), MIDForgiving(CY376,6,LEN(CY376)-6), MIDForgiving(CY429,6,LEN(CY429)-6))&amp;")","*")</f>
        <v>*</v>
      </c>
      <c r="CZ728" s="58" t="str">
        <f>IF(OR(CZ319&lt;&gt;"*",CZ376&lt;&gt;"*",CZ429&lt;&gt;"*"),"Yes (" &amp; JoinAll(", ", MIDForgiving(CZ319,6,LEN(CZ319)-6), MIDForgiving(CZ376,6,LEN(CZ376)-6), MIDForgiving(CZ429,6,LEN(CZ429)-6))&amp;")","*")</f>
        <v>*</v>
      </c>
      <c r="DA728" s="58" t="str">
        <f>IF(OR(DA319&lt;&gt;"*",DA376&lt;&gt;"*",DA429&lt;&gt;"*"),"Yes (" &amp; JoinAll(", ", MIDForgiving(DA319,6,LEN(DA319)-6), MIDForgiving(DA376,6,LEN(DA376)-6), MIDForgiving(DA429,6,LEN(DA429)-6))&amp;")","*")</f>
        <v>*</v>
      </c>
      <c r="DB728" s="58" t="str">
        <f>IF(OR(DB319&lt;&gt;"*",DB376&lt;&gt;"*",DB429&lt;&gt;"*"),"Yes (" &amp; JoinAll(", ", MIDForgiving(DB319,6,LEN(DB319)-6), MIDForgiving(DB376,6,LEN(DB376)-6), MIDForgiving(DB429,6,LEN(DB429)-6))&amp;")","*")</f>
        <v>*</v>
      </c>
      <c r="DC728" s="58" t="str">
        <f>IF(OR(DC319&lt;&gt;"*",DC376&lt;&gt;"*",DC429&lt;&gt;"*"),"Yes (" &amp; JoinAll(", ", MIDForgiving(DC319,6,LEN(DC319)-6), MIDForgiving(DC376,6,LEN(DC376)-6), MIDForgiving(DC429,6,LEN(DC429)-6))&amp;")","*")</f>
        <v>*</v>
      </c>
      <c r="DD728" s="58" t="str">
        <f>IF(OR(DD319&lt;&gt;"*",DD376&lt;&gt;"*",DD429&lt;&gt;"*"),"Yes (" &amp; JoinAll(", ", MIDForgiving(DD319,6,LEN(DD319)-6), MIDForgiving(DD376,6,LEN(DD376)-6), MIDForgiving(DD429,6,LEN(DD429)-6))&amp;")","*")</f>
        <v>*</v>
      </c>
      <c r="DE728" s="58" t="str">
        <f>IF(OR(DE319&lt;&gt;"*",DE376&lt;&gt;"*",DE429&lt;&gt;"*"),"Yes (" &amp; JoinAll(", ", MIDForgiving(DE319,6,LEN(DE319)-6), MIDForgiving(DE376,6,LEN(DE376)-6), MIDForgiving(DE429,6,LEN(DE429)-6))&amp;")","*")</f>
        <v>*</v>
      </c>
      <c r="DF728" s="58" t="str">
        <f>IF(OR(DF319&lt;&gt;"*",DF376&lt;&gt;"*",DF429&lt;&gt;"*"),"Yes (" &amp; JoinAll(", ", MIDForgiving(DF319,6,LEN(DF319)-6), MIDForgiving(DF376,6,LEN(DF376)-6), MIDForgiving(DF429,6,LEN(DF429)-6))&amp;")","*")</f>
        <v>*</v>
      </c>
      <c r="DG728" s="58" t="str">
        <f>IF(OR(DG319&lt;&gt;"*",DG376&lt;&gt;"*",DG429&lt;&gt;"*"),"Yes (" &amp; JoinAll(", ", MIDForgiving(DG319,6,LEN(DG319)-6), MIDForgiving(DG376,6,LEN(DG376)-6), MIDForgiving(DG429,6,LEN(DG429)-6))&amp;")","*")</f>
        <v>*</v>
      </c>
      <c r="DH728" s="58" t="str">
        <f>IF(OR(DH319&lt;&gt;"*",DH376&lt;&gt;"*",DH429&lt;&gt;"*"),"Yes (" &amp; JoinAll(", ", MIDForgiving(DH319,6,LEN(DH319)-6), MIDForgiving(DH376,6,LEN(DH376)-6), MIDForgiving(DH429,6,LEN(DH429)-6))&amp;")","*")</f>
        <v>*</v>
      </c>
      <c r="DI728" s="58" t="str">
        <f>IF(OR(DI319&lt;&gt;"*",DI376&lt;&gt;"*",DI429&lt;&gt;"*"),"Yes (" &amp; JoinAll(", ", MIDForgiving(DI319,6,LEN(DI319)-6), MIDForgiving(DI376,6,LEN(DI376)-6), MIDForgiving(DI429,6,LEN(DI429)-6))&amp;")","*")</f>
        <v>*</v>
      </c>
      <c r="DJ728" s="58" t="str">
        <f>IF(OR(DJ319&lt;&gt;"*",DJ376&lt;&gt;"*",DJ429&lt;&gt;"*"),"Yes (" &amp; JoinAll(", ", MIDForgiving(DJ319,6,LEN(DJ319)-6), MIDForgiving(DJ376,6,LEN(DJ376)-6), MIDForgiving(DJ429,6,LEN(DJ429)-6))&amp;")","*")</f>
        <v>*</v>
      </c>
      <c r="DK728" s="58" t="str">
        <f>IF(OR(DK319&lt;&gt;"*",DK376&lt;&gt;"*",DK429&lt;&gt;"*"),"Yes (" &amp; JoinAll(", ", MIDForgiving(DK319,6,LEN(DK319)-6), MIDForgiving(DK376,6,LEN(DK376)-6), MIDForgiving(DK429,6,LEN(DK429)-6))&amp;")","*")</f>
        <v>*</v>
      </c>
      <c r="DL728" s="58" t="str">
        <f>IF(OR(DL319&lt;&gt;"*",DL376&lt;&gt;"*",DL429&lt;&gt;"*"),"Yes (" &amp; JoinAll(", ", MIDForgiving(DL319,6,LEN(DL319)-6), MIDForgiving(DL376,6,LEN(DL376)-6), MIDForgiving(DL429,6,LEN(DL429)-6))&amp;")","*")</f>
        <v>*</v>
      </c>
      <c r="DM728" s="58" t="str">
        <f>IF(OR(DM319&lt;&gt;"*",DM376&lt;&gt;"*",DM429&lt;&gt;"*"),"Yes (" &amp; JoinAll(", ", MIDForgiving(DM319,6,LEN(DM319)-6), MIDForgiving(DM376,6,LEN(DM376)-6), MIDForgiving(DM429,6,LEN(DM429)-6))&amp;")","*")</f>
        <v>*</v>
      </c>
      <c r="DN728" s="58" t="str">
        <f>IF(OR(DN319&lt;&gt;"*",DN376&lt;&gt;"*",DN429&lt;&gt;"*"),"Yes (" &amp; JoinAll(", ", MIDForgiving(DN319,6,LEN(DN319)-6), MIDForgiving(DN376,6,LEN(DN376)-6), MIDForgiving(DN429,6,LEN(DN429)-6))&amp;")","*")</f>
        <v>*</v>
      </c>
      <c r="DO728" s="58" t="str">
        <f>IF(OR(DO319&lt;&gt;"*",DO376&lt;&gt;"*",DO429&lt;&gt;"*"),"Yes (" &amp; JoinAll(", ", MIDForgiving(DO319,6,LEN(DO319)-6), MIDForgiving(DO376,6,LEN(DO376)-6), MIDForgiving(DO429,6,LEN(DO429)-6))&amp;")","*")</f>
        <v>*</v>
      </c>
      <c r="DP728" s="58" t="str">
        <f>IF(OR(DP319&lt;&gt;"*",DP376&lt;&gt;"*",DP429&lt;&gt;"*"),"Yes (" &amp; JoinAll(", ", MIDForgiving(DP319,6,LEN(DP319)-6), MIDForgiving(DP376,6,LEN(DP376)-6), MIDForgiving(DP429,6,LEN(DP429)-6))&amp;")","*")</f>
        <v>*</v>
      </c>
      <c r="DQ728" s="58" t="str">
        <f>IF(OR(DQ319&lt;&gt;"*",DQ376&lt;&gt;"*",DQ429&lt;&gt;"*"),"Yes (" &amp; JoinAll(", ", MIDForgiving(DQ319,6,LEN(DQ319)-6), MIDForgiving(DQ376,6,LEN(DQ376)-6), MIDForgiving(DQ429,6,LEN(DQ429)-6))&amp;")","*")</f>
        <v>*</v>
      </c>
      <c r="DR728" s="58" t="str">
        <f>IF(OR(DR319&lt;&gt;"*",DR376&lt;&gt;"*",DR429&lt;&gt;"*"),"Yes (" &amp; JoinAll(", ", MIDForgiving(DR319,6,LEN(DR319)-6), MIDForgiving(DR376,6,LEN(DR376)-6), MIDForgiving(DR429,6,LEN(DR429)-6))&amp;")","*")</f>
        <v>*</v>
      </c>
      <c r="DS728" s="58" t="str">
        <f>IF(OR(DS319&lt;&gt;"*",DS376&lt;&gt;"*",DS429&lt;&gt;"*"),"Yes (" &amp; JoinAll(", ", MIDForgiving(DS319,6,LEN(DS319)-6), MIDForgiving(DS376,6,LEN(DS376)-6), MIDForgiving(DS429,6,LEN(DS429)-6))&amp;")","*")</f>
        <v>*</v>
      </c>
      <c r="DT728" s="58" t="str">
        <f>IF(OR(DT319&lt;&gt;"*",DT376&lt;&gt;"*",DT429&lt;&gt;"*"),"Yes (" &amp; JoinAll(", ", MIDForgiving(DT319,6,LEN(DT319)-6), MIDForgiving(DT376,6,LEN(DT376)-6), MIDForgiving(DT429,6,LEN(DT429)-6))&amp;")","*")</f>
        <v>*</v>
      </c>
      <c r="DU728" s="58" t="str">
        <f>IF(OR(DU319&lt;&gt;"*",DU376&lt;&gt;"*",DU429&lt;&gt;"*"),"Yes (" &amp; JoinAll(", ", MIDForgiving(DU319,6,LEN(DU319)-6), MIDForgiving(DU376,6,LEN(DU376)-6), MIDForgiving(DU429,6,LEN(DU429)-6))&amp;")","*")</f>
        <v>*</v>
      </c>
      <c r="DV728" s="58" t="str">
        <f>IF(OR(DV319&lt;&gt;"*",DV376&lt;&gt;"*",DV429&lt;&gt;"*"),"Yes (" &amp; JoinAll(", ", MIDForgiving(DV319,6,LEN(DV319)-6), MIDForgiving(DV376,6,LEN(DV376)-6), MIDForgiving(DV429,6,LEN(DV429)-6))&amp;")","*")</f>
        <v>*</v>
      </c>
      <c r="DW728" s="58" t="str">
        <f>IF(OR(DW319&lt;&gt;"*",DW376&lt;&gt;"*",DW429&lt;&gt;"*"),"Yes (" &amp; JoinAll(", ", MIDForgiving(DW319,6,LEN(DW319)-6), MIDForgiving(DW376,6,LEN(DW376)-6), MIDForgiving(DW429,6,LEN(DW429)-6))&amp;")","*")</f>
        <v>*</v>
      </c>
      <c r="DX728" s="58" t="str">
        <f>IF(OR(DX319&lt;&gt;"*",DX376&lt;&gt;"*",DX429&lt;&gt;"*"),"Yes (" &amp; JoinAll(", ", MIDForgiving(DX319,6,LEN(DX319)-6), MIDForgiving(DX376,6,LEN(DX376)-6), MIDForgiving(DX429,6,LEN(DX429)-6))&amp;")","*")</f>
        <v>*</v>
      </c>
      <c r="DY728" s="58" t="str">
        <f>IF(OR(DY319&lt;&gt;"*",DY376&lt;&gt;"*",DY429&lt;&gt;"*"),"Yes (" &amp; JoinAll(", ", MIDForgiving(DY319,6,LEN(DY319)-6), MIDForgiving(DY376,6,LEN(DY376)-6), MIDForgiving(DY429,6,LEN(DY429)-6))&amp;")","*")</f>
        <v>*</v>
      </c>
      <c r="DZ728" s="58" t="str">
        <f>IF(OR(DZ319&lt;&gt;"*",DZ376&lt;&gt;"*",DZ429&lt;&gt;"*"),"Yes (" &amp; JoinAll(", ", MIDForgiving(DZ319,6,LEN(DZ319)-6), MIDForgiving(DZ376,6,LEN(DZ376)-6), MIDForgiving(DZ429,6,LEN(DZ429)-6))&amp;")","*")</f>
        <v>*</v>
      </c>
      <c r="EA728" s="58" t="str">
        <f>IF(OR(EA319&lt;&gt;"*",EA376&lt;&gt;"*",EA429&lt;&gt;"*"),"Yes (" &amp; JoinAll(", ", MIDForgiving(EA319,6,LEN(EA319)-6), MIDForgiving(EA376,6,LEN(EA376)-6), MIDForgiving(EA429,6,LEN(EA429)-6))&amp;")","*")</f>
        <v>*</v>
      </c>
      <c r="EB728" s="58" t="str">
        <f>IF(OR(EB319&lt;&gt;"*",EB376&lt;&gt;"*",EB429&lt;&gt;"*"),"Yes (" &amp; JoinAll(", ", MIDForgiving(EB319,6,LEN(EB319)-6), MIDForgiving(EB376,6,LEN(EB376)-6), MIDForgiving(EB429,6,LEN(EB429)-6))&amp;")","*")</f>
        <v>*</v>
      </c>
      <c r="EC728" s="58" t="str">
        <f>IF(OR(EC319&lt;&gt;"*",EC376&lt;&gt;"*",EC429&lt;&gt;"*"),"Yes (" &amp; JoinAll(", ", MIDForgiving(EC319,6,LEN(EC319)-6), MIDForgiving(EC376,6,LEN(EC376)-6), MIDForgiving(EC429,6,LEN(EC429)-6))&amp;")","*")</f>
        <v>*</v>
      </c>
      <c r="ED728" s="58" t="str">
        <f>IF(OR(ED319&lt;&gt;"*",ED376&lt;&gt;"*",ED429&lt;&gt;"*"),"Yes (" &amp; JoinAll(", ", MIDForgiving(ED319,6,LEN(ED319)-6), MIDForgiving(ED376,6,LEN(ED376)-6), MIDForgiving(ED429,6,LEN(ED429)-6))&amp;")","*")</f>
        <v>*</v>
      </c>
      <c r="EE728" s="58" t="str">
        <f>IF(OR(EE319&lt;&gt;"*",EE376&lt;&gt;"*",EE429&lt;&gt;"*"),"Yes (" &amp; JoinAll(", ", MIDForgiving(EE319,6,LEN(EE319)-6), MIDForgiving(EE376,6,LEN(EE376)-6), MIDForgiving(EE429,6,LEN(EE429)-6))&amp;")","*")</f>
        <v>*</v>
      </c>
      <c r="EF728" s="58" t="str">
        <f>IF(OR(EF319&lt;&gt;"*",EF376&lt;&gt;"*",EF429&lt;&gt;"*"),"Yes (" &amp; JoinAll(", ", MIDForgiving(EF319,6,LEN(EF319)-6), MIDForgiving(EF376,6,LEN(EF376)-6), MIDForgiving(EF429,6,LEN(EF429)-6))&amp;")","*")</f>
        <v>*</v>
      </c>
      <c r="EG728" s="58" t="str">
        <f>IF(OR(EG319&lt;&gt;"*",EG376&lt;&gt;"*",EG429&lt;&gt;"*"),"Yes (" &amp; JoinAll(", ", MIDForgiving(EG319,6,LEN(EG319)-6), MIDForgiving(EG376,6,LEN(EG376)-6), MIDForgiving(EG429,6,LEN(EG429)-6))&amp;")","*")</f>
        <v>*</v>
      </c>
      <c r="EH728" s="58" t="str">
        <f>IF(OR(EH319&lt;&gt;"*",EH376&lt;&gt;"*",EH429&lt;&gt;"*"),"Yes (" &amp; JoinAll(", ", MIDForgiving(EH319,6,LEN(EH319)-6), MIDForgiving(EH376,6,LEN(EH376)-6), MIDForgiving(EH429,6,LEN(EH429)-6))&amp;")","*")</f>
        <v>*</v>
      </c>
      <c r="EI728" s="58" t="str">
        <f>IF(OR(EI319&lt;&gt;"*",EI376&lt;&gt;"*",EI429&lt;&gt;"*"),"Yes (" &amp; JoinAll(", ", MIDForgiving(EI319,6,LEN(EI319)-6), MIDForgiving(EI376,6,LEN(EI376)-6), MIDForgiving(EI429,6,LEN(EI429)-6))&amp;")","*")</f>
        <v>*</v>
      </c>
      <c r="EJ728" s="58" t="str">
        <f>IF(OR(EJ319&lt;&gt;"*",EJ376&lt;&gt;"*",EJ429&lt;&gt;"*"),"Yes (" &amp; JoinAll(", ", MIDForgiving(EJ319,6,LEN(EJ319)-6), MIDForgiving(EJ376,6,LEN(EJ376)-6), MIDForgiving(EJ429,6,LEN(EJ429)-6))&amp;")","*")</f>
        <v>*</v>
      </c>
      <c r="EK728" s="58" t="str">
        <f>IF(OR(EK319&lt;&gt;"*",EK376&lt;&gt;"*",EK429&lt;&gt;"*"),"Yes (" &amp; JoinAll(", ", MIDForgiving(EK319,6,LEN(EK319)-6), MIDForgiving(EK376,6,LEN(EK376)-6), MIDForgiving(EK429,6,LEN(EK429)-6))&amp;")","*")</f>
        <v>*</v>
      </c>
      <c r="EL728" s="109"/>
      <c r="EM728" s="109"/>
    </row>
    <row r="729" spans="1:143" s="58" customFormat="1" ht="12.75" customHeight="1" x14ac:dyDescent="0.25">
      <c r="A729" s="5"/>
      <c r="B729" s="96"/>
      <c r="C729" s="96"/>
      <c r="D729" s="96"/>
      <c r="E729" s="96"/>
      <c r="F729" s="96" t="s">
        <v>3538</v>
      </c>
      <c r="G729" s="4" t="s">
        <v>390</v>
      </c>
      <c r="H729" s="18" t="s">
        <v>5</v>
      </c>
      <c r="I729" s="18"/>
      <c r="J729" s="58" t="str">
        <f>IF(OR(J320&lt;&gt;"*",J377&lt;&gt;"*",J430&lt;&gt;"*"),"Yes (" &amp; JoinAll(", ", MIDForgiving(J320,6,LEN(J320)-6), MIDForgiving(J377,6,LEN(J377)-6), MIDForgiving(J430,6,LEN(J430)-6))&amp;")","*")</f>
        <v>*</v>
      </c>
      <c r="K729" s="58" t="str">
        <f>IF(OR(K320&lt;&gt;"*",K377&lt;&gt;"*",K430&lt;&gt;"*"),"Yes (" &amp; JoinAll(", ", MIDForgiving(K320,6,LEN(K320)-6), MIDForgiving(K377,6,LEN(K377)-6), MIDForgiving(K430,6,LEN(K430)-6))&amp;")","*")</f>
        <v>*</v>
      </c>
      <c r="L729" s="58" t="str">
        <f>IF(OR(L320&lt;&gt;"*",L377&lt;&gt;"*",L430&lt;&gt;"*"),"Yes (" &amp; JoinAll(", ", MIDForgiving(L320,6,LEN(L320)-6), MIDForgiving(L377,6,LEN(L377)-6), MIDForgiving(L430,6,LEN(L430)-6))&amp;")","*")</f>
        <v>*</v>
      </c>
      <c r="M729" s="58" t="str">
        <f>IF(OR(M320&lt;&gt;"*",M377&lt;&gt;"*",M430&lt;&gt;"*"),"Yes (" &amp; JoinAll(", ", MIDForgiving(M320,6,LEN(M320)-6), MIDForgiving(M377,6,LEN(M377)-6), MIDForgiving(M430,6,LEN(M430)-6))&amp;")","*")</f>
        <v>*</v>
      </c>
      <c r="N729" s="58" t="str">
        <f>IF(OR(N320&lt;&gt;"*",N377&lt;&gt;"*",N430&lt;&gt;"*"),"Yes (" &amp; JoinAll(", ", MIDForgiving(N320,6,LEN(N320)-6), MIDForgiving(N377,6,LEN(N377)-6), MIDForgiving(N430,6,LEN(N430)-6))&amp;")","*")</f>
        <v>*</v>
      </c>
      <c r="O729" s="58" t="str">
        <f>IF(OR(O320&lt;&gt;"*",O377&lt;&gt;"*",O430&lt;&gt;"*"),"Yes (" &amp; JoinAll(", ", MIDForgiving(O320,6,LEN(O320)-6), MIDForgiving(O377,6,LEN(O377)-6), MIDForgiving(O430,6,LEN(O430)-6))&amp;")","*")</f>
        <v>*</v>
      </c>
      <c r="P729" s="58" t="str">
        <f>IF(OR(P320&lt;&gt;"*",P377&lt;&gt;"*",P430&lt;&gt;"*"),"Yes (" &amp; JoinAll(", ", MIDForgiving(P320,6,LEN(P320)-6), MIDForgiving(P377,6,LEN(P377)-6), MIDForgiving(P430,6,LEN(P430)-6))&amp;")","*")</f>
        <v>*</v>
      </c>
      <c r="Q729" s="58" t="str">
        <f>IF(OR(Q320&lt;&gt;"*",Q377&lt;&gt;"*",Q430&lt;&gt;"*"),"Yes (" &amp; JoinAll(", ", MIDForgiving(Q320,6,LEN(Q320)-6), MIDForgiving(Q377,6,LEN(Q377)-6), MIDForgiving(Q430,6,LEN(Q430)-6))&amp;")","*")</f>
        <v>*</v>
      </c>
      <c r="R729" s="58" t="str">
        <f>IF(OR(R320&lt;&gt;"*",R377&lt;&gt;"*",R430&lt;&gt;"*"),"Yes (" &amp; JoinAll(", ", MIDForgiving(R320,6,LEN(R320)-6), MIDForgiving(R377,6,LEN(R377)-6), MIDForgiving(R430,6,LEN(R430)-6))&amp;")","*")</f>
        <v>*</v>
      </c>
      <c r="S729" s="58" t="str">
        <f>IF(OR(S320&lt;&gt;"*",S377&lt;&gt;"*",S430&lt;&gt;"*"),"Yes (" &amp; JoinAll(", ", MIDForgiving(S320,6,LEN(S320)-6), MIDForgiving(S377,6,LEN(S377)-6), MIDForgiving(S430,6,LEN(S430)-6))&amp;")","*")</f>
        <v>*</v>
      </c>
      <c r="T729" s="58" t="str">
        <f>IF(OR(T320&lt;&gt;"*",T377&lt;&gt;"*",T430&lt;&gt;"*"),"Yes (" &amp; JoinAll(", ", MIDForgiving(T320,6,LEN(T320)-6), MIDForgiving(T377,6,LEN(T377)-6), MIDForgiving(T430,6,LEN(T430)-6))&amp;")","*")</f>
        <v>*</v>
      </c>
      <c r="U729" s="58" t="str">
        <f>IF(OR(U320&lt;&gt;"*",U377&lt;&gt;"*",U430&lt;&gt;"*"),"Yes (" &amp; JoinAll(", ", MIDForgiving(U320,6,LEN(U320)-6), MIDForgiving(U377,6,LEN(U377)-6), MIDForgiving(U430,6,LEN(U430)-6))&amp;")","*")</f>
        <v>*</v>
      </c>
      <c r="V729" s="58" t="str">
        <f>IF(OR(V320&lt;&gt;"*",V377&lt;&gt;"*",V430&lt;&gt;"*"),"Yes (" &amp; JoinAll(", ", MIDForgiving(V320,6,LEN(V320)-6), MIDForgiving(V377,6,LEN(V377)-6), MIDForgiving(V430,6,LEN(V430)-6))&amp;")","*")</f>
        <v>*</v>
      </c>
      <c r="W729" s="58" t="str">
        <f>IF(OR(W320&lt;&gt;"*",W377&lt;&gt;"*",W430&lt;&gt;"*"),"Yes (" &amp; JoinAll(", ", MIDForgiving(W320,6,LEN(W320)-6), MIDForgiving(W377,6,LEN(W377)-6), MIDForgiving(W430,6,LEN(W430)-6))&amp;")","*")</f>
        <v>*</v>
      </c>
      <c r="X729" s="58" t="str">
        <f>IF(OR(X320&lt;&gt;"*",X377&lt;&gt;"*",X430&lt;&gt;"*"),"Yes (" &amp; JoinAll(", ", MIDForgiving(X320,6,LEN(X320)-6), MIDForgiving(X377,6,LEN(X377)-6), MIDForgiving(X430,6,LEN(X430)-6))&amp;")","*")</f>
        <v>*</v>
      </c>
      <c r="Y729" s="58" t="str">
        <f>IF(OR(Y320&lt;&gt;"*",Y377&lt;&gt;"*",Y430&lt;&gt;"*"),"Yes (" &amp; JoinAll(", ", MIDForgiving(Y320,6,LEN(Y320)-6), MIDForgiving(Y377,6,LEN(Y377)-6), MIDForgiving(Y430,6,LEN(Y430)-6))&amp;")","*")</f>
        <v>*</v>
      </c>
      <c r="Z729" s="58" t="str">
        <f>IF(OR(Z320&lt;&gt;"*",Z377&lt;&gt;"*",Z430&lt;&gt;"*"),"Yes (" &amp; JoinAll(", ", MIDForgiving(Z320,6,LEN(Z320)-6), MIDForgiving(Z377,6,LEN(Z377)-6), MIDForgiving(Z430,6,LEN(Z430)-6))&amp;")","*")</f>
        <v>*</v>
      </c>
      <c r="AA729" s="58" t="str">
        <f>IF(OR(AA320&lt;&gt;"*",AA377&lt;&gt;"*",AA430&lt;&gt;"*"),"Yes (" &amp; JoinAll(", ", MIDForgiving(AA320,6,LEN(AA320)-6), MIDForgiving(AA377,6,LEN(AA377)-6), MIDForgiving(AA430,6,LEN(AA430)-6))&amp;")","*")</f>
        <v>*</v>
      </c>
      <c r="AB729" s="58" t="str">
        <f>IF(OR(AB320&lt;&gt;"*",AB377&lt;&gt;"*",AB430&lt;&gt;"*"),"Yes (" &amp; JoinAll(", ", MIDForgiving(AB320,6,LEN(AB320)-6), MIDForgiving(AB377,6,LEN(AB377)-6), MIDForgiving(AB430,6,LEN(AB430)-6))&amp;")","*")</f>
        <v>*</v>
      </c>
      <c r="AC729" s="58" t="str">
        <f>IF(OR(AC320&lt;&gt;"*",AC377&lt;&gt;"*",AC430&lt;&gt;"*"),"Yes (" &amp; JoinAll(", ", MIDForgiving(AC320,6,LEN(AC320)-6), MIDForgiving(AC377,6,LEN(AC377)-6), MIDForgiving(AC430,6,LEN(AC430)-6))&amp;")","*")</f>
        <v>*</v>
      </c>
      <c r="AD729" s="58" t="str">
        <f>IF(OR(AD320&lt;&gt;"*",AD377&lt;&gt;"*",AD430&lt;&gt;"*"),"Yes (" &amp; JoinAll(", ", MIDForgiving(AD320,6,LEN(AD320)-6), MIDForgiving(AD377,6,LEN(AD377)-6), MIDForgiving(AD430,6,LEN(AD430)-6))&amp;")","*")</f>
        <v>*</v>
      </c>
      <c r="AE729" s="58" t="str">
        <f>IF(OR(AE320&lt;&gt;"*",AE377&lt;&gt;"*",AE430&lt;&gt;"*"),"Yes (" &amp; JoinAll(", ", MIDForgiving(AE320,6,LEN(AE320)-6), MIDForgiving(AE377,6,LEN(AE377)-6), MIDForgiving(AE430,6,LEN(AE430)-6))&amp;")","*")</f>
        <v>*</v>
      </c>
      <c r="AF729" s="58" t="str">
        <f>IF(OR(AF320&lt;&gt;"*",AF377&lt;&gt;"*",AF430&lt;&gt;"*"),"Yes (" &amp; JoinAll(", ", MIDForgiving(AF320,6,LEN(AF320)-6), MIDForgiving(AF377,6,LEN(AF377)-6), MIDForgiving(AF430,6,LEN(AF430)-6))&amp;")","*")</f>
        <v>*</v>
      </c>
      <c r="AG729" s="58" t="str">
        <f>IF(OR(AG320&lt;&gt;"*",AG377&lt;&gt;"*",AG430&lt;&gt;"*"),"Yes (" &amp; JoinAll(", ", MIDForgiving(AG320,6,LEN(AG320)-6), MIDForgiving(AG377,6,LEN(AG377)-6), MIDForgiving(AG430,6,LEN(AG430)-6))&amp;")","*")</f>
        <v>*</v>
      </c>
      <c r="AH729" s="58" t="str">
        <f>IF(OR(AH320&lt;&gt;"*",AH377&lt;&gt;"*",AH430&lt;&gt;"*"),"Yes (" &amp; JoinAll(", ", MIDForgiving(AH320,6,LEN(AH320)-6), MIDForgiving(AH377,6,LEN(AH377)-6), MIDForgiving(AH430,6,LEN(AH430)-6))&amp;")","*")</f>
        <v>*</v>
      </c>
      <c r="AI729" s="58" t="str">
        <f>IF(OR(AI320&lt;&gt;"*",AI377&lt;&gt;"*",AI430&lt;&gt;"*"),"Yes (" &amp; JoinAll(", ", MIDForgiving(AI320,6,LEN(AI320)-6), MIDForgiving(AI377,6,LEN(AI377)-6), MIDForgiving(AI430,6,LEN(AI430)-6))&amp;")","*")</f>
        <v>*</v>
      </c>
      <c r="AJ729" s="58" t="str">
        <f>IF(OR(AJ320&lt;&gt;"*",AJ377&lt;&gt;"*",AJ430&lt;&gt;"*"),"Yes (" &amp; JoinAll(", ", MIDForgiving(AJ320,6,LEN(AJ320)-6), MIDForgiving(AJ377,6,LEN(AJ377)-6), MIDForgiving(AJ430,6,LEN(AJ430)-6))&amp;")","*")</f>
        <v>*</v>
      </c>
      <c r="AK729" s="58" t="str">
        <f>IF(OR(AK320&lt;&gt;"*",AK377&lt;&gt;"*",AK430&lt;&gt;"*"),"Yes (" &amp; JoinAll(", ", MIDForgiving(AK320,6,LEN(AK320)-6), MIDForgiving(AK377,6,LEN(AK377)-6), MIDForgiving(AK430,6,LEN(AK430)-6))&amp;")","*")</f>
        <v>*</v>
      </c>
      <c r="AL729" s="58" t="str">
        <f>IF(OR(AL320&lt;&gt;"*",AL377&lt;&gt;"*",AL430&lt;&gt;"*"),"Yes (" &amp; JoinAll(", ", MIDForgiving(AL320,6,LEN(AL320)-6), MIDForgiving(AL377,6,LEN(AL377)-6), MIDForgiving(AL430,6,LEN(AL430)-6))&amp;")","*")</f>
        <v>*</v>
      </c>
      <c r="AM729" s="58" t="str">
        <f>IF(OR(AM320&lt;&gt;"*",AM377&lt;&gt;"*",AM430&lt;&gt;"*"),"Yes (" &amp; JoinAll(", ", MIDForgiving(AM320,6,LEN(AM320)-6), MIDForgiving(AM377,6,LEN(AM377)-6), MIDForgiving(AM430,6,LEN(AM430)-6))&amp;")","*")</f>
        <v>*</v>
      </c>
      <c r="AN729" s="58" t="str">
        <f>IF(OR(AN320&lt;&gt;"*",AN377&lt;&gt;"*",AN430&lt;&gt;"*"),"Yes (" &amp; JoinAll(", ", MIDForgiving(AN320,6,LEN(AN320)-6), MIDForgiving(AN377,6,LEN(AN377)-6), MIDForgiving(AN430,6,LEN(AN430)-6))&amp;")","*")</f>
        <v>*</v>
      </c>
      <c r="AO729" s="58" t="str">
        <f>IF(OR(AO320&lt;&gt;"*",AO377&lt;&gt;"*",AO430&lt;&gt;"*"),"Yes (" &amp; JoinAll(", ", MIDForgiving(AO320,6,LEN(AO320)-6), MIDForgiving(AO377,6,LEN(AO377)-6), MIDForgiving(AO430,6,LEN(AO430)-6))&amp;")","*")</f>
        <v>*</v>
      </c>
      <c r="AP729" s="58" t="str">
        <f>IF(OR(AP320&lt;&gt;"*",AP377&lt;&gt;"*",AP430&lt;&gt;"*"),"Yes (" &amp; JoinAll(", ", MIDForgiving(AP320,6,LEN(AP320)-6), MIDForgiving(AP377,6,LEN(AP377)-6), MIDForgiving(AP430,6,LEN(AP430)-6))&amp;")","*")</f>
        <v>*</v>
      </c>
      <c r="AQ729" s="58" t="str">
        <f>IF(OR(AQ320&lt;&gt;"*",AQ377&lt;&gt;"*",AQ430&lt;&gt;"*"),"Yes (" &amp; JoinAll(", ", MIDForgiving(AQ320,6,LEN(AQ320)-6), MIDForgiving(AQ377,6,LEN(AQ377)-6), MIDForgiving(AQ430,6,LEN(AQ430)-6))&amp;")","*")</f>
        <v>*</v>
      </c>
      <c r="AR729" s="58" t="str">
        <f>IF(OR(AR320&lt;&gt;"*",AR377&lt;&gt;"*",AR430&lt;&gt;"*"),"Yes (" &amp; JoinAll(", ", MIDForgiving(AR320,6,LEN(AR320)-6), MIDForgiving(AR377,6,LEN(AR377)-6), MIDForgiving(AR430,6,LEN(AR430)-6))&amp;")","*")</f>
        <v>*</v>
      </c>
      <c r="AS729" s="58" t="str">
        <f>IF(OR(AS320&lt;&gt;"*",AS377&lt;&gt;"*",AS430&lt;&gt;"*"),"Yes (" &amp; JoinAll(", ", MIDForgiving(AS320,6,LEN(AS320)-6), MIDForgiving(AS377,6,LEN(AS377)-6), MIDForgiving(AS430,6,LEN(AS430)-6))&amp;")","*")</f>
        <v>*</v>
      </c>
      <c r="AT729" s="58" t="str">
        <f>IF(OR(AT320&lt;&gt;"*",AT377&lt;&gt;"*",AT430&lt;&gt;"*"),"Yes (" &amp; JoinAll(", ", MIDForgiving(AT320,6,LEN(AT320)-6), MIDForgiving(AT377,6,LEN(AT377)-6), MIDForgiving(AT430,6,LEN(AT430)-6))&amp;")","*")</f>
        <v>*</v>
      </c>
      <c r="AU729" s="58" t="str">
        <f>IF(OR(AU320&lt;&gt;"*",AU377&lt;&gt;"*",AU430&lt;&gt;"*"),"Yes (" &amp; JoinAll(", ", MIDForgiving(AU320,6,LEN(AU320)-6), MIDForgiving(AU377,6,LEN(AU377)-6), MIDForgiving(AU430,6,LEN(AU430)-6))&amp;")","*")</f>
        <v>*</v>
      </c>
      <c r="AV729" s="58" t="str">
        <f>IF(OR(AV320&lt;&gt;"*",AV377&lt;&gt;"*",AV430&lt;&gt;"*"),"Yes (" &amp; JoinAll(", ", MIDForgiving(AV320,6,LEN(AV320)-6), MIDForgiving(AV377,6,LEN(AV377)-6), MIDForgiving(AV430,6,LEN(AV430)-6))&amp;")","*")</f>
        <v>*</v>
      </c>
      <c r="AW729" s="58" t="str">
        <f>IF(OR(AW320&lt;&gt;"*",AW377&lt;&gt;"*",AW430&lt;&gt;"*"),"Yes (" &amp; JoinAll(", ", MIDForgiving(AW320,6,LEN(AW320)-6), MIDForgiving(AW377,6,LEN(AW377)-6), MIDForgiving(AW430,6,LEN(AW430)-6))&amp;")","*")</f>
        <v>*</v>
      </c>
      <c r="AX729" s="58" t="str">
        <f>IF(OR(AX320&lt;&gt;"*",AX377&lt;&gt;"*",AX430&lt;&gt;"*"),"Yes (" &amp; JoinAll(", ", MIDForgiving(AX320,6,LEN(AX320)-6), MIDForgiving(AX377,6,LEN(AX377)-6), MIDForgiving(AX430,6,LEN(AX430)-6))&amp;")","*")</f>
        <v>*</v>
      </c>
      <c r="AY729" s="58" t="str">
        <f>IF(OR(AY320&lt;&gt;"*",AY377&lt;&gt;"*",AY430&lt;&gt;"*"),"Yes (" &amp; JoinAll(", ", MIDForgiving(AY320,6,LEN(AY320)-6), MIDForgiving(AY377,6,LEN(AY377)-6), MIDForgiving(AY430,6,LEN(AY430)-6))&amp;")","*")</f>
        <v>*</v>
      </c>
      <c r="AZ729" s="58" t="str">
        <f>IF(OR(AZ320&lt;&gt;"*",AZ377&lt;&gt;"*",AZ430&lt;&gt;"*"),"Yes (" &amp; JoinAll(", ", MIDForgiving(AZ320,6,LEN(AZ320)-6), MIDForgiving(AZ377,6,LEN(AZ377)-6), MIDForgiving(AZ430,6,LEN(AZ430)-6))&amp;")","*")</f>
        <v>*</v>
      </c>
      <c r="BA729" s="58" t="str">
        <f>IF(OR(BA320&lt;&gt;"*",BA377&lt;&gt;"*",BA430&lt;&gt;"*"),"Yes (" &amp; JoinAll(", ", MIDForgiving(BA320,6,LEN(BA320)-6), MIDForgiving(BA377,6,LEN(BA377)-6), MIDForgiving(BA430,6,LEN(BA430)-6))&amp;")","*")</f>
        <v>*</v>
      </c>
      <c r="BB729" s="58" t="str">
        <f>IF(OR(BB320&lt;&gt;"*",BB377&lt;&gt;"*",BB430&lt;&gt;"*"),"Yes (" &amp; JoinAll(", ", MIDForgiving(BB320,6,LEN(BB320)-6), MIDForgiving(BB377,6,LEN(BB377)-6), MIDForgiving(BB430,6,LEN(BB430)-6))&amp;")","*")</f>
        <v>*</v>
      </c>
      <c r="BC729" s="58" t="str">
        <f>IF(OR(BC320&lt;&gt;"*",BC377&lt;&gt;"*",BC430&lt;&gt;"*"),"Yes (" &amp; JoinAll(", ", MIDForgiving(BC320,6,LEN(BC320)-6), MIDForgiving(BC377,6,LEN(BC377)-6), MIDForgiving(BC430,6,LEN(BC430)-6))&amp;")","*")</f>
        <v>*</v>
      </c>
      <c r="BD729" s="58" t="str">
        <f>IF(OR(BD320&lt;&gt;"*",BD377&lt;&gt;"*",BD430&lt;&gt;"*"),"Yes (" &amp; JoinAll(", ", MIDForgiving(BD320,6,LEN(BD320)-6), MIDForgiving(BD377,6,LEN(BD377)-6), MIDForgiving(BD430,6,LEN(BD430)-6))&amp;")","*")</f>
        <v>*</v>
      </c>
      <c r="BE729" s="58" t="str">
        <f>IF(OR(BE320&lt;&gt;"*",BE377&lt;&gt;"*",BE430&lt;&gt;"*"),"Yes (" &amp; JoinAll(", ", MIDForgiving(BE320,6,LEN(BE320)-6), MIDForgiving(BE377,6,LEN(BE377)-6), MIDForgiving(BE430,6,LEN(BE430)-6))&amp;")","*")</f>
        <v>*</v>
      </c>
      <c r="BF729" s="58" t="str">
        <f>IF(OR(BF320&lt;&gt;"*",BF377&lt;&gt;"*",BF430&lt;&gt;"*"),"Yes (" &amp; JoinAll(", ", MIDForgiving(BF320,6,LEN(BF320)-6), MIDForgiving(BF377,6,LEN(BF377)-6), MIDForgiving(BF430,6,LEN(BF430)-6))&amp;")","*")</f>
        <v>*</v>
      </c>
      <c r="BG729" s="58" t="str">
        <f>IF(OR(BG320&lt;&gt;"*",BG377&lt;&gt;"*",BG430&lt;&gt;"*"),"Yes (" &amp; JoinAll(", ", MIDForgiving(BG320,6,LEN(BG320)-6), MIDForgiving(BG377,6,LEN(BG377)-6), MIDForgiving(BG430,6,LEN(BG430)-6))&amp;")","*")</f>
        <v>*</v>
      </c>
      <c r="BH729" s="58" t="str">
        <f>IF(OR(BH320&lt;&gt;"*",BH377&lt;&gt;"*",BH430&lt;&gt;"*"),"Yes (" &amp; JoinAll(", ", MIDForgiving(BH320,6,LEN(BH320)-6), MIDForgiving(BH377,6,LEN(BH377)-6), MIDForgiving(BH430,6,LEN(BH430)-6))&amp;")","*")</f>
        <v>*</v>
      </c>
      <c r="BI729" s="58" t="str">
        <f>IF(OR(BI320&lt;&gt;"*",BI377&lt;&gt;"*",BI430&lt;&gt;"*"),"Yes (" &amp; JoinAll(", ", MIDForgiving(BI320,6,LEN(BI320)-6), MIDForgiving(BI377,6,LEN(BI377)-6), MIDForgiving(BI430,6,LEN(BI430)-6))&amp;")","*")</f>
        <v>*</v>
      </c>
      <c r="BJ729" s="58" t="str">
        <f>IF(OR(BJ320&lt;&gt;"*",BJ377&lt;&gt;"*",BJ430&lt;&gt;"*"),"Yes (" &amp; JoinAll(", ", MIDForgiving(BJ320,6,LEN(BJ320)-6), MIDForgiving(BJ377,6,LEN(BJ377)-6), MIDForgiving(BJ430,6,LEN(BJ430)-6))&amp;")","*")</f>
        <v>*</v>
      </c>
      <c r="BK729" s="58" t="str">
        <f>IF(OR(BK320&lt;&gt;"*",BK377&lt;&gt;"*",BK430&lt;&gt;"*"),"Yes (" &amp; JoinAll(", ", MIDForgiving(BK320,6,LEN(BK320)-6), MIDForgiving(BK377,6,LEN(BK377)-6), MIDForgiving(BK430,6,LEN(BK430)-6))&amp;")","*")</f>
        <v>*</v>
      </c>
      <c r="BL729" s="58" t="str">
        <f>IF(OR(BL320&lt;&gt;"*",BL377&lt;&gt;"*",BL430&lt;&gt;"*"),"Yes (" &amp; JoinAll(", ", MIDForgiving(BL320,6,LEN(BL320)-6), MIDForgiving(BL377,6,LEN(BL377)-6), MIDForgiving(BL430,6,LEN(BL430)-6))&amp;")","*")</f>
        <v>*</v>
      </c>
      <c r="BM729" s="58" t="str">
        <f>IF(OR(BM320&lt;&gt;"*",BM377&lt;&gt;"*",BM430&lt;&gt;"*"),"Yes (" &amp; JoinAll(", ", MIDForgiving(BM320,6,LEN(BM320)-6), MIDForgiving(BM377,6,LEN(BM377)-6), MIDForgiving(BM430,6,LEN(BM430)-6))&amp;")","*")</f>
        <v>*</v>
      </c>
      <c r="BN729" s="58" t="str">
        <f>IF(OR(BN320&lt;&gt;"*",BN377&lt;&gt;"*",BN430&lt;&gt;"*"),"Yes (" &amp; JoinAll(", ", MIDForgiving(BN320,6,LEN(BN320)-6), MIDForgiving(BN377,6,LEN(BN377)-6), MIDForgiving(BN430,6,LEN(BN430)-6))&amp;")","*")</f>
        <v>*</v>
      </c>
      <c r="BO729" s="58" t="str">
        <f>IF(OR(BO320&lt;&gt;"*",BO377&lt;&gt;"*",BO430&lt;&gt;"*"),"Yes (" &amp; JoinAll(", ", MIDForgiving(BO320,6,LEN(BO320)-6), MIDForgiving(BO377,6,LEN(BO377)-6), MIDForgiving(BO430,6,LEN(BO430)-6))&amp;")","*")</f>
        <v>*</v>
      </c>
      <c r="BP729" s="58" t="str">
        <f>IF(OR(BP320&lt;&gt;"*",BP377&lt;&gt;"*",BP430&lt;&gt;"*"),"Yes (" &amp; JoinAll(", ", MIDForgiving(BP320,6,LEN(BP320)-6), MIDForgiving(BP377,6,LEN(BP377)-6), MIDForgiving(BP430,6,LEN(BP430)-6))&amp;")","*")</f>
        <v>*</v>
      </c>
      <c r="BQ729" s="58" t="str">
        <f>IF(OR(BQ320&lt;&gt;"*",BQ377&lt;&gt;"*",BQ430&lt;&gt;"*"),"Yes (" &amp; JoinAll(", ", MIDForgiving(BQ320,6,LEN(BQ320)-6), MIDForgiving(BQ377,6,LEN(BQ377)-6), MIDForgiving(BQ430,6,LEN(BQ430)-6))&amp;")","*")</f>
        <v>*</v>
      </c>
      <c r="BR729" s="58" t="str">
        <f>IF(OR(BR320&lt;&gt;"*",BR377&lt;&gt;"*",BR430&lt;&gt;"*"),"Yes (" &amp; JoinAll(", ", MIDForgiving(BR320,6,LEN(BR320)-6), MIDForgiving(BR377,6,LEN(BR377)-6), MIDForgiving(BR430,6,LEN(BR430)-6))&amp;")","*")</f>
        <v>*</v>
      </c>
      <c r="BS729" s="58" t="str">
        <f>IF(OR(BS320&lt;&gt;"*",BS377&lt;&gt;"*",BS430&lt;&gt;"*"),"Yes (" &amp; JoinAll(", ", MIDForgiving(BS320,6,LEN(BS320)-6), MIDForgiving(BS377,6,LEN(BS377)-6), MIDForgiving(BS430,6,LEN(BS430)-6))&amp;")","*")</f>
        <v>*</v>
      </c>
      <c r="BT729" s="58" t="str">
        <f>IF(OR(BT320&lt;&gt;"*",BT377&lt;&gt;"*",BT430&lt;&gt;"*"),"Yes (" &amp; JoinAll(", ", MIDForgiving(BT320,6,LEN(BT320)-6), MIDForgiving(BT377,6,LEN(BT377)-6), MIDForgiving(BT430,6,LEN(BT430)-6))&amp;")","*")</f>
        <v>*</v>
      </c>
      <c r="BU729" s="58" t="str">
        <f>IF(OR(BU320&lt;&gt;"*",BU377&lt;&gt;"*",BU430&lt;&gt;"*"),"Yes (" &amp; JoinAll(", ", MIDForgiving(BU320,6,LEN(BU320)-6), MIDForgiving(BU377,6,LEN(BU377)-6), MIDForgiving(BU430,6,LEN(BU430)-6))&amp;")","*")</f>
        <v>*</v>
      </c>
      <c r="BV729" s="58" t="str">
        <f>IF(OR(BV320&lt;&gt;"*",BV377&lt;&gt;"*",BV430&lt;&gt;"*"),"Yes (" &amp; JoinAll(", ", MIDForgiving(BV320,6,LEN(BV320)-6), MIDForgiving(BV377,6,LEN(BV377)-6), MIDForgiving(BV430,6,LEN(BV430)-6))&amp;")","*")</f>
        <v>*</v>
      </c>
      <c r="BW729" s="58" t="str">
        <f>IF(OR(BW320&lt;&gt;"*",BW377&lt;&gt;"*",BW430&lt;&gt;"*"),"Yes (" &amp; JoinAll(", ", MIDForgiving(BW320,6,LEN(BW320)-6), MIDForgiving(BW377,6,LEN(BW377)-6), MIDForgiving(BW430,6,LEN(BW430)-6))&amp;")","*")</f>
        <v>*</v>
      </c>
      <c r="BX729" s="58" t="str">
        <f>IF(OR(BX320&lt;&gt;"*",BX377&lt;&gt;"*",BX430&lt;&gt;"*"),"Yes (" &amp; JoinAll(", ", MIDForgiving(BX320,6,LEN(BX320)-6), MIDForgiving(BX377,6,LEN(BX377)-6), MIDForgiving(BX430,6,LEN(BX430)-6))&amp;")","*")</f>
        <v>*</v>
      </c>
      <c r="BY729" s="58" t="str">
        <f>IF(OR(BY320&lt;&gt;"*",BY377&lt;&gt;"*",BY430&lt;&gt;"*"),"Yes (" &amp; JoinAll(", ", MIDForgiving(BY320,6,LEN(BY320)-6), MIDForgiving(BY377,6,LEN(BY377)-6), MIDForgiving(BY430,6,LEN(BY430)-6))&amp;")","*")</f>
        <v>*</v>
      </c>
      <c r="BZ729" s="58" t="str">
        <f>IF(OR(BZ320&lt;&gt;"*",BZ377&lt;&gt;"*",BZ430&lt;&gt;"*"),"Yes (" &amp; JoinAll(", ", MIDForgiving(BZ320,6,LEN(BZ320)-6), MIDForgiving(BZ377,6,LEN(BZ377)-6), MIDForgiving(BZ430,6,LEN(BZ430)-6))&amp;")","*")</f>
        <v>*</v>
      </c>
      <c r="CA729" s="58" t="str">
        <f>IF(OR(CA320&lt;&gt;"*",CA377&lt;&gt;"*",CA430&lt;&gt;"*"),"Yes (" &amp; JoinAll(", ", MIDForgiving(CA320,6,LEN(CA320)-6), MIDForgiving(CA377,6,LEN(CA377)-6), MIDForgiving(CA430,6,LEN(CA430)-6))&amp;")","*")</f>
        <v>*</v>
      </c>
      <c r="CB729" s="58" t="str">
        <f>IF(OR(CB320&lt;&gt;"*",CB377&lt;&gt;"*",CB430&lt;&gt;"*"),"Yes (" &amp; JoinAll(", ", MIDForgiving(CB320,6,LEN(CB320)-6), MIDForgiving(CB377,6,LEN(CB377)-6), MIDForgiving(CB430,6,LEN(CB430)-6))&amp;")","*")</f>
        <v>*</v>
      </c>
      <c r="CC729" s="58" t="str">
        <f>IF(OR(CC320&lt;&gt;"*",CC377&lt;&gt;"*",CC430&lt;&gt;"*"),"Yes (" &amp; JoinAll(", ", MIDForgiving(CC320,6,LEN(CC320)-6), MIDForgiving(CC377,6,LEN(CC377)-6), MIDForgiving(CC430,6,LEN(CC430)-6))&amp;")","*")</f>
        <v>*</v>
      </c>
      <c r="CD729" s="58" t="str">
        <f>IF(OR(CD320&lt;&gt;"*",CD377&lt;&gt;"*",CD430&lt;&gt;"*"),"Yes (" &amp; JoinAll(", ", MIDForgiving(CD320,6,LEN(CD320)-6), MIDForgiving(CD377,6,LEN(CD377)-6), MIDForgiving(CD430,6,LEN(CD430)-6))&amp;")","*")</f>
        <v>*</v>
      </c>
      <c r="CE729" s="58" t="str">
        <f>IF(OR(CE320&lt;&gt;"*",CE377&lt;&gt;"*",CE430&lt;&gt;"*"),"Yes (" &amp; JoinAll(", ", MIDForgiving(CE320,6,LEN(CE320)-6), MIDForgiving(CE377,6,LEN(CE377)-6), MIDForgiving(CE430,6,LEN(CE430)-6))&amp;")","*")</f>
        <v>*</v>
      </c>
      <c r="CF729" s="58" t="str">
        <f>IF(OR(CF320&lt;&gt;"*",CF377&lt;&gt;"*",CF430&lt;&gt;"*"),"Yes (" &amp; JoinAll(", ", MIDForgiving(CF320,6,LEN(CF320)-6), MIDForgiving(CF377,6,LEN(CF377)-6), MIDForgiving(CF430,6,LEN(CF430)-6))&amp;")","*")</f>
        <v>*</v>
      </c>
      <c r="CG729" s="58" t="str">
        <f>IF(OR(CG320&lt;&gt;"*",CG377&lt;&gt;"*",CG430&lt;&gt;"*"),"Yes (" &amp; JoinAll(", ", MIDForgiving(CG320,6,LEN(CG320)-6), MIDForgiving(CG377,6,LEN(CG377)-6), MIDForgiving(CG430,6,LEN(CG430)-6))&amp;")","*")</f>
        <v>*</v>
      </c>
      <c r="CH729" s="58" t="str">
        <f>IF(OR(CH320&lt;&gt;"*",CH377&lt;&gt;"*",CH430&lt;&gt;"*"),"Yes (" &amp; JoinAll(", ", MIDForgiving(CH320,6,LEN(CH320)-6), MIDForgiving(CH377,6,LEN(CH377)-6), MIDForgiving(CH430,6,LEN(CH430)-6))&amp;")","*")</f>
        <v>*</v>
      </c>
      <c r="CI729" s="58" t="str">
        <f>IF(OR(CI320&lt;&gt;"*",CI377&lt;&gt;"*",CI430&lt;&gt;"*"),"Yes (" &amp; JoinAll(", ", MIDForgiving(CI320,6,LEN(CI320)-6), MIDForgiving(CI377,6,LEN(CI377)-6), MIDForgiving(CI430,6,LEN(CI430)-6))&amp;")","*")</f>
        <v>*</v>
      </c>
      <c r="CJ729" s="58" t="str">
        <f>IF(OR(CJ320&lt;&gt;"*",CJ377&lt;&gt;"*",CJ430&lt;&gt;"*"),"Yes (" &amp; JoinAll(", ", MIDForgiving(CJ320,6,LEN(CJ320)-6), MIDForgiving(CJ377,6,LEN(CJ377)-6), MIDForgiving(CJ430,6,LEN(CJ430)-6))&amp;")","*")</f>
        <v>*</v>
      </c>
      <c r="CK729" s="58" t="str">
        <f>IF(OR(CK320&lt;&gt;"*",CK377&lt;&gt;"*",CK430&lt;&gt;"*"),"Yes (" &amp; JoinAll(", ", MIDForgiving(CK320,6,LEN(CK320)-6), MIDForgiving(CK377,6,LEN(CK377)-6), MIDForgiving(CK430,6,LEN(CK430)-6))&amp;")","*")</f>
        <v>*</v>
      </c>
      <c r="CL729" s="58" t="str">
        <f>IF(OR(CL320&lt;&gt;"*",CL377&lt;&gt;"*",CL430&lt;&gt;"*"),"Yes (" &amp; JoinAll(", ", MIDForgiving(CL320,6,LEN(CL320)-6), MIDForgiving(CL377,6,LEN(CL377)-6), MIDForgiving(CL430,6,LEN(CL430)-6))&amp;")","*")</f>
        <v>*</v>
      </c>
      <c r="CM729" s="58" t="str">
        <f>IF(OR(CM320&lt;&gt;"*",CM377&lt;&gt;"*",CM430&lt;&gt;"*"),"Yes (" &amp; JoinAll(", ", MIDForgiving(CM320,6,LEN(CM320)-6), MIDForgiving(CM377,6,LEN(CM377)-6), MIDForgiving(CM430,6,LEN(CM430)-6))&amp;")","*")</f>
        <v>*</v>
      </c>
      <c r="CN729" s="58" t="str">
        <f>IF(OR(CN320&lt;&gt;"*",CN377&lt;&gt;"*",CN430&lt;&gt;"*"),"Yes (" &amp; JoinAll(", ", MIDForgiving(CN320,6,LEN(CN320)-6), MIDForgiving(CN377,6,LEN(CN377)-6), MIDForgiving(CN430,6,LEN(CN430)-6))&amp;")","*")</f>
        <v>*</v>
      </c>
      <c r="CO729" s="58" t="str">
        <f>IF(OR(CO320&lt;&gt;"*",CO377&lt;&gt;"*",CO430&lt;&gt;"*"),"Yes (" &amp; JoinAll(", ", MIDForgiving(CO320,6,LEN(CO320)-6), MIDForgiving(CO377,6,LEN(CO377)-6), MIDForgiving(CO430,6,LEN(CO430)-6))&amp;")","*")</f>
        <v>*</v>
      </c>
      <c r="CP729" s="58" t="str">
        <f>IF(OR(CP320&lt;&gt;"*",CP377&lt;&gt;"*",CP430&lt;&gt;"*"),"Yes (" &amp; JoinAll(", ", MIDForgiving(CP320,6,LEN(CP320)-6), MIDForgiving(CP377,6,LEN(CP377)-6), MIDForgiving(CP430,6,LEN(CP430)-6))&amp;")","*")</f>
        <v>*</v>
      </c>
      <c r="CQ729" s="58" t="str">
        <f>IF(OR(CQ320&lt;&gt;"*",CQ377&lt;&gt;"*",CQ430&lt;&gt;"*"),"Yes (" &amp; JoinAll(", ", MIDForgiving(CQ320,6,LEN(CQ320)-6), MIDForgiving(CQ377,6,LEN(CQ377)-6), MIDForgiving(CQ430,6,LEN(CQ430)-6))&amp;")","*")</f>
        <v>*</v>
      </c>
      <c r="CR729" s="58" t="str">
        <f>IF(OR(CR320&lt;&gt;"*",CR377&lt;&gt;"*",CR430&lt;&gt;"*"),"Yes (" &amp; JoinAll(", ", MIDForgiving(CR320,6,LEN(CR320)-6), MIDForgiving(CR377,6,LEN(CR377)-6), MIDForgiving(CR430,6,LEN(CR430)-6))&amp;")","*")</f>
        <v>*</v>
      </c>
      <c r="CS729" s="58" t="str">
        <f>IF(OR(CS320&lt;&gt;"*",CS377&lt;&gt;"*",CS430&lt;&gt;"*"),"Yes (" &amp; JoinAll(", ", MIDForgiving(CS320,6,LEN(CS320)-6), MIDForgiving(CS377,6,LEN(CS377)-6), MIDForgiving(CS430,6,LEN(CS430)-6))&amp;")","*")</f>
        <v>*</v>
      </c>
      <c r="CT729" s="58" t="str">
        <f>IF(OR(CT320&lt;&gt;"*",CT377&lt;&gt;"*",CT430&lt;&gt;"*"),"Yes (" &amp; JoinAll(", ", MIDForgiving(CT320,6,LEN(CT320)-6), MIDForgiving(CT377,6,LEN(CT377)-6), MIDForgiving(CT430,6,LEN(CT430)-6))&amp;")","*")</f>
        <v>*</v>
      </c>
      <c r="CU729" s="58" t="str">
        <f>IF(OR(CU320&lt;&gt;"*",CU377&lt;&gt;"*",CU430&lt;&gt;"*"),"Yes (" &amp; JoinAll(", ", MIDForgiving(CU320,6,LEN(CU320)-6), MIDForgiving(CU377,6,LEN(CU377)-6), MIDForgiving(CU430,6,LEN(CU430)-6))&amp;")","*")</f>
        <v>*</v>
      </c>
      <c r="CV729" s="58" t="str">
        <f>IF(OR(CV320&lt;&gt;"*",CV377&lt;&gt;"*",CV430&lt;&gt;"*"),"Yes (" &amp; JoinAll(", ", MIDForgiving(CV320,6,LEN(CV320)-6), MIDForgiving(CV377,6,LEN(CV377)-6), MIDForgiving(CV430,6,LEN(CV430)-6))&amp;")","*")</f>
        <v>*</v>
      </c>
      <c r="CW729" s="58" t="str">
        <f>IF(OR(CW320&lt;&gt;"*",CW377&lt;&gt;"*",CW430&lt;&gt;"*"),"Yes (" &amp; JoinAll(", ", MIDForgiving(CW320,6,LEN(CW320)-6), MIDForgiving(CW377,6,LEN(CW377)-6), MIDForgiving(CW430,6,LEN(CW430)-6))&amp;")","*")</f>
        <v>*</v>
      </c>
      <c r="CX729" s="58" t="str">
        <f>IF(OR(CX320&lt;&gt;"*",CX377&lt;&gt;"*",CX430&lt;&gt;"*"),"Yes (" &amp; JoinAll(", ", MIDForgiving(CX320,6,LEN(CX320)-6), MIDForgiving(CX377,6,LEN(CX377)-6), MIDForgiving(CX430,6,LEN(CX430)-6))&amp;")","*")</f>
        <v>*</v>
      </c>
      <c r="CY729" s="58" t="str">
        <f>IF(OR(CY320&lt;&gt;"*",CY377&lt;&gt;"*",CY430&lt;&gt;"*"),"Yes (" &amp; JoinAll(", ", MIDForgiving(CY320,6,LEN(CY320)-6), MIDForgiving(CY377,6,LEN(CY377)-6), MIDForgiving(CY430,6,LEN(CY430)-6))&amp;")","*")</f>
        <v>*</v>
      </c>
      <c r="CZ729" s="58" t="str">
        <f>IF(OR(CZ320&lt;&gt;"*",CZ377&lt;&gt;"*",CZ430&lt;&gt;"*"),"Yes (" &amp; JoinAll(", ", MIDForgiving(CZ320,6,LEN(CZ320)-6), MIDForgiving(CZ377,6,LEN(CZ377)-6), MIDForgiving(CZ430,6,LEN(CZ430)-6))&amp;")","*")</f>
        <v>*</v>
      </c>
      <c r="DA729" s="58" t="str">
        <f>IF(OR(DA320&lt;&gt;"*",DA377&lt;&gt;"*",DA430&lt;&gt;"*"),"Yes (" &amp; JoinAll(", ", MIDForgiving(DA320,6,LEN(DA320)-6), MIDForgiving(DA377,6,LEN(DA377)-6), MIDForgiving(DA430,6,LEN(DA430)-6))&amp;")","*")</f>
        <v>*</v>
      </c>
      <c r="DB729" s="58" t="str">
        <f>IF(OR(DB320&lt;&gt;"*",DB377&lt;&gt;"*",DB430&lt;&gt;"*"),"Yes (" &amp; JoinAll(", ", MIDForgiving(DB320,6,LEN(DB320)-6), MIDForgiving(DB377,6,LEN(DB377)-6), MIDForgiving(DB430,6,LEN(DB430)-6))&amp;")","*")</f>
        <v>*</v>
      </c>
      <c r="DC729" s="58" t="str">
        <f>IF(OR(DC320&lt;&gt;"*",DC377&lt;&gt;"*",DC430&lt;&gt;"*"),"Yes (" &amp; JoinAll(", ", MIDForgiving(DC320,6,LEN(DC320)-6), MIDForgiving(DC377,6,LEN(DC377)-6), MIDForgiving(DC430,6,LEN(DC430)-6))&amp;")","*")</f>
        <v>*</v>
      </c>
      <c r="DD729" s="58" t="str">
        <f>IF(OR(DD320&lt;&gt;"*",DD377&lt;&gt;"*",DD430&lt;&gt;"*"),"Yes (" &amp; JoinAll(", ", MIDForgiving(DD320,6,LEN(DD320)-6), MIDForgiving(DD377,6,LEN(DD377)-6), MIDForgiving(DD430,6,LEN(DD430)-6))&amp;")","*")</f>
        <v>*</v>
      </c>
      <c r="DE729" s="58" t="str">
        <f>IF(OR(DE320&lt;&gt;"*",DE377&lt;&gt;"*",DE430&lt;&gt;"*"),"Yes (" &amp; JoinAll(", ", MIDForgiving(DE320,6,LEN(DE320)-6), MIDForgiving(DE377,6,LEN(DE377)-6), MIDForgiving(DE430,6,LEN(DE430)-6))&amp;")","*")</f>
        <v>*</v>
      </c>
      <c r="DF729" s="58" t="str">
        <f>IF(OR(DF320&lt;&gt;"*",DF377&lt;&gt;"*",DF430&lt;&gt;"*"),"Yes (" &amp; JoinAll(", ", MIDForgiving(DF320,6,LEN(DF320)-6), MIDForgiving(DF377,6,LEN(DF377)-6), MIDForgiving(DF430,6,LEN(DF430)-6))&amp;")","*")</f>
        <v>*</v>
      </c>
      <c r="DG729" s="58" t="str">
        <f>IF(OR(DG320&lt;&gt;"*",DG377&lt;&gt;"*",DG430&lt;&gt;"*"),"Yes (" &amp; JoinAll(", ", MIDForgiving(DG320,6,LEN(DG320)-6), MIDForgiving(DG377,6,LEN(DG377)-6), MIDForgiving(DG430,6,LEN(DG430)-6))&amp;")","*")</f>
        <v>*</v>
      </c>
      <c r="DH729" s="58" t="str">
        <f>IF(OR(DH320&lt;&gt;"*",DH377&lt;&gt;"*",DH430&lt;&gt;"*"),"Yes (" &amp; JoinAll(", ", MIDForgiving(DH320,6,LEN(DH320)-6), MIDForgiving(DH377,6,LEN(DH377)-6), MIDForgiving(DH430,6,LEN(DH430)-6))&amp;")","*")</f>
        <v>*</v>
      </c>
      <c r="DI729" s="58" t="str">
        <f>IF(OR(DI320&lt;&gt;"*",DI377&lt;&gt;"*",DI430&lt;&gt;"*"),"Yes (" &amp; JoinAll(", ", MIDForgiving(DI320,6,LEN(DI320)-6), MIDForgiving(DI377,6,LEN(DI377)-6), MIDForgiving(DI430,6,LEN(DI430)-6))&amp;")","*")</f>
        <v>*</v>
      </c>
      <c r="DJ729" s="58" t="str">
        <f>IF(OR(DJ320&lt;&gt;"*",DJ377&lt;&gt;"*",DJ430&lt;&gt;"*"),"Yes (" &amp; JoinAll(", ", MIDForgiving(DJ320,6,LEN(DJ320)-6), MIDForgiving(DJ377,6,LEN(DJ377)-6), MIDForgiving(DJ430,6,LEN(DJ430)-6))&amp;")","*")</f>
        <v>*</v>
      </c>
      <c r="DK729" s="58" t="str">
        <f>IF(OR(DK320&lt;&gt;"*",DK377&lt;&gt;"*",DK430&lt;&gt;"*"),"Yes (" &amp; JoinAll(", ", MIDForgiving(DK320,6,LEN(DK320)-6), MIDForgiving(DK377,6,LEN(DK377)-6), MIDForgiving(DK430,6,LEN(DK430)-6))&amp;")","*")</f>
        <v>*</v>
      </c>
      <c r="DL729" s="58" t="str">
        <f>IF(OR(DL320&lt;&gt;"*",DL377&lt;&gt;"*",DL430&lt;&gt;"*"),"Yes (" &amp; JoinAll(", ", MIDForgiving(DL320,6,LEN(DL320)-6), MIDForgiving(DL377,6,LEN(DL377)-6), MIDForgiving(DL430,6,LEN(DL430)-6))&amp;")","*")</f>
        <v>*</v>
      </c>
      <c r="DM729" s="58" t="str">
        <f>IF(OR(DM320&lt;&gt;"*",DM377&lt;&gt;"*",DM430&lt;&gt;"*"),"Yes (" &amp; JoinAll(", ", MIDForgiving(DM320,6,LEN(DM320)-6), MIDForgiving(DM377,6,LEN(DM377)-6), MIDForgiving(DM430,6,LEN(DM430)-6))&amp;")","*")</f>
        <v>*</v>
      </c>
      <c r="DN729" s="58" t="str">
        <f>IF(OR(DN320&lt;&gt;"*",DN377&lt;&gt;"*",DN430&lt;&gt;"*"),"Yes (" &amp; JoinAll(", ", MIDForgiving(DN320,6,LEN(DN320)-6), MIDForgiving(DN377,6,LEN(DN377)-6), MIDForgiving(DN430,6,LEN(DN430)-6))&amp;")","*")</f>
        <v>*</v>
      </c>
      <c r="DO729" s="58" t="str">
        <f>IF(OR(DO320&lt;&gt;"*",DO377&lt;&gt;"*",DO430&lt;&gt;"*"),"Yes (" &amp; JoinAll(", ", MIDForgiving(DO320,6,LEN(DO320)-6), MIDForgiving(DO377,6,LEN(DO377)-6), MIDForgiving(DO430,6,LEN(DO430)-6))&amp;")","*")</f>
        <v>*</v>
      </c>
      <c r="DP729" s="58" t="str">
        <f>IF(OR(DP320&lt;&gt;"*",DP377&lt;&gt;"*",DP430&lt;&gt;"*"),"Yes (" &amp; JoinAll(", ", MIDForgiving(DP320,6,LEN(DP320)-6), MIDForgiving(DP377,6,LEN(DP377)-6), MIDForgiving(DP430,6,LEN(DP430)-6))&amp;")","*")</f>
        <v>*</v>
      </c>
      <c r="DQ729" s="58" t="str">
        <f>IF(OR(DQ320&lt;&gt;"*",DQ377&lt;&gt;"*",DQ430&lt;&gt;"*"),"Yes (" &amp; JoinAll(", ", MIDForgiving(DQ320,6,LEN(DQ320)-6), MIDForgiving(DQ377,6,LEN(DQ377)-6), MIDForgiving(DQ430,6,LEN(DQ430)-6))&amp;")","*")</f>
        <v>*</v>
      </c>
      <c r="DR729" s="58" t="str">
        <f>IF(OR(DR320&lt;&gt;"*",DR377&lt;&gt;"*",DR430&lt;&gt;"*"),"Yes (" &amp; JoinAll(", ", MIDForgiving(DR320,6,LEN(DR320)-6), MIDForgiving(DR377,6,LEN(DR377)-6), MIDForgiving(DR430,6,LEN(DR430)-6))&amp;")","*")</f>
        <v>*</v>
      </c>
      <c r="DS729" s="58" t="str">
        <f>IF(OR(DS320&lt;&gt;"*",DS377&lt;&gt;"*",DS430&lt;&gt;"*"),"Yes (" &amp; JoinAll(", ", MIDForgiving(DS320,6,LEN(DS320)-6), MIDForgiving(DS377,6,LEN(DS377)-6), MIDForgiving(DS430,6,LEN(DS430)-6))&amp;")","*")</f>
        <v>*</v>
      </c>
      <c r="DT729" s="58" t="str">
        <f>IF(OR(DT320&lt;&gt;"*",DT377&lt;&gt;"*",DT430&lt;&gt;"*"),"Yes (" &amp; JoinAll(", ", MIDForgiving(DT320,6,LEN(DT320)-6), MIDForgiving(DT377,6,LEN(DT377)-6), MIDForgiving(DT430,6,LEN(DT430)-6))&amp;")","*")</f>
        <v>*</v>
      </c>
      <c r="DU729" s="58" t="str">
        <f>IF(OR(DU320&lt;&gt;"*",DU377&lt;&gt;"*",DU430&lt;&gt;"*"),"Yes (" &amp; JoinAll(", ", MIDForgiving(DU320,6,LEN(DU320)-6), MIDForgiving(DU377,6,LEN(DU377)-6), MIDForgiving(DU430,6,LEN(DU430)-6))&amp;")","*")</f>
        <v>*</v>
      </c>
      <c r="DV729" s="58" t="str">
        <f>IF(OR(DV320&lt;&gt;"*",DV377&lt;&gt;"*",DV430&lt;&gt;"*"),"Yes (" &amp; JoinAll(", ", MIDForgiving(DV320,6,LEN(DV320)-6), MIDForgiving(DV377,6,LEN(DV377)-6), MIDForgiving(DV430,6,LEN(DV430)-6))&amp;")","*")</f>
        <v>*</v>
      </c>
      <c r="DW729" s="58" t="str">
        <f>IF(OR(DW320&lt;&gt;"*",DW377&lt;&gt;"*",DW430&lt;&gt;"*"),"Yes (" &amp; JoinAll(", ", MIDForgiving(DW320,6,LEN(DW320)-6), MIDForgiving(DW377,6,LEN(DW377)-6), MIDForgiving(DW430,6,LEN(DW430)-6))&amp;")","*")</f>
        <v>*</v>
      </c>
      <c r="DX729" s="58" t="str">
        <f>IF(OR(DX320&lt;&gt;"*",DX377&lt;&gt;"*",DX430&lt;&gt;"*"),"Yes (" &amp; JoinAll(", ", MIDForgiving(DX320,6,LEN(DX320)-6), MIDForgiving(DX377,6,LEN(DX377)-6), MIDForgiving(DX430,6,LEN(DX430)-6))&amp;")","*")</f>
        <v>*</v>
      </c>
      <c r="DY729" s="58" t="str">
        <f>IF(OR(DY320&lt;&gt;"*",DY377&lt;&gt;"*",DY430&lt;&gt;"*"),"Yes (" &amp; JoinAll(", ", MIDForgiving(DY320,6,LEN(DY320)-6), MIDForgiving(DY377,6,LEN(DY377)-6), MIDForgiving(DY430,6,LEN(DY430)-6))&amp;")","*")</f>
        <v>*</v>
      </c>
      <c r="DZ729" s="58" t="str">
        <f>IF(OR(DZ320&lt;&gt;"*",DZ377&lt;&gt;"*",DZ430&lt;&gt;"*"),"Yes (" &amp; JoinAll(", ", MIDForgiving(DZ320,6,LEN(DZ320)-6), MIDForgiving(DZ377,6,LEN(DZ377)-6), MIDForgiving(DZ430,6,LEN(DZ430)-6))&amp;")","*")</f>
        <v>*</v>
      </c>
      <c r="EA729" s="58" t="str">
        <f>IF(OR(EA320&lt;&gt;"*",EA377&lt;&gt;"*",EA430&lt;&gt;"*"),"Yes (" &amp; JoinAll(", ", MIDForgiving(EA320,6,LEN(EA320)-6), MIDForgiving(EA377,6,LEN(EA377)-6), MIDForgiving(EA430,6,LEN(EA430)-6))&amp;")","*")</f>
        <v>*</v>
      </c>
      <c r="EB729" s="58" t="str">
        <f>IF(OR(EB320&lt;&gt;"*",EB377&lt;&gt;"*",EB430&lt;&gt;"*"),"Yes (" &amp; JoinAll(", ", MIDForgiving(EB320,6,LEN(EB320)-6), MIDForgiving(EB377,6,LEN(EB377)-6), MIDForgiving(EB430,6,LEN(EB430)-6))&amp;")","*")</f>
        <v>*</v>
      </c>
      <c r="EC729" s="58" t="str">
        <f>IF(OR(EC320&lt;&gt;"*",EC377&lt;&gt;"*",EC430&lt;&gt;"*"),"Yes (" &amp; JoinAll(", ", MIDForgiving(EC320,6,LEN(EC320)-6), MIDForgiving(EC377,6,LEN(EC377)-6), MIDForgiving(EC430,6,LEN(EC430)-6))&amp;")","*")</f>
        <v>*</v>
      </c>
      <c r="ED729" s="58" t="str">
        <f>IF(OR(ED320&lt;&gt;"*",ED377&lt;&gt;"*",ED430&lt;&gt;"*"),"Yes (" &amp; JoinAll(", ", MIDForgiving(ED320,6,LEN(ED320)-6), MIDForgiving(ED377,6,LEN(ED377)-6), MIDForgiving(ED430,6,LEN(ED430)-6))&amp;")","*")</f>
        <v>*</v>
      </c>
      <c r="EE729" s="58" t="str">
        <f>IF(OR(EE320&lt;&gt;"*",EE377&lt;&gt;"*",EE430&lt;&gt;"*"),"Yes (" &amp; JoinAll(", ", MIDForgiving(EE320,6,LEN(EE320)-6), MIDForgiving(EE377,6,LEN(EE377)-6), MIDForgiving(EE430,6,LEN(EE430)-6))&amp;")","*")</f>
        <v>*</v>
      </c>
      <c r="EF729" s="58" t="str">
        <f>IF(OR(EF320&lt;&gt;"*",EF377&lt;&gt;"*",EF430&lt;&gt;"*"),"Yes (" &amp; JoinAll(", ", MIDForgiving(EF320,6,LEN(EF320)-6), MIDForgiving(EF377,6,LEN(EF377)-6), MIDForgiving(EF430,6,LEN(EF430)-6))&amp;")","*")</f>
        <v>*</v>
      </c>
      <c r="EG729" s="58" t="str">
        <f>IF(OR(EG320&lt;&gt;"*",EG377&lt;&gt;"*",EG430&lt;&gt;"*"),"Yes (" &amp; JoinAll(", ", MIDForgiving(EG320,6,LEN(EG320)-6), MIDForgiving(EG377,6,LEN(EG377)-6), MIDForgiving(EG430,6,LEN(EG430)-6))&amp;")","*")</f>
        <v>*</v>
      </c>
      <c r="EH729" s="58" t="str">
        <f>IF(OR(EH320&lt;&gt;"*",EH377&lt;&gt;"*",EH430&lt;&gt;"*"),"Yes (" &amp; JoinAll(", ", MIDForgiving(EH320,6,LEN(EH320)-6), MIDForgiving(EH377,6,LEN(EH377)-6), MIDForgiving(EH430,6,LEN(EH430)-6))&amp;")","*")</f>
        <v>*</v>
      </c>
      <c r="EI729" s="58" t="str">
        <f>IF(OR(EI320&lt;&gt;"*",EI377&lt;&gt;"*",EI430&lt;&gt;"*"),"Yes (" &amp; JoinAll(", ", MIDForgiving(EI320,6,LEN(EI320)-6), MIDForgiving(EI377,6,LEN(EI377)-6), MIDForgiving(EI430,6,LEN(EI430)-6))&amp;")","*")</f>
        <v>*</v>
      </c>
      <c r="EJ729" s="58" t="str">
        <f>IF(OR(EJ320&lt;&gt;"*",EJ377&lt;&gt;"*",EJ430&lt;&gt;"*"),"Yes (" &amp; JoinAll(", ", MIDForgiving(EJ320,6,LEN(EJ320)-6), MIDForgiving(EJ377,6,LEN(EJ377)-6), MIDForgiving(EJ430,6,LEN(EJ430)-6))&amp;")","*")</f>
        <v>*</v>
      </c>
      <c r="EK729" s="58" t="str">
        <f>IF(OR(EK320&lt;&gt;"*",EK377&lt;&gt;"*",EK430&lt;&gt;"*"),"Yes (" &amp; JoinAll(", ", MIDForgiving(EK320,6,LEN(EK320)-6), MIDForgiving(EK377,6,LEN(EK377)-6), MIDForgiving(EK430,6,LEN(EK430)-6))&amp;")","*")</f>
        <v>*</v>
      </c>
      <c r="EL729" s="109"/>
      <c r="EM729" s="109"/>
    </row>
    <row r="730" spans="1:143" s="58" customFormat="1" ht="12.75" customHeight="1" x14ac:dyDescent="0.25">
      <c r="A730" s="5"/>
      <c r="B730" s="96"/>
      <c r="C730" s="96"/>
      <c r="D730" s="96"/>
      <c r="E730" s="96"/>
      <c r="F730" s="96" t="s">
        <v>3541</v>
      </c>
      <c r="G730" s="4" t="s">
        <v>2544</v>
      </c>
      <c r="H730" s="18" t="s">
        <v>5</v>
      </c>
      <c r="I730" s="18"/>
      <c r="J730" s="58" t="str">
        <f>IF(OR(J321&lt;&gt;"*",J378&lt;&gt;"*",J431&lt;&gt;"*"),"Yes (" &amp; JoinAll(", ", MIDForgiving(J321,6,LEN(J321)-6), MIDForgiving(J378,6,LEN(J378)-6), MIDForgiving(J431,6,LEN(J431)-6))&amp;")","*")</f>
        <v>*</v>
      </c>
      <c r="K730" s="58" t="str">
        <f>IF(OR(K321&lt;&gt;"*",K378&lt;&gt;"*",K431&lt;&gt;"*"),"Yes (" &amp; JoinAll(", ", MIDForgiving(K321,6,LEN(K321)-6), MIDForgiving(K378,6,LEN(K378)-6), MIDForgiving(K431,6,LEN(K431)-6))&amp;")","*")</f>
        <v>*</v>
      </c>
      <c r="L730" s="58" t="str">
        <f>IF(OR(L321&lt;&gt;"*",L378&lt;&gt;"*",L431&lt;&gt;"*"),"Yes (" &amp; JoinAll(", ", MIDForgiving(L321,6,LEN(L321)-6), MIDForgiving(L378,6,LEN(L378)-6), MIDForgiving(L431,6,LEN(L431)-6))&amp;")","*")</f>
        <v>*</v>
      </c>
      <c r="M730" s="58" t="str">
        <f>IF(OR(M321&lt;&gt;"*",M378&lt;&gt;"*",M431&lt;&gt;"*"),"Yes (" &amp; JoinAll(", ", MIDForgiving(M321,6,LEN(M321)-6), MIDForgiving(M378,6,LEN(M378)-6), MIDForgiving(M431,6,LEN(M431)-6))&amp;")","*")</f>
        <v>*</v>
      </c>
      <c r="N730" s="58" t="str">
        <f>IF(OR(N321&lt;&gt;"*",N378&lt;&gt;"*",N431&lt;&gt;"*"),"Yes (" &amp; JoinAll(", ", MIDForgiving(N321,6,LEN(N321)-6), MIDForgiving(N378,6,LEN(N378)-6), MIDForgiving(N431,6,LEN(N431)-6))&amp;")","*")</f>
        <v>*</v>
      </c>
      <c r="O730" s="58" t="str">
        <f>IF(OR(O321&lt;&gt;"*",O378&lt;&gt;"*",O431&lt;&gt;"*"),"Yes (" &amp; JoinAll(", ", MIDForgiving(O321,6,LEN(O321)-6), MIDForgiving(O378,6,LEN(O378)-6), MIDForgiving(O431,6,LEN(O431)-6))&amp;")","*")</f>
        <v>*</v>
      </c>
      <c r="P730" s="58" t="str">
        <f>IF(OR(P321&lt;&gt;"*",P378&lt;&gt;"*",P431&lt;&gt;"*"),"Yes (" &amp; JoinAll(", ", MIDForgiving(P321,6,LEN(P321)-6), MIDForgiving(P378,6,LEN(P378)-6), MIDForgiving(P431,6,LEN(P431)-6))&amp;")","*")</f>
        <v>*</v>
      </c>
      <c r="Q730" s="58" t="str">
        <f>IF(OR(Q321&lt;&gt;"*",Q378&lt;&gt;"*",Q431&lt;&gt;"*"),"Yes (" &amp; JoinAll(", ", MIDForgiving(Q321,6,LEN(Q321)-6), MIDForgiving(Q378,6,LEN(Q378)-6), MIDForgiving(Q431,6,LEN(Q431)-6))&amp;")","*")</f>
        <v>*</v>
      </c>
      <c r="R730" s="58" t="str">
        <f>IF(OR(R321&lt;&gt;"*",R378&lt;&gt;"*",R431&lt;&gt;"*"),"Yes (" &amp; JoinAll(", ", MIDForgiving(R321,6,LEN(R321)-6), MIDForgiving(R378,6,LEN(R378)-6), MIDForgiving(R431,6,LEN(R431)-6))&amp;")","*")</f>
        <v>*</v>
      </c>
      <c r="S730" s="58" t="str">
        <f>IF(OR(S321&lt;&gt;"*",S378&lt;&gt;"*",S431&lt;&gt;"*"),"Yes (" &amp; JoinAll(", ", MIDForgiving(S321,6,LEN(S321)-6), MIDForgiving(S378,6,LEN(S378)-6), MIDForgiving(S431,6,LEN(S431)-6))&amp;")","*")</f>
        <v>*</v>
      </c>
      <c r="T730" s="58" t="str">
        <f>IF(OR(T321&lt;&gt;"*",T378&lt;&gt;"*",T431&lt;&gt;"*"),"Yes (" &amp; JoinAll(", ", MIDForgiving(T321,6,LEN(T321)-6), MIDForgiving(T378,6,LEN(T378)-6), MIDForgiving(T431,6,LEN(T431)-6))&amp;")","*")</f>
        <v>*</v>
      </c>
      <c r="U730" s="58" t="str">
        <f>IF(OR(U321&lt;&gt;"*",U378&lt;&gt;"*",U431&lt;&gt;"*"),"Yes (" &amp; JoinAll(", ", MIDForgiving(U321,6,LEN(U321)-6), MIDForgiving(U378,6,LEN(U378)-6), MIDForgiving(U431,6,LEN(U431)-6))&amp;")","*")</f>
        <v>*</v>
      </c>
      <c r="V730" s="58" t="str">
        <f>IF(OR(V321&lt;&gt;"*",V378&lt;&gt;"*",V431&lt;&gt;"*"),"Yes (" &amp; JoinAll(", ", MIDForgiving(V321,6,LEN(V321)-6), MIDForgiving(V378,6,LEN(V378)-6), MIDForgiving(V431,6,LEN(V431)-6))&amp;")","*")</f>
        <v>*</v>
      </c>
      <c r="W730" s="58" t="str">
        <f>IF(OR(W321&lt;&gt;"*",W378&lt;&gt;"*",W431&lt;&gt;"*"),"Yes (" &amp; JoinAll(", ", MIDForgiving(W321,6,LEN(W321)-6), MIDForgiving(W378,6,LEN(W378)-6), MIDForgiving(W431,6,LEN(W431)-6))&amp;")","*")</f>
        <v>*</v>
      </c>
      <c r="X730" s="58" t="str">
        <f>IF(OR(X321&lt;&gt;"*",X378&lt;&gt;"*",X431&lt;&gt;"*"),"Yes (" &amp; JoinAll(", ", MIDForgiving(X321,6,LEN(X321)-6), MIDForgiving(X378,6,LEN(X378)-6), MIDForgiving(X431,6,LEN(X431)-6))&amp;")","*")</f>
        <v>*</v>
      </c>
      <c r="Y730" s="58" t="str">
        <f>IF(OR(Y321&lt;&gt;"*",Y378&lt;&gt;"*",Y431&lt;&gt;"*"),"Yes (" &amp; JoinAll(", ", MIDForgiving(Y321,6,LEN(Y321)-6), MIDForgiving(Y378,6,LEN(Y378)-6), MIDForgiving(Y431,6,LEN(Y431)-6))&amp;")","*")</f>
        <v>*</v>
      </c>
      <c r="Z730" s="58" t="str">
        <f>IF(OR(Z321&lt;&gt;"*",Z378&lt;&gt;"*",Z431&lt;&gt;"*"),"Yes (" &amp; JoinAll(", ", MIDForgiving(Z321,6,LEN(Z321)-6), MIDForgiving(Z378,6,LEN(Z378)-6), MIDForgiving(Z431,6,LEN(Z431)-6))&amp;")","*")</f>
        <v>*</v>
      </c>
      <c r="AA730" s="58" t="str">
        <f>IF(OR(AA321&lt;&gt;"*",AA378&lt;&gt;"*",AA431&lt;&gt;"*"),"Yes (" &amp; JoinAll(", ", MIDForgiving(AA321,6,LEN(AA321)-6), MIDForgiving(AA378,6,LEN(AA378)-6), MIDForgiving(AA431,6,LEN(AA431)-6))&amp;")","*")</f>
        <v>*</v>
      </c>
      <c r="AB730" s="58" t="str">
        <f>IF(OR(AB321&lt;&gt;"*",AB378&lt;&gt;"*",AB431&lt;&gt;"*"),"Yes (" &amp; JoinAll(", ", MIDForgiving(AB321,6,LEN(AB321)-6), MIDForgiving(AB378,6,LEN(AB378)-6), MIDForgiving(AB431,6,LEN(AB431)-6))&amp;")","*")</f>
        <v>*</v>
      </c>
      <c r="AC730" s="58" t="str">
        <f>IF(OR(AC321&lt;&gt;"*",AC378&lt;&gt;"*",AC431&lt;&gt;"*"),"Yes (" &amp; JoinAll(", ", MIDForgiving(AC321,6,LEN(AC321)-6), MIDForgiving(AC378,6,LEN(AC378)-6), MIDForgiving(AC431,6,LEN(AC431)-6))&amp;")","*")</f>
        <v>*</v>
      </c>
      <c r="AD730" s="58" t="str">
        <f>IF(OR(AD321&lt;&gt;"*",AD378&lt;&gt;"*",AD431&lt;&gt;"*"),"Yes (" &amp; JoinAll(", ", MIDForgiving(AD321,6,LEN(AD321)-6), MIDForgiving(AD378,6,LEN(AD378)-6), MIDForgiving(AD431,6,LEN(AD431)-6))&amp;")","*")</f>
        <v>*</v>
      </c>
      <c r="AE730" s="58" t="str">
        <f>IF(OR(AE321&lt;&gt;"*",AE378&lt;&gt;"*",AE431&lt;&gt;"*"),"Yes (" &amp; JoinAll(", ", MIDForgiving(AE321,6,LEN(AE321)-6), MIDForgiving(AE378,6,LEN(AE378)-6), MIDForgiving(AE431,6,LEN(AE431)-6))&amp;")","*")</f>
        <v>*</v>
      </c>
      <c r="AF730" s="58" t="str">
        <f>IF(OR(AF321&lt;&gt;"*",AF378&lt;&gt;"*",AF431&lt;&gt;"*"),"Yes (" &amp; JoinAll(", ", MIDForgiving(AF321,6,LEN(AF321)-6), MIDForgiving(AF378,6,LEN(AF378)-6), MIDForgiving(AF431,6,LEN(AF431)-6))&amp;")","*")</f>
        <v>*</v>
      </c>
      <c r="AG730" s="58" t="str">
        <f>IF(OR(AG321&lt;&gt;"*",AG378&lt;&gt;"*",AG431&lt;&gt;"*"),"Yes (" &amp; JoinAll(", ", MIDForgiving(AG321,6,LEN(AG321)-6), MIDForgiving(AG378,6,LEN(AG378)-6), MIDForgiving(AG431,6,LEN(AG431)-6))&amp;")","*")</f>
        <v>*</v>
      </c>
      <c r="AH730" s="58" t="str">
        <f>IF(OR(AH321&lt;&gt;"*",AH378&lt;&gt;"*",AH431&lt;&gt;"*"),"Yes (" &amp; JoinAll(", ", MIDForgiving(AH321,6,LEN(AH321)-6), MIDForgiving(AH378,6,LEN(AH378)-6), MIDForgiving(AH431,6,LEN(AH431)-6))&amp;")","*")</f>
        <v>*</v>
      </c>
      <c r="AI730" s="58" t="str">
        <f>IF(OR(AI321&lt;&gt;"*",AI378&lt;&gt;"*",AI431&lt;&gt;"*"),"Yes (" &amp; JoinAll(", ", MIDForgiving(AI321,6,LEN(AI321)-6), MIDForgiving(AI378,6,LEN(AI378)-6), MIDForgiving(AI431,6,LEN(AI431)-6))&amp;")","*")</f>
        <v>*</v>
      </c>
      <c r="AJ730" s="58" t="str">
        <f>IF(OR(AJ321&lt;&gt;"*",AJ378&lt;&gt;"*",AJ431&lt;&gt;"*"),"Yes (" &amp; JoinAll(", ", MIDForgiving(AJ321,6,LEN(AJ321)-6), MIDForgiving(AJ378,6,LEN(AJ378)-6), MIDForgiving(AJ431,6,LEN(AJ431)-6))&amp;")","*")</f>
        <v>*</v>
      </c>
      <c r="AK730" s="58" t="str">
        <f>IF(OR(AK321&lt;&gt;"*",AK378&lt;&gt;"*",AK431&lt;&gt;"*"),"Yes (" &amp; JoinAll(", ", MIDForgiving(AK321,6,LEN(AK321)-6), MIDForgiving(AK378,6,LEN(AK378)-6), MIDForgiving(AK431,6,LEN(AK431)-6))&amp;")","*")</f>
        <v>*</v>
      </c>
      <c r="AL730" s="58" t="str">
        <f>IF(OR(AL321&lt;&gt;"*",AL378&lt;&gt;"*",AL431&lt;&gt;"*"),"Yes (" &amp; JoinAll(", ", MIDForgiving(AL321,6,LEN(AL321)-6), MIDForgiving(AL378,6,LEN(AL378)-6), MIDForgiving(AL431,6,LEN(AL431)-6))&amp;")","*")</f>
        <v>*</v>
      </c>
      <c r="AM730" s="58" t="str">
        <f>IF(OR(AM321&lt;&gt;"*",AM378&lt;&gt;"*",AM431&lt;&gt;"*"),"Yes (" &amp; JoinAll(", ", MIDForgiving(AM321,6,LEN(AM321)-6), MIDForgiving(AM378,6,LEN(AM378)-6), MIDForgiving(AM431,6,LEN(AM431)-6))&amp;")","*")</f>
        <v>*</v>
      </c>
      <c r="AN730" s="58" t="str">
        <f>IF(OR(AN321&lt;&gt;"*",AN378&lt;&gt;"*",AN431&lt;&gt;"*"),"Yes (" &amp; JoinAll(", ", MIDForgiving(AN321,6,LEN(AN321)-6), MIDForgiving(AN378,6,LEN(AN378)-6), MIDForgiving(AN431,6,LEN(AN431)-6))&amp;")","*")</f>
        <v>*</v>
      </c>
      <c r="AO730" s="58" t="str">
        <f>IF(OR(AO321&lt;&gt;"*",AO378&lt;&gt;"*",AO431&lt;&gt;"*"),"Yes (" &amp; JoinAll(", ", MIDForgiving(AO321,6,LEN(AO321)-6), MIDForgiving(AO378,6,LEN(AO378)-6), MIDForgiving(AO431,6,LEN(AO431)-6))&amp;")","*")</f>
        <v>*</v>
      </c>
      <c r="AP730" s="58" t="str">
        <f>IF(OR(AP321&lt;&gt;"*",AP378&lt;&gt;"*",AP431&lt;&gt;"*"),"Yes (" &amp; JoinAll(", ", MIDForgiving(AP321,6,LEN(AP321)-6), MIDForgiving(AP378,6,LEN(AP378)-6), MIDForgiving(AP431,6,LEN(AP431)-6))&amp;")","*")</f>
        <v>*</v>
      </c>
      <c r="AQ730" s="58" t="str">
        <f>IF(OR(AQ321&lt;&gt;"*",AQ378&lt;&gt;"*",AQ431&lt;&gt;"*"),"Yes (" &amp; JoinAll(", ", MIDForgiving(AQ321,6,LEN(AQ321)-6), MIDForgiving(AQ378,6,LEN(AQ378)-6), MIDForgiving(AQ431,6,LEN(AQ431)-6))&amp;")","*")</f>
        <v>*</v>
      </c>
      <c r="AR730" s="58" t="str">
        <f>IF(OR(AR321&lt;&gt;"*",AR378&lt;&gt;"*",AR431&lt;&gt;"*"),"Yes (" &amp; JoinAll(", ", MIDForgiving(AR321,6,LEN(AR321)-6), MIDForgiving(AR378,6,LEN(AR378)-6), MIDForgiving(AR431,6,LEN(AR431)-6))&amp;")","*")</f>
        <v>*</v>
      </c>
      <c r="AS730" s="58" t="str">
        <f>IF(OR(AS321&lt;&gt;"*",AS378&lt;&gt;"*",AS431&lt;&gt;"*"),"Yes (" &amp; JoinAll(", ", MIDForgiving(AS321,6,LEN(AS321)-6), MIDForgiving(AS378,6,LEN(AS378)-6), MIDForgiving(AS431,6,LEN(AS431)-6))&amp;")","*")</f>
        <v>*</v>
      </c>
      <c r="AT730" s="58" t="str">
        <f>IF(OR(AT321&lt;&gt;"*",AT378&lt;&gt;"*",AT431&lt;&gt;"*"),"Yes (" &amp; JoinAll(", ", MIDForgiving(AT321,6,LEN(AT321)-6), MIDForgiving(AT378,6,LEN(AT378)-6), MIDForgiving(AT431,6,LEN(AT431)-6))&amp;")","*")</f>
        <v>*</v>
      </c>
      <c r="AU730" s="58" t="str">
        <f>IF(OR(AU321&lt;&gt;"*",AU378&lt;&gt;"*",AU431&lt;&gt;"*"),"Yes (" &amp; JoinAll(", ", MIDForgiving(AU321,6,LEN(AU321)-6), MIDForgiving(AU378,6,LEN(AU378)-6), MIDForgiving(AU431,6,LEN(AU431)-6))&amp;")","*")</f>
        <v>*</v>
      </c>
      <c r="AV730" s="58" t="str">
        <f>IF(OR(AV321&lt;&gt;"*",AV378&lt;&gt;"*",AV431&lt;&gt;"*"),"Yes (" &amp; JoinAll(", ", MIDForgiving(AV321,6,LEN(AV321)-6), MIDForgiving(AV378,6,LEN(AV378)-6), MIDForgiving(AV431,6,LEN(AV431)-6))&amp;")","*")</f>
        <v>*</v>
      </c>
      <c r="AW730" s="58" t="str">
        <f>IF(OR(AW321&lt;&gt;"*",AW378&lt;&gt;"*",AW431&lt;&gt;"*"),"Yes (" &amp; JoinAll(", ", MIDForgiving(AW321,6,LEN(AW321)-6), MIDForgiving(AW378,6,LEN(AW378)-6), MIDForgiving(AW431,6,LEN(AW431)-6))&amp;")","*")</f>
        <v>*</v>
      </c>
      <c r="AX730" s="58" t="str">
        <f>IF(OR(AX321&lt;&gt;"*",AX378&lt;&gt;"*",AX431&lt;&gt;"*"),"Yes (" &amp; JoinAll(", ", MIDForgiving(AX321,6,LEN(AX321)-6), MIDForgiving(AX378,6,LEN(AX378)-6), MIDForgiving(AX431,6,LEN(AX431)-6))&amp;")","*")</f>
        <v>*</v>
      </c>
      <c r="AY730" s="58" t="str">
        <f>IF(OR(AY321&lt;&gt;"*",AY378&lt;&gt;"*",AY431&lt;&gt;"*"),"Yes (" &amp; JoinAll(", ", MIDForgiving(AY321,6,LEN(AY321)-6), MIDForgiving(AY378,6,LEN(AY378)-6), MIDForgiving(AY431,6,LEN(AY431)-6))&amp;")","*")</f>
        <v>*</v>
      </c>
      <c r="AZ730" s="58" t="str">
        <f>IF(OR(AZ321&lt;&gt;"*",AZ378&lt;&gt;"*",AZ431&lt;&gt;"*"),"Yes (" &amp; JoinAll(", ", MIDForgiving(AZ321,6,LEN(AZ321)-6), MIDForgiving(AZ378,6,LEN(AZ378)-6), MIDForgiving(AZ431,6,LEN(AZ431)-6))&amp;")","*")</f>
        <v>*</v>
      </c>
      <c r="BA730" s="58" t="str">
        <f>IF(OR(BA321&lt;&gt;"*",BA378&lt;&gt;"*",BA431&lt;&gt;"*"),"Yes (" &amp; JoinAll(", ", MIDForgiving(BA321,6,LEN(BA321)-6), MIDForgiving(BA378,6,LEN(BA378)-6), MIDForgiving(BA431,6,LEN(BA431)-6))&amp;")","*")</f>
        <v>*</v>
      </c>
      <c r="BB730" s="58" t="str">
        <f>IF(OR(BB321&lt;&gt;"*",BB378&lt;&gt;"*",BB431&lt;&gt;"*"),"Yes (" &amp; JoinAll(", ", MIDForgiving(BB321,6,LEN(BB321)-6), MIDForgiving(BB378,6,LEN(BB378)-6), MIDForgiving(BB431,6,LEN(BB431)-6))&amp;")","*")</f>
        <v>*</v>
      </c>
      <c r="BC730" s="58" t="str">
        <f>IF(OR(BC321&lt;&gt;"*",BC378&lt;&gt;"*",BC431&lt;&gt;"*"),"Yes (" &amp; JoinAll(", ", MIDForgiving(BC321,6,LEN(BC321)-6), MIDForgiving(BC378,6,LEN(BC378)-6), MIDForgiving(BC431,6,LEN(BC431)-6))&amp;")","*")</f>
        <v>*</v>
      </c>
      <c r="BD730" s="58" t="str">
        <f>IF(OR(BD321&lt;&gt;"*",BD378&lt;&gt;"*",BD431&lt;&gt;"*"),"Yes (" &amp; JoinAll(", ", MIDForgiving(BD321,6,LEN(BD321)-6), MIDForgiving(BD378,6,LEN(BD378)-6), MIDForgiving(BD431,6,LEN(BD431)-6))&amp;")","*")</f>
        <v>*</v>
      </c>
      <c r="BE730" s="58" t="str">
        <f>IF(OR(BE321&lt;&gt;"*",BE378&lt;&gt;"*",BE431&lt;&gt;"*"),"Yes (" &amp; JoinAll(", ", MIDForgiving(BE321,6,LEN(BE321)-6), MIDForgiving(BE378,6,LEN(BE378)-6), MIDForgiving(BE431,6,LEN(BE431)-6))&amp;")","*")</f>
        <v>*</v>
      </c>
      <c r="BF730" s="58" t="str">
        <f>IF(OR(BF321&lt;&gt;"*",BF378&lt;&gt;"*",BF431&lt;&gt;"*"),"Yes (" &amp; JoinAll(", ", MIDForgiving(BF321,6,LEN(BF321)-6), MIDForgiving(BF378,6,LEN(BF378)-6), MIDForgiving(BF431,6,LEN(BF431)-6))&amp;")","*")</f>
        <v>*</v>
      </c>
      <c r="BG730" s="58" t="str">
        <f>IF(OR(BG321&lt;&gt;"*",BG378&lt;&gt;"*",BG431&lt;&gt;"*"),"Yes (" &amp; JoinAll(", ", MIDForgiving(BG321,6,LEN(BG321)-6), MIDForgiving(BG378,6,LEN(BG378)-6), MIDForgiving(BG431,6,LEN(BG431)-6))&amp;")","*")</f>
        <v>*</v>
      </c>
      <c r="BH730" s="58" t="str">
        <f>IF(OR(BH321&lt;&gt;"*",BH378&lt;&gt;"*",BH431&lt;&gt;"*"),"Yes (" &amp; JoinAll(", ", MIDForgiving(BH321,6,LEN(BH321)-6), MIDForgiving(BH378,6,LEN(BH378)-6), MIDForgiving(BH431,6,LEN(BH431)-6))&amp;")","*")</f>
        <v>*</v>
      </c>
      <c r="BI730" s="58" t="str">
        <f>IF(OR(BI321&lt;&gt;"*",BI378&lt;&gt;"*",BI431&lt;&gt;"*"),"Yes (" &amp; JoinAll(", ", MIDForgiving(BI321,6,LEN(BI321)-6), MIDForgiving(BI378,6,LEN(BI378)-6), MIDForgiving(BI431,6,LEN(BI431)-6))&amp;")","*")</f>
        <v>*</v>
      </c>
      <c r="BJ730" s="58" t="str">
        <f>IF(OR(BJ321&lt;&gt;"*",BJ378&lt;&gt;"*",BJ431&lt;&gt;"*"),"Yes (" &amp; JoinAll(", ", MIDForgiving(BJ321,6,LEN(BJ321)-6), MIDForgiving(BJ378,6,LEN(BJ378)-6), MIDForgiving(BJ431,6,LEN(BJ431)-6))&amp;")","*")</f>
        <v>*</v>
      </c>
      <c r="BK730" s="58" t="str">
        <f>IF(OR(BK321&lt;&gt;"*",BK378&lt;&gt;"*",BK431&lt;&gt;"*"),"Yes (" &amp; JoinAll(", ", MIDForgiving(BK321,6,LEN(BK321)-6), MIDForgiving(BK378,6,LEN(BK378)-6), MIDForgiving(BK431,6,LEN(BK431)-6))&amp;")","*")</f>
        <v>*</v>
      </c>
      <c r="BL730" s="58" t="str">
        <f>IF(OR(BL321&lt;&gt;"*",BL378&lt;&gt;"*",BL431&lt;&gt;"*"),"Yes (" &amp; JoinAll(", ", MIDForgiving(BL321,6,LEN(BL321)-6), MIDForgiving(BL378,6,LEN(BL378)-6), MIDForgiving(BL431,6,LEN(BL431)-6))&amp;")","*")</f>
        <v>*</v>
      </c>
      <c r="BM730" s="58" t="str">
        <f>IF(OR(BM321&lt;&gt;"*",BM378&lt;&gt;"*",BM431&lt;&gt;"*"),"Yes (" &amp; JoinAll(", ", MIDForgiving(BM321,6,LEN(BM321)-6), MIDForgiving(BM378,6,LEN(BM378)-6), MIDForgiving(BM431,6,LEN(BM431)-6))&amp;")","*")</f>
        <v>*</v>
      </c>
      <c r="BN730" s="58" t="str">
        <f>IF(OR(BN321&lt;&gt;"*",BN378&lt;&gt;"*",BN431&lt;&gt;"*"),"Yes (" &amp; JoinAll(", ", MIDForgiving(BN321,6,LEN(BN321)-6), MIDForgiving(BN378,6,LEN(BN378)-6), MIDForgiving(BN431,6,LEN(BN431)-6))&amp;")","*")</f>
        <v>*</v>
      </c>
      <c r="BO730" s="58" t="str">
        <f>IF(OR(BO321&lt;&gt;"*",BO378&lt;&gt;"*",BO431&lt;&gt;"*"),"Yes (" &amp; JoinAll(", ", MIDForgiving(BO321,6,LEN(BO321)-6), MIDForgiving(BO378,6,LEN(BO378)-6), MIDForgiving(BO431,6,LEN(BO431)-6))&amp;")","*")</f>
        <v>*</v>
      </c>
      <c r="BP730" s="58" t="str">
        <f>IF(OR(BP321&lt;&gt;"*",BP378&lt;&gt;"*",BP431&lt;&gt;"*"),"Yes (" &amp; JoinAll(", ", MIDForgiving(BP321,6,LEN(BP321)-6), MIDForgiving(BP378,6,LEN(BP378)-6), MIDForgiving(BP431,6,LEN(BP431)-6))&amp;")","*")</f>
        <v>*</v>
      </c>
      <c r="BQ730" s="58" t="str">
        <f>IF(OR(BQ321&lt;&gt;"*",BQ378&lt;&gt;"*",BQ431&lt;&gt;"*"),"Yes (" &amp; JoinAll(", ", MIDForgiving(BQ321,6,LEN(BQ321)-6), MIDForgiving(BQ378,6,LEN(BQ378)-6), MIDForgiving(BQ431,6,LEN(BQ431)-6))&amp;")","*")</f>
        <v>*</v>
      </c>
      <c r="BR730" s="58" t="str">
        <f>IF(OR(BR321&lt;&gt;"*",BR378&lt;&gt;"*",BR431&lt;&gt;"*"),"Yes (" &amp; JoinAll(", ", MIDForgiving(BR321,6,LEN(BR321)-6), MIDForgiving(BR378,6,LEN(BR378)-6), MIDForgiving(BR431,6,LEN(BR431)-6))&amp;")","*")</f>
        <v>*</v>
      </c>
      <c r="BS730" s="58" t="str">
        <f>IF(OR(BS321&lt;&gt;"*",BS378&lt;&gt;"*",BS431&lt;&gt;"*"),"Yes (" &amp; JoinAll(", ", MIDForgiving(BS321,6,LEN(BS321)-6), MIDForgiving(BS378,6,LEN(BS378)-6), MIDForgiving(BS431,6,LEN(BS431)-6))&amp;")","*")</f>
        <v>*</v>
      </c>
      <c r="BT730" s="58" t="str">
        <f>IF(OR(BT321&lt;&gt;"*",BT378&lt;&gt;"*",BT431&lt;&gt;"*"),"Yes (" &amp; JoinAll(", ", MIDForgiving(BT321,6,LEN(BT321)-6), MIDForgiving(BT378,6,LEN(BT378)-6), MIDForgiving(BT431,6,LEN(BT431)-6))&amp;")","*")</f>
        <v>*</v>
      </c>
      <c r="BU730" s="58" t="str">
        <f>IF(OR(BU321&lt;&gt;"*",BU378&lt;&gt;"*",BU431&lt;&gt;"*"),"Yes (" &amp; JoinAll(", ", MIDForgiving(BU321,6,LEN(BU321)-6), MIDForgiving(BU378,6,LEN(BU378)-6), MIDForgiving(BU431,6,LEN(BU431)-6))&amp;")","*")</f>
        <v>*</v>
      </c>
      <c r="BV730" s="58" t="str">
        <f>IF(OR(BV321&lt;&gt;"*",BV378&lt;&gt;"*",BV431&lt;&gt;"*"),"Yes (" &amp; JoinAll(", ", MIDForgiving(BV321,6,LEN(BV321)-6), MIDForgiving(BV378,6,LEN(BV378)-6), MIDForgiving(BV431,6,LEN(BV431)-6))&amp;")","*")</f>
        <v>*</v>
      </c>
      <c r="BW730" s="58" t="str">
        <f>IF(OR(BW321&lt;&gt;"*",BW378&lt;&gt;"*",BW431&lt;&gt;"*"),"Yes (" &amp; JoinAll(", ", MIDForgiving(BW321,6,LEN(BW321)-6), MIDForgiving(BW378,6,LEN(BW378)-6), MIDForgiving(BW431,6,LEN(BW431)-6))&amp;")","*")</f>
        <v>*</v>
      </c>
      <c r="BX730" s="58" t="str">
        <f>IF(OR(BX321&lt;&gt;"*",BX378&lt;&gt;"*",BX431&lt;&gt;"*"),"Yes (" &amp; JoinAll(", ", MIDForgiving(BX321,6,LEN(BX321)-6), MIDForgiving(BX378,6,LEN(BX378)-6), MIDForgiving(BX431,6,LEN(BX431)-6))&amp;")","*")</f>
        <v>*</v>
      </c>
      <c r="BY730" s="58" t="str">
        <f>IF(OR(BY321&lt;&gt;"*",BY378&lt;&gt;"*",BY431&lt;&gt;"*"),"Yes (" &amp; JoinAll(", ", MIDForgiving(BY321,6,LEN(BY321)-6), MIDForgiving(BY378,6,LEN(BY378)-6), MIDForgiving(BY431,6,LEN(BY431)-6))&amp;")","*")</f>
        <v>*</v>
      </c>
      <c r="BZ730" s="58" t="str">
        <f>IF(OR(BZ321&lt;&gt;"*",BZ378&lt;&gt;"*",BZ431&lt;&gt;"*"),"Yes (" &amp; JoinAll(", ", MIDForgiving(BZ321,6,LEN(BZ321)-6), MIDForgiving(BZ378,6,LEN(BZ378)-6), MIDForgiving(BZ431,6,LEN(BZ431)-6))&amp;")","*")</f>
        <v>*</v>
      </c>
      <c r="CA730" s="58" t="str">
        <f>IF(OR(CA321&lt;&gt;"*",CA378&lt;&gt;"*",CA431&lt;&gt;"*"),"Yes (" &amp; JoinAll(", ", MIDForgiving(CA321,6,LEN(CA321)-6), MIDForgiving(CA378,6,LEN(CA378)-6), MIDForgiving(CA431,6,LEN(CA431)-6))&amp;")","*")</f>
        <v>*</v>
      </c>
      <c r="CB730" s="58" t="str">
        <f>IF(OR(CB321&lt;&gt;"*",CB378&lt;&gt;"*",CB431&lt;&gt;"*"),"Yes (" &amp; JoinAll(", ", MIDForgiving(CB321,6,LEN(CB321)-6), MIDForgiving(CB378,6,LEN(CB378)-6), MIDForgiving(CB431,6,LEN(CB431)-6))&amp;")","*")</f>
        <v>*</v>
      </c>
      <c r="CC730" s="58" t="str">
        <f>IF(OR(CC321&lt;&gt;"*",CC378&lt;&gt;"*",CC431&lt;&gt;"*"),"Yes (" &amp; JoinAll(", ", MIDForgiving(CC321,6,LEN(CC321)-6), MIDForgiving(CC378,6,LEN(CC378)-6), MIDForgiving(CC431,6,LEN(CC431)-6))&amp;")","*")</f>
        <v>*</v>
      </c>
      <c r="CD730" s="58" t="str">
        <f>IF(OR(CD321&lt;&gt;"*",CD378&lt;&gt;"*",CD431&lt;&gt;"*"),"Yes (" &amp; JoinAll(", ", MIDForgiving(CD321,6,LEN(CD321)-6), MIDForgiving(CD378,6,LEN(CD378)-6), MIDForgiving(CD431,6,LEN(CD431)-6))&amp;")","*")</f>
        <v>*</v>
      </c>
      <c r="CE730" s="58" t="str">
        <f>IF(OR(CE321&lt;&gt;"*",CE378&lt;&gt;"*",CE431&lt;&gt;"*"),"Yes (" &amp; JoinAll(", ", MIDForgiving(CE321,6,LEN(CE321)-6), MIDForgiving(CE378,6,LEN(CE378)-6), MIDForgiving(CE431,6,LEN(CE431)-6))&amp;")","*")</f>
        <v>*</v>
      </c>
      <c r="CF730" s="58" t="str">
        <f>IF(OR(CF321&lt;&gt;"*",CF378&lt;&gt;"*",CF431&lt;&gt;"*"),"Yes (" &amp; JoinAll(", ", MIDForgiving(CF321,6,LEN(CF321)-6), MIDForgiving(CF378,6,LEN(CF378)-6), MIDForgiving(CF431,6,LEN(CF431)-6))&amp;")","*")</f>
        <v>*</v>
      </c>
      <c r="CG730" s="58" t="str">
        <f>IF(OR(CG321&lt;&gt;"*",CG378&lt;&gt;"*",CG431&lt;&gt;"*"),"Yes (" &amp; JoinAll(", ", MIDForgiving(CG321,6,LEN(CG321)-6), MIDForgiving(CG378,6,LEN(CG378)-6), MIDForgiving(CG431,6,LEN(CG431)-6))&amp;")","*")</f>
        <v>*</v>
      </c>
      <c r="CH730" s="58" t="str">
        <f>IF(OR(CH321&lt;&gt;"*",CH378&lt;&gt;"*",CH431&lt;&gt;"*"),"Yes (" &amp; JoinAll(", ", MIDForgiving(CH321,6,LEN(CH321)-6), MIDForgiving(CH378,6,LEN(CH378)-6), MIDForgiving(CH431,6,LEN(CH431)-6))&amp;")","*")</f>
        <v>*</v>
      </c>
      <c r="CI730" s="58" t="str">
        <f>IF(OR(CI321&lt;&gt;"*",CI378&lt;&gt;"*",CI431&lt;&gt;"*"),"Yes (" &amp; JoinAll(", ", MIDForgiving(CI321,6,LEN(CI321)-6), MIDForgiving(CI378,6,LEN(CI378)-6), MIDForgiving(CI431,6,LEN(CI431)-6))&amp;")","*")</f>
        <v>*</v>
      </c>
      <c r="CJ730" s="58" t="str">
        <f>IF(OR(CJ321&lt;&gt;"*",CJ378&lt;&gt;"*",CJ431&lt;&gt;"*"),"Yes (" &amp; JoinAll(", ", MIDForgiving(CJ321,6,LEN(CJ321)-6), MIDForgiving(CJ378,6,LEN(CJ378)-6), MIDForgiving(CJ431,6,LEN(CJ431)-6))&amp;")","*")</f>
        <v>*</v>
      </c>
      <c r="CK730" s="58" t="str">
        <f>IF(OR(CK321&lt;&gt;"*",CK378&lt;&gt;"*",CK431&lt;&gt;"*"),"Yes (" &amp; JoinAll(", ", MIDForgiving(CK321,6,LEN(CK321)-6), MIDForgiving(CK378,6,LEN(CK378)-6), MIDForgiving(CK431,6,LEN(CK431)-6))&amp;")","*")</f>
        <v>*</v>
      </c>
      <c r="CL730" s="58" t="str">
        <f>IF(OR(CL321&lt;&gt;"*",CL378&lt;&gt;"*",CL431&lt;&gt;"*"),"Yes (" &amp; JoinAll(", ", MIDForgiving(CL321,6,LEN(CL321)-6), MIDForgiving(CL378,6,LEN(CL378)-6), MIDForgiving(CL431,6,LEN(CL431)-6))&amp;")","*")</f>
        <v>*</v>
      </c>
      <c r="CM730" s="58" t="str">
        <f>IF(OR(CM321&lt;&gt;"*",CM378&lt;&gt;"*",CM431&lt;&gt;"*"),"Yes (" &amp; JoinAll(", ", MIDForgiving(CM321,6,LEN(CM321)-6), MIDForgiving(CM378,6,LEN(CM378)-6), MIDForgiving(CM431,6,LEN(CM431)-6))&amp;")","*")</f>
        <v>*</v>
      </c>
      <c r="CN730" s="58" t="str">
        <f>IF(OR(CN321&lt;&gt;"*",CN378&lt;&gt;"*",CN431&lt;&gt;"*"),"Yes (" &amp; JoinAll(", ", MIDForgiving(CN321,6,LEN(CN321)-6), MIDForgiving(CN378,6,LEN(CN378)-6), MIDForgiving(CN431,6,LEN(CN431)-6))&amp;")","*")</f>
        <v>*</v>
      </c>
      <c r="CO730" s="58" t="str">
        <f>IF(OR(CO321&lt;&gt;"*",CO378&lt;&gt;"*",CO431&lt;&gt;"*"),"Yes (" &amp; JoinAll(", ", MIDForgiving(CO321,6,LEN(CO321)-6), MIDForgiving(CO378,6,LEN(CO378)-6), MIDForgiving(CO431,6,LEN(CO431)-6))&amp;")","*")</f>
        <v>*</v>
      </c>
      <c r="CP730" s="58" t="str">
        <f>IF(OR(CP321&lt;&gt;"*",CP378&lt;&gt;"*",CP431&lt;&gt;"*"),"Yes (" &amp; JoinAll(", ", MIDForgiving(CP321,6,LEN(CP321)-6), MIDForgiving(CP378,6,LEN(CP378)-6), MIDForgiving(CP431,6,LEN(CP431)-6))&amp;")","*")</f>
        <v>*</v>
      </c>
      <c r="CQ730" s="58" t="str">
        <f>IF(OR(CQ321&lt;&gt;"*",CQ378&lt;&gt;"*",CQ431&lt;&gt;"*"),"Yes (" &amp; JoinAll(", ", MIDForgiving(CQ321,6,LEN(CQ321)-6), MIDForgiving(CQ378,6,LEN(CQ378)-6), MIDForgiving(CQ431,6,LEN(CQ431)-6))&amp;")","*")</f>
        <v>*</v>
      </c>
      <c r="CR730" s="58" t="str">
        <f>IF(OR(CR321&lt;&gt;"*",CR378&lt;&gt;"*",CR431&lt;&gt;"*"),"Yes (" &amp; JoinAll(", ", MIDForgiving(CR321,6,LEN(CR321)-6), MIDForgiving(CR378,6,LEN(CR378)-6), MIDForgiving(CR431,6,LEN(CR431)-6))&amp;")","*")</f>
        <v>*</v>
      </c>
      <c r="CS730" s="58" t="str">
        <f>IF(OR(CS321&lt;&gt;"*",CS378&lt;&gt;"*",CS431&lt;&gt;"*"),"Yes (" &amp; JoinAll(", ", MIDForgiving(CS321,6,LEN(CS321)-6), MIDForgiving(CS378,6,LEN(CS378)-6), MIDForgiving(CS431,6,LEN(CS431)-6))&amp;")","*")</f>
        <v>*</v>
      </c>
      <c r="CT730" s="58" t="str">
        <f>IF(OR(CT321&lt;&gt;"*",CT378&lt;&gt;"*",CT431&lt;&gt;"*"),"Yes (" &amp; JoinAll(", ", MIDForgiving(CT321,6,LEN(CT321)-6), MIDForgiving(CT378,6,LEN(CT378)-6), MIDForgiving(CT431,6,LEN(CT431)-6))&amp;")","*")</f>
        <v>*</v>
      </c>
      <c r="CU730" s="58" t="str">
        <f>IF(OR(CU321&lt;&gt;"*",CU378&lt;&gt;"*",CU431&lt;&gt;"*"),"Yes (" &amp; JoinAll(", ", MIDForgiving(CU321,6,LEN(CU321)-6), MIDForgiving(CU378,6,LEN(CU378)-6), MIDForgiving(CU431,6,LEN(CU431)-6))&amp;")","*")</f>
        <v>*</v>
      </c>
      <c r="CV730" s="58" t="str">
        <f>IF(OR(CV321&lt;&gt;"*",CV378&lt;&gt;"*",CV431&lt;&gt;"*"),"Yes (" &amp; JoinAll(", ", MIDForgiving(CV321,6,LEN(CV321)-6), MIDForgiving(CV378,6,LEN(CV378)-6), MIDForgiving(CV431,6,LEN(CV431)-6))&amp;")","*")</f>
        <v>*</v>
      </c>
      <c r="CW730" s="58" t="str">
        <f>IF(OR(CW321&lt;&gt;"*",CW378&lt;&gt;"*",CW431&lt;&gt;"*"),"Yes (" &amp; JoinAll(", ", MIDForgiving(CW321,6,LEN(CW321)-6), MIDForgiving(CW378,6,LEN(CW378)-6), MIDForgiving(CW431,6,LEN(CW431)-6))&amp;")","*")</f>
        <v>*</v>
      </c>
      <c r="CX730" s="58" t="str">
        <f>IF(OR(CX321&lt;&gt;"*",CX378&lt;&gt;"*",CX431&lt;&gt;"*"),"Yes (" &amp; JoinAll(", ", MIDForgiving(CX321,6,LEN(CX321)-6), MIDForgiving(CX378,6,LEN(CX378)-6), MIDForgiving(CX431,6,LEN(CX431)-6))&amp;")","*")</f>
        <v>*</v>
      </c>
      <c r="CY730" s="58" t="str">
        <f>IF(OR(CY321&lt;&gt;"*",CY378&lt;&gt;"*",CY431&lt;&gt;"*"),"Yes (" &amp; JoinAll(", ", MIDForgiving(CY321,6,LEN(CY321)-6), MIDForgiving(CY378,6,LEN(CY378)-6), MIDForgiving(CY431,6,LEN(CY431)-6))&amp;")","*")</f>
        <v>*</v>
      </c>
      <c r="CZ730" s="58" t="str">
        <f>IF(OR(CZ321&lt;&gt;"*",CZ378&lt;&gt;"*",CZ431&lt;&gt;"*"),"Yes (" &amp; JoinAll(", ", MIDForgiving(CZ321,6,LEN(CZ321)-6), MIDForgiving(CZ378,6,LEN(CZ378)-6), MIDForgiving(CZ431,6,LEN(CZ431)-6))&amp;")","*")</f>
        <v>*</v>
      </c>
      <c r="DA730" s="58" t="str">
        <f>IF(OR(DA321&lt;&gt;"*",DA378&lt;&gt;"*",DA431&lt;&gt;"*"),"Yes (" &amp; JoinAll(", ", MIDForgiving(DA321,6,LEN(DA321)-6), MIDForgiving(DA378,6,LEN(DA378)-6), MIDForgiving(DA431,6,LEN(DA431)-6))&amp;")","*")</f>
        <v>*</v>
      </c>
      <c r="DB730" s="58" t="str">
        <f>IF(OR(DB321&lt;&gt;"*",DB378&lt;&gt;"*",DB431&lt;&gt;"*"),"Yes (" &amp; JoinAll(", ", MIDForgiving(DB321,6,LEN(DB321)-6), MIDForgiving(DB378,6,LEN(DB378)-6), MIDForgiving(DB431,6,LEN(DB431)-6))&amp;")","*")</f>
        <v>*</v>
      </c>
      <c r="DC730" s="58" t="str">
        <f>IF(OR(DC321&lt;&gt;"*",DC378&lt;&gt;"*",DC431&lt;&gt;"*"),"Yes (" &amp; JoinAll(", ", MIDForgiving(DC321,6,LEN(DC321)-6), MIDForgiving(DC378,6,LEN(DC378)-6), MIDForgiving(DC431,6,LEN(DC431)-6))&amp;")","*")</f>
        <v>*</v>
      </c>
      <c r="DD730" s="58" t="str">
        <f>IF(OR(DD321&lt;&gt;"*",DD378&lt;&gt;"*",DD431&lt;&gt;"*"),"Yes (" &amp; JoinAll(", ", MIDForgiving(DD321,6,LEN(DD321)-6), MIDForgiving(DD378,6,LEN(DD378)-6), MIDForgiving(DD431,6,LEN(DD431)-6))&amp;")","*")</f>
        <v>*</v>
      </c>
      <c r="DE730" s="58" t="str">
        <f>IF(OR(DE321&lt;&gt;"*",DE378&lt;&gt;"*",DE431&lt;&gt;"*"),"Yes (" &amp; JoinAll(", ", MIDForgiving(DE321,6,LEN(DE321)-6), MIDForgiving(DE378,6,LEN(DE378)-6), MIDForgiving(DE431,6,LEN(DE431)-6))&amp;")","*")</f>
        <v>*</v>
      </c>
      <c r="DF730" s="58" t="str">
        <f>IF(OR(DF321&lt;&gt;"*",DF378&lt;&gt;"*",DF431&lt;&gt;"*"),"Yes (" &amp; JoinAll(", ", MIDForgiving(DF321,6,LEN(DF321)-6), MIDForgiving(DF378,6,LEN(DF378)-6), MIDForgiving(DF431,6,LEN(DF431)-6))&amp;")","*")</f>
        <v>*</v>
      </c>
      <c r="DG730" s="58" t="str">
        <f>IF(OR(DG321&lt;&gt;"*",DG378&lt;&gt;"*",DG431&lt;&gt;"*"),"Yes (" &amp; JoinAll(", ", MIDForgiving(DG321,6,LEN(DG321)-6), MIDForgiving(DG378,6,LEN(DG378)-6), MIDForgiving(DG431,6,LEN(DG431)-6))&amp;")","*")</f>
        <v>*</v>
      </c>
      <c r="DH730" s="58" t="str">
        <f>IF(OR(DH321&lt;&gt;"*",DH378&lt;&gt;"*",DH431&lt;&gt;"*"),"Yes (" &amp; JoinAll(", ", MIDForgiving(DH321,6,LEN(DH321)-6), MIDForgiving(DH378,6,LEN(DH378)-6), MIDForgiving(DH431,6,LEN(DH431)-6))&amp;")","*")</f>
        <v>*</v>
      </c>
      <c r="DI730" s="58" t="str">
        <f>IF(OR(DI321&lt;&gt;"*",DI378&lt;&gt;"*",DI431&lt;&gt;"*"),"Yes (" &amp; JoinAll(", ", MIDForgiving(DI321,6,LEN(DI321)-6), MIDForgiving(DI378,6,LEN(DI378)-6), MIDForgiving(DI431,6,LEN(DI431)-6))&amp;")","*")</f>
        <v>*</v>
      </c>
      <c r="DJ730" s="58" t="str">
        <f>IF(OR(DJ321&lt;&gt;"*",DJ378&lt;&gt;"*",DJ431&lt;&gt;"*"),"Yes (" &amp; JoinAll(", ", MIDForgiving(DJ321,6,LEN(DJ321)-6), MIDForgiving(DJ378,6,LEN(DJ378)-6), MIDForgiving(DJ431,6,LEN(DJ431)-6))&amp;")","*")</f>
        <v>*</v>
      </c>
      <c r="DK730" s="58" t="str">
        <f>IF(OR(DK321&lt;&gt;"*",DK378&lt;&gt;"*",DK431&lt;&gt;"*"),"Yes (" &amp; JoinAll(", ", MIDForgiving(DK321,6,LEN(DK321)-6), MIDForgiving(DK378,6,LEN(DK378)-6), MIDForgiving(DK431,6,LEN(DK431)-6))&amp;")","*")</f>
        <v>*</v>
      </c>
      <c r="DL730" s="58" t="str">
        <f>IF(OR(DL321&lt;&gt;"*",DL378&lt;&gt;"*",DL431&lt;&gt;"*"),"Yes (" &amp; JoinAll(", ", MIDForgiving(DL321,6,LEN(DL321)-6), MIDForgiving(DL378,6,LEN(DL378)-6), MIDForgiving(DL431,6,LEN(DL431)-6))&amp;")","*")</f>
        <v>*</v>
      </c>
      <c r="DM730" s="58" t="str">
        <f>IF(OR(DM321&lt;&gt;"*",DM378&lt;&gt;"*",DM431&lt;&gt;"*"),"Yes (" &amp; JoinAll(", ", MIDForgiving(DM321,6,LEN(DM321)-6), MIDForgiving(DM378,6,LEN(DM378)-6), MIDForgiving(DM431,6,LEN(DM431)-6))&amp;")","*")</f>
        <v>*</v>
      </c>
      <c r="DN730" s="58" t="str">
        <f>IF(OR(DN321&lt;&gt;"*",DN378&lt;&gt;"*",DN431&lt;&gt;"*"),"Yes (" &amp; JoinAll(", ", MIDForgiving(DN321,6,LEN(DN321)-6), MIDForgiving(DN378,6,LEN(DN378)-6), MIDForgiving(DN431,6,LEN(DN431)-6))&amp;")","*")</f>
        <v>*</v>
      </c>
      <c r="DO730" s="58" t="str">
        <f>IF(OR(DO321&lt;&gt;"*",DO378&lt;&gt;"*",DO431&lt;&gt;"*"),"Yes (" &amp; JoinAll(", ", MIDForgiving(DO321,6,LEN(DO321)-6), MIDForgiving(DO378,6,LEN(DO378)-6), MIDForgiving(DO431,6,LEN(DO431)-6))&amp;")","*")</f>
        <v>*</v>
      </c>
      <c r="DP730" s="58" t="str">
        <f>IF(OR(DP321&lt;&gt;"*",DP378&lt;&gt;"*",DP431&lt;&gt;"*"),"Yes (" &amp; JoinAll(", ", MIDForgiving(DP321,6,LEN(DP321)-6), MIDForgiving(DP378,6,LEN(DP378)-6), MIDForgiving(DP431,6,LEN(DP431)-6))&amp;")","*")</f>
        <v>*</v>
      </c>
      <c r="DQ730" s="58" t="str">
        <f>IF(OR(DQ321&lt;&gt;"*",DQ378&lt;&gt;"*",DQ431&lt;&gt;"*"),"Yes (" &amp; JoinAll(", ", MIDForgiving(DQ321,6,LEN(DQ321)-6), MIDForgiving(DQ378,6,LEN(DQ378)-6), MIDForgiving(DQ431,6,LEN(DQ431)-6))&amp;")","*")</f>
        <v>*</v>
      </c>
      <c r="DR730" s="58" t="str">
        <f>IF(OR(DR321&lt;&gt;"*",DR378&lt;&gt;"*",DR431&lt;&gt;"*"),"Yes (" &amp; JoinAll(", ", MIDForgiving(DR321,6,LEN(DR321)-6), MIDForgiving(DR378,6,LEN(DR378)-6), MIDForgiving(DR431,6,LEN(DR431)-6))&amp;")","*")</f>
        <v>*</v>
      </c>
      <c r="DS730" s="58" t="str">
        <f>IF(OR(DS321&lt;&gt;"*",DS378&lt;&gt;"*",DS431&lt;&gt;"*"),"Yes (" &amp; JoinAll(", ", MIDForgiving(DS321,6,LEN(DS321)-6), MIDForgiving(DS378,6,LEN(DS378)-6), MIDForgiving(DS431,6,LEN(DS431)-6))&amp;")","*")</f>
        <v>*</v>
      </c>
      <c r="DT730" s="58" t="str">
        <f>IF(OR(DT321&lt;&gt;"*",DT378&lt;&gt;"*",DT431&lt;&gt;"*"),"Yes (" &amp; JoinAll(", ", MIDForgiving(DT321,6,LEN(DT321)-6), MIDForgiving(DT378,6,LEN(DT378)-6), MIDForgiving(DT431,6,LEN(DT431)-6))&amp;")","*")</f>
        <v>*</v>
      </c>
      <c r="DU730" s="58" t="str">
        <f>IF(OR(DU321&lt;&gt;"*",DU378&lt;&gt;"*",DU431&lt;&gt;"*"),"Yes (" &amp; JoinAll(", ", MIDForgiving(DU321,6,LEN(DU321)-6), MIDForgiving(DU378,6,LEN(DU378)-6), MIDForgiving(DU431,6,LEN(DU431)-6))&amp;")","*")</f>
        <v>*</v>
      </c>
      <c r="DV730" s="58" t="str">
        <f>IF(OR(DV321&lt;&gt;"*",DV378&lt;&gt;"*",DV431&lt;&gt;"*"),"Yes (" &amp; JoinAll(", ", MIDForgiving(DV321,6,LEN(DV321)-6), MIDForgiving(DV378,6,LEN(DV378)-6), MIDForgiving(DV431,6,LEN(DV431)-6))&amp;")","*")</f>
        <v>*</v>
      </c>
      <c r="DW730" s="58" t="str">
        <f>IF(OR(DW321&lt;&gt;"*",DW378&lt;&gt;"*",DW431&lt;&gt;"*"),"Yes (" &amp; JoinAll(", ", MIDForgiving(DW321,6,LEN(DW321)-6), MIDForgiving(DW378,6,LEN(DW378)-6), MIDForgiving(DW431,6,LEN(DW431)-6))&amp;")","*")</f>
        <v>*</v>
      </c>
      <c r="DX730" s="58" t="str">
        <f>IF(OR(DX321&lt;&gt;"*",DX378&lt;&gt;"*",DX431&lt;&gt;"*"),"Yes (" &amp; JoinAll(", ", MIDForgiving(DX321,6,LEN(DX321)-6), MIDForgiving(DX378,6,LEN(DX378)-6), MIDForgiving(DX431,6,LEN(DX431)-6))&amp;")","*")</f>
        <v>*</v>
      </c>
      <c r="DY730" s="58" t="str">
        <f>IF(OR(DY321&lt;&gt;"*",DY378&lt;&gt;"*",DY431&lt;&gt;"*"),"Yes (" &amp; JoinAll(", ", MIDForgiving(DY321,6,LEN(DY321)-6), MIDForgiving(DY378,6,LEN(DY378)-6), MIDForgiving(DY431,6,LEN(DY431)-6))&amp;")","*")</f>
        <v>*</v>
      </c>
      <c r="DZ730" s="58" t="str">
        <f>IF(OR(DZ321&lt;&gt;"*",DZ378&lt;&gt;"*",DZ431&lt;&gt;"*"),"Yes (" &amp; JoinAll(", ", MIDForgiving(DZ321,6,LEN(DZ321)-6), MIDForgiving(DZ378,6,LEN(DZ378)-6), MIDForgiving(DZ431,6,LEN(DZ431)-6))&amp;")","*")</f>
        <v>*</v>
      </c>
      <c r="EA730" s="58" t="str">
        <f>IF(OR(EA321&lt;&gt;"*",EA378&lt;&gt;"*",EA431&lt;&gt;"*"),"Yes (" &amp; JoinAll(", ", MIDForgiving(EA321,6,LEN(EA321)-6), MIDForgiving(EA378,6,LEN(EA378)-6), MIDForgiving(EA431,6,LEN(EA431)-6))&amp;")","*")</f>
        <v>*</v>
      </c>
      <c r="EB730" s="58" t="str">
        <f>IF(OR(EB321&lt;&gt;"*",EB378&lt;&gt;"*",EB431&lt;&gt;"*"),"Yes (" &amp; JoinAll(", ", MIDForgiving(EB321,6,LEN(EB321)-6), MIDForgiving(EB378,6,LEN(EB378)-6), MIDForgiving(EB431,6,LEN(EB431)-6))&amp;")","*")</f>
        <v>*</v>
      </c>
      <c r="EC730" s="58" t="str">
        <f>IF(OR(EC321&lt;&gt;"*",EC378&lt;&gt;"*",EC431&lt;&gt;"*"),"Yes (" &amp; JoinAll(", ", MIDForgiving(EC321,6,LEN(EC321)-6), MIDForgiving(EC378,6,LEN(EC378)-6), MIDForgiving(EC431,6,LEN(EC431)-6))&amp;")","*")</f>
        <v>*</v>
      </c>
      <c r="ED730" s="58" t="str">
        <f>IF(OR(ED321&lt;&gt;"*",ED378&lt;&gt;"*",ED431&lt;&gt;"*"),"Yes (" &amp; JoinAll(", ", MIDForgiving(ED321,6,LEN(ED321)-6), MIDForgiving(ED378,6,LEN(ED378)-6), MIDForgiving(ED431,6,LEN(ED431)-6))&amp;")","*")</f>
        <v>*</v>
      </c>
      <c r="EE730" s="58" t="str">
        <f>IF(OR(EE321&lt;&gt;"*",EE378&lt;&gt;"*",EE431&lt;&gt;"*"),"Yes (" &amp; JoinAll(", ", MIDForgiving(EE321,6,LEN(EE321)-6), MIDForgiving(EE378,6,LEN(EE378)-6), MIDForgiving(EE431,6,LEN(EE431)-6))&amp;")","*")</f>
        <v>*</v>
      </c>
      <c r="EF730" s="58" t="str">
        <f>IF(OR(EF321&lt;&gt;"*",EF378&lt;&gt;"*",EF431&lt;&gt;"*"),"Yes (" &amp; JoinAll(", ", MIDForgiving(EF321,6,LEN(EF321)-6), MIDForgiving(EF378,6,LEN(EF378)-6), MIDForgiving(EF431,6,LEN(EF431)-6))&amp;")","*")</f>
        <v>*</v>
      </c>
      <c r="EG730" s="58" t="str">
        <f>IF(OR(EG321&lt;&gt;"*",EG378&lt;&gt;"*",EG431&lt;&gt;"*"),"Yes (" &amp; JoinAll(", ", MIDForgiving(EG321,6,LEN(EG321)-6), MIDForgiving(EG378,6,LEN(EG378)-6), MIDForgiving(EG431,6,LEN(EG431)-6))&amp;")","*")</f>
        <v>*</v>
      </c>
      <c r="EH730" s="58" t="str">
        <f>IF(OR(EH321&lt;&gt;"*",EH378&lt;&gt;"*",EH431&lt;&gt;"*"),"Yes (" &amp; JoinAll(", ", MIDForgiving(EH321,6,LEN(EH321)-6), MIDForgiving(EH378,6,LEN(EH378)-6), MIDForgiving(EH431,6,LEN(EH431)-6))&amp;")","*")</f>
        <v>*</v>
      </c>
      <c r="EI730" s="58" t="str">
        <f>IF(OR(EI321&lt;&gt;"*",EI378&lt;&gt;"*",EI431&lt;&gt;"*"),"Yes (" &amp; JoinAll(", ", MIDForgiving(EI321,6,LEN(EI321)-6), MIDForgiving(EI378,6,LEN(EI378)-6), MIDForgiving(EI431,6,LEN(EI431)-6))&amp;")","*")</f>
        <v>*</v>
      </c>
      <c r="EJ730" s="58" t="str">
        <f>IF(OR(EJ321&lt;&gt;"*",EJ378&lt;&gt;"*",EJ431&lt;&gt;"*"),"Yes (" &amp; JoinAll(", ", MIDForgiving(EJ321,6,LEN(EJ321)-6), MIDForgiving(EJ378,6,LEN(EJ378)-6), MIDForgiving(EJ431,6,LEN(EJ431)-6))&amp;")","*")</f>
        <v>*</v>
      </c>
      <c r="EK730" s="58" t="str">
        <f>IF(OR(EK321&lt;&gt;"*",EK378&lt;&gt;"*",EK431&lt;&gt;"*"),"Yes (" &amp; JoinAll(", ", MIDForgiving(EK321,6,LEN(EK321)-6), MIDForgiving(EK378,6,LEN(EK378)-6), MIDForgiving(EK431,6,LEN(EK431)-6))&amp;")","*")</f>
        <v>*</v>
      </c>
      <c r="EL730" s="109"/>
      <c r="EM730" s="109"/>
    </row>
    <row r="731" spans="1:143" s="58" customFormat="1" ht="12.75" customHeight="1" x14ac:dyDescent="0.25">
      <c r="A731" s="5"/>
      <c r="B731" s="96"/>
      <c r="C731" s="96"/>
      <c r="D731" s="96"/>
      <c r="E731" s="96"/>
      <c r="F731" s="96" t="s">
        <v>3541</v>
      </c>
      <c r="G731" s="4" t="s">
        <v>4039</v>
      </c>
      <c r="H731" s="18" t="s">
        <v>5</v>
      </c>
      <c r="I731" s="18"/>
      <c r="J731" s="58" t="str">
        <f>IF(OR(J322&lt;&gt;"*",J379&lt;&gt;"*",J432&lt;&gt;"*"),"Yes (" &amp; JoinAll(", ", MIDForgiving(J322,6,LEN(J322)-6), MIDForgiving(J379,6,LEN(J379)-6), MIDForgiving(J432,6,LEN(J432)-6))&amp;")","*")</f>
        <v>*</v>
      </c>
      <c r="K731" s="58" t="str">
        <f>IF(OR(K322&lt;&gt;"*",K379&lt;&gt;"*",K432&lt;&gt;"*"),"Yes (" &amp; JoinAll(", ", MIDForgiving(K322,6,LEN(K322)-6), MIDForgiving(K379,6,LEN(K379)-6), MIDForgiving(K432,6,LEN(K432)-6))&amp;")","*")</f>
        <v>*</v>
      </c>
      <c r="L731" s="58" t="str">
        <f>IF(OR(L322&lt;&gt;"*",L379&lt;&gt;"*",L432&lt;&gt;"*"),"Yes (" &amp; JoinAll(", ", MIDForgiving(L322,6,LEN(L322)-6), MIDForgiving(L379,6,LEN(L379)-6), MIDForgiving(L432,6,LEN(L432)-6))&amp;")","*")</f>
        <v>*</v>
      </c>
      <c r="M731" s="58" t="str">
        <f>IF(OR(M322&lt;&gt;"*",M379&lt;&gt;"*",M432&lt;&gt;"*"),"Yes (" &amp; JoinAll(", ", MIDForgiving(M322,6,LEN(M322)-6), MIDForgiving(M379,6,LEN(M379)-6), MIDForgiving(M432,6,LEN(M432)-6))&amp;")","*")</f>
        <v>*</v>
      </c>
      <c r="N731" s="58" t="str">
        <f>IF(OR(N322&lt;&gt;"*",N379&lt;&gt;"*",N432&lt;&gt;"*"),"Yes (" &amp; JoinAll(", ", MIDForgiving(N322,6,LEN(N322)-6), MIDForgiving(N379,6,LEN(N379)-6), MIDForgiving(N432,6,LEN(N432)-6))&amp;")","*")</f>
        <v>*</v>
      </c>
      <c r="O731" s="58" t="str">
        <f>IF(OR(O322&lt;&gt;"*",O379&lt;&gt;"*",O432&lt;&gt;"*"),"Yes (" &amp; JoinAll(", ", MIDForgiving(O322,6,LEN(O322)-6), MIDForgiving(O379,6,LEN(O379)-6), MIDForgiving(O432,6,LEN(O432)-6))&amp;")","*")</f>
        <v>*</v>
      </c>
      <c r="P731" s="58" t="str">
        <f>IF(OR(P322&lt;&gt;"*",P379&lt;&gt;"*",P432&lt;&gt;"*"),"Yes (" &amp; JoinAll(", ", MIDForgiving(P322,6,LEN(P322)-6), MIDForgiving(P379,6,LEN(P379)-6), MIDForgiving(P432,6,LEN(P432)-6))&amp;")","*")</f>
        <v>*</v>
      </c>
      <c r="Q731" s="58" t="str">
        <f>IF(OR(Q322&lt;&gt;"*",Q379&lt;&gt;"*",Q432&lt;&gt;"*"),"Yes (" &amp; JoinAll(", ", MIDForgiving(Q322,6,LEN(Q322)-6), MIDForgiving(Q379,6,LEN(Q379)-6), MIDForgiving(Q432,6,LEN(Q432)-6))&amp;")","*")</f>
        <v>*</v>
      </c>
      <c r="R731" s="58" t="str">
        <f>IF(OR(R322&lt;&gt;"*",R379&lt;&gt;"*",R432&lt;&gt;"*"),"Yes (" &amp; JoinAll(", ", MIDForgiving(R322,6,LEN(R322)-6), MIDForgiving(R379,6,LEN(R379)-6), MIDForgiving(R432,6,LEN(R432)-6))&amp;")","*")</f>
        <v>*</v>
      </c>
      <c r="S731" s="58" t="str">
        <f>IF(OR(S322&lt;&gt;"*",S379&lt;&gt;"*",S432&lt;&gt;"*"),"Yes (" &amp; JoinAll(", ", MIDForgiving(S322,6,LEN(S322)-6), MIDForgiving(S379,6,LEN(S379)-6), MIDForgiving(S432,6,LEN(S432)-6))&amp;")","*")</f>
        <v>*</v>
      </c>
      <c r="T731" s="58" t="str">
        <f>IF(OR(T322&lt;&gt;"*",T379&lt;&gt;"*",T432&lt;&gt;"*"),"Yes (" &amp; JoinAll(", ", MIDForgiving(T322,6,LEN(T322)-6), MIDForgiving(T379,6,LEN(T379)-6), MIDForgiving(T432,6,LEN(T432)-6))&amp;")","*")</f>
        <v>*</v>
      </c>
      <c r="U731" s="58" t="str">
        <f>IF(OR(U322&lt;&gt;"*",U379&lt;&gt;"*",U432&lt;&gt;"*"),"Yes (" &amp; JoinAll(", ", MIDForgiving(U322,6,LEN(U322)-6), MIDForgiving(U379,6,LEN(U379)-6), MIDForgiving(U432,6,LEN(U432)-6))&amp;")","*")</f>
        <v>*</v>
      </c>
      <c r="V731" s="58" t="str">
        <f>IF(OR(V322&lt;&gt;"*",V379&lt;&gt;"*",V432&lt;&gt;"*"),"Yes (" &amp; JoinAll(", ", MIDForgiving(V322,6,LEN(V322)-6), MIDForgiving(V379,6,LEN(V379)-6), MIDForgiving(V432,6,LEN(V432)-6))&amp;")","*")</f>
        <v>*</v>
      </c>
      <c r="W731" s="58" t="str">
        <f>IF(OR(W322&lt;&gt;"*",W379&lt;&gt;"*",W432&lt;&gt;"*"),"Yes (" &amp; JoinAll(", ", MIDForgiving(W322,6,LEN(W322)-6), MIDForgiving(W379,6,LEN(W379)-6), MIDForgiving(W432,6,LEN(W432)-6))&amp;")","*")</f>
        <v>*</v>
      </c>
      <c r="X731" s="58" t="str">
        <f>IF(OR(X322&lt;&gt;"*",X379&lt;&gt;"*",X432&lt;&gt;"*"),"Yes (" &amp; JoinAll(", ", MIDForgiving(X322,6,LEN(X322)-6), MIDForgiving(X379,6,LEN(X379)-6), MIDForgiving(X432,6,LEN(X432)-6))&amp;")","*")</f>
        <v>*</v>
      </c>
      <c r="Y731" s="58" t="str">
        <f>IF(OR(Y322&lt;&gt;"*",Y379&lt;&gt;"*",Y432&lt;&gt;"*"),"Yes (" &amp; JoinAll(", ", MIDForgiving(Y322,6,LEN(Y322)-6), MIDForgiving(Y379,6,LEN(Y379)-6), MIDForgiving(Y432,6,LEN(Y432)-6))&amp;")","*")</f>
        <v>*</v>
      </c>
      <c r="Z731" s="58" t="str">
        <f>IF(OR(Z322&lt;&gt;"*",Z379&lt;&gt;"*",Z432&lt;&gt;"*"),"Yes (" &amp; JoinAll(", ", MIDForgiving(Z322,6,LEN(Z322)-6), MIDForgiving(Z379,6,LEN(Z379)-6), MIDForgiving(Z432,6,LEN(Z432)-6))&amp;")","*")</f>
        <v>*</v>
      </c>
      <c r="AA731" s="58" t="str">
        <f>IF(OR(AA322&lt;&gt;"*",AA379&lt;&gt;"*",AA432&lt;&gt;"*"),"Yes (" &amp; JoinAll(", ", MIDForgiving(AA322,6,LEN(AA322)-6), MIDForgiving(AA379,6,LEN(AA379)-6), MIDForgiving(AA432,6,LEN(AA432)-6))&amp;")","*")</f>
        <v>*</v>
      </c>
      <c r="AB731" s="58" t="str">
        <f>IF(OR(AB322&lt;&gt;"*",AB379&lt;&gt;"*",AB432&lt;&gt;"*"),"Yes (" &amp; JoinAll(", ", MIDForgiving(AB322,6,LEN(AB322)-6), MIDForgiving(AB379,6,LEN(AB379)-6), MIDForgiving(AB432,6,LEN(AB432)-6))&amp;")","*")</f>
        <v>*</v>
      </c>
      <c r="AC731" s="58" t="str">
        <f>IF(OR(AC322&lt;&gt;"*",AC379&lt;&gt;"*",AC432&lt;&gt;"*"),"Yes (" &amp; JoinAll(", ", MIDForgiving(AC322,6,LEN(AC322)-6), MIDForgiving(AC379,6,LEN(AC379)-6), MIDForgiving(AC432,6,LEN(AC432)-6))&amp;")","*")</f>
        <v>*</v>
      </c>
      <c r="AD731" s="58" t="str">
        <f>IF(OR(AD322&lt;&gt;"*",AD379&lt;&gt;"*",AD432&lt;&gt;"*"),"Yes (" &amp; JoinAll(", ", MIDForgiving(AD322,6,LEN(AD322)-6), MIDForgiving(AD379,6,LEN(AD379)-6), MIDForgiving(AD432,6,LEN(AD432)-6))&amp;")","*")</f>
        <v>*</v>
      </c>
      <c r="AE731" s="58" t="str">
        <f>IF(OR(AE322&lt;&gt;"*",AE379&lt;&gt;"*",AE432&lt;&gt;"*"),"Yes (" &amp; JoinAll(", ", MIDForgiving(AE322,6,LEN(AE322)-6), MIDForgiving(AE379,6,LEN(AE379)-6), MIDForgiving(AE432,6,LEN(AE432)-6))&amp;")","*")</f>
        <v>*</v>
      </c>
      <c r="AF731" s="58" t="str">
        <f>IF(OR(AF322&lt;&gt;"*",AF379&lt;&gt;"*",AF432&lt;&gt;"*"),"Yes (" &amp; JoinAll(", ", MIDForgiving(AF322,6,LEN(AF322)-6), MIDForgiving(AF379,6,LEN(AF379)-6), MIDForgiving(AF432,6,LEN(AF432)-6))&amp;")","*")</f>
        <v>*</v>
      </c>
      <c r="AG731" s="58" t="str">
        <f>IF(OR(AG322&lt;&gt;"*",AG379&lt;&gt;"*",AG432&lt;&gt;"*"),"Yes (" &amp; JoinAll(", ", MIDForgiving(AG322,6,LEN(AG322)-6), MIDForgiving(AG379,6,LEN(AG379)-6), MIDForgiving(AG432,6,LEN(AG432)-6))&amp;")","*")</f>
        <v>*</v>
      </c>
      <c r="AH731" s="58" t="str">
        <f>IF(OR(AH322&lt;&gt;"*",AH379&lt;&gt;"*",AH432&lt;&gt;"*"),"Yes (" &amp; JoinAll(", ", MIDForgiving(AH322,6,LEN(AH322)-6), MIDForgiving(AH379,6,LEN(AH379)-6), MIDForgiving(AH432,6,LEN(AH432)-6))&amp;")","*")</f>
        <v>*</v>
      </c>
      <c r="AI731" s="58" t="str">
        <f>IF(OR(AI322&lt;&gt;"*",AI379&lt;&gt;"*",AI432&lt;&gt;"*"),"Yes (" &amp; JoinAll(", ", MIDForgiving(AI322,6,LEN(AI322)-6), MIDForgiving(AI379,6,LEN(AI379)-6), MIDForgiving(AI432,6,LEN(AI432)-6))&amp;")","*")</f>
        <v>*</v>
      </c>
      <c r="AJ731" s="58" t="str">
        <f>IF(OR(AJ322&lt;&gt;"*",AJ379&lt;&gt;"*",AJ432&lt;&gt;"*"),"Yes (" &amp; JoinAll(", ", MIDForgiving(AJ322,6,LEN(AJ322)-6), MIDForgiving(AJ379,6,LEN(AJ379)-6), MIDForgiving(AJ432,6,LEN(AJ432)-6))&amp;")","*")</f>
        <v>*</v>
      </c>
      <c r="AK731" s="58" t="str">
        <f>IF(OR(AK322&lt;&gt;"*",AK379&lt;&gt;"*",AK432&lt;&gt;"*"),"Yes (" &amp; JoinAll(", ", MIDForgiving(AK322,6,LEN(AK322)-6), MIDForgiving(AK379,6,LEN(AK379)-6), MIDForgiving(AK432,6,LEN(AK432)-6))&amp;")","*")</f>
        <v>*</v>
      </c>
      <c r="AL731" s="58" t="str">
        <f>IF(OR(AL322&lt;&gt;"*",AL379&lt;&gt;"*",AL432&lt;&gt;"*"),"Yes (" &amp; JoinAll(", ", MIDForgiving(AL322,6,LEN(AL322)-6), MIDForgiving(AL379,6,LEN(AL379)-6), MIDForgiving(AL432,6,LEN(AL432)-6))&amp;")","*")</f>
        <v>*</v>
      </c>
      <c r="AM731" s="58" t="str">
        <f>IF(OR(AM322&lt;&gt;"*",AM379&lt;&gt;"*",AM432&lt;&gt;"*"),"Yes (" &amp; JoinAll(", ", MIDForgiving(AM322,6,LEN(AM322)-6), MIDForgiving(AM379,6,LEN(AM379)-6), MIDForgiving(AM432,6,LEN(AM432)-6))&amp;")","*")</f>
        <v>*</v>
      </c>
      <c r="AN731" s="58" t="str">
        <f>IF(OR(AN322&lt;&gt;"*",AN379&lt;&gt;"*",AN432&lt;&gt;"*"),"Yes (" &amp; JoinAll(", ", MIDForgiving(AN322,6,LEN(AN322)-6), MIDForgiving(AN379,6,LEN(AN379)-6), MIDForgiving(AN432,6,LEN(AN432)-6))&amp;")","*")</f>
        <v>*</v>
      </c>
      <c r="AO731" s="58" t="str">
        <f>IF(OR(AO322&lt;&gt;"*",AO379&lt;&gt;"*",AO432&lt;&gt;"*"),"Yes (" &amp; JoinAll(", ", MIDForgiving(AO322,6,LEN(AO322)-6), MIDForgiving(AO379,6,LEN(AO379)-6), MIDForgiving(AO432,6,LEN(AO432)-6))&amp;")","*")</f>
        <v>*</v>
      </c>
      <c r="AP731" s="58" t="str">
        <f>IF(OR(AP322&lt;&gt;"*",AP379&lt;&gt;"*",AP432&lt;&gt;"*"),"Yes (" &amp; JoinAll(", ", MIDForgiving(AP322,6,LEN(AP322)-6), MIDForgiving(AP379,6,LEN(AP379)-6), MIDForgiving(AP432,6,LEN(AP432)-6))&amp;")","*")</f>
        <v>*</v>
      </c>
      <c r="AQ731" s="58" t="str">
        <f>IF(OR(AQ322&lt;&gt;"*",AQ379&lt;&gt;"*",AQ432&lt;&gt;"*"),"Yes (" &amp; JoinAll(", ", MIDForgiving(AQ322,6,LEN(AQ322)-6), MIDForgiving(AQ379,6,LEN(AQ379)-6), MIDForgiving(AQ432,6,LEN(AQ432)-6))&amp;")","*")</f>
        <v>*</v>
      </c>
      <c r="AR731" s="58" t="str">
        <f>IF(OR(AR322&lt;&gt;"*",AR379&lt;&gt;"*",AR432&lt;&gt;"*"),"Yes (" &amp; JoinAll(", ", MIDForgiving(AR322,6,LEN(AR322)-6), MIDForgiving(AR379,6,LEN(AR379)-6), MIDForgiving(AR432,6,LEN(AR432)-6))&amp;")","*")</f>
        <v>*</v>
      </c>
      <c r="AS731" s="58" t="str">
        <f>IF(OR(AS322&lt;&gt;"*",AS379&lt;&gt;"*",AS432&lt;&gt;"*"),"Yes (" &amp; JoinAll(", ", MIDForgiving(AS322,6,LEN(AS322)-6), MIDForgiving(AS379,6,LEN(AS379)-6), MIDForgiving(AS432,6,LEN(AS432)-6))&amp;")","*")</f>
        <v>*</v>
      </c>
      <c r="AT731" s="58" t="str">
        <f>IF(OR(AT322&lt;&gt;"*",AT379&lt;&gt;"*",AT432&lt;&gt;"*"),"Yes (" &amp; JoinAll(", ", MIDForgiving(AT322,6,LEN(AT322)-6), MIDForgiving(AT379,6,LEN(AT379)-6), MIDForgiving(AT432,6,LEN(AT432)-6))&amp;")","*")</f>
        <v>*</v>
      </c>
      <c r="AU731" s="58" t="str">
        <f>IF(OR(AU322&lt;&gt;"*",AU379&lt;&gt;"*",AU432&lt;&gt;"*"),"Yes (" &amp; JoinAll(", ", MIDForgiving(AU322,6,LEN(AU322)-6), MIDForgiving(AU379,6,LEN(AU379)-6), MIDForgiving(AU432,6,LEN(AU432)-6))&amp;")","*")</f>
        <v>*</v>
      </c>
      <c r="AV731" s="58" t="str">
        <f>IF(OR(AV322&lt;&gt;"*",AV379&lt;&gt;"*",AV432&lt;&gt;"*"),"Yes (" &amp; JoinAll(", ", MIDForgiving(AV322,6,LEN(AV322)-6), MIDForgiving(AV379,6,LEN(AV379)-6), MIDForgiving(AV432,6,LEN(AV432)-6))&amp;")","*")</f>
        <v>*</v>
      </c>
      <c r="AW731" s="58" t="str">
        <f>IF(OR(AW322&lt;&gt;"*",AW379&lt;&gt;"*",AW432&lt;&gt;"*"),"Yes (" &amp; JoinAll(", ", MIDForgiving(AW322,6,LEN(AW322)-6), MIDForgiving(AW379,6,LEN(AW379)-6), MIDForgiving(AW432,6,LEN(AW432)-6))&amp;")","*")</f>
        <v>*</v>
      </c>
      <c r="AX731" s="58" t="str">
        <f>IF(OR(AX322&lt;&gt;"*",AX379&lt;&gt;"*",AX432&lt;&gt;"*"),"Yes (" &amp; JoinAll(", ", MIDForgiving(AX322,6,LEN(AX322)-6), MIDForgiving(AX379,6,LEN(AX379)-6), MIDForgiving(AX432,6,LEN(AX432)-6))&amp;")","*")</f>
        <v>*</v>
      </c>
      <c r="AY731" s="58" t="str">
        <f>IF(OR(AY322&lt;&gt;"*",AY379&lt;&gt;"*",AY432&lt;&gt;"*"),"Yes (" &amp; JoinAll(", ", MIDForgiving(AY322,6,LEN(AY322)-6), MIDForgiving(AY379,6,LEN(AY379)-6), MIDForgiving(AY432,6,LEN(AY432)-6))&amp;")","*")</f>
        <v>*</v>
      </c>
      <c r="AZ731" s="58" t="str">
        <f>IF(OR(AZ322&lt;&gt;"*",AZ379&lt;&gt;"*",AZ432&lt;&gt;"*"),"Yes (" &amp; JoinAll(", ", MIDForgiving(AZ322,6,LEN(AZ322)-6), MIDForgiving(AZ379,6,LEN(AZ379)-6), MIDForgiving(AZ432,6,LEN(AZ432)-6))&amp;")","*")</f>
        <v>*</v>
      </c>
      <c r="BA731" s="58" t="str">
        <f>IF(OR(BA322&lt;&gt;"*",BA379&lt;&gt;"*",BA432&lt;&gt;"*"),"Yes (" &amp; JoinAll(", ", MIDForgiving(BA322,6,LEN(BA322)-6), MIDForgiving(BA379,6,LEN(BA379)-6), MIDForgiving(BA432,6,LEN(BA432)-6))&amp;")","*")</f>
        <v>*</v>
      </c>
      <c r="BB731" s="58" t="str">
        <f>IF(OR(BB322&lt;&gt;"*",BB379&lt;&gt;"*",BB432&lt;&gt;"*"),"Yes (" &amp; JoinAll(", ", MIDForgiving(BB322,6,LEN(BB322)-6), MIDForgiving(BB379,6,LEN(BB379)-6), MIDForgiving(BB432,6,LEN(BB432)-6))&amp;")","*")</f>
        <v>*</v>
      </c>
      <c r="BC731" s="58" t="str">
        <f>IF(OR(BC322&lt;&gt;"*",BC379&lt;&gt;"*",BC432&lt;&gt;"*"),"Yes (" &amp; JoinAll(", ", MIDForgiving(BC322,6,LEN(BC322)-6), MIDForgiving(BC379,6,LEN(BC379)-6), MIDForgiving(BC432,6,LEN(BC432)-6))&amp;")","*")</f>
        <v>*</v>
      </c>
      <c r="BD731" s="58" t="str">
        <f>IF(OR(BD322&lt;&gt;"*",BD379&lt;&gt;"*",BD432&lt;&gt;"*"),"Yes (" &amp; JoinAll(", ", MIDForgiving(BD322,6,LEN(BD322)-6), MIDForgiving(BD379,6,LEN(BD379)-6), MIDForgiving(BD432,6,LEN(BD432)-6))&amp;")","*")</f>
        <v>*</v>
      </c>
      <c r="BE731" s="58" t="str">
        <f>IF(OR(BE322&lt;&gt;"*",BE379&lt;&gt;"*",BE432&lt;&gt;"*"),"Yes (" &amp; JoinAll(", ", MIDForgiving(BE322,6,LEN(BE322)-6), MIDForgiving(BE379,6,LEN(BE379)-6), MIDForgiving(BE432,6,LEN(BE432)-6))&amp;")","*")</f>
        <v>*</v>
      </c>
      <c r="BF731" s="58" t="str">
        <f>IF(OR(BF322&lt;&gt;"*",BF379&lt;&gt;"*",BF432&lt;&gt;"*"),"Yes (" &amp; JoinAll(", ", MIDForgiving(BF322,6,LEN(BF322)-6), MIDForgiving(BF379,6,LEN(BF379)-6), MIDForgiving(BF432,6,LEN(BF432)-6))&amp;")","*")</f>
        <v>*</v>
      </c>
      <c r="BG731" s="58" t="str">
        <f>IF(OR(BG322&lt;&gt;"*",BG379&lt;&gt;"*",BG432&lt;&gt;"*"),"Yes (" &amp; JoinAll(", ", MIDForgiving(BG322,6,LEN(BG322)-6), MIDForgiving(BG379,6,LEN(BG379)-6), MIDForgiving(BG432,6,LEN(BG432)-6))&amp;")","*")</f>
        <v>*</v>
      </c>
      <c r="BH731" s="58" t="str">
        <f>IF(OR(BH322&lt;&gt;"*",BH379&lt;&gt;"*",BH432&lt;&gt;"*"),"Yes (" &amp; JoinAll(", ", MIDForgiving(BH322,6,LEN(BH322)-6), MIDForgiving(BH379,6,LEN(BH379)-6), MIDForgiving(BH432,6,LEN(BH432)-6))&amp;")","*")</f>
        <v>*</v>
      </c>
      <c r="BI731" s="58" t="str">
        <f>IF(OR(BI322&lt;&gt;"*",BI379&lt;&gt;"*",BI432&lt;&gt;"*"),"Yes (" &amp; JoinAll(", ", MIDForgiving(BI322,6,LEN(BI322)-6), MIDForgiving(BI379,6,LEN(BI379)-6), MIDForgiving(BI432,6,LEN(BI432)-6))&amp;")","*")</f>
        <v>*</v>
      </c>
      <c r="BJ731" s="58" t="str">
        <f>IF(OR(BJ322&lt;&gt;"*",BJ379&lt;&gt;"*",BJ432&lt;&gt;"*"),"Yes (" &amp; JoinAll(", ", MIDForgiving(BJ322,6,LEN(BJ322)-6), MIDForgiving(BJ379,6,LEN(BJ379)-6), MIDForgiving(BJ432,6,LEN(BJ432)-6))&amp;")","*")</f>
        <v>*</v>
      </c>
      <c r="BK731" s="58" t="str">
        <f>IF(OR(BK322&lt;&gt;"*",BK379&lt;&gt;"*",BK432&lt;&gt;"*"),"Yes (" &amp; JoinAll(", ", MIDForgiving(BK322,6,LEN(BK322)-6), MIDForgiving(BK379,6,LEN(BK379)-6), MIDForgiving(BK432,6,LEN(BK432)-6))&amp;")","*")</f>
        <v>*</v>
      </c>
      <c r="BL731" s="58" t="str">
        <f>IF(OR(BL322&lt;&gt;"*",BL379&lt;&gt;"*",BL432&lt;&gt;"*"),"Yes (" &amp; JoinAll(", ", MIDForgiving(BL322,6,LEN(BL322)-6), MIDForgiving(BL379,6,LEN(BL379)-6), MIDForgiving(BL432,6,LEN(BL432)-6))&amp;")","*")</f>
        <v>*</v>
      </c>
      <c r="BM731" s="58" t="str">
        <f>IF(OR(BM322&lt;&gt;"*",BM379&lt;&gt;"*",BM432&lt;&gt;"*"),"Yes (" &amp; JoinAll(", ", MIDForgiving(BM322,6,LEN(BM322)-6), MIDForgiving(BM379,6,LEN(BM379)-6), MIDForgiving(BM432,6,LEN(BM432)-6))&amp;")","*")</f>
        <v>*</v>
      </c>
      <c r="BN731" s="58" t="str">
        <f>IF(OR(BN322&lt;&gt;"*",BN379&lt;&gt;"*",BN432&lt;&gt;"*"),"Yes (" &amp; JoinAll(", ", MIDForgiving(BN322,6,LEN(BN322)-6), MIDForgiving(BN379,6,LEN(BN379)-6), MIDForgiving(BN432,6,LEN(BN432)-6))&amp;")","*")</f>
        <v>*</v>
      </c>
      <c r="BO731" s="58" t="str">
        <f>IF(OR(BO322&lt;&gt;"*",BO379&lt;&gt;"*",BO432&lt;&gt;"*"),"Yes (" &amp; JoinAll(", ", MIDForgiving(BO322,6,LEN(BO322)-6), MIDForgiving(BO379,6,LEN(BO379)-6), MIDForgiving(BO432,6,LEN(BO432)-6))&amp;")","*")</f>
        <v>*</v>
      </c>
      <c r="BP731" s="58" t="str">
        <f>IF(OR(BP322&lt;&gt;"*",BP379&lt;&gt;"*",BP432&lt;&gt;"*"),"Yes (" &amp; JoinAll(", ", MIDForgiving(BP322,6,LEN(BP322)-6), MIDForgiving(BP379,6,LEN(BP379)-6), MIDForgiving(BP432,6,LEN(BP432)-6))&amp;")","*")</f>
        <v>*</v>
      </c>
      <c r="BQ731" s="58" t="str">
        <f>IF(OR(BQ322&lt;&gt;"*",BQ379&lt;&gt;"*",BQ432&lt;&gt;"*"),"Yes (" &amp; JoinAll(", ", MIDForgiving(BQ322,6,LEN(BQ322)-6), MIDForgiving(BQ379,6,LEN(BQ379)-6), MIDForgiving(BQ432,6,LEN(BQ432)-6))&amp;")","*")</f>
        <v>*</v>
      </c>
      <c r="BR731" s="58" t="str">
        <f>IF(OR(BR322&lt;&gt;"*",BR379&lt;&gt;"*",BR432&lt;&gt;"*"),"Yes (" &amp; JoinAll(", ", MIDForgiving(BR322,6,LEN(BR322)-6), MIDForgiving(BR379,6,LEN(BR379)-6), MIDForgiving(BR432,6,LEN(BR432)-6))&amp;")","*")</f>
        <v>*</v>
      </c>
      <c r="BS731" s="58" t="str">
        <f>IF(OR(BS322&lt;&gt;"*",BS379&lt;&gt;"*",BS432&lt;&gt;"*"),"Yes (" &amp; JoinAll(", ", MIDForgiving(BS322,6,LEN(BS322)-6), MIDForgiving(BS379,6,LEN(BS379)-6), MIDForgiving(BS432,6,LEN(BS432)-6))&amp;")","*")</f>
        <v>*</v>
      </c>
      <c r="BT731" s="58" t="str">
        <f>IF(OR(BT322&lt;&gt;"*",BT379&lt;&gt;"*",BT432&lt;&gt;"*"),"Yes (" &amp; JoinAll(", ", MIDForgiving(BT322,6,LEN(BT322)-6), MIDForgiving(BT379,6,LEN(BT379)-6), MIDForgiving(BT432,6,LEN(BT432)-6))&amp;")","*")</f>
        <v>*</v>
      </c>
      <c r="BU731" s="58" t="str">
        <f>IF(OR(BU322&lt;&gt;"*",BU379&lt;&gt;"*",BU432&lt;&gt;"*"),"Yes (" &amp; JoinAll(", ", MIDForgiving(BU322,6,LEN(BU322)-6), MIDForgiving(BU379,6,LEN(BU379)-6), MIDForgiving(BU432,6,LEN(BU432)-6))&amp;")","*")</f>
        <v>*</v>
      </c>
      <c r="BV731" s="58" t="str">
        <f>IF(OR(BV322&lt;&gt;"*",BV379&lt;&gt;"*",BV432&lt;&gt;"*"),"Yes (" &amp; JoinAll(", ", MIDForgiving(BV322,6,LEN(BV322)-6), MIDForgiving(BV379,6,LEN(BV379)-6), MIDForgiving(BV432,6,LEN(BV432)-6))&amp;")","*")</f>
        <v>*</v>
      </c>
      <c r="BW731" s="58" t="str">
        <f>IF(OR(BW322&lt;&gt;"*",BW379&lt;&gt;"*",BW432&lt;&gt;"*"),"Yes (" &amp; JoinAll(", ", MIDForgiving(BW322,6,LEN(BW322)-6), MIDForgiving(BW379,6,LEN(BW379)-6), MIDForgiving(BW432,6,LEN(BW432)-6))&amp;")","*")</f>
        <v>*</v>
      </c>
      <c r="BX731" s="58" t="str">
        <f>IF(OR(BX322&lt;&gt;"*",BX379&lt;&gt;"*",BX432&lt;&gt;"*"),"Yes (" &amp; JoinAll(", ", MIDForgiving(BX322,6,LEN(BX322)-6), MIDForgiving(BX379,6,LEN(BX379)-6), MIDForgiving(BX432,6,LEN(BX432)-6))&amp;")","*")</f>
        <v>*</v>
      </c>
      <c r="BY731" s="58" t="str">
        <f>IF(OR(BY322&lt;&gt;"*",BY379&lt;&gt;"*",BY432&lt;&gt;"*"),"Yes (" &amp; JoinAll(", ", MIDForgiving(BY322,6,LEN(BY322)-6), MIDForgiving(BY379,6,LEN(BY379)-6), MIDForgiving(BY432,6,LEN(BY432)-6))&amp;")","*")</f>
        <v>*</v>
      </c>
      <c r="BZ731" s="58" t="str">
        <f>IF(OR(BZ322&lt;&gt;"*",BZ379&lt;&gt;"*",BZ432&lt;&gt;"*"),"Yes (" &amp; JoinAll(", ", MIDForgiving(BZ322,6,LEN(BZ322)-6), MIDForgiving(BZ379,6,LEN(BZ379)-6), MIDForgiving(BZ432,6,LEN(BZ432)-6))&amp;")","*")</f>
        <v>*</v>
      </c>
      <c r="CA731" s="58" t="str">
        <f>IF(OR(CA322&lt;&gt;"*",CA379&lt;&gt;"*",CA432&lt;&gt;"*"),"Yes (" &amp; JoinAll(", ", MIDForgiving(CA322,6,LEN(CA322)-6), MIDForgiving(CA379,6,LEN(CA379)-6), MIDForgiving(CA432,6,LEN(CA432)-6))&amp;")","*")</f>
        <v>*</v>
      </c>
      <c r="CB731" s="58" t="str">
        <f>IF(OR(CB322&lt;&gt;"*",CB379&lt;&gt;"*",CB432&lt;&gt;"*"),"Yes (" &amp; JoinAll(", ", MIDForgiving(CB322,6,LEN(CB322)-6), MIDForgiving(CB379,6,LEN(CB379)-6), MIDForgiving(CB432,6,LEN(CB432)-6))&amp;")","*")</f>
        <v>*</v>
      </c>
      <c r="CC731" s="58" t="str">
        <f>IF(OR(CC322&lt;&gt;"*",CC379&lt;&gt;"*",CC432&lt;&gt;"*"),"Yes (" &amp; JoinAll(", ", MIDForgiving(CC322,6,LEN(CC322)-6), MIDForgiving(CC379,6,LEN(CC379)-6), MIDForgiving(CC432,6,LEN(CC432)-6))&amp;")","*")</f>
        <v>*</v>
      </c>
      <c r="CD731" s="58" t="str">
        <f>IF(OR(CD322&lt;&gt;"*",CD379&lt;&gt;"*",CD432&lt;&gt;"*"),"Yes (" &amp; JoinAll(", ", MIDForgiving(CD322,6,LEN(CD322)-6), MIDForgiving(CD379,6,LEN(CD379)-6), MIDForgiving(CD432,6,LEN(CD432)-6))&amp;")","*")</f>
        <v>*</v>
      </c>
      <c r="CE731" s="58" t="str">
        <f>IF(OR(CE322&lt;&gt;"*",CE379&lt;&gt;"*",CE432&lt;&gt;"*"),"Yes (" &amp; JoinAll(", ", MIDForgiving(CE322,6,LEN(CE322)-6), MIDForgiving(CE379,6,LEN(CE379)-6), MIDForgiving(CE432,6,LEN(CE432)-6))&amp;")","*")</f>
        <v>*</v>
      </c>
      <c r="CF731" s="58" t="str">
        <f>IF(OR(CF322&lt;&gt;"*",CF379&lt;&gt;"*",CF432&lt;&gt;"*"),"Yes (" &amp; JoinAll(", ", MIDForgiving(CF322,6,LEN(CF322)-6), MIDForgiving(CF379,6,LEN(CF379)-6), MIDForgiving(CF432,6,LEN(CF432)-6))&amp;")","*")</f>
        <v>*</v>
      </c>
      <c r="CG731" s="58" t="str">
        <f>IF(OR(CG322&lt;&gt;"*",CG379&lt;&gt;"*",CG432&lt;&gt;"*"),"Yes (" &amp; JoinAll(", ", MIDForgiving(CG322,6,LEN(CG322)-6), MIDForgiving(CG379,6,LEN(CG379)-6), MIDForgiving(CG432,6,LEN(CG432)-6))&amp;")","*")</f>
        <v>*</v>
      </c>
      <c r="CH731" s="58" t="str">
        <f>IF(OR(CH322&lt;&gt;"*",CH379&lt;&gt;"*",CH432&lt;&gt;"*"),"Yes (" &amp; JoinAll(", ", MIDForgiving(CH322,6,LEN(CH322)-6), MIDForgiving(CH379,6,LEN(CH379)-6), MIDForgiving(CH432,6,LEN(CH432)-6))&amp;")","*")</f>
        <v>*</v>
      </c>
      <c r="CI731" s="58" t="str">
        <f>IF(OR(CI322&lt;&gt;"*",CI379&lt;&gt;"*",CI432&lt;&gt;"*"),"Yes (" &amp; JoinAll(", ", MIDForgiving(CI322,6,LEN(CI322)-6), MIDForgiving(CI379,6,LEN(CI379)-6), MIDForgiving(CI432,6,LEN(CI432)-6))&amp;")","*")</f>
        <v>*</v>
      </c>
      <c r="CJ731" s="58" t="str">
        <f>IF(OR(CJ322&lt;&gt;"*",CJ379&lt;&gt;"*",CJ432&lt;&gt;"*"),"Yes (" &amp; JoinAll(", ", MIDForgiving(CJ322,6,LEN(CJ322)-6), MIDForgiving(CJ379,6,LEN(CJ379)-6), MIDForgiving(CJ432,6,LEN(CJ432)-6))&amp;")","*")</f>
        <v>*</v>
      </c>
      <c r="CK731" s="58" t="str">
        <f>IF(OR(CK322&lt;&gt;"*",CK379&lt;&gt;"*",CK432&lt;&gt;"*"),"Yes (" &amp; JoinAll(", ", MIDForgiving(CK322,6,LEN(CK322)-6), MIDForgiving(CK379,6,LEN(CK379)-6), MIDForgiving(CK432,6,LEN(CK432)-6))&amp;")","*")</f>
        <v>*</v>
      </c>
      <c r="CL731" s="58" t="str">
        <f>IF(OR(CL322&lt;&gt;"*",CL379&lt;&gt;"*",CL432&lt;&gt;"*"),"Yes (" &amp; JoinAll(", ", MIDForgiving(CL322,6,LEN(CL322)-6), MIDForgiving(CL379,6,LEN(CL379)-6), MIDForgiving(CL432,6,LEN(CL432)-6))&amp;")","*")</f>
        <v>*</v>
      </c>
      <c r="CM731" s="58" t="str">
        <f>IF(OR(CM322&lt;&gt;"*",CM379&lt;&gt;"*",CM432&lt;&gt;"*"),"Yes (" &amp; JoinAll(", ", MIDForgiving(CM322,6,LEN(CM322)-6), MIDForgiving(CM379,6,LEN(CM379)-6), MIDForgiving(CM432,6,LEN(CM432)-6))&amp;")","*")</f>
        <v>*</v>
      </c>
      <c r="CN731" s="58" t="str">
        <f>IF(OR(CN322&lt;&gt;"*",CN379&lt;&gt;"*",CN432&lt;&gt;"*"),"Yes (" &amp; JoinAll(", ", MIDForgiving(CN322,6,LEN(CN322)-6), MIDForgiving(CN379,6,LEN(CN379)-6), MIDForgiving(CN432,6,LEN(CN432)-6))&amp;")","*")</f>
        <v>*</v>
      </c>
      <c r="CO731" s="58" t="str">
        <f>IF(OR(CO322&lt;&gt;"*",CO379&lt;&gt;"*",CO432&lt;&gt;"*"),"Yes (" &amp; JoinAll(", ", MIDForgiving(CO322,6,LEN(CO322)-6), MIDForgiving(CO379,6,LEN(CO379)-6), MIDForgiving(CO432,6,LEN(CO432)-6))&amp;")","*")</f>
        <v>*</v>
      </c>
      <c r="CP731" s="58" t="str">
        <f>IF(OR(CP322&lt;&gt;"*",CP379&lt;&gt;"*",CP432&lt;&gt;"*"),"Yes (" &amp; JoinAll(", ", MIDForgiving(CP322,6,LEN(CP322)-6), MIDForgiving(CP379,6,LEN(CP379)-6), MIDForgiving(CP432,6,LEN(CP432)-6))&amp;")","*")</f>
        <v>*</v>
      </c>
      <c r="CQ731" s="58" t="str">
        <f>IF(OR(CQ322&lt;&gt;"*",CQ379&lt;&gt;"*",CQ432&lt;&gt;"*"),"Yes (" &amp; JoinAll(", ", MIDForgiving(CQ322,6,LEN(CQ322)-6), MIDForgiving(CQ379,6,LEN(CQ379)-6), MIDForgiving(CQ432,6,LEN(CQ432)-6))&amp;")","*")</f>
        <v>*</v>
      </c>
      <c r="CR731" s="58" t="str">
        <f>IF(OR(CR322&lt;&gt;"*",CR379&lt;&gt;"*",CR432&lt;&gt;"*"),"Yes (" &amp; JoinAll(", ", MIDForgiving(CR322,6,LEN(CR322)-6), MIDForgiving(CR379,6,LEN(CR379)-6), MIDForgiving(CR432,6,LEN(CR432)-6))&amp;")","*")</f>
        <v>*</v>
      </c>
      <c r="CS731" s="58" t="str">
        <f>IF(OR(CS322&lt;&gt;"*",CS379&lt;&gt;"*",CS432&lt;&gt;"*"),"Yes (" &amp; JoinAll(", ", MIDForgiving(CS322,6,LEN(CS322)-6), MIDForgiving(CS379,6,LEN(CS379)-6), MIDForgiving(CS432,6,LEN(CS432)-6))&amp;")","*")</f>
        <v>*</v>
      </c>
      <c r="CT731" s="58" t="str">
        <f>IF(OR(CT322&lt;&gt;"*",CT379&lt;&gt;"*",CT432&lt;&gt;"*"),"Yes (" &amp; JoinAll(", ", MIDForgiving(CT322,6,LEN(CT322)-6), MIDForgiving(CT379,6,LEN(CT379)-6), MIDForgiving(CT432,6,LEN(CT432)-6))&amp;")","*")</f>
        <v>*</v>
      </c>
      <c r="CU731" s="58" t="str">
        <f>IF(OR(CU322&lt;&gt;"*",CU379&lt;&gt;"*",CU432&lt;&gt;"*"),"Yes (" &amp; JoinAll(", ", MIDForgiving(CU322,6,LEN(CU322)-6), MIDForgiving(CU379,6,LEN(CU379)-6), MIDForgiving(CU432,6,LEN(CU432)-6))&amp;")","*")</f>
        <v>*</v>
      </c>
      <c r="CV731" s="58" t="str">
        <f>IF(OR(CV322&lt;&gt;"*",CV379&lt;&gt;"*",CV432&lt;&gt;"*"),"Yes (" &amp; JoinAll(", ", MIDForgiving(CV322,6,LEN(CV322)-6), MIDForgiving(CV379,6,LEN(CV379)-6), MIDForgiving(CV432,6,LEN(CV432)-6))&amp;")","*")</f>
        <v>*</v>
      </c>
      <c r="CW731" s="58" t="str">
        <f>IF(OR(CW322&lt;&gt;"*",CW379&lt;&gt;"*",CW432&lt;&gt;"*"),"Yes (" &amp; JoinAll(", ", MIDForgiving(CW322,6,LEN(CW322)-6), MIDForgiving(CW379,6,LEN(CW379)-6), MIDForgiving(CW432,6,LEN(CW432)-6))&amp;")","*")</f>
        <v>*</v>
      </c>
      <c r="CX731" s="58" t="str">
        <f>IF(OR(CX322&lt;&gt;"*",CX379&lt;&gt;"*",CX432&lt;&gt;"*"),"Yes (" &amp; JoinAll(", ", MIDForgiving(CX322,6,LEN(CX322)-6), MIDForgiving(CX379,6,LEN(CX379)-6), MIDForgiving(CX432,6,LEN(CX432)-6))&amp;")","*")</f>
        <v>*</v>
      </c>
      <c r="CY731" s="58" t="str">
        <f>IF(OR(CY322&lt;&gt;"*",CY379&lt;&gt;"*",CY432&lt;&gt;"*"),"Yes (" &amp; JoinAll(", ", MIDForgiving(CY322,6,LEN(CY322)-6), MIDForgiving(CY379,6,LEN(CY379)-6), MIDForgiving(CY432,6,LEN(CY432)-6))&amp;")","*")</f>
        <v>Yes (HTTP)</v>
      </c>
      <c r="CZ731" s="58" t="str">
        <f>IF(OR(CZ322&lt;&gt;"*",CZ379&lt;&gt;"*",CZ432&lt;&gt;"*"),"Yes (" &amp; JoinAll(", ", MIDForgiving(CZ322,6,LEN(CZ322)-6), MIDForgiving(CZ379,6,LEN(CZ379)-6), MIDForgiving(CZ432,6,LEN(CZ432)-6))&amp;")","*")</f>
        <v>Yes (HTTP)</v>
      </c>
      <c r="DA731" s="58" t="str">
        <f>IF(OR(DA322&lt;&gt;"*",DA379&lt;&gt;"*",DA432&lt;&gt;"*"),"Yes (" &amp; JoinAll(", ", MIDForgiving(DA322,6,LEN(DA322)-6), MIDForgiving(DA379,6,LEN(DA379)-6), MIDForgiving(DA432,6,LEN(DA432)-6))&amp;")","*")</f>
        <v>*</v>
      </c>
      <c r="DB731" s="58" t="str">
        <f>IF(OR(DB322&lt;&gt;"*",DB379&lt;&gt;"*",DB432&lt;&gt;"*"),"Yes (" &amp; JoinAll(", ", MIDForgiving(DB322,6,LEN(DB322)-6), MIDForgiving(DB379,6,LEN(DB379)-6), MIDForgiving(DB432,6,LEN(DB432)-6))&amp;")","*")</f>
        <v>*</v>
      </c>
      <c r="DC731" s="58" t="str">
        <f>IF(OR(DC322&lt;&gt;"*",DC379&lt;&gt;"*",DC432&lt;&gt;"*"),"Yes (" &amp; JoinAll(", ", MIDForgiving(DC322,6,LEN(DC322)-6), MIDForgiving(DC379,6,LEN(DC379)-6), MIDForgiving(DC432,6,LEN(DC432)-6))&amp;")","*")</f>
        <v>*</v>
      </c>
      <c r="DD731" s="58" t="str">
        <f>IF(OR(DD322&lt;&gt;"*",DD379&lt;&gt;"*",DD432&lt;&gt;"*"),"Yes (" &amp; JoinAll(", ", MIDForgiving(DD322,6,LEN(DD322)-6), MIDForgiving(DD379,6,LEN(DD379)-6), MIDForgiving(DD432,6,LEN(DD432)-6))&amp;")","*")</f>
        <v>*</v>
      </c>
      <c r="DE731" s="58" t="str">
        <f>IF(OR(DE322&lt;&gt;"*",DE379&lt;&gt;"*",DE432&lt;&gt;"*"),"Yes (" &amp; JoinAll(", ", MIDForgiving(DE322,6,LEN(DE322)-6), MIDForgiving(DE379,6,LEN(DE379)-6), MIDForgiving(DE432,6,LEN(DE432)-6))&amp;")","*")</f>
        <v>*</v>
      </c>
      <c r="DF731" s="58" t="str">
        <f>IF(OR(DF322&lt;&gt;"*",DF379&lt;&gt;"*",DF432&lt;&gt;"*"),"Yes (" &amp; JoinAll(", ", MIDForgiving(DF322,6,LEN(DF322)-6), MIDForgiving(DF379,6,LEN(DF379)-6), MIDForgiving(DF432,6,LEN(DF432)-6))&amp;")","*")</f>
        <v>*</v>
      </c>
      <c r="DG731" s="58" t="str">
        <f>IF(OR(DG322&lt;&gt;"*",DG379&lt;&gt;"*",DG432&lt;&gt;"*"),"Yes (" &amp; JoinAll(", ", MIDForgiving(DG322,6,LEN(DG322)-6), MIDForgiving(DG379,6,LEN(DG379)-6), MIDForgiving(DG432,6,LEN(DG432)-6))&amp;")","*")</f>
        <v>*</v>
      </c>
      <c r="DH731" s="58" t="str">
        <f>IF(OR(DH322&lt;&gt;"*",DH379&lt;&gt;"*",DH432&lt;&gt;"*"),"Yes (" &amp; JoinAll(", ", MIDForgiving(DH322,6,LEN(DH322)-6), MIDForgiving(DH379,6,LEN(DH379)-6), MIDForgiving(DH432,6,LEN(DH432)-6))&amp;")","*")</f>
        <v>*</v>
      </c>
      <c r="DI731" s="58" t="str">
        <f>IF(OR(DI322&lt;&gt;"*",DI379&lt;&gt;"*",DI432&lt;&gt;"*"),"Yes (" &amp; JoinAll(", ", MIDForgiving(DI322,6,LEN(DI322)-6), MIDForgiving(DI379,6,LEN(DI379)-6), MIDForgiving(DI432,6,LEN(DI432)-6))&amp;")","*")</f>
        <v>*</v>
      </c>
      <c r="DJ731" s="58" t="str">
        <f>IF(OR(DJ322&lt;&gt;"*",DJ379&lt;&gt;"*",DJ432&lt;&gt;"*"),"Yes (" &amp; JoinAll(", ", MIDForgiving(DJ322,6,LEN(DJ322)-6), MIDForgiving(DJ379,6,LEN(DJ379)-6), MIDForgiving(DJ432,6,LEN(DJ432)-6))&amp;")","*")</f>
        <v>*</v>
      </c>
      <c r="DK731" s="58" t="str">
        <f>IF(OR(DK322&lt;&gt;"*",DK379&lt;&gt;"*",DK432&lt;&gt;"*"),"Yes (" &amp; JoinAll(", ", MIDForgiving(DK322,6,LEN(DK322)-6), MIDForgiving(DK379,6,LEN(DK379)-6), MIDForgiving(DK432,6,LEN(DK432)-6))&amp;")","*")</f>
        <v>*</v>
      </c>
      <c r="DL731" s="58" t="str">
        <f>IF(OR(DL322&lt;&gt;"*",DL379&lt;&gt;"*",DL432&lt;&gt;"*"),"Yes (" &amp; JoinAll(", ", MIDForgiving(DL322,6,LEN(DL322)-6), MIDForgiving(DL379,6,LEN(DL379)-6), MIDForgiving(DL432,6,LEN(DL432)-6))&amp;")","*")</f>
        <v>*</v>
      </c>
      <c r="DM731" s="58" t="str">
        <f>IF(OR(DM322&lt;&gt;"*",DM379&lt;&gt;"*",DM432&lt;&gt;"*"),"Yes (" &amp; JoinAll(", ", MIDForgiving(DM322,6,LEN(DM322)-6), MIDForgiving(DM379,6,LEN(DM379)-6), MIDForgiving(DM432,6,LEN(DM432)-6))&amp;")","*")</f>
        <v>*</v>
      </c>
      <c r="DN731" s="58" t="str">
        <f>IF(OR(DN322&lt;&gt;"*",DN379&lt;&gt;"*",DN432&lt;&gt;"*"),"Yes (" &amp; JoinAll(", ", MIDForgiving(DN322,6,LEN(DN322)-6), MIDForgiving(DN379,6,LEN(DN379)-6), MIDForgiving(DN432,6,LEN(DN432)-6))&amp;")","*")</f>
        <v>*</v>
      </c>
      <c r="DO731" s="58" t="str">
        <f>IF(OR(DO322&lt;&gt;"*",DO379&lt;&gt;"*",DO432&lt;&gt;"*"),"Yes (" &amp; JoinAll(", ", MIDForgiving(DO322,6,LEN(DO322)-6), MIDForgiving(DO379,6,LEN(DO379)-6), MIDForgiving(DO432,6,LEN(DO432)-6))&amp;")","*")</f>
        <v>*</v>
      </c>
      <c r="DP731" s="58" t="str">
        <f>IF(OR(DP322&lt;&gt;"*",DP379&lt;&gt;"*",DP432&lt;&gt;"*"),"Yes (" &amp; JoinAll(", ", MIDForgiving(DP322,6,LEN(DP322)-6), MIDForgiving(DP379,6,LEN(DP379)-6), MIDForgiving(DP432,6,LEN(DP432)-6))&amp;")","*")</f>
        <v>*</v>
      </c>
      <c r="DQ731" s="58" t="str">
        <f>IF(OR(DQ322&lt;&gt;"*",DQ379&lt;&gt;"*",DQ432&lt;&gt;"*"),"Yes (" &amp; JoinAll(", ", MIDForgiving(DQ322,6,LEN(DQ322)-6), MIDForgiving(DQ379,6,LEN(DQ379)-6), MIDForgiving(DQ432,6,LEN(DQ432)-6))&amp;")","*")</f>
        <v>*</v>
      </c>
      <c r="DR731" s="58" t="str">
        <f>IF(OR(DR322&lt;&gt;"*",DR379&lt;&gt;"*",DR432&lt;&gt;"*"),"Yes (" &amp; JoinAll(", ", MIDForgiving(DR322,6,LEN(DR322)-6), MIDForgiving(DR379,6,LEN(DR379)-6), MIDForgiving(DR432,6,LEN(DR432)-6))&amp;")","*")</f>
        <v>*</v>
      </c>
      <c r="DS731" s="58" t="str">
        <f>IF(OR(DS322&lt;&gt;"*",DS379&lt;&gt;"*",DS432&lt;&gt;"*"),"Yes (" &amp; JoinAll(", ", MIDForgiving(DS322,6,LEN(DS322)-6), MIDForgiving(DS379,6,LEN(DS379)-6), MIDForgiving(DS432,6,LEN(DS432)-6))&amp;")","*")</f>
        <v>*</v>
      </c>
      <c r="DT731" s="58" t="str">
        <f>IF(OR(DT322&lt;&gt;"*",DT379&lt;&gt;"*",DT432&lt;&gt;"*"),"Yes (" &amp; JoinAll(", ", MIDForgiving(DT322,6,LEN(DT322)-6), MIDForgiving(DT379,6,LEN(DT379)-6), MIDForgiving(DT432,6,LEN(DT432)-6))&amp;")","*")</f>
        <v>*</v>
      </c>
      <c r="DU731" s="58" t="str">
        <f>IF(OR(DU322&lt;&gt;"*",DU379&lt;&gt;"*",DU432&lt;&gt;"*"),"Yes (" &amp; JoinAll(", ", MIDForgiving(DU322,6,LEN(DU322)-6), MIDForgiving(DU379,6,LEN(DU379)-6), MIDForgiving(DU432,6,LEN(DU432)-6))&amp;")","*")</f>
        <v>*</v>
      </c>
      <c r="DV731" s="58" t="str">
        <f>IF(OR(DV322&lt;&gt;"*",DV379&lt;&gt;"*",DV432&lt;&gt;"*"),"Yes (" &amp; JoinAll(", ", MIDForgiving(DV322,6,LEN(DV322)-6), MIDForgiving(DV379,6,LEN(DV379)-6), MIDForgiving(DV432,6,LEN(DV432)-6))&amp;")","*")</f>
        <v>*</v>
      </c>
      <c r="DW731" s="58" t="str">
        <f>IF(OR(DW322&lt;&gt;"*",DW379&lt;&gt;"*",DW432&lt;&gt;"*"),"Yes (" &amp; JoinAll(", ", MIDForgiving(DW322,6,LEN(DW322)-6), MIDForgiving(DW379,6,LEN(DW379)-6), MIDForgiving(DW432,6,LEN(DW432)-6))&amp;")","*")</f>
        <v>*</v>
      </c>
      <c r="DX731" s="58" t="str">
        <f>IF(OR(DX322&lt;&gt;"*",DX379&lt;&gt;"*",DX432&lt;&gt;"*"),"Yes (" &amp; JoinAll(", ", MIDForgiving(DX322,6,LEN(DX322)-6), MIDForgiving(DX379,6,LEN(DX379)-6), MIDForgiving(DX432,6,LEN(DX432)-6))&amp;")","*")</f>
        <v>*</v>
      </c>
      <c r="DY731" s="58" t="str">
        <f>IF(OR(DY322&lt;&gt;"*",DY379&lt;&gt;"*",DY432&lt;&gt;"*"),"Yes (" &amp; JoinAll(", ", MIDForgiving(DY322,6,LEN(DY322)-6), MIDForgiving(DY379,6,LEN(DY379)-6), MIDForgiving(DY432,6,LEN(DY432)-6))&amp;")","*")</f>
        <v>*</v>
      </c>
      <c r="DZ731" s="58" t="str">
        <f>IF(OR(DZ322&lt;&gt;"*",DZ379&lt;&gt;"*",DZ432&lt;&gt;"*"),"Yes (" &amp; JoinAll(", ", MIDForgiving(DZ322,6,LEN(DZ322)-6), MIDForgiving(DZ379,6,LEN(DZ379)-6), MIDForgiving(DZ432,6,LEN(DZ432)-6))&amp;")","*")</f>
        <v>*</v>
      </c>
      <c r="EA731" s="58" t="str">
        <f>IF(OR(EA322&lt;&gt;"*",EA379&lt;&gt;"*",EA432&lt;&gt;"*"),"Yes (" &amp; JoinAll(", ", MIDForgiving(EA322,6,LEN(EA322)-6), MIDForgiving(EA379,6,LEN(EA379)-6), MIDForgiving(EA432,6,LEN(EA432)-6))&amp;")","*")</f>
        <v>*</v>
      </c>
      <c r="EB731" s="58" t="str">
        <f>IF(OR(EB322&lt;&gt;"*",EB379&lt;&gt;"*",EB432&lt;&gt;"*"),"Yes (" &amp; JoinAll(", ", MIDForgiving(EB322,6,LEN(EB322)-6), MIDForgiving(EB379,6,LEN(EB379)-6), MIDForgiving(EB432,6,LEN(EB432)-6))&amp;")","*")</f>
        <v>*</v>
      </c>
      <c r="EC731" s="58" t="str">
        <f>IF(OR(EC322&lt;&gt;"*",EC379&lt;&gt;"*",EC432&lt;&gt;"*"),"Yes (" &amp; JoinAll(", ", MIDForgiving(EC322,6,LEN(EC322)-6), MIDForgiving(EC379,6,LEN(EC379)-6), MIDForgiving(EC432,6,LEN(EC432)-6))&amp;")","*")</f>
        <v>*</v>
      </c>
      <c r="ED731" s="58" t="str">
        <f>IF(OR(ED322&lt;&gt;"*",ED379&lt;&gt;"*",ED432&lt;&gt;"*"),"Yes (" &amp; JoinAll(", ", MIDForgiving(ED322,6,LEN(ED322)-6), MIDForgiving(ED379,6,LEN(ED379)-6), MIDForgiving(ED432,6,LEN(ED432)-6))&amp;")","*")</f>
        <v>Yes (HTTP)</v>
      </c>
      <c r="EE731" s="58" t="str">
        <f>IF(OR(EE322&lt;&gt;"*",EE379&lt;&gt;"*",EE432&lt;&gt;"*"),"Yes (" &amp; JoinAll(", ", MIDForgiving(EE322,6,LEN(EE322)-6), MIDForgiving(EE379,6,LEN(EE379)-6), MIDForgiving(EE432,6,LEN(EE432)-6))&amp;")","*")</f>
        <v>*</v>
      </c>
      <c r="EF731" s="58" t="str">
        <f>IF(OR(EF322&lt;&gt;"*",EF379&lt;&gt;"*",EF432&lt;&gt;"*"),"Yes (" &amp; JoinAll(", ", MIDForgiving(EF322,6,LEN(EF322)-6), MIDForgiving(EF379,6,LEN(EF379)-6), MIDForgiving(EF432,6,LEN(EF432)-6))&amp;")","*")</f>
        <v>*</v>
      </c>
      <c r="EG731" s="58" t="str">
        <f>IF(OR(EG322&lt;&gt;"*",EG379&lt;&gt;"*",EG432&lt;&gt;"*"),"Yes (" &amp; JoinAll(", ", MIDForgiving(EG322,6,LEN(EG322)-6), MIDForgiving(EG379,6,LEN(EG379)-6), MIDForgiving(EG432,6,LEN(EG432)-6))&amp;")","*")</f>
        <v>*</v>
      </c>
      <c r="EH731" s="58" t="str">
        <f>IF(OR(EH322&lt;&gt;"*",EH379&lt;&gt;"*",EH432&lt;&gt;"*"),"Yes (" &amp; JoinAll(", ", MIDForgiving(EH322,6,LEN(EH322)-6), MIDForgiving(EH379,6,LEN(EH379)-6), MIDForgiving(EH432,6,LEN(EH432)-6))&amp;")","*")</f>
        <v>*</v>
      </c>
      <c r="EI731" s="58" t="str">
        <f>IF(OR(EI322&lt;&gt;"*",EI379&lt;&gt;"*",EI432&lt;&gt;"*"),"Yes (" &amp; JoinAll(", ", MIDForgiving(EI322,6,LEN(EI322)-6), MIDForgiving(EI379,6,LEN(EI379)-6), MIDForgiving(EI432,6,LEN(EI432)-6))&amp;")","*")</f>
        <v>*</v>
      </c>
      <c r="EJ731" s="58" t="str">
        <f>IF(OR(EJ322&lt;&gt;"*",EJ379&lt;&gt;"*",EJ432&lt;&gt;"*"),"Yes (" &amp; JoinAll(", ", MIDForgiving(EJ322,6,LEN(EJ322)-6), MIDForgiving(EJ379,6,LEN(EJ379)-6), MIDForgiving(EJ432,6,LEN(EJ432)-6))&amp;")","*")</f>
        <v>*</v>
      </c>
      <c r="EK731" s="58" t="str">
        <f>IF(OR(EK322&lt;&gt;"*",EK379&lt;&gt;"*",EK432&lt;&gt;"*"),"Yes (" &amp; JoinAll(", ", MIDForgiving(EK322,6,LEN(EK322)-6), MIDForgiving(EK379,6,LEN(EK379)-6), MIDForgiving(EK432,6,LEN(EK432)-6))&amp;")","*")</f>
        <v>*</v>
      </c>
      <c r="EL731" s="109"/>
      <c r="EM731" s="109"/>
    </row>
    <row r="732" spans="1:143" s="58" customFormat="1" ht="12.75" customHeight="1" x14ac:dyDescent="0.25">
      <c r="A732" s="5"/>
      <c r="B732" s="96"/>
      <c r="C732" s="96"/>
      <c r="D732" s="96"/>
      <c r="E732" s="96"/>
      <c r="F732" s="96" t="s">
        <v>4227</v>
      </c>
      <c r="G732" s="4" t="s">
        <v>4299</v>
      </c>
      <c r="H732" s="18" t="s">
        <v>5</v>
      </c>
      <c r="I732" s="18"/>
      <c r="J732" s="58" t="str">
        <f>IF(OR(J323&lt;&gt;"*",J380&lt;&gt;"*",J433&lt;&gt;"*"),"Yes (" &amp; JoinAll(", ", MIDForgiving(J323,6,LEN(J323)-6), MIDForgiving(J380,6,LEN(J380)-6), MIDForgiving(J433,6,LEN(J433)-6))&amp;")","*")</f>
        <v>*</v>
      </c>
      <c r="K732" s="58" t="str">
        <f>IF(OR(K323&lt;&gt;"*",K380&lt;&gt;"*",K433&lt;&gt;"*"),"Yes (" &amp; JoinAll(", ", MIDForgiving(K323,6,LEN(K323)-6), MIDForgiving(K380,6,LEN(K380)-6), MIDForgiving(K433,6,LEN(K433)-6))&amp;")","*")</f>
        <v>*</v>
      </c>
      <c r="L732" s="58" t="str">
        <f>IF(OR(L323&lt;&gt;"*",L380&lt;&gt;"*",L433&lt;&gt;"*"),"Yes (" &amp; JoinAll(", ", MIDForgiving(L323,6,LEN(L323)-6), MIDForgiving(L380,6,LEN(L380)-6), MIDForgiving(L433,6,LEN(L433)-6))&amp;")","*")</f>
        <v>*</v>
      </c>
      <c r="M732" s="58" t="str">
        <f>IF(OR(M323&lt;&gt;"*",M380&lt;&gt;"*",M433&lt;&gt;"*"),"Yes (" &amp; JoinAll(", ", MIDForgiving(M323,6,LEN(M323)-6), MIDForgiving(M380,6,LEN(M380)-6), MIDForgiving(M433,6,LEN(M433)-6))&amp;")","*")</f>
        <v>*</v>
      </c>
      <c r="N732" s="58" t="str">
        <f>IF(OR(N323&lt;&gt;"*",N380&lt;&gt;"*",N433&lt;&gt;"*"),"Yes (" &amp; JoinAll(", ", MIDForgiving(N323,6,LEN(N323)-6), MIDForgiving(N380,6,LEN(N380)-6), MIDForgiving(N433,6,LEN(N433)-6))&amp;")","*")</f>
        <v>Yes (HTTP)</v>
      </c>
      <c r="O732" s="58" t="str">
        <f>IF(OR(O323&lt;&gt;"*",O380&lt;&gt;"*",O433&lt;&gt;"*"),"Yes (" &amp; JoinAll(", ", MIDForgiving(O323,6,LEN(O323)-6), MIDForgiving(O380,6,LEN(O380)-6), MIDForgiving(O433,6,LEN(O433)-6))&amp;")","*")</f>
        <v>*</v>
      </c>
      <c r="P732" s="58" t="str">
        <f>IF(OR(P323&lt;&gt;"*",P380&lt;&gt;"*",P433&lt;&gt;"*"),"Yes (" &amp; JoinAll(", ", MIDForgiving(P323,6,LEN(P323)-6), MIDForgiving(P380,6,LEN(P380)-6), MIDForgiving(P433,6,LEN(P433)-6))&amp;")","*")</f>
        <v>*</v>
      </c>
      <c r="Q732" s="58" t="str">
        <f>IF(OR(Q323&lt;&gt;"*",Q380&lt;&gt;"*",Q433&lt;&gt;"*"),"Yes (" &amp; JoinAll(", ", MIDForgiving(Q323,6,LEN(Q323)-6), MIDForgiving(Q380,6,LEN(Q380)-6), MIDForgiving(Q433,6,LEN(Q433)-6))&amp;")","*")</f>
        <v>*</v>
      </c>
      <c r="R732" s="58" t="str">
        <f>IF(OR(R323&lt;&gt;"*",R380&lt;&gt;"*",R433&lt;&gt;"*"),"Yes (" &amp; JoinAll(", ", MIDForgiving(R323,6,LEN(R323)-6), MIDForgiving(R380,6,LEN(R380)-6), MIDForgiving(R433,6,LEN(R433)-6))&amp;")","*")</f>
        <v>*</v>
      </c>
      <c r="S732" s="58" t="str">
        <f>IF(OR(S323&lt;&gt;"*",S380&lt;&gt;"*",S433&lt;&gt;"*"),"Yes (" &amp; JoinAll(", ", MIDForgiving(S323,6,LEN(S323)-6), MIDForgiving(S380,6,LEN(S380)-6), MIDForgiving(S433,6,LEN(S433)-6))&amp;")","*")</f>
        <v>Yes (HTTP)</v>
      </c>
      <c r="T732" s="58" t="str">
        <f>IF(OR(T323&lt;&gt;"*",T380&lt;&gt;"*",T433&lt;&gt;"*"),"Yes (" &amp; JoinAll(", ", MIDForgiving(T323,6,LEN(T323)-6), MIDForgiving(T380,6,LEN(T380)-6), MIDForgiving(T433,6,LEN(T433)-6))&amp;")","*")</f>
        <v>Yes (HTTP)</v>
      </c>
      <c r="U732" s="58" t="str">
        <f>IF(OR(U323&lt;&gt;"*",U380&lt;&gt;"*",U433&lt;&gt;"*"),"Yes (" &amp; JoinAll(", ", MIDForgiving(U323,6,LEN(U323)-6), MIDForgiving(U380,6,LEN(U380)-6), MIDForgiving(U433,6,LEN(U433)-6))&amp;")","*")</f>
        <v>*</v>
      </c>
      <c r="V732" s="58" t="str">
        <f>IF(OR(V323&lt;&gt;"*",V380&lt;&gt;"*",V433&lt;&gt;"*"),"Yes (" &amp; JoinAll(", ", MIDForgiving(V323,6,LEN(V323)-6), MIDForgiving(V380,6,LEN(V380)-6), MIDForgiving(V433,6,LEN(V433)-6))&amp;")","*")</f>
        <v>*</v>
      </c>
      <c r="W732" s="58" t="str">
        <f>IF(OR(W323&lt;&gt;"*",W380&lt;&gt;"*",W433&lt;&gt;"*"),"Yes (" &amp; JoinAll(", ", MIDForgiving(W323,6,LEN(W323)-6), MIDForgiving(W380,6,LEN(W380)-6), MIDForgiving(W433,6,LEN(W433)-6))&amp;")","*")</f>
        <v>*</v>
      </c>
      <c r="X732" s="58" t="str">
        <f>IF(OR(X323&lt;&gt;"*",X380&lt;&gt;"*",X433&lt;&gt;"*"),"Yes (" &amp; JoinAll(", ", MIDForgiving(X323,6,LEN(X323)-6), MIDForgiving(X380,6,LEN(X380)-6), MIDForgiving(X433,6,LEN(X433)-6))&amp;")","*")</f>
        <v>*</v>
      </c>
      <c r="Y732" s="58" t="str">
        <f>IF(OR(Y323&lt;&gt;"*",Y380&lt;&gt;"*",Y433&lt;&gt;"*"),"Yes (" &amp; JoinAll(", ", MIDForgiving(Y323,6,LEN(Y323)-6), MIDForgiving(Y380,6,LEN(Y380)-6), MIDForgiving(Y433,6,LEN(Y433)-6))&amp;")","*")</f>
        <v>*</v>
      </c>
      <c r="Z732" s="58" t="str">
        <f>IF(OR(Z323&lt;&gt;"*",Z380&lt;&gt;"*",Z433&lt;&gt;"*"),"Yes (" &amp; JoinAll(", ", MIDForgiving(Z323,6,LEN(Z323)-6), MIDForgiving(Z380,6,LEN(Z380)-6), MIDForgiving(Z433,6,LEN(Z433)-6))&amp;")","*")</f>
        <v>*</v>
      </c>
      <c r="AA732" s="58" t="str">
        <f>IF(OR(AA323&lt;&gt;"*",AA380&lt;&gt;"*",AA433&lt;&gt;"*"),"Yes (" &amp; JoinAll(", ", MIDForgiving(AA323,6,LEN(AA323)-6), MIDForgiving(AA380,6,LEN(AA380)-6), MIDForgiving(AA433,6,LEN(AA433)-6))&amp;")","*")</f>
        <v>*</v>
      </c>
      <c r="AB732" s="58" t="str">
        <f>IF(OR(AB323&lt;&gt;"*",AB380&lt;&gt;"*",AB433&lt;&gt;"*"),"Yes (" &amp; JoinAll(", ", MIDForgiving(AB323,6,LEN(AB323)-6), MIDForgiving(AB380,6,LEN(AB380)-6), MIDForgiving(AB433,6,LEN(AB433)-6))&amp;")","*")</f>
        <v>*</v>
      </c>
      <c r="AC732" s="58" t="str">
        <f>IF(OR(AC323&lt;&gt;"*",AC380&lt;&gt;"*",AC433&lt;&gt;"*"),"Yes (" &amp; JoinAll(", ", MIDForgiving(AC323,6,LEN(AC323)-6), MIDForgiving(AC380,6,LEN(AC380)-6), MIDForgiving(AC433,6,LEN(AC433)-6))&amp;")","*")</f>
        <v>Yes (HTTPS)</v>
      </c>
      <c r="AD732" s="58" t="str">
        <f>IF(OR(AD323&lt;&gt;"*",AD380&lt;&gt;"*",AD433&lt;&gt;"*"),"Yes (" &amp; JoinAll(", ", MIDForgiving(AD323,6,LEN(AD323)-6), MIDForgiving(AD380,6,LEN(AD380)-6), MIDForgiving(AD433,6,LEN(AD433)-6))&amp;")","*")</f>
        <v>*</v>
      </c>
      <c r="AE732" s="58" t="str">
        <f>IF(OR(AE323&lt;&gt;"*",AE380&lt;&gt;"*",AE433&lt;&gt;"*"),"Yes (" &amp; JoinAll(", ", MIDForgiving(AE323,6,LEN(AE323)-6), MIDForgiving(AE380,6,LEN(AE380)-6), MIDForgiving(AE433,6,LEN(AE433)-6))&amp;")","*")</f>
        <v>*</v>
      </c>
      <c r="AF732" s="58" t="str">
        <f>IF(OR(AF323&lt;&gt;"*",AF380&lt;&gt;"*",AF433&lt;&gt;"*"),"Yes (" &amp; JoinAll(", ", MIDForgiving(AF323,6,LEN(AF323)-6), MIDForgiving(AF380,6,LEN(AF380)-6), MIDForgiving(AF433,6,LEN(AF433)-6))&amp;")","*")</f>
        <v>Yes (HTTP)</v>
      </c>
      <c r="AG732" s="58" t="str">
        <f>IF(OR(AG323&lt;&gt;"*",AG380&lt;&gt;"*",AG433&lt;&gt;"*"),"Yes (" &amp; JoinAll(", ", MIDForgiving(AG323,6,LEN(AG323)-6), MIDForgiving(AG380,6,LEN(AG380)-6), MIDForgiving(AG433,6,LEN(AG433)-6))&amp;")","*")</f>
        <v>Yes (HTTP)</v>
      </c>
      <c r="AH732" s="58" t="str">
        <f>IF(OR(AH323&lt;&gt;"*",AH380&lt;&gt;"*",AH433&lt;&gt;"*"),"Yes (" &amp; JoinAll(", ", MIDForgiving(AH323,6,LEN(AH323)-6), MIDForgiving(AH380,6,LEN(AH380)-6), MIDForgiving(AH433,6,LEN(AH433)-6))&amp;")","*")</f>
        <v>*</v>
      </c>
      <c r="AI732" s="58" t="str">
        <f>IF(OR(AI323&lt;&gt;"*",AI380&lt;&gt;"*",AI433&lt;&gt;"*"),"Yes (" &amp; JoinAll(", ", MIDForgiving(AI323,6,LEN(AI323)-6), MIDForgiving(AI380,6,LEN(AI380)-6), MIDForgiving(AI433,6,LEN(AI433)-6))&amp;")","*")</f>
        <v>*</v>
      </c>
      <c r="AJ732" s="58" t="str">
        <f>IF(OR(AJ323&lt;&gt;"*",AJ380&lt;&gt;"*",AJ433&lt;&gt;"*"),"Yes (" &amp; JoinAll(", ", MIDForgiving(AJ323,6,LEN(AJ323)-6), MIDForgiving(AJ380,6,LEN(AJ380)-6), MIDForgiving(AJ433,6,LEN(AJ433)-6))&amp;")","*")</f>
        <v>Yes (HTTP)</v>
      </c>
      <c r="AK732" s="58" t="str">
        <f>IF(OR(AK323&lt;&gt;"*",AK380&lt;&gt;"*",AK433&lt;&gt;"*"),"Yes (" &amp; JoinAll(", ", MIDForgiving(AK323,6,LEN(AK323)-6), MIDForgiving(AK380,6,LEN(AK380)-6), MIDForgiving(AK433,6,LEN(AK433)-6))&amp;")","*")</f>
        <v>Yes (HTTP)</v>
      </c>
      <c r="AL732" s="58" t="str">
        <f>IF(OR(AL323&lt;&gt;"*",AL380&lt;&gt;"*",AL433&lt;&gt;"*"),"Yes (" &amp; JoinAll(", ", MIDForgiving(AL323,6,LEN(AL323)-6), MIDForgiving(AL380,6,LEN(AL380)-6), MIDForgiving(AL433,6,LEN(AL433)-6))&amp;")","*")</f>
        <v>*</v>
      </c>
      <c r="AM732" s="58" t="str">
        <f>IF(OR(AM323&lt;&gt;"*",AM380&lt;&gt;"*",AM433&lt;&gt;"*"),"Yes (" &amp; JoinAll(", ", MIDForgiving(AM323,6,LEN(AM323)-6), MIDForgiving(AM380,6,LEN(AM380)-6), MIDForgiving(AM433,6,LEN(AM433)-6))&amp;")","*")</f>
        <v>*</v>
      </c>
      <c r="AN732" s="58" t="str">
        <f>IF(OR(AN323&lt;&gt;"*",AN380&lt;&gt;"*",AN433&lt;&gt;"*"),"Yes (" &amp; JoinAll(", ", MIDForgiving(AN323,6,LEN(AN323)-6), MIDForgiving(AN380,6,LEN(AN380)-6), MIDForgiving(AN433,6,LEN(AN433)-6))&amp;")","*")</f>
        <v>*</v>
      </c>
      <c r="AO732" s="58" t="str">
        <f>IF(OR(AO323&lt;&gt;"*",AO380&lt;&gt;"*",AO433&lt;&gt;"*"),"Yes (" &amp; JoinAll(", ", MIDForgiving(AO323,6,LEN(AO323)-6), MIDForgiving(AO380,6,LEN(AO380)-6), MIDForgiving(AO433,6,LEN(AO433)-6))&amp;")","*")</f>
        <v>*</v>
      </c>
      <c r="AP732" s="58" t="str">
        <f>IF(OR(AP323&lt;&gt;"*",AP380&lt;&gt;"*",AP433&lt;&gt;"*"),"Yes (" &amp; JoinAll(", ", MIDForgiving(AP323,6,LEN(AP323)-6), MIDForgiving(AP380,6,LEN(AP380)-6), MIDForgiving(AP433,6,LEN(AP433)-6))&amp;")","*")</f>
        <v>*</v>
      </c>
      <c r="AQ732" s="58" t="str">
        <f>IF(OR(AQ323&lt;&gt;"*",AQ380&lt;&gt;"*",AQ433&lt;&gt;"*"),"Yes (" &amp; JoinAll(", ", MIDForgiving(AQ323,6,LEN(AQ323)-6), MIDForgiving(AQ380,6,LEN(AQ380)-6), MIDForgiving(AQ433,6,LEN(AQ433)-6))&amp;")","*")</f>
        <v>*</v>
      </c>
      <c r="AR732" s="58" t="str">
        <f>IF(OR(AR323&lt;&gt;"*",AR380&lt;&gt;"*",AR433&lt;&gt;"*"),"Yes (" &amp; JoinAll(", ", MIDForgiving(AR323,6,LEN(AR323)-6), MIDForgiving(AR380,6,LEN(AR380)-6), MIDForgiving(AR433,6,LEN(AR433)-6))&amp;")","*")</f>
        <v>*</v>
      </c>
      <c r="AS732" s="58" t="str">
        <f>IF(OR(AS323&lt;&gt;"*",AS380&lt;&gt;"*",AS433&lt;&gt;"*"),"Yes (" &amp; JoinAll(", ", MIDForgiving(AS323,6,LEN(AS323)-6), MIDForgiving(AS380,6,LEN(AS380)-6), MIDForgiving(AS433,6,LEN(AS433)-6))&amp;")","*")</f>
        <v>*</v>
      </c>
      <c r="AT732" s="58" t="str">
        <f>IF(OR(AT323&lt;&gt;"*",AT380&lt;&gt;"*",AT433&lt;&gt;"*"),"Yes (" &amp; JoinAll(", ", MIDForgiving(AT323,6,LEN(AT323)-6), MIDForgiving(AT380,6,LEN(AT380)-6), MIDForgiving(AT433,6,LEN(AT433)-6))&amp;")","*")</f>
        <v>*</v>
      </c>
      <c r="AU732" s="58" t="str">
        <f>IF(OR(AU323&lt;&gt;"*",AU380&lt;&gt;"*",AU433&lt;&gt;"*"),"Yes (" &amp; JoinAll(", ", MIDForgiving(AU323,6,LEN(AU323)-6), MIDForgiving(AU380,6,LEN(AU380)-6), MIDForgiving(AU433,6,LEN(AU433)-6))&amp;")","*")</f>
        <v>*</v>
      </c>
      <c r="AV732" s="58" t="str">
        <f>IF(OR(AV323&lt;&gt;"*",AV380&lt;&gt;"*",AV433&lt;&gt;"*"),"Yes (" &amp; JoinAll(", ", MIDForgiving(AV323,6,LEN(AV323)-6), MIDForgiving(AV380,6,LEN(AV380)-6), MIDForgiving(AV433,6,LEN(AV433)-6))&amp;")","*")</f>
        <v>*</v>
      </c>
      <c r="AW732" s="58" t="str">
        <f>IF(OR(AW323&lt;&gt;"*",AW380&lt;&gt;"*",AW433&lt;&gt;"*"),"Yes (" &amp; JoinAll(", ", MIDForgiving(AW323,6,LEN(AW323)-6), MIDForgiving(AW380,6,LEN(AW380)-6), MIDForgiving(AW433,6,LEN(AW433)-6))&amp;")","*")</f>
        <v>*</v>
      </c>
      <c r="AX732" s="58" t="str">
        <f>IF(OR(AX323&lt;&gt;"*",AX380&lt;&gt;"*",AX433&lt;&gt;"*"),"Yes (" &amp; JoinAll(", ", MIDForgiving(AX323,6,LEN(AX323)-6), MIDForgiving(AX380,6,LEN(AX380)-6), MIDForgiving(AX433,6,LEN(AX433)-6))&amp;")","*")</f>
        <v>*</v>
      </c>
      <c r="AY732" s="58" t="str">
        <f>IF(OR(AY323&lt;&gt;"*",AY380&lt;&gt;"*",AY433&lt;&gt;"*"),"Yes (" &amp; JoinAll(", ", MIDForgiving(AY323,6,LEN(AY323)-6), MIDForgiving(AY380,6,LEN(AY380)-6), MIDForgiving(AY433,6,LEN(AY433)-6))&amp;")","*")</f>
        <v>*</v>
      </c>
      <c r="AZ732" s="58" t="str">
        <f>IF(OR(AZ323&lt;&gt;"*",AZ380&lt;&gt;"*",AZ433&lt;&gt;"*"),"Yes (" &amp; JoinAll(", ", MIDForgiving(AZ323,6,LEN(AZ323)-6), MIDForgiving(AZ380,6,LEN(AZ380)-6), MIDForgiving(AZ433,6,LEN(AZ433)-6))&amp;")","*")</f>
        <v>Yes (HTTPS)</v>
      </c>
      <c r="BA732" s="58" t="str">
        <f>IF(OR(BA323&lt;&gt;"*",BA380&lt;&gt;"*",BA433&lt;&gt;"*"),"Yes (" &amp; JoinAll(", ", MIDForgiving(BA323,6,LEN(BA323)-6), MIDForgiving(BA380,6,LEN(BA380)-6), MIDForgiving(BA433,6,LEN(BA433)-6))&amp;")","*")</f>
        <v>*</v>
      </c>
      <c r="BB732" s="58" t="str">
        <f>IF(OR(BB323&lt;&gt;"*",BB380&lt;&gt;"*",BB433&lt;&gt;"*"),"Yes (" &amp; JoinAll(", ", MIDForgiving(BB323,6,LEN(BB323)-6), MIDForgiving(BB380,6,LEN(BB380)-6), MIDForgiving(BB433,6,LEN(BB433)-6))&amp;")","*")</f>
        <v>Yes (HTTPS)</v>
      </c>
      <c r="BC732" s="58" t="str">
        <f>IF(OR(BC323&lt;&gt;"*",BC380&lt;&gt;"*",BC433&lt;&gt;"*"),"Yes (" &amp; JoinAll(", ", MIDForgiving(BC323,6,LEN(BC323)-6), MIDForgiving(BC380,6,LEN(BC380)-6), MIDForgiving(BC433,6,LEN(BC433)-6))&amp;")","*")</f>
        <v>Yes (HTTPS)</v>
      </c>
      <c r="BD732" s="58" t="str">
        <f>IF(OR(BD323&lt;&gt;"*",BD380&lt;&gt;"*",BD433&lt;&gt;"*"),"Yes (" &amp; JoinAll(", ", MIDForgiving(BD323,6,LEN(BD323)-6), MIDForgiving(BD380,6,LEN(BD380)-6), MIDForgiving(BD433,6,LEN(BD433)-6))&amp;")","*")</f>
        <v>*</v>
      </c>
      <c r="BE732" s="58" t="str">
        <f>IF(OR(BE323&lt;&gt;"*",BE380&lt;&gt;"*",BE433&lt;&gt;"*"),"Yes (" &amp; JoinAll(", ", MIDForgiving(BE323,6,LEN(BE323)-6), MIDForgiving(BE380,6,LEN(BE380)-6), MIDForgiving(BE433,6,LEN(BE433)-6))&amp;")","*")</f>
        <v>*</v>
      </c>
      <c r="BF732" s="58" t="str">
        <f>IF(OR(BF323&lt;&gt;"*",BF380&lt;&gt;"*",BF433&lt;&gt;"*"),"Yes (" &amp; JoinAll(", ", MIDForgiving(BF323,6,LEN(BF323)-6), MIDForgiving(BF380,6,LEN(BF380)-6), MIDForgiving(BF433,6,LEN(BF433)-6))&amp;")","*")</f>
        <v>*</v>
      </c>
      <c r="BG732" s="58" t="str">
        <f>IF(OR(BG323&lt;&gt;"*",BG380&lt;&gt;"*",BG433&lt;&gt;"*"),"Yes (" &amp; JoinAll(", ", MIDForgiving(BG323,6,LEN(BG323)-6), MIDForgiving(BG380,6,LEN(BG380)-6), MIDForgiving(BG433,6,LEN(BG433)-6))&amp;")","*")</f>
        <v>*</v>
      </c>
      <c r="BH732" s="58" t="str">
        <f>IF(OR(BH323&lt;&gt;"*",BH380&lt;&gt;"*",BH433&lt;&gt;"*"),"Yes (" &amp; JoinAll(", ", MIDForgiving(BH323,6,LEN(BH323)-6), MIDForgiving(BH380,6,LEN(BH380)-6), MIDForgiving(BH433,6,LEN(BH433)-6))&amp;")","*")</f>
        <v>*</v>
      </c>
      <c r="BI732" s="58" t="str">
        <f>IF(OR(BI323&lt;&gt;"*",BI380&lt;&gt;"*",BI433&lt;&gt;"*"),"Yes (" &amp; JoinAll(", ", MIDForgiving(BI323,6,LEN(BI323)-6), MIDForgiving(BI380,6,LEN(BI380)-6), MIDForgiving(BI433,6,LEN(BI433)-6))&amp;")","*")</f>
        <v>Yes (HTTP)</v>
      </c>
      <c r="BJ732" s="58" t="str">
        <f>IF(OR(BJ323&lt;&gt;"*",BJ380&lt;&gt;"*",BJ433&lt;&gt;"*"),"Yes (" &amp; JoinAll(", ", MIDForgiving(BJ323,6,LEN(BJ323)-6), MIDForgiving(BJ380,6,LEN(BJ380)-6), MIDForgiving(BJ433,6,LEN(BJ433)-6))&amp;")","*")</f>
        <v>*</v>
      </c>
      <c r="BK732" s="58" t="str">
        <f>IF(OR(BK323&lt;&gt;"*",BK380&lt;&gt;"*",BK433&lt;&gt;"*"),"Yes (" &amp; JoinAll(", ", MIDForgiving(BK323,6,LEN(BK323)-6), MIDForgiving(BK380,6,LEN(BK380)-6), MIDForgiving(BK433,6,LEN(BK433)-6))&amp;")","*")</f>
        <v>*</v>
      </c>
      <c r="BL732" s="58" t="str">
        <f>IF(OR(BL323&lt;&gt;"*",BL380&lt;&gt;"*",BL433&lt;&gt;"*"),"Yes (" &amp; JoinAll(", ", MIDForgiving(BL323,6,LEN(BL323)-6), MIDForgiving(BL380,6,LEN(BL380)-6), MIDForgiving(BL433,6,LEN(BL433)-6))&amp;")","*")</f>
        <v>*</v>
      </c>
      <c r="BM732" s="58" t="str">
        <f>IF(OR(BM323&lt;&gt;"*",BM380&lt;&gt;"*",BM433&lt;&gt;"*"),"Yes (" &amp; JoinAll(", ", MIDForgiving(BM323,6,LEN(BM323)-6), MIDForgiving(BM380,6,LEN(BM380)-6), MIDForgiving(BM433,6,LEN(BM433)-6))&amp;")","*")</f>
        <v>*</v>
      </c>
      <c r="BN732" s="58" t="str">
        <f>IF(OR(BN323&lt;&gt;"*",BN380&lt;&gt;"*",BN433&lt;&gt;"*"),"Yes (" &amp; JoinAll(", ", MIDForgiving(BN323,6,LEN(BN323)-6), MIDForgiving(BN380,6,LEN(BN380)-6), MIDForgiving(BN433,6,LEN(BN433)-6))&amp;")","*")</f>
        <v>*</v>
      </c>
      <c r="BO732" s="58" t="str">
        <f>IF(OR(BO323&lt;&gt;"*",BO380&lt;&gt;"*",BO433&lt;&gt;"*"),"Yes (" &amp; JoinAll(", ", MIDForgiving(BO323,6,LEN(BO323)-6), MIDForgiving(BO380,6,LEN(BO380)-6), MIDForgiving(BO433,6,LEN(BO433)-6))&amp;")","*")</f>
        <v>Yes (HTTPS)</v>
      </c>
      <c r="BP732" s="58" t="str">
        <f>IF(OR(BP323&lt;&gt;"*",BP380&lt;&gt;"*",BP433&lt;&gt;"*"),"Yes (" &amp; JoinAll(", ", MIDForgiving(BP323,6,LEN(BP323)-6), MIDForgiving(BP380,6,LEN(BP380)-6), MIDForgiving(BP433,6,LEN(BP433)-6))&amp;")","*")</f>
        <v>*</v>
      </c>
      <c r="BQ732" s="58" t="str">
        <f>IF(OR(BQ323&lt;&gt;"*",BQ380&lt;&gt;"*",BQ433&lt;&gt;"*"),"Yes (" &amp; JoinAll(", ", MIDForgiving(BQ323,6,LEN(BQ323)-6), MIDForgiving(BQ380,6,LEN(BQ380)-6), MIDForgiving(BQ433,6,LEN(BQ433)-6))&amp;")","*")</f>
        <v>*</v>
      </c>
      <c r="BR732" s="58" t="str">
        <f>IF(OR(BR323&lt;&gt;"*",BR380&lt;&gt;"*",BR433&lt;&gt;"*"),"Yes (" &amp; JoinAll(", ", MIDForgiving(BR323,6,LEN(BR323)-6), MIDForgiving(BR380,6,LEN(BR380)-6), MIDForgiving(BR433,6,LEN(BR433)-6))&amp;")","*")</f>
        <v>*</v>
      </c>
      <c r="BS732" s="58" t="str">
        <f>IF(OR(BS323&lt;&gt;"*",BS380&lt;&gt;"*",BS433&lt;&gt;"*"),"Yes (" &amp; JoinAll(", ", MIDForgiving(BS323,6,LEN(BS323)-6), MIDForgiving(BS380,6,LEN(BS380)-6), MIDForgiving(BS433,6,LEN(BS433)-6))&amp;")","*")</f>
        <v>Yes (HTTPS)</v>
      </c>
      <c r="BT732" s="58" t="str">
        <f>IF(OR(BT323&lt;&gt;"*",BT380&lt;&gt;"*",BT433&lt;&gt;"*"),"Yes (" &amp; JoinAll(", ", MIDForgiving(BT323,6,LEN(BT323)-6), MIDForgiving(BT380,6,LEN(BT380)-6), MIDForgiving(BT433,6,LEN(BT433)-6))&amp;")","*")</f>
        <v>Yes (HTTP)</v>
      </c>
      <c r="BU732" s="58" t="str">
        <f>IF(OR(BU323&lt;&gt;"*",BU380&lt;&gt;"*",BU433&lt;&gt;"*"),"Yes (" &amp; JoinAll(", ", MIDForgiving(BU323,6,LEN(BU323)-6), MIDForgiving(BU380,6,LEN(BU380)-6), MIDForgiving(BU433,6,LEN(BU433)-6))&amp;")","*")</f>
        <v>*</v>
      </c>
      <c r="BV732" s="58" t="str">
        <f>IF(OR(BV323&lt;&gt;"*",BV380&lt;&gt;"*",BV433&lt;&gt;"*"),"Yes (" &amp; JoinAll(", ", MIDForgiving(BV323,6,LEN(BV323)-6), MIDForgiving(BV380,6,LEN(BV380)-6), MIDForgiving(BV433,6,LEN(BV433)-6))&amp;")","*")</f>
        <v>Yes (HTTP)</v>
      </c>
      <c r="BW732" s="58" t="str">
        <f>IF(OR(BW323&lt;&gt;"*",BW380&lt;&gt;"*",BW433&lt;&gt;"*"),"Yes (" &amp; JoinAll(", ", MIDForgiving(BW323,6,LEN(BW323)-6), MIDForgiving(BW380,6,LEN(BW380)-6), MIDForgiving(BW433,6,LEN(BW433)-6))&amp;")","*")</f>
        <v>Yes (HTTP)</v>
      </c>
      <c r="BX732" s="58" t="str">
        <f>IF(OR(BX323&lt;&gt;"*",BX380&lt;&gt;"*",BX433&lt;&gt;"*"),"Yes (" &amp; JoinAll(", ", MIDForgiving(BX323,6,LEN(BX323)-6), MIDForgiving(BX380,6,LEN(BX380)-6), MIDForgiving(BX433,6,LEN(BX433)-6))&amp;")","*")</f>
        <v>*</v>
      </c>
      <c r="BY732" s="58" t="str">
        <f>IF(OR(BY323&lt;&gt;"*",BY380&lt;&gt;"*",BY433&lt;&gt;"*"),"Yes (" &amp; JoinAll(", ", MIDForgiving(BY323,6,LEN(BY323)-6), MIDForgiving(BY380,6,LEN(BY380)-6), MIDForgiving(BY433,6,LEN(BY433)-6))&amp;")","*")</f>
        <v>*</v>
      </c>
      <c r="BZ732" s="58" t="str">
        <f>IF(OR(BZ323&lt;&gt;"*",BZ380&lt;&gt;"*",BZ433&lt;&gt;"*"),"Yes (" &amp; JoinAll(", ", MIDForgiving(BZ323,6,LEN(BZ323)-6), MIDForgiving(BZ380,6,LEN(BZ380)-6), MIDForgiving(BZ433,6,LEN(BZ433)-6))&amp;")","*")</f>
        <v>*</v>
      </c>
      <c r="CA732" s="58" t="str">
        <f>IF(OR(CA323&lt;&gt;"*",CA380&lt;&gt;"*",CA433&lt;&gt;"*"),"Yes (" &amp; JoinAll(", ", MIDForgiving(CA323,6,LEN(CA323)-6), MIDForgiving(CA380,6,LEN(CA380)-6), MIDForgiving(CA433,6,LEN(CA433)-6))&amp;")","*")</f>
        <v>*</v>
      </c>
      <c r="CB732" s="58" t="str">
        <f>IF(OR(CB323&lt;&gt;"*",CB380&lt;&gt;"*",CB433&lt;&gt;"*"),"Yes (" &amp; JoinAll(", ", MIDForgiving(CB323,6,LEN(CB323)-6), MIDForgiving(CB380,6,LEN(CB380)-6), MIDForgiving(CB433,6,LEN(CB433)-6))&amp;")","*")</f>
        <v>Yes (HTTP, HTTPS)</v>
      </c>
      <c r="CC732" s="58" t="str">
        <f>IF(OR(CC323&lt;&gt;"*",CC380&lt;&gt;"*",CC433&lt;&gt;"*"),"Yes (" &amp; JoinAll(", ", MIDForgiving(CC323,6,LEN(CC323)-6), MIDForgiving(CC380,6,LEN(CC380)-6), MIDForgiving(CC433,6,LEN(CC433)-6))&amp;")","*")</f>
        <v>Yes (HTTP)</v>
      </c>
      <c r="CD732" s="58" t="str">
        <f>IF(OR(CD323&lt;&gt;"*",CD380&lt;&gt;"*",CD433&lt;&gt;"*"),"Yes (" &amp; JoinAll(", ", MIDForgiving(CD323,6,LEN(CD323)-6), MIDForgiving(CD380,6,LEN(CD380)-6), MIDForgiving(CD433,6,LEN(CD433)-6))&amp;")","*")</f>
        <v>*</v>
      </c>
      <c r="CE732" s="58" t="str">
        <f>IF(OR(CE323&lt;&gt;"*",CE380&lt;&gt;"*",CE433&lt;&gt;"*"),"Yes (" &amp; JoinAll(", ", MIDForgiving(CE323,6,LEN(CE323)-6), MIDForgiving(CE380,6,LEN(CE380)-6), MIDForgiving(CE433,6,LEN(CE433)-6))&amp;")","*")</f>
        <v>*</v>
      </c>
      <c r="CF732" s="58" t="str">
        <f>IF(OR(CF323&lt;&gt;"*",CF380&lt;&gt;"*",CF433&lt;&gt;"*"),"Yes (" &amp; JoinAll(", ", MIDForgiving(CF323,6,LEN(CF323)-6), MIDForgiving(CF380,6,LEN(CF380)-6), MIDForgiving(CF433,6,LEN(CF433)-6))&amp;")","*")</f>
        <v>*</v>
      </c>
      <c r="CG732" s="58" t="str">
        <f>IF(OR(CG323&lt;&gt;"*",CG380&lt;&gt;"*",CG433&lt;&gt;"*"),"Yes (" &amp; JoinAll(", ", MIDForgiving(CG323,6,LEN(CG323)-6), MIDForgiving(CG380,6,LEN(CG380)-6), MIDForgiving(CG433,6,LEN(CG433)-6))&amp;")","*")</f>
        <v>Yes (HTTP)</v>
      </c>
      <c r="CH732" s="58" t="str">
        <f>IF(OR(CH323&lt;&gt;"*",CH380&lt;&gt;"*",CH433&lt;&gt;"*"),"Yes (" &amp; JoinAll(", ", MIDForgiving(CH323,6,LEN(CH323)-6), MIDForgiving(CH380,6,LEN(CH380)-6), MIDForgiving(CH433,6,LEN(CH433)-6))&amp;")","*")</f>
        <v>*</v>
      </c>
      <c r="CI732" s="58" t="str">
        <f>IF(OR(CI323&lt;&gt;"*",CI380&lt;&gt;"*",CI433&lt;&gt;"*"),"Yes (" &amp; JoinAll(", ", MIDForgiving(CI323,6,LEN(CI323)-6), MIDForgiving(CI380,6,LEN(CI380)-6), MIDForgiving(CI433,6,LEN(CI433)-6))&amp;")","*")</f>
        <v>*</v>
      </c>
      <c r="CJ732" s="58" t="str">
        <f>IF(OR(CJ323&lt;&gt;"*",CJ380&lt;&gt;"*",CJ433&lt;&gt;"*"),"Yes (" &amp; JoinAll(", ", MIDForgiving(CJ323,6,LEN(CJ323)-6), MIDForgiving(CJ380,6,LEN(CJ380)-6), MIDForgiving(CJ433,6,LEN(CJ433)-6))&amp;")","*")</f>
        <v>*</v>
      </c>
      <c r="CK732" s="58" t="str">
        <f>IF(OR(CK323&lt;&gt;"*",CK380&lt;&gt;"*",CK433&lt;&gt;"*"),"Yes (" &amp; JoinAll(", ", MIDForgiving(CK323,6,LEN(CK323)-6), MIDForgiving(CK380,6,LEN(CK380)-6), MIDForgiving(CK433,6,LEN(CK433)-6))&amp;")","*")</f>
        <v>*</v>
      </c>
      <c r="CL732" s="58" t="str">
        <f>IF(OR(CL323&lt;&gt;"*",CL380&lt;&gt;"*",CL433&lt;&gt;"*"),"Yes (" &amp; JoinAll(", ", MIDForgiving(CL323,6,LEN(CL323)-6), MIDForgiving(CL380,6,LEN(CL380)-6), MIDForgiving(CL433,6,LEN(CL433)-6))&amp;")","*")</f>
        <v>Yes (HTTP)</v>
      </c>
      <c r="CM732" s="58" t="str">
        <f>IF(OR(CM323&lt;&gt;"*",CM380&lt;&gt;"*",CM433&lt;&gt;"*"),"Yes (" &amp; JoinAll(", ", MIDForgiving(CM323,6,LEN(CM323)-6), MIDForgiving(CM380,6,LEN(CM380)-6), MIDForgiving(CM433,6,LEN(CM433)-6))&amp;")","*")</f>
        <v>*</v>
      </c>
      <c r="CN732" s="58" t="str">
        <f>IF(OR(CN323&lt;&gt;"*",CN380&lt;&gt;"*",CN433&lt;&gt;"*"),"Yes (" &amp; JoinAll(", ", MIDForgiving(CN323,6,LEN(CN323)-6), MIDForgiving(CN380,6,LEN(CN380)-6), MIDForgiving(CN433,6,LEN(CN433)-6))&amp;")","*")</f>
        <v>*</v>
      </c>
      <c r="CO732" s="58" t="str">
        <f>IF(OR(CO323&lt;&gt;"*",CO380&lt;&gt;"*",CO433&lt;&gt;"*"),"Yes (" &amp; JoinAll(", ", MIDForgiving(CO323,6,LEN(CO323)-6), MIDForgiving(CO380,6,LEN(CO380)-6), MIDForgiving(CO433,6,LEN(CO433)-6))&amp;")","*")</f>
        <v>Yes (HTTP)</v>
      </c>
      <c r="CP732" s="58" t="str">
        <f>IF(OR(CP323&lt;&gt;"*",CP380&lt;&gt;"*",CP433&lt;&gt;"*"),"Yes (" &amp; JoinAll(", ", MIDForgiving(CP323,6,LEN(CP323)-6), MIDForgiving(CP380,6,LEN(CP380)-6), MIDForgiving(CP433,6,LEN(CP433)-6))&amp;")","*")</f>
        <v>*</v>
      </c>
      <c r="CQ732" s="58" t="str">
        <f>IF(OR(CQ323&lt;&gt;"*",CQ380&lt;&gt;"*",CQ433&lt;&gt;"*"),"Yes (" &amp; JoinAll(", ", MIDForgiving(CQ323,6,LEN(CQ323)-6), MIDForgiving(CQ380,6,LEN(CQ380)-6), MIDForgiving(CQ433,6,LEN(CQ433)-6))&amp;")","*")</f>
        <v>Yes (HTTP)</v>
      </c>
      <c r="CR732" s="58" t="str">
        <f>IF(OR(CR323&lt;&gt;"*",CR380&lt;&gt;"*",CR433&lt;&gt;"*"),"Yes (" &amp; JoinAll(", ", MIDForgiving(CR323,6,LEN(CR323)-6), MIDForgiving(CR380,6,LEN(CR380)-6), MIDForgiving(CR433,6,LEN(CR433)-6))&amp;")","*")</f>
        <v>*</v>
      </c>
      <c r="CS732" s="58" t="str">
        <f>IF(OR(CS323&lt;&gt;"*",CS380&lt;&gt;"*",CS433&lt;&gt;"*"),"Yes (" &amp; JoinAll(", ", MIDForgiving(CS323,6,LEN(CS323)-6), MIDForgiving(CS380,6,LEN(CS380)-6), MIDForgiving(CS433,6,LEN(CS433)-6))&amp;")","*")</f>
        <v>*</v>
      </c>
      <c r="CT732" s="58" t="str">
        <f>IF(OR(CT323&lt;&gt;"*",CT380&lt;&gt;"*",CT433&lt;&gt;"*"),"Yes (" &amp; JoinAll(", ", MIDForgiving(CT323,6,LEN(CT323)-6), MIDForgiving(CT380,6,LEN(CT380)-6), MIDForgiving(CT433,6,LEN(CT433)-6))&amp;")","*")</f>
        <v>*</v>
      </c>
      <c r="CU732" s="58" t="str">
        <f>IF(OR(CU323&lt;&gt;"*",CU380&lt;&gt;"*",CU433&lt;&gt;"*"),"Yes (" &amp; JoinAll(", ", MIDForgiving(CU323,6,LEN(CU323)-6), MIDForgiving(CU380,6,LEN(CU380)-6), MIDForgiving(CU433,6,LEN(CU433)-6))&amp;")","*")</f>
        <v>*</v>
      </c>
      <c r="CV732" s="58" t="str">
        <f>IF(OR(CV323&lt;&gt;"*",CV380&lt;&gt;"*",CV433&lt;&gt;"*"),"Yes (" &amp; JoinAll(", ", MIDForgiving(CV323,6,LEN(CV323)-6), MIDForgiving(CV380,6,LEN(CV380)-6), MIDForgiving(CV433,6,LEN(CV433)-6))&amp;")","*")</f>
        <v>*</v>
      </c>
      <c r="CW732" s="58" t="str">
        <f>IF(OR(CW323&lt;&gt;"*",CW380&lt;&gt;"*",CW433&lt;&gt;"*"),"Yes (" &amp; JoinAll(", ", MIDForgiving(CW323,6,LEN(CW323)-6), MIDForgiving(CW380,6,LEN(CW380)-6), MIDForgiving(CW433,6,LEN(CW433)-6))&amp;")","*")</f>
        <v>Yes (HTTP)</v>
      </c>
      <c r="CX732" s="58" t="str">
        <f>IF(OR(CX323&lt;&gt;"*",CX380&lt;&gt;"*",CX433&lt;&gt;"*"),"Yes (" &amp; JoinAll(", ", MIDForgiving(CX323,6,LEN(CX323)-6), MIDForgiving(CX380,6,LEN(CX380)-6), MIDForgiving(CX433,6,LEN(CX433)-6))&amp;")","*")</f>
        <v>Yes (HTTP)</v>
      </c>
      <c r="CY732" s="58" t="str">
        <f>IF(OR(CY323&lt;&gt;"*",CY380&lt;&gt;"*",CY433&lt;&gt;"*"),"Yes (" &amp; JoinAll(", ", MIDForgiving(CY323,6,LEN(CY323)-6), MIDForgiving(CY380,6,LEN(CY380)-6), MIDForgiving(CY433,6,LEN(CY433)-6))&amp;")","*")</f>
        <v>Yes (HTTP)</v>
      </c>
      <c r="CZ732" s="58" t="str">
        <f>IF(OR(CZ323&lt;&gt;"*",CZ380&lt;&gt;"*",CZ433&lt;&gt;"*"),"Yes (" &amp; JoinAll(", ", MIDForgiving(CZ323,6,LEN(CZ323)-6), MIDForgiving(CZ380,6,LEN(CZ380)-6), MIDForgiving(CZ433,6,LEN(CZ433)-6))&amp;")","*")</f>
        <v>Yes (HTTP)</v>
      </c>
      <c r="DA732" s="58" t="str">
        <f>IF(OR(DA323&lt;&gt;"*",DA380&lt;&gt;"*",DA433&lt;&gt;"*"),"Yes (" &amp; JoinAll(", ", MIDForgiving(DA323,6,LEN(DA323)-6), MIDForgiving(DA380,6,LEN(DA380)-6), MIDForgiving(DA433,6,LEN(DA433)-6))&amp;")","*")</f>
        <v>Yes (HTTPS)</v>
      </c>
      <c r="DB732" s="58" t="str">
        <f>IF(OR(DB323&lt;&gt;"*",DB380&lt;&gt;"*",DB433&lt;&gt;"*"),"Yes (" &amp; JoinAll(", ", MIDForgiving(DB323,6,LEN(DB323)-6), MIDForgiving(DB380,6,LEN(DB380)-6), MIDForgiving(DB433,6,LEN(DB433)-6))&amp;")","*")</f>
        <v>*</v>
      </c>
      <c r="DC732" s="58" t="str">
        <f>IF(OR(DC323&lt;&gt;"*",DC380&lt;&gt;"*",DC433&lt;&gt;"*"),"Yes (" &amp; JoinAll(", ", MIDForgiving(DC323,6,LEN(DC323)-6), MIDForgiving(DC380,6,LEN(DC380)-6), MIDForgiving(DC433,6,LEN(DC433)-6))&amp;")","*")</f>
        <v>*</v>
      </c>
      <c r="DD732" s="58" t="str">
        <f>IF(OR(DD323&lt;&gt;"*",DD380&lt;&gt;"*",DD433&lt;&gt;"*"),"Yes (" &amp; JoinAll(", ", MIDForgiving(DD323,6,LEN(DD323)-6), MIDForgiving(DD380,6,LEN(DD380)-6), MIDForgiving(DD433,6,LEN(DD433)-6))&amp;")","*")</f>
        <v>*</v>
      </c>
      <c r="DE732" s="58" t="str">
        <f>IF(OR(DE323&lt;&gt;"*",DE380&lt;&gt;"*",DE433&lt;&gt;"*"),"Yes (" &amp; JoinAll(", ", MIDForgiving(DE323,6,LEN(DE323)-6), MIDForgiving(DE380,6,LEN(DE380)-6), MIDForgiving(DE433,6,LEN(DE433)-6))&amp;")","*")</f>
        <v>Yes (HTTP)</v>
      </c>
      <c r="DF732" s="58" t="str">
        <f>IF(OR(DF323&lt;&gt;"*",DF380&lt;&gt;"*",DF433&lt;&gt;"*"),"Yes (" &amp; JoinAll(", ", MIDForgiving(DF323,6,LEN(DF323)-6), MIDForgiving(DF380,6,LEN(DF380)-6), MIDForgiving(DF433,6,LEN(DF433)-6))&amp;")","*")</f>
        <v>Yes (HTTP)</v>
      </c>
      <c r="DG732" s="58" t="str">
        <f>IF(OR(DG323&lt;&gt;"*",DG380&lt;&gt;"*",DG433&lt;&gt;"*"),"Yes (" &amp; JoinAll(", ", MIDForgiving(DG323,6,LEN(DG323)-6), MIDForgiving(DG380,6,LEN(DG380)-6), MIDForgiving(DG433,6,LEN(DG433)-6))&amp;")","*")</f>
        <v>Yes (HTTP, HTTPS)</v>
      </c>
      <c r="DH732" s="58" t="str">
        <f>IF(OR(DH323&lt;&gt;"*",DH380&lt;&gt;"*",DH433&lt;&gt;"*"),"Yes (" &amp; JoinAll(", ", MIDForgiving(DH323,6,LEN(DH323)-6), MIDForgiving(DH380,6,LEN(DH380)-6), MIDForgiving(DH433,6,LEN(DH433)-6))&amp;")","*")</f>
        <v>Yes (HTTP)</v>
      </c>
      <c r="DI732" s="58" t="str">
        <f>IF(OR(DI323&lt;&gt;"*",DI380&lt;&gt;"*",DI433&lt;&gt;"*"),"Yes (" &amp; JoinAll(", ", MIDForgiving(DI323,6,LEN(DI323)-6), MIDForgiving(DI380,6,LEN(DI380)-6), MIDForgiving(DI433,6,LEN(DI433)-6))&amp;")","*")</f>
        <v>Yes (HTTP)</v>
      </c>
      <c r="DJ732" s="58" t="str">
        <f>IF(OR(DJ323&lt;&gt;"*",DJ380&lt;&gt;"*",DJ433&lt;&gt;"*"),"Yes (" &amp; JoinAll(", ", MIDForgiving(DJ323,6,LEN(DJ323)-6), MIDForgiving(DJ380,6,LEN(DJ380)-6), MIDForgiving(DJ433,6,LEN(DJ433)-6))&amp;")","*")</f>
        <v>*</v>
      </c>
      <c r="DK732" s="58" t="str">
        <f>IF(OR(DK323&lt;&gt;"*",DK380&lt;&gt;"*",DK433&lt;&gt;"*"),"Yes (" &amp; JoinAll(", ", MIDForgiving(DK323,6,LEN(DK323)-6), MIDForgiving(DK380,6,LEN(DK380)-6), MIDForgiving(DK433,6,LEN(DK433)-6))&amp;")","*")</f>
        <v>Yes (HTTP)</v>
      </c>
      <c r="DL732" s="58" t="str">
        <f>IF(OR(DL323&lt;&gt;"*",DL380&lt;&gt;"*",DL433&lt;&gt;"*"),"Yes (" &amp; JoinAll(", ", MIDForgiving(DL323,6,LEN(DL323)-6), MIDForgiving(DL380,6,LEN(DL380)-6), MIDForgiving(DL433,6,LEN(DL433)-6))&amp;")","*")</f>
        <v>*</v>
      </c>
      <c r="DM732" s="58" t="str">
        <f>IF(OR(DM323&lt;&gt;"*",DM380&lt;&gt;"*",DM433&lt;&gt;"*"),"Yes (" &amp; JoinAll(", ", MIDForgiving(DM323,6,LEN(DM323)-6), MIDForgiving(DM380,6,LEN(DM380)-6), MIDForgiving(DM433,6,LEN(DM433)-6))&amp;")","*")</f>
        <v>*</v>
      </c>
      <c r="DN732" s="58" t="str">
        <f>IF(OR(DN323&lt;&gt;"*",DN380&lt;&gt;"*",DN433&lt;&gt;"*"),"Yes (" &amp; JoinAll(", ", MIDForgiving(DN323,6,LEN(DN323)-6), MIDForgiving(DN380,6,LEN(DN380)-6), MIDForgiving(DN433,6,LEN(DN433)-6))&amp;")","*")</f>
        <v>*</v>
      </c>
      <c r="DO732" s="58" t="str">
        <f>IF(OR(DO323&lt;&gt;"*",DO380&lt;&gt;"*",DO433&lt;&gt;"*"),"Yes (" &amp; JoinAll(", ", MIDForgiving(DO323,6,LEN(DO323)-6), MIDForgiving(DO380,6,LEN(DO380)-6), MIDForgiving(DO433,6,LEN(DO433)-6))&amp;")","*")</f>
        <v>Yes (HTTP)</v>
      </c>
      <c r="DP732" s="58" t="str">
        <f>IF(OR(DP323&lt;&gt;"*",DP380&lt;&gt;"*",DP433&lt;&gt;"*"),"Yes (" &amp; JoinAll(", ", MIDForgiving(DP323,6,LEN(DP323)-6), MIDForgiving(DP380,6,LEN(DP380)-6), MIDForgiving(DP433,6,LEN(DP433)-6))&amp;")","*")</f>
        <v>Yes (HTTP, HTTPS)</v>
      </c>
      <c r="DQ732" s="58" t="str">
        <f>IF(OR(DQ323&lt;&gt;"*",DQ380&lt;&gt;"*",DQ433&lt;&gt;"*"),"Yes (" &amp; JoinAll(", ", MIDForgiving(DQ323,6,LEN(DQ323)-6), MIDForgiving(DQ380,6,LEN(DQ380)-6), MIDForgiving(DQ433,6,LEN(DQ433)-6))&amp;")","*")</f>
        <v>*</v>
      </c>
      <c r="DR732" s="58" t="str">
        <f>IF(OR(DR323&lt;&gt;"*",DR380&lt;&gt;"*",DR433&lt;&gt;"*"),"Yes (" &amp; JoinAll(", ", MIDForgiving(DR323,6,LEN(DR323)-6), MIDForgiving(DR380,6,LEN(DR380)-6), MIDForgiving(DR433,6,LEN(DR433)-6))&amp;")","*")</f>
        <v>*</v>
      </c>
      <c r="DS732" s="58" t="str">
        <f>IF(OR(DS323&lt;&gt;"*",DS380&lt;&gt;"*",DS433&lt;&gt;"*"),"Yes (" &amp; JoinAll(", ", MIDForgiving(DS323,6,LEN(DS323)-6), MIDForgiving(DS380,6,LEN(DS380)-6), MIDForgiving(DS433,6,LEN(DS433)-6))&amp;")","*")</f>
        <v>*</v>
      </c>
      <c r="DT732" s="58" t="str">
        <f>IF(OR(DT323&lt;&gt;"*",DT380&lt;&gt;"*",DT433&lt;&gt;"*"),"Yes (" &amp; JoinAll(", ", MIDForgiving(DT323,6,LEN(DT323)-6), MIDForgiving(DT380,6,LEN(DT380)-6), MIDForgiving(DT433,6,LEN(DT433)-6))&amp;")","*")</f>
        <v>*</v>
      </c>
      <c r="DU732" s="58" t="str">
        <f>IF(OR(DU323&lt;&gt;"*",DU380&lt;&gt;"*",DU433&lt;&gt;"*"),"Yes (" &amp; JoinAll(", ", MIDForgiving(DU323,6,LEN(DU323)-6), MIDForgiving(DU380,6,LEN(DU380)-6), MIDForgiving(DU433,6,LEN(DU433)-6))&amp;")","*")</f>
        <v>*</v>
      </c>
      <c r="DV732" s="58" t="str">
        <f>IF(OR(DV323&lt;&gt;"*",DV380&lt;&gt;"*",DV433&lt;&gt;"*"),"Yes (" &amp; JoinAll(", ", MIDForgiving(DV323,6,LEN(DV323)-6), MIDForgiving(DV380,6,LEN(DV380)-6), MIDForgiving(DV433,6,LEN(DV433)-6))&amp;")","*")</f>
        <v>*</v>
      </c>
      <c r="DW732" s="58" t="str">
        <f>IF(OR(DW323&lt;&gt;"*",DW380&lt;&gt;"*",DW433&lt;&gt;"*"),"Yes (" &amp; JoinAll(", ", MIDForgiving(DW323,6,LEN(DW323)-6), MIDForgiving(DW380,6,LEN(DW380)-6), MIDForgiving(DW433,6,LEN(DW433)-6))&amp;")","*")</f>
        <v>*</v>
      </c>
      <c r="DX732" s="58" t="str">
        <f>IF(OR(DX323&lt;&gt;"*",DX380&lt;&gt;"*",DX433&lt;&gt;"*"),"Yes (" &amp; JoinAll(", ", MIDForgiving(DX323,6,LEN(DX323)-6), MIDForgiving(DX380,6,LEN(DX380)-6), MIDForgiving(DX433,6,LEN(DX433)-6))&amp;")","*")</f>
        <v>*</v>
      </c>
      <c r="DY732" s="58" t="str">
        <f>IF(OR(DY323&lt;&gt;"*",DY380&lt;&gt;"*",DY433&lt;&gt;"*"),"Yes (" &amp; JoinAll(", ", MIDForgiving(DY323,6,LEN(DY323)-6), MIDForgiving(DY380,6,LEN(DY380)-6), MIDForgiving(DY433,6,LEN(DY433)-6))&amp;")","*")</f>
        <v>Yes (HTTP)</v>
      </c>
      <c r="DZ732" s="58" t="str">
        <f>IF(OR(DZ323&lt;&gt;"*",DZ380&lt;&gt;"*",DZ433&lt;&gt;"*"),"Yes (" &amp; JoinAll(", ", MIDForgiving(DZ323,6,LEN(DZ323)-6), MIDForgiving(DZ380,6,LEN(DZ380)-6), MIDForgiving(DZ433,6,LEN(DZ433)-6))&amp;")","*")</f>
        <v>Yes (HTTP)</v>
      </c>
      <c r="EA732" s="58" t="str">
        <f>IF(OR(EA323&lt;&gt;"*",EA380&lt;&gt;"*",EA433&lt;&gt;"*"),"Yes (" &amp; JoinAll(", ", MIDForgiving(EA323,6,LEN(EA323)-6), MIDForgiving(EA380,6,LEN(EA380)-6), MIDForgiving(EA433,6,LEN(EA433)-6))&amp;")","*")</f>
        <v>Yes (HTTPS)</v>
      </c>
      <c r="EB732" s="58" t="str">
        <f>IF(OR(EB323&lt;&gt;"*",EB380&lt;&gt;"*",EB433&lt;&gt;"*"),"Yes (" &amp; JoinAll(", ", MIDForgiving(EB323,6,LEN(EB323)-6), MIDForgiving(EB380,6,LEN(EB380)-6), MIDForgiving(EB433,6,LEN(EB433)-6))&amp;")","*")</f>
        <v>*</v>
      </c>
      <c r="EC732" s="58" t="str">
        <f>IF(OR(EC323&lt;&gt;"*",EC380&lt;&gt;"*",EC433&lt;&gt;"*"),"Yes (" &amp; JoinAll(", ", MIDForgiving(EC323,6,LEN(EC323)-6), MIDForgiving(EC380,6,LEN(EC380)-6), MIDForgiving(EC433,6,LEN(EC433)-6))&amp;")","*")</f>
        <v>*</v>
      </c>
      <c r="ED732" s="58" t="str">
        <f>IF(OR(ED323&lt;&gt;"*",ED380&lt;&gt;"*",ED433&lt;&gt;"*"),"Yes (" &amp; JoinAll(", ", MIDForgiving(ED323,6,LEN(ED323)-6), MIDForgiving(ED380,6,LEN(ED380)-6), MIDForgiving(ED433,6,LEN(ED433)-6))&amp;")","*")</f>
        <v>Yes (HTTP)</v>
      </c>
      <c r="EE732" s="58" t="str">
        <f>IF(OR(EE323&lt;&gt;"*",EE380&lt;&gt;"*",EE433&lt;&gt;"*"),"Yes (" &amp; JoinAll(", ", MIDForgiving(EE323,6,LEN(EE323)-6), MIDForgiving(EE380,6,LEN(EE380)-6), MIDForgiving(EE433,6,LEN(EE433)-6))&amp;")","*")</f>
        <v>*</v>
      </c>
      <c r="EF732" s="58" t="str">
        <f>IF(OR(EF323&lt;&gt;"*",EF380&lt;&gt;"*",EF433&lt;&gt;"*"),"Yes (" &amp; JoinAll(", ", MIDForgiving(EF323,6,LEN(EF323)-6), MIDForgiving(EF380,6,LEN(EF380)-6), MIDForgiving(EF433,6,LEN(EF433)-6))&amp;")","*")</f>
        <v>Yes (HTTPS)</v>
      </c>
      <c r="EG732" s="58" t="str">
        <f>IF(OR(EG323&lt;&gt;"*",EG380&lt;&gt;"*",EG433&lt;&gt;"*"),"Yes (" &amp; JoinAll(", ", MIDForgiving(EG323,6,LEN(EG323)-6), MIDForgiving(EG380,6,LEN(EG380)-6), MIDForgiving(EG433,6,LEN(EG433)-6))&amp;")","*")</f>
        <v>Yes (HTTP)</v>
      </c>
      <c r="EH732" s="58" t="str">
        <f>IF(OR(EH323&lt;&gt;"*",EH380&lt;&gt;"*",EH433&lt;&gt;"*"),"Yes (" &amp; JoinAll(", ", MIDForgiving(EH323,6,LEN(EH323)-6), MIDForgiving(EH380,6,LEN(EH380)-6), MIDForgiving(EH433,6,LEN(EH433)-6))&amp;")","*")</f>
        <v>Yes (HTTPS)</v>
      </c>
      <c r="EI732" s="58" t="str">
        <f>IF(OR(EI323&lt;&gt;"*",EI380&lt;&gt;"*",EI433&lt;&gt;"*"),"Yes (" &amp; JoinAll(", ", MIDForgiving(EI323,6,LEN(EI323)-6), MIDForgiving(EI380,6,LEN(EI380)-6), MIDForgiving(EI433,6,LEN(EI433)-6))&amp;")","*")</f>
        <v>*</v>
      </c>
      <c r="EJ732" s="58" t="str">
        <f>IF(OR(EJ323&lt;&gt;"*",EJ380&lt;&gt;"*",EJ433&lt;&gt;"*"),"Yes (" &amp; JoinAll(", ", MIDForgiving(EJ323,6,LEN(EJ323)-6), MIDForgiving(EJ380,6,LEN(EJ380)-6), MIDForgiving(EJ433,6,LEN(EJ433)-6))&amp;")","*")</f>
        <v>Yes (HTTP)</v>
      </c>
      <c r="EK732" s="58" t="str">
        <f>IF(OR(EK323&lt;&gt;"*",EK380&lt;&gt;"*",EK433&lt;&gt;"*"),"Yes (" &amp; JoinAll(", ", MIDForgiving(EK323,6,LEN(EK323)-6), MIDForgiving(EK380,6,LEN(EK380)-6), MIDForgiving(EK433,6,LEN(EK433)-6))&amp;")","*")</f>
        <v>*</v>
      </c>
      <c r="EL732" s="109"/>
      <c r="EM732" s="109"/>
    </row>
    <row r="733" spans="1:143" s="58" customFormat="1" ht="12.75" customHeight="1" x14ac:dyDescent="0.25">
      <c r="A733" s="5"/>
      <c r="B733" s="96"/>
      <c r="C733" s="96"/>
      <c r="D733" s="96"/>
      <c r="E733" s="96"/>
      <c r="F733" s="96" t="s">
        <v>4227</v>
      </c>
      <c r="G733" s="4" t="s">
        <v>420</v>
      </c>
      <c r="H733" s="18" t="s">
        <v>5</v>
      </c>
      <c r="I733" s="18"/>
      <c r="J733" s="58" t="str">
        <f>IF(OR(J324&lt;&gt;"*",J381&lt;&gt;"*",J434&lt;&gt;"*"),"Yes (" &amp; JoinAll(", ", MIDForgiving(J324,6,LEN(J324)-6), MIDForgiving(J381,6,LEN(J381)-6), MIDForgiving(J434,6,LEN(J434)-6))&amp;")","*")</f>
        <v>*</v>
      </c>
      <c r="K733" s="58" t="str">
        <f>IF(OR(K324&lt;&gt;"*",K381&lt;&gt;"*",K434&lt;&gt;"*"),"Yes (" &amp; JoinAll(", ", MIDForgiving(K324,6,LEN(K324)-6), MIDForgiving(K381,6,LEN(K381)-6), MIDForgiving(K434,6,LEN(K434)-6))&amp;")","*")</f>
        <v>*</v>
      </c>
      <c r="L733" s="58" t="str">
        <f>IF(OR(L324&lt;&gt;"*",L381&lt;&gt;"*",L434&lt;&gt;"*"),"Yes (" &amp; JoinAll(", ", MIDForgiving(L324,6,LEN(L324)-6), MIDForgiving(L381,6,LEN(L381)-6), MIDForgiving(L434,6,LEN(L434)-6))&amp;")","*")</f>
        <v>*</v>
      </c>
      <c r="M733" s="58" t="str">
        <f>IF(OR(M324&lt;&gt;"*",M381&lt;&gt;"*",M434&lt;&gt;"*"),"Yes (" &amp; JoinAll(", ", MIDForgiving(M324,6,LEN(M324)-6), MIDForgiving(M381,6,LEN(M381)-6), MIDForgiving(M434,6,LEN(M434)-6))&amp;")","*")</f>
        <v>*</v>
      </c>
      <c r="N733" s="58" t="str">
        <f>IF(OR(N324&lt;&gt;"*",N381&lt;&gt;"*",N434&lt;&gt;"*"),"Yes (" &amp; JoinAll(", ", MIDForgiving(N324,6,LEN(N324)-6), MIDForgiving(N381,6,LEN(N381)-6), MIDForgiving(N434,6,LEN(N434)-6))&amp;")","*")</f>
        <v>*</v>
      </c>
      <c r="O733" s="58" t="str">
        <f>IF(OR(O324&lt;&gt;"*",O381&lt;&gt;"*",O434&lt;&gt;"*"),"Yes (" &amp; JoinAll(", ", MIDForgiving(O324,6,LEN(O324)-6), MIDForgiving(O381,6,LEN(O381)-6), MIDForgiving(O434,6,LEN(O434)-6))&amp;")","*")</f>
        <v>*</v>
      </c>
      <c r="P733" s="58" t="str">
        <f>IF(OR(P324&lt;&gt;"*",P381&lt;&gt;"*",P434&lt;&gt;"*"),"Yes (" &amp; JoinAll(", ", MIDForgiving(P324,6,LEN(P324)-6), MIDForgiving(P381,6,LEN(P381)-6), MIDForgiving(P434,6,LEN(P434)-6))&amp;")","*")</f>
        <v>*</v>
      </c>
      <c r="Q733" s="58" t="str">
        <f>IF(OR(Q324&lt;&gt;"*",Q381&lt;&gt;"*",Q434&lt;&gt;"*"),"Yes (" &amp; JoinAll(", ", MIDForgiving(Q324,6,LEN(Q324)-6), MIDForgiving(Q381,6,LEN(Q381)-6), MIDForgiving(Q434,6,LEN(Q434)-6))&amp;")","*")</f>
        <v>*</v>
      </c>
      <c r="R733" s="58" t="str">
        <f>IF(OR(R324&lt;&gt;"*",R381&lt;&gt;"*",R434&lt;&gt;"*"),"Yes (" &amp; JoinAll(", ", MIDForgiving(R324,6,LEN(R324)-6), MIDForgiving(R381,6,LEN(R381)-6), MIDForgiving(R434,6,LEN(R434)-6))&amp;")","*")</f>
        <v>*</v>
      </c>
      <c r="S733" s="58" t="str">
        <f>IF(OR(S324&lt;&gt;"*",S381&lt;&gt;"*",S434&lt;&gt;"*"),"Yes (" &amp; JoinAll(", ", MIDForgiving(S324,6,LEN(S324)-6), MIDForgiving(S381,6,LEN(S381)-6), MIDForgiving(S434,6,LEN(S434)-6))&amp;")","*")</f>
        <v>*</v>
      </c>
      <c r="T733" s="58" t="str">
        <f>IF(OR(T324&lt;&gt;"*",T381&lt;&gt;"*",T434&lt;&gt;"*"),"Yes (" &amp; JoinAll(", ", MIDForgiving(T324,6,LEN(T324)-6), MIDForgiving(T381,6,LEN(T381)-6), MIDForgiving(T434,6,LEN(T434)-6))&amp;")","*")</f>
        <v>*</v>
      </c>
      <c r="U733" s="58" t="str">
        <f>IF(OR(U324&lt;&gt;"*",U381&lt;&gt;"*",U434&lt;&gt;"*"),"Yes (" &amp; JoinAll(", ", MIDForgiving(U324,6,LEN(U324)-6), MIDForgiving(U381,6,LEN(U381)-6), MIDForgiving(U434,6,LEN(U434)-6))&amp;")","*")</f>
        <v>*</v>
      </c>
      <c r="V733" s="58" t="str">
        <f>IF(OR(V324&lt;&gt;"*",V381&lt;&gt;"*",V434&lt;&gt;"*"),"Yes (" &amp; JoinAll(", ", MIDForgiving(V324,6,LEN(V324)-6), MIDForgiving(V381,6,LEN(V381)-6), MIDForgiving(V434,6,LEN(V434)-6))&amp;")","*")</f>
        <v>*</v>
      </c>
      <c r="W733" s="58" t="str">
        <f>IF(OR(W324&lt;&gt;"*",W381&lt;&gt;"*",W434&lt;&gt;"*"),"Yes (" &amp; JoinAll(", ", MIDForgiving(W324,6,LEN(W324)-6), MIDForgiving(W381,6,LEN(W381)-6), MIDForgiving(W434,6,LEN(W434)-6))&amp;")","*")</f>
        <v>*</v>
      </c>
      <c r="X733" s="58" t="str">
        <f>IF(OR(X324&lt;&gt;"*",X381&lt;&gt;"*",X434&lt;&gt;"*"),"Yes (" &amp; JoinAll(", ", MIDForgiving(X324,6,LEN(X324)-6), MIDForgiving(X381,6,LEN(X381)-6), MIDForgiving(X434,6,LEN(X434)-6))&amp;")","*")</f>
        <v>*</v>
      </c>
      <c r="Y733" s="58" t="str">
        <f>IF(OR(Y324&lt;&gt;"*",Y381&lt;&gt;"*",Y434&lt;&gt;"*"),"Yes (" &amp; JoinAll(", ", MIDForgiving(Y324,6,LEN(Y324)-6), MIDForgiving(Y381,6,LEN(Y381)-6), MIDForgiving(Y434,6,LEN(Y434)-6))&amp;")","*")</f>
        <v>*</v>
      </c>
      <c r="Z733" s="58" t="str">
        <f>IF(OR(Z324&lt;&gt;"*",Z381&lt;&gt;"*",Z434&lt;&gt;"*"),"Yes (" &amp; JoinAll(", ", MIDForgiving(Z324,6,LEN(Z324)-6), MIDForgiving(Z381,6,LEN(Z381)-6), MIDForgiving(Z434,6,LEN(Z434)-6))&amp;")","*")</f>
        <v>*</v>
      </c>
      <c r="AA733" s="58" t="str">
        <f>IF(OR(AA324&lt;&gt;"*",AA381&lt;&gt;"*",AA434&lt;&gt;"*"),"Yes (" &amp; JoinAll(", ", MIDForgiving(AA324,6,LEN(AA324)-6), MIDForgiving(AA381,6,LEN(AA381)-6), MIDForgiving(AA434,6,LEN(AA434)-6))&amp;")","*")</f>
        <v>*</v>
      </c>
      <c r="AB733" s="58" t="str">
        <f>IF(OR(AB324&lt;&gt;"*",AB381&lt;&gt;"*",AB434&lt;&gt;"*"),"Yes (" &amp; JoinAll(", ", MIDForgiving(AB324,6,LEN(AB324)-6), MIDForgiving(AB381,6,LEN(AB381)-6), MIDForgiving(AB434,6,LEN(AB434)-6))&amp;")","*")</f>
        <v>*</v>
      </c>
      <c r="AC733" s="58" t="str">
        <f>IF(OR(AC324&lt;&gt;"*",AC381&lt;&gt;"*",AC434&lt;&gt;"*"),"Yes (" &amp; JoinAll(", ", MIDForgiving(AC324,6,LEN(AC324)-6), MIDForgiving(AC381,6,LEN(AC381)-6), MIDForgiving(AC434,6,LEN(AC434)-6))&amp;")","*")</f>
        <v>*</v>
      </c>
      <c r="AD733" s="58" t="str">
        <f>IF(OR(AD324&lt;&gt;"*",AD381&lt;&gt;"*",AD434&lt;&gt;"*"),"Yes (" &amp; JoinAll(", ", MIDForgiving(AD324,6,LEN(AD324)-6), MIDForgiving(AD381,6,LEN(AD381)-6), MIDForgiving(AD434,6,LEN(AD434)-6))&amp;")","*")</f>
        <v>Yes (HTTP)</v>
      </c>
      <c r="AE733" s="58" t="str">
        <f>IF(OR(AE324&lt;&gt;"*",AE381&lt;&gt;"*",AE434&lt;&gt;"*"),"Yes (" &amp; JoinAll(", ", MIDForgiving(AE324,6,LEN(AE324)-6), MIDForgiving(AE381,6,LEN(AE381)-6), MIDForgiving(AE434,6,LEN(AE434)-6))&amp;")","*")</f>
        <v>*</v>
      </c>
      <c r="AF733" s="58" t="str">
        <f>IF(OR(AF324&lt;&gt;"*",AF381&lt;&gt;"*",AF434&lt;&gt;"*"),"Yes (" &amp; JoinAll(", ", MIDForgiving(AF324,6,LEN(AF324)-6), MIDForgiving(AF381,6,LEN(AF381)-6), MIDForgiving(AF434,6,LEN(AF434)-6))&amp;")","*")</f>
        <v>*</v>
      </c>
      <c r="AG733" s="58" t="str">
        <f>IF(OR(AG324&lt;&gt;"*",AG381&lt;&gt;"*",AG434&lt;&gt;"*"),"Yes (" &amp; JoinAll(", ", MIDForgiving(AG324,6,LEN(AG324)-6), MIDForgiving(AG381,6,LEN(AG381)-6), MIDForgiving(AG434,6,LEN(AG434)-6))&amp;")","*")</f>
        <v>*</v>
      </c>
      <c r="AH733" s="58" t="str">
        <f>IF(OR(AH324&lt;&gt;"*",AH381&lt;&gt;"*",AH434&lt;&gt;"*"),"Yes (" &amp; JoinAll(", ", MIDForgiving(AH324,6,LEN(AH324)-6), MIDForgiving(AH381,6,LEN(AH381)-6), MIDForgiving(AH434,6,LEN(AH434)-6))&amp;")","*")</f>
        <v>*</v>
      </c>
      <c r="AI733" s="58" t="str">
        <f>IF(OR(AI324&lt;&gt;"*",AI381&lt;&gt;"*",AI434&lt;&gt;"*"),"Yes (" &amp; JoinAll(", ", MIDForgiving(AI324,6,LEN(AI324)-6), MIDForgiving(AI381,6,LEN(AI381)-6), MIDForgiving(AI434,6,LEN(AI434)-6))&amp;")","*")</f>
        <v>*</v>
      </c>
      <c r="AJ733" s="58" t="str">
        <f>IF(OR(AJ324&lt;&gt;"*",AJ381&lt;&gt;"*",AJ434&lt;&gt;"*"),"Yes (" &amp; JoinAll(", ", MIDForgiving(AJ324,6,LEN(AJ324)-6), MIDForgiving(AJ381,6,LEN(AJ381)-6), MIDForgiving(AJ434,6,LEN(AJ434)-6))&amp;")","*")</f>
        <v>*</v>
      </c>
      <c r="AK733" s="58" t="str">
        <f>IF(OR(AK324&lt;&gt;"*",AK381&lt;&gt;"*",AK434&lt;&gt;"*"),"Yes (" &amp; JoinAll(", ", MIDForgiving(AK324,6,LEN(AK324)-6), MIDForgiving(AK381,6,LEN(AK381)-6), MIDForgiving(AK434,6,LEN(AK434)-6))&amp;")","*")</f>
        <v>*</v>
      </c>
      <c r="AL733" s="58" t="str">
        <f>IF(OR(AL324&lt;&gt;"*",AL381&lt;&gt;"*",AL434&lt;&gt;"*"),"Yes (" &amp; JoinAll(", ", MIDForgiving(AL324,6,LEN(AL324)-6), MIDForgiving(AL381,6,LEN(AL381)-6), MIDForgiving(AL434,6,LEN(AL434)-6))&amp;")","*")</f>
        <v>*</v>
      </c>
      <c r="AM733" s="58" t="str">
        <f>IF(OR(AM324&lt;&gt;"*",AM381&lt;&gt;"*",AM434&lt;&gt;"*"),"Yes (" &amp; JoinAll(", ", MIDForgiving(AM324,6,LEN(AM324)-6), MIDForgiving(AM381,6,LEN(AM381)-6), MIDForgiving(AM434,6,LEN(AM434)-6))&amp;")","*")</f>
        <v>*</v>
      </c>
      <c r="AN733" s="58" t="str">
        <f>IF(OR(AN324&lt;&gt;"*",AN381&lt;&gt;"*",AN434&lt;&gt;"*"),"Yes (" &amp; JoinAll(", ", MIDForgiving(AN324,6,LEN(AN324)-6), MIDForgiving(AN381,6,LEN(AN381)-6), MIDForgiving(AN434,6,LEN(AN434)-6))&amp;")","*")</f>
        <v>*</v>
      </c>
      <c r="AO733" s="58" t="str">
        <f>IF(OR(AO324&lt;&gt;"*",AO381&lt;&gt;"*",AO434&lt;&gt;"*"),"Yes (" &amp; JoinAll(", ", MIDForgiving(AO324,6,LEN(AO324)-6), MIDForgiving(AO381,6,LEN(AO381)-6), MIDForgiving(AO434,6,LEN(AO434)-6))&amp;")","*")</f>
        <v>*</v>
      </c>
      <c r="AP733" s="58" t="str">
        <f>IF(OR(AP324&lt;&gt;"*",AP381&lt;&gt;"*",AP434&lt;&gt;"*"),"Yes (" &amp; JoinAll(", ", MIDForgiving(AP324,6,LEN(AP324)-6), MIDForgiving(AP381,6,LEN(AP381)-6), MIDForgiving(AP434,6,LEN(AP434)-6))&amp;")","*")</f>
        <v>*</v>
      </c>
      <c r="AQ733" s="58" t="str">
        <f>IF(OR(AQ324&lt;&gt;"*",AQ381&lt;&gt;"*",AQ434&lt;&gt;"*"),"Yes (" &amp; JoinAll(", ", MIDForgiving(AQ324,6,LEN(AQ324)-6), MIDForgiving(AQ381,6,LEN(AQ381)-6), MIDForgiving(AQ434,6,LEN(AQ434)-6))&amp;")","*")</f>
        <v>*</v>
      </c>
      <c r="AR733" s="58" t="str">
        <f>IF(OR(AR324&lt;&gt;"*",AR381&lt;&gt;"*",AR434&lt;&gt;"*"),"Yes (" &amp; JoinAll(", ", MIDForgiving(AR324,6,LEN(AR324)-6), MIDForgiving(AR381,6,LEN(AR381)-6), MIDForgiving(AR434,6,LEN(AR434)-6))&amp;")","*")</f>
        <v>*</v>
      </c>
      <c r="AS733" s="58" t="str">
        <f>IF(OR(AS324&lt;&gt;"*",AS381&lt;&gt;"*",AS434&lt;&gt;"*"),"Yes (" &amp; JoinAll(", ", MIDForgiving(AS324,6,LEN(AS324)-6), MIDForgiving(AS381,6,LEN(AS381)-6), MIDForgiving(AS434,6,LEN(AS434)-6))&amp;")","*")</f>
        <v>*</v>
      </c>
      <c r="AT733" s="58" t="str">
        <f>IF(OR(AT324&lt;&gt;"*",AT381&lt;&gt;"*",AT434&lt;&gt;"*"),"Yes (" &amp; JoinAll(", ", MIDForgiving(AT324,6,LEN(AT324)-6), MIDForgiving(AT381,6,LEN(AT381)-6), MIDForgiving(AT434,6,LEN(AT434)-6))&amp;")","*")</f>
        <v>*</v>
      </c>
      <c r="AU733" s="58" t="str">
        <f>IF(OR(AU324&lt;&gt;"*",AU381&lt;&gt;"*",AU434&lt;&gt;"*"),"Yes (" &amp; JoinAll(", ", MIDForgiving(AU324,6,LEN(AU324)-6), MIDForgiving(AU381,6,LEN(AU381)-6), MIDForgiving(AU434,6,LEN(AU434)-6))&amp;")","*")</f>
        <v>*</v>
      </c>
      <c r="AV733" s="58" t="str">
        <f>IF(OR(AV324&lt;&gt;"*",AV381&lt;&gt;"*",AV434&lt;&gt;"*"),"Yes (" &amp; JoinAll(", ", MIDForgiving(AV324,6,LEN(AV324)-6), MIDForgiving(AV381,6,LEN(AV381)-6), MIDForgiving(AV434,6,LEN(AV434)-6))&amp;")","*")</f>
        <v>*</v>
      </c>
      <c r="AW733" s="58" t="str">
        <f>IF(OR(AW324&lt;&gt;"*",AW381&lt;&gt;"*",AW434&lt;&gt;"*"),"Yes (" &amp; JoinAll(", ", MIDForgiving(AW324,6,LEN(AW324)-6), MIDForgiving(AW381,6,LEN(AW381)-6), MIDForgiving(AW434,6,LEN(AW434)-6))&amp;")","*")</f>
        <v>*</v>
      </c>
      <c r="AX733" s="58" t="str">
        <f>IF(OR(AX324&lt;&gt;"*",AX381&lt;&gt;"*",AX434&lt;&gt;"*"),"Yes (" &amp; JoinAll(", ", MIDForgiving(AX324,6,LEN(AX324)-6), MIDForgiving(AX381,6,LEN(AX381)-6), MIDForgiving(AX434,6,LEN(AX434)-6))&amp;")","*")</f>
        <v>*</v>
      </c>
      <c r="AY733" s="58" t="str">
        <f>IF(OR(AY324&lt;&gt;"*",AY381&lt;&gt;"*",AY434&lt;&gt;"*"),"Yes (" &amp; JoinAll(", ", MIDForgiving(AY324,6,LEN(AY324)-6), MIDForgiving(AY381,6,LEN(AY381)-6), MIDForgiving(AY434,6,LEN(AY434)-6))&amp;")","*")</f>
        <v>*</v>
      </c>
      <c r="AZ733" s="58" t="str">
        <f>IF(OR(AZ324&lt;&gt;"*",AZ381&lt;&gt;"*",AZ434&lt;&gt;"*"),"Yes (" &amp; JoinAll(", ", MIDForgiving(AZ324,6,LEN(AZ324)-6), MIDForgiving(AZ381,6,LEN(AZ381)-6), MIDForgiving(AZ434,6,LEN(AZ434)-6))&amp;")","*")</f>
        <v>*</v>
      </c>
      <c r="BA733" s="58" t="str">
        <f>IF(OR(BA324&lt;&gt;"*",BA381&lt;&gt;"*",BA434&lt;&gt;"*"),"Yes (" &amp; JoinAll(", ", MIDForgiving(BA324,6,LEN(BA324)-6), MIDForgiving(BA381,6,LEN(BA381)-6), MIDForgiving(BA434,6,LEN(BA434)-6))&amp;")","*")</f>
        <v>*</v>
      </c>
      <c r="BB733" s="58" t="str">
        <f>IF(OR(BB324&lt;&gt;"*",BB381&lt;&gt;"*",BB434&lt;&gt;"*"),"Yes (" &amp; JoinAll(", ", MIDForgiving(BB324,6,LEN(BB324)-6), MIDForgiving(BB381,6,LEN(BB381)-6), MIDForgiving(BB434,6,LEN(BB434)-6))&amp;")","*")</f>
        <v>*</v>
      </c>
      <c r="BC733" s="58" t="str">
        <f>IF(OR(BC324&lt;&gt;"*",BC381&lt;&gt;"*",BC434&lt;&gt;"*"),"Yes (" &amp; JoinAll(", ", MIDForgiving(BC324,6,LEN(BC324)-6), MIDForgiving(BC381,6,LEN(BC381)-6), MIDForgiving(BC434,6,LEN(BC434)-6))&amp;")","*")</f>
        <v>*</v>
      </c>
      <c r="BD733" s="58" t="str">
        <f>IF(OR(BD324&lt;&gt;"*",BD381&lt;&gt;"*",BD434&lt;&gt;"*"),"Yes (" &amp; JoinAll(", ", MIDForgiving(BD324,6,LEN(BD324)-6), MIDForgiving(BD381,6,LEN(BD381)-6), MIDForgiving(BD434,6,LEN(BD434)-6))&amp;")","*")</f>
        <v>*</v>
      </c>
      <c r="BE733" s="58" t="str">
        <f>IF(OR(BE324&lt;&gt;"*",BE381&lt;&gt;"*",BE434&lt;&gt;"*"),"Yes (" &amp; JoinAll(", ", MIDForgiving(BE324,6,LEN(BE324)-6), MIDForgiving(BE381,6,LEN(BE381)-6), MIDForgiving(BE434,6,LEN(BE434)-6))&amp;")","*")</f>
        <v>*</v>
      </c>
      <c r="BF733" s="58" t="str">
        <f>IF(OR(BF324&lt;&gt;"*",BF381&lt;&gt;"*",BF434&lt;&gt;"*"),"Yes (" &amp; JoinAll(", ", MIDForgiving(BF324,6,LEN(BF324)-6), MIDForgiving(BF381,6,LEN(BF381)-6), MIDForgiving(BF434,6,LEN(BF434)-6))&amp;")","*")</f>
        <v>*</v>
      </c>
      <c r="BG733" s="58" t="str">
        <f>IF(OR(BG324&lt;&gt;"*",BG381&lt;&gt;"*",BG434&lt;&gt;"*"),"Yes (" &amp; JoinAll(", ", MIDForgiving(BG324,6,LEN(BG324)-6), MIDForgiving(BG381,6,LEN(BG381)-6), MIDForgiving(BG434,6,LEN(BG434)-6))&amp;")","*")</f>
        <v>*</v>
      </c>
      <c r="BH733" s="58" t="str">
        <f>IF(OR(BH324&lt;&gt;"*",BH381&lt;&gt;"*",BH434&lt;&gt;"*"),"Yes (" &amp; JoinAll(", ", MIDForgiving(BH324,6,LEN(BH324)-6), MIDForgiving(BH381,6,LEN(BH381)-6), MIDForgiving(BH434,6,LEN(BH434)-6))&amp;")","*")</f>
        <v>*</v>
      </c>
      <c r="BI733" s="58" t="str">
        <f>IF(OR(BI324&lt;&gt;"*",BI381&lt;&gt;"*",BI434&lt;&gt;"*"),"Yes (" &amp; JoinAll(", ", MIDForgiving(BI324,6,LEN(BI324)-6), MIDForgiving(BI381,6,LEN(BI381)-6), MIDForgiving(BI434,6,LEN(BI434)-6))&amp;")","*")</f>
        <v>*</v>
      </c>
      <c r="BJ733" s="58" t="str">
        <f>IF(OR(BJ324&lt;&gt;"*",BJ381&lt;&gt;"*",BJ434&lt;&gt;"*"),"Yes (" &amp; JoinAll(", ", MIDForgiving(BJ324,6,LEN(BJ324)-6), MIDForgiving(BJ381,6,LEN(BJ381)-6), MIDForgiving(BJ434,6,LEN(BJ434)-6))&amp;")","*")</f>
        <v>*</v>
      </c>
      <c r="BK733" s="58" t="str">
        <f>IF(OR(BK324&lt;&gt;"*",BK381&lt;&gt;"*",BK434&lt;&gt;"*"),"Yes (" &amp; JoinAll(", ", MIDForgiving(BK324,6,LEN(BK324)-6), MIDForgiving(BK381,6,LEN(BK381)-6), MIDForgiving(BK434,6,LEN(BK434)-6))&amp;")","*")</f>
        <v>*</v>
      </c>
      <c r="BL733" s="58" t="str">
        <f>IF(OR(BL324&lt;&gt;"*",BL381&lt;&gt;"*",BL434&lt;&gt;"*"),"Yes (" &amp; JoinAll(", ", MIDForgiving(BL324,6,LEN(BL324)-6), MIDForgiving(BL381,6,LEN(BL381)-6), MIDForgiving(BL434,6,LEN(BL434)-6))&amp;")","*")</f>
        <v>*</v>
      </c>
      <c r="BM733" s="58" t="str">
        <f>IF(OR(BM324&lt;&gt;"*",BM381&lt;&gt;"*",BM434&lt;&gt;"*"),"Yes (" &amp; JoinAll(", ", MIDForgiving(BM324,6,LEN(BM324)-6), MIDForgiving(BM381,6,LEN(BM381)-6), MIDForgiving(BM434,6,LEN(BM434)-6))&amp;")","*")</f>
        <v>*</v>
      </c>
      <c r="BN733" s="58" t="str">
        <f>IF(OR(BN324&lt;&gt;"*",BN381&lt;&gt;"*",BN434&lt;&gt;"*"),"Yes (" &amp; JoinAll(", ", MIDForgiving(BN324,6,LEN(BN324)-6), MIDForgiving(BN381,6,LEN(BN381)-6), MIDForgiving(BN434,6,LEN(BN434)-6))&amp;")","*")</f>
        <v>*</v>
      </c>
      <c r="BO733" s="58" t="str">
        <f>IF(OR(BO324&lt;&gt;"*",BO381&lt;&gt;"*",BO434&lt;&gt;"*"),"Yes (" &amp; JoinAll(", ", MIDForgiving(BO324,6,LEN(BO324)-6), MIDForgiving(BO381,6,LEN(BO381)-6), MIDForgiving(BO434,6,LEN(BO434)-6))&amp;")","*")</f>
        <v>*</v>
      </c>
      <c r="BP733" s="58" t="str">
        <f>IF(OR(BP324&lt;&gt;"*",BP381&lt;&gt;"*",BP434&lt;&gt;"*"),"Yes (" &amp; JoinAll(", ", MIDForgiving(BP324,6,LEN(BP324)-6), MIDForgiving(BP381,6,LEN(BP381)-6), MIDForgiving(BP434,6,LEN(BP434)-6))&amp;")","*")</f>
        <v>*</v>
      </c>
      <c r="BQ733" s="58" t="str">
        <f>IF(OR(BQ324&lt;&gt;"*",BQ381&lt;&gt;"*",BQ434&lt;&gt;"*"),"Yes (" &amp; JoinAll(", ", MIDForgiving(BQ324,6,LEN(BQ324)-6), MIDForgiving(BQ381,6,LEN(BQ381)-6), MIDForgiving(BQ434,6,LEN(BQ434)-6))&amp;")","*")</f>
        <v>Yes (HTTP)</v>
      </c>
      <c r="BR733" s="58" t="str">
        <f>IF(OR(BR324&lt;&gt;"*",BR381&lt;&gt;"*",BR434&lt;&gt;"*"),"Yes (" &amp; JoinAll(", ", MIDForgiving(BR324,6,LEN(BR324)-6), MIDForgiving(BR381,6,LEN(BR381)-6), MIDForgiving(BR434,6,LEN(BR434)-6))&amp;")","*")</f>
        <v>*</v>
      </c>
      <c r="BS733" s="58" t="str">
        <f>IF(OR(BS324&lt;&gt;"*",BS381&lt;&gt;"*",BS434&lt;&gt;"*"),"Yes (" &amp; JoinAll(", ", MIDForgiving(BS324,6,LEN(BS324)-6), MIDForgiving(BS381,6,LEN(BS381)-6), MIDForgiving(BS434,6,LEN(BS434)-6))&amp;")","*")</f>
        <v>*</v>
      </c>
      <c r="BT733" s="58" t="str">
        <f>IF(OR(BT324&lt;&gt;"*",BT381&lt;&gt;"*",BT434&lt;&gt;"*"),"Yes (" &amp; JoinAll(", ", MIDForgiving(BT324,6,LEN(BT324)-6), MIDForgiving(BT381,6,LEN(BT381)-6), MIDForgiving(BT434,6,LEN(BT434)-6))&amp;")","*")</f>
        <v>*</v>
      </c>
      <c r="BU733" s="58" t="str">
        <f>IF(OR(BU324&lt;&gt;"*",BU381&lt;&gt;"*",BU434&lt;&gt;"*"),"Yes (" &amp; JoinAll(", ", MIDForgiving(BU324,6,LEN(BU324)-6), MIDForgiving(BU381,6,LEN(BU381)-6), MIDForgiving(BU434,6,LEN(BU434)-6))&amp;")","*")</f>
        <v>*</v>
      </c>
      <c r="BV733" s="58" t="str">
        <f>IF(OR(BV324&lt;&gt;"*",BV381&lt;&gt;"*",BV434&lt;&gt;"*"),"Yes (" &amp; JoinAll(", ", MIDForgiving(BV324,6,LEN(BV324)-6), MIDForgiving(BV381,6,LEN(BV381)-6), MIDForgiving(BV434,6,LEN(BV434)-6))&amp;")","*")</f>
        <v>*</v>
      </c>
      <c r="BW733" s="58" t="str">
        <f>IF(OR(BW324&lt;&gt;"*",BW381&lt;&gt;"*",BW434&lt;&gt;"*"),"Yes (" &amp; JoinAll(", ", MIDForgiving(BW324,6,LEN(BW324)-6), MIDForgiving(BW381,6,LEN(BW381)-6), MIDForgiving(BW434,6,LEN(BW434)-6))&amp;")","*")</f>
        <v>*</v>
      </c>
      <c r="BX733" s="58" t="str">
        <f>IF(OR(BX324&lt;&gt;"*",BX381&lt;&gt;"*",BX434&lt;&gt;"*"),"Yes (" &amp; JoinAll(", ", MIDForgiving(BX324,6,LEN(BX324)-6), MIDForgiving(BX381,6,LEN(BX381)-6), MIDForgiving(BX434,6,LEN(BX434)-6))&amp;")","*")</f>
        <v>*</v>
      </c>
      <c r="BY733" s="58" t="str">
        <f>IF(OR(BY324&lt;&gt;"*",BY381&lt;&gt;"*",BY434&lt;&gt;"*"),"Yes (" &amp; JoinAll(", ", MIDForgiving(BY324,6,LEN(BY324)-6), MIDForgiving(BY381,6,LEN(BY381)-6), MIDForgiving(BY434,6,LEN(BY434)-6))&amp;")","*")</f>
        <v>*</v>
      </c>
      <c r="BZ733" s="58" t="str">
        <f>IF(OR(BZ324&lt;&gt;"*",BZ381&lt;&gt;"*",BZ434&lt;&gt;"*"),"Yes (" &amp; JoinAll(", ", MIDForgiving(BZ324,6,LEN(BZ324)-6), MIDForgiving(BZ381,6,LEN(BZ381)-6), MIDForgiving(BZ434,6,LEN(BZ434)-6))&amp;")","*")</f>
        <v>*</v>
      </c>
      <c r="CA733" s="58" t="str">
        <f>IF(OR(CA324&lt;&gt;"*",CA381&lt;&gt;"*",CA434&lt;&gt;"*"),"Yes (" &amp; JoinAll(", ", MIDForgiving(CA324,6,LEN(CA324)-6), MIDForgiving(CA381,6,LEN(CA381)-6), MIDForgiving(CA434,6,LEN(CA434)-6))&amp;")","*")</f>
        <v>*</v>
      </c>
      <c r="CB733" s="58" t="str">
        <f>IF(OR(CB324&lt;&gt;"*",CB381&lt;&gt;"*",CB434&lt;&gt;"*"),"Yes (" &amp; JoinAll(", ", MIDForgiving(CB324,6,LEN(CB324)-6), MIDForgiving(CB381,6,LEN(CB381)-6), MIDForgiving(CB434,6,LEN(CB434)-6))&amp;")","*")</f>
        <v>Yes (HTTP)</v>
      </c>
      <c r="CC733" s="58" t="str">
        <f>IF(OR(CC324&lt;&gt;"*",CC381&lt;&gt;"*",CC434&lt;&gt;"*"),"Yes (" &amp; JoinAll(", ", MIDForgiving(CC324,6,LEN(CC324)-6), MIDForgiving(CC381,6,LEN(CC381)-6), MIDForgiving(CC434,6,LEN(CC434)-6))&amp;")","*")</f>
        <v>*</v>
      </c>
      <c r="CD733" s="58" t="str">
        <f>IF(OR(CD324&lt;&gt;"*",CD381&lt;&gt;"*",CD434&lt;&gt;"*"),"Yes (" &amp; JoinAll(", ", MIDForgiving(CD324,6,LEN(CD324)-6), MIDForgiving(CD381,6,LEN(CD381)-6), MIDForgiving(CD434,6,LEN(CD434)-6))&amp;")","*")</f>
        <v>*</v>
      </c>
      <c r="CE733" s="58" t="str">
        <f>IF(OR(CE324&lt;&gt;"*",CE381&lt;&gt;"*",CE434&lt;&gt;"*"),"Yes (" &amp; JoinAll(", ", MIDForgiving(CE324,6,LEN(CE324)-6), MIDForgiving(CE381,6,LEN(CE381)-6), MIDForgiving(CE434,6,LEN(CE434)-6))&amp;")","*")</f>
        <v>*</v>
      </c>
      <c r="CF733" s="58" t="str">
        <f>IF(OR(CF324&lt;&gt;"*",CF381&lt;&gt;"*",CF434&lt;&gt;"*"),"Yes (" &amp; JoinAll(", ", MIDForgiving(CF324,6,LEN(CF324)-6), MIDForgiving(CF381,6,LEN(CF381)-6), MIDForgiving(CF434,6,LEN(CF434)-6))&amp;")","*")</f>
        <v>*</v>
      </c>
      <c r="CG733" s="58" t="str">
        <f>IF(OR(CG324&lt;&gt;"*",CG381&lt;&gt;"*",CG434&lt;&gt;"*"),"Yes (" &amp; JoinAll(", ", MIDForgiving(CG324,6,LEN(CG324)-6), MIDForgiving(CG381,6,LEN(CG381)-6), MIDForgiving(CG434,6,LEN(CG434)-6))&amp;")","*")</f>
        <v>*</v>
      </c>
      <c r="CH733" s="58" t="str">
        <f>IF(OR(CH324&lt;&gt;"*",CH381&lt;&gt;"*",CH434&lt;&gt;"*"),"Yes (" &amp; JoinAll(", ", MIDForgiving(CH324,6,LEN(CH324)-6), MIDForgiving(CH381,6,LEN(CH381)-6), MIDForgiving(CH434,6,LEN(CH434)-6))&amp;")","*")</f>
        <v>*</v>
      </c>
      <c r="CI733" s="58" t="str">
        <f>IF(OR(CI324&lt;&gt;"*",CI381&lt;&gt;"*",CI434&lt;&gt;"*"),"Yes (" &amp; JoinAll(", ", MIDForgiving(CI324,6,LEN(CI324)-6), MIDForgiving(CI381,6,LEN(CI381)-6), MIDForgiving(CI434,6,LEN(CI434)-6))&amp;")","*")</f>
        <v>*</v>
      </c>
      <c r="CJ733" s="58" t="str">
        <f>IF(OR(CJ324&lt;&gt;"*",CJ381&lt;&gt;"*",CJ434&lt;&gt;"*"),"Yes (" &amp; JoinAll(", ", MIDForgiving(CJ324,6,LEN(CJ324)-6), MIDForgiving(CJ381,6,LEN(CJ381)-6), MIDForgiving(CJ434,6,LEN(CJ434)-6))&amp;")","*")</f>
        <v>*</v>
      </c>
      <c r="CK733" s="58" t="str">
        <f>IF(OR(CK324&lt;&gt;"*",CK381&lt;&gt;"*",CK434&lt;&gt;"*"),"Yes (" &amp; JoinAll(", ", MIDForgiving(CK324,6,LEN(CK324)-6), MIDForgiving(CK381,6,LEN(CK381)-6), MIDForgiving(CK434,6,LEN(CK434)-6))&amp;")","*")</f>
        <v>*</v>
      </c>
      <c r="CL733" s="58" t="str">
        <f>IF(OR(CL324&lt;&gt;"*",CL381&lt;&gt;"*",CL434&lt;&gt;"*"),"Yes (" &amp; JoinAll(", ", MIDForgiving(CL324,6,LEN(CL324)-6), MIDForgiving(CL381,6,LEN(CL381)-6), MIDForgiving(CL434,6,LEN(CL434)-6))&amp;")","*")</f>
        <v>*</v>
      </c>
      <c r="CM733" s="58" t="str">
        <f>IF(OR(CM324&lt;&gt;"*",CM381&lt;&gt;"*",CM434&lt;&gt;"*"),"Yes (" &amp; JoinAll(", ", MIDForgiving(CM324,6,LEN(CM324)-6), MIDForgiving(CM381,6,LEN(CM381)-6), MIDForgiving(CM434,6,LEN(CM434)-6))&amp;")","*")</f>
        <v>*</v>
      </c>
      <c r="CN733" s="58" t="str">
        <f>IF(OR(CN324&lt;&gt;"*",CN381&lt;&gt;"*",CN434&lt;&gt;"*"),"Yes (" &amp; JoinAll(", ", MIDForgiving(CN324,6,LEN(CN324)-6), MIDForgiving(CN381,6,LEN(CN381)-6), MIDForgiving(CN434,6,LEN(CN434)-6))&amp;")","*")</f>
        <v>*</v>
      </c>
      <c r="CO733" s="58" t="str">
        <f>IF(OR(CO324&lt;&gt;"*",CO381&lt;&gt;"*",CO434&lt;&gt;"*"),"Yes (" &amp; JoinAll(", ", MIDForgiving(CO324,6,LEN(CO324)-6), MIDForgiving(CO381,6,LEN(CO381)-6), MIDForgiving(CO434,6,LEN(CO434)-6))&amp;")","*")</f>
        <v>*</v>
      </c>
      <c r="CP733" s="58" t="str">
        <f>IF(OR(CP324&lt;&gt;"*",CP381&lt;&gt;"*",CP434&lt;&gt;"*"),"Yes (" &amp; JoinAll(", ", MIDForgiving(CP324,6,LEN(CP324)-6), MIDForgiving(CP381,6,LEN(CP381)-6), MIDForgiving(CP434,6,LEN(CP434)-6))&amp;")","*")</f>
        <v>*</v>
      </c>
      <c r="CQ733" s="58" t="str">
        <f>IF(OR(CQ324&lt;&gt;"*",CQ381&lt;&gt;"*",CQ434&lt;&gt;"*"),"Yes (" &amp; JoinAll(", ", MIDForgiving(CQ324,6,LEN(CQ324)-6), MIDForgiving(CQ381,6,LEN(CQ381)-6), MIDForgiving(CQ434,6,LEN(CQ434)-6))&amp;")","*")</f>
        <v>*</v>
      </c>
      <c r="CR733" s="58" t="str">
        <f>IF(OR(CR324&lt;&gt;"*",CR381&lt;&gt;"*",CR434&lt;&gt;"*"),"Yes (" &amp; JoinAll(", ", MIDForgiving(CR324,6,LEN(CR324)-6), MIDForgiving(CR381,6,LEN(CR381)-6), MIDForgiving(CR434,6,LEN(CR434)-6))&amp;")","*")</f>
        <v>*</v>
      </c>
      <c r="CS733" s="58" t="str">
        <f>IF(OR(CS324&lt;&gt;"*",CS381&lt;&gt;"*",CS434&lt;&gt;"*"),"Yes (" &amp; JoinAll(", ", MIDForgiving(CS324,6,LEN(CS324)-6), MIDForgiving(CS381,6,LEN(CS381)-6), MIDForgiving(CS434,6,LEN(CS434)-6))&amp;")","*")</f>
        <v>*</v>
      </c>
      <c r="CT733" s="58" t="str">
        <f>IF(OR(CT324&lt;&gt;"*",CT381&lt;&gt;"*",CT434&lt;&gt;"*"),"Yes (" &amp; JoinAll(", ", MIDForgiving(CT324,6,LEN(CT324)-6), MIDForgiving(CT381,6,LEN(CT381)-6), MIDForgiving(CT434,6,LEN(CT434)-6))&amp;")","*")</f>
        <v>*</v>
      </c>
      <c r="CU733" s="58" t="str">
        <f>IF(OR(CU324&lt;&gt;"*",CU381&lt;&gt;"*",CU434&lt;&gt;"*"),"Yes (" &amp; JoinAll(", ", MIDForgiving(CU324,6,LEN(CU324)-6), MIDForgiving(CU381,6,LEN(CU381)-6), MIDForgiving(CU434,6,LEN(CU434)-6))&amp;")","*")</f>
        <v>*</v>
      </c>
      <c r="CV733" s="58" t="str">
        <f>IF(OR(CV324&lt;&gt;"*",CV381&lt;&gt;"*",CV434&lt;&gt;"*"),"Yes (" &amp; JoinAll(", ", MIDForgiving(CV324,6,LEN(CV324)-6), MIDForgiving(CV381,6,LEN(CV381)-6), MIDForgiving(CV434,6,LEN(CV434)-6))&amp;")","*")</f>
        <v>*</v>
      </c>
      <c r="CW733" s="58" t="str">
        <f>IF(OR(CW324&lt;&gt;"*",CW381&lt;&gt;"*",CW434&lt;&gt;"*"),"Yes (" &amp; JoinAll(", ", MIDForgiving(CW324,6,LEN(CW324)-6), MIDForgiving(CW381,6,LEN(CW381)-6), MIDForgiving(CW434,6,LEN(CW434)-6))&amp;")","*")</f>
        <v>*</v>
      </c>
      <c r="CX733" s="58" t="str">
        <f>IF(OR(CX324&lt;&gt;"*",CX381&lt;&gt;"*",CX434&lt;&gt;"*"),"Yes (" &amp; JoinAll(", ", MIDForgiving(CX324,6,LEN(CX324)-6), MIDForgiving(CX381,6,LEN(CX381)-6), MIDForgiving(CX434,6,LEN(CX434)-6))&amp;")","*")</f>
        <v>*</v>
      </c>
      <c r="CY733" s="58" t="str">
        <f>IF(OR(CY324&lt;&gt;"*",CY381&lt;&gt;"*",CY434&lt;&gt;"*"),"Yes (" &amp; JoinAll(", ", MIDForgiving(CY324,6,LEN(CY324)-6), MIDForgiving(CY381,6,LEN(CY381)-6), MIDForgiving(CY434,6,LEN(CY434)-6))&amp;")","*")</f>
        <v>Yes (HTTP)</v>
      </c>
      <c r="CZ733" s="58" t="str">
        <f>IF(OR(CZ324&lt;&gt;"*",CZ381&lt;&gt;"*",CZ434&lt;&gt;"*"),"Yes (" &amp; JoinAll(", ", MIDForgiving(CZ324,6,LEN(CZ324)-6), MIDForgiving(CZ381,6,LEN(CZ381)-6), MIDForgiving(CZ434,6,LEN(CZ434)-6))&amp;")","*")</f>
        <v>*</v>
      </c>
      <c r="DA733" s="58" t="str">
        <f>IF(OR(DA324&lt;&gt;"*",DA381&lt;&gt;"*",DA434&lt;&gt;"*"),"Yes (" &amp; JoinAll(", ", MIDForgiving(DA324,6,LEN(DA324)-6), MIDForgiving(DA381,6,LEN(DA381)-6), MIDForgiving(DA434,6,LEN(DA434)-6))&amp;")","*")</f>
        <v>*</v>
      </c>
      <c r="DB733" s="58" t="str">
        <f>IF(OR(DB324&lt;&gt;"*",DB381&lt;&gt;"*",DB434&lt;&gt;"*"),"Yes (" &amp; JoinAll(", ", MIDForgiving(DB324,6,LEN(DB324)-6), MIDForgiving(DB381,6,LEN(DB381)-6), MIDForgiving(DB434,6,LEN(DB434)-6))&amp;")","*")</f>
        <v>*</v>
      </c>
      <c r="DC733" s="58" t="str">
        <f>IF(OR(DC324&lt;&gt;"*",DC381&lt;&gt;"*",DC434&lt;&gt;"*"),"Yes (" &amp; JoinAll(", ", MIDForgiving(DC324,6,LEN(DC324)-6), MIDForgiving(DC381,6,LEN(DC381)-6), MIDForgiving(DC434,6,LEN(DC434)-6))&amp;")","*")</f>
        <v>*</v>
      </c>
      <c r="DD733" s="58" t="str">
        <f>IF(OR(DD324&lt;&gt;"*",DD381&lt;&gt;"*",DD434&lt;&gt;"*"),"Yes (" &amp; JoinAll(", ", MIDForgiving(DD324,6,LEN(DD324)-6), MIDForgiving(DD381,6,LEN(DD381)-6), MIDForgiving(DD434,6,LEN(DD434)-6))&amp;")","*")</f>
        <v>*</v>
      </c>
      <c r="DE733" s="58" t="str">
        <f>IF(OR(DE324&lt;&gt;"*",DE381&lt;&gt;"*",DE434&lt;&gt;"*"),"Yes (" &amp; JoinAll(", ", MIDForgiving(DE324,6,LEN(DE324)-6), MIDForgiving(DE381,6,LEN(DE381)-6), MIDForgiving(DE434,6,LEN(DE434)-6))&amp;")","*")</f>
        <v>*</v>
      </c>
      <c r="DF733" s="58" t="str">
        <f>IF(OR(DF324&lt;&gt;"*",DF381&lt;&gt;"*",DF434&lt;&gt;"*"),"Yes (" &amp; JoinAll(", ", MIDForgiving(DF324,6,LEN(DF324)-6), MIDForgiving(DF381,6,LEN(DF381)-6), MIDForgiving(DF434,6,LEN(DF434)-6))&amp;")","*")</f>
        <v>*</v>
      </c>
      <c r="DG733" s="58" t="str">
        <f>IF(OR(DG324&lt;&gt;"*",DG381&lt;&gt;"*",DG434&lt;&gt;"*"),"Yes (" &amp; JoinAll(", ", MIDForgiving(DG324,6,LEN(DG324)-6), MIDForgiving(DG381,6,LEN(DG381)-6), MIDForgiving(DG434,6,LEN(DG434)-6))&amp;")","*")</f>
        <v>*</v>
      </c>
      <c r="DH733" s="58" t="str">
        <f>IF(OR(DH324&lt;&gt;"*",DH381&lt;&gt;"*",DH434&lt;&gt;"*"),"Yes (" &amp; JoinAll(", ", MIDForgiving(DH324,6,LEN(DH324)-6), MIDForgiving(DH381,6,LEN(DH381)-6), MIDForgiving(DH434,6,LEN(DH434)-6))&amp;")","*")</f>
        <v>*</v>
      </c>
      <c r="DI733" s="58" t="str">
        <f>IF(OR(DI324&lt;&gt;"*",DI381&lt;&gt;"*",DI434&lt;&gt;"*"),"Yes (" &amp; JoinAll(", ", MIDForgiving(DI324,6,LEN(DI324)-6), MIDForgiving(DI381,6,LEN(DI381)-6), MIDForgiving(DI434,6,LEN(DI434)-6))&amp;")","*")</f>
        <v>*</v>
      </c>
      <c r="DJ733" s="58" t="str">
        <f>IF(OR(DJ324&lt;&gt;"*",DJ381&lt;&gt;"*",DJ434&lt;&gt;"*"),"Yes (" &amp; JoinAll(", ", MIDForgiving(DJ324,6,LEN(DJ324)-6), MIDForgiving(DJ381,6,LEN(DJ381)-6), MIDForgiving(DJ434,6,LEN(DJ434)-6))&amp;")","*")</f>
        <v>*</v>
      </c>
      <c r="DK733" s="58" t="str">
        <f>IF(OR(DK324&lt;&gt;"*",DK381&lt;&gt;"*",DK434&lt;&gt;"*"),"Yes (" &amp; JoinAll(", ", MIDForgiving(DK324,6,LEN(DK324)-6), MIDForgiving(DK381,6,LEN(DK381)-6), MIDForgiving(DK434,6,LEN(DK434)-6))&amp;")","*")</f>
        <v>*</v>
      </c>
      <c r="DL733" s="58" t="str">
        <f>IF(OR(DL324&lt;&gt;"*",DL381&lt;&gt;"*",DL434&lt;&gt;"*"),"Yes (" &amp; JoinAll(", ", MIDForgiving(DL324,6,LEN(DL324)-6), MIDForgiving(DL381,6,LEN(DL381)-6), MIDForgiving(DL434,6,LEN(DL434)-6))&amp;")","*")</f>
        <v>*</v>
      </c>
      <c r="DM733" s="58" t="str">
        <f>IF(OR(DM324&lt;&gt;"*",DM381&lt;&gt;"*",DM434&lt;&gt;"*"),"Yes (" &amp; JoinAll(", ", MIDForgiving(DM324,6,LEN(DM324)-6), MIDForgiving(DM381,6,LEN(DM381)-6), MIDForgiving(DM434,6,LEN(DM434)-6))&amp;")","*")</f>
        <v>*</v>
      </c>
      <c r="DN733" s="58" t="str">
        <f>IF(OR(DN324&lt;&gt;"*",DN381&lt;&gt;"*",DN434&lt;&gt;"*"),"Yes (" &amp; JoinAll(", ", MIDForgiving(DN324,6,LEN(DN324)-6), MIDForgiving(DN381,6,LEN(DN381)-6), MIDForgiving(DN434,6,LEN(DN434)-6))&amp;")","*")</f>
        <v>*</v>
      </c>
      <c r="DO733" s="58" t="str">
        <f>IF(OR(DO324&lt;&gt;"*",DO381&lt;&gt;"*",DO434&lt;&gt;"*"),"Yes (" &amp; JoinAll(", ", MIDForgiving(DO324,6,LEN(DO324)-6), MIDForgiving(DO381,6,LEN(DO381)-6), MIDForgiving(DO434,6,LEN(DO434)-6))&amp;")","*")</f>
        <v>*</v>
      </c>
      <c r="DP733" s="58" t="str">
        <f>IF(OR(DP324&lt;&gt;"*",DP381&lt;&gt;"*",DP434&lt;&gt;"*"),"Yes (" &amp; JoinAll(", ", MIDForgiving(DP324,6,LEN(DP324)-6), MIDForgiving(DP381,6,LEN(DP381)-6), MIDForgiving(DP434,6,LEN(DP434)-6))&amp;")","*")</f>
        <v>*</v>
      </c>
      <c r="DQ733" s="58" t="str">
        <f>IF(OR(DQ324&lt;&gt;"*",DQ381&lt;&gt;"*",DQ434&lt;&gt;"*"),"Yes (" &amp; JoinAll(", ", MIDForgiving(DQ324,6,LEN(DQ324)-6), MIDForgiving(DQ381,6,LEN(DQ381)-6), MIDForgiving(DQ434,6,LEN(DQ434)-6))&amp;")","*")</f>
        <v>*</v>
      </c>
      <c r="DR733" s="58" t="str">
        <f>IF(OR(DR324&lt;&gt;"*",DR381&lt;&gt;"*",DR434&lt;&gt;"*"),"Yes (" &amp; JoinAll(", ", MIDForgiving(DR324,6,LEN(DR324)-6), MIDForgiving(DR381,6,LEN(DR381)-6), MIDForgiving(DR434,6,LEN(DR434)-6))&amp;")","*")</f>
        <v>*</v>
      </c>
      <c r="DS733" s="58" t="str">
        <f>IF(OR(DS324&lt;&gt;"*",DS381&lt;&gt;"*",DS434&lt;&gt;"*"),"Yes (" &amp; JoinAll(", ", MIDForgiving(DS324,6,LEN(DS324)-6), MIDForgiving(DS381,6,LEN(DS381)-6), MIDForgiving(DS434,6,LEN(DS434)-6))&amp;")","*")</f>
        <v>*</v>
      </c>
      <c r="DT733" s="58" t="str">
        <f>IF(OR(DT324&lt;&gt;"*",DT381&lt;&gt;"*",DT434&lt;&gt;"*"),"Yes (" &amp; JoinAll(", ", MIDForgiving(DT324,6,LEN(DT324)-6), MIDForgiving(DT381,6,LEN(DT381)-6), MIDForgiving(DT434,6,LEN(DT434)-6))&amp;")","*")</f>
        <v>*</v>
      </c>
      <c r="DU733" s="58" t="str">
        <f>IF(OR(DU324&lt;&gt;"*",DU381&lt;&gt;"*",DU434&lt;&gt;"*"),"Yes (" &amp; JoinAll(", ", MIDForgiving(DU324,6,LEN(DU324)-6), MIDForgiving(DU381,6,LEN(DU381)-6), MIDForgiving(DU434,6,LEN(DU434)-6))&amp;")","*")</f>
        <v>*</v>
      </c>
      <c r="DV733" s="58" t="str">
        <f>IF(OR(DV324&lt;&gt;"*",DV381&lt;&gt;"*",DV434&lt;&gt;"*"),"Yes (" &amp; JoinAll(", ", MIDForgiving(DV324,6,LEN(DV324)-6), MIDForgiving(DV381,6,LEN(DV381)-6), MIDForgiving(DV434,6,LEN(DV434)-6))&amp;")","*")</f>
        <v>*</v>
      </c>
      <c r="DW733" s="58" t="str">
        <f>IF(OR(DW324&lt;&gt;"*",DW381&lt;&gt;"*",DW434&lt;&gt;"*"),"Yes (" &amp; JoinAll(", ", MIDForgiving(DW324,6,LEN(DW324)-6), MIDForgiving(DW381,6,LEN(DW381)-6), MIDForgiving(DW434,6,LEN(DW434)-6))&amp;")","*")</f>
        <v>*</v>
      </c>
      <c r="DX733" s="58" t="str">
        <f>IF(OR(DX324&lt;&gt;"*",DX381&lt;&gt;"*",DX434&lt;&gt;"*"),"Yes (" &amp; JoinAll(", ", MIDForgiving(DX324,6,LEN(DX324)-6), MIDForgiving(DX381,6,LEN(DX381)-6), MIDForgiving(DX434,6,LEN(DX434)-6))&amp;")","*")</f>
        <v>*</v>
      </c>
      <c r="DY733" s="58" t="str">
        <f>IF(OR(DY324&lt;&gt;"*",DY381&lt;&gt;"*",DY434&lt;&gt;"*"),"Yes (" &amp; JoinAll(", ", MIDForgiving(DY324,6,LEN(DY324)-6), MIDForgiving(DY381,6,LEN(DY381)-6), MIDForgiving(DY434,6,LEN(DY434)-6))&amp;")","*")</f>
        <v>*</v>
      </c>
      <c r="DZ733" s="58" t="str">
        <f>IF(OR(DZ324&lt;&gt;"*",DZ381&lt;&gt;"*",DZ434&lt;&gt;"*"),"Yes (" &amp; JoinAll(", ", MIDForgiving(DZ324,6,LEN(DZ324)-6), MIDForgiving(DZ381,6,LEN(DZ381)-6), MIDForgiving(DZ434,6,LEN(DZ434)-6))&amp;")","*")</f>
        <v>*</v>
      </c>
      <c r="EA733" s="58" t="str">
        <f>IF(OR(EA324&lt;&gt;"*",EA381&lt;&gt;"*",EA434&lt;&gt;"*"),"Yes (" &amp; JoinAll(", ", MIDForgiving(EA324,6,LEN(EA324)-6), MIDForgiving(EA381,6,LEN(EA381)-6), MIDForgiving(EA434,6,LEN(EA434)-6))&amp;")","*")</f>
        <v>*</v>
      </c>
      <c r="EB733" s="58" t="str">
        <f>IF(OR(EB324&lt;&gt;"*",EB381&lt;&gt;"*",EB434&lt;&gt;"*"),"Yes (" &amp; JoinAll(", ", MIDForgiving(EB324,6,LEN(EB324)-6), MIDForgiving(EB381,6,LEN(EB381)-6), MIDForgiving(EB434,6,LEN(EB434)-6))&amp;")","*")</f>
        <v>*</v>
      </c>
      <c r="EC733" s="58" t="str">
        <f>IF(OR(EC324&lt;&gt;"*",EC381&lt;&gt;"*",EC434&lt;&gt;"*"),"Yes (" &amp; JoinAll(", ", MIDForgiving(EC324,6,LEN(EC324)-6), MIDForgiving(EC381,6,LEN(EC381)-6), MIDForgiving(EC434,6,LEN(EC434)-6))&amp;")","*")</f>
        <v>*</v>
      </c>
      <c r="ED733" s="58" t="str">
        <f>IF(OR(ED324&lt;&gt;"*",ED381&lt;&gt;"*",ED434&lt;&gt;"*"),"Yes (" &amp; JoinAll(", ", MIDForgiving(ED324,6,LEN(ED324)-6), MIDForgiving(ED381,6,LEN(ED381)-6), MIDForgiving(ED434,6,LEN(ED434)-6))&amp;")","*")</f>
        <v>*</v>
      </c>
      <c r="EE733" s="58" t="str">
        <f>IF(OR(EE324&lt;&gt;"*",EE381&lt;&gt;"*",EE434&lt;&gt;"*"),"Yes (" &amp; JoinAll(", ", MIDForgiving(EE324,6,LEN(EE324)-6), MIDForgiving(EE381,6,LEN(EE381)-6), MIDForgiving(EE434,6,LEN(EE434)-6))&amp;")","*")</f>
        <v>Yes (HTTP)</v>
      </c>
      <c r="EF733" s="58" t="str">
        <f>IF(OR(EF324&lt;&gt;"*",EF381&lt;&gt;"*",EF434&lt;&gt;"*"),"Yes (" &amp; JoinAll(", ", MIDForgiving(EF324,6,LEN(EF324)-6), MIDForgiving(EF381,6,LEN(EF381)-6), MIDForgiving(EF434,6,LEN(EF434)-6))&amp;")","*")</f>
        <v>*</v>
      </c>
      <c r="EG733" s="58" t="str">
        <f>IF(OR(EG324&lt;&gt;"*",EG381&lt;&gt;"*",EG434&lt;&gt;"*"),"Yes (" &amp; JoinAll(", ", MIDForgiving(EG324,6,LEN(EG324)-6), MIDForgiving(EG381,6,LEN(EG381)-6), MIDForgiving(EG434,6,LEN(EG434)-6))&amp;")","*")</f>
        <v>Yes (HTTP)</v>
      </c>
      <c r="EH733" s="58" t="str">
        <f>IF(OR(EH324&lt;&gt;"*",EH381&lt;&gt;"*",EH434&lt;&gt;"*"),"Yes (" &amp; JoinAll(", ", MIDForgiving(EH324,6,LEN(EH324)-6), MIDForgiving(EH381,6,LEN(EH381)-6), MIDForgiving(EH434,6,LEN(EH434)-6))&amp;")","*")</f>
        <v>*</v>
      </c>
      <c r="EI733" s="58" t="str">
        <f>IF(OR(EI324&lt;&gt;"*",EI381&lt;&gt;"*",EI434&lt;&gt;"*"),"Yes (" &amp; JoinAll(", ", MIDForgiving(EI324,6,LEN(EI324)-6), MIDForgiving(EI381,6,LEN(EI381)-6), MIDForgiving(EI434,6,LEN(EI434)-6))&amp;")","*")</f>
        <v>*</v>
      </c>
      <c r="EJ733" s="58" t="str">
        <f>IF(OR(EJ324&lt;&gt;"*",EJ381&lt;&gt;"*",EJ434&lt;&gt;"*"),"Yes (" &amp; JoinAll(", ", MIDForgiving(EJ324,6,LEN(EJ324)-6), MIDForgiving(EJ381,6,LEN(EJ381)-6), MIDForgiving(EJ434,6,LEN(EJ434)-6))&amp;")","*")</f>
        <v>*</v>
      </c>
      <c r="EK733" s="58" t="str">
        <f>IF(OR(EK324&lt;&gt;"*",EK381&lt;&gt;"*",EK434&lt;&gt;"*"),"Yes (" &amp; JoinAll(", ", MIDForgiving(EK324,6,LEN(EK324)-6), MIDForgiving(EK381,6,LEN(EK381)-6), MIDForgiving(EK434,6,LEN(EK434)-6))&amp;")","*")</f>
        <v>*</v>
      </c>
      <c r="EL733" s="109"/>
      <c r="EM733" s="109"/>
    </row>
    <row r="734" spans="1:143" s="58" customFormat="1" ht="12.75" customHeight="1" x14ac:dyDescent="0.25">
      <c r="A734" s="5"/>
      <c r="B734" s="96"/>
      <c r="C734" s="96"/>
      <c r="D734" s="96"/>
      <c r="E734" s="96"/>
      <c r="F734" s="96" t="s">
        <v>3541</v>
      </c>
      <c r="G734" s="4" t="s">
        <v>224</v>
      </c>
      <c r="H734" s="18" t="s">
        <v>5</v>
      </c>
      <c r="I734" s="18"/>
      <c r="J734" s="58" t="str">
        <f>IF(OR(J325&lt;&gt;"*",J382&lt;&gt;"*",J435&lt;&gt;"*"),"Yes (" &amp; JoinAll(", ", MIDForgiving(J325,6,LEN(J325)-6), MIDForgiving(J382,6,LEN(J382)-6), MIDForgiving(J435,6,LEN(J435)-6))&amp;")","*")</f>
        <v>*</v>
      </c>
      <c r="K734" s="58" t="str">
        <f>IF(OR(K325&lt;&gt;"*",K382&lt;&gt;"*",K435&lt;&gt;"*"),"Yes (" &amp; JoinAll(", ", MIDForgiving(K325,6,LEN(K325)-6), MIDForgiving(K382,6,LEN(K382)-6), MIDForgiving(K435,6,LEN(K435)-6))&amp;")","*")</f>
        <v>*</v>
      </c>
      <c r="L734" s="58" t="str">
        <f>IF(OR(L325&lt;&gt;"*",L382&lt;&gt;"*",L435&lt;&gt;"*"),"Yes (" &amp; JoinAll(", ", MIDForgiving(L325,6,LEN(L325)-6), MIDForgiving(L382,6,LEN(L382)-6), MIDForgiving(L435,6,LEN(L435)-6))&amp;")","*")</f>
        <v>*</v>
      </c>
      <c r="M734" s="58" t="str">
        <f>IF(OR(M325&lt;&gt;"*",M382&lt;&gt;"*",M435&lt;&gt;"*"),"Yes (" &amp; JoinAll(", ", MIDForgiving(M325,6,LEN(M325)-6), MIDForgiving(M382,6,LEN(M382)-6), MIDForgiving(M435,6,LEN(M435)-6))&amp;")","*")</f>
        <v>*</v>
      </c>
      <c r="N734" s="58" t="str">
        <f>IF(OR(N325&lt;&gt;"*",N382&lt;&gt;"*",N435&lt;&gt;"*"),"Yes (" &amp; JoinAll(", ", MIDForgiving(N325,6,LEN(N325)-6), MIDForgiving(N382,6,LEN(N382)-6), MIDForgiving(N435,6,LEN(N435)-6))&amp;")","*")</f>
        <v>*</v>
      </c>
      <c r="O734" s="58" t="str">
        <f>IF(OR(O325&lt;&gt;"*",O382&lt;&gt;"*",O435&lt;&gt;"*"),"Yes (" &amp; JoinAll(", ", MIDForgiving(O325,6,LEN(O325)-6), MIDForgiving(O382,6,LEN(O382)-6), MIDForgiving(O435,6,LEN(O435)-6))&amp;")","*")</f>
        <v>*</v>
      </c>
      <c r="P734" s="58" t="str">
        <f>IF(OR(P325&lt;&gt;"*",P382&lt;&gt;"*",P435&lt;&gt;"*"),"Yes (" &amp; JoinAll(", ", MIDForgiving(P325,6,LEN(P325)-6), MIDForgiving(P382,6,LEN(P382)-6), MIDForgiving(P435,6,LEN(P435)-6))&amp;")","*")</f>
        <v>*</v>
      </c>
      <c r="Q734" s="58" t="str">
        <f>IF(OR(Q325&lt;&gt;"*",Q382&lt;&gt;"*",Q435&lt;&gt;"*"),"Yes (" &amp; JoinAll(", ", MIDForgiving(Q325,6,LEN(Q325)-6), MIDForgiving(Q382,6,LEN(Q382)-6), MIDForgiving(Q435,6,LEN(Q435)-6))&amp;")","*")</f>
        <v>*</v>
      </c>
      <c r="R734" s="58" t="str">
        <f>IF(OR(R325&lt;&gt;"*",R382&lt;&gt;"*",R435&lt;&gt;"*"),"Yes (" &amp; JoinAll(", ", MIDForgiving(R325,6,LEN(R325)-6), MIDForgiving(R382,6,LEN(R382)-6), MIDForgiving(R435,6,LEN(R435)-6))&amp;")","*")</f>
        <v>*</v>
      </c>
      <c r="S734" s="58" t="str">
        <f>IF(OR(S325&lt;&gt;"*",S382&lt;&gt;"*",S435&lt;&gt;"*"),"Yes (" &amp; JoinAll(", ", MIDForgiving(S325,6,LEN(S325)-6), MIDForgiving(S382,6,LEN(S382)-6), MIDForgiving(S435,6,LEN(S435)-6))&amp;")","*")</f>
        <v>*</v>
      </c>
      <c r="T734" s="58" t="str">
        <f>IF(OR(T325&lt;&gt;"*",T382&lt;&gt;"*",T435&lt;&gt;"*"),"Yes (" &amp; JoinAll(", ", MIDForgiving(T325,6,LEN(T325)-6), MIDForgiving(T382,6,LEN(T382)-6), MIDForgiving(T435,6,LEN(T435)-6))&amp;")","*")</f>
        <v>*</v>
      </c>
      <c r="U734" s="58" t="str">
        <f>IF(OR(U325&lt;&gt;"*",U382&lt;&gt;"*",U435&lt;&gt;"*"),"Yes (" &amp; JoinAll(", ", MIDForgiving(U325,6,LEN(U325)-6), MIDForgiving(U382,6,LEN(U382)-6), MIDForgiving(U435,6,LEN(U435)-6))&amp;")","*")</f>
        <v>*</v>
      </c>
      <c r="V734" s="58" t="str">
        <f>IF(OR(V325&lt;&gt;"*",V382&lt;&gt;"*",V435&lt;&gt;"*"),"Yes (" &amp; JoinAll(", ", MIDForgiving(V325,6,LEN(V325)-6), MIDForgiving(V382,6,LEN(V382)-6), MIDForgiving(V435,6,LEN(V435)-6))&amp;")","*")</f>
        <v>*</v>
      </c>
      <c r="W734" s="58" t="str">
        <f>IF(OR(W325&lt;&gt;"*",W382&lt;&gt;"*",W435&lt;&gt;"*"),"Yes (" &amp; JoinAll(", ", MIDForgiving(W325,6,LEN(W325)-6), MIDForgiving(W382,6,LEN(W382)-6), MIDForgiving(W435,6,LEN(W435)-6))&amp;")","*")</f>
        <v>*</v>
      </c>
      <c r="X734" s="58" t="str">
        <f>IF(OR(X325&lt;&gt;"*",X382&lt;&gt;"*",X435&lt;&gt;"*"),"Yes (" &amp; JoinAll(", ", MIDForgiving(X325,6,LEN(X325)-6), MIDForgiving(X382,6,LEN(X382)-6), MIDForgiving(X435,6,LEN(X435)-6))&amp;")","*")</f>
        <v>*</v>
      </c>
      <c r="Y734" s="58" t="str">
        <f>IF(OR(Y325&lt;&gt;"*",Y382&lt;&gt;"*",Y435&lt;&gt;"*"),"Yes (" &amp; JoinAll(", ", MIDForgiving(Y325,6,LEN(Y325)-6), MIDForgiving(Y382,6,LEN(Y382)-6), MIDForgiving(Y435,6,LEN(Y435)-6))&amp;")","*")</f>
        <v>Yes (HTTPS)</v>
      </c>
      <c r="Z734" s="58" t="str">
        <f>IF(OR(Z325&lt;&gt;"*",Z382&lt;&gt;"*",Z435&lt;&gt;"*"),"Yes (" &amp; JoinAll(", ", MIDForgiving(Z325,6,LEN(Z325)-6), MIDForgiving(Z382,6,LEN(Z382)-6), MIDForgiving(Z435,6,LEN(Z435)-6))&amp;")","*")</f>
        <v>*</v>
      </c>
      <c r="AA734" s="58" t="str">
        <f>IF(OR(AA325&lt;&gt;"*",AA382&lt;&gt;"*",AA435&lt;&gt;"*"),"Yes (" &amp; JoinAll(", ", MIDForgiving(AA325,6,LEN(AA325)-6), MIDForgiving(AA382,6,LEN(AA382)-6), MIDForgiving(AA435,6,LEN(AA435)-6))&amp;")","*")</f>
        <v>Yes (HTTPS)</v>
      </c>
      <c r="AB734" s="58" t="str">
        <f>IF(OR(AB325&lt;&gt;"*",AB382&lt;&gt;"*",AB435&lt;&gt;"*"),"Yes (" &amp; JoinAll(", ", MIDForgiving(AB325,6,LEN(AB325)-6), MIDForgiving(AB382,6,LEN(AB382)-6), MIDForgiving(AB435,6,LEN(AB435)-6))&amp;")","*")</f>
        <v>Yes (HTTPS)</v>
      </c>
      <c r="AC734" s="58" t="str">
        <f>IF(OR(AC325&lt;&gt;"*",AC382&lt;&gt;"*",AC435&lt;&gt;"*"),"Yes (" &amp; JoinAll(", ", MIDForgiving(AC325,6,LEN(AC325)-6), MIDForgiving(AC382,6,LEN(AC382)-6), MIDForgiving(AC435,6,LEN(AC435)-6))&amp;")","*")</f>
        <v>*</v>
      </c>
      <c r="AD734" s="58" t="str">
        <f>IF(OR(AD325&lt;&gt;"*",AD382&lt;&gt;"*",AD435&lt;&gt;"*"),"Yes (" &amp; JoinAll(", ", MIDForgiving(AD325,6,LEN(AD325)-6), MIDForgiving(AD382,6,LEN(AD382)-6), MIDForgiving(AD435,6,LEN(AD435)-6))&amp;")","*")</f>
        <v>*</v>
      </c>
      <c r="AE734" s="58" t="str">
        <f>IF(OR(AE325&lt;&gt;"*",AE382&lt;&gt;"*",AE435&lt;&gt;"*"),"Yes (" &amp; JoinAll(", ", MIDForgiving(AE325,6,LEN(AE325)-6), MIDForgiving(AE382,6,LEN(AE382)-6), MIDForgiving(AE435,6,LEN(AE435)-6))&amp;")","*")</f>
        <v>*</v>
      </c>
      <c r="AF734" s="58" t="str">
        <f>IF(OR(AF325&lt;&gt;"*",AF382&lt;&gt;"*",AF435&lt;&gt;"*"),"Yes (" &amp; JoinAll(", ", MIDForgiving(AF325,6,LEN(AF325)-6), MIDForgiving(AF382,6,LEN(AF382)-6), MIDForgiving(AF435,6,LEN(AF435)-6))&amp;")","*")</f>
        <v>*</v>
      </c>
      <c r="AG734" s="58" t="str">
        <f>IF(OR(AG325&lt;&gt;"*",AG382&lt;&gt;"*",AG435&lt;&gt;"*"),"Yes (" &amp; JoinAll(", ", MIDForgiving(AG325,6,LEN(AG325)-6), MIDForgiving(AG382,6,LEN(AG382)-6), MIDForgiving(AG435,6,LEN(AG435)-6))&amp;")","*")</f>
        <v>*</v>
      </c>
      <c r="AH734" s="58" t="str">
        <f>IF(OR(AH325&lt;&gt;"*",AH382&lt;&gt;"*",AH435&lt;&gt;"*"),"Yes (" &amp; JoinAll(", ", MIDForgiving(AH325,6,LEN(AH325)-6), MIDForgiving(AH382,6,LEN(AH382)-6), MIDForgiving(AH435,6,LEN(AH435)-6))&amp;")","*")</f>
        <v>*</v>
      </c>
      <c r="AI734" s="58" t="str">
        <f>IF(OR(AI325&lt;&gt;"*",AI382&lt;&gt;"*",AI435&lt;&gt;"*"),"Yes (" &amp; JoinAll(", ", MIDForgiving(AI325,6,LEN(AI325)-6), MIDForgiving(AI382,6,LEN(AI382)-6), MIDForgiving(AI435,6,LEN(AI435)-6))&amp;")","*")</f>
        <v>*</v>
      </c>
      <c r="AJ734" s="58" t="str">
        <f>IF(OR(AJ325&lt;&gt;"*",AJ382&lt;&gt;"*",AJ435&lt;&gt;"*"),"Yes (" &amp; JoinAll(", ", MIDForgiving(AJ325,6,LEN(AJ325)-6), MIDForgiving(AJ382,6,LEN(AJ382)-6), MIDForgiving(AJ435,6,LEN(AJ435)-6))&amp;")","*")</f>
        <v>*</v>
      </c>
      <c r="AK734" s="58" t="str">
        <f>IF(OR(AK325&lt;&gt;"*",AK382&lt;&gt;"*",AK435&lt;&gt;"*"),"Yes (" &amp; JoinAll(", ", MIDForgiving(AK325,6,LEN(AK325)-6), MIDForgiving(AK382,6,LEN(AK382)-6), MIDForgiving(AK435,6,LEN(AK435)-6))&amp;")","*")</f>
        <v>*</v>
      </c>
      <c r="AL734" s="58" t="str">
        <f>IF(OR(AL325&lt;&gt;"*",AL382&lt;&gt;"*",AL435&lt;&gt;"*"),"Yes (" &amp; JoinAll(", ", MIDForgiving(AL325,6,LEN(AL325)-6), MIDForgiving(AL382,6,LEN(AL382)-6), MIDForgiving(AL435,6,LEN(AL435)-6))&amp;")","*")</f>
        <v>*</v>
      </c>
      <c r="AM734" s="58" t="str">
        <f>IF(OR(AM325&lt;&gt;"*",AM382&lt;&gt;"*",AM435&lt;&gt;"*"),"Yes (" &amp; JoinAll(", ", MIDForgiving(AM325,6,LEN(AM325)-6), MIDForgiving(AM382,6,LEN(AM382)-6), MIDForgiving(AM435,6,LEN(AM435)-6))&amp;")","*")</f>
        <v>*</v>
      </c>
      <c r="AN734" s="58" t="str">
        <f>IF(OR(AN325&lt;&gt;"*",AN382&lt;&gt;"*",AN435&lt;&gt;"*"),"Yes (" &amp; JoinAll(", ", MIDForgiving(AN325,6,LEN(AN325)-6), MIDForgiving(AN382,6,LEN(AN382)-6), MIDForgiving(AN435,6,LEN(AN435)-6))&amp;")","*")</f>
        <v>*</v>
      </c>
      <c r="AO734" s="58" t="str">
        <f>IF(OR(AO325&lt;&gt;"*",AO382&lt;&gt;"*",AO435&lt;&gt;"*"),"Yes (" &amp; JoinAll(", ", MIDForgiving(AO325,6,LEN(AO325)-6), MIDForgiving(AO382,6,LEN(AO382)-6), MIDForgiving(AO435,6,LEN(AO435)-6))&amp;")","*")</f>
        <v>*</v>
      </c>
      <c r="AP734" s="58" t="str">
        <f>IF(OR(AP325&lt;&gt;"*",AP382&lt;&gt;"*",AP435&lt;&gt;"*"),"Yes (" &amp; JoinAll(", ", MIDForgiving(AP325,6,LEN(AP325)-6), MIDForgiving(AP382,6,LEN(AP382)-6), MIDForgiving(AP435,6,LEN(AP435)-6))&amp;")","*")</f>
        <v>*</v>
      </c>
      <c r="AQ734" s="58" t="str">
        <f>IF(OR(AQ325&lt;&gt;"*",AQ382&lt;&gt;"*",AQ435&lt;&gt;"*"),"Yes (" &amp; JoinAll(", ", MIDForgiving(AQ325,6,LEN(AQ325)-6), MIDForgiving(AQ382,6,LEN(AQ382)-6), MIDForgiving(AQ435,6,LEN(AQ435)-6))&amp;")","*")</f>
        <v>*</v>
      </c>
      <c r="AR734" s="58" t="str">
        <f>IF(OR(AR325&lt;&gt;"*",AR382&lt;&gt;"*",AR435&lt;&gt;"*"),"Yes (" &amp; JoinAll(", ", MIDForgiving(AR325,6,LEN(AR325)-6), MIDForgiving(AR382,6,LEN(AR382)-6), MIDForgiving(AR435,6,LEN(AR435)-6))&amp;")","*")</f>
        <v>*</v>
      </c>
      <c r="AS734" s="58" t="str">
        <f>IF(OR(AS325&lt;&gt;"*",AS382&lt;&gt;"*",AS435&lt;&gt;"*"),"Yes (" &amp; JoinAll(", ", MIDForgiving(AS325,6,LEN(AS325)-6), MIDForgiving(AS382,6,LEN(AS382)-6), MIDForgiving(AS435,6,LEN(AS435)-6))&amp;")","*")</f>
        <v>*</v>
      </c>
      <c r="AT734" s="58" t="str">
        <f>IF(OR(AT325&lt;&gt;"*",AT382&lt;&gt;"*",AT435&lt;&gt;"*"),"Yes (" &amp; JoinAll(", ", MIDForgiving(AT325,6,LEN(AT325)-6), MIDForgiving(AT382,6,LEN(AT382)-6), MIDForgiving(AT435,6,LEN(AT435)-6))&amp;")","*")</f>
        <v>*</v>
      </c>
      <c r="AU734" s="58" t="str">
        <f>IF(OR(AU325&lt;&gt;"*",AU382&lt;&gt;"*",AU435&lt;&gt;"*"),"Yes (" &amp; JoinAll(", ", MIDForgiving(AU325,6,LEN(AU325)-6), MIDForgiving(AU382,6,LEN(AU382)-6), MIDForgiving(AU435,6,LEN(AU435)-6))&amp;")","*")</f>
        <v>*</v>
      </c>
      <c r="AV734" s="58" t="str">
        <f>IF(OR(AV325&lt;&gt;"*",AV382&lt;&gt;"*",AV435&lt;&gt;"*"),"Yes (" &amp; JoinAll(", ", MIDForgiving(AV325,6,LEN(AV325)-6), MIDForgiving(AV382,6,LEN(AV382)-6), MIDForgiving(AV435,6,LEN(AV435)-6))&amp;")","*")</f>
        <v>*</v>
      </c>
      <c r="AW734" s="58" t="str">
        <f>IF(OR(AW325&lt;&gt;"*",AW382&lt;&gt;"*",AW435&lt;&gt;"*"),"Yes (" &amp; JoinAll(", ", MIDForgiving(AW325,6,LEN(AW325)-6), MIDForgiving(AW382,6,LEN(AW382)-6), MIDForgiving(AW435,6,LEN(AW435)-6))&amp;")","*")</f>
        <v>*</v>
      </c>
      <c r="AX734" s="58" t="str">
        <f>IF(OR(AX325&lt;&gt;"*",AX382&lt;&gt;"*",AX435&lt;&gt;"*"),"Yes (" &amp; JoinAll(", ", MIDForgiving(AX325,6,LEN(AX325)-6), MIDForgiving(AX382,6,LEN(AX382)-6), MIDForgiving(AX435,6,LEN(AX435)-6))&amp;")","*")</f>
        <v>*</v>
      </c>
      <c r="AY734" s="58" t="str">
        <f>IF(OR(AY325&lt;&gt;"*",AY382&lt;&gt;"*",AY435&lt;&gt;"*"),"Yes (" &amp; JoinAll(", ", MIDForgiving(AY325,6,LEN(AY325)-6), MIDForgiving(AY382,6,LEN(AY382)-6), MIDForgiving(AY435,6,LEN(AY435)-6))&amp;")","*")</f>
        <v>*</v>
      </c>
      <c r="AZ734" s="58" t="str">
        <f>IF(OR(AZ325&lt;&gt;"*",AZ382&lt;&gt;"*",AZ435&lt;&gt;"*"),"Yes (" &amp; JoinAll(", ", MIDForgiving(AZ325,6,LEN(AZ325)-6), MIDForgiving(AZ382,6,LEN(AZ382)-6), MIDForgiving(AZ435,6,LEN(AZ435)-6))&amp;")","*")</f>
        <v>*</v>
      </c>
      <c r="BA734" s="58" t="str">
        <f>IF(OR(BA325&lt;&gt;"*",BA382&lt;&gt;"*",BA435&lt;&gt;"*"),"Yes (" &amp; JoinAll(", ", MIDForgiving(BA325,6,LEN(BA325)-6), MIDForgiving(BA382,6,LEN(BA382)-6), MIDForgiving(BA435,6,LEN(BA435)-6))&amp;")","*")</f>
        <v>*</v>
      </c>
      <c r="BB734" s="58" t="str">
        <f>IF(OR(BB325&lt;&gt;"*",BB382&lt;&gt;"*",BB435&lt;&gt;"*"),"Yes (" &amp; JoinAll(", ", MIDForgiving(BB325,6,LEN(BB325)-6), MIDForgiving(BB382,6,LEN(BB382)-6), MIDForgiving(BB435,6,LEN(BB435)-6))&amp;")","*")</f>
        <v>*</v>
      </c>
      <c r="BC734" s="58" t="str">
        <f>IF(OR(BC325&lt;&gt;"*",BC382&lt;&gt;"*",BC435&lt;&gt;"*"),"Yes (" &amp; JoinAll(", ", MIDForgiving(BC325,6,LEN(BC325)-6), MIDForgiving(BC382,6,LEN(BC382)-6), MIDForgiving(BC435,6,LEN(BC435)-6))&amp;")","*")</f>
        <v>*</v>
      </c>
      <c r="BD734" s="58" t="str">
        <f>IF(OR(BD325&lt;&gt;"*",BD382&lt;&gt;"*",BD435&lt;&gt;"*"),"Yes (" &amp; JoinAll(", ", MIDForgiving(BD325,6,LEN(BD325)-6), MIDForgiving(BD382,6,LEN(BD382)-6), MIDForgiving(BD435,6,LEN(BD435)-6))&amp;")","*")</f>
        <v>*</v>
      </c>
      <c r="BE734" s="58" t="str">
        <f>IF(OR(BE325&lt;&gt;"*",BE382&lt;&gt;"*",BE435&lt;&gt;"*"),"Yes (" &amp; JoinAll(", ", MIDForgiving(BE325,6,LEN(BE325)-6), MIDForgiving(BE382,6,LEN(BE382)-6), MIDForgiving(BE435,6,LEN(BE435)-6))&amp;")","*")</f>
        <v>*</v>
      </c>
      <c r="BF734" s="58" t="str">
        <f>IF(OR(BF325&lt;&gt;"*",BF382&lt;&gt;"*",BF435&lt;&gt;"*"),"Yes (" &amp; JoinAll(", ", MIDForgiving(BF325,6,LEN(BF325)-6), MIDForgiving(BF382,6,LEN(BF382)-6), MIDForgiving(BF435,6,LEN(BF435)-6))&amp;")","*")</f>
        <v>*</v>
      </c>
      <c r="BG734" s="58" t="str">
        <f>IF(OR(BG325&lt;&gt;"*",BG382&lt;&gt;"*",BG435&lt;&gt;"*"),"Yes (" &amp; JoinAll(", ", MIDForgiving(BG325,6,LEN(BG325)-6), MIDForgiving(BG382,6,LEN(BG382)-6), MIDForgiving(BG435,6,LEN(BG435)-6))&amp;")","*")</f>
        <v>*</v>
      </c>
      <c r="BH734" s="58" t="str">
        <f>IF(OR(BH325&lt;&gt;"*",BH382&lt;&gt;"*",BH435&lt;&gt;"*"),"Yes (" &amp; JoinAll(", ", MIDForgiving(BH325,6,LEN(BH325)-6), MIDForgiving(BH382,6,LEN(BH382)-6), MIDForgiving(BH435,6,LEN(BH435)-6))&amp;")","*")</f>
        <v>*</v>
      </c>
      <c r="BI734" s="58" t="str">
        <f>IF(OR(BI325&lt;&gt;"*",BI382&lt;&gt;"*",BI435&lt;&gt;"*"),"Yes (" &amp; JoinAll(", ", MIDForgiving(BI325,6,LEN(BI325)-6), MIDForgiving(BI382,6,LEN(BI382)-6), MIDForgiving(BI435,6,LEN(BI435)-6))&amp;")","*")</f>
        <v>*</v>
      </c>
      <c r="BJ734" s="58" t="str">
        <f>IF(OR(BJ325&lt;&gt;"*",BJ382&lt;&gt;"*",BJ435&lt;&gt;"*"),"Yes (" &amp; JoinAll(", ", MIDForgiving(BJ325,6,LEN(BJ325)-6), MIDForgiving(BJ382,6,LEN(BJ382)-6), MIDForgiving(BJ435,6,LEN(BJ435)-6))&amp;")","*")</f>
        <v>*</v>
      </c>
      <c r="BK734" s="58" t="str">
        <f>IF(OR(BK325&lt;&gt;"*",BK382&lt;&gt;"*",BK435&lt;&gt;"*"),"Yes (" &amp; JoinAll(", ", MIDForgiving(BK325,6,LEN(BK325)-6), MIDForgiving(BK382,6,LEN(BK382)-6), MIDForgiving(BK435,6,LEN(BK435)-6))&amp;")","*")</f>
        <v>*</v>
      </c>
      <c r="BL734" s="58" t="str">
        <f>IF(OR(BL325&lt;&gt;"*",BL382&lt;&gt;"*",BL435&lt;&gt;"*"),"Yes (" &amp; JoinAll(", ", MIDForgiving(BL325,6,LEN(BL325)-6), MIDForgiving(BL382,6,LEN(BL382)-6), MIDForgiving(BL435,6,LEN(BL435)-6))&amp;")","*")</f>
        <v>*</v>
      </c>
      <c r="BM734" s="58" t="str">
        <f>IF(OR(BM325&lt;&gt;"*",BM382&lt;&gt;"*",BM435&lt;&gt;"*"),"Yes (" &amp; JoinAll(", ", MIDForgiving(BM325,6,LEN(BM325)-6), MIDForgiving(BM382,6,LEN(BM382)-6), MIDForgiving(BM435,6,LEN(BM435)-6))&amp;")","*")</f>
        <v>*</v>
      </c>
      <c r="BN734" s="58" t="str">
        <f>IF(OR(BN325&lt;&gt;"*",BN382&lt;&gt;"*",BN435&lt;&gt;"*"),"Yes (" &amp; JoinAll(", ", MIDForgiving(BN325,6,LEN(BN325)-6), MIDForgiving(BN382,6,LEN(BN382)-6), MIDForgiving(BN435,6,LEN(BN435)-6))&amp;")","*")</f>
        <v>*</v>
      </c>
      <c r="BO734" s="58" t="str">
        <f>IF(OR(BO325&lt;&gt;"*",BO382&lt;&gt;"*",BO435&lt;&gt;"*"),"Yes (" &amp; JoinAll(", ", MIDForgiving(BO325,6,LEN(BO325)-6), MIDForgiving(BO382,6,LEN(BO382)-6), MIDForgiving(BO435,6,LEN(BO435)-6))&amp;")","*")</f>
        <v>*</v>
      </c>
      <c r="BP734" s="58" t="str">
        <f>IF(OR(BP325&lt;&gt;"*",BP382&lt;&gt;"*",BP435&lt;&gt;"*"),"Yes (" &amp; JoinAll(", ", MIDForgiving(BP325,6,LEN(BP325)-6), MIDForgiving(BP382,6,LEN(BP382)-6), MIDForgiving(BP435,6,LEN(BP435)-6))&amp;")","*")</f>
        <v>*</v>
      </c>
      <c r="BQ734" s="58" t="str">
        <f>IF(OR(BQ325&lt;&gt;"*",BQ382&lt;&gt;"*",BQ435&lt;&gt;"*"),"Yes (" &amp; JoinAll(", ", MIDForgiving(BQ325,6,LEN(BQ325)-6), MIDForgiving(BQ382,6,LEN(BQ382)-6), MIDForgiving(BQ435,6,LEN(BQ435)-6))&amp;")","*")</f>
        <v>*</v>
      </c>
      <c r="BR734" s="58" t="str">
        <f>IF(OR(BR325&lt;&gt;"*",BR382&lt;&gt;"*",BR435&lt;&gt;"*"),"Yes (" &amp; JoinAll(", ", MIDForgiving(BR325,6,LEN(BR325)-6), MIDForgiving(BR382,6,LEN(BR382)-6), MIDForgiving(BR435,6,LEN(BR435)-6))&amp;")","*")</f>
        <v>*</v>
      </c>
      <c r="BS734" s="58" t="str">
        <f>IF(OR(BS325&lt;&gt;"*",BS382&lt;&gt;"*",BS435&lt;&gt;"*"),"Yes (" &amp; JoinAll(", ", MIDForgiving(BS325,6,LEN(BS325)-6), MIDForgiving(BS382,6,LEN(BS382)-6), MIDForgiving(BS435,6,LEN(BS435)-6))&amp;")","*")</f>
        <v>*</v>
      </c>
      <c r="BT734" s="58" t="str">
        <f>IF(OR(BT325&lt;&gt;"*",BT382&lt;&gt;"*",BT435&lt;&gt;"*"),"Yes (" &amp; JoinAll(", ", MIDForgiving(BT325,6,LEN(BT325)-6), MIDForgiving(BT382,6,LEN(BT382)-6), MIDForgiving(BT435,6,LEN(BT435)-6))&amp;")","*")</f>
        <v>*</v>
      </c>
      <c r="BU734" s="58" t="str">
        <f>IF(OR(BU325&lt;&gt;"*",BU382&lt;&gt;"*",BU435&lt;&gt;"*"),"Yes (" &amp; JoinAll(", ", MIDForgiving(BU325,6,LEN(BU325)-6), MIDForgiving(BU382,6,LEN(BU382)-6), MIDForgiving(BU435,6,LEN(BU435)-6))&amp;")","*")</f>
        <v>Yes (HTTP)</v>
      </c>
      <c r="BV734" s="58" t="str">
        <f>IF(OR(BV325&lt;&gt;"*",BV382&lt;&gt;"*",BV435&lt;&gt;"*"),"Yes (" &amp; JoinAll(", ", MIDForgiving(BV325,6,LEN(BV325)-6), MIDForgiving(BV382,6,LEN(BV382)-6), MIDForgiving(BV435,6,LEN(BV435)-6))&amp;")","*")</f>
        <v>*</v>
      </c>
      <c r="BW734" s="58" t="str">
        <f>IF(OR(BW325&lt;&gt;"*",BW382&lt;&gt;"*",BW435&lt;&gt;"*"),"Yes (" &amp; JoinAll(", ", MIDForgiving(BW325,6,LEN(BW325)-6), MIDForgiving(BW382,6,LEN(BW382)-6), MIDForgiving(BW435,6,LEN(BW435)-6))&amp;")","*")</f>
        <v>*</v>
      </c>
      <c r="BX734" s="58" t="str">
        <f>IF(OR(BX325&lt;&gt;"*",BX382&lt;&gt;"*",BX435&lt;&gt;"*"),"Yes (" &amp; JoinAll(", ", MIDForgiving(BX325,6,LEN(BX325)-6), MIDForgiving(BX382,6,LEN(BX382)-6), MIDForgiving(BX435,6,LEN(BX435)-6))&amp;")","*")</f>
        <v>*</v>
      </c>
      <c r="BY734" s="58" t="str">
        <f>IF(OR(BY325&lt;&gt;"*",BY382&lt;&gt;"*",BY435&lt;&gt;"*"),"Yes (" &amp; JoinAll(", ", MIDForgiving(BY325,6,LEN(BY325)-6), MIDForgiving(BY382,6,LEN(BY382)-6), MIDForgiving(BY435,6,LEN(BY435)-6))&amp;")","*")</f>
        <v>*</v>
      </c>
      <c r="BZ734" s="58" t="str">
        <f>IF(OR(BZ325&lt;&gt;"*",BZ382&lt;&gt;"*",BZ435&lt;&gt;"*"),"Yes (" &amp; JoinAll(", ", MIDForgiving(BZ325,6,LEN(BZ325)-6), MIDForgiving(BZ382,6,LEN(BZ382)-6), MIDForgiving(BZ435,6,LEN(BZ435)-6))&amp;")","*")</f>
        <v>*</v>
      </c>
      <c r="CA734" s="58" t="str">
        <f>IF(OR(CA325&lt;&gt;"*",CA382&lt;&gt;"*",CA435&lt;&gt;"*"),"Yes (" &amp; JoinAll(", ", MIDForgiving(CA325,6,LEN(CA325)-6), MIDForgiving(CA382,6,LEN(CA382)-6), MIDForgiving(CA435,6,LEN(CA435)-6))&amp;")","*")</f>
        <v>*</v>
      </c>
      <c r="CB734" s="58" t="str">
        <f>IF(OR(CB325&lt;&gt;"*",CB382&lt;&gt;"*",CB435&lt;&gt;"*"),"Yes (" &amp; JoinAll(", ", MIDForgiving(CB325,6,LEN(CB325)-6), MIDForgiving(CB382,6,LEN(CB382)-6), MIDForgiving(CB435,6,LEN(CB435)-6))&amp;")","*")</f>
        <v>*</v>
      </c>
      <c r="CC734" s="58" t="str">
        <f>IF(OR(CC325&lt;&gt;"*",CC382&lt;&gt;"*",CC435&lt;&gt;"*"),"Yes (" &amp; JoinAll(", ", MIDForgiving(CC325,6,LEN(CC325)-6), MIDForgiving(CC382,6,LEN(CC382)-6), MIDForgiving(CC435,6,LEN(CC435)-6))&amp;")","*")</f>
        <v>*</v>
      </c>
      <c r="CD734" s="58" t="str">
        <f>IF(OR(CD325&lt;&gt;"*",CD382&lt;&gt;"*",CD435&lt;&gt;"*"),"Yes (" &amp; JoinAll(", ", MIDForgiving(CD325,6,LEN(CD325)-6), MIDForgiving(CD382,6,LEN(CD382)-6), MIDForgiving(CD435,6,LEN(CD435)-6))&amp;")","*")</f>
        <v>*</v>
      </c>
      <c r="CE734" s="58" t="str">
        <f>IF(OR(CE325&lt;&gt;"*",CE382&lt;&gt;"*",CE435&lt;&gt;"*"),"Yes (" &amp; JoinAll(", ", MIDForgiving(CE325,6,LEN(CE325)-6), MIDForgiving(CE382,6,LEN(CE382)-6), MIDForgiving(CE435,6,LEN(CE435)-6))&amp;")","*")</f>
        <v>*</v>
      </c>
      <c r="CF734" s="58" t="str">
        <f>IF(OR(CF325&lt;&gt;"*",CF382&lt;&gt;"*",CF435&lt;&gt;"*"),"Yes (" &amp; JoinAll(", ", MIDForgiving(CF325,6,LEN(CF325)-6), MIDForgiving(CF382,6,LEN(CF382)-6), MIDForgiving(CF435,6,LEN(CF435)-6))&amp;")","*")</f>
        <v>*</v>
      </c>
      <c r="CG734" s="58" t="str">
        <f>IF(OR(CG325&lt;&gt;"*",CG382&lt;&gt;"*",CG435&lt;&gt;"*"),"Yes (" &amp; JoinAll(", ", MIDForgiving(CG325,6,LEN(CG325)-6), MIDForgiving(CG382,6,LEN(CG382)-6), MIDForgiving(CG435,6,LEN(CG435)-6))&amp;")","*")</f>
        <v>*</v>
      </c>
      <c r="CH734" s="58" t="str">
        <f>IF(OR(CH325&lt;&gt;"*",CH382&lt;&gt;"*",CH435&lt;&gt;"*"),"Yes (" &amp; JoinAll(", ", MIDForgiving(CH325,6,LEN(CH325)-6), MIDForgiving(CH382,6,LEN(CH382)-6), MIDForgiving(CH435,6,LEN(CH435)-6))&amp;")","*")</f>
        <v>*</v>
      </c>
      <c r="CI734" s="58" t="str">
        <f>IF(OR(CI325&lt;&gt;"*",CI382&lt;&gt;"*",CI435&lt;&gt;"*"),"Yes (" &amp; JoinAll(", ", MIDForgiving(CI325,6,LEN(CI325)-6), MIDForgiving(CI382,6,LEN(CI382)-6), MIDForgiving(CI435,6,LEN(CI435)-6))&amp;")","*")</f>
        <v>*</v>
      </c>
      <c r="CJ734" s="58" t="str">
        <f>IF(OR(CJ325&lt;&gt;"*",CJ382&lt;&gt;"*",CJ435&lt;&gt;"*"),"Yes (" &amp; JoinAll(", ", MIDForgiving(CJ325,6,LEN(CJ325)-6), MIDForgiving(CJ382,6,LEN(CJ382)-6), MIDForgiving(CJ435,6,LEN(CJ435)-6))&amp;")","*")</f>
        <v>*</v>
      </c>
      <c r="CK734" s="58" t="str">
        <f>IF(OR(CK325&lt;&gt;"*",CK382&lt;&gt;"*",CK435&lt;&gt;"*"),"Yes (" &amp; JoinAll(", ", MIDForgiving(CK325,6,LEN(CK325)-6), MIDForgiving(CK382,6,LEN(CK382)-6), MIDForgiving(CK435,6,LEN(CK435)-6))&amp;")","*")</f>
        <v>*</v>
      </c>
      <c r="CL734" s="58" t="str">
        <f>IF(OR(CL325&lt;&gt;"*",CL382&lt;&gt;"*",CL435&lt;&gt;"*"),"Yes (" &amp; JoinAll(", ", MIDForgiving(CL325,6,LEN(CL325)-6), MIDForgiving(CL382,6,LEN(CL382)-6), MIDForgiving(CL435,6,LEN(CL435)-6))&amp;")","*")</f>
        <v>*</v>
      </c>
      <c r="CM734" s="58" t="str">
        <f>IF(OR(CM325&lt;&gt;"*",CM382&lt;&gt;"*",CM435&lt;&gt;"*"),"Yes (" &amp; JoinAll(", ", MIDForgiving(CM325,6,LEN(CM325)-6), MIDForgiving(CM382,6,LEN(CM382)-6), MIDForgiving(CM435,6,LEN(CM435)-6))&amp;")","*")</f>
        <v>*</v>
      </c>
      <c r="CN734" s="58" t="str">
        <f>IF(OR(CN325&lt;&gt;"*",CN382&lt;&gt;"*",CN435&lt;&gt;"*"),"Yes (" &amp; JoinAll(", ", MIDForgiving(CN325,6,LEN(CN325)-6), MIDForgiving(CN382,6,LEN(CN382)-6), MIDForgiving(CN435,6,LEN(CN435)-6))&amp;")","*")</f>
        <v>*</v>
      </c>
      <c r="CO734" s="58" t="str">
        <f>IF(OR(CO325&lt;&gt;"*",CO382&lt;&gt;"*",CO435&lt;&gt;"*"),"Yes (" &amp; JoinAll(", ", MIDForgiving(CO325,6,LEN(CO325)-6), MIDForgiving(CO382,6,LEN(CO382)-6), MIDForgiving(CO435,6,LEN(CO435)-6))&amp;")","*")</f>
        <v>*</v>
      </c>
      <c r="CP734" s="58" t="str">
        <f>IF(OR(CP325&lt;&gt;"*",CP382&lt;&gt;"*",CP435&lt;&gt;"*"),"Yes (" &amp; JoinAll(", ", MIDForgiving(CP325,6,LEN(CP325)-6), MIDForgiving(CP382,6,LEN(CP382)-6), MIDForgiving(CP435,6,LEN(CP435)-6))&amp;")","*")</f>
        <v>*</v>
      </c>
      <c r="CQ734" s="58" t="str">
        <f>IF(OR(CQ325&lt;&gt;"*",CQ382&lt;&gt;"*",CQ435&lt;&gt;"*"),"Yes (" &amp; JoinAll(", ", MIDForgiving(CQ325,6,LEN(CQ325)-6), MIDForgiving(CQ382,6,LEN(CQ382)-6), MIDForgiving(CQ435,6,LEN(CQ435)-6))&amp;")","*")</f>
        <v>*</v>
      </c>
      <c r="CR734" s="58" t="str">
        <f>IF(OR(CR325&lt;&gt;"*",CR382&lt;&gt;"*",CR435&lt;&gt;"*"),"Yes (" &amp; JoinAll(", ", MIDForgiving(CR325,6,LEN(CR325)-6), MIDForgiving(CR382,6,LEN(CR382)-6), MIDForgiving(CR435,6,LEN(CR435)-6))&amp;")","*")</f>
        <v>*</v>
      </c>
      <c r="CS734" s="58" t="str">
        <f>IF(OR(CS325&lt;&gt;"*",CS382&lt;&gt;"*",CS435&lt;&gt;"*"),"Yes (" &amp; JoinAll(", ", MIDForgiving(CS325,6,LEN(CS325)-6), MIDForgiving(CS382,6,LEN(CS382)-6), MIDForgiving(CS435,6,LEN(CS435)-6))&amp;")","*")</f>
        <v>*</v>
      </c>
      <c r="CT734" s="58" t="str">
        <f>IF(OR(CT325&lt;&gt;"*",CT382&lt;&gt;"*",CT435&lt;&gt;"*"),"Yes (" &amp; JoinAll(", ", MIDForgiving(CT325,6,LEN(CT325)-6), MIDForgiving(CT382,6,LEN(CT382)-6), MIDForgiving(CT435,6,LEN(CT435)-6))&amp;")","*")</f>
        <v>*</v>
      </c>
      <c r="CU734" s="58" t="str">
        <f>IF(OR(CU325&lt;&gt;"*",CU382&lt;&gt;"*",CU435&lt;&gt;"*"),"Yes (" &amp; JoinAll(", ", MIDForgiving(CU325,6,LEN(CU325)-6), MIDForgiving(CU382,6,LEN(CU382)-6), MIDForgiving(CU435,6,LEN(CU435)-6))&amp;")","*")</f>
        <v>*</v>
      </c>
      <c r="CV734" s="58" t="str">
        <f>IF(OR(CV325&lt;&gt;"*",CV382&lt;&gt;"*",CV435&lt;&gt;"*"),"Yes (" &amp; JoinAll(", ", MIDForgiving(CV325,6,LEN(CV325)-6), MIDForgiving(CV382,6,LEN(CV382)-6), MIDForgiving(CV435,6,LEN(CV435)-6))&amp;")","*")</f>
        <v>*</v>
      </c>
      <c r="CW734" s="58" t="str">
        <f>IF(OR(CW325&lt;&gt;"*",CW382&lt;&gt;"*",CW435&lt;&gt;"*"),"Yes (" &amp; JoinAll(", ", MIDForgiving(CW325,6,LEN(CW325)-6), MIDForgiving(CW382,6,LEN(CW382)-6), MIDForgiving(CW435,6,LEN(CW435)-6))&amp;")","*")</f>
        <v>*</v>
      </c>
      <c r="CX734" s="58" t="str">
        <f>IF(OR(CX325&lt;&gt;"*",CX382&lt;&gt;"*",CX435&lt;&gt;"*"),"Yes (" &amp; JoinAll(", ", MIDForgiving(CX325,6,LEN(CX325)-6), MIDForgiving(CX382,6,LEN(CX382)-6), MIDForgiving(CX435,6,LEN(CX435)-6))&amp;")","*")</f>
        <v>*</v>
      </c>
      <c r="CY734" s="58" t="str">
        <f>IF(OR(CY325&lt;&gt;"*",CY382&lt;&gt;"*",CY435&lt;&gt;"*"),"Yes (" &amp; JoinAll(", ", MIDForgiving(CY325,6,LEN(CY325)-6), MIDForgiving(CY382,6,LEN(CY382)-6), MIDForgiving(CY435,6,LEN(CY435)-6))&amp;")","*")</f>
        <v>*</v>
      </c>
      <c r="CZ734" s="58" t="str">
        <f>IF(OR(CZ325&lt;&gt;"*",CZ382&lt;&gt;"*",CZ435&lt;&gt;"*"),"Yes (" &amp; JoinAll(", ", MIDForgiving(CZ325,6,LEN(CZ325)-6), MIDForgiving(CZ382,6,LEN(CZ382)-6), MIDForgiving(CZ435,6,LEN(CZ435)-6))&amp;")","*")</f>
        <v>*</v>
      </c>
      <c r="DA734" s="58" t="str">
        <f>IF(OR(DA325&lt;&gt;"*",DA382&lt;&gt;"*",DA435&lt;&gt;"*"),"Yes (" &amp; JoinAll(", ", MIDForgiving(DA325,6,LEN(DA325)-6), MIDForgiving(DA382,6,LEN(DA382)-6), MIDForgiving(DA435,6,LEN(DA435)-6))&amp;")","*")</f>
        <v>*</v>
      </c>
      <c r="DB734" s="58" t="str">
        <f>IF(OR(DB325&lt;&gt;"*",DB382&lt;&gt;"*",DB435&lt;&gt;"*"),"Yes (" &amp; JoinAll(", ", MIDForgiving(DB325,6,LEN(DB325)-6), MIDForgiving(DB382,6,LEN(DB382)-6), MIDForgiving(DB435,6,LEN(DB435)-6))&amp;")","*")</f>
        <v>Yes (HTTPS)</v>
      </c>
      <c r="DC734" s="58" t="str">
        <f>IF(OR(DC325&lt;&gt;"*",DC382&lt;&gt;"*",DC435&lt;&gt;"*"),"Yes (" &amp; JoinAll(", ", MIDForgiving(DC325,6,LEN(DC325)-6), MIDForgiving(DC382,6,LEN(DC382)-6), MIDForgiving(DC435,6,LEN(DC435)-6))&amp;")","*")</f>
        <v>*</v>
      </c>
      <c r="DD734" s="58" t="str">
        <f>IF(OR(DD325&lt;&gt;"*",DD382&lt;&gt;"*",DD435&lt;&gt;"*"),"Yes (" &amp; JoinAll(", ", MIDForgiving(DD325,6,LEN(DD325)-6), MIDForgiving(DD382,6,LEN(DD382)-6), MIDForgiving(DD435,6,LEN(DD435)-6))&amp;")","*")</f>
        <v>*</v>
      </c>
      <c r="DE734" s="58" t="str">
        <f>IF(OR(DE325&lt;&gt;"*",DE382&lt;&gt;"*",DE435&lt;&gt;"*"),"Yes (" &amp; JoinAll(", ", MIDForgiving(DE325,6,LEN(DE325)-6), MIDForgiving(DE382,6,LEN(DE382)-6), MIDForgiving(DE435,6,LEN(DE435)-6))&amp;")","*")</f>
        <v>*</v>
      </c>
      <c r="DF734" s="58" t="str">
        <f>IF(OR(DF325&lt;&gt;"*",DF382&lt;&gt;"*",DF435&lt;&gt;"*"),"Yes (" &amp; JoinAll(", ", MIDForgiving(DF325,6,LEN(DF325)-6), MIDForgiving(DF382,6,LEN(DF382)-6), MIDForgiving(DF435,6,LEN(DF435)-6))&amp;")","*")</f>
        <v>*</v>
      </c>
      <c r="DG734" s="58" t="str">
        <f>IF(OR(DG325&lt;&gt;"*",DG382&lt;&gt;"*",DG435&lt;&gt;"*"),"Yes (" &amp; JoinAll(", ", MIDForgiving(DG325,6,LEN(DG325)-6), MIDForgiving(DG382,6,LEN(DG382)-6), MIDForgiving(DG435,6,LEN(DG435)-6))&amp;")","*")</f>
        <v>*</v>
      </c>
      <c r="DH734" s="58" t="str">
        <f>IF(OR(DH325&lt;&gt;"*",DH382&lt;&gt;"*",DH435&lt;&gt;"*"),"Yes (" &amp; JoinAll(", ", MIDForgiving(DH325,6,LEN(DH325)-6), MIDForgiving(DH382,6,LEN(DH382)-6), MIDForgiving(DH435,6,LEN(DH435)-6))&amp;")","*")</f>
        <v>*</v>
      </c>
      <c r="DI734" s="58" t="str">
        <f>IF(OR(DI325&lt;&gt;"*",DI382&lt;&gt;"*",DI435&lt;&gt;"*"),"Yes (" &amp; JoinAll(", ", MIDForgiving(DI325,6,LEN(DI325)-6), MIDForgiving(DI382,6,LEN(DI382)-6), MIDForgiving(DI435,6,LEN(DI435)-6))&amp;")","*")</f>
        <v>*</v>
      </c>
      <c r="DJ734" s="58" t="str">
        <f>IF(OR(DJ325&lt;&gt;"*",DJ382&lt;&gt;"*",DJ435&lt;&gt;"*"),"Yes (" &amp; JoinAll(", ", MIDForgiving(DJ325,6,LEN(DJ325)-6), MIDForgiving(DJ382,6,LEN(DJ382)-6), MIDForgiving(DJ435,6,LEN(DJ435)-6))&amp;")","*")</f>
        <v>*</v>
      </c>
      <c r="DK734" s="58" t="str">
        <f>IF(OR(DK325&lt;&gt;"*",DK382&lt;&gt;"*",DK435&lt;&gt;"*"),"Yes (" &amp; JoinAll(", ", MIDForgiving(DK325,6,LEN(DK325)-6), MIDForgiving(DK382,6,LEN(DK382)-6), MIDForgiving(DK435,6,LEN(DK435)-6))&amp;")","*")</f>
        <v>*</v>
      </c>
      <c r="DL734" s="58" t="str">
        <f>IF(OR(DL325&lt;&gt;"*",DL382&lt;&gt;"*",DL435&lt;&gt;"*"),"Yes (" &amp; JoinAll(", ", MIDForgiving(DL325,6,LEN(DL325)-6), MIDForgiving(DL382,6,LEN(DL382)-6), MIDForgiving(DL435,6,LEN(DL435)-6))&amp;")","*")</f>
        <v>*</v>
      </c>
      <c r="DM734" s="58" t="str">
        <f>IF(OR(DM325&lt;&gt;"*",DM382&lt;&gt;"*",DM435&lt;&gt;"*"),"Yes (" &amp; JoinAll(", ", MIDForgiving(DM325,6,LEN(DM325)-6), MIDForgiving(DM382,6,LEN(DM382)-6), MIDForgiving(DM435,6,LEN(DM435)-6))&amp;")","*")</f>
        <v>*</v>
      </c>
      <c r="DN734" s="58" t="str">
        <f>IF(OR(DN325&lt;&gt;"*",DN382&lt;&gt;"*",DN435&lt;&gt;"*"),"Yes (" &amp; JoinAll(", ", MIDForgiving(DN325,6,LEN(DN325)-6), MIDForgiving(DN382,6,LEN(DN382)-6), MIDForgiving(DN435,6,LEN(DN435)-6))&amp;")","*")</f>
        <v>*</v>
      </c>
      <c r="DO734" s="58" t="str">
        <f>IF(OR(DO325&lt;&gt;"*",DO382&lt;&gt;"*",DO435&lt;&gt;"*"),"Yes (" &amp; JoinAll(", ", MIDForgiving(DO325,6,LEN(DO325)-6), MIDForgiving(DO382,6,LEN(DO382)-6), MIDForgiving(DO435,6,LEN(DO435)-6))&amp;")","*")</f>
        <v>Yes (HTTP)</v>
      </c>
      <c r="DP734" s="58" t="str">
        <f>IF(OR(DP325&lt;&gt;"*",DP382&lt;&gt;"*",DP435&lt;&gt;"*"),"Yes (" &amp; JoinAll(", ", MIDForgiving(DP325,6,LEN(DP325)-6), MIDForgiving(DP382,6,LEN(DP382)-6), MIDForgiving(DP435,6,LEN(DP435)-6))&amp;")","*")</f>
        <v>*</v>
      </c>
      <c r="DQ734" s="58" t="str">
        <f>IF(OR(DQ325&lt;&gt;"*",DQ382&lt;&gt;"*",DQ435&lt;&gt;"*"),"Yes (" &amp; JoinAll(", ", MIDForgiving(DQ325,6,LEN(DQ325)-6), MIDForgiving(DQ382,6,LEN(DQ382)-6), MIDForgiving(DQ435,6,LEN(DQ435)-6))&amp;")","*")</f>
        <v>*</v>
      </c>
      <c r="DR734" s="58" t="str">
        <f>IF(OR(DR325&lt;&gt;"*",DR382&lt;&gt;"*",DR435&lt;&gt;"*"),"Yes (" &amp; JoinAll(", ", MIDForgiving(DR325,6,LEN(DR325)-6), MIDForgiving(DR382,6,LEN(DR382)-6), MIDForgiving(DR435,6,LEN(DR435)-6))&amp;")","*")</f>
        <v>*</v>
      </c>
      <c r="DS734" s="58" t="str">
        <f>IF(OR(DS325&lt;&gt;"*",DS382&lt;&gt;"*",DS435&lt;&gt;"*"),"Yes (" &amp; JoinAll(", ", MIDForgiving(DS325,6,LEN(DS325)-6), MIDForgiving(DS382,6,LEN(DS382)-6), MIDForgiving(DS435,6,LEN(DS435)-6))&amp;")","*")</f>
        <v>*</v>
      </c>
      <c r="DT734" s="58" t="str">
        <f>IF(OR(DT325&lt;&gt;"*",DT382&lt;&gt;"*",DT435&lt;&gt;"*"),"Yes (" &amp; JoinAll(", ", MIDForgiving(DT325,6,LEN(DT325)-6), MIDForgiving(DT382,6,LEN(DT382)-6), MIDForgiving(DT435,6,LEN(DT435)-6))&amp;")","*")</f>
        <v>*</v>
      </c>
      <c r="DU734" s="58" t="str">
        <f>IF(OR(DU325&lt;&gt;"*",DU382&lt;&gt;"*",DU435&lt;&gt;"*"),"Yes (" &amp; JoinAll(", ", MIDForgiving(DU325,6,LEN(DU325)-6), MIDForgiving(DU382,6,LEN(DU382)-6), MIDForgiving(DU435,6,LEN(DU435)-6))&amp;")","*")</f>
        <v>*</v>
      </c>
      <c r="DV734" s="58" t="str">
        <f>IF(OR(DV325&lt;&gt;"*",DV382&lt;&gt;"*",DV435&lt;&gt;"*"),"Yes (" &amp; JoinAll(", ", MIDForgiving(DV325,6,LEN(DV325)-6), MIDForgiving(DV382,6,LEN(DV382)-6), MIDForgiving(DV435,6,LEN(DV435)-6))&amp;")","*")</f>
        <v>*</v>
      </c>
      <c r="DW734" s="58" t="str">
        <f>IF(OR(DW325&lt;&gt;"*",DW382&lt;&gt;"*",DW435&lt;&gt;"*"),"Yes (" &amp; JoinAll(", ", MIDForgiving(DW325,6,LEN(DW325)-6), MIDForgiving(DW382,6,LEN(DW382)-6), MIDForgiving(DW435,6,LEN(DW435)-6))&amp;")","*")</f>
        <v>*</v>
      </c>
      <c r="DX734" s="58" t="str">
        <f>IF(OR(DX325&lt;&gt;"*",DX382&lt;&gt;"*",DX435&lt;&gt;"*"),"Yes (" &amp; JoinAll(", ", MIDForgiving(DX325,6,LEN(DX325)-6), MIDForgiving(DX382,6,LEN(DX382)-6), MIDForgiving(DX435,6,LEN(DX435)-6))&amp;")","*")</f>
        <v>*</v>
      </c>
      <c r="DY734" s="58" t="str">
        <f>IF(OR(DY325&lt;&gt;"*",DY382&lt;&gt;"*",DY435&lt;&gt;"*"),"Yes (" &amp; JoinAll(", ", MIDForgiving(DY325,6,LEN(DY325)-6), MIDForgiving(DY382,6,LEN(DY382)-6), MIDForgiving(DY435,6,LEN(DY435)-6))&amp;")","*")</f>
        <v>*</v>
      </c>
      <c r="DZ734" s="58" t="str">
        <f>IF(OR(DZ325&lt;&gt;"*",DZ382&lt;&gt;"*",DZ435&lt;&gt;"*"),"Yes (" &amp; JoinAll(", ", MIDForgiving(DZ325,6,LEN(DZ325)-6), MIDForgiving(DZ382,6,LEN(DZ382)-6), MIDForgiving(DZ435,6,LEN(DZ435)-6))&amp;")","*")</f>
        <v>*</v>
      </c>
      <c r="EA734" s="58" t="str">
        <f>IF(OR(EA325&lt;&gt;"*",EA382&lt;&gt;"*",EA435&lt;&gt;"*"),"Yes (" &amp; JoinAll(", ", MIDForgiving(EA325,6,LEN(EA325)-6), MIDForgiving(EA382,6,LEN(EA382)-6), MIDForgiving(EA435,6,LEN(EA435)-6))&amp;")","*")</f>
        <v>*</v>
      </c>
      <c r="EB734" s="58" t="str">
        <f>IF(OR(EB325&lt;&gt;"*",EB382&lt;&gt;"*",EB435&lt;&gt;"*"),"Yes (" &amp; JoinAll(", ", MIDForgiving(EB325,6,LEN(EB325)-6), MIDForgiving(EB382,6,LEN(EB382)-6), MIDForgiving(EB435,6,LEN(EB435)-6))&amp;")","*")</f>
        <v>*</v>
      </c>
      <c r="EC734" s="58" t="str">
        <f>IF(OR(EC325&lt;&gt;"*",EC382&lt;&gt;"*",EC435&lt;&gt;"*"),"Yes (" &amp; JoinAll(", ", MIDForgiving(EC325,6,LEN(EC325)-6), MIDForgiving(EC382,6,LEN(EC382)-6), MIDForgiving(EC435,6,LEN(EC435)-6))&amp;")","*")</f>
        <v>*</v>
      </c>
      <c r="ED734" s="58" t="str">
        <f>IF(OR(ED325&lt;&gt;"*",ED382&lt;&gt;"*",ED435&lt;&gt;"*"),"Yes (" &amp; JoinAll(", ", MIDForgiving(ED325,6,LEN(ED325)-6), MIDForgiving(ED382,6,LEN(ED382)-6), MIDForgiving(ED435,6,LEN(ED435)-6))&amp;")","*")</f>
        <v>*</v>
      </c>
      <c r="EE734" s="58" t="str">
        <f>IF(OR(EE325&lt;&gt;"*",EE382&lt;&gt;"*",EE435&lt;&gt;"*"),"Yes (" &amp; JoinAll(", ", MIDForgiving(EE325,6,LEN(EE325)-6), MIDForgiving(EE382,6,LEN(EE382)-6), MIDForgiving(EE435,6,LEN(EE435)-6))&amp;")","*")</f>
        <v>*</v>
      </c>
      <c r="EF734" s="58" t="str">
        <f>IF(OR(EF325&lt;&gt;"*",EF382&lt;&gt;"*",EF435&lt;&gt;"*"),"Yes (" &amp; JoinAll(", ", MIDForgiving(EF325,6,LEN(EF325)-6), MIDForgiving(EF382,6,LEN(EF382)-6), MIDForgiving(EF435,6,LEN(EF435)-6))&amp;")","*")</f>
        <v>*</v>
      </c>
      <c r="EG734" s="58" t="str">
        <f>IF(OR(EG325&lt;&gt;"*",EG382&lt;&gt;"*",EG435&lt;&gt;"*"),"Yes (" &amp; JoinAll(", ", MIDForgiving(EG325,6,LEN(EG325)-6), MIDForgiving(EG382,6,LEN(EG382)-6), MIDForgiving(EG435,6,LEN(EG435)-6))&amp;")","*")</f>
        <v>*</v>
      </c>
      <c r="EH734" s="58" t="str">
        <f>IF(OR(EH325&lt;&gt;"*",EH382&lt;&gt;"*",EH435&lt;&gt;"*"),"Yes (" &amp; JoinAll(", ", MIDForgiving(EH325,6,LEN(EH325)-6), MIDForgiving(EH382,6,LEN(EH382)-6), MIDForgiving(EH435,6,LEN(EH435)-6))&amp;")","*")</f>
        <v>*</v>
      </c>
      <c r="EI734" s="58" t="str">
        <f>IF(OR(EI325&lt;&gt;"*",EI382&lt;&gt;"*",EI435&lt;&gt;"*"),"Yes (" &amp; JoinAll(", ", MIDForgiving(EI325,6,LEN(EI325)-6), MIDForgiving(EI382,6,LEN(EI382)-6), MIDForgiving(EI435,6,LEN(EI435)-6))&amp;")","*")</f>
        <v>*</v>
      </c>
      <c r="EJ734" s="58" t="str">
        <f>IF(OR(EJ325&lt;&gt;"*",EJ382&lt;&gt;"*",EJ435&lt;&gt;"*"),"Yes (" &amp; JoinAll(", ", MIDForgiving(EJ325,6,LEN(EJ325)-6), MIDForgiving(EJ382,6,LEN(EJ382)-6), MIDForgiving(EJ435,6,LEN(EJ435)-6))&amp;")","*")</f>
        <v>*</v>
      </c>
      <c r="EK734" s="58" t="str">
        <f>IF(OR(EK325&lt;&gt;"*",EK382&lt;&gt;"*",EK435&lt;&gt;"*"),"Yes (" &amp; JoinAll(", ", MIDForgiving(EK325,6,LEN(EK325)-6), MIDForgiving(EK382,6,LEN(EK382)-6), MIDForgiving(EK435,6,LEN(EK435)-6))&amp;")","*")</f>
        <v>*</v>
      </c>
      <c r="EL734" s="109"/>
      <c r="EM734" s="109"/>
    </row>
    <row r="735" spans="1:143" s="58" customFormat="1" ht="12.75" customHeight="1" x14ac:dyDescent="0.25">
      <c r="A735" s="5"/>
      <c r="B735" s="96"/>
      <c r="C735" s="96"/>
      <c r="D735" s="96"/>
      <c r="E735" s="96"/>
      <c r="F735" s="96" t="s">
        <v>3541</v>
      </c>
      <c r="G735" s="4" t="s">
        <v>373</v>
      </c>
      <c r="H735" s="18" t="s">
        <v>5</v>
      </c>
      <c r="I735" s="18"/>
      <c r="J735" s="58" t="str">
        <f>IF(OR(J326&lt;&gt;"*",J383&lt;&gt;"*",J436&lt;&gt;"*"),"Yes (" &amp; JoinAll(", ", MIDForgiving(J326,6,LEN(J326)-6), MIDForgiving(J383,6,LEN(J383)-6), MIDForgiving(J436,6,LEN(J436)-6))&amp;")","*")</f>
        <v>*</v>
      </c>
      <c r="K735" s="58" t="str">
        <f>IF(OR(K326&lt;&gt;"*",K383&lt;&gt;"*",K436&lt;&gt;"*"),"Yes (" &amp; JoinAll(", ", MIDForgiving(K326,6,LEN(K326)-6), MIDForgiving(K383,6,LEN(K383)-6), MIDForgiving(K436,6,LEN(K436)-6))&amp;")","*")</f>
        <v>*</v>
      </c>
      <c r="L735" s="58" t="str">
        <f>IF(OR(L326&lt;&gt;"*",L383&lt;&gt;"*",L436&lt;&gt;"*"),"Yes (" &amp; JoinAll(", ", MIDForgiving(L326,6,LEN(L326)-6), MIDForgiving(L383,6,LEN(L383)-6), MIDForgiving(L436,6,LEN(L436)-6))&amp;")","*")</f>
        <v>*</v>
      </c>
      <c r="M735" s="58" t="str">
        <f>IF(OR(M326&lt;&gt;"*",M383&lt;&gt;"*",M436&lt;&gt;"*"),"Yes (" &amp; JoinAll(", ", MIDForgiving(M326,6,LEN(M326)-6), MIDForgiving(M383,6,LEN(M383)-6), MIDForgiving(M436,6,LEN(M436)-6))&amp;")","*")</f>
        <v>*</v>
      </c>
      <c r="N735" s="58" t="str">
        <f>IF(OR(N326&lt;&gt;"*",N383&lt;&gt;"*",N436&lt;&gt;"*"),"Yes (" &amp; JoinAll(", ", MIDForgiving(N326,6,LEN(N326)-6), MIDForgiving(N383,6,LEN(N383)-6), MIDForgiving(N436,6,LEN(N436)-6))&amp;")","*")</f>
        <v>*</v>
      </c>
      <c r="O735" s="58" t="str">
        <f>IF(OR(O326&lt;&gt;"*",O383&lt;&gt;"*",O436&lt;&gt;"*"),"Yes (" &amp; JoinAll(", ", MIDForgiving(O326,6,LEN(O326)-6), MIDForgiving(O383,6,LEN(O383)-6), MIDForgiving(O436,6,LEN(O436)-6))&amp;")","*")</f>
        <v>*</v>
      </c>
      <c r="P735" s="58" t="str">
        <f>IF(OR(P326&lt;&gt;"*",P383&lt;&gt;"*",P436&lt;&gt;"*"),"Yes (" &amp; JoinAll(", ", MIDForgiving(P326,6,LEN(P326)-6), MIDForgiving(P383,6,LEN(P383)-6), MIDForgiving(P436,6,LEN(P436)-6))&amp;")","*")</f>
        <v>*</v>
      </c>
      <c r="Q735" s="58" t="str">
        <f>IF(OR(Q326&lt;&gt;"*",Q383&lt;&gt;"*",Q436&lt;&gt;"*"),"Yes (" &amp; JoinAll(", ", MIDForgiving(Q326,6,LEN(Q326)-6), MIDForgiving(Q383,6,LEN(Q383)-6), MIDForgiving(Q436,6,LEN(Q436)-6))&amp;")","*")</f>
        <v>*</v>
      </c>
      <c r="R735" s="58" t="str">
        <f>IF(OR(R326&lt;&gt;"*",R383&lt;&gt;"*",R436&lt;&gt;"*"),"Yes (" &amp; JoinAll(", ", MIDForgiving(R326,6,LEN(R326)-6), MIDForgiving(R383,6,LEN(R383)-6), MIDForgiving(R436,6,LEN(R436)-6))&amp;")","*")</f>
        <v>*</v>
      </c>
      <c r="S735" s="58" t="str">
        <f>IF(OR(S326&lt;&gt;"*",S383&lt;&gt;"*",S436&lt;&gt;"*"),"Yes (" &amp; JoinAll(", ", MIDForgiving(S326,6,LEN(S326)-6), MIDForgiving(S383,6,LEN(S383)-6), MIDForgiving(S436,6,LEN(S436)-6))&amp;")","*")</f>
        <v>*</v>
      </c>
      <c r="T735" s="58" t="str">
        <f>IF(OR(T326&lt;&gt;"*",T383&lt;&gt;"*",T436&lt;&gt;"*"),"Yes (" &amp; JoinAll(", ", MIDForgiving(T326,6,LEN(T326)-6), MIDForgiving(T383,6,LEN(T383)-6), MIDForgiving(T436,6,LEN(T436)-6))&amp;")","*")</f>
        <v>*</v>
      </c>
      <c r="U735" s="58" t="str">
        <f>IF(OR(U326&lt;&gt;"*",U383&lt;&gt;"*",U436&lt;&gt;"*"),"Yes (" &amp; JoinAll(", ", MIDForgiving(U326,6,LEN(U326)-6), MIDForgiving(U383,6,LEN(U383)-6), MIDForgiving(U436,6,LEN(U436)-6))&amp;")","*")</f>
        <v>*</v>
      </c>
      <c r="V735" s="58" t="str">
        <f>IF(OR(V326&lt;&gt;"*",V383&lt;&gt;"*",V436&lt;&gt;"*"),"Yes (" &amp; JoinAll(", ", MIDForgiving(V326,6,LEN(V326)-6), MIDForgiving(V383,6,LEN(V383)-6), MIDForgiving(V436,6,LEN(V436)-6))&amp;")","*")</f>
        <v>*</v>
      </c>
      <c r="W735" s="58" t="str">
        <f>IF(OR(W326&lt;&gt;"*",W383&lt;&gt;"*",W436&lt;&gt;"*"),"Yes (" &amp; JoinAll(", ", MIDForgiving(W326,6,LEN(W326)-6), MIDForgiving(W383,6,LEN(W383)-6), MIDForgiving(W436,6,LEN(W436)-6))&amp;")","*")</f>
        <v>*</v>
      </c>
      <c r="X735" s="58" t="str">
        <f>IF(OR(X326&lt;&gt;"*",X383&lt;&gt;"*",X436&lt;&gt;"*"),"Yes (" &amp; JoinAll(", ", MIDForgiving(X326,6,LEN(X326)-6), MIDForgiving(X383,6,LEN(X383)-6), MIDForgiving(X436,6,LEN(X436)-6))&amp;")","*")</f>
        <v>*</v>
      </c>
      <c r="Y735" s="58" t="str">
        <f>IF(OR(Y326&lt;&gt;"*",Y383&lt;&gt;"*",Y436&lt;&gt;"*"),"Yes (" &amp; JoinAll(", ", MIDForgiving(Y326,6,LEN(Y326)-6), MIDForgiving(Y383,6,LEN(Y383)-6), MIDForgiving(Y436,6,LEN(Y436)-6))&amp;")","*")</f>
        <v>*</v>
      </c>
      <c r="Z735" s="58" t="str">
        <f>IF(OR(Z326&lt;&gt;"*",Z383&lt;&gt;"*",Z436&lt;&gt;"*"),"Yes (" &amp; JoinAll(", ", MIDForgiving(Z326,6,LEN(Z326)-6), MIDForgiving(Z383,6,LEN(Z383)-6), MIDForgiving(Z436,6,LEN(Z436)-6))&amp;")","*")</f>
        <v>*</v>
      </c>
      <c r="AA735" s="58" t="str">
        <f>IF(OR(AA326&lt;&gt;"*",AA383&lt;&gt;"*",AA436&lt;&gt;"*"),"Yes (" &amp; JoinAll(", ", MIDForgiving(AA326,6,LEN(AA326)-6), MIDForgiving(AA383,6,LEN(AA383)-6), MIDForgiving(AA436,6,LEN(AA436)-6))&amp;")","*")</f>
        <v>*</v>
      </c>
      <c r="AB735" s="58" t="str">
        <f>IF(OR(AB326&lt;&gt;"*",AB383&lt;&gt;"*",AB436&lt;&gt;"*"),"Yes (" &amp; JoinAll(", ", MIDForgiving(AB326,6,LEN(AB326)-6), MIDForgiving(AB383,6,LEN(AB383)-6), MIDForgiving(AB436,6,LEN(AB436)-6))&amp;")","*")</f>
        <v>*</v>
      </c>
      <c r="AC735" s="58" t="str">
        <f>IF(OR(AC326&lt;&gt;"*",AC383&lt;&gt;"*",AC436&lt;&gt;"*"),"Yes (" &amp; JoinAll(", ", MIDForgiving(AC326,6,LEN(AC326)-6), MIDForgiving(AC383,6,LEN(AC383)-6), MIDForgiving(AC436,6,LEN(AC436)-6))&amp;")","*")</f>
        <v>*</v>
      </c>
      <c r="AD735" s="58" t="str">
        <f>IF(OR(AD326&lt;&gt;"*",AD383&lt;&gt;"*",AD436&lt;&gt;"*"),"Yes (" &amp; JoinAll(", ", MIDForgiving(AD326,6,LEN(AD326)-6), MIDForgiving(AD383,6,LEN(AD383)-6), MIDForgiving(AD436,6,LEN(AD436)-6))&amp;")","*")</f>
        <v>*</v>
      </c>
      <c r="AE735" s="58" t="str">
        <f>IF(OR(AE326&lt;&gt;"*",AE383&lt;&gt;"*",AE436&lt;&gt;"*"),"Yes (" &amp; JoinAll(", ", MIDForgiving(AE326,6,LEN(AE326)-6), MIDForgiving(AE383,6,LEN(AE383)-6), MIDForgiving(AE436,6,LEN(AE436)-6))&amp;")","*")</f>
        <v>*</v>
      </c>
      <c r="AF735" s="58" t="str">
        <f>IF(OR(AF326&lt;&gt;"*",AF383&lt;&gt;"*",AF436&lt;&gt;"*"),"Yes (" &amp; JoinAll(", ", MIDForgiving(AF326,6,LEN(AF326)-6), MIDForgiving(AF383,6,LEN(AF383)-6), MIDForgiving(AF436,6,LEN(AF436)-6))&amp;")","*")</f>
        <v>*</v>
      </c>
      <c r="AG735" s="58" t="str">
        <f>IF(OR(AG326&lt;&gt;"*",AG383&lt;&gt;"*",AG436&lt;&gt;"*"),"Yes (" &amp; JoinAll(", ", MIDForgiving(AG326,6,LEN(AG326)-6), MIDForgiving(AG383,6,LEN(AG383)-6), MIDForgiving(AG436,6,LEN(AG436)-6))&amp;")","*")</f>
        <v>*</v>
      </c>
      <c r="AH735" s="58" t="str">
        <f>IF(OR(AH326&lt;&gt;"*",AH383&lt;&gt;"*",AH436&lt;&gt;"*"),"Yes (" &amp; JoinAll(", ", MIDForgiving(AH326,6,LEN(AH326)-6), MIDForgiving(AH383,6,LEN(AH383)-6), MIDForgiving(AH436,6,LEN(AH436)-6))&amp;")","*")</f>
        <v>*</v>
      </c>
      <c r="AI735" s="58" t="str">
        <f>IF(OR(AI326&lt;&gt;"*",AI383&lt;&gt;"*",AI436&lt;&gt;"*"),"Yes (" &amp; JoinAll(", ", MIDForgiving(AI326,6,LEN(AI326)-6), MIDForgiving(AI383,6,LEN(AI383)-6), MIDForgiving(AI436,6,LEN(AI436)-6))&amp;")","*")</f>
        <v>*</v>
      </c>
      <c r="AJ735" s="58" t="str">
        <f>IF(OR(AJ326&lt;&gt;"*",AJ383&lt;&gt;"*",AJ436&lt;&gt;"*"),"Yes (" &amp; JoinAll(", ", MIDForgiving(AJ326,6,LEN(AJ326)-6), MIDForgiving(AJ383,6,LEN(AJ383)-6), MIDForgiving(AJ436,6,LEN(AJ436)-6))&amp;")","*")</f>
        <v>*</v>
      </c>
      <c r="AK735" s="58" t="str">
        <f>IF(OR(AK326&lt;&gt;"*",AK383&lt;&gt;"*",AK436&lt;&gt;"*"),"Yes (" &amp; JoinAll(", ", MIDForgiving(AK326,6,LEN(AK326)-6), MIDForgiving(AK383,6,LEN(AK383)-6), MIDForgiving(AK436,6,LEN(AK436)-6))&amp;")","*")</f>
        <v>*</v>
      </c>
      <c r="AL735" s="58" t="str">
        <f>IF(OR(AL326&lt;&gt;"*",AL383&lt;&gt;"*",AL436&lt;&gt;"*"),"Yes (" &amp; JoinAll(", ", MIDForgiving(AL326,6,LEN(AL326)-6), MIDForgiving(AL383,6,LEN(AL383)-6), MIDForgiving(AL436,6,LEN(AL436)-6))&amp;")","*")</f>
        <v>*</v>
      </c>
      <c r="AM735" s="58" t="str">
        <f>IF(OR(AM326&lt;&gt;"*",AM383&lt;&gt;"*",AM436&lt;&gt;"*"),"Yes (" &amp; JoinAll(", ", MIDForgiving(AM326,6,LEN(AM326)-6), MIDForgiving(AM383,6,LEN(AM383)-6), MIDForgiving(AM436,6,LEN(AM436)-6))&amp;")","*")</f>
        <v>*</v>
      </c>
      <c r="AN735" s="58" t="str">
        <f>IF(OR(AN326&lt;&gt;"*",AN383&lt;&gt;"*",AN436&lt;&gt;"*"),"Yes (" &amp; JoinAll(", ", MIDForgiving(AN326,6,LEN(AN326)-6), MIDForgiving(AN383,6,LEN(AN383)-6), MIDForgiving(AN436,6,LEN(AN436)-6))&amp;")","*")</f>
        <v>*</v>
      </c>
      <c r="AO735" s="58" t="str">
        <f>IF(OR(AO326&lt;&gt;"*",AO383&lt;&gt;"*",AO436&lt;&gt;"*"),"Yes (" &amp; JoinAll(", ", MIDForgiving(AO326,6,LEN(AO326)-6), MIDForgiving(AO383,6,LEN(AO383)-6), MIDForgiving(AO436,6,LEN(AO436)-6))&amp;")","*")</f>
        <v>*</v>
      </c>
      <c r="AP735" s="58" t="str">
        <f>IF(OR(AP326&lt;&gt;"*",AP383&lt;&gt;"*",AP436&lt;&gt;"*"),"Yes (" &amp; JoinAll(", ", MIDForgiving(AP326,6,LEN(AP326)-6), MIDForgiving(AP383,6,LEN(AP383)-6), MIDForgiving(AP436,6,LEN(AP436)-6))&amp;")","*")</f>
        <v>*</v>
      </c>
      <c r="AQ735" s="58" t="str">
        <f>IF(OR(AQ326&lt;&gt;"*",AQ383&lt;&gt;"*",AQ436&lt;&gt;"*"),"Yes (" &amp; JoinAll(", ", MIDForgiving(AQ326,6,LEN(AQ326)-6), MIDForgiving(AQ383,6,LEN(AQ383)-6), MIDForgiving(AQ436,6,LEN(AQ436)-6))&amp;")","*")</f>
        <v>*</v>
      </c>
      <c r="AR735" s="58" t="str">
        <f>IF(OR(AR326&lt;&gt;"*",AR383&lt;&gt;"*",AR436&lt;&gt;"*"),"Yes (" &amp; JoinAll(", ", MIDForgiving(AR326,6,LEN(AR326)-6), MIDForgiving(AR383,6,LEN(AR383)-6), MIDForgiving(AR436,6,LEN(AR436)-6))&amp;")","*")</f>
        <v>*</v>
      </c>
      <c r="AS735" s="58" t="str">
        <f>IF(OR(AS326&lt;&gt;"*",AS383&lt;&gt;"*",AS436&lt;&gt;"*"),"Yes (" &amp; JoinAll(", ", MIDForgiving(AS326,6,LEN(AS326)-6), MIDForgiving(AS383,6,LEN(AS383)-6), MIDForgiving(AS436,6,LEN(AS436)-6))&amp;")","*")</f>
        <v>*</v>
      </c>
      <c r="AT735" s="58" t="str">
        <f>IF(OR(AT326&lt;&gt;"*",AT383&lt;&gt;"*",AT436&lt;&gt;"*"),"Yes (" &amp; JoinAll(", ", MIDForgiving(AT326,6,LEN(AT326)-6), MIDForgiving(AT383,6,LEN(AT383)-6), MIDForgiving(AT436,6,LEN(AT436)-6))&amp;")","*")</f>
        <v>*</v>
      </c>
      <c r="AU735" s="58" t="str">
        <f>IF(OR(AU326&lt;&gt;"*",AU383&lt;&gt;"*",AU436&lt;&gt;"*"),"Yes (" &amp; JoinAll(", ", MIDForgiving(AU326,6,LEN(AU326)-6), MIDForgiving(AU383,6,LEN(AU383)-6), MIDForgiving(AU436,6,LEN(AU436)-6))&amp;")","*")</f>
        <v>*</v>
      </c>
      <c r="AV735" s="58" t="str">
        <f>IF(OR(AV326&lt;&gt;"*",AV383&lt;&gt;"*",AV436&lt;&gt;"*"),"Yes (" &amp; JoinAll(", ", MIDForgiving(AV326,6,LEN(AV326)-6), MIDForgiving(AV383,6,LEN(AV383)-6), MIDForgiving(AV436,6,LEN(AV436)-6))&amp;")","*")</f>
        <v>*</v>
      </c>
      <c r="AW735" s="58" t="str">
        <f>IF(OR(AW326&lt;&gt;"*",AW383&lt;&gt;"*",AW436&lt;&gt;"*"),"Yes (" &amp; JoinAll(", ", MIDForgiving(AW326,6,LEN(AW326)-6), MIDForgiving(AW383,6,LEN(AW383)-6), MIDForgiving(AW436,6,LEN(AW436)-6))&amp;")","*")</f>
        <v>*</v>
      </c>
      <c r="AX735" s="58" t="str">
        <f>IF(OR(AX326&lt;&gt;"*",AX383&lt;&gt;"*",AX436&lt;&gt;"*"),"Yes (" &amp; JoinAll(", ", MIDForgiving(AX326,6,LEN(AX326)-6), MIDForgiving(AX383,6,LEN(AX383)-6), MIDForgiving(AX436,6,LEN(AX436)-6))&amp;")","*")</f>
        <v>*</v>
      </c>
      <c r="AY735" s="58" t="str">
        <f>IF(OR(AY326&lt;&gt;"*",AY383&lt;&gt;"*",AY436&lt;&gt;"*"),"Yes (" &amp; JoinAll(", ", MIDForgiving(AY326,6,LEN(AY326)-6), MIDForgiving(AY383,6,LEN(AY383)-6), MIDForgiving(AY436,6,LEN(AY436)-6))&amp;")","*")</f>
        <v>*</v>
      </c>
      <c r="AZ735" s="58" t="str">
        <f>IF(OR(AZ326&lt;&gt;"*",AZ383&lt;&gt;"*",AZ436&lt;&gt;"*"),"Yes (" &amp; JoinAll(", ", MIDForgiving(AZ326,6,LEN(AZ326)-6), MIDForgiving(AZ383,6,LEN(AZ383)-6), MIDForgiving(AZ436,6,LEN(AZ436)-6))&amp;")","*")</f>
        <v>*</v>
      </c>
      <c r="BA735" s="58" t="str">
        <f>IF(OR(BA326&lt;&gt;"*",BA383&lt;&gt;"*",BA436&lt;&gt;"*"),"Yes (" &amp; JoinAll(", ", MIDForgiving(BA326,6,LEN(BA326)-6), MIDForgiving(BA383,6,LEN(BA383)-6), MIDForgiving(BA436,6,LEN(BA436)-6))&amp;")","*")</f>
        <v>*</v>
      </c>
      <c r="BB735" s="58" t="str">
        <f>IF(OR(BB326&lt;&gt;"*",BB383&lt;&gt;"*",BB436&lt;&gt;"*"),"Yes (" &amp; JoinAll(", ", MIDForgiving(BB326,6,LEN(BB326)-6), MIDForgiving(BB383,6,LEN(BB383)-6), MIDForgiving(BB436,6,LEN(BB436)-6))&amp;")","*")</f>
        <v>*</v>
      </c>
      <c r="BC735" s="58" t="str">
        <f>IF(OR(BC326&lt;&gt;"*",BC383&lt;&gt;"*",BC436&lt;&gt;"*"),"Yes (" &amp; JoinAll(", ", MIDForgiving(BC326,6,LEN(BC326)-6), MIDForgiving(BC383,6,LEN(BC383)-6), MIDForgiving(BC436,6,LEN(BC436)-6))&amp;")","*")</f>
        <v>*</v>
      </c>
      <c r="BD735" s="58" t="str">
        <f>IF(OR(BD326&lt;&gt;"*",BD383&lt;&gt;"*",BD436&lt;&gt;"*"),"Yes (" &amp; JoinAll(", ", MIDForgiving(BD326,6,LEN(BD326)-6), MIDForgiving(BD383,6,LEN(BD383)-6), MIDForgiving(BD436,6,LEN(BD436)-6))&amp;")","*")</f>
        <v>*</v>
      </c>
      <c r="BE735" s="58" t="str">
        <f>IF(OR(BE326&lt;&gt;"*",BE383&lt;&gt;"*",BE436&lt;&gt;"*"),"Yes (" &amp; JoinAll(", ", MIDForgiving(BE326,6,LEN(BE326)-6), MIDForgiving(BE383,6,LEN(BE383)-6), MIDForgiving(BE436,6,LEN(BE436)-6))&amp;")","*")</f>
        <v>*</v>
      </c>
      <c r="BF735" s="58" t="str">
        <f>IF(OR(BF326&lt;&gt;"*",BF383&lt;&gt;"*",BF436&lt;&gt;"*"),"Yes (" &amp; JoinAll(", ", MIDForgiving(BF326,6,LEN(BF326)-6), MIDForgiving(BF383,6,LEN(BF383)-6), MIDForgiving(BF436,6,LEN(BF436)-6))&amp;")","*")</f>
        <v>*</v>
      </c>
      <c r="BG735" s="58" t="str">
        <f>IF(OR(BG326&lt;&gt;"*",BG383&lt;&gt;"*",BG436&lt;&gt;"*"),"Yes (" &amp; JoinAll(", ", MIDForgiving(BG326,6,LEN(BG326)-6), MIDForgiving(BG383,6,LEN(BG383)-6), MIDForgiving(BG436,6,LEN(BG436)-6))&amp;")","*")</f>
        <v>*</v>
      </c>
      <c r="BH735" s="58" t="str">
        <f>IF(OR(BH326&lt;&gt;"*",BH383&lt;&gt;"*",BH436&lt;&gt;"*"),"Yes (" &amp; JoinAll(", ", MIDForgiving(BH326,6,LEN(BH326)-6), MIDForgiving(BH383,6,LEN(BH383)-6), MIDForgiving(BH436,6,LEN(BH436)-6))&amp;")","*")</f>
        <v>*</v>
      </c>
      <c r="BI735" s="58" t="str">
        <f>IF(OR(BI326&lt;&gt;"*",BI383&lt;&gt;"*",BI436&lt;&gt;"*"),"Yes (" &amp; JoinAll(", ", MIDForgiving(BI326,6,LEN(BI326)-6), MIDForgiving(BI383,6,LEN(BI383)-6), MIDForgiving(BI436,6,LEN(BI436)-6))&amp;")","*")</f>
        <v>*</v>
      </c>
      <c r="BJ735" s="58" t="str">
        <f>IF(OR(BJ326&lt;&gt;"*",BJ383&lt;&gt;"*",BJ436&lt;&gt;"*"),"Yes (" &amp; JoinAll(", ", MIDForgiving(BJ326,6,LEN(BJ326)-6), MIDForgiving(BJ383,6,LEN(BJ383)-6), MIDForgiving(BJ436,6,LEN(BJ436)-6))&amp;")","*")</f>
        <v>*</v>
      </c>
      <c r="BK735" s="58" t="str">
        <f>IF(OR(BK326&lt;&gt;"*",BK383&lt;&gt;"*",BK436&lt;&gt;"*"),"Yes (" &amp; JoinAll(", ", MIDForgiving(BK326,6,LEN(BK326)-6), MIDForgiving(BK383,6,LEN(BK383)-6), MIDForgiving(BK436,6,LEN(BK436)-6))&amp;")","*")</f>
        <v>*</v>
      </c>
      <c r="BL735" s="58" t="str">
        <f>IF(OR(BL326&lt;&gt;"*",BL383&lt;&gt;"*",BL436&lt;&gt;"*"),"Yes (" &amp; JoinAll(", ", MIDForgiving(BL326,6,LEN(BL326)-6), MIDForgiving(BL383,6,LEN(BL383)-6), MIDForgiving(BL436,6,LEN(BL436)-6))&amp;")","*")</f>
        <v>*</v>
      </c>
      <c r="BM735" s="58" t="str">
        <f>IF(OR(BM326&lt;&gt;"*",BM383&lt;&gt;"*",BM436&lt;&gt;"*"),"Yes (" &amp; JoinAll(", ", MIDForgiving(BM326,6,LEN(BM326)-6), MIDForgiving(BM383,6,LEN(BM383)-6), MIDForgiving(BM436,6,LEN(BM436)-6))&amp;")","*")</f>
        <v>*</v>
      </c>
      <c r="BN735" s="58" t="str">
        <f>IF(OR(BN326&lt;&gt;"*",BN383&lt;&gt;"*",BN436&lt;&gt;"*"),"Yes (" &amp; JoinAll(", ", MIDForgiving(BN326,6,LEN(BN326)-6), MIDForgiving(BN383,6,LEN(BN383)-6), MIDForgiving(BN436,6,LEN(BN436)-6))&amp;")","*")</f>
        <v>*</v>
      </c>
      <c r="BO735" s="58" t="str">
        <f>IF(OR(BO326&lt;&gt;"*",BO383&lt;&gt;"*",BO436&lt;&gt;"*"),"Yes (" &amp; JoinAll(", ", MIDForgiving(BO326,6,LEN(BO326)-6), MIDForgiving(BO383,6,LEN(BO383)-6), MIDForgiving(BO436,6,LEN(BO436)-6))&amp;")","*")</f>
        <v>*</v>
      </c>
      <c r="BP735" s="58" t="str">
        <f>IF(OR(BP326&lt;&gt;"*",BP383&lt;&gt;"*",BP436&lt;&gt;"*"),"Yes (" &amp; JoinAll(", ", MIDForgiving(BP326,6,LEN(BP326)-6), MIDForgiving(BP383,6,LEN(BP383)-6), MIDForgiving(BP436,6,LEN(BP436)-6))&amp;")","*")</f>
        <v>*</v>
      </c>
      <c r="BQ735" s="58" t="str">
        <f>IF(OR(BQ326&lt;&gt;"*",BQ383&lt;&gt;"*",BQ436&lt;&gt;"*"),"Yes (" &amp; JoinAll(", ", MIDForgiving(BQ326,6,LEN(BQ326)-6), MIDForgiving(BQ383,6,LEN(BQ383)-6), MIDForgiving(BQ436,6,LEN(BQ436)-6))&amp;")","*")</f>
        <v>*</v>
      </c>
      <c r="BR735" s="58" t="str">
        <f>IF(OR(BR326&lt;&gt;"*",BR383&lt;&gt;"*",BR436&lt;&gt;"*"),"Yes (" &amp; JoinAll(", ", MIDForgiving(BR326,6,LEN(BR326)-6), MIDForgiving(BR383,6,LEN(BR383)-6), MIDForgiving(BR436,6,LEN(BR436)-6))&amp;")","*")</f>
        <v>*</v>
      </c>
      <c r="BS735" s="58" t="str">
        <f>IF(OR(BS326&lt;&gt;"*",BS383&lt;&gt;"*",BS436&lt;&gt;"*"),"Yes (" &amp; JoinAll(", ", MIDForgiving(BS326,6,LEN(BS326)-6), MIDForgiving(BS383,6,LEN(BS383)-6), MIDForgiving(BS436,6,LEN(BS436)-6))&amp;")","*")</f>
        <v>*</v>
      </c>
      <c r="BT735" s="58" t="str">
        <f>IF(OR(BT326&lt;&gt;"*",BT383&lt;&gt;"*",BT436&lt;&gt;"*"),"Yes (" &amp; JoinAll(", ", MIDForgiving(BT326,6,LEN(BT326)-6), MIDForgiving(BT383,6,LEN(BT383)-6), MIDForgiving(BT436,6,LEN(BT436)-6))&amp;")","*")</f>
        <v>*</v>
      </c>
      <c r="BU735" s="58" t="str">
        <f>IF(OR(BU326&lt;&gt;"*",BU383&lt;&gt;"*",BU436&lt;&gt;"*"),"Yes (" &amp; JoinAll(", ", MIDForgiving(BU326,6,LEN(BU326)-6), MIDForgiving(BU383,6,LEN(BU383)-6), MIDForgiving(BU436,6,LEN(BU436)-6))&amp;")","*")</f>
        <v>*</v>
      </c>
      <c r="BV735" s="58" t="str">
        <f>IF(OR(BV326&lt;&gt;"*",BV383&lt;&gt;"*",BV436&lt;&gt;"*"),"Yes (" &amp; JoinAll(", ", MIDForgiving(BV326,6,LEN(BV326)-6), MIDForgiving(BV383,6,LEN(BV383)-6), MIDForgiving(BV436,6,LEN(BV436)-6))&amp;")","*")</f>
        <v>*</v>
      </c>
      <c r="BW735" s="58" t="str">
        <f>IF(OR(BW326&lt;&gt;"*",BW383&lt;&gt;"*",BW436&lt;&gt;"*"),"Yes (" &amp; JoinAll(", ", MIDForgiving(BW326,6,LEN(BW326)-6), MIDForgiving(BW383,6,LEN(BW383)-6), MIDForgiving(BW436,6,LEN(BW436)-6))&amp;")","*")</f>
        <v>*</v>
      </c>
      <c r="BX735" s="58" t="str">
        <f>IF(OR(BX326&lt;&gt;"*",BX383&lt;&gt;"*",BX436&lt;&gt;"*"),"Yes (" &amp; JoinAll(", ", MIDForgiving(BX326,6,LEN(BX326)-6), MIDForgiving(BX383,6,LEN(BX383)-6), MIDForgiving(BX436,6,LEN(BX436)-6))&amp;")","*")</f>
        <v>*</v>
      </c>
      <c r="BY735" s="58" t="str">
        <f>IF(OR(BY326&lt;&gt;"*",BY383&lt;&gt;"*",BY436&lt;&gt;"*"),"Yes (" &amp; JoinAll(", ", MIDForgiving(BY326,6,LEN(BY326)-6), MIDForgiving(BY383,6,LEN(BY383)-6), MIDForgiving(BY436,6,LEN(BY436)-6))&amp;")","*")</f>
        <v>*</v>
      </c>
      <c r="BZ735" s="58" t="str">
        <f>IF(OR(BZ326&lt;&gt;"*",BZ383&lt;&gt;"*",BZ436&lt;&gt;"*"),"Yes (" &amp; JoinAll(", ", MIDForgiving(BZ326,6,LEN(BZ326)-6), MIDForgiving(BZ383,6,LEN(BZ383)-6), MIDForgiving(BZ436,6,LEN(BZ436)-6))&amp;")","*")</f>
        <v>*</v>
      </c>
      <c r="CA735" s="58" t="str">
        <f>IF(OR(CA326&lt;&gt;"*",CA383&lt;&gt;"*",CA436&lt;&gt;"*"),"Yes (" &amp; JoinAll(", ", MIDForgiving(CA326,6,LEN(CA326)-6), MIDForgiving(CA383,6,LEN(CA383)-6), MIDForgiving(CA436,6,LEN(CA436)-6))&amp;")","*")</f>
        <v>*</v>
      </c>
      <c r="CB735" s="58" t="str">
        <f>IF(OR(CB326&lt;&gt;"*",CB383&lt;&gt;"*",CB436&lt;&gt;"*"),"Yes (" &amp; JoinAll(", ", MIDForgiving(CB326,6,LEN(CB326)-6), MIDForgiving(CB383,6,LEN(CB383)-6), MIDForgiving(CB436,6,LEN(CB436)-6))&amp;")","*")</f>
        <v>*</v>
      </c>
      <c r="CC735" s="58" t="str">
        <f>IF(OR(CC326&lt;&gt;"*",CC383&lt;&gt;"*",CC436&lt;&gt;"*"),"Yes (" &amp; JoinAll(", ", MIDForgiving(CC326,6,LEN(CC326)-6), MIDForgiving(CC383,6,LEN(CC383)-6), MIDForgiving(CC436,6,LEN(CC436)-6))&amp;")","*")</f>
        <v>*</v>
      </c>
      <c r="CD735" s="58" t="str">
        <f>IF(OR(CD326&lt;&gt;"*",CD383&lt;&gt;"*",CD436&lt;&gt;"*"),"Yes (" &amp; JoinAll(", ", MIDForgiving(CD326,6,LEN(CD326)-6), MIDForgiving(CD383,6,LEN(CD383)-6), MIDForgiving(CD436,6,LEN(CD436)-6))&amp;")","*")</f>
        <v>*</v>
      </c>
      <c r="CE735" s="58" t="str">
        <f>IF(OR(CE326&lt;&gt;"*",CE383&lt;&gt;"*",CE436&lt;&gt;"*"),"Yes (" &amp; JoinAll(", ", MIDForgiving(CE326,6,LEN(CE326)-6), MIDForgiving(CE383,6,LEN(CE383)-6), MIDForgiving(CE436,6,LEN(CE436)-6))&amp;")","*")</f>
        <v>*</v>
      </c>
      <c r="CF735" s="58" t="str">
        <f>IF(OR(CF326&lt;&gt;"*",CF383&lt;&gt;"*",CF436&lt;&gt;"*"),"Yes (" &amp; JoinAll(", ", MIDForgiving(CF326,6,LEN(CF326)-6), MIDForgiving(CF383,6,LEN(CF383)-6), MIDForgiving(CF436,6,LEN(CF436)-6))&amp;")","*")</f>
        <v>*</v>
      </c>
      <c r="CG735" s="58" t="str">
        <f>IF(OR(CG326&lt;&gt;"*",CG383&lt;&gt;"*",CG436&lt;&gt;"*"),"Yes (" &amp; JoinAll(", ", MIDForgiving(CG326,6,LEN(CG326)-6), MIDForgiving(CG383,6,LEN(CG383)-6), MIDForgiving(CG436,6,LEN(CG436)-6))&amp;")","*")</f>
        <v>*</v>
      </c>
      <c r="CH735" s="58" t="str">
        <f>IF(OR(CH326&lt;&gt;"*",CH383&lt;&gt;"*",CH436&lt;&gt;"*"),"Yes (" &amp; JoinAll(", ", MIDForgiving(CH326,6,LEN(CH326)-6), MIDForgiving(CH383,6,LEN(CH383)-6), MIDForgiving(CH436,6,LEN(CH436)-6))&amp;")","*")</f>
        <v>*</v>
      </c>
      <c r="CI735" s="58" t="str">
        <f>IF(OR(CI326&lt;&gt;"*",CI383&lt;&gt;"*",CI436&lt;&gt;"*"),"Yes (" &amp; JoinAll(", ", MIDForgiving(CI326,6,LEN(CI326)-6), MIDForgiving(CI383,6,LEN(CI383)-6), MIDForgiving(CI436,6,LEN(CI436)-6))&amp;")","*")</f>
        <v>*</v>
      </c>
      <c r="CJ735" s="58" t="str">
        <f>IF(OR(CJ326&lt;&gt;"*",CJ383&lt;&gt;"*",CJ436&lt;&gt;"*"),"Yes (" &amp; JoinAll(", ", MIDForgiving(CJ326,6,LEN(CJ326)-6), MIDForgiving(CJ383,6,LEN(CJ383)-6), MIDForgiving(CJ436,6,LEN(CJ436)-6))&amp;")","*")</f>
        <v>*</v>
      </c>
      <c r="CK735" s="58" t="str">
        <f>IF(OR(CK326&lt;&gt;"*",CK383&lt;&gt;"*",CK436&lt;&gt;"*"),"Yes (" &amp; JoinAll(", ", MIDForgiving(CK326,6,LEN(CK326)-6), MIDForgiving(CK383,6,LEN(CK383)-6), MIDForgiving(CK436,6,LEN(CK436)-6))&amp;")","*")</f>
        <v>*</v>
      </c>
      <c r="CL735" s="58" t="str">
        <f>IF(OR(CL326&lt;&gt;"*",CL383&lt;&gt;"*",CL436&lt;&gt;"*"),"Yes (" &amp; JoinAll(", ", MIDForgiving(CL326,6,LEN(CL326)-6), MIDForgiving(CL383,6,LEN(CL383)-6), MIDForgiving(CL436,6,LEN(CL436)-6))&amp;")","*")</f>
        <v>*</v>
      </c>
      <c r="CM735" s="58" t="str">
        <f>IF(OR(CM326&lt;&gt;"*",CM383&lt;&gt;"*",CM436&lt;&gt;"*"),"Yes (" &amp; JoinAll(", ", MIDForgiving(CM326,6,LEN(CM326)-6), MIDForgiving(CM383,6,LEN(CM383)-6), MIDForgiving(CM436,6,LEN(CM436)-6))&amp;")","*")</f>
        <v>*</v>
      </c>
      <c r="CN735" s="58" t="str">
        <f>IF(OR(CN326&lt;&gt;"*",CN383&lt;&gt;"*",CN436&lt;&gt;"*"),"Yes (" &amp; JoinAll(", ", MIDForgiving(CN326,6,LEN(CN326)-6), MIDForgiving(CN383,6,LEN(CN383)-6), MIDForgiving(CN436,6,LEN(CN436)-6))&amp;")","*")</f>
        <v>*</v>
      </c>
      <c r="CO735" s="58" t="str">
        <f>IF(OR(CO326&lt;&gt;"*",CO383&lt;&gt;"*",CO436&lt;&gt;"*"),"Yes (" &amp; JoinAll(", ", MIDForgiving(CO326,6,LEN(CO326)-6), MIDForgiving(CO383,6,LEN(CO383)-6), MIDForgiving(CO436,6,LEN(CO436)-6))&amp;")","*")</f>
        <v>*</v>
      </c>
      <c r="CP735" s="58" t="str">
        <f>IF(OR(CP326&lt;&gt;"*",CP383&lt;&gt;"*",CP436&lt;&gt;"*"),"Yes (" &amp; JoinAll(", ", MIDForgiving(CP326,6,LEN(CP326)-6), MIDForgiving(CP383,6,LEN(CP383)-6), MIDForgiving(CP436,6,LEN(CP436)-6))&amp;")","*")</f>
        <v>*</v>
      </c>
      <c r="CQ735" s="58" t="str">
        <f>IF(OR(CQ326&lt;&gt;"*",CQ383&lt;&gt;"*",CQ436&lt;&gt;"*"),"Yes (" &amp; JoinAll(", ", MIDForgiving(CQ326,6,LEN(CQ326)-6), MIDForgiving(CQ383,6,LEN(CQ383)-6), MIDForgiving(CQ436,6,LEN(CQ436)-6))&amp;")","*")</f>
        <v>*</v>
      </c>
      <c r="CR735" s="58" t="str">
        <f>IF(OR(CR326&lt;&gt;"*",CR383&lt;&gt;"*",CR436&lt;&gt;"*"),"Yes (" &amp; JoinAll(", ", MIDForgiving(CR326,6,LEN(CR326)-6), MIDForgiving(CR383,6,LEN(CR383)-6), MIDForgiving(CR436,6,LEN(CR436)-6))&amp;")","*")</f>
        <v>*</v>
      </c>
      <c r="CS735" s="58" t="str">
        <f>IF(OR(CS326&lt;&gt;"*",CS383&lt;&gt;"*",CS436&lt;&gt;"*"),"Yes (" &amp; JoinAll(", ", MIDForgiving(CS326,6,LEN(CS326)-6), MIDForgiving(CS383,6,LEN(CS383)-6), MIDForgiving(CS436,6,LEN(CS436)-6))&amp;")","*")</f>
        <v>*</v>
      </c>
      <c r="CT735" s="58" t="str">
        <f>IF(OR(CT326&lt;&gt;"*",CT383&lt;&gt;"*",CT436&lt;&gt;"*"),"Yes (" &amp; JoinAll(", ", MIDForgiving(CT326,6,LEN(CT326)-6), MIDForgiving(CT383,6,LEN(CT383)-6), MIDForgiving(CT436,6,LEN(CT436)-6))&amp;")","*")</f>
        <v>*</v>
      </c>
      <c r="CU735" s="58" t="str">
        <f>IF(OR(CU326&lt;&gt;"*",CU383&lt;&gt;"*",CU436&lt;&gt;"*"),"Yes (" &amp; JoinAll(", ", MIDForgiving(CU326,6,LEN(CU326)-6), MIDForgiving(CU383,6,LEN(CU383)-6), MIDForgiving(CU436,6,LEN(CU436)-6))&amp;")","*")</f>
        <v>*</v>
      </c>
      <c r="CV735" s="58" t="str">
        <f>IF(OR(CV326&lt;&gt;"*",CV383&lt;&gt;"*",CV436&lt;&gt;"*"),"Yes (" &amp; JoinAll(", ", MIDForgiving(CV326,6,LEN(CV326)-6), MIDForgiving(CV383,6,LEN(CV383)-6), MIDForgiving(CV436,6,LEN(CV436)-6))&amp;")","*")</f>
        <v>*</v>
      </c>
      <c r="CW735" s="58" t="str">
        <f>IF(OR(CW326&lt;&gt;"*",CW383&lt;&gt;"*",CW436&lt;&gt;"*"),"Yes (" &amp; JoinAll(", ", MIDForgiving(CW326,6,LEN(CW326)-6), MIDForgiving(CW383,6,LEN(CW383)-6), MIDForgiving(CW436,6,LEN(CW436)-6))&amp;")","*")</f>
        <v>*</v>
      </c>
      <c r="CX735" s="58" t="str">
        <f>IF(OR(CX326&lt;&gt;"*",CX383&lt;&gt;"*",CX436&lt;&gt;"*"),"Yes (" &amp; JoinAll(", ", MIDForgiving(CX326,6,LEN(CX326)-6), MIDForgiving(CX383,6,LEN(CX383)-6), MIDForgiving(CX436,6,LEN(CX436)-6))&amp;")","*")</f>
        <v>*</v>
      </c>
      <c r="CY735" s="58" t="str">
        <f>IF(OR(CY326&lt;&gt;"*",CY383&lt;&gt;"*",CY436&lt;&gt;"*"),"Yes (" &amp; JoinAll(", ", MIDForgiving(CY326,6,LEN(CY326)-6), MIDForgiving(CY383,6,LEN(CY383)-6), MIDForgiving(CY436,6,LEN(CY436)-6))&amp;")","*")</f>
        <v>*</v>
      </c>
      <c r="CZ735" s="58" t="str">
        <f>IF(OR(CZ326&lt;&gt;"*",CZ383&lt;&gt;"*",CZ436&lt;&gt;"*"),"Yes (" &amp; JoinAll(", ", MIDForgiving(CZ326,6,LEN(CZ326)-6), MIDForgiving(CZ383,6,LEN(CZ383)-6), MIDForgiving(CZ436,6,LEN(CZ436)-6))&amp;")","*")</f>
        <v>*</v>
      </c>
      <c r="DA735" s="58" t="str">
        <f>IF(OR(DA326&lt;&gt;"*",DA383&lt;&gt;"*",DA436&lt;&gt;"*"),"Yes (" &amp; JoinAll(", ", MIDForgiving(DA326,6,LEN(DA326)-6), MIDForgiving(DA383,6,LEN(DA383)-6), MIDForgiving(DA436,6,LEN(DA436)-6))&amp;")","*")</f>
        <v>*</v>
      </c>
      <c r="DB735" s="58" t="str">
        <f>IF(OR(DB326&lt;&gt;"*",DB383&lt;&gt;"*",DB436&lt;&gt;"*"),"Yes (" &amp; JoinAll(", ", MIDForgiving(DB326,6,LEN(DB326)-6), MIDForgiving(DB383,6,LEN(DB383)-6), MIDForgiving(DB436,6,LEN(DB436)-6))&amp;")","*")</f>
        <v>*</v>
      </c>
      <c r="DC735" s="58" t="str">
        <f>IF(OR(DC326&lt;&gt;"*",DC383&lt;&gt;"*",DC436&lt;&gt;"*"),"Yes (" &amp; JoinAll(", ", MIDForgiving(DC326,6,LEN(DC326)-6), MIDForgiving(DC383,6,LEN(DC383)-6), MIDForgiving(DC436,6,LEN(DC436)-6))&amp;")","*")</f>
        <v>*</v>
      </c>
      <c r="DD735" s="58" t="str">
        <f>IF(OR(DD326&lt;&gt;"*",DD383&lt;&gt;"*",DD436&lt;&gt;"*"),"Yes (" &amp; JoinAll(", ", MIDForgiving(DD326,6,LEN(DD326)-6), MIDForgiving(DD383,6,LEN(DD383)-6), MIDForgiving(DD436,6,LEN(DD436)-6))&amp;")","*")</f>
        <v>*</v>
      </c>
      <c r="DE735" s="58" t="str">
        <f>IF(OR(DE326&lt;&gt;"*",DE383&lt;&gt;"*",DE436&lt;&gt;"*"),"Yes (" &amp; JoinAll(", ", MIDForgiving(DE326,6,LEN(DE326)-6), MIDForgiving(DE383,6,LEN(DE383)-6), MIDForgiving(DE436,6,LEN(DE436)-6))&amp;")","*")</f>
        <v>*</v>
      </c>
      <c r="DF735" s="58" t="str">
        <f>IF(OR(DF326&lt;&gt;"*",DF383&lt;&gt;"*",DF436&lt;&gt;"*"),"Yes (" &amp; JoinAll(", ", MIDForgiving(DF326,6,LEN(DF326)-6), MIDForgiving(DF383,6,LEN(DF383)-6), MIDForgiving(DF436,6,LEN(DF436)-6))&amp;")","*")</f>
        <v>*</v>
      </c>
      <c r="DG735" s="58" t="str">
        <f>IF(OR(DG326&lt;&gt;"*",DG383&lt;&gt;"*",DG436&lt;&gt;"*"),"Yes (" &amp; JoinAll(", ", MIDForgiving(DG326,6,LEN(DG326)-6), MIDForgiving(DG383,6,LEN(DG383)-6), MIDForgiving(DG436,6,LEN(DG436)-6))&amp;")","*")</f>
        <v>*</v>
      </c>
      <c r="DH735" s="58" t="str">
        <f>IF(OR(DH326&lt;&gt;"*",DH383&lt;&gt;"*",DH436&lt;&gt;"*"),"Yes (" &amp; JoinAll(", ", MIDForgiving(DH326,6,LEN(DH326)-6), MIDForgiving(DH383,6,LEN(DH383)-6), MIDForgiving(DH436,6,LEN(DH436)-6))&amp;")","*")</f>
        <v>*</v>
      </c>
      <c r="DI735" s="58" t="str">
        <f>IF(OR(DI326&lt;&gt;"*",DI383&lt;&gt;"*",DI436&lt;&gt;"*"),"Yes (" &amp; JoinAll(", ", MIDForgiving(DI326,6,LEN(DI326)-6), MIDForgiving(DI383,6,LEN(DI383)-6), MIDForgiving(DI436,6,LEN(DI436)-6))&amp;")","*")</f>
        <v>*</v>
      </c>
      <c r="DJ735" s="58" t="str">
        <f>IF(OR(DJ326&lt;&gt;"*",DJ383&lt;&gt;"*",DJ436&lt;&gt;"*"),"Yes (" &amp; JoinAll(", ", MIDForgiving(DJ326,6,LEN(DJ326)-6), MIDForgiving(DJ383,6,LEN(DJ383)-6), MIDForgiving(DJ436,6,LEN(DJ436)-6))&amp;")","*")</f>
        <v>*</v>
      </c>
      <c r="DK735" s="58" t="str">
        <f>IF(OR(DK326&lt;&gt;"*",DK383&lt;&gt;"*",DK436&lt;&gt;"*"),"Yes (" &amp; JoinAll(", ", MIDForgiving(DK326,6,LEN(DK326)-6), MIDForgiving(DK383,6,LEN(DK383)-6), MIDForgiving(DK436,6,LEN(DK436)-6))&amp;")","*")</f>
        <v>*</v>
      </c>
      <c r="DL735" s="58" t="str">
        <f>IF(OR(DL326&lt;&gt;"*",DL383&lt;&gt;"*",DL436&lt;&gt;"*"),"Yes (" &amp; JoinAll(", ", MIDForgiving(DL326,6,LEN(DL326)-6), MIDForgiving(DL383,6,LEN(DL383)-6), MIDForgiving(DL436,6,LEN(DL436)-6))&amp;")","*")</f>
        <v>*</v>
      </c>
      <c r="DM735" s="58" t="str">
        <f>IF(OR(DM326&lt;&gt;"*",DM383&lt;&gt;"*",DM436&lt;&gt;"*"),"Yes (" &amp; JoinAll(", ", MIDForgiving(DM326,6,LEN(DM326)-6), MIDForgiving(DM383,6,LEN(DM383)-6), MIDForgiving(DM436,6,LEN(DM436)-6))&amp;")","*")</f>
        <v>*</v>
      </c>
      <c r="DN735" s="58" t="str">
        <f>IF(OR(DN326&lt;&gt;"*",DN383&lt;&gt;"*",DN436&lt;&gt;"*"),"Yes (" &amp; JoinAll(", ", MIDForgiving(DN326,6,LEN(DN326)-6), MIDForgiving(DN383,6,LEN(DN383)-6), MIDForgiving(DN436,6,LEN(DN436)-6))&amp;")","*")</f>
        <v>*</v>
      </c>
      <c r="DO735" s="58" t="str">
        <f>IF(OR(DO326&lt;&gt;"*",DO383&lt;&gt;"*",DO436&lt;&gt;"*"),"Yes (" &amp; JoinAll(", ", MIDForgiving(DO326,6,LEN(DO326)-6), MIDForgiving(DO383,6,LEN(DO383)-6), MIDForgiving(DO436,6,LEN(DO436)-6))&amp;")","*")</f>
        <v>*</v>
      </c>
      <c r="DP735" s="58" t="str">
        <f>IF(OR(DP326&lt;&gt;"*",DP383&lt;&gt;"*",DP436&lt;&gt;"*"),"Yes (" &amp; JoinAll(", ", MIDForgiving(DP326,6,LEN(DP326)-6), MIDForgiving(DP383,6,LEN(DP383)-6), MIDForgiving(DP436,6,LEN(DP436)-6))&amp;")","*")</f>
        <v>*</v>
      </c>
      <c r="DQ735" s="58" t="str">
        <f>IF(OR(DQ326&lt;&gt;"*",DQ383&lt;&gt;"*",DQ436&lt;&gt;"*"),"Yes (" &amp; JoinAll(", ", MIDForgiving(DQ326,6,LEN(DQ326)-6), MIDForgiving(DQ383,6,LEN(DQ383)-6), MIDForgiving(DQ436,6,LEN(DQ436)-6))&amp;")","*")</f>
        <v>*</v>
      </c>
      <c r="DR735" s="58" t="str">
        <f>IF(OR(DR326&lt;&gt;"*",DR383&lt;&gt;"*",DR436&lt;&gt;"*"),"Yes (" &amp; JoinAll(", ", MIDForgiving(DR326,6,LEN(DR326)-6), MIDForgiving(DR383,6,LEN(DR383)-6), MIDForgiving(DR436,6,LEN(DR436)-6))&amp;")","*")</f>
        <v>*</v>
      </c>
      <c r="DS735" s="58" t="str">
        <f>IF(OR(DS326&lt;&gt;"*",DS383&lt;&gt;"*",DS436&lt;&gt;"*"),"Yes (" &amp; JoinAll(", ", MIDForgiving(DS326,6,LEN(DS326)-6), MIDForgiving(DS383,6,LEN(DS383)-6), MIDForgiving(DS436,6,LEN(DS436)-6))&amp;")","*")</f>
        <v>*</v>
      </c>
      <c r="DT735" s="58" t="str">
        <f>IF(OR(DT326&lt;&gt;"*",DT383&lt;&gt;"*",DT436&lt;&gt;"*"),"Yes (" &amp; JoinAll(", ", MIDForgiving(DT326,6,LEN(DT326)-6), MIDForgiving(DT383,6,LEN(DT383)-6), MIDForgiving(DT436,6,LEN(DT436)-6))&amp;")","*")</f>
        <v>*</v>
      </c>
      <c r="DU735" s="58" t="str">
        <f>IF(OR(DU326&lt;&gt;"*",DU383&lt;&gt;"*",DU436&lt;&gt;"*"),"Yes (" &amp; JoinAll(", ", MIDForgiving(DU326,6,LEN(DU326)-6), MIDForgiving(DU383,6,LEN(DU383)-6), MIDForgiving(DU436,6,LEN(DU436)-6))&amp;")","*")</f>
        <v>*</v>
      </c>
      <c r="DV735" s="58" t="str">
        <f>IF(OR(DV326&lt;&gt;"*",DV383&lt;&gt;"*",DV436&lt;&gt;"*"),"Yes (" &amp; JoinAll(", ", MIDForgiving(DV326,6,LEN(DV326)-6), MIDForgiving(DV383,6,LEN(DV383)-6), MIDForgiving(DV436,6,LEN(DV436)-6))&amp;")","*")</f>
        <v>*</v>
      </c>
      <c r="DW735" s="58" t="str">
        <f>IF(OR(DW326&lt;&gt;"*",DW383&lt;&gt;"*",DW436&lt;&gt;"*"),"Yes (" &amp; JoinAll(", ", MIDForgiving(DW326,6,LEN(DW326)-6), MIDForgiving(DW383,6,LEN(DW383)-6), MIDForgiving(DW436,6,LEN(DW436)-6))&amp;")","*")</f>
        <v>*</v>
      </c>
      <c r="DX735" s="58" t="str">
        <f>IF(OR(DX326&lt;&gt;"*",DX383&lt;&gt;"*",DX436&lt;&gt;"*"),"Yes (" &amp; JoinAll(", ", MIDForgiving(DX326,6,LEN(DX326)-6), MIDForgiving(DX383,6,LEN(DX383)-6), MIDForgiving(DX436,6,LEN(DX436)-6))&amp;")","*")</f>
        <v>*</v>
      </c>
      <c r="DY735" s="58" t="str">
        <f>IF(OR(DY326&lt;&gt;"*",DY383&lt;&gt;"*",DY436&lt;&gt;"*"),"Yes (" &amp; JoinAll(", ", MIDForgiving(DY326,6,LEN(DY326)-6), MIDForgiving(DY383,6,LEN(DY383)-6), MIDForgiving(DY436,6,LEN(DY436)-6))&amp;")","*")</f>
        <v>*</v>
      </c>
      <c r="DZ735" s="58" t="str">
        <f>IF(OR(DZ326&lt;&gt;"*",DZ383&lt;&gt;"*",DZ436&lt;&gt;"*"),"Yes (" &amp; JoinAll(", ", MIDForgiving(DZ326,6,LEN(DZ326)-6), MIDForgiving(DZ383,6,LEN(DZ383)-6), MIDForgiving(DZ436,6,LEN(DZ436)-6))&amp;")","*")</f>
        <v>*</v>
      </c>
      <c r="EA735" s="58" t="str">
        <f>IF(OR(EA326&lt;&gt;"*",EA383&lt;&gt;"*",EA436&lt;&gt;"*"),"Yes (" &amp; JoinAll(", ", MIDForgiving(EA326,6,LEN(EA326)-6), MIDForgiving(EA383,6,LEN(EA383)-6), MIDForgiving(EA436,6,LEN(EA436)-6))&amp;")","*")</f>
        <v>*</v>
      </c>
      <c r="EB735" s="58" t="str">
        <f>IF(OR(EB326&lt;&gt;"*",EB383&lt;&gt;"*",EB436&lt;&gt;"*"),"Yes (" &amp; JoinAll(", ", MIDForgiving(EB326,6,LEN(EB326)-6), MIDForgiving(EB383,6,LEN(EB383)-6), MIDForgiving(EB436,6,LEN(EB436)-6))&amp;")","*")</f>
        <v>*</v>
      </c>
      <c r="EC735" s="58" t="str">
        <f>IF(OR(EC326&lt;&gt;"*",EC383&lt;&gt;"*",EC436&lt;&gt;"*"),"Yes (" &amp; JoinAll(", ", MIDForgiving(EC326,6,LEN(EC326)-6), MIDForgiving(EC383,6,LEN(EC383)-6), MIDForgiving(EC436,6,LEN(EC436)-6))&amp;")","*")</f>
        <v>*</v>
      </c>
      <c r="ED735" s="58" t="str">
        <f>IF(OR(ED326&lt;&gt;"*",ED383&lt;&gt;"*",ED436&lt;&gt;"*"),"Yes (" &amp; JoinAll(", ", MIDForgiving(ED326,6,LEN(ED326)-6), MIDForgiving(ED383,6,LEN(ED383)-6), MIDForgiving(ED436,6,LEN(ED436)-6))&amp;")","*")</f>
        <v>*</v>
      </c>
      <c r="EE735" s="58" t="str">
        <f>IF(OR(EE326&lt;&gt;"*",EE383&lt;&gt;"*",EE436&lt;&gt;"*"),"Yes (" &amp; JoinAll(", ", MIDForgiving(EE326,6,LEN(EE326)-6), MIDForgiving(EE383,6,LEN(EE383)-6), MIDForgiving(EE436,6,LEN(EE436)-6))&amp;")","*")</f>
        <v>*</v>
      </c>
      <c r="EF735" s="58" t="str">
        <f>IF(OR(EF326&lt;&gt;"*",EF383&lt;&gt;"*",EF436&lt;&gt;"*"),"Yes (" &amp; JoinAll(", ", MIDForgiving(EF326,6,LEN(EF326)-6), MIDForgiving(EF383,6,LEN(EF383)-6), MIDForgiving(EF436,6,LEN(EF436)-6))&amp;")","*")</f>
        <v>*</v>
      </c>
      <c r="EG735" s="58" t="str">
        <f>IF(OR(EG326&lt;&gt;"*",EG383&lt;&gt;"*",EG436&lt;&gt;"*"),"Yes (" &amp; JoinAll(", ", MIDForgiving(EG326,6,LEN(EG326)-6), MIDForgiving(EG383,6,LEN(EG383)-6), MIDForgiving(EG436,6,LEN(EG436)-6))&amp;")","*")</f>
        <v>*</v>
      </c>
      <c r="EH735" s="58" t="str">
        <f>IF(OR(EH326&lt;&gt;"*",EH383&lt;&gt;"*",EH436&lt;&gt;"*"),"Yes (" &amp; JoinAll(", ", MIDForgiving(EH326,6,LEN(EH326)-6), MIDForgiving(EH383,6,LEN(EH383)-6), MIDForgiving(EH436,6,LEN(EH436)-6))&amp;")","*")</f>
        <v>*</v>
      </c>
      <c r="EI735" s="58" t="str">
        <f>IF(OR(EI326&lt;&gt;"*",EI383&lt;&gt;"*",EI436&lt;&gt;"*"),"Yes (" &amp; JoinAll(", ", MIDForgiving(EI326,6,LEN(EI326)-6), MIDForgiving(EI383,6,LEN(EI383)-6), MIDForgiving(EI436,6,LEN(EI436)-6))&amp;")","*")</f>
        <v>*</v>
      </c>
      <c r="EJ735" s="58" t="str">
        <f>IF(OR(EJ326&lt;&gt;"*",EJ383&lt;&gt;"*",EJ436&lt;&gt;"*"),"Yes (" &amp; JoinAll(", ", MIDForgiving(EJ326,6,LEN(EJ326)-6), MIDForgiving(EJ383,6,LEN(EJ383)-6), MIDForgiving(EJ436,6,LEN(EJ436)-6))&amp;")","*")</f>
        <v>*</v>
      </c>
      <c r="EK735" s="58" t="str">
        <f>IF(OR(EK326&lt;&gt;"*",EK383&lt;&gt;"*",EK436&lt;&gt;"*"),"Yes (" &amp; JoinAll(", ", MIDForgiving(EK326,6,LEN(EK326)-6), MIDForgiving(EK383,6,LEN(EK383)-6), MIDForgiving(EK436,6,LEN(EK436)-6))&amp;")","*")</f>
        <v>*</v>
      </c>
      <c r="EL735" s="109"/>
      <c r="EM735" s="109"/>
    </row>
    <row r="736" spans="1:143" s="58" customFormat="1" ht="12.75" customHeight="1" x14ac:dyDescent="0.25">
      <c r="A736" s="5"/>
      <c r="B736" s="96"/>
      <c r="C736" s="96"/>
      <c r="D736" s="96"/>
      <c r="E736" s="96"/>
      <c r="F736" s="96" t="s">
        <v>3541</v>
      </c>
      <c r="G736" s="4" t="s">
        <v>424</v>
      </c>
      <c r="H736" s="18" t="s">
        <v>5</v>
      </c>
      <c r="I736" s="18"/>
      <c r="J736" s="58" t="str">
        <f>IF(OR(J327&lt;&gt;"*",J384&lt;&gt;"*",J437&lt;&gt;"*"),"Yes (" &amp; JoinAll(", ", MIDForgiving(J327,6,LEN(J327)-6), MIDForgiving(J384,6,LEN(J384)-6), MIDForgiving(J437,6,LEN(J437)-6))&amp;")","*")</f>
        <v>*</v>
      </c>
      <c r="K736" s="58" t="str">
        <f>IF(OR(K327&lt;&gt;"*",K384&lt;&gt;"*",K437&lt;&gt;"*"),"Yes (" &amp; JoinAll(", ", MIDForgiving(K327,6,LEN(K327)-6), MIDForgiving(K384,6,LEN(K384)-6), MIDForgiving(K437,6,LEN(K437)-6))&amp;")","*")</f>
        <v>*</v>
      </c>
      <c r="L736" s="58" t="str">
        <f>IF(OR(L327&lt;&gt;"*",L384&lt;&gt;"*",L437&lt;&gt;"*"),"Yes (" &amp; JoinAll(", ", MIDForgiving(L327,6,LEN(L327)-6), MIDForgiving(L384,6,LEN(L384)-6), MIDForgiving(L437,6,LEN(L437)-6))&amp;")","*")</f>
        <v>*</v>
      </c>
      <c r="M736" s="58" t="str">
        <f>IF(OR(M327&lt;&gt;"*",M384&lt;&gt;"*",M437&lt;&gt;"*"),"Yes (" &amp; JoinAll(", ", MIDForgiving(M327,6,LEN(M327)-6), MIDForgiving(M384,6,LEN(M384)-6), MIDForgiving(M437,6,LEN(M437)-6))&amp;")","*")</f>
        <v>*</v>
      </c>
      <c r="N736" s="58" t="str">
        <f>IF(OR(N327&lt;&gt;"*",N384&lt;&gt;"*",N437&lt;&gt;"*"),"Yes (" &amp; JoinAll(", ", MIDForgiving(N327,6,LEN(N327)-6), MIDForgiving(N384,6,LEN(N384)-6), MIDForgiving(N437,6,LEN(N437)-6))&amp;")","*")</f>
        <v>*</v>
      </c>
      <c r="O736" s="58" t="str">
        <f>IF(OR(O327&lt;&gt;"*",O384&lt;&gt;"*",O437&lt;&gt;"*"),"Yes (" &amp; JoinAll(", ", MIDForgiving(O327,6,LEN(O327)-6), MIDForgiving(O384,6,LEN(O384)-6), MIDForgiving(O437,6,LEN(O437)-6))&amp;")","*")</f>
        <v>*</v>
      </c>
      <c r="P736" s="58" t="str">
        <f>IF(OR(P327&lt;&gt;"*",P384&lt;&gt;"*",P437&lt;&gt;"*"),"Yes (" &amp; JoinAll(", ", MIDForgiving(P327,6,LEN(P327)-6), MIDForgiving(P384,6,LEN(P384)-6), MIDForgiving(P437,6,LEN(P437)-6))&amp;")","*")</f>
        <v>*</v>
      </c>
      <c r="Q736" s="58" t="str">
        <f>IF(OR(Q327&lt;&gt;"*",Q384&lt;&gt;"*",Q437&lt;&gt;"*"),"Yes (" &amp; JoinAll(", ", MIDForgiving(Q327,6,LEN(Q327)-6), MIDForgiving(Q384,6,LEN(Q384)-6), MIDForgiving(Q437,6,LEN(Q437)-6))&amp;")","*")</f>
        <v>*</v>
      </c>
      <c r="R736" s="58" t="str">
        <f>IF(OR(R327&lt;&gt;"*",R384&lt;&gt;"*",R437&lt;&gt;"*"),"Yes (" &amp; JoinAll(", ", MIDForgiving(R327,6,LEN(R327)-6), MIDForgiving(R384,6,LEN(R384)-6), MIDForgiving(R437,6,LEN(R437)-6))&amp;")","*")</f>
        <v>*</v>
      </c>
      <c r="S736" s="58" t="str">
        <f>IF(OR(S327&lt;&gt;"*",S384&lt;&gt;"*",S437&lt;&gt;"*"),"Yes (" &amp; JoinAll(", ", MIDForgiving(S327,6,LEN(S327)-6), MIDForgiving(S384,6,LEN(S384)-6), MIDForgiving(S437,6,LEN(S437)-6))&amp;")","*")</f>
        <v>*</v>
      </c>
      <c r="T736" s="58" t="str">
        <f>IF(OR(T327&lt;&gt;"*",T384&lt;&gt;"*",T437&lt;&gt;"*"),"Yes (" &amp; JoinAll(", ", MIDForgiving(T327,6,LEN(T327)-6), MIDForgiving(T384,6,LEN(T384)-6), MIDForgiving(T437,6,LEN(T437)-6))&amp;")","*")</f>
        <v>*</v>
      </c>
      <c r="U736" s="58" t="str">
        <f>IF(OR(U327&lt;&gt;"*",U384&lt;&gt;"*",U437&lt;&gt;"*"),"Yes (" &amp; JoinAll(", ", MIDForgiving(U327,6,LEN(U327)-6), MIDForgiving(U384,6,LEN(U384)-6), MIDForgiving(U437,6,LEN(U437)-6))&amp;")","*")</f>
        <v>*</v>
      </c>
      <c r="V736" s="58" t="str">
        <f>IF(OR(V327&lt;&gt;"*",V384&lt;&gt;"*",V437&lt;&gt;"*"),"Yes (" &amp; JoinAll(", ", MIDForgiving(V327,6,LEN(V327)-6), MIDForgiving(V384,6,LEN(V384)-6), MIDForgiving(V437,6,LEN(V437)-6))&amp;")","*")</f>
        <v>*</v>
      </c>
      <c r="W736" s="58" t="str">
        <f>IF(OR(W327&lt;&gt;"*",W384&lt;&gt;"*",W437&lt;&gt;"*"),"Yes (" &amp; JoinAll(", ", MIDForgiving(W327,6,LEN(W327)-6), MIDForgiving(W384,6,LEN(W384)-6), MIDForgiving(W437,6,LEN(W437)-6))&amp;")","*")</f>
        <v>*</v>
      </c>
      <c r="X736" s="58" t="str">
        <f>IF(OR(X327&lt;&gt;"*",X384&lt;&gt;"*",X437&lt;&gt;"*"),"Yes (" &amp; JoinAll(", ", MIDForgiving(X327,6,LEN(X327)-6), MIDForgiving(X384,6,LEN(X384)-6), MIDForgiving(X437,6,LEN(X437)-6))&amp;")","*")</f>
        <v>*</v>
      </c>
      <c r="Y736" s="58" t="str">
        <f>IF(OR(Y327&lt;&gt;"*",Y384&lt;&gt;"*",Y437&lt;&gt;"*"),"Yes (" &amp; JoinAll(", ", MIDForgiving(Y327,6,LEN(Y327)-6), MIDForgiving(Y384,6,LEN(Y384)-6), MIDForgiving(Y437,6,LEN(Y437)-6))&amp;")","*")</f>
        <v>*</v>
      </c>
      <c r="Z736" s="58" t="str">
        <f>IF(OR(Z327&lt;&gt;"*",Z384&lt;&gt;"*",Z437&lt;&gt;"*"),"Yes (" &amp; JoinAll(", ", MIDForgiving(Z327,6,LEN(Z327)-6), MIDForgiving(Z384,6,LEN(Z384)-6), MIDForgiving(Z437,6,LEN(Z437)-6))&amp;")","*")</f>
        <v>*</v>
      </c>
      <c r="AA736" s="58" t="str">
        <f>IF(OR(AA327&lt;&gt;"*",AA384&lt;&gt;"*",AA437&lt;&gt;"*"),"Yes (" &amp; JoinAll(", ", MIDForgiving(AA327,6,LEN(AA327)-6), MIDForgiving(AA384,6,LEN(AA384)-6), MIDForgiving(AA437,6,LEN(AA437)-6))&amp;")","*")</f>
        <v>*</v>
      </c>
      <c r="AB736" s="58" t="str">
        <f>IF(OR(AB327&lt;&gt;"*",AB384&lt;&gt;"*",AB437&lt;&gt;"*"),"Yes (" &amp; JoinAll(", ", MIDForgiving(AB327,6,LEN(AB327)-6), MIDForgiving(AB384,6,LEN(AB384)-6), MIDForgiving(AB437,6,LEN(AB437)-6))&amp;")","*")</f>
        <v>*</v>
      </c>
      <c r="AC736" s="58" t="str">
        <f>IF(OR(AC327&lt;&gt;"*",AC384&lt;&gt;"*",AC437&lt;&gt;"*"),"Yes (" &amp; JoinAll(", ", MIDForgiving(AC327,6,LEN(AC327)-6), MIDForgiving(AC384,6,LEN(AC384)-6), MIDForgiving(AC437,6,LEN(AC437)-6))&amp;")","*")</f>
        <v>*</v>
      </c>
      <c r="AD736" s="58" t="str">
        <f>IF(OR(AD327&lt;&gt;"*",AD384&lt;&gt;"*",AD437&lt;&gt;"*"),"Yes (" &amp; JoinAll(", ", MIDForgiving(AD327,6,LEN(AD327)-6), MIDForgiving(AD384,6,LEN(AD384)-6), MIDForgiving(AD437,6,LEN(AD437)-6))&amp;")","*")</f>
        <v>*</v>
      </c>
      <c r="AE736" s="58" t="str">
        <f>IF(OR(AE327&lt;&gt;"*",AE384&lt;&gt;"*",AE437&lt;&gt;"*"),"Yes (" &amp; JoinAll(", ", MIDForgiving(AE327,6,LEN(AE327)-6), MIDForgiving(AE384,6,LEN(AE384)-6), MIDForgiving(AE437,6,LEN(AE437)-6))&amp;")","*")</f>
        <v>*</v>
      </c>
      <c r="AF736" s="58" t="str">
        <f>IF(OR(AF327&lt;&gt;"*",AF384&lt;&gt;"*",AF437&lt;&gt;"*"),"Yes (" &amp; JoinAll(", ", MIDForgiving(AF327,6,LEN(AF327)-6), MIDForgiving(AF384,6,LEN(AF384)-6), MIDForgiving(AF437,6,LEN(AF437)-6))&amp;")","*")</f>
        <v>*</v>
      </c>
      <c r="AG736" s="58" t="str">
        <f>IF(OR(AG327&lt;&gt;"*",AG384&lt;&gt;"*",AG437&lt;&gt;"*"),"Yes (" &amp; JoinAll(", ", MIDForgiving(AG327,6,LEN(AG327)-6), MIDForgiving(AG384,6,LEN(AG384)-6), MIDForgiving(AG437,6,LEN(AG437)-6))&amp;")","*")</f>
        <v>*</v>
      </c>
      <c r="AH736" s="58" t="str">
        <f>IF(OR(AH327&lt;&gt;"*",AH384&lt;&gt;"*",AH437&lt;&gt;"*"),"Yes (" &amp; JoinAll(", ", MIDForgiving(AH327,6,LEN(AH327)-6), MIDForgiving(AH384,6,LEN(AH384)-6), MIDForgiving(AH437,6,LEN(AH437)-6))&amp;")","*")</f>
        <v>*</v>
      </c>
      <c r="AI736" s="58" t="str">
        <f>IF(OR(AI327&lt;&gt;"*",AI384&lt;&gt;"*",AI437&lt;&gt;"*"),"Yes (" &amp; JoinAll(", ", MIDForgiving(AI327,6,LEN(AI327)-6), MIDForgiving(AI384,6,LEN(AI384)-6), MIDForgiving(AI437,6,LEN(AI437)-6))&amp;")","*")</f>
        <v>*</v>
      </c>
      <c r="AJ736" s="58" t="str">
        <f>IF(OR(AJ327&lt;&gt;"*",AJ384&lt;&gt;"*",AJ437&lt;&gt;"*"),"Yes (" &amp; JoinAll(", ", MIDForgiving(AJ327,6,LEN(AJ327)-6), MIDForgiving(AJ384,6,LEN(AJ384)-6), MIDForgiving(AJ437,6,LEN(AJ437)-6))&amp;")","*")</f>
        <v>*</v>
      </c>
      <c r="AK736" s="58" t="str">
        <f>IF(OR(AK327&lt;&gt;"*",AK384&lt;&gt;"*",AK437&lt;&gt;"*"),"Yes (" &amp; JoinAll(", ", MIDForgiving(AK327,6,LEN(AK327)-6), MIDForgiving(AK384,6,LEN(AK384)-6), MIDForgiving(AK437,6,LEN(AK437)-6))&amp;")","*")</f>
        <v>*</v>
      </c>
      <c r="AL736" s="58" t="str">
        <f>IF(OR(AL327&lt;&gt;"*",AL384&lt;&gt;"*",AL437&lt;&gt;"*"),"Yes (" &amp; JoinAll(", ", MIDForgiving(AL327,6,LEN(AL327)-6), MIDForgiving(AL384,6,LEN(AL384)-6), MIDForgiving(AL437,6,LEN(AL437)-6))&amp;")","*")</f>
        <v>*</v>
      </c>
      <c r="AM736" s="58" t="str">
        <f>IF(OR(AM327&lt;&gt;"*",AM384&lt;&gt;"*",AM437&lt;&gt;"*"),"Yes (" &amp; JoinAll(", ", MIDForgiving(AM327,6,LEN(AM327)-6), MIDForgiving(AM384,6,LEN(AM384)-6), MIDForgiving(AM437,6,LEN(AM437)-6))&amp;")","*")</f>
        <v>*</v>
      </c>
      <c r="AN736" s="58" t="str">
        <f>IF(OR(AN327&lt;&gt;"*",AN384&lt;&gt;"*",AN437&lt;&gt;"*"),"Yes (" &amp; JoinAll(", ", MIDForgiving(AN327,6,LEN(AN327)-6), MIDForgiving(AN384,6,LEN(AN384)-6), MIDForgiving(AN437,6,LEN(AN437)-6))&amp;")","*")</f>
        <v>*</v>
      </c>
      <c r="AO736" s="58" t="str">
        <f>IF(OR(AO327&lt;&gt;"*",AO384&lt;&gt;"*",AO437&lt;&gt;"*"),"Yes (" &amp; JoinAll(", ", MIDForgiving(AO327,6,LEN(AO327)-6), MIDForgiving(AO384,6,LEN(AO384)-6), MIDForgiving(AO437,6,LEN(AO437)-6))&amp;")","*")</f>
        <v>*</v>
      </c>
      <c r="AP736" s="58" t="str">
        <f>IF(OR(AP327&lt;&gt;"*",AP384&lt;&gt;"*",AP437&lt;&gt;"*"),"Yes (" &amp; JoinAll(", ", MIDForgiving(AP327,6,LEN(AP327)-6), MIDForgiving(AP384,6,LEN(AP384)-6), MIDForgiving(AP437,6,LEN(AP437)-6))&amp;")","*")</f>
        <v>*</v>
      </c>
      <c r="AQ736" s="58" t="str">
        <f>IF(OR(AQ327&lt;&gt;"*",AQ384&lt;&gt;"*",AQ437&lt;&gt;"*"),"Yes (" &amp; JoinAll(", ", MIDForgiving(AQ327,6,LEN(AQ327)-6), MIDForgiving(AQ384,6,LEN(AQ384)-6), MIDForgiving(AQ437,6,LEN(AQ437)-6))&amp;")","*")</f>
        <v>*</v>
      </c>
      <c r="AR736" s="58" t="str">
        <f>IF(OR(AR327&lt;&gt;"*",AR384&lt;&gt;"*",AR437&lt;&gt;"*"),"Yes (" &amp; JoinAll(", ", MIDForgiving(AR327,6,LEN(AR327)-6), MIDForgiving(AR384,6,LEN(AR384)-6), MIDForgiving(AR437,6,LEN(AR437)-6))&amp;")","*")</f>
        <v>*</v>
      </c>
      <c r="AS736" s="58" t="str">
        <f>IF(OR(AS327&lt;&gt;"*",AS384&lt;&gt;"*",AS437&lt;&gt;"*"),"Yes (" &amp; JoinAll(", ", MIDForgiving(AS327,6,LEN(AS327)-6), MIDForgiving(AS384,6,LEN(AS384)-6), MIDForgiving(AS437,6,LEN(AS437)-6))&amp;")","*")</f>
        <v>*</v>
      </c>
      <c r="AT736" s="58" t="str">
        <f>IF(OR(AT327&lt;&gt;"*",AT384&lt;&gt;"*",AT437&lt;&gt;"*"),"Yes (" &amp; JoinAll(", ", MIDForgiving(AT327,6,LEN(AT327)-6), MIDForgiving(AT384,6,LEN(AT384)-6), MIDForgiving(AT437,6,LEN(AT437)-6))&amp;")","*")</f>
        <v>*</v>
      </c>
      <c r="AU736" s="58" t="str">
        <f>IF(OR(AU327&lt;&gt;"*",AU384&lt;&gt;"*",AU437&lt;&gt;"*"),"Yes (" &amp; JoinAll(", ", MIDForgiving(AU327,6,LEN(AU327)-6), MIDForgiving(AU384,6,LEN(AU384)-6), MIDForgiving(AU437,6,LEN(AU437)-6))&amp;")","*")</f>
        <v>*</v>
      </c>
      <c r="AV736" s="58" t="str">
        <f>IF(OR(AV327&lt;&gt;"*",AV384&lt;&gt;"*",AV437&lt;&gt;"*"),"Yes (" &amp; JoinAll(", ", MIDForgiving(AV327,6,LEN(AV327)-6), MIDForgiving(AV384,6,LEN(AV384)-6), MIDForgiving(AV437,6,LEN(AV437)-6))&amp;")","*")</f>
        <v>*</v>
      </c>
      <c r="AW736" s="58" t="str">
        <f>IF(OR(AW327&lt;&gt;"*",AW384&lt;&gt;"*",AW437&lt;&gt;"*"),"Yes (" &amp; JoinAll(", ", MIDForgiving(AW327,6,LEN(AW327)-6), MIDForgiving(AW384,6,LEN(AW384)-6), MIDForgiving(AW437,6,LEN(AW437)-6))&amp;")","*")</f>
        <v>*</v>
      </c>
      <c r="AX736" s="58" t="str">
        <f>IF(OR(AX327&lt;&gt;"*",AX384&lt;&gt;"*",AX437&lt;&gt;"*"),"Yes (" &amp; JoinAll(", ", MIDForgiving(AX327,6,LEN(AX327)-6), MIDForgiving(AX384,6,LEN(AX384)-6), MIDForgiving(AX437,6,LEN(AX437)-6))&amp;")","*")</f>
        <v>*</v>
      </c>
      <c r="AY736" s="58" t="str">
        <f>IF(OR(AY327&lt;&gt;"*",AY384&lt;&gt;"*",AY437&lt;&gt;"*"),"Yes (" &amp; JoinAll(", ", MIDForgiving(AY327,6,LEN(AY327)-6), MIDForgiving(AY384,6,LEN(AY384)-6), MIDForgiving(AY437,6,LEN(AY437)-6))&amp;")","*")</f>
        <v>*</v>
      </c>
      <c r="AZ736" s="58" t="str">
        <f>IF(OR(AZ327&lt;&gt;"*",AZ384&lt;&gt;"*",AZ437&lt;&gt;"*"),"Yes (" &amp; JoinAll(", ", MIDForgiving(AZ327,6,LEN(AZ327)-6), MIDForgiving(AZ384,6,LEN(AZ384)-6), MIDForgiving(AZ437,6,LEN(AZ437)-6))&amp;")","*")</f>
        <v>*</v>
      </c>
      <c r="BA736" s="58" t="str">
        <f>IF(OR(BA327&lt;&gt;"*",BA384&lt;&gt;"*",BA437&lt;&gt;"*"),"Yes (" &amp; JoinAll(", ", MIDForgiving(BA327,6,LEN(BA327)-6), MIDForgiving(BA384,6,LEN(BA384)-6), MIDForgiving(BA437,6,LEN(BA437)-6))&amp;")","*")</f>
        <v>*</v>
      </c>
      <c r="BB736" s="58" t="str">
        <f>IF(OR(BB327&lt;&gt;"*",BB384&lt;&gt;"*",BB437&lt;&gt;"*"),"Yes (" &amp; JoinAll(", ", MIDForgiving(BB327,6,LEN(BB327)-6), MIDForgiving(BB384,6,LEN(BB384)-6), MIDForgiving(BB437,6,LEN(BB437)-6))&amp;")","*")</f>
        <v>*</v>
      </c>
      <c r="BC736" s="58" t="str">
        <f>IF(OR(BC327&lt;&gt;"*",BC384&lt;&gt;"*",BC437&lt;&gt;"*"),"Yes (" &amp; JoinAll(", ", MIDForgiving(BC327,6,LEN(BC327)-6), MIDForgiving(BC384,6,LEN(BC384)-6), MIDForgiving(BC437,6,LEN(BC437)-6))&amp;")","*")</f>
        <v>*</v>
      </c>
      <c r="BD736" s="58" t="str">
        <f>IF(OR(BD327&lt;&gt;"*",BD384&lt;&gt;"*",BD437&lt;&gt;"*"),"Yes (" &amp; JoinAll(", ", MIDForgiving(BD327,6,LEN(BD327)-6), MIDForgiving(BD384,6,LEN(BD384)-6), MIDForgiving(BD437,6,LEN(BD437)-6))&amp;")","*")</f>
        <v>*</v>
      </c>
      <c r="BE736" s="58" t="str">
        <f>IF(OR(BE327&lt;&gt;"*",BE384&lt;&gt;"*",BE437&lt;&gt;"*"),"Yes (" &amp; JoinAll(", ", MIDForgiving(BE327,6,LEN(BE327)-6), MIDForgiving(BE384,6,LEN(BE384)-6), MIDForgiving(BE437,6,LEN(BE437)-6))&amp;")","*")</f>
        <v>*</v>
      </c>
      <c r="BF736" s="58" t="str">
        <f>IF(OR(BF327&lt;&gt;"*",BF384&lt;&gt;"*",BF437&lt;&gt;"*"),"Yes (" &amp; JoinAll(", ", MIDForgiving(BF327,6,LEN(BF327)-6), MIDForgiving(BF384,6,LEN(BF384)-6), MIDForgiving(BF437,6,LEN(BF437)-6))&amp;")","*")</f>
        <v>*</v>
      </c>
      <c r="BG736" s="58" t="str">
        <f>IF(OR(BG327&lt;&gt;"*",BG384&lt;&gt;"*",BG437&lt;&gt;"*"),"Yes (" &amp; JoinAll(", ", MIDForgiving(BG327,6,LEN(BG327)-6), MIDForgiving(BG384,6,LEN(BG384)-6), MIDForgiving(BG437,6,LEN(BG437)-6))&amp;")","*")</f>
        <v>*</v>
      </c>
      <c r="BH736" s="58" t="str">
        <f>IF(OR(BH327&lt;&gt;"*",BH384&lt;&gt;"*",BH437&lt;&gt;"*"),"Yes (" &amp; JoinAll(", ", MIDForgiving(BH327,6,LEN(BH327)-6), MIDForgiving(BH384,6,LEN(BH384)-6), MIDForgiving(BH437,6,LEN(BH437)-6))&amp;")","*")</f>
        <v>*</v>
      </c>
      <c r="BI736" s="58" t="str">
        <f>IF(OR(BI327&lt;&gt;"*",BI384&lt;&gt;"*",BI437&lt;&gt;"*"),"Yes (" &amp; JoinAll(", ", MIDForgiving(BI327,6,LEN(BI327)-6), MIDForgiving(BI384,6,LEN(BI384)-6), MIDForgiving(BI437,6,LEN(BI437)-6))&amp;")","*")</f>
        <v>*</v>
      </c>
      <c r="BJ736" s="58" t="str">
        <f>IF(OR(BJ327&lt;&gt;"*",BJ384&lt;&gt;"*",BJ437&lt;&gt;"*"),"Yes (" &amp; JoinAll(", ", MIDForgiving(BJ327,6,LEN(BJ327)-6), MIDForgiving(BJ384,6,LEN(BJ384)-6), MIDForgiving(BJ437,6,LEN(BJ437)-6))&amp;")","*")</f>
        <v>*</v>
      </c>
      <c r="BK736" s="58" t="str">
        <f>IF(OR(BK327&lt;&gt;"*",BK384&lt;&gt;"*",BK437&lt;&gt;"*"),"Yes (" &amp; JoinAll(", ", MIDForgiving(BK327,6,LEN(BK327)-6), MIDForgiving(BK384,6,LEN(BK384)-6), MIDForgiving(BK437,6,LEN(BK437)-6))&amp;")","*")</f>
        <v>*</v>
      </c>
      <c r="BL736" s="58" t="str">
        <f>IF(OR(BL327&lt;&gt;"*",BL384&lt;&gt;"*",BL437&lt;&gt;"*"),"Yes (" &amp; JoinAll(", ", MIDForgiving(BL327,6,LEN(BL327)-6), MIDForgiving(BL384,6,LEN(BL384)-6), MIDForgiving(BL437,6,LEN(BL437)-6))&amp;")","*")</f>
        <v>*</v>
      </c>
      <c r="BM736" s="58" t="str">
        <f>IF(OR(BM327&lt;&gt;"*",BM384&lt;&gt;"*",BM437&lt;&gt;"*"),"Yes (" &amp; JoinAll(", ", MIDForgiving(BM327,6,LEN(BM327)-6), MIDForgiving(BM384,6,LEN(BM384)-6), MIDForgiving(BM437,6,LEN(BM437)-6))&amp;")","*")</f>
        <v>*</v>
      </c>
      <c r="BN736" s="58" t="str">
        <f>IF(OR(BN327&lt;&gt;"*",BN384&lt;&gt;"*",BN437&lt;&gt;"*"),"Yes (" &amp; JoinAll(", ", MIDForgiving(BN327,6,LEN(BN327)-6), MIDForgiving(BN384,6,LEN(BN384)-6), MIDForgiving(BN437,6,LEN(BN437)-6))&amp;")","*")</f>
        <v>*</v>
      </c>
      <c r="BO736" s="58" t="str">
        <f>IF(OR(BO327&lt;&gt;"*",BO384&lt;&gt;"*",BO437&lt;&gt;"*"),"Yes (" &amp; JoinAll(", ", MIDForgiving(BO327,6,LEN(BO327)-6), MIDForgiving(BO384,6,LEN(BO384)-6), MIDForgiving(BO437,6,LEN(BO437)-6))&amp;")","*")</f>
        <v>*</v>
      </c>
      <c r="BP736" s="58" t="str">
        <f>IF(OR(BP327&lt;&gt;"*",BP384&lt;&gt;"*",BP437&lt;&gt;"*"),"Yes (" &amp; JoinAll(", ", MIDForgiving(BP327,6,LEN(BP327)-6), MIDForgiving(BP384,6,LEN(BP384)-6), MIDForgiving(BP437,6,LEN(BP437)-6))&amp;")","*")</f>
        <v>*</v>
      </c>
      <c r="BQ736" s="58" t="str">
        <f>IF(OR(BQ327&lt;&gt;"*",BQ384&lt;&gt;"*",BQ437&lt;&gt;"*"),"Yes (" &amp; JoinAll(", ", MIDForgiving(BQ327,6,LEN(BQ327)-6), MIDForgiving(BQ384,6,LEN(BQ384)-6), MIDForgiving(BQ437,6,LEN(BQ437)-6))&amp;")","*")</f>
        <v>*</v>
      </c>
      <c r="BR736" s="58" t="str">
        <f>IF(OR(BR327&lt;&gt;"*",BR384&lt;&gt;"*",BR437&lt;&gt;"*"),"Yes (" &amp; JoinAll(", ", MIDForgiving(BR327,6,LEN(BR327)-6), MIDForgiving(BR384,6,LEN(BR384)-6), MIDForgiving(BR437,6,LEN(BR437)-6))&amp;")","*")</f>
        <v>*</v>
      </c>
      <c r="BS736" s="58" t="str">
        <f>IF(OR(BS327&lt;&gt;"*",BS384&lt;&gt;"*",BS437&lt;&gt;"*"),"Yes (" &amp; JoinAll(", ", MIDForgiving(BS327,6,LEN(BS327)-6), MIDForgiving(BS384,6,LEN(BS384)-6), MIDForgiving(BS437,6,LEN(BS437)-6))&amp;")","*")</f>
        <v>*</v>
      </c>
      <c r="BT736" s="58" t="str">
        <f>IF(OR(BT327&lt;&gt;"*",BT384&lt;&gt;"*",BT437&lt;&gt;"*"),"Yes (" &amp; JoinAll(", ", MIDForgiving(BT327,6,LEN(BT327)-6), MIDForgiving(BT384,6,LEN(BT384)-6), MIDForgiving(BT437,6,LEN(BT437)-6))&amp;")","*")</f>
        <v>*</v>
      </c>
      <c r="BU736" s="58" t="str">
        <f>IF(OR(BU327&lt;&gt;"*",BU384&lt;&gt;"*",BU437&lt;&gt;"*"),"Yes (" &amp; JoinAll(", ", MIDForgiving(BU327,6,LEN(BU327)-6), MIDForgiving(BU384,6,LEN(BU384)-6), MIDForgiving(BU437,6,LEN(BU437)-6))&amp;")","*")</f>
        <v>*</v>
      </c>
      <c r="BV736" s="58" t="str">
        <f>IF(OR(BV327&lt;&gt;"*",BV384&lt;&gt;"*",BV437&lt;&gt;"*"),"Yes (" &amp; JoinAll(", ", MIDForgiving(BV327,6,LEN(BV327)-6), MIDForgiving(BV384,6,LEN(BV384)-6), MIDForgiving(BV437,6,LEN(BV437)-6))&amp;")","*")</f>
        <v>*</v>
      </c>
      <c r="BW736" s="58" t="str">
        <f>IF(OR(BW327&lt;&gt;"*",BW384&lt;&gt;"*",BW437&lt;&gt;"*"),"Yes (" &amp; JoinAll(", ", MIDForgiving(BW327,6,LEN(BW327)-6), MIDForgiving(BW384,6,LEN(BW384)-6), MIDForgiving(BW437,6,LEN(BW437)-6))&amp;")","*")</f>
        <v>*</v>
      </c>
      <c r="BX736" s="58" t="str">
        <f>IF(OR(BX327&lt;&gt;"*",BX384&lt;&gt;"*",BX437&lt;&gt;"*"),"Yes (" &amp; JoinAll(", ", MIDForgiving(BX327,6,LEN(BX327)-6), MIDForgiving(BX384,6,LEN(BX384)-6), MIDForgiving(BX437,6,LEN(BX437)-6))&amp;")","*")</f>
        <v>*</v>
      </c>
      <c r="BY736" s="58" t="str">
        <f>IF(OR(BY327&lt;&gt;"*",BY384&lt;&gt;"*",BY437&lt;&gt;"*"),"Yes (" &amp; JoinAll(", ", MIDForgiving(BY327,6,LEN(BY327)-6), MIDForgiving(BY384,6,LEN(BY384)-6), MIDForgiving(BY437,6,LEN(BY437)-6))&amp;")","*")</f>
        <v>*</v>
      </c>
      <c r="BZ736" s="58" t="str">
        <f>IF(OR(BZ327&lt;&gt;"*",BZ384&lt;&gt;"*",BZ437&lt;&gt;"*"),"Yes (" &amp; JoinAll(", ", MIDForgiving(BZ327,6,LEN(BZ327)-6), MIDForgiving(BZ384,6,LEN(BZ384)-6), MIDForgiving(BZ437,6,LEN(BZ437)-6))&amp;")","*")</f>
        <v>*</v>
      </c>
      <c r="CA736" s="58" t="str">
        <f>IF(OR(CA327&lt;&gt;"*",CA384&lt;&gt;"*",CA437&lt;&gt;"*"),"Yes (" &amp; JoinAll(", ", MIDForgiving(CA327,6,LEN(CA327)-6), MIDForgiving(CA384,6,LEN(CA384)-6), MIDForgiving(CA437,6,LEN(CA437)-6))&amp;")","*")</f>
        <v>*</v>
      </c>
      <c r="CB736" s="58" t="str">
        <f>IF(OR(CB327&lt;&gt;"*",CB384&lt;&gt;"*",CB437&lt;&gt;"*"),"Yes (" &amp; JoinAll(", ", MIDForgiving(CB327,6,LEN(CB327)-6), MIDForgiving(CB384,6,LEN(CB384)-6), MIDForgiving(CB437,6,LEN(CB437)-6))&amp;")","*")</f>
        <v>*</v>
      </c>
      <c r="CC736" s="58" t="str">
        <f>IF(OR(CC327&lt;&gt;"*",CC384&lt;&gt;"*",CC437&lt;&gt;"*"),"Yes (" &amp; JoinAll(", ", MIDForgiving(CC327,6,LEN(CC327)-6), MIDForgiving(CC384,6,LEN(CC384)-6), MIDForgiving(CC437,6,LEN(CC437)-6))&amp;")","*")</f>
        <v>*</v>
      </c>
      <c r="CD736" s="58" t="str">
        <f>IF(OR(CD327&lt;&gt;"*",CD384&lt;&gt;"*",CD437&lt;&gt;"*"),"Yes (" &amp; JoinAll(", ", MIDForgiving(CD327,6,LEN(CD327)-6), MIDForgiving(CD384,6,LEN(CD384)-6), MIDForgiving(CD437,6,LEN(CD437)-6))&amp;")","*")</f>
        <v>*</v>
      </c>
      <c r="CE736" s="58" t="str">
        <f>IF(OR(CE327&lt;&gt;"*",CE384&lt;&gt;"*",CE437&lt;&gt;"*"),"Yes (" &amp; JoinAll(", ", MIDForgiving(CE327,6,LEN(CE327)-6), MIDForgiving(CE384,6,LEN(CE384)-6), MIDForgiving(CE437,6,LEN(CE437)-6))&amp;")","*")</f>
        <v>*</v>
      </c>
      <c r="CF736" s="58" t="str">
        <f>IF(OR(CF327&lt;&gt;"*",CF384&lt;&gt;"*",CF437&lt;&gt;"*"),"Yes (" &amp; JoinAll(", ", MIDForgiving(CF327,6,LEN(CF327)-6), MIDForgiving(CF384,6,LEN(CF384)-6), MIDForgiving(CF437,6,LEN(CF437)-6))&amp;")","*")</f>
        <v>*</v>
      </c>
      <c r="CG736" s="58" t="str">
        <f>IF(OR(CG327&lt;&gt;"*",CG384&lt;&gt;"*",CG437&lt;&gt;"*"),"Yes (" &amp; JoinAll(", ", MIDForgiving(CG327,6,LEN(CG327)-6), MIDForgiving(CG384,6,LEN(CG384)-6), MIDForgiving(CG437,6,LEN(CG437)-6))&amp;")","*")</f>
        <v>*</v>
      </c>
      <c r="CH736" s="58" t="str">
        <f>IF(OR(CH327&lt;&gt;"*",CH384&lt;&gt;"*",CH437&lt;&gt;"*"),"Yes (" &amp; JoinAll(", ", MIDForgiving(CH327,6,LEN(CH327)-6), MIDForgiving(CH384,6,LEN(CH384)-6), MIDForgiving(CH437,6,LEN(CH437)-6))&amp;")","*")</f>
        <v>*</v>
      </c>
      <c r="CI736" s="58" t="str">
        <f>IF(OR(CI327&lt;&gt;"*",CI384&lt;&gt;"*",CI437&lt;&gt;"*"),"Yes (" &amp; JoinAll(", ", MIDForgiving(CI327,6,LEN(CI327)-6), MIDForgiving(CI384,6,LEN(CI384)-6), MIDForgiving(CI437,6,LEN(CI437)-6))&amp;")","*")</f>
        <v>*</v>
      </c>
      <c r="CJ736" s="58" t="str">
        <f>IF(OR(CJ327&lt;&gt;"*",CJ384&lt;&gt;"*",CJ437&lt;&gt;"*"),"Yes (" &amp; JoinAll(", ", MIDForgiving(CJ327,6,LEN(CJ327)-6), MIDForgiving(CJ384,6,LEN(CJ384)-6), MIDForgiving(CJ437,6,LEN(CJ437)-6))&amp;")","*")</f>
        <v>*</v>
      </c>
      <c r="CK736" s="58" t="str">
        <f>IF(OR(CK327&lt;&gt;"*",CK384&lt;&gt;"*",CK437&lt;&gt;"*"),"Yes (" &amp; JoinAll(", ", MIDForgiving(CK327,6,LEN(CK327)-6), MIDForgiving(CK384,6,LEN(CK384)-6), MIDForgiving(CK437,6,LEN(CK437)-6))&amp;")","*")</f>
        <v>*</v>
      </c>
      <c r="CL736" s="58" t="str">
        <f>IF(OR(CL327&lt;&gt;"*",CL384&lt;&gt;"*",CL437&lt;&gt;"*"),"Yes (" &amp; JoinAll(", ", MIDForgiving(CL327,6,LEN(CL327)-6), MIDForgiving(CL384,6,LEN(CL384)-6), MIDForgiving(CL437,6,LEN(CL437)-6))&amp;")","*")</f>
        <v>*</v>
      </c>
      <c r="CM736" s="58" t="str">
        <f>IF(OR(CM327&lt;&gt;"*",CM384&lt;&gt;"*",CM437&lt;&gt;"*"),"Yes (" &amp; JoinAll(", ", MIDForgiving(CM327,6,LEN(CM327)-6), MIDForgiving(CM384,6,LEN(CM384)-6), MIDForgiving(CM437,6,LEN(CM437)-6))&amp;")","*")</f>
        <v>*</v>
      </c>
      <c r="CN736" s="58" t="str">
        <f>IF(OR(CN327&lt;&gt;"*",CN384&lt;&gt;"*",CN437&lt;&gt;"*"),"Yes (" &amp; JoinAll(", ", MIDForgiving(CN327,6,LEN(CN327)-6), MIDForgiving(CN384,6,LEN(CN384)-6), MIDForgiving(CN437,6,LEN(CN437)-6))&amp;")","*")</f>
        <v>*</v>
      </c>
      <c r="CO736" s="58" t="str">
        <f>IF(OR(CO327&lt;&gt;"*",CO384&lt;&gt;"*",CO437&lt;&gt;"*"),"Yes (" &amp; JoinAll(", ", MIDForgiving(CO327,6,LEN(CO327)-6), MIDForgiving(CO384,6,LEN(CO384)-6), MIDForgiving(CO437,6,LEN(CO437)-6))&amp;")","*")</f>
        <v>*</v>
      </c>
      <c r="CP736" s="58" t="str">
        <f>IF(OR(CP327&lt;&gt;"*",CP384&lt;&gt;"*",CP437&lt;&gt;"*"),"Yes (" &amp; JoinAll(", ", MIDForgiving(CP327,6,LEN(CP327)-6), MIDForgiving(CP384,6,LEN(CP384)-6), MIDForgiving(CP437,6,LEN(CP437)-6))&amp;")","*")</f>
        <v>*</v>
      </c>
      <c r="CQ736" s="58" t="str">
        <f>IF(OR(CQ327&lt;&gt;"*",CQ384&lt;&gt;"*",CQ437&lt;&gt;"*"),"Yes (" &amp; JoinAll(", ", MIDForgiving(CQ327,6,LEN(CQ327)-6), MIDForgiving(CQ384,6,LEN(CQ384)-6), MIDForgiving(CQ437,6,LEN(CQ437)-6))&amp;")","*")</f>
        <v>*</v>
      </c>
      <c r="CR736" s="58" t="str">
        <f>IF(OR(CR327&lt;&gt;"*",CR384&lt;&gt;"*",CR437&lt;&gt;"*"),"Yes (" &amp; JoinAll(", ", MIDForgiving(CR327,6,LEN(CR327)-6), MIDForgiving(CR384,6,LEN(CR384)-6), MIDForgiving(CR437,6,LEN(CR437)-6))&amp;")","*")</f>
        <v>*</v>
      </c>
      <c r="CS736" s="58" t="str">
        <f>IF(OR(CS327&lt;&gt;"*",CS384&lt;&gt;"*",CS437&lt;&gt;"*"),"Yes (" &amp; JoinAll(", ", MIDForgiving(CS327,6,LEN(CS327)-6), MIDForgiving(CS384,6,LEN(CS384)-6), MIDForgiving(CS437,6,LEN(CS437)-6))&amp;")","*")</f>
        <v>*</v>
      </c>
      <c r="CT736" s="58" t="str">
        <f>IF(OR(CT327&lt;&gt;"*",CT384&lt;&gt;"*",CT437&lt;&gt;"*"),"Yes (" &amp; JoinAll(", ", MIDForgiving(CT327,6,LEN(CT327)-6), MIDForgiving(CT384,6,LEN(CT384)-6), MIDForgiving(CT437,6,LEN(CT437)-6))&amp;")","*")</f>
        <v>*</v>
      </c>
      <c r="CU736" s="58" t="str">
        <f>IF(OR(CU327&lt;&gt;"*",CU384&lt;&gt;"*",CU437&lt;&gt;"*"),"Yes (" &amp; JoinAll(", ", MIDForgiving(CU327,6,LEN(CU327)-6), MIDForgiving(CU384,6,LEN(CU384)-6), MIDForgiving(CU437,6,LEN(CU437)-6))&amp;")","*")</f>
        <v>*</v>
      </c>
      <c r="CV736" s="58" t="str">
        <f>IF(OR(CV327&lt;&gt;"*",CV384&lt;&gt;"*",CV437&lt;&gt;"*"),"Yes (" &amp; JoinAll(", ", MIDForgiving(CV327,6,LEN(CV327)-6), MIDForgiving(CV384,6,LEN(CV384)-6), MIDForgiving(CV437,6,LEN(CV437)-6))&amp;")","*")</f>
        <v>*</v>
      </c>
      <c r="CW736" s="58" t="str">
        <f>IF(OR(CW327&lt;&gt;"*",CW384&lt;&gt;"*",CW437&lt;&gt;"*"),"Yes (" &amp; JoinAll(", ", MIDForgiving(CW327,6,LEN(CW327)-6), MIDForgiving(CW384,6,LEN(CW384)-6), MIDForgiving(CW437,6,LEN(CW437)-6))&amp;")","*")</f>
        <v>*</v>
      </c>
      <c r="CX736" s="58" t="str">
        <f>IF(OR(CX327&lt;&gt;"*",CX384&lt;&gt;"*",CX437&lt;&gt;"*"),"Yes (" &amp; JoinAll(", ", MIDForgiving(CX327,6,LEN(CX327)-6), MIDForgiving(CX384,6,LEN(CX384)-6), MIDForgiving(CX437,6,LEN(CX437)-6))&amp;")","*")</f>
        <v>*</v>
      </c>
      <c r="CY736" s="58" t="str">
        <f>IF(OR(CY327&lt;&gt;"*",CY384&lt;&gt;"*",CY437&lt;&gt;"*"),"Yes (" &amp; JoinAll(", ", MIDForgiving(CY327,6,LEN(CY327)-6), MIDForgiving(CY384,6,LEN(CY384)-6), MIDForgiving(CY437,6,LEN(CY437)-6))&amp;")","*")</f>
        <v>*</v>
      </c>
      <c r="CZ736" s="58" t="str">
        <f>IF(OR(CZ327&lt;&gt;"*",CZ384&lt;&gt;"*",CZ437&lt;&gt;"*"),"Yes (" &amp; JoinAll(", ", MIDForgiving(CZ327,6,LEN(CZ327)-6), MIDForgiving(CZ384,6,LEN(CZ384)-6), MIDForgiving(CZ437,6,LEN(CZ437)-6))&amp;")","*")</f>
        <v>*</v>
      </c>
      <c r="DA736" s="58" t="str">
        <f>IF(OR(DA327&lt;&gt;"*",DA384&lt;&gt;"*",DA437&lt;&gt;"*"),"Yes (" &amp; JoinAll(", ", MIDForgiving(DA327,6,LEN(DA327)-6), MIDForgiving(DA384,6,LEN(DA384)-6), MIDForgiving(DA437,6,LEN(DA437)-6))&amp;")","*")</f>
        <v>*</v>
      </c>
      <c r="DB736" s="58" t="str">
        <f>IF(OR(DB327&lt;&gt;"*",DB384&lt;&gt;"*",DB437&lt;&gt;"*"),"Yes (" &amp; JoinAll(", ", MIDForgiving(DB327,6,LEN(DB327)-6), MIDForgiving(DB384,6,LEN(DB384)-6), MIDForgiving(DB437,6,LEN(DB437)-6))&amp;")","*")</f>
        <v>*</v>
      </c>
      <c r="DC736" s="58" t="str">
        <f>IF(OR(DC327&lt;&gt;"*",DC384&lt;&gt;"*",DC437&lt;&gt;"*"),"Yes (" &amp; JoinAll(", ", MIDForgiving(DC327,6,LEN(DC327)-6), MIDForgiving(DC384,6,LEN(DC384)-6), MIDForgiving(DC437,6,LEN(DC437)-6))&amp;")","*")</f>
        <v>*</v>
      </c>
      <c r="DD736" s="58" t="str">
        <f>IF(OR(DD327&lt;&gt;"*",DD384&lt;&gt;"*",DD437&lt;&gt;"*"),"Yes (" &amp; JoinAll(", ", MIDForgiving(DD327,6,LEN(DD327)-6), MIDForgiving(DD384,6,LEN(DD384)-6), MIDForgiving(DD437,6,LEN(DD437)-6))&amp;")","*")</f>
        <v>*</v>
      </c>
      <c r="DE736" s="58" t="str">
        <f>IF(OR(DE327&lt;&gt;"*",DE384&lt;&gt;"*",DE437&lt;&gt;"*"),"Yes (" &amp; JoinAll(", ", MIDForgiving(DE327,6,LEN(DE327)-6), MIDForgiving(DE384,6,LEN(DE384)-6), MIDForgiving(DE437,6,LEN(DE437)-6))&amp;")","*")</f>
        <v>*</v>
      </c>
      <c r="DF736" s="58" t="str">
        <f>IF(OR(DF327&lt;&gt;"*",DF384&lt;&gt;"*",DF437&lt;&gt;"*"),"Yes (" &amp; JoinAll(", ", MIDForgiving(DF327,6,LEN(DF327)-6), MIDForgiving(DF384,6,LEN(DF384)-6), MIDForgiving(DF437,6,LEN(DF437)-6))&amp;")","*")</f>
        <v>*</v>
      </c>
      <c r="DG736" s="58" t="str">
        <f>IF(OR(DG327&lt;&gt;"*",DG384&lt;&gt;"*",DG437&lt;&gt;"*"),"Yes (" &amp; JoinAll(", ", MIDForgiving(DG327,6,LEN(DG327)-6), MIDForgiving(DG384,6,LEN(DG384)-6), MIDForgiving(DG437,6,LEN(DG437)-6))&amp;")","*")</f>
        <v>*</v>
      </c>
      <c r="DH736" s="58" t="str">
        <f>IF(OR(DH327&lt;&gt;"*",DH384&lt;&gt;"*",DH437&lt;&gt;"*"),"Yes (" &amp; JoinAll(", ", MIDForgiving(DH327,6,LEN(DH327)-6), MIDForgiving(DH384,6,LEN(DH384)-6), MIDForgiving(DH437,6,LEN(DH437)-6))&amp;")","*")</f>
        <v>*</v>
      </c>
      <c r="DI736" s="58" t="str">
        <f>IF(OR(DI327&lt;&gt;"*",DI384&lt;&gt;"*",DI437&lt;&gt;"*"),"Yes (" &amp; JoinAll(", ", MIDForgiving(DI327,6,LEN(DI327)-6), MIDForgiving(DI384,6,LEN(DI384)-6), MIDForgiving(DI437,6,LEN(DI437)-6))&amp;")","*")</f>
        <v>*</v>
      </c>
      <c r="DJ736" s="58" t="str">
        <f>IF(OR(DJ327&lt;&gt;"*",DJ384&lt;&gt;"*",DJ437&lt;&gt;"*"),"Yes (" &amp; JoinAll(", ", MIDForgiving(DJ327,6,LEN(DJ327)-6), MIDForgiving(DJ384,6,LEN(DJ384)-6), MIDForgiving(DJ437,6,LEN(DJ437)-6))&amp;")","*")</f>
        <v>*</v>
      </c>
      <c r="DK736" s="58" t="str">
        <f>IF(OR(DK327&lt;&gt;"*",DK384&lt;&gt;"*",DK437&lt;&gt;"*"),"Yes (" &amp; JoinAll(", ", MIDForgiving(DK327,6,LEN(DK327)-6), MIDForgiving(DK384,6,LEN(DK384)-6), MIDForgiving(DK437,6,LEN(DK437)-6))&amp;")","*")</f>
        <v>*</v>
      </c>
      <c r="DL736" s="58" t="str">
        <f>IF(OR(DL327&lt;&gt;"*",DL384&lt;&gt;"*",DL437&lt;&gt;"*"),"Yes (" &amp; JoinAll(", ", MIDForgiving(DL327,6,LEN(DL327)-6), MIDForgiving(DL384,6,LEN(DL384)-6), MIDForgiving(DL437,6,LEN(DL437)-6))&amp;")","*")</f>
        <v>*</v>
      </c>
      <c r="DM736" s="58" t="str">
        <f>IF(OR(DM327&lt;&gt;"*",DM384&lt;&gt;"*",DM437&lt;&gt;"*"),"Yes (" &amp; JoinAll(", ", MIDForgiving(DM327,6,LEN(DM327)-6), MIDForgiving(DM384,6,LEN(DM384)-6), MIDForgiving(DM437,6,LEN(DM437)-6))&amp;")","*")</f>
        <v>*</v>
      </c>
      <c r="DN736" s="58" t="str">
        <f>IF(OR(DN327&lt;&gt;"*",DN384&lt;&gt;"*",DN437&lt;&gt;"*"),"Yes (" &amp; JoinAll(", ", MIDForgiving(DN327,6,LEN(DN327)-6), MIDForgiving(DN384,6,LEN(DN384)-6), MIDForgiving(DN437,6,LEN(DN437)-6))&amp;")","*")</f>
        <v>*</v>
      </c>
      <c r="DO736" s="58" t="str">
        <f>IF(OR(DO327&lt;&gt;"*",DO384&lt;&gt;"*",DO437&lt;&gt;"*"),"Yes (" &amp; JoinAll(", ", MIDForgiving(DO327,6,LEN(DO327)-6), MIDForgiving(DO384,6,LEN(DO384)-6), MIDForgiving(DO437,6,LEN(DO437)-6))&amp;")","*")</f>
        <v>*</v>
      </c>
      <c r="DP736" s="58" t="str">
        <f>IF(OR(DP327&lt;&gt;"*",DP384&lt;&gt;"*",DP437&lt;&gt;"*"),"Yes (" &amp; JoinAll(", ", MIDForgiving(DP327,6,LEN(DP327)-6), MIDForgiving(DP384,6,LEN(DP384)-6), MIDForgiving(DP437,6,LEN(DP437)-6))&amp;")","*")</f>
        <v>*</v>
      </c>
      <c r="DQ736" s="58" t="str">
        <f>IF(OR(DQ327&lt;&gt;"*",DQ384&lt;&gt;"*",DQ437&lt;&gt;"*"),"Yes (" &amp; JoinAll(", ", MIDForgiving(DQ327,6,LEN(DQ327)-6), MIDForgiving(DQ384,6,LEN(DQ384)-6), MIDForgiving(DQ437,6,LEN(DQ437)-6))&amp;")","*")</f>
        <v>*</v>
      </c>
      <c r="DR736" s="58" t="str">
        <f>IF(OR(DR327&lt;&gt;"*",DR384&lt;&gt;"*",DR437&lt;&gt;"*"),"Yes (" &amp; JoinAll(", ", MIDForgiving(DR327,6,LEN(DR327)-6), MIDForgiving(DR384,6,LEN(DR384)-6), MIDForgiving(DR437,6,LEN(DR437)-6))&amp;")","*")</f>
        <v>*</v>
      </c>
      <c r="DS736" s="58" t="str">
        <f>IF(OR(DS327&lt;&gt;"*",DS384&lt;&gt;"*",DS437&lt;&gt;"*"),"Yes (" &amp; JoinAll(", ", MIDForgiving(DS327,6,LEN(DS327)-6), MIDForgiving(DS384,6,LEN(DS384)-6), MIDForgiving(DS437,6,LEN(DS437)-6))&amp;")","*")</f>
        <v>*</v>
      </c>
      <c r="DT736" s="58" t="str">
        <f>IF(OR(DT327&lt;&gt;"*",DT384&lt;&gt;"*",DT437&lt;&gt;"*"),"Yes (" &amp; JoinAll(", ", MIDForgiving(DT327,6,LEN(DT327)-6), MIDForgiving(DT384,6,LEN(DT384)-6), MIDForgiving(DT437,6,LEN(DT437)-6))&amp;")","*")</f>
        <v>*</v>
      </c>
      <c r="DU736" s="58" t="str">
        <f>IF(OR(DU327&lt;&gt;"*",DU384&lt;&gt;"*",DU437&lt;&gt;"*"),"Yes (" &amp; JoinAll(", ", MIDForgiving(DU327,6,LEN(DU327)-6), MIDForgiving(DU384,6,LEN(DU384)-6), MIDForgiving(DU437,6,LEN(DU437)-6))&amp;")","*")</f>
        <v>*</v>
      </c>
      <c r="DV736" s="58" t="str">
        <f>IF(OR(DV327&lt;&gt;"*",DV384&lt;&gt;"*",DV437&lt;&gt;"*"),"Yes (" &amp; JoinAll(", ", MIDForgiving(DV327,6,LEN(DV327)-6), MIDForgiving(DV384,6,LEN(DV384)-6), MIDForgiving(DV437,6,LEN(DV437)-6))&amp;")","*")</f>
        <v>*</v>
      </c>
      <c r="DW736" s="58" t="str">
        <f>IF(OR(DW327&lt;&gt;"*",DW384&lt;&gt;"*",DW437&lt;&gt;"*"),"Yes (" &amp; JoinAll(", ", MIDForgiving(DW327,6,LEN(DW327)-6), MIDForgiving(DW384,6,LEN(DW384)-6), MIDForgiving(DW437,6,LEN(DW437)-6))&amp;")","*")</f>
        <v>*</v>
      </c>
      <c r="DX736" s="58" t="str">
        <f>IF(OR(DX327&lt;&gt;"*",DX384&lt;&gt;"*",DX437&lt;&gt;"*"),"Yes (" &amp; JoinAll(", ", MIDForgiving(DX327,6,LEN(DX327)-6), MIDForgiving(DX384,6,LEN(DX384)-6), MIDForgiving(DX437,6,LEN(DX437)-6))&amp;")","*")</f>
        <v>*</v>
      </c>
      <c r="DY736" s="58" t="str">
        <f>IF(OR(DY327&lt;&gt;"*",DY384&lt;&gt;"*",DY437&lt;&gt;"*"),"Yes (" &amp; JoinAll(", ", MIDForgiving(DY327,6,LEN(DY327)-6), MIDForgiving(DY384,6,LEN(DY384)-6), MIDForgiving(DY437,6,LEN(DY437)-6))&amp;")","*")</f>
        <v>*</v>
      </c>
      <c r="DZ736" s="58" t="str">
        <f>IF(OR(DZ327&lt;&gt;"*",DZ384&lt;&gt;"*",DZ437&lt;&gt;"*"),"Yes (" &amp; JoinAll(", ", MIDForgiving(DZ327,6,LEN(DZ327)-6), MIDForgiving(DZ384,6,LEN(DZ384)-6), MIDForgiving(DZ437,6,LEN(DZ437)-6))&amp;")","*")</f>
        <v>*</v>
      </c>
      <c r="EA736" s="58" t="str">
        <f>IF(OR(EA327&lt;&gt;"*",EA384&lt;&gt;"*",EA437&lt;&gt;"*"),"Yes (" &amp; JoinAll(", ", MIDForgiving(EA327,6,LEN(EA327)-6), MIDForgiving(EA384,6,LEN(EA384)-6), MIDForgiving(EA437,6,LEN(EA437)-6))&amp;")","*")</f>
        <v>*</v>
      </c>
      <c r="EB736" s="58" t="str">
        <f>IF(OR(EB327&lt;&gt;"*",EB384&lt;&gt;"*",EB437&lt;&gt;"*"),"Yes (" &amp; JoinAll(", ", MIDForgiving(EB327,6,LEN(EB327)-6), MIDForgiving(EB384,6,LEN(EB384)-6), MIDForgiving(EB437,6,LEN(EB437)-6))&amp;")","*")</f>
        <v>*</v>
      </c>
      <c r="EC736" s="58" t="str">
        <f>IF(OR(EC327&lt;&gt;"*",EC384&lt;&gt;"*",EC437&lt;&gt;"*"),"Yes (" &amp; JoinAll(", ", MIDForgiving(EC327,6,LEN(EC327)-6), MIDForgiving(EC384,6,LEN(EC384)-6), MIDForgiving(EC437,6,LEN(EC437)-6))&amp;")","*")</f>
        <v>*</v>
      </c>
      <c r="ED736" s="58" t="str">
        <f>IF(OR(ED327&lt;&gt;"*",ED384&lt;&gt;"*",ED437&lt;&gt;"*"),"Yes (" &amp; JoinAll(", ", MIDForgiving(ED327,6,LEN(ED327)-6), MIDForgiving(ED384,6,LEN(ED384)-6), MIDForgiving(ED437,6,LEN(ED437)-6))&amp;")","*")</f>
        <v>*</v>
      </c>
      <c r="EE736" s="58" t="str">
        <f>IF(OR(EE327&lt;&gt;"*",EE384&lt;&gt;"*",EE437&lt;&gt;"*"),"Yes (" &amp; JoinAll(", ", MIDForgiving(EE327,6,LEN(EE327)-6), MIDForgiving(EE384,6,LEN(EE384)-6), MIDForgiving(EE437,6,LEN(EE437)-6))&amp;")","*")</f>
        <v>*</v>
      </c>
      <c r="EF736" s="58" t="str">
        <f>IF(OR(EF327&lt;&gt;"*",EF384&lt;&gt;"*",EF437&lt;&gt;"*"),"Yes (" &amp; JoinAll(", ", MIDForgiving(EF327,6,LEN(EF327)-6), MIDForgiving(EF384,6,LEN(EF384)-6), MIDForgiving(EF437,6,LEN(EF437)-6))&amp;")","*")</f>
        <v>*</v>
      </c>
      <c r="EG736" s="58" t="str">
        <f>IF(OR(EG327&lt;&gt;"*",EG384&lt;&gt;"*",EG437&lt;&gt;"*"),"Yes (" &amp; JoinAll(", ", MIDForgiving(EG327,6,LEN(EG327)-6), MIDForgiving(EG384,6,LEN(EG384)-6), MIDForgiving(EG437,6,LEN(EG437)-6))&amp;")","*")</f>
        <v>*</v>
      </c>
      <c r="EH736" s="58" t="str">
        <f>IF(OR(EH327&lt;&gt;"*",EH384&lt;&gt;"*",EH437&lt;&gt;"*"),"Yes (" &amp; JoinAll(", ", MIDForgiving(EH327,6,LEN(EH327)-6), MIDForgiving(EH384,6,LEN(EH384)-6), MIDForgiving(EH437,6,LEN(EH437)-6))&amp;")","*")</f>
        <v>*</v>
      </c>
      <c r="EI736" s="58" t="str">
        <f>IF(OR(EI327&lt;&gt;"*",EI384&lt;&gt;"*",EI437&lt;&gt;"*"),"Yes (" &amp; JoinAll(", ", MIDForgiving(EI327,6,LEN(EI327)-6), MIDForgiving(EI384,6,LEN(EI384)-6), MIDForgiving(EI437,6,LEN(EI437)-6))&amp;")","*")</f>
        <v>*</v>
      </c>
      <c r="EJ736" s="58" t="str">
        <f>IF(OR(EJ327&lt;&gt;"*",EJ384&lt;&gt;"*",EJ437&lt;&gt;"*"),"Yes (" &amp; JoinAll(", ", MIDForgiving(EJ327,6,LEN(EJ327)-6), MIDForgiving(EJ384,6,LEN(EJ384)-6), MIDForgiving(EJ437,6,LEN(EJ437)-6))&amp;")","*")</f>
        <v>*</v>
      </c>
      <c r="EK736" s="58" t="str">
        <f>IF(OR(EK327&lt;&gt;"*",EK384&lt;&gt;"*",EK437&lt;&gt;"*"),"Yes (" &amp; JoinAll(", ", MIDForgiving(EK327,6,LEN(EK327)-6), MIDForgiving(EK384,6,LEN(EK384)-6), MIDForgiving(EK437,6,LEN(EK437)-6))&amp;")","*")</f>
        <v>*</v>
      </c>
      <c r="EL736" s="109"/>
      <c r="EM736" s="109"/>
    </row>
    <row r="737" spans="1:143" s="58" customFormat="1" ht="12.75" customHeight="1" x14ac:dyDescent="0.25">
      <c r="A737" s="5"/>
      <c r="B737" s="96"/>
      <c r="C737" s="96"/>
      <c r="D737" s="96"/>
      <c r="E737" s="96"/>
      <c r="F737" s="96" t="s">
        <v>3541</v>
      </c>
      <c r="G737" s="4" t="s">
        <v>386</v>
      </c>
      <c r="H737" s="18" t="s">
        <v>5</v>
      </c>
      <c r="I737" s="18"/>
      <c r="J737" s="58" t="str">
        <f>IF(OR(J328&lt;&gt;"*",J385&lt;&gt;"*",J438&lt;&gt;"*"),"Yes (" &amp; JoinAll(", ", MIDForgiving(J328,6,LEN(J328)-6), MIDForgiving(J385,6,LEN(J385)-6), MIDForgiving(J438,6,LEN(J438)-6))&amp;")","*")</f>
        <v>*</v>
      </c>
      <c r="K737" s="58" t="str">
        <f>IF(OR(K328&lt;&gt;"*",K385&lt;&gt;"*",K438&lt;&gt;"*"),"Yes (" &amp; JoinAll(", ", MIDForgiving(K328,6,LEN(K328)-6), MIDForgiving(K385,6,LEN(K385)-6), MIDForgiving(K438,6,LEN(K438)-6))&amp;")","*")</f>
        <v>*</v>
      </c>
      <c r="L737" s="58" t="str">
        <f>IF(OR(L328&lt;&gt;"*",L385&lt;&gt;"*",L438&lt;&gt;"*"),"Yes (" &amp; JoinAll(", ", MIDForgiving(L328,6,LEN(L328)-6), MIDForgiving(L385,6,LEN(L385)-6), MIDForgiving(L438,6,LEN(L438)-6))&amp;")","*")</f>
        <v>*</v>
      </c>
      <c r="M737" s="58" t="str">
        <f>IF(OR(M328&lt;&gt;"*",M385&lt;&gt;"*",M438&lt;&gt;"*"),"Yes (" &amp; JoinAll(", ", MIDForgiving(M328,6,LEN(M328)-6), MIDForgiving(M385,6,LEN(M385)-6), MIDForgiving(M438,6,LEN(M438)-6))&amp;")","*")</f>
        <v>*</v>
      </c>
      <c r="N737" s="58" t="str">
        <f>IF(OR(N328&lt;&gt;"*",N385&lt;&gt;"*",N438&lt;&gt;"*"),"Yes (" &amp; JoinAll(", ", MIDForgiving(N328,6,LEN(N328)-6), MIDForgiving(N385,6,LEN(N385)-6), MIDForgiving(N438,6,LEN(N438)-6))&amp;")","*")</f>
        <v>*</v>
      </c>
      <c r="O737" s="58" t="str">
        <f>IF(OR(O328&lt;&gt;"*",O385&lt;&gt;"*",O438&lt;&gt;"*"),"Yes (" &amp; JoinAll(", ", MIDForgiving(O328,6,LEN(O328)-6), MIDForgiving(O385,6,LEN(O385)-6), MIDForgiving(O438,6,LEN(O438)-6))&amp;")","*")</f>
        <v>*</v>
      </c>
      <c r="P737" s="58" t="str">
        <f>IF(OR(P328&lt;&gt;"*",P385&lt;&gt;"*",P438&lt;&gt;"*"),"Yes (" &amp; JoinAll(", ", MIDForgiving(P328,6,LEN(P328)-6), MIDForgiving(P385,6,LEN(P385)-6), MIDForgiving(P438,6,LEN(P438)-6))&amp;")","*")</f>
        <v>*</v>
      </c>
      <c r="Q737" s="58" t="str">
        <f>IF(OR(Q328&lt;&gt;"*",Q385&lt;&gt;"*",Q438&lt;&gt;"*"),"Yes (" &amp; JoinAll(", ", MIDForgiving(Q328,6,LEN(Q328)-6), MIDForgiving(Q385,6,LEN(Q385)-6), MIDForgiving(Q438,6,LEN(Q438)-6))&amp;")","*")</f>
        <v>*</v>
      </c>
      <c r="R737" s="58" t="str">
        <f>IF(OR(R328&lt;&gt;"*",R385&lt;&gt;"*",R438&lt;&gt;"*"),"Yes (" &amp; JoinAll(", ", MIDForgiving(R328,6,LEN(R328)-6), MIDForgiving(R385,6,LEN(R385)-6), MIDForgiving(R438,6,LEN(R438)-6))&amp;")","*")</f>
        <v>*</v>
      </c>
      <c r="S737" s="58" t="str">
        <f>IF(OR(S328&lt;&gt;"*",S385&lt;&gt;"*",S438&lt;&gt;"*"),"Yes (" &amp; JoinAll(", ", MIDForgiving(S328,6,LEN(S328)-6), MIDForgiving(S385,6,LEN(S385)-6), MIDForgiving(S438,6,LEN(S438)-6))&amp;")","*")</f>
        <v>*</v>
      </c>
      <c r="T737" s="58" t="str">
        <f>IF(OR(T328&lt;&gt;"*",T385&lt;&gt;"*",T438&lt;&gt;"*"),"Yes (" &amp; JoinAll(", ", MIDForgiving(T328,6,LEN(T328)-6), MIDForgiving(T385,6,LEN(T385)-6), MIDForgiving(T438,6,LEN(T438)-6))&amp;")","*")</f>
        <v>*</v>
      </c>
      <c r="U737" s="58" t="str">
        <f>IF(OR(U328&lt;&gt;"*",U385&lt;&gt;"*",U438&lt;&gt;"*"),"Yes (" &amp; JoinAll(", ", MIDForgiving(U328,6,LEN(U328)-6), MIDForgiving(U385,6,LEN(U385)-6), MIDForgiving(U438,6,LEN(U438)-6))&amp;")","*")</f>
        <v>*</v>
      </c>
      <c r="V737" s="58" t="str">
        <f>IF(OR(V328&lt;&gt;"*",V385&lt;&gt;"*",V438&lt;&gt;"*"),"Yes (" &amp; JoinAll(", ", MIDForgiving(V328,6,LEN(V328)-6), MIDForgiving(V385,6,LEN(V385)-6), MIDForgiving(V438,6,LEN(V438)-6))&amp;")","*")</f>
        <v>*</v>
      </c>
      <c r="W737" s="58" t="str">
        <f>IF(OR(W328&lt;&gt;"*",W385&lt;&gt;"*",W438&lt;&gt;"*"),"Yes (" &amp; JoinAll(", ", MIDForgiving(W328,6,LEN(W328)-6), MIDForgiving(W385,6,LEN(W385)-6), MIDForgiving(W438,6,LEN(W438)-6))&amp;")","*")</f>
        <v>*</v>
      </c>
      <c r="X737" s="58" t="str">
        <f>IF(OR(X328&lt;&gt;"*",X385&lt;&gt;"*",X438&lt;&gt;"*"),"Yes (" &amp; JoinAll(", ", MIDForgiving(X328,6,LEN(X328)-6), MIDForgiving(X385,6,LEN(X385)-6), MIDForgiving(X438,6,LEN(X438)-6))&amp;")","*")</f>
        <v>*</v>
      </c>
      <c r="Y737" s="58" t="str">
        <f>IF(OR(Y328&lt;&gt;"*",Y385&lt;&gt;"*",Y438&lt;&gt;"*"),"Yes (" &amp; JoinAll(", ", MIDForgiving(Y328,6,LEN(Y328)-6), MIDForgiving(Y385,6,LEN(Y385)-6), MIDForgiving(Y438,6,LEN(Y438)-6))&amp;")","*")</f>
        <v>*</v>
      </c>
      <c r="Z737" s="58" t="str">
        <f>IF(OR(Z328&lt;&gt;"*",Z385&lt;&gt;"*",Z438&lt;&gt;"*"),"Yes (" &amp; JoinAll(", ", MIDForgiving(Z328,6,LEN(Z328)-6), MIDForgiving(Z385,6,LEN(Z385)-6), MIDForgiving(Z438,6,LEN(Z438)-6))&amp;")","*")</f>
        <v>*</v>
      </c>
      <c r="AA737" s="58" t="str">
        <f>IF(OR(AA328&lt;&gt;"*",AA385&lt;&gt;"*",AA438&lt;&gt;"*"),"Yes (" &amp; JoinAll(", ", MIDForgiving(AA328,6,LEN(AA328)-6), MIDForgiving(AA385,6,LEN(AA385)-6), MIDForgiving(AA438,6,LEN(AA438)-6))&amp;")","*")</f>
        <v>*</v>
      </c>
      <c r="AB737" s="58" t="str">
        <f>IF(OR(AB328&lt;&gt;"*",AB385&lt;&gt;"*",AB438&lt;&gt;"*"),"Yes (" &amp; JoinAll(", ", MIDForgiving(AB328,6,LEN(AB328)-6), MIDForgiving(AB385,6,LEN(AB385)-6), MIDForgiving(AB438,6,LEN(AB438)-6))&amp;")","*")</f>
        <v>*</v>
      </c>
      <c r="AC737" s="58" t="str">
        <f>IF(OR(AC328&lt;&gt;"*",AC385&lt;&gt;"*",AC438&lt;&gt;"*"),"Yes (" &amp; JoinAll(", ", MIDForgiving(AC328,6,LEN(AC328)-6), MIDForgiving(AC385,6,LEN(AC385)-6), MIDForgiving(AC438,6,LEN(AC438)-6))&amp;")","*")</f>
        <v>*</v>
      </c>
      <c r="AD737" s="58" t="str">
        <f>IF(OR(AD328&lt;&gt;"*",AD385&lt;&gt;"*",AD438&lt;&gt;"*"),"Yes (" &amp; JoinAll(", ", MIDForgiving(AD328,6,LEN(AD328)-6), MIDForgiving(AD385,6,LEN(AD385)-6), MIDForgiving(AD438,6,LEN(AD438)-6))&amp;")","*")</f>
        <v>*</v>
      </c>
      <c r="AE737" s="58" t="str">
        <f>IF(OR(AE328&lt;&gt;"*",AE385&lt;&gt;"*",AE438&lt;&gt;"*"),"Yes (" &amp; JoinAll(", ", MIDForgiving(AE328,6,LEN(AE328)-6), MIDForgiving(AE385,6,LEN(AE385)-6), MIDForgiving(AE438,6,LEN(AE438)-6))&amp;")","*")</f>
        <v>*</v>
      </c>
      <c r="AF737" s="58" t="str">
        <f>IF(OR(AF328&lt;&gt;"*",AF385&lt;&gt;"*",AF438&lt;&gt;"*"),"Yes (" &amp; JoinAll(", ", MIDForgiving(AF328,6,LEN(AF328)-6), MIDForgiving(AF385,6,LEN(AF385)-6), MIDForgiving(AF438,6,LEN(AF438)-6))&amp;")","*")</f>
        <v>*</v>
      </c>
      <c r="AG737" s="58" t="str">
        <f>IF(OR(AG328&lt;&gt;"*",AG385&lt;&gt;"*",AG438&lt;&gt;"*"),"Yes (" &amp; JoinAll(", ", MIDForgiving(AG328,6,LEN(AG328)-6), MIDForgiving(AG385,6,LEN(AG385)-6), MIDForgiving(AG438,6,LEN(AG438)-6))&amp;")","*")</f>
        <v>*</v>
      </c>
      <c r="AH737" s="58" t="str">
        <f>IF(OR(AH328&lt;&gt;"*",AH385&lt;&gt;"*",AH438&lt;&gt;"*"),"Yes (" &amp; JoinAll(", ", MIDForgiving(AH328,6,LEN(AH328)-6), MIDForgiving(AH385,6,LEN(AH385)-6), MIDForgiving(AH438,6,LEN(AH438)-6))&amp;")","*")</f>
        <v>*</v>
      </c>
      <c r="AI737" s="58" t="str">
        <f>IF(OR(AI328&lt;&gt;"*",AI385&lt;&gt;"*",AI438&lt;&gt;"*"),"Yes (" &amp; JoinAll(", ", MIDForgiving(AI328,6,LEN(AI328)-6), MIDForgiving(AI385,6,LEN(AI385)-6), MIDForgiving(AI438,6,LEN(AI438)-6))&amp;")","*")</f>
        <v>*</v>
      </c>
      <c r="AJ737" s="58" t="str">
        <f>IF(OR(AJ328&lt;&gt;"*",AJ385&lt;&gt;"*",AJ438&lt;&gt;"*"),"Yes (" &amp; JoinAll(", ", MIDForgiving(AJ328,6,LEN(AJ328)-6), MIDForgiving(AJ385,6,LEN(AJ385)-6), MIDForgiving(AJ438,6,LEN(AJ438)-6))&amp;")","*")</f>
        <v>*</v>
      </c>
      <c r="AK737" s="58" t="str">
        <f>IF(OR(AK328&lt;&gt;"*",AK385&lt;&gt;"*",AK438&lt;&gt;"*"),"Yes (" &amp; JoinAll(", ", MIDForgiving(AK328,6,LEN(AK328)-6), MIDForgiving(AK385,6,LEN(AK385)-6), MIDForgiving(AK438,6,LEN(AK438)-6))&amp;")","*")</f>
        <v>*</v>
      </c>
      <c r="AL737" s="58" t="str">
        <f>IF(OR(AL328&lt;&gt;"*",AL385&lt;&gt;"*",AL438&lt;&gt;"*"),"Yes (" &amp; JoinAll(", ", MIDForgiving(AL328,6,LEN(AL328)-6), MIDForgiving(AL385,6,LEN(AL385)-6), MIDForgiving(AL438,6,LEN(AL438)-6))&amp;")","*")</f>
        <v>*</v>
      </c>
      <c r="AM737" s="58" t="str">
        <f>IF(OR(AM328&lt;&gt;"*",AM385&lt;&gt;"*",AM438&lt;&gt;"*"),"Yes (" &amp; JoinAll(", ", MIDForgiving(AM328,6,LEN(AM328)-6), MIDForgiving(AM385,6,LEN(AM385)-6), MIDForgiving(AM438,6,LEN(AM438)-6))&amp;")","*")</f>
        <v>*</v>
      </c>
      <c r="AN737" s="58" t="str">
        <f>IF(OR(AN328&lt;&gt;"*",AN385&lt;&gt;"*",AN438&lt;&gt;"*"),"Yes (" &amp; JoinAll(", ", MIDForgiving(AN328,6,LEN(AN328)-6), MIDForgiving(AN385,6,LEN(AN385)-6), MIDForgiving(AN438,6,LEN(AN438)-6))&amp;")","*")</f>
        <v>*</v>
      </c>
      <c r="AO737" s="58" t="str">
        <f>IF(OR(AO328&lt;&gt;"*",AO385&lt;&gt;"*",AO438&lt;&gt;"*"),"Yes (" &amp; JoinAll(", ", MIDForgiving(AO328,6,LEN(AO328)-6), MIDForgiving(AO385,6,LEN(AO385)-6), MIDForgiving(AO438,6,LEN(AO438)-6))&amp;")","*")</f>
        <v>*</v>
      </c>
      <c r="AP737" s="58" t="str">
        <f>IF(OR(AP328&lt;&gt;"*",AP385&lt;&gt;"*",AP438&lt;&gt;"*"),"Yes (" &amp; JoinAll(", ", MIDForgiving(AP328,6,LEN(AP328)-6), MIDForgiving(AP385,6,LEN(AP385)-6), MIDForgiving(AP438,6,LEN(AP438)-6))&amp;")","*")</f>
        <v>*</v>
      </c>
      <c r="AQ737" s="58" t="str">
        <f>IF(OR(AQ328&lt;&gt;"*",AQ385&lt;&gt;"*",AQ438&lt;&gt;"*"),"Yes (" &amp; JoinAll(", ", MIDForgiving(AQ328,6,LEN(AQ328)-6), MIDForgiving(AQ385,6,LEN(AQ385)-6), MIDForgiving(AQ438,6,LEN(AQ438)-6))&amp;")","*")</f>
        <v>*</v>
      </c>
      <c r="AR737" s="58" t="str">
        <f>IF(OR(AR328&lt;&gt;"*",AR385&lt;&gt;"*",AR438&lt;&gt;"*"),"Yes (" &amp; JoinAll(", ", MIDForgiving(AR328,6,LEN(AR328)-6), MIDForgiving(AR385,6,LEN(AR385)-6), MIDForgiving(AR438,6,LEN(AR438)-6))&amp;")","*")</f>
        <v>*</v>
      </c>
      <c r="AS737" s="58" t="str">
        <f>IF(OR(AS328&lt;&gt;"*",AS385&lt;&gt;"*",AS438&lt;&gt;"*"),"Yes (" &amp; JoinAll(", ", MIDForgiving(AS328,6,LEN(AS328)-6), MIDForgiving(AS385,6,LEN(AS385)-6), MIDForgiving(AS438,6,LEN(AS438)-6))&amp;")","*")</f>
        <v>*</v>
      </c>
      <c r="AT737" s="58" t="str">
        <f>IF(OR(AT328&lt;&gt;"*",AT385&lt;&gt;"*",AT438&lt;&gt;"*"),"Yes (" &amp; JoinAll(", ", MIDForgiving(AT328,6,LEN(AT328)-6), MIDForgiving(AT385,6,LEN(AT385)-6), MIDForgiving(AT438,6,LEN(AT438)-6))&amp;")","*")</f>
        <v>*</v>
      </c>
      <c r="AU737" s="58" t="str">
        <f>IF(OR(AU328&lt;&gt;"*",AU385&lt;&gt;"*",AU438&lt;&gt;"*"),"Yes (" &amp; JoinAll(", ", MIDForgiving(AU328,6,LEN(AU328)-6), MIDForgiving(AU385,6,LEN(AU385)-6), MIDForgiving(AU438,6,LEN(AU438)-6))&amp;")","*")</f>
        <v>*</v>
      </c>
      <c r="AV737" s="58" t="str">
        <f>IF(OR(AV328&lt;&gt;"*",AV385&lt;&gt;"*",AV438&lt;&gt;"*"),"Yes (" &amp; JoinAll(", ", MIDForgiving(AV328,6,LEN(AV328)-6), MIDForgiving(AV385,6,LEN(AV385)-6), MIDForgiving(AV438,6,LEN(AV438)-6))&amp;")","*")</f>
        <v>*</v>
      </c>
      <c r="AW737" s="58" t="str">
        <f>IF(OR(AW328&lt;&gt;"*",AW385&lt;&gt;"*",AW438&lt;&gt;"*"),"Yes (" &amp; JoinAll(", ", MIDForgiving(AW328,6,LEN(AW328)-6), MIDForgiving(AW385,6,LEN(AW385)-6), MIDForgiving(AW438,6,LEN(AW438)-6))&amp;")","*")</f>
        <v>*</v>
      </c>
      <c r="AX737" s="58" t="str">
        <f>IF(OR(AX328&lt;&gt;"*",AX385&lt;&gt;"*",AX438&lt;&gt;"*"),"Yes (" &amp; JoinAll(", ", MIDForgiving(AX328,6,LEN(AX328)-6), MIDForgiving(AX385,6,LEN(AX385)-6), MIDForgiving(AX438,6,LEN(AX438)-6))&amp;")","*")</f>
        <v>*</v>
      </c>
      <c r="AY737" s="58" t="str">
        <f>IF(OR(AY328&lt;&gt;"*",AY385&lt;&gt;"*",AY438&lt;&gt;"*"),"Yes (" &amp; JoinAll(", ", MIDForgiving(AY328,6,LEN(AY328)-6), MIDForgiving(AY385,6,LEN(AY385)-6), MIDForgiving(AY438,6,LEN(AY438)-6))&amp;")","*")</f>
        <v>*</v>
      </c>
      <c r="AZ737" s="58" t="str">
        <f>IF(OR(AZ328&lt;&gt;"*",AZ385&lt;&gt;"*",AZ438&lt;&gt;"*"),"Yes (" &amp; JoinAll(", ", MIDForgiving(AZ328,6,LEN(AZ328)-6), MIDForgiving(AZ385,6,LEN(AZ385)-6), MIDForgiving(AZ438,6,LEN(AZ438)-6))&amp;")","*")</f>
        <v>*</v>
      </c>
      <c r="BA737" s="58" t="str">
        <f>IF(OR(BA328&lt;&gt;"*",BA385&lt;&gt;"*",BA438&lt;&gt;"*"),"Yes (" &amp; JoinAll(", ", MIDForgiving(BA328,6,LEN(BA328)-6), MIDForgiving(BA385,6,LEN(BA385)-6), MIDForgiving(BA438,6,LEN(BA438)-6))&amp;")","*")</f>
        <v>*</v>
      </c>
      <c r="BB737" s="58" t="str">
        <f>IF(OR(BB328&lt;&gt;"*",BB385&lt;&gt;"*",BB438&lt;&gt;"*"),"Yes (" &amp; JoinAll(", ", MIDForgiving(BB328,6,LEN(BB328)-6), MIDForgiving(BB385,6,LEN(BB385)-6), MIDForgiving(BB438,6,LEN(BB438)-6))&amp;")","*")</f>
        <v>*</v>
      </c>
      <c r="BC737" s="58" t="str">
        <f>IF(OR(BC328&lt;&gt;"*",BC385&lt;&gt;"*",BC438&lt;&gt;"*"),"Yes (" &amp; JoinAll(", ", MIDForgiving(BC328,6,LEN(BC328)-6), MIDForgiving(BC385,6,LEN(BC385)-6), MIDForgiving(BC438,6,LEN(BC438)-6))&amp;")","*")</f>
        <v>*</v>
      </c>
      <c r="BD737" s="58" t="str">
        <f>IF(OR(BD328&lt;&gt;"*",BD385&lt;&gt;"*",BD438&lt;&gt;"*"),"Yes (" &amp; JoinAll(", ", MIDForgiving(BD328,6,LEN(BD328)-6), MIDForgiving(BD385,6,LEN(BD385)-6), MIDForgiving(BD438,6,LEN(BD438)-6))&amp;")","*")</f>
        <v>*</v>
      </c>
      <c r="BE737" s="58" t="str">
        <f>IF(OR(BE328&lt;&gt;"*",BE385&lt;&gt;"*",BE438&lt;&gt;"*"),"Yes (" &amp; JoinAll(", ", MIDForgiving(BE328,6,LEN(BE328)-6), MIDForgiving(BE385,6,LEN(BE385)-6), MIDForgiving(BE438,6,LEN(BE438)-6))&amp;")","*")</f>
        <v>*</v>
      </c>
      <c r="BF737" s="58" t="str">
        <f>IF(OR(BF328&lt;&gt;"*",BF385&lt;&gt;"*",BF438&lt;&gt;"*"),"Yes (" &amp; JoinAll(", ", MIDForgiving(BF328,6,LEN(BF328)-6), MIDForgiving(BF385,6,LEN(BF385)-6), MIDForgiving(BF438,6,LEN(BF438)-6))&amp;")","*")</f>
        <v>*</v>
      </c>
      <c r="BG737" s="58" t="str">
        <f>IF(OR(BG328&lt;&gt;"*",BG385&lt;&gt;"*",BG438&lt;&gt;"*"),"Yes (" &amp; JoinAll(", ", MIDForgiving(BG328,6,LEN(BG328)-6), MIDForgiving(BG385,6,LEN(BG385)-6), MIDForgiving(BG438,6,LEN(BG438)-6))&amp;")","*")</f>
        <v>*</v>
      </c>
      <c r="BH737" s="58" t="str">
        <f>IF(OR(BH328&lt;&gt;"*",BH385&lt;&gt;"*",BH438&lt;&gt;"*"),"Yes (" &amp; JoinAll(", ", MIDForgiving(BH328,6,LEN(BH328)-6), MIDForgiving(BH385,6,LEN(BH385)-6), MIDForgiving(BH438,6,LEN(BH438)-6))&amp;")","*")</f>
        <v>*</v>
      </c>
      <c r="BI737" s="58" t="str">
        <f>IF(OR(BI328&lt;&gt;"*",BI385&lt;&gt;"*",BI438&lt;&gt;"*"),"Yes (" &amp; JoinAll(", ", MIDForgiving(BI328,6,LEN(BI328)-6), MIDForgiving(BI385,6,LEN(BI385)-6), MIDForgiving(BI438,6,LEN(BI438)-6))&amp;")","*")</f>
        <v>Yes (HTTPS)</v>
      </c>
      <c r="BJ737" s="58" t="str">
        <f>IF(OR(BJ328&lt;&gt;"*",BJ385&lt;&gt;"*",BJ438&lt;&gt;"*"),"Yes (" &amp; JoinAll(", ", MIDForgiving(BJ328,6,LEN(BJ328)-6), MIDForgiving(BJ385,6,LEN(BJ385)-6), MIDForgiving(BJ438,6,LEN(BJ438)-6))&amp;")","*")</f>
        <v>*</v>
      </c>
      <c r="BK737" s="58" t="str">
        <f>IF(OR(BK328&lt;&gt;"*",BK385&lt;&gt;"*",BK438&lt;&gt;"*"),"Yes (" &amp; JoinAll(", ", MIDForgiving(BK328,6,LEN(BK328)-6), MIDForgiving(BK385,6,LEN(BK385)-6), MIDForgiving(BK438,6,LEN(BK438)-6))&amp;")","*")</f>
        <v>*</v>
      </c>
      <c r="BL737" s="58" t="str">
        <f>IF(OR(BL328&lt;&gt;"*",BL385&lt;&gt;"*",BL438&lt;&gt;"*"),"Yes (" &amp; JoinAll(", ", MIDForgiving(BL328,6,LEN(BL328)-6), MIDForgiving(BL385,6,LEN(BL385)-6), MIDForgiving(BL438,6,LEN(BL438)-6))&amp;")","*")</f>
        <v>*</v>
      </c>
      <c r="BM737" s="58" t="str">
        <f>IF(OR(BM328&lt;&gt;"*",BM385&lt;&gt;"*",BM438&lt;&gt;"*"),"Yes (" &amp; JoinAll(", ", MIDForgiving(BM328,6,LEN(BM328)-6), MIDForgiving(BM385,6,LEN(BM385)-6), MIDForgiving(BM438,6,LEN(BM438)-6))&amp;")","*")</f>
        <v>*</v>
      </c>
      <c r="BN737" s="58" t="str">
        <f>IF(OR(BN328&lt;&gt;"*",BN385&lt;&gt;"*",BN438&lt;&gt;"*"),"Yes (" &amp; JoinAll(", ", MIDForgiving(BN328,6,LEN(BN328)-6), MIDForgiving(BN385,6,LEN(BN385)-6), MIDForgiving(BN438,6,LEN(BN438)-6))&amp;")","*")</f>
        <v>*</v>
      </c>
      <c r="BO737" s="58" t="str">
        <f>IF(OR(BO328&lt;&gt;"*",BO385&lt;&gt;"*",BO438&lt;&gt;"*"),"Yes (" &amp; JoinAll(", ", MIDForgiving(BO328,6,LEN(BO328)-6), MIDForgiving(BO385,6,LEN(BO385)-6), MIDForgiving(BO438,6,LEN(BO438)-6))&amp;")","*")</f>
        <v>*</v>
      </c>
      <c r="BP737" s="58" t="str">
        <f>IF(OR(BP328&lt;&gt;"*",BP385&lt;&gt;"*",BP438&lt;&gt;"*"),"Yes (" &amp; JoinAll(", ", MIDForgiving(BP328,6,LEN(BP328)-6), MIDForgiving(BP385,6,LEN(BP385)-6), MIDForgiving(BP438,6,LEN(BP438)-6))&amp;")","*")</f>
        <v>*</v>
      </c>
      <c r="BQ737" s="58" t="str">
        <f>IF(OR(BQ328&lt;&gt;"*",BQ385&lt;&gt;"*",BQ438&lt;&gt;"*"),"Yes (" &amp; JoinAll(", ", MIDForgiving(BQ328,6,LEN(BQ328)-6), MIDForgiving(BQ385,6,LEN(BQ385)-6), MIDForgiving(BQ438,6,LEN(BQ438)-6))&amp;")","*")</f>
        <v>*</v>
      </c>
      <c r="BR737" s="58" t="str">
        <f>IF(OR(BR328&lt;&gt;"*",BR385&lt;&gt;"*",BR438&lt;&gt;"*"),"Yes (" &amp; JoinAll(", ", MIDForgiving(BR328,6,LEN(BR328)-6), MIDForgiving(BR385,6,LEN(BR385)-6), MIDForgiving(BR438,6,LEN(BR438)-6))&amp;")","*")</f>
        <v>*</v>
      </c>
      <c r="BS737" s="58" t="str">
        <f>IF(OR(BS328&lt;&gt;"*",BS385&lt;&gt;"*",BS438&lt;&gt;"*"),"Yes (" &amp; JoinAll(", ", MIDForgiving(BS328,6,LEN(BS328)-6), MIDForgiving(BS385,6,LEN(BS385)-6), MIDForgiving(BS438,6,LEN(BS438)-6))&amp;")","*")</f>
        <v>*</v>
      </c>
      <c r="BT737" s="58" t="str">
        <f>IF(OR(BT328&lt;&gt;"*",BT385&lt;&gt;"*",BT438&lt;&gt;"*"),"Yes (" &amp; JoinAll(", ", MIDForgiving(BT328,6,LEN(BT328)-6), MIDForgiving(BT385,6,LEN(BT385)-6), MIDForgiving(BT438,6,LEN(BT438)-6))&amp;")","*")</f>
        <v>*</v>
      </c>
      <c r="BU737" s="58" t="str">
        <f>IF(OR(BU328&lt;&gt;"*",BU385&lt;&gt;"*",BU438&lt;&gt;"*"),"Yes (" &amp; JoinAll(", ", MIDForgiving(BU328,6,LEN(BU328)-6), MIDForgiving(BU385,6,LEN(BU385)-6), MIDForgiving(BU438,6,LEN(BU438)-6))&amp;")","*")</f>
        <v>*</v>
      </c>
      <c r="BV737" s="58" t="str">
        <f>IF(OR(BV328&lt;&gt;"*",BV385&lt;&gt;"*",BV438&lt;&gt;"*"),"Yes (" &amp; JoinAll(", ", MIDForgiving(BV328,6,LEN(BV328)-6), MIDForgiving(BV385,6,LEN(BV385)-6), MIDForgiving(BV438,6,LEN(BV438)-6))&amp;")","*")</f>
        <v>*</v>
      </c>
      <c r="BW737" s="58" t="str">
        <f>IF(OR(BW328&lt;&gt;"*",BW385&lt;&gt;"*",BW438&lt;&gt;"*"),"Yes (" &amp; JoinAll(", ", MIDForgiving(BW328,6,LEN(BW328)-6), MIDForgiving(BW385,6,LEN(BW385)-6), MIDForgiving(BW438,6,LEN(BW438)-6))&amp;")","*")</f>
        <v>*</v>
      </c>
      <c r="BX737" s="58" t="str">
        <f>IF(OR(BX328&lt;&gt;"*",BX385&lt;&gt;"*",BX438&lt;&gt;"*"),"Yes (" &amp; JoinAll(", ", MIDForgiving(BX328,6,LEN(BX328)-6), MIDForgiving(BX385,6,LEN(BX385)-6), MIDForgiving(BX438,6,LEN(BX438)-6))&amp;")","*")</f>
        <v>*</v>
      </c>
      <c r="BY737" s="58" t="str">
        <f>IF(OR(BY328&lt;&gt;"*",BY385&lt;&gt;"*",BY438&lt;&gt;"*"),"Yes (" &amp; JoinAll(", ", MIDForgiving(BY328,6,LEN(BY328)-6), MIDForgiving(BY385,6,LEN(BY385)-6), MIDForgiving(BY438,6,LEN(BY438)-6))&amp;")","*")</f>
        <v>*</v>
      </c>
      <c r="BZ737" s="58" t="str">
        <f>IF(OR(BZ328&lt;&gt;"*",BZ385&lt;&gt;"*",BZ438&lt;&gt;"*"),"Yes (" &amp; JoinAll(", ", MIDForgiving(BZ328,6,LEN(BZ328)-6), MIDForgiving(BZ385,6,LEN(BZ385)-6), MIDForgiving(BZ438,6,LEN(BZ438)-6))&amp;")","*")</f>
        <v>*</v>
      </c>
      <c r="CA737" s="58" t="str">
        <f>IF(OR(CA328&lt;&gt;"*",CA385&lt;&gt;"*",CA438&lt;&gt;"*"),"Yes (" &amp; JoinAll(", ", MIDForgiving(CA328,6,LEN(CA328)-6), MIDForgiving(CA385,6,LEN(CA385)-6), MIDForgiving(CA438,6,LEN(CA438)-6))&amp;")","*")</f>
        <v>*</v>
      </c>
      <c r="CB737" s="58" t="str">
        <f>IF(OR(CB328&lt;&gt;"*",CB385&lt;&gt;"*",CB438&lt;&gt;"*"),"Yes (" &amp; JoinAll(", ", MIDForgiving(CB328,6,LEN(CB328)-6), MIDForgiving(CB385,6,LEN(CB385)-6), MIDForgiving(CB438,6,LEN(CB438)-6))&amp;")","*")</f>
        <v>*</v>
      </c>
      <c r="CC737" s="58" t="str">
        <f>IF(OR(CC328&lt;&gt;"*",CC385&lt;&gt;"*",CC438&lt;&gt;"*"),"Yes (" &amp; JoinAll(", ", MIDForgiving(CC328,6,LEN(CC328)-6), MIDForgiving(CC385,6,LEN(CC385)-6), MIDForgiving(CC438,6,LEN(CC438)-6))&amp;")","*")</f>
        <v>*</v>
      </c>
      <c r="CD737" s="58" t="str">
        <f>IF(OR(CD328&lt;&gt;"*",CD385&lt;&gt;"*",CD438&lt;&gt;"*"),"Yes (" &amp; JoinAll(", ", MIDForgiving(CD328,6,LEN(CD328)-6), MIDForgiving(CD385,6,LEN(CD385)-6), MIDForgiving(CD438,6,LEN(CD438)-6))&amp;")","*")</f>
        <v>*</v>
      </c>
      <c r="CE737" s="58" t="str">
        <f>IF(OR(CE328&lt;&gt;"*",CE385&lt;&gt;"*",CE438&lt;&gt;"*"),"Yes (" &amp; JoinAll(", ", MIDForgiving(CE328,6,LEN(CE328)-6), MIDForgiving(CE385,6,LEN(CE385)-6), MIDForgiving(CE438,6,LEN(CE438)-6))&amp;")","*")</f>
        <v>*</v>
      </c>
      <c r="CF737" s="58" t="str">
        <f>IF(OR(CF328&lt;&gt;"*",CF385&lt;&gt;"*",CF438&lt;&gt;"*"),"Yes (" &amp; JoinAll(", ", MIDForgiving(CF328,6,LEN(CF328)-6), MIDForgiving(CF385,6,LEN(CF385)-6), MIDForgiving(CF438,6,LEN(CF438)-6))&amp;")","*")</f>
        <v>*</v>
      </c>
      <c r="CG737" s="58" t="str">
        <f>IF(OR(CG328&lt;&gt;"*",CG385&lt;&gt;"*",CG438&lt;&gt;"*"),"Yes (" &amp; JoinAll(", ", MIDForgiving(CG328,6,LEN(CG328)-6), MIDForgiving(CG385,6,LEN(CG385)-6), MIDForgiving(CG438,6,LEN(CG438)-6))&amp;")","*")</f>
        <v>*</v>
      </c>
      <c r="CH737" s="58" t="str">
        <f>IF(OR(CH328&lt;&gt;"*",CH385&lt;&gt;"*",CH438&lt;&gt;"*"),"Yes (" &amp; JoinAll(", ", MIDForgiving(CH328,6,LEN(CH328)-6), MIDForgiving(CH385,6,LEN(CH385)-6), MIDForgiving(CH438,6,LEN(CH438)-6))&amp;")","*")</f>
        <v>*</v>
      </c>
      <c r="CI737" s="58" t="str">
        <f>IF(OR(CI328&lt;&gt;"*",CI385&lt;&gt;"*",CI438&lt;&gt;"*"),"Yes (" &amp; JoinAll(", ", MIDForgiving(CI328,6,LEN(CI328)-6), MIDForgiving(CI385,6,LEN(CI385)-6), MIDForgiving(CI438,6,LEN(CI438)-6))&amp;")","*")</f>
        <v>*</v>
      </c>
      <c r="CJ737" s="58" t="str">
        <f>IF(OR(CJ328&lt;&gt;"*",CJ385&lt;&gt;"*",CJ438&lt;&gt;"*"),"Yes (" &amp; JoinAll(", ", MIDForgiving(CJ328,6,LEN(CJ328)-6), MIDForgiving(CJ385,6,LEN(CJ385)-6), MIDForgiving(CJ438,6,LEN(CJ438)-6))&amp;")","*")</f>
        <v>*</v>
      </c>
      <c r="CK737" s="58" t="str">
        <f>IF(OR(CK328&lt;&gt;"*",CK385&lt;&gt;"*",CK438&lt;&gt;"*"),"Yes (" &amp; JoinAll(", ", MIDForgiving(CK328,6,LEN(CK328)-6), MIDForgiving(CK385,6,LEN(CK385)-6), MIDForgiving(CK438,6,LEN(CK438)-6))&amp;")","*")</f>
        <v>*</v>
      </c>
      <c r="CL737" s="58" t="str">
        <f>IF(OR(CL328&lt;&gt;"*",CL385&lt;&gt;"*",CL438&lt;&gt;"*"),"Yes (" &amp; JoinAll(", ", MIDForgiving(CL328,6,LEN(CL328)-6), MIDForgiving(CL385,6,LEN(CL385)-6), MIDForgiving(CL438,6,LEN(CL438)-6))&amp;")","*")</f>
        <v>*</v>
      </c>
      <c r="CM737" s="58" t="str">
        <f>IF(OR(CM328&lt;&gt;"*",CM385&lt;&gt;"*",CM438&lt;&gt;"*"),"Yes (" &amp; JoinAll(", ", MIDForgiving(CM328,6,LEN(CM328)-6), MIDForgiving(CM385,6,LEN(CM385)-6), MIDForgiving(CM438,6,LEN(CM438)-6))&amp;")","*")</f>
        <v>*</v>
      </c>
      <c r="CN737" s="58" t="str">
        <f>IF(OR(CN328&lt;&gt;"*",CN385&lt;&gt;"*",CN438&lt;&gt;"*"),"Yes (" &amp; JoinAll(", ", MIDForgiving(CN328,6,LEN(CN328)-6), MIDForgiving(CN385,6,LEN(CN385)-6), MIDForgiving(CN438,6,LEN(CN438)-6))&amp;")","*")</f>
        <v>*</v>
      </c>
      <c r="CO737" s="58" t="str">
        <f>IF(OR(CO328&lt;&gt;"*",CO385&lt;&gt;"*",CO438&lt;&gt;"*"),"Yes (" &amp; JoinAll(", ", MIDForgiving(CO328,6,LEN(CO328)-6), MIDForgiving(CO385,6,LEN(CO385)-6), MIDForgiving(CO438,6,LEN(CO438)-6))&amp;")","*")</f>
        <v>*</v>
      </c>
      <c r="CP737" s="58" t="str">
        <f>IF(OR(CP328&lt;&gt;"*",CP385&lt;&gt;"*",CP438&lt;&gt;"*"),"Yes (" &amp; JoinAll(", ", MIDForgiving(CP328,6,LEN(CP328)-6), MIDForgiving(CP385,6,LEN(CP385)-6), MIDForgiving(CP438,6,LEN(CP438)-6))&amp;")","*")</f>
        <v>*</v>
      </c>
      <c r="CQ737" s="58" t="str">
        <f>IF(OR(CQ328&lt;&gt;"*",CQ385&lt;&gt;"*",CQ438&lt;&gt;"*"),"Yes (" &amp; JoinAll(", ", MIDForgiving(CQ328,6,LEN(CQ328)-6), MIDForgiving(CQ385,6,LEN(CQ385)-6), MIDForgiving(CQ438,6,LEN(CQ438)-6))&amp;")","*")</f>
        <v>*</v>
      </c>
      <c r="CR737" s="58" t="str">
        <f>IF(OR(CR328&lt;&gt;"*",CR385&lt;&gt;"*",CR438&lt;&gt;"*"),"Yes (" &amp; JoinAll(", ", MIDForgiving(CR328,6,LEN(CR328)-6), MIDForgiving(CR385,6,LEN(CR385)-6), MIDForgiving(CR438,6,LEN(CR438)-6))&amp;")","*")</f>
        <v>*</v>
      </c>
      <c r="CS737" s="58" t="str">
        <f>IF(OR(CS328&lt;&gt;"*",CS385&lt;&gt;"*",CS438&lt;&gt;"*"),"Yes (" &amp; JoinAll(", ", MIDForgiving(CS328,6,LEN(CS328)-6), MIDForgiving(CS385,6,LEN(CS385)-6), MIDForgiving(CS438,6,LEN(CS438)-6))&amp;")","*")</f>
        <v>*</v>
      </c>
      <c r="CT737" s="58" t="str">
        <f>IF(OR(CT328&lt;&gt;"*",CT385&lt;&gt;"*",CT438&lt;&gt;"*"),"Yes (" &amp; JoinAll(", ", MIDForgiving(CT328,6,LEN(CT328)-6), MIDForgiving(CT385,6,LEN(CT385)-6), MIDForgiving(CT438,6,LEN(CT438)-6))&amp;")","*")</f>
        <v>*</v>
      </c>
      <c r="CU737" s="58" t="str">
        <f>IF(OR(CU328&lt;&gt;"*",CU385&lt;&gt;"*",CU438&lt;&gt;"*"),"Yes (" &amp; JoinAll(", ", MIDForgiving(CU328,6,LEN(CU328)-6), MIDForgiving(CU385,6,LEN(CU385)-6), MIDForgiving(CU438,6,LEN(CU438)-6))&amp;")","*")</f>
        <v>*</v>
      </c>
      <c r="CV737" s="58" t="str">
        <f>IF(OR(CV328&lt;&gt;"*",CV385&lt;&gt;"*",CV438&lt;&gt;"*"),"Yes (" &amp; JoinAll(", ", MIDForgiving(CV328,6,LEN(CV328)-6), MIDForgiving(CV385,6,LEN(CV385)-6), MIDForgiving(CV438,6,LEN(CV438)-6))&amp;")","*")</f>
        <v>*</v>
      </c>
      <c r="CW737" s="58" t="str">
        <f>IF(OR(CW328&lt;&gt;"*",CW385&lt;&gt;"*",CW438&lt;&gt;"*"),"Yes (" &amp; JoinAll(", ", MIDForgiving(CW328,6,LEN(CW328)-6), MIDForgiving(CW385,6,LEN(CW385)-6), MIDForgiving(CW438,6,LEN(CW438)-6))&amp;")","*")</f>
        <v>*</v>
      </c>
      <c r="CX737" s="58" t="str">
        <f>IF(OR(CX328&lt;&gt;"*",CX385&lt;&gt;"*",CX438&lt;&gt;"*"),"Yes (" &amp; JoinAll(", ", MIDForgiving(CX328,6,LEN(CX328)-6), MIDForgiving(CX385,6,LEN(CX385)-6), MIDForgiving(CX438,6,LEN(CX438)-6))&amp;")","*")</f>
        <v>*</v>
      </c>
      <c r="CY737" s="58" t="str">
        <f>IF(OR(CY328&lt;&gt;"*",CY385&lt;&gt;"*",CY438&lt;&gt;"*"),"Yes (" &amp; JoinAll(", ", MIDForgiving(CY328,6,LEN(CY328)-6), MIDForgiving(CY385,6,LEN(CY385)-6), MIDForgiving(CY438,6,LEN(CY438)-6))&amp;")","*")</f>
        <v>*</v>
      </c>
      <c r="CZ737" s="58" t="str">
        <f>IF(OR(CZ328&lt;&gt;"*",CZ385&lt;&gt;"*",CZ438&lt;&gt;"*"),"Yes (" &amp; JoinAll(", ", MIDForgiving(CZ328,6,LEN(CZ328)-6), MIDForgiving(CZ385,6,LEN(CZ385)-6), MIDForgiving(CZ438,6,LEN(CZ438)-6))&amp;")","*")</f>
        <v>*</v>
      </c>
      <c r="DA737" s="58" t="str">
        <f>IF(OR(DA328&lt;&gt;"*",DA385&lt;&gt;"*",DA438&lt;&gt;"*"),"Yes (" &amp; JoinAll(", ", MIDForgiving(DA328,6,LEN(DA328)-6), MIDForgiving(DA385,6,LEN(DA385)-6), MIDForgiving(DA438,6,LEN(DA438)-6))&amp;")","*")</f>
        <v>*</v>
      </c>
      <c r="DB737" s="58" t="str">
        <f>IF(OR(DB328&lt;&gt;"*",DB385&lt;&gt;"*",DB438&lt;&gt;"*"),"Yes (" &amp; JoinAll(", ", MIDForgiving(DB328,6,LEN(DB328)-6), MIDForgiving(DB385,6,LEN(DB385)-6), MIDForgiving(DB438,6,LEN(DB438)-6))&amp;")","*")</f>
        <v>*</v>
      </c>
      <c r="DC737" s="58" t="str">
        <f>IF(OR(DC328&lt;&gt;"*",DC385&lt;&gt;"*",DC438&lt;&gt;"*"),"Yes (" &amp; JoinAll(", ", MIDForgiving(DC328,6,LEN(DC328)-6), MIDForgiving(DC385,6,LEN(DC385)-6), MIDForgiving(DC438,6,LEN(DC438)-6))&amp;")","*")</f>
        <v>*</v>
      </c>
      <c r="DD737" s="58" t="str">
        <f>IF(OR(DD328&lt;&gt;"*",DD385&lt;&gt;"*",DD438&lt;&gt;"*"),"Yes (" &amp; JoinAll(", ", MIDForgiving(DD328,6,LEN(DD328)-6), MIDForgiving(DD385,6,LEN(DD385)-6), MIDForgiving(DD438,6,LEN(DD438)-6))&amp;")","*")</f>
        <v>*</v>
      </c>
      <c r="DE737" s="58" t="str">
        <f>IF(OR(DE328&lt;&gt;"*",DE385&lt;&gt;"*",DE438&lt;&gt;"*"),"Yes (" &amp; JoinAll(", ", MIDForgiving(DE328,6,LEN(DE328)-6), MIDForgiving(DE385,6,LEN(DE385)-6), MIDForgiving(DE438,6,LEN(DE438)-6))&amp;")","*")</f>
        <v>*</v>
      </c>
      <c r="DF737" s="58" t="str">
        <f>IF(OR(DF328&lt;&gt;"*",DF385&lt;&gt;"*",DF438&lt;&gt;"*"),"Yes (" &amp; JoinAll(", ", MIDForgiving(DF328,6,LEN(DF328)-6), MIDForgiving(DF385,6,LEN(DF385)-6), MIDForgiving(DF438,6,LEN(DF438)-6))&amp;")","*")</f>
        <v>*</v>
      </c>
      <c r="DG737" s="58" t="str">
        <f>IF(OR(DG328&lt;&gt;"*",DG385&lt;&gt;"*",DG438&lt;&gt;"*"),"Yes (" &amp; JoinAll(", ", MIDForgiving(DG328,6,LEN(DG328)-6), MIDForgiving(DG385,6,LEN(DG385)-6), MIDForgiving(DG438,6,LEN(DG438)-6))&amp;")","*")</f>
        <v>*</v>
      </c>
      <c r="DH737" s="58" t="str">
        <f>IF(OR(DH328&lt;&gt;"*",DH385&lt;&gt;"*",DH438&lt;&gt;"*"),"Yes (" &amp; JoinAll(", ", MIDForgiving(DH328,6,LEN(DH328)-6), MIDForgiving(DH385,6,LEN(DH385)-6), MIDForgiving(DH438,6,LEN(DH438)-6))&amp;")","*")</f>
        <v>*</v>
      </c>
      <c r="DI737" s="58" t="str">
        <f>IF(OR(DI328&lt;&gt;"*",DI385&lt;&gt;"*",DI438&lt;&gt;"*"),"Yes (" &amp; JoinAll(", ", MIDForgiving(DI328,6,LEN(DI328)-6), MIDForgiving(DI385,6,LEN(DI385)-6), MIDForgiving(DI438,6,LEN(DI438)-6))&amp;")","*")</f>
        <v>*</v>
      </c>
      <c r="DJ737" s="58" t="str">
        <f>IF(OR(DJ328&lt;&gt;"*",DJ385&lt;&gt;"*",DJ438&lt;&gt;"*"),"Yes (" &amp; JoinAll(", ", MIDForgiving(DJ328,6,LEN(DJ328)-6), MIDForgiving(DJ385,6,LEN(DJ385)-6), MIDForgiving(DJ438,6,LEN(DJ438)-6))&amp;")","*")</f>
        <v>*</v>
      </c>
      <c r="DK737" s="58" t="str">
        <f>IF(OR(DK328&lt;&gt;"*",DK385&lt;&gt;"*",DK438&lt;&gt;"*"),"Yes (" &amp; JoinAll(", ", MIDForgiving(DK328,6,LEN(DK328)-6), MIDForgiving(DK385,6,LEN(DK385)-6), MIDForgiving(DK438,6,LEN(DK438)-6))&amp;")","*")</f>
        <v>*</v>
      </c>
      <c r="DL737" s="58" t="str">
        <f>IF(OR(DL328&lt;&gt;"*",DL385&lt;&gt;"*",DL438&lt;&gt;"*"),"Yes (" &amp; JoinAll(", ", MIDForgiving(DL328,6,LEN(DL328)-6), MIDForgiving(DL385,6,LEN(DL385)-6), MIDForgiving(DL438,6,LEN(DL438)-6))&amp;")","*")</f>
        <v>*</v>
      </c>
      <c r="DM737" s="58" t="str">
        <f>IF(OR(DM328&lt;&gt;"*",DM385&lt;&gt;"*",DM438&lt;&gt;"*"),"Yes (" &amp; JoinAll(", ", MIDForgiving(DM328,6,LEN(DM328)-6), MIDForgiving(DM385,6,LEN(DM385)-6), MIDForgiving(DM438,6,LEN(DM438)-6))&amp;")","*")</f>
        <v>*</v>
      </c>
      <c r="DN737" s="58" t="str">
        <f>IF(OR(DN328&lt;&gt;"*",DN385&lt;&gt;"*",DN438&lt;&gt;"*"),"Yes (" &amp; JoinAll(", ", MIDForgiving(DN328,6,LEN(DN328)-6), MIDForgiving(DN385,6,LEN(DN385)-6), MIDForgiving(DN438,6,LEN(DN438)-6))&amp;")","*")</f>
        <v>*</v>
      </c>
      <c r="DO737" s="58" t="str">
        <f>IF(OR(DO328&lt;&gt;"*",DO385&lt;&gt;"*",DO438&lt;&gt;"*"),"Yes (" &amp; JoinAll(", ", MIDForgiving(DO328,6,LEN(DO328)-6), MIDForgiving(DO385,6,LEN(DO385)-6), MIDForgiving(DO438,6,LEN(DO438)-6))&amp;")","*")</f>
        <v>*</v>
      </c>
      <c r="DP737" s="58" t="str">
        <f>IF(OR(DP328&lt;&gt;"*",DP385&lt;&gt;"*",DP438&lt;&gt;"*"),"Yes (" &amp; JoinAll(", ", MIDForgiving(DP328,6,LEN(DP328)-6), MIDForgiving(DP385,6,LEN(DP385)-6), MIDForgiving(DP438,6,LEN(DP438)-6))&amp;")","*")</f>
        <v>*</v>
      </c>
      <c r="DQ737" s="58" t="str">
        <f>IF(OR(DQ328&lt;&gt;"*",DQ385&lt;&gt;"*",DQ438&lt;&gt;"*"),"Yes (" &amp; JoinAll(", ", MIDForgiving(DQ328,6,LEN(DQ328)-6), MIDForgiving(DQ385,6,LEN(DQ385)-6), MIDForgiving(DQ438,6,LEN(DQ438)-6))&amp;")","*")</f>
        <v>*</v>
      </c>
      <c r="DR737" s="58" t="str">
        <f>IF(OR(DR328&lt;&gt;"*",DR385&lt;&gt;"*",DR438&lt;&gt;"*"),"Yes (" &amp; JoinAll(", ", MIDForgiving(DR328,6,LEN(DR328)-6), MIDForgiving(DR385,6,LEN(DR385)-6), MIDForgiving(DR438,6,LEN(DR438)-6))&amp;")","*")</f>
        <v>*</v>
      </c>
      <c r="DS737" s="58" t="str">
        <f>IF(OR(DS328&lt;&gt;"*",DS385&lt;&gt;"*",DS438&lt;&gt;"*"),"Yes (" &amp; JoinAll(", ", MIDForgiving(DS328,6,LEN(DS328)-6), MIDForgiving(DS385,6,LEN(DS385)-6), MIDForgiving(DS438,6,LEN(DS438)-6))&amp;")","*")</f>
        <v>*</v>
      </c>
      <c r="DT737" s="58" t="str">
        <f>IF(OR(DT328&lt;&gt;"*",DT385&lt;&gt;"*",DT438&lt;&gt;"*"),"Yes (" &amp; JoinAll(", ", MIDForgiving(DT328,6,LEN(DT328)-6), MIDForgiving(DT385,6,LEN(DT385)-6), MIDForgiving(DT438,6,LEN(DT438)-6))&amp;")","*")</f>
        <v>*</v>
      </c>
      <c r="DU737" s="58" t="str">
        <f>IF(OR(DU328&lt;&gt;"*",DU385&lt;&gt;"*",DU438&lt;&gt;"*"),"Yes (" &amp; JoinAll(", ", MIDForgiving(DU328,6,LEN(DU328)-6), MIDForgiving(DU385,6,LEN(DU385)-6), MIDForgiving(DU438,6,LEN(DU438)-6))&amp;")","*")</f>
        <v>*</v>
      </c>
      <c r="DV737" s="58" t="str">
        <f>IF(OR(DV328&lt;&gt;"*",DV385&lt;&gt;"*",DV438&lt;&gt;"*"),"Yes (" &amp; JoinAll(", ", MIDForgiving(DV328,6,LEN(DV328)-6), MIDForgiving(DV385,6,LEN(DV385)-6), MIDForgiving(DV438,6,LEN(DV438)-6))&amp;")","*")</f>
        <v>*</v>
      </c>
      <c r="DW737" s="58" t="str">
        <f>IF(OR(DW328&lt;&gt;"*",DW385&lt;&gt;"*",DW438&lt;&gt;"*"),"Yes (" &amp; JoinAll(", ", MIDForgiving(DW328,6,LEN(DW328)-6), MIDForgiving(DW385,6,LEN(DW385)-6), MIDForgiving(DW438,6,LEN(DW438)-6))&amp;")","*")</f>
        <v>*</v>
      </c>
      <c r="DX737" s="58" t="str">
        <f>IF(OR(DX328&lt;&gt;"*",DX385&lt;&gt;"*",DX438&lt;&gt;"*"),"Yes (" &amp; JoinAll(", ", MIDForgiving(DX328,6,LEN(DX328)-6), MIDForgiving(DX385,6,LEN(DX385)-6), MIDForgiving(DX438,6,LEN(DX438)-6))&amp;")","*")</f>
        <v>*</v>
      </c>
      <c r="DY737" s="58" t="str">
        <f>IF(OR(DY328&lt;&gt;"*",DY385&lt;&gt;"*",DY438&lt;&gt;"*"),"Yes (" &amp; JoinAll(", ", MIDForgiving(DY328,6,LEN(DY328)-6), MIDForgiving(DY385,6,LEN(DY385)-6), MIDForgiving(DY438,6,LEN(DY438)-6))&amp;")","*")</f>
        <v>*</v>
      </c>
      <c r="DZ737" s="58" t="str">
        <f>IF(OR(DZ328&lt;&gt;"*",DZ385&lt;&gt;"*",DZ438&lt;&gt;"*"),"Yes (" &amp; JoinAll(", ", MIDForgiving(DZ328,6,LEN(DZ328)-6), MIDForgiving(DZ385,6,LEN(DZ385)-6), MIDForgiving(DZ438,6,LEN(DZ438)-6))&amp;")","*")</f>
        <v>*</v>
      </c>
      <c r="EA737" s="58" t="str">
        <f>IF(OR(EA328&lt;&gt;"*",EA385&lt;&gt;"*",EA438&lt;&gt;"*"),"Yes (" &amp; JoinAll(", ", MIDForgiving(EA328,6,LEN(EA328)-6), MIDForgiving(EA385,6,LEN(EA385)-6), MIDForgiving(EA438,6,LEN(EA438)-6))&amp;")","*")</f>
        <v>*</v>
      </c>
      <c r="EB737" s="58" t="str">
        <f>IF(OR(EB328&lt;&gt;"*",EB385&lt;&gt;"*",EB438&lt;&gt;"*"),"Yes (" &amp; JoinAll(", ", MIDForgiving(EB328,6,LEN(EB328)-6), MIDForgiving(EB385,6,LEN(EB385)-6), MIDForgiving(EB438,6,LEN(EB438)-6))&amp;")","*")</f>
        <v>*</v>
      </c>
      <c r="EC737" s="58" t="str">
        <f>IF(OR(EC328&lt;&gt;"*",EC385&lt;&gt;"*",EC438&lt;&gt;"*"),"Yes (" &amp; JoinAll(", ", MIDForgiving(EC328,6,LEN(EC328)-6), MIDForgiving(EC385,6,LEN(EC385)-6), MIDForgiving(EC438,6,LEN(EC438)-6))&amp;")","*")</f>
        <v>*</v>
      </c>
      <c r="ED737" s="58" t="str">
        <f>IF(OR(ED328&lt;&gt;"*",ED385&lt;&gt;"*",ED438&lt;&gt;"*"),"Yes (" &amp; JoinAll(", ", MIDForgiving(ED328,6,LEN(ED328)-6), MIDForgiving(ED385,6,LEN(ED385)-6), MIDForgiving(ED438,6,LEN(ED438)-6))&amp;")","*")</f>
        <v>*</v>
      </c>
      <c r="EE737" s="58" t="str">
        <f>IF(OR(EE328&lt;&gt;"*",EE385&lt;&gt;"*",EE438&lt;&gt;"*"),"Yes (" &amp; JoinAll(", ", MIDForgiving(EE328,6,LEN(EE328)-6), MIDForgiving(EE385,6,LEN(EE385)-6), MIDForgiving(EE438,6,LEN(EE438)-6))&amp;")","*")</f>
        <v>*</v>
      </c>
      <c r="EF737" s="58" t="str">
        <f>IF(OR(EF328&lt;&gt;"*",EF385&lt;&gt;"*",EF438&lt;&gt;"*"),"Yes (" &amp; JoinAll(", ", MIDForgiving(EF328,6,LEN(EF328)-6), MIDForgiving(EF385,6,LEN(EF385)-6), MIDForgiving(EF438,6,LEN(EF438)-6))&amp;")","*")</f>
        <v>*</v>
      </c>
      <c r="EG737" s="58" t="str">
        <f>IF(OR(EG328&lt;&gt;"*",EG385&lt;&gt;"*",EG438&lt;&gt;"*"),"Yes (" &amp; JoinAll(", ", MIDForgiving(EG328,6,LEN(EG328)-6), MIDForgiving(EG385,6,LEN(EG385)-6), MIDForgiving(EG438,6,LEN(EG438)-6))&amp;")","*")</f>
        <v>*</v>
      </c>
      <c r="EH737" s="58" t="str">
        <f>IF(OR(EH328&lt;&gt;"*",EH385&lt;&gt;"*",EH438&lt;&gt;"*"),"Yes (" &amp; JoinAll(", ", MIDForgiving(EH328,6,LEN(EH328)-6), MIDForgiving(EH385,6,LEN(EH385)-6), MIDForgiving(EH438,6,LEN(EH438)-6))&amp;")","*")</f>
        <v>*</v>
      </c>
      <c r="EI737" s="58" t="str">
        <f>IF(OR(EI328&lt;&gt;"*",EI385&lt;&gt;"*",EI438&lt;&gt;"*"),"Yes (" &amp; JoinAll(", ", MIDForgiving(EI328,6,LEN(EI328)-6), MIDForgiving(EI385,6,LEN(EI385)-6), MIDForgiving(EI438,6,LEN(EI438)-6))&amp;")","*")</f>
        <v>*</v>
      </c>
      <c r="EJ737" s="58" t="str">
        <f>IF(OR(EJ328&lt;&gt;"*",EJ385&lt;&gt;"*",EJ438&lt;&gt;"*"),"Yes (" &amp; JoinAll(", ", MIDForgiving(EJ328,6,LEN(EJ328)-6), MIDForgiving(EJ385,6,LEN(EJ385)-6), MIDForgiving(EJ438,6,LEN(EJ438)-6))&amp;")","*")</f>
        <v>*</v>
      </c>
      <c r="EK737" s="58" t="str">
        <f>IF(OR(EK328&lt;&gt;"*",EK385&lt;&gt;"*",EK438&lt;&gt;"*"),"Yes (" &amp; JoinAll(", ", MIDForgiving(EK328,6,LEN(EK328)-6), MIDForgiving(EK385,6,LEN(EK385)-6), MIDForgiving(EK438,6,LEN(EK438)-6))&amp;")","*")</f>
        <v>*</v>
      </c>
      <c r="EL737" s="109"/>
      <c r="EM737" s="109"/>
    </row>
    <row r="738" spans="1:143" s="58" customFormat="1" ht="12.75" customHeight="1" x14ac:dyDescent="0.25">
      <c r="A738" s="5"/>
      <c r="B738" s="96"/>
      <c r="C738" s="96"/>
      <c r="D738" s="96"/>
      <c r="E738" s="96"/>
      <c r="F738" s="96" t="s">
        <v>3541</v>
      </c>
      <c r="G738" s="4" t="s">
        <v>4300</v>
      </c>
      <c r="H738" s="18" t="s">
        <v>5</v>
      </c>
      <c r="I738" s="18"/>
      <c r="J738" s="58" t="str">
        <f>IF(OR(J329&lt;&gt;"*",J386&lt;&gt;"*",J439&lt;&gt;"*"),"Yes (" &amp; JoinAll(", ", MIDForgiving(J329,6,LEN(J329)-6), MIDForgiving(J386,6,LEN(J386)-6), MIDForgiving(J439,6,LEN(J439)-6))&amp;")","*")</f>
        <v>*</v>
      </c>
      <c r="K738" s="58" t="str">
        <f>IF(OR(K329&lt;&gt;"*",K386&lt;&gt;"*",K439&lt;&gt;"*"),"Yes (" &amp; JoinAll(", ", MIDForgiving(K329,6,LEN(K329)-6), MIDForgiving(K386,6,LEN(K386)-6), MIDForgiving(K439,6,LEN(K439)-6))&amp;")","*")</f>
        <v>*</v>
      </c>
      <c r="L738" s="58" t="str">
        <f>IF(OR(L329&lt;&gt;"*",L386&lt;&gt;"*",L439&lt;&gt;"*"),"Yes (" &amp; JoinAll(", ", MIDForgiving(L329,6,LEN(L329)-6), MIDForgiving(L386,6,LEN(L386)-6), MIDForgiving(L439,6,LEN(L439)-6))&amp;")","*")</f>
        <v>*</v>
      </c>
      <c r="M738" s="58" t="str">
        <f>IF(OR(M329&lt;&gt;"*",M386&lt;&gt;"*",M439&lt;&gt;"*"),"Yes (" &amp; JoinAll(", ", MIDForgiving(M329,6,LEN(M329)-6), MIDForgiving(M386,6,LEN(M386)-6), MIDForgiving(M439,6,LEN(M439)-6))&amp;")","*")</f>
        <v>*</v>
      </c>
      <c r="N738" s="58" t="str">
        <f>IF(OR(N329&lt;&gt;"*",N386&lt;&gt;"*",N439&lt;&gt;"*"),"Yes (" &amp; JoinAll(", ", MIDForgiving(N329,6,LEN(N329)-6), MIDForgiving(N386,6,LEN(N386)-6), MIDForgiving(N439,6,LEN(N439)-6))&amp;")","*")</f>
        <v>*</v>
      </c>
      <c r="O738" s="58" t="str">
        <f>IF(OR(O329&lt;&gt;"*",O386&lt;&gt;"*",O439&lt;&gt;"*"),"Yes (" &amp; JoinAll(", ", MIDForgiving(O329,6,LEN(O329)-6), MIDForgiving(O386,6,LEN(O386)-6), MIDForgiving(O439,6,LEN(O439)-6))&amp;")","*")</f>
        <v>*</v>
      </c>
      <c r="P738" s="58" t="str">
        <f>IF(OR(P329&lt;&gt;"*",P386&lt;&gt;"*",P439&lt;&gt;"*"),"Yes (" &amp; JoinAll(", ", MIDForgiving(P329,6,LEN(P329)-6), MIDForgiving(P386,6,LEN(P386)-6), MIDForgiving(P439,6,LEN(P439)-6))&amp;")","*")</f>
        <v>*</v>
      </c>
      <c r="Q738" s="58" t="str">
        <f>IF(OR(Q329&lt;&gt;"*",Q386&lt;&gt;"*",Q439&lt;&gt;"*"),"Yes (" &amp; JoinAll(", ", MIDForgiving(Q329,6,LEN(Q329)-6), MIDForgiving(Q386,6,LEN(Q386)-6), MIDForgiving(Q439,6,LEN(Q439)-6))&amp;")","*")</f>
        <v>*</v>
      </c>
      <c r="R738" s="58" t="str">
        <f>IF(OR(R329&lt;&gt;"*",R386&lt;&gt;"*",R439&lt;&gt;"*"),"Yes (" &amp; JoinAll(", ", MIDForgiving(R329,6,LEN(R329)-6), MIDForgiving(R386,6,LEN(R386)-6), MIDForgiving(R439,6,LEN(R439)-6))&amp;")","*")</f>
        <v>*</v>
      </c>
      <c r="S738" s="58" t="str">
        <f>IF(OR(S329&lt;&gt;"*",S386&lt;&gt;"*",S439&lt;&gt;"*"),"Yes (" &amp; JoinAll(", ", MIDForgiving(S329,6,LEN(S329)-6), MIDForgiving(S386,6,LEN(S386)-6), MIDForgiving(S439,6,LEN(S439)-6))&amp;")","*")</f>
        <v>*</v>
      </c>
      <c r="T738" s="58" t="str">
        <f>IF(OR(T329&lt;&gt;"*",T386&lt;&gt;"*",T439&lt;&gt;"*"),"Yes (" &amp; JoinAll(", ", MIDForgiving(T329,6,LEN(T329)-6), MIDForgiving(T386,6,LEN(T386)-6), MIDForgiving(T439,6,LEN(T439)-6))&amp;")","*")</f>
        <v>*</v>
      </c>
      <c r="U738" s="58" t="str">
        <f>IF(OR(U329&lt;&gt;"*",U386&lt;&gt;"*",U439&lt;&gt;"*"),"Yes (" &amp; JoinAll(", ", MIDForgiving(U329,6,LEN(U329)-6), MIDForgiving(U386,6,LEN(U386)-6), MIDForgiving(U439,6,LEN(U439)-6))&amp;")","*")</f>
        <v>*</v>
      </c>
      <c r="V738" s="58" t="str">
        <f>IF(OR(V329&lt;&gt;"*",V386&lt;&gt;"*",V439&lt;&gt;"*"),"Yes (" &amp; JoinAll(", ", MIDForgiving(V329,6,LEN(V329)-6), MIDForgiving(V386,6,LEN(V386)-6), MIDForgiving(V439,6,LEN(V439)-6))&amp;")","*")</f>
        <v>*</v>
      </c>
      <c r="W738" s="58" t="str">
        <f>IF(OR(W329&lt;&gt;"*",W386&lt;&gt;"*",W439&lt;&gt;"*"),"Yes (" &amp; JoinAll(", ", MIDForgiving(W329,6,LEN(W329)-6), MIDForgiving(W386,6,LEN(W386)-6), MIDForgiving(W439,6,LEN(W439)-6))&amp;")","*")</f>
        <v>*</v>
      </c>
      <c r="X738" s="58" t="str">
        <f>IF(OR(X329&lt;&gt;"*",X386&lt;&gt;"*",X439&lt;&gt;"*"),"Yes (" &amp; JoinAll(", ", MIDForgiving(X329,6,LEN(X329)-6), MIDForgiving(X386,6,LEN(X386)-6), MIDForgiving(X439,6,LEN(X439)-6))&amp;")","*")</f>
        <v>*</v>
      </c>
      <c r="Y738" s="58" t="str">
        <f>IF(OR(Y329&lt;&gt;"*",Y386&lt;&gt;"*",Y439&lt;&gt;"*"),"Yes (" &amp; JoinAll(", ", MIDForgiving(Y329,6,LEN(Y329)-6), MIDForgiving(Y386,6,LEN(Y386)-6), MIDForgiving(Y439,6,LEN(Y439)-6))&amp;")","*")</f>
        <v>*</v>
      </c>
      <c r="Z738" s="58" t="str">
        <f>IF(OR(Z329&lt;&gt;"*",Z386&lt;&gt;"*",Z439&lt;&gt;"*"),"Yes (" &amp; JoinAll(", ", MIDForgiving(Z329,6,LEN(Z329)-6), MIDForgiving(Z386,6,LEN(Z386)-6), MIDForgiving(Z439,6,LEN(Z439)-6))&amp;")","*")</f>
        <v>*</v>
      </c>
      <c r="AA738" s="58" t="str">
        <f>IF(OR(AA329&lt;&gt;"*",AA386&lt;&gt;"*",AA439&lt;&gt;"*"),"Yes (" &amp; JoinAll(", ", MIDForgiving(AA329,6,LEN(AA329)-6), MIDForgiving(AA386,6,LEN(AA386)-6), MIDForgiving(AA439,6,LEN(AA439)-6))&amp;")","*")</f>
        <v>*</v>
      </c>
      <c r="AB738" s="58" t="str">
        <f>IF(OR(AB329&lt;&gt;"*",AB386&lt;&gt;"*",AB439&lt;&gt;"*"),"Yes (" &amp; JoinAll(", ", MIDForgiving(AB329,6,LEN(AB329)-6), MIDForgiving(AB386,6,LEN(AB386)-6), MIDForgiving(AB439,6,LEN(AB439)-6))&amp;")","*")</f>
        <v>*</v>
      </c>
      <c r="AC738" s="58" t="str">
        <f>IF(OR(AC329&lt;&gt;"*",AC386&lt;&gt;"*",AC439&lt;&gt;"*"),"Yes (" &amp; JoinAll(", ", MIDForgiving(AC329,6,LEN(AC329)-6), MIDForgiving(AC386,6,LEN(AC386)-6), MIDForgiving(AC439,6,LEN(AC439)-6))&amp;")","*")</f>
        <v>*</v>
      </c>
      <c r="AD738" s="58" t="str">
        <f>IF(OR(AD329&lt;&gt;"*",AD386&lt;&gt;"*",AD439&lt;&gt;"*"),"Yes (" &amp; JoinAll(", ", MIDForgiving(AD329,6,LEN(AD329)-6), MIDForgiving(AD386,6,LEN(AD386)-6), MIDForgiving(AD439,6,LEN(AD439)-6))&amp;")","*")</f>
        <v>*</v>
      </c>
      <c r="AE738" s="58" t="str">
        <f>IF(OR(AE329&lt;&gt;"*",AE386&lt;&gt;"*",AE439&lt;&gt;"*"),"Yes (" &amp; JoinAll(", ", MIDForgiving(AE329,6,LEN(AE329)-6), MIDForgiving(AE386,6,LEN(AE386)-6), MIDForgiving(AE439,6,LEN(AE439)-6))&amp;")","*")</f>
        <v>*</v>
      </c>
      <c r="AF738" s="58" t="str">
        <f>IF(OR(AF329&lt;&gt;"*",AF386&lt;&gt;"*",AF439&lt;&gt;"*"),"Yes (" &amp; JoinAll(", ", MIDForgiving(AF329,6,LEN(AF329)-6), MIDForgiving(AF386,6,LEN(AF386)-6), MIDForgiving(AF439,6,LEN(AF439)-6))&amp;")","*")</f>
        <v>*</v>
      </c>
      <c r="AG738" s="58" t="str">
        <f>IF(OR(AG329&lt;&gt;"*",AG386&lt;&gt;"*",AG439&lt;&gt;"*"),"Yes (" &amp; JoinAll(", ", MIDForgiving(AG329,6,LEN(AG329)-6), MIDForgiving(AG386,6,LEN(AG386)-6), MIDForgiving(AG439,6,LEN(AG439)-6))&amp;")","*")</f>
        <v>*</v>
      </c>
      <c r="AH738" s="58" t="str">
        <f>IF(OR(AH329&lt;&gt;"*",AH386&lt;&gt;"*",AH439&lt;&gt;"*"),"Yes (" &amp; JoinAll(", ", MIDForgiving(AH329,6,LEN(AH329)-6), MIDForgiving(AH386,6,LEN(AH386)-6), MIDForgiving(AH439,6,LEN(AH439)-6))&amp;")","*")</f>
        <v>*</v>
      </c>
      <c r="AI738" s="58" t="str">
        <f>IF(OR(AI329&lt;&gt;"*",AI386&lt;&gt;"*",AI439&lt;&gt;"*"),"Yes (" &amp; JoinAll(", ", MIDForgiving(AI329,6,LEN(AI329)-6), MIDForgiving(AI386,6,LEN(AI386)-6), MIDForgiving(AI439,6,LEN(AI439)-6))&amp;")","*")</f>
        <v>*</v>
      </c>
      <c r="AJ738" s="58" t="str">
        <f>IF(OR(AJ329&lt;&gt;"*",AJ386&lt;&gt;"*",AJ439&lt;&gt;"*"),"Yes (" &amp; JoinAll(", ", MIDForgiving(AJ329,6,LEN(AJ329)-6), MIDForgiving(AJ386,6,LEN(AJ386)-6), MIDForgiving(AJ439,6,LEN(AJ439)-6))&amp;")","*")</f>
        <v>*</v>
      </c>
      <c r="AK738" s="58" t="str">
        <f>IF(OR(AK329&lt;&gt;"*",AK386&lt;&gt;"*",AK439&lt;&gt;"*"),"Yes (" &amp; JoinAll(", ", MIDForgiving(AK329,6,LEN(AK329)-6), MIDForgiving(AK386,6,LEN(AK386)-6), MIDForgiving(AK439,6,LEN(AK439)-6))&amp;")","*")</f>
        <v>*</v>
      </c>
      <c r="AL738" s="58" t="str">
        <f>IF(OR(AL329&lt;&gt;"*",AL386&lt;&gt;"*",AL439&lt;&gt;"*"),"Yes (" &amp; JoinAll(", ", MIDForgiving(AL329,6,LEN(AL329)-6), MIDForgiving(AL386,6,LEN(AL386)-6), MIDForgiving(AL439,6,LEN(AL439)-6))&amp;")","*")</f>
        <v>*</v>
      </c>
      <c r="AM738" s="58" t="str">
        <f>IF(OR(AM329&lt;&gt;"*",AM386&lt;&gt;"*",AM439&lt;&gt;"*"),"Yes (" &amp; JoinAll(", ", MIDForgiving(AM329,6,LEN(AM329)-6), MIDForgiving(AM386,6,LEN(AM386)-6), MIDForgiving(AM439,6,LEN(AM439)-6))&amp;")","*")</f>
        <v>*</v>
      </c>
      <c r="AN738" s="58" t="str">
        <f>IF(OR(AN329&lt;&gt;"*",AN386&lt;&gt;"*",AN439&lt;&gt;"*"),"Yes (" &amp; JoinAll(", ", MIDForgiving(AN329,6,LEN(AN329)-6), MIDForgiving(AN386,6,LEN(AN386)-6), MIDForgiving(AN439,6,LEN(AN439)-6))&amp;")","*")</f>
        <v>*</v>
      </c>
      <c r="AO738" s="58" t="str">
        <f>IF(OR(AO329&lt;&gt;"*",AO386&lt;&gt;"*",AO439&lt;&gt;"*"),"Yes (" &amp; JoinAll(", ", MIDForgiving(AO329,6,LEN(AO329)-6), MIDForgiving(AO386,6,LEN(AO386)-6), MIDForgiving(AO439,6,LEN(AO439)-6))&amp;")","*")</f>
        <v>*</v>
      </c>
      <c r="AP738" s="58" t="str">
        <f>IF(OR(AP329&lt;&gt;"*",AP386&lt;&gt;"*",AP439&lt;&gt;"*"),"Yes (" &amp; JoinAll(", ", MIDForgiving(AP329,6,LEN(AP329)-6), MIDForgiving(AP386,6,LEN(AP386)-6), MIDForgiving(AP439,6,LEN(AP439)-6))&amp;")","*")</f>
        <v>*</v>
      </c>
      <c r="AQ738" s="58" t="str">
        <f>IF(OR(AQ329&lt;&gt;"*",AQ386&lt;&gt;"*",AQ439&lt;&gt;"*"),"Yes (" &amp; JoinAll(", ", MIDForgiving(AQ329,6,LEN(AQ329)-6), MIDForgiving(AQ386,6,LEN(AQ386)-6), MIDForgiving(AQ439,6,LEN(AQ439)-6))&amp;")","*")</f>
        <v>*</v>
      </c>
      <c r="AR738" s="58" t="str">
        <f>IF(OR(AR329&lt;&gt;"*",AR386&lt;&gt;"*",AR439&lt;&gt;"*"),"Yes (" &amp; JoinAll(", ", MIDForgiving(AR329,6,LEN(AR329)-6), MIDForgiving(AR386,6,LEN(AR386)-6), MIDForgiving(AR439,6,LEN(AR439)-6))&amp;")","*")</f>
        <v>*</v>
      </c>
      <c r="AS738" s="58" t="str">
        <f>IF(OR(AS329&lt;&gt;"*",AS386&lt;&gt;"*",AS439&lt;&gt;"*"),"Yes (" &amp; JoinAll(", ", MIDForgiving(AS329,6,LEN(AS329)-6), MIDForgiving(AS386,6,LEN(AS386)-6), MIDForgiving(AS439,6,LEN(AS439)-6))&amp;")","*")</f>
        <v>*</v>
      </c>
      <c r="AT738" s="58" t="str">
        <f>IF(OR(AT329&lt;&gt;"*",AT386&lt;&gt;"*",AT439&lt;&gt;"*"),"Yes (" &amp; JoinAll(", ", MIDForgiving(AT329,6,LEN(AT329)-6), MIDForgiving(AT386,6,LEN(AT386)-6), MIDForgiving(AT439,6,LEN(AT439)-6))&amp;")","*")</f>
        <v>*</v>
      </c>
      <c r="AU738" s="58" t="str">
        <f>IF(OR(AU329&lt;&gt;"*",AU386&lt;&gt;"*",AU439&lt;&gt;"*"),"Yes (" &amp; JoinAll(", ", MIDForgiving(AU329,6,LEN(AU329)-6), MIDForgiving(AU386,6,LEN(AU386)-6), MIDForgiving(AU439,6,LEN(AU439)-6))&amp;")","*")</f>
        <v>*</v>
      </c>
      <c r="AV738" s="58" t="str">
        <f>IF(OR(AV329&lt;&gt;"*",AV386&lt;&gt;"*",AV439&lt;&gt;"*"),"Yes (" &amp; JoinAll(", ", MIDForgiving(AV329,6,LEN(AV329)-6), MIDForgiving(AV386,6,LEN(AV386)-6), MIDForgiving(AV439,6,LEN(AV439)-6))&amp;")","*")</f>
        <v>*</v>
      </c>
      <c r="AW738" s="58" t="str">
        <f>IF(OR(AW329&lt;&gt;"*",AW386&lt;&gt;"*",AW439&lt;&gt;"*"),"Yes (" &amp; JoinAll(", ", MIDForgiving(AW329,6,LEN(AW329)-6), MIDForgiving(AW386,6,LEN(AW386)-6), MIDForgiving(AW439,6,LEN(AW439)-6))&amp;")","*")</f>
        <v>*</v>
      </c>
      <c r="AX738" s="58" t="str">
        <f>IF(OR(AX329&lt;&gt;"*",AX386&lt;&gt;"*",AX439&lt;&gt;"*"),"Yes (" &amp; JoinAll(", ", MIDForgiving(AX329,6,LEN(AX329)-6), MIDForgiving(AX386,6,LEN(AX386)-6), MIDForgiving(AX439,6,LEN(AX439)-6))&amp;")","*")</f>
        <v>*</v>
      </c>
      <c r="AY738" s="58" t="str">
        <f>IF(OR(AY329&lt;&gt;"*",AY386&lt;&gt;"*",AY439&lt;&gt;"*"),"Yes (" &amp; JoinAll(", ", MIDForgiving(AY329,6,LEN(AY329)-6), MIDForgiving(AY386,6,LEN(AY386)-6), MIDForgiving(AY439,6,LEN(AY439)-6))&amp;")","*")</f>
        <v>*</v>
      </c>
      <c r="AZ738" s="58" t="str">
        <f>IF(OR(AZ329&lt;&gt;"*",AZ386&lt;&gt;"*",AZ439&lt;&gt;"*"),"Yes (" &amp; JoinAll(", ", MIDForgiving(AZ329,6,LEN(AZ329)-6), MIDForgiving(AZ386,6,LEN(AZ386)-6), MIDForgiving(AZ439,6,LEN(AZ439)-6))&amp;")","*")</f>
        <v>*</v>
      </c>
      <c r="BA738" s="58" t="str">
        <f>IF(OR(BA329&lt;&gt;"*",BA386&lt;&gt;"*",BA439&lt;&gt;"*"),"Yes (" &amp; JoinAll(", ", MIDForgiving(BA329,6,LEN(BA329)-6), MIDForgiving(BA386,6,LEN(BA386)-6), MIDForgiving(BA439,6,LEN(BA439)-6))&amp;")","*")</f>
        <v>*</v>
      </c>
      <c r="BB738" s="58" t="str">
        <f>IF(OR(BB329&lt;&gt;"*",BB386&lt;&gt;"*",BB439&lt;&gt;"*"),"Yes (" &amp; JoinAll(", ", MIDForgiving(BB329,6,LEN(BB329)-6), MIDForgiving(BB386,6,LEN(BB386)-6), MIDForgiving(BB439,6,LEN(BB439)-6))&amp;")","*")</f>
        <v>*</v>
      </c>
      <c r="BC738" s="58" t="str">
        <f>IF(OR(BC329&lt;&gt;"*",BC386&lt;&gt;"*",BC439&lt;&gt;"*"),"Yes (" &amp; JoinAll(", ", MIDForgiving(BC329,6,LEN(BC329)-6), MIDForgiving(BC386,6,LEN(BC386)-6), MIDForgiving(BC439,6,LEN(BC439)-6))&amp;")","*")</f>
        <v>*</v>
      </c>
      <c r="BD738" s="58" t="str">
        <f>IF(OR(BD329&lt;&gt;"*",BD386&lt;&gt;"*",BD439&lt;&gt;"*"),"Yes (" &amp; JoinAll(", ", MIDForgiving(BD329,6,LEN(BD329)-6), MIDForgiving(BD386,6,LEN(BD386)-6), MIDForgiving(BD439,6,LEN(BD439)-6))&amp;")","*")</f>
        <v>*</v>
      </c>
      <c r="BE738" s="58" t="str">
        <f>IF(OR(BE329&lt;&gt;"*",BE386&lt;&gt;"*",BE439&lt;&gt;"*"),"Yes (" &amp; JoinAll(", ", MIDForgiving(BE329,6,LEN(BE329)-6), MIDForgiving(BE386,6,LEN(BE386)-6), MIDForgiving(BE439,6,LEN(BE439)-6))&amp;")","*")</f>
        <v>*</v>
      </c>
      <c r="BF738" s="58" t="str">
        <f>IF(OR(BF329&lt;&gt;"*",BF386&lt;&gt;"*",BF439&lt;&gt;"*"),"Yes (" &amp; JoinAll(", ", MIDForgiving(BF329,6,LEN(BF329)-6), MIDForgiving(BF386,6,LEN(BF386)-6), MIDForgiving(BF439,6,LEN(BF439)-6))&amp;")","*")</f>
        <v>*</v>
      </c>
      <c r="BG738" s="58" t="str">
        <f>IF(OR(BG329&lt;&gt;"*",BG386&lt;&gt;"*",BG439&lt;&gt;"*"),"Yes (" &amp; JoinAll(", ", MIDForgiving(BG329,6,LEN(BG329)-6), MIDForgiving(BG386,6,LEN(BG386)-6), MIDForgiving(BG439,6,LEN(BG439)-6))&amp;")","*")</f>
        <v>*</v>
      </c>
      <c r="BH738" s="58" t="str">
        <f>IF(OR(BH329&lt;&gt;"*",BH386&lt;&gt;"*",BH439&lt;&gt;"*"),"Yes (" &amp; JoinAll(", ", MIDForgiving(BH329,6,LEN(BH329)-6), MIDForgiving(BH386,6,LEN(BH386)-6), MIDForgiving(BH439,6,LEN(BH439)-6))&amp;")","*")</f>
        <v>*</v>
      </c>
      <c r="BI738" s="58" t="str">
        <f>IF(OR(BI329&lt;&gt;"*",BI386&lt;&gt;"*",BI439&lt;&gt;"*"),"Yes (" &amp; JoinAll(", ", MIDForgiving(BI329,6,LEN(BI329)-6), MIDForgiving(BI386,6,LEN(BI386)-6), MIDForgiving(BI439,6,LEN(BI439)-6))&amp;")","*")</f>
        <v>*</v>
      </c>
      <c r="BJ738" s="58" t="str">
        <f>IF(OR(BJ329&lt;&gt;"*",BJ386&lt;&gt;"*",BJ439&lt;&gt;"*"),"Yes (" &amp; JoinAll(", ", MIDForgiving(BJ329,6,LEN(BJ329)-6), MIDForgiving(BJ386,6,LEN(BJ386)-6), MIDForgiving(BJ439,6,LEN(BJ439)-6))&amp;")","*")</f>
        <v>*</v>
      </c>
      <c r="BK738" s="58" t="str">
        <f>IF(OR(BK329&lt;&gt;"*",BK386&lt;&gt;"*",BK439&lt;&gt;"*"),"Yes (" &amp; JoinAll(", ", MIDForgiving(BK329,6,LEN(BK329)-6), MIDForgiving(BK386,6,LEN(BK386)-6), MIDForgiving(BK439,6,LEN(BK439)-6))&amp;")","*")</f>
        <v>*</v>
      </c>
      <c r="BL738" s="58" t="str">
        <f>IF(OR(BL329&lt;&gt;"*",BL386&lt;&gt;"*",BL439&lt;&gt;"*"),"Yes (" &amp; JoinAll(", ", MIDForgiving(BL329,6,LEN(BL329)-6), MIDForgiving(BL386,6,LEN(BL386)-6), MIDForgiving(BL439,6,LEN(BL439)-6))&amp;")","*")</f>
        <v>*</v>
      </c>
      <c r="BM738" s="58" t="str">
        <f>IF(OR(BM329&lt;&gt;"*",BM386&lt;&gt;"*",BM439&lt;&gt;"*"),"Yes (" &amp; JoinAll(", ", MIDForgiving(BM329,6,LEN(BM329)-6), MIDForgiving(BM386,6,LEN(BM386)-6), MIDForgiving(BM439,6,LEN(BM439)-6))&amp;")","*")</f>
        <v>*</v>
      </c>
      <c r="BN738" s="58" t="str">
        <f>IF(OR(BN329&lt;&gt;"*",BN386&lt;&gt;"*",BN439&lt;&gt;"*"),"Yes (" &amp; JoinAll(", ", MIDForgiving(BN329,6,LEN(BN329)-6), MIDForgiving(BN386,6,LEN(BN386)-6), MIDForgiving(BN439,6,LEN(BN439)-6))&amp;")","*")</f>
        <v>*</v>
      </c>
      <c r="BO738" s="58" t="str">
        <f>IF(OR(BO329&lt;&gt;"*",BO386&lt;&gt;"*",BO439&lt;&gt;"*"),"Yes (" &amp; JoinAll(", ", MIDForgiving(BO329,6,LEN(BO329)-6), MIDForgiving(BO386,6,LEN(BO386)-6), MIDForgiving(BO439,6,LEN(BO439)-6))&amp;")","*")</f>
        <v>*</v>
      </c>
      <c r="BP738" s="58" t="str">
        <f>IF(OR(BP329&lt;&gt;"*",BP386&lt;&gt;"*",BP439&lt;&gt;"*"),"Yes (" &amp; JoinAll(", ", MIDForgiving(BP329,6,LEN(BP329)-6), MIDForgiving(BP386,6,LEN(BP386)-6), MIDForgiving(BP439,6,LEN(BP439)-6))&amp;")","*")</f>
        <v>*</v>
      </c>
      <c r="BQ738" s="58" t="str">
        <f>IF(OR(BQ329&lt;&gt;"*",BQ386&lt;&gt;"*",BQ439&lt;&gt;"*"),"Yes (" &amp; JoinAll(", ", MIDForgiving(BQ329,6,LEN(BQ329)-6), MIDForgiving(BQ386,6,LEN(BQ386)-6), MIDForgiving(BQ439,6,LEN(BQ439)-6))&amp;")","*")</f>
        <v>*</v>
      </c>
      <c r="BR738" s="58" t="str">
        <f>IF(OR(BR329&lt;&gt;"*",BR386&lt;&gt;"*",BR439&lt;&gt;"*"),"Yes (" &amp; JoinAll(", ", MIDForgiving(BR329,6,LEN(BR329)-6), MIDForgiving(BR386,6,LEN(BR386)-6), MIDForgiving(BR439,6,LEN(BR439)-6))&amp;")","*")</f>
        <v>*</v>
      </c>
      <c r="BS738" s="58" t="str">
        <f>IF(OR(BS329&lt;&gt;"*",BS386&lt;&gt;"*",BS439&lt;&gt;"*"),"Yes (" &amp; JoinAll(", ", MIDForgiving(BS329,6,LEN(BS329)-6), MIDForgiving(BS386,6,LEN(BS386)-6), MIDForgiving(BS439,6,LEN(BS439)-6))&amp;")","*")</f>
        <v>*</v>
      </c>
      <c r="BT738" s="58" t="str">
        <f>IF(OR(BT329&lt;&gt;"*",BT386&lt;&gt;"*",BT439&lt;&gt;"*"),"Yes (" &amp; JoinAll(", ", MIDForgiving(BT329,6,LEN(BT329)-6), MIDForgiving(BT386,6,LEN(BT386)-6), MIDForgiving(BT439,6,LEN(BT439)-6))&amp;")","*")</f>
        <v>*</v>
      </c>
      <c r="BU738" s="58" t="str">
        <f>IF(OR(BU329&lt;&gt;"*",BU386&lt;&gt;"*",BU439&lt;&gt;"*"),"Yes (" &amp; JoinAll(", ", MIDForgiving(BU329,6,LEN(BU329)-6), MIDForgiving(BU386,6,LEN(BU386)-6), MIDForgiving(BU439,6,LEN(BU439)-6))&amp;")","*")</f>
        <v>*</v>
      </c>
      <c r="BV738" s="58" t="str">
        <f>IF(OR(BV329&lt;&gt;"*",BV386&lt;&gt;"*",BV439&lt;&gt;"*"),"Yes (" &amp; JoinAll(", ", MIDForgiving(BV329,6,LEN(BV329)-6), MIDForgiving(BV386,6,LEN(BV386)-6), MIDForgiving(BV439,6,LEN(BV439)-6))&amp;")","*")</f>
        <v>*</v>
      </c>
      <c r="BW738" s="58" t="str">
        <f>IF(OR(BW329&lt;&gt;"*",BW386&lt;&gt;"*",BW439&lt;&gt;"*"),"Yes (" &amp; JoinAll(", ", MIDForgiving(BW329,6,LEN(BW329)-6), MIDForgiving(BW386,6,LEN(BW386)-6), MIDForgiving(BW439,6,LEN(BW439)-6))&amp;")","*")</f>
        <v>*</v>
      </c>
      <c r="BX738" s="58" t="str">
        <f>IF(OR(BX329&lt;&gt;"*",BX386&lt;&gt;"*",BX439&lt;&gt;"*"),"Yes (" &amp; JoinAll(", ", MIDForgiving(BX329,6,LEN(BX329)-6), MIDForgiving(BX386,6,LEN(BX386)-6), MIDForgiving(BX439,6,LEN(BX439)-6))&amp;")","*")</f>
        <v>*</v>
      </c>
      <c r="BY738" s="58" t="str">
        <f>IF(OR(BY329&lt;&gt;"*",BY386&lt;&gt;"*",BY439&lt;&gt;"*"),"Yes (" &amp; JoinAll(", ", MIDForgiving(BY329,6,LEN(BY329)-6), MIDForgiving(BY386,6,LEN(BY386)-6), MIDForgiving(BY439,6,LEN(BY439)-6))&amp;")","*")</f>
        <v>*</v>
      </c>
      <c r="BZ738" s="58" t="str">
        <f>IF(OR(BZ329&lt;&gt;"*",BZ386&lt;&gt;"*",BZ439&lt;&gt;"*"),"Yes (" &amp; JoinAll(", ", MIDForgiving(BZ329,6,LEN(BZ329)-6), MIDForgiving(BZ386,6,LEN(BZ386)-6), MIDForgiving(BZ439,6,LEN(BZ439)-6))&amp;")","*")</f>
        <v>*</v>
      </c>
      <c r="CA738" s="58" t="str">
        <f>IF(OR(CA329&lt;&gt;"*",CA386&lt;&gt;"*",CA439&lt;&gt;"*"),"Yes (" &amp; JoinAll(", ", MIDForgiving(CA329,6,LEN(CA329)-6), MIDForgiving(CA386,6,LEN(CA386)-6), MIDForgiving(CA439,6,LEN(CA439)-6))&amp;")","*")</f>
        <v>*</v>
      </c>
      <c r="CB738" s="58" t="str">
        <f>IF(OR(CB329&lt;&gt;"*",CB386&lt;&gt;"*",CB439&lt;&gt;"*"),"Yes (" &amp; JoinAll(", ", MIDForgiving(CB329,6,LEN(CB329)-6), MIDForgiving(CB386,6,LEN(CB386)-6), MIDForgiving(CB439,6,LEN(CB439)-6))&amp;")","*")</f>
        <v>*</v>
      </c>
      <c r="CC738" s="58" t="str">
        <f>IF(OR(CC329&lt;&gt;"*",CC386&lt;&gt;"*",CC439&lt;&gt;"*"),"Yes (" &amp; JoinAll(", ", MIDForgiving(CC329,6,LEN(CC329)-6), MIDForgiving(CC386,6,LEN(CC386)-6), MIDForgiving(CC439,6,LEN(CC439)-6))&amp;")","*")</f>
        <v>*</v>
      </c>
      <c r="CD738" s="58" t="str">
        <f>IF(OR(CD329&lt;&gt;"*",CD386&lt;&gt;"*",CD439&lt;&gt;"*"),"Yes (" &amp; JoinAll(", ", MIDForgiving(CD329,6,LEN(CD329)-6), MIDForgiving(CD386,6,LEN(CD386)-6), MIDForgiving(CD439,6,LEN(CD439)-6))&amp;")","*")</f>
        <v>*</v>
      </c>
      <c r="CE738" s="58" t="str">
        <f>IF(OR(CE329&lt;&gt;"*",CE386&lt;&gt;"*",CE439&lt;&gt;"*"),"Yes (" &amp; JoinAll(", ", MIDForgiving(CE329,6,LEN(CE329)-6), MIDForgiving(CE386,6,LEN(CE386)-6), MIDForgiving(CE439,6,LEN(CE439)-6))&amp;")","*")</f>
        <v>*</v>
      </c>
      <c r="CF738" s="58" t="str">
        <f>IF(OR(CF329&lt;&gt;"*",CF386&lt;&gt;"*",CF439&lt;&gt;"*"),"Yes (" &amp; JoinAll(", ", MIDForgiving(CF329,6,LEN(CF329)-6), MIDForgiving(CF386,6,LEN(CF386)-6), MIDForgiving(CF439,6,LEN(CF439)-6))&amp;")","*")</f>
        <v>*</v>
      </c>
      <c r="CG738" s="58" t="str">
        <f>IF(OR(CG329&lt;&gt;"*",CG386&lt;&gt;"*",CG439&lt;&gt;"*"),"Yes (" &amp; JoinAll(", ", MIDForgiving(CG329,6,LEN(CG329)-6), MIDForgiving(CG386,6,LEN(CG386)-6), MIDForgiving(CG439,6,LEN(CG439)-6))&amp;")","*")</f>
        <v>*</v>
      </c>
      <c r="CH738" s="58" t="str">
        <f>IF(OR(CH329&lt;&gt;"*",CH386&lt;&gt;"*",CH439&lt;&gt;"*"),"Yes (" &amp; JoinAll(", ", MIDForgiving(CH329,6,LEN(CH329)-6), MIDForgiving(CH386,6,LEN(CH386)-6), MIDForgiving(CH439,6,LEN(CH439)-6))&amp;")","*")</f>
        <v>*</v>
      </c>
      <c r="CI738" s="58" t="str">
        <f>IF(OR(CI329&lt;&gt;"*",CI386&lt;&gt;"*",CI439&lt;&gt;"*"),"Yes (" &amp; JoinAll(", ", MIDForgiving(CI329,6,LEN(CI329)-6), MIDForgiving(CI386,6,LEN(CI386)-6), MIDForgiving(CI439,6,LEN(CI439)-6))&amp;")","*")</f>
        <v>*</v>
      </c>
      <c r="CJ738" s="58" t="str">
        <f>IF(OR(CJ329&lt;&gt;"*",CJ386&lt;&gt;"*",CJ439&lt;&gt;"*"),"Yes (" &amp; JoinAll(", ", MIDForgiving(CJ329,6,LEN(CJ329)-6), MIDForgiving(CJ386,6,LEN(CJ386)-6), MIDForgiving(CJ439,6,LEN(CJ439)-6))&amp;")","*")</f>
        <v>*</v>
      </c>
      <c r="CK738" s="58" t="str">
        <f>IF(OR(CK329&lt;&gt;"*",CK386&lt;&gt;"*",CK439&lt;&gt;"*"),"Yes (" &amp; JoinAll(", ", MIDForgiving(CK329,6,LEN(CK329)-6), MIDForgiving(CK386,6,LEN(CK386)-6), MIDForgiving(CK439,6,LEN(CK439)-6))&amp;")","*")</f>
        <v>*</v>
      </c>
      <c r="CL738" s="58" t="str">
        <f>IF(OR(CL329&lt;&gt;"*",CL386&lt;&gt;"*",CL439&lt;&gt;"*"),"Yes (" &amp; JoinAll(", ", MIDForgiving(CL329,6,LEN(CL329)-6), MIDForgiving(CL386,6,LEN(CL386)-6), MIDForgiving(CL439,6,LEN(CL439)-6))&amp;")","*")</f>
        <v>*</v>
      </c>
      <c r="CM738" s="58" t="str">
        <f>IF(OR(CM329&lt;&gt;"*",CM386&lt;&gt;"*",CM439&lt;&gt;"*"),"Yes (" &amp; JoinAll(", ", MIDForgiving(CM329,6,LEN(CM329)-6), MIDForgiving(CM386,6,LEN(CM386)-6), MIDForgiving(CM439,6,LEN(CM439)-6))&amp;")","*")</f>
        <v>*</v>
      </c>
      <c r="CN738" s="58" t="str">
        <f>IF(OR(CN329&lt;&gt;"*",CN386&lt;&gt;"*",CN439&lt;&gt;"*"),"Yes (" &amp; JoinAll(", ", MIDForgiving(CN329,6,LEN(CN329)-6), MIDForgiving(CN386,6,LEN(CN386)-6), MIDForgiving(CN439,6,LEN(CN439)-6))&amp;")","*")</f>
        <v>*</v>
      </c>
      <c r="CO738" s="58" t="str">
        <f>IF(OR(CO329&lt;&gt;"*",CO386&lt;&gt;"*",CO439&lt;&gt;"*"),"Yes (" &amp; JoinAll(", ", MIDForgiving(CO329,6,LEN(CO329)-6), MIDForgiving(CO386,6,LEN(CO386)-6), MIDForgiving(CO439,6,LEN(CO439)-6))&amp;")","*")</f>
        <v>*</v>
      </c>
      <c r="CP738" s="58" t="str">
        <f>IF(OR(CP329&lt;&gt;"*",CP386&lt;&gt;"*",CP439&lt;&gt;"*"),"Yes (" &amp; JoinAll(", ", MIDForgiving(CP329,6,LEN(CP329)-6), MIDForgiving(CP386,6,LEN(CP386)-6), MIDForgiving(CP439,6,LEN(CP439)-6))&amp;")","*")</f>
        <v>*</v>
      </c>
      <c r="CQ738" s="58" t="str">
        <f>IF(OR(CQ329&lt;&gt;"*",CQ386&lt;&gt;"*",CQ439&lt;&gt;"*"),"Yes (" &amp; JoinAll(", ", MIDForgiving(CQ329,6,LEN(CQ329)-6), MIDForgiving(CQ386,6,LEN(CQ386)-6), MIDForgiving(CQ439,6,LEN(CQ439)-6))&amp;")","*")</f>
        <v>*</v>
      </c>
      <c r="CR738" s="58" t="str">
        <f>IF(OR(CR329&lt;&gt;"*",CR386&lt;&gt;"*",CR439&lt;&gt;"*"),"Yes (" &amp; JoinAll(", ", MIDForgiving(CR329,6,LEN(CR329)-6), MIDForgiving(CR386,6,LEN(CR386)-6), MIDForgiving(CR439,6,LEN(CR439)-6))&amp;")","*")</f>
        <v>*</v>
      </c>
      <c r="CS738" s="58" t="str">
        <f>IF(OR(CS329&lt;&gt;"*",CS386&lt;&gt;"*",CS439&lt;&gt;"*"),"Yes (" &amp; JoinAll(", ", MIDForgiving(CS329,6,LEN(CS329)-6), MIDForgiving(CS386,6,LEN(CS386)-6), MIDForgiving(CS439,6,LEN(CS439)-6))&amp;")","*")</f>
        <v>*</v>
      </c>
      <c r="CT738" s="58" t="str">
        <f>IF(OR(CT329&lt;&gt;"*",CT386&lt;&gt;"*",CT439&lt;&gt;"*"),"Yes (" &amp; JoinAll(", ", MIDForgiving(CT329,6,LEN(CT329)-6), MIDForgiving(CT386,6,LEN(CT386)-6), MIDForgiving(CT439,6,LEN(CT439)-6))&amp;")","*")</f>
        <v>*</v>
      </c>
      <c r="CU738" s="58" t="str">
        <f>IF(OR(CU329&lt;&gt;"*",CU386&lt;&gt;"*",CU439&lt;&gt;"*"),"Yes (" &amp; JoinAll(", ", MIDForgiving(CU329,6,LEN(CU329)-6), MIDForgiving(CU386,6,LEN(CU386)-6), MIDForgiving(CU439,6,LEN(CU439)-6))&amp;")","*")</f>
        <v>*</v>
      </c>
      <c r="CV738" s="58" t="str">
        <f>IF(OR(CV329&lt;&gt;"*",CV386&lt;&gt;"*",CV439&lt;&gt;"*"),"Yes (" &amp; JoinAll(", ", MIDForgiving(CV329,6,LEN(CV329)-6), MIDForgiving(CV386,6,LEN(CV386)-6), MIDForgiving(CV439,6,LEN(CV439)-6))&amp;")","*")</f>
        <v>*</v>
      </c>
      <c r="CW738" s="58" t="str">
        <f>IF(OR(CW329&lt;&gt;"*",CW386&lt;&gt;"*",CW439&lt;&gt;"*"),"Yes (" &amp; JoinAll(", ", MIDForgiving(CW329,6,LEN(CW329)-6), MIDForgiving(CW386,6,LEN(CW386)-6), MIDForgiving(CW439,6,LEN(CW439)-6))&amp;")","*")</f>
        <v>*</v>
      </c>
      <c r="CX738" s="58" t="str">
        <f>IF(OR(CX329&lt;&gt;"*",CX386&lt;&gt;"*",CX439&lt;&gt;"*"),"Yes (" &amp; JoinAll(", ", MIDForgiving(CX329,6,LEN(CX329)-6), MIDForgiving(CX386,6,LEN(CX386)-6), MIDForgiving(CX439,6,LEN(CX439)-6))&amp;")","*")</f>
        <v>*</v>
      </c>
      <c r="CY738" s="58" t="str">
        <f>IF(OR(CY329&lt;&gt;"*",CY386&lt;&gt;"*",CY439&lt;&gt;"*"),"Yes (" &amp; JoinAll(", ", MIDForgiving(CY329,6,LEN(CY329)-6), MIDForgiving(CY386,6,LEN(CY386)-6), MIDForgiving(CY439,6,LEN(CY439)-6))&amp;")","*")</f>
        <v>*</v>
      </c>
      <c r="CZ738" s="58" t="str">
        <f>IF(OR(CZ329&lt;&gt;"*",CZ386&lt;&gt;"*",CZ439&lt;&gt;"*"),"Yes (" &amp; JoinAll(", ", MIDForgiving(CZ329,6,LEN(CZ329)-6), MIDForgiving(CZ386,6,LEN(CZ386)-6), MIDForgiving(CZ439,6,LEN(CZ439)-6))&amp;")","*")</f>
        <v>*</v>
      </c>
      <c r="DA738" s="58" t="str">
        <f>IF(OR(DA329&lt;&gt;"*",DA386&lt;&gt;"*",DA439&lt;&gt;"*"),"Yes (" &amp; JoinAll(", ", MIDForgiving(DA329,6,LEN(DA329)-6), MIDForgiving(DA386,6,LEN(DA386)-6), MIDForgiving(DA439,6,LEN(DA439)-6))&amp;")","*")</f>
        <v>*</v>
      </c>
      <c r="DB738" s="58" t="str">
        <f>IF(OR(DB329&lt;&gt;"*",DB386&lt;&gt;"*",DB439&lt;&gt;"*"),"Yes (" &amp; JoinAll(", ", MIDForgiving(DB329,6,LEN(DB329)-6), MIDForgiving(DB386,6,LEN(DB386)-6), MIDForgiving(DB439,6,LEN(DB439)-6))&amp;")","*")</f>
        <v>*</v>
      </c>
      <c r="DC738" s="58" t="str">
        <f>IF(OR(DC329&lt;&gt;"*",DC386&lt;&gt;"*",DC439&lt;&gt;"*"),"Yes (" &amp; JoinAll(", ", MIDForgiving(DC329,6,LEN(DC329)-6), MIDForgiving(DC386,6,LEN(DC386)-6), MIDForgiving(DC439,6,LEN(DC439)-6))&amp;")","*")</f>
        <v>*</v>
      </c>
      <c r="DD738" s="58" t="str">
        <f>IF(OR(DD329&lt;&gt;"*",DD386&lt;&gt;"*",DD439&lt;&gt;"*"),"Yes (" &amp; JoinAll(", ", MIDForgiving(DD329,6,LEN(DD329)-6), MIDForgiving(DD386,6,LEN(DD386)-6), MIDForgiving(DD439,6,LEN(DD439)-6))&amp;")","*")</f>
        <v>*</v>
      </c>
      <c r="DE738" s="58" t="str">
        <f>IF(OR(DE329&lt;&gt;"*",DE386&lt;&gt;"*",DE439&lt;&gt;"*"),"Yes (" &amp; JoinAll(", ", MIDForgiving(DE329,6,LEN(DE329)-6), MIDForgiving(DE386,6,LEN(DE386)-6), MIDForgiving(DE439,6,LEN(DE439)-6))&amp;")","*")</f>
        <v>*</v>
      </c>
      <c r="DF738" s="58" t="str">
        <f>IF(OR(DF329&lt;&gt;"*",DF386&lt;&gt;"*",DF439&lt;&gt;"*"),"Yes (" &amp; JoinAll(", ", MIDForgiving(DF329,6,LEN(DF329)-6), MIDForgiving(DF386,6,LEN(DF386)-6), MIDForgiving(DF439,6,LEN(DF439)-6))&amp;")","*")</f>
        <v>*</v>
      </c>
      <c r="DG738" s="58" t="str">
        <f>IF(OR(DG329&lt;&gt;"*",DG386&lt;&gt;"*",DG439&lt;&gt;"*"),"Yes (" &amp; JoinAll(", ", MIDForgiving(DG329,6,LEN(DG329)-6), MIDForgiving(DG386,6,LEN(DG386)-6), MIDForgiving(DG439,6,LEN(DG439)-6))&amp;")","*")</f>
        <v>*</v>
      </c>
      <c r="DH738" s="58" t="str">
        <f>IF(OR(DH329&lt;&gt;"*",DH386&lt;&gt;"*",DH439&lt;&gt;"*"),"Yes (" &amp; JoinAll(", ", MIDForgiving(DH329,6,LEN(DH329)-6), MIDForgiving(DH386,6,LEN(DH386)-6), MIDForgiving(DH439,6,LEN(DH439)-6))&amp;")","*")</f>
        <v>*</v>
      </c>
      <c r="DI738" s="58" t="str">
        <f>IF(OR(DI329&lt;&gt;"*",DI386&lt;&gt;"*",DI439&lt;&gt;"*"),"Yes (" &amp; JoinAll(", ", MIDForgiving(DI329,6,LEN(DI329)-6), MIDForgiving(DI386,6,LEN(DI386)-6), MIDForgiving(DI439,6,LEN(DI439)-6))&amp;")","*")</f>
        <v>*</v>
      </c>
      <c r="DJ738" s="58" t="str">
        <f>IF(OR(DJ329&lt;&gt;"*",DJ386&lt;&gt;"*",DJ439&lt;&gt;"*"),"Yes (" &amp; JoinAll(", ", MIDForgiving(DJ329,6,LEN(DJ329)-6), MIDForgiving(DJ386,6,LEN(DJ386)-6), MIDForgiving(DJ439,6,LEN(DJ439)-6))&amp;")","*")</f>
        <v>*</v>
      </c>
      <c r="DK738" s="58" t="str">
        <f>IF(OR(DK329&lt;&gt;"*",DK386&lt;&gt;"*",DK439&lt;&gt;"*"),"Yes (" &amp; JoinAll(", ", MIDForgiving(DK329,6,LEN(DK329)-6), MIDForgiving(DK386,6,LEN(DK386)-6), MIDForgiving(DK439,6,LEN(DK439)-6))&amp;")","*")</f>
        <v>*</v>
      </c>
      <c r="DL738" s="58" t="str">
        <f>IF(OR(DL329&lt;&gt;"*",DL386&lt;&gt;"*",DL439&lt;&gt;"*"),"Yes (" &amp; JoinAll(", ", MIDForgiving(DL329,6,LEN(DL329)-6), MIDForgiving(DL386,6,LEN(DL386)-6), MIDForgiving(DL439,6,LEN(DL439)-6))&amp;")","*")</f>
        <v>*</v>
      </c>
      <c r="DM738" s="58" t="str">
        <f>IF(OR(DM329&lt;&gt;"*",DM386&lt;&gt;"*",DM439&lt;&gt;"*"),"Yes (" &amp; JoinAll(", ", MIDForgiving(DM329,6,LEN(DM329)-6), MIDForgiving(DM386,6,LEN(DM386)-6), MIDForgiving(DM439,6,LEN(DM439)-6))&amp;")","*")</f>
        <v>*</v>
      </c>
      <c r="DN738" s="58" t="str">
        <f>IF(OR(DN329&lt;&gt;"*",DN386&lt;&gt;"*",DN439&lt;&gt;"*"),"Yes (" &amp; JoinAll(", ", MIDForgiving(DN329,6,LEN(DN329)-6), MIDForgiving(DN386,6,LEN(DN386)-6), MIDForgiving(DN439,6,LEN(DN439)-6))&amp;")","*")</f>
        <v>*</v>
      </c>
      <c r="DO738" s="58" t="str">
        <f>IF(OR(DO329&lt;&gt;"*",DO386&lt;&gt;"*",DO439&lt;&gt;"*"),"Yes (" &amp; JoinAll(", ", MIDForgiving(DO329,6,LEN(DO329)-6), MIDForgiving(DO386,6,LEN(DO386)-6), MIDForgiving(DO439,6,LEN(DO439)-6))&amp;")","*")</f>
        <v>*</v>
      </c>
      <c r="DP738" s="58" t="str">
        <f>IF(OR(DP329&lt;&gt;"*",DP386&lt;&gt;"*",DP439&lt;&gt;"*"),"Yes (" &amp; JoinAll(", ", MIDForgiving(DP329,6,LEN(DP329)-6), MIDForgiving(DP386,6,LEN(DP386)-6), MIDForgiving(DP439,6,LEN(DP439)-6))&amp;")","*")</f>
        <v>*</v>
      </c>
      <c r="DQ738" s="58" t="str">
        <f>IF(OR(DQ329&lt;&gt;"*",DQ386&lt;&gt;"*",DQ439&lt;&gt;"*"),"Yes (" &amp; JoinAll(", ", MIDForgiving(DQ329,6,LEN(DQ329)-6), MIDForgiving(DQ386,6,LEN(DQ386)-6), MIDForgiving(DQ439,6,LEN(DQ439)-6))&amp;")","*")</f>
        <v>*</v>
      </c>
      <c r="DR738" s="58" t="str">
        <f>IF(OR(DR329&lt;&gt;"*",DR386&lt;&gt;"*",DR439&lt;&gt;"*"),"Yes (" &amp; JoinAll(", ", MIDForgiving(DR329,6,LEN(DR329)-6), MIDForgiving(DR386,6,LEN(DR386)-6), MIDForgiving(DR439,6,LEN(DR439)-6))&amp;")","*")</f>
        <v>*</v>
      </c>
      <c r="DS738" s="58" t="str">
        <f>IF(OR(DS329&lt;&gt;"*",DS386&lt;&gt;"*",DS439&lt;&gt;"*"),"Yes (" &amp; JoinAll(", ", MIDForgiving(DS329,6,LEN(DS329)-6), MIDForgiving(DS386,6,LEN(DS386)-6), MIDForgiving(DS439,6,LEN(DS439)-6))&amp;")","*")</f>
        <v>*</v>
      </c>
      <c r="DT738" s="58" t="str">
        <f>IF(OR(DT329&lt;&gt;"*",DT386&lt;&gt;"*",DT439&lt;&gt;"*"),"Yes (" &amp; JoinAll(", ", MIDForgiving(DT329,6,LEN(DT329)-6), MIDForgiving(DT386,6,LEN(DT386)-6), MIDForgiving(DT439,6,LEN(DT439)-6))&amp;")","*")</f>
        <v>*</v>
      </c>
      <c r="DU738" s="58" t="str">
        <f>IF(OR(DU329&lt;&gt;"*",DU386&lt;&gt;"*",DU439&lt;&gt;"*"),"Yes (" &amp; JoinAll(", ", MIDForgiving(DU329,6,LEN(DU329)-6), MIDForgiving(DU386,6,LEN(DU386)-6), MIDForgiving(DU439,6,LEN(DU439)-6))&amp;")","*")</f>
        <v>*</v>
      </c>
      <c r="DV738" s="58" t="str">
        <f>IF(OR(DV329&lt;&gt;"*",DV386&lt;&gt;"*",DV439&lt;&gt;"*"),"Yes (" &amp; JoinAll(", ", MIDForgiving(DV329,6,LEN(DV329)-6), MIDForgiving(DV386,6,LEN(DV386)-6), MIDForgiving(DV439,6,LEN(DV439)-6))&amp;")","*")</f>
        <v>*</v>
      </c>
      <c r="DW738" s="58" t="str">
        <f>IF(OR(DW329&lt;&gt;"*",DW386&lt;&gt;"*",DW439&lt;&gt;"*"),"Yes (" &amp; JoinAll(", ", MIDForgiving(DW329,6,LEN(DW329)-6), MIDForgiving(DW386,6,LEN(DW386)-6), MIDForgiving(DW439,6,LEN(DW439)-6))&amp;")","*")</f>
        <v>*</v>
      </c>
      <c r="DX738" s="58" t="str">
        <f>IF(OR(DX329&lt;&gt;"*",DX386&lt;&gt;"*",DX439&lt;&gt;"*"),"Yes (" &amp; JoinAll(", ", MIDForgiving(DX329,6,LEN(DX329)-6), MIDForgiving(DX386,6,LEN(DX386)-6), MIDForgiving(DX439,6,LEN(DX439)-6))&amp;")","*")</f>
        <v>*</v>
      </c>
      <c r="DY738" s="58" t="str">
        <f>IF(OR(DY329&lt;&gt;"*",DY386&lt;&gt;"*",DY439&lt;&gt;"*"),"Yes (" &amp; JoinAll(", ", MIDForgiving(DY329,6,LEN(DY329)-6), MIDForgiving(DY386,6,LEN(DY386)-6), MIDForgiving(DY439,6,LEN(DY439)-6))&amp;")","*")</f>
        <v>*</v>
      </c>
      <c r="DZ738" s="58" t="str">
        <f>IF(OR(DZ329&lt;&gt;"*",DZ386&lt;&gt;"*",DZ439&lt;&gt;"*"),"Yes (" &amp; JoinAll(", ", MIDForgiving(DZ329,6,LEN(DZ329)-6), MIDForgiving(DZ386,6,LEN(DZ386)-6), MIDForgiving(DZ439,6,LEN(DZ439)-6))&amp;")","*")</f>
        <v>*</v>
      </c>
      <c r="EA738" s="58" t="str">
        <f>IF(OR(EA329&lt;&gt;"*",EA386&lt;&gt;"*",EA439&lt;&gt;"*"),"Yes (" &amp; JoinAll(", ", MIDForgiving(EA329,6,LEN(EA329)-6), MIDForgiving(EA386,6,LEN(EA386)-6), MIDForgiving(EA439,6,LEN(EA439)-6))&amp;")","*")</f>
        <v>*</v>
      </c>
      <c r="EB738" s="58" t="str">
        <f>IF(OR(EB329&lt;&gt;"*",EB386&lt;&gt;"*",EB439&lt;&gt;"*"),"Yes (" &amp; JoinAll(", ", MIDForgiving(EB329,6,LEN(EB329)-6), MIDForgiving(EB386,6,LEN(EB386)-6), MIDForgiving(EB439,6,LEN(EB439)-6))&amp;")","*")</f>
        <v>*</v>
      </c>
      <c r="EC738" s="58" t="str">
        <f>IF(OR(EC329&lt;&gt;"*",EC386&lt;&gt;"*",EC439&lt;&gt;"*"),"Yes (" &amp; JoinAll(", ", MIDForgiving(EC329,6,LEN(EC329)-6), MIDForgiving(EC386,6,LEN(EC386)-6), MIDForgiving(EC439,6,LEN(EC439)-6))&amp;")","*")</f>
        <v>*</v>
      </c>
      <c r="ED738" s="58" t="str">
        <f>IF(OR(ED329&lt;&gt;"*",ED386&lt;&gt;"*",ED439&lt;&gt;"*"),"Yes (" &amp; JoinAll(", ", MIDForgiving(ED329,6,LEN(ED329)-6), MIDForgiving(ED386,6,LEN(ED386)-6), MIDForgiving(ED439,6,LEN(ED439)-6))&amp;")","*")</f>
        <v>*</v>
      </c>
      <c r="EE738" s="58" t="str">
        <f>IF(OR(EE329&lt;&gt;"*",EE386&lt;&gt;"*",EE439&lt;&gt;"*"),"Yes (" &amp; JoinAll(", ", MIDForgiving(EE329,6,LEN(EE329)-6), MIDForgiving(EE386,6,LEN(EE386)-6), MIDForgiving(EE439,6,LEN(EE439)-6))&amp;")","*")</f>
        <v>*</v>
      </c>
      <c r="EF738" s="58" t="str">
        <f>IF(OR(EF329&lt;&gt;"*",EF386&lt;&gt;"*",EF439&lt;&gt;"*"),"Yes (" &amp; JoinAll(", ", MIDForgiving(EF329,6,LEN(EF329)-6), MIDForgiving(EF386,6,LEN(EF386)-6), MIDForgiving(EF439,6,LEN(EF439)-6))&amp;")","*")</f>
        <v>*</v>
      </c>
      <c r="EG738" s="58" t="str">
        <f>IF(OR(EG329&lt;&gt;"*",EG386&lt;&gt;"*",EG439&lt;&gt;"*"),"Yes (" &amp; JoinAll(", ", MIDForgiving(EG329,6,LEN(EG329)-6), MIDForgiving(EG386,6,LEN(EG386)-6), MIDForgiving(EG439,6,LEN(EG439)-6))&amp;")","*")</f>
        <v>*</v>
      </c>
      <c r="EH738" s="58" t="str">
        <f>IF(OR(EH329&lt;&gt;"*",EH386&lt;&gt;"*",EH439&lt;&gt;"*"),"Yes (" &amp; JoinAll(", ", MIDForgiving(EH329,6,LEN(EH329)-6), MIDForgiving(EH386,6,LEN(EH386)-6), MIDForgiving(EH439,6,LEN(EH439)-6))&amp;")","*")</f>
        <v>*</v>
      </c>
      <c r="EI738" s="58" t="str">
        <f>IF(OR(EI329&lt;&gt;"*",EI386&lt;&gt;"*",EI439&lt;&gt;"*"),"Yes (" &amp; JoinAll(", ", MIDForgiving(EI329,6,LEN(EI329)-6), MIDForgiving(EI386,6,LEN(EI386)-6), MIDForgiving(EI439,6,LEN(EI439)-6))&amp;")","*")</f>
        <v>*</v>
      </c>
      <c r="EJ738" s="58" t="str">
        <f>IF(OR(EJ329&lt;&gt;"*",EJ386&lt;&gt;"*",EJ439&lt;&gt;"*"),"Yes (" &amp; JoinAll(", ", MIDForgiving(EJ329,6,LEN(EJ329)-6), MIDForgiving(EJ386,6,LEN(EJ386)-6), MIDForgiving(EJ439,6,LEN(EJ439)-6))&amp;")","*")</f>
        <v>*</v>
      </c>
      <c r="EK738" s="58" t="str">
        <f>IF(OR(EK329&lt;&gt;"*",EK386&lt;&gt;"*",EK439&lt;&gt;"*"),"Yes (" &amp; JoinAll(", ", MIDForgiving(EK329,6,LEN(EK329)-6), MIDForgiving(EK386,6,LEN(EK386)-6), MIDForgiving(EK439,6,LEN(EK439)-6))&amp;")","*")</f>
        <v>*</v>
      </c>
      <c r="EL738" s="109"/>
      <c r="EM738" s="109"/>
    </row>
    <row r="739" spans="1:143" s="58" customFormat="1" ht="12.75" customHeight="1" x14ac:dyDescent="0.25">
      <c r="A739" s="5"/>
      <c r="B739" s="96"/>
      <c r="C739" s="96"/>
      <c r="D739" s="96"/>
      <c r="E739" s="96"/>
      <c r="F739" s="96" t="s">
        <v>3541</v>
      </c>
      <c r="G739" s="4" t="s">
        <v>387</v>
      </c>
      <c r="H739" s="18" t="s">
        <v>5</v>
      </c>
      <c r="I739" s="18"/>
      <c r="J739" s="58" t="str">
        <f>IF(OR(J330&lt;&gt;"*",J387&lt;&gt;"*",J440&lt;&gt;"*"),"Yes (" &amp; JoinAll(", ", MIDForgiving(J330,6,LEN(J330)-6), MIDForgiving(J387,6,LEN(J387)-6), MIDForgiving(J440,6,LEN(J440)-6))&amp;")","*")</f>
        <v>*</v>
      </c>
      <c r="K739" s="58" t="str">
        <f>IF(OR(K330&lt;&gt;"*",K387&lt;&gt;"*",K440&lt;&gt;"*"),"Yes (" &amp; JoinAll(", ", MIDForgiving(K330,6,LEN(K330)-6), MIDForgiving(K387,6,LEN(K387)-6), MIDForgiving(K440,6,LEN(K440)-6))&amp;")","*")</f>
        <v>*</v>
      </c>
      <c r="L739" s="58" t="str">
        <f>IF(OR(L330&lt;&gt;"*",L387&lt;&gt;"*",L440&lt;&gt;"*"),"Yes (" &amp; JoinAll(", ", MIDForgiving(L330,6,LEN(L330)-6), MIDForgiving(L387,6,LEN(L387)-6), MIDForgiving(L440,6,LEN(L440)-6))&amp;")","*")</f>
        <v>*</v>
      </c>
      <c r="M739" s="58" t="str">
        <f>IF(OR(M330&lt;&gt;"*",M387&lt;&gt;"*",M440&lt;&gt;"*"),"Yes (" &amp; JoinAll(", ", MIDForgiving(M330,6,LEN(M330)-6), MIDForgiving(M387,6,LEN(M387)-6), MIDForgiving(M440,6,LEN(M440)-6))&amp;")","*")</f>
        <v>*</v>
      </c>
      <c r="N739" s="58" t="str">
        <f>IF(OR(N330&lt;&gt;"*",N387&lt;&gt;"*",N440&lt;&gt;"*"),"Yes (" &amp; JoinAll(", ", MIDForgiving(N330,6,LEN(N330)-6), MIDForgiving(N387,6,LEN(N387)-6), MIDForgiving(N440,6,LEN(N440)-6))&amp;")","*")</f>
        <v>*</v>
      </c>
      <c r="O739" s="58" t="str">
        <f>IF(OR(O330&lt;&gt;"*",O387&lt;&gt;"*",O440&lt;&gt;"*"),"Yes (" &amp; JoinAll(", ", MIDForgiving(O330,6,LEN(O330)-6), MIDForgiving(O387,6,LEN(O387)-6), MIDForgiving(O440,6,LEN(O440)-6))&amp;")","*")</f>
        <v>*</v>
      </c>
      <c r="P739" s="58" t="str">
        <f>IF(OR(P330&lt;&gt;"*",P387&lt;&gt;"*",P440&lt;&gt;"*"),"Yes (" &amp; JoinAll(", ", MIDForgiving(P330,6,LEN(P330)-6), MIDForgiving(P387,6,LEN(P387)-6), MIDForgiving(P440,6,LEN(P440)-6))&amp;")","*")</f>
        <v>*</v>
      </c>
      <c r="Q739" s="58" t="str">
        <f>IF(OR(Q330&lt;&gt;"*",Q387&lt;&gt;"*",Q440&lt;&gt;"*"),"Yes (" &amp; JoinAll(", ", MIDForgiving(Q330,6,LEN(Q330)-6), MIDForgiving(Q387,6,LEN(Q387)-6), MIDForgiving(Q440,6,LEN(Q440)-6))&amp;")","*")</f>
        <v>*</v>
      </c>
      <c r="R739" s="58" t="str">
        <f>IF(OR(R330&lt;&gt;"*",R387&lt;&gt;"*",R440&lt;&gt;"*"),"Yes (" &amp; JoinAll(", ", MIDForgiving(R330,6,LEN(R330)-6), MIDForgiving(R387,6,LEN(R387)-6), MIDForgiving(R440,6,LEN(R440)-6))&amp;")","*")</f>
        <v>*</v>
      </c>
      <c r="S739" s="58" t="str">
        <f>IF(OR(S330&lt;&gt;"*",S387&lt;&gt;"*",S440&lt;&gt;"*"),"Yes (" &amp; JoinAll(", ", MIDForgiving(S330,6,LEN(S330)-6), MIDForgiving(S387,6,LEN(S387)-6), MIDForgiving(S440,6,LEN(S440)-6))&amp;")","*")</f>
        <v>*</v>
      </c>
      <c r="T739" s="58" t="str">
        <f>IF(OR(T330&lt;&gt;"*",T387&lt;&gt;"*",T440&lt;&gt;"*"),"Yes (" &amp; JoinAll(", ", MIDForgiving(T330,6,LEN(T330)-6), MIDForgiving(T387,6,LEN(T387)-6), MIDForgiving(T440,6,LEN(T440)-6))&amp;")","*")</f>
        <v>*</v>
      </c>
      <c r="U739" s="58" t="str">
        <f>IF(OR(U330&lt;&gt;"*",U387&lt;&gt;"*",U440&lt;&gt;"*"),"Yes (" &amp; JoinAll(", ", MIDForgiving(U330,6,LEN(U330)-6), MIDForgiving(U387,6,LEN(U387)-6), MIDForgiving(U440,6,LEN(U440)-6))&amp;")","*")</f>
        <v>*</v>
      </c>
      <c r="V739" s="58" t="str">
        <f>IF(OR(V330&lt;&gt;"*",V387&lt;&gt;"*",V440&lt;&gt;"*"),"Yes (" &amp; JoinAll(", ", MIDForgiving(V330,6,LEN(V330)-6), MIDForgiving(V387,6,LEN(V387)-6), MIDForgiving(V440,6,LEN(V440)-6))&amp;")","*")</f>
        <v>*</v>
      </c>
      <c r="W739" s="58" t="str">
        <f>IF(OR(W330&lt;&gt;"*",W387&lt;&gt;"*",W440&lt;&gt;"*"),"Yes (" &amp; JoinAll(", ", MIDForgiving(W330,6,LEN(W330)-6), MIDForgiving(W387,6,LEN(W387)-6), MIDForgiving(W440,6,LEN(W440)-6))&amp;")","*")</f>
        <v>*</v>
      </c>
      <c r="X739" s="58" t="str">
        <f>IF(OR(X330&lt;&gt;"*",X387&lt;&gt;"*",X440&lt;&gt;"*"),"Yes (" &amp; JoinAll(", ", MIDForgiving(X330,6,LEN(X330)-6), MIDForgiving(X387,6,LEN(X387)-6), MIDForgiving(X440,6,LEN(X440)-6))&amp;")","*")</f>
        <v>*</v>
      </c>
      <c r="Y739" s="58" t="str">
        <f>IF(OR(Y330&lt;&gt;"*",Y387&lt;&gt;"*",Y440&lt;&gt;"*"),"Yes (" &amp; JoinAll(", ", MIDForgiving(Y330,6,LEN(Y330)-6), MIDForgiving(Y387,6,LEN(Y387)-6), MIDForgiving(Y440,6,LEN(Y440)-6))&amp;")","*")</f>
        <v>*</v>
      </c>
      <c r="Z739" s="58" t="str">
        <f>IF(OR(Z330&lt;&gt;"*",Z387&lt;&gt;"*",Z440&lt;&gt;"*"),"Yes (" &amp; JoinAll(", ", MIDForgiving(Z330,6,LEN(Z330)-6), MIDForgiving(Z387,6,LEN(Z387)-6), MIDForgiving(Z440,6,LEN(Z440)-6))&amp;")","*")</f>
        <v>*</v>
      </c>
      <c r="AA739" s="58" t="str">
        <f>IF(OR(AA330&lt;&gt;"*",AA387&lt;&gt;"*",AA440&lt;&gt;"*"),"Yes (" &amp; JoinAll(", ", MIDForgiving(AA330,6,LEN(AA330)-6), MIDForgiving(AA387,6,LEN(AA387)-6), MIDForgiving(AA440,6,LEN(AA440)-6))&amp;")","*")</f>
        <v>*</v>
      </c>
      <c r="AB739" s="58" t="str">
        <f>IF(OR(AB330&lt;&gt;"*",AB387&lt;&gt;"*",AB440&lt;&gt;"*"),"Yes (" &amp; JoinAll(", ", MIDForgiving(AB330,6,LEN(AB330)-6), MIDForgiving(AB387,6,LEN(AB387)-6), MIDForgiving(AB440,6,LEN(AB440)-6))&amp;")","*")</f>
        <v>*</v>
      </c>
      <c r="AC739" s="58" t="str">
        <f>IF(OR(AC330&lt;&gt;"*",AC387&lt;&gt;"*",AC440&lt;&gt;"*"),"Yes (" &amp; JoinAll(", ", MIDForgiving(AC330,6,LEN(AC330)-6), MIDForgiving(AC387,6,LEN(AC387)-6), MIDForgiving(AC440,6,LEN(AC440)-6))&amp;")","*")</f>
        <v>*</v>
      </c>
      <c r="AD739" s="58" t="str">
        <f>IF(OR(AD330&lt;&gt;"*",AD387&lt;&gt;"*",AD440&lt;&gt;"*"),"Yes (" &amp; JoinAll(", ", MIDForgiving(AD330,6,LEN(AD330)-6), MIDForgiving(AD387,6,LEN(AD387)-6), MIDForgiving(AD440,6,LEN(AD440)-6))&amp;")","*")</f>
        <v>*</v>
      </c>
      <c r="AE739" s="58" t="str">
        <f>IF(OR(AE330&lt;&gt;"*",AE387&lt;&gt;"*",AE440&lt;&gt;"*"),"Yes (" &amp; JoinAll(", ", MIDForgiving(AE330,6,LEN(AE330)-6), MIDForgiving(AE387,6,LEN(AE387)-6), MIDForgiving(AE440,6,LEN(AE440)-6))&amp;")","*")</f>
        <v>*</v>
      </c>
      <c r="AF739" s="58" t="str">
        <f>IF(OR(AF330&lt;&gt;"*",AF387&lt;&gt;"*",AF440&lt;&gt;"*"),"Yes (" &amp; JoinAll(", ", MIDForgiving(AF330,6,LEN(AF330)-6), MIDForgiving(AF387,6,LEN(AF387)-6), MIDForgiving(AF440,6,LEN(AF440)-6))&amp;")","*")</f>
        <v>*</v>
      </c>
      <c r="AG739" s="58" t="str">
        <f>IF(OR(AG330&lt;&gt;"*",AG387&lt;&gt;"*",AG440&lt;&gt;"*"),"Yes (" &amp; JoinAll(", ", MIDForgiving(AG330,6,LEN(AG330)-6), MIDForgiving(AG387,6,LEN(AG387)-6), MIDForgiving(AG440,6,LEN(AG440)-6))&amp;")","*")</f>
        <v>*</v>
      </c>
      <c r="AH739" s="58" t="str">
        <f>IF(OR(AH330&lt;&gt;"*",AH387&lt;&gt;"*",AH440&lt;&gt;"*"),"Yes (" &amp; JoinAll(", ", MIDForgiving(AH330,6,LEN(AH330)-6), MIDForgiving(AH387,6,LEN(AH387)-6), MIDForgiving(AH440,6,LEN(AH440)-6))&amp;")","*")</f>
        <v>*</v>
      </c>
      <c r="AI739" s="58" t="str">
        <f>IF(OR(AI330&lt;&gt;"*",AI387&lt;&gt;"*",AI440&lt;&gt;"*"),"Yes (" &amp; JoinAll(", ", MIDForgiving(AI330,6,LEN(AI330)-6), MIDForgiving(AI387,6,LEN(AI387)-6), MIDForgiving(AI440,6,LEN(AI440)-6))&amp;")","*")</f>
        <v>*</v>
      </c>
      <c r="AJ739" s="58" t="str">
        <f>IF(OR(AJ330&lt;&gt;"*",AJ387&lt;&gt;"*",AJ440&lt;&gt;"*"),"Yes (" &amp; JoinAll(", ", MIDForgiving(AJ330,6,LEN(AJ330)-6), MIDForgiving(AJ387,6,LEN(AJ387)-6), MIDForgiving(AJ440,6,LEN(AJ440)-6))&amp;")","*")</f>
        <v>*</v>
      </c>
      <c r="AK739" s="58" t="str">
        <f>IF(OR(AK330&lt;&gt;"*",AK387&lt;&gt;"*",AK440&lt;&gt;"*"),"Yes (" &amp; JoinAll(", ", MIDForgiving(AK330,6,LEN(AK330)-6), MIDForgiving(AK387,6,LEN(AK387)-6), MIDForgiving(AK440,6,LEN(AK440)-6))&amp;")","*")</f>
        <v>*</v>
      </c>
      <c r="AL739" s="58" t="str">
        <f>IF(OR(AL330&lt;&gt;"*",AL387&lt;&gt;"*",AL440&lt;&gt;"*"),"Yes (" &amp; JoinAll(", ", MIDForgiving(AL330,6,LEN(AL330)-6), MIDForgiving(AL387,6,LEN(AL387)-6), MIDForgiving(AL440,6,LEN(AL440)-6))&amp;")","*")</f>
        <v>*</v>
      </c>
      <c r="AM739" s="58" t="str">
        <f>IF(OR(AM330&lt;&gt;"*",AM387&lt;&gt;"*",AM440&lt;&gt;"*"),"Yes (" &amp; JoinAll(", ", MIDForgiving(AM330,6,LEN(AM330)-6), MIDForgiving(AM387,6,LEN(AM387)-6), MIDForgiving(AM440,6,LEN(AM440)-6))&amp;")","*")</f>
        <v>*</v>
      </c>
      <c r="AN739" s="58" t="str">
        <f>IF(OR(AN330&lt;&gt;"*",AN387&lt;&gt;"*",AN440&lt;&gt;"*"),"Yes (" &amp; JoinAll(", ", MIDForgiving(AN330,6,LEN(AN330)-6), MIDForgiving(AN387,6,LEN(AN387)-6), MIDForgiving(AN440,6,LEN(AN440)-6))&amp;")","*")</f>
        <v>*</v>
      </c>
      <c r="AO739" s="58" t="str">
        <f>IF(OR(AO330&lt;&gt;"*",AO387&lt;&gt;"*",AO440&lt;&gt;"*"),"Yes (" &amp; JoinAll(", ", MIDForgiving(AO330,6,LEN(AO330)-6), MIDForgiving(AO387,6,LEN(AO387)-6), MIDForgiving(AO440,6,LEN(AO440)-6))&amp;")","*")</f>
        <v>*</v>
      </c>
      <c r="AP739" s="58" t="str">
        <f>IF(OR(AP330&lt;&gt;"*",AP387&lt;&gt;"*",AP440&lt;&gt;"*"),"Yes (" &amp; JoinAll(", ", MIDForgiving(AP330,6,LEN(AP330)-6), MIDForgiving(AP387,6,LEN(AP387)-6), MIDForgiving(AP440,6,LEN(AP440)-6))&amp;")","*")</f>
        <v>*</v>
      </c>
      <c r="AQ739" s="58" t="str">
        <f>IF(OR(AQ330&lt;&gt;"*",AQ387&lt;&gt;"*",AQ440&lt;&gt;"*"),"Yes (" &amp; JoinAll(", ", MIDForgiving(AQ330,6,LEN(AQ330)-6), MIDForgiving(AQ387,6,LEN(AQ387)-6), MIDForgiving(AQ440,6,LEN(AQ440)-6))&amp;")","*")</f>
        <v>*</v>
      </c>
      <c r="AR739" s="58" t="str">
        <f>IF(OR(AR330&lt;&gt;"*",AR387&lt;&gt;"*",AR440&lt;&gt;"*"),"Yes (" &amp; JoinAll(", ", MIDForgiving(AR330,6,LEN(AR330)-6), MIDForgiving(AR387,6,LEN(AR387)-6), MIDForgiving(AR440,6,LEN(AR440)-6))&amp;")","*")</f>
        <v>*</v>
      </c>
      <c r="AS739" s="58" t="str">
        <f>IF(OR(AS330&lt;&gt;"*",AS387&lt;&gt;"*",AS440&lt;&gt;"*"),"Yes (" &amp; JoinAll(", ", MIDForgiving(AS330,6,LEN(AS330)-6), MIDForgiving(AS387,6,LEN(AS387)-6), MIDForgiving(AS440,6,LEN(AS440)-6))&amp;")","*")</f>
        <v>*</v>
      </c>
      <c r="AT739" s="58" t="str">
        <f>IF(OR(AT330&lt;&gt;"*",AT387&lt;&gt;"*",AT440&lt;&gt;"*"),"Yes (" &amp; JoinAll(", ", MIDForgiving(AT330,6,LEN(AT330)-6), MIDForgiving(AT387,6,LEN(AT387)-6), MIDForgiving(AT440,6,LEN(AT440)-6))&amp;")","*")</f>
        <v>*</v>
      </c>
      <c r="AU739" s="58" t="str">
        <f>IF(OR(AU330&lt;&gt;"*",AU387&lt;&gt;"*",AU440&lt;&gt;"*"),"Yes (" &amp; JoinAll(", ", MIDForgiving(AU330,6,LEN(AU330)-6), MIDForgiving(AU387,6,LEN(AU387)-6), MIDForgiving(AU440,6,LEN(AU440)-6))&amp;")","*")</f>
        <v>*</v>
      </c>
      <c r="AV739" s="58" t="str">
        <f>IF(OR(AV330&lt;&gt;"*",AV387&lt;&gt;"*",AV440&lt;&gt;"*"),"Yes (" &amp; JoinAll(", ", MIDForgiving(AV330,6,LEN(AV330)-6), MIDForgiving(AV387,6,LEN(AV387)-6), MIDForgiving(AV440,6,LEN(AV440)-6))&amp;")","*")</f>
        <v>*</v>
      </c>
      <c r="AW739" s="58" t="str">
        <f>IF(OR(AW330&lt;&gt;"*",AW387&lt;&gt;"*",AW440&lt;&gt;"*"),"Yes (" &amp; JoinAll(", ", MIDForgiving(AW330,6,LEN(AW330)-6), MIDForgiving(AW387,6,LEN(AW387)-6), MIDForgiving(AW440,6,LEN(AW440)-6))&amp;")","*")</f>
        <v>*</v>
      </c>
      <c r="AX739" s="58" t="str">
        <f>IF(OR(AX330&lt;&gt;"*",AX387&lt;&gt;"*",AX440&lt;&gt;"*"),"Yes (" &amp; JoinAll(", ", MIDForgiving(AX330,6,LEN(AX330)-6), MIDForgiving(AX387,6,LEN(AX387)-6), MIDForgiving(AX440,6,LEN(AX440)-6))&amp;")","*")</f>
        <v>*</v>
      </c>
      <c r="AY739" s="58" t="str">
        <f>IF(OR(AY330&lt;&gt;"*",AY387&lt;&gt;"*",AY440&lt;&gt;"*"),"Yes (" &amp; JoinAll(", ", MIDForgiving(AY330,6,LEN(AY330)-6), MIDForgiving(AY387,6,LEN(AY387)-6), MIDForgiving(AY440,6,LEN(AY440)-6))&amp;")","*")</f>
        <v>*</v>
      </c>
      <c r="AZ739" s="58" t="str">
        <f>IF(OR(AZ330&lt;&gt;"*",AZ387&lt;&gt;"*",AZ440&lt;&gt;"*"),"Yes (" &amp; JoinAll(", ", MIDForgiving(AZ330,6,LEN(AZ330)-6), MIDForgiving(AZ387,6,LEN(AZ387)-6), MIDForgiving(AZ440,6,LEN(AZ440)-6))&amp;")","*")</f>
        <v>*</v>
      </c>
      <c r="BA739" s="58" t="str">
        <f>IF(OR(BA330&lt;&gt;"*",BA387&lt;&gt;"*",BA440&lt;&gt;"*"),"Yes (" &amp; JoinAll(", ", MIDForgiving(BA330,6,LEN(BA330)-6), MIDForgiving(BA387,6,LEN(BA387)-6), MIDForgiving(BA440,6,LEN(BA440)-6))&amp;")","*")</f>
        <v>*</v>
      </c>
      <c r="BB739" s="58" t="str">
        <f>IF(OR(BB330&lt;&gt;"*",BB387&lt;&gt;"*",BB440&lt;&gt;"*"),"Yes (" &amp; JoinAll(", ", MIDForgiving(BB330,6,LEN(BB330)-6), MIDForgiving(BB387,6,LEN(BB387)-6), MIDForgiving(BB440,6,LEN(BB440)-6))&amp;")","*")</f>
        <v>*</v>
      </c>
      <c r="BC739" s="58" t="str">
        <f>IF(OR(BC330&lt;&gt;"*",BC387&lt;&gt;"*",BC440&lt;&gt;"*"),"Yes (" &amp; JoinAll(", ", MIDForgiving(BC330,6,LEN(BC330)-6), MIDForgiving(BC387,6,LEN(BC387)-6), MIDForgiving(BC440,6,LEN(BC440)-6))&amp;")","*")</f>
        <v>*</v>
      </c>
      <c r="BD739" s="58" t="str">
        <f>IF(OR(BD330&lt;&gt;"*",BD387&lt;&gt;"*",BD440&lt;&gt;"*"),"Yes (" &amp; JoinAll(", ", MIDForgiving(BD330,6,LEN(BD330)-6), MIDForgiving(BD387,6,LEN(BD387)-6), MIDForgiving(BD440,6,LEN(BD440)-6))&amp;")","*")</f>
        <v>*</v>
      </c>
      <c r="BE739" s="58" t="str">
        <f>IF(OR(BE330&lt;&gt;"*",BE387&lt;&gt;"*",BE440&lt;&gt;"*"),"Yes (" &amp; JoinAll(", ", MIDForgiving(BE330,6,LEN(BE330)-6), MIDForgiving(BE387,6,LEN(BE387)-6), MIDForgiving(BE440,6,LEN(BE440)-6))&amp;")","*")</f>
        <v>*</v>
      </c>
      <c r="BF739" s="58" t="str">
        <f>IF(OR(BF330&lt;&gt;"*",BF387&lt;&gt;"*",BF440&lt;&gt;"*"),"Yes (" &amp; JoinAll(", ", MIDForgiving(BF330,6,LEN(BF330)-6), MIDForgiving(BF387,6,LEN(BF387)-6), MIDForgiving(BF440,6,LEN(BF440)-6))&amp;")","*")</f>
        <v>*</v>
      </c>
      <c r="BG739" s="58" t="str">
        <f>IF(OR(BG330&lt;&gt;"*",BG387&lt;&gt;"*",BG440&lt;&gt;"*"),"Yes (" &amp; JoinAll(", ", MIDForgiving(BG330,6,LEN(BG330)-6), MIDForgiving(BG387,6,LEN(BG387)-6), MIDForgiving(BG440,6,LEN(BG440)-6))&amp;")","*")</f>
        <v>*</v>
      </c>
      <c r="BH739" s="58" t="str">
        <f>IF(OR(BH330&lt;&gt;"*",BH387&lt;&gt;"*",BH440&lt;&gt;"*"),"Yes (" &amp; JoinAll(", ", MIDForgiving(BH330,6,LEN(BH330)-6), MIDForgiving(BH387,6,LEN(BH387)-6), MIDForgiving(BH440,6,LEN(BH440)-6))&amp;")","*")</f>
        <v>*</v>
      </c>
      <c r="BI739" s="58" t="str">
        <f>IF(OR(BI330&lt;&gt;"*",BI387&lt;&gt;"*",BI440&lt;&gt;"*"),"Yes (" &amp; JoinAll(", ", MIDForgiving(BI330,6,LEN(BI330)-6), MIDForgiving(BI387,6,LEN(BI387)-6), MIDForgiving(BI440,6,LEN(BI440)-6))&amp;")","*")</f>
        <v>*</v>
      </c>
      <c r="BJ739" s="58" t="str">
        <f>IF(OR(BJ330&lt;&gt;"*",BJ387&lt;&gt;"*",BJ440&lt;&gt;"*"),"Yes (" &amp; JoinAll(", ", MIDForgiving(BJ330,6,LEN(BJ330)-6), MIDForgiving(BJ387,6,LEN(BJ387)-6), MIDForgiving(BJ440,6,LEN(BJ440)-6))&amp;")","*")</f>
        <v>*</v>
      </c>
      <c r="BK739" s="58" t="str">
        <f>IF(OR(BK330&lt;&gt;"*",BK387&lt;&gt;"*",BK440&lt;&gt;"*"),"Yes (" &amp; JoinAll(", ", MIDForgiving(BK330,6,LEN(BK330)-6), MIDForgiving(BK387,6,LEN(BK387)-6), MIDForgiving(BK440,6,LEN(BK440)-6))&amp;")","*")</f>
        <v>*</v>
      </c>
      <c r="BL739" s="58" t="str">
        <f>IF(OR(BL330&lt;&gt;"*",BL387&lt;&gt;"*",BL440&lt;&gt;"*"),"Yes (" &amp; JoinAll(", ", MIDForgiving(BL330,6,LEN(BL330)-6), MIDForgiving(BL387,6,LEN(BL387)-6), MIDForgiving(BL440,6,LEN(BL440)-6))&amp;")","*")</f>
        <v>*</v>
      </c>
      <c r="BM739" s="58" t="str">
        <f>IF(OR(BM330&lt;&gt;"*",BM387&lt;&gt;"*",BM440&lt;&gt;"*"),"Yes (" &amp; JoinAll(", ", MIDForgiving(BM330,6,LEN(BM330)-6), MIDForgiving(BM387,6,LEN(BM387)-6), MIDForgiving(BM440,6,LEN(BM440)-6))&amp;")","*")</f>
        <v>*</v>
      </c>
      <c r="BN739" s="58" t="str">
        <f>IF(OR(BN330&lt;&gt;"*",BN387&lt;&gt;"*",BN440&lt;&gt;"*"),"Yes (" &amp; JoinAll(", ", MIDForgiving(BN330,6,LEN(BN330)-6), MIDForgiving(BN387,6,LEN(BN387)-6), MIDForgiving(BN440,6,LEN(BN440)-6))&amp;")","*")</f>
        <v>*</v>
      </c>
      <c r="BO739" s="58" t="str">
        <f>IF(OR(BO330&lt;&gt;"*",BO387&lt;&gt;"*",BO440&lt;&gt;"*"),"Yes (" &amp; JoinAll(", ", MIDForgiving(BO330,6,LEN(BO330)-6), MIDForgiving(BO387,6,LEN(BO387)-6), MIDForgiving(BO440,6,LEN(BO440)-6))&amp;")","*")</f>
        <v>*</v>
      </c>
      <c r="BP739" s="58" t="str">
        <f>IF(OR(BP330&lt;&gt;"*",BP387&lt;&gt;"*",BP440&lt;&gt;"*"),"Yes (" &amp; JoinAll(", ", MIDForgiving(BP330,6,LEN(BP330)-6), MIDForgiving(BP387,6,LEN(BP387)-6), MIDForgiving(BP440,6,LEN(BP440)-6))&amp;")","*")</f>
        <v>*</v>
      </c>
      <c r="BQ739" s="58" t="str">
        <f>IF(OR(BQ330&lt;&gt;"*",BQ387&lt;&gt;"*",BQ440&lt;&gt;"*"),"Yes (" &amp; JoinAll(", ", MIDForgiving(BQ330,6,LEN(BQ330)-6), MIDForgiving(BQ387,6,LEN(BQ387)-6), MIDForgiving(BQ440,6,LEN(BQ440)-6))&amp;")","*")</f>
        <v>*</v>
      </c>
      <c r="BR739" s="58" t="str">
        <f>IF(OR(BR330&lt;&gt;"*",BR387&lt;&gt;"*",BR440&lt;&gt;"*"),"Yes (" &amp; JoinAll(", ", MIDForgiving(BR330,6,LEN(BR330)-6), MIDForgiving(BR387,6,LEN(BR387)-6), MIDForgiving(BR440,6,LEN(BR440)-6))&amp;")","*")</f>
        <v>*</v>
      </c>
      <c r="BS739" s="58" t="str">
        <f>IF(OR(BS330&lt;&gt;"*",BS387&lt;&gt;"*",BS440&lt;&gt;"*"),"Yes (" &amp; JoinAll(", ", MIDForgiving(BS330,6,LEN(BS330)-6), MIDForgiving(BS387,6,LEN(BS387)-6), MIDForgiving(BS440,6,LEN(BS440)-6))&amp;")","*")</f>
        <v>*</v>
      </c>
      <c r="BT739" s="58" t="str">
        <f>IF(OR(BT330&lt;&gt;"*",BT387&lt;&gt;"*",BT440&lt;&gt;"*"),"Yes (" &amp; JoinAll(", ", MIDForgiving(BT330,6,LEN(BT330)-6), MIDForgiving(BT387,6,LEN(BT387)-6), MIDForgiving(BT440,6,LEN(BT440)-6))&amp;")","*")</f>
        <v>*</v>
      </c>
      <c r="BU739" s="58" t="str">
        <f>IF(OR(BU330&lt;&gt;"*",BU387&lt;&gt;"*",BU440&lt;&gt;"*"),"Yes (" &amp; JoinAll(", ", MIDForgiving(BU330,6,LEN(BU330)-6), MIDForgiving(BU387,6,LEN(BU387)-6), MIDForgiving(BU440,6,LEN(BU440)-6))&amp;")","*")</f>
        <v>*</v>
      </c>
      <c r="BV739" s="58" t="str">
        <f>IF(OR(BV330&lt;&gt;"*",BV387&lt;&gt;"*",BV440&lt;&gt;"*"),"Yes (" &amp; JoinAll(", ", MIDForgiving(BV330,6,LEN(BV330)-6), MIDForgiving(BV387,6,LEN(BV387)-6), MIDForgiving(BV440,6,LEN(BV440)-6))&amp;")","*")</f>
        <v>*</v>
      </c>
      <c r="BW739" s="58" t="str">
        <f>IF(OR(BW330&lt;&gt;"*",BW387&lt;&gt;"*",BW440&lt;&gt;"*"),"Yes (" &amp; JoinAll(", ", MIDForgiving(BW330,6,LEN(BW330)-6), MIDForgiving(BW387,6,LEN(BW387)-6), MIDForgiving(BW440,6,LEN(BW440)-6))&amp;")","*")</f>
        <v>*</v>
      </c>
      <c r="BX739" s="58" t="str">
        <f>IF(OR(BX330&lt;&gt;"*",BX387&lt;&gt;"*",BX440&lt;&gt;"*"),"Yes (" &amp; JoinAll(", ", MIDForgiving(BX330,6,LEN(BX330)-6), MIDForgiving(BX387,6,LEN(BX387)-6), MIDForgiving(BX440,6,LEN(BX440)-6))&amp;")","*")</f>
        <v>*</v>
      </c>
      <c r="BY739" s="58" t="str">
        <f>IF(OR(BY330&lt;&gt;"*",BY387&lt;&gt;"*",BY440&lt;&gt;"*"),"Yes (" &amp; JoinAll(", ", MIDForgiving(BY330,6,LEN(BY330)-6), MIDForgiving(BY387,6,LEN(BY387)-6), MIDForgiving(BY440,6,LEN(BY440)-6))&amp;")","*")</f>
        <v>*</v>
      </c>
      <c r="BZ739" s="58" t="str">
        <f>IF(OR(BZ330&lt;&gt;"*",BZ387&lt;&gt;"*",BZ440&lt;&gt;"*"),"Yes (" &amp; JoinAll(", ", MIDForgiving(BZ330,6,LEN(BZ330)-6), MIDForgiving(BZ387,6,LEN(BZ387)-6), MIDForgiving(BZ440,6,LEN(BZ440)-6))&amp;")","*")</f>
        <v>*</v>
      </c>
      <c r="CA739" s="58" t="str">
        <f>IF(OR(CA330&lt;&gt;"*",CA387&lt;&gt;"*",CA440&lt;&gt;"*"),"Yes (" &amp; JoinAll(", ", MIDForgiving(CA330,6,LEN(CA330)-6), MIDForgiving(CA387,6,LEN(CA387)-6), MIDForgiving(CA440,6,LEN(CA440)-6))&amp;")","*")</f>
        <v>*</v>
      </c>
      <c r="CB739" s="58" t="str">
        <f>IF(OR(CB330&lt;&gt;"*",CB387&lt;&gt;"*",CB440&lt;&gt;"*"),"Yes (" &amp; JoinAll(", ", MIDForgiving(CB330,6,LEN(CB330)-6), MIDForgiving(CB387,6,LEN(CB387)-6), MIDForgiving(CB440,6,LEN(CB440)-6))&amp;")","*")</f>
        <v>*</v>
      </c>
      <c r="CC739" s="58" t="str">
        <f>IF(OR(CC330&lt;&gt;"*",CC387&lt;&gt;"*",CC440&lt;&gt;"*"),"Yes (" &amp; JoinAll(", ", MIDForgiving(CC330,6,LEN(CC330)-6), MIDForgiving(CC387,6,LEN(CC387)-6), MIDForgiving(CC440,6,LEN(CC440)-6))&amp;")","*")</f>
        <v>*</v>
      </c>
      <c r="CD739" s="58" t="str">
        <f>IF(OR(CD330&lt;&gt;"*",CD387&lt;&gt;"*",CD440&lt;&gt;"*"),"Yes (" &amp; JoinAll(", ", MIDForgiving(CD330,6,LEN(CD330)-6), MIDForgiving(CD387,6,LEN(CD387)-6), MIDForgiving(CD440,6,LEN(CD440)-6))&amp;")","*")</f>
        <v>*</v>
      </c>
      <c r="CE739" s="58" t="str">
        <f>IF(OR(CE330&lt;&gt;"*",CE387&lt;&gt;"*",CE440&lt;&gt;"*"),"Yes (" &amp; JoinAll(", ", MIDForgiving(CE330,6,LEN(CE330)-6), MIDForgiving(CE387,6,LEN(CE387)-6), MIDForgiving(CE440,6,LEN(CE440)-6))&amp;")","*")</f>
        <v>*</v>
      </c>
      <c r="CF739" s="58" t="str">
        <f>IF(OR(CF330&lt;&gt;"*",CF387&lt;&gt;"*",CF440&lt;&gt;"*"),"Yes (" &amp; JoinAll(", ", MIDForgiving(CF330,6,LEN(CF330)-6), MIDForgiving(CF387,6,LEN(CF387)-6), MIDForgiving(CF440,6,LEN(CF440)-6))&amp;")","*")</f>
        <v>*</v>
      </c>
      <c r="CG739" s="58" t="str">
        <f>IF(OR(CG330&lt;&gt;"*",CG387&lt;&gt;"*",CG440&lt;&gt;"*"),"Yes (" &amp; JoinAll(", ", MIDForgiving(CG330,6,LEN(CG330)-6), MIDForgiving(CG387,6,LEN(CG387)-6), MIDForgiving(CG440,6,LEN(CG440)-6))&amp;")","*")</f>
        <v>*</v>
      </c>
      <c r="CH739" s="58" t="str">
        <f>IF(OR(CH330&lt;&gt;"*",CH387&lt;&gt;"*",CH440&lt;&gt;"*"),"Yes (" &amp; JoinAll(", ", MIDForgiving(CH330,6,LEN(CH330)-6), MIDForgiving(CH387,6,LEN(CH387)-6), MIDForgiving(CH440,6,LEN(CH440)-6))&amp;")","*")</f>
        <v>*</v>
      </c>
      <c r="CI739" s="58" t="str">
        <f>IF(OR(CI330&lt;&gt;"*",CI387&lt;&gt;"*",CI440&lt;&gt;"*"),"Yes (" &amp; JoinAll(", ", MIDForgiving(CI330,6,LEN(CI330)-6), MIDForgiving(CI387,6,LEN(CI387)-6), MIDForgiving(CI440,6,LEN(CI440)-6))&amp;")","*")</f>
        <v>*</v>
      </c>
      <c r="CJ739" s="58" t="str">
        <f>IF(OR(CJ330&lt;&gt;"*",CJ387&lt;&gt;"*",CJ440&lt;&gt;"*"),"Yes (" &amp; JoinAll(", ", MIDForgiving(CJ330,6,LEN(CJ330)-6), MIDForgiving(CJ387,6,LEN(CJ387)-6), MIDForgiving(CJ440,6,LEN(CJ440)-6))&amp;")","*")</f>
        <v>*</v>
      </c>
      <c r="CK739" s="58" t="str">
        <f>IF(OR(CK330&lt;&gt;"*",CK387&lt;&gt;"*",CK440&lt;&gt;"*"),"Yes (" &amp; JoinAll(", ", MIDForgiving(CK330,6,LEN(CK330)-6), MIDForgiving(CK387,6,LEN(CK387)-6), MIDForgiving(CK440,6,LEN(CK440)-6))&amp;")","*")</f>
        <v>*</v>
      </c>
      <c r="CL739" s="58" t="str">
        <f>IF(OR(CL330&lt;&gt;"*",CL387&lt;&gt;"*",CL440&lt;&gt;"*"),"Yes (" &amp; JoinAll(", ", MIDForgiving(CL330,6,LEN(CL330)-6), MIDForgiving(CL387,6,LEN(CL387)-6), MIDForgiving(CL440,6,LEN(CL440)-6))&amp;")","*")</f>
        <v>*</v>
      </c>
      <c r="CM739" s="58" t="str">
        <f>IF(OR(CM330&lt;&gt;"*",CM387&lt;&gt;"*",CM440&lt;&gt;"*"),"Yes (" &amp; JoinAll(", ", MIDForgiving(CM330,6,LEN(CM330)-6), MIDForgiving(CM387,6,LEN(CM387)-6), MIDForgiving(CM440,6,LEN(CM440)-6))&amp;")","*")</f>
        <v>*</v>
      </c>
      <c r="CN739" s="58" t="str">
        <f>IF(OR(CN330&lt;&gt;"*",CN387&lt;&gt;"*",CN440&lt;&gt;"*"),"Yes (" &amp; JoinAll(", ", MIDForgiving(CN330,6,LEN(CN330)-6), MIDForgiving(CN387,6,LEN(CN387)-6), MIDForgiving(CN440,6,LEN(CN440)-6))&amp;")","*")</f>
        <v>*</v>
      </c>
      <c r="CO739" s="58" t="str">
        <f>IF(OR(CO330&lt;&gt;"*",CO387&lt;&gt;"*",CO440&lt;&gt;"*"),"Yes (" &amp; JoinAll(", ", MIDForgiving(CO330,6,LEN(CO330)-6), MIDForgiving(CO387,6,LEN(CO387)-6), MIDForgiving(CO440,6,LEN(CO440)-6))&amp;")","*")</f>
        <v>*</v>
      </c>
      <c r="CP739" s="58" t="str">
        <f>IF(OR(CP330&lt;&gt;"*",CP387&lt;&gt;"*",CP440&lt;&gt;"*"),"Yes (" &amp; JoinAll(", ", MIDForgiving(CP330,6,LEN(CP330)-6), MIDForgiving(CP387,6,LEN(CP387)-6), MIDForgiving(CP440,6,LEN(CP440)-6))&amp;")","*")</f>
        <v>*</v>
      </c>
      <c r="CQ739" s="58" t="str">
        <f>IF(OR(CQ330&lt;&gt;"*",CQ387&lt;&gt;"*",CQ440&lt;&gt;"*"),"Yes (" &amp; JoinAll(", ", MIDForgiving(CQ330,6,LEN(CQ330)-6), MIDForgiving(CQ387,6,LEN(CQ387)-6), MIDForgiving(CQ440,6,LEN(CQ440)-6))&amp;")","*")</f>
        <v>*</v>
      </c>
      <c r="CR739" s="58" t="str">
        <f>IF(OR(CR330&lt;&gt;"*",CR387&lt;&gt;"*",CR440&lt;&gt;"*"),"Yes (" &amp; JoinAll(", ", MIDForgiving(CR330,6,LEN(CR330)-6), MIDForgiving(CR387,6,LEN(CR387)-6), MIDForgiving(CR440,6,LEN(CR440)-6))&amp;")","*")</f>
        <v>*</v>
      </c>
      <c r="CS739" s="58" t="str">
        <f>IF(OR(CS330&lt;&gt;"*",CS387&lt;&gt;"*",CS440&lt;&gt;"*"),"Yes (" &amp; JoinAll(", ", MIDForgiving(CS330,6,LEN(CS330)-6), MIDForgiving(CS387,6,LEN(CS387)-6), MIDForgiving(CS440,6,LEN(CS440)-6))&amp;")","*")</f>
        <v>*</v>
      </c>
      <c r="CT739" s="58" t="str">
        <f>IF(OR(CT330&lt;&gt;"*",CT387&lt;&gt;"*",CT440&lt;&gt;"*"),"Yes (" &amp; JoinAll(", ", MIDForgiving(CT330,6,LEN(CT330)-6), MIDForgiving(CT387,6,LEN(CT387)-6), MIDForgiving(CT440,6,LEN(CT440)-6))&amp;")","*")</f>
        <v>*</v>
      </c>
      <c r="CU739" s="58" t="str">
        <f>IF(OR(CU330&lt;&gt;"*",CU387&lt;&gt;"*",CU440&lt;&gt;"*"),"Yes (" &amp; JoinAll(", ", MIDForgiving(CU330,6,LEN(CU330)-6), MIDForgiving(CU387,6,LEN(CU387)-6), MIDForgiving(CU440,6,LEN(CU440)-6))&amp;")","*")</f>
        <v>*</v>
      </c>
      <c r="CV739" s="58" t="str">
        <f>IF(OR(CV330&lt;&gt;"*",CV387&lt;&gt;"*",CV440&lt;&gt;"*"),"Yes (" &amp; JoinAll(", ", MIDForgiving(CV330,6,LEN(CV330)-6), MIDForgiving(CV387,6,LEN(CV387)-6), MIDForgiving(CV440,6,LEN(CV440)-6))&amp;")","*")</f>
        <v>*</v>
      </c>
      <c r="CW739" s="58" t="str">
        <f>IF(OR(CW330&lt;&gt;"*",CW387&lt;&gt;"*",CW440&lt;&gt;"*"),"Yes (" &amp; JoinAll(", ", MIDForgiving(CW330,6,LEN(CW330)-6), MIDForgiving(CW387,6,LEN(CW387)-6), MIDForgiving(CW440,6,LEN(CW440)-6))&amp;")","*")</f>
        <v>*</v>
      </c>
      <c r="CX739" s="58" t="str">
        <f>IF(OR(CX330&lt;&gt;"*",CX387&lt;&gt;"*",CX440&lt;&gt;"*"),"Yes (" &amp; JoinAll(", ", MIDForgiving(CX330,6,LEN(CX330)-6), MIDForgiving(CX387,6,LEN(CX387)-6), MIDForgiving(CX440,6,LEN(CX440)-6))&amp;")","*")</f>
        <v>*</v>
      </c>
      <c r="CY739" s="58" t="str">
        <f>IF(OR(CY330&lt;&gt;"*",CY387&lt;&gt;"*",CY440&lt;&gt;"*"),"Yes (" &amp; JoinAll(", ", MIDForgiving(CY330,6,LEN(CY330)-6), MIDForgiving(CY387,6,LEN(CY387)-6), MIDForgiving(CY440,6,LEN(CY440)-6))&amp;")","*")</f>
        <v>*</v>
      </c>
      <c r="CZ739" s="58" t="str">
        <f>IF(OR(CZ330&lt;&gt;"*",CZ387&lt;&gt;"*",CZ440&lt;&gt;"*"),"Yes (" &amp; JoinAll(", ", MIDForgiving(CZ330,6,LEN(CZ330)-6), MIDForgiving(CZ387,6,LEN(CZ387)-6), MIDForgiving(CZ440,6,LEN(CZ440)-6))&amp;")","*")</f>
        <v>*</v>
      </c>
      <c r="DA739" s="58" t="str">
        <f>IF(OR(DA330&lt;&gt;"*",DA387&lt;&gt;"*",DA440&lt;&gt;"*"),"Yes (" &amp; JoinAll(", ", MIDForgiving(DA330,6,LEN(DA330)-6), MIDForgiving(DA387,6,LEN(DA387)-6), MIDForgiving(DA440,6,LEN(DA440)-6))&amp;")","*")</f>
        <v>*</v>
      </c>
      <c r="DB739" s="58" t="str">
        <f>IF(OR(DB330&lt;&gt;"*",DB387&lt;&gt;"*",DB440&lt;&gt;"*"),"Yes (" &amp; JoinAll(", ", MIDForgiving(DB330,6,LEN(DB330)-6), MIDForgiving(DB387,6,LEN(DB387)-6), MIDForgiving(DB440,6,LEN(DB440)-6))&amp;")","*")</f>
        <v>*</v>
      </c>
      <c r="DC739" s="58" t="str">
        <f>IF(OR(DC330&lt;&gt;"*",DC387&lt;&gt;"*",DC440&lt;&gt;"*"),"Yes (" &amp; JoinAll(", ", MIDForgiving(DC330,6,LEN(DC330)-6), MIDForgiving(DC387,6,LEN(DC387)-6), MIDForgiving(DC440,6,LEN(DC440)-6))&amp;")","*")</f>
        <v>*</v>
      </c>
      <c r="DD739" s="58" t="str">
        <f>IF(OR(DD330&lt;&gt;"*",DD387&lt;&gt;"*",DD440&lt;&gt;"*"),"Yes (" &amp; JoinAll(", ", MIDForgiving(DD330,6,LEN(DD330)-6), MIDForgiving(DD387,6,LEN(DD387)-6), MIDForgiving(DD440,6,LEN(DD440)-6))&amp;")","*")</f>
        <v>*</v>
      </c>
      <c r="DE739" s="58" t="str">
        <f>IF(OR(DE330&lt;&gt;"*",DE387&lt;&gt;"*",DE440&lt;&gt;"*"),"Yes (" &amp; JoinAll(", ", MIDForgiving(DE330,6,LEN(DE330)-6), MIDForgiving(DE387,6,LEN(DE387)-6), MIDForgiving(DE440,6,LEN(DE440)-6))&amp;")","*")</f>
        <v>*</v>
      </c>
      <c r="DF739" s="58" t="str">
        <f>IF(OR(DF330&lt;&gt;"*",DF387&lt;&gt;"*",DF440&lt;&gt;"*"),"Yes (" &amp; JoinAll(", ", MIDForgiving(DF330,6,LEN(DF330)-6), MIDForgiving(DF387,6,LEN(DF387)-6), MIDForgiving(DF440,6,LEN(DF440)-6))&amp;")","*")</f>
        <v>*</v>
      </c>
      <c r="DG739" s="58" t="str">
        <f>IF(OR(DG330&lt;&gt;"*",DG387&lt;&gt;"*",DG440&lt;&gt;"*"),"Yes (" &amp; JoinAll(", ", MIDForgiving(DG330,6,LEN(DG330)-6), MIDForgiving(DG387,6,LEN(DG387)-6), MIDForgiving(DG440,6,LEN(DG440)-6))&amp;")","*")</f>
        <v>*</v>
      </c>
      <c r="DH739" s="58" t="str">
        <f>IF(OR(DH330&lt;&gt;"*",DH387&lt;&gt;"*",DH440&lt;&gt;"*"),"Yes (" &amp; JoinAll(", ", MIDForgiving(DH330,6,LEN(DH330)-6), MIDForgiving(DH387,6,LEN(DH387)-6), MIDForgiving(DH440,6,LEN(DH440)-6))&amp;")","*")</f>
        <v>*</v>
      </c>
      <c r="DI739" s="58" t="str">
        <f>IF(OR(DI330&lt;&gt;"*",DI387&lt;&gt;"*",DI440&lt;&gt;"*"),"Yes (" &amp; JoinAll(", ", MIDForgiving(DI330,6,LEN(DI330)-6), MIDForgiving(DI387,6,LEN(DI387)-6), MIDForgiving(DI440,6,LEN(DI440)-6))&amp;")","*")</f>
        <v>*</v>
      </c>
      <c r="DJ739" s="58" t="str">
        <f>IF(OR(DJ330&lt;&gt;"*",DJ387&lt;&gt;"*",DJ440&lt;&gt;"*"),"Yes (" &amp; JoinAll(", ", MIDForgiving(DJ330,6,LEN(DJ330)-6), MIDForgiving(DJ387,6,LEN(DJ387)-6), MIDForgiving(DJ440,6,LEN(DJ440)-6))&amp;")","*")</f>
        <v>*</v>
      </c>
      <c r="DK739" s="58" t="str">
        <f>IF(OR(DK330&lt;&gt;"*",DK387&lt;&gt;"*",DK440&lt;&gt;"*"),"Yes (" &amp; JoinAll(", ", MIDForgiving(DK330,6,LEN(DK330)-6), MIDForgiving(DK387,6,LEN(DK387)-6), MIDForgiving(DK440,6,LEN(DK440)-6))&amp;")","*")</f>
        <v>*</v>
      </c>
      <c r="DL739" s="58" t="str">
        <f>IF(OR(DL330&lt;&gt;"*",DL387&lt;&gt;"*",DL440&lt;&gt;"*"),"Yes (" &amp; JoinAll(", ", MIDForgiving(DL330,6,LEN(DL330)-6), MIDForgiving(DL387,6,LEN(DL387)-6), MIDForgiving(DL440,6,LEN(DL440)-6))&amp;")","*")</f>
        <v>*</v>
      </c>
      <c r="DM739" s="58" t="str">
        <f>IF(OR(DM330&lt;&gt;"*",DM387&lt;&gt;"*",DM440&lt;&gt;"*"),"Yes (" &amp; JoinAll(", ", MIDForgiving(DM330,6,LEN(DM330)-6), MIDForgiving(DM387,6,LEN(DM387)-6), MIDForgiving(DM440,6,LEN(DM440)-6))&amp;")","*")</f>
        <v>*</v>
      </c>
      <c r="DN739" s="58" t="str">
        <f>IF(OR(DN330&lt;&gt;"*",DN387&lt;&gt;"*",DN440&lt;&gt;"*"),"Yes (" &amp; JoinAll(", ", MIDForgiving(DN330,6,LEN(DN330)-6), MIDForgiving(DN387,6,LEN(DN387)-6), MIDForgiving(DN440,6,LEN(DN440)-6))&amp;")","*")</f>
        <v>*</v>
      </c>
      <c r="DO739" s="58" t="str">
        <f>IF(OR(DO330&lt;&gt;"*",DO387&lt;&gt;"*",DO440&lt;&gt;"*"),"Yes (" &amp; JoinAll(", ", MIDForgiving(DO330,6,LEN(DO330)-6), MIDForgiving(DO387,6,LEN(DO387)-6), MIDForgiving(DO440,6,LEN(DO440)-6))&amp;")","*")</f>
        <v>*</v>
      </c>
      <c r="DP739" s="58" t="str">
        <f>IF(OR(DP330&lt;&gt;"*",DP387&lt;&gt;"*",DP440&lt;&gt;"*"),"Yes (" &amp; JoinAll(", ", MIDForgiving(DP330,6,LEN(DP330)-6), MIDForgiving(DP387,6,LEN(DP387)-6), MIDForgiving(DP440,6,LEN(DP440)-6))&amp;")","*")</f>
        <v>*</v>
      </c>
      <c r="DQ739" s="58" t="str">
        <f>IF(OR(DQ330&lt;&gt;"*",DQ387&lt;&gt;"*",DQ440&lt;&gt;"*"),"Yes (" &amp; JoinAll(", ", MIDForgiving(DQ330,6,LEN(DQ330)-6), MIDForgiving(DQ387,6,LEN(DQ387)-6), MIDForgiving(DQ440,6,LEN(DQ440)-6))&amp;")","*")</f>
        <v>*</v>
      </c>
      <c r="DR739" s="58" t="str">
        <f>IF(OR(DR330&lt;&gt;"*",DR387&lt;&gt;"*",DR440&lt;&gt;"*"),"Yes (" &amp; JoinAll(", ", MIDForgiving(DR330,6,LEN(DR330)-6), MIDForgiving(DR387,6,LEN(DR387)-6), MIDForgiving(DR440,6,LEN(DR440)-6))&amp;")","*")</f>
        <v>*</v>
      </c>
      <c r="DS739" s="58" t="str">
        <f>IF(OR(DS330&lt;&gt;"*",DS387&lt;&gt;"*",DS440&lt;&gt;"*"),"Yes (" &amp; JoinAll(", ", MIDForgiving(DS330,6,LEN(DS330)-6), MIDForgiving(DS387,6,LEN(DS387)-6), MIDForgiving(DS440,6,LEN(DS440)-6))&amp;")","*")</f>
        <v>*</v>
      </c>
      <c r="DT739" s="58" t="str">
        <f>IF(OR(DT330&lt;&gt;"*",DT387&lt;&gt;"*",DT440&lt;&gt;"*"),"Yes (" &amp; JoinAll(", ", MIDForgiving(DT330,6,LEN(DT330)-6), MIDForgiving(DT387,6,LEN(DT387)-6), MIDForgiving(DT440,6,LEN(DT440)-6))&amp;")","*")</f>
        <v>*</v>
      </c>
      <c r="DU739" s="58" t="str">
        <f>IF(OR(DU330&lt;&gt;"*",DU387&lt;&gt;"*",DU440&lt;&gt;"*"),"Yes (" &amp; JoinAll(", ", MIDForgiving(DU330,6,LEN(DU330)-6), MIDForgiving(DU387,6,LEN(DU387)-6), MIDForgiving(DU440,6,LEN(DU440)-6))&amp;")","*")</f>
        <v>*</v>
      </c>
      <c r="DV739" s="58" t="str">
        <f>IF(OR(DV330&lt;&gt;"*",DV387&lt;&gt;"*",DV440&lt;&gt;"*"),"Yes (" &amp; JoinAll(", ", MIDForgiving(DV330,6,LEN(DV330)-6), MIDForgiving(DV387,6,LEN(DV387)-6), MIDForgiving(DV440,6,LEN(DV440)-6))&amp;")","*")</f>
        <v>*</v>
      </c>
      <c r="DW739" s="58" t="str">
        <f>IF(OR(DW330&lt;&gt;"*",DW387&lt;&gt;"*",DW440&lt;&gt;"*"),"Yes (" &amp; JoinAll(", ", MIDForgiving(DW330,6,LEN(DW330)-6), MIDForgiving(DW387,6,LEN(DW387)-6), MIDForgiving(DW440,6,LEN(DW440)-6))&amp;")","*")</f>
        <v>*</v>
      </c>
      <c r="DX739" s="58" t="str">
        <f>IF(OR(DX330&lt;&gt;"*",DX387&lt;&gt;"*",DX440&lt;&gt;"*"),"Yes (" &amp; JoinAll(", ", MIDForgiving(DX330,6,LEN(DX330)-6), MIDForgiving(DX387,6,LEN(DX387)-6), MIDForgiving(DX440,6,LEN(DX440)-6))&amp;")","*")</f>
        <v>*</v>
      </c>
      <c r="DY739" s="58" t="str">
        <f>IF(OR(DY330&lt;&gt;"*",DY387&lt;&gt;"*",DY440&lt;&gt;"*"),"Yes (" &amp; JoinAll(", ", MIDForgiving(DY330,6,LEN(DY330)-6), MIDForgiving(DY387,6,LEN(DY387)-6), MIDForgiving(DY440,6,LEN(DY440)-6))&amp;")","*")</f>
        <v>*</v>
      </c>
      <c r="DZ739" s="58" t="str">
        <f>IF(OR(DZ330&lt;&gt;"*",DZ387&lt;&gt;"*",DZ440&lt;&gt;"*"),"Yes (" &amp; JoinAll(", ", MIDForgiving(DZ330,6,LEN(DZ330)-6), MIDForgiving(DZ387,6,LEN(DZ387)-6), MIDForgiving(DZ440,6,LEN(DZ440)-6))&amp;")","*")</f>
        <v>*</v>
      </c>
      <c r="EA739" s="58" t="str">
        <f>IF(OR(EA330&lt;&gt;"*",EA387&lt;&gt;"*",EA440&lt;&gt;"*"),"Yes (" &amp; JoinAll(", ", MIDForgiving(EA330,6,LEN(EA330)-6), MIDForgiving(EA387,6,LEN(EA387)-6), MIDForgiving(EA440,6,LEN(EA440)-6))&amp;")","*")</f>
        <v>*</v>
      </c>
      <c r="EB739" s="58" t="str">
        <f>IF(OR(EB330&lt;&gt;"*",EB387&lt;&gt;"*",EB440&lt;&gt;"*"),"Yes (" &amp; JoinAll(", ", MIDForgiving(EB330,6,LEN(EB330)-6), MIDForgiving(EB387,6,LEN(EB387)-6), MIDForgiving(EB440,6,LEN(EB440)-6))&amp;")","*")</f>
        <v>*</v>
      </c>
      <c r="EC739" s="58" t="str">
        <f>IF(OR(EC330&lt;&gt;"*",EC387&lt;&gt;"*",EC440&lt;&gt;"*"),"Yes (" &amp; JoinAll(", ", MIDForgiving(EC330,6,LEN(EC330)-6), MIDForgiving(EC387,6,LEN(EC387)-6), MIDForgiving(EC440,6,LEN(EC440)-6))&amp;")","*")</f>
        <v>*</v>
      </c>
      <c r="ED739" s="58" t="str">
        <f>IF(OR(ED330&lt;&gt;"*",ED387&lt;&gt;"*",ED440&lt;&gt;"*"),"Yes (" &amp; JoinAll(", ", MIDForgiving(ED330,6,LEN(ED330)-6), MIDForgiving(ED387,6,LEN(ED387)-6), MIDForgiving(ED440,6,LEN(ED440)-6))&amp;")","*")</f>
        <v>*</v>
      </c>
      <c r="EE739" s="58" t="str">
        <f>IF(OR(EE330&lt;&gt;"*",EE387&lt;&gt;"*",EE440&lt;&gt;"*"),"Yes (" &amp; JoinAll(", ", MIDForgiving(EE330,6,LEN(EE330)-6), MIDForgiving(EE387,6,LEN(EE387)-6), MIDForgiving(EE440,6,LEN(EE440)-6))&amp;")","*")</f>
        <v>*</v>
      </c>
      <c r="EF739" s="58" t="str">
        <f>IF(OR(EF330&lt;&gt;"*",EF387&lt;&gt;"*",EF440&lt;&gt;"*"),"Yes (" &amp; JoinAll(", ", MIDForgiving(EF330,6,LEN(EF330)-6), MIDForgiving(EF387,6,LEN(EF387)-6), MIDForgiving(EF440,6,LEN(EF440)-6))&amp;")","*")</f>
        <v>*</v>
      </c>
      <c r="EG739" s="58" t="str">
        <f>IF(OR(EG330&lt;&gt;"*",EG387&lt;&gt;"*",EG440&lt;&gt;"*"),"Yes (" &amp; JoinAll(", ", MIDForgiving(EG330,6,LEN(EG330)-6), MIDForgiving(EG387,6,LEN(EG387)-6), MIDForgiving(EG440,6,LEN(EG440)-6))&amp;")","*")</f>
        <v>*</v>
      </c>
      <c r="EH739" s="58" t="str">
        <f>IF(OR(EH330&lt;&gt;"*",EH387&lt;&gt;"*",EH440&lt;&gt;"*"),"Yes (" &amp; JoinAll(", ", MIDForgiving(EH330,6,LEN(EH330)-6), MIDForgiving(EH387,6,LEN(EH387)-6), MIDForgiving(EH440,6,LEN(EH440)-6))&amp;")","*")</f>
        <v>*</v>
      </c>
      <c r="EI739" s="58" t="str">
        <f>IF(OR(EI330&lt;&gt;"*",EI387&lt;&gt;"*",EI440&lt;&gt;"*"),"Yes (" &amp; JoinAll(", ", MIDForgiving(EI330,6,LEN(EI330)-6), MIDForgiving(EI387,6,LEN(EI387)-6), MIDForgiving(EI440,6,LEN(EI440)-6))&amp;")","*")</f>
        <v>*</v>
      </c>
      <c r="EJ739" s="58" t="str">
        <f>IF(OR(EJ330&lt;&gt;"*",EJ387&lt;&gt;"*",EJ440&lt;&gt;"*"),"Yes (" &amp; JoinAll(", ", MIDForgiving(EJ330,6,LEN(EJ330)-6), MIDForgiving(EJ387,6,LEN(EJ387)-6), MIDForgiving(EJ440,6,LEN(EJ440)-6))&amp;")","*")</f>
        <v>*</v>
      </c>
      <c r="EK739" s="58" t="str">
        <f>IF(OR(EK330&lt;&gt;"*",EK387&lt;&gt;"*",EK440&lt;&gt;"*"),"Yes (" &amp; JoinAll(", ", MIDForgiving(EK330,6,LEN(EK330)-6), MIDForgiving(EK387,6,LEN(EK387)-6), MIDForgiving(EK440,6,LEN(EK440)-6))&amp;")","*")</f>
        <v>*</v>
      </c>
      <c r="EL739" s="109"/>
      <c r="EM739" s="109"/>
    </row>
    <row r="740" spans="1:143" s="58" customFormat="1" ht="12.75" customHeight="1" x14ac:dyDescent="0.25">
      <c r="A740" s="5"/>
      <c r="B740" s="96"/>
      <c r="C740" s="96"/>
      <c r="D740" s="96"/>
      <c r="E740" s="96"/>
      <c r="F740" s="96" t="s">
        <v>3540</v>
      </c>
      <c r="G740" s="4" t="s">
        <v>375</v>
      </c>
      <c r="H740" s="18" t="s">
        <v>5</v>
      </c>
      <c r="I740" s="18"/>
      <c r="J740" s="58" t="str">
        <f>IF(OR(J331&lt;&gt;"*",J388&lt;&gt;"*",J441&lt;&gt;"*"),"Yes (" &amp; JoinAll(", ", MIDForgiving(J331,6,LEN(J331)-6), MIDForgiving(J388,6,LEN(J388)-6), MIDForgiving(J441,6,LEN(J441)-6))&amp;")","*")</f>
        <v>*</v>
      </c>
      <c r="K740" s="58" t="str">
        <f>IF(OR(K331&lt;&gt;"*",K388&lt;&gt;"*",K441&lt;&gt;"*"),"Yes (" &amp; JoinAll(", ", MIDForgiving(K331,6,LEN(K331)-6), MIDForgiving(K388,6,LEN(K388)-6), MIDForgiving(K441,6,LEN(K441)-6))&amp;")","*")</f>
        <v>*</v>
      </c>
      <c r="L740" s="58" t="str">
        <f>IF(OR(L331&lt;&gt;"*",L388&lt;&gt;"*",L441&lt;&gt;"*"),"Yes (" &amp; JoinAll(", ", MIDForgiving(L331,6,LEN(L331)-6), MIDForgiving(L388,6,LEN(L388)-6), MIDForgiving(L441,6,LEN(L441)-6))&amp;")","*")</f>
        <v>*</v>
      </c>
      <c r="M740" s="58" t="str">
        <f>IF(OR(M331&lt;&gt;"*",M388&lt;&gt;"*",M441&lt;&gt;"*"),"Yes (" &amp; JoinAll(", ", MIDForgiving(M331,6,LEN(M331)-6), MIDForgiving(M388,6,LEN(M388)-6), MIDForgiving(M441,6,LEN(M441)-6))&amp;")","*")</f>
        <v>*</v>
      </c>
      <c r="N740" s="58" t="str">
        <f>IF(OR(N331&lt;&gt;"*",N388&lt;&gt;"*",N441&lt;&gt;"*"),"Yes (" &amp; JoinAll(", ", MIDForgiving(N331,6,LEN(N331)-6), MIDForgiving(N388,6,LEN(N388)-6), MIDForgiving(N441,6,LEN(N441)-6))&amp;")","*")</f>
        <v>*</v>
      </c>
      <c r="O740" s="58" t="str">
        <f>IF(OR(O331&lt;&gt;"*",O388&lt;&gt;"*",O441&lt;&gt;"*"),"Yes (" &amp; JoinAll(", ", MIDForgiving(O331,6,LEN(O331)-6), MIDForgiving(O388,6,LEN(O388)-6), MIDForgiving(O441,6,LEN(O441)-6))&amp;")","*")</f>
        <v>*</v>
      </c>
      <c r="P740" s="58" t="str">
        <f>IF(OR(P331&lt;&gt;"*",P388&lt;&gt;"*",P441&lt;&gt;"*"),"Yes (" &amp; JoinAll(", ", MIDForgiving(P331,6,LEN(P331)-6), MIDForgiving(P388,6,LEN(P388)-6), MIDForgiving(P441,6,LEN(P441)-6))&amp;")","*")</f>
        <v>*</v>
      </c>
      <c r="Q740" s="58" t="str">
        <f>IF(OR(Q331&lt;&gt;"*",Q388&lt;&gt;"*",Q441&lt;&gt;"*"),"Yes (" &amp; JoinAll(", ", MIDForgiving(Q331,6,LEN(Q331)-6), MIDForgiving(Q388,6,LEN(Q388)-6), MIDForgiving(Q441,6,LEN(Q441)-6))&amp;")","*")</f>
        <v>*</v>
      </c>
      <c r="R740" s="58" t="str">
        <f>IF(OR(R331&lt;&gt;"*",R388&lt;&gt;"*",R441&lt;&gt;"*"),"Yes (" &amp; JoinAll(", ", MIDForgiving(R331,6,LEN(R331)-6), MIDForgiving(R388,6,LEN(R388)-6), MIDForgiving(R441,6,LEN(R441)-6))&amp;")","*")</f>
        <v>*</v>
      </c>
      <c r="S740" s="58" t="str">
        <f>IF(OR(S331&lt;&gt;"*",S388&lt;&gt;"*",S441&lt;&gt;"*"),"Yes (" &amp; JoinAll(", ", MIDForgiving(S331,6,LEN(S331)-6), MIDForgiving(S388,6,LEN(S388)-6), MIDForgiving(S441,6,LEN(S441)-6))&amp;")","*")</f>
        <v>*</v>
      </c>
      <c r="T740" s="58" t="str">
        <f>IF(OR(T331&lt;&gt;"*",T388&lt;&gt;"*",T441&lt;&gt;"*"),"Yes (" &amp; JoinAll(", ", MIDForgiving(T331,6,LEN(T331)-6), MIDForgiving(T388,6,LEN(T388)-6), MIDForgiving(T441,6,LEN(T441)-6))&amp;")","*")</f>
        <v>*</v>
      </c>
      <c r="U740" s="58" t="str">
        <f>IF(OR(U331&lt;&gt;"*",U388&lt;&gt;"*",U441&lt;&gt;"*"),"Yes (" &amp; JoinAll(", ", MIDForgiving(U331,6,LEN(U331)-6), MIDForgiving(U388,6,LEN(U388)-6), MIDForgiving(U441,6,LEN(U441)-6))&amp;")","*")</f>
        <v>*</v>
      </c>
      <c r="V740" s="58" t="str">
        <f>IF(OR(V331&lt;&gt;"*",V388&lt;&gt;"*",V441&lt;&gt;"*"),"Yes (" &amp; JoinAll(", ", MIDForgiving(V331,6,LEN(V331)-6), MIDForgiving(V388,6,LEN(V388)-6), MIDForgiving(V441,6,LEN(V441)-6))&amp;")","*")</f>
        <v>*</v>
      </c>
      <c r="W740" s="58" t="str">
        <f>IF(OR(W331&lt;&gt;"*",W388&lt;&gt;"*",W441&lt;&gt;"*"),"Yes (" &amp; JoinAll(", ", MIDForgiving(W331,6,LEN(W331)-6), MIDForgiving(W388,6,LEN(W388)-6), MIDForgiving(W441,6,LEN(W441)-6))&amp;")","*")</f>
        <v>*</v>
      </c>
      <c r="X740" s="58" t="str">
        <f>IF(OR(X331&lt;&gt;"*",X388&lt;&gt;"*",X441&lt;&gt;"*"),"Yes (" &amp; JoinAll(", ", MIDForgiving(X331,6,LEN(X331)-6), MIDForgiving(X388,6,LEN(X388)-6), MIDForgiving(X441,6,LEN(X441)-6))&amp;")","*")</f>
        <v>*</v>
      </c>
      <c r="Y740" s="58" t="str">
        <f>IF(OR(Y331&lt;&gt;"*",Y388&lt;&gt;"*",Y441&lt;&gt;"*"),"Yes (" &amp; JoinAll(", ", MIDForgiving(Y331,6,LEN(Y331)-6), MIDForgiving(Y388,6,LEN(Y388)-6), MIDForgiving(Y441,6,LEN(Y441)-6))&amp;")","*")</f>
        <v>*</v>
      </c>
      <c r="Z740" s="58" t="str">
        <f>IF(OR(Z331&lt;&gt;"*",Z388&lt;&gt;"*",Z441&lt;&gt;"*"),"Yes (" &amp; JoinAll(", ", MIDForgiving(Z331,6,LEN(Z331)-6), MIDForgiving(Z388,6,LEN(Z388)-6), MIDForgiving(Z441,6,LEN(Z441)-6))&amp;")","*")</f>
        <v>*</v>
      </c>
      <c r="AA740" s="58" t="str">
        <f>IF(OR(AA331&lt;&gt;"*",AA388&lt;&gt;"*",AA441&lt;&gt;"*"),"Yes (" &amp; JoinAll(", ", MIDForgiving(AA331,6,LEN(AA331)-6), MIDForgiving(AA388,6,LEN(AA388)-6), MIDForgiving(AA441,6,LEN(AA441)-6))&amp;")","*")</f>
        <v>*</v>
      </c>
      <c r="AB740" s="58" t="str">
        <f>IF(OR(AB331&lt;&gt;"*",AB388&lt;&gt;"*",AB441&lt;&gt;"*"),"Yes (" &amp; JoinAll(", ", MIDForgiving(AB331,6,LEN(AB331)-6), MIDForgiving(AB388,6,LEN(AB388)-6), MIDForgiving(AB441,6,LEN(AB441)-6))&amp;")","*")</f>
        <v>*</v>
      </c>
      <c r="AC740" s="58" t="str">
        <f>IF(OR(AC331&lt;&gt;"*",AC388&lt;&gt;"*",AC441&lt;&gt;"*"),"Yes (" &amp; JoinAll(", ", MIDForgiving(AC331,6,LEN(AC331)-6), MIDForgiving(AC388,6,LEN(AC388)-6), MIDForgiving(AC441,6,LEN(AC441)-6))&amp;")","*")</f>
        <v>*</v>
      </c>
      <c r="AD740" s="58" t="str">
        <f>IF(OR(AD331&lt;&gt;"*",AD388&lt;&gt;"*",AD441&lt;&gt;"*"),"Yes (" &amp; JoinAll(", ", MIDForgiving(AD331,6,LEN(AD331)-6), MIDForgiving(AD388,6,LEN(AD388)-6), MIDForgiving(AD441,6,LEN(AD441)-6))&amp;")","*")</f>
        <v>*</v>
      </c>
      <c r="AE740" s="58" t="str">
        <f>IF(OR(AE331&lt;&gt;"*",AE388&lt;&gt;"*",AE441&lt;&gt;"*"),"Yes (" &amp; JoinAll(", ", MIDForgiving(AE331,6,LEN(AE331)-6), MIDForgiving(AE388,6,LEN(AE388)-6), MIDForgiving(AE441,6,LEN(AE441)-6))&amp;")","*")</f>
        <v>*</v>
      </c>
      <c r="AF740" s="58" t="str">
        <f>IF(OR(AF331&lt;&gt;"*",AF388&lt;&gt;"*",AF441&lt;&gt;"*"),"Yes (" &amp; JoinAll(", ", MIDForgiving(AF331,6,LEN(AF331)-6), MIDForgiving(AF388,6,LEN(AF388)-6), MIDForgiving(AF441,6,LEN(AF441)-6))&amp;")","*")</f>
        <v>*</v>
      </c>
      <c r="AG740" s="58" t="str">
        <f>IF(OR(AG331&lt;&gt;"*",AG388&lt;&gt;"*",AG441&lt;&gt;"*"),"Yes (" &amp; JoinAll(", ", MIDForgiving(AG331,6,LEN(AG331)-6), MIDForgiving(AG388,6,LEN(AG388)-6), MIDForgiving(AG441,6,LEN(AG441)-6))&amp;")","*")</f>
        <v>*</v>
      </c>
      <c r="AH740" s="58" t="str">
        <f>IF(OR(AH331&lt;&gt;"*",AH388&lt;&gt;"*",AH441&lt;&gt;"*"),"Yes (" &amp; JoinAll(", ", MIDForgiving(AH331,6,LEN(AH331)-6), MIDForgiving(AH388,6,LEN(AH388)-6), MIDForgiving(AH441,6,LEN(AH441)-6))&amp;")","*")</f>
        <v>*</v>
      </c>
      <c r="AI740" s="58" t="str">
        <f>IF(OR(AI331&lt;&gt;"*",AI388&lt;&gt;"*",AI441&lt;&gt;"*"),"Yes (" &amp; JoinAll(", ", MIDForgiving(AI331,6,LEN(AI331)-6), MIDForgiving(AI388,6,LEN(AI388)-6), MIDForgiving(AI441,6,LEN(AI441)-6))&amp;")","*")</f>
        <v>*</v>
      </c>
      <c r="AJ740" s="58" t="str">
        <f>IF(OR(AJ331&lt;&gt;"*",AJ388&lt;&gt;"*",AJ441&lt;&gt;"*"),"Yes (" &amp; JoinAll(", ", MIDForgiving(AJ331,6,LEN(AJ331)-6), MIDForgiving(AJ388,6,LEN(AJ388)-6), MIDForgiving(AJ441,6,LEN(AJ441)-6))&amp;")","*")</f>
        <v>*</v>
      </c>
      <c r="AK740" s="58" t="str">
        <f>IF(OR(AK331&lt;&gt;"*",AK388&lt;&gt;"*",AK441&lt;&gt;"*"),"Yes (" &amp; JoinAll(", ", MIDForgiving(AK331,6,LEN(AK331)-6), MIDForgiving(AK388,6,LEN(AK388)-6), MIDForgiving(AK441,6,LEN(AK441)-6))&amp;")","*")</f>
        <v>*</v>
      </c>
      <c r="AL740" s="58" t="str">
        <f>IF(OR(AL331&lt;&gt;"*",AL388&lt;&gt;"*",AL441&lt;&gt;"*"),"Yes (" &amp; JoinAll(", ", MIDForgiving(AL331,6,LEN(AL331)-6), MIDForgiving(AL388,6,LEN(AL388)-6), MIDForgiving(AL441,6,LEN(AL441)-6))&amp;")","*")</f>
        <v>*</v>
      </c>
      <c r="AM740" s="58" t="str">
        <f>IF(OR(AM331&lt;&gt;"*",AM388&lt;&gt;"*",AM441&lt;&gt;"*"),"Yes (" &amp; JoinAll(", ", MIDForgiving(AM331,6,LEN(AM331)-6), MIDForgiving(AM388,6,LEN(AM388)-6), MIDForgiving(AM441,6,LEN(AM441)-6))&amp;")","*")</f>
        <v>*</v>
      </c>
      <c r="AN740" s="58" t="str">
        <f>IF(OR(AN331&lt;&gt;"*",AN388&lt;&gt;"*",AN441&lt;&gt;"*"),"Yes (" &amp; JoinAll(", ", MIDForgiving(AN331,6,LEN(AN331)-6), MIDForgiving(AN388,6,LEN(AN388)-6), MIDForgiving(AN441,6,LEN(AN441)-6))&amp;")","*")</f>
        <v>*</v>
      </c>
      <c r="AO740" s="58" t="str">
        <f>IF(OR(AO331&lt;&gt;"*",AO388&lt;&gt;"*",AO441&lt;&gt;"*"),"Yes (" &amp; JoinAll(", ", MIDForgiving(AO331,6,LEN(AO331)-6), MIDForgiving(AO388,6,LEN(AO388)-6), MIDForgiving(AO441,6,LEN(AO441)-6))&amp;")","*")</f>
        <v>*</v>
      </c>
      <c r="AP740" s="58" t="str">
        <f>IF(OR(AP331&lt;&gt;"*",AP388&lt;&gt;"*",AP441&lt;&gt;"*"),"Yes (" &amp; JoinAll(", ", MIDForgiving(AP331,6,LEN(AP331)-6), MIDForgiving(AP388,6,LEN(AP388)-6), MIDForgiving(AP441,6,LEN(AP441)-6))&amp;")","*")</f>
        <v>*</v>
      </c>
      <c r="AQ740" s="58" t="str">
        <f>IF(OR(AQ331&lt;&gt;"*",AQ388&lt;&gt;"*",AQ441&lt;&gt;"*"),"Yes (" &amp; JoinAll(", ", MIDForgiving(AQ331,6,LEN(AQ331)-6), MIDForgiving(AQ388,6,LEN(AQ388)-6), MIDForgiving(AQ441,6,LEN(AQ441)-6))&amp;")","*")</f>
        <v>*</v>
      </c>
      <c r="AR740" s="58" t="str">
        <f>IF(OR(AR331&lt;&gt;"*",AR388&lt;&gt;"*",AR441&lt;&gt;"*"),"Yes (" &amp; JoinAll(", ", MIDForgiving(AR331,6,LEN(AR331)-6), MIDForgiving(AR388,6,LEN(AR388)-6), MIDForgiving(AR441,6,LEN(AR441)-6))&amp;")","*")</f>
        <v>*</v>
      </c>
      <c r="AS740" s="58" t="str">
        <f>IF(OR(AS331&lt;&gt;"*",AS388&lt;&gt;"*",AS441&lt;&gt;"*"),"Yes (" &amp; JoinAll(", ", MIDForgiving(AS331,6,LEN(AS331)-6), MIDForgiving(AS388,6,LEN(AS388)-6), MIDForgiving(AS441,6,LEN(AS441)-6))&amp;")","*")</f>
        <v>*</v>
      </c>
      <c r="AT740" s="58" t="str">
        <f>IF(OR(AT331&lt;&gt;"*",AT388&lt;&gt;"*",AT441&lt;&gt;"*"),"Yes (" &amp; JoinAll(", ", MIDForgiving(AT331,6,LEN(AT331)-6), MIDForgiving(AT388,6,LEN(AT388)-6), MIDForgiving(AT441,6,LEN(AT441)-6))&amp;")","*")</f>
        <v>*</v>
      </c>
      <c r="AU740" s="58" t="str">
        <f>IF(OR(AU331&lt;&gt;"*",AU388&lt;&gt;"*",AU441&lt;&gt;"*"),"Yes (" &amp; JoinAll(", ", MIDForgiving(AU331,6,LEN(AU331)-6), MIDForgiving(AU388,6,LEN(AU388)-6), MIDForgiving(AU441,6,LEN(AU441)-6))&amp;")","*")</f>
        <v>*</v>
      </c>
      <c r="AV740" s="58" t="str">
        <f>IF(OR(AV331&lt;&gt;"*",AV388&lt;&gt;"*",AV441&lt;&gt;"*"),"Yes (" &amp; JoinAll(", ", MIDForgiving(AV331,6,LEN(AV331)-6), MIDForgiving(AV388,6,LEN(AV388)-6), MIDForgiving(AV441,6,LEN(AV441)-6))&amp;")","*")</f>
        <v>*</v>
      </c>
      <c r="AW740" s="58" t="str">
        <f>IF(OR(AW331&lt;&gt;"*",AW388&lt;&gt;"*",AW441&lt;&gt;"*"),"Yes (" &amp; JoinAll(", ", MIDForgiving(AW331,6,LEN(AW331)-6), MIDForgiving(AW388,6,LEN(AW388)-6), MIDForgiving(AW441,6,LEN(AW441)-6))&amp;")","*")</f>
        <v>*</v>
      </c>
      <c r="AX740" s="58" t="str">
        <f>IF(OR(AX331&lt;&gt;"*",AX388&lt;&gt;"*",AX441&lt;&gt;"*"),"Yes (" &amp; JoinAll(", ", MIDForgiving(AX331,6,LEN(AX331)-6), MIDForgiving(AX388,6,LEN(AX388)-6), MIDForgiving(AX441,6,LEN(AX441)-6))&amp;")","*")</f>
        <v>*</v>
      </c>
      <c r="AY740" s="58" t="str">
        <f>IF(OR(AY331&lt;&gt;"*",AY388&lt;&gt;"*",AY441&lt;&gt;"*"),"Yes (" &amp; JoinAll(", ", MIDForgiving(AY331,6,LEN(AY331)-6), MIDForgiving(AY388,6,LEN(AY388)-6), MIDForgiving(AY441,6,LEN(AY441)-6))&amp;")","*")</f>
        <v>*</v>
      </c>
      <c r="AZ740" s="58" t="str">
        <f>IF(OR(AZ331&lt;&gt;"*",AZ388&lt;&gt;"*",AZ441&lt;&gt;"*"),"Yes (" &amp; JoinAll(", ", MIDForgiving(AZ331,6,LEN(AZ331)-6), MIDForgiving(AZ388,6,LEN(AZ388)-6), MIDForgiving(AZ441,6,LEN(AZ441)-6))&amp;")","*")</f>
        <v>*</v>
      </c>
      <c r="BA740" s="58" t="str">
        <f>IF(OR(BA331&lt;&gt;"*",BA388&lt;&gt;"*",BA441&lt;&gt;"*"),"Yes (" &amp; JoinAll(", ", MIDForgiving(BA331,6,LEN(BA331)-6), MIDForgiving(BA388,6,LEN(BA388)-6), MIDForgiving(BA441,6,LEN(BA441)-6))&amp;")","*")</f>
        <v>*</v>
      </c>
      <c r="BB740" s="58" t="str">
        <f>IF(OR(BB331&lt;&gt;"*",BB388&lt;&gt;"*",BB441&lt;&gt;"*"),"Yes (" &amp; JoinAll(", ", MIDForgiving(BB331,6,LEN(BB331)-6), MIDForgiving(BB388,6,LEN(BB388)-6), MIDForgiving(BB441,6,LEN(BB441)-6))&amp;")","*")</f>
        <v>*</v>
      </c>
      <c r="BC740" s="58" t="str">
        <f>IF(OR(BC331&lt;&gt;"*",BC388&lt;&gt;"*",BC441&lt;&gt;"*"),"Yes (" &amp; JoinAll(", ", MIDForgiving(BC331,6,LEN(BC331)-6), MIDForgiving(BC388,6,LEN(BC388)-6), MIDForgiving(BC441,6,LEN(BC441)-6))&amp;")","*")</f>
        <v>*</v>
      </c>
      <c r="BD740" s="58" t="str">
        <f>IF(OR(BD331&lt;&gt;"*",BD388&lt;&gt;"*",BD441&lt;&gt;"*"),"Yes (" &amp; JoinAll(", ", MIDForgiving(BD331,6,LEN(BD331)-6), MIDForgiving(BD388,6,LEN(BD388)-6), MIDForgiving(BD441,6,LEN(BD441)-6))&amp;")","*")</f>
        <v>*</v>
      </c>
      <c r="BE740" s="58" t="str">
        <f>IF(OR(BE331&lt;&gt;"*",BE388&lt;&gt;"*",BE441&lt;&gt;"*"),"Yes (" &amp; JoinAll(", ", MIDForgiving(BE331,6,LEN(BE331)-6), MIDForgiving(BE388,6,LEN(BE388)-6), MIDForgiving(BE441,6,LEN(BE441)-6))&amp;")","*")</f>
        <v>*</v>
      </c>
      <c r="BF740" s="58" t="str">
        <f>IF(OR(BF331&lt;&gt;"*",BF388&lt;&gt;"*",BF441&lt;&gt;"*"),"Yes (" &amp; JoinAll(", ", MIDForgiving(BF331,6,LEN(BF331)-6), MIDForgiving(BF388,6,LEN(BF388)-6), MIDForgiving(BF441,6,LEN(BF441)-6))&amp;")","*")</f>
        <v>*</v>
      </c>
      <c r="BG740" s="58" t="str">
        <f>IF(OR(BG331&lt;&gt;"*",BG388&lt;&gt;"*",BG441&lt;&gt;"*"),"Yes (" &amp; JoinAll(", ", MIDForgiving(BG331,6,LEN(BG331)-6), MIDForgiving(BG388,6,LEN(BG388)-6), MIDForgiving(BG441,6,LEN(BG441)-6))&amp;")","*")</f>
        <v>*</v>
      </c>
      <c r="BH740" s="58" t="str">
        <f>IF(OR(BH331&lt;&gt;"*",BH388&lt;&gt;"*",BH441&lt;&gt;"*"),"Yes (" &amp; JoinAll(", ", MIDForgiving(BH331,6,LEN(BH331)-6), MIDForgiving(BH388,6,LEN(BH388)-6), MIDForgiving(BH441,6,LEN(BH441)-6))&amp;")","*")</f>
        <v>*</v>
      </c>
      <c r="BI740" s="58" t="str">
        <f>IF(OR(BI331&lt;&gt;"*",BI388&lt;&gt;"*",BI441&lt;&gt;"*"),"Yes (" &amp; JoinAll(", ", MIDForgiving(BI331,6,LEN(BI331)-6), MIDForgiving(BI388,6,LEN(BI388)-6), MIDForgiving(BI441,6,LEN(BI441)-6))&amp;")","*")</f>
        <v>*</v>
      </c>
      <c r="BJ740" s="58" t="str">
        <f>IF(OR(BJ331&lt;&gt;"*",BJ388&lt;&gt;"*",BJ441&lt;&gt;"*"),"Yes (" &amp; JoinAll(", ", MIDForgiving(BJ331,6,LEN(BJ331)-6), MIDForgiving(BJ388,6,LEN(BJ388)-6), MIDForgiving(BJ441,6,LEN(BJ441)-6))&amp;")","*")</f>
        <v>*</v>
      </c>
      <c r="BK740" s="58" t="str">
        <f>IF(OR(BK331&lt;&gt;"*",BK388&lt;&gt;"*",BK441&lt;&gt;"*"),"Yes (" &amp; JoinAll(", ", MIDForgiving(BK331,6,LEN(BK331)-6), MIDForgiving(BK388,6,LEN(BK388)-6), MIDForgiving(BK441,6,LEN(BK441)-6))&amp;")","*")</f>
        <v>*</v>
      </c>
      <c r="BL740" s="58" t="str">
        <f>IF(OR(BL331&lt;&gt;"*",BL388&lt;&gt;"*",BL441&lt;&gt;"*"),"Yes (" &amp; JoinAll(", ", MIDForgiving(BL331,6,LEN(BL331)-6), MIDForgiving(BL388,6,LEN(BL388)-6), MIDForgiving(BL441,6,LEN(BL441)-6))&amp;")","*")</f>
        <v>*</v>
      </c>
      <c r="BM740" s="58" t="str">
        <f>IF(OR(BM331&lt;&gt;"*",BM388&lt;&gt;"*",BM441&lt;&gt;"*"),"Yes (" &amp; JoinAll(", ", MIDForgiving(BM331,6,LEN(BM331)-6), MIDForgiving(BM388,6,LEN(BM388)-6), MIDForgiving(BM441,6,LEN(BM441)-6))&amp;")","*")</f>
        <v>*</v>
      </c>
      <c r="BN740" s="58" t="str">
        <f>IF(OR(BN331&lt;&gt;"*",BN388&lt;&gt;"*",BN441&lt;&gt;"*"),"Yes (" &amp; JoinAll(", ", MIDForgiving(BN331,6,LEN(BN331)-6), MIDForgiving(BN388,6,LEN(BN388)-6), MIDForgiving(BN441,6,LEN(BN441)-6))&amp;")","*")</f>
        <v>*</v>
      </c>
      <c r="BO740" s="58" t="str">
        <f>IF(OR(BO331&lt;&gt;"*",BO388&lt;&gt;"*",BO441&lt;&gt;"*"),"Yes (" &amp; JoinAll(", ", MIDForgiving(BO331,6,LEN(BO331)-6), MIDForgiving(BO388,6,LEN(BO388)-6), MIDForgiving(BO441,6,LEN(BO441)-6))&amp;")","*")</f>
        <v>*</v>
      </c>
      <c r="BP740" s="58" t="str">
        <f>IF(OR(BP331&lt;&gt;"*",BP388&lt;&gt;"*",BP441&lt;&gt;"*"),"Yes (" &amp; JoinAll(", ", MIDForgiving(BP331,6,LEN(BP331)-6), MIDForgiving(BP388,6,LEN(BP388)-6), MIDForgiving(BP441,6,LEN(BP441)-6))&amp;")","*")</f>
        <v>*</v>
      </c>
      <c r="BQ740" s="58" t="str">
        <f>IF(OR(BQ331&lt;&gt;"*",BQ388&lt;&gt;"*",BQ441&lt;&gt;"*"),"Yes (" &amp; JoinAll(", ", MIDForgiving(BQ331,6,LEN(BQ331)-6), MIDForgiving(BQ388,6,LEN(BQ388)-6), MIDForgiving(BQ441,6,LEN(BQ441)-6))&amp;")","*")</f>
        <v>*</v>
      </c>
      <c r="BR740" s="58" t="str">
        <f>IF(OR(BR331&lt;&gt;"*",BR388&lt;&gt;"*",BR441&lt;&gt;"*"),"Yes (" &amp; JoinAll(", ", MIDForgiving(BR331,6,LEN(BR331)-6), MIDForgiving(BR388,6,LEN(BR388)-6), MIDForgiving(BR441,6,LEN(BR441)-6))&amp;")","*")</f>
        <v>*</v>
      </c>
      <c r="BS740" s="58" t="str">
        <f>IF(OR(BS331&lt;&gt;"*",BS388&lt;&gt;"*",BS441&lt;&gt;"*"),"Yes (" &amp; JoinAll(", ", MIDForgiving(BS331,6,LEN(BS331)-6), MIDForgiving(BS388,6,LEN(BS388)-6), MIDForgiving(BS441,6,LEN(BS441)-6))&amp;")","*")</f>
        <v>*</v>
      </c>
      <c r="BT740" s="58" t="str">
        <f>IF(OR(BT331&lt;&gt;"*",BT388&lt;&gt;"*",BT441&lt;&gt;"*"),"Yes (" &amp; JoinAll(", ", MIDForgiving(BT331,6,LEN(BT331)-6), MIDForgiving(BT388,6,LEN(BT388)-6), MIDForgiving(BT441,6,LEN(BT441)-6))&amp;")","*")</f>
        <v>*</v>
      </c>
      <c r="BU740" s="58" t="str">
        <f>IF(OR(BU331&lt;&gt;"*",BU388&lt;&gt;"*",BU441&lt;&gt;"*"),"Yes (" &amp; JoinAll(", ", MIDForgiving(BU331,6,LEN(BU331)-6), MIDForgiving(BU388,6,LEN(BU388)-6), MIDForgiving(BU441,6,LEN(BU441)-6))&amp;")","*")</f>
        <v>*</v>
      </c>
      <c r="BV740" s="58" t="str">
        <f>IF(OR(BV331&lt;&gt;"*",BV388&lt;&gt;"*",BV441&lt;&gt;"*"),"Yes (" &amp; JoinAll(", ", MIDForgiving(BV331,6,LEN(BV331)-6), MIDForgiving(BV388,6,LEN(BV388)-6), MIDForgiving(BV441,6,LEN(BV441)-6))&amp;")","*")</f>
        <v>*</v>
      </c>
      <c r="BW740" s="58" t="str">
        <f>IF(OR(BW331&lt;&gt;"*",BW388&lt;&gt;"*",BW441&lt;&gt;"*"),"Yes (" &amp; JoinAll(", ", MIDForgiving(BW331,6,LEN(BW331)-6), MIDForgiving(BW388,6,LEN(BW388)-6), MIDForgiving(BW441,6,LEN(BW441)-6))&amp;")","*")</f>
        <v>*</v>
      </c>
      <c r="BX740" s="58" t="str">
        <f>IF(OR(BX331&lt;&gt;"*",BX388&lt;&gt;"*",BX441&lt;&gt;"*"),"Yes (" &amp; JoinAll(", ", MIDForgiving(BX331,6,LEN(BX331)-6), MIDForgiving(BX388,6,LEN(BX388)-6), MIDForgiving(BX441,6,LEN(BX441)-6))&amp;")","*")</f>
        <v>*</v>
      </c>
      <c r="BY740" s="58" t="str">
        <f>IF(OR(BY331&lt;&gt;"*",BY388&lt;&gt;"*",BY441&lt;&gt;"*"),"Yes (" &amp; JoinAll(", ", MIDForgiving(BY331,6,LEN(BY331)-6), MIDForgiving(BY388,6,LEN(BY388)-6), MIDForgiving(BY441,6,LEN(BY441)-6))&amp;")","*")</f>
        <v>*</v>
      </c>
      <c r="BZ740" s="58" t="str">
        <f>IF(OR(BZ331&lt;&gt;"*",BZ388&lt;&gt;"*",BZ441&lt;&gt;"*"),"Yes (" &amp; JoinAll(", ", MIDForgiving(BZ331,6,LEN(BZ331)-6), MIDForgiving(BZ388,6,LEN(BZ388)-6), MIDForgiving(BZ441,6,LEN(BZ441)-6))&amp;")","*")</f>
        <v>*</v>
      </c>
      <c r="CA740" s="58" t="str">
        <f>IF(OR(CA331&lt;&gt;"*",CA388&lt;&gt;"*",CA441&lt;&gt;"*"),"Yes (" &amp; JoinAll(", ", MIDForgiving(CA331,6,LEN(CA331)-6), MIDForgiving(CA388,6,LEN(CA388)-6), MIDForgiving(CA441,6,LEN(CA441)-6))&amp;")","*")</f>
        <v>*</v>
      </c>
      <c r="CB740" s="58" t="str">
        <f>IF(OR(CB331&lt;&gt;"*",CB388&lt;&gt;"*",CB441&lt;&gt;"*"),"Yes (" &amp; JoinAll(", ", MIDForgiving(CB331,6,LEN(CB331)-6), MIDForgiving(CB388,6,LEN(CB388)-6), MIDForgiving(CB441,6,LEN(CB441)-6))&amp;")","*")</f>
        <v>*</v>
      </c>
      <c r="CC740" s="58" t="str">
        <f>IF(OR(CC331&lt;&gt;"*",CC388&lt;&gt;"*",CC441&lt;&gt;"*"),"Yes (" &amp; JoinAll(", ", MIDForgiving(CC331,6,LEN(CC331)-6), MIDForgiving(CC388,6,LEN(CC388)-6), MIDForgiving(CC441,6,LEN(CC441)-6))&amp;")","*")</f>
        <v>*</v>
      </c>
      <c r="CD740" s="58" t="str">
        <f>IF(OR(CD331&lt;&gt;"*",CD388&lt;&gt;"*",CD441&lt;&gt;"*"),"Yes (" &amp; JoinAll(", ", MIDForgiving(CD331,6,LEN(CD331)-6), MIDForgiving(CD388,6,LEN(CD388)-6), MIDForgiving(CD441,6,LEN(CD441)-6))&amp;")","*")</f>
        <v>*</v>
      </c>
      <c r="CE740" s="58" t="str">
        <f>IF(OR(CE331&lt;&gt;"*",CE388&lt;&gt;"*",CE441&lt;&gt;"*"),"Yes (" &amp; JoinAll(", ", MIDForgiving(CE331,6,LEN(CE331)-6), MIDForgiving(CE388,6,LEN(CE388)-6), MIDForgiving(CE441,6,LEN(CE441)-6))&amp;")","*")</f>
        <v>*</v>
      </c>
      <c r="CF740" s="58" t="str">
        <f>IF(OR(CF331&lt;&gt;"*",CF388&lt;&gt;"*",CF441&lt;&gt;"*"),"Yes (" &amp; JoinAll(", ", MIDForgiving(CF331,6,LEN(CF331)-6), MIDForgiving(CF388,6,LEN(CF388)-6), MIDForgiving(CF441,6,LEN(CF441)-6))&amp;")","*")</f>
        <v>*</v>
      </c>
      <c r="CG740" s="58" t="str">
        <f>IF(OR(CG331&lt;&gt;"*",CG388&lt;&gt;"*",CG441&lt;&gt;"*"),"Yes (" &amp; JoinAll(", ", MIDForgiving(CG331,6,LEN(CG331)-6), MIDForgiving(CG388,6,LEN(CG388)-6), MIDForgiving(CG441,6,LEN(CG441)-6))&amp;")","*")</f>
        <v>*</v>
      </c>
      <c r="CH740" s="58" t="str">
        <f>IF(OR(CH331&lt;&gt;"*",CH388&lt;&gt;"*",CH441&lt;&gt;"*"),"Yes (" &amp; JoinAll(", ", MIDForgiving(CH331,6,LEN(CH331)-6), MIDForgiving(CH388,6,LEN(CH388)-6), MIDForgiving(CH441,6,LEN(CH441)-6))&amp;")","*")</f>
        <v>*</v>
      </c>
      <c r="CI740" s="58" t="str">
        <f>IF(OR(CI331&lt;&gt;"*",CI388&lt;&gt;"*",CI441&lt;&gt;"*"),"Yes (" &amp; JoinAll(", ", MIDForgiving(CI331,6,LEN(CI331)-6), MIDForgiving(CI388,6,LEN(CI388)-6), MIDForgiving(CI441,6,LEN(CI441)-6))&amp;")","*")</f>
        <v>*</v>
      </c>
      <c r="CJ740" s="58" t="str">
        <f>IF(OR(CJ331&lt;&gt;"*",CJ388&lt;&gt;"*",CJ441&lt;&gt;"*"),"Yes (" &amp; JoinAll(", ", MIDForgiving(CJ331,6,LEN(CJ331)-6), MIDForgiving(CJ388,6,LEN(CJ388)-6), MIDForgiving(CJ441,6,LEN(CJ441)-6))&amp;")","*")</f>
        <v>*</v>
      </c>
      <c r="CK740" s="58" t="str">
        <f>IF(OR(CK331&lt;&gt;"*",CK388&lt;&gt;"*",CK441&lt;&gt;"*"),"Yes (" &amp; JoinAll(", ", MIDForgiving(CK331,6,LEN(CK331)-6), MIDForgiving(CK388,6,LEN(CK388)-6), MIDForgiving(CK441,6,LEN(CK441)-6))&amp;")","*")</f>
        <v>*</v>
      </c>
      <c r="CL740" s="58" t="str">
        <f>IF(OR(CL331&lt;&gt;"*",CL388&lt;&gt;"*",CL441&lt;&gt;"*"),"Yes (" &amp; JoinAll(", ", MIDForgiving(CL331,6,LEN(CL331)-6), MIDForgiving(CL388,6,LEN(CL388)-6), MIDForgiving(CL441,6,LEN(CL441)-6))&amp;")","*")</f>
        <v>*</v>
      </c>
      <c r="CM740" s="58" t="str">
        <f>IF(OR(CM331&lt;&gt;"*",CM388&lt;&gt;"*",CM441&lt;&gt;"*"),"Yes (" &amp; JoinAll(", ", MIDForgiving(CM331,6,LEN(CM331)-6), MIDForgiving(CM388,6,LEN(CM388)-6), MIDForgiving(CM441,6,LEN(CM441)-6))&amp;")","*")</f>
        <v>*</v>
      </c>
      <c r="CN740" s="58" t="str">
        <f>IF(OR(CN331&lt;&gt;"*",CN388&lt;&gt;"*",CN441&lt;&gt;"*"),"Yes (" &amp; JoinAll(", ", MIDForgiving(CN331,6,LEN(CN331)-6), MIDForgiving(CN388,6,LEN(CN388)-6), MIDForgiving(CN441,6,LEN(CN441)-6))&amp;")","*")</f>
        <v>*</v>
      </c>
      <c r="CO740" s="58" t="str">
        <f>IF(OR(CO331&lt;&gt;"*",CO388&lt;&gt;"*",CO441&lt;&gt;"*"),"Yes (" &amp; JoinAll(", ", MIDForgiving(CO331,6,LEN(CO331)-6), MIDForgiving(CO388,6,LEN(CO388)-6), MIDForgiving(CO441,6,LEN(CO441)-6))&amp;")","*")</f>
        <v>*</v>
      </c>
      <c r="CP740" s="58" t="str">
        <f>IF(OR(CP331&lt;&gt;"*",CP388&lt;&gt;"*",CP441&lt;&gt;"*"),"Yes (" &amp; JoinAll(", ", MIDForgiving(CP331,6,LEN(CP331)-6), MIDForgiving(CP388,6,LEN(CP388)-6), MIDForgiving(CP441,6,LEN(CP441)-6))&amp;")","*")</f>
        <v>*</v>
      </c>
      <c r="CQ740" s="58" t="str">
        <f>IF(OR(CQ331&lt;&gt;"*",CQ388&lt;&gt;"*",CQ441&lt;&gt;"*"),"Yes (" &amp; JoinAll(", ", MIDForgiving(CQ331,6,LEN(CQ331)-6), MIDForgiving(CQ388,6,LEN(CQ388)-6), MIDForgiving(CQ441,6,LEN(CQ441)-6))&amp;")","*")</f>
        <v>*</v>
      </c>
      <c r="CR740" s="58" t="str">
        <f>IF(OR(CR331&lt;&gt;"*",CR388&lt;&gt;"*",CR441&lt;&gt;"*"),"Yes (" &amp; JoinAll(", ", MIDForgiving(CR331,6,LEN(CR331)-6), MIDForgiving(CR388,6,LEN(CR388)-6), MIDForgiving(CR441,6,LEN(CR441)-6))&amp;")","*")</f>
        <v>*</v>
      </c>
      <c r="CS740" s="58" t="str">
        <f>IF(OR(CS331&lt;&gt;"*",CS388&lt;&gt;"*",CS441&lt;&gt;"*"),"Yes (" &amp; JoinAll(", ", MIDForgiving(CS331,6,LEN(CS331)-6), MIDForgiving(CS388,6,LEN(CS388)-6), MIDForgiving(CS441,6,LEN(CS441)-6))&amp;")","*")</f>
        <v>*</v>
      </c>
      <c r="CT740" s="58" t="str">
        <f>IF(OR(CT331&lt;&gt;"*",CT388&lt;&gt;"*",CT441&lt;&gt;"*"),"Yes (" &amp; JoinAll(", ", MIDForgiving(CT331,6,LEN(CT331)-6), MIDForgiving(CT388,6,LEN(CT388)-6), MIDForgiving(CT441,6,LEN(CT441)-6))&amp;")","*")</f>
        <v>*</v>
      </c>
      <c r="CU740" s="58" t="str">
        <f>IF(OR(CU331&lt;&gt;"*",CU388&lt;&gt;"*",CU441&lt;&gt;"*"),"Yes (" &amp; JoinAll(", ", MIDForgiving(CU331,6,LEN(CU331)-6), MIDForgiving(CU388,6,LEN(CU388)-6), MIDForgiving(CU441,6,LEN(CU441)-6))&amp;")","*")</f>
        <v>*</v>
      </c>
      <c r="CV740" s="58" t="str">
        <f>IF(OR(CV331&lt;&gt;"*",CV388&lt;&gt;"*",CV441&lt;&gt;"*"),"Yes (" &amp; JoinAll(", ", MIDForgiving(CV331,6,LEN(CV331)-6), MIDForgiving(CV388,6,LEN(CV388)-6), MIDForgiving(CV441,6,LEN(CV441)-6))&amp;")","*")</f>
        <v>*</v>
      </c>
      <c r="CW740" s="58" t="str">
        <f>IF(OR(CW331&lt;&gt;"*",CW388&lt;&gt;"*",CW441&lt;&gt;"*"),"Yes (" &amp; JoinAll(", ", MIDForgiving(CW331,6,LEN(CW331)-6), MIDForgiving(CW388,6,LEN(CW388)-6), MIDForgiving(CW441,6,LEN(CW441)-6))&amp;")","*")</f>
        <v>*</v>
      </c>
      <c r="CX740" s="58" t="str">
        <f>IF(OR(CX331&lt;&gt;"*",CX388&lt;&gt;"*",CX441&lt;&gt;"*"),"Yes (" &amp; JoinAll(", ", MIDForgiving(CX331,6,LEN(CX331)-6), MIDForgiving(CX388,6,LEN(CX388)-6), MIDForgiving(CX441,6,LEN(CX441)-6))&amp;")","*")</f>
        <v>*</v>
      </c>
      <c r="CY740" s="58" t="str">
        <f>IF(OR(CY331&lt;&gt;"*",CY388&lt;&gt;"*",CY441&lt;&gt;"*"),"Yes (" &amp; JoinAll(", ", MIDForgiving(CY331,6,LEN(CY331)-6), MIDForgiving(CY388,6,LEN(CY388)-6), MIDForgiving(CY441,6,LEN(CY441)-6))&amp;")","*")</f>
        <v>*</v>
      </c>
      <c r="CZ740" s="58" t="str">
        <f>IF(OR(CZ331&lt;&gt;"*",CZ388&lt;&gt;"*",CZ441&lt;&gt;"*"),"Yes (" &amp; JoinAll(", ", MIDForgiving(CZ331,6,LEN(CZ331)-6), MIDForgiving(CZ388,6,LEN(CZ388)-6), MIDForgiving(CZ441,6,LEN(CZ441)-6))&amp;")","*")</f>
        <v>*</v>
      </c>
      <c r="DA740" s="58" t="str">
        <f>IF(OR(DA331&lt;&gt;"*",DA388&lt;&gt;"*",DA441&lt;&gt;"*"),"Yes (" &amp; JoinAll(", ", MIDForgiving(DA331,6,LEN(DA331)-6), MIDForgiving(DA388,6,LEN(DA388)-6), MIDForgiving(DA441,6,LEN(DA441)-6))&amp;")","*")</f>
        <v>*</v>
      </c>
      <c r="DB740" s="58" t="str">
        <f>IF(OR(DB331&lt;&gt;"*",DB388&lt;&gt;"*",DB441&lt;&gt;"*"),"Yes (" &amp; JoinAll(", ", MIDForgiving(DB331,6,LEN(DB331)-6), MIDForgiving(DB388,6,LEN(DB388)-6), MIDForgiving(DB441,6,LEN(DB441)-6))&amp;")","*")</f>
        <v>*</v>
      </c>
      <c r="DC740" s="58" t="str">
        <f>IF(OR(DC331&lt;&gt;"*",DC388&lt;&gt;"*",DC441&lt;&gt;"*"),"Yes (" &amp; JoinAll(", ", MIDForgiving(DC331,6,LEN(DC331)-6), MIDForgiving(DC388,6,LEN(DC388)-6), MIDForgiving(DC441,6,LEN(DC441)-6))&amp;")","*")</f>
        <v>*</v>
      </c>
      <c r="DD740" s="58" t="str">
        <f>IF(OR(DD331&lt;&gt;"*",DD388&lt;&gt;"*",DD441&lt;&gt;"*"),"Yes (" &amp; JoinAll(", ", MIDForgiving(DD331,6,LEN(DD331)-6), MIDForgiving(DD388,6,LEN(DD388)-6), MIDForgiving(DD441,6,LEN(DD441)-6))&amp;")","*")</f>
        <v>*</v>
      </c>
      <c r="DE740" s="58" t="str">
        <f>IF(OR(DE331&lt;&gt;"*",DE388&lt;&gt;"*",DE441&lt;&gt;"*"),"Yes (" &amp; JoinAll(", ", MIDForgiving(DE331,6,LEN(DE331)-6), MIDForgiving(DE388,6,LEN(DE388)-6), MIDForgiving(DE441,6,LEN(DE441)-6))&amp;")","*")</f>
        <v>*</v>
      </c>
      <c r="DF740" s="58" t="str">
        <f>IF(OR(DF331&lt;&gt;"*",DF388&lt;&gt;"*",DF441&lt;&gt;"*"),"Yes (" &amp; JoinAll(", ", MIDForgiving(DF331,6,LEN(DF331)-6), MIDForgiving(DF388,6,LEN(DF388)-6), MIDForgiving(DF441,6,LEN(DF441)-6))&amp;")","*")</f>
        <v>*</v>
      </c>
      <c r="DG740" s="58" t="str">
        <f>IF(OR(DG331&lt;&gt;"*",DG388&lt;&gt;"*",DG441&lt;&gt;"*"),"Yes (" &amp; JoinAll(", ", MIDForgiving(DG331,6,LEN(DG331)-6), MIDForgiving(DG388,6,LEN(DG388)-6), MIDForgiving(DG441,6,LEN(DG441)-6))&amp;")","*")</f>
        <v>*</v>
      </c>
      <c r="DH740" s="58" t="str">
        <f>IF(OR(DH331&lt;&gt;"*",DH388&lt;&gt;"*",DH441&lt;&gt;"*"),"Yes (" &amp; JoinAll(", ", MIDForgiving(DH331,6,LEN(DH331)-6), MIDForgiving(DH388,6,LEN(DH388)-6), MIDForgiving(DH441,6,LEN(DH441)-6))&amp;")","*")</f>
        <v>*</v>
      </c>
      <c r="DI740" s="58" t="str">
        <f>IF(OR(DI331&lt;&gt;"*",DI388&lt;&gt;"*",DI441&lt;&gt;"*"),"Yes (" &amp; JoinAll(", ", MIDForgiving(DI331,6,LEN(DI331)-6), MIDForgiving(DI388,6,LEN(DI388)-6), MIDForgiving(DI441,6,LEN(DI441)-6))&amp;")","*")</f>
        <v>*</v>
      </c>
      <c r="DJ740" s="58" t="str">
        <f>IF(OR(DJ331&lt;&gt;"*",DJ388&lt;&gt;"*",DJ441&lt;&gt;"*"),"Yes (" &amp; JoinAll(", ", MIDForgiving(DJ331,6,LEN(DJ331)-6), MIDForgiving(DJ388,6,LEN(DJ388)-6), MIDForgiving(DJ441,6,LEN(DJ441)-6))&amp;")","*")</f>
        <v>*</v>
      </c>
      <c r="DK740" s="58" t="str">
        <f>IF(OR(DK331&lt;&gt;"*",DK388&lt;&gt;"*",DK441&lt;&gt;"*"),"Yes (" &amp; JoinAll(", ", MIDForgiving(DK331,6,LEN(DK331)-6), MIDForgiving(DK388,6,LEN(DK388)-6), MIDForgiving(DK441,6,LEN(DK441)-6))&amp;")","*")</f>
        <v>*</v>
      </c>
      <c r="DL740" s="58" t="str">
        <f>IF(OR(DL331&lt;&gt;"*",DL388&lt;&gt;"*",DL441&lt;&gt;"*"),"Yes (" &amp; JoinAll(", ", MIDForgiving(DL331,6,LEN(DL331)-6), MIDForgiving(DL388,6,LEN(DL388)-6), MIDForgiving(DL441,6,LEN(DL441)-6))&amp;")","*")</f>
        <v>*</v>
      </c>
      <c r="DM740" s="58" t="str">
        <f>IF(OR(DM331&lt;&gt;"*",DM388&lt;&gt;"*",DM441&lt;&gt;"*"),"Yes (" &amp; JoinAll(", ", MIDForgiving(DM331,6,LEN(DM331)-6), MIDForgiving(DM388,6,LEN(DM388)-6), MIDForgiving(DM441,6,LEN(DM441)-6))&amp;")","*")</f>
        <v>*</v>
      </c>
      <c r="DN740" s="58" t="str">
        <f>IF(OR(DN331&lt;&gt;"*",DN388&lt;&gt;"*",DN441&lt;&gt;"*"),"Yes (" &amp; JoinAll(", ", MIDForgiving(DN331,6,LEN(DN331)-6), MIDForgiving(DN388,6,LEN(DN388)-6), MIDForgiving(DN441,6,LEN(DN441)-6))&amp;")","*")</f>
        <v>*</v>
      </c>
      <c r="DO740" s="58" t="str">
        <f>IF(OR(DO331&lt;&gt;"*",DO388&lt;&gt;"*",DO441&lt;&gt;"*"),"Yes (" &amp; JoinAll(", ", MIDForgiving(DO331,6,LEN(DO331)-6), MIDForgiving(DO388,6,LEN(DO388)-6), MIDForgiving(DO441,6,LEN(DO441)-6))&amp;")","*")</f>
        <v>*</v>
      </c>
      <c r="DP740" s="58" t="str">
        <f>IF(OR(DP331&lt;&gt;"*",DP388&lt;&gt;"*",DP441&lt;&gt;"*"),"Yes (" &amp; JoinAll(", ", MIDForgiving(DP331,6,LEN(DP331)-6), MIDForgiving(DP388,6,LEN(DP388)-6), MIDForgiving(DP441,6,LEN(DP441)-6))&amp;")","*")</f>
        <v>*</v>
      </c>
      <c r="DQ740" s="58" t="str">
        <f>IF(OR(DQ331&lt;&gt;"*",DQ388&lt;&gt;"*",DQ441&lt;&gt;"*"),"Yes (" &amp; JoinAll(", ", MIDForgiving(DQ331,6,LEN(DQ331)-6), MIDForgiving(DQ388,6,LEN(DQ388)-6), MIDForgiving(DQ441,6,LEN(DQ441)-6))&amp;")","*")</f>
        <v>*</v>
      </c>
      <c r="DR740" s="58" t="str">
        <f>IF(OR(DR331&lt;&gt;"*",DR388&lt;&gt;"*",DR441&lt;&gt;"*"),"Yes (" &amp; JoinAll(", ", MIDForgiving(DR331,6,LEN(DR331)-6), MIDForgiving(DR388,6,LEN(DR388)-6), MIDForgiving(DR441,6,LEN(DR441)-6))&amp;")","*")</f>
        <v>*</v>
      </c>
      <c r="DS740" s="58" t="str">
        <f>IF(OR(DS331&lt;&gt;"*",DS388&lt;&gt;"*",DS441&lt;&gt;"*"),"Yes (" &amp; JoinAll(", ", MIDForgiving(DS331,6,LEN(DS331)-6), MIDForgiving(DS388,6,LEN(DS388)-6), MIDForgiving(DS441,6,LEN(DS441)-6))&amp;")","*")</f>
        <v>*</v>
      </c>
      <c r="DT740" s="58" t="str">
        <f>IF(OR(DT331&lt;&gt;"*",DT388&lt;&gt;"*",DT441&lt;&gt;"*"),"Yes (" &amp; JoinAll(", ", MIDForgiving(DT331,6,LEN(DT331)-6), MIDForgiving(DT388,6,LEN(DT388)-6), MIDForgiving(DT441,6,LEN(DT441)-6))&amp;")","*")</f>
        <v>*</v>
      </c>
      <c r="DU740" s="58" t="str">
        <f>IF(OR(DU331&lt;&gt;"*",DU388&lt;&gt;"*",DU441&lt;&gt;"*"),"Yes (" &amp; JoinAll(", ", MIDForgiving(DU331,6,LEN(DU331)-6), MIDForgiving(DU388,6,LEN(DU388)-6), MIDForgiving(DU441,6,LEN(DU441)-6))&amp;")","*")</f>
        <v>*</v>
      </c>
      <c r="DV740" s="58" t="str">
        <f>IF(OR(DV331&lt;&gt;"*",DV388&lt;&gt;"*",DV441&lt;&gt;"*"),"Yes (" &amp; JoinAll(", ", MIDForgiving(DV331,6,LEN(DV331)-6), MIDForgiving(DV388,6,LEN(DV388)-6), MIDForgiving(DV441,6,LEN(DV441)-6))&amp;")","*")</f>
        <v>*</v>
      </c>
      <c r="DW740" s="58" t="str">
        <f>IF(OR(DW331&lt;&gt;"*",DW388&lt;&gt;"*",DW441&lt;&gt;"*"),"Yes (" &amp; JoinAll(", ", MIDForgiving(DW331,6,LEN(DW331)-6), MIDForgiving(DW388,6,LEN(DW388)-6), MIDForgiving(DW441,6,LEN(DW441)-6))&amp;")","*")</f>
        <v>*</v>
      </c>
      <c r="DX740" s="58" t="str">
        <f>IF(OR(DX331&lt;&gt;"*",DX388&lt;&gt;"*",DX441&lt;&gt;"*"),"Yes (" &amp; JoinAll(", ", MIDForgiving(DX331,6,LEN(DX331)-6), MIDForgiving(DX388,6,LEN(DX388)-6), MIDForgiving(DX441,6,LEN(DX441)-6))&amp;")","*")</f>
        <v>*</v>
      </c>
      <c r="DY740" s="58" t="str">
        <f>IF(OR(DY331&lt;&gt;"*",DY388&lt;&gt;"*",DY441&lt;&gt;"*"),"Yes (" &amp; JoinAll(", ", MIDForgiving(DY331,6,LEN(DY331)-6), MIDForgiving(DY388,6,LEN(DY388)-6), MIDForgiving(DY441,6,LEN(DY441)-6))&amp;")","*")</f>
        <v>*</v>
      </c>
      <c r="DZ740" s="58" t="str">
        <f>IF(OR(DZ331&lt;&gt;"*",DZ388&lt;&gt;"*",DZ441&lt;&gt;"*"),"Yes (" &amp; JoinAll(", ", MIDForgiving(DZ331,6,LEN(DZ331)-6), MIDForgiving(DZ388,6,LEN(DZ388)-6), MIDForgiving(DZ441,6,LEN(DZ441)-6))&amp;")","*")</f>
        <v>*</v>
      </c>
      <c r="EA740" s="58" t="str">
        <f>IF(OR(EA331&lt;&gt;"*",EA388&lt;&gt;"*",EA441&lt;&gt;"*"),"Yes (" &amp; JoinAll(", ", MIDForgiving(EA331,6,LEN(EA331)-6), MIDForgiving(EA388,6,LEN(EA388)-6), MIDForgiving(EA441,6,LEN(EA441)-6))&amp;")","*")</f>
        <v>*</v>
      </c>
      <c r="EB740" s="58" t="str">
        <f>IF(OR(EB331&lt;&gt;"*",EB388&lt;&gt;"*",EB441&lt;&gt;"*"),"Yes (" &amp; JoinAll(", ", MIDForgiving(EB331,6,LEN(EB331)-6), MIDForgiving(EB388,6,LEN(EB388)-6), MIDForgiving(EB441,6,LEN(EB441)-6))&amp;")","*")</f>
        <v>*</v>
      </c>
      <c r="EC740" s="58" t="str">
        <f>IF(OR(EC331&lt;&gt;"*",EC388&lt;&gt;"*",EC441&lt;&gt;"*"),"Yes (" &amp; JoinAll(", ", MIDForgiving(EC331,6,LEN(EC331)-6), MIDForgiving(EC388,6,LEN(EC388)-6), MIDForgiving(EC441,6,LEN(EC441)-6))&amp;")","*")</f>
        <v>*</v>
      </c>
      <c r="ED740" s="58" t="str">
        <f>IF(OR(ED331&lt;&gt;"*",ED388&lt;&gt;"*",ED441&lt;&gt;"*"),"Yes (" &amp; JoinAll(", ", MIDForgiving(ED331,6,LEN(ED331)-6), MIDForgiving(ED388,6,LEN(ED388)-6), MIDForgiving(ED441,6,LEN(ED441)-6))&amp;")","*")</f>
        <v>*</v>
      </c>
      <c r="EE740" s="58" t="str">
        <f>IF(OR(EE331&lt;&gt;"*",EE388&lt;&gt;"*",EE441&lt;&gt;"*"),"Yes (" &amp; JoinAll(", ", MIDForgiving(EE331,6,LEN(EE331)-6), MIDForgiving(EE388,6,LEN(EE388)-6), MIDForgiving(EE441,6,LEN(EE441)-6))&amp;")","*")</f>
        <v>*</v>
      </c>
      <c r="EF740" s="58" t="str">
        <f>IF(OR(EF331&lt;&gt;"*",EF388&lt;&gt;"*",EF441&lt;&gt;"*"),"Yes (" &amp; JoinAll(", ", MIDForgiving(EF331,6,LEN(EF331)-6), MIDForgiving(EF388,6,LEN(EF388)-6), MIDForgiving(EF441,6,LEN(EF441)-6))&amp;")","*")</f>
        <v>*</v>
      </c>
      <c r="EG740" s="58" t="str">
        <f>IF(OR(EG331&lt;&gt;"*",EG388&lt;&gt;"*",EG441&lt;&gt;"*"),"Yes (" &amp; JoinAll(", ", MIDForgiving(EG331,6,LEN(EG331)-6), MIDForgiving(EG388,6,LEN(EG388)-6), MIDForgiving(EG441,6,LEN(EG441)-6))&amp;")","*")</f>
        <v>*</v>
      </c>
      <c r="EH740" s="58" t="str">
        <f>IF(OR(EH331&lt;&gt;"*",EH388&lt;&gt;"*",EH441&lt;&gt;"*"),"Yes (" &amp; JoinAll(", ", MIDForgiving(EH331,6,LEN(EH331)-6), MIDForgiving(EH388,6,LEN(EH388)-6), MIDForgiving(EH441,6,LEN(EH441)-6))&amp;")","*")</f>
        <v>*</v>
      </c>
      <c r="EI740" s="58" t="str">
        <f>IF(OR(EI331&lt;&gt;"*",EI388&lt;&gt;"*",EI441&lt;&gt;"*"),"Yes (" &amp; JoinAll(", ", MIDForgiving(EI331,6,LEN(EI331)-6), MIDForgiving(EI388,6,LEN(EI388)-6), MIDForgiving(EI441,6,LEN(EI441)-6))&amp;")","*")</f>
        <v>*</v>
      </c>
      <c r="EJ740" s="58" t="str">
        <f>IF(OR(EJ331&lt;&gt;"*",EJ388&lt;&gt;"*",EJ441&lt;&gt;"*"),"Yes (" &amp; JoinAll(", ", MIDForgiving(EJ331,6,LEN(EJ331)-6), MIDForgiving(EJ388,6,LEN(EJ388)-6), MIDForgiving(EJ441,6,LEN(EJ441)-6))&amp;")","*")</f>
        <v>*</v>
      </c>
      <c r="EK740" s="58" t="str">
        <f>IF(OR(EK331&lt;&gt;"*",EK388&lt;&gt;"*",EK441&lt;&gt;"*"),"Yes (" &amp; JoinAll(", ", MIDForgiving(EK331,6,LEN(EK331)-6), MIDForgiving(EK388,6,LEN(EK388)-6), MIDForgiving(EK441,6,LEN(EK441)-6))&amp;")","*")</f>
        <v>*</v>
      </c>
      <c r="EL740" s="109"/>
      <c r="EM740" s="109"/>
    </row>
    <row r="741" spans="1:143" s="58" customFormat="1" ht="12.75" customHeight="1" x14ac:dyDescent="0.25">
      <c r="A741" s="5"/>
      <c r="B741" s="96"/>
      <c r="C741" s="96"/>
      <c r="D741" s="96"/>
      <c r="E741" s="96"/>
      <c r="F741" s="96" t="s">
        <v>3542</v>
      </c>
      <c r="G741" s="4" t="s">
        <v>4301</v>
      </c>
      <c r="H741" s="18" t="s">
        <v>5</v>
      </c>
      <c r="I741" s="18"/>
      <c r="J741" s="58" t="str">
        <f>IF(OR(J332&lt;&gt;"*",J389&lt;&gt;"*",J442&lt;&gt;"*"),"Yes (" &amp; JoinAll(", ", MIDForgiving(J332,6,LEN(J332)-6), MIDForgiving(J389,6,LEN(J389)-6), MIDForgiving(J442,6,LEN(J442)-6))&amp;")","*")</f>
        <v>*</v>
      </c>
      <c r="K741" s="58" t="str">
        <f>IF(OR(K332&lt;&gt;"*",K389&lt;&gt;"*",K442&lt;&gt;"*"),"Yes (" &amp; JoinAll(", ", MIDForgiving(K332,6,LEN(K332)-6), MIDForgiving(K389,6,LEN(K389)-6), MIDForgiving(K442,6,LEN(K442)-6))&amp;")","*")</f>
        <v>*</v>
      </c>
      <c r="L741" s="58" t="str">
        <f>IF(OR(L332&lt;&gt;"*",L389&lt;&gt;"*",L442&lt;&gt;"*"),"Yes (" &amp; JoinAll(", ", MIDForgiving(L332,6,LEN(L332)-6), MIDForgiving(L389,6,LEN(L389)-6), MIDForgiving(L442,6,LEN(L442)-6))&amp;")","*")</f>
        <v>*</v>
      </c>
      <c r="M741" s="58" t="str">
        <f>IF(OR(M332&lt;&gt;"*",M389&lt;&gt;"*",M442&lt;&gt;"*"),"Yes (" &amp; JoinAll(", ", MIDForgiving(M332,6,LEN(M332)-6), MIDForgiving(M389,6,LEN(M389)-6), MIDForgiving(M442,6,LEN(M442)-6))&amp;")","*")</f>
        <v>*</v>
      </c>
      <c r="N741" s="58" t="str">
        <f>IF(OR(N332&lt;&gt;"*",N389&lt;&gt;"*",N442&lt;&gt;"*"),"Yes (" &amp; JoinAll(", ", MIDForgiving(N332,6,LEN(N332)-6), MIDForgiving(N389,6,LEN(N389)-6), MIDForgiving(N442,6,LEN(N442)-6))&amp;")","*")</f>
        <v>*</v>
      </c>
      <c r="O741" s="58" t="str">
        <f>IF(OR(O332&lt;&gt;"*",O389&lt;&gt;"*",O442&lt;&gt;"*"),"Yes (" &amp; JoinAll(", ", MIDForgiving(O332,6,LEN(O332)-6), MIDForgiving(O389,6,LEN(O389)-6), MIDForgiving(O442,6,LEN(O442)-6))&amp;")","*")</f>
        <v>*</v>
      </c>
      <c r="P741" s="58" t="str">
        <f>IF(OR(P332&lt;&gt;"*",P389&lt;&gt;"*",P442&lt;&gt;"*"),"Yes (" &amp; JoinAll(", ", MIDForgiving(P332,6,LEN(P332)-6), MIDForgiving(P389,6,LEN(P389)-6), MIDForgiving(P442,6,LEN(P442)-6))&amp;")","*")</f>
        <v>*</v>
      </c>
      <c r="Q741" s="58" t="str">
        <f>IF(OR(Q332&lt;&gt;"*",Q389&lt;&gt;"*",Q442&lt;&gt;"*"),"Yes (" &amp; JoinAll(", ", MIDForgiving(Q332,6,LEN(Q332)-6), MIDForgiving(Q389,6,LEN(Q389)-6), MIDForgiving(Q442,6,LEN(Q442)-6))&amp;")","*")</f>
        <v>*</v>
      </c>
      <c r="R741" s="58" t="str">
        <f>IF(OR(R332&lt;&gt;"*",R389&lt;&gt;"*",R442&lt;&gt;"*"),"Yes (" &amp; JoinAll(", ", MIDForgiving(R332,6,LEN(R332)-6), MIDForgiving(R389,6,LEN(R389)-6), MIDForgiving(R442,6,LEN(R442)-6))&amp;")","*")</f>
        <v>*</v>
      </c>
      <c r="S741" s="58" t="str">
        <f>IF(OR(S332&lt;&gt;"*",S389&lt;&gt;"*",S442&lt;&gt;"*"),"Yes (" &amp; JoinAll(", ", MIDForgiving(S332,6,LEN(S332)-6), MIDForgiving(S389,6,LEN(S389)-6), MIDForgiving(S442,6,LEN(S442)-6))&amp;")","*")</f>
        <v>*</v>
      </c>
      <c r="T741" s="58" t="str">
        <f>IF(OR(T332&lt;&gt;"*",T389&lt;&gt;"*",T442&lt;&gt;"*"),"Yes (" &amp; JoinAll(", ", MIDForgiving(T332,6,LEN(T332)-6), MIDForgiving(T389,6,LEN(T389)-6), MIDForgiving(T442,6,LEN(T442)-6))&amp;")","*")</f>
        <v>*</v>
      </c>
      <c r="U741" s="58" t="str">
        <f>IF(OR(U332&lt;&gt;"*",U389&lt;&gt;"*",U442&lt;&gt;"*"),"Yes (" &amp; JoinAll(", ", MIDForgiving(U332,6,LEN(U332)-6), MIDForgiving(U389,6,LEN(U389)-6), MIDForgiving(U442,6,LEN(U442)-6))&amp;")","*")</f>
        <v>*</v>
      </c>
      <c r="V741" s="58" t="str">
        <f>IF(OR(V332&lt;&gt;"*",V389&lt;&gt;"*",V442&lt;&gt;"*"),"Yes (" &amp; JoinAll(", ", MIDForgiving(V332,6,LEN(V332)-6), MIDForgiving(V389,6,LEN(V389)-6), MIDForgiving(V442,6,LEN(V442)-6))&amp;")","*")</f>
        <v>*</v>
      </c>
      <c r="W741" s="58" t="str">
        <f>IF(OR(W332&lt;&gt;"*",W389&lt;&gt;"*",W442&lt;&gt;"*"),"Yes (" &amp; JoinAll(", ", MIDForgiving(W332,6,LEN(W332)-6), MIDForgiving(W389,6,LEN(W389)-6), MIDForgiving(W442,6,LEN(W442)-6))&amp;")","*")</f>
        <v>*</v>
      </c>
      <c r="X741" s="58" t="str">
        <f>IF(OR(X332&lt;&gt;"*",X389&lt;&gt;"*",X442&lt;&gt;"*"),"Yes (" &amp; JoinAll(", ", MIDForgiving(X332,6,LEN(X332)-6), MIDForgiving(X389,6,LEN(X389)-6), MIDForgiving(X442,6,LEN(X442)-6))&amp;")","*")</f>
        <v>*</v>
      </c>
      <c r="Y741" s="58" t="str">
        <f>IF(OR(Y332&lt;&gt;"*",Y389&lt;&gt;"*",Y442&lt;&gt;"*"),"Yes (" &amp; JoinAll(", ", MIDForgiving(Y332,6,LEN(Y332)-6), MIDForgiving(Y389,6,LEN(Y389)-6), MIDForgiving(Y442,6,LEN(Y442)-6))&amp;")","*")</f>
        <v>*</v>
      </c>
      <c r="Z741" s="58" t="str">
        <f>IF(OR(Z332&lt;&gt;"*",Z389&lt;&gt;"*",Z442&lt;&gt;"*"),"Yes (" &amp; JoinAll(", ", MIDForgiving(Z332,6,LEN(Z332)-6), MIDForgiving(Z389,6,LEN(Z389)-6), MIDForgiving(Z442,6,LEN(Z442)-6))&amp;")","*")</f>
        <v>*</v>
      </c>
      <c r="AA741" s="58" t="str">
        <f>IF(OR(AA332&lt;&gt;"*",AA389&lt;&gt;"*",AA442&lt;&gt;"*"),"Yes (" &amp; JoinAll(", ", MIDForgiving(AA332,6,LEN(AA332)-6), MIDForgiving(AA389,6,LEN(AA389)-6), MIDForgiving(AA442,6,LEN(AA442)-6))&amp;")","*")</f>
        <v>*</v>
      </c>
      <c r="AB741" s="58" t="str">
        <f>IF(OR(AB332&lt;&gt;"*",AB389&lt;&gt;"*",AB442&lt;&gt;"*"),"Yes (" &amp; JoinAll(", ", MIDForgiving(AB332,6,LEN(AB332)-6), MIDForgiving(AB389,6,LEN(AB389)-6), MIDForgiving(AB442,6,LEN(AB442)-6))&amp;")","*")</f>
        <v>*</v>
      </c>
      <c r="AC741" s="58" t="str">
        <f>IF(OR(AC332&lt;&gt;"*",AC389&lt;&gt;"*",AC442&lt;&gt;"*"),"Yes (" &amp; JoinAll(", ", MIDForgiving(AC332,6,LEN(AC332)-6), MIDForgiving(AC389,6,LEN(AC389)-6), MIDForgiving(AC442,6,LEN(AC442)-6))&amp;")","*")</f>
        <v>*</v>
      </c>
      <c r="AD741" s="58" t="str">
        <f>IF(OR(AD332&lt;&gt;"*",AD389&lt;&gt;"*",AD442&lt;&gt;"*"),"Yes (" &amp; JoinAll(", ", MIDForgiving(AD332,6,LEN(AD332)-6), MIDForgiving(AD389,6,LEN(AD389)-6), MIDForgiving(AD442,6,LEN(AD442)-6))&amp;")","*")</f>
        <v>*</v>
      </c>
      <c r="AE741" s="58" t="str">
        <f>IF(OR(AE332&lt;&gt;"*",AE389&lt;&gt;"*",AE442&lt;&gt;"*"),"Yes (" &amp; JoinAll(", ", MIDForgiving(AE332,6,LEN(AE332)-6), MIDForgiving(AE389,6,LEN(AE389)-6), MIDForgiving(AE442,6,LEN(AE442)-6))&amp;")","*")</f>
        <v>*</v>
      </c>
      <c r="AF741" s="58" t="str">
        <f>IF(OR(AF332&lt;&gt;"*",AF389&lt;&gt;"*",AF442&lt;&gt;"*"),"Yes (" &amp; JoinAll(", ", MIDForgiving(AF332,6,LEN(AF332)-6), MIDForgiving(AF389,6,LEN(AF389)-6), MIDForgiving(AF442,6,LEN(AF442)-6))&amp;")","*")</f>
        <v>*</v>
      </c>
      <c r="AG741" s="58" t="str">
        <f>IF(OR(AG332&lt;&gt;"*",AG389&lt;&gt;"*",AG442&lt;&gt;"*"),"Yes (" &amp; JoinAll(", ", MIDForgiving(AG332,6,LEN(AG332)-6), MIDForgiving(AG389,6,LEN(AG389)-6), MIDForgiving(AG442,6,LEN(AG442)-6))&amp;")","*")</f>
        <v>*</v>
      </c>
      <c r="AH741" s="58" t="str">
        <f>IF(OR(AH332&lt;&gt;"*",AH389&lt;&gt;"*",AH442&lt;&gt;"*"),"Yes (" &amp; JoinAll(", ", MIDForgiving(AH332,6,LEN(AH332)-6), MIDForgiving(AH389,6,LEN(AH389)-6), MIDForgiving(AH442,6,LEN(AH442)-6))&amp;")","*")</f>
        <v>*</v>
      </c>
      <c r="AI741" s="58" t="str">
        <f>IF(OR(AI332&lt;&gt;"*",AI389&lt;&gt;"*",AI442&lt;&gt;"*"),"Yes (" &amp; JoinAll(", ", MIDForgiving(AI332,6,LEN(AI332)-6), MIDForgiving(AI389,6,LEN(AI389)-6), MIDForgiving(AI442,6,LEN(AI442)-6))&amp;")","*")</f>
        <v>*</v>
      </c>
      <c r="AJ741" s="58" t="str">
        <f>IF(OR(AJ332&lt;&gt;"*",AJ389&lt;&gt;"*",AJ442&lt;&gt;"*"),"Yes (" &amp; JoinAll(", ", MIDForgiving(AJ332,6,LEN(AJ332)-6), MIDForgiving(AJ389,6,LEN(AJ389)-6), MIDForgiving(AJ442,6,LEN(AJ442)-6))&amp;")","*")</f>
        <v>*</v>
      </c>
      <c r="AK741" s="58" t="str">
        <f>IF(OR(AK332&lt;&gt;"*",AK389&lt;&gt;"*",AK442&lt;&gt;"*"),"Yes (" &amp; JoinAll(", ", MIDForgiving(AK332,6,LEN(AK332)-6), MIDForgiving(AK389,6,LEN(AK389)-6), MIDForgiving(AK442,6,LEN(AK442)-6))&amp;")","*")</f>
        <v>*</v>
      </c>
      <c r="AL741" s="58" t="str">
        <f>IF(OR(AL332&lt;&gt;"*",AL389&lt;&gt;"*",AL442&lt;&gt;"*"),"Yes (" &amp; JoinAll(", ", MIDForgiving(AL332,6,LEN(AL332)-6), MIDForgiving(AL389,6,LEN(AL389)-6), MIDForgiving(AL442,6,LEN(AL442)-6))&amp;")","*")</f>
        <v>*</v>
      </c>
      <c r="AM741" s="58" t="str">
        <f>IF(OR(AM332&lt;&gt;"*",AM389&lt;&gt;"*",AM442&lt;&gt;"*"),"Yes (" &amp; JoinAll(", ", MIDForgiving(AM332,6,LEN(AM332)-6), MIDForgiving(AM389,6,LEN(AM389)-6), MIDForgiving(AM442,6,LEN(AM442)-6))&amp;")","*")</f>
        <v>*</v>
      </c>
      <c r="AN741" s="58" t="str">
        <f>IF(OR(AN332&lt;&gt;"*",AN389&lt;&gt;"*",AN442&lt;&gt;"*"),"Yes (" &amp; JoinAll(", ", MIDForgiving(AN332,6,LEN(AN332)-6), MIDForgiving(AN389,6,LEN(AN389)-6), MIDForgiving(AN442,6,LEN(AN442)-6))&amp;")","*")</f>
        <v>*</v>
      </c>
      <c r="AO741" s="58" t="str">
        <f>IF(OR(AO332&lt;&gt;"*",AO389&lt;&gt;"*",AO442&lt;&gt;"*"),"Yes (" &amp; JoinAll(", ", MIDForgiving(AO332,6,LEN(AO332)-6), MIDForgiving(AO389,6,LEN(AO389)-6), MIDForgiving(AO442,6,LEN(AO442)-6))&amp;")","*")</f>
        <v>*</v>
      </c>
      <c r="AP741" s="58" t="str">
        <f>IF(OR(AP332&lt;&gt;"*",AP389&lt;&gt;"*",AP442&lt;&gt;"*"),"Yes (" &amp; JoinAll(", ", MIDForgiving(AP332,6,LEN(AP332)-6), MIDForgiving(AP389,6,LEN(AP389)-6), MIDForgiving(AP442,6,LEN(AP442)-6))&amp;")","*")</f>
        <v>*</v>
      </c>
      <c r="AQ741" s="58" t="str">
        <f>IF(OR(AQ332&lt;&gt;"*",AQ389&lt;&gt;"*",AQ442&lt;&gt;"*"),"Yes (" &amp; JoinAll(", ", MIDForgiving(AQ332,6,LEN(AQ332)-6), MIDForgiving(AQ389,6,LEN(AQ389)-6), MIDForgiving(AQ442,6,LEN(AQ442)-6))&amp;")","*")</f>
        <v>*</v>
      </c>
      <c r="AR741" s="58" t="str">
        <f>IF(OR(AR332&lt;&gt;"*",AR389&lt;&gt;"*",AR442&lt;&gt;"*"),"Yes (" &amp; JoinAll(", ", MIDForgiving(AR332,6,LEN(AR332)-6), MIDForgiving(AR389,6,LEN(AR389)-6), MIDForgiving(AR442,6,LEN(AR442)-6))&amp;")","*")</f>
        <v>*</v>
      </c>
      <c r="AS741" s="58" t="str">
        <f>IF(OR(AS332&lt;&gt;"*",AS389&lt;&gt;"*",AS442&lt;&gt;"*"),"Yes (" &amp; JoinAll(", ", MIDForgiving(AS332,6,LEN(AS332)-6), MIDForgiving(AS389,6,LEN(AS389)-6), MIDForgiving(AS442,6,LEN(AS442)-6))&amp;")","*")</f>
        <v>*</v>
      </c>
      <c r="AT741" s="58" t="str">
        <f>IF(OR(AT332&lt;&gt;"*",AT389&lt;&gt;"*",AT442&lt;&gt;"*"),"Yes (" &amp; JoinAll(", ", MIDForgiving(AT332,6,LEN(AT332)-6), MIDForgiving(AT389,6,LEN(AT389)-6), MIDForgiving(AT442,6,LEN(AT442)-6))&amp;")","*")</f>
        <v>*</v>
      </c>
      <c r="AU741" s="58" t="str">
        <f>IF(OR(AU332&lt;&gt;"*",AU389&lt;&gt;"*",AU442&lt;&gt;"*"),"Yes (" &amp; JoinAll(", ", MIDForgiving(AU332,6,LEN(AU332)-6), MIDForgiving(AU389,6,LEN(AU389)-6), MIDForgiving(AU442,6,LEN(AU442)-6))&amp;")","*")</f>
        <v>*</v>
      </c>
      <c r="AV741" s="58" t="str">
        <f>IF(OR(AV332&lt;&gt;"*",AV389&lt;&gt;"*",AV442&lt;&gt;"*"),"Yes (" &amp; JoinAll(", ", MIDForgiving(AV332,6,LEN(AV332)-6), MIDForgiving(AV389,6,LEN(AV389)-6), MIDForgiving(AV442,6,LEN(AV442)-6))&amp;")","*")</f>
        <v>*</v>
      </c>
      <c r="AW741" s="58" t="str">
        <f>IF(OR(AW332&lt;&gt;"*",AW389&lt;&gt;"*",AW442&lt;&gt;"*"),"Yes (" &amp; JoinAll(", ", MIDForgiving(AW332,6,LEN(AW332)-6), MIDForgiving(AW389,6,LEN(AW389)-6), MIDForgiving(AW442,6,LEN(AW442)-6))&amp;")","*")</f>
        <v>*</v>
      </c>
      <c r="AX741" s="58" t="str">
        <f>IF(OR(AX332&lt;&gt;"*",AX389&lt;&gt;"*",AX442&lt;&gt;"*"),"Yes (" &amp; JoinAll(", ", MIDForgiving(AX332,6,LEN(AX332)-6), MIDForgiving(AX389,6,LEN(AX389)-6), MIDForgiving(AX442,6,LEN(AX442)-6))&amp;")","*")</f>
        <v>*</v>
      </c>
      <c r="AY741" s="58" t="str">
        <f>IF(OR(AY332&lt;&gt;"*",AY389&lt;&gt;"*",AY442&lt;&gt;"*"),"Yes (" &amp; JoinAll(", ", MIDForgiving(AY332,6,LEN(AY332)-6), MIDForgiving(AY389,6,LEN(AY389)-6), MIDForgiving(AY442,6,LEN(AY442)-6))&amp;")","*")</f>
        <v>*</v>
      </c>
      <c r="AZ741" s="58" t="str">
        <f>IF(OR(AZ332&lt;&gt;"*",AZ389&lt;&gt;"*",AZ442&lt;&gt;"*"),"Yes (" &amp; JoinAll(", ", MIDForgiving(AZ332,6,LEN(AZ332)-6), MIDForgiving(AZ389,6,LEN(AZ389)-6), MIDForgiving(AZ442,6,LEN(AZ442)-6))&amp;")","*")</f>
        <v>*</v>
      </c>
      <c r="BA741" s="58" t="str">
        <f>IF(OR(BA332&lt;&gt;"*",BA389&lt;&gt;"*",BA442&lt;&gt;"*"),"Yes (" &amp; JoinAll(", ", MIDForgiving(BA332,6,LEN(BA332)-6), MIDForgiving(BA389,6,LEN(BA389)-6), MIDForgiving(BA442,6,LEN(BA442)-6))&amp;")","*")</f>
        <v>*</v>
      </c>
      <c r="BB741" s="58" t="str">
        <f>IF(OR(BB332&lt;&gt;"*",BB389&lt;&gt;"*",BB442&lt;&gt;"*"),"Yes (" &amp; JoinAll(", ", MIDForgiving(BB332,6,LEN(BB332)-6), MIDForgiving(BB389,6,LEN(BB389)-6), MIDForgiving(BB442,6,LEN(BB442)-6))&amp;")","*")</f>
        <v>*</v>
      </c>
      <c r="BC741" s="58" t="str">
        <f>IF(OR(BC332&lt;&gt;"*",BC389&lt;&gt;"*",BC442&lt;&gt;"*"),"Yes (" &amp; JoinAll(", ", MIDForgiving(BC332,6,LEN(BC332)-6), MIDForgiving(BC389,6,LEN(BC389)-6), MIDForgiving(BC442,6,LEN(BC442)-6))&amp;")","*")</f>
        <v>*</v>
      </c>
      <c r="BD741" s="58" t="str">
        <f>IF(OR(BD332&lt;&gt;"*",BD389&lt;&gt;"*",BD442&lt;&gt;"*"),"Yes (" &amp; JoinAll(", ", MIDForgiving(BD332,6,LEN(BD332)-6), MIDForgiving(BD389,6,LEN(BD389)-6), MIDForgiving(BD442,6,LEN(BD442)-6))&amp;")","*")</f>
        <v>*</v>
      </c>
      <c r="BE741" s="58" t="str">
        <f>IF(OR(BE332&lt;&gt;"*",BE389&lt;&gt;"*",BE442&lt;&gt;"*"),"Yes (" &amp; JoinAll(", ", MIDForgiving(BE332,6,LEN(BE332)-6), MIDForgiving(BE389,6,LEN(BE389)-6), MIDForgiving(BE442,6,LEN(BE442)-6))&amp;")","*")</f>
        <v>*</v>
      </c>
      <c r="BF741" s="58" t="str">
        <f>IF(OR(BF332&lt;&gt;"*",BF389&lt;&gt;"*",BF442&lt;&gt;"*"),"Yes (" &amp; JoinAll(", ", MIDForgiving(BF332,6,LEN(BF332)-6), MIDForgiving(BF389,6,LEN(BF389)-6), MIDForgiving(BF442,6,LEN(BF442)-6))&amp;")","*")</f>
        <v>*</v>
      </c>
      <c r="BG741" s="58" t="str">
        <f>IF(OR(BG332&lt;&gt;"*",BG389&lt;&gt;"*",BG442&lt;&gt;"*"),"Yes (" &amp; JoinAll(", ", MIDForgiving(BG332,6,LEN(BG332)-6), MIDForgiving(BG389,6,LEN(BG389)-6), MIDForgiving(BG442,6,LEN(BG442)-6))&amp;")","*")</f>
        <v>*</v>
      </c>
      <c r="BH741" s="58" t="str">
        <f>IF(OR(BH332&lt;&gt;"*",BH389&lt;&gt;"*",BH442&lt;&gt;"*"),"Yes (" &amp; JoinAll(", ", MIDForgiving(BH332,6,LEN(BH332)-6), MIDForgiving(BH389,6,LEN(BH389)-6), MIDForgiving(BH442,6,LEN(BH442)-6))&amp;")","*")</f>
        <v>*</v>
      </c>
      <c r="BI741" s="58" t="str">
        <f>IF(OR(BI332&lt;&gt;"*",BI389&lt;&gt;"*",BI442&lt;&gt;"*"),"Yes (" &amp; JoinAll(", ", MIDForgiving(BI332,6,LEN(BI332)-6), MIDForgiving(BI389,6,LEN(BI389)-6), MIDForgiving(BI442,6,LEN(BI442)-6))&amp;")","*")</f>
        <v>*</v>
      </c>
      <c r="BJ741" s="58" t="str">
        <f>IF(OR(BJ332&lt;&gt;"*",BJ389&lt;&gt;"*",BJ442&lt;&gt;"*"),"Yes (" &amp; JoinAll(", ", MIDForgiving(BJ332,6,LEN(BJ332)-6), MIDForgiving(BJ389,6,LEN(BJ389)-6), MIDForgiving(BJ442,6,LEN(BJ442)-6))&amp;")","*")</f>
        <v>*</v>
      </c>
      <c r="BK741" s="58" t="str">
        <f>IF(OR(BK332&lt;&gt;"*",BK389&lt;&gt;"*",BK442&lt;&gt;"*"),"Yes (" &amp; JoinAll(", ", MIDForgiving(BK332,6,LEN(BK332)-6), MIDForgiving(BK389,6,LEN(BK389)-6), MIDForgiving(BK442,6,LEN(BK442)-6))&amp;")","*")</f>
        <v>*</v>
      </c>
      <c r="BL741" s="58" t="str">
        <f>IF(OR(BL332&lt;&gt;"*",BL389&lt;&gt;"*",BL442&lt;&gt;"*"),"Yes (" &amp; JoinAll(", ", MIDForgiving(BL332,6,LEN(BL332)-6), MIDForgiving(BL389,6,LEN(BL389)-6), MIDForgiving(BL442,6,LEN(BL442)-6))&amp;")","*")</f>
        <v>*</v>
      </c>
      <c r="BM741" s="58" t="str">
        <f>IF(OR(BM332&lt;&gt;"*",BM389&lt;&gt;"*",BM442&lt;&gt;"*"),"Yes (" &amp; JoinAll(", ", MIDForgiving(BM332,6,LEN(BM332)-6), MIDForgiving(BM389,6,LEN(BM389)-6), MIDForgiving(BM442,6,LEN(BM442)-6))&amp;")","*")</f>
        <v>*</v>
      </c>
      <c r="BN741" s="58" t="str">
        <f>IF(OR(BN332&lt;&gt;"*",BN389&lt;&gt;"*",BN442&lt;&gt;"*"),"Yes (" &amp; JoinAll(", ", MIDForgiving(BN332,6,LEN(BN332)-6), MIDForgiving(BN389,6,LEN(BN389)-6), MIDForgiving(BN442,6,LEN(BN442)-6))&amp;")","*")</f>
        <v>*</v>
      </c>
      <c r="BO741" s="58" t="str">
        <f>IF(OR(BO332&lt;&gt;"*",BO389&lt;&gt;"*",BO442&lt;&gt;"*"),"Yes (" &amp; JoinAll(", ", MIDForgiving(BO332,6,LEN(BO332)-6), MIDForgiving(BO389,6,LEN(BO389)-6), MIDForgiving(BO442,6,LEN(BO442)-6))&amp;")","*")</f>
        <v>*</v>
      </c>
      <c r="BP741" s="58" t="str">
        <f>IF(OR(BP332&lt;&gt;"*",BP389&lt;&gt;"*",BP442&lt;&gt;"*"),"Yes (" &amp; JoinAll(", ", MIDForgiving(BP332,6,LEN(BP332)-6), MIDForgiving(BP389,6,LEN(BP389)-6), MIDForgiving(BP442,6,LEN(BP442)-6))&amp;")","*")</f>
        <v>*</v>
      </c>
      <c r="BQ741" s="58" t="str">
        <f>IF(OR(BQ332&lt;&gt;"*",BQ389&lt;&gt;"*",BQ442&lt;&gt;"*"),"Yes (" &amp; JoinAll(", ", MIDForgiving(BQ332,6,LEN(BQ332)-6), MIDForgiving(BQ389,6,LEN(BQ389)-6), MIDForgiving(BQ442,6,LEN(BQ442)-6))&amp;")","*")</f>
        <v>*</v>
      </c>
      <c r="BR741" s="58" t="str">
        <f>IF(OR(BR332&lt;&gt;"*",BR389&lt;&gt;"*",BR442&lt;&gt;"*"),"Yes (" &amp; JoinAll(", ", MIDForgiving(BR332,6,LEN(BR332)-6), MIDForgiving(BR389,6,LEN(BR389)-6), MIDForgiving(BR442,6,LEN(BR442)-6))&amp;")","*")</f>
        <v>*</v>
      </c>
      <c r="BS741" s="58" t="str">
        <f>IF(OR(BS332&lt;&gt;"*",BS389&lt;&gt;"*",BS442&lt;&gt;"*"),"Yes (" &amp; JoinAll(", ", MIDForgiving(BS332,6,LEN(BS332)-6), MIDForgiving(BS389,6,LEN(BS389)-6), MIDForgiving(BS442,6,LEN(BS442)-6))&amp;")","*")</f>
        <v>*</v>
      </c>
      <c r="BT741" s="58" t="str">
        <f>IF(OR(BT332&lt;&gt;"*",BT389&lt;&gt;"*",BT442&lt;&gt;"*"),"Yes (" &amp; JoinAll(", ", MIDForgiving(BT332,6,LEN(BT332)-6), MIDForgiving(BT389,6,LEN(BT389)-6), MIDForgiving(BT442,6,LEN(BT442)-6))&amp;")","*")</f>
        <v>*</v>
      </c>
      <c r="BU741" s="58" t="str">
        <f>IF(OR(BU332&lt;&gt;"*",BU389&lt;&gt;"*",BU442&lt;&gt;"*"),"Yes (" &amp; JoinAll(", ", MIDForgiving(BU332,6,LEN(BU332)-6), MIDForgiving(BU389,6,LEN(BU389)-6), MIDForgiving(BU442,6,LEN(BU442)-6))&amp;")","*")</f>
        <v>*</v>
      </c>
      <c r="BV741" s="58" t="str">
        <f>IF(OR(BV332&lt;&gt;"*",BV389&lt;&gt;"*",BV442&lt;&gt;"*"),"Yes (" &amp; JoinAll(", ", MIDForgiving(BV332,6,LEN(BV332)-6), MIDForgiving(BV389,6,LEN(BV389)-6), MIDForgiving(BV442,6,LEN(BV442)-6))&amp;")","*")</f>
        <v>*</v>
      </c>
      <c r="BW741" s="58" t="str">
        <f>IF(OR(BW332&lt;&gt;"*",BW389&lt;&gt;"*",BW442&lt;&gt;"*"),"Yes (" &amp; JoinAll(", ", MIDForgiving(BW332,6,LEN(BW332)-6), MIDForgiving(BW389,6,LEN(BW389)-6), MIDForgiving(BW442,6,LEN(BW442)-6))&amp;")","*")</f>
        <v>*</v>
      </c>
      <c r="BX741" s="58" t="str">
        <f>IF(OR(BX332&lt;&gt;"*",BX389&lt;&gt;"*",BX442&lt;&gt;"*"),"Yes (" &amp; JoinAll(", ", MIDForgiving(BX332,6,LEN(BX332)-6), MIDForgiving(BX389,6,LEN(BX389)-6), MIDForgiving(BX442,6,LEN(BX442)-6))&amp;")","*")</f>
        <v>*</v>
      </c>
      <c r="BY741" s="58" t="str">
        <f>IF(OR(BY332&lt;&gt;"*",BY389&lt;&gt;"*",BY442&lt;&gt;"*"),"Yes (" &amp; JoinAll(", ", MIDForgiving(BY332,6,LEN(BY332)-6), MIDForgiving(BY389,6,LEN(BY389)-6), MIDForgiving(BY442,6,LEN(BY442)-6))&amp;")","*")</f>
        <v>*</v>
      </c>
      <c r="BZ741" s="58" t="str">
        <f>IF(OR(BZ332&lt;&gt;"*",BZ389&lt;&gt;"*",BZ442&lt;&gt;"*"),"Yes (" &amp; JoinAll(", ", MIDForgiving(BZ332,6,LEN(BZ332)-6), MIDForgiving(BZ389,6,LEN(BZ389)-6), MIDForgiving(BZ442,6,LEN(BZ442)-6))&amp;")","*")</f>
        <v>*</v>
      </c>
      <c r="CA741" s="58" t="str">
        <f>IF(OR(CA332&lt;&gt;"*",CA389&lt;&gt;"*",CA442&lt;&gt;"*"),"Yes (" &amp; JoinAll(", ", MIDForgiving(CA332,6,LEN(CA332)-6), MIDForgiving(CA389,6,LEN(CA389)-6), MIDForgiving(CA442,6,LEN(CA442)-6))&amp;")","*")</f>
        <v>*</v>
      </c>
      <c r="CB741" s="58" t="str">
        <f>IF(OR(CB332&lt;&gt;"*",CB389&lt;&gt;"*",CB442&lt;&gt;"*"),"Yes (" &amp; JoinAll(", ", MIDForgiving(CB332,6,LEN(CB332)-6), MIDForgiving(CB389,6,LEN(CB389)-6), MIDForgiving(CB442,6,LEN(CB442)-6))&amp;")","*")</f>
        <v>*</v>
      </c>
      <c r="CC741" s="58" t="str">
        <f>IF(OR(CC332&lt;&gt;"*",CC389&lt;&gt;"*",CC442&lt;&gt;"*"),"Yes (" &amp; JoinAll(", ", MIDForgiving(CC332,6,LEN(CC332)-6), MIDForgiving(CC389,6,LEN(CC389)-6), MIDForgiving(CC442,6,LEN(CC442)-6))&amp;")","*")</f>
        <v>*</v>
      </c>
      <c r="CD741" s="58" t="str">
        <f>IF(OR(CD332&lt;&gt;"*",CD389&lt;&gt;"*",CD442&lt;&gt;"*"),"Yes (" &amp; JoinAll(", ", MIDForgiving(CD332,6,LEN(CD332)-6), MIDForgiving(CD389,6,LEN(CD389)-6), MIDForgiving(CD442,6,LEN(CD442)-6))&amp;")","*")</f>
        <v>*</v>
      </c>
      <c r="CE741" s="58" t="str">
        <f>IF(OR(CE332&lt;&gt;"*",CE389&lt;&gt;"*",CE442&lt;&gt;"*"),"Yes (" &amp; JoinAll(", ", MIDForgiving(CE332,6,LEN(CE332)-6), MIDForgiving(CE389,6,LEN(CE389)-6), MIDForgiving(CE442,6,LEN(CE442)-6))&amp;")","*")</f>
        <v>*</v>
      </c>
      <c r="CF741" s="58" t="str">
        <f>IF(OR(CF332&lt;&gt;"*",CF389&lt;&gt;"*",CF442&lt;&gt;"*"),"Yes (" &amp; JoinAll(", ", MIDForgiving(CF332,6,LEN(CF332)-6), MIDForgiving(CF389,6,LEN(CF389)-6), MIDForgiving(CF442,6,LEN(CF442)-6))&amp;")","*")</f>
        <v>*</v>
      </c>
      <c r="CG741" s="58" t="str">
        <f>IF(OR(CG332&lt;&gt;"*",CG389&lt;&gt;"*",CG442&lt;&gt;"*"),"Yes (" &amp; JoinAll(", ", MIDForgiving(CG332,6,LEN(CG332)-6), MIDForgiving(CG389,6,LEN(CG389)-6), MIDForgiving(CG442,6,LEN(CG442)-6))&amp;")","*")</f>
        <v>*</v>
      </c>
      <c r="CH741" s="58" t="str">
        <f>IF(OR(CH332&lt;&gt;"*",CH389&lt;&gt;"*",CH442&lt;&gt;"*"),"Yes (" &amp; JoinAll(", ", MIDForgiving(CH332,6,LEN(CH332)-6), MIDForgiving(CH389,6,LEN(CH389)-6), MIDForgiving(CH442,6,LEN(CH442)-6))&amp;")","*")</f>
        <v>*</v>
      </c>
      <c r="CI741" s="58" t="str">
        <f>IF(OR(CI332&lt;&gt;"*",CI389&lt;&gt;"*",CI442&lt;&gt;"*"),"Yes (" &amp; JoinAll(", ", MIDForgiving(CI332,6,LEN(CI332)-6), MIDForgiving(CI389,6,LEN(CI389)-6), MIDForgiving(CI442,6,LEN(CI442)-6))&amp;")","*")</f>
        <v>*</v>
      </c>
      <c r="CJ741" s="58" t="str">
        <f>IF(OR(CJ332&lt;&gt;"*",CJ389&lt;&gt;"*",CJ442&lt;&gt;"*"),"Yes (" &amp; JoinAll(", ", MIDForgiving(CJ332,6,LEN(CJ332)-6), MIDForgiving(CJ389,6,LEN(CJ389)-6), MIDForgiving(CJ442,6,LEN(CJ442)-6))&amp;")","*")</f>
        <v>*</v>
      </c>
      <c r="CK741" s="58" t="str">
        <f>IF(OR(CK332&lt;&gt;"*",CK389&lt;&gt;"*",CK442&lt;&gt;"*"),"Yes (" &amp; JoinAll(", ", MIDForgiving(CK332,6,LEN(CK332)-6), MIDForgiving(CK389,6,LEN(CK389)-6), MIDForgiving(CK442,6,LEN(CK442)-6))&amp;")","*")</f>
        <v>*</v>
      </c>
      <c r="CL741" s="58" t="str">
        <f>IF(OR(CL332&lt;&gt;"*",CL389&lt;&gt;"*",CL442&lt;&gt;"*"),"Yes (" &amp; JoinAll(", ", MIDForgiving(CL332,6,LEN(CL332)-6), MIDForgiving(CL389,6,LEN(CL389)-6), MIDForgiving(CL442,6,LEN(CL442)-6))&amp;")","*")</f>
        <v>*</v>
      </c>
      <c r="CM741" s="58" t="str">
        <f>IF(OR(CM332&lt;&gt;"*",CM389&lt;&gt;"*",CM442&lt;&gt;"*"),"Yes (" &amp; JoinAll(", ", MIDForgiving(CM332,6,LEN(CM332)-6), MIDForgiving(CM389,6,LEN(CM389)-6), MIDForgiving(CM442,6,LEN(CM442)-6))&amp;")","*")</f>
        <v>*</v>
      </c>
      <c r="CN741" s="58" t="str">
        <f>IF(OR(CN332&lt;&gt;"*",CN389&lt;&gt;"*",CN442&lt;&gt;"*"),"Yes (" &amp; JoinAll(", ", MIDForgiving(CN332,6,LEN(CN332)-6), MIDForgiving(CN389,6,LEN(CN389)-6), MIDForgiving(CN442,6,LEN(CN442)-6))&amp;")","*")</f>
        <v>*</v>
      </c>
      <c r="CO741" s="58" t="str">
        <f>IF(OR(CO332&lt;&gt;"*",CO389&lt;&gt;"*",CO442&lt;&gt;"*"),"Yes (" &amp; JoinAll(", ", MIDForgiving(CO332,6,LEN(CO332)-6), MIDForgiving(CO389,6,LEN(CO389)-6), MIDForgiving(CO442,6,LEN(CO442)-6))&amp;")","*")</f>
        <v>*</v>
      </c>
      <c r="CP741" s="58" t="str">
        <f>IF(OR(CP332&lt;&gt;"*",CP389&lt;&gt;"*",CP442&lt;&gt;"*"),"Yes (" &amp; JoinAll(", ", MIDForgiving(CP332,6,LEN(CP332)-6), MIDForgiving(CP389,6,LEN(CP389)-6), MIDForgiving(CP442,6,LEN(CP442)-6))&amp;")","*")</f>
        <v>*</v>
      </c>
      <c r="CQ741" s="58" t="str">
        <f>IF(OR(CQ332&lt;&gt;"*",CQ389&lt;&gt;"*",CQ442&lt;&gt;"*"),"Yes (" &amp; JoinAll(", ", MIDForgiving(CQ332,6,LEN(CQ332)-6), MIDForgiving(CQ389,6,LEN(CQ389)-6), MIDForgiving(CQ442,6,LEN(CQ442)-6))&amp;")","*")</f>
        <v>*</v>
      </c>
      <c r="CR741" s="58" t="str">
        <f>IF(OR(CR332&lt;&gt;"*",CR389&lt;&gt;"*",CR442&lt;&gt;"*"),"Yes (" &amp; JoinAll(", ", MIDForgiving(CR332,6,LEN(CR332)-6), MIDForgiving(CR389,6,LEN(CR389)-6), MIDForgiving(CR442,6,LEN(CR442)-6))&amp;")","*")</f>
        <v>*</v>
      </c>
      <c r="CS741" s="58" t="str">
        <f>IF(OR(CS332&lt;&gt;"*",CS389&lt;&gt;"*",CS442&lt;&gt;"*"),"Yes (" &amp; JoinAll(", ", MIDForgiving(CS332,6,LEN(CS332)-6), MIDForgiving(CS389,6,LEN(CS389)-6), MIDForgiving(CS442,6,LEN(CS442)-6))&amp;")","*")</f>
        <v>*</v>
      </c>
      <c r="CT741" s="58" t="str">
        <f>IF(OR(CT332&lt;&gt;"*",CT389&lt;&gt;"*",CT442&lt;&gt;"*"),"Yes (" &amp; JoinAll(", ", MIDForgiving(CT332,6,LEN(CT332)-6), MIDForgiving(CT389,6,LEN(CT389)-6), MIDForgiving(CT442,6,LEN(CT442)-6))&amp;")","*")</f>
        <v>*</v>
      </c>
      <c r="CU741" s="58" t="str">
        <f>IF(OR(CU332&lt;&gt;"*",CU389&lt;&gt;"*",CU442&lt;&gt;"*"),"Yes (" &amp; JoinAll(", ", MIDForgiving(CU332,6,LEN(CU332)-6), MIDForgiving(CU389,6,LEN(CU389)-6), MIDForgiving(CU442,6,LEN(CU442)-6))&amp;")","*")</f>
        <v>*</v>
      </c>
      <c r="CV741" s="58" t="str">
        <f>IF(OR(CV332&lt;&gt;"*",CV389&lt;&gt;"*",CV442&lt;&gt;"*"),"Yes (" &amp; JoinAll(", ", MIDForgiving(CV332,6,LEN(CV332)-6), MIDForgiving(CV389,6,LEN(CV389)-6), MIDForgiving(CV442,6,LEN(CV442)-6))&amp;")","*")</f>
        <v>*</v>
      </c>
      <c r="CW741" s="58" t="str">
        <f>IF(OR(CW332&lt;&gt;"*",CW389&lt;&gt;"*",CW442&lt;&gt;"*"),"Yes (" &amp; JoinAll(", ", MIDForgiving(CW332,6,LEN(CW332)-6), MIDForgiving(CW389,6,LEN(CW389)-6), MIDForgiving(CW442,6,LEN(CW442)-6))&amp;")","*")</f>
        <v>*</v>
      </c>
      <c r="CX741" s="58" t="str">
        <f>IF(OR(CX332&lt;&gt;"*",CX389&lt;&gt;"*",CX442&lt;&gt;"*"),"Yes (" &amp; JoinAll(", ", MIDForgiving(CX332,6,LEN(CX332)-6), MIDForgiving(CX389,6,LEN(CX389)-6), MIDForgiving(CX442,6,LEN(CX442)-6))&amp;")","*")</f>
        <v>*</v>
      </c>
      <c r="CY741" s="58" t="str">
        <f>IF(OR(CY332&lt;&gt;"*",CY389&lt;&gt;"*",CY442&lt;&gt;"*"),"Yes (" &amp; JoinAll(", ", MIDForgiving(CY332,6,LEN(CY332)-6), MIDForgiving(CY389,6,LEN(CY389)-6), MIDForgiving(CY442,6,LEN(CY442)-6))&amp;")","*")</f>
        <v>*</v>
      </c>
      <c r="CZ741" s="58" t="str">
        <f>IF(OR(CZ332&lt;&gt;"*",CZ389&lt;&gt;"*",CZ442&lt;&gt;"*"),"Yes (" &amp; JoinAll(", ", MIDForgiving(CZ332,6,LEN(CZ332)-6), MIDForgiving(CZ389,6,LEN(CZ389)-6), MIDForgiving(CZ442,6,LEN(CZ442)-6))&amp;")","*")</f>
        <v>*</v>
      </c>
      <c r="DA741" s="58" t="str">
        <f>IF(OR(DA332&lt;&gt;"*",DA389&lt;&gt;"*",DA442&lt;&gt;"*"),"Yes (" &amp; JoinAll(", ", MIDForgiving(DA332,6,LEN(DA332)-6), MIDForgiving(DA389,6,LEN(DA389)-6), MIDForgiving(DA442,6,LEN(DA442)-6))&amp;")","*")</f>
        <v>*</v>
      </c>
      <c r="DB741" s="58" t="str">
        <f>IF(OR(DB332&lt;&gt;"*",DB389&lt;&gt;"*",DB442&lt;&gt;"*"),"Yes (" &amp; JoinAll(", ", MIDForgiving(DB332,6,LEN(DB332)-6), MIDForgiving(DB389,6,LEN(DB389)-6), MIDForgiving(DB442,6,LEN(DB442)-6))&amp;")","*")</f>
        <v>*</v>
      </c>
      <c r="DC741" s="58" t="str">
        <f>IF(OR(DC332&lt;&gt;"*",DC389&lt;&gt;"*",DC442&lt;&gt;"*"),"Yes (" &amp; JoinAll(", ", MIDForgiving(DC332,6,LEN(DC332)-6), MIDForgiving(DC389,6,LEN(DC389)-6), MIDForgiving(DC442,6,LEN(DC442)-6))&amp;")","*")</f>
        <v>*</v>
      </c>
      <c r="DD741" s="58" t="str">
        <f>IF(OR(DD332&lt;&gt;"*",DD389&lt;&gt;"*",DD442&lt;&gt;"*"),"Yes (" &amp; JoinAll(", ", MIDForgiving(DD332,6,LEN(DD332)-6), MIDForgiving(DD389,6,LEN(DD389)-6), MIDForgiving(DD442,6,LEN(DD442)-6))&amp;")","*")</f>
        <v>*</v>
      </c>
      <c r="DE741" s="58" t="str">
        <f>IF(OR(DE332&lt;&gt;"*",DE389&lt;&gt;"*",DE442&lt;&gt;"*"),"Yes (" &amp; JoinAll(", ", MIDForgiving(DE332,6,LEN(DE332)-6), MIDForgiving(DE389,6,LEN(DE389)-6), MIDForgiving(DE442,6,LEN(DE442)-6))&amp;")","*")</f>
        <v>*</v>
      </c>
      <c r="DF741" s="58" t="str">
        <f>IF(OR(DF332&lt;&gt;"*",DF389&lt;&gt;"*",DF442&lt;&gt;"*"),"Yes (" &amp; JoinAll(", ", MIDForgiving(DF332,6,LEN(DF332)-6), MIDForgiving(DF389,6,LEN(DF389)-6), MIDForgiving(DF442,6,LEN(DF442)-6))&amp;")","*")</f>
        <v>*</v>
      </c>
      <c r="DG741" s="58" t="str">
        <f>IF(OR(DG332&lt;&gt;"*",DG389&lt;&gt;"*",DG442&lt;&gt;"*"),"Yes (" &amp; JoinAll(", ", MIDForgiving(DG332,6,LEN(DG332)-6), MIDForgiving(DG389,6,LEN(DG389)-6), MIDForgiving(DG442,6,LEN(DG442)-6))&amp;")","*")</f>
        <v>*</v>
      </c>
      <c r="DH741" s="58" t="str">
        <f>IF(OR(DH332&lt;&gt;"*",DH389&lt;&gt;"*",DH442&lt;&gt;"*"),"Yes (" &amp; JoinAll(", ", MIDForgiving(DH332,6,LEN(DH332)-6), MIDForgiving(DH389,6,LEN(DH389)-6), MIDForgiving(DH442,6,LEN(DH442)-6))&amp;")","*")</f>
        <v>*</v>
      </c>
      <c r="DI741" s="58" t="str">
        <f>IF(OR(DI332&lt;&gt;"*",DI389&lt;&gt;"*",DI442&lt;&gt;"*"),"Yes (" &amp; JoinAll(", ", MIDForgiving(DI332,6,LEN(DI332)-6), MIDForgiving(DI389,6,LEN(DI389)-6), MIDForgiving(DI442,6,LEN(DI442)-6))&amp;")","*")</f>
        <v>*</v>
      </c>
      <c r="DJ741" s="58" t="str">
        <f>IF(OR(DJ332&lt;&gt;"*",DJ389&lt;&gt;"*",DJ442&lt;&gt;"*"),"Yes (" &amp; JoinAll(", ", MIDForgiving(DJ332,6,LEN(DJ332)-6), MIDForgiving(DJ389,6,LEN(DJ389)-6), MIDForgiving(DJ442,6,LEN(DJ442)-6))&amp;")","*")</f>
        <v>*</v>
      </c>
      <c r="DK741" s="58" t="str">
        <f>IF(OR(DK332&lt;&gt;"*",DK389&lt;&gt;"*",DK442&lt;&gt;"*"),"Yes (" &amp; JoinAll(", ", MIDForgiving(DK332,6,LEN(DK332)-6), MIDForgiving(DK389,6,LEN(DK389)-6), MIDForgiving(DK442,6,LEN(DK442)-6))&amp;")","*")</f>
        <v>*</v>
      </c>
      <c r="DL741" s="58" t="str">
        <f>IF(OR(DL332&lt;&gt;"*",DL389&lt;&gt;"*",DL442&lt;&gt;"*"),"Yes (" &amp; JoinAll(", ", MIDForgiving(DL332,6,LEN(DL332)-6), MIDForgiving(DL389,6,LEN(DL389)-6), MIDForgiving(DL442,6,LEN(DL442)-6))&amp;")","*")</f>
        <v>*</v>
      </c>
      <c r="DM741" s="58" t="str">
        <f>IF(OR(DM332&lt;&gt;"*",DM389&lt;&gt;"*",DM442&lt;&gt;"*"),"Yes (" &amp; JoinAll(", ", MIDForgiving(DM332,6,LEN(DM332)-6), MIDForgiving(DM389,6,LEN(DM389)-6), MIDForgiving(DM442,6,LEN(DM442)-6))&amp;")","*")</f>
        <v>*</v>
      </c>
      <c r="DN741" s="58" t="str">
        <f>IF(OR(DN332&lt;&gt;"*",DN389&lt;&gt;"*",DN442&lt;&gt;"*"),"Yes (" &amp; JoinAll(", ", MIDForgiving(DN332,6,LEN(DN332)-6), MIDForgiving(DN389,6,LEN(DN389)-6), MIDForgiving(DN442,6,LEN(DN442)-6))&amp;")","*")</f>
        <v>*</v>
      </c>
      <c r="DO741" s="58" t="str">
        <f>IF(OR(DO332&lt;&gt;"*",DO389&lt;&gt;"*",DO442&lt;&gt;"*"),"Yes (" &amp; JoinAll(", ", MIDForgiving(DO332,6,LEN(DO332)-6), MIDForgiving(DO389,6,LEN(DO389)-6), MIDForgiving(DO442,6,LEN(DO442)-6))&amp;")","*")</f>
        <v>*</v>
      </c>
      <c r="DP741" s="58" t="str">
        <f>IF(OR(DP332&lt;&gt;"*",DP389&lt;&gt;"*",DP442&lt;&gt;"*"),"Yes (" &amp; JoinAll(", ", MIDForgiving(DP332,6,LEN(DP332)-6), MIDForgiving(DP389,6,LEN(DP389)-6), MIDForgiving(DP442,6,LEN(DP442)-6))&amp;")","*")</f>
        <v>*</v>
      </c>
      <c r="DQ741" s="58" t="str">
        <f>IF(OR(DQ332&lt;&gt;"*",DQ389&lt;&gt;"*",DQ442&lt;&gt;"*"),"Yes (" &amp; JoinAll(", ", MIDForgiving(DQ332,6,LEN(DQ332)-6), MIDForgiving(DQ389,6,LEN(DQ389)-6), MIDForgiving(DQ442,6,LEN(DQ442)-6))&amp;")","*")</f>
        <v>*</v>
      </c>
      <c r="DR741" s="58" t="str">
        <f>IF(OR(DR332&lt;&gt;"*",DR389&lt;&gt;"*",DR442&lt;&gt;"*"),"Yes (" &amp; JoinAll(", ", MIDForgiving(DR332,6,LEN(DR332)-6), MIDForgiving(DR389,6,LEN(DR389)-6), MIDForgiving(DR442,6,LEN(DR442)-6))&amp;")","*")</f>
        <v>*</v>
      </c>
      <c r="DS741" s="58" t="str">
        <f>IF(OR(DS332&lt;&gt;"*",DS389&lt;&gt;"*",DS442&lt;&gt;"*"),"Yes (" &amp; JoinAll(", ", MIDForgiving(DS332,6,LEN(DS332)-6), MIDForgiving(DS389,6,LEN(DS389)-6), MIDForgiving(DS442,6,LEN(DS442)-6))&amp;")","*")</f>
        <v>*</v>
      </c>
      <c r="DT741" s="58" t="str">
        <f>IF(OR(DT332&lt;&gt;"*",DT389&lt;&gt;"*",DT442&lt;&gt;"*"),"Yes (" &amp; JoinAll(", ", MIDForgiving(DT332,6,LEN(DT332)-6), MIDForgiving(DT389,6,LEN(DT389)-6), MIDForgiving(DT442,6,LEN(DT442)-6))&amp;")","*")</f>
        <v>*</v>
      </c>
      <c r="DU741" s="58" t="str">
        <f>IF(OR(DU332&lt;&gt;"*",DU389&lt;&gt;"*",DU442&lt;&gt;"*"),"Yes (" &amp; JoinAll(", ", MIDForgiving(DU332,6,LEN(DU332)-6), MIDForgiving(DU389,6,LEN(DU389)-6), MIDForgiving(DU442,6,LEN(DU442)-6))&amp;")","*")</f>
        <v>*</v>
      </c>
      <c r="DV741" s="58" t="str">
        <f>IF(OR(DV332&lt;&gt;"*",DV389&lt;&gt;"*",DV442&lt;&gt;"*"),"Yes (" &amp; JoinAll(", ", MIDForgiving(DV332,6,LEN(DV332)-6), MIDForgiving(DV389,6,LEN(DV389)-6), MIDForgiving(DV442,6,LEN(DV442)-6))&amp;")","*")</f>
        <v>*</v>
      </c>
      <c r="DW741" s="58" t="str">
        <f>IF(OR(DW332&lt;&gt;"*",DW389&lt;&gt;"*",DW442&lt;&gt;"*"),"Yes (" &amp; JoinAll(", ", MIDForgiving(DW332,6,LEN(DW332)-6), MIDForgiving(DW389,6,LEN(DW389)-6), MIDForgiving(DW442,6,LEN(DW442)-6))&amp;")","*")</f>
        <v>*</v>
      </c>
      <c r="DX741" s="58" t="str">
        <f>IF(OR(DX332&lt;&gt;"*",DX389&lt;&gt;"*",DX442&lt;&gt;"*"),"Yes (" &amp; JoinAll(", ", MIDForgiving(DX332,6,LEN(DX332)-6), MIDForgiving(DX389,6,LEN(DX389)-6), MIDForgiving(DX442,6,LEN(DX442)-6))&amp;")","*")</f>
        <v>*</v>
      </c>
      <c r="DY741" s="58" t="str">
        <f>IF(OR(DY332&lt;&gt;"*",DY389&lt;&gt;"*",DY442&lt;&gt;"*"),"Yes (" &amp; JoinAll(", ", MIDForgiving(DY332,6,LEN(DY332)-6), MIDForgiving(DY389,6,LEN(DY389)-6), MIDForgiving(DY442,6,LEN(DY442)-6))&amp;")","*")</f>
        <v>*</v>
      </c>
      <c r="DZ741" s="58" t="str">
        <f>IF(OR(DZ332&lt;&gt;"*",DZ389&lt;&gt;"*",DZ442&lt;&gt;"*"),"Yes (" &amp; JoinAll(", ", MIDForgiving(DZ332,6,LEN(DZ332)-6), MIDForgiving(DZ389,6,LEN(DZ389)-6), MIDForgiving(DZ442,6,LEN(DZ442)-6))&amp;")","*")</f>
        <v>*</v>
      </c>
      <c r="EA741" s="58" t="str">
        <f>IF(OR(EA332&lt;&gt;"*",EA389&lt;&gt;"*",EA442&lt;&gt;"*"),"Yes (" &amp; JoinAll(", ", MIDForgiving(EA332,6,LEN(EA332)-6), MIDForgiving(EA389,6,LEN(EA389)-6), MIDForgiving(EA442,6,LEN(EA442)-6))&amp;")","*")</f>
        <v>*</v>
      </c>
      <c r="EB741" s="58" t="str">
        <f>IF(OR(EB332&lt;&gt;"*",EB389&lt;&gt;"*",EB442&lt;&gt;"*"),"Yes (" &amp; JoinAll(", ", MIDForgiving(EB332,6,LEN(EB332)-6), MIDForgiving(EB389,6,LEN(EB389)-6), MIDForgiving(EB442,6,LEN(EB442)-6))&amp;")","*")</f>
        <v>*</v>
      </c>
      <c r="EC741" s="58" t="str">
        <f>IF(OR(EC332&lt;&gt;"*",EC389&lt;&gt;"*",EC442&lt;&gt;"*"),"Yes (" &amp; JoinAll(", ", MIDForgiving(EC332,6,LEN(EC332)-6), MIDForgiving(EC389,6,LEN(EC389)-6), MIDForgiving(EC442,6,LEN(EC442)-6))&amp;")","*")</f>
        <v>*</v>
      </c>
      <c r="ED741" s="58" t="str">
        <f>IF(OR(ED332&lt;&gt;"*",ED389&lt;&gt;"*",ED442&lt;&gt;"*"),"Yes (" &amp; JoinAll(", ", MIDForgiving(ED332,6,LEN(ED332)-6), MIDForgiving(ED389,6,LEN(ED389)-6), MIDForgiving(ED442,6,LEN(ED442)-6))&amp;")","*")</f>
        <v>*</v>
      </c>
      <c r="EE741" s="58" t="str">
        <f>IF(OR(EE332&lt;&gt;"*",EE389&lt;&gt;"*",EE442&lt;&gt;"*"),"Yes (" &amp; JoinAll(", ", MIDForgiving(EE332,6,LEN(EE332)-6), MIDForgiving(EE389,6,LEN(EE389)-6), MIDForgiving(EE442,6,LEN(EE442)-6))&amp;")","*")</f>
        <v>*</v>
      </c>
      <c r="EF741" s="58" t="str">
        <f>IF(OR(EF332&lt;&gt;"*",EF389&lt;&gt;"*",EF442&lt;&gt;"*"),"Yes (" &amp; JoinAll(", ", MIDForgiving(EF332,6,LEN(EF332)-6), MIDForgiving(EF389,6,LEN(EF389)-6), MIDForgiving(EF442,6,LEN(EF442)-6))&amp;")","*")</f>
        <v>*</v>
      </c>
      <c r="EG741" s="58" t="str">
        <f>IF(OR(EG332&lt;&gt;"*",EG389&lt;&gt;"*",EG442&lt;&gt;"*"),"Yes (" &amp; JoinAll(", ", MIDForgiving(EG332,6,LEN(EG332)-6), MIDForgiving(EG389,6,LEN(EG389)-6), MIDForgiving(EG442,6,LEN(EG442)-6))&amp;")","*")</f>
        <v>*</v>
      </c>
      <c r="EH741" s="58" t="str">
        <f>IF(OR(EH332&lt;&gt;"*",EH389&lt;&gt;"*",EH442&lt;&gt;"*"),"Yes (" &amp; JoinAll(", ", MIDForgiving(EH332,6,LEN(EH332)-6), MIDForgiving(EH389,6,LEN(EH389)-6), MIDForgiving(EH442,6,LEN(EH442)-6))&amp;")","*")</f>
        <v>*</v>
      </c>
      <c r="EI741" s="58" t="str">
        <f>IF(OR(EI332&lt;&gt;"*",EI389&lt;&gt;"*",EI442&lt;&gt;"*"),"Yes (" &amp; JoinAll(", ", MIDForgiving(EI332,6,LEN(EI332)-6), MIDForgiving(EI389,6,LEN(EI389)-6), MIDForgiving(EI442,6,LEN(EI442)-6))&amp;")","*")</f>
        <v>*</v>
      </c>
      <c r="EJ741" s="58" t="str">
        <f>IF(OR(EJ332&lt;&gt;"*",EJ389&lt;&gt;"*",EJ442&lt;&gt;"*"),"Yes (" &amp; JoinAll(", ", MIDForgiving(EJ332,6,LEN(EJ332)-6), MIDForgiving(EJ389,6,LEN(EJ389)-6), MIDForgiving(EJ442,6,LEN(EJ442)-6))&amp;")","*")</f>
        <v>*</v>
      </c>
      <c r="EK741" s="58" t="str">
        <f>IF(OR(EK332&lt;&gt;"*",EK389&lt;&gt;"*",EK442&lt;&gt;"*"),"Yes (" &amp; JoinAll(", ", MIDForgiving(EK332,6,LEN(EK332)-6), MIDForgiving(EK389,6,LEN(EK389)-6), MIDForgiving(EK442,6,LEN(EK442)-6))&amp;")","*")</f>
        <v>*</v>
      </c>
      <c r="EL741" s="109"/>
      <c r="EM741" s="109"/>
    </row>
    <row r="742" spans="1:143" s="58" customFormat="1" ht="12.75" customHeight="1" x14ac:dyDescent="0.25">
      <c r="A742" s="5"/>
      <c r="B742" s="96"/>
      <c r="C742" s="96"/>
      <c r="D742" s="96"/>
      <c r="E742" s="96"/>
      <c r="F742" s="96" t="s">
        <v>3538</v>
      </c>
      <c r="G742" s="4" t="s">
        <v>380</v>
      </c>
      <c r="H742" s="18" t="s">
        <v>5</v>
      </c>
      <c r="I742" s="18"/>
      <c r="J742" s="58" t="str">
        <f>IF(OR(J333&lt;&gt;"*",J390&lt;&gt;"*",J443&lt;&gt;"*"),"Yes (" &amp; JoinAll(", ", MIDForgiving(J333,6,LEN(J333)-6), MIDForgiving(J390,6,LEN(J390)-6), MIDForgiving(J443,6,LEN(J443)-6))&amp;")","*")</f>
        <v>*</v>
      </c>
      <c r="K742" s="58" t="str">
        <f>IF(OR(K333&lt;&gt;"*",K390&lt;&gt;"*",K443&lt;&gt;"*"),"Yes (" &amp; JoinAll(", ", MIDForgiving(K333,6,LEN(K333)-6), MIDForgiving(K390,6,LEN(K390)-6), MIDForgiving(K443,6,LEN(K443)-6))&amp;")","*")</f>
        <v>*</v>
      </c>
      <c r="L742" s="58" t="str">
        <f>IF(OR(L333&lt;&gt;"*",L390&lt;&gt;"*",L443&lt;&gt;"*"),"Yes (" &amp; JoinAll(", ", MIDForgiving(L333,6,LEN(L333)-6), MIDForgiving(L390,6,LEN(L390)-6), MIDForgiving(L443,6,LEN(L443)-6))&amp;")","*")</f>
        <v>*</v>
      </c>
      <c r="M742" s="58" t="str">
        <f>IF(OR(M333&lt;&gt;"*",M390&lt;&gt;"*",M443&lt;&gt;"*"),"Yes (" &amp; JoinAll(", ", MIDForgiving(M333,6,LEN(M333)-6), MIDForgiving(M390,6,LEN(M390)-6), MIDForgiving(M443,6,LEN(M443)-6))&amp;")","*")</f>
        <v>*</v>
      </c>
      <c r="N742" s="58" t="str">
        <f>IF(OR(N333&lt;&gt;"*",N390&lt;&gt;"*",N443&lt;&gt;"*"),"Yes (" &amp; JoinAll(", ", MIDForgiving(N333,6,LEN(N333)-6), MIDForgiving(N390,6,LEN(N390)-6), MIDForgiving(N443,6,LEN(N443)-6))&amp;")","*")</f>
        <v>*</v>
      </c>
      <c r="O742" s="58" t="str">
        <f>IF(OR(O333&lt;&gt;"*",O390&lt;&gt;"*",O443&lt;&gt;"*"),"Yes (" &amp; JoinAll(", ", MIDForgiving(O333,6,LEN(O333)-6), MIDForgiving(O390,6,LEN(O390)-6), MIDForgiving(O443,6,LEN(O443)-6))&amp;")","*")</f>
        <v>*</v>
      </c>
      <c r="P742" s="58" t="str">
        <f>IF(OR(P333&lt;&gt;"*",P390&lt;&gt;"*",P443&lt;&gt;"*"),"Yes (" &amp; JoinAll(", ", MIDForgiving(P333,6,LEN(P333)-6), MIDForgiving(P390,6,LEN(P390)-6), MIDForgiving(P443,6,LEN(P443)-6))&amp;")","*")</f>
        <v>*</v>
      </c>
      <c r="Q742" s="58" t="str">
        <f>IF(OR(Q333&lt;&gt;"*",Q390&lt;&gt;"*",Q443&lt;&gt;"*"),"Yes (" &amp; JoinAll(", ", MIDForgiving(Q333,6,LEN(Q333)-6), MIDForgiving(Q390,6,LEN(Q390)-6), MIDForgiving(Q443,6,LEN(Q443)-6))&amp;")","*")</f>
        <v>*</v>
      </c>
      <c r="R742" s="58" t="str">
        <f>IF(OR(R333&lt;&gt;"*",R390&lt;&gt;"*",R443&lt;&gt;"*"),"Yes (" &amp; JoinAll(", ", MIDForgiving(R333,6,LEN(R333)-6), MIDForgiving(R390,6,LEN(R390)-6), MIDForgiving(R443,6,LEN(R443)-6))&amp;")","*")</f>
        <v>*</v>
      </c>
      <c r="S742" s="58" t="str">
        <f>IF(OR(S333&lt;&gt;"*",S390&lt;&gt;"*",S443&lt;&gt;"*"),"Yes (" &amp; JoinAll(", ", MIDForgiving(S333,6,LEN(S333)-6), MIDForgiving(S390,6,LEN(S390)-6), MIDForgiving(S443,6,LEN(S443)-6))&amp;")","*")</f>
        <v>*</v>
      </c>
      <c r="T742" s="58" t="str">
        <f>IF(OR(T333&lt;&gt;"*",T390&lt;&gt;"*",T443&lt;&gt;"*"),"Yes (" &amp; JoinAll(", ", MIDForgiving(T333,6,LEN(T333)-6), MIDForgiving(T390,6,LEN(T390)-6), MIDForgiving(T443,6,LEN(T443)-6))&amp;")","*")</f>
        <v>*</v>
      </c>
      <c r="U742" s="58" t="str">
        <f>IF(OR(U333&lt;&gt;"*",U390&lt;&gt;"*",U443&lt;&gt;"*"),"Yes (" &amp; JoinAll(", ", MIDForgiving(U333,6,LEN(U333)-6), MIDForgiving(U390,6,LEN(U390)-6), MIDForgiving(U443,6,LEN(U443)-6))&amp;")","*")</f>
        <v>*</v>
      </c>
      <c r="V742" s="58" t="str">
        <f>IF(OR(V333&lt;&gt;"*",V390&lt;&gt;"*",V443&lt;&gt;"*"),"Yes (" &amp; JoinAll(", ", MIDForgiving(V333,6,LEN(V333)-6), MIDForgiving(V390,6,LEN(V390)-6), MIDForgiving(V443,6,LEN(V443)-6))&amp;")","*")</f>
        <v>*</v>
      </c>
      <c r="W742" s="58" t="str">
        <f>IF(OR(W333&lt;&gt;"*",W390&lt;&gt;"*",W443&lt;&gt;"*"),"Yes (" &amp; JoinAll(", ", MIDForgiving(W333,6,LEN(W333)-6), MIDForgiving(W390,6,LEN(W390)-6), MIDForgiving(W443,6,LEN(W443)-6))&amp;")","*")</f>
        <v>*</v>
      </c>
      <c r="X742" s="58" t="str">
        <f>IF(OR(X333&lt;&gt;"*",X390&lt;&gt;"*",X443&lt;&gt;"*"),"Yes (" &amp; JoinAll(", ", MIDForgiving(X333,6,LEN(X333)-6), MIDForgiving(X390,6,LEN(X390)-6), MIDForgiving(X443,6,LEN(X443)-6))&amp;")","*")</f>
        <v>*</v>
      </c>
      <c r="Y742" s="58" t="str">
        <f>IF(OR(Y333&lt;&gt;"*",Y390&lt;&gt;"*",Y443&lt;&gt;"*"),"Yes (" &amp; JoinAll(", ", MIDForgiving(Y333,6,LEN(Y333)-6), MIDForgiving(Y390,6,LEN(Y390)-6), MIDForgiving(Y443,6,LEN(Y443)-6))&amp;")","*")</f>
        <v>*</v>
      </c>
      <c r="Z742" s="58" t="str">
        <f>IF(OR(Z333&lt;&gt;"*",Z390&lt;&gt;"*",Z443&lt;&gt;"*"),"Yes (" &amp; JoinAll(", ", MIDForgiving(Z333,6,LEN(Z333)-6), MIDForgiving(Z390,6,LEN(Z390)-6), MIDForgiving(Z443,6,LEN(Z443)-6))&amp;")","*")</f>
        <v>*</v>
      </c>
      <c r="AA742" s="58" t="str">
        <f>IF(OR(AA333&lt;&gt;"*",AA390&lt;&gt;"*",AA443&lt;&gt;"*"),"Yes (" &amp; JoinAll(", ", MIDForgiving(AA333,6,LEN(AA333)-6), MIDForgiving(AA390,6,LEN(AA390)-6), MIDForgiving(AA443,6,LEN(AA443)-6))&amp;")","*")</f>
        <v>*</v>
      </c>
      <c r="AB742" s="58" t="str">
        <f>IF(OR(AB333&lt;&gt;"*",AB390&lt;&gt;"*",AB443&lt;&gt;"*"),"Yes (" &amp; JoinAll(", ", MIDForgiving(AB333,6,LEN(AB333)-6), MIDForgiving(AB390,6,LEN(AB390)-6), MIDForgiving(AB443,6,LEN(AB443)-6))&amp;")","*")</f>
        <v>*</v>
      </c>
      <c r="AC742" s="58" t="str">
        <f>IF(OR(AC333&lt;&gt;"*",AC390&lt;&gt;"*",AC443&lt;&gt;"*"),"Yes (" &amp; JoinAll(", ", MIDForgiving(AC333,6,LEN(AC333)-6), MIDForgiving(AC390,6,LEN(AC390)-6), MIDForgiving(AC443,6,LEN(AC443)-6))&amp;")","*")</f>
        <v>*</v>
      </c>
      <c r="AD742" s="58" t="str">
        <f>IF(OR(AD333&lt;&gt;"*",AD390&lt;&gt;"*",AD443&lt;&gt;"*"),"Yes (" &amp; JoinAll(", ", MIDForgiving(AD333,6,LEN(AD333)-6), MIDForgiving(AD390,6,LEN(AD390)-6), MIDForgiving(AD443,6,LEN(AD443)-6))&amp;")","*")</f>
        <v>*</v>
      </c>
      <c r="AE742" s="58" t="str">
        <f>IF(OR(AE333&lt;&gt;"*",AE390&lt;&gt;"*",AE443&lt;&gt;"*"),"Yes (" &amp; JoinAll(", ", MIDForgiving(AE333,6,LEN(AE333)-6), MIDForgiving(AE390,6,LEN(AE390)-6), MIDForgiving(AE443,6,LEN(AE443)-6))&amp;")","*")</f>
        <v>*</v>
      </c>
      <c r="AF742" s="58" t="str">
        <f>IF(OR(AF333&lt;&gt;"*",AF390&lt;&gt;"*",AF443&lt;&gt;"*"),"Yes (" &amp; JoinAll(", ", MIDForgiving(AF333,6,LEN(AF333)-6), MIDForgiving(AF390,6,LEN(AF390)-6), MIDForgiving(AF443,6,LEN(AF443)-6))&amp;")","*")</f>
        <v>*</v>
      </c>
      <c r="AG742" s="58" t="str">
        <f>IF(OR(AG333&lt;&gt;"*",AG390&lt;&gt;"*",AG443&lt;&gt;"*"),"Yes (" &amp; JoinAll(", ", MIDForgiving(AG333,6,LEN(AG333)-6), MIDForgiving(AG390,6,LEN(AG390)-6), MIDForgiving(AG443,6,LEN(AG443)-6))&amp;")","*")</f>
        <v>*</v>
      </c>
      <c r="AH742" s="58" t="str">
        <f>IF(OR(AH333&lt;&gt;"*",AH390&lt;&gt;"*",AH443&lt;&gt;"*"),"Yes (" &amp; JoinAll(", ", MIDForgiving(AH333,6,LEN(AH333)-6), MIDForgiving(AH390,6,LEN(AH390)-6), MIDForgiving(AH443,6,LEN(AH443)-6))&amp;")","*")</f>
        <v>*</v>
      </c>
      <c r="AI742" s="58" t="str">
        <f>IF(OR(AI333&lt;&gt;"*",AI390&lt;&gt;"*",AI443&lt;&gt;"*"),"Yes (" &amp; JoinAll(", ", MIDForgiving(AI333,6,LEN(AI333)-6), MIDForgiving(AI390,6,LEN(AI390)-6), MIDForgiving(AI443,6,LEN(AI443)-6))&amp;")","*")</f>
        <v>*</v>
      </c>
      <c r="AJ742" s="58" t="str">
        <f>IF(OR(AJ333&lt;&gt;"*",AJ390&lt;&gt;"*",AJ443&lt;&gt;"*"),"Yes (" &amp; JoinAll(", ", MIDForgiving(AJ333,6,LEN(AJ333)-6), MIDForgiving(AJ390,6,LEN(AJ390)-6), MIDForgiving(AJ443,6,LEN(AJ443)-6))&amp;")","*")</f>
        <v>*</v>
      </c>
      <c r="AK742" s="58" t="str">
        <f>IF(OR(AK333&lt;&gt;"*",AK390&lt;&gt;"*",AK443&lt;&gt;"*"),"Yes (" &amp; JoinAll(", ", MIDForgiving(AK333,6,LEN(AK333)-6), MIDForgiving(AK390,6,LEN(AK390)-6), MIDForgiving(AK443,6,LEN(AK443)-6))&amp;")","*")</f>
        <v>*</v>
      </c>
      <c r="AL742" s="58" t="str">
        <f>IF(OR(AL333&lt;&gt;"*",AL390&lt;&gt;"*",AL443&lt;&gt;"*"),"Yes (" &amp; JoinAll(", ", MIDForgiving(AL333,6,LEN(AL333)-6), MIDForgiving(AL390,6,LEN(AL390)-6), MIDForgiving(AL443,6,LEN(AL443)-6))&amp;")","*")</f>
        <v>*</v>
      </c>
      <c r="AM742" s="58" t="str">
        <f>IF(OR(AM333&lt;&gt;"*",AM390&lt;&gt;"*",AM443&lt;&gt;"*"),"Yes (" &amp; JoinAll(", ", MIDForgiving(AM333,6,LEN(AM333)-6), MIDForgiving(AM390,6,LEN(AM390)-6), MIDForgiving(AM443,6,LEN(AM443)-6))&amp;")","*")</f>
        <v>*</v>
      </c>
      <c r="AN742" s="58" t="str">
        <f>IF(OR(AN333&lt;&gt;"*",AN390&lt;&gt;"*",AN443&lt;&gt;"*"),"Yes (" &amp; JoinAll(", ", MIDForgiving(AN333,6,LEN(AN333)-6), MIDForgiving(AN390,6,LEN(AN390)-6), MIDForgiving(AN443,6,LEN(AN443)-6))&amp;")","*")</f>
        <v>*</v>
      </c>
      <c r="AO742" s="58" t="str">
        <f>IF(OR(AO333&lt;&gt;"*",AO390&lt;&gt;"*",AO443&lt;&gt;"*"),"Yes (" &amp; JoinAll(", ", MIDForgiving(AO333,6,LEN(AO333)-6), MIDForgiving(AO390,6,LEN(AO390)-6), MIDForgiving(AO443,6,LEN(AO443)-6))&amp;")","*")</f>
        <v>*</v>
      </c>
      <c r="AP742" s="58" t="str">
        <f>IF(OR(AP333&lt;&gt;"*",AP390&lt;&gt;"*",AP443&lt;&gt;"*"),"Yes (" &amp; JoinAll(", ", MIDForgiving(AP333,6,LEN(AP333)-6), MIDForgiving(AP390,6,LEN(AP390)-6), MIDForgiving(AP443,6,LEN(AP443)-6))&amp;")","*")</f>
        <v>*</v>
      </c>
      <c r="AQ742" s="58" t="str">
        <f>IF(OR(AQ333&lt;&gt;"*",AQ390&lt;&gt;"*",AQ443&lt;&gt;"*"),"Yes (" &amp; JoinAll(", ", MIDForgiving(AQ333,6,LEN(AQ333)-6), MIDForgiving(AQ390,6,LEN(AQ390)-6), MIDForgiving(AQ443,6,LEN(AQ443)-6))&amp;")","*")</f>
        <v>*</v>
      </c>
      <c r="AR742" s="58" t="str">
        <f>IF(OR(AR333&lt;&gt;"*",AR390&lt;&gt;"*",AR443&lt;&gt;"*"),"Yes (" &amp; JoinAll(", ", MIDForgiving(AR333,6,LEN(AR333)-6), MIDForgiving(AR390,6,LEN(AR390)-6), MIDForgiving(AR443,6,LEN(AR443)-6))&amp;")","*")</f>
        <v>*</v>
      </c>
      <c r="AS742" s="58" t="str">
        <f>IF(OR(AS333&lt;&gt;"*",AS390&lt;&gt;"*",AS443&lt;&gt;"*"),"Yes (" &amp; JoinAll(", ", MIDForgiving(AS333,6,LEN(AS333)-6), MIDForgiving(AS390,6,LEN(AS390)-6), MIDForgiving(AS443,6,LEN(AS443)-6))&amp;")","*")</f>
        <v>*</v>
      </c>
      <c r="AT742" s="58" t="str">
        <f>IF(OR(AT333&lt;&gt;"*",AT390&lt;&gt;"*",AT443&lt;&gt;"*"),"Yes (" &amp; JoinAll(", ", MIDForgiving(AT333,6,LEN(AT333)-6), MIDForgiving(AT390,6,LEN(AT390)-6), MIDForgiving(AT443,6,LEN(AT443)-6))&amp;")","*")</f>
        <v>*</v>
      </c>
      <c r="AU742" s="58" t="str">
        <f>IF(OR(AU333&lt;&gt;"*",AU390&lt;&gt;"*",AU443&lt;&gt;"*"),"Yes (" &amp; JoinAll(", ", MIDForgiving(AU333,6,LEN(AU333)-6), MIDForgiving(AU390,6,LEN(AU390)-6), MIDForgiving(AU443,6,LEN(AU443)-6))&amp;")","*")</f>
        <v>*</v>
      </c>
      <c r="AV742" s="58" t="str">
        <f>IF(OR(AV333&lt;&gt;"*",AV390&lt;&gt;"*",AV443&lt;&gt;"*"),"Yes (" &amp; JoinAll(", ", MIDForgiving(AV333,6,LEN(AV333)-6), MIDForgiving(AV390,6,LEN(AV390)-6), MIDForgiving(AV443,6,LEN(AV443)-6))&amp;")","*")</f>
        <v>*</v>
      </c>
      <c r="AW742" s="58" t="str">
        <f>IF(OR(AW333&lt;&gt;"*",AW390&lt;&gt;"*",AW443&lt;&gt;"*"),"Yes (" &amp; JoinAll(", ", MIDForgiving(AW333,6,LEN(AW333)-6), MIDForgiving(AW390,6,LEN(AW390)-6), MIDForgiving(AW443,6,LEN(AW443)-6))&amp;")","*")</f>
        <v>*</v>
      </c>
      <c r="AX742" s="58" t="str">
        <f>IF(OR(AX333&lt;&gt;"*",AX390&lt;&gt;"*",AX443&lt;&gt;"*"),"Yes (" &amp; JoinAll(", ", MIDForgiving(AX333,6,LEN(AX333)-6), MIDForgiving(AX390,6,LEN(AX390)-6), MIDForgiving(AX443,6,LEN(AX443)-6))&amp;")","*")</f>
        <v>*</v>
      </c>
      <c r="AY742" s="58" t="str">
        <f>IF(OR(AY333&lt;&gt;"*",AY390&lt;&gt;"*",AY443&lt;&gt;"*"),"Yes (" &amp; JoinAll(", ", MIDForgiving(AY333,6,LEN(AY333)-6), MIDForgiving(AY390,6,LEN(AY390)-6), MIDForgiving(AY443,6,LEN(AY443)-6))&amp;")","*")</f>
        <v>*</v>
      </c>
      <c r="AZ742" s="58" t="str">
        <f>IF(OR(AZ333&lt;&gt;"*",AZ390&lt;&gt;"*",AZ443&lt;&gt;"*"),"Yes (" &amp; JoinAll(", ", MIDForgiving(AZ333,6,LEN(AZ333)-6), MIDForgiving(AZ390,6,LEN(AZ390)-6), MIDForgiving(AZ443,6,LEN(AZ443)-6))&amp;")","*")</f>
        <v>*</v>
      </c>
      <c r="BA742" s="58" t="str">
        <f>IF(OR(BA333&lt;&gt;"*",BA390&lt;&gt;"*",BA443&lt;&gt;"*"),"Yes (" &amp; JoinAll(", ", MIDForgiving(BA333,6,LEN(BA333)-6), MIDForgiving(BA390,6,LEN(BA390)-6), MIDForgiving(BA443,6,LEN(BA443)-6))&amp;")","*")</f>
        <v>*</v>
      </c>
      <c r="BB742" s="58" t="str">
        <f>IF(OR(BB333&lt;&gt;"*",BB390&lt;&gt;"*",BB443&lt;&gt;"*"),"Yes (" &amp; JoinAll(", ", MIDForgiving(BB333,6,LEN(BB333)-6), MIDForgiving(BB390,6,LEN(BB390)-6), MIDForgiving(BB443,6,LEN(BB443)-6))&amp;")","*")</f>
        <v>*</v>
      </c>
      <c r="BC742" s="58" t="str">
        <f>IF(OR(BC333&lt;&gt;"*",BC390&lt;&gt;"*",BC443&lt;&gt;"*"),"Yes (" &amp; JoinAll(", ", MIDForgiving(BC333,6,LEN(BC333)-6), MIDForgiving(BC390,6,LEN(BC390)-6), MIDForgiving(BC443,6,LEN(BC443)-6))&amp;")","*")</f>
        <v>*</v>
      </c>
      <c r="BD742" s="58" t="str">
        <f>IF(OR(BD333&lt;&gt;"*",BD390&lt;&gt;"*",BD443&lt;&gt;"*"),"Yes (" &amp; JoinAll(", ", MIDForgiving(BD333,6,LEN(BD333)-6), MIDForgiving(BD390,6,LEN(BD390)-6), MIDForgiving(BD443,6,LEN(BD443)-6))&amp;")","*")</f>
        <v>*</v>
      </c>
      <c r="BE742" s="58" t="str">
        <f>IF(OR(BE333&lt;&gt;"*",BE390&lt;&gt;"*",BE443&lt;&gt;"*"),"Yes (" &amp; JoinAll(", ", MIDForgiving(BE333,6,LEN(BE333)-6), MIDForgiving(BE390,6,LEN(BE390)-6), MIDForgiving(BE443,6,LEN(BE443)-6))&amp;")","*")</f>
        <v>*</v>
      </c>
      <c r="BF742" s="58" t="str">
        <f>IF(OR(BF333&lt;&gt;"*",BF390&lt;&gt;"*",BF443&lt;&gt;"*"),"Yes (" &amp; JoinAll(", ", MIDForgiving(BF333,6,LEN(BF333)-6), MIDForgiving(BF390,6,LEN(BF390)-6), MIDForgiving(BF443,6,LEN(BF443)-6))&amp;")","*")</f>
        <v>*</v>
      </c>
      <c r="BG742" s="58" t="str">
        <f>IF(OR(BG333&lt;&gt;"*",BG390&lt;&gt;"*",BG443&lt;&gt;"*"),"Yes (" &amp; JoinAll(", ", MIDForgiving(BG333,6,LEN(BG333)-6), MIDForgiving(BG390,6,LEN(BG390)-6), MIDForgiving(BG443,6,LEN(BG443)-6))&amp;")","*")</f>
        <v>*</v>
      </c>
      <c r="BH742" s="58" t="str">
        <f>IF(OR(BH333&lt;&gt;"*",BH390&lt;&gt;"*",BH443&lt;&gt;"*"),"Yes (" &amp; JoinAll(", ", MIDForgiving(BH333,6,LEN(BH333)-6), MIDForgiving(BH390,6,LEN(BH390)-6), MIDForgiving(BH443,6,LEN(BH443)-6))&amp;")","*")</f>
        <v>*</v>
      </c>
      <c r="BI742" s="58" t="str">
        <f>IF(OR(BI333&lt;&gt;"*",BI390&lt;&gt;"*",BI443&lt;&gt;"*"),"Yes (" &amp; JoinAll(", ", MIDForgiving(BI333,6,LEN(BI333)-6), MIDForgiving(BI390,6,LEN(BI390)-6), MIDForgiving(BI443,6,LEN(BI443)-6))&amp;")","*")</f>
        <v>*</v>
      </c>
      <c r="BJ742" s="58" t="str">
        <f>IF(OR(BJ333&lt;&gt;"*",BJ390&lt;&gt;"*",BJ443&lt;&gt;"*"),"Yes (" &amp; JoinAll(", ", MIDForgiving(BJ333,6,LEN(BJ333)-6), MIDForgiving(BJ390,6,LEN(BJ390)-6), MIDForgiving(BJ443,6,LEN(BJ443)-6))&amp;")","*")</f>
        <v>*</v>
      </c>
      <c r="BK742" s="58" t="str">
        <f>IF(OR(BK333&lt;&gt;"*",BK390&lt;&gt;"*",BK443&lt;&gt;"*"),"Yes (" &amp; JoinAll(", ", MIDForgiving(BK333,6,LEN(BK333)-6), MIDForgiving(BK390,6,LEN(BK390)-6), MIDForgiving(BK443,6,LEN(BK443)-6))&amp;")","*")</f>
        <v>*</v>
      </c>
      <c r="BL742" s="58" t="str">
        <f>IF(OR(BL333&lt;&gt;"*",BL390&lt;&gt;"*",BL443&lt;&gt;"*"),"Yes (" &amp; JoinAll(", ", MIDForgiving(BL333,6,LEN(BL333)-6), MIDForgiving(BL390,6,LEN(BL390)-6), MIDForgiving(BL443,6,LEN(BL443)-6))&amp;")","*")</f>
        <v>*</v>
      </c>
      <c r="BM742" s="58" t="str">
        <f>IF(OR(BM333&lt;&gt;"*",BM390&lt;&gt;"*",BM443&lt;&gt;"*"),"Yes (" &amp; JoinAll(", ", MIDForgiving(BM333,6,LEN(BM333)-6), MIDForgiving(BM390,6,LEN(BM390)-6), MIDForgiving(BM443,6,LEN(BM443)-6))&amp;")","*")</f>
        <v>*</v>
      </c>
      <c r="BN742" s="58" t="str">
        <f>IF(OR(BN333&lt;&gt;"*",BN390&lt;&gt;"*",BN443&lt;&gt;"*"),"Yes (" &amp; JoinAll(", ", MIDForgiving(BN333,6,LEN(BN333)-6), MIDForgiving(BN390,6,LEN(BN390)-6), MIDForgiving(BN443,6,LEN(BN443)-6))&amp;")","*")</f>
        <v>*</v>
      </c>
      <c r="BO742" s="58" t="str">
        <f>IF(OR(BO333&lt;&gt;"*",BO390&lt;&gt;"*",BO443&lt;&gt;"*"),"Yes (" &amp; JoinAll(", ", MIDForgiving(BO333,6,LEN(BO333)-6), MIDForgiving(BO390,6,LEN(BO390)-6), MIDForgiving(BO443,6,LEN(BO443)-6))&amp;")","*")</f>
        <v>*</v>
      </c>
      <c r="BP742" s="58" t="str">
        <f>IF(OR(BP333&lt;&gt;"*",BP390&lt;&gt;"*",BP443&lt;&gt;"*"),"Yes (" &amp; JoinAll(", ", MIDForgiving(BP333,6,LEN(BP333)-6), MIDForgiving(BP390,6,LEN(BP390)-6), MIDForgiving(BP443,6,LEN(BP443)-6))&amp;")","*")</f>
        <v>*</v>
      </c>
      <c r="BQ742" s="58" t="str">
        <f>IF(OR(BQ333&lt;&gt;"*",BQ390&lt;&gt;"*",BQ443&lt;&gt;"*"),"Yes (" &amp; JoinAll(", ", MIDForgiving(BQ333,6,LEN(BQ333)-6), MIDForgiving(BQ390,6,LEN(BQ390)-6), MIDForgiving(BQ443,6,LEN(BQ443)-6))&amp;")","*")</f>
        <v>*</v>
      </c>
      <c r="BR742" s="58" t="str">
        <f>IF(OR(BR333&lt;&gt;"*",BR390&lt;&gt;"*",BR443&lt;&gt;"*"),"Yes (" &amp; JoinAll(", ", MIDForgiving(BR333,6,LEN(BR333)-6), MIDForgiving(BR390,6,LEN(BR390)-6), MIDForgiving(BR443,6,LEN(BR443)-6))&amp;")","*")</f>
        <v>*</v>
      </c>
      <c r="BS742" s="58" t="str">
        <f>IF(OR(BS333&lt;&gt;"*",BS390&lt;&gt;"*",BS443&lt;&gt;"*"),"Yes (" &amp; JoinAll(", ", MIDForgiving(BS333,6,LEN(BS333)-6), MIDForgiving(BS390,6,LEN(BS390)-6), MIDForgiving(BS443,6,LEN(BS443)-6))&amp;")","*")</f>
        <v>*</v>
      </c>
      <c r="BT742" s="58" t="str">
        <f>IF(OR(BT333&lt;&gt;"*",BT390&lt;&gt;"*",BT443&lt;&gt;"*"),"Yes (" &amp; JoinAll(", ", MIDForgiving(BT333,6,LEN(BT333)-6), MIDForgiving(BT390,6,LEN(BT390)-6), MIDForgiving(BT443,6,LEN(BT443)-6))&amp;")","*")</f>
        <v>*</v>
      </c>
      <c r="BU742" s="58" t="str">
        <f>IF(OR(BU333&lt;&gt;"*",BU390&lt;&gt;"*",BU443&lt;&gt;"*"),"Yes (" &amp; JoinAll(", ", MIDForgiving(BU333,6,LEN(BU333)-6), MIDForgiving(BU390,6,LEN(BU390)-6), MIDForgiving(BU443,6,LEN(BU443)-6))&amp;")","*")</f>
        <v>*</v>
      </c>
      <c r="BV742" s="58" t="str">
        <f>IF(OR(BV333&lt;&gt;"*",BV390&lt;&gt;"*",BV443&lt;&gt;"*"),"Yes (" &amp; JoinAll(", ", MIDForgiving(BV333,6,LEN(BV333)-6), MIDForgiving(BV390,6,LEN(BV390)-6), MIDForgiving(BV443,6,LEN(BV443)-6))&amp;")","*")</f>
        <v>*</v>
      </c>
      <c r="BW742" s="58" t="str">
        <f>IF(OR(BW333&lt;&gt;"*",BW390&lt;&gt;"*",BW443&lt;&gt;"*"),"Yes (" &amp; JoinAll(", ", MIDForgiving(BW333,6,LEN(BW333)-6), MIDForgiving(BW390,6,LEN(BW390)-6), MIDForgiving(BW443,6,LEN(BW443)-6))&amp;")","*")</f>
        <v>*</v>
      </c>
      <c r="BX742" s="58" t="str">
        <f>IF(OR(BX333&lt;&gt;"*",BX390&lt;&gt;"*",BX443&lt;&gt;"*"),"Yes (" &amp; JoinAll(", ", MIDForgiving(BX333,6,LEN(BX333)-6), MIDForgiving(BX390,6,LEN(BX390)-6), MIDForgiving(BX443,6,LEN(BX443)-6))&amp;")","*")</f>
        <v>*</v>
      </c>
      <c r="BY742" s="58" t="str">
        <f>IF(OR(BY333&lt;&gt;"*",BY390&lt;&gt;"*",BY443&lt;&gt;"*"),"Yes (" &amp; JoinAll(", ", MIDForgiving(BY333,6,LEN(BY333)-6), MIDForgiving(BY390,6,LEN(BY390)-6), MIDForgiving(BY443,6,LEN(BY443)-6))&amp;")","*")</f>
        <v>*</v>
      </c>
      <c r="BZ742" s="58" t="str">
        <f>IF(OR(BZ333&lt;&gt;"*",BZ390&lt;&gt;"*",BZ443&lt;&gt;"*"),"Yes (" &amp; JoinAll(", ", MIDForgiving(BZ333,6,LEN(BZ333)-6), MIDForgiving(BZ390,6,LEN(BZ390)-6), MIDForgiving(BZ443,6,LEN(BZ443)-6))&amp;")","*")</f>
        <v>*</v>
      </c>
      <c r="CA742" s="58" t="str">
        <f>IF(OR(CA333&lt;&gt;"*",CA390&lt;&gt;"*",CA443&lt;&gt;"*"),"Yes (" &amp; JoinAll(", ", MIDForgiving(CA333,6,LEN(CA333)-6), MIDForgiving(CA390,6,LEN(CA390)-6), MIDForgiving(CA443,6,LEN(CA443)-6))&amp;")","*")</f>
        <v>*</v>
      </c>
      <c r="CB742" s="58" t="str">
        <f>IF(OR(CB333&lt;&gt;"*",CB390&lt;&gt;"*",CB443&lt;&gt;"*"),"Yes (" &amp; JoinAll(", ", MIDForgiving(CB333,6,LEN(CB333)-6), MIDForgiving(CB390,6,LEN(CB390)-6), MIDForgiving(CB443,6,LEN(CB443)-6))&amp;")","*")</f>
        <v>*</v>
      </c>
      <c r="CC742" s="58" t="str">
        <f>IF(OR(CC333&lt;&gt;"*",CC390&lt;&gt;"*",CC443&lt;&gt;"*"),"Yes (" &amp; JoinAll(", ", MIDForgiving(CC333,6,LEN(CC333)-6), MIDForgiving(CC390,6,LEN(CC390)-6), MIDForgiving(CC443,6,LEN(CC443)-6))&amp;")","*")</f>
        <v>*</v>
      </c>
      <c r="CD742" s="58" t="str">
        <f>IF(OR(CD333&lt;&gt;"*",CD390&lt;&gt;"*",CD443&lt;&gt;"*"),"Yes (" &amp; JoinAll(", ", MIDForgiving(CD333,6,LEN(CD333)-6), MIDForgiving(CD390,6,LEN(CD390)-6), MIDForgiving(CD443,6,LEN(CD443)-6))&amp;")","*")</f>
        <v>*</v>
      </c>
      <c r="CE742" s="58" t="str">
        <f>IF(OR(CE333&lt;&gt;"*",CE390&lt;&gt;"*",CE443&lt;&gt;"*"),"Yes (" &amp; JoinAll(", ", MIDForgiving(CE333,6,LEN(CE333)-6), MIDForgiving(CE390,6,LEN(CE390)-6), MIDForgiving(CE443,6,LEN(CE443)-6))&amp;")","*")</f>
        <v>*</v>
      </c>
      <c r="CF742" s="58" t="str">
        <f>IF(OR(CF333&lt;&gt;"*",CF390&lt;&gt;"*",CF443&lt;&gt;"*"),"Yes (" &amp; JoinAll(", ", MIDForgiving(CF333,6,LEN(CF333)-6), MIDForgiving(CF390,6,LEN(CF390)-6), MIDForgiving(CF443,6,LEN(CF443)-6))&amp;")","*")</f>
        <v>*</v>
      </c>
      <c r="CG742" s="58" t="str">
        <f>IF(OR(CG333&lt;&gt;"*",CG390&lt;&gt;"*",CG443&lt;&gt;"*"),"Yes (" &amp; JoinAll(", ", MIDForgiving(CG333,6,LEN(CG333)-6), MIDForgiving(CG390,6,LEN(CG390)-6), MIDForgiving(CG443,6,LEN(CG443)-6))&amp;")","*")</f>
        <v>*</v>
      </c>
      <c r="CH742" s="58" t="str">
        <f>IF(OR(CH333&lt;&gt;"*",CH390&lt;&gt;"*",CH443&lt;&gt;"*"),"Yes (" &amp; JoinAll(", ", MIDForgiving(CH333,6,LEN(CH333)-6), MIDForgiving(CH390,6,LEN(CH390)-6), MIDForgiving(CH443,6,LEN(CH443)-6))&amp;")","*")</f>
        <v>*</v>
      </c>
      <c r="CI742" s="58" t="str">
        <f>IF(OR(CI333&lt;&gt;"*",CI390&lt;&gt;"*",CI443&lt;&gt;"*"),"Yes (" &amp; JoinAll(", ", MIDForgiving(CI333,6,LEN(CI333)-6), MIDForgiving(CI390,6,LEN(CI390)-6), MIDForgiving(CI443,6,LEN(CI443)-6))&amp;")","*")</f>
        <v>*</v>
      </c>
      <c r="CJ742" s="58" t="str">
        <f>IF(OR(CJ333&lt;&gt;"*",CJ390&lt;&gt;"*",CJ443&lt;&gt;"*"),"Yes (" &amp; JoinAll(", ", MIDForgiving(CJ333,6,LEN(CJ333)-6), MIDForgiving(CJ390,6,LEN(CJ390)-6), MIDForgiving(CJ443,6,LEN(CJ443)-6))&amp;")","*")</f>
        <v>*</v>
      </c>
      <c r="CK742" s="58" t="str">
        <f>IF(OR(CK333&lt;&gt;"*",CK390&lt;&gt;"*",CK443&lt;&gt;"*"),"Yes (" &amp; JoinAll(", ", MIDForgiving(CK333,6,LEN(CK333)-6), MIDForgiving(CK390,6,LEN(CK390)-6), MIDForgiving(CK443,6,LEN(CK443)-6))&amp;")","*")</f>
        <v>*</v>
      </c>
      <c r="CL742" s="58" t="str">
        <f>IF(OR(CL333&lt;&gt;"*",CL390&lt;&gt;"*",CL443&lt;&gt;"*"),"Yes (" &amp; JoinAll(", ", MIDForgiving(CL333,6,LEN(CL333)-6), MIDForgiving(CL390,6,LEN(CL390)-6), MIDForgiving(CL443,6,LEN(CL443)-6))&amp;")","*")</f>
        <v>*</v>
      </c>
      <c r="CM742" s="58" t="str">
        <f>IF(OR(CM333&lt;&gt;"*",CM390&lt;&gt;"*",CM443&lt;&gt;"*"),"Yes (" &amp; JoinAll(", ", MIDForgiving(CM333,6,LEN(CM333)-6), MIDForgiving(CM390,6,LEN(CM390)-6), MIDForgiving(CM443,6,LEN(CM443)-6))&amp;")","*")</f>
        <v>*</v>
      </c>
      <c r="CN742" s="58" t="str">
        <f>IF(OR(CN333&lt;&gt;"*",CN390&lt;&gt;"*",CN443&lt;&gt;"*"),"Yes (" &amp; JoinAll(", ", MIDForgiving(CN333,6,LEN(CN333)-6), MIDForgiving(CN390,6,LEN(CN390)-6), MIDForgiving(CN443,6,LEN(CN443)-6))&amp;")","*")</f>
        <v>*</v>
      </c>
      <c r="CO742" s="58" t="str">
        <f>IF(OR(CO333&lt;&gt;"*",CO390&lt;&gt;"*",CO443&lt;&gt;"*"),"Yes (" &amp; JoinAll(", ", MIDForgiving(CO333,6,LEN(CO333)-6), MIDForgiving(CO390,6,LEN(CO390)-6), MIDForgiving(CO443,6,LEN(CO443)-6))&amp;")","*")</f>
        <v>*</v>
      </c>
      <c r="CP742" s="58" t="str">
        <f>IF(OR(CP333&lt;&gt;"*",CP390&lt;&gt;"*",CP443&lt;&gt;"*"),"Yes (" &amp; JoinAll(", ", MIDForgiving(CP333,6,LEN(CP333)-6), MIDForgiving(CP390,6,LEN(CP390)-6), MIDForgiving(CP443,6,LEN(CP443)-6))&amp;")","*")</f>
        <v>*</v>
      </c>
      <c r="CQ742" s="58" t="str">
        <f>IF(OR(CQ333&lt;&gt;"*",CQ390&lt;&gt;"*",CQ443&lt;&gt;"*"),"Yes (" &amp; JoinAll(", ", MIDForgiving(CQ333,6,LEN(CQ333)-6), MIDForgiving(CQ390,6,LEN(CQ390)-6), MIDForgiving(CQ443,6,LEN(CQ443)-6))&amp;")","*")</f>
        <v>*</v>
      </c>
      <c r="CR742" s="58" t="str">
        <f>IF(OR(CR333&lt;&gt;"*",CR390&lt;&gt;"*",CR443&lt;&gt;"*"),"Yes (" &amp; JoinAll(", ", MIDForgiving(CR333,6,LEN(CR333)-6), MIDForgiving(CR390,6,LEN(CR390)-6), MIDForgiving(CR443,6,LEN(CR443)-6))&amp;")","*")</f>
        <v>*</v>
      </c>
      <c r="CS742" s="58" t="str">
        <f>IF(OR(CS333&lt;&gt;"*",CS390&lt;&gt;"*",CS443&lt;&gt;"*"),"Yes (" &amp; JoinAll(", ", MIDForgiving(CS333,6,LEN(CS333)-6), MIDForgiving(CS390,6,LEN(CS390)-6), MIDForgiving(CS443,6,LEN(CS443)-6))&amp;")","*")</f>
        <v>*</v>
      </c>
      <c r="CT742" s="58" t="str">
        <f>IF(OR(CT333&lt;&gt;"*",CT390&lt;&gt;"*",CT443&lt;&gt;"*"),"Yes (" &amp; JoinAll(", ", MIDForgiving(CT333,6,LEN(CT333)-6), MIDForgiving(CT390,6,LEN(CT390)-6), MIDForgiving(CT443,6,LEN(CT443)-6))&amp;")","*")</f>
        <v>*</v>
      </c>
      <c r="CU742" s="58" t="str">
        <f>IF(OR(CU333&lt;&gt;"*",CU390&lt;&gt;"*",CU443&lt;&gt;"*"),"Yes (" &amp; JoinAll(", ", MIDForgiving(CU333,6,LEN(CU333)-6), MIDForgiving(CU390,6,LEN(CU390)-6), MIDForgiving(CU443,6,LEN(CU443)-6))&amp;")","*")</f>
        <v>*</v>
      </c>
      <c r="CV742" s="58" t="str">
        <f>IF(OR(CV333&lt;&gt;"*",CV390&lt;&gt;"*",CV443&lt;&gt;"*"),"Yes (" &amp; JoinAll(", ", MIDForgiving(CV333,6,LEN(CV333)-6), MIDForgiving(CV390,6,LEN(CV390)-6), MIDForgiving(CV443,6,LEN(CV443)-6))&amp;")","*")</f>
        <v>*</v>
      </c>
      <c r="CW742" s="58" t="str">
        <f>IF(OR(CW333&lt;&gt;"*",CW390&lt;&gt;"*",CW443&lt;&gt;"*"),"Yes (" &amp; JoinAll(", ", MIDForgiving(CW333,6,LEN(CW333)-6), MIDForgiving(CW390,6,LEN(CW390)-6), MIDForgiving(CW443,6,LEN(CW443)-6))&amp;")","*")</f>
        <v>*</v>
      </c>
      <c r="CX742" s="58" t="str">
        <f>IF(OR(CX333&lt;&gt;"*",CX390&lt;&gt;"*",CX443&lt;&gt;"*"),"Yes (" &amp; JoinAll(", ", MIDForgiving(CX333,6,LEN(CX333)-6), MIDForgiving(CX390,6,LEN(CX390)-6), MIDForgiving(CX443,6,LEN(CX443)-6))&amp;")","*")</f>
        <v>*</v>
      </c>
      <c r="CY742" s="58" t="str">
        <f>IF(OR(CY333&lt;&gt;"*",CY390&lt;&gt;"*",CY443&lt;&gt;"*"),"Yes (" &amp; JoinAll(", ", MIDForgiving(CY333,6,LEN(CY333)-6), MIDForgiving(CY390,6,LEN(CY390)-6), MIDForgiving(CY443,6,LEN(CY443)-6))&amp;")","*")</f>
        <v>*</v>
      </c>
      <c r="CZ742" s="58" t="str">
        <f>IF(OR(CZ333&lt;&gt;"*",CZ390&lt;&gt;"*",CZ443&lt;&gt;"*"),"Yes (" &amp; JoinAll(", ", MIDForgiving(CZ333,6,LEN(CZ333)-6), MIDForgiving(CZ390,6,LEN(CZ390)-6), MIDForgiving(CZ443,6,LEN(CZ443)-6))&amp;")","*")</f>
        <v>*</v>
      </c>
      <c r="DA742" s="58" t="str">
        <f>IF(OR(DA333&lt;&gt;"*",DA390&lt;&gt;"*",DA443&lt;&gt;"*"),"Yes (" &amp; JoinAll(", ", MIDForgiving(DA333,6,LEN(DA333)-6), MIDForgiving(DA390,6,LEN(DA390)-6), MIDForgiving(DA443,6,LEN(DA443)-6))&amp;")","*")</f>
        <v>*</v>
      </c>
      <c r="DB742" s="58" t="str">
        <f>IF(OR(DB333&lt;&gt;"*",DB390&lt;&gt;"*",DB443&lt;&gt;"*"),"Yes (" &amp; JoinAll(", ", MIDForgiving(DB333,6,LEN(DB333)-6), MIDForgiving(DB390,6,LEN(DB390)-6), MIDForgiving(DB443,6,LEN(DB443)-6))&amp;")","*")</f>
        <v>*</v>
      </c>
      <c r="DC742" s="58" t="str">
        <f>IF(OR(DC333&lt;&gt;"*",DC390&lt;&gt;"*",DC443&lt;&gt;"*"),"Yes (" &amp; JoinAll(", ", MIDForgiving(DC333,6,LEN(DC333)-6), MIDForgiving(DC390,6,LEN(DC390)-6), MIDForgiving(DC443,6,LEN(DC443)-6))&amp;")","*")</f>
        <v>*</v>
      </c>
      <c r="DD742" s="58" t="str">
        <f>IF(OR(DD333&lt;&gt;"*",DD390&lt;&gt;"*",DD443&lt;&gt;"*"),"Yes (" &amp; JoinAll(", ", MIDForgiving(DD333,6,LEN(DD333)-6), MIDForgiving(DD390,6,LEN(DD390)-6), MIDForgiving(DD443,6,LEN(DD443)-6))&amp;")","*")</f>
        <v>*</v>
      </c>
      <c r="DE742" s="58" t="str">
        <f>IF(OR(DE333&lt;&gt;"*",DE390&lt;&gt;"*",DE443&lt;&gt;"*"),"Yes (" &amp; JoinAll(", ", MIDForgiving(DE333,6,LEN(DE333)-6), MIDForgiving(DE390,6,LEN(DE390)-6), MIDForgiving(DE443,6,LEN(DE443)-6))&amp;")","*")</f>
        <v>*</v>
      </c>
      <c r="DF742" s="58" t="str">
        <f>IF(OR(DF333&lt;&gt;"*",DF390&lt;&gt;"*",DF443&lt;&gt;"*"),"Yes (" &amp; JoinAll(", ", MIDForgiving(DF333,6,LEN(DF333)-6), MIDForgiving(DF390,6,LEN(DF390)-6), MIDForgiving(DF443,6,LEN(DF443)-6))&amp;")","*")</f>
        <v>*</v>
      </c>
      <c r="DG742" s="58" t="str">
        <f>IF(OR(DG333&lt;&gt;"*",DG390&lt;&gt;"*",DG443&lt;&gt;"*"),"Yes (" &amp; JoinAll(", ", MIDForgiving(DG333,6,LEN(DG333)-6), MIDForgiving(DG390,6,LEN(DG390)-6), MIDForgiving(DG443,6,LEN(DG443)-6))&amp;")","*")</f>
        <v>*</v>
      </c>
      <c r="DH742" s="58" t="str">
        <f>IF(OR(DH333&lt;&gt;"*",DH390&lt;&gt;"*",DH443&lt;&gt;"*"),"Yes (" &amp; JoinAll(", ", MIDForgiving(DH333,6,LEN(DH333)-6), MIDForgiving(DH390,6,LEN(DH390)-6), MIDForgiving(DH443,6,LEN(DH443)-6))&amp;")","*")</f>
        <v>*</v>
      </c>
      <c r="DI742" s="58" t="str">
        <f>IF(OR(DI333&lt;&gt;"*",DI390&lt;&gt;"*",DI443&lt;&gt;"*"),"Yes (" &amp; JoinAll(", ", MIDForgiving(DI333,6,LEN(DI333)-6), MIDForgiving(DI390,6,LEN(DI390)-6), MIDForgiving(DI443,6,LEN(DI443)-6))&amp;")","*")</f>
        <v>*</v>
      </c>
      <c r="DJ742" s="58" t="str">
        <f>IF(OR(DJ333&lt;&gt;"*",DJ390&lt;&gt;"*",DJ443&lt;&gt;"*"),"Yes (" &amp; JoinAll(", ", MIDForgiving(DJ333,6,LEN(DJ333)-6), MIDForgiving(DJ390,6,LEN(DJ390)-6), MIDForgiving(DJ443,6,LEN(DJ443)-6))&amp;")","*")</f>
        <v>*</v>
      </c>
      <c r="DK742" s="58" t="str">
        <f>IF(OR(DK333&lt;&gt;"*",DK390&lt;&gt;"*",DK443&lt;&gt;"*"),"Yes (" &amp; JoinAll(", ", MIDForgiving(DK333,6,LEN(DK333)-6), MIDForgiving(DK390,6,LEN(DK390)-6), MIDForgiving(DK443,6,LEN(DK443)-6))&amp;")","*")</f>
        <v>*</v>
      </c>
      <c r="DL742" s="58" t="str">
        <f>IF(OR(DL333&lt;&gt;"*",DL390&lt;&gt;"*",DL443&lt;&gt;"*"),"Yes (" &amp; JoinAll(", ", MIDForgiving(DL333,6,LEN(DL333)-6), MIDForgiving(DL390,6,LEN(DL390)-6), MIDForgiving(DL443,6,LEN(DL443)-6))&amp;")","*")</f>
        <v>*</v>
      </c>
      <c r="DM742" s="58" t="str">
        <f>IF(OR(DM333&lt;&gt;"*",DM390&lt;&gt;"*",DM443&lt;&gt;"*"),"Yes (" &amp; JoinAll(", ", MIDForgiving(DM333,6,LEN(DM333)-6), MIDForgiving(DM390,6,LEN(DM390)-6), MIDForgiving(DM443,6,LEN(DM443)-6))&amp;")","*")</f>
        <v>*</v>
      </c>
      <c r="DN742" s="58" t="str">
        <f>IF(OR(DN333&lt;&gt;"*",DN390&lt;&gt;"*",DN443&lt;&gt;"*"),"Yes (" &amp; JoinAll(", ", MIDForgiving(DN333,6,LEN(DN333)-6), MIDForgiving(DN390,6,LEN(DN390)-6), MIDForgiving(DN443,6,LEN(DN443)-6))&amp;")","*")</f>
        <v>*</v>
      </c>
      <c r="DO742" s="58" t="str">
        <f>IF(OR(DO333&lt;&gt;"*",DO390&lt;&gt;"*",DO443&lt;&gt;"*"),"Yes (" &amp; JoinAll(", ", MIDForgiving(DO333,6,LEN(DO333)-6), MIDForgiving(DO390,6,LEN(DO390)-6), MIDForgiving(DO443,6,LEN(DO443)-6))&amp;")","*")</f>
        <v>*</v>
      </c>
      <c r="DP742" s="58" t="str">
        <f>IF(OR(DP333&lt;&gt;"*",DP390&lt;&gt;"*",DP443&lt;&gt;"*"),"Yes (" &amp; JoinAll(", ", MIDForgiving(DP333,6,LEN(DP333)-6), MIDForgiving(DP390,6,LEN(DP390)-6), MIDForgiving(DP443,6,LEN(DP443)-6))&amp;")","*")</f>
        <v>*</v>
      </c>
      <c r="DQ742" s="58" t="str">
        <f>IF(OR(DQ333&lt;&gt;"*",DQ390&lt;&gt;"*",DQ443&lt;&gt;"*"),"Yes (" &amp; JoinAll(", ", MIDForgiving(DQ333,6,LEN(DQ333)-6), MIDForgiving(DQ390,6,LEN(DQ390)-6), MIDForgiving(DQ443,6,LEN(DQ443)-6))&amp;")","*")</f>
        <v>*</v>
      </c>
      <c r="DR742" s="58" t="str">
        <f>IF(OR(DR333&lt;&gt;"*",DR390&lt;&gt;"*",DR443&lt;&gt;"*"),"Yes (" &amp; JoinAll(", ", MIDForgiving(DR333,6,LEN(DR333)-6), MIDForgiving(DR390,6,LEN(DR390)-6), MIDForgiving(DR443,6,LEN(DR443)-6))&amp;")","*")</f>
        <v>*</v>
      </c>
      <c r="DS742" s="58" t="str">
        <f>IF(OR(DS333&lt;&gt;"*",DS390&lt;&gt;"*",DS443&lt;&gt;"*"),"Yes (" &amp; JoinAll(", ", MIDForgiving(DS333,6,LEN(DS333)-6), MIDForgiving(DS390,6,LEN(DS390)-6), MIDForgiving(DS443,6,LEN(DS443)-6))&amp;")","*")</f>
        <v>*</v>
      </c>
      <c r="DT742" s="58" t="str">
        <f>IF(OR(DT333&lt;&gt;"*",DT390&lt;&gt;"*",DT443&lt;&gt;"*"),"Yes (" &amp; JoinAll(", ", MIDForgiving(DT333,6,LEN(DT333)-6), MIDForgiving(DT390,6,LEN(DT390)-6), MIDForgiving(DT443,6,LEN(DT443)-6))&amp;")","*")</f>
        <v>*</v>
      </c>
      <c r="DU742" s="58" t="str">
        <f>IF(OR(DU333&lt;&gt;"*",DU390&lt;&gt;"*",DU443&lt;&gt;"*"),"Yes (" &amp; JoinAll(", ", MIDForgiving(DU333,6,LEN(DU333)-6), MIDForgiving(DU390,6,LEN(DU390)-6), MIDForgiving(DU443,6,LEN(DU443)-6))&amp;")","*")</f>
        <v>*</v>
      </c>
      <c r="DV742" s="58" t="str">
        <f>IF(OR(DV333&lt;&gt;"*",DV390&lt;&gt;"*",DV443&lt;&gt;"*"),"Yes (" &amp; JoinAll(", ", MIDForgiving(DV333,6,LEN(DV333)-6), MIDForgiving(DV390,6,LEN(DV390)-6), MIDForgiving(DV443,6,LEN(DV443)-6))&amp;")","*")</f>
        <v>*</v>
      </c>
      <c r="DW742" s="58" t="str">
        <f>IF(OR(DW333&lt;&gt;"*",DW390&lt;&gt;"*",DW443&lt;&gt;"*"),"Yes (" &amp; JoinAll(", ", MIDForgiving(DW333,6,LEN(DW333)-6), MIDForgiving(DW390,6,LEN(DW390)-6), MIDForgiving(DW443,6,LEN(DW443)-6))&amp;")","*")</f>
        <v>*</v>
      </c>
      <c r="DX742" s="58" t="str">
        <f>IF(OR(DX333&lt;&gt;"*",DX390&lt;&gt;"*",DX443&lt;&gt;"*"),"Yes (" &amp; JoinAll(", ", MIDForgiving(DX333,6,LEN(DX333)-6), MIDForgiving(DX390,6,LEN(DX390)-6), MIDForgiving(DX443,6,LEN(DX443)-6))&amp;")","*")</f>
        <v>*</v>
      </c>
      <c r="DY742" s="58" t="str">
        <f>IF(OR(DY333&lt;&gt;"*",DY390&lt;&gt;"*",DY443&lt;&gt;"*"),"Yes (" &amp; JoinAll(", ", MIDForgiving(DY333,6,LEN(DY333)-6), MIDForgiving(DY390,6,LEN(DY390)-6), MIDForgiving(DY443,6,LEN(DY443)-6))&amp;")","*")</f>
        <v>*</v>
      </c>
      <c r="DZ742" s="58" t="str">
        <f>IF(OR(DZ333&lt;&gt;"*",DZ390&lt;&gt;"*",DZ443&lt;&gt;"*"),"Yes (" &amp; JoinAll(", ", MIDForgiving(DZ333,6,LEN(DZ333)-6), MIDForgiving(DZ390,6,LEN(DZ390)-6), MIDForgiving(DZ443,6,LEN(DZ443)-6))&amp;")","*")</f>
        <v>*</v>
      </c>
      <c r="EA742" s="58" t="str">
        <f>IF(OR(EA333&lt;&gt;"*",EA390&lt;&gt;"*",EA443&lt;&gt;"*"),"Yes (" &amp; JoinAll(", ", MIDForgiving(EA333,6,LEN(EA333)-6), MIDForgiving(EA390,6,LEN(EA390)-6), MIDForgiving(EA443,6,LEN(EA443)-6))&amp;")","*")</f>
        <v>*</v>
      </c>
      <c r="EB742" s="58" t="str">
        <f>IF(OR(EB333&lt;&gt;"*",EB390&lt;&gt;"*",EB443&lt;&gt;"*"),"Yes (" &amp; JoinAll(", ", MIDForgiving(EB333,6,LEN(EB333)-6), MIDForgiving(EB390,6,LEN(EB390)-6), MIDForgiving(EB443,6,LEN(EB443)-6))&amp;")","*")</f>
        <v>*</v>
      </c>
      <c r="EC742" s="58" t="str">
        <f>IF(OR(EC333&lt;&gt;"*",EC390&lt;&gt;"*",EC443&lt;&gt;"*"),"Yes (" &amp; JoinAll(", ", MIDForgiving(EC333,6,LEN(EC333)-6), MIDForgiving(EC390,6,LEN(EC390)-6), MIDForgiving(EC443,6,LEN(EC443)-6))&amp;")","*")</f>
        <v>*</v>
      </c>
      <c r="ED742" s="58" t="str">
        <f>IF(OR(ED333&lt;&gt;"*",ED390&lt;&gt;"*",ED443&lt;&gt;"*"),"Yes (" &amp; JoinAll(", ", MIDForgiving(ED333,6,LEN(ED333)-6), MIDForgiving(ED390,6,LEN(ED390)-6), MIDForgiving(ED443,6,LEN(ED443)-6))&amp;")","*")</f>
        <v>*</v>
      </c>
      <c r="EE742" s="58" t="str">
        <f>IF(OR(EE333&lt;&gt;"*",EE390&lt;&gt;"*",EE443&lt;&gt;"*"),"Yes (" &amp; JoinAll(", ", MIDForgiving(EE333,6,LEN(EE333)-6), MIDForgiving(EE390,6,LEN(EE390)-6), MIDForgiving(EE443,6,LEN(EE443)-6))&amp;")","*")</f>
        <v>*</v>
      </c>
      <c r="EF742" s="58" t="str">
        <f>IF(OR(EF333&lt;&gt;"*",EF390&lt;&gt;"*",EF443&lt;&gt;"*"),"Yes (" &amp; JoinAll(", ", MIDForgiving(EF333,6,LEN(EF333)-6), MIDForgiving(EF390,6,LEN(EF390)-6), MIDForgiving(EF443,6,LEN(EF443)-6))&amp;")","*")</f>
        <v>*</v>
      </c>
      <c r="EG742" s="58" t="str">
        <f>IF(OR(EG333&lt;&gt;"*",EG390&lt;&gt;"*",EG443&lt;&gt;"*"),"Yes (" &amp; JoinAll(", ", MIDForgiving(EG333,6,LEN(EG333)-6), MIDForgiving(EG390,6,LEN(EG390)-6), MIDForgiving(EG443,6,LEN(EG443)-6))&amp;")","*")</f>
        <v>*</v>
      </c>
      <c r="EH742" s="58" t="str">
        <f>IF(OR(EH333&lt;&gt;"*",EH390&lt;&gt;"*",EH443&lt;&gt;"*"),"Yes (" &amp; JoinAll(", ", MIDForgiving(EH333,6,LEN(EH333)-6), MIDForgiving(EH390,6,LEN(EH390)-6), MIDForgiving(EH443,6,LEN(EH443)-6))&amp;")","*")</f>
        <v>*</v>
      </c>
      <c r="EI742" s="58" t="str">
        <f>IF(OR(EI333&lt;&gt;"*",EI390&lt;&gt;"*",EI443&lt;&gt;"*"),"Yes (" &amp; JoinAll(", ", MIDForgiving(EI333,6,LEN(EI333)-6), MIDForgiving(EI390,6,LEN(EI390)-6), MIDForgiving(EI443,6,LEN(EI443)-6))&amp;")","*")</f>
        <v>*</v>
      </c>
      <c r="EJ742" s="58" t="str">
        <f>IF(OR(EJ333&lt;&gt;"*",EJ390&lt;&gt;"*",EJ443&lt;&gt;"*"),"Yes (" &amp; JoinAll(", ", MIDForgiving(EJ333,6,LEN(EJ333)-6), MIDForgiving(EJ390,6,LEN(EJ390)-6), MIDForgiving(EJ443,6,LEN(EJ443)-6))&amp;")","*")</f>
        <v>*</v>
      </c>
      <c r="EK742" s="58" t="str">
        <f>IF(OR(EK333&lt;&gt;"*",EK390&lt;&gt;"*",EK443&lt;&gt;"*"),"Yes (" &amp; JoinAll(", ", MIDForgiving(EK333,6,LEN(EK333)-6), MIDForgiving(EK390,6,LEN(EK390)-6), MIDForgiving(EK443,6,LEN(EK443)-6))&amp;")","*")</f>
        <v>*</v>
      </c>
      <c r="EL742" s="109"/>
      <c r="EM742" s="109"/>
    </row>
    <row r="743" spans="1:143" s="58" customFormat="1" ht="12.75" customHeight="1" x14ac:dyDescent="0.25">
      <c r="A743" s="5"/>
      <c r="B743" s="96"/>
      <c r="C743" s="96"/>
      <c r="D743" s="96"/>
      <c r="E743" s="96"/>
      <c r="F743" s="96" t="s">
        <v>3538</v>
      </c>
      <c r="G743" s="4" t="s">
        <v>381</v>
      </c>
      <c r="H743" s="18" t="s">
        <v>5</v>
      </c>
      <c r="I743" s="18"/>
      <c r="J743" s="58" t="str">
        <f>IF(OR(J334&lt;&gt;"*",J391&lt;&gt;"*",J444&lt;&gt;"*"),"Yes (" &amp; JoinAll(", ", MIDForgiving(J334,6,LEN(J334)-6), MIDForgiving(J391,6,LEN(J391)-6), MIDForgiving(J444,6,LEN(J444)-6))&amp;")","*")</f>
        <v>*</v>
      </c>
      <c r="K743" s="58" t="str">
        <f>IF(OR(K334&lt;&gt;"*",K391&lt;&gt;"*",K444&lt;&gt;"*"),"Yes (" &amp; JoinAll(", ", MIDForgiving(K334,6,LEN(K334)-6), MIDForgiving(K391,6,LEN(K391)-6), MIDForgiving(K444,6,LEN(K444)-6))&amp;")","*")</f>
        <v>*</v>
      </c>
      <c r="L743" s="58" t="str">
        <f>IF(OR(L334&lt;&gt;"*",L391&lt;&gt;"*",L444&lt;&gt;"*"),"Yes (" &amp; JoinAll(", ", MIDForgiving(L334,6,LEN(L334)-6), MIDForgiving(L391,6,LEN(L391)-6), MIDForgiving(L444,6,LEN(L444)-6))&amp;")","*")</f>
        <v>*</v>
      </c>
      <c r="M743" s="58" t="str">
        <f>IF(OR(M334&lt;&gt;"*",M391&lt;&gt;"*",M444&lt;&gt;"*"),"Yes (" &amp; JoinAll(", ", MIDForgiving(M334,6,LEN(M334)-6), MIDForgiving(M391,6,LEN(M391)-6), MIDForgiving(M444,6,LEN(M444)-6))&amp;")","*")</f>
        <v>*</v>
      </c>
      <c r="N743" s="58" t="str">
        <f>IF(OR(N334&lt;&gt;"*",N391&lt;&gt;"*",N444&lt;&gt;"*"),"Yes (" &amp; JoinAll(", ", MIDForgiving(N334,6,LEN(N334)-6), MIDForgiving(N391,6,LEN(N391)-6), MIDForgiving(N444,6,LEN(N444)-6))&amp;")","*")</f>
        <v>*</v>
      </c>
      <c r="O743" s="58" t="str">
        <f>IF(OR(O334&lt;&gt;"*",O391&lt;&gt;"*",O444&lt;&gt;"*"),"Yes (" &amp; JoinAll(", ", MIDForgiving(O334,6,LEN(O334)-6), MIDForgiving(O391,6,LEN(O391)-6), MIDForgiving(O444,6,LEN(O444)-6))&amp;")","*")</f>
        <v>*</v>
      </c>
      <c r="P743" s="58" t="str">
        <f>IF(OR(P334&lt;&gt;"*",P391&lt;&gt;"*",P444&lt;&gt;"*"),"Yes (" &amp; JoinAll(", ", MIDForgiving(P334,6,LEN(P334)-6), MIDForgiving(P391,6,LEN(P391)-6), MIDForgiving(P444,6,LEN(P444)-6))&amp;")","*")</f>
        <v>*</v>
      </c>
      <c r="Q743" s="58" t="str">
        <f>IF(OR(Q334&lt;&gt;"*",Q391&lt;&gt;"*",Q444&lt;&gt;"*"),"Yes (" &amp; JoinAll(", ", MIDForgiving(Q334,6,LEN(Q334)-6), MIDForgiving(Q391,6,LEN(Q391)-6), MIDForgiving(Q444,6,LEN(Q444)-6))&amp;")","*")</f>
        <v>*</v>
      </c>
      <c r="R743" s="58" t="str">
        <f>IF(OR(R334&lt;&gt;"*",R391&lt;&gt;"*",R444&lt;&gt;"*"),"Yes (" &amp; JoinAll(", ", MIDForgiving(R334,6,LEN(R334)-6), MIDForgiving(R391,6,LEN(R391)-6), MIDForgiving(R444,6,LEN(R444)-6))&amp;")","*")</f>
        <v>*</v>
      </c>
      <c r="S743" s="58" t="str">
        <f>IF(OR(S334&lt;&gt;"*",S391&lt;&gt;"*",S444&lt;&gt;"*"),"Yes (" &amp; JoinAll(", ", MIDForgiving(S334,6,LEN(S334)-6), MIDForgiving(S391,6,LEN(S391)-6), MIDForgiving(S444,6,LEN(S444)-6))&amp;")","*")</f>
        <v>*</v>
      </c>
      <c r="T743" s="58" t="str">
        <f>IF(OR(T334&lt;&gt;"*",T391&lt;&gt;"*",T444&lt;&gt;"*"),"Yes (" &amp; JoinAll(", ", MIDForgiving(T334,6,LEN(T334)-6), MIDForgiving(T391,6,LEN(T391)-6), MIDForgiving(T444,6,LEN(T444)-6))&amp;")","*")</f>
        <v>*</v>
      </c>
      <c r="U743" s="58" t="str">
        <f>IF(OR(U334&lt;&gt;"*",U391&lt;&gt;"*",U444&lt;&gt;"*"),"Yes (" &amp; JoinAll(", ", MIDForgiving(U334,6,LEN(U334)-6), MIDForgiving(U391,6,LEN(U391)-6), MIDForgiving(U444,6,LEN(U444)-6))&amp;")","*")</f>
        <v>*</v>
      </c>
      <c r="V743" s="58" t="str">
        <f>IF(OR(V334&lt;&gt;"*",V391&lt;&gt;"*",V444&lt;&gt;"*"),"Yes (" &amp; JoinAll(", ", MIDForgiving(V334,6,LEN(V334)-6), MIDForgiving(V391,6,LEN(V391)-6), MIDForgiving(V444,6,LEN(V444)-6))&amp;")","*")</f>
        <v>*</v>
      </c>
      <c r="W743" s="58" t="str">
        <f>IF(OR(W334&lt;&gt;"*",W391&lt;&gt;"*",W444&lt;&gt;"*"),"Yes (" &amp; JoinAll(", ", MIDForgiving(W334,6,LEN(W334)-6), MIDForgiving(W391,6,LEN(W391)-6), MIDForgiving(W444,6,LEN(W444)-6))&amp;")","*")</f>
        <v>*</v>
      </c>
      <c r="X743" s="58" t="str">
        <f>IF(OR(X334&lt;&gt;"*",X391&lt;&gt;"*",X444&lt;&gt;"*"),"Yes (" &amp; JoinAll(", ", MIDForgiving(X334,6,LEN(X334)-6), MIDForgiving(X391,6,LEN(X391)-6), MIDForgiving(X444,6,LEN(X444)-6))&amp;")","*")</f>
        <v>*</v>
      </c>
      <c r="Y743" s="58" t="str">
        <f>IF(OR(Y334&lt;&gt;"*",Y391&lt;&gt;"*",Y444&lt;&gt;"*"),"Yes (" &amp; JoinAll(", ", MIDForgiving(Y334,6,LEN(Y334)-6), MIDForgiving(Y391,6,LEN(Y391)-6), MIDForgiving(Y444,6,LEN(Y444)-6))&amp;")","*")</f>
        <v>*</v>
      </c>
      <c r="Z743" s="58" t="str">
        <f>IF(OR(Z334&lt;&gt;"*",Z391&lt;&gt;"*",Z444&lt;&gt;"*"),"Yes (" &amp; JoinAll(", ", MIDForgiving(Z334,6,LEN(Z334)-6), MIDForgiving(Z391,6,LEN(Z391)-6), MIDForgiving(Z444,6,LEN(Z444)-6))&amp;")","*")</f>
        <v>*</v>
      </c>
      <c r="AA743" s="58" t="str">
        <f>IF(OR(AA334&lt;&gt;"*",AA391&lt;&gt;"*",AA444&lt;&gt;"*"),"Yes (" &amp; JoinAll(", ", MIDForgiving(AA334,6,LEN(AA334)-6), MIDForgiving(AA391,6,LEN(AA391)-6), MIDForgiving(AA444,6,LEN(AA444)-6))&amp;")","*")</f>
        <v>*</v>
      </c>
      <c r="AB743" s="58" t="str">
        <f>IF(OR(AB334&lt;&gt;"*",AB391&lt;&gt;"*",AB444&lt;&gt;"*"),"Yes (" &amp; JoinAll(", ", MIDForgiving(AB334,6,LEN(AB334)-6), MIDForgiving(AB391,6,LEN(AB391)-6), MIDForgiving(AB444,6,LEN(AB444)-6))&amp;")","*")</f>
        <v>*</v>
      </c>
      <c r="AC743" s="58" t="str">
        <f>IF(OR(AC334&lt;&gt;"*",AC391&lt;&gt;"*",AC444&lt;&gt;"*"),"Yes (" &amp; JoinAll(", ", MIDForgiving(AC334,6,LEN(AC334)-6), MIDForgiving(AC391,6,LEN(AC391)-6), MIDForgiving(AC444,6,LEN(AC444)-6))&amp;")","*")</f>
        <v>*</v>
      </c>
      <c r="AD743" s="58" t="str">
        <f>IF(OR(AD334&lt;&gt;"*",AD391&lt;&gt;"*",AD444&lt;&gt;"*"),"Yes (" &amp; JoinAll(", ", MIDForgiving(AD334,6,LEN(AD334)-6), MIDForgiving(AD391,6,LEN(AD391)-6), MIDForgiving(AD444,6,LEN(AD444)-6))&amp;")","*")</f>
        <v>*</v>
      </c>
      <c r="AE743" s="58" t="str">
        <f>IF(OR(AE334&lt;&gt;"*",AE391&lt;&gt;"*",AE444&lt;&gt;"*"),"Yes (" &amp; JoinAll(", ", MIDForgiving(AE334,6,LEN(AE334)-6), MIDForgiving(AE391,6,LEN(AE391)-6), MIDForgiving(AE444,6,LEN(AE444)-6))&amp;")","*")</f>
        <v>*</v>
      </c>
      <c r="AF743" s="58" t="str">
        <f>IF(OR(AF334&lt;&gt;"*",AF391&lt;&gt;"*",AF444&lt;&gt;"*"),"Yes (" &amp; JoinAll(", ", MIDForgiving(AF334,6,LEN(AF334)-6), MIDForgiving(AF391,6,LEN(AF391)-6), MIDForgiving(AF444,6,LEN(AF444)-6))&amp;")","*")</f>
        <v>*</v>
      </c>
      <c r="AG743" s="58" t="str">
        <f>IF(OR(AG334&lt;&gt;"*",AG391&lt;&gt;"*",AG444&lt;&gt;"*"),"Yes (" &amp; JoinAll(", ", MIDForgiving(AG334,6,LEN(AG334)-6), MIDForgiving(AG391,6,LEN(AG391)-6), MIDForgiving(AG444,6,LEN(AG444)-6))&amp;")","*")</f>
        <v>*</v>
      </c>
      <c r="AH743" s="58" t="str">
        <f>IF(OR(AH334&lt;&gt;"*",AH391&lt;&gt;"*",AH444&lt;&gt;"*"),"Yes (" &amp; JoinAll(", ", MIDForgiving(AH334,6,LEN(AH334)-6), MIDForgiving(AH391,6,LEN(AH391)-6), MIDForgiving(AH444,6,LEN(AH444)-6))&amp;")","*")</f>
        <v>*</v>
      </c>
      <c r="AI743" s="58" t="str">
        <f>IF(OR(AI334&lt;&gt;"*",AI391&lt;&gt;"*",AI444&lt;&gt;"*"),"Yes (" &amp; JoinAll(", ", MIDForgiving(AI334,6,LEN(AI334)-6), MIDForgiving(AI391,6,LEN(AI391)-6), MIDForgiving(AI444,6,LEN(AI444)-6))&amp;")","*")</f>
        <v>*</v>
      </c>
      <c r="AJ743" s="58" t="str">
        <f>IF(OR(AJ334&lt;&gt;"*",AJ391&lt;&gt;"*",AJ444&lt;&gt;"*"),"Yes (" &amp; JoinAll(", ", MIDForgiving(AJ334,6,LEN(AJ334)-6), MIDForgiving(AJ391,6,LEN(AJ391)-6), MIDForgiving(AJ444,6,LEN(AJ444)-6))&amp;")","*")</f>
        <v>*</v>
      </c>
      <c r="AK743" s="58" t="str">
        <f>IF(OR(AK334&lt;&gt;"*",AK391&lt;&gt;"*",AK444&lt;&gt;"*"),"Yes (" &amp; JoinAll(", ", MIDForgiving(AK334,6,LEN(AK334)-6), MIDForgiving(AK391,6,LEN(AK391)-6), MIDForgiving(AK444,6,LEN(AK444)-6))&amp;")","*")</f>
        <v>*</v>
      </c>
      <c r="AL743" s="58" t="str">
        <f>IF(OR(AL334&lt;&gt;"*",AL391&lt;&gt;"*",AL444&lt;&gt;"*"),"Yes (" &amp; JoinAll(", ", MIDForgiving(AL334,6,LEN(AL334)-6), MIDForgiving(AL391,6,LEN(AL391)-6), MIDForgiving(AL444,6,LEN(AL444)-6))&amp;")","*")</f>
        <v>*</v>
      </c>
      <c r="AM743" s="58" t="str">
        <f>IF(OR(AM334&lt;&gt;"*",AM391&lt;&gt;"*",AM444&lt;&gt;"*"),"Yes (" &amp; JoinAll(", ", MIDForgiving(AM334,6,LEN(AM334)-6), MIDForgiving(AM391,6,LEN(AM391)-6), MIDForgiving(AM444,6,LEN(AM444)-6))&amp;")","*")</f>
        <v>*</v>
      </c>
      <c r="AN743" s="58" t="str">
        <f>IF(OR(AN334&lt;&gt;"*",AN391&lt;&gt;"*",AN444&lt;&gt;"*"),"Yes (" &amp; JoinAll(", ", MIDForgiving(AN334,6,LEN(AN334)-6), MIDForgiving(AN391,6,LEN(AN391)-6), MIDForgiving(AN444,6,LEN(AN444)-6))&amp;")","*")</f>
        <v>*</v>
      </c>
      <c r="AO743" s="58" t="str">
        <f>IF(OR(AO334&lt;&gt;"*",AO391&lt;&gt;"*",AO444&lt;&gt;"*"),"Yes (" &amp; JoinAll(", ", MIDForgiving(AO334,6,LEN(AO334)-6), MIDForgiving(AO391,6,LEN(AO391)-6), MIDForgiving(AO444,6,LEN(AO444)-6))&amp;")","*")</f>
        <v>*</v>
      </c>
      <c r="AP743" s="58" t="str">
        <f>IF(OR(AP334&lt;&gt;"*",AP391&lt;&gt;"*",AP444&lt;&gt;"*"),"Yes (" &amp; JoinAll(", ", MIDForgiving(AP334,6,LEN(AP334)-6), MIDForgiving(AP391,6,LEN(AP391)-6), MIDForgiving(AP444,6,LEN(AP444)-6))&amp;")","*")</f>
        <v>*</v>
      </c>
      <c r="AQ743" s="58" t="str">
        <f>IF(OR(AQ334&lt;&gt;"*",AQ391&lt;&gt;"*",AQ444&lt;&gt;"*"),"Yes (" &amp; JoinAll(", ", MIDForgiving(AQ334,6,LEN(AQ334)-6), MIDForgiving(AQ391,6,LEN(AQ391)-6), MIDForgiving(AQ444,6,LEN(AQ444)-6))&amp;")","*")</f>
        <v>*</v>
      </c>
      <c r="AR743" s="58" t="str">
        <f>IF(OR(AR334&lt;&gt;"*",AR391&lt;&gt;"*",AR444&lt;&gt;"*"),"Yes (" &amp; JoinAll(", ", MIDForgiving(AR334,6,LEN(AR334)-6), MIDForgiving(AR391,6,LEN(AR391)-6), MIDForgiving(AR444,6,LEN(AR444)-6))&amp;")","*")</f>
        <v>*</v>
      </c>
      <c r="AS743" s="58" t="str">
        <f>IF(OR(AS334&lt;&gt;"*",AS391&lt;&gt;"*",AS444&lt;&gt;"*"),"Yes (" &amp; JoinAll(", ", MIDForgiving(AS334,6,LEN(AS334)-6), MIDForgiving(AS391,6,LEN(AS391)-6), MIDForgiving(AS444,6,LEN(AS444)-6))&amp;")","*")</f>
        <v>*</v>
      </c>
      <c r="AT743" s="58" t="str">
        <f>IF(OR(AT334&lt;&gt;"*",AT391&lt;&gt;"*",AT444&lt;&gt;"*"),"Yes (" &amp; JoinAll(", ", MIDForgiving(AT334,6,LEN(AT334)-6), MIDForgiving(AT391,6,LEN(AT391)-6), MIDForgiving(AT444,6,LEN(AT444)-6))&amp;")","*")</f>
        <v>*</v>
      </c>
      <c r="AU743" s="58" t="str">
        <f>IF(OR(AU334&lt;&gt;"*",AU391&lt;&gt;"*",AU444&lt;&gt;"*"),"Yes (" &amp; JoinAll(", ", MIDForgiving(AU334,6,LEN(AU334)-6), MIDForgiving(AU391,6,LEN(AU391)-6), MIDForgiving(AU444,6,LEN(AU444)-6))&amp;")","*")</f>
        <v>*</v>
      </c>
      <c r="AV743" s="58" t="str">
        <f>IF(OR(AV334&lt;&gt;"*",AV391&lt;&gt;"*",AV444&lt;&gt;"*"),"Yes (" &amp; JoinAll(", ", MIDForgiving(AV334,6,LEN(AV334)-6), MIDForgiving(AV391,6,LEN(AV391)-6), MIDForgiving(AV444,6,LEN(AV444)-6))&amp;")","*")</f>
        <v>*</v>
      </c>
      <c r="AW743" s="58" t="str">
        <f>IF(OR(AW334&lt;&gt;"*",AW391&lt;&gt;"*",AW444&lt;&gt;"*"),"Yes (" &amp; JoinAll(", ", MIDForgiving(AW334,6,LEN(AW334)-6), MIDForgiving(AW391,6,LEN(AW391)-6), MIDForgiving(AW444,6,LEN(AW444)-6))&amp;")","*")</f>
        <v>*</v>
      </c>
      <c r="AX743" s="58" t="str">
        <f>IF(OR(AX334&lt;&gt;"*",AX391&lt;&gt;"*",AX444&lt;&gt;"*"),"Yes (" &amp; JoinAll(", ", MIDForgiving(AX334,6,LEN(AX334)-6), MIDForgiving(AX391,6,LEN(AX391)-6), MIDForgiving(AX444,6,LEN(AX444)-6))&amp;")","*")</f>
        <v>*</v>
      </c>
      <c r="AY743" s="58" t="str">
        <f>IF(OR(AY334&lt;&gt;"*",AY391&lt;&gt;"*",AY444&lt;&gt;"*"),"Yes (" &amp; JoinAll(", ", MIDForgiving(AY334,6,LEN(AY334)-6), MIDForgiving(AY391,6,LEN(AY391)-6), MIDForgiving(AY444,6,LEN(AY444)-6))&amp;")","*")</f>
        <v>*</v>
      </c>
      <c r="AZ743" s="58" t="str">
        <f>IF(OR(AZ334&lt;&gt;"*",AZ391&lt;&gt;"*",AZ444&lt;&gt;"*"),"Yes (" &amp; JoinAll(", ", MIDForgiving(AZ334,6,LEN(AZ334)-6), MIDForgiving(AZ391,6,LEN(AZ391)-6), MIDForgiving(AZ444,6,LEN(AZ444)-6))&amp;")","*")</f>
        <v>*</v>
      </c>
      <c r="BA743" s="58" t="str">
        <f>IF(OR(BA334&lt;&gt;"*",BA391&lt;&gt;"*",BA444&lt;&gt;"*"),"Yes (" &amp; JoinAll(", ", MIDForgiving(BA334,6,LEN(BA334)-6), MIDForgiving(BA391,6,LEN(BA391)-6), MIDForgiving(BA444,6,LEN(BA444)-6))&amp;")","*")</f>
        <v>*</v>
      </c>
      <c r="BB743" s="58" t="str">
        <f>IF(OR(BB334&lt;&gt;"*",BB391&lt;&gt;"*",BB444&lt;&gt;"*"),"Yes (" &amp; JoinAll(", ", MIDForgiving(BB334,6,LEN(BB334)-6), MIDForgiving(BB391,6,LEN(BB391)-6), MIDForgiving(BB444,6,LEN(BB444)-6))&amp;")","*")</f>
        <v>*</v>
      </c>
      <c r="BC743" s="58" t="str">
        <f>IF(OR(BC334&lt;&gt;"*",BC391&lt;&gt;"*",BC444&lt;&gt;"*"),"Yes (" &amp; JoinAll(", ", MIDForgiving(BC334,6,LEN(BC334)-6), MIDForgiving(BC391,6,LEN(BC391)-6), MIDForgiving(BC444,6,LEN(BC444)-6))&amp;")","*")</f>
        <v>*</v>
      </c>
      <c r="BD743" s="58" t="str">
        <f>IF(OR(BD334&lt;&gt;"*",BD391&lt;&gt;"*",BD444&lt;&gt;"*"),"Yes (" &amp; JoinAll(", ", MIDForgiving(BD334,6,LEN(BD334)-6), MIDForgiving(BD391,6,LEN(BD391)-6), MIDForgiving(BD444,6,LEN(BD444)-6))&amp;")","*")</f>
        <v>*</v>
      </c>
      <c r="BE743" s="58" t="str">
        <f>IF(OR(BE334&lt;&gt;"*",BE391&lt;&gt;"*",BE444&lt;&gt;"*"),"Yes (" &amp; JoinAll(", ", MIDForgiving(BE334,6,LEN(BE334)-6), MIDForgiving(BE391,6,LEN(BE391)-6), MIDForgiving(BE444,6,LEN(BE444)-6))&amp;")","*")</f>
        <v>*</v>
      </c>
      <c r="BF743" s="58" t="str">
        <f>IF(OR(BF334&lt;&gt;"*",BF391&lt;&gt;"*",BF444&lt;&gt;"*"),"Yes (" &amp; JoinAll(", ", MIDForgiving(BF334,6,LEN(BF334)-6), MIDForgiving(BF391,6,LEN(BF391)-6), MIDForgiving(BF444,6,LEN(BF444)-6))&amp;")","*")</f>
        <v>*</v>
      </c>
      <c r="BG743" s="58" t="str">
        <f>IF(OR(BG334&lt;&gt;"*",BG391&lt;&gt;"*",BG444&lt;&gt;"*"),"Yes (" &amp; JoinAll(", ", MIDForgiving(BG334,6,LEN(BG334)-6), MIDForgiving(BG391,6,LEN(BG391)-6), MIDForgiving(BG444,6,LEN(BG444)-6))&amp;")","*")</f>
        <v>*</v>
      </c>
      <c r="BH743" s="58" t="str">
        <f>IF(OR(BH334&lt;&gt;"*",BH391&lt;&gt;"*",BH444&lt;&gt;"*"),"Yes (" &amp; JoinAll(", ", MIDForgiving(BH334,6,LEN(BH334)-6), MIDForgiving(BH391,6,LEN(BH391)-6), MIDForgiving(BH444,6,LEN(BH444)-6))&amp;")","*")</f>
        <v>*</v>
      </c>
      <c r="BI743" s="58" t="str">
        <f>IF(OR(BI334&lt;&gt;"*",BI391&lt;&gt;"*",BI444&lt;&gt;"*"),"Yes (" &amp; JoinAll(", ", MIDForgiving(BI334,6,LEN(BI334)-6), MIDForgiving(BI391,6,LEN(BI391)-6), MIDForgiving(BI444,6,LEN(BI444)-6))&amp;")","*")</f>
        <v>*</v>
      </c>
      <c r="BJ743" s="58" t="str">
        <f>IF(OR(BJ334&lt;&gt;"*",BJ391&lt;&gt;"*",BJ444&lt;&gt;"*"),"Yes (" &amp; JoinAll(", ", MIDForgiving(BJ334,6,LEN(BJ334)-6), MIDForgiving(BJ391,6,LEN(BJ391)-6), MIDForgiving(BJ444,6,LEN(BJ444)-6))&amp;")","*")</f>
        <v>*</v>
      </c>
      <c r="BK743" s="58" t="str">
        <f>IF(OR(BK334&lt;&gt;"*",BK391&lt;&gt;"*",BK444&lt;&gt;"*"),"Yes (" &amp; JoinAll(", ", MIDForgiving(BK334,6,LEN(BK334)-6), MIDForgiving(BK391,6,LEN(BK391)-6), MIDForgiving(BK444,6,LEN(BK444)-6))&amp;")","*")</f>
        <v>*</v>
      </c>
      <c r="BL743" s="58" t="str">
        <f>IF(OR(BL334&lt;&gt;"*",BL391&lt;&gt;"*",BL444&lt;&gt;"*"),"Yes (" &amp; JoinAll(", ", MIDForgiving(BL334,6,LEN(BL334)-6), MIDForgiving(BL391,6,LEN(BL391)-6), MIDForgiving(BL444,6,LEN(BL444)-6))&amp;")","*")</f>
        <v>*</v>
      </c>
      <c r="BM743" s="58" t="str">
        <f>IF(OR(BM334&lt;&gt;"*",BM391&lt;&gt;"*",BM444&lt;&gt;"*"),"Yes (" &amp; JoinAll(", ", MIDForgiving(BM334,6,LEN(BM334)-6), MIDForgiving(BM391,6,LEN(BM391)-6), MIDForgiving(BM444,6,LEN(BM444)-6))&amp;")","*")</f>
        <v>*</v>
      </c>
      <c r="BN743" s="58" t="str">
        <f>IF(OR(BN334&lt;&gt;"*",BN391&lt;&gt;"*",BN444&lt;&gt;"*"),"Yes (" &amp; JoinAll(", ", MIDForgiving(BN334,6,LEN(BN334)-6), MIDForgiving(BN391,6,LEN(BN391)-6), MIDForgiving(BN444,6,LEN(BN444)-6))&amp;")","*")</f>
        <v>*</v>
      </c>
      <c r="BO743" s="58" t="str">
        <f>IF(OR(BO334&lt;&gt;"*",BO391&lt;&gt;"*",BO444&lt;&gt;"*"),"Yes (" &amp; JoinAll(", ", MIDForgiving(BO334,6,LEN(BO334)-6), MIDForgiving(BO391,6,LEN(BO391)-6), MIDForgiving(BO444,6,LEN(BO444)-6))&amp;")","*")</f>
        <v>*</v>
      </c>
      <c r="BP743" s="58" t="str">
        <f>IF(OR(BP334&lt;&gt;"*",BP391&lt;&gt;"*",BP444&lt;&gt;"*"),"Yes (" &amp; JoinAll(", ", MIDForgiving(BP334,6,LEN(BP334)-6), MIDForgiving(BP391,6,LEN(BP391)-6), MIDForgiving(BP444,6,LEN(BP444)-6))&amp;")","*")</f>
        <v>*</v>
      </c>
      <c r="BQ743" s="58" t="str">
        <f>IF(OR(BQ334&lt;&gt;"*",BQ391&lt;&gt;"*",BQ444&lt;&gt;"*"),"Yes (" &amp; JoinAll(", ", MIDForgiving(BQ334,6,LEN(BQ334)-6), MIDForgiving(BQ391,6,LEN(BQ391)-6), MIDForgiving(BQ444,6,LEN(BQ444)-6))&amp;")","*")</f>
        <v>*</v>
      </c>
      <c r="BR743" s="58" t="str">
        <f>IF(OR(BR334&lt;&gt;"*",BR391&lt;&gt;"*",BR444&lt;&gt;"*"),"Yes (" &amp; JoinAll(", ", MIDForgiving(BR334,6,LEN(BR334)-6), MIDForgiving(BR391,6,LEN(BR391)-6), MIDForgiving(BR444,6,LEN(BR444)-6))&amp;")","*")</f>
        <v>*</v>
      </c>
      <c r="BS743" s="58" t="str">
        <f>IF(OR(BS334&lt;&gt;"*",BS391&lt;&gt;"*",BS444&lt;&gt;"*"),"Yes (" &amp; JoinAll(", ", MIDForgiving(BS334,6,LEN(BS334)-6), MIDForgiving(BS391,6,LEN(BS391)-6), MIDForgiving(BS444,6,LEN(BS444)-6))&amp;")","*")</f>
        <v>*</v>
      </c>
      <c r="BT743" s="58" t="str">
        <f>IF(OR(BT334&lt;&gt;"*",BT391&lt;&gt;"*",BT444&lt;&gt;"*"),"Yes (" &amp; JoinAll(", ", MIDForgiving(BT334,6,LEN(BT334)-6), MIDForgiving(BT391,6,LEN(BT391)-6), MIDForgiving(BT444,6,LEN(BT444)-6))&amp;")","*")</f>
        <v>*</v>
      </c>
      <c r="BU743" s="58" t="str">
        <f>IF(OR(BU334&lt;&gt;"*",BU391&lt;&gt;"*",BU444&lt;&gt;"*"),"Yes (" &amp; JoinAll(", ", MIDForgiving(BU334,6,LEN(BU334)-6), MIDForgiving(BU391,6,LEN(BU391)-6), MIDForgiving(BU444,6,LEN(BU444)-6))&amp;")","*")</f>
        <v>*</v>
      </c>
      <c r="BV743" s="58" t="str">
        <f>IF(OR(BV334&lt;&gt;"*",BV391&lt;&gt;"*",BV444&lt;&gt;"*"),"Yes (" &amp; JoinAll(", ", MIDForgiving(BV334,6,LEN(BV334)-6), MIDForgiving(BV391,6,LEN(BV391)-6), MIDForgiving(BV444,6,LEN(BV444)-6))&amp;")","*")</f>
        <v>*</v>
      </c>
      <c r="BW743" s="58" t="str">
        <f>IF(OR(BW334&lt;&gt;"*",BW391&lt;&gt;"*",BW444&lt;&gt;"*"),"Yes (" &amp; JoinAll(", ", MIDForgiving(BW334,6,LEN(BW334)-6), MIDForgiving(BW391,6,LEN(BW391)-6), MIDForgiving(BW444,6,LEN(BW444)-6))&amp;")","*")</f>
        <v>*</v>
      </c>
      <c r="BX743" s="58" t="str">
        <f>IF(OR(BX334&lt;&gt;"*",BX391&lt;&gt;"*",BX444&lt;&gt;"*"),"Yes (" &amp; JoinAll(", ", MIDForgiving(BX334,6,LEN(BX334)-6), MIDForgiving(BX391,6,LEN(BX391)-6), MIDForgiving(BX444,6,LEN(BX444)-6))&amp;")","*")</f>
        <v>*</v>
      </c>
      <c r="BY743" s="58" t="str">
        <f>IF(OR(BY334&lt;&gt;"*",BY391&lt;&gt;"*",BY444&lt;&gt;"*"),"Yes (" &amp; JoinAll(", ", MIDForgiving(BY334,6,LEN(BY334)-6), MIDForgiving(BY391,6,LEN(BY391)-6), MIDForgiving(BY444,6,LEN(BY444)-6))&amp;")","*")</f>
        <v>*</v>
      </c>
      <c r="BZ743" s="58" t="str">
        <f>IF(OR(BZ334&lt;&gt;"*",BZ391&lt;&gt;"*",BZ444&lt;&gt;"*"),"Yes (" &amp; JoinAll(", ", MIDForgiving(BZ334,6,LEN(BZ334)-6), MIDForgiving(BZ391,6,LEN(BZ391)-6), MIDForgiving(BZ444,6,LEN(BZ444)-6))&amp;")","*")</f>
        <v>*</v>
      </c>
      <c r="CA743" s="58" t="str">
        <f>IF(OR(CA334&lt;&gt;"*",CA391&lt;&gt;"*",CA444&lt;&gt;"*"),"Yes (" &amp; JoinAll(", ", MIDForgiving(CA334,6,LEN(CA334)-6), MIDForgiving(CA391,6,LEN(CA391)-6), MIDForgiving(CA444,6,LEN(CA444)-6))&amp;")","*")</f>
        <v>*</v>
      </c>
      <c r="CB743" s="58" t="str">
        <f>IF(OR(CB334&lt;&gt;"*",CB391&lt;&gt;"*",CB444&lt;&gt;"*"),"Yes (" &amp; JoinAll(", ", MIDForgiving(CB334,6,LEN(CB334)-6), MIDForgiving(CB391,6,LEN(CB391)-6), MIDForgiving(CB444,6,LEN(CB444)-6))&amp;")","*")</f>
        <v>*</v>
      </c>
      <c r="CC743" s="58" t="str">
        <f>IF(OR(CC334&lt;&gt;"*",CC391&lt;&gt;"*",CC444&lt;&gt;"*"),"Yes (" &amp; JoinAll(", ", MIDForgiving(CC334,6,LEN(CC334)-6), MIDForgiving(CC391,6,LEN(CC391)-6), MIDForgiving(CC444,6,LEN(CC444)-6))&amp;")","*")</f>
        <v>*</v>
      </c>
      <c r="CD743" s="58" t="str">
        <f>IF(OR(CD334&lt;&gt;"*",CD391&lt;&gt;"*",CD444&lt;&gt;"*"),"Yes (" &amp; JoinAll(", ", MIDForgiving(CD334,6,LEN(CD334)-6), MIDForgiving(CD391,6,LEN(CD391)-6), MIDForgiving(CD444,6,LEN(CD444)-6))&amp;")","*")</f>
        <v>*</v>
      </c>
      <c r="CE743" s="58" t="str">
        <f>IF(OR(CE334&lt;&gt;"*",CE391&lt;&gt;"*",CE444&lt;&gt;"*"),"Yes (" &amp; JoinAll(", ", MIDForgiving(CE334,6,LEN(CE334)-6), MIDForgiving(CE391,6,LEN(CE391)-6), MIDForgiving(CE444,6,LEN(CE444)-6))&amp;")","*")</f>
        <v>*</v>
      </c>
      <c r="CF743" s="58" t="str">
        <f>IF(OR(CF334&lt;&gt;"*",CF391&lt;&gt;"*",CF444&lt;&gt;"*"),"Yes (" &amp; JoinAll(", ", MIDForgiving(CF334,6,LEN(CF334)-6), MIDForgiving(CF391,6,LEN(CF391)-6), MIDForgiving(CF444,6,LEN(CF444)-6))&amp;")","*")</f>
        <v>*</v>
      </c>
      <c r="CG743" s="58" t="str">
        <f>IF(OR(CG334&lt;&gt;"*",CG391&lt;&gt;"*",CG444&lt;&gt;"*"),"Yes (" &amp; JoinAll(", ", MIDForgiving(CG334,6,LEN(CG334)-6), MIDForgiving(CG391,6,LEN(CG391)-6), MIDForgiving(CG444,6,LEN(CG444)-6))&amp;")","*")</f>
        <v>*</v>
      </c>
      <c r="CH743" s="58" t="str">
        <f>IF(OR(CH334&lt;&gt;"*",CH391&lt;&gt;"*",CH444&lt;&gt;"*"),"Yes (" &amp; JoinAll(", ", MIDForgiving(CH334,6,LEN(CH334)-6), MIDForgiving(CH391,6,LEN(CH391)-6), MIDForgiving(CH444,6,LEN(CH444)-6))&amp;")","*")</f>
        <v>*</v>
      </c>
      <c r="CI743" s="58" t="str">
        <f>IF(OR(CI334&lt;&gt;"*",CI391&lt;&gt;"*",CI444&lt;&gt;"*"),"Yes (" &amp; JoinAll(", ", MIDForgiving(CI334,6,LEN(CI334)-6), MIDForgiving(CI391,6,LEN(CI391)-6), MIDForgiving(CI444,6,LEN(CI444)-6))&amp;")","*")</f>
        <v>*</v>
      </c>
      <c r="CJ743" s="58" t="str">
        <f>IF(OR(CJ334&lt;&gt;"*",CJ391&lt;&gt;"*",CJ444&lt;&gt;"*"),"Yes (" &amp; JoinAll(", ", MIDForgiving(CJ334,6,LEN(CJ334)-6), MIDForgiving(CJ391,6,LEN(CJ391)-6), MIDForgiving(CJ444,6,LEN(CJ444)-6))&amp;")","*")</f>
        <v>*</v>
      </c>
      <c r="CK743" s="58" t="str">
        <f>IF(OR(CK334&lt;&gt;"*",CK391&lt;&gt;"*",CK444&lt;&gt;"*"),"Yes (" &amp; JoinAll(", ", MIDForgiving(CK334,6,LEN(CK334)-6), MIDForgiving(CK391,6,LEN(CK391)-6), MIDForgiving(CK444,6,LEN(CK444)-6))&amp;")","*")</f>
        <v>*</v>
      </c>
      <c r="CL743" s="58" t="str">
        <f>IF(OR(CL334&lt;&gt;"*",CL391&lt;&gt;"*",CL444&lt;&gt;"*"),"Yes (" &amp; JoinAll(", ", MIDForgiving(CL334,6,LEN(CL334)-6), MIDForgiving(CL391,6,LEN(CL391)-6), MIDForgiving(CL444,6,LEN(CL444)-6))&amp;")","*")</f>
        <v>*</v>
      </c>
      <c r="CM743" s="58" t="str">
        <f>IF(OR(CM334&lt;&gt;"*",CM391&lt;&gt;"*",CM444&lt;&gt;"*"),"Yes (" &amp; JoinAll(", ", MIDForgiving(CM334,6,LEN(CM334)-6), MIDForgiving(CM391,6,LEN(CM391)-6), MIDForgiving(CM444,6,LEN(CM444)-6))&amp;")","*")</f>
        <v>*</v>
      </c>
      <c r="CN743" s="58" t="str">
        <f>IF(OR(CN334&lt;&gt;"*",CN391&lt;&gt;"*",CN444&lt;&gt;"*"),"Yes (" &amp; JoinAll(", ", MIDForgiving(CN334,6,LEN(CN334)-6), MIDForgiving(CN391,6,LEN(CN391)-6), MIDForgiving(CN444,6,LEN(CN444)-6))&amp;")","*")</f>
        <v>*</v>
      </c>
      <c r="CO743" s="58" t="str">
        <f>IF(OR(CO334&lt;&gt;"*",CO391&lt;&gt;"*",CO444&lt;&gt;"*"),"Yes (" &amp; JoinAll(", ", MIDForgiving(CO334,6,LEN(CO334)-6), MIDForgiving(CO391,6,LEN(CO391)-6), MIDForgiving(CO444,6,LEN(CO444)-6))&amp;")","*")</f>
        <v>*</v>
      </c>
      <c r="CP743" s="58" t="str">
        <f>IF(OR(CP334&lt;&gt;"*",CP391&lt;&gt;"*",CP444&lt;&gt;"*"),"Yes (" &amp; JoinAll(", ", MIDForgiving(CP334,6,LEN(CP334)-6), MIDForgiving(CP391,6,LEN(CP391)-6), MIDForgiving(CP444,6,LEN(CP444)-6))&amp;")","*")</f>
        <v>*</v>
      </c>
      <c r="CQ743" s="58" t="str">
        <f>IF(OR(CQ334&lt;&gt;"*",CQ391&lt;&gt;"*",CQ444&lt;&gt;"*"),"Yes (" &amp; JoinAll(", ", MIDForgiving(CQ334,6,LEN(CQ334)-6), MIDForgiving(CQ391,6,LEN(CQ391)-6), MIDForgiving(CQ444,6,LEN(CQ444)-6))&amp;")","*")</f>
        <v>*</v>
      </c>
      <c r="CR743" s="58" t="str">
        <f>IF(OR(CR334&lt;&gt;"*",CR391&lt;&gt;"*",CR444&lt;&gt;"*"),"Yes (" &amp; JoinAll(", ", MIDForgiving(CR334,6,LEN(CR334)-6), MIDForgiving(CR391,6,LEN(CR391)-6), MIDForgiving(CR444,6,LEN(CR444)-6))&amp;")","*")</f>
        <v>*</v>
      </c>
      <c r="CS743" s="58" t="str">
        <f>IF(OR(CS334&lt;&gt;"*",CS391&lt;&gt;"*",CS444&lt;&gt;"*"),"Yes (" &amp; JoinAll(", ", MIDForgiving(CS334,6,LEN(CS334)-6), MIDForgiving(CS391,6,LEN(CS391)-6), MIDForgiving(CS444,6,LEN(CS444)-6))&amp;")","*")</f>
        <v>*</v>
      </c>
      <c r="CT743" s="58" t="str">
        <f>IF(OR(CT334&lt;&gt;"*",CT391&lt;&gt;"*",CT444&lt;&gt;"*"),"Yes (" &amp; JoinAll(", ", MIDForgiving(CT334,6,LEN(CT334)-6), MIDForgiving(CT391,6,LEN(CT391)-6), MIDForgiving(CT444,6,LEN(CT444)-6))&amp;")","*")</f>
        <v>*</v>
      </c>
      <c r="CU743" s="58" t="str">
        <f>IF(OR(CU334&lt;&gt;"*",CU391&lt;&gt;"*",CU444&lt;&gt;"*"),"Yes (" &amp; JoinAll(", ", MIDForgiving(CU334,6,LEN(CU334)-6), MIDForgiving(CU391,6,LEN(CU391)-6), MIDForgiving(CU444,6,LEN(CU444)-6))&amp;")","*")</f>
        <v>*</v>
      </c>
      <c r="CV743" s="58" t="str">
        <f>IF(OR(CV334&lt;&gt;"*",CV391&lt;&gt;"*",CV444&lt;&gt;"*"),"Yes (" &amp; JoinAll(", ", MIDForgiving(CV334,6,LEN(CV334)-6), MIDForgiving(CV391,6,LEN(CV391)-6), MIDForgiving(CV444,6,LEN(CV444)-6))&amp;")","*")</f>
        <v>*</v>
      </c>
      <c r="CW743" s="58" t="str">
        <f>IF(OR(CW334&lt;&gt;"*",CW391&lt;&gt;"*",CW444&lt;&gt;"*"),"Yes (" &amp; JoinAll(", ", MIDForgiving(CW334,6,LEN(CW334)-6), MIDForgiving(CW391,6,LEN(CW391)-6), MIDForgiving(CW444,6,LEN(CW444)-6))&amp;")","*")</f>
        <v>*</v>
      </c>
      <c r="CX743" s="58" t="str">
        <f>IF(OR(CX334&lt;&gt;"*",CX391&lt;&gt;"*",CX444&lt;&gt;"*"),"Yes (" &amp; JoinAll(", ", MIDForgiving(CX334,6,LEN(CX334)-6), MIDForgiving(CX391,6,LEN(CX391)-6), MIDForgiving(CX444,6,LEN(CX444)-6))&amp;")","*")</f>
        <v>*</v>
      </c>
      <c r="CY743" s="58" t="str">
        <f>IF(OR(CY334&lt;&gt;"*",CY391&lt;&gt;"*",CY444&lt;&gt;"*"),"Yes (" &amp; JoinAll(", ", MIDForgiving(CY334,6,LEN(CY334)-6), MIDForgiving(CY391,6,LEN(CY391)-6), MIDForgiving(CY444,6,LEN(CY444)-6))&amp;")","*")</f>
        <v>*</v>
      </c>
      <c r="CZ743" s="58" t="str">
        <f>IF(OR(CZ334&lt;&gt;"*",CZ391&lt;&gt;"*",CZ444&lt;&gt;"*"),"Yes (" &amp; JoinAll(", ", MIDForgiving(CZ334,6,LEN(CZ334)-6), MIDForgiving(CZ391,6,LEN(CZ391)-6), MIDForgiving(CZ444,6,LEN(CZ444)-6))&amp;")","*")</f>
        <v>*</v>
      </c>
      <c r="DA743" s="58" t="str">
        <f>IF(OR(DA334&lt;&gt;"*",DA391&lt;&gt;"*",DA444&lt;&gt;"*"),"Yes (" &amp; JoinAll(", ", MIDForgiving(DA334,6,LEN(DA334)-6), MIDForgiving(DA391,6,LEN(DA391)-6), MIDForgiving(DA444,6,LEN(DA444)-6))&amp;")","*")</f>
        <v>*</v>
      </c>
      <c r="DB743" s="58" t="str">
        <f>IF(OR(DB334&lt;&gt;"*",DB391&lt;&gt;"*",DB444&lt;&gt;"*"),"Yes (" &amp; JoinAll(", ", MIDForgiving(DB334,6,LEN(DB334)-6), MIDForgiving(DB391,6,LEN(DB391)-6), MIDForgiving(DB444,6,LEN(DB444)-6))&amp;")","*")</f>
        <v>*</v>
      </c>
      <c r="DC743" s="58" t="str">
        <f>IF(OR(DC334&lt;&gt;"*",DC391&lt;&gt;"*",DC444&lt;&gt;"*"),"Yes (" &amp; JoinAll(", ", MIDForgiving(DC334,6,LEN(DC334)-6), MIDForgiving(DC391,6,LEN(DC391)-6), MIDForgiving(DC444,6,LEN(DC444)-6))&amp;")","*")</f>
        <v>*</v>
      </c>
      <c r="DD743" s="58" t="str">
        <f>IF(OR(DD334&lt;&gt;"*",DD391&lt;&gt;"*",DD444&lt;&gt;"*"),"Yes (" &amp; JoinAll(", ", MIDForgiving(DD334,6,LEN(DD334)-6), MIDForgiving(DD391,6,LEN(DD391)-6), MIDForgiving(DD444,6,LEN(DD444)-6))&amp;")","*")</f>
        <v>*</v>
      </c>
      <c r="DE743" s="58" t="str">
        <f>IF(OR(DE334&lt;&gt;"*",DE391&lt;&gt;"*",DE444&lt;&gt;"*"),"Yes (" &amp; JoinAll(", ", MIDForgiving(DE334,6,LEN(DE334)-6), MIDForgiving(DE391,6,LEN(DE391)-6), MIDForgiving(DE444,6,LEN(DE444)-6))&amp;")","*")</f>
        <v>*</v>
      </c>
      <c r="DF743" s="58" t="str">
        <f>IF(OR(DF334&lt;&gt;"*",DF391&lt;&gt;"*",DF444&lt;&gt;"*"),"Yes (" &amp; JoinAll(", ", MIDForgiving(DF334,6,LEN(DF334)-6), MIDForgiving(DF391,6,LEN(DF391)-6), MIDForgiving(DF444,6,LEN(DF444)-6))&amp;")","*")</f>
        <v>*</v>
      </c>
      <c r="DG743" s="58" t="str">
        <f>IF(OR(DG334&lt;&gt;"*",DG391&lt;&gt;"*",DG444&lt;&gt;"*"),"Yes (" &amp; JoinAll(", ", MIDForgiving(DG334,6,LEN(DG334)-6), MIDForgiving(DG391,6,LEN(DG391)-6), MIDForgiving(DG444,6,LEN(DG444)-6))&amp;")","*")</f>
        <v>*</v>
      </c>
      <c r="DH743" s="58" t="str">
        <f>IF(OR(DH334&lt;&gt;"*",DH391&lt;&gt;"*",DH444&lt;&gt;"*"),"Yes (" &amp; JoinAll(", ", MIDForgiving(DH334,6,LEN(DH334)-6), MIDForgiving(DH391,6,LEN(DH391)-6), MIDForgiving(DH444,6,LEN(DH444)-6))&amp;")","*")</f>
        <v>*</v>
      </c>
      <c r="DI743" s="58" t="str">
        <f>IF(OR(DI334&lt;&gt;"*",DI391&lt;&gt;"*",DI444&lt;&gt;"*"),"Yes (" &amp; JoinAll(", ", MIDForgiving(DI334,6,LEN(DI334)-6), MIDForgiving(DI391,6,LEN(DI391)-6), MIDForgiving(DI444,6,LEN(DI444)-6))&amp;")","*")</f>
        <v>*</v>
      </c>
      <c r="DJ743" s="58" t="str">
        <f>IF(OR(DJ334&lt;&gt;"*",DJ391&lt;&gt;"*",DJ444&lt;&gt;"*"),"Yes (" &amp; JoinAll(", ", MIDForgiving(DJ334,6,LEN(DJ334)-6), MIDForgiving(DJ391,6,LEN(DJ391)-6), MIDForgiving(DJ444,6,LEN(DJ444)-6))&amp;")","*")</f>
        <v>*</v>
      </c>
      <c r="DK743" s="58" t="str">
        <f>IF(OR(DK334&lt;&gt;"*",DK391&lt;&gt;"*",DK444&lt;&gt;"*"),"Yes (" &amp; JoinAll(", ", MIDForgiving(DK334,6,LEN(DK334)-6), MIDForgiving(DK391,6,LEN(DK391)-6), MIDForgiving(DK444,6,LEN(DK444)-6))&amp;")","*")</f>
        <v>*</v>
      </c>
      <c r="DL743" s="58" t="str">
        <f>IF(OR(DL334&lt;&gt;"*",DL391&lt;&gt;"*",DL444&lt;&gt;"*"),"Yes (" &amp; JoinAll(", ", MIDForgiving(DL334,6,LEN(DL334)-6), MIDForgiving(DL391,6,LEN(DL391)-6), MIDForgiving(DL444,6,LEN(DL444)-6))&amp;")","*")</f>
        <v>*</v>
      </c>
      <c r="DM743" s="58" t="str">
        <f>IF(OR(DM334&lt;&gt;"*",DM391&lt;&gt;"*",DM444&lt;&gt;"*"),"Yes (" &amp; JoinAll(", ", MIDForgiving(DM334,6,LEN(DM334)-6), MIDForgiving(DM391,6,LEN(DM391)-6), MIDForgiving(DM444,6,LEN(DM444)-6))&amp;")","*")</f>
        <v>*</v>
      </c>
      <c r="DN743" s="58" t="str">
        <f>IF(OR(DN334&lt;&gt;"*",DN391&lt;&gt;"*",DN444&lt;&gt;"*"),"Yes (" &amp; JoinAll(", ", MIDForgiving(DN334,6,LEN(DN334)-6), MIDForgiving(DN391,6,LEN(DN391)-6), MIDForgiving(DN444,6,LEN(DN444)-6))&amp;")","*")</f>
        <v>*</v>
      </c>
      <c r="DO743" s="58" t="str">
        <f>IF(OR(DO334&lt;&gt;"*",DO391&lt;&gt;"*",DO444&lt;&gt;"*"),"Yes (" &amp; JoinAll(", ", MIDForgiving(DO334,6,LEN(DO334)-6), MIDForgiving(DO391,6,LEN(DO391)-6), MIDForgiving(DO444,6,LEN(DO444)-6))&amp;")","*")</f>
        <v>*</v>
      </c>
      <c r="DP743" s="58" t="str">
        <f>IF(OR(DP334&lt;&gt;"*",DP391&lt;&gt;"*",DP444&lt;&gt;"*"),"Yes (" &amp; JoinAll(", ", MIDForgiving(DP334,6,LEN(DP334)-6), MIDForgiving(DP391,6,LEN(DP391)-6), MIDForgiving(DP444,6,LEN(DP444)-6))&amp;")","*")</f>
        <v>*</v>
      </c>
      <c r="DQ743" s="58" t="str">
        <f>IF(OR(DQ334&lt;&gt;"*",DQ391&lt;&gt;"*",DQ444&lt;&gt;"*"),"Yes (" &amp; JoinAll(", ", MIDForgiving(DQ334,6,LEN(DQ334)-6), MIDForgiving(DQ391,6,LEN(DQ391)-6), MIDForgiving(DQ444,6,LEN(DQ444)-6))&amp;")","*")</f>
        <v>*</v>
      </c>
      <c r="DR743" s="58" t="str">
        <f>IF(OR(DR334&lt;&gt;"*",DR391&lt;&gt;"*",DR444&lt;&gt;"*"),"Yes (" &amp; JoinAll(", ", MIDForgiving(DR334,6,LEN(DR334)-6), MIDForgiving(DR391,6,LEN(DR391)-6), MIDForgiving(DR444,6,LEN(DR444)-6))&amp;")","*")</f>
        <v>*</v>
      </c>
      <c r="DS743" s="58" t="str">
        <f>IF(OR(DS334&lt;&gt;"*",DS391&lt;&gt;"*",DS444&lt;&gt;"*"),"Yes (" &amp; JoinAll(", ", MIDForgiving(DS334,6,LEN(DS334)-6), MIDForgiving(DS391,6,LEN(DS391)-6), MIDForgiving(DS444,6,LEN(DS444)-6))&amp;")","*")</f>
        <v>*</v>
      </c>
      <c r="DT743" s="58" t="str">
        <f>IF(OR(DT334&lt;&gt;"*",DT391&lt;&gt;"*",DT444&lt;&gt;"*"),"Yes (" &amp; JoinAll(", ", MIDForgiving(DT334,6,LEN(DT334)-6), MIDForgiving(DT391,6,LEN(DT391)-6), MIDForgiving(DT444,6,LEN(DT444)-6))&amp;")","*")</f>
        <v>*</v>
      </c>
      <c r="DU743" s="58" t="str">
        <f>IF(OR(DU334&lt;&gt;"*",DU391&lt;&gt;"*",DU444&lt;&gt;"*"),"Yes (" &amp; JoinAll(", ", MIDForgiving(DU334,6,LEN(DU334)-6), MIDForgiving(DU391,6,LEN(DU391)-6), MIDForgiving(DU444,6,LEN(DU444)-6))&amp;")","*")</f>
        <v>*</v>
      </c>
      <c r="DV743" s="58" t="str">
        <f>IF(OR(DV334&lt;&gt;"*",DV391&lt;&gt;"*",DV444&lt;&gt;"*"),"Yes (" &amp; JoinAll(", ", MIDForgiving(DV334,6,LEN(DV334)-6), MIDForgiving(DV391,6,LEN(DV391)-6), MIDForgiving(DV444,6,LEN(DV444)-6))&amp;")","*")</f>
        <v>*</v>
      </c>
      <c r="DW743" s="58" t="str">
        <f>IF(OR(DW334&lt;&gt;"*",DW391&lt;&gt;"*",DW444&lt;&gt;"*"),"Yes (" &amp; JoinAll(", ", MIDForgiving(DW334,6,LEN(DW334)-6), MIDForgiving(DW391,6,LEN(DW391)-6), MIDForgiving(DW444,6,LEN(DW444)-6))&amp;")","*")</f>
        <v>*</v>
      </c>
      <c r="DX743" s="58" t="str">
        <f>IF(OR(DX334&lt;&gt;"*",DX391&lt;&gt;"*",DX444&lt;&gt;"*"),"Yes (" &amp; JoinAll(", ", MIDForgiving(DX334,6,LEN(DX334)-6), MIDForgiving(DX391,6,LEN(DX391)-6), MIDForgiving(DX444,6,LEN(DX444)-6))&amp;")","*")</f>
        <v>*</v>
      </c>
      <c r="DY743" s="58" t="str">
        <f>IF(OR(DY334&lt;&gt;"*",DY391&lt;&gt;"*",DY444&lt;&gt;"*"),"Yes (" &amp; JoinAll(", ", MIDForgiving(DY334,6,LEN(DY334)-6), MIDForgiving(DY391,6,LEN(DY391)-6), MIDForgiving(DY444,6,LEN(DY444)-6))&amp;")","*")</f>
        <v>*</v>
      </c>
      <c r="DZ743" s="58" t="str">
        <f>IF(OR(DZ334&lt;&gt;"*",DZ391&lt;&gt;"*",DZ444&lt;&gt;"*"),"Yes (" &amp; JoinAll(", ", MIDForgiving(DZ334,6,LEN(DZ334)-6), MIDForgiving(DZ391,6,LEN(DZ391)-6), MIDForgiving(DZ444,6,LEN(DZ444)-6))&amp;")","*")</f>
        <v>*</v>
      </c>
      <c r="EA743" s="58" t="str">
        <f>IF(OR(EA334&lt;&gt;"*",EA391&lt;&gt;"*",EA444&lt;&gt;"*"),"Yes (" &amp; JoinAll(", ", MIDForgiving(EA334,6,LEN(EA334)-6), MIDForgiving(EA391,6,LEN(EA391)-6), MIDForgiving(EA444,6,LEN(EA444)-6))&amp;")","*")</f>
        <v>*</v>
      </c>
      <c r="EB743" s="58" t="str">
        <f>IF(OR(EB334&lt;&gt;"*",EB391&lt;&gt;"*",EB444&lt;&gt;"*"),"Yes (" &amp; JoinAll(", ", MIDForgiving(EB334,6,LEN(EB334)-6), MIDForgiving(EB391,6,LEN(EB391)-6), MIDForgiving(EB444,6,LEN(EB444)-6))&amp;")","*")</f>
        <v>*</v>
      </c>
      <c r="EC743" s="58" t="str">
        <f>IF(OR(EC334&lt;&gt;"*",EC391&lt;&gt;"*",EC444&lt;&gt;"*"),"Yes (" &amp; JoinAll(", ", MIDForgiving(EC334,6,LEN(EC334)-6), MIDForgiving(EC391,6,LEN(EC391)-6), MIDForgiving(EC444,6,LEN(EC444)-6))&amp;")","*")</f>
        <v>*</v>
      </c>
      <c r="ED743" s="58" t="str">
        <f>IF(OR(ED334&lt;&gt;"*",ED391&lt;&gt;"*",ED444&lt;&gt;"*"),"Yes (" &amp; JoinAll(", ", MIDForgiving(ED334,6,LEN(ED334)-6), MIDForgiving(ED391,6,LEN(ED391)-6), MIDForgiving(ED444,6,LEN(ED444)-6))&amp;")","*")</f>
        <v>*</v>
      </c>
      <c r="EE743" s="58" t="str">
        <f>IF(OR(EE334&lt;&gt;"*",EE391&lt;&gt;"*",EE444&lt;&gt;"*"),"Yes (" &amp; JoinAll(", ", MIDForgiving(EE334,6,LEN(EE334)-6), MIDForgiving(EE391,6,LEN(EE391)-6), MIDForgiving(EE444,6,LEN(EE444)-6))&amp;")","*")</f>
        <v>*</v>
      </c>
      <c r="EF743" s="58" t="str">
        <f>IF(OR(EF334&lt;&gt;"*",EF391&lt;&gt;"*",EF444&lt;&gt;"*"),"Yes (" &amp; JoinAll(", ", MIDForgiving(EF334,6,LEN(EF334)-6), MIDForgiving(EF391,6,LEN(EF391)-6), MIDForgiving(EF444,6,LEN(EF444)-6))&amp;")","*")</f>
        <v>*</v>
      </c>
      <c r="EG743" s="58" t="str">
        <f>IF(OR(EG334&lt;&gt;"*",EG391&lt;&gt;"*",EG444&lt;&gt;"*"),"Yes (" &amp; JoinAll(", ", MIDForgiving(EG334,6,LEN(EG334)-6), MIDForgiving(EG391,6,LEN(EG391)-6), MIDForgiving(EG444,6,LEN(EG444)-6))&amp;")","*")</f>
        <v>*</v>
      </c>
      <c r="EH743" s="58" t="str">
        <f>IF(OR(EH334&lt;&gt;"*",EH391&lt;&gt;"*",EH444&lt;&gt;"*"),"Yes (" &amp; JoinAll(", ", MIDForgiving(EH334,6,LEN(EH334)-6), MIDForgiving(EH391,6,LEN(EH391)-6), MIDForgiving(EH444,6,LEN(EH444)-6))&amp;")","*")</f>
        <v>*</v>
      </c>
      <c r="EI743" s="58" t="str">
        <f>IF(OR(EI334&lt;&gt;"*",EI391&lt;&gt;"*",EI444&lt;&gt;"*"),"Yes (" &amp; JoinAll(", ", MIDForgiving(EI334,6,LEN(EI334)-6), MIDForgiving(EI391,6,LEN(EI391)-6), MIDForgiving(EI444,6,LEN(EI444)-6))&amp;")","*")</f>
        <v>*</v>
      </c>
      <c r="EJ743" s="58" t="str">
        <f>IF(OR(EJ334&lt;&gt;"*",EJ391&lt;&gt;"*",EJ444&lt;&gt;"*"),"Yes (" &amp; JoinAll(", ", MIDForgiving(EJ334,6,LEN(EJ334)-6), MIDForgiving(EJ391,6,LEN(EJ391)-6), MIDForgiving(EJ444,6,LEN(EJ444)-6))&amp;")","*")</f>
        <v>*</v>
      </c>
      <c r="EK743" s="58" t="str">
        <f>IF(OR(EK334&lt;&gt;"*",EK391&lt;&gt;"*",EK444&lt;&gt;"*"),"Yes (" &amp; JoinAll(", ", MIDForgiving(EK334,6,LEN(EK334)-6), MIDForgiving(EK391,6,LEN(EK391)-6), MIDForgiving(EK444,6,LEN(EK444)-6))&amp;")","*")</f>
        <v>*</v>
      </c>
      <c r="EL743" s="109"/>
      <c r="EM743" s="109"/>
    </row>
    <row r="744" spans="1:143" s="58" customFormat="1" ht="12.75" customHeight="1" x14ac:dyDescent="0.25">
      <c r="A744" s="5"/>
      <c r="B744" s="96"/>
      <c r="C744" s="96"/>
      <c r="D744" s="96"/>
      <c r="E744" s="96"/>
      <c r="F744" s="96" t="s">
        <v>3538</v>
      </c>
      <c r="G744" s="4" t="s">
        <v>382</v>
      </c>
      <c r="H744" s="18" t="s">
        <v>5</v>
      </c>
      <c r="I744" s="18"/>
      <c r="J744" s="58" t="str">
        <f>IF(OR(J335&lt;&gt;"*",J392&lt;&gt;"*",J445&lt;&gt;"*"),"Yes (" &amp; JoinAll(", ", MIDForgiving(J335,6,LEN(J335)-6), MIDForgiving(J392,6,LEN(J392)-6), MIDForgiving(J445,6,LEN(J445)-6))&amp;")","*")</f>
        <v>*</v>
      </c>
      <c r="K744" s="58" t="str">
        <f>IF(OR(K335&lt;&gt;"*",K392&lt;&gt;"*",K445&lt;&gt;"*"),"Yes (" &amp; JoinAll(", ", MIDForgiving(K335,6,LEN(K335)-6), MIDForgiving(K392,6,LEN(K392)-6), MIDForgiving(K445,6,LEN(K445)-6))&amp;")","*")</f>
        <v>*</v>
      </c>
      <c r="L744" s="58" t="str">
        <f>IF(OR(L335&lt;&gt;"*",L392&lt;&gt;"*",L445&lt;&gt;"*"),"Yes (" &amp; JoinAll(", ", MIDForgiving(L335,6,LEN(L335)-6), MIDForgiving(L392,6,LEN(L392)-6), MIDForgiving(L445,6,LEN(L445)-6))&amp;")","*")</f>
        <v>*</v>
      </c>
      <c r="M744" s="58" t="str">
        <f>IF(OR(M335&lt;&gt;"*",M392&lt;&gt;"*",M445&lt;&gt;"*"),"Yes (" &amp; JoinAll(", ", MIDForgiving(M335,6,LEN(M335)-6), MIDForgiving(M392,6,LEN(M392)-6), MIDForgiving(M445,6,LEN(M445)-6))&amp;")","*")</f>
        <v>*</v>
      </c>
      <c r="N744" s="58" t="str">
        <f>IF(OR(N335&lt;&gt;"*",N392&lt;&gt;"*",N445&lt;&gt;"*"),"Yes (" &amp; JoinAll(", ", MIDForgiving(N335,6,LEN(N335)-6), MIDForgiving(N392,6,LEN(N392)-6), MIDForgiving(N445,6,LEN(N445)-6))&amp;")","*")</f>
        <v>*</v>
      </c>
      <c r="O744" s="58" t="str">
        <f>IF(OR(O335&lt;&gt;"*",O392&lt;&gt;"*",O445&lt;&gt;"*"),"Yes (" &amp; JoinAll(", ", MIDForgiving(O335,6,LEN(O335)-6), MIDForgiving(O392,6,LEN(O392)-6), MIDForgiving(O445,6,LEN(O445)-6))&amp;")","*")</f>
        <v>*</v>
      </c>
      <c r="P744" s="58" t="str">
        <f>IF(OR(P335&lt;&gt;"*",P392&lt;&gt;"*",P445&lt;&gt;"*"),"Yes (" &amp; JoinAll(", ", MIDForgiving(P335,6,LEN(P335)-6), MIDForgiving(P392,6,LEN(P392)-6), MIDForgiving(P445,6,LEN(P445)-6))&amp;")","*")</f>
        <v>*</v>
      </c>
      <c r="Q744" s="58" t="str">
        <f>IF(OR(Q335&lt;&gt;"*",Q392&lt;&gt;"*",Q445&lt;&gt;"*"),"Yes (" &amp; JoinAll(", ", MIDForgiving(Q335,6,LEN(Q335)-6), MIDForgiving(Q392,6,LEN(Q392)-6), MIDForgiving(Q445,6,LEN(Q445)-6))&amp;")","*")</f>
        <v>*</v>
      </c>
      <c r="R744" s="58" t="str">
        <f>IF(OR(R335&lt;&gt;"*",R392&lt;&gt;"*",R445&lt;&gt;"*"),"Yes (" &amp; JoinAll(", ", MIDForgiving(R335,6,LEN(R335)-6), MIDForgiving(R392,6,LEN(R392)-6), MIDForgiving(R445,6,LEN(R445)-6))&amp;")","*")</f>
        <v>*</v>
      </c>
      <c r="S744" s="58" t="str">
        <f>IF(OR(S335&lt;&gt;"*",S392&lt;&gt;"*",S445&lt;&gt;"*"),"Yes (" &amp; JoinAll(", ", MIDForgiving(S335,6,LEN(S335)-6), MIDForgiving(S392,6,LEN(S392)-6), MIDForgiving(S445,6,LEN(S445)-6))&amp;")","*")</f>
        <v>*</v>
      </c>
      <c r="T744" s="58" t="str">
        <f>IF(OR(T335&lt;&gt;"*",T392&lt;&gt;"*",T445&lt;&gt;"*"),"Yes (" &amp; JoinAll(", ", MIDForgiving(T335,6,LEN(T335)-6), MIDForgiving(T392,6,LEN(T392)-6), MIDForgiving(T445,6,LEN(T445)-6))&amp;")","*")</f>
        <v>*</v>
      </c>
      <c r="U744" s="58" t="str">
        <f>IF(OR(U335&lt;&gt;"*",U392&lt;&gt;"*",U445&lt;&gt;"*"),"Yes (" &amp; JoinAll(", ", MIDForgiving(U335,6,LEN(U335)-6), MIDForgiving(U392,6,LEN(U392)-6), MIDForgiving(U445,6,LEN(U445)-6))&amp;")","*")</f>
        <v>*</v>
      </c>
      <c r="V744" s="58" t="str">
        <f>IF(OR(V335&lt;&gt;"*",V392&lt;&gt;"*",V445&lt;&gt;"*"),"Yes (" &amp; JoinAll(", ", MIDForgiving(V335,6,LEN(V335)-6), MIDForgiving(V392,6,LEN(V392)-6), MIDForgiving(V445,6,LEN(V445)-6))&amp;")","*")</f>
        <v>*</v>
      </c>
      <c r="W744" s="58" t="str">
        <f>IF(OR(W335&lt;&gt;"*",W392&lt;&gt;"*",W445&lt;&gt;"*"),"Yes (" &amp; JoinAll(", ", MIDForgiving(W335,6,LEN(W335)-6), MIDForgiving(W392,6,LEN(W392)-6), MIDForgiving(W445,6,LEN(W445)-6))&amp;")","*")</f>
        <v>*</v>
      </c>
      <c r="X744" s="58" t="str">
        <f>IF(OR(X335&lt;&gt;"*",X392&lt;&gt;"*",X445&lt;&gt;"*"),"Yes (" &amp; JoinAll(", ", MIDForgiving(X335,6,LEN(X335)-6), MIDForgiving(X392,6,LEN(X392)-6), MIDForgiving(X445,6,LEN(X445)-6))&amp;")","*")</f>
        <v>*</v>
      </c>
      <c r="Y744" s="58" t="str">
        <f>IF(OR(Y335&lt;&gt;"*",Y392&lt;&gt;"*",Y445&lt;&gt;"*"),"Yes (" &amp; JoinAll(", ", MIDForgiving(Y335,6,LEN(Y335)-6), MIDForgiving(Y392,6,LEN(Y392)-6), MIDForgiving(Y445,6,LEN(Y445)-6))&amp;")","*")</f>
        <v>*</v>
      </c>
      <c r="Z744" s="58" t="str">
        <f>IF(OR(Z335&lt;&gt;"*",Z392&lt;&gt;"*",Z445&lt;&gt;"*"),"Yes (" &amp; JoinAll(", ", MIDForgiving(Z335,6,LEN(Z335)-6), MIDForgiving(Z392,6,LEN(Z392)-6), MIDForgiving(Z445,6,LEN(Z445)-6))&amp;")","*")</f>
        <v>*</v>
      </c>
      <c r="AA744" s="58" t="str">
        <f>IF(OR(AA335&lt;&gt;"*",AA392&lt;&gt;"*",AA445&lt;&gt;"*"),"Yes (" &amp; JoinAll(", ", MIDForgiving(AA335,6,LEN(AA335)-6), MIDForgiving(AA392,6,LEN(AA392)-6), MIDForgiving(AA445,6,LEN(AA445)-6))&amp;")","*")</f>
        <v>*</v>
      </c>
      <c r="AB744" s="58" t="str">
        <f>IF(OR(AB335&lt;&gt;"*",AB392&lt;&gt;"*",AB445&lt;&gt;"*"),"Yes (" &amp; JoinAll(", ", MIDForgiving(AB335,6,LEN(AB335)-6), MIDForgiving(AB392,6,LEN(AB392)-6), MIDForgiving(AB445,6,LEN(AB445)-6))&amp;")","*")</f>
        <v>*</v>
      </c>
      <c r="AC744" s="58" t="str">
        <f>IF(OR(AC335&lt;&gt;"*",AC392&lt;&gt;"*",AC445&lt;&gt;"*"),"Yes (" &amp; JoinAll(", ", MIDForgiving(AC335,6,LEN(AC335)-6), MIDForgiving(AC392,6,LEN(AC392)-6), MIDForgiving(AC445,6,LEN(AC445)-6))&amp;")","*")</f>
        <v>*</v>
      </c>
      <c r="AD744" s="58" t="str">
        <f>IF(OR(AD335&lt;&gt;"*",AD392&lt;&gt;"*",AD445&lt;&gt;"*"),"Yes (" &amp; JoinAll(", ", MIDForgiving(AD335,6,LEN(AD335)-6), MIDForgiving(AD392,6,LEN(AD392)-6), MIDForgiving(AD445,6,LEN(AD445)-6))&amp;")","*")</f>
        <v>*</v>
      </c>
      <c r="AE744" s="58" t="str">
        <f>IF(OR(AE335&lt;&gt;"*",AE392&lt;&gt;"*",AE445&lt;&gt;"*"),"Yes (" &amp; JoinAll(", ", MIDForgiving(AE335,6,LEN(AE335)-6), MIDForgiving(AE392,6,LEN(AE392)-6), MIDForgiving(AE445,6,LEN(AE445)-6))&amp;")","*")</f>
        <v>*</v>
      </c>
      <c r="AF744" s="58" t="str">
        <f>IF(OR(AF335&lt;&gt;"*",AF392&lt;&gt;"*",AF445&lt;&gt;"*"),"Yes (" &amp; JoinAll(", ", MIDForgiving(AF335,6,LEN(AF335)-6), MIDForgiving(AF392,6,LEN(AF392)-6), MIDForgiving(AF445,6,LEN(AF445)-6))&amp;")","*")</f>
        <v>*</v>
      </c>
      <c r="AG744" s="58" t="str">
        <f>IF(OR(AG335&lt;&gt;"*",AG392&lt;&gt;"*",AG445&lt;&gt;"*"),"Yes (" &amp; JoinAll(", ", MIDForgiving(AG335,6,LEN(AG335)-6), MIDForgiving(AG392,6,LEN(AG392)-6), MIDForgiving(AG445,6,LEN(AG445)-6))&amp;")","*")</f>
        <v>*</v>
      </c>
      <c r="AH744" s="58" t="str">
        <f>IF(OR(AH335&lt;&gt;"*",AH392&lt;&gt;"*",AH445&lt;&gt;"*"),"Yes (" &amp; JoinAll(", ", MIDForgiving(AH335,6,LEN(AH335)-6), MIDForgiving(AH392,6,LEN(AH392)-6), MIDForgiving(AH445,6,LEN(AH445)-6))&amp;")","*")</f>
        <v>*</v>
      </c>
      <c r="AI744" s="58" t="str">
        <f>IF(OR(AI335&lt;&gt;"*",AI392&lt;&gt;"*",AI445&lt;&gt;"*"),"Yes (" &amp; JoinAll(", ", MIDForgiving(AI335,6,LEN(AI335)-6), MIDForgiving(AI392,6,LEN(AI392)-6), MIDForgiving(AI445,6,LEN(AI445)-6))&amp;")","*")</f>
        <v>*</v>
      </c>
      <c r="AJ744" s="58" t="str">
        <f>IF(OR(AJ335&lt;&gt;"*",AJ392&lt;&gt;"*",AJ445&lt;&gt;"*"),"Yes (" &amp; JoinAll(", ", MIDForgiving(AJ335,6,LEN(AJ335)-6), MIDForgiving(AJ392,6,LEN(AJ392)-6), MIDForgiving(AJ445,6,LEN(AJ445)-6))&amp;")","*")</f>
        <v>*</v>
      </c>
      <c r="AK744" s="58" t="str">
        <f>IF(OR(AK335&lt;&gt;"*",AK392&lt;&gt;"*",AK445&lt;&gt;"*"),"Yes (" &amp; JoinAll(", ", MIDForgiving(AK335,6,LEN(AK335)-6), MIDForgiving(AK392,6,LEN(AK392)-6), MIDForgiving(AK445,6,LEN(AK445)-6))&amp;")","*")</f>
        <v>*</v>
      </c>
      <c r="AL744" s="58" t="str">
        <f>IF(OR(AL335&lt;&gt;"*",AL392&lt;&gt;"*",AL445&lt;&gt;"*"),"Yes (" &amp; JoinAll(", ", MIDForgiving(AL335,6,LEN(AL335)-6), MIDForgiving(AL392,6,LEN(AL392)-6), MIDForgiving(AL445,6,LEN(AL445)-6))&amp;")","*")</f>
        <v>*</v>
      </c>
      <c r="AM744" s="58" t="str">
        <f>IF(OR(AM335&lt;&gt;"*",AM392&lt;&gt;"*",AM445&lt;&gt;"*"),"Yes (" &amp; JoinAll(", ", MIDForgiving(AM335,6,LEN(AM335)-6), MIDForgiving(AM392,6,LEN(AM392)-6), MIDForgiving(AM445,6,LEN(AM445)-6))&amp;")","*")</f>
        <v>*</v>
      </c>
      <c r="AN744" s="58" t="str">
        <f>IF(OR(AN335&lt;&gt;"*",AN392&lt;&gt;"*",AN445&lt;&gt;"*"),"Yes (" &amp; JoinAll(", ", MIDForgiving(AN335,6,LEN(AN335)-6), MIDForgiving(AN392,6,LEN(AN392)-6), MIDForgiving(AN445,6,LEN(AN445)-6))&amp;")","*")</f>
        <v>*</v>
      </c>
      <c r="AO744" s="58" t="str">
        <f>IF(OR(AO335&lt;&gt;"*",AO392&lt;&gt;"*",AO445&lt;&gt;"*"),"Yes (" &amp; JoinAll(", ", MIDForgiving(AO335,6,LEN(AO335)-6), MIDForgiving(AO392,6,LEN(AO392)-6), MIDForgiving(AO445,6,LEN(AO445)-6))&amp;")","*")</f>
        <v>*</v>
      </c>
      <c r="AP744" s="58" t="str">
        <f>IF(OR(AP335&lt;&gt;"*",AP392&lt;&gt;"*",AP445&lt;&gt;"*"),"Yes (" &amp; JoinAll(", ", MIDForgiving(AP335,6,LEN(AP335)-6), MIDForgiving(AP392,6,LEN(AP392)-6), MIDForgiving(AP445,6,LEN(AP445)-6))&amp;")","*")</f>
        <v>*</v>
      </c>
      <c r="AQ744" s="58" t="str">
        <f>IF(OR(AQ335&lt;&gt;"*",AQ392&lt;&gt;"*",AQ445&lt;&gt;"*"),"Yes (" &amp; JoinAll(", ", MIDForgiving(AQ335,6,LEN(AQ335)-6), MIDForgiving(AQ392,6,LEN(AQ392)-6), MIDForgiving(AQ445,6,LEN(AQ445)-6))&amp;")","*")</f>
        <v>*</v>
      </c>
      <c r="AR744" s="58" t="str">
        <f>IF(OR(AR335&lt;&gt;"*",AR392&lt;&gt;"*",AR445&lt;&gt;"*"),"Yes (" &amp; JoinAll(", ", MIDForgiving(AR335,6,LEN(AR335)-6), MIDForgiving(AR392,6,LEN(AR392)-6), MIDForgiving(AR445,6,LEN(AR445)-6))&amp;")","*")</f>
        <v>*</v>
      </c>
      <c r="AS744" s="58" t="str">
        <f>IF(OR(AS335&lt;&gt;"*",AS392&lt;&gt;"*",AS445&lt;&gt;"*"),"Yes (" &amp; JoinAll(", ", MIDForgiving(AS335,6,LEN(AS335)-6), MIDForgiving(AS392,6,LEN(AS392)-6), MIDForgiving(AS445,6,LEN(AS445)-6))&amp;")","*")</f>
        <v>*</v>
      </c>
      <c r="AT744" s="58" t="str">
        <f>IF(OR(AT335&lt;&gt;"*",AT392&lt;&gt;"*",AT445&lt;&gt;"*"),"Yes (" &amp; JoinAll(", ", MIDForgiving(AT335,6,LEN(AT335)-6), MIDForgiving(AT392,6,LEN(AT392)-6), MIDForgiving(AT445,6,LEN(AT445)-6))&amp;")","*")</f>
        <v>*</v>
      </c>
      <c r="AU744" s="58" t="str">
        <f>IF(OR(AU335&lt;&gt;"*",AU392&lt;&gt;"*",AU445&lt;&gt;"*"),"Yes (" &amp; JoinAll(", ", MIDForgiving(AU335,6,LEN(AU335)-6), MIDForgiving(AU392,6,LEN(AU392)-6), MIDForgiving(AU445,6,LEN(AU445)-6))&amp;")","*")</f>
        <v>*</v>
      </c>
      <c r="AV744" s="58" t="str">
        <f>IF(OR(AV335&lt;&gt;"*",AV392&lt;&gt;"*",AV445&lt;&gt;"*"),"Yes (" &amp; JoinAll(", ", MIDForgiving(AV335,6,LEN(AV335)-6), MIDForgiving(AV392,6,LEN(AV392)-6), MIDForgiving(AV445,6,LEN(AV445)-6))&amp;")","*")</f>
        <v>*</v>
      </c>
      <c r="AW744" s="58" t="str">
        <f>IF(OR(AW335&lt;&gt;"*",AW392&lt;&gt;"*",AW445&lt;&gt;"*"),"Yes (" &amp; JoinAll(", ", MIDForgiving(AW335,6,LEN(AW335)-6), MIDForgiving(AW392,6,LEN(AW392)-6), MIDForgiving(AW445,6,LEN(AW445)-6))&amp;")","*")</f>
        <v>*</v>
      </c>
      <c r="AX744" s="58" t="str">
        <f>IF(OR(AX335&lt;&gt;"*",AX392&lt;&gt;"*",AX445&lt;&gt;"*"),"Yes (" &amp; JoinAll(", ", MIDForgiving(AX335,6,LEN(AX335)-6), MIDForgiving(AX392,6,LEN(AX392)-6), MIDForgiving(AX445,6,LEN(AX445)-6))&amp;")","*")</f>
        <v>*</v>
      </c>
      <c r="AY744" s="58" t="str">
        <f>IF(OR(AY335&lt;&gt;"*",AY392&lt;&gt;"*",AY445&lt;&gt;"*"),"Yes (" &amp; JoinAll(", ", MIDForgiving(AY335,6,LEN(AY335)-6), MIDForgiving(AY392,6,LEN(AY392)-6), MIDForgiving(AY445,6,LEN(AY445)-6))&amp;")","*")</f>
        <v>*</v>
      </c>
      <c r="AZ744" s="58" t="str">
        <f>IF(OR(AZ335&lt;&gt;"*",AZ392&lt;&gt;"*",AZ445&lt;&gt;"*"),"Yes (" &amp; JoinAll(", ", MIDForgiving(AZ335,6,LEN(AZ335)-6), MIDForgiving(AZ392,6,LEN(AZ392)-6), MIDForgiving(AZ445,6,LEN(AZ445)-6))&amp;")","*")</f>
        <v>*</v>
      </c>
      <c r="BA744" s="58" t="str">
        <f>IF(OR(BA335&lt;&gt;"*",BA392&lt;&gt;"*",BA445&lt;&gt;"*"),"Yes (" &amp; JoinAll(", ", MIDForgiving(BA335,6,LEN(BA335)-6), MIDForgiving(BA392,6,LEN(BA392)-6), MIDForgiving(BA445,6,LEN(BA445)-6))&amp;")","*")</f>
        <v>*</v>
      </c>
      <c r="BB744" s="58" t="str">
        <f>IF(OR(BB335&lt;&gt;"*",BB392&lt;&gt;"*",BB445&lt;&gt;"*"),"Yes (" &amp; JoinAll(", ", MIDForgiving(BB335,6,LEN(BB335)-6), MIDForgiving(BB392,6,LEN(BB392)-6), MIDForgiving(BB445,6,LEN(BB445)-6))&amp;")","*")</f>
        <v>*</v>
      </c>
      <c r="BC744" s="58" t="str">
        <f>IF(OR(BC335&lt;&gt;"*",BC392&lt;&gt;"*",BC445&lt;&gt;"*"),"Yes (" &amp; JoinAll(", ", MIDForgiving(BC335,6,LEN(BC335)-6), MIDForgiving(BC392,6,LEN(BC392)-6), MIDForgiving(BC445,6,LEN(BC445)-6))&amp;")","*")</f>
        <v>*</v>
      </c>
      <c r="BD744" s="58" t="str">
        <f>IF(OR(BD335&lt;&gt;"*",BD392&lt;&gt;"*",BD445&lt;&gt;"*"),"Yes (" &amp; JoinAll(", ", MIDForgiving(BD335,6,LEN(BD335)-6), MIDForgiving(BD392,6,LEN(BD392)-6), MIDForgiving(BD445,6,LEN(BD445)-6))&amp;")","*")</f>
        <v>*</v>
      </c>
      <c r="BE744" s="58" t="str">
        <f>IF(OR(BE335&lt;&gt;"*",BE392&lt;&gt;"*",BE445&lt;&gt;"*"),"Yes (" &amp; JoinAll(", ", MIDForgiving(BE335,6,LEN(BE335)-6), MIDForgiving(BE392,6,LEN(BE392)-6), MIDForgiving(BE445,6,LEN(BE445)-6))&amp;")","*")</f>
        <v>*</v>
      </c>
      <c r="BF744" s="58" t="str">
        <f>IF(OR(BF335&lt;&gt;"*",BF392&lt;&gt;"*",BF445&lt;&gt;"*"),"Yes (" &amp; JoinAll(", ", MIDForgiving(BF335,6,LEN(BF335)-6), MIDForgiving(BF392,6,LEN(BF392)-6), MIDForgiving(BF445,6,LEN(BF445)-6))&amp;")","*")</f>
        <v>*</v>
      </c>
      <c r="BG744" s="58" t="str">
        <f>IF(OR(BG335&lt;&gt;"*",BG392&lt;&gt;"*",BG445&lt;&gt;"*"),"Yes (" &amp; JoinAll(", ", MIDForgiving(BG335,6,LEN(BG335)-6), MIDForgiving(BG392,6,LEN(BG392)-6), MIDForgiving(BG445,6,LEN(BG445)-6))&amp;")","*")</f>
        <v>*</v>
      </c>
      <c r="BH744" s="58" t="str">
        <f>IF(OR(BH335&lt;&gt;"*",BH392&lt;&gt;"*",BH445&lt;&gt;"*"),"Yes (" &amp; JoinAll(", ", MIDForgiving(BH335,6,LEN(BH335)-6), MIDForgiving(BH392,6,LEN(BH392)-6), MIDForgiving(BH445,6,LEN(BH445)-6))&amp;")","*")</f>
        <v>*</v>
      </c>
      <c r="BI744" s="58" t="str">
        <f>IF(OR(BI335&lt;&gt;"*",BI392&lt;&gt;"*",BI445&lt;&gt;"*"),"Yes (" &amp; JoinAll(", ", MIDForgiving(BI335,6,LEN(BI335)-6), MIDForgiving(BI392,6,LEN(BI392)-6), MIDForgiving(BI445,6,LEN(BI445)-6))&amp;")","*")</f>
        <v>*</v>
      </c>
      <c r="BJ744" s="58" t="str">
        <f>IF(OR(BJ335&lt;&gt;"*",BJ392&lt;&gt;"*",BJ445&lt;&gt;"*"),"Yes (" &amp; JoinAll(", ", MIDForgiving(BJ335,6,LEN(BJ335)-6), MIDForgiving(BJ392,6,LEN(BJ392)-6), MIDForgiving(BJ445,6,LEN(BJ445)-6))&amp;")","*")</f>
        <v>*</v>
      </c>
      <c r="BK744" s="58" t="str">
        <f>IF(OR(BK335&lt;&gt;"*",BK392&lt;&gt;"*",BK445&lt;&gt;"*"),"Yes (" &amp; JoinAll(", ", MIDForgiving(BK335,6,LEN(BK335)-6), MIDForgiving(BK392,6,LEN(BK392)-6), MIDForgiving(BK445,6,LEN(BK445)-6))&amp;")","*")</f>
        <v>*</v>
      </c>
      <c r="BL744" s="58" t="str">
        <f>IF(OR(BL335&lt;&gt;"*",BL392&lt;&gt;"*",BL445&lt;&gt;"*"),"Yes (" &amp; JoinAll(", ", MIDForgiving(BL335,6,LEN(BL335)-6), MIDForgiving(BL392,6,LEN(BL392)-6), MIDForgiving(BL445,6,LEN(BL445)-6))&amp;")","*")</f>
        <v>*</v>
      </c>
      <c r="BM744" s="58" t="str">
        <f>IF(OR(BM335&lt;&gt;"*",BM392&lt;&gt;"*",BM445&lt;&gt;"*"),"Yes (" &amp; JoinAll(", ", MIDForgiving(BM335,6,LEN(BM335)-6), MIDForgiving(BM392,6,LEN(BM392)-6), MIDForgiving(BM445,6,LEN(BM445)-6))&amp;")","*")</f>
        <v>*</v>
      </c>
      <c r="BN744" s="58" t="str">
        <f>IF(OR(BN335&lt;&gt;"*",BN392&lt;&gt;"*",BN445&lt;&gt;"*"),"Yes (" &amp; JoinAll(", ", MIDForgiving(BN335,6,LEN(BN335)-6), MIDForgiving(BN392,6,LEN(BN392)-6), MIDForgiving(BN445,6,LEN(BN445)-6))&amp;")","*")</f>
        <v>*</v>
      </c>
      <c r="BO744" s="58" t="str">
        <f>IF(OR(BO335&lt;&gt;"*",BO392&lt;&gt;"*",BO445&lt;&gt;"*"),"Yes (" &amp; JoinAll(", ", MIDForgiving(BO335,6,LEN(BO335)-6), MIDForgiving(BO392,6,LEN(BO392)-6), MIDForgiving(BO445,6,LEN(BO445)-6))&amp;")","*")</f>
        <v>*</v>
      </c>
      <c r="BP744" s="58" t="str">
        <f>IF(OR(BP335&lt;&gt;"*",BP392&lt;&gt;"*",BP445&lt;&gt;"*"),"Yes (" &amp; JoinAll(", ", MIDForgiving(BP335,6,LEN(BP335)-6), MIDForgiving(BP392,6,LEN(BP392)-6), MIDForgiving(BP445,6,LEN(BP445)-6))&amp;")","*")</f>
        <v>*</v>
      </c>
      <c r="BQ744" s="58" t="str">
        <f>IF(OR(BQ335&lt;&gt;"*",BQ392&lt;&gt;"*",BQ445&lt;&gt;"*"),"Yes (" &amp; JoinAll(", ", MIDForgiving(BQ335,6,LEN(BQ335)-6), MIDForgiving(BQ392,6,LEN(BQ392)-6), MIDForgiving(BQ445,6,LEN(BQ445)-6))&amp;")","*")</f>
        <v>*</v>
      </c>
      <c r="BR744" s="58" t="str">
        <f>IF(OR(BR335&lt;&gt;"*",BR392&lt;&gt;"*",BR445&lt;&gt;"*"),"Yes (" &amp; JoinAll(", ", MIDForgiving(BR335,6,LEN(BR335)-6), MIDForgiving(BR392,6,LEN(BR392)-6), MIDForgiving(BR445,6,LEN(BR445)-6))&amp;")","*")</f>
        <v>*</v>
      </c>
      <c r="BS744" s="58" t="str">
        <f>IF(OR(BS335&lt;&gt;"*",BS392&lt;&gt;"*",BS445&lt;&gt;"*"),"Yes (" &amp; JoinAll(", ", MIDForgiving(BS335,6,LEN(BS335)-6), MIDForgiving(BS392,6,LEN(BS392)-6), MIDForgiving(BS445,6,LEN(BS445)-6))&amp;")","*")</f>
        <v>*</v>
      </c>
      <c r="BT744" s="58" t="str">
        <f>IF(OR(BT335&lt;&gt;"*",BT392&lt;&gt;"*",BT445&lt;&gt;"*"),"Yes (" &amp; JoinAll(", ", MIDForgiving(BT335,6,LEN(BT335)-6), MIDForgiving(BT392,6,LEN(BT392)-6), MIDForgiving(BT445,6,LEN(BT445)-6))&amp;")","*")</f>
        <v>*</v>
      </c>
      <c r="BU744" s="58" t="str">
        <f>IF(OR(BU335&lt;&gt;"*",BU392&lt;&gt;"*",BU445&lt;&gt;"*"),"Yes (" &amp; JoinAll(", ", MIDForgiving(BU335,6,LEN(BU335)-6), MIDForgiving(BU392,6,LEN(BU392)-6), MIDForgiving(BU445,6,LEN(BU445)-6))&amp;")","*")</f>
        <v>*</v>
      </c>
      <c r="BV744" s="58" t="str">
        <f>IF(OR(BV335&lt;&gt;"*",BV392&lt;&gt;"*",BV445&lt;&gt;"*"),"Yes (" &amp; JoinAll(", ", MIDForgiving(BV335,6,LEN(BV335)-6), MIDForgiving(BV392,6,LEN(BV392)-6), MIDForgiving(BV445,6,LEN(BV445)-6))&amp;")","*")</f>
        <v>*</v>
      </c>
      <c r="BW744" s="58" t="str">
        <f>IF(OR(BW335&lt;&gt;"*",BW392&lt;&gt;"*",BW445&lt;&gt;"*"),"Yes (" &amp; JoinAll(", ", MIDForgiving(BW335,6,LEN(BW335)-6), MIDForgiving(BW392,6,LEN(BW392)-6), MIDForgiving(BW445,6,LEN(BW445)-6))&amp;")","*")</f>
        <v>*</v>
      </c>
      <c r="BX744" s="58" t="str">
        <f>IF(OR(BX335&lt;&gt;"*",BX392&lt;&gt;"*",BX445&lt;&gt;"*"),"Yes (" &amp; JoinAll(", ", MIDForgiving(BX335,6,LEN(BX335)-6), MIDForgiving(BX392,6,LEN(BX392)-6), MIDForgiving(BX445,6,LEN(BX445)-6))&amp;")","*")</f>
        <v>*</v>
      </c>
      <c r="BY744" s="58" t="str">
        <f>IF(OR(BY335&lt;&gt;"*",BY392&lt;&gt;"*",BY445&lt;&gt;"*"),"Yes (" &amp; JoinAll(", ", MIDForgiving(BY335,6,LEN(BY335)-6), MIDForgiving(BY392,6,LEN(BY392)-6), MIDForgiving(BY445,6,LEN(BY445)-6))&amp;")","*")</f>
        <v>*</v>
      </c>
      <c r="BZ744" s="58" t="str">
        <f>IF(OR(BZ335&lt;&gt;"*",BZ392&lt;&gt;"*",BZ445&lt;&gt;"*"),"Yes (" &amp; JoinAll(", ", MIDForgiving(BZ335,6,LEN(BZ335)-6), MIDForgiving(BZ392,6,LEN(BZ392)-6), MIDForgiving(BZ445,6,LEN(BZ445)-6))&amp;")","*")</f>
        <v>*</v>
      </c>
      <c r="CA744" s="58" t="str">
        <f>IF(OR(CA335&lt;&gt;"*",CA392&lt;&gt;"*",CA445&lt;&gt;"*"),"Yes (" &amp; JoinAll(", ", MIDForgiving(CA335,6,LEN(CA335)-6), MIDForgiving(CA392,6,LEN(CA392)-6), MIDForgiving(CA445,6,LEN(CA445)-6))&amp;")","*")</f>
        <v>*</v>
      </c>
      <c r="CB744" s="58" t="str">
        <f>IF(OR(CB335&lt;&gt;"*",CB392&lt;&gt;"*",CB445&lt;&gt;"*"),"Yes (" &amp; JoinAll(", ", MIDForgiving(CB335,6,LEN(CB335)-6), MIDForgiving(CB392,6,LEN(CB392)-6), MIDForgiving(CB445,6,LEN(CB445)-6))&amp;")","*")</f>
        <v>*</v>
      </c>
      <c r="CC744" s="58" t="str">
        <f>IF(OR(CC335&lt;&gt;"*",CC392&lt;&gt;"*",CC445&lt;&gt;"*"),"Yes (" &amp; JoinAll(", ", MIDForgiving(CC335,6,LEN(CC335)-6), MIDForgiving(CC392,6,LEN(CC392)-6), MIDForgiving(CC445,6,LEN(CC445)-6))&amp;")","*")</f>
        <v>*</v>
      </c>
      <c r="CD744" s="58" t="str">
        <f>IF(OR(CD335&lt;&gt;"*",CD392&lt;&gt;"*",CD445&lt;&gt;"*"),"Yes (" &amp; JoinAll(", ", MIDForgiving(CD335,6,LEN(CD335)-6), MIDForgiving(CD392,6,LEN(CD392)-6), MIDForgiving(CD445,6,LEN(CD445)-6))&amp;")","*")</f>
        <v>*</v>
      </c>
      <c r="CE744" s="58" t="str">
        <f>IF(OR(CE335&lt;&gt;"*",CE392&lt;&gt;"*",CE445&lt;&gt;"*"),"Yes (" &amp; JoinAll(", ", MIDForgiving(CE335,6,LEN(CE335)-6), MIDForgiving(CE392,6,LEN(CE392)-6), MIDForgiving(CE445,6,LEN(CE445)-6))&amp;")","*")</f>
        <v>*</v>
      </c>
      <c r="CF744" s="58" t="str">
        <f>IF(OR(CF335&lt;&gt;"*",CF392&lt;&gt;"*",CF445&lt;&gt;"*"),"Yes (" &amp; JoinAll(", ", MIDForgiving(CF335,6,LEN(CF335)-6), MIDForgiving(CF392,6,LEN(CF392)-6), MIDForgiving(CF445,6,LEN(CF445)-6))&amp;")","*")</f>
        <v>*</v>
      </c>
      <c r="CG744" s="58" t="str">
        <f>IF(OR(CG335&lt;&gt;"*",CG392&lt;&gt;"*",CG445&lt;&gt;"*"),"Yes (" &amp; JoinAll(", ", MIDForgiving(CG335,6,LEN(CG335)-6), MIDForgiving(CG392,6,LEN(CG392)-6), MIDForgiving(CG445,6,LEN(CG445)-6))&amp;")","*")</f>
        <v>*</v>
      </c>
      <c r="CH744" s="58" t="str">
        <f>IF(OR(CH335&lt;&gt;"*",CH392&lt;&gt;"*",CH445&lt;&gt;"*"),"Yes (" &amp; JoinAll(", ", MIDForgiving(CH335,6,LEN(CH335)-6), MIDForgiving(CH392,6,LEN(CH392)-6), MIDForgiving(CH445,6,LEN(CH445)-6))&amp;")","*")</f>
        <v>*</v>
      </c>
      <c r="CI744" s="58" t="str">
        <f>IF(OR(CI335&lt;&gt;"*",CI392&lt;&gt;"*",CI445&lt;&gt;"*"),"Yes (" &amp; JoinAll(", ", MIDForgiving(CI335,6,LEN(CI335)-6), MIDForgiving(CI392,6,LEN(CI392)-6), MIDForgiving(CI445,6,LEN(CI445)-6))&amp;")","*")</f>
        <v>*</v>
      </c>
      <c r="CJ744" s="58" t="str">
        <f>IF(OR(CJ335&lt;&gt;"*",CJ392&lt;&gt;"*",CJ445&lt;&gt;"*"),"Yes (" &amp; JoinAll(", ", MIDForgiving(CJ335,6,LEN(CJ335)-6), MIDForgiving(CJ392,6,LEN(CJ392)-6), MIDForgiving(CJ445,6,LEN(CJ445)-6))&amp;")","*")</f>
        <v>*</v>
      </c>
      <c r="CK744" s="58" t="str">
        <f>IF(OR(CK335&lt;&gt;"*",CK392&lt;&gt;"*",CK445&lt;&gt;"*"),"Yes (" &amp; JoinAll(", ", MIDForgiving(CK335,6,LEN(CK335)-6), MIDForgiving(CK392,6,LEN(CK392)-6), MIDForgiving(CK445,6,LEN(CK445)-6))&amp;")","*")</f>
        <v>*</v>
      </c>
      <c r="CL744" s="58" t="str">
        <f>IF(OR(CL335&lt;&gt;"*",CL392&lt;&gt;"*",CL445&lt;&gt;"*"),"Yes (" &amp; JoinAll(", ", MIDForgiving(CL335,6,LEN(CL335)-6), MIDForgiving(CL392,6,LEN(CL392)-6), MIDForgiving(CL445,6,LEN(CL445)-6))&amp;")","*")</f>
        <v>*</v>
      </c>
      <c r="CM744" s="58" t="str">
        <f>IF(OR(CM335&lt;&gt;"*",CM392&lt;&gt;"*",CM445&lt;&gt;"*"),"Yes (" &amp; JoinAll(", ", MIDForgiving(CM335,6,LEN(CM335)-6), MIDForgiving(CM392,6,LEN(CM392)-6), MIDForgiving(CM445,6,LEN(CM445)-6))&amp;")","*")</f>
        <v>*</v>
      </c>
      <c r="CN744" s="58" t="str">
        <f>IF(OR(CN335&lt;&gt;"*",CN392&lt;&gt;"*",CN445&lt;&gt;"*"),"Yes (" &amp; JoinAll(", ", MIDForgiving(CN335,6,LEN(CN335)-6), MIDForgiving(CN392,6,LEN(CN392)-6), MIDForgiving(CN445,6,LEN(CN445)-6))&amp;")","*")</f>
        <v>*</v>
      </c>
      <c r="CO744" s="58" t="str">
        <f>IF(OR(CO335&lt;&gt;"*",CO392&lt;&gt;"*",CO445&lt;&gt;"*"),"Yes (" &amp; JoinAll(", ", MIDForgiving(CO335,6,LEN(CO335)-6), MIDForgiving(CO392,6,LEN(CO392)-6), MIDForgiving(CO445,6,LEN(CO445)-6))&amp;")","*")</f>
        <v>*</v>
      </c>
      <c r="CP744" s="58" t="str">
        <f>IF(OR(CP335&lt;&gt;"*",CP392&lt;&gt;"*",CP445&lt;&gt;"*"),"Yes (" &amp; JoinAll(", ", MIDForgiving(CP335,6,LEN(CP335)-6), MIDForgiving(CP392,6,LEN(CP392)-6), MIDForgiving(CP445,6,LEN(CP445)-6))&amp;")","*")</f>
        <v>*</v>
      </c>
      <c r="CQ744" s="58" t="str">
        <f>IF(OR(CQ335&lt;&gt;"*",CQ392&lt;&gt;"*",CQ445&lt;&gt;"*"),"Yes (" &amp; JoinAll(", ", MIDForgiving(CQ335,6,LEN(CQ335)-6), MIDForgiving(CQ392,6,LEN(CQ392)-6), MIDForgiving(CQ445,6,LEN(CQ445)-6))&amp;")","*")</f>
        <v>*</v>
      </c>
      <c r="CR744" s="58" t="str">
        <f>IF(OR(CR335&lt;&gt;"*",CR392&lt;&gt;"*",CR445&lt;&gt;"*"),"Yes (" &amp; JoinAll(", ", MIDForgiving(CR335,6,LEN(CR335)-6), MIDForgiving(CR392,6,LEN(CR392)-6), MIDForgiving(CR445,6,LEN(CR445)-6))&amp;")","*")</f>
        <v>*</v>
      </c>
      <c r="CS744" s="58" t="str">
        <f>IF(OR(CS335&lt;&gt;"*",CS392&lt;&gt;"*",CS445&lt;&gt;"*"),"Yes (" &amp; JoinAll(", ", MIDForgiving(CS335,6,LEN(CS335)-6), MIDForgiving(CS392,6,LEN(CS392)-6), MIDForgiving(CS445,6,LEN(CS445)-6))&amp;")","*")</f>
        <v>*</v>
      </c>
      <c r="CT744" s="58" t="str">
        <f>IF(OR(CT335&lt;&gt;"*",CT392&lt;&gt;"*",CT445&lt;&gt;"*"),"Yes (" &amp; JoinAll(", ", MIDForgiving(CT335,6,LEN(CT335)-6), MIDForgiving(CT392,6,LEN(CT392)-6), MIDForgiving(CT445,6,LEN(CT445)-6))&amp;")","*")</f>
        <v>*</v>
      </c>
      <c r="CU744" s="58" t="str">
        <f>IF(OR(CU335&lt;&gt;"*",CU392&lt;&gt;"*",CU445&lt;&gt;"*"),"Yes (" &amp; JoinAll(", ", MIDForgiving(CU335,6,LEN(CU335)-6), MIDForgiving(CU392,6,LEN(CU392)-6), MIDForgiving(CU445,6,LEN(CU445)-6))&amp;")","*")</f>
        <v>*</v>
      </c>
      <c r="CV744" s="58" t="str">
        <f>IF(OR(CV335&lt;&gt;"*",CV392&lt;&gt;"*",CV445&lt;&gt;"*"),"Yes (" &amp; JoinAll(", ", MIDForgiving(CV335,6,LEN(CV335)-6), MIDForgiving(CV392,6,LEN(CV392)-6), MIDForgiving(CV445,6,LEN(CV445)-6))&amp;")","*")</f>
        <v>*</v>
      </c>
      <c r="CW744" s="58" t="str">
        <f>IF(OR(CW335&lt;&gt;"*",CW392&lt;&gt;"*",CW445&lt;&gt;"*"),"Yes (" &amp; JoinAll(", ", MIDForgiving(CW335,6,LEN(CW335)-6), MIDForgiving(CW392,6,LEN(CW392)-6), MIDForgiving(CW445,6,LEN(CW445)-6))&amp;")","*")</f>
        <v>*</v>
      </c>
      <c r="CX744" s="58" t="str">
        <f>IF(OR(CX335&lt;&gt;"*",CX392&lt;&gt;"*",CX445&lt;&gt;"*"),"Yes (" &amp; JoinAll(", ", MIDForgiving(CX335,6,LEN(CX335)-6), MIDForgiving(CX392,6,LEN(CX392)-6), MIDForgiving(CX445,6,LEN(CX445)-6))&amp;")","*")</f>
        <v>*</v>
      </c>
      <c r="CY744" s="58" t="str">
        <f>IF(OR(CY335&lt;&gt;"*",CY392&lt;&gt;"*",CY445&lt;&gt;"*"),"Yes (" &amp; JoinAll(", ", MIDForgiving(CY335,6,LEN(CY335)-6), MIDForgiving(CY392,6,LEN(CY392)-6), MIDForgiving(CY445,6,LEN(CY445)-6))&amp;")","*")</f>
        <v>*</v>
      </c>
      <c r="CZ744" s="58" t="str">
        <f>IF(OR(CZ335&lt;&gt;"*",CZ392&lt;&gt;"*",CZ445&lt;&gt;"*"),"Yes (" &amp; JoinAll(", ", MIDForgiving(CZ335,6,LEN(CZ335)-6), MIDForgiving(CZ392,6,LEN(CZ392)-6), MIDForgiving(CZ445,6,LEN(CZ445)-6))&amp;")","*")</f>
        <v>*</v>
      </c>
      <c r="DA744" s="58" t="str">
        <f>IF(OR(DA335&lt;&gt;"*",DA392&lt;&gt;"*",DA445&lt;&gt;"*"),"Yes (" &amp; JoinAll(", ", MIDForgiving(DA335,6,LEN(DA335)-6), MIDForgiving(DA392,6,LEN(DA392)-6), MIDForgiving(DA445,6,LEN(DA445)-6))&amp;")","*")</f>
        <v>*</v>
      </c>
      <c r="DB744" s="58" t="str">
        <f>IF(OR(DB335&lt;&gt;"*",DB392&lt;&gt;"*",DB445&lt;&gt;"*"),"Yes (" &amp; JoinAll(", ", MIDForgiving(DB335,6,LEN(DB335)-6), MIDForgiving(DB392,6,LEN(DB392)-6), MIDForgiving(DB445,6,LEN(DB445)-6))&amp;")","*")</f>
        <v>*</v>
      </c>
      <c r="DC744" s="58" t="str">
        <f>IF(OR(DC335&lt;&gt;"*",DC392&lt;&gt;"*",DC445&lt;&gt;"*"),"Yes (" &amp; JoinAll(", ", MIDForgiving(DC335,6,LEN(DC335)-6), MIDForgiving(DC392,6,LEN(DC392)-6), MIDForgiving(DC445,6,LEN(DC445)-6))&amp;")","*")</f>
        <v>*</v>
      </c>
      <c r="DD744" s="58" t="str">
        <f>IF(OR(DD335&lt;&gt;"*",DD392&lt;&gt;"*",DD445&lt;&gt;"*"),"Yes (" &amp; JoinAll(", ", MIDForgiving(DD335,6,LEN(DD335)-6), MIDForgiving(DD392,6,LEN(DD392)-6), MIDForgiving(DD445,6,LEN(DD445)-6))&amp;")","*")</f>
        <v>*</v>
      </c>
      <c r="DE744" s="58" t="str">
        <f>IF(OR(DE335&lt;&gt;"*",DE392&lt;&gt;"*",DE445&lt;&gt;"*"),"Yes (" &amp; JoinAll(", ", MIDForgiving(DE335,6,LEN(DE335)-6), MIDForgiving(DE392,6,LEN(DE392)-6), MIDForgiving(DE445,6,LEN(DE445)-6))&amp;")","*")</f>
        <v>*</v>
      </c>
      <c r="DF744" s="58" t="str">
        <f>IF(OR(DF335&lt;&gt;"*",DF392&lt;&gt;"*",DF445&lt;&gt;"*"),"Yes (" &amp; JoinAll(", ", MIDForgiving(DF335,6,LEN(DF335)-6), MIDForgiving(DF392,6,LEN(DF392)-6), MIDForgiving(DF445,6,LEN(DF445)-6))&amp;")","*")</f>
        <v>*</v>
      </c>
      <c r="DG744" s="58" t="str">
        <f>IF(OR(DG335&lt;&gt;"*",DG392&lt;&gt;"*",DG445&lt;&gt;"*"),"Yes (" &amp; JoinAll(", ", MIDForgiving(DG335,6,LEN(DG335)-6), MIDForgiving(DG392,6,LEN(DG392)-6), MIDForgiving(DG445,6,LEN(DG445)-6))&amp;")","*")</f>
        <v>*</v>
      </c>
      <c r="DH744" s="58" t="str">
        <f>IF(OR(DH335&lt;&gt;"*",DH392&lt;&gt;"*",DH445&lt;&gt;"*"),"Yes (" &amp; JoinAll(", ", MIDForgiving(DH335,6,LEN(DH335)-6), MIDForgiving(DH392,6,LEN(DH392)-6), MIDForgiving(DH445,6,LEN(DH445)-6))&amp;")","*")</f>
        <v>*</v>
      </c>
      <c r="DI744" s="58" t="str">
        <f>IF(OR(DI335&lt;&gt;"*",DI392&lt;&gt;"*",DI445&lt;&gt;"*"),"Yes (" &amp; JoinAll(", ", MIDForgiving(DI335,6,LEN(DI335)-6), MIDForgiving(DI392,6,LEN(DI392)-6), MIDForgiving(DI445,6,LEN(DI445)-6))&amp;")","*")</f>
        <v>*</v>
      </c>
      <c r="DJ744" s="58" t="str">
        <f>IF(OR(DJ335&lt;&gt;"*",DJ392&lt;&gt;"*",DJ445&lt;&gt;"*"),"Yes (" &amp; JoinAll(", ", MIDForgiving(DJ335,6,LEN(DJ335)-6), MIDForgiving(DJ392,6,LEN(DJ392)-6), MIDForgiving(DJ445,6,LEN(DJ445)-6))&amp;")","*")</f>
        <v>*</v>
      </c>
      <c r="DK744" s="58" t="str">
        <f>IF(OR(DK335&lt;&gt;"*",DK392&lt;&gt;"*",DK445&lt;&gt;"*"),"Yes (" &amp; JoinAll(", ", MIDForgiving(DK335,6,LEN(DK335)-6), MIDForgiving(DK392,6,LEN(DK392)-6), MIDForgiving(DK445,6,LEN(DK445)-6))&amp;")","*")</f>
        <v>*</v>
      </c>
      <c r="DL744" s="58" t="str">
        <f>IF(OR(DL335&lt;&gt;"*",DL392&lt;&gt;"*",DL445&lt;&gt;"*"),"Yes (" &amp; JoinAll(", ", MIDForgiving(DL335,6,LEN(DL335)-6), MIDForgiving(DL392,6,LEN(DL392)-6), MIDForgiving(DL445,6,LEN(DL445)-6))&amp;")","*")</f>
        <v>*</v>
      </c>
      <c r="DM744" s="58" t="str">
        <f>IF(OR(DM335&lt;&gt;"*",DM392&lt;&gt;"*",DM445&lt;&gt;"*"),"Yes (" &amp; JoinAll(", ", MIDForgiving(DM335,6,LEN(DM335)-6), MIDForgiving(DM392,6,LEN(DM392)-6), MIDForgiving(DM445,6,LEN(DM445)-6))&amp;")","*")</f>
        <v>*</v>
      </c>
      <c r="DN744" s="58" t="str">
        <f>IF(OR(DN335&lt;&gt;"*",DN392&lt;&gt;"*",DN445&lt;&gt;"*"),"Yes (" &amp; JoinAll(", ", MIDForgiving(DN335,6,LEN(DN335)-6), MIDForgiving(DN392,6,LEN(DN392)-6), MIDForgiving(DN445,6,LEN(DN445)-6))&amp;")","*")</f>
        <v>*</v>
      </c>
      <c r="DO744" s="58" t="str">
        <f>IF(OR(DO335&lt;&gt;"*",DO392&lt;&gt;"*",DO445&lt;&gt;"*"),"Yes (" &amp; JoinAll(", ", MIDForgiving(DO335,6,LEN(DO335)-6), MIDForgiving(DO392,6,LEN(DO392)-6), MIDForgiving(DO445,6,LEN(DO445)-6))&amp;")","*")</f>
        <v>*</v>
      </c>
      <c r="DP744" s="58" t="str">
        <f>IF(OR(DP335&lt;&gt;"*",DP392&lt;&gt;"*",DP445&lt;&gt;"*"),"Yes (" &amp; JoinAll(", ", MIDForgiving(DP335,6,LEN(DP335)-6), MIDForgiving(DP392,6,LEN(DP392)-6), MIDForgiving(DP445,6,LEN(DP445)-6))&amp;")","*")</f>
        <v>*</v>
      </c>
      <c r="DQ744" s="58" t="str">
        <f>IF(OR(DQ335&lt;&gt;"*",DQ392&lt;&gt;"*",DQ445&lt;&gt;"*"),"Yes (" &amp; JoinAll(", ", MIDForgiving(DQ335,6,LEN(DQ335)-6), MIDForgiving(DQ392,6,LEN(DQ392)-6), MIDForgiving(DQ445,6,LEN(DQ445)-6))&amp;")","*")</f>
        <v>*</v>
      </c>
      <c r="DR744" s="58" t="str">
        <f>IF(OR(DR335&lt;&gt;"*",DR392&lt;&gt;"*",DR445&lt;&gt;"*"),"Yes (" &amp; JoinAll(", ", MIDForgiving(DR335,6,LEN(DR335)-6), MIDForgiving(DR392,6,LEN(DR392)-6), MIDForgiving(DR445,6,LEN(DR445)-6))&amp;")","*")</f>
        <v>*</v>
      </c>
      <c r="DS744" s="58" t="str">
        <f>IF(OR(DS335&lt;&gt;"*",DS392&lt;&gt;"*",DS445&lt;&gt;"*"),"Yes (" &amp; JoinAll(", ", MIDForgiving(DS335,6,LEN(DS335)-6), MIDForgiving(DS392,6,LEN(DS392)-6), MIDForgiving(DS445,6,LEN(DS445)-6))&amp;")","*")</f>
        <v>*</v>
      </c>
      <c r="DT744" s="58" t="str">
        <f>IF(OR(DT335&lt;&gt;"*",DT392&lt;&gt;"*",DT445&lt;&gt;"*"),"Yes (" &amp; JoinAll(", ", MIDForgiving(DT335,6,LEN(DT335)-6), MIDForgiving(DT392,6,LEN(DT392)-6), MIDForgiving(DT445,6,LEN(DT445)-6))&amp;")","*")</f>
        <v>*</v>
      </c>
      <c r="DU744" s="58" t="str">
        <f>IF(OR(DU335&lt;&gt;"*",DU392&lt;&gt;"*",DU445&lt;&gt;"*"),"Yes (" &amp; JoinAll(", ", MIDForgiving(DU335,6,LEN(DU335)-6), MIDForgiving(DU392,6,LEN(DU392)-6), MIDForgiving(DU445,6,LEN(DU445)-6))&amp;")","*")</f>
        <v>*</v>
      </c>
      <c r="DV744" s="58" t="str">
        <f>IF(OR(DV335&lt;&gt;"*",DV392&lt;&gt;"*",DV445&lt;&gt;"*"),"Yes (" &amp; JoinAll(", ", MIDForgiving(DV335,6,LEN(DV335)-6), MIDForgiving(DV392,6,LEN(DV392)-6), MIDForgiving(DV445,6,LEN(DV445)-6))&amp;")","*")</f>
        <v>*</v>
      </c>
      <c r="DW744" s="58" t="str">
        <f>IF(OR(DW335&lt;&gt;"*",DW392&lt;&gt;"*",DW445&lt;&gt;"*"),"Yes (" &amp; JoinAll(", ", MIDForgiving(DW335,6,LEN(DW335)-6), MIDForgiving(DW392,6,LEN(DW392)-6), MIDForgiving(DW445,6,LEN(DW445)-6))&amp;")","*")</f>
        <v>*</v>
      </c>
      <c r="DX744" s="58" t="str">
        <f>IF(OR(DX335&lt;&gt;"*",DX392&lt;&gt;"*",DX445&lt;&gt;"*"),"Yes (" &amp; JoinAll(", ", MIDForgiving(DX335,6,LEN(DX335)-6), MIDForgiving(DX392,6,LEN(DX392)-6), MIDForgiving(DX445,6,LEN(DX445)-6))&amp;")","*")</f>
        <v>*</v>
      </c>
      <c r="DY744" s="58" t="str">
        <f>IF(OR(DY335&lt;&gt;"*",DY392&lt;&gt;"*",DY445&lt;&gt;"*"),"Yes (" &amp; JoinAll(", ", MIDForgiving(DY335,6,LEN(DY335)-6), MIDForgiving(DY392,6,LEN(DY392)-6), MIDForgiving(DY445,6,LEN(DY445)-6))&amp;")","*")</f>
        <v>*</v>
      </c>
      <c r="DZ744" s="58" t="str">
        <f>IF(OR(DZ335&lt;&gt;"*",DZ392&lt;&gt;"*",DZ445&lt;&gt;"*"),"Yes (" &amp; JoinAll(", ", MIDForgiving(DZ335,6,LEN(DZ335)-6), MIDForgiving(DZ392,6,LEN(DZ392)-6), MIDForgiving(DZ445,6,LEN(DZ445)-6))&amp;")","*")</f>
        <v>*</v>
      </c>
      <c r="EA744" s="58" t="str">
        <f>IF(OR(EA335&lt;&gt;"*",EA392&lt;&gt;"*",EA445&lt;&gt;"*"),"Yes (" &amp; JoinAll(", ", MIDForgiving(EA335,6,LEN(EA335)-6), MIDForgiving(EA392,6,LEN(EA392)-6), MIDForgiving(EA445,6,LEN(EA445)-6))&amp;")","*")</f>
        <v>*</v>
      </c>
      <c r="EB744" s="58" t="str">
        <f>IF(OR(EB335&lt;&gt;"*",EB392&lt;&gt;"*",EB445&lt;&gt;"*"),"Yes (" &amp; JoinAll(", ", MIDForgiving(EB335,6,LEN(EB335)-6), MIDForgiving(EB392,6,LEN(EB392)-6), MIDForgiving(EB445,6,LEN(EB445)-6))&amp;")","*")</f>
        <v>*</v>
      </c>
      <c r="EC744" s="58" t="str">
        <f>IF(OR(EC335&lt;&gt;"*",EC392&lt;&gt;"*",EC445&lt;&gt;"*"),"Yes (" &amp; JoinAll(", ", MIDForgiving(EC335,6,LEN(EC335)-6), MIDForgiving(EC392,6,LEN(EC392)-6), MIDForgiving(EC445,6,LEN(EC445)-6))&amp;")","*")</f>
        <v>*</v>
      </c>
      <c r="ED744" s="58" t="str">
        <f>IF(OR(ED335&lt;&gt;"*",ED392&lt;&gt;"*",ED445&lt;&gt;"*"),"Yes (" &amp; JoinAll(", ", MIDForgiving(ED335,6,LEN(ED335)-6), MIDForgiving(ED392,6,LEN(ED392)-6), MIDForgiving(ED445,6,LEN(ED445)-6))&amp;")","*")</f>
        <v>*</v>
      </c>
      <c r="EE744" s="58" t="str">
        <f>IF(OR(EE335&lt;&gt;"*",EE392&lt;&gt;"*",EE445&lt;&gt;"*"),"Yes (" &amp; JoinAll(", ", MIDForgiving(EE335,6,LEN(EE335)-6), MIDForgiving(EE392,6,LEN(EE392)-6), MIDForgiving(EE445,6,LEN(EE445)-6))&amp;")","*")</f>
        <v>*</v>
      </c>
      <c r="EF744" s="58" t="str">
        <f>IF(OR(EF335&lt;&gt;"*",EF392&lt;&gt;"*",EF445&lt;&gt;"*"),"Yes (" &amp; JoinAll(", ", MIDForgiving(EF335,6,LEN(EF335)-6), MIDForgiving(EF392,6,LEN(EF392)-6), MIDForgiving(EF445,6,LEN(EF445)-6))&amp;")","*")</f>
        <v>*</v>
      </c>
      <c r="EG744" s="58" t="str">
        <f>IF(OR(EG335&lt;&gt;"*",EG392&lt;&gt;"*",EG445&lt;&gt;"*"),"Yes (" &amp; JoinAll(", ", MIDForgiving(EG335,6,LEN(EG335)-6), MIDForgiving(EG392,6,LEN(EG392)-6), MIDForgiving(EG445,6,LEN(EG445)-6))&amp;")","*")</f>
        <v>*</v>
      </c>
      <c r="EH744" s="58" t="str">
        <f>IF(OR(EH335&lt;&gt;"*",EH392&lt;&gt;"*",EH445&lt;&gt;"*"),"Yes (" &amp; JoinAll(", ", MIDForgiving(EH335,6,LEN(EH335)-6), MIDForgiving(EH392,6,LEN(EH392)-6), MIDForgiving(EH445,6,LEN(EH445)-6))&amp;")","*")</f>
        <v>*</v>
      </c>
      <c r="EI744" s="58" t="str">
        <f>IF(OR(EI335&lt;&gt;"*",EI392&lt;&gt;"*",EI445&lt;&gt;"*"),"Yes (" &amp; JoinAll(", ", MIDForgiving(EI335,6,LEN(EI335)-6), MIDForgiving(EI392,6,LEN(EI392)-6), MIDForgiving(EI445,6,LEN(EI445)-6))&amp;")","*")</f>
        <v>*</v>
      </c>
      <c r="EJ744" s="58" t="str">
        <f>IF(OR(EJ335&lt;&gt;"*",EJ392&lt;&gt;"*",EJ445&lt;&gt;"*"),"Yes (" &amp; JoinAll(", ", MIDForgiving(EJ335,6,LEN(EJ335)-6), MIDForgiving(EJ392,6,LEN(EJ392)-6), MIDForgiving(EJ445,6,LEN(EJ445)-6))&amp;")","*")</f>
        <v>*</v>
      </c>
      <c r="EK744" s="58" t="str">
        <f>IF(OR(EK335&lt;&gt;"*",EK392&lt;&gt;"*",EK445&lt;&gt;"*"),"Yes (" &amp; JoinAll(", ", MIDForgiving(EK335,6,LEN(EK335)-6), MIDForgiving(EK392,6,LEN(EK392)-6), MIDForgiving(EK445,6,LEN(EK445)-6))&amp;")","*")</f>
        <v>*</v>
      </c>
      <c r="EL744" s="109"/>
      <c r="EM744" s="109"/>
    </row>
    <row r="745" spans="1:143" s="58" customFormat="1" ht="12.75" customHeight="1" x14ac:dyDescent="0.25">
      <c r="A745" s="5"/>
      <c r="B745" s="96"/>
      <c r="C745" s="96"/>
      <c r="D745" s="96"/>
      <c r="E745" s="96"/>
      <c r="F745" s="96" t="s">
        <v>3538</v>
      </c>
      <c r="G745" s="4" t="s">
        <v>384</v>
      </c>
      <c r="H745" s="18" t="s">
        <v>5</v>
      </c>
      <c r="I745" s="18"/>
      <c r="J745" s="58" t="str">
        <f>IF(OR(J336&lt;&gt;"*",J393&lt;&gt;"*",J446&lt;&gt;"*"),"Yes (" &amp; JoinAll(", ", MIDForgiving(J336,6,LEN(J336)-6), MIDForgiving(J393,6,LEN(J393)-6), MIDForgiving(J446,6,LEN(J446)-6))&amp;")","*")</f>
        <v>*</v>
      </c>
      <c r="K745" s="58" t="str">
        <f>IF(OR(K336&lt;&gt;"*",K393&lt;&gt;"*",K446&lt;&gt;"*"),"Yes (" &amp; JoinAll(", ", MIDForgiving(K336,6,LEN(K336)-6), MIDForgiving(K393,6,LEN(K393)-6), MIDForgiving(K446,6,LEN(K446)-6))&amp;")","*")</f>
        <v>*</v>
      </c>
      <c r="L745" s="58" t="str">
        <f>IF(OR(L336&lt;&gt;"*",L393&lt;&gt;"*",L446&lt;&gt;"*"),"Yes (" &amp; JoinAll(", ", MIDForgiving(L336,6,LEN(L336)-6), MIDForgiving(L393,6,LEN(L393)-6), MIDForgiving(L446,6,LEN(L446)-6))&amp;")","*")</f>
        <v>*</v>
      </c>
      <c r="M745" s="58" t="str">
        <f>IF(OR(M336&lt;&gt;"*",M393&lt;&gt;"*",M446&lt;&gt;"*"),"Yes (" &amp; JoinAll(", ", MIDForgiving(M336,6,LEN(M336)-6), MIDForgiving(M393,6,LEN(M393)-6), MIDForgiving(M446,6,LEN(M446)-6))&amp;")","*")</f>
        <v>*</v>
      </c>
      <c r="N745" s="58" t="str">
        <f>IF(OR(N336&lt;&gt;"*",N393&lt;&gt;"*",N446&lt;&gt;"*"),"Yes (" &amp; JoinAll(", ", MIDForgiving(N336,6,LEN(N336)-6), MIDForgiving(N393,6,LEN(N393)-6), MIDForgiving(N446,6,LEN(N446)-6))&amp;")","*")</f>
        <v>*</v>
      </c>
      <c r="O745" s="58" t="str">
        <f>IF(OR(O336&lt;&gt;"*",O393&lt;&gt;"*",O446&lt;&gt;"*"),"Yes (" &amp; JoinAll(", ", MIDForgiving(O336,6,LEN(O336)-6), MIDForgiving(O393,6,LEN(O393)-6), MIDForgiving(O446,6,LEN(O446)-6))&amp;")","*")</f>
        <v>*</v>
      </c>
      <c r="P745" s="58" t="str">
        <f>IF(OR(P336&lt;&gt;"*",P393&lt;&gt;"*",P446&lt;&gt;"*"),"Yes (" &amp; JoinAll(", ", MIDForgiving(P336,6,LEN(P336)-6), MIDForgiving(P393,6,LEN(P393)-6), MIDForgiving(P446,6,LEN(P446)-6))&amp;")","*")</f>
        <v>*</v>
      </c>
      <c r="Q745" s="58" t="str">
        <f>IF(OR(Q336&lt;&gt;"*",Q393&lt;&gt;"*",Q446&lt;&gt;"*"),"Yes (" &amp; JoinAll(", ", MIDForgiving(Q336,6,LEN(Q336)-6), MIDForgiving(Q393,6,LEN(Q393)-6), MIDForgiving(Q446,6,LEN(Q446)-6))&amp;")","*")</f>
        <v>*</v>
      </c>
      <c r="R745" s="58" t="str">
        <f>IF(OR(R336&lt;&gt;"*",R393&lt;&gt;"*",R446&lt;&gt;"*"),"Yes (" &amp; JoinAll(", ", MIDForgiving(R336,6,LEN(R336)-6), MIDForgiving(R393,6,LEN(R393)-6), MIDForgiving(R446,6,LEN(R446)-6))&amp;")","*")</f>
        <v>*</v>
      </c>
      <c r="S745" s="58" t="str">
        <f>IF(OR(S336&lt;&gt;"*",S393&lt;&gt;"*",S446&lt;&gt;"*"),"Yes (" &amp; JoinAll(", ", MIDForgiving(S336,6,LEN(S336)-6), MIDForgiving(S393,6,LEN(S393)-6), MIDForgiving(S446,6,LEN(S446)-6))&amp;")","*")</f>
        <v>*</v>
      </c>
      <c r="T745" s="58" t="str">
        <f>IF(OR(T336&lt;&gt;"*",T393&lt;&gt;"*",T446&lt;&gt;"*"),"Yes (" &amp; JoinAll(", ", MIDForgiving(T336,6,LEN(T336)-6), MIDForgiving(T393,6,LEN(T393)-6), MIDForgiving(T446,6,LEN(T446)-6))&amp;")","*")</f>
        <v>*</v>
      </c>
      <c r="U745" s="58" t="str">
        <f>IF(OR(U336&lt;&gt;"*",U393&lt;&gt;"*",U446&lt;&gt;"*"),"Yes (" &amp; JoinAll(", ", MIDForgiving(U336,6,LEN(U336)-6), MIDForgiving(U393,6,LEN(U393)-6), MIDForgiving(U446,6,LEN(U446)-6))&amp;")","*")</f>
        <v>*</v>
      </c>
      <c r="V745" s="58" t="str">
        <f>IF(OR(V336&lt;&gt;"*",V393&lt;&gt;"*",V446&lt;&gt;"*"),"Yes (" &amp; JoinAll(", ", MIDForgiving(V336,6,LEN(V336)-6), MIDForgiving(V393,6,LEN(V393)-6), MIDForgiving(V446,6,LEN(V446)-6))&amp;")","*")</f>
        <v>*</v>
      </c>
      <c r="W745" s="58" t="str">
        <f>IF(OR(W336&lt;&gt;"*",W393&lt;&gt;"*",W446&lt;&gt;"*"),"Yes (" &amp; JoinAll(", ", MIDForgiving(W336,6,LEN(W336)-6), MIDForgiving(W393,6,LEN(W393)-6), MIDForgiving(W446,6,LEN(W446)-6))&amp;")","*")</f>
        <v>*</v>
      </c>
      <c r="X745" s="58" t="str">
        <f>IF(OR(X336&lt;&gt;"*",X393&lt;&gt;"*",X446&lt;&gt;"*"),"Yes (" &amp; JoinAll(", ", MIDForgiving(X336,6,LEN(X336)-6), MIDForgiving(X393,6,LEN(X393)-6), MIDForgiving(X446,6,LEN(X446)-6))&amp;")","*")</f>
        <v>*</v>
      </c>
      <c r="Y745" s="58" t="str">
        <f>IF(OR(Y336&lt;&gt;"*",Y393&lt;&gt;"*",Y446&lt;&gt;"*"),"Yes (" &amp; JoinAll(", ", MIDForgiving(Y336,6,LEN(Y336)-6), MIDForgiving(Y393,6,LEN(Y393)-6), MIDForgiving(Y446,6,LEN(Y446)-6))&amp;")","*")</f>
        <v>*</v>
      </c>
      <c r="Z745" s="58" t="str">
        <f>IF(OR(Z336&lt;&gt;"*",Z393&lt;&gt;"*",Z446&lt;&gt;"*"),"Yes (" &amp; JoinAll(", ", MIDForgiving(Z336,6,LEN(Z336)-6), MIDForgiving(Z393,6,LEN(Z393)-6), MIDForgiving(Z446,6,LEN(Z446)-6))&amp;")","*")</f>
        <v>*</v>
      </c>
      <c r="AA745" s="58" t="str">
        <f>IF(OR(AA336&lt;&gt;"*",AA393&lt;&gt;"*",AA446&lt;&gt;"*"),"Yes (" &amp; JoinAll(", ", MIDForgiving(AA336,6,LEN(AA336)-6), MIDForgiving(AA393,6,LEN(AA393)-6), MIDForgiving(AA446,6,LEN(AA446)-6))&amp;")","*")</f>
        <v>*</v>
      </c>
      <c r="AB745" s="58" t="str">
        <f>IF(OR(AB336&lt;&gt;"*",AB393&lt;&gt;"*",AB446&lt;&gt;"*"),"Yes (" &amp; JoinAll(", ", MIDForgiving(AB336,6,LEN(AB336)-6), MIDForgiving(AB393,6,LEN(AB393)-6), MIDForgiving(AB446,6,LEN(AB446)-6))&amp;")","*")</f>
        <v>*</v>
      </c>
      <c r="AC745" s="58" t="str">
        <f>IF(OR(AC336&lt;&gt;"*",AC393&lt;&gt;"*",AC446&lt;&gt;"*"),"Yes (" &amp; JoinAll(", ", MIDForgiving(AC336,6,LEN(AC336)-6), MIDForgiving(AC393,6,LEN(AC393)-6), MIDForgiving(AC446,6,LEN(AC446)-6))&amp;")","*")</f>
        <v>*</v>
      </c>
      <c r="AD745" s="58" t="str">
        <f>IF(OR(AD336&lt;&gt;"*",AD393&lt;&gt;"*",AD446&lt;&gt;"*"),"Yes (" &amp; JoinAll(", ", MIDForgiving(AD336,6,LEN(AD336)-6), MIDForgiving(AD393,6,LEN(AD393)-6), MIDForgiving(AD446,6,LEN(AD446)-6))&amp;")","*")</f>
        <v>*</v>
      </c>
      <c r="AE745" s="58" t="str">
        <f>IF(OR(AE336&lt;&gt;"*",AE393&lt;&gt;"*",AE446&lt;&gt;"*"),"Yes (" &amp; JoinAll(", ", MIDForgiving(AE336,6,LEN(AE336)-6), MIDForgiving(AE393,6,LEN(AE393)-6), MIDForgiving(AE446,6,LEN(AE446)-6))&amp;")","*")</f>
        <v>*</v>
      </c>
      <c r="AF745" s="58" t="str">
        <f>IF(OR(AF336&lt;&gt;"*",AF393&lt;&gt;"*",AF446&lt;&gt;"*"),"Yes (" &amp; JoinAll(", ", MIDForgiving(AF336,6,LEN(AF336)-6), MIDForgiving(AF393,6,LEN(AF393)-6), MIDForgiving(AF446,6,LEN(AF446)-6))&amp;")","*")</f>
        <v>*</v>
      </c>
      <c r="AG745" s="58" t="str">
        <f>IF(OR(AG336&lt;&gt;"*",AG393&lt;&gt;"*",AG446&lt;&gt;"*"),"Yes (" &amp; JoinAll(", ", MIDForgiving(AG336,6,LEN(AG336)-6), MIDForgiving(AG393,6,LEN(AG393)-6), MIDForgiving(AG446,6,LEN(AG446)-6))&amp;")","*")</f>
        <v>*</v>
      </c>
      <c r="AH745" s="58" t="str">
        <f>IF(OR(AH336&lt;&gt;"*",AH393&lt;&gt;"*",AH446&lt;&gt;"*"),"Yes (" &amp; JoinAll(", ", MIDForgiving(AH336,6,LEN(AH336)-6), MIDForgiving(AH393,6,LEN(AH393)-6), MIDForgiving(AH446,6,LEN(AH446)-6))&amp;")","*")</f>
        <v>*</v>
      </c>
      <c r="AI745" s="58" t="str">
        <f>IF(OR(AI336&lt;&gt;"*",AI393&lt;&gt;"*",AI446&lt;&gt;"*"),"Yes (" &amp; JoinAll(", ", MIDForgiving(AI336,6,LEN(AI336)-6), MIDForgiving(AI393,6,LEN(AI393)-6), MIDForgiving(AI446,6,LEN(AI446)-6))&amp;")","*")</f>
        <v>*</v>
      </c>
      <c r="AJ745" s="58" t="str">
        <f>IF(OR(AJ336&lt;&gt;"*",AJ393&lt;&gt;"*",AJ446&lt;&gt;"*"),"Yes (" &amp; JoinAll(", ", MIDForgiving(AJ336,6,LEN(AJ336)-6), MIDForgiving(AJ393,6,LEN(AJ393)-6), MIDForgiving(AJ446,6,LEN(AJ446)-6))&amp;")","*")</f>
        <v>*</v>
      </c>
      <c r="AK745" s="58" t="str">
        <f>IF(OR(AK336&lt;&gt;"*",AK393&lt;&gt;"*",AK446&lt;&gt;"*"),"Yes (" &amp; JoinAll(", ", MIDForgiving(AK336,6,LEN(AK336)-6), MIDForgiving(AK393,6,LEN(AK393)-6), MIDForgiving(AK446,6,LEN(AK446)-6))&amp;")","*")</f>
        <v>*</v>
      </c>
      <c r="AL745" s="58" t="str">
        <f>IF(OR(AL336&lt;&gt;"*",AL393&lt;&gt;"*",AL446&lt;&gt;"*"),"Yes (" &amp; JoinAll(", ", MIDForgiving(AL336,6,LEN(AL336)-6), MIDForgiving(AL393,6,LEN(AL393)-6), MIDForgiving(AL446,6,LEN(AL446)-6))&amp;")","*")</f>
        <v>*</v>
      </c>
      <c r="AM745" s="58" t="str">
        <f>IF(OR(AM336&lt;&gt;"*",AM393&lt;&gt;"*",AM446&lt;&gt;"*"),"Yes (" &amp; JoinAll(", ", MIDForgiving(AM336,6,LEN(AM336)-6), MIDForgiving(AM393,6,LEN(AM393)-6), MIDForgiving(AM446,6,LEN(AM446)-6))&amp;")","*")</f>
        <v>*</v>
      </c>
      <c r="AN745" s="58" t="str">
        <f>IF(OR(AN336&lt;&gt;"*",AN393&lt;&gt;"*",AN446&lt;&gt;"*"),"Yes (" &amp; JoinAll(", ", MIDForgiving(AN336,6,LEN(AN336)-6), MIDForgiving(AN393,6,LEN(AN393)-6), MIDForgiving(AN446,6,LEN(AN446)-6))&amp;")","*")</f>
        <v>*</v>
      </c>
      <c r="AO745" s="58" t="str">
        <f>IF(OR(AO336&lt;&gt;"*",AO393&lt;&gt;"*",AO446&lt;&gt;"*"),"Yes (" &amp; JoinAll(", ", MIDForgiving(AO336,6,LEN(AO336)-6), MIDForgiving(AO393,6,LEN(AO393)-6), MIDForgiving(AO446,6,LEN(AO446)-6))&amp;")","*")</f>
        <v>*</v>
      </c>
      <c r="AP745" s="58" t="str">
        <f>IF(OR(AP336&lt;&gt;"*",AP393&lt;&gt;"*",AP446&lt;&gt;"*"),"Yes (" &amp; JoinAll(", ", MIDForgiving(AP336,6,LEN(AP336)-6), MIDForgiving(AP393,6,LEN(AP393)-6), MIDForgiving(AP446,6,LEN(AP446)-6))&amp;")","*")</f>
        <v>*</v>
      </c>
      <c r="AQ745" s="58" t="str">
        <f>IF(OR(AQ336&lt;&gt;"*",AQ393&lt;&gt;"*",AQ446&lt;&gt;"*"),"Yes (" &amp; JoinAll(", ", MIDForgiving(AQ336,6,LEN(AQ336)-6), MIDForgiving(AQ393,6,LEN(AQ393)-6), MIDForgiving(AQ446,6,LEN(AQ446)-6))&amp;")","*")</f>
        <v>*</v>
      </c>
      <c r="AR745" s="58" t="str">
        <f>IF(OR(AR336&lt;&gt;"*",AR393&lt;&gt;"*",AR446&lt;&gt;"*"),"Yes (" &amp; JoinAll(", ", MIDForgiving(AR336,6,LEN(AR336)-6), MIDForgiving(AR393,6,LEN(AR393)-6), MIDForgiving(AR446,6,LEN(AR446)-6))&amp;")","*")</f>
        <v>*</v>
      </c>
      <c r="AS745" s="58" t="str">
        <f>IF(OR(AS336&lt;&gt;"*",AS393&lt;&gt;"*",AS446&lt;&gt;"*"),"Yes (" &amp; JoinAll(", ", MIDForgiving(AS336,6,LEN(AS336)-6), MIDForgiving(AS393,6,LEN(AS393)-6), MIDForgiving(AS446,6,LEN(AS446)-6))&amp;")","*")</f>
        <v>*</v>
      </c>
      <c r="AT745" s="58" t="str">
        <f>IF(OR(AT336&lt;&gt;"*",AT393&lt;&gt;"*",AT446&lt;&gt;"*"),"Yes (" &amp; JoinAll(", ", MIDForgiving(AT336,6,LEN(AT336)-6), MIDForgiving(AT393,6,LEN(AT393)-6), MIDForgiving(AT446,6,LEN(AT446)-6))&amp;")","*")</f>
        <v>*</v>
      </c>
      <c r="AU745" s="58" t="str">
        <f>IF(OR(AU336&lt;&gt;"*",AU393&lt;&gt;"*",AU446&lt;&gt;"*"),"Yes (" &amp; JoinAll(", ", MIDForgiving(AU336,6,LEN(AU336)-6), MIDForgiving(AU393,6,LEN(AU393)-6), MIDForgiving(AU446,6,LEN(AU446)-6))&amp;")","*")</f>
        <v>*</v>
      </c>
      <c r="AV745" s="58" t="str">
        <f>IF(OR(AV336&lt;&gt;"*",AV393&lt;&gt;"*",AV446&lt;&gt;"*"),"Yes (" &amp; JoinAll(", ", MIDForgiving(AV336,6,LEN(AV336)-6), MIDForgiving(AV393,6,LEN(AV393)-6), MIDForgiving(AV446,6,LEN(AV446)-6))&amp;")","*")</f>
        <v>*</v>
      </c>
      <c r="AW745" s="58" t="str">
        <f>IF(OR(AW336&lt;&gt;"*",AW393&lt;&gt;"*",AW446&lt;&gt;"*"),"Yes (" &amp; JoinAll(", ", MIDForgiving(AW336,6,LEN(AW336)-6), MIDForgiving(AW393,6,LEN(AW393)-6), MIDForgiving(AW446,6,LEN(AW446)-6))&amp;")","*")</f>
        <v>*</v>
      </c>
      <c r="AX745" s="58" t="str">
        <f>IF(OR(AX336&lt;&gt;"*",AX393&lt;&gt;"*",AX446&lt;&gt;"*"),"Yes (" &amp; JoinAll(", ", MIDForgiving(AX336,6,LEN(AX336)-6), MIDForgiving(AX393,6,LEN(AX393)-6), MIDForgiving(AX446,6,LEN(AX446)-6))&amp;")","*")</f>
        <v>*</v>
      </c>
      <c r="AY745" s="58" t="str">
        <f>IF(OR(AY336&lt;&gt;"*",AY393&lt;&gt;"*",AY446&lt;&gt;"*"),"Yes (" &amp; JoinAll(", ", MIDForgiving(AY336,6,LEN(AY336)-6), MIDForgiving(AY393,6,LEN(AY393)-6), MIDForgiving(AY446,6,LEN(AY446)-6))&amp;")","*")</f>
        <v>*</v>
      </c>
      <c r="AZ745" s="58" t="str">
        <f>IF(OR(AZ336&lt;&gt;"*",AZ393&lt;&gt;"*",AZ446&lt;&gt;"*"),"Yes (" &amp; JoinAll(", ", MIDForgiving(AZ336,6,LEN(AZ336)-6), MIDForgiving(AZ393,6,LEN(AZ393)-6), MIDForgiving(AZ446,6,LEN(AZ446)-6))&amp;")","*")</f>
        <v>*</v>
      </c>
      <c r="BA745" s="58" t="str">
        <f>IF(OR(BA336&lt;&gt;"*",BA393&lt;&gt;"*",BA446&lt;&gt;"*"),"Yes (" &amp; JoinAll(", ", MIDForgiving(BA336,6,LEN(BA336)-6), MIDForgiving(BA393,6,LEN(BA393)-6), MIDForgiving(BA446,6,LEN(BA446)-6))&amp;")","*")</f>
        <v>*</v>
      </c>
      <c r="BB745" s="58" t="str">
        <f>IF(OR(BB336&lt;&gt;"*",BB393&lt;&gt;"*",BB446&lt;&gt;"*"),"Yes (" &amp; JoinAll(", ", MIDForgiving(BB336,6,LEN(BB336)-6), MIDForgiving(BB393,6,LEN(BB393)-6), MIDForgiving(BB446,6,LEN(BB446)-6))&amp;")","*")</f>
        <v>*</v>
      </c>
      <c r="BC745" s="58" t="str">
        <f>IF(OR(BC336&lt;&gt;"*",BC393&lt;&gt;"*",BC446&lt;&gt;"*"),"Yes (" &amp; JoinAll(", ", MIDForgiving(BC336,6,LEN(BC336)-6), MIDForgiving(BC393,6,LEN(BC393)-6), MIDForgiving(BC446,6,LEN(BC446)-6))&amp;")","*")</f>
        <v>*</v>
      </c>
      <c r="BD745" s="58" t="str">
        <f>IF(OR(BD336&lt;&gt;"*",BD393&lt;&gt;"*",BD446&lt;&gt;"*"),"Yes (" &amp; JoinAll(", ", MIDForgiving(BD336,6,LEN(BD336)-6), MIDForgiving(BD393,6,LEN(BD393)-6), MIDForgiving(BD446,6,LEN(BD446)-6))&amp;")","*")</f>
        <v>*</v>
      </c>
      <c r="BE745" s="58" t="str">
        <f>IF(OR(BE336&lt;&gt;"*",BE393&lt;&gt;"*",BE446&lt;&gt;"*"),"Yes (" &amp; JoinAll(", ", MIDForgiving(BE336,6,LEN(BE336)-6), MIDForgiving(BE393,6,LEN(BE393)-6), MIDForgiving(BE446,6,LEN(BE446)-6))&amp;")","*")</f>
        <v>*</v>
      </c>
      <c r="BF745" s="58" t="str">
        <f>IF(OR(BF336&lt;&gt;"*",BF393&lt;&gt;"*",BF446&lt;&gt;"*"),"Yes (" &amp; JoinAll(", ", MIDForgiving(BF336,6,LEN(BF336)-6), MIDForgiving(BF393,6,LEN(BF393)-6), MIDForgiving(BF446,6,LEN(BF446)-6))&amp;")","*")</f>
        <v>*</v>
      </c>
      <c r="BG745" s="58" t="str">
        <f>IF(OR(BG336&lt;&gt;"*",BG393&lt;&gt;"*",BG446&lt;&gt;"*"),"Yes (" &amp; JoinAll(", ", MIDForgiving(BG336,6,LEN(BG336)-6), MIDForgiving(BG393,6,LEN(BG393)-6), MIDForgiving(BG446,6,LEN(BG446)-6))&amp;")","*")</f>
        <v>*</v>
      </c>
      <c r="BH745" s="58" t="str">
        <f>IF(OR(BH336&lt;&gt;"*",BH393&lt;&gt;"*",BH446&lt;&gt;"*"),"Yes (" &amp; JoinAll(", ", MIDForgiving(BH336,6,LEN(BH336)-6), MIDForgiving(BH393,6,LEN(BH393)-6), MIDForgiving(BH446,6,LEN(BH446)-6))&amp;")","*")</f>
        <v>*</v>
      </c>
      <c r="BI745" s="58" t="str">
        <f>IF(OR(BI336&lt;&gt;"*",BI393&lt;&gt;"*",BI446&lt;&gt;"*"),"Yes (" &amp; JoinAll(", ", MIDForgiving(BI336,6,LEN(BI336)-6), MIDForgiving(BI393,6,LEN(BI393)-6), MIDForgiving(BI446,6,LEN(BI446)-6))&amp;")","*")</f>
        <v>*</v>
      </c>
      <c r="BJ745" s="58" t="str">
        <f>IF(OR(BJ336&lt;&gt;"*",BJ393&lt;&gt;"*",BJ446&lt;&gt;"*"),"Yes (" &amp; JoinAll(", ", MIDForgiving(BJ336,6,LEN(BJ336)-6), MIDForgiving(BJ393,6,LEN(BJ393)-6), MIDForgiving(BJ446,6,LEN(BJ446)-6))&amp;")","*")</f>
        <v>*</v>
      </c>
      <c r="BK745" s="58" t="str">
        <f>IF(OR(BK336&lt;&gt;"*",BK393&lt;&gt;"*",BK446&lt;&gt;"*"),"Yes (" &amp; JoinAll(", ", MIDForgiving(BK336,6,LEN(BK336)-6), MIDForgiving(BK393,6,LEN(BK393)-6), MIDForgiving(BK446,6,LEN(BK446)-6))&amp;")","*")</f>
        <v>*</v>
      </c>
      <c r="BL745" s="58" t="str">
        <f>IF(OR(BL336&lt;&gt;"*",BL393&lt;&gt;"*",BL446&lt;&gt;"*"),"Yes (" &amp; JoinAll(", ", MIDForgiving(BL336,6,LEN(BL336)-6), MIDForgiving(BL393,6,LEN(BL393)-6), MIDForgiving(BL446,6,LEN(BL446)-6))&amp;")","*")</f>
        <v>*</v>
      </c>
      <c r="BM745" s="58" t="str">
        <f>IF(OR(BM336&lt;&gt;"*",BM393&lt;&gt;"*",BM446&lt;&gt;"*"),"Yes (" &amp; JoinAll(", ", MIDForgiving(BM336,6,LEN(BM336)-6), MIDForgiving(BM393,6,LEN(BM393)-6), MIDForgiving(BM446,6,LEN(BM446)-6))&amp;")","*")</f>
        <v>*</v>
      </c>
      <c r="BN745" s="58" t="str">
        <f>IF(OR(BN336&lt;&gt;"*",BN393&lt;&gt;"*",BN446&lt;&gt;"*"),"Yes (" &amp; JoinAll(", ", MIDForgiving(BN336,6,LEN(BN336)-6), MIDForgiving(BN393,6,LEN(BN393)-6), MIDForgiving(BN446,6,LEN(BN446)-6))&amp;")","*")</f>
        <v>*</v>
      </c>
      <c r="BO745" s="58" t="str">
        <f>IF(OR(BO336&lt;&gt;"*",BO393&lt;&gt;"*",BO446&lt;&gt;"*"),"Yes (" &amp; JoinAll(", ", MIDForgiving(BO336,6,LEN(BO336)-6), MIDForgiving(BO393,6,LEN(BO393)-6), MIDForgiving(BO446,6,LEN(BO446)-6))&amp;")","*")</f>
        <v>*</v>
      </c>
      <c r="BP745" s="58" t="str">
        <f>IF(OR(BP336&lt;&gt;"*",BP393&lt;&gt;"*",BP446&lt;&gt;"*"),"Yes (" &amp; JoinAll(", ", MIDForgiving(BP336,6,LEN(BP336)-6), MIDForgiving(BP393,6,LEN(BP393)-6), MIDForgiving(BP446,6,LEN(BP446)-6))&amp;")","*")</f>
        <v>*</v>
      </c>
      <c r="BQ745" s="58" t="str">
        <f>IF(OR(BQ336&lt;&gt;"*",BQ393&lt;&gt;"*",BQ446&lt;&gt;"*"),"Yes (" &amp; JoinAll(", ", MIDForgiving(BQ336,6,LEN(BQ336)-6), MIDForgiving(BQ393,6,LEN(BQ393)-6), MIDForgiving(BQ446,6,LEN(BQ446)-6))&amp;")","*")</f>
        <v>*</v>
      </c>
      <c r="BR745" s="58" t="str">
        <f>IF(OR(BR336&lt;&gt;"*",BR393&lt;&gt;"*",BR446&lt;&gt;"*"),"Yes (" &amp; JoinAll(", ", MIDForgiving(BR336,6,LEN(BR336)-6), MIDForgiving(BR393,6,LEN(BR393)-6), MIDForgiving(BR446,6,LEN(BR446)-6))&amp;")","*")</f>
        <v>*</v>
      </c>
      <c r="BS745" s="58" t="str">
        <f>IF(OR(BS336&lt;&gt;"*",BS393&lt;&gt;"*",BS446&lt;&gt;"*"),"Yes (" &amp; JoinAll(", ", MIDForgiving(BS336,6,LEN(BS336)-6), MIDForgiving(BS393,6,LEN(BS393)-6), MIDForgiving(BS446,6,LEN(BS446)-6))&amp;")","*")</f>
        <v>*</v>
      </c>
      <c r="BT745" s="58" t="str">
        <f>IF(OR(BT336&lt;&gt;"*",BT393&lt;&gt;"*",BT446&lt;&gt;"*"),"Yes (" &amp; JoinAll(", ", MIDForgiving(BT336,6,LEN(BT336)-6), MIDForgiving(BT393,6,LEN(BT393)-6), MIDForgiving(BT446,6,LEN(BT446)-6))&amp;")","*")</f>
        <v>*</v>
      </c>
      <c r="BU745" s="58" t="str">
        <f>IF(OR(BU336&lt;&gt;"*",BU393&lt;&gt;"*",BU446&lt;&gt;"*"),"Yes (" &amp; JoinAll(", ", MIDForgiving(BU336,6,LEN(BU336)-6), MIDForgiving(BU393,6,LEN(BU393)-6), MIDForgiving(BU446,6,LEN(BU446)-6))&amp;")","*")</f>
        <v>*</v>
      </c>
      <c r="BV745" s="58" t="str">
        <f>IF(OR(BV336&lt;&gt;"*",BV393&lt;&gt;"*",BV446&lt;&gt;"*"),"Yes (" &amp; JoinAll(", ", MIDForgiving(BV336,6,LEN(BV336)-6), MIDForgiving(BV393,6,LEN(BV393)-6), MIDForgiving(BV446,6,LEN(BV446)-6))&amp;")","*")</f>
        <v>*</v>
      </c>
      <c r="BW745" s="58" t="str">
        <f>IF(OR(BW336&lt;&gt;"*",BW393&lt;&gt;"*",BW446&lt;&gt;"*"),"Yes (" &amp; JoinAll(", ", MIDForgiving(BW336,6,LEN(BW336)-6), MIDForgiving(BW393,6,LEN(BW393)-6), MIDForgiving(BW446,6,LEN(BW446)-6))&amp;")","*")</f>
        <v>*</v>
      </c>
      <c r="BX745" s="58" t="str">
        <f>IF(OR(BX336&lt;&gt;"*",BX393&lt;&gt;"*",BX446&lt;&gt;"*"),"Yes (" &amp; JoinAll(", ", MIDForgiving(BX336,6,LEN(BX336)-6), MIDForgiving(BX393,6,LEN(BX393)-6), MIDForgiving(BX446,6,LEN(BX446)-6))&amp;")","*")</f>
        <v>*</v>
      </c>
      <c r="BY745" s="58" t="str">
        <f>IF(OR(BY336&lt;&gt;"*",BY393&lt;&gt;"*",BY446&lt;&gt;"*"),"Yes (" &amp; JoinAll(", ", MIDForgiving(BY336,6,LEN(BY336)-6), MIDForgiving(BY393,6,LEN(BY393)-6), MIDForgiving(BY446,6,LEN(BY446)-6))&amp;")","*")</f>
        <v>*</v>
      </c>
      <c r="BZ745" s="58" t="str">
        <f>IF(OR(BZ336&lt;&gt;"*",BZ393&lt;&gt;"*",BZ446&lt;&gt;"*"),"Yes (" &amp; JoinAll(", ", MIDForgiving(BZ336,6,LEN(BZ336)-6), MIDForgiving(BZ393,6,LEN(BZ393)-6), MIDForgiving(BZ446,6,LEN(BZ446)-6))&amp;")","*")</f>
        <v>*</v>
      </c>
      <c r="CA745" s="58" t="str">
        <f>IF(OR(CA336&lt;&gt;"*",CA393&lt;&gt;"*",CA446&lt;&gt;"*"),"Yes (" &amp; JoinAll(", ", MIDForgiving(CA336,6,LEN(CA336)-6), MIDForgiving(CA393,6,LEN(CA393)-6), MIDForgiving(CA446,6,LEN(CA446)-6))&amp;")","*")</f>
        <v>*</v>
      </c>
      <c r="CB745" s="58" t="str">
        <f>IF(OR(CB336&lt;&gt;"*",CB393&lt;&gt;"*",CB446&lt;&gt;"*"),"Yes (" &amp; JoinAll(", ", MIDForgiving(CB336,6,LEN(CB336)-6), MIDForgiving(CB393,6,LEN(CB393)-6), MIDForgiving(CB446,6,LEN(CB446)-6))&amp;")","*")</f>
        <v>*</v>
      </c>
      <c r="CC745" s="58" t="str">
        <f>IF(OR(CC336&lt;&gt;"*",CC393&lt;&gt;"*",CC446&lt;&gt;"*"),"Yes (" &amp; JoinAll(", ", MIDForgiving(CC336,6,LEN(CC336)-6), MIDForgiving(CC393,6,LEN(CC393)-6), MIDForgiving(CC446,6,LEN(CC446)-6))&amp;")","*")</f>
        <v>*</v>
      </c>
      <c r="CD745" s="58" t="str">
        <f>IF(OR(CD336&lt;&gt;"*",CD393&lt;&gt;"*",CD446&lt;&gt;"*"),"Yes (" &amp; JoinAll(", ", MIDForgiving(CD336,6,LEN(CD336)-6), MIDForgiving(CD393,6,LEN(CD393)-6), MIDForgiving(CD446,6,LEN(CD446)-6))&amp;")","*")</f>
        <v>*</v>
      </c>
      <c r="CE745" s="58" t="str">
        <f>IF(OR(CE336&lt;&gt;"*",CE393&lt;&gt;"*",CE446&lt;&gt;"*"),"Yes (" &amp; JoinAll(", ", MIDForgiving(CE336,6,LEN(CE336)-6), MIDForgiving(CE393,6,LEN(CE393)-6), MIDForgiving(CE446,6,LEN(CE446)-6))&amp;")","*")</f>
        <v>*</v>
      </c>
      <c r="CF745" s="58" t="str">
        <f>IF(OR(CF336&lt;&gt;"*",CF393&lt;&gt;"*",CF446&lt;&gt;"*"),"Yes (" &amp; JoinAll(", ", MIDForgiving(CF336,6,LEN(CF336)-6), MIDForgiving(CF393,6,LEN(CF393)-6), MIDForgiving(CF446,6,LEN(CF446)-6))&amp;")","*")</f>
        <v>*</v>
      </c>
      <c r="CG745" s="58" t="str">
        <f>IF(OR(CG336&lt;&gt;"*",CG393&lt;&gt;"*",CG446&lt;&gt;"*"),"Yes (" &amp; JoinAll(", ", MIDForgiving(CG336,6,LEN(CG336)-6), MIDForgiving(CG393,6,LEN(CG393)-6), MIDForgiving(CG446,6,LEN(CG446)-6))&amp;")","*")</f>
        <v>*</v>
      </c>
      <c r="CH745" s="58" t="str">
        <f>IF(OR(CH336&lt;&gt;"*",CH393&lt;&gt;"*",CH446&lt;&gt;"*"),"Yes (" &amp; JoinAll(", ", MIDForgiving(CH336,6,LEN(CH336)-6), MIDForgiving(CH393,6,LEN(CH393)-6), MIDForgiving(CH446,6,LEN(CH446)-6))&amp;")","*")</f>
        <v>*</v>
      </c>
      <c r="CI745" s="58" t="str">
        <f>IF(OR(CI336&lt;&gt;"*",CI393&lt;&gt;"*",CI446&lt;&gt;"*"),"Yes (" &amp; JoinAll(", ", MIDForgiving(CI336,6,LEN(CI336)-6), MIDForgiving(CI393,6,LEN(CI393)-6), MIDForgiving(CI446,6,LEN(CI446)-6))&amp;")","*")</f>
        <v>*</v>
      </c>
      <c r="CJ745" s="58" t="str">
        <f>IF(OR(CJ336&lt;&gt;"*",CJ393&lt;&gt;"*",CJ446&lt;&gt;"*"),"Yes (" &amp; JoinAll(", ", MIDForgiving(CJ336,6,LEN(CJ336)-6), MIDForgiving(CJ393,6,LEN(CJ393)-6), MIDForgiving(CJ446,6,LEN(CJ446)-6))&amp;")","*")</f>
        <v>*</v>
      </c>
      <c r="CK745" s="58" t="str">
        <f>IF(OR(CK336&lt;&gt;"*",CK393&lt;&gt;"*",CK446&lt;&gt;"*"),"Yes (" &amp; JoinAll(", ", MIDForgiving(CK336,6,LEN(CK336)-6), MIDForgiving(CK393,6,LEN(CK393)-6), MIDForgiving(CK446,6,LEN(CK446)-6))&amp;")","*")</f>
        <v>*</v>
      </c>
      <c r="CL745" s="58" t="str">
        <f>IF(OR(CL336&lt;&gt;"*",CL393&lt;&gt;"*",CL446&lt;&gt;"*"),"Yes (" &amp; JoinAll(", ", MIDForgiving(CL336,6,LEN(CL336)-6), MIDForgiving(CL393,6,LEN(CL393)-6), MIDForgiving(CL446,6,LEN(CL446)-6))&amp;")","*")</f>
        <v>*</v>
      </c>
      <c r="CM745" s="58" t="str">
        <f>IF(OR(CM336&lt;&gt;"*",CM393&lt;&gt;"*",CM446&lt;&gt;"*"),"Yes (" &amp; JoinAll(", ", MIDForgiving(CM336,6,LEN(CM336)-6), MIDForgiving(CM393,6,LEN(CM393)-6), MIDForgiving(CM446,6,LEN(CM446)-6))&amp;")","*")</f>
        <v>*</v>
      </c>
      <c r="CN745" s="58" t="str">
        <f>IF(OR(CN336&lt;&gt;"*",CN393&lt;&gt;"*",CN446&lt;&gt;"*"),"Yes (" &amp; JoinAll(", ", MIDForgiving(CN336,6,LEN(CN336)-6), MIDForgiving(CN393,6,LEN(CN393)-6), MIDForgiving(CN446,6,LEN(CN446)-6))&amp;")","*")</f>
        <v>*</v>
      </c>
      <c r="CO745" s="58" t="str">
        <f>IF(OR(CO336&lt;&gt;"*",CO393&lt;&gt;"*",CO446&lt;&gt;"*"),"Yes (" &amp; JoinAll(", ", MIDForgiving(CO336,6,LEN(CO336)-6), MIDForgiving(CO393,6,LEN(CO393)-6), MIDForgiving(CO446,6,LEN(CO446)-6))&amp;")","*")</f>
        <v>*</v>
      </c>
      <c r="CP745" s="58" t="str">
        <f>IF(OR(CP336&lt;&gt;"*",CP393&lt;&gt;"*",CP446&lt;&gt;"*"),"Yes (" &amp; JoinAll(", ", MIDForgiving(CP336,6,LEN(CP336)-6), MIDForgiving(CP393,6,LEN(CP393)-6), MIDForgiving(CP446,6,LEN(CP446)-6))&amp;")","*")</f>
        <v>*</v>
      </c>
      <c r="CQ745" s="58" t="str">
        <f>IF(OR(CQ336&lt;&gt;"*",CQ393&lt;&gt;"*",CQ446&lt;&gt;"*"),"Yes (" &amp; JoinAll(", ", MIDForgiving(CQ336,6,LEN(CQ336)-6), MIDForgiving(CQ393,6,LEN(CQ393)-6), MIDForgiving(CQ446,6,LEN(CQ446)-6))&amp;")","*")</f>
        <v>*</v>
      </c>
      <c r="CR745" s="58" t="str">
        <f>IF(OR(CR336&lt;&gt;"*",CR393&lt;&gt;"*",CR446&lt;&gt;"*"),"Yes (" &amp; JoinAll(", ", MIDForgiving(CR336,6,LEN(CR336)-6), MIDForgiving(CR393,6,LEN(CR393)-6), MIDForgiving(CR446,6,LEN(CR446)-6))&amp;")","*")</f>
        <v>*</v>
      </c>
      <c r="CS745" s="58" t="str">
        <f>IF(OR(CS336&lt;&gt;"*",CS393&lt;&gt;"*",CS446&lt;&gt;"*"),"Yes (" &amp; JoinAll(", ", MIDForgiving(CS336,6,LEN(CS336)-6), MIDForgiving(CS393,6,LEN(CS393)-6), MIDForgiving(CS446,6,LEN(CS446)-6))&amp;")","*")</f>
        <v>*</v>
      </c>
      <c r="CT745" s="58" t="str">
        <f>IF(OR(CT336&lt;&gt;"*",CT393&lt;&gt;"*",CT446&lt;&gt;"*"),"Yes (" &amp; JoinAll(", ", MIDForgiving(CT336,6,LEN(CT336)-6), MIDForgiving(CT393,6,LEN(CT393)-6), MIDForgiving(CT446,6,LEN(CT446)-6))&amp;")","*")</f>
        <v>*</v>
      </c>
      <c r="CU745" s="58" t="str">
        <f>IF(OR(CU336&lt;&gt;"*",CU393&lt;&gt;"*",CU446&lt;&gt;"*"),"Yes (" &amp; JoinAll(", ", MIDForgiving(CU336,6,LEN(CU336)-6), MIDForgiving(CU393,6,LEN(CU393)-6), MIDForgiving(CU446,6,LEN(CU446)-6))&amp;")","*")</f>
        <v>*</v>
      </c>
      <c r="CV745" s="58" t="str">
        <f>IF(OR(CV336&lt;&gt;"*",CV393&lt;&gt;"*",CV446&lt;&gt;"*"),"Yes (" &amp; JoinAll(", ", MIDForgiving(CV336,6,LEN(CV336)-6), MIDForgiving(CV393,6,LEN(CV393)-6), MIDForgiving(CV446,6,LEN(CV446)-6))&amp;")","*")</f>
        <v>*</v>
      </c>
      <c r="CW745" s="58" t="str">
        <f>IF(OR(CW336&lt;&gt;"*",CW393&lt;&gt;"*",CW446&lt;&gt;"*"),"Yes (" &amp; JoinAll(", ", MIDForgiving(CW336,6,LEN(CW336)-6), MIDForgiving(CW393,6,LEN(CW393)-6), MIDForgiving(CW446,6,LEN(CW446)-6))&amp;")","*")</f>
        <v>*</v>
      </c>
      <c r="CX745" s="58" t="str">
        <f>IF(OR(CX336&lt;&gt;"*",CX393&lt;&gt;"*",CX446&lt;&gt;"*"),"Yes (" &amp; JoinAll(", ", MIDForgiving(CX336,6,LEN(CX336)-6), MIDForgiving(CX393,6,LEN(CX393)-6), MIDForgiving(CX446,6,LEN(CX446)-6))&amp;")","*")</f>
        <v>*</v>
      </c>
      <c r="CY745" s="58" t="str">
        <f>IF(OR(CY336&lt;&gt;"*",CY393&lt;&gt;"*",CY446&lt;&gt;"*"),"Yes (" &amp; JoinAll(", ", MIDForgiving(CY336,6,LEN(CY336)-6), MIDForgiving(CY393,6,LEN(CY393)-6), MIDForgiving(CY446,6,LEN(CY446)-6))&amp;")","*")</f>
        <v>*</v>
      </c>
      <c r="CZ745" s="58" t="str">
        <f>IF(OR(CZ336&lt;&gt;"*",CZ393&lt;&gt;"*",CZ446&lt;&gt;"*"),"Yes (" &amp; JoinAll(", ", MIDForgiving(CZ336,6,LEN(CZ336)-6), MIDForgiving(CZ393,6,LEN(CZ393)-6), MIDForgiving(CZ446,6,LEN(CZ446)-6))&amp;")","*")</f>
        <v>*</v>
      </c>
      <c r="DA745" s="58" t="str">
        <f>IF(OR(DA336&lt;&gt;"*",DA393&lt;&gt;"*",DA446&lt;&gt;"*"),"Yes (" &amp; JoinAll(", ", MIDForgiving(DA336,6,LEN(DA336)-6), MIDForgiving(DA393,6,LEN(DA393)-6), MIDForgiving(DA446,6,LEN(DA446)-6))&amp;")","*")</f>
        <v>*</v>
      </c>
      <c r="DB745" s="58" t="str">
        <f>IF(OR(DB336&lt;&gt;"*",DB393&lt;&gt;"*",DB446&lt;&gt;"*"),"Yes (" &amp; JoinAll(", ", MIDForgiving(DB336,6,LEN(DB336)-6), MIDForgiving(DB393,6,LEN(DB393)-6), MIDForgiving(DB446,6,LEN(DB446)-6))&amp;")","*")</f>
        <v>*</v>
      </c>
      <c r="DC745" s="58" t="str">
        <f>IF(OR(DC336&lt;&gt;"*",DC393&lt;&gt;"*",DC446&lt;&gt;"*"),"Yes (" &amp; JoinAll(", ", MIDForgiving(DC336,6,LEN(DC336)-6), MIDForgiving(DC393,6,LEN(DC393)-6), MIDForgiving(DC446,6,LEN(DC446)-6))&amp;")","*")</f>
        <v>*</v>
      </c>
      <c r="DD745" s="58" t="str">
        <f>IF(OR(DD336&lt;&gt;"*",DD393&lt;&gt;"*",DD446&lt;&gt;"*"),"Yes (" &amp; JoinAll(", ", MIDForgiving(DD336,6,LEN(DD336)-6), MIDForgiving(DD393,6,LEN(DD393)-6), MIDForgiving(DD446,6,LEN(DD446)-6))&amp;")","*")</f>
        <v>*</v>
      </c>
      <c r="DE745" s="58" t="str">
        <f>IF(OR(DE336&lt;&gt;"*",DE393&lt;&gt;"*",DE446&lt;&gt;"*"),"Yes (" &amp; JoinAll(", ", MIDForgiving(DE336,6,LEN(DE336)-6), MIDForgiving(DE393,6,LEN(DE393)-6), MIDForgiving(DE446,6,LEN(DE446)-6))&amp;")","*")</f>
        <v>*</v>
      </c>
      <c r="DF745" s="58" t="str">
        <f>IF(OR(DF336&lt;&gt;"*",DF393&lt;&gt;"*",DF446&lt;&gt;"*"),"Yes (" &amp; JoinAll(", ", MIDForgiving(DF336,6,LEN(DF336)-6), MIDForgiving(DF393,6,LEN(DF393)-6), MIDForgiving(DF446,6,LEN(DF446)-6))&amp;")","*")</f>
        <v>*</v>
      </c>
      <c r="DG745" s="58" t="str">
        <f>IF(OR(DG336&lt;&gt;"*",DG393&lt;&gt;"*",DG446&lt;&gt;"*"),"Yes (" &amp; JoinAll(", ", MIDForgiving(DG336,6,LEN(DG336)-6), MIDForgiving(DG393,6,LEN(DG393)-6), MIDForgiving(DG446,6,LEN(DG446)-6))&amp;")","*")</f>
        <v>*</v>
      </c>
      <c r="DH745" s="58" t="str">
        <f>IF(OR(DH336&lt;&gt;"*",DH393&lt;&gt;"*",DH446&lt;&gt;"*"),"Yes (" &amp; JoinAll(", ", MIDForgiving(DH336,6,LEN(DH336)-6), MIDForgiving(DH393,6,LEN(DH393)-6), MIDForgiving(DH446,6,LEN(DH446)-6))&amp;")","*")</f>
        <v>*</v>
      </c>
      <c r="DI745" s="58" t="str">
        <f>IF(OR(DI336&lt;&gt;"*",DI393&lt;&gt;"*",DI446&lt;&gt;"*"),"Yes (" &amp; JoinAll(", ", MIDForgiving(DI336,6,LEN(DI336)-6), MIDForgiving(DI393,6,LEN(DI393)-6), MIDForgiving(DI446,6,LEN(DI446)-6))&amp;")","*")</f>
        <v>*</v>
      </c>
      <c r="DJ745" s="58" t="str">
        <f>IF(OR(DJ336&lt;&gt;"*",DJ393&lt;&gt;"*",DJ446&lt;&gt;"*"),"Yes (" &amp; JoinAll(", ", MIDForgiving(DJ336,6,LEN(DJ336)-6), MIDForgiving(DJ393,6,LEN(DJ393)-6), MIDForgiving(DJ446,6,LEN(DJ446)-6))&amp;")","*")</f>
        <v>*</v>
      </c>
      <c r="DK745" s="58" t="str">
        <f>IF(OR(DK336&lt;&gt;"*",DK393&lt;&gt;"*",DK446&lt;&gt;"*"),"Yes (" &amp; JoinAll(", ", MIDForgiving(DK336,6,LEN(DK336)-6), MIDForgiving(DK393,6,LEN(DK393)-6), MIDForgiving(DK446,6,LEN(DK446)-6))&amp;")","*")</f>
        <v>*</v>
      </c>
      <c r="DL745" s="58" t="str">
        <f>IF(OR(DL336&lt;&gt;"*",DL393&lt;&gt;"*",DL446&lt;&gt;"*"),"Yes (" &amp; JoinAll(", ", MIDForgiving(DL336,6,LEN(DL336)-6), MIDForgiving(DL393,6,LEN(DL393)-6), MIDForgiving(DL446,6,LEN(DL446)-6))&amp;")","*")</f>
        <v>*</v>
      </c>
      <c r="DM745" s="58" t="str">
        <f>IF(OR(DM336&lt;&gt;"*",DM393&lt;&gt;"*",DM446&lt;&gt;"*"),"Yes (" &amp; JoinAll(", ", MIDForgiving(DM336,6,LEN(DM336)-6), MIDForgiving(DM393,6,LEN(DM393)-6), MIDForgiving(DM446,6,LEN(DM446)-6))&amp;")","*")</f>
        <v>*</v>
      </c>
      <c r="DN745" s="58" t="str">
        <f>IF(OR(DN336&lt;&gt;"*",DN393&lt;&gt;"*",DN446&lt;&gt;"*"),"Yes (" &amp; JoinAll(", ", MIDForgiving(DN336,6,LEN(DN336)-6), MIDForgiving(DN393,6,LEN(DN393)-6), MIDForgiving(DN446,6,LEN(DN446)-6))&amp;")","*")</f>
        <v>*</v>
      </c>
      <c r="DO745" s="58" t="str">
        <f>IF(OR(DO336&lt;&gt;"*",DO393&lt;&gt;"*",DO446&lt;&gt;"*"),"Yes (" &amp; JoinAll(", ", MIDForgiving(DO336,6,LEN(DO336)-6), MIDForgiving(DO393,6,LEN(DO393)-6), MIDForgiving(DO446,6,LEN(DO446)-6))&amp;")","*")</f>
        <v>*</v>
      </c>
      <c r="DP745" s="58" t="str">
        <f>IF(OR(DP336&lt;&gt;"*",DP393&lt;&gt;"*",DP446&lt;&gt;"*"),"Yes (" &amp; JoinAll(", ", MIDForgiving(DP336,6,LEN(DP336)-6), MIDForgiving(DP393,6,LEN(DP393)-6), MIDForgiving(DP446,6,LEN(DP446)-6))&amp;")","*")</f>
        <v>*</v>
      </c>
      <c r="DQ745" s="58" t="str">
        <f>IF(OR(DQ336&lt;&gt;"*",DQ393&lt;&gt;"*",DQ446&lt;&gt;"*"),"Yes (" &amp; JoinAll(", ", MIDForgiving(DQ336,6,LEN(DQ336)-6), MIDForgiving(DQ393,6,LEN(DQ393)-6), MIDForgiving(DQ446,6,LEN(DQ446)-6))&amp;")","*")</f>
        <v>*</v>
      </c>
      <c r="DR745" s="58" t="str">
        <f>IF(OR(DR336&lt;&gt;"*",DR393&lt;&gt;"*",DR446&lt;&gt;"*"),"Yes (" &amp; JoinAll(", ", MIDForgiving(DR336,6,LEN(DR336)-6), MIDForgiving(DR393,6,LEN(DR393)-6), MIDForgiving(DR446,6,LEN(DR446)-6))&amp;")","*")</f>
        <v>*</v>
      </c>
      <c r="DS745" s="58" t="str">
        <f>IF(OR(DS336&lt;&gt;"*",DS393&lt;&gt;"*",DS446&lt;&gt;"*"),"Yes (" &amp; JoinAll(", ", MIDForgiving(DS336,6,LEN(DS336)-6), MIDForgiving(DS393,6,LEN(DS393)-6), MIDForgiving(DS446,6,LEN(DS446)-6))&amp;")","*")</f>
        <v>*</v>
      </c>
      <c r="DT745" s="58" t="str">
        <f>IF(OR(DT336&lt;&gt;"*",DT393&lt;&gt;"*",DT446&lt;&gt;"*"),"Yes (" &amp; JoinAll(", ", MIDForgiving(DT336,6,LEN(DT336)-6), MIDForgiving(DT393,6,LEN(DT393)-6), MIDForgiving(DT446,6,LEN(DT446)-6))&amp;")","*")</f>
        <v>*</v>
      </c>
      <c r="DU745" s="58" t="str">
        <f>IF(OR(DU336&lt;&gt;"*",DU393&lt;&gt;"*",DU446&lt;&gt;"*"),"Yes (" &amp; JoinAll(", ", MIDForgiving(DU336,6,LEN(DU336)-6), MIDForgiving(DU393,6,LEN(DU393)-6), MIDForgiving(DU446,6,LEN(DU446)-6))&amp;")","*")</f>
        <v>*</v>
      </c>
      <c r="DV745" s="58" t="str">
        <f>IF(OR(DV336&lt;&gt;"*",DV393&lt;&gt;"*",DV446&lt;&gt;"*"),"Yes (" &amp; JoinAll(", ", MIDForgiving(DV336,6,LEN(DV336)-6), MIDForgiving(DV393,6,LEN(DV393)-6), MIDForgiving(DV446,6,LEN(DV446)-6))&amp;")","*")</f>
        <v>*</v>
      </c>
      <c r="DW745" s="58" t="str">
        <f>IF(OR(DW336&lt;&gt;"*",DW393&lt;&gt;"*",DW446&lt;&gt;"*"),"Yes (" &amp; JoinAll(", ", MIDForgiving(DW336,6,LEN(DW336)-6), MIDForgiving(DW393,6,LEN(DW393)-6), MIDForgiving(DW446,6,LEN(DW446)-6))&amp;")","*")</f>
        <v>*</v>
      </c>
      <c r="DX745" s="58" t="str">
        <f>IF(OR(DX336&lt;&gt;"*",DX393&lt;&gt;"*",DX446&lt;&gt;"*"),"Yes (" &amp; JoinAll(", ", MIDForgiving(DX336,6,LEN(DX336)-6), MIDForgiving(DX393,6,LEN(DX393)-6), MIDForgiving(DX446,6,LEN(DX446)-6))&amp;")","*")</f>
        <v>*</v>
      </c>
      <c r="DY745" s="58" t="str">
        <f>IF(OR(DY336&lt;&gt;"*",DY393&lt;&gt;"*",DY446&lt;&gt;"*"),"Yes (" &amp; JoinAll(", ", MIDForgiving(DY336,6,LEN(DY336)-6), MIDForgiving(DY393,6,LEN(DY393)-6), MIDForgiving(DY446,6,LEN(DY446)-6))&amp;")","*")</f>
        <v>*</v>
      </c>
      <c r="DZ745" s="58" t="str">
        <f>IF(OR(DZ336&lt;&gt;"*",DZ393&lt;&gt;"*",DZ446&lt;&gt;"*"),"Yes (" &amp; JoinAll(", ", MIDForgiving(DZ336,6,LEN(DZ336)-6), MIDForgiving(DZ393,6,LEN(DZ393)-6), MIDForgiving(DZ446,6,LEN(DZ446)-6))&amp;")","*")</f>
        <v>*</v>
      </c>
      <c r="EA745" s="58" t="str">
        <f>IF(OR(EA336&lt;&gt;"*",EA393&lt;&gt;"*",EA446&lt;&gt;"*"),"Yes (" &amp; JoinAll(", ", MIDForgiving(EA336,6,LEN(EA336)-6), MIDForgiving(EA393,6,LEN(EA393)-6), MIDForgiving(EA446,6,LEN(EA446)-6))&amp;")","*")</f>
        <v>*</v>
      </c>
      <c r="EB745" s="58" t="str">
        <f>IF(OR(EB336&lt;&gt;"*",EB393&lt;&gt;"*",EB446&lt;&gt;"*"),"Yes (" &amp; JoinAll(", ", MIDForgiving(EB336,6,LEN(EB336)-6), MIDForgiving(EB393,6,LEN(EB393)-6), MIDForgiving(EB446,6,LEN(EB446)-6))&amp;")","*")</f>
        <v>*</v>
      </c>
      <c r="EC745" s="58" t="str">
        <f>IF(OR(EC336&lt;&gt;"*",EC393&lt;&gt;"*",EC446&lt;&gt;"*"),"Yes (" &amp; JoinAll(", ", MIDForgiving(EC336,6,LEN(EC336)-6), MIDForgiving(EC393,6,LEN(EC393)-6), MIDForgiving(EC446,6,LEN(EC446)-6))&amp;")","*")</f>
        <v>*</v>
      </c>
      <c r="ED745" s="58" t="str">
        <f>IF(OR(ED336&lt;&gt;"*",ED393&lt;&gt;"*",ED446&lt;&gt;"*"),"Yes (" &amp; JoinAll(", ", MIDForgiving(ED336,6,LEN(ED336)-6), MIDForgiving(ED393,6,LEN(ED393)-6), MIDForgiving(ED446,6,LEN(ED446)-6))&amp;")","*")</f>
        <v>*</v>
      </c>
      <c r="EE745" s="58" t="str">
        <f>IF(OR(EE336&lt;&gt;"*",EE393&lt;&gt;"*",EE446&lt;&gt;"*"),"Yes (" &amp; JoinAll(", ", MIDForgiving(EE336,6,LEN(EE336)-6), MIDForgiving(EE393,6,LEN(EE393)-6), MIDForgiving(EE446,6,LEN(EE446)-6))&amp;")","*")</f>
        <v>*</v>
      </c>
      <c r="EF745" s="58" t="str">
        <f>IF(OR(EF336&lt;&gt;"*",EF393&lt;&gt;"*",EF446&lt;&gt;"*"),"Yes (" &amp; JoinAll(", ", MIDForgiving(EF336,6,LEN(EF336)-6), MIDForgiving(EF393,6,LEN(EF393)-6), MIDForgiving(EF446,6,LEN(EF446)-6))&amp;")","*")</f>
        <v>*</v>
      </c>
      <c r="EG745" s="58" t="str">
        <f>IF(OR(EG336&lt;&gt;"*",EG393&lt;&gt;"*",EG446&lt;&gt;"*"),"Yes (" &amp; JoinAll(", ", MIDForgiving(EG336,6,LEN(EG336)-6), MIDForgiving(EG393,6,LEN(EG393)-6), MIDForgiving(EG446,6,LEN(EG446)-6))&amp;")","*")</f>
        <v>*</v>
      </c>
      <c r="EH745" s="58" t="str">
        <f>IF(OR(EH336&lt;&gt;"*",EH393&lt;&gt;"*",EH446&lt;&gt;"*"),"Yes (" &amp; JoinAll(", ", MIDForgiving(EH336,6,LEN(EH336)-6), MIDForgiving(EH393,6,LEN(EH393)-6), MIDForgiving(EH446,6,LEN(EH446)-6))&amp;")","*")</f>
        <v>*</v>
      </c>
      <c r="EI745" s="58" t="str">
        <f>IF(OR(EI336&lt;&gt;"*",EI393&lt;&gt;"*",EI446&lt;&gt;"*"),"Yes (" &amp; JoinAll(", ", MIDForgiving(EI336,6,LEN(EI336)-6), MIDForgiving(EI393,6,LEN(EI393)-6), MIDForgiving(EI446,6,LEN(EI446)-6))&amp;")","*")</f>
        <v>*</v>
      </c>
      <c r="EJ745" s="58" t="str">
        <f>IF(OR(EJ336&lt;&gt;"*",EJ393&lt;&gt;"*",EJ446&lt;&gt;"*"),"Yes (" &amp; JoinAll(", ", MIDForgiving(EJ336,6,LEN(EJ336)-6), MIDForgiving(EJ393,6,LEN(EJ393)-6), MIDForgiving(EJ446,6,LEN(EJ446)-6))&amp;")","*")</f>
        <v>*</v>
      </c>
      <c r="EK745" s="58" t="str">
        <f>IF(OR(EK336&lt;&gt;"*",EK393&lt;&gt;"*",EK446&lt;&gt;"*"),"Yes (" &amp; JoinAll(", ", MIDForgiving(EK336,6,LEN(EK336)-6), MIDForgiving(EK393,6,LEN(EK393)-6), MIDForgiving(EK446,6,LEN(EK446)-6))&amp;")","*")</f>
        <v>*</v>
      </c>
      <c r="EL745" s="109"/>
      <c r="EM745" s="109"/>
    </row>
    <row r="746" spans="1:143" s="58" customFormat="1" ht="12.75" customHeight="1" x14ac:dyDescent="0.25">
      <c r="A746" s="5"/>
      <c r="B746" s="96"/>
      <c r="C746" s="96"/>
      <c r="D746" s="96"/>
      <c r="E746" s="96"/>
      <c r="F746" s="96" t="s">
        <v>3538</v>
      </c>
      <c r="G746" s="4" t="s">
        <v>383</v>
      </c>
      <c r="H746" s="18" t="s">
        <v>5</v>
      </c>
      <c r="I746" s="18"/>
      <c r="J746" s="58" t="str">
        <f>IF(OR(J337&lt;&gt;"*",J394&lt;&gt;"*",J447&lt;&gt;"*"),"Yes (" &amp; JoinAll(", ", MIDForgiving(J337,6,LEN(J337)-6), MIDForgiving(J394,6,LEN(J394)-6), MIDForgiving(J447,6,LEN(J447)-6))&amp;")","*")</f>
        <v>*</v>
      </c>
      <c r="K746" s="58" t="str">
        <f>IF(OR(K337&lt;&gt;"*",K394&lt;&gt;"*",K447&lt;&gt;"*"),"Yes (" &amp; JoinAll(", ", MIDForgiving(K337,6,LEN(K337)-6), MIDForgiving(K394,6,LEN(K394)-6), MIDForgiving(K447,6,LEN(K447)-6))&amp;")","*")</f>
        <v>*</v>
      </c>
      <c r="L746" s="58" t="str">
        <f>IF(OR(L337&lt;&gt;"*",L394&lt;&gt;"*",L447&lt;&gt;"*"),"Yes (" &amp; JoinAll(", ", MIDForgiving(L337,6,LEN(L337)-6), MIDForgiving(L394,6,LEN(L394)-6), MIDForgiving(L447,6,LEN(L447)-6))&amp;")","*")</f>
        <v>*</v>
      </c>
      <c r="M746" s="58" t="str">
        <f>IF(OR(M337&lt;&gt;"*",M394&lt;&gt;"*",M447&lt;&gt;"*"),"Yes (" &amp; JoinAll(", ", MIDForgiving(M337,6,LEN(M337)-6), MIDForgiving(M394,6,LEN(M394)-6), MIDForgiving(M447,6,LEN(M447)-6))&amp;")","*")</f>
        <v>*</v>
      </c>
      <c r="N746" s="58" t="str">
        <f>IF(OR(N337&lt;&gt;"*",N394&lt;&gt;"*",N447&lt;&gt;"*"),"Yes (" &amp; JoinAll(", ", MIDForgiving(N337,6,LEN(N337)-6), MIDForgiving(N394,6,LEN(N394)-6), MIDForgiving(N447,6,LEN(N447)-6))&amp;")","*")</f>
        <v>*</v>
      </c>
      <c r="O746" s="58" t="str">
        <f>IF(OR(O337&lt;&gt;"*",O394&lt;&gt;"*",O447&lt;&gt;"*"),"Yes (" &amp; JoinAll(", ", MIDForgiving(O337,6,LEN(O337)-6), MIDForgiving(O394,6,LEN(O394)-6), MIDForgiving(O447,6,LEN(O447)-6))&amp;")","*")</f>
        <v>*</v>
      </c>
      <c r="P746" s="58" t="str">
        <f>IF(OR(P337&lt;&gt;"*",P394&lt;&gt;"*",P447&lt;&gt;"*"),"Yes (" &amp; JoinAll(", ", MIDForgiving(P337,6,LEN(P337)-6), MIDForgiving(P394,6,LEN(P394)-6), MIDForgiving(P447,6,LEN(P447)-6))&amp;")","*")</f>
        <v>*</v>
      </c>
      <c r="Q746" s="58" t="str">
        <f>IF(OR(Q337&lt;&gt;"*",Q394&lt;&gt;"*",Q447&lt;&gt;"*"),"Yes (" &amp; JoinAll(", ", MIDForgiving(Q337,6,LEN(Q337)-6), MIDForgiving(Q394,6,LEN(Q394)-6), MIDForgiving(Q447,6,LEN(Q447)-6))&amp;")","*")</f>
        <v>*</v>
      </c>
      <c r="R746" s="58" t="str">
        <f>IF(OR(R337&lt;&gt;"*",R394&lt;&gt;"*",R447&lt;&gt;"*"),"Yes (" &amp; JoinAll(", ", MIDForgiving(R337,6,LEN(R337)-6), MIDForgiving(R394,6,LEN(R394)-6), MIDForgiving(R447,6,LEN(R447)-6))&amp;")","*")</f>
        <v>*</v>
      </c>
      <c r="S746" s="58" t="str">
        <f>IF(OR(S337&lt;&gt;"*",S394&lt;&gt;"*",S447&lt;&gt;"*"),"Yes (" &amp; JoinAll(", ", MIDForgiving(S337,6,LEN(S337)-6), MIDForgiving(S394,6,LEN(S394)-6), MIDForgiving(S447,6,LEN(S447)-6))&amp;")","*")</f>
        <v>*</v>
      </c>
      <c r="T746" s="58" t="str">
        <f>IF(OR(T337&lt;&gt;"*",T394&lt;&gt;"*",T447&lt;&gt;"*"),"Yes (" &amp; JoinAll(", ", MIDForgiving(T337,6,LEN(T337)-6), MIDForgiving(T394,6,LEN(T394)-6), MIDForgiving(T447,6,LEN(T447)-6))&amp;")","*")</f>
        <v>*</v>
      </c>
      <c r="U746" s="58" t="str">
        <f>IF(OR(U337&lt;&gt;"*",U394&lt;&gt;"*",U447&lt;&gt;"*"),"Yes (" &amp; JoinAll(", ", MIDForgiving(U337,6,LEN(U337)-6), MIDForgiving(U394,6,LEN(U394)-6), MIDForgiving(U447,6,LEN(U447)-6))&amp;")","*")</f>
        <v>*</v>
      </c>
      <c r="V746" s="58" t="str">
        <f>IF(OR(V337&lt;&gt;"*",V394&lt;&gt;"*",V447&lt;&gt;"*"),"Yes (" &amp; JoinAll(", ", MIDForgiving(V337,6,LEN(V337)-6), MIDForgiving(V394,6,LEN(V394)-6), MIDForgiving(V447,6,LEN(V447)-6))&amp;")","*")</f>
        <v>*</v>
      </c>
      <c r="W746" s="58" t="str">
        <f>IF(OR(W337&lt;&gt;"*",W394&lt;&gt;"*",W447&lt;&gt;"*"),"Yes (" &amp; JoinAll(", ", MIDForgiving(W337,6,LEN(W337)-6), MIDForgiving(W394,6,LEN(W394)-6), MIDForgiving(W447,6,LEN(W447)-6))&amp;")","*")</f>
        <v>*</v>
      </c>
      <c r="X746" s="58" t="str">
        <f>IF(OR(X337&lt;&gt;"*",X394&lt;&gt;"*",X447&lt;&gt;"*"),"Yes (" &amp; JoinAll(", ", MIDForgiving(X337,6,LEN(X337)-6), MIDForgiving(X394,6,LEN(X394)-6), MIDForgiving(X447,6,LEN(X447)-6))&amp;")","*")</f>
        <v>*</v>
      </c>
      <c r="Y746" s="58" t="str">
        <f>IF(OR(Y337&lt;&gt;"*",Y394&lt;&gt;"*",Y447&lt;&gt;"*"),"Yes (" &amp; JoinAll(", ", MIDForgiving(Y337,6,LEN(Y337)-6), MIDForgiving(Y394,6,LEN(Y394)-6), MIDForgiving(Y447,6,LEN(Y447)-6))&amp;")","*")</f>
        <v>*</v>
      </c>
      <c r="Z746" s="58" t="str">
        <f>IF(OR(Z337&lt;&gt;"*",Z394&lt;&gt;"*",Z447&lt;&gt;"*"),"Yes (" &amp; JoinAll(", ", MIDForgiving(Z337,6,LEN(Z337)-6), MIDForgiving(Z394,6,LEN(Z394)-6), MIDForgiving(Z447,6,LEN(Z447)-6))&amp;")","*")</f>
        <v>*</v>
      </c>
      <c r="AA746" s="58" t="str">
        <f>IF(OR(AA337&lt;&gt;"*",AA394&lt;&gt;"*",AA447&lt;&gt;"*"),"Yes (" &amp; JoinAll(", ", MIDForgiving(AA337,6,LEN(AA337)-6), MIDForgiving(AA394,6,LEN(AA394)-6), MIDForgiving(AA447,6,LEN(AA447)-6))&amp;")","*")</f>
        <v>*</v>
      </c>
      <c r="AB746" s="58" t="str">
        <f>IF(OR(AB337&lt;&gt;"*",AB394&lt;&gt;"*",AB447&lt;&gt;"*"),"Yes (" &amp; JoinAll(", ", MIDForgiving(AB337,6,LEN(AB337)-6), MIDForgiving(AB394,6,LEN(AB394)-6), MIDForgiving(AB447,6,LEN(AB447)-6))&amp;")","*")</f>
        <v>*</v>
      </c>
      <c r="AC746" s="58" t="str">
        <f>IF(OR(AC337&lt;&gt;"*",AC394&lt;&gt;"*",AC447&lt;&gt;"*"),"Yes (" &amp; JoinAll(", ", MIDForgiving(AC337,6,LEN(AC337)-6), MIDForgiving(AC394,6,LEN(AC394)-6), MIDForgiving(AC447,6,LEN(AC447)-6))&amp;")","*")</f>
        <v>*</v>
      </c>
      <c r="AD746" s="58" t="str">
        <f>IF(OR(AD337&lt;&gt;"*",AD394&lt;&gt;"*",AD447&lt;&gt;"*"),"Yes (" &amp; JoinAll(", ", MIDForgiving(AD337,6,LEN(AD337)-6), MIDForgiving(AD394,6,LEN(AD394)-6), MIDForgiving(AD447,6,LEN(AD447)-6))&amp;")","*")</f>
        <v>*</v>
      </c>
      <c r="AE746" s="58" t="str">
        <f>IF(OR(AE337&lt;&gt;"*",AE394&lt;&gt;"*",AE447&lt;&gt;"*"),"Yes (" &amp; JoinAll(", ", MIDForgiving(AE337,6,LEN(AE337)-6), MIDForgiving(AE394,6,LEN(AE394)-6), MIDForgiving(AE447,6,LEN(AE447)-6))&amp;")","*")</f>
        <v>*</v>
      </c>
      <c r="AF746" s="58" t="str">
        <f>IF(OR(AF337&lt;&gt;"*",AF394&lt;&gt;"*",AF447&lt;&gt;"*"),"Yes (" &amp; JoinAll(", ", MIDForgiving(AF337,6,LEN(AF337)-6), MIDForgiving(AF394,6,LEN(AF394)-6), MIDForgiving(AF447,6,LEN(AF447)-6))&amp;")","*")</f>
        <v>*</v>
      </c>
      <c r="AG746" s="58" t="str">
        <f>IF(OR(AG337&lt;&gt;"*",AG394&lt;&gt;"*",AG447&lt;&gt;"*"),"Yes (" &amp; JoinAll(", ", MIDForgiving(AG337,6,LEN(AG337)-6), MIDForgiving(AG394,6,LEN(AG394)-6), MIDForgiving(AG447,6,LEN(AG447)-6))&amp;")","*")</f>
        <v>*</v>
      </c>
      <c r="AH746" s="58" t="str">
        <f>IF(OR(AH337&lt;&gt;"*",AH394&lt;&gt;"*",AH447&lt;&gt;"*"),"Yes (" &amp; JoinAll(", ", MIDForgiving(AH337,6,LEN(AH337)-6), MIDForgiving(AH394,6,LEN(AH394)-6), MIDForgiving(AH447,6,LEN(AH447)-6))&amp;")","*")</f>
        <v>*</v>
      </c>
      <c r="AI746" s="58" t="str">
        <f>IF(OR(AI337&lt;&gt;"*",AI394&lt;&gt;"*",AI447&lt;&gt;"*"),"Yes (" &amp; JoinAll(", ", MIDForgiving(AI337,6,LEN(AI337)-6), MIDForgiving(AI394,6,LEN(AI394)-6), MIDForgiving(AI447,6,LEN(AI447)-6))&amp;")","*")</f>
        <v>*</v>
      </c>
      <c r="AJ746" s="58" t="str">
        <f>IF(OR(AJ337&lt;&gt;"*",AJ394&lt;&gt;"*",AJ447&lt;&gt;"*"),"Yes (" &amp; JoinAll(", ", MIDForgiving(AJ337,6,LEN(AJ337)-6), MIDForgiving(AJ394,6,LEN(AJ394)-6), MIDForgiving(AJ447,6,LEN(AJ447)-6))&amp;")","*")</f>
        <v>*</v>
      </c>
      <c r="AK746" s="58" t="str">
        <f>IF(OR(AK337&lt;&gt;"*",AK394&lt;&gt;"*",AK447&lt;&gt;"*"),"Yes (" &amp; JoinAll(", ", MIDForgiving(AK337,6,LEN(AK337)-6), MIDForgiving(AK394,6,LEN(AK394)-6), MIDForgiving(AK447,6,LEN(AK447)-6))&amp;")","*")</f>
        <v>*</v>
      </c>
      <c r="AL746" s="58" t="str">
        <f>IF(OR(AL337&lt;&gt;"*",AL394&lt;&gt;"*",AL447&lt;&gt;"*"),"Yes (" &amp; JoinAll(", ", MIDForgiving(AL337,6,LEN(AL337)-6), MIDForgiving(AL394,6,LEN(AL394)-6), MIDForgiving(AL447,6,LEN(AL447)-6))&amp;")","*")</f>
        <v>*</v>
      </c>
      <c r="AM746" s="58" t="str">
        <f>IF(OR(AM337&lt;&gt;"*",AM394&lt;&gt;"*",AM447&lt;&gt;"*"),"Yes (" &amp; JoinAll(", ", MIDForgiving(AM337,6,LEN(AM337)-6), MIDForgiving(AM394,6,LEN(AM394)-6), MIDForgiving(AM447,6,LEN(AM447)-6))&amp;")","*")</f>
        <v>*</v>
      </c>
      <c r="AN746" s="58" t="str">
        <f>IF(OR(AN337&lt;&gt;"*",AN394&lt;&gt;"*",AN447&lt;&gt;"*"),"Yes (" &amp; JoinAll(", ", MIDForgiving(AN337,6,LEN(AN337)-6), MIDForgiving(AN394,6,LEN(AN394)-6), MIDForgiving(AN447,6,LEN(AN447)-6))&amp;")","*")</f>
        <v>*</v>
      </c>
      <c r="AO746" s="58" t="str">
        <f>IF(OR(AO337&lt;&gt;"*",AO394&lt;&gt;"*",AO447&lt;&gt;"*"),"Yes (" &amp; JoinAll(", ", MIDForgiving(AO337,6,LEN(AO337)-6), MIDForgiving(AO394,6,LEN(AO394)-6), MIDForgiving(AO447,6,LEN(AO447)-6))&amp;")","*")</f>
        <v>*</v>
      </c>
      <c r="AP746" s="58" t="str">
        <f>IF(OR(AP337&lt;&gt;"*",AP394&lt;&gt;"*",AP447&lt;&gt;"*"),"Yes (" &amp; JoinAll(", ", MIDForgiving(AP337,6,LEN(AP337)-6), MIDForgiving(AP394,6,LEN(AP394)-6), MIDForgiving(AP447,6,LEN(AP447)-6))&amp;")","*")</f>
        <v>*</v>
      </c>
      <c r="AQ746" s="58" t="str">
        <f>IF(OR(AQ337&lt;&gt;"*",AQ394&lt;&gt;"*",AQ447&lt;&gt;"*"),"Yes (" &amp; JoinAll(", ", MIDForgiving(AQ337,6,LEN(AQ337)-6), MIDForgiving(AQ394,6,LEN(AQ394)-6), MIDForgiving(AQ447,6,LEN(AQ447)-6))&amp;")","*")</f>
        <v>*</v>
      </c>
      <c r="AR746" s="58" t="str">
        <f>IF(OR(AR337&lt;&gt;"*",AR394&lt;&gt;"*",AR447&lt;&gt;"*"),"Yes (" &amp; JoinAll(", ", MIDForgiving(AR337,6,LEN(AR337)-6), MIDForgiving(AR394,6,LEN(AR394)-6), MIDForgiving(AR447,6,LEN(AR447)-6))&amp;")","*")</f>
        <v>*</v>
      </c>
      <c r="AS746" s="58" t="str">
        <f>IF(OR(AS337&lt;&gt;"*",AS394&lt;&gt;"*",AS447&lt;&gt;"*"),"Yes (" &amp; JoinAll(", ", MIDForgiving(AS337,6,LEN(AS337)-6), MIDForgiving(AS394,6,LEN(AS394)-6), MIDForgiving(AS447,6,LEN(AS447)-6))&amp;")","*")</f>
        <v>*</v>
      </c>
      <c r="AT746" s="58" t="str">
        <f>IF(OR(AT337&lt;&gt;"*",AT394&lt;&gt;"*",AT447&lt;&gt;"*"),"Yes (" &amp; JoinAll(", ", MIDForgiving(AT337,6,LEN(AT337)-6), MIDForgiving(AT394,6,LEN(AT394)-6), MIDForgiving(AT447,6,LEN(AT447)-6))&amp;")","*")</f>
        <v>*</v>
      </c>
      <c r="AU746" s="58" t="str">
        <f>IF(OR(AU337&lt;&gt;"*",AU394&lt;&gt;"*",AU447&lt;&gt;"*"),"Yes (" &amp; JoinAll(", ", MIDForgiving(AU337,6,LEN(AU337)-6), MIDForgiving(AU394,6,LEN(AU394)-6), MIDForgiving(AU447,6,LEN(AU447)-6))&amp;")","*")</f>
        <v>*</v>
      </c>
      <c r="AV746" s="58" t="str">
        <f>IF(OR(AV337&lt;&gt;"*",AV394&lt;&gt;"*",AV447&lt;&gt;"*"),"Yes (" &amp; JoinAll(", ", MIDForgiving(AV337,6,LEN(AV337)-6), MIDForgiving(AV394,6,LEN(AV394)-6), MIDForgiving(AV447,6,LEN(AV447)-6))&amp;")","*")</f>
        <v>*</v>
      </c>
      <c r="AW746" s="58" t="str">
        <f>IF(OR(AW337&lt;&gt;"*",AW394&lt;&gt;"*",AW447&lt;&gt;"*"),"Yes (" &amp; JoinAll(", ", MIDForgiving(AW337,6,LEN(AW337)-6), MIDForgiving(AW394,6,LEN(AW394)-6), MIDForgiving(AW447,6,LEN(AW447)-6))&amp;")","*")</f>
        <v>*</v>
      </c>
      <c r="AX746" s="58" t="str">
        <f>IF(OR(AX337&lt;&gt;"*",AX394&lt;&gt;"*",AX447&lt;&gt;"*"),"Yes (" &amp; JoinAll(", ", MIDForgiving(AX337,6,LEN(AX337)-6), MIDForgiving(AX394,6,LEN(AX394)-6), MIDForgiving(AX447,6,LEN(AX447)-6))&amp;")","*")</f>
        <v>*</v>
      </c>
      <c r="AY746" s="58" t="str">
        <f>IF(OR(AY337&lt;&gt;"*",AY394&lt;&gt;"*",AY447&lt;&gt;"*"),"Yes (" &amp; JoinAll(", ", MIDForgiving(AY337,6,LEN(AY337)-6), MIDForgiving(AY394,6,LEN(AY394)-6), MIDForgiving(AY447,6,LEN(AY447)-6))&amp;")","*")</f>
        <v>*</v>
      </c>
      <c r="AZ746" s="58" t="str">
        <f>IF(OR(AZ337&lt;&gt;"*",AZ394&lt;&gt;"*",AZ447&lt;&gt;"*"),"Yes (" &amp; JoinAll(", ", MIDForgiving(AZ337,6,LEN(AZ337)-6), MIDForgiving(AZ394,6,LEN(AZ394)-6), MIDForgiving(AZ447,6,LEN(AZ447)-6))&amp;")","*")</f>
        <v>*</v>
      </c>
      <c r="BA746" s="58" t="str">
        <f>IF(OR(BA337&lt;&gt;"*",BA394&lt;&gt;"*",BA447&lt;&gt;"*"),"Yes (" &amp; JoinAll(", ", MIDForgiving(BA337,6,LEN(BA337)-6), MIDForgiving(BA394,6,LEN(BA394)-6), MIDForgiving(BA447,6,LEN(BA447)-6))&amp;")","*")</f>
        <v>*</v>
      </c>
      <c r="BB746" s="58" t="str">
        <f>IF(OR(BB337&lt;&gt;"*",BB394&lt;&gt;"*",BB447&lt;&gt;"*"),"Yes (" &amp; JoinAll(", ", MIDForgiving(BB337,6,LEN(BB337)-6), MIDForgiving(BB394,6,LEN(BB394)-6), MIDForgiving(BB447,6,LEN(BB447)-6))&amp;")","*")</f>
        <v>*</v>
      </c>
      <c r="BC746" s="58" t="str">
        <f>IF(OR(BC337&lt;&gt;"*",BC394&lt;&gt;"*",BC447&lt;&gt;"*"),"Yes (" &amp; JoinAll(", ", MIDForgiving(BC337,6,LEN(BC337)-6), MIDForgiving(BC394,6,LEN(BC394)-6), MIDForgiving(BC447,6,LEN(BC447)-6))&amp;")","*")</f>
        <v>*</v>
      </c>
      <c r="BD746" s="58" t="str">
        <f>IF(OR(BD337&lt;&gt;"*",BD394&lt;&gt;"*",BD447&lt;&gt;"*"),"Yes (" &amp; JoinAll(", ", MIDForgiving(BD337,6,LEN(BD337)-6), MIDForgiving(BD394,6,LEN(BD394)-6), MIDForgiving(BD447,6,LEN(BD447)-6))&amp;")","*")</f>
        <v>*</v>
      </c>
      <c r="BE746" s="58" t="str">
        <f>IF(OR(BE337&lt;&gt;"*",BE394&lt;&gt;"*",BE447&lt;&gt;"*"),"Yes (" &amp; JoinAll(", ", MIDForgiving(BE337,6,LEN(BE337)-6), MIDForgiving(BE394,6,LEN(BE394)-6), MIDForgiving(BE447,6,LEN(BE447)-6))&amp;")","*")</f>
        <v>*</v>
      </c>
      <c r="BF746" s="58" t="str">
        <f>IF(OR(BF337&lt;&gt;"*",BF394&lt;&gt;"*",BF447&lt;&gt;"*"),"Yes (" &amp; JoinAll(", ", MIDForgiving(BF337,6,LEN(BF337)-6), MIDForgiving(BF394,6,LEN(BF394)-6), MIDForgiving(BF447,6,LEN(BF447)-6))&amp;")","*")</f>
        <v>*</v>
      </c>
      <c r="BG746" s="58" t="str">
        <f>IF(OR(BG337&lt;&gt;"*",BG394&lt;&gt;"*",BG447&lt;&gt;"*"),"Yes (" &amp; JoinAll(", ", MIDForgiving(BG337,6,LEN(BG337)-6), MIDForgiving(BG394,6,LEN(BG394)-6), MIDForgiving(BG447,6,LEN(BG447)-6))&amp;")","*")</f>
        <v>*</v>
      </c>
      <c r="BH746" s="58" t="str">
        <f>IF(OR(BH337&lt;&gt;"*",BH394&lt;&gt;"*",BH447&lt;&gt;"*"),"Yes (" &amp; JoinAll(", ", MIDForgiving(BH337,6,LEN(BH337)-6), MIDForgiving(BH394,6,LEN(BH394)-6), MIDForgiving(BH447,6,LEN(BH447)-6))&amp;")","*")</f>
        <v>*</v>
      </c>
      <c r="BI746" s="58" t="str">
        <f>IF(OR(BI337&lt;&gt;"*",BI394&lt;&gt;"*",BI447&lt;&gt;"*"),"Yes (" &amp; JoinAll(", ", MIDForgiving(BI337,6,LEN(BI337)-6), MIDForgiving(BI394,6,LEN(BI394)-6), MIDForgiving(BI447,6,LEN(BI447)-6))&amp;")","*")</f>
        <v>*</v>
      </c>
      <c r="BJ746" s="58" t="str">
        <f>IF(OR(BJ337&lt;&gt;"*",BJ394&lt;&gt;"*",BJ447&lt;&gt;"*"),"Yes (" &amp; JoinAll(", ", MIDForgiving(BJ337,6,LEN(BJ337)-6), MIDForgiving(BJ394,6,LEN(BJ394)-6), MIDForgiving(BJ447,6,LEN(BJ447)-6))&amp;")","*")</f>
        <v>*</v>
      </c>
      <c r="BK746" s="58" t="str">
        <f>IF(OR(BK337&lt;&gt;"*",BK394&lt;&gt;"*",BK447&lt;&gt;"*"),"Yes (" &amp; JoinAll(", ", MIDForgiving(BK337,6,LEN(BK337)-6), MIDForgiving(BK394,6,LEN(BK394)-6), MIDForgiving(BK447,6,LEN(BK447)-6))&amp;")","*")</f>
        <v>*</v>
      </c>
      <c r="BL746" s="58" t="str">
        <f>IF(OR(BL337&lt;&gt;"*",BL394&lt;&gt;"*",BL447&lt;&gt;"*"),"Yes (" &amp; JoinAll(", ", MIDForgiving(BL337,6,LEN(BL337)-6), MIDForgiving(BL394,6,LEN(BL394)-6), MIDForgiving(BL447,6,LEN(BL447)-6))&amp;")","*")</f>
        <v>*</v>
      </c>
      <c r="BM746" s="58" t="str">
        <f>IF(OR(BM337&lt;&gt;"*",BM394&lt;&gt;"*",BM447&lt;&gt;"*"),"Yes (" &amp; JoinAll(", ", MIDForgiving(BM337,6,LEN(BM337)-6), MIDForgiving(BM394,6,LEN(BM394)-6), MIDForgiving(BM447,6,LEN(BM447)-6))&amp;")","*")</f>
        <v>*</v>
      </c>
      <c r="BN746" s="58" t="str">
        <f>IF(OR(BN337&lt;&gt;"*",BN394&lt;&gt;"*",BN447&lt;&gt;"*"),"Yes (" &amp; JoinAll(", ", MIDForgiving(BN337,6,LEN(BN337)-6), MIDForgiving(BN394,6,LEN(BN394)-6), MIDForgiving(BN447,6,LEN(BN447)-6))&amp;")","*")</f>
        <v>*</v>
      </c>
      <c r="BO746" s="58" t="str">
        <f>IF(OR(BO337&lt;&gt;"*",BO394&lt;&gt;"*",BO447&lt;&gt;"*"),"Yes (" &amp; JoinAll(", ", MIDForgiving(BO337,6,LEN(BO337)-6), MIDForgiving(BO394,6,LEN(BO394)-6), MIDForgiving(BO447,6,LEN(BO447)-6))&amp;")","*")</f>
        <v>*</v>
      </c>
      <c r="BP746" s="58" t="str">
        <f>IF(OR(BP337&lt;&gt;"*",BP394&lt;&gt;"*",BP447&lt;&gt;"*"),"Yes (" &amp; JoinAll(", ", MIDForgiving(BP337,6,LEN(BP337)-6), MIDForgiving(BP394,6,LEN(BP394)-6), MIDForgiving(BP447,6,LEN(BP447)-6))&amp;")","*")</f>
        <v>*</v>
      </c>
      <c r="BQ746" s="58" t="str">
        <f>IF(OR(BQ337&lt;&gt;"*",BQ394&lt;&gt;"*",BQ447&lt;&gt;"*"),"Yes (" &amp; JoinAll(", ", MIDForgiving(BQ337,6,LEN(BQ337)-6), MIDForgiving(BQ394,6,LEN(BQ394)-6), MIDForgiving(BQ447,6,LEN(BQ447)-6))&amp;")","*")</f>
        <v>*</v>
      </c>
      <c r="BR746" s="58" t="str">
        <f>IF(OR(BR337&lt;&gt;"*",BR394&lt;&gt;"*",BR447&lt;&gt;"*"),"Yes (" &amp; JoinAll(", ", MIDForgiving(BR337,6,LEN(BR337)-6), MIDForgiving(BR394,6,LEN(BR394)-6), MIDForgiving(BR447,6,LEN(BR447)-6))&amp;")","*")</f>
        <v>*</v>
      </c>
      <c r="BS746" s="58" t="str">
        <f>IF(OR(BS337&lt;&gt;"*",BS394&lt;&gt;"*",BS447&lt;&gt;"*"),"Yes (" &amp; JoinAll(", ", MIDForgiving(BS337,6,LEN(BS337)-6), MIDForgiving(BS394,6,LEN(BS394)-6), MIDForgiving(BS447,6,LEN(BS447)-6))&amp;")","*")</f>
        <v>*</v>
      </c>
      <c r="BT746" s="58" t="str">
        <f>IF(OR(BT337&lt;&gt;"*",BT394&lt;&gt;"*",BT447&lt;&gt;"*"),"Yes (" &amp; JoinAll(", ", MIDForgiving(BT337,6,LEN(BT337)-6), MIDForgiving(BT394,6,LEN(BT394)-6), MIDForgiving(BT447,6,LEN(BT447)-6))&amp;")","*")</f>
        <v>*</v>
      </c>
      <c r="BU746" s="58" t="str">
        <f>IF(OR(BU337&lt;&gt;"*",BU394&lt;&gt;"*",BU447&lt;&gt;"*"),"Yes (" &amp; JoinAll(", ", MIDForgiving(BU337,6,LEN(BU337)-6), MIDForgiving(BU394,6,LEN(BU394)-6), MIDForgiving(BU447,6,LEN(BU447)-6))&amp;")","*")</f>
        <v>*</v>
      </c>
      <c r="BV746" s="58" t="str">
        <f>IF(OR(BV337&lt;&gt;"*",BV394&lt;&gt;"*",BV447&lt;&gt;"*"),"Yes (" &amp; JoinAll(", ", MIDForgiving(BV337,6,LEN(BV337)-6), MIDForgiving(BV394,6,LEN(BV394)-6), MIDForgiving(BV447,6,LEN(BV447)-6))&amp;")","*")</f>
        <v>*</v>
      </c>
      <c r="BW746" s="58" t="str">
        <f>IF(OR(BW337&lt;&gt;"*",BW394&lt;&gt;"*",BW447&lt;&gt;"*"),"Yes (" &amp; JoinAll(", ", MIDForgiving(BW337,6,LEN(BW337)-6), MIDForgiving(BW394,6,LEN(BW394)-6), MIDForgiving(BW447,6,LEN(BW447)-6))&amp;")","*")</f>
        <v>*</v>
      </c>
      <c r="BX746" s="58" t="str">
        <f>IF(OR(BX337&lt;&gt;"*",BX394&lt;&gt;"*",BX447&lt;&gt;"*"),"Yes (" &amp; JoinAll(", ", MIDForgiving(BX337,6,LEN(BX337)-6), MIDForgiving(BX394,6,LEN(BX394)-6), MIDForgiving(BX447,6,LEN(BX447)-6))&amp;")","*")</f>
        <v>*</v>
      </c>
      <c r="BY746" s="58" t="str">
        <f>IF(OR(BY337&lt;&gt;"*",BY394&lt;&gt;"*",BY447&lt;&gt;"*"),"Yes (" &amp; JoinAll(", ", MIDForgiving(BY337,6,LEN(BY337)-6), MIDForgiving(BY394,6,LEN(BY394)-6), MIDForgiving(BY447,6,LEN(BY447)-6))&amp;")","*")</f>
        <v>*</v>
      </c>
      <c r="BZ746" s="58" t="str">
        <f>IF(OR(BZ337&lt;&gt;"*",BZ394&lt;&gt;"*",BZ447&lt;&gt;"*"),"Yes (" &amp; JoinAll(", ", MIDForgiving(BZ337,6,LEN(BZ337)-6), MIDForgiving(BZ394,6,LEN(BZ394)-6), MIDForgiving(BZ447,6,LEN(BZ447)-6))&amp;")","*")</f>
        <v>*</v>
      </c>
      <c r="CA746" s="58" t="str">
        <f>IF(OR(CA337&lt;&gt;"*",CA394&lt;&gt;"*",CA447&lt;&gt;"*"),"Yes (" &amp; JoinAll(", ", MIDForgiving(CA337,6,LEN(CA337)-6), MIDForgiving(CA394,6,LEN(CA394)-6), MIDForgiving(CA447,6,LEN(CA447)-6))&amp;")","*")</f>
        <v>*</v>
      </c>
      <c r="CB746" s="58" t="str">
        <f>IF(OR(CB337&lt;&gt;"*",CB394&lt;&gt;"*",CB447&lt;&gt;"*"),"Yes (" &amp; JoinAll(", ", MIDForgiving(CB337,6,LEN(CB337)-6), MIDForgiving(CB394,6,LEN(CB394)-6), MIDForgiving(CB447,6,LEN(CB447)-6))&amp;")","*")</f>
        <v>*</v>
      </c>
      <c r="CC746" s="58" t="str">
        <f>IF(OR(CC337&lt;&gt;"*",CC394&lt;&gt;"*",CC447&lt;&gt;"*"),"Yes (" &amp; JoinAll(", ", MIDForgiving(CC337,6,LEN(CC337)-6), MIDForgiving(CC394,6,LEN(CC394)-6), MIDForgiving(CC447,6,LEN(CC447)-6))&amp;")","*")</f>
        <v>*</v>
      </c>
      <c r="CD746" s="58" t="str">
        <f>IF(OR(CD337&lt;&gt;"*",CD394&lt;&gt;"*",CD447&lt;&gt;"*"),"Yes (" &amp; JoinAll(", ", MIDForgiving(CD337,6,LEN(CD337)-6), MIDForgiving(CD394,6,LEN(CD394)-6), MIDForgiving(CD447,6,LEN(CD447)-6))&amp;")","*")</f>
        <v>*</v>
      </c>
      <c r="CE746" s="58" t="str">
        <f>IF(OR(CE337&lt;&gt;"*",CE394&lt;&gt;"*",CE447&lt;&gt;"*"),"Yes (" &amp; JoinAll(", ", MIDForgiving(CE337,6,LEN(CE337)-6), MIDForgiving(CE394,6,LEN(CE394)-6), MIDForgiving(CE447,6,LEN(CE447)-6))&amp;")","*")</f>
        <v>*</v>
      </c>
      <c r="CF746" s="58" t="str">
        <f>IF(OR(CF337&lt;&gt;"*",CF394&lt;&gt;"*",CF447&lt;&gt;"*"),"Yes (" &amp; JoinAll(", ", MIDForgiving(CF337,6,LEN(CF337)-6), MIDForgiving(CF394,6,LEN(CF394)-6), MIDForgiving(CF447,6,LEN(CF447)-6))&amp;")","*")</f>
        <v>*</v>
      </c>
      <c r="CG746" s="58" t="str">
        <f>IF(OR(CG337&lt;&gt;"*",CG394&lt;&gt;"*",CG447&lt;&gt;"*"),"Yes (" &amp; JoinAll(", ", MIDForgiving(CG337,6,LEN(CG337)-6), MIDForgiving(CG394,6,LEN(CG394)-6), MIDForgiving(CG447,6,LEN(CG447)-6))&amp;")","*")</f>
        <v>*</v>
      </c>
      <c r="CH746" s="58" t="str">
        <f>IF(OR(CH337&lt;&gt;"*",CH394&lt;&gt;"*",CH447&lt;&gt;"*"),"Yes (" &amp; JoinAll(", ", MIDForgiving(CH337,6,LEN(CH337)-6), MIDForgiving(CH394,6,LEN(CH394)-6), MIDForgiving(CH447,6,LEN(CH447)-6))&amp;")","*")</f>
        <v>*</v>
      </c>
      <c r="CI746" s="58" t="str">
        <f>IF(OR(CI337&lt;&gt;"*",CI394&lt;&gt;"*",CI447&lt;&gt;"*"),"Yes (" &amp; JoinAll(", ", MIDForgiving(CI337,6,LEN(CI337)-6), MIDForgiving(CI394,6,LEN(CI394)-6), MIDForgiving(CI447,6,LEN(CI447)-6))&amp;")","*")</f>
        <v>*</v>
      </c>
      <c r="CJ746" s="58" t="str">
        <f>IF(OR(CJ337&lt;&gt;"*",CJ394&lt;&gt;"*",CJ447&lt;&gt;"*"),"Yes (" &amp; JoinAll(", ", MIDForgiving(CJ337,6,LEN(CJ337)-6), MIDForgiving(CJ394,6,LEN(CJ394)-6), MIDForgiving(CJ447,6,LEN(CJ447)-6))&amp;")","*")</f>
        <v>*</v>
      </c>
      <c r="CK746" s="58" t="str">
        <f>IF(OR(CK337&lt;&gt;"*",CK394&lt;&gt;"*",CK447&lt;&gt;"*"),"Yes (" &amp; JoinAll(", ", MIDForgiving(CK337,6,LEN(CK337)-6), MIDForgiving(CK394,6,LEN(CK394)-6), MIDForgiving(CK447,6,LEN(CK447)-6))&amp;")","*")</f>
        <v>*</v>
      </c>
      <c r="CL746" s="58" t="str">
        <f>IF(OR(CL337&lt;&gt;"*",CL394&lt;&gt;"*",CL447&lt;&gt;"*"),"Yes (" &amp; JoinAll(", ", MIDForgiving(CL337,6,LEN(CL337)-6), MIDForgiving(CL394,6,LEN(CL394)-6), MIDForgiving(CL447,6,LEN(CL447)-6))&amp;")","*")</f>
        <v>*</v>
      </c>
      <c r="CM746" s="58" t="str">
        <f>IF(OR(CM337&lt;&gt;"*",CM394&lt;&gt;"*",CM447&lt;&gt;"*"),"Yes (" &amp; JoinAll(", ", MIDForgiving(CM337,6,LEN(CM337)-6), MIDForgiving(CM394,6,LEN(CM394)-6), MIDForgiving(CM447,6,LEN(CM447)-6))&amp;")","*")</f>
        <v>*</v>
      </c>
      <c r="CN746" s="58" t="str">
        <f>IF(OR(CN337&lt;&gt;"*",CN394&lt;&gt;"*",CN447&lt;&gt;"*"),"Yes (" &amp; JoinAll(", ", MIDForgiving(CN337,6,LEN(CN337)-6), MIDForgiving(CN394,6,LEN(CN394)-6), MIDForgiving(CN447,6,LEN(CN447)-6))&amp;")","*")</f>
        <v>*</v>
      </c>
      <c r="CO746" s="58" t="str">
        <f>IF(OR(CO337&lt;&gt;"*",CO394&lt;&gt;"*",CO447&lt;&gt;"*"),"Yes (" &amp; JoinAll(", ", MIDForgiving(CO337,6,LEN(CO337)-6), MIDForgiving(CO394,6,LEN(CO394)-6), MIDForgiving(CO447,6,LEN(CO447)-6))&amp;")","*")</f>
        <v>*</v>
      </c>
      <c r="CP746" s="58" t="str">
        <f>IF(OR(CP337&lt;&gt;"*",CP394&lt;&gt;"*",CP447&lt;&gt;"*"),"Yes (" &amp; JoinAll(", ", MIDForgiving(CP337,6,LEN(CP337)-6), MIDForgiving(CP394,6,LEN(CP394)-6), MIDForgiving(CP447,6,LEN(CP447)-6))&amp;")","*")</f>
        <v>*</v>
      </c>
      <c r="CQ746" s="58" t="str">
        <f>IF(OR(CQ337&lt;&gt;"*",CQ394&lt;&gt;"*",CQ447&lt;&gt;"*"),"Yes (" &amp; JoinAll(", ", MIDForgiving(CQ337,6,LEN(CQ337)-6), MIDForgiving(CQ394,6,LEN(CQ394)-6), MIDForgiving(CQ447,6,LEN(CQ447)-6))&amp;")","*")</f>
        <v>*</v>
      </c>
      <c r="CR746" s="58" t="str">
        <f>IF(OR(CR337&lt;&gt;"*",CR394&lt;&gt;"*",CR447&lt;&gt;"*"),"Yes (" &amp; JoinAll(", ", MIDForgiving(CR337,6,LEN(CR337)-6), MIDForgiving(CR394,6,LEN(CR394)-6), MIDForgiving(CR447,6,LEN(CR447)-6))&amp;")","*")</f>
        <v>*</v>
      </c>
      <c r="CS746" s="58" t="str">
        <f>IF(OR(CS337&lt;&gt;"*",CS394&lt;&gt;"*",CS447&lt;&gt;"*"),"Yes (" &amp; JoinAll(", ", MIDForgiving(CS337,6,LEN(CS337)-6), MIDForgiving(CS394,6,LEN(CS394)-6), MIDForgiving(CS447,6,LEN(CS447)-6))&amp;")","*")</f>
        <v>*</v>
      </c>
      <c r="CT746" s="58" t="str">
        <f>IF(OR(CT337&lt;&gt;"*",CT394&lt;&gt;"*",CT447&lt;&gt;"*"),"Yes (" &amp; JoinAll(", ", MIDForgiving(CT337,6,LEN(CT337)-6), MIDForgiving(CT394,6,LEN(CT394)-6), MIDForgiving(CT447,6,LEN(CT447)-6))&amp;")","*")</f>
        <v>*</v>
      </c>
      <c r="CU746" s="58" t="str">
        <f>IF(OR(CU337&lt;&gt;"*",CU394&lt;&gt;"*",CU447&lt;&gt;"*"),"Yes (" &amp; JoinAll(", ", MIDForgiving(CU337,6,LEN(CU337)-6), MIDForgiving(CU394,6,LEN(CU394)-6), MIDForgiving(CU447,6,LEN(CU447)-6))&amp;")","*")</f>
        <v>*</v>
      </c>
      <c r="CV746" s="58" t="str">
        <f>IF(OR(CV337&lt;&gt;"*",CV394&lt;&gt;"*",CV447&lt;&gt;"*"),"Yes (" &amp; JoinAll(", ", MIDForgiving(CV337,6,LEN(CV337)-6), MIDForgiving(CV394,6,LEN(CV394)-6), MIDForgiving(CV447,6,LEN(CV447)-6))&amp;")","*")</f>
        <v>*</v>
      </c>
      <c r="CW746" s="58" t="str">
        <f>IF(OR(CW337&lt;&gt;"*",CW394&lt;&gt;"*",CW447&lt;&gt;"*"),"Yes (" &amp; JoinAll(", ", MIDForgiving(CW337,6,LEN(CW337)-6), MIDForgiving(CW394,6,LEN(CW394)-6), MIDForgiving(CW447,6,LEN(CW447)-6))&amp;")","*")</f>
        <v>*</v>
      </c>
      <c r="CX746" s="58" t="str">
        <f>IF(OR(CX337&lt;&gt;"*",CX394&lt;&gt;"*",CX447&lt;&gt;"*"),"Yes (" &amp; JoinAll(", ", MIDForgiving(CX337,6,LEN(CX337)-6), MIDForgiving(CX394,6,LEN(CX394)-6), MIDForgiving(CX447,6,LEN(CX447)-6))&amp;")","*")</f>
        <v>*</v>
      </c>
      <c r="CY746" s="58" t="str">
        <f>IF(OR(CY337&lt;&gt;"*",CY394&lt;&gt;"*",CY447&lt;&gt;"*"),"Yes (" &amp; JoinAll(", ", MIDForgiving(CY337,6,LEN(CY337)-6), MIDForgiving(CY394,6,LEN(CY394)-6), MIDForgiving(CY447,6,LEN(CY447)-6))&amp;")","*")</f>
        <v>*</v>
      </c>
      <c r="CZ746" s="58" t="str">
        <f>IF(OR(CZ337&lt;&gt;"*",CZ394&lt;&gt;"*",CZ447&lt;&gt;"*"),"Yes (" &amp; JoinAll(", ", MIDForgiving(CZ337,6,LEN(CZ337)-6), MIDForgiving(CZ394,6,LEN(CZ394)-6), MIDForgiving(CZ447,6,LEN(CZ447)-6))&amp;")","*")</f>
        <v>*</v>
      </c>
      <c r="DA746" s="58" t="str">
        <f>IF(OR(DA337&lt;&gt;"*",DA394&lt;&gt;"*",DA447&lt;&gt;"*"),"Yes (" &amp; JoinAll(", ", MIDForgiving(DA337,6,LEN(DA337)-6), MIDForgiving(DA394,6,LEN(DA394)-6), MIDForgiving(DA447,6,LEN(DA447)-6))&amp;")","*")</f>
        <v>*</v>
      </c>
      <c r="DB746" s="58" t="str">
        <f>IF(OR(DB337&lt;&gt;"*",DB394&lt;&gt;"*",DB447&lt;&gt;"*"),"Yes (" &amp; JoinAll(", ", MIDForgiving(DB337,6,LEN(DB337)-6), MIDForgiving(DB394,6,LEN(DB394)-6), MIDForgiving(DB447,6,LEN(DB447)-6))&amp;")","*")</f>
        <v>*</v>
      </c>
      <c r="DC746" s="58" t="str">
        <f>IF(OR(DC337&lt;&gt;"*",DC394&lt;&gt;"*",DC447&lt;&gt;"*"),"Yes (" &amp; JoinAll(", ", MIDForgiving(DC337,6,LEN(DC337)-6), MIDForgiving(DC394,6,LEN(DC394)-6), MIDForgiving(DC447,6,LEN(DC447)-6))&amp;")","*")</f>
        <v>*</v>
      </c>
      <c r="DD746" s="58" t="str">
        <f>IF(OR(DD337&lt;&gt;"*",DD394&lt;&gt;"*",DD447&lt;&gt;"*"),"Yes (" &amp; JoinAll(", ", MIDForgiving(DD337,6,LEN(DD337)-6), MIDForgiving(DD394,6,LEN(DD394)-6), MIDForgiving(DD447,6,LEN(DD447)-6))&amp;")","*")</f>
        <v>*</v>
      </c>
      <c r="DE746" s="58" t="str">
        <f>IF(OR(DE337&lt;&gt;"*",DE394&lt;&gt;"*",DE447&lt;&gt;"*"),"Yes (" &amp; JoinAll(", ", MIDForgiving(DE337,6,LEN(DE337)-6), MIDForgiving(DE394,6,LEN(DE394)-6), MIDForgiving(DE447,6,LEN(DE447)-6))&amp;")","*")</f>
        <v>*</v>
      </c>
      <c r="DF746" s="58" t="str">
        <f>IF(OR(DF337&lt;&gt;"*",DF394&lt;&gt;"*",DF447&lt;&gt;"*"),"Yes (" &amp; JoinAll(", ", MIDForgiving(DF337,6,LEN(DF337)-6), MIDForgiving(DF394,6,LEN(DF394)-6), MIDForgiving(DF447,6,LEN(DF447)-6))&amp;")","*")</f>
        <v>*</v>
      </c>
      <c r="DG746" s="58" t="str">
        <f>IF(OR(DG337&lt;&gt;"*",DG394&lt;&gt;"*",DG447&lt;&gt;"*"),"Yes (" &amp; JoinAll(", ", MIDForgiving(DG337,6,LEN(DG337)-6), MIDForgiving(DG394,6,LEN(DG394)-6), MIDForgiving(DG447,6,LEN(DG447)-6))&amp;")","*")</f>
        <v>*</v>
      </c>
      <c r="DH746" s="58" t="str">
        <f>IF(OR(DH337&lt;&gt;"*",DH394&lt;&gt;"*",DH447&lt;&gt;"*"),"Yes (" &amp; JoinAll(", ", MIDForgiving(DH337,6,LEN(DH337)-6), MIDForgiving(DH394,6,LEN(DH394)-6), MIDForgiving(DH447,6,LEN(DH447)-6))&amp;")","*")</f>
        <v>*</v>
      </c>
      <c r="DI746" s="58" t="str">
        <f>IF(OR(DI337&lt;&gt;"*",DI394&lt;&gt;"*",DI447&lt;&gt;"*"),"Yes (" &amp; JoinAll(", ", MIDForgiving(DI337,6,LEN(DI337)-6), MIDForgiving(DI394,6,LEN(DI394)-6), MIDForgiving(DI447,6,LEN(DI447)-6))&amp;")","*")</f>
        <v>*</v>
      </c>
      <c r="DJ746" s="58" t="str">
        <f>IF(OR(DJ337&lt;&gt;"*",DJ394&lt;&gt;"*",DJ447&lt;&gt;"*"),"Yes (" &amp; JoinAll(", ", MIDForgiving(DJ337,6,LEN(DJ337)-6), MIDForgiving(DJ394,6,LEN(DJ394)-6), MIDForgiving(DJ447,6,LEN(DJ447)-6))&amp;")","*")</f>
        <v>*</v>
      </c>
      <c r="DK746" s="58" t="str">
        <f>IF(OR(DK337&lt;&gt;"*",DK394&lt;&gt;"*",DK447&lt;&gt;"*"),"Yes (" &amp; JoinAll(", ", MIDForgiving(DK337,6,LEN(DK337)-6), MIDForgiving(DK394,6,LEN(DK394)-6), MIDForgiving(DK447,6,LEN(DK447)-6))&amp;")","*")</f>
        <v>*</v>
      </c>
      <c r="DL746" s="58" t="str">
        <f>IF(OR(DL337&lt;&gt;"*",DL394&lt;&gt;"*",DL447&lt;&gt;"*"),"Yes (" &amp; JoinAll(", ", MIDForgiving(DL337,6,LEN(DL337)-6), MIDForgiving(DL394,6,LEN(DL394)-6), MIDForgiving(DL447,6,LEN(DL447)-6))&amp;")","*")</f>
        <v>*</v>
      </c>
      <c r="DM746" s="58" t="str">
        <f>IF(OR(DM337&lt;&gt;"*",DM394&lt;&gt;"*",DM447&lt;&gt;"*"),"Yes (" &amp; JoinAll(", ", MIDForgiving(DM337,6,LEN(DM337)-6), MIDForgiving(DM394,6,LEN(DM394)-6), MIDForgiving(DM447,6,LEN(DM447)-6))&amp;")","*")</f>
        <v>*</v>
      </c>
      <c r="DN746" s="58" t="str">
        <f>IF(OR(DN337&lt;&gt;"*",DN394&lt;&gt;"*",DN447&lt;&gt;"*"),"Yes (" &amp; JoinAll(", ", MIDForgiving(DN337,6,LEN(DN337)-6), MIDForgiving(DN394,6,LEN(DN394)-6), MIDForgiving(DN447,6,LEN(DN447)-6))&amp;")","*")</f>
        <v>*</v>
      </c>
      <c r="DO746" s="58" t="str">
        <f>IF(OR(DO337&lt;&gt;"*",DO394&lt;&gt;"*",DO447&lt;&gt;"*"),"Yes (" &amp; JoinAll(", ", MIDForgiving(DO337,6,LEN(DO337)-6), MIDForgiving(DO394,6,LEN(DO394)-6), MIDForgiving(DO447,6,LEN(DO447)-6))&amp;")","*")</f>
        <v>*</v>
      </c>
      <c r="DP746" s="58" t="str">
        <f>IF(OR(DP337&lt;&gt;"*",DP394&lt;&gt;"*",DP447&lt;&gt;"*"),"Yes (" &amp; JoinAll(", ", MIDForgiving(DP337,6,LEN(DP337)-6), MIDForgiving(DP394,6,LEN(DP394)-6), MIDForgiving(DP447,6,LEN(DP447)-6))&amp;")","*")</f>
        <v>*</v>
      </c>
      <c r="DQ746" s="58" t="str">
        <f>IF(OR(DQ337&lt;&gt;"*",DQ394&lt;&gt;"*",DQ447&lt;&gt;"*"),"Yes (" &amp; JoinAll(", ", MIDForgiving(DQ337,6,LEN(DQ337)-6), MIDForgiving(DQ394,6,LEN(DQ394)-6), MIDForgiving(DQ447,6,LEN(DQ447)-6))&amp;")","*")</f>
        <v>*</v>
      </c>
      <c r="DR746" s="58" t="str">
        <f>IF(OR(DR337&lt;&gt;"*",DR394&lt;&gt;"*",DR447&lt;&gt;"*"),"Yes (" &amp; JoinAll(", ", MIDForgiving(DR337,6,LEN(DR337)-6), MIDForgiving(DR394,6,LEN(DR394)-6), MIDForgiving(DR447,6,LEN(DR447)-6))&amp;")","*")</f>
        <v>*</v>
      </c>
      <c r="DS746" s="58" t="str">
        <f>IF(OR(DS337&lt;&gt;"*",DS394&lt;&gt;"*",DS447&lt;&gt;"*"),"Yes (" &amp; JoinAll(", ", MIDForgiving(DS337,6,LEN(DS337)-6), MIDForgiving(DS394,6,LEN(DS394)-6), MIDForgiving(DS447,6,LEN(DS447)-6))&amp;")","*")</f>
        <v>*</v>
      </c>
      <c r="DT746" s="58" t="str">
        <f>IF(OR(DT337&lt;&gt;"*",DT394&lt;&gt;"*",DT447&lt;&gt;"*"),"Yes (" &amp; JoinAll(", ", MIDForgiving(DT337,6,LEN(DT337)-6), MIDForgiving(DT394,6,LEN(DT394)-6), MIDForgiving(DT447,6,LEN(DT447)-6))&amp;")","*")</f>
        <v>*</v>
      </c>
      <c r="DU746" s="58" t="str">
        <f>IF(OR(DU337&lt;&gt;"*",DU394&lt;&gt;"*",DU447&lt;&gt;"*"),"Yes (" &amp; JoinAll(", ", MIDForgiving(DU337,6,LEN(DU337)-6), MIDForgiving(DU394,6,LEN(DU394)-6), MIDForgiving(DU447,6,LEN(DU447)-6))&amp;")","*")</f>
        <v>*</v>
      </c>
      <c r="DV746" s="58" t="str">
        <f>IF(OR(DV337&lt;&gt;"*",DV394&lt;&gt;"*",DV447&lt;&gt;"*"),"Yes (" &amp; JoinAll(", ", MIDForgiving(DV337,6,LEN(DV337)-6), MIDForgiving(DV394,6,LEN(DV394)-6), MIDForgiving(DV447,6,LEN(DV447)-6))&amp;")","*")</f>
        <v>*</v>
      </c>
      <c r="DW746" s="58" t="str">
        <f>IF(OR(DW337&lt;&gt;"*",DW394&lt;&gt;"*",DW447&lt;&gt;"*"),"Yes (" &amp; JoinAll(", ", MIDForgiving(DW337,6,LEN(DW337)-6), MIDForgiving(DW394,6,LEN(DW394)-6), MIDForgiving(DW447,6,LEN(DW447)-6))&amp;")","*")</f>
        <v>*</v>
      </c>
      <c r="DX746" s="58" t="str">
        <f>IF(OR(DX337&lt;&gt;"*",DX394&lt;&gt;"*",DX447&lt;&gt;"*"),"Yes (" &amp; JoinAll(", ", MIDForgiving(DX337,6,LEN(DX337)-6), MIDForgiving(DX394,6,LEN(DX394)-6), MIDForgiving(DX447,6,LEN(DX447)-6))&amp;")","*")</f>
        <v>*</v>
      </c>
      <c r="DY746" s="58" t="str">
        <f>IF(OR(DY337&lt;&gt;"*",DY394&lt;&gt;"*",DY447&lt;&gt;"*"),"Yes (" &amp; JoinAll(", ", MIDForgiving(DY337,6,LEN(DY337)-6), MIDForgiving(DY394,6,LEN(DY394)-6), MIDForgiving(DY447,6,LEN(DY447)-6))&amp;")","*")</f>
        <v>*</v>
      </c>
      <c r="DZ746" s="58" t="str">
        <f>IF(OR(DZ337&lt;&gt;"*",DZ394&lt;&gt;"*",DZ447&lt;&gt;"*"),"Yes (" &amp; JoinAll(", ", MIDForgiving(DZ337,6,LEN(DZ337)-6), MIDForgiving(DZ394,6,LEN(DZ394)-6), MIDForgiving(DZ447,6,LEN(DZ447)-6))&amp;")","*")</f>
        <v>*</v>
      </c>
      <c r="EA746" s="58" t="str">
        <f>IF(OR(EA337&lt;&gt;"*",EA394&lt;&gt;"*",EA447&lt;&gt;"*"),"Yes (" &amp; JoinAll(", ", MIDForgiving(EA337,6,LEN(EA337)-6), MIDForgiving(EA394,6,LEN(EA394)-6), MIDForgiving(EA447,6,LEN(EA447)-6))&amp;")","*")</f>
        <v>*</v>
      </c>
      <c r="EB746" s="58" t="str">
        <f>IF(OR(EB337&lt;&gt;"*",EB394&lt;&gt;"*",EB447&lt;&gt;"*"),"Yes (" &amp; JoinAll(", ", MIDForgiving(EB337,6,LEN(EB337)-6), MIDForgiving(EB394,6,LEN(EB394)-6), MIDForgiving(EB447,6,LEN(EB447)-6))&amp;")","*")</f>
        <v>*</v>
      </c>
      <c r="EC746" s="58" t="str">
        <f>IF(OR(EC337&lt;&gt;"*",EC394&lt;&gt;"*",EC447&lt;&gt;"*"),"Yes (" &amp; JoinAll(", ", MIDForgiving(EC337,6,LEN(EC337)-6), MIDForgiving(EC394,6,LEN(EC394)-6), MIDForgiving(EC447,6,LEN(EC447)-6))&amp;")","*")</f>
        <v>*</v>
      </c>
      <c r="ED746" s="58" t="str">
        <f>IF(OR(ED337&lt;&gt;"*",ED394&lt;&gt;"*",ED447&lt;&gt;"*"),"Yes (" &amp; JoinAll(", ", MIDForgiving(ED337,6,LEN(ED337)-6), MIDForgiving(ED394,6,LEN(ED394)-6), MIDForgiving(ED447,6,LEN(ED447)-6))&amp;")","*")</f>
        <v>*</v>
      </c>
      <c r="EE746" s="58" t="str">
        <f>IF(OR(EE337&lt;&gt;"*",EE394&lt;&gt;"*",EE447&lt;&gt;"*"),"Yes (" &amp; JoinAll(", ", MIDForgiving(EE337,6,LEN(EE337)-6), MIDForgiving(EE394,6,LEN(EE394)-6), MIDForgiving(EE447,6,LEN(EE447)-6))&amp;")","*")</f>
        <v>*</v>
      </c>
      <c r="EF746" s="58" t="str">
        <f>IF(OR(EF337&lt;&gt;"*",EF394&lt;&gt;"*",EF447&lt;&gt;"*"),"Yes (" &amp; JoinAll(", ", MIDForgiving(EF337,6,LEN(EF337)-6), MIDForgiving(EF394,6,LEN(EF394)-6), MIDForgiving(EF447,6,LEN(EF447)-6))&amp;")","*")</f>
        <v>*</v>
      </c>
      <c r="EG746" s="58" t="str">
        <f>IF(OR(EG337&lt;&gt;"*",EG394&lt;&gt;"*",EG447&lt;&gt;"*"),"Yes (" &amp; JoinAll(", ", MIDForgiving(EG337,6,LEN(EG337)-6), MIDForgiving(EG394,6,LEN(EG394)-6), MIDForgiving(EG447,6,LEN(EG447)-6))&amp;")","*")</f>
        <v>*</v>
      </c>
      <c r="EH746" s="58" t="str">
        <f>IF(OR(EH337&lt;&gt;"*",EH394&lt;&gt;"*",EH447&lt;&gt;"*"),"Yes (" &amp; JoinAll(", ", MIDForgiving(EH337,6,LEN(EH337)-6), MIDForgiving(EH394,6,LEN(EH394)-6), MIDForgiving(EH447,6,LEN(EH447)-6))&amp;")","*")</f>
        <v>*</v>
      </c>
      <c r="EI746" s="58" t="str">
        <f>IF(OR(EI337&lt;&gt;"*",EI394&lt;&gt;"*",EI447&lt;&gt;"*"),"Yes (" &amp; JoinAll(", ", MIDForgiving(EI337,6,LEN(EI337)-6), MIDForgiving(EI394,6,LEN(EI394)-6), MIDForgiving(EI447,6,LEN(EI447)-6))&amp;")","*")</f>
        <v>*</v>
      </c>
      <c r="EJ746" s="58" t="str">
        <f>IF(OR(EJ337&lt;&gt;"*",EJ394&lt;&gt;"*",EJ447&lt;&gt;"*"),"Yes (" &amp; JoinAll(", ", MIDForgiving(EJ337,6,LEN(EJ337)-6), MIDForgiving(EJ394,6,LEN(EJ394)-6), MIDForgiving(EJ447,6,LEN(EJ447)-6))&amp;")","*")</f>
        <v>*</v>
      </c>
      <c r="EK746" s="58" t="str">
        <f>IF(OR(EK337&lt;&gt;"*",EK394&lt;&gt;"*",EK447&lt;&gt;"*"),"Yes (" &amp; JoinAll(", ", MIDForgiving(EK337,6,LEN(EK337)-6), MIDForgiving(EK394,6,LEN(EK394)-6), MIDForgiving(EK447,6,LEN(EK447)-6))&amp;")","*")</f>
        <v>*</v>
      </c>
      <c r="EL746" s="109"/>
      <c r="EM746" s="109"/>
    </row>
    <row r="747" spans="1:143" s="58" customFormat="1" ht="12.75" customHeight="1" x14ac:dyDescent="0.25">
      <c r="A747" s="5"/>
      <c r="B747" s="96"/>
      <c r="C747" s="96"/>
      <c r="D747" s="96"/>
      <c r="E747" s="96"/>
      <c r="F747" s="96" t="s">
        <v>3538</v>
      </c>
      <c r="G747" s="4" t="s">
        <v>4302</v>
      </c>
      <c r="H747" s="18" t="s">
        <v>5</v>
      </c>
      <c r="I747" s="18"/>
      <c r="J747" s="58" t="str">
        <f>IF(OR(J338&lt;&gt;"*",J395&lt;&gt;"*",J448&lt;&gt;"*"),"Yes (" &amp; JoinAll(", ", MIDForgiving(J338,6,LEN(J338)-6), MIDForgiving(J395,6,LEN(J395)-6), MIDForgiving(J448,6,LEN(J448)-6))&amp;")","*")</f>
        <v>*</v>
      </c>
      <c r="K747" s="58" t="str">
        <f>IF(OR(K338&lt;&gt;"*",K395&lt;&gt;"*",K448&lt;&gt;"*"),"Yes (" &amp; JoinAll(", ", MIDForgiving(K338,6,LEN(K338)-6), MIDForgiving(K395,6,LEN(K395)-6), MIDForgiving(K448,6,LEN(K448)-6))&amp;")","*")</f>
        <v>*</v>
      </c>
      <c r="L747" s="58" t="str">
        <f>IF(OR(L338&lt;&gt;"*",L395&lt;&gt;"*",L448&lt;&gt;"*"),"Yes (" &amp; JoinAll(", ", MIDForgiving(L338,6,LEN(L338)-6), MIDForgiving(L395,6,LEN(L395)-6), MIDForgiving(L448,6,LEN(L448)-6))&amp;")","*")</f>
        <v>*</v>
      </c>
      <c r="M747" s="58" t="str">
        <f>IF(OR(M338&lt;&gt;"*",M395&lt;&gt;"*",M448&lt;&gt;"*"),"Yes (" &amp; JoinAll(", ", MIDForgiving(M338,6,LEN(M338)-6), MIDForgiving(M395,6,LEN(M395)-6), MIDForgiving(M448,6,LEN(M448)-6))&amp;")","*")</f>
        <v>*</v>
      </c>
      <c r="N747" s="58" t="str">
        <f>IF(OR(N338&lt;&gt;"*",N395&lt;&gt;"*",N448&lt;&gt;"*"),"Yes (" &amp; JoinAll(", ", MIDForgiving(N338,6,LEN(N338)-6), MIDForgiving(N395,6,LEN(N395)-6), MIDForgiving(N448,6,LEN(N448)-6))&amp;")","*")</f>
        <v>*</v>
      </c>
      <c r="O747" s="58" t="str">
        <f>IF(OR(O338&lt;&gt;"*",O395&lt;&gt;"*",O448&lt;&gt;"*"),"Yes (" &amp; JoinAll(", ", MIDForgiving(O338,6,LEN(O338)-6), MIDForgiving(O395,6,LEN(O395)-6), MIDForgiving(O448,6,LEN(O448)-6))&amp;")","*")</f>
        <v>*</v>
      </c>
      <c r="P747" s="58" t="str">
        <f>IF(OR(P338&lt;&gt;"*",P395&lt;&gt;"*",P448&lt;&gt;"*"),"Yes (" &amp; JoinAll(", ", MIDForgiving(P338,6,LEN(P338)-6), MIDForgiving(P395,6,LEN(P395)-6), MIDForgiving(P448,6,LEN(P448)-6))&amp;")","*")</f>
        <v>*</v>
      </c>
      <c r="Q747" s="58" t="str">
        <f>IF(OR(Q338&lt;&gt;"*",Q395&lt;&gt;"*",Q448&lt;&gt;"*"),"Yes (" &amp; JoinAll(", ", MIDForgiving(Q338,6,LEN(Q338)-6), MIDForgiving(Q395,6,LEN(Q395)-6), MIDForgiving(Q448,6,LEN(Q448)-6))&amp;")","*")</f>
        <v>*</v>
      </c>
      <c r="R747" s="58" t="str">
        <f>IF(OR(R338&lt;&gt;"*",R395&lt;&gt;"*",R448&lt;&gt;"*"),"Yes (" &amp; JoinAll(", ", MIDForgiving(R338,6,LEN(R338)-6), MIDForgiving(R395,6,LEN(R395)-6), MIDForgiving(R448,6,LEN(R448)-6))&amp;")","*")</f>
        <v>*</v>
      </c>
      <c r="S747" s="58" t="str">
        <f>IF(OR(S338&lt;&gt;"*",S395&lt;&gt;"*",S448&lt;&gt;"*"),"Yes (" &amp; JoinAll(", ", MIDForgiving(S338,6,LEN(S338)-6), MIDForgiving(S395,6,LEN(S395)-6), MIDForgiving(S448,6,LEN(S448)-6))&amp;")","*")</f>
        <v>*</v>
      </c>
      <c r="T747" s="58" t="str">
        <f>IF(OR(T338&lt;&gt;"*",T395&lt;&gt;"*",T448&lt;&gt;"*"),"Yes (" &amp; JoinAll(", ", MIDForgiving(T338,6,LEN(T338)-6), MIDForgiving(T395,6,LEN(T395)-6), MIDForgiving(T448,6,LEN(T448)-6))&amp;")","*")</f>
        <v>*</v>
      </c>
      <c r="U747" s="58" t="str">
        <f>IF(OR(U338&lt;&gt;"*",U395&lt;&gt;"*",U448&lt;&gt;"*"),"Yes (" &amp; JoinAll(", ", MIDForgiving(U338,6,LEN(U338)-6), MIDForgiving(U395,6,LEN(U395)-6), MIDForgiving(U448,6,LEN(U448)-6))&amp;")","*")</f>
        <v>*</v>
      </c>
      <c r="V747" s="58" t="str">
        <f>IF(OR(V338&lt;&gt;"*",V395&lt;&gt;"*",V448&lt;&gt;"*"),"Yes (" &amp; JoinAll(", ", MIDForgiving(V338,6,LEN(V338)-6), MIDForgiving(V395,6,LEN(V395)-6), MIDForgiving(V448,6,LEN(V448)-6))&amp;")","*")</f>
        <v>*</v>
      </c>
      <c r="W747" s="58" t="str">
        <f>IF(OR(W338&lt;&gt;"*",W395&lt;&gt;"*",W448&lt;&gt;"*"),"Yes (" &amp; JoinAll(", ", MIDForgiving(W338,6,LEN(W338)-6), MIDForgiving(W395,6,LEN(W395)-6), MIDForgiving(W448,6,LEN(W448)-6))&amp;")","*")</f>
        <v>*</v>
      </c>
      <c r="X747" s="58" t="str">
        <f>IF(OR(X338&lt;&gt;"*",X395&lt;&gt;"*",X448&lt;&gt;"*"),"Yes (" &amp; JoinAll(", ", MIDForgiving(X338,6,LEN(X338)-6), MIDForgiving(X395,6,LEN(X395)-6), MIDForgiving(X448,6,LEN(X448)-6))&amp;")","*")</f>
        <v>*</v>
      </c>
      <c r="Y747" s="58" t="str">
        <f>IF(OR(Y338&lt;&gt;"*",Y395&lt;&gt;"*",Y448&lt;&gt;"*"),"Yes (" &amp; JoinAll(", ", MIDForgiving(Y338,6,LEN(Y338)-6), MIDForgiving(Y395,6,LEN(Y395)-6), MIDForgiving(Y448,6,LEN(Y448)-6))&amp;")","*")</f>
        <v>*</v>
      </c>
      <c r="Z747" s="58" t="str">
        <f>IF(OR(Z338&lt;&gt;"*",Z395&lt;&gt;"*",Z448&lt;&gt;"*"),"Yes (" &amp; JoinAll(", ", MIDForgiving(Z338,6,LEN(Z338)-6), MIDForgiving(Z395,6,LEN(Z395)-6), MIDForgiving(Z448,6,LEN(Z448)-6))&amp;")","*")</f>
        <v>*</v>
      </c>
      <c r="AA747" s="58" t="str">
        <f>IF(OR(AA338&lt;&gt;"*",AA395&lt;&gt;"*",AA448&lt;&gt;"*"),"Yes (" &amp; JoinAll(", ", MIDForgiving(AA338,6,LEN(AA338)-6), MIDForgiving(AA395,6,LEN(AA395)-6), MIDForgiving(AA448,6,LEN(AA448)-6))&amp;")","*")</f>
        <v>*</v>
      </c>
      <c r="AB747" s="58" t="str">
        <f>IF(OR(AB338&lt;&gt;"*",AB395&lt;&gt;"*",AB448&lt;&gt;"*"),"Yes (" &amp; JoinAll(", ", MIDForgiving(AB338,6,LEN(AB338)-6), MIDForgiving(AB395,6,LEN(AB395)-6), MIDForgiving(AB448,6,LEN(AB448)-6))&amp;")","*")</f>
        <v>*</v>
      </c>
      <c r="AC747" s="58" t="str">
        <f>IF(OR(AC338&lt;&gt;"*",AC395&lt;&gt;"*",AC448&lt;&gt;"*"),"Yes (" &amp; JoinAll(", ", MIDForgiving(AC338,6,LEN(AC338)-6), MIDForgiving(AC395,6,LEN(AC395)-6), MIDForgiving(AC448,6,LEN(AC448)-6))&amp;")","*")</f>
        <v>*</v>
      </c>
      <c r="AD747" s="58" t="str">
        <f>IF(OR(AD338&lt;&gt;"*",AD395&lt;&gt;"*",AD448&lt;&gt;"*"),"Yes (" &amp; JoinAll(", ", MIDForgiving(AD338,6,LEN(AD338)-6), MIDForgiving(AD395,6,LEN(AD395)-6), MIDForgiving(AD448,6,LEN(AD448)-6))&amp;")","*")</f>
        <v>*</v>
      </c>
      <c r="AE747" s="58" t="str">
        <f>IF(OR(AE338&lt;&gt;"*",AE395&lt;&gt;"*",AE448&lt;&gt;"*"),"Yes (" &amp; JoinAll(", ", MIDForgiving(AE338,6,LEN(AE338)-6), MIDForgiving(AE395,6,LEN(AE395)-6), MIDForgiving(AE448,6,LEN(AE448)-6))&amp;")","*")</f>
        <v>*</v>
      </c>
      <c r="AF747" s="58" t="str">
        <f>IF(OR(AF338&lt;&gt;"*",AF395&lt;&gt;"*",AF448&lt;&gt;"*"),"Yes (" &amp; JoinAll(", ", MIDForgiving(AF338,6,LEN(AF338)-6), MIDForgiving(AF395,6,LEN(AF395)-6), MIDForgiving(AF448,6,LEN(AF448)-6))&amp;")","*")</f>
        <v>*</v>
      </c>
      <c r="AG747" s="58" t="str">
        <f>IF(OR(AG338&lt;&gt;"*",AG395&lt;&gt;"*",AG448&lt;&gt;"*"),"Yes (" &amp; JoinAll(", ", MIDForgiving(AG338,6,LEN(AG338)-6), MIDForgiving(AG395,6,LEN(AG395)-6), MIDForgiving(AG448,6,LEN(AG448)-6))&amp;")","*")</f>
        <v>*</v>
      </c>
      <c r="AH747" s="58" t="str">
        <f>IF(OR(AH338&lt;&gt;"*",AH395&lt;&gt;"*",AH448&lt;&gt;"*"),"Yes (" &amp; JoinAll(", ", MIDForgiving(AH338,6,LEN(AH338)-6), MIDForgiving(AH395,6,LEN(AH395)-6), MIDForgiving(AH448,6,LEN(AH448)-6))&amp;")","*")</f>
        <v>*</v>
      </c>
      <c r="AI747" s="58" t="str">
        <f>IF(OR(AI338&lt;&gt;"*",AI395&lt;&gt;"*",AI448&lt;&gt;"*"),"Yes (" &amp; JoinAll(", ", MIDForgiving(AI338,6,LEN(AI338)-6), MIDForgiving(AI395,6,LEN(AI395)-6), MIDForgiving(AI448,6,LEN(AI448)-6))&amp;")","*")</f>
        <v>*</v>
      </c>
      <c r="AJ747" s="58" t="str">
        <f>IF(OR(AJ338&lt;&gt;"*",AJ395&lt;&gt;"*",AJ448&lt;&gt;"*"),"Yes (" &amp; JoinAll(", ", MIDForgiving(AJ338,6,LEN(AJ338)-6), MIDForgiving(AJ395,6,LEN(AJ395)-6), MIDForgiving(AJ448,6,LEN(AJ448)-6))&amp;")","*")</f>
        <v>*</v>
      </c>
      <c r="AK747" s="58" t="str">
        <f>IF(OR(AK338&lt;&gt;"*",AK395&lt;&gt;"*",AK448&lt;&gt;"*"),"Yes (" &amp; JoinAll(", ", MIDForgiving(AK338,6,LEN(AK338)-6), MIDForgiving(AK395,6,LEN(AK395)-6), MIDForgiving(AK448,6,LEN(AK448)-6))&amp;")","*")</f>
        <v>*</v>
      </c>
      <c r="AL747" s="58" t="str">
        <f>IF(OR(AL338&lt;&gt;"*",AL395&lt;&gt;"*",AL448&lt;&gt;"*"),"Yes (" &amp; JoinAll(", ", MIDForgiving(AL338,6,LEN(AL338)-6), MIDForgiving(AL395,6,LEN(AL395)-6), MIDForgiving(AL448,6,LEN(AL448)-6))&amp;")","*")</f>
        <v>*</v>
      </c>
      <c r="AM747" s="58" t="str">
        <f>IF(OR(AM338&lt;&gt;"*",AM395&lt;&gt;"*",AM448&lt;&gt;"*"),"Yes (" &amp; JoinAll(", ", MIDForgiving(AM338,6,LEN(AM338)-6), MIDForgiving(AM395,6,LEN(AM395)-6), MIDForgiving(AM448,6,LEN(AM448)-6))&amp;")","*")</f>
        <v>*</v>
      </c>
      <c r="AN747" s="58" t="str">
        <f>IF(OR(AN338&lt;&gt;"*",AN395&lt;&gt;"*",AN448&lt;&gt;"*"),"Yes (" &amp; JoinAll(", ", MIDForgiving(AN338,6,LEN(AN338)-6), MIDForgiving(AN395,6,LEN(AN395)-6), MIDForgiving(AN448,6,LEN(AN448)-6))&amp;")","*")</f>
        <v>*</v>
      </c>
      <c r="AO747" s="58" t="str">
        <f>IF(OR(AO338&lt;&gt;"*",AO395&lt;&gt;"*",AO448&lt;&gt;"*"),"Yes (" &amp; JoinAll(", ", MIDForgiving(AO338,6,LEN(AO338)-6), MIDForgiving(AO395,6,LEN(AO395)-6), MIDForgiving(AO448,6,LEN(AO448)-6))&amp;")","*")</f>
        <v>*</v>
      </c>
      <c r="AP747" s="58" t="str">
        <f>IF(OR(AP338&lt;&gt;"*",AP395&lt;&gt;"*",AP448&lt;&gt;"*"),"Yes (" &amp; JoinAll(", ", MIDForgiving(AP338,6,LEN(AP338)-6), MIDForgiving(AP395,6,LEN(AP395)-6), MIDForgiving(AP448,6,LEN(AP448)-6))&amp;")","*")</f>
        <v>*</v>
      </c>
      <c r="AQ747" s="58" t="str">
        <f>IF(OR(AQ338&lt;&gt;"*",AQ395&lt;&gt;"*",AQ448&lt;&gt;"*"),"Yes (" &amp; JoinAll(", ", MIDForgiving(AQ338,6,LEN(AQ338)-6), MIDForgiving(AQ395,6,LEN(AQ395)-6), MIDForgiving(AQ448,6,LEN(AQ448)-6))&amp;")","*")</f>
        <v>*</v>
      </c>
      <c r="AR747" s="58" t="str">
        <f>IF(OR(AR338&lt;&gt;"*",AR395&lt;&gt;"*",AR448&lt;&gt;"*"),"Yes (" &amp; JoinAll(", ", MIDForgiving(AR338,6,LEN(AR338)-6), MIDForgiving(AR395,6,LEN(AR395)-6), MIDForgiving(AR448,6,LEN(AR448)-6))&amp;")","*")</f>
        <v>*</v>
      </c>
      <c r="AS747" s="58" t="str">
        <f>IF(OR(AS338&lt;&gt;"*",AS395&lt;&gt;"*",AS448&lt;&gt;"*"),"Yes (" &amp; JoinAll(", ", MIDForgiving(AS338,6,LEN(AS338)-6), MIDForgiving(AS395,6,LEN(AS395)-6), MIDForgiving(AS448,6,LEN(AS448)-6))&amp;")","*")</f>
        <v>*</v>
      </c>
      <c r="AT747" s="58" t="str">
        <f>IF(OR(AT338&lt;&gt;"*",AT395&lt;&gt;"*",AT448&lt;&gt;"*"),"Yes (" &amp; JoinAll(", ", MIDForgiving(AT338,6,LEN(AT338)-6), MIDForgiving(AT395,6,LEN(AT395)-6), MIDForgiving(AT448,6,LEN(AT448)-6))&amp;")","*")</f>
        <v>*</v>
      </c>
      <c r="AU747" s="58" t="str">
        <f>IF(OR(AU338&lt;&gt;"*",AU395&lt;&gt;"*",AU448&lt;&gt;"*"),"Yes (" &amp; JoinAll(", ", MIDForgiving(AU338,6,LEN(AU338)-6), MIDForgiving(AU395,6,LEN(AU395)-6), MIDForgiving(AU448,6,LEN(AU448)-6))&amp;")","*")</f>
        <v>*</v>
      </c>
      <c r="AV747" s="58" t="str">
        <f>IF(OR(AV338&lt;&gt;"*",AV395&lt;&gt;"*",AV448&lt;&gt;"*"),"Yes (" &amp; JoinAll(", ", MIDForgiving(AV338,6,LEN(AV338)-6), MIDForgiving(AV395,6,LEN(AV395)-6), MIDForgiving(AV448,6,LEN(AV448)-6))&amp;")","*")</f>
        <v>*</v>
      </c>
      <c r="AW747" s="58" t="str">
        <f>IF(OR(AW338&lt;&gt;"*",AW395&lt;&gt;"*",AW448&lt;&gt;"*"),"Yes (" &amp; JoinAll(", ", MIDForgiving(AW338,6,LEN(AW338)-6), MIDForgiving(AW395,6,LEN(AW395)-6), MIDForgiving(AW448,6,LEN(AW448)-6))&amp;")","*")</f>
        <v>*</v>
      </c>
      <c r="AX747" s="58" t="str">
        <f>IF(OR(AX338&lt;&gt;"*",AX395&lt;&gt;"*",AX448&lt;&gt;"*"),"Yes (" &amp; JoinAll(", ", MIDForgiving(AX338,6,LEN(AX338)-6), MIDForgiving(AX395,6,LEN(AX395)-6), MIDForgiving(AX448,6,LEN(AX448)-6))&amp;")","*")</f>
        <v>*</v>
      </c>
      <c r="AY747" s="58" t="str">
        <f>IF(OR(AY338&lt;&gt;"*",AY395&lt;&gt;"*",AY448&lt;&gt;"*"),"Yes (" &amp; JoinAll(", ", MIDForgiving(AY338,6,LEN(AY338)-6), MIDForgiving(AY395,6,LEN(AY395)-6), MIDForgiving(AY448,6,LEN(AY448)-6))&amp;")","*")</f>
        <v>*</v>
      </c>
      <c r="AZ747" s="58" t="str">
        <f>IF(OR(AZ338&lt;&gt;"*",AZ395&lt;&gt;"*",AZ448&lt;&gt;"*"),"Yes (" &amp; JoinAll(", ", MIDForgiving(AZ338,6,LEN(AZ338)-6), MIDForgiving(AZ395,6,LEN(AZ395)-6), MIDForgiving(AZ448,6,LEN(AZ448)-6))&amp;")","*")</f>
        <v>*</v>
      </c>
      <c r="BA747" s="58" t="str">
        <f>IF(OR(BA338&lt;&gt;"*",BA395&lt;&gt;"*",BA448&lt;&gt;"*"),"Yes (" &amp; JoinAll(", ", MIDForgiving(BA338,6,LEN(BA338)-6), MIDForgiving(BA395,6,LEN(BA395)-6), MIDForgiving(BA448,6,LEN(BA448)-6))&amp;")","*")</f>
        <v>*</v>
      </c>
      <c r="BB747" s="58" t="str">
        <f>IF(OR(BB338&lt;&gt;"*",BB395&lt;&gt;"*",BB448&lt;&gt;"*"),"Yes (" &amp; JoinAll(", ", MIDForgiving(BB338,6,LEN(BB338)-6), MIDForgiving(BB395,6,LEN(BB395)-6), MIDForgiving(BB448,6,LEN(BB448)-6))&amp;")","*")</f>
        <v>*</v>
      </c>
      <c r="BC747" s="58" t="str">
        <f>IF(OR(BC338&lt;&gt;"*",BC395&lt;&gt;"*",BC448&lt;&gt;"*"),"Yes (" &amp; JoinAll(", ", MIDForgiving(BC338,6,LEN(BC338)-6), MIDForgiving(BC395,6,LEN(BC395)-6), MIDForgiving(BC448,6,LEN(BC448)-6))&amp;")","*")</f>
        <v>*</v>
      </c>
      <c r="BD747" s="58" t="str">
        <f>IF(OR(BD338&lt;&gt;"*",BD395&lt;&gt;"*",BD448&lt;&gt;"*"),"Yes (" &amp; JoinAll(", ", MIDForgiving(BD338,6,LEN(BD338)-6), MIDForgiving(BD395,6,LEN(BD395)-6), MIDForgiving(BD448,6,LEN(BD448)-6))&amp;")","*")</f>
        <v>*</v>
      </c>
      <c r="BE747" s="58" t="str">
        <f>IF(OR(BE338&lt;&gt;"*",BE395&lt;&gt;"*",BE448&lt;&gt;"*"),"Yes (" &amp; JoinAll(", ", MIDForgiving(BE338,6,LEN(BE338)-6), MIDForgiving(BE395,6,LEN(BE395)-6), MIDForgiving(BE448,6,LEN(BE448)-6))&amp;")","*")</f>
        <v>*</v>
      </c>
      <c r="BF747" s="58" t="str">
        <f>IF(OR(BF338&lt;&gt;"*",BF395&lt;&gt;"*",BF448&lt;&gt;"*"),"Yes (" &amp; JoinAll(", ", MIDForgiving(BF338,6,LEN(BF338)-6), MIDForgiving(BF395,6,LEN(BF395)-6), MIDForgiving(BF448,6,LEN(BF448)-6))&amp;")","*")</f>
        <v>*</v>
      </c>
      <c r="BG747" s="58" t="str">
        <f>IF(OR(BG338&lt;&gt;"*",BG395&lt;&gt;"*",BG448&lt;&gt;"*"),"Yes (" &amp; JoinAll(", ", MIDForgiving(BG338,6,LEN(BG338)-6), MIDForgiving(BG395,6,LEN(BG395)-6), MIDForgiving(BG448,6,LEN(BG448)-6))&amp;")","*")</f>
        <v>*</v>
      </c>
      <c r="BH747" s="58" t="str">
        <f>IF(OR(BH338&lt;&gt;"*",BH395&lt;&gt;"*",BH448&lt;&gt;"*"),"Yes (" &amp; JoinAll(", ", MIDForgiving(BH338,6,LEN(BH338)-6), MIDForgiving(BH395,6,LEN(BH395)-6), MIDForgiving(BH448,6,LEN(BH448)-6))&amp;")","*")</f>
        <v>*</v>
      </c>
      <c r="BI747" s="58" t="str">
        <f>IF(OR(BI338&lt;&gt;"*",BI395&lt;&gt;"*",BI448&lt;&gt;"*"),"Yes (" &amp; JoinAll(", ", MIDForgiving(BI338,6,LEN(BI338)-6), MIDForgiving(BI395,6,LEN(BI395)-6), MIDForgiving(BI448,6,LEN(BI448)-6))&amp;")","*")</f>
        <v>*</v>
      </c>
      <c r="BJ747" s="58" t="str">
        <f>IF(OR(BJ338&lt;&gt;"*",BJ395&lt;&gt;"*",BJ448&lt;&gt;"*"),"Yes (" &amp; JoinAll(", ", MIDForgiving(BJ338,6,LEN(BJ338)-6), MIDForgiving(BJ395,6,LEN(BJ395)-6), MIDForgiving(BJ448,6,LEN(BJ448)-6))&amp;")","*")</f>
        <v>*</v>
      </c>
      <c r="BK747" s="58" t="str">
        <f>IF(OR(BK338&lt;&gt;"*",BK395&lt;&gt;"*",BK448&lt;&gt;"*"),"Yes (" &amp; JoinAll(", ", MIDForgiving(BK338,6,LEN(BK338)-6), MIDForgiving(BK395,6,LEN(BK395)-6), MIDForgiving(BK448,6,LEN(BK448)-6))&amp;")","*")</f>
        <v>*</v>
      </c>
      <c r="BL747" s="58" t="str">
        <f>IF(OR(BL338&lt;&gt;"*",BL395&lt;&gt;"*",BL448&lt;&gt;"*"),"Yes (" &amp; JoinAll(", ", MIDForgiving(BL338,6,LEN(BL338)-6), MIDForgiving(BL395,6,LEN(BL395)-6), MIDForgiving(BL448,6,LEN(BL448)-6))&amp;")","*")</f>
        <v>*</v>
      </c>
      <c r="BM747" s="58" t="str">
        <f>IF(OR(BM338&lt;&gt;"*",BM395&lt;&gt;"*",BM448&lt;&gt;"*"),"Yes (" &amp; JoinAll(", ", MIDForgiving(BM338,6,LEN(BM338)-6), MIDForgiving(BM395,6,LEN(BM395)-6), MIDForgiving(BM448,6,LEN(BM448)-6))&amp;")","*")</f>
        <v>*</v>
      </c>
      <c r="BN747" s="58" t="str">
        <f>IF(OR(BN338&lt;&gt;"*",BN395&lt;&gt;"*",BN448&lt;&gt;"*"),"Yes (" &amp; JoinAll(", ", MIDForgiving(BN338,6,LEN(BN338)-6), MIDForgiving(BN395,6,LEN(BN395)-6), MIDForgiving(BN448,6,LEN(BN448)-6))&amp;")","*")</f>
        <v>*</v>
      </c>
      <c r="BO747" s="58" t="str">
        <f>IF(OR(BO338&lt;&gt;"*",BO395&lt;&gt;"*",BO448&lt;&gt;"*"),"Yes (" &amp; JoinAll(", ", MIDForgiving(BO338,6,LEN(BO338)-6), MIDForgiving(BO395,6,LEN(BO395)-6), MIDForgiving(BO448,6,LEN(BO448)-6))&amp;")","*")</f>
        <v>*</v>
      </c>
      <c r="BP747" s="58" t="str">
        <f>IF(OR(BP338&lt;&gt;"*",BP395&lt;&gt;"*",BP448&lt;&gt;"*"),"Yes (" &amp; JoinAll(", ", MIDForgiving(BP338,6,LEN(BP338)-6), MIDForgiving(BP395,6,LEN(BP395)-6), MIDForgiving(BP448,6,LEN(BP448)-6))&amp;")","*")</f>
        <v>*</v>
      </c>
      <c r="BQ747" s="58" t="str">
        <f>IF(OR(BQ338&lt;&gt;"*",BQ395&lt;&gt;"*",BQ448&lt;&gt;"*"),"Yes (" &amp; JoinAll(", ", MIDForgiving(BQ338,6,LEN(BQ338)-6), MIDForgiving(BQ395,6,LEN(BQ395)-6), MIDForgiving(BQ448,6,LEN(BQ448)-6))&amp;")","*")</f>
        <v>*</v>
      </c>
      <c r="BR747" s="58" t="str">
        <f>IF(OR(BR338&lt;&gt;"*",BR395&lt;&gt;"*",BR448&lt;&gt;"*"),"Yes (" &amp; JoinAll(", ", MIDForgiving(BR338,6,LEN(BR338)-6), MIDForgiving(BR395,6,LEN(BR395)-6), MIDForgiving(BR448,6,LEN(BR448)-6))&amp;")","*")</f>
        <v>*</v>
      </c>
      <c r="BS747" s="58" t="str">
        <f>IF(OR(BS338&lt;&gt;"*",BS395&lt;&gt;"*",BS448&lt;&gt;"*"),"Yes (" &amp; JoinAll(", ", MIDForgiving(BS338,6,LEN(BS338)-6), MIDForgiving(BS395,6,LEN(BS395)-6), MIDForgiving(BS448,6,LEN(BS448)-6))&amp;")","*")</f>
        <v>*</v>
      </c>
      <c r="BT747" s="58" t="str">
        <f>IF(OR(BT338&lt;&gt;"*",BT395&lt;&gt;"*",BT448&lt;&gt;"*"),"Yes (" &amp; JoinAll(", ", MIDForgiving(BT338,6,LEN(BT338)-6), MIDForgiving(BT395,6,LEN(BT395)-6), MIDForgiving(BT448,6,LEN(BT448)-6))&amp;")","*")</f>
        <v>*</v>
      </c>
      <c r="BU747" s="58" t="str">
        <f>IF(OR(BU338&lt;&gt;"*",BU395&lt;&gt;"*",BU448&lt;&gt;"*"),"Yes (" &amp; JoinAll(", ", MIDForgiving(BU338,6,LEN(BU338)-6), MIDForgiving(BU395,6,LEN(BU395)-6), MIDForgiving(BU448,6,LEN(BU448)-6))&amp;")","*")</f>
        <v>*</v>
      </c>
      <c r="BV747" s="58" t="str">
        <f>IF(OR(BV338&lt;&gt;"*",BV395&lt;&gt;"*",BV448&lt;&gt;"*"),"Yes (" &amp; JoinAll(", ", MIDForgiving(BV338,6,LEN(BV338)-6), MIDForgiving(BV395,6,LEN(BV395)-6), MIDForgiving(BV448,6,LEN(BV448)-6))&amp;")","*")</f>
        <v>*</v>
      </c>
      <c r="BW747" s="58" t="str">
        <f>IF(OR(BW338&lt;&gt;"*",BW395&lt;&gt;"*",BW448&lt;&gt;"*"),"Yes (" &amp; JoinAll(", ", MIDForgiving(BW338,6,LEN(BW338)-6), MIDForgiving(BW395,6,LEN(BW395)-6), MIDForgiving(BW448,6,LEN(BW448)-6))&amp;")","*")</f>
        <v>*</v>
      </c>
      <c r="BX747" s="58" t="str">
        <f>IF(OR(BX338&lt;&gt;"*",BX395&lt;&gt;"*",BX448&lt;&gt;"*"),"Yes (" &amp; JoinAll(", ", MIDForgiving(BX338,6,LEN(BX338)-6), MIDForgiving(BX395,6,LEN(BX395)-6), MIDForgiving(BX448,6,LEN(BX448)-6))&amp;")","*")</f>
        <v>*</v>
      </c>
      <c r="BY747" s="58" t="str">
        <f>IF(OR(BY338&lt;&gt;"*",BY395&lt;&gt;"*",BY448&lt;&gt;"*"),"Yes (" &amp; JoinAll(", ", MIDForgiving(BY338,6,LEN(BY338)-6), MIDForgiving(BY395,6,LEN(BY395)-6), MIDForgiving(BY448,6,LEN(BY448)-6))&amp;")","*")</f>
        <v>*</v>
      </c>
      <c r="BZ747" s="58" t="str">
        <f>IF(OR(BZ338&lt;&gt;"*",BZ395&lt;&gt;"*",BZ448&lt;&gt;"*"),"Yes (" &amp; JoinAll(", ", MIDForgiving(BZ338,6,LEN(BZ338)-6), MIDForgiving(BZ395,6,LEN(BZ395)-6), MIDForgiving(BZ448,6,LEN(BZ448)-6))&amp;")","*")</f>
        <v>*</v>
      </c>
      <c r="CA747" s="58" t="str">
        <f>IF(OR(CA338&lt;&gt;"*",CA395&lt;&gt;"*",CA448&lt;&gt;"*"),"Yes (" &amp; JoinAll(", ", MIDForgiving(CA338,6,LEN(CA338)-6), MIDForgiving(CA395,6,LEN(CA395)-6), MIDForgiving(CA448,6,LEN(CA448)-6))&amp;")","*")</f>
        <v>*</v>
      </c>
      <c r="CB747" s="58" t="str">
        <f>IF(OR(CB338&lt;&gt;"*",CB395&lt;&gt;"*",CB448&lt;&gt;"*"),"Yes (" &amp; JoinAll(", ", MIDForgiving(CB338,6,LEN(CB338)-6), MIDForgiving(CB395,6,LEN(CB395)-6), MIDForgiving(CB448,6,LEN(CB448)-6))&amp;")","*")</f>
        <v>*</v>
      </c>
      <c r="CC747" s="58" t="str">
        <f>IF(OR(CC338&lt;&gt;"*",CC395&lt;&gt;"*",CC448&lt;&gt;"*"),"Yes (" &amp; JoinAll(", ", MIDForgiving(CC338,6,LEN(CC338)-6), MIDForgiving(CC395,6,LEN(CC395)-6), MIDForgiving(CC448,6,LEN(CC448)-6))&amp;")","*")</f>
        <v>*</v>
      </c>
      <c r="CD747" s="58" t="str">
        <f>IF(OR(CD338&lt;&gt;"*",CD395&lt;&gt;"*",CD448&lt;&gt;"*"),"Yes (" &amp; JoinAll(", ", MIDForgiving(CD338,6,LEN(CD338)-6), MIDForgiving(CD395,6,LEN(CD395)-6), MIDForgiving(CD448,6,LEN(CD448)-6))&amp;")","*")</f>
        <v>*</v>
      </c>
      <c r="CE747" s="58" t="str">
        <f>IF(OR(CE338&lt;&gt;"*",CE395&lt;&gt;"*",CE448&lt;&gt;"*"),"Yes (" &amp; JoinAll(", ", MIDForgiving(CE338,6,LEN(CE338)-6), MIDForgiving(CE395,6,LEN(CE395)-6), MIDForgiving(CE448,6,LEN(CE448)-6))&amp;")","*")</f>
        <v>*</v>
      </c>
      <c r="CF747" s="58" t="str">
        <f>IF(OR(CF338&lt;&gt;"*",CF395&lt;&gt;"*",CF448&lt;&gt;"*"),"Yes (" &amp; JoinAll(", ", MIDForgiving(CF338,6,LEN(CF338)-6), MIDForgiving(CF395,6,LEN(CF395)-6), MIDForgiving(CF448,6,LEN(CF448)-6))&amp;")","*")</f>
        <v>*</v>
      </c>
      <c r="CG747" s="58" t="str">
        <f>IF(OR(CG338&lt;&gt;"*",CG395&lt;&gt;"*",CG448&lt;&gt;"*"),"Yes (" &amp; JoinAll(", ", MIDForgiving(CG338,6,LEN(CG338)-6), MIDForgiving(CG395,6,LEN(CG395)-6), MIDForgiving(CG448,6,LEN(CG448)-6))&amp;")","*")</f>
        <v>*</v>
      </c>
      <c r="CH747" s="58" t="str">
        <f>IF(OR(CH338&lt;&gt;"*",CH395&lt;&gt;"*",CH448&lt;&gt;"*"),"Yes (" &amp; JoinAll(", ", MIDForgiving(CH338,6,LEN(CH338)-6), MIDForgiving(CH395,6,LEN(CH395)-6), MIDForgiving(CH448,6,LEN(CH448)-6))&amp;")","*")</f>
        <v>*</v>
      </c>
      <c r="CI747" s="58" t="str">
        <f>IF(OR(CI338&lt;&gt;"*",CI395&lt;&gt;"*",CI448&lt;&gt;"*"),"Yes (" &amp; JoinAll(", ", MIDForgiving(CI338,6,LEN(CI338)-6), MIDForgiving(CI395,6,LEN(CI395)-6), MIDForgiving(CI448,6,LEN(CI448)-6))&amp;")","*")</f>
        <v>*</v>
      </c>
      <c r="CJ747" s="58" t="str">
        <f>IF(OR(CJ338&lt;&gt;"*",CJ395&lt;&gt;"*",CJ448&lt;&gt;"*"),"Yes (" &amp; JoinAll(", ", MIDForgiving(CJ338,6,LEN(CJ338)-6), MIDForgiving(CJ395,6,LEN(CJ395)-6), MIDForgiving(CJ448,6,LEN(CJ448)-6))&amp;")","*")</f>
        <v>*</v>
      </c>
      <c r="CK747" s="58" t="str">
        <f>IF(OR(CK338&lt;&gt;"*",CK395&lt;&gt;"*",CK448&lt;&gt;"*"),"Yes (" &amp; JoinAll(", ", MIDForgiving(CK338,6,LEN(CK338)-6), MIDForgiving(CK395,6,LEN(CK395)-6), MIDForgiving(CK448,6,LEN(CK448)-6))&amp;")","*")</f>
        <v>*</v>
      </c>
      <c r="CL747" s="58" t="str">
        <f>IF(OR(CL338&lt;&gt;"*",CL395&lt;&gt;"*",CL448&lt;&gt;"*"),"Yes (" &amp; JoinAll(", ", MIDForgiving(CL338,6,LEN(CL338)-6), MIDForgiving(CL395,6,LEN(CL395)-6), MIDForgiving(CL448,6,LEN(CL448)-6))&amp;")","*")</f>
        <v>*</v>
      </c>
      <c r="CM747" s="58" t="str">
        <f>IF(OR(CM338&lt;&gt;"*",CM395&lt;&gt;"*",CM448&lt;&gt;"*"),"Yes (" &amp; JoinAll(", ", MIDForgiving(CM338,6,LEN(CM338)-6), MIDForgiving(CM395,6,LEN(CM395)-6), MIDForgiving(CM448,6,LEN(CM448)-6))&amp;")","*")</f>
        <v>*</v>
      </c>
      <c r="CN747" s="58" t="str">
        <f>IF(OR(CN338&lt;&gt;"*",CN395&lt;&gt;"*",CN448&lt;&gt;"*"),"Yes (" &amp; JoinAll(", ", MIDForgiving(CN338,6,LEN(CN338)-6), MIDForgiving(CN395,6,LEN(CN395)-6), MIDForgiving(CN448,6,LEN(CN448)-6))&amp;")","*")</f>
        <v>*</v>
      </c>
      <c r="CO747" s="58" t="str">
        <f>IF(OR(CO338&lt;&gt;"*",CO395&lt;&gt;"*",CO448&lt;&gt;"*"),"Yes (" &amp; JoinAll(", ", MIDForgiving(CO338,6,LEN(CO338)-6), MIDForgiving(CO395,6,LEN(CO395)-6), MIDForgiving(CO448,6,LEN(CO448)-6))&amp;")","*")</f>
        <v>*</v>
      </c>
      <c r="CP747" s="58" t="str">
        <f>IF(OR(CP338&lt;&gt;"*",CP395&lt;&gt;"*",CP448&lt;&gt;"*"),"Yes (" &amp; JoinAll(", ", MIDForgiving(CP338,6,LEN(CP338)-6), MIDForgiving(CP395,6,LEN(CP395)-6), MIDForgiving(CP448,6,LEN(CP448)-6))&amp;")","*")</f>
        <v>*</v>
      </c>
      <c r="CQ747" s="58" t="str">
        <f>IF(OR(CQ338&lt;&gt;"*",CQ395&lt;&gt;"*",CQ448&lt;&gt;"*"),"Yes (" &amp; JoinAll(", ", MIDForgiving(CQ338,6,LEN(CQ338)-6), MIDForgiving(CQ395,6,LEN(CQ395)-6), MIDForgiving(CQ448,6,LEN(CQ448)-6))&amp;")","*")</f>
        <v>*</v>
      </c>
      <c r="CR747" s="58" t="str">
        <f>IF(OR(CR338&lt;&gt;"*",CR395&lt;&gt;"*",CR448&lt;&gt;"*"),"Yes (" &amp; JoinAll(", ", MIDForgiving(CR338,6,LEN(CR338)-6), MIDForgiving(CR395,6,LEN(CR395)-6), MIDForgiving(CR448,6,LEN(CR448)-6))&amp;")","*")</f>
        <v>*</v>
      </c>
      <c r="CS747" s="58" t="str">
        <f>IF(OR(CS338&lt;&gt;"*",CS395&lt;&gt;"*",CS448&lt;&gt;"*"),"Yes (" &amp; JoinAll(", ", MIDForgiving(CS338,6,LEN(CS338)-6), MIDForgiving(CS395,6,LEN(CS395)-6), MIDForgiving(CS448,6,LEN(CS448)-6))&amp;")","*")</f>
        <v>*</v>
      </c>
      <c r="CT747" s="58" t="str">
        <f>IF(OR(CT338&lt;&gt;"*",CT395&lt;&gt;"*",CT448&lt;&gt;"*"),"Yes (" &amp; JoinAll(", ", MIDForgiving(CT338,6,LEN(CT338)-6), MIDForgiving(CT395,6,LEN(CT395)-6), MIDForgiving(CT448,6,LEN(CT448)-6))&amp;")","*")</f>
        <v>*</v>
      </c>
      <c r="CU747" s="58" t="str">
        <f>IF(OR(CU338&lt;&gt;"*",CU395&lt;&gt;"*",CU448&lt;&gt;"*"),"Yes (" &amp; JoinAll(", ", MIDForgiving(CU338,6,LEN(CU338)-6), MIDForgiving(CU395,6,LEN(CU395)-6), MIDForgiving(CU448,6,LEN(CU448)-6))&amp;")","*")</f>
        <v>*</v>
      </c>
      <c r="CV747" s="58" t="str">
        <f>IF(OR(CV338&lt;&gt;"*",CV395&lt;&gt;"*",CV448&lt;&gt;"*"),"Yes (" &amp; JoinAll(", ", MIDForgiving(CV338,6,LEN(CV338)-6), MIDForgiving(CV395,6,LEN(CV395)-6), MIDForgiving(CV448,6,LEN(CV448)-6))&amp;")","*")</f>
        <v>*</v>
      </c>
      <c r="CW747" s="58" t="str">
        <f>IF(OR(CW338&lt;&gt;"*",CW395&lt;&gt;"*",CW448&lt;&gt;"*"),"Yes (" &amp; JoinAll(", ", MIDForgiving(CW338,6,LEN(CW338)-6), MIDForgiving(CW395,6,LEN(CW395)-6), MIDForgiving(CW448,6,LEN(CW448)-6))&amp;")","*")</f>
        <v>*</v>
      </c>
      <c r="CX747" s="58" t="str">
        <f>IF(OR(CX338&lt;&gt;"*",CX395&lt;&gt;"*",CX448&lt;&gt;"*"),"Yes (" &amp; JoinAll(", ", MIDForgiving(CX338,6,LEN(CX338)-6), MIDForgiving(CX395,6,LEN(CX395)-6), MIDForgiving(CX448,6,LEN(CX448)-6))&amp;")","*")</f>
        <v>*</v>
      </c>
      <c r="CY747" s="58" t="str">
        <f>IF(OR(CY338&lt;&gt;"*",CY395&lt;&gt;"*",CY448&lt;&gt;"*"),"Yes (" &amp; JoinAll(", ", MIDForgiving(CY338,6,LEN(CY338)-6), MIDForgiving(CY395,6,LEN(CY395)-6), MIDForgiving(CY448,6,LEN(CY448)-6))&amp;")","*")</f>
        <v>*</v>
      </c>
      <c r="CZ747" s="58" t="str">
        <f>IF(OR(CZ338&lt;&gt;"*",CZ395&lt;&gt;"*",CZ448&lt;&gt;"*"),"Yes (" &amp; JoinAll(", ", MIDForgiving(CZ338,6,LEN(CZ338)-6), MIDForgiving(CZ395,6,LEN(CZ395)-6), MIDForgiving(CZ448,6,LEN(CZ448)-6))&amp;")","*")</f>
        <v>*</v>
      </c>
      <c r="DA747" s="58" t="str">
        <f>IF(OR(DA338&lt;&gt;"*",DA395&lt;&gt;"*",DA448&lt;&gt;"*"),"Yes (" &amp; JoinAll(", ", MIDForgiving(DA338,6,LEN(DA338)-6), MIDForgiving(DA395,6,LEN(DA395)-6), MIDForgiving(DA448,6,LEN(DA448)-6))&amp;")","*")</f>
        <v>*</v>
      </c>
      <c r="DB747" s="58" t="str">
        <f>IF(OR(DB338&lt;&gt;"*",DB395&lt;&gt;"*",DB448&lt;&gt;"*"),"Yes (" &amp; JoinAll(", ", MIDForgiving(DB338,6,LEN(DB338)-6), MIDForgiving(DB395,6,LEN(DB395)-6), MIDForgiving(DB448,6,LEN(DB448)-6))&amp;")","*")</f>
        <v>*</v>
      </c>
      <c r="DC747" s="58" t="str">
        <f>IF(OR(DC338&lt;&gt;"*",DC395&lt;&gt;"*",DC448&lt;&gt;"*"),"Yes (" &amp; JoinAll(", ", MIDForgiving(DC338,6,LEN(DC338)-6), MIDForgiving(DC395,6,LEN(DC395)-6), MIDForgiving(DC448,6,LEN(DC448)-6))&amp;")","*")</f>
        <v>*</v>
      </c>
      <c r="DD747" s="58" t="str">
        <f>IF(OR(DD338&lt;&gt;"*",DD395&lt;&gt;"*",DD448&lt;&gt;"*"),"Yes (" &amp; JoinAll(", ", MIDForgiving(DD338,6,LEN(DD338)-6), MIDForgiving(DD395,6,LEN(DD395)-6), MIDForgiving(DD448,6,LEN(DD448)-6))&amp;")","*")</f>
        <v>*</v>
      </c>
      <c r="DE747" s="58" t="str">
        <f>IF(OR(DE338&lt;&gt;"*",DE395&lt;&gt;"*",DE448&lt;&gt;"*"),"Yes (" &amp; JoinAll(", ", MIDForgiving(DE338,6,LEN(DE338)-6), MIDForgiving(DE395,6,LEN(DE395)-6), MIDForgiving(DE448,6,LEN(DE448)-6))&amp;")","*")</f>
        <v>*</v>
      </c>
      <c r="DF747" s="58" t="str">
        <f>IF(OR(DF338&lt;&gt;"*",DF395&lt;&gt;"*",DF448&lt;&gt;"*"),"Yes (" &amp; JoinAll(", ", MIDForgiving(DF338,6,LEN(DF338)-6), MIDForgiving(DF395,6,LEN(DF395)-6), MIDForgiving(DF448,6,LEN(DF448)-6))&amp;")","*")</f>
        <v>*</v>
      </c>
      <c r="DG747" s="58" t="str">
        <f>IF(OR(DG338&lt;&gt;"*",DG395&lt;&gt;"*",DG448&lt;&gt;"*"),"Yes (" &amp; JoinAll(", ", MIDForgiving(DG338,6,LEN(DG338)-6), MIDForgiving(DG395,6,LEN(DG395)-6), MIDForgiving(DG448,6,LEN(DG448)-6))&amp;")","*")</f>
        <v>*</v>
      </c>
      <c r="DH747" s="58" t="str">
        <f>IF(OR(DH338&lt;&gt;"*",DH395&lt;&gt;"*",DH448&lt;&gt;"*"),"Yes (" &amp; JoinAll(", ", MIDForgiving(DH338,6,LEN(DH338)-6), MIDForgiving(DH395,6,LEN(DH395)-6), MIDForgiving(DH448,6,LEN(DH448)-6))&amp;")","*")</f>
        <v>*</v>
      </c>
      <c r="DI747" s="58" t="str">
        <f>IF(OR(DI338&lt;&gt;"*",DI395&lt;&gt;"*",DI448&lt;&gt;"*"),"Yes (" &amp; JoinAll(", ", MIDForgiving(DI338,6,LEN(DI338)-6), MIDForgiving(DI395,6,LEN(DI395)-6), MIDForgiving(DI448,6,LEN(DI448)-6))&amp;")","*")</f>
        <v>*</v>
      </c>
      <c r="DJ747" s="58" t="str">
        <f>IF(OR(DJ338&lt;&gt;"*",DJ395&lt;&gt;"*",DJ448&lt;&gt;"*"),"Yes (" &amp; JoinAll(", ", MIDForgiving(DJ338,6,LEN(DJ338)-6), MIDForgiving(DJ395,6,LEN(DJ395)-6), MIDForgiving(DJ448,6,LEN(DJ448)-6))&amp;")","*")</f>
        <v>*</v>
      </c>
      <c r="DK747" s="58" t="str">
        <f>IF(OR(DK338&lt;&gt;"*",DK395&lt;&gt;"*",DK448&lt;&gt;"*"),"Yes (" &amp; JoinAll(", ", MIDForgiving(DK338,6,LEN(DK338)-6), MIDForgiving(DK395,6,LEN(DK395)-6), MIDForgiving(DK448,6,LEN(DK448)-6))&amp;")","*")</f>
        <v>*</v>
      </c>
      <c r="DL747" s="58" t="str">
        <f>IF(OR(DL338&lt;&gt;"*",DL395&lt;&gt;"*",DL448&lt;&gt;"*"),"Yes (" &amp; JoinAll(", ", MIDForgiving(DL338,6,LEN(DL338)-6), MIDForgiving(DL395,6,LEN(DL395)-6), MIDForgiving(DL448,6,LEN(DL448)-6))&amp;")","*")</f>
        <v>*</v>
      </c>
      <c r="DM747" s="58" t="str">
        <f>IF(OR(DM338&lt;&gt;"*",DM395&lt;&gt;"*",DM448&lt;&gt;"*"),"Yes (" &amp; JoinAll(", ", MIDForgiving(DM338,6,LEN(DM338)-6), MIDForgiving(DM395,6,LEN(DM395)-6), MIDForgiving(DM448,6,LEN(DM448)-6))&amp;")","*")</f>
        <v>*</v>
      </c>
      <c r="DN747" s="58" t="str">
        <f>IF(OR(DN338&lt;&gt;"*",DN395&lt;&gt;"*",DN448&lt;&gt;"*"),"Yes (" &amp; JoinAll(", ", MIDForgiving(DN338,6,LEN(DN338)-6), MIDForgiving(DN395,6,LEN(DN395)-6), MIDForgiving(DN448,6,LEN(DN448)-6))&amp;")","*")</f>
        <v>*</v>
      </c>
      <c r="DO747" s="58" t="str">
        <f>IF(OR(DO338&lt;&gt;"*",DO395&lt;&gt;"*",DO448&lt;&gt;"*"),"Yes (" &amp; JoinAll(", ", MIDForgiving(DO338,6,LEN(DO338)-6), MIDForgiving(DO395,6,LEN(DO395)-6), MIDForgiving(DO448,6,LEN(DO448)-6))&amp;")","*")</f>
        <v>*</v>
      </c>
      <c r="DP747" s="58" t="str">
        <f>IF(OR(DP338&lt;&gt;"*",DP395&lt;&gt;"*",DP448&lt;&gt;"*"),"Yes (" &amp; JoinAll(", ", MIDForgiving(DP338,6,LEN(DP338)-6), MIDForgiving(DP395,6,LEN(DP395)-6), MIDForgiving(DP448,6,LEN(DP448)-6))&amp;")","*")</f>
        <v>*</v>
      </c>
      <c r="DQ747" s="58" t="str">
        <f>IF(OR(DQ338&lt;&gt;"*",DQ395&lt;&gt;"*",DQ448&lt;&gt;"*"),"Yes (" &amp; JoinAll(", ", MIDForgiving(DQ338,6,LEN(DQ338)-6), MIDForgiving(DQ395,6,LEN(DQ395)-6), MIDForgiving(DQ448,6,LEN(DQ448)-6))&amp;")","*")</f>
        <v>*</v>
      </c>
      <c r="DR747" s="58" t="str">
        <f>IF(OR(DR338&lt;&gt;"*",DR395&lt;&gt;"*",DR448&lt;&gt;"*"),"Yes (" &amp; JoinAll(", ", MIDForgiving(DR338,6,LEN(DR338)-6), MIDForgiving(DR395,6,LEN(DR395)-6), MIDForgiving(DR448,6,LEN(DR448)-6))&amp;")","*")</f>
        <v>*</v>
      </c>
      <c r="DS747" s="58" t="str">
        <f>IF(OR(DS338&lt;&gt;"*",DS395&lt;&gt;"*",DS448&lt;&gt;"*"),"Yes (" &amp; JoinAll(", ", MIDForgiving(DS338,6,LEN(DS338)-6), MIDForgiving(DS395,6,LEN(DS395)-6), MIDForgiving(DS448,6,LEN(DS448)-6))&amp;")","*")</f>
        <v>*</v>
      </c>
      <c r="DT747" s="58" t="str">
        <f>IF(OR(DT338&lt;&gt;"*",DT395&lt;&gt;"*",DT448&lt;&gt;"*"),"Yes (" &amp; JoinAll(", ", MIDForgiving(DT338,6,LEN(DT338)-6), MIDForgiving(DT395,6,LEN(DT395)-6), MIDForgiving(DT448,6,LEN(DT448)-6))&amp;")","*")</f>
        <v>*</v>
      </c>
      <c r="DU747" s="58" t="str">
        <f>IF(OR(DU338&lt;&gt;"*",DU395&lt;&gt;"*",DU448&lt;&gt;"*"),"Yes (" &amp; JoinAll(", ", MIDForgiving(DU338,6,LEN(DU338)-6), MIDForgiving(DU395,6,LEN(DU395)-6), MIDForgiving(DU448,6,LEN(DU448)-6))&amp;")","*")</f>
        <v>*</v>
      </c>
      <c r="DV747" s="58" t="str">
        <f>IF(OR(DV338&lt;&gt;"*",DV395&lt;&gt;"*",DV448&lt;&gt;"*"),"Yes (" &amp; JoinAll(", ", MIDForgiving(DV338,6,LEN(DV338)-6), MIDForgiving(DV395,6,LEN(DV395)-6), MIDForgiving(DV448,6,LEN(DV448)-6))&amp;")","*")</f>
        <v>*</v>
      </c>
      <c r="DW747" s="58" t="str">
        <f>IF(OR(DW338&lt;&gt;"*",DW395&lt;&gt;"*",DW448&lt;&gt;"*"),"Yes (" &amp; JoinAll(", ", MIDForgiving(DW338,6,LEN(DW338)-6), MIDForgiving(DW395,6,LEN(DW395)-6), MIDForgiving(DW448,6,LEN(DW448)-6))&amp;")","*")</f>
        <v>*</v>
      </c>
      <c r="DX747" s="58" t="str">
        <f>IF(OR(DX338&lt;&gt;"*",DX395&lt;&gt;"*",DX448&lt;&gt;"*"),"Yes (" &amp; JoinAll(", ", MIDForgiving(DX338,6,LEN(DX338)-6), MIDForgiving(DX395,6,LEN(DX395)-6), MIDForgiving(DX448,6,LEN(DX448)-6))&amp;")","*")</f>
        <v>*</v>
      </c>
      <c r="DY747" s="58" t="str">
        <f>IF(OR(DY338&lt;&gt;"*",DY395&lt;&gt;"*",DY448&lt;&gt;"*"),"Yes (" &amp; JoinAll(", ", MIDForgiving(DY338,6,LEN(DY338)-6), MIDForgiving(DY395,6,LEN(DY395)-6), MIDForgiving(DY448,6,LEN(DY448)-6))&amp;")","*")</f>
        <v>*</v>
      </c>
      <c r="DZ747" s="58" t="str">
        <f>IF(OR(DZ338&lt;&gt;"*",DZ395&lt;&gt;"*",DZ448&lt;&gt;"*"),"Yes (" &amp; JoinAll(", ", MIDForgiving(DZ338,6,LEN(DZ338)-6), MIDForgiving(DZ395,6,LEN(DZ395)-6), MIDForgiving(DZ448,6,LEN(DZ448)-6))&amp;")","*")</f>
        <v>*</v>
      </c>
      <c r="EA747" s="58" t="str">
        <f>IF(OR(EA338&lt;&gt;"*",EA395&lt;&gt;"*",EA448&lt;&gt;"*"),"Yes (" &amp; JoinAll(", ", MIDForgiving(EA338,6,LEN(EA338)-6), MIDForgiving(EA395,6,LEN(EA395)-6), MIDForgiving(EA448,6,LEN(EA448)-6))&amp;")","*")</f>
        <v>*</v>
      </c>
      <c r="EB747" s="58" t="str">
        <f>IF(OR(EB338&lt;&gt;"*",EB395&lt;&gt;"*",EB448&lt;&gt;"*"),"Yes (" &amp; JoinAll(", ", MIDForgiving(EB338,6,LEN(EB338)-6), MIDForgiving(EB395,6,LEN(EB395)-6), MIDForgiving(EB448,6,LEN(EB448)-6))&amp;")","*")</f>
        <v>*</v>
      </c>
      <c r="EC747" s="58" t="str">
        <f>IF(OR(EC338&lt;&gt;"*",EC395&lt;&gt;"*",EC448&lt;&gt;"*"),"Yes (" &amp; JoinAll(", ", MIDForgiving(EC338,6,LEN(EC338)-6), MIDForgiving(EC395,6,LEN(EC395)-6), MIDForgiving(EC448,6,LEN(EC448)-6))&amp;")","*")</f>
        <v>*</v>
      </c>
      <c r="ED747" s="58" t="str">
        <f>IF(OR(ED338&lt;&gt;"*",ED395&lt;&gt;"*",ED448&lt;&gt;"*"),"Yes (" &amp; JoinAll(", ", MIDForgiving(ED338,6,LEN(ED338)-6), MIDForgiving(ED395,6,LEN(ED395)-6), MIDForgiving(ED448,6,LEN(ED448)-6))&amp;")","*")</f>
        <v>*</v>
      </c>
      <c r="EE747" s="58" t="str">
        <f>IF(OR(EE338&lt;&gt;"*",EE395&lt;&gt;"*",EE448&lt;&gt;"*"),"Yes (" &amp; JoinAll(", ", MIDForgiving(EE338,6,LEN(EE338)-6), MIDForgiving(EE395,6,LEN(EE395)-6), MIDForgiving(EE448,6,LEN(EE448)-6))&amp;")","*")</f>
        <v>*</v>
      </c>
      <c r="EF747" s="58" t="str">
        <f>IF(OR(EF338&lt;&gt;"*",EF395&lt;&gt;"*",EF448&lt;&gt;"*"),"Yes (" &amp; JoinAll(", ", MIDForgiving(EF338,6,LEN(EF338)-6), MIDForgiving(EF395,6,LEN(EF395)-6), MIDForgiving(EF448,6,LEN(EF448)-6))&amp;")","*")</f>
        <v>*</v>
      </c>
      <c r="EG747" s="58" t="str">
        <f>IF(OR(EG338&lt;&gt;"*",EG395&lt;&gt;"*",EG448&lt;&gt;"*"),"Yes (" &amp; JoinAll(", ", MIDForgiving(EG338,6,LEN(EG338)-6), MIDForgiving(EG395,6,LEN(EG395)-6), MIDForgiving(EG448,6,LEN(EG448)-6))&amp;")","*")</f>
        <v>*</v>
      </c>
      <c r="EH747" s="58" t="str">
        <f>IF(OR(EH338&lt;&gt;"*",EH395&lt;&gt;"*",EH448&lt;&gt;"*"),"Yes (" &amp; JoinAll(", ", MIDForgiving(EH338,6,LEN(EH338)-6), MIDForgiving(EH395,6,LEN(EH395)-6), MIDForgiving(EH448,6,LEN(EH448)-6))&amp;")","*")</f>
        <v>*</v>
      </c>
      <c r="EI747" s="58" t="str">
        <f>IF(OR(EI338&lt;&gt;"*",EI395&lt;&gt;"*",EI448&lt;&gt;"*"),"Yes (" &amp; JoinAll(", ", MIDForgiving(EI338,6,LEN(EI338)-6), MIDForgiving(EI395,6,LEN(EI395)-6), MIDForgiving(EI448,6,LEN(EI448)-6))&amp;")","*")</f>
        <v>*</v>
      </c>
      <c r="EJ747" s="58" t="str">
        <f>IF(OR(EJ338&lt;&gt;"*",EJ395&lt;&gt;"*",EJ448&lt;&gt;"*"),"Yes (" &amp; JoinAll(", ", MIDForgiving(EJ338,6,LEN(EJ338)-6), MIDForgiving(EJ395,6,LEN(EJ395)-6), MIDForgiving(EJ448,6,LEN(EJ448)-6))&amp;")","*")</f>
        <v>*</v>
      </c>
      <c r="EK747" s="58" t="str">
        <f>IF(OR(EK338&lt;&gt;"*",EK395&lt;&gt;"*",EK448&lt;&gt;"*"),"Yes (" &amp; JoinAll(", ", MIDForgiving(EK338,6,LEN(EK338)-6), MIDForgiving(EK395,6,LEN(EK395)-6), MIDForgiving(EK448,6,LEN(EK448)-6))&amp;")","*")</f>
        <v>*</v>
      </c>
      <c r="EL747" s="109"/>
      <c r="EM747" s="109"/>
    </row>
    <row r="748" spans="1:143" s="58" customFormat="1" ht="12.75" customHeight="1" x14ac:dyDescent="0.25">
      <c r="A748" s="5"/>
      <c r="B748" s="96"/>
      <c r="C748" s="96"/>
      <c r="D748" s="96"/>
      <c r="E748" s="96"/>
      <c r="F748" s="96" t="s">
        <v>3538</v>
      </c>
      <c r="G748" s="4" t="s">
        <v>391</v>
      </c>
      <c r="H748" s="18" t="s">
        <v>5</v>
      </c>
      <c r="I748" s="18"/>
      <c r="J748" s="58" t="str">
        <f>IF(OR(J339&lt;&gt;"*",J396&lt;&gt;"*",J449&lt;&gt;"*"),"Yes (" &amp; JoinAll(", ", MIDForgiving(J339,6,LEN(J339)-6), MIDForgiving(J396,6,LEN(J396)-6), MIDForgiving(J449,6,LEN(J449)-6))&amp;")","*")</f>
        <v>*</v>
      </c>
      <c r="K748" s="58" t="str">
        <f>IF(OR(K339&lt;&gt;"*",K396&lt;&gt;"*",K449&lt;&gt;"*"),"Yes (" &amp; JoinAll(", ", MIDForgiving(K339,6,LEN(K339)-6), MIDForgiving(K396,6,LEN(K396)-6), MIDForgiving(K449,6,LEN(K449)-6))&amp;")","*")</f>
        <v>*</v>
      </c>
      <c r="L748" s="58" t="str">
        <f>IF(OR(L339&lt;&gt;"*",L396&lt;&gt;"*",L449&lt;&gt;"*"),"Yes (" &amp; JoinAll(", ", MIDForgiving(L339,6,LEN(L339)-6), MIDForgiving(L396,6,LEN(L396)-6), MIDForgiving(L449,6,LEN(L449)-6))&amp;")","*")</f>
        <v>*</v>
      </c>
      <c r="M748" s="58" t="str">
        <f>IF(OR(M339&lt;&gt;"*",M396&lt;&gt;"*",M449&lt;&gt;"*"),"Yes (" &amp; JoinAll(", ", MIDForgiving(M339,6,LEN(M339)-6), MIDForgiving(M396,6,LEN(M396)-6), MIDForgiving(M449,6,LEN(M449)-6))&amp;")","*")</f>
        <v>*</v>
      </c>
      <c r="N748" s="58" t="str">
        <f>IF(OR(N339&lt;&gt;"*",N396&lt;&gt;"*",N449&lt;&gt;"*"),"Yes (" &amp; JoinAll(", ", MIDForgiving(N339,6,LEN(N339)-6), MIDForgiving(N396,6,LEN(N396)-6), MIDForgiving(N449,6,LEN(N449)-6))&amp;")","*")</f>
        <v>*</v>
      </c>
      <c r="O748" s="58" t="str">
        <f>IF(OR(O339&lt;&gt;"*",O396&lt;&gt;"*",O449&lt;&gt;"*"),"Yes (" &amp; JoinAll(", ", MIDForgiving(O339,6,LEN(O339)-6), MIDForgiving(O396,6,LEN(O396)-6), MIDForgiving(O449,6,LEN(O449)-6))&amp;")","*")</f>
        <v>*</v>
      </c>
      <c r="P748" s="58" t="str">
        <f>IF(OR(P339&lt;&gt;"*",P396&lt;&gt;"*",P449&lt;&gt;"*"),"Yes (" &amp; JoinAll(", ", MIDForgiving(P339,6,LEN(P339)-6), MIDForgiving(P396,6,LEN(P396)-6), MIDForgiving(P449,6,LEN(P449)-6))&amp;")","*")</f>
        <v>*</v>
      </c>
      <c r="Q748" s="58" t="str">
        <f>IF(OR(Q339&lt;&gt;"*",Q396&lt;&gt;"*",Q449&lt;&gt;"*"),"Yes (" &amp; JoinAll(", ", MIDForgiving(Q339,6,LEN(Q339)-6), MIDForgiving(Q396,6,LEN(Q396)-6), MIDForgiving(Q449,6,LEN(Q449)-6))&amp;")","*")</f>
        <v>*</v>
      </c>
      <c r="R748" s="58" t="str">
        <f>IF(OR(R339&lt;&gt;"*",R396&lt;&gt;"*",R449&lt;&gt;"*"),"Yes (" &amp; JoinAll(", ", MIDForgiving(R339,6,LEN(R339)-6), MIDForgiving(R396,6,LEN(R396)-6), MIDForgiving(R449,6,LEN(R449)-6))&amp;")","*")</f>
        <v>*</v>
      </c>
      <c r="S748" s="58" t="str">
        <f>IF(OR(S339&lt;&gt;"*",S396&lt;&gt;"*",S449&lt;&gt;"*"),"Yes (" &amp; JoinAll(", ", MIDForgiving(S339,6,LEN(S339)-6), MIDForgiving(S396,6,LEN(S396)-6), MIDForgiving(S449,6,LEN(S449)-6))&amp;")","*")</f>
        <v>*</v>
      </c>
      <c r="T748" s="58" t="str">
        <f>IF(OR(T339&lt;&gt;"*",T396&lt;&gt;"*",T449&lt;&gt;"*"),"Yes (" &amp; JoinAll(", ", MIDForgiving(T339,6,LEN(T339)-6), MIDForgiving(T396,6,LEN(T396)-6), MIDForgiving(T449,6,LEN(T449)-6))&amp;")","*")</f>
        <v>*</v>
      </c>
      <c r="U748" s="58" t="str">
        <f>IF(OR(U339&lt;&gt;"*",U396&lt;&gt;"*",U449&lt;&gt;"*"),"Yes (" &amp; JoinAll(", ", MIDForgiving(U339,6,LEN(U339)-6), MIDForgiving(U396,6,LEN(U396)-6), MIDForgiving(U449,6,LEN(U449)-6))&amp;")","*")</f>
        <v>*</v>
      </c>
      <c r="V748" s="58" t="str">
        <f>IF(OR(V339&lt;&gt;"*",V396&lt;&gt;"*",V449&lt;&gt;"*"),"Yes (" &amp; JoinAll(", ", MIDForgiving(V339,6,LEN(V339)-6), MIDForgiving(V396,6,LEN(V396)-6), MIDForgiving(V449,6,LEN(V449)-6))&amp;")","*")</f>
        <v>*</v>
      </c>
      <c r="W748" s="58" t="str">
        <f>IF(OR(W339&lt;&gt;"*",W396&lt;&gt;"*",W449&lt;&gt;"*"),"Yes (" &amp; JoinAll(", ", MIDForgiving(W339,6,LEN(W339)-6), MIDForgiving(W396,6,LEN(W396)-6), MIDForgiving(W449,6,LEN(W449)-6))&amp;")","*")</f>
        <v>*</v>
      </c>
      <c r="X748" s="58" t="str">
        <f>IF(OR(X339&lt;&gt;"*",X396&lt;&gt;"*",X449&lt;&gt;"*"),"Yes (" &amp; JoinAll(", ", MIDForgiving(X339,6,LEN(X339)-6), MIDForgiving(X396,6,LEN(X396)-6), MIDForgiving(X449,6,LEN(X449)-6))&amp;")","*")</f>
        <v>*</v>
      </c>
      <c r="Y748" s="58" t="str">
        <f>IF(OR(Y339&lt;&gt;"*",Y396&lt;&gt;"*",Y449&lt;&gt;"*"),"Yes (" &amp; JoinAll(", ", MIDForgiving(Y339,6,LEN(Y339)-6), MIDForgiving(Y396,6,LEN(Y396)-6), MIDForgiving(Y449,6,LEN(Y449)-6))&amp;")","*")</f>
        <v>*</v>
      </c>
      <c r="Z748" s="58" t="str">
        <f>IF(OR(Z339&lt;&gt;"*",Z396&lt;&gt;"*",Z449&lt;&gt;"*"),"Yes (" &amp; JoinAll(", ", MIDForgiving(Z339,6,LEN(Z339)-6), MIDForgiving(Z396,6,LEN(Z396)-6), MIDForgiving(Z449,6,LEN(Z449)-6))&amp;")","*")</f>
        <v>*</v>
      </c>
      <c r="AA748" s="58" t="str">
        <f>IF(OR(AA339&lt;&gt;"*",AA396&lt;&gt;"*",AA449&lt;&gt;"*"),"Yes (" &amp; JoinAll(", ", MIDForgiving(AA339,6,LEN(AA339)-6), MIDForgiving(AA396,6,LEN(AA396)-6), MIDForgiving(AA449,6,LEN(AA449)-6))&amp;")","*")</f>
        <v>*</v>
      </c>
      <c r="AB748" s="58" t="str">
        <f>IF(OR(AB339&lt;&gt;"*",AB396&lt;&gt;"*",AB449&lt;&gt;"*"),"Yes (" &amp; JoinAll(", ", MIDForgiving(AB339,6,LEN(AB339)-6), MIDForgiving(AB396,6,LEN(AB396)-6), MIDForgiving(AB449,6,LEN(AB449)-6))&amp;")","*")</f>
        <v>*</v>
      </c>
      <c r="AC748" s="58" t="str">
        <f>IF(OR(AC339&lt;&gt;"*",AC396&lt;&gt;"*",AC449&lt;&gt;"*"),"Yes (" &amp; JoinAll(", ", MIDForgiving(AC339,6,LEN(AC339)-6), MIDForgiving(AC396,6,LEN(AC396)-6), MIDForgiving(AC449,6,LEN(AC449)-6))&amp;")","*")</f>
        <v>*</v>
      </c>
      <c r="AD748" s="58" t="str">
        <f>IF(OR(AD339&lt;&gt;"*",AD396&lt;&gt;"*",AD449&lt;&gt;"*"),"Yes (" &amp; JoinAll(", ", MIDForgiving(AD339,6,LEN(AD339)-6), MIDForgiving(AD396,6,LEN(AD396)-6), MIDForgiving(AD449,6,LEN(AD449)-6))&amp;")","*")</f>
        <v>*</v>
      </c>
      <c r="AE748" s="58" t="str">
        <f>IF(OR(AE339&lt;&gt;"*",AE396&lt;&gt;"*",AE449&lt;&gt;"*"),"Yes (" &amp; JoinAll(", ", MIDForgiving(AE339,6,LEN(AE339)-6), MIDForgiving(AE396,6,LEN(AE396)-6), MIDForgiving(AE449,6,LEN(AE449)-6))&amp;")","*")</f>
        <v>*</v>
      </c>
      <c r="AF748" s="58" t="str">
        <f>IF(OR(AF339&lt;&gt;"*",AF396&lt;&gt;"*",AF449&lt;&gt;"*"),"Yes (" &amp; JoinAll(", ", MIDForgiving(AF339,6,LEN(AF339)-6), MIDForgiving(AF396,6,LEN(AF396)-6), MIDForgiving(AF449,6,LEN(AF449)-6))&amp;")","*")</f>
        <v>*</v>
      </c>
      <c r="AG748" s="58" t="str">
        <f>IF(OR(AG339&lt;&gt;"*",AG396&lt;&gt;"*",AG449&lt;&gt;"*"),"Yes (" &amp; JoinAll(", ", MIDForgiving(AG339,6,LEN(AG339)-6), MIDForgiving(AG396,6,LEN(AG396)-6), MIDForgiving(AG449,6,LEN(AG449)-6))&amp;")","*")</f>
        <v>*</v>
      </c>
      <c r="AH748" s="58" t="str">
        <f>IF(OR(AH339&lt;&gt;"*",AH396&lt;&gt;"*",AH449&lt;&gt;"*"),"Yes (" &amp; JoinAll(", ", MIDForgiving(AH339,6,LEN(AH339)-6), MIDForgiving(AH396,6,LEN(AH396)-6), MIDForgiving(AH449,6,LEN(AH449)-6))&amp;")","*")</f>
        <v>*</v>
      </c>
      <c r="AI748" s="58" t="str">
        <f>IF(OR(AI339&lt;&gt;"*",AI396&lt;&gt;"*",AI449&lt;&gt;"*"),"Yes (" &amp; JoinAll(", ", MIDForgiving(AI339,6,LEN(AI339)-6), MIDForgiving(AI396,6,LEN(AI396)-6), MIDForgiving(AI449,6,LEN(AI449)-6))&amp;")","*")</f>
        <v>*</v>
      </c>
      <c r="AJ748" s="58" t="str">
        <f>IF(OR(AJ339&lt;&gt;"*",AJ396&lt;&gt;"*",AJ449&lt;&gt;"*"),"Yes (" &amp; JoinAll(", ", MIDForgiving(AJ339,6,LEN(AJ339)-6), MIDForgiving(AJ396,6,LEN(AJ396)-6), MIDForgiving(AJ449,6,LEN(AJ449)-6))&amp;")","*")</f>
        <v>*</v>
      </c>
      <c r="AK748" s="58" t="str">
        <f>IF(OR(AK339&lt;&gt;"*",AK396&lt;&gt;"*",AK449&lt;&gt;"*"),"Yes (" &amp; JoinAll(", ", MIDForgiving(AK339,6,LEN(AK339)-6), MIDForgiving(AK396,6,LEN(AK396)-6), MIDForgiving(AK449,6,LEN(AK449)-6))&amp;")","*")</f>
        <v>*</v>
      </c>
      <c r="AL748" s="58" t="str">
        <f>IF(OR(AL339&lt;&gt;"*",AL396&lt;&gt;"*",AL449&lt;&gt;"*"),"Yes (" &amp; JoinAll(", ", MIDForgiving(AL339,6,LEN(AL339)-6), MIDForgiving(AL396,6,LEN(AL396)-6), MIDForgiving(AL449,6,LEN(AL449)-6))&amp;")","*")</f>
        <v>*</v>
      </c>
      <c r="AM748" s="58" t="str">
        <f>IF(OR(AM339&lt;&gt;"*",AM396&lt;&gt;"*",AM449&lt;&gt;"*"),"Yes (" &amp; JoinAll(", ", MIDForgiving(AM339,6,LEN(AM339)-6), MIDForgiving(AM396,6,LEN(AM396)-6), MIDForgiving(AM449,6,LEN(AM449)-6))&amp;")","*")</f>
        <v>*</v>
      </c>
      <c r="AN748" s="58" t="str">
        <f>IF(OR(AN339&lt;&gt;"*",AN396&lt;&gt;"*",AN449&lt;&gt;"*"),"Yes (" &amp; JoinAll(", ", MIDForgiving(AN339,6,LEN(AN339)-6), MIDForgiving(AN396,6,LEN(AN396)-6), MIDForgiving(AN449,6,LEN(AN449)-6))&amp;")","*")</f>
        <v>*</v>
      </c>
      <c r="AO748" s="58" t="str">
        <f>IF(OR(AO339&lt;&gt;"*",AO396&lt;&gt;"*",AO449&lt;&gt;"*"),"Yes (" &amp; JoinAll(", ", MIDForgiving(AO339,6,LEN(AO339)-6), MIDForgiving(AO396,6,LEN(AO396)-6), MIDForgiving(AO449,6,LEN(AO449)-6))&amp;")","*")</f>
        <v>*</v>
      </c>
      <c r="AP748" s="58" t="str">
        <f>IF(OR(AP339&lt;&gt;"*",AP396&lt;&gt;"*",AP449&lt;&gt;"*"),"Yes (" &amp; JoinAll(", ", MIDForgiving(AP339,6,LEN(AP339)-6), MIDForgiving(AP396,6,LEN(AP396)-6), MIDForgiving(AP449,6,LEN(AP449)-6))&amp;")","*")</f>
        <v>*</v>
      </c>
      <c r="AQ748" s="58" t="str">
        <f>IF(OR(AQ339&lt;&gt;"*",AQ396&lt;&gt;"*",AQ449&lt;&gt;"*"),"Yes (" &amp; JoinAll(", ", MIDForgiving(AQ339,6,LEN(AQ339)-6), MIDForgiving(AQ396,6,LEN(AQ396)-6), MIDForgiving(AQ449,6,LEN(AQ449)-6))&amp;")","*")</f>
        <v>*</v>
      </c>
      <c r="AR748" s="58" t="str">
        <f>IF(OR(AR339&lt;&gt;"*",AR396&lt;&gt;"*",AR449&lt;&gt;"*"),"Yes (" &amp; JoinAll(", ", MIDForgiving(AR339,6,LEN(AR339)-6), MIDForgiving(AR396,6,LEN(AR396)-6), MIDForgiving(AR449,6,LEN(AR449)-6))&amp;")","*")</f>
        <v>*</v>
      </c>
      <c r="AS748" s="58" t="str">
        <f>IF(OR(AS339&lt;&gt;"*",AS396&lt;&gt;"*",AS449&lt;&gt;"*"),"Yes (" &amp; JoinAll(", ", MIDForgiving(AS339,6,LEN(AS339)-6), MIDForgiving(AS396,6,LEN(AS396)-6), MIDForgiving(AS449,6,LEN(AS449)-6))&amp;")","*")</f>
        <v>*</v>
      </c>
      <c r="AT748" s="58" t="str">
        <f>IF(OR(AT339&lt;&gt;"*",AT396&lt;&gt;"*",AT449&lt;&gt;"*"),"Yes (" &amp; JoinAll(", ", MIDForgiving(AT339,6,LEN(AT339)-6), MIDForgiving(AT396,6,LEN(AT396)-6), MIDForgiving(AT449,6,LEN(AT449)-6))&amp;")","*")</f>
        <v>*</v>
      </c>
      <c r="AU748" s="58" t="str">
        <f>IF(OR(AU339&lt;&gt;"*",AU396&lt;&gt;"*",AU449&lt;&gt;"*"),"Yes (" &amp; JoinAll(", ", MIDForgiving(AU339,6,LEN(AU339)-6), MIDForgiving(AU396,6,LEN(AU396)-6), MIDForgiving(AU449,6,LEN(AU449)-6))&amp;")","*")</f>
        <v>*</v>
      </c>
      <c r="AV748" s="58" t="str">
        <f>IF(OR(AV339&lt;&gt;"*",AV396&lt;&gt;"*",AV449&lt;&gt;"*"),"Yes (" &amp; JoinAll(", ", MIDForgiving(AV339,6,LEN(AV339)-6), MIDForgiving(AV396,6,LEN(AV396)-6), MIDForgiving(AV449,6,LEN(AV449)-6))&amp;")","*")</f>
        <v>*</v>
      </c>
      <c r="AW748" s="58" t="str">
        <f>IF(OR(AW339&lt;&gt;"*",AW396&lt;&gt;"*",AW449&lt;&gt;"*"),"Yes (" &amp; JoinAll(", ", MIDForgiving(AW339,6,LEN(AW339)-6), MIDForgiving(AW396,6,LEN(AW396)-6), MIDForgiving(AW449,6,LEN(AW449)-6))&amp;")","*")</f>
        <v>*</v>
      </c>
      <c r="AX748" s="58" t="str">
        <f>IF(OR(AX339&lt;&gt;"*",AX396&lt;&gt;"*",AX449&lt;&gt;"*"),"Yes (" &amp; JoinAll(", ", MIDForgiving(AX339,6,LEN(AX339)-6), MIDForgiving(AX396,6,LEN(AX396)-6), MIDForgiving(AX449,6,LEN(AX449)-6))&amp;")","*")</f>
        <v>*</v>
      </c>
      <c r="AY748" s="58" t="str">
        <f>IF(OR(AY339&lt;&gt;"*",AY396&lt;&gt;"*",AY449&lt;&gt;"*"),"Yes (" &amp; JoinAll(", ", MIDForgiving(AY339,6,LEN(AY339)-6), MIDForgiving(AY396,6,LEN(AY396)-6), MIDForgiving(AY449,6,LEN(AY449)-6))&amp;")","*")</f>
        <v>*</v>
      </c>
      <c r="AZ748" s="58" t="str">
        <f>IF(OR(AZ339&lt;&gt;"*",AZ396&lt;&gt;"*",AZ449&lt;&gt;"*"),"Yes (" &amp; JoinAll(", ", MIDForgiving(AZ339,6,LEN(AZ339)-6), MIDForgiving(AZ396,6,LEN(AZ396)-6), MIDForgiving(AZ449,6,LEN(AZ449)-6))&amp;")","*")</f>
        <v>*</v>
      </c>
      <c r="BA748" s="58" t="str">
        <f>IF(OR(BA339&lt;&gt;"*",BA396&lt;&gt;"*",BA449&lt;&gt;"*"),"Yes (" &amp; JoinAll(", ", MIDForgiving(BA339,6,LEN(BA339)-6), MIDForgiving(BA396,6,LEN(BA396)-6), MIDForgiving(BA449,6,LEN(BA449)-6))&amp;")","*")</f>
        <v>*</v>
      </c>
      <c r="BB748" s="58" t="str">
        <f>IF(OR(BB339&lt;&gt;"*",BB396&lt;&gt;"*",BB449&lt;&gt;"*"),"Yes (" &amp; JoinAll(", ", MIDForgiving(BB339,6,LEN(BB339)-6), MIDForgiving(BB396,6,LEN(BB396)-6), MIDForgiving(BB449,6,LEN(BB449)-6))&amp;")","*")</f>
        <v>*</v>
      </c>
      <c r="BC748" s="58" t="str">
        <f>IF(OR(BC339&lt;&gt;"*",BC396&lt;&gt;"*",BC449&lt;&gt;"*"),"Yes (" &amp; JoinAll(", ", MIDForgiving(BC339,6,LEN(BC339)-6), MIDForgiving(BC396,6,LEN(BC396)-6), MIDForgiving(BC449,6,LEN(BC449)-6))&amp;")","*")</f>
        <v>*</v>
      </c>
      <c r="BD748" s="58" t="str">
        <f>IF(OR(BD339&lt;&gt;"*",BD396&lt;&gt;"*",BD449&lt;&gt;"*"),"Yes (" &amp; JoinAll(", ", MIDForgiving(BD339,6,LEN(BD339)-6), MIDForgiving(BD396,6,LEN(BD396)-6), MIDForgiving(BD449,6,LEN(BD449)-6))&amp;")","*")</f>
        <v>*</v>
      </c>
      <c r="BE748" s="58" t="str">
        <f>IF(OR(BE339&lt;&gt;"*",BE396&lt;&gt;"*",BE449&lt;&gt;"*"),"Yes (" &amp; JoinAll(", ", MIDForgiving(BE339,6,LEN(BE339)-6), MIDForgiving(BE396,6,LEN(BE396)-6), MIDForgiving(BE449,6,LEN(BE449)-6))&amp;")","*")</f>
        <v>*</v>
      </c>
      <c r="BF748" s="58" t="str">
        <f>IF(OR(BF339&lt;&gt;"*",BF396&lt;&gt;"*",BF449&lt;&gt;"*"),"Yes (" &amp; JoinAll(", ", MIDForgiving(BF339,6,LEN(BF339)-6), MIDForgiving(BF396,6,LEN(BF396)-6), MIDForgiving(BF449,6,LEN(BF449)-6))&amp;")","*")</f>
        <v>*</v>
      </c>
      <c r="BG748" s="58" t="str">
        <f>IF(OR(BG339&lt;&gt;"*",BG396&lt;&gt;"*",BG449&lt;&gt;"*"),"Yes (" &amp; JoinAll(", ", MIDForgiving(BG339,6,LEN(BG339)-6), MIDForgiving(BG396,6,LEN(BG396)-6), MIDForgiving(BG449,6,LEN(BG449)-6))&amp;")","*")</f>
        <v>*</v>
      </c>
      <c r="BH748" s="58" t="str">
        <f>IF(OR(BH339&lt;&gt;"*",BH396&lt;&gt;"*",BH449&lt;&gt;"*"),"Yes (" &amp; JoinAll(", ", MIDForgiving(BH339,6,LEN(BH339)-6), MIDForgiving(BH396,6,LEN(BH396)-6), MIDForgiving(BH449,6,LEN(BH449)-6))&amp;")","*")</f>
        <v>*</v>
      </c>
      <c r="BI748" s="58" t="str">
        <f>IF(OR(BI339&lt;&gt;"*",BI396&lt;&gt;"*",BI449&lt;&gt;"*"),"Yes (" &amp; JoinAll(", ", MIDForgiving(BI339,6,LEN(BI339)-6), MIDForgiving(BI396,6,LEN(BI396)-6), MIDForgiving(BI449,6,LEN(BI449)-6))&amp;")","*")</f>
        <v>*</v>
      </c>
      <c r="BJ748" s="58" t="str">
        <f>IF(OR(BJ339&lt;&gt;"*",BJ396&lt;&gt;"*",BJ449&lt;&gt;"*"),"Yes (" &amp; JoinAll(", ", MIDForgiving(BJ339,6,LEN(BJ339)-6), MIDForgiving(BJ396,6,LEN(BJ396)-6), MIDForgiving(BJ449,6,LEN(BJ449)-6))&amp;")","*")</f>
        <v>*</v>
      </c>
      <c r="BK748" s="58" t="str">
        <f>IF(OR(BK339&lt;&gt;"*",BK396&lt;&gt;"*",BK449&lt;&gt;"*"),"Yes (" &amp; JoinAll(", ", MIDForgiving(BK339,6,LEN(BK339)-6), MIDForgiving(BK396,6,LEN(BK396)-6), MIDForgiving(BK449,6,LEN(BK449)-6))&amp;")","*")</f>
        <v>*</v>
      </c>
      <c r="BL748" s="58" t="str">
        <f>IF(OR(BL339&lt;&gt;"*",BL396&lt;&gt;"*",BL449&lt;&gt;"*"),"Yes (" &amp; JoinAll(", ", MIDForgiving(BL339,6,LEN(BL339)-6), MIDForgiving(BL396,6,LEN(BL396)-6), MIDForgiving(BL449,6,LEN(BL449)-6))&amp;")","*")</f>
        <v>*</v>
      </c>
      <c r="BM748" s="58" t="str">
        <f>IF(OR(BM339&lt;&gt;"*",BM396&lt;&gt;"*",BM449&lt;&gt;"*"),"Yes (" &amp; JoinAll(", ", MIDForgiving(BM339,6,LEN(BM339)-6), MIDForgiving(BM396,6,LEN(BM396)-6), MIDForgiving(BM449,6,LEN(BM449)-6))&amp;")","*")</f>
        <v>*</v>
      </c>
      <c r="BN748" s="58" t="str">
        <f>IF(OR(BN339&lt;&gt;"*",BN396&lt;&gt;"*",BN449&lt;&gt;"*"),"Yes (" &amp; JoinAll(", ", MIDForgiving(BN339,6,LEN(BN339)-6), MIDForgiving(BN396,6,LEN(BN396)-6), MIDForgiving(BN449,6,LEN(BN449)-6))&amp;")","*")</f>
        <v>*</v>
      </c>
      <c r="BO748" s="58" t="str">
        <f>IF(OR(BO339&lt;&gt;"*",BO396&lt;&gt;"*",BO449&lt;&gt;"*"),"Yes (" &amp; JoinAll(", ", MIDForgiving(BO339,6,LEN(BO339)-6), MIDForgiving(BO396,6,LEN(BO396)-6), MIDForgiving(BO449,6,LEN(BO449)-6))&amp;")","*")</f>
        <v>*</v>
      </c>
      <c r="BP748" s="58" t="str">
        <f>IF(OR(BP339&lt;&gt;"*",BP396&lt;&gt;"*",BP449&lt;&gt;"*"),"Yes (" &amp; JoinAll(", ", MIDForgiving(BP339,6,LEN(BP339)-6), MIDForgiving(BP396,6,LEN(BP396)-6), MIDForgiving(BP449,6,LEN(BP449)-6))&amp;")","*")</f>
        <v>*</v>
      </c>
      <c r="BQ748" s="58" t="str">
        <f>IF(OR(BQ339&lt;&gt;"*",BQ396&lt;&gt;"*",BQ449&lt;&gt;"*"),"Yes (" &amp; JoinAll(", ", MIDForgiving(BQ339,6,LEN(BQ339)-6), MIDForgiving(BQ396,6,LEN(BQ396)-6), MIDForgiving(BQ449,6,LEN(BQ449)-6))&amp;")","*")</f>
        <v>*</v>
      </c>
      <c r="BR748" s="58" t="str">
        <f>IF(OR(BR339&lt;&gt;"*",BR396&lt;&gt;"*",BR449&lt;&gt;"*"),"Yes (" &amp; JoinAll(", ", MIDForgiving(BR339,6,LEN(BR339)-6), MIDForgiving(BR396,6,LEN(BR396)-6), MIDForgiving(BR449,6,LEN(BR449)-6))&amp;")","*")</f>
        <v>*</v>
      </c>
      <c r="BS748" s="58" t="str">
        <f>IF(OR(BS339&lt;&gt;"*",BS396&lt;&gt;"*",BS449&lt;&gt;"*"),"Yes (" &amp; JoinAll(", ", MIDForgiving(BS339,6,LEN(BS339)-6), MIDForgiving(BS396,6,LEN(BS396)-6), MIDForgiving(BS449,6,LEN(BS449)-6))&amp;")","*")</f>
        <v>*</v>
      </c>
      <c r="BT748" s="58" t="str">
        <f>IF(OR(BT339&lt;&gt;"*",BT396&lt;&gt;"*",BT449&lt;&gt;"*"),"Yes (" &amp; JoinAll(", ", MIDForgiving(BT339,6,LEN(BT339)-6), MIDForgiving(BT396,6,LEN(BT396)-6), MIDForgiving(BT449,6,LEN(BT449)-6))&amp;")","*")</f>
        <v>*</v>
      </c>
      <c r="BU748" s="58" t="str">
        <f>IF(OR(BU339&lt;&gt;"*",BU396&lt;&gt;"*",BU449&lt;&gt;"*"),"Yes (" &amp; JoinAll(", ", MIDForgiving(BU339,6,LEN(BU339)-6), MIDForgiving(BU396,6,LEN(BU396)-6), MIDForgiving(BU449,6,LEN(BU449)-6))&amp;")","*")</f>
        <v>*</v>
      </c>
      <c r="BV748" s="58" t="str">
        <f>IF(OR(BV339&lt;&gt;"*",BV396&lt;&gt;"*",BV449&lt;&gt;"*"),"Yes (" &amp; JoinAll(", ", MIDForgiving(BV339,6,LEN(BV339)-6), MIDForgiving(BV396,6,LEN(BV396)-6), MIDForgiving(BV449,6,LEN(BV449)-6))&amp;")","*")</f>
        <v>*</v>
      </c>
      <c r="BW748" s="58" t="str">
        <f>IF(OR(BW339&lt;&gt;"*",BW396&lt;&gt;"*",BW449&lt;&gt;"*"),"Yes (" &amp; JoinAll(", ", MIDForgiving(BW339,6,LEN(BW339)-6), MIDForgiving(BW396,6,LEN(BW396)-6), MIDForgiving(BW449,6,LEN(BW449)-6))&amp;")","*")</f>
        <v>*</v>
      </c>
      <c r="BX748" s="58" t="str">
        <f>IF(OR(BX339&lt;&gt;"*",BX396&lt;&gt;"*",BX449&lt;&gt;"*"),"Yes (" &amp; JoinAll(", ", MIDForgiving(BX339,6,LEN(BX339)-6), MIDForgiving(BX396,6,LEN(BX396)-6), MIDForgiving(BX449,6,LEN(BX449)-6))&amp;")","*")</f>
        <v>*</v>
      </c>
      <c r="BY748" s="58" t="str">
        <f>IF(OR(BY339&lt;&gt;"*",BY396&lt;&gt;"*",BY449&lt;&gt;"*"),"Yes (" &amp; JoinAll(", ", MIDForgiving(BY339,6,LEN(BY339)-6), MIDForgiving(BY396,6,LEN(BY396)-6), MIDForgiving(BY449,6,LEN(BY449)-6))&amp;")","*")</f>
        <v>*</v>
      </c>
      <c r="BZ748" s="58" t="str">
        <f>IF(OR(BZ339&lt;&gt;"*",BZ396&lt;&gt;"*",BZ449&lt;&gt;"*"),"Yes (" &amp; JoinAll(", ", MIDForgiving(BZ339,6,LEN(BZ339)-6), MIDForgiving(BZ396,6,LEN(BZ396)-6), MIDForgiving(BZ449,6,LEN(BZ449)-6))&amp;")","*")</f>
        <v>*</v>
      </c>
      <c r="CA748" s="58" t="str">
        <f>IF(OR(CA339&lt;&gt;"*",CA396&lt;&gt;"*",CA449&lt;&gt;"*"),"Yes (" &amp; JoinAll(", ", MIDForgiving(CA339,6,LEN(CA339)-6), MIDForgiving(CA396,6,LEN(CA396)-6), MIDForgiving(CA449,6,LEN(CA449)-6))&amp;")","*")</f>
        <v>*</v>
      </c>
      <c r="CB748" s="58" t="str">
        <f>IF(OR(CB339&lt;&gt;"*",CB396&lt;&gt;"*",CB449&lt;&gt;"*"),"Yes (" &amp; JoinAll(", ", MIDForgiving(CB339,6,LEN(CB339)-6), MIDForgiving(CB396,6,LEN(CB396)-6), MIDForgiving(CB449,6,LEN(CB449)-6))&amp;")","*")</f>
        <v>*</v>
      </c>
      <c r="CC748" s="58" t="str">
        <f>IF(OR(CC339&lt;&gt;"*",CC396&lt;&gt;"*",CC449&lt;&gt;"*"),"Yes (" &amp; JoinAll(", ", MIDForgiving(CC339,6,LEN(CC339)-6), MIDForgiving(CC396,6,LEN(CC396)-6), MIDForgiving(CC449,6,LEN(CC449)-6))&amp;")","*")</f>
        <v>*</v>
      </c>
      <c r="CD748" s="58" t="str">
        <f>IF(OR(CD339&lt;&gt;"*",CD396&lt;&gt;"*",CD449&lt;&gt;"*"),"Yes (" &amp; JoinAll(", ", MIDForgiving(CD339,6,LEN(CD339)-6), MIDForgiving(CD396,6,LEN(CD396)-6), MIDForgiving(CD449,6,LEN(CD449)-6))&amp;")","*")</f>
        <v>*</v>
      </c>
      <c r="CE748" s="58" t="str">
        <f>IF(OR(CE339&lt;&gt;"*",CE396&lt;&gt;"*",CE449&lt;&gt;"*"),"Yes (" &amp; JoinAll(", ", MIDForgiving(CE339,6,LEN(CE339)-6), MIDForgiving(CE396,6,LEN(CE396)-6), MIDForgiving(CE449,6,LEN(CE449)-6))&amp;")","*")</f>
        <v>*</v>
      </c>
      <c r="CF748" s="58" t="str">
        <f>IF(OR(CF339&lt;&gt;"*",CF396&lt;&gt;"*",CF449&lt;&gt;"*"),"Yes (" &amp; JoinAll(", ", MIDForgiving(CF339,6,LEN(CF339)-6), MIDForgiving(CF396,6,LEN(CF396)-6), MIDForgiving(CF449,6,LEN(CF449)-6))&amp;")","*")</f>
        <v>*</v>
      </c>
      <c r="CG748" s="58" t="str">
        <f>IF(OR(CG339&lt;&gt;"*",CG396&lt;&gt;"*",CG449&lt;&gt;"*"),"Yes (" &amp; JoinAll(", ", MIDForgiving(CG339,6,LEN(CG339)-6), MIDForgiving(CG396,6,LEN(CG396)-6), MIDForgiving(CG449,6,LEN(CG449)-6))&amp;")","*")</f>
        <v>*</v>
      </c>
      <c r="CH748" s="58" t="str">
        <f>IF(OR(CH339&lt;&gt;"*",CH396&lt;&gt;"*",CH449&lt;&gt;"*"),"Yes (" &amp; JoinAll(", ", MIDForgiving(CH339,6,LEN(CH339)-6), MIDForgiving(CH396,6,LEN(CH396)-6), MIDForgiving(CH449,6,LEN(CH449)-6))&amp;")","*")</f>
        <v>*</v>
      </c>
      <c r="CI748" s="58" t="str">
        <f>IF(OR(CI339&lt;&gt;"*",CI396&lt;&gt;"*",CI449&lt;&gt;"*"),"Yes (" &amp; JoinAll(", ", MIDForgiving(CI339,6,LEN(CI339)-6), MIDForgiving(CI396,6,LEN(CI396)-6), MIDForgiving(CI449,6,LEN(CI449)-6))&amp;")","*")</f>
        <v>*</v>
      </c>
      <c r="CJ748" s="58" t="str">
        <f>IF(OR(CJ339&lt;&gt;"*",CJ396&lt;&gt;"*",CJ449&lt;&gt;"*"),"Yes (" &amp; JoinAll(", ", MIDForgiving(CJ339,6,LEN(CJ339)-6), MIDForgiving(CJ396,6,LEN(CJ396)-6), MIDForgiving(CJ449,6,LEN(CJ449)-6))&amp;")","*")</f>
        <v>*</v>
      </c>
      <c r="CK748" s="58" t="str">
        <f>IF(OR(CK339&lt;&gt;"*",CK396&lt;&gt;"*",CK449&lt;&gt;"*"),"Yes (" &amp; JoinAll(", ", MIDForgiving(CK339,6,LEN(CK339)-6), MIDForgiving(CK396,6,LEN(CK396)-6), MIDForgiving(CK449,6,LEN(CK449)-6))&amp;")","*")</f>
        <v>*</v>
      </c>
      <c r="CL748" s="58" t="str">
        <f>IF(OR(CL339&lt;&gt;"*",CL396&lt;&gt;"*",CL449&lt;&gt;"*"),"Yes (" &amp; JoinAll(", ", MIDForgiving(CL339,6,LEN(CL339)-6), MIDForgiving(CL396,6,LEN(CL396)-6), MIDForgiving(CL449,6,LEN(CL449)-6))&amp;")","*")</f>
        <v>*</v>
      </c>
      <c r="CM748" s="58" t="str">
        <f>IF(OR(CM339&lt;&gt;"*",CM396&lt;&gt;"*",CM449&lt;&gt;"*"),"Yes (" &amp; JoinAll(", ", MIDForgiving(CM339,6,LEN(CM339)-6), MIDForgiving(CM396,6,LEN(CM396)-6), MIDForgiving(CM449,6,LEN(CM449)-6))&amp;")","*")</f>
        <v>*</v>
      </c>
      <c r="CN748" s="58" t="str">
        <f>IF(OR(CN339&lt;&gt;"*",CN396&lt;&gt;"*",CN449&lt;&gt;"*"),"Yes (" &amp; JoinAll(", ", MIDForgiving(CN339,6,LEN(CN339)-6), MIDForgiving(CN396,6,LEN(CN396)-6), MIDForgiving(CN449,6,LEN(CN449)-6))&amp;")","*")</f>
        <v>*</v>
      </c>
      <c r="CO748" s="58" t="str">
        <f>IF(OR(CO339&lt;&gt;"*",CO396&lt;&gt;"*",CO449&lt;&gt;"*"),"Yes (" &amp; JoinAll(", ", MIDForgiving(CO339,6,LEN(CO339)-6), MIDForgiving(CO396,6,LEN(CO396)-6), MIDForgiving(CO449,6,LEN(CO449)-6))&amp;")","*")</f>
        <v>*</v>
      </c>
      <c r="CP748" s="58" t="str">
        <f>IF(OR(CP339&lt;&gt;"*",CP396&lt;&gt;"*",CP449&lt;&gt;"*"),"Yes (" &amp; JoinAll(", ", MIDForgiving(CP339,6,LEN(CP339)-6), MIDForgiving(CP396,6,LEN(CP396)-6), MIDForgiving(CP449,6,LEN(CP449)-6))&amp;")","*")</f>
        <v>*</v>
      </c>
      <c r="CQ748" s="58" t="str">
        <f>IF(OR(CQ339&lt;&gt;"*",CQ396&lt;&gt;"*",CQ449&lt;&gt;"*"),"Yes (" &amp; JoinAll(", ", MIDForgiving(CQ339,6,LEN(CQ339)-6), MIDForgiving(CQ396,6,LEN(CQ396)-6), MIDForgiving(CQ449,6,LEN(CQ449)-6))&amp;")","*")</f>
        <v>*</v>
      </c>
      <c r="CR748" s="58" t="str">
        <f>IF(OR(CR339&lt;&gt;"*",CR396&lt;&gt;"*",CR449&lt;&gt;"*"),"Yes (" &amp; JoinAll(", ", MIDForgiving(CR339,6,LEN(CR339)-6), MIDForgiving(CR396,6,LEN(CR396)-6), MIDForgiving(CR449,6,LEN(CR449)-6))&amp;")","*")</f>
        <v>*</v>
      </c>
      <c r="CS748" s="58" t="str">
        <f>IF(OR(CS339&lt;&gt;"*",CS396&lt;&gt;"*",CS449&lt;&gt;"*"),"Yes (" &amp; JoinAll(", ", MIDForgiving(CS339,6,LEN(CS339)-6), MIDForgiving(CS396,6,LEN(CS396)-6), MIDForgiving(CS449,6,LEN(CS449)-6))&amp;")","*")</f>
        <v>*</v>
      </c>
      <c r="CT748" s="58" t="str">
        <f>IF(OR(CT339&lt;&gt;"*",CT396&lt;&gt;"*",CT449&lt;&gt;"*"),"Yes (" &amp; JoinAll(", ", MIDForgiving(CT339,6,LEN(CT339)-6), MIDForgiving(CT396,6,LEN(CT396)-6), MIDForgiving(CT449,6,LEN(CT449)-6))&amp;")","*")</f>
        <v>*</v>
      </c>
      <c r="CU748" s="58" t="str">
        <f>IF(OR(CU339&lt;&gt;"*",CU396&lt;&gt;"*",CU449&lt;&gt;"*"),"Yes (" &amp; JoinAll(", ", MIDForgiving(CU339,6,LEN(CU339)-6), MIDForgiving(CU396,6,LEN(CU396)-6), MIDForgiving(CU449,6,LEN(CU449)-6))&amp;")","*")</f>
        <v>*</v>
      </c>
      <c r="CV748" s="58" t="str">
        <f>IF(OR(CV339&lt;&gt;"*",CV396&lt;&gt;"*",CV449&lt;&gt;"*"),"Yes (" &amp; JoinAll(", ", MIDForgiving(CV339,6,LEN(CV339)-6), MIDForgiving(CV396,6,LEN(CV396)-6), MIDForgiving(CV449,6,LEN(CV449)-6))&amp;")","*")</f>
        <v>*</v>
      </c>
      <c r="CW748" s="58" t="str">
        <f>IF(OR(CW339&lt;&gt;"*",CW396&lt;&gt;"*",CW449&lt;&gt;"*"),"Yes (" &amp; JoinAll(", ", MIDForgiving(CW339,6,LEN(CW339)-6), MIDForgiving(CW396,6,LEN(CW396)-6), MIDForgiving(CW449,6,LEN(CW449)-6))&amp;")","*")</f>
        <v>*</v>
      </c>
      <c r="CX748" s="58" t="str">
        <f>IF(OR(CX339&lt;&gt;"*",CX396&lt;&gt;"*",CX449&lt;&gt;"*"),"Yes (" &amp; JoinAll(", ", MIDForgiving(CX339,6,LEN(CX339)-6), MIDForgiving(CX396,6,LEN(CX396)-6), MIDForgiving(CX449,6,LEN(CX449)-6))&amp;")","*")</f>
        <v>*</v>
      </c>
      <c r="CY748" s="58" t="str">
        <f>IF(OR(CY339&lt;&gt;"*",CY396&lt;&gt;"*",CY449&lt;&gt;"*"),"Yes (" &amp; JoinAll(", ", MIDForgiving(CY339,6,LEN(CY339)-6), MIDForgiving(CY396,6,LEN(CY396)-6), MIDForgiving(CY449,6,LEN(CY449)-6))&amp;")","*")</f>
        <v>*</v>
      </c>
      <c r="CZ748" s="58" t="str">
        <f>IF(OR(CZ339&lt;&gt;"*",CZ396&lt;&gt;"*",CZ449&lt;&gt;"*"),"Yes (" &amp; JoinAll(", ", MIDForgiving(CZ339,6,LEN(CZ339)-6), MIDForgiving(CZ396,6,LEN(CZ396)-6), MIDForgiving(CZ449,6,LEN(CZ449)-6))&amp;")","*")</f>
        <v>*</v>
      </c>
      <c r="DA748" s="58" t="str">
        <f>IF(OR(DA339&lt;&gt;"*",DA396&lt;&gt;"*",DA449&lt;&gt;"*"),"Yes (" &amp; JoinAll(", ", MIDForgiving(DA339,6,LEN(DA339)-6), MIDForgiving(DA396,6,LEN(DA396)-6), MIDForgiving(DA449,6,LEN(DA449)-6))&amp;")","*")</f>
        <v>*</v>
      </c>
      <c r="DB748" s="58" t="str">
        <f>IF(OR(DB339&lt;&gt;"*",DB396&lt;&gt;"*",DB449&lt;&gt;"*"),"Yes (" &amp; JoinAll(", ", MIDForgiving(DB339,6,LEN(DB339)-6), MIDForgiving(DB396,6,LEN(DB396)-6), MIDForgiving(DB449,6,LEN(DB449)-6))&amp;")","*")</f>
        <v>*</v>
      </c>
      <c r="DC748" s="58" t="str">
        <f>IF(OR(DC339&lt;&gt;"*",DC396&lt;&gt;"*",DC449&lt;&gt;"*"),"Yes (" &amp; JoinAll(", ", MIDForgiving(DC339,6,LEN(DC339)-6), MIDForgiving(DC396,6,LEN(DC396)-6), MIDForgiving(DC449,6,LEN(DC449)-6))&amp;")","*")</f>
        <v>*</v>
      </c>
      <c r="DD748" s="58" t="str">
        <f>IF(OR(DD339&lt;&gt;"*",DD396&lt;&gt;"*",DD449&lt;&gt;"*"),"Yes (" &amp; JoinAll(", ", MIDForgiving(DD339,6,LEN(DD339)-6), MIDForgiving(DD396,6,LEN(DD396)-6), MIDForgiving(DD449,6,LEN(DD449)-6))&amp;")","*")</f>
        <v>*</v>
      </c>
      <c r="DE748" s="58" t="str">
        <f>IF(OR(DE339&lt;&gt;"*",DE396&lt;&gt;"*",DE449&lt;&gt;"*"),"Yes (" &amp; JoinAll(", ", MIDForgiving(DE339,6,LEN(DE339)-6), MIDForgiving(DE396,6,LEN(DE396)-6), MIDForgiving(DE449,6,LEN(DE449)-6))&amp;")","*")</f>
        <v>*</v>
      </c>
      <c r="DF748" s="58" t="str">
        <f>IF(OR(DF339&lt;&gt;"*",DF396&lt;&gt;"*",DF449&lt;&gt;"*"),"Yes (" &amp; JoinAll(", ", MIDForgiving(DF339,6,LEN(DF339)-6), MIDForgiving(DF396,6,LEN(DF396)-6), MIDForgiving(DF449,6,LEN(DF449)-6))&amp;")","*")</f>
        <v>*</v>
      </c>
      <c r="DG748" s="58" t="str">
        <f>IF(OR(DG339&lt;&gt;"*",DG396&lt;&gt;"*",DG449&lt;&gt;"*"),"Yes (" &amp; JoinAll(", ", MIDForgiving(DG339,6,LEN(DG339)-6), MIDForgiving(DG396,6,LEN(DG396)-6), MIDForgiving(DG449,6,LEN(DG449)-6))&amp;")","*")</f>
        <v>*</v>
      </c>
      <c r="DH748" s="58" t="str">
        <f>IF(OR(DH339&lt;&gt;"*",DH396&lt;&gt;"*",DH449&lt;&gt;"*"),"Yes (" &amp; JoinAll(", ", MIDForgiving(DH339,6,LEN(DH339)-6), MIDForgiving(DH396,6,LEN(DH396)-6), MIDForgiving(DH449,6,LEN(DH449)-6))&amp;")","*")</f>
        <v>*</v>
      </c>
      <c r="DI748" s="58" t="str">
        <f>IF(OR(DI339&lt;&gt;"*",DI396&lt;&gt;"*",DI449&lt;&gt;"*"),"Yes (" &amp; JoinAll(", ", MIDForgiving(DI339,6,LEN(DI339)-6), MIDForgiving(DI396,6,LEN(DI396)-6), MIDForgiving(DI449,6,LEN(DI449)-6))&amp;")","*")</f>
        <v>*</v>
      </c>
      <c r="DJ748" s="58" t="str">
        <f>IF(OR(DJ339&lt;&gt;"*",DJ396&lt;&gt;"*",DJ449&lt;&gt;"*"),"Yes (" &amp; JoinAll(", ", MIDForgiving(DJ339,6,LEN(DJ339)-6), MIDForgiving(DJ396,6,LEN(DJ396)-6), MIDForgiving(DJ449,6,LEN(DJ449)-6))&amp;")","*")</f>
        <v>*</v>
      </c>
      <c r="DK748" s="58" t="str">
        <f>IF(OR(DK339&lt;&gt;"*",DK396&lt;&gt;"*",DK449&lt;&gt;"*"),"Yes (" &amp; JoinAll(", ", MIDForgiving(DK339,6,LEN(DK339)-6), MIDForgiving(DK396,6,LEN(DK396)-6), MIDForgiving(DK449,6,LEN(DK449)-6))&amp;")","*")</f>
        <v>*</v>
      </c>
      <c r="DL748" s="58" t="str">
        <f>IF(OR(DL339&lt;&gt;"*",DL396&lt;&gt;"*",DL449&lt;&gt;"*"),"Yes (" &amp; JoinAll(", ", MIDForgiving(DL339,6,LEN(DL339)-6), MIDForgiving(DL396,6,LEN(DL396)-6), MIDForgiving(DL449,6,LEN(DL449)-6))&amp;")","*")</f>
        <v>*</v>
      </c>
      <c r="DM748" s="58" t="str">
        <f>IF(OR(DM339&lt;&gt;"*",DM396&lt;&gt;"*",DM449&lt;&gt;"*"),"Yes (" &amp; JoinAll(", ", MIDForgiving(DM339,6,LEN(DM339)-6), MIDForgiving(DM396,6,LEN(DM396)-6), MIDForgiving(DM449,6,LEN(DM449)-6))&amp;")","*")</f>
        <v>*</v>
      </c>
      <c r="DN748" s="58" t="str">
        <f>IF(OR(DN339&lt;&gt;"*",DN396&lt;&gt;"*",DN449&lt;&gt;"*"),"Yes (" &amp; JoinAll(", ", MIDForgiving(DN339,6,LEN(DN339)-6), MIDForgiving(DN396,6,LEN(DN396)-6), MIDForgiving(DN449,6,LEN(DN449)-6))&amp;")","*")</f>
        <v>*</v>
      </c>
      <c r="DO748" s="58" t="str">
        <f>IF(OR(DO339&lt;&gt;"*",DO396&lt;&gt;"*",DO449&lt;&gt;"*"),"Yes (" &amp; JoinAll(", ", MIDForgiving(DO339,6,LEN(DO339)-6), MIDForgiving(DO396,6,LEN(DO396)-6), MIDForgiving(DO449,6,LEN(DO449)-6))&amp;")","*")</f>
        <v>*</v>
      </c>
      <c r="DP748" s="58" t="str">
        <f>IF(OR(DP339&lt;&gt;"*",DP396&lt;&gt;"*",DP449&lt;&gt;"*"),"Yes (" &amp; JoinAll(", ", MIDForgiving(DP339,6,LEN(DP339)-6), MIDForgiving(DP396,6,LEN(DP396)-6), MIDForgiving(DP449,6,LEN(DP449)-6))&amp;")","*")</f>
        <v>*</v>
      </c>
      <c r="DQ748" s="58" t="str">
        <f>IF(OR(DQ339&lt;&gt;"*",DQ396&lt;&gt;"*",DQ449&lt;&gt;"*"),"Yes (" &amp; JoinAll(", ", MIDForgiving(DQ339,6,LEN(DQ339)-6), MIDForgiving(DQ396,6,LEN(DQ396)-6), MIDForgiving(DQ449,6,LEN(DQ449)-6))&amp;")","*")</f>
        <v>*</v>
      </c>
      <c r="DR748" s="58" t="str">
        <f>IF(OR(DR339&lt;&gt;"*",DR396&lt;&gt;"*",DR449&lt;&gt;"*"),"Yes (" &amp; JoinAll(", ", MIDForgiving(DR339,6,LEN(DR339)-6), MIDForgiving(DR396,6,LEN(DR396)-6), MIDForgiving(DR449,6,LEN(DR449)-6))&amp;")","*")</f>
        <v>*</v>
      </c>
      <c r="DS748" s="58" t="str">
        <f>IF(OR(DS339&lt;&gt;"*",DS396&lt;&gt;"*",DS449&lt;&gt;"*"),"Yes (" &amp; JoinAll(", ", MIDForgiving(DS339,6,LEN(DS339)-6), MIDForgiving(DS396,6,LEN(DS396)-6), MIDForgiving(DS449,6,LEN(DS449)-6))&amp;")","*")</f>
        <v>*</v>
      </c>
      <c r="DT748" s="58" t="str">
        <f>IF(OR(DT339&lt;&gt;"*",DT396&lt;&gt;"*",DT449&lt;&gt;"*"),"Yes (" &amp; JoinAll(", ", MIDForgiving(DT339,6,LEN(DT339)-6), MIDForgiving(DT396,6,LEN(DT396)-6), MIDForgiving(DT449,6,LEN(DT449)-6))&amp;")","*")</f>
        <v>*</v>
      </c>
      <c r="DU748" s="58" t="str">
        <f>IF(OR(DU339&lt;&gt;"*",DU396&lt;&gt;"*",DU449&lt;&gt;"*"),"Yes (" &amp; JoinAll(", ", MIDForgiving(DU339,6,LEN(DU339)-6), MIDForgiving(DU396,6,LEN(DU396)-6), MIDForgiving(DU449,6,LEN(DU449)-6))&amp;")","*")</f>
        <v>*</v>
      </c>
      <c r="DV748" s="58" t="str">
        <f>IF(OR(DV339&lt;&gt;"*",DV396&lt;&gt;"*",DV449&lt;&gt;"*"),"Yes (" &amp; JoinAll(", ", MIDForgiving(DV339,6,LEN(DV339)-6), MIDForgiving(DV396,6,LEN(DV396)-6), MIDForgiving(DV449,6,LEN(DV449)-6))&amp;")","*")</f>
        <v>*</v>
      </c>
      <c r="DW748" s="58" t="str">
        <f>IF(OR(DW339&lt;&gt;"*",DW396&lt;&gt;"*",DW449&lt;&gt;"*"),"Yes (" &amp; JoinAll(", ", MIDForgiving(DW339,6,LEN(DW339)-6), MIDForgiving(DW396,6,LEN(DW396)-6), MIDForgiving(DW449,6,LEN(DW449)-6))&amp;")","*")</f>
        <v>*</v>
      </c>
      <c r="DX748" s="58" t="str">
        <f>IF(OR(DX339&lt;&gt;"*",DX396&lt;&gt;"*",DX449&lt;&gt;"*"),"Yes (" &amp; JoinAll(", ", MIDForgiving(DX339,6,LEN(DX339)-6), MIDForgiving(DX396,6,LEN(DX396)-6), MIDForgiving(DX449,6,LEN(DX449)-6))&amp;")","*")</f>
        <v>*</v>
      </c>
      <c r="DY748" s="58" t="str">
        <f>IF(OR(DY339&lt;&gt;"*",DY396&lt;&gt;"*",DY449&lt;&gt;"*"),"Yes (" &amp; JoinAll(", ", MIDForgiving(DY339,6,LEN(DY339)-6), MIDForgiving(DY396,6,LEN(DY396)-6), MIDForgiving(DY449,6,LEN(DY449)-6))&amp;")","*")</f>
        <v>*</v>
      </c>
      <c r="DZ748" s="58" t="str">
        <f>IF(OR(DZ339&lt;&gt;"*",DZ396&lt;&gt;"*",DZ449&lt;&gt;"*"),"Yes (" &amp; JoinAll(", ", MIDForgiving(DZ339,6,LEN(DZ339)-6), MIDForgiving(DZ396,6,LEN(DZ396)-6), MIDForgiving(DZ449,6,LEN(DZ449)-6))&amp;")","*")</f>
        <v>*</v>
      </c>
      <c r="EA748" s="58" t="str">
        <f>IF(OR(EA339&lt;&gt;"*",EA396&lt;&gt;"*",EA449&lt;&gt;"*"),"Yes (" &amp; JoinAll(", ", MIDForgiving(EA339,6,LEN(EA339)-6), MIDForgiving(EA396,6,LEN(EA396)-6), MIDForgiving(EA449,6,LEN(EA449)-6))&amp;")","*")</f>
        <v>*</v>
      </c>
      <c r="EB748" s="58" t="str">
        <f>IF(OR(EB339&lt;&gt;"*",EB396&lt;&gt;"*",EB449&lt;&gt;"*"),"Yes (" &amp; JoinAll(", ", MIDForgiving(EB339,6,LEN(EB339)-6), MIDForgiving(EB396,6,LEN(EB396)-6), MIDForgiving(EB449,6,LEN(EB449)-6))&amp;")","*")</f>
        <v>*</v>
      </c>
      <c r="EC748" s="58" t="str">
        <f>IF(OR(EC339&lt;&gt;"*",EC396&lt;&gt;"*",EC449&lt;&gt;"*"),"Yes (" &amp; JoinAll(", ", MIDForgiving(EC339,6,LEN(EC339)-6), MIDForgiving(EC396,6,LEN(EC396)-6), MIDForgiving(EC449,6,LEN(EC449)-6))&amp;")","*")</f>
        <v>*</v>
      </c>
      <c r="ED748" s="58" t="str">
        <f>IF(OR(ED339&lt;&gt;"*",ED396&lt;&gt;"*",ED449&lt;&gt;"*"),"Yes (" &amp; JoinAll(", ", MIDForgiving(ED339,6,LEN(ED339)-6), MIDForgiving(ED396,6,LEN(ED396)-6), MIDForgiving(ED449,6,LEN(ED449)-6))&amp;")","*")</f>
        <v>*</v>
      </c>
      <c r="EE748" s="58" t="str">
        <f>IF(OR(EE339&lt;&gt;"*",EE396&lt;&gt;"*",EE449&lt;&gt;"*"),"Yes (" &amp; JoinAll(", ", MIDForgiving(EE339,6,LEN(EE339)-6), MIDForgiving(EE396,6,LEN(EE396)-6), MIDForgiving(EE449,6,LEN(EE449)-6))&amp;")","*")</f>
        <v>*</v>
      </c>
      <c r="EF748" s="58" t="str">
        <f>IF(OR(EF339&lt;&gt;"*",EF396&lt;&gt;"*",EF449&lt;&gt;"*"),"Yes (" &amp; JoinAll(", ", MIDForgiving(EF339,6,LEN(EF339)-6), MIDForgiving(EF396,6,LEN(EF396)-6), MIDForgiving(EF449,6,LEN(EF449)-6))&amp;")","*")</f>
        <v>*</v>
      </c>
      <c r="EG748" s="58" t="str">
        <f>IF(OR(EG339&lt;&gt;"*",EG396&lt;&gt;"*",EG449&lt;&gt;"*"),"Yes (" &amp; JoinAll(", ", MIDForgiving(EG339,6,LEN(EG339)-6), MIDForgiving(EG396,6,LEN(EG396)-6), MIDForgiving(EG449,6,LEN(EG449)-6))&amp;")","*")</f>
        <v>*</v>
      </c>
      <c r="EH748" s="58" t="str">
        <f>IF(OR(EH339&lt;&gt;"*",EH396&lt;&gt;"*",EH449&lt;&gt;"*"),"Yes (" &amp; JoinAll(", ", MIDForgiving(EH339,6,LEN(EH339)-6), MIDForgiving(EH396,6,LEN(EH396)-6), MIDForgiving(EH449,6,LEN(EH449)-6))&amp;")","*")</f>
        <v>*</v>
      </c>
      <c r="EI748" s="58" t="str">
        <f>IF(OR(EI339&lt;&gt;"*",EI396&lt;&gt;"*",EI449&lt;&gt;"*"),"Yes (" &amp; JoinAll(", ", MIDForgiving(EI339,6,LEN(EI339)-6), MIDForgiving(EI396,6,LEN(EI396)-6), MIDForgiving(EI449,6,LEN(EI449)-6))&amp;")","*")</f>
        <v>*</v>
      </c>
      <c r="EJ748" s="58" t="str">
        <f>IF(OR(EJ339&lt;&gt;"*",EJ396&lt;&gt;"*",EJ449&lt;&gt;"*"),"Yes (" &amp; JoinAll(", ", MIDForgiving(EJ339,6,LEN(EJ339)-6), MIDForgiving(EJ396,6,LEN(EJ396)-6), MIDForgiving(EJ449,6,LEN(EJ449)-6))&amp;")","*")</f>
        <v>*</v>
      </c>
      <c r="EK748" s="58" t="str">
        <f>IF(OR(EK339&lt;&gt;"*",EK396&lt;&gt;"*",EK449&lt;&gt;"*"),"Yes (" &amp; JoinAll(", ", MIDForgiving(EK339,6,LEN(EK339)-6), MIDForgiving(EK396,6,LEN(EK396)-6), MIDForgiving(EK449,6,LEN(EK449)-6))&amp;")","*")</f>
        <v>*</v>
      </c>
      <c r="EL748" s="109"/>
      <c r="EM748" s="109"/>
    </row>
    <row r="749" spans="1:143" s="58" customFormat="1" ht="12.75" customHeight="1" x14ac:dyDescent="0.25">
      <c r="A749" s="5"/>
      <c r="B749" s="96"/>
      <c r="C749" s="96"/>
      <c r="D749" s="96"/>
      <c r="E749" s="96"/>
      <c r="F749" s="96" t="s">
        <v>3541</v>
      </c>
      <c r="G749" s="4" t="s">
        <v>388</v>
      </c>
      <c r="H749" s="18" t="s">
        <v>5</v>
      </c>
      <c r="I749" s="18"/>
      <c r="J749" s="58" t="str">
        <f>IF(OR(J340&lt;&gt;"*",J397&lt;&gt;"*",J450&lt;&gt;"*"),"Yes (" &amp; JoinAll(", ", MIDForgiving(J340,6,LEN(J340)-6), MIDForgiving(J397,6,LEN(J397)-6), MIDForgiving(J450,6,LEN(J450)-6))&amp;")","*")</f>
        <v>*</v>
      </c>
      <c r="K749" s="58" t="str">
        <f>IF(OR(K340&lt;&gt;"*",K397&lt;&gt;"*",K450&lt;&gt;"*"),"Yes (" &amp; JoinAll(", ", MIDForgiving(K340,6,LEN(K340)-6), MIDForgiving(K397,6,LEN(K397)-6), MIDForgiving(K450,6,LEN(K450)-6))&amp;")","*")</f>
        <v>*</v>
      </c>
      <c r="L749" s="58" t="str">
        <f>IF(OR(L340&lt;&gt;"*",L397&lt;&gt;"*",L450&lt;&gt;"*"),"Yes (" &amp; JoinAll(", ", MIDForgiving(L340,6,LEN(L340)-6), MIDForgiving(L397,6,LEN(L397)-6), MIDForgiving(L450,6,LEN(L450)-6))&amp;")","*")</f>
        <v>*</v>
      </c>
      <c r="M749" s="58" t="str">
        <f>IF(OR(M340&lt;&gt;"*",M397&lt;&gt;"*",M450&lt;&gt;"*"),"Yes (" &amp; JoinAll(", ", MIDForgiving(M340,6,LEN(M340)-6), MIDForgiving(M397,6,LEN(M397)-6), MIDForgiving(M450,6,LEN(M450)-6))&amp;")","*")</f>
        <v>*</v>
      </c>
      <c r="N749" s="58" t="str">
        <f>IF(OR(N340&lt;&gt;"*",N397&lt;&gt;"*",N450&lt;&gt;"*"),"Yes (" &amp; JoinAll(", ", MIDForgiving(N340,6,LEN(N340)-6), MIDForgiving(N397,6,LEN(N397)-6), MIDForgiving(N450,6,LEN(N450)-6))&amp;")","*")</f>
        <v>*</v>
      </c>
      <c r="O749" s="58" t="str">
        <f>IF(OR(O340&lt;&gt;"*",O397&lt;&gt;"*",O450&lt;&gt;"*"),"Yes (" &amp; JoinAll(", ", MIDForgiving(O340,6,LEN(O340)-6), MIDForgiving(O397,6,LEN(O397)-6), MIDForgiving(O450,6,LEN(O450)-6))&amp;")","*")</f>
        <v>*</v>
      </c>
      <c r="P749" s="58" t="str">
        <f>IF(OR(P340&lt;&gt;"*",P397&lt;&gt;"*",P450&lt;&gt;"*"),"Yes (" &amp; JoinAll(", ", MIDForgiving(P340,6,LEN(P340)-6), MIDForgiving(P397,6,LEN(P397)-6), MIDForgiving(P450,6,LEN(P450)-6))&amp;")","*")</f>
        <v>*</v>
      </c>
      <c r="Q749" s="58" t="str">
        <f>IF(OR(Q340&lt;&gt;"*",Q397&lt;&gt;"*",Q450&lt;&gt;"*"),"Yes (" &amp; JoinAll(", ", MIDForgiving(Q340,6,LEN(Q340)-6), MIDForgiving(Q397,6,LEN(Q397)-6), MIDForgiving(Q450,6,LEN(Q450)-6))&amp;")","*")</f>
        <v>*</v>
      </c>
      <c r="R749" s="58" t="str">
        <f>IF(OR(R340&lt;&gt;"*",R397&lt;&gt;"*",R450&lt;&gt;"*"),"Yes (" &amp; JoinAll(", ", MIDForgiving(R340,6,LEN(R340)-6), MIDForgiving(R397,6,LEN(R397)-6), MIDForgiving(R450,6,LEN(R450)-6))&amp;")","*")</f>
        <v>*</v>
      </c>
      <c r="S749" s="58" t="str">
        <f>IF(OR(S340&lt;&gt;"*",S397&lt;&gt;"*",S450&lt;&gt;"*"),"Yes (" &amp; JoinAll(", ", MIDForgiving(S340,6,LEN(S340)-6), MIDForgiving(S397,6,LEN(S397)-6), MIDForgiving(S450,6,LEN(S450)-6))&amp;")","*")</f>
        <v>*</v>
      </c>
      <c r="T749" s="58" t="str">
        <f>IF(OR(T340&lt;&gt;"*",T397&lt;&gt;"*",T450&lt;&gt;"*"),"Yes (" &amp; JoinAll(", ", MIDForgiving(T340,6,LEN(T340)-6), MIDForgiving(T397,6,LEN(T397)-6), MIDForgiving(T450,6,LEN(T450)-6))&amp;")","*")</f>
        <v>*</v>
      </c>
      <c r="U749" s="58" t="str">
        <f>IF(OR(U340&lt;&gt;"*",U397&lt;&gt;"*",U450&lt;&gt;"*"),"Yes (" &amp; JoinAll(", ", MIDForgiving(U340,6,LEN(U340)-6), MIDForgiving(U397,6,LEN(U397)-6), MIDForgiving(U450,6,LEN(U450)-6))&amp;")","*")</f>
        <v>*</v>
      </c>
      <c r="V749" s="58" t="str">
        <f>IF(OR(V340&lt;&gt;"*",V397&lt;&gt;"*",V450&lt;&gt;"*"),"Yes (" &amp; JoinAll(", ", MIDForgiving(V340,6,LEN(V340)-6), MIDForgiving(V397,6,LEN(V397)-6), MIDForgiving(V450,6,LEN(V450)-6))&amp;")","*")</f>
        <v>*</v>
      </c>
      <c r="W749" s="58" t="str">
        <f>IF(OR(W340&lt;&gt;"*",W397&lt;&gt;"*",W450&lt;&gt;"*"),"Yes (" &amp; JoinAll(", ", MIDForgiving(W340,6,LEN(W340)-6), MIDForgiving(W397,6,LEN(W397)-6), MIDForgiving(W450,6,LEN(W450)-6))&amp;")","*")</f>
        <v>*</v>
      </c>
      <c r="X749" s="58" t="str">
        <f>IF(OR(X340&lt;&gt;"*",X397&lt;&gt;"*",X450&lt;&gt;"*"),"Yes (" &amp; JoinAll(", ", MIDForgiving(X340,6,LEN(X340)-6), MIDForgiving(X397,6,LEN(X397)-6), MIDForgiving(X450,6,LEN(X450)-6))&amp;")","*")</f>
        <v>*</v>
      </c>
      <c r="Y749" s="58" t="str">
        <f>IF(OR(Y340&lt;&gt;"*",Y397&lt;&gt;"*",Y450&lt;&gt;"*"),"Yes (" &amp; JoinAll(", ", MIDForgiving(Y340,6,LEN(Y340)-6), MIDForgiving(Y397,6,LEN(Y397)-6), MIDForgiving(Y450,6,LEN(Y450)-6))&amp;")","*")</f>
        <v>*</v>
      </c>
      <c r="Z749" s="58" t="str">
        <f>IF(OR(Z340&lt;&gt;"*",Z397&lt;&gt;"*",Z450&lt;&gt;"*"),"Yes (" &amp; JoinAll(", ", MIDForgiving(Z340,6,LEN(Z340)-6), MIDForgiving(Z397,6,LEN(Z397)-6), MIDForgiving(Z450,6,LEN(Z450)-6))&amp;")","*")</f>
        <v>*</v>
      </c>
      <c r="AA749" s="58" t="str">
        <f>IF(OR(AA340&lt;&gt;"*",AA397&lt;&gt;"*",AA450&lt;&gt;"*"),"Yes (" &amp; JoinAll(", ", MIDForgiving(AA340,6,LEN(AA340)-6), MIDForgiving(AA397,6,LEN(AA397)-6), MIDForgiving(AA450,6,LEN(AA450)-6))&amp;")","*")</f>
        <v>*</v>
      </c>
      <c r="AB749" s="58" t="str">
        <f>IF(OR(AB340&lt;&gt;"*",AB397&lt;&gt;"*",AB450&lt;&gt;"*"),"Yes (" &amp; JoinAll(", ", MIDForgiving(AB340,6,LEN(AB340)-6), MIDForgiving(AB397,6,LEN(AB397)-6), MIDForgiving(AB450,6,LEN(AB450)-6))&amp;")","*")</f>
        <v>*</v>
      </c>
      <c r="AC749" s="58" t="str">
        <f>IF(OR(AC340&lt;&gt;"*",AC397&lt;&gt;"*",AC450&lt;&gt;"*"),"Yes (" &amp; JoinAll(", ", MIDForgiving(AC340,6,LEN(AC340)-6), MIDForgiving(AC397,6,LEN(AC397)-6), MIDForgiving(AC450,6,LEN(AC450)-6))&amp;")","*")</f>
        <v>*</v>
      </c>
      <c r="AD749" s="58" t="str">
        <f>IF(OR(AD340&lt;&gt;"*",AD397&lt;&gt;"*",AD450&lt;&gt;"*"),"Yes (" &amp; JoinAll(", ", MIDForgiving(AD340,6,LEN(AD340)-6), MIDForgiving(AD397,6,LEN(AD397)-6), MIDForgiving(AD450,6,LEN(AD450)-6))&amp;")","*")</f>
        <v>*</v>
      </c>
      <c r="AE749" s="58" t="str">
        <f>IF(OR(AE340&lt;&gt;"*",AE397&lt;&gt;"*",AE450&lt;&gt;"*"),"Yes (" &amp; JoinAll(", ", MIDForgiving(AE340,6,LEN(AE340)-6), MIDForgiving(AE397,6,LEN(AE397)-6), MIDForgiving(AE450,6,LEN(AE450)-6))&amp;")","*")</f>
        <v>*</v>
      </c>
      <c r="AF749" s="58" t="str">
        <f>IF(OR(AF340&lt;&gt;"*",AF397&lt;&gt;"*",AF450&lt;&gt;"*"),"Yes (" &amp; JoinAll(", ", MIDForgiving(AF340,6,LEN(AF340)-6), MIDForgiving(AF397,6,LEN(AF397)-6), MIDForgiving(AF450,6,LEN(AF450)-6))&amp;")","*")</f>
        <v>*</v>
      </c>
      <c r="AG749" s="58" t="str">
        <f>IF(OR(AG340&lt;&gt;"*",AG397&lt;&gt;"*",AG450&lt;&gt;"*"),"Yes (" &amp; JoinAll(", ", MIDForgiving(AG340,6,LEN(AG340)-6), MIDForgiving(AG397,6,LEN(AG397)-6), MIDForgiving(AG450,6,LEN(AG450)-6))&amp;")","*")</f>
        <v>*</v>
      </c>
      <c r="AH749" s="58" t="str">
        <f>IF(OR(AH340&lt;&gt;"*",AH397&lt;&gt;"*",AH450&lt;&gt;"*"),"Yes (" &amp; JoinAll(", ", MIDForgiving(AH340,6,LEN(AH340)-6), MIDForgiving(AH397,6,LEN(AH397)-6), MIDForgiving(AH450,6,LEN(AH450)-6))&amp;")","*")</f>
        <v>*</v>
      </c>
      <c r="AI749" s="58" t="str">
        <f>IF(OR(AI340&lt;&gt;"*",AI397&lt;&gt;"*",AI450&lt;&gt;"*"),"Yes (" &amp; JoinAll(", ", MIDForgiving(AI340,6,LEN(AI340)-6), MIDForgiving(AI397,6,LEN(AI397)-6), MIDForgiving(AI450,6,LEN(AI450)-6))&amp;")","*")</f>
        <v>*</v>
      </c>
      <c r="AJ749" s="58" t="str">
        <f>IF(OR(AJ340&lt;&gt;"*",AJ397&lt;&gt;"*",AJ450&lt;&gt;"*"),"Yes (" &amp; JoinAll(", ", MIDForgiving(AJ340,6,LEN(AJ340)-6), MIDForgiving(AJ397,6,LEN(AJ397)-6), MIDForgiving(AJ450,6,LEN(AJ450)-6))&amp;")","*")</f>
        <v>*</v>
      </c>
      <c r="AK749" s="58" t="str">
        <f>IF(OR(AK340&lt;&gt;"*",AK397&lt;&gt;"*",AK450&lt;&gt;"*"),"Yes (" &amp; JoinAll(", ", MIDForgiving(AK340,6,LEN(AK340)-6), MIDForgiving(AK397,6,LEN(AK397)-6), MIDForgiving(AK450,6,LEN(AK450)-6))&amp;")","*")</f>
        <v>*</v>
      </c>
      <c r="AL749" s="58" t="str">
        <f>IF(OR(AL340&lt;&gt;"*",AL397&lt;&gt;"*",AL450&lt;&gt;"*"),"Yes (" &amp; JoinAll(", ", MIDForgiving(AL340,6,LEN(AL340)-6), MIDForgiving(AL397,6,LEN(AL397)-6), MIDForgiving(AL450,6,LEN(AL450)-6))&amp;")","*")</f>
        <v>*</v>
      </c>
      <c r="AM749" s="58" t="str">
        <f>IF(OR(AM340&lt;&gt;"*",AM397&lt;&gt;"*",AM450&lt;&gt;"*"),"Yes (" &amp; JoinAll(", ", MIDForgiving(AM340,6,LEN(AM340)-6), MIDForgiving(AM397,6,LEN(AM397)-6), MIDForgiving(AM450,6,LEN(AM450)-6))&amp;")","*")</f>
        <v>*</v>
      </c>
      <c r="AN749" s="58" t="str">
        <f>IF(OR(AN340&lt;&gt;"*",AN397&lt;&gt;"*",AN450&lt;&gt;"*"),"Yes (" &amp; JoinAll(", ", MIDForgiving(AN340,6,LEN(AN340)-6), MIDForgiving(AN397,6,LEN(AN397)-6), MIDForgiving(AN450,6,LEN(AN450)-6))&amp;")","*")</f>
        <v>*</v>
      </c>
      <c r="AO749" s="58" t="str">
        <f>IF(OR(AO340&lt;&gt;"*",AO397&lt;&gt;"*",AO450&lt;&gt;"*"),"Yes (" &amp; JoinAll(", ", MIDForgiving(AO340,6,LEN(AO340)-6), MIDForgiving(AO397,6,LEN(AO397)-6), MIDForgiving(AO450,6,LEN(AO450)-6))&amp;")","*")</f>
        <v>*</v>
      </c>
      <c r="AP749" s="58" t="str">
        <f>IF(OR(AP340&lt;&gt;"*",AP397&lt;&gt;"*",AP450&lt;&gt;"*"),"Yes (" &amp; JoinAll(", ", MIDForgiving(AP340,6,LEN(AP340)-6), MIDForgiving(AP397,6,LEN(AP397)-6), MIDForgiving(AP450,6,LEN(AP450)-6))&amp;")","*")</f>
        <v>*</v>
      </c>
      <c r="AQ749" s="58" t="str">
        <f>IF(OR(AQ340&lt;&gt;"*",AQ397&lt;&gt;"*",AQ450&lt;&gt;"*"),"Yes (" &amp; JoinAll(", ", MIDForgiving(AQ340,6,LEN(AQ340)-6), MIDForgiving(AQ397,6,LEN(AQ397)-6), MIDForgiving(AQ450,6,LEN(AQ450)-6))&amp;")","*")</f>
        <v>*</v>
      </c>
      <c r="AR749" s="58" t="str">
        <f>IF(OR(AR340&lt;&gt;"*",AR397&lt;&gt;"*",AR450&lt;&gt;"*"),"Yes (" &amp; JoinAll(", ", MIDForgiving(AR340,6,LEN(AR340)-6), MIDForgiving(AR397,6,LEN(AR397)-6), MIDForgiving(AR450,6,LEN(AR450)-6))&amp;")","*")</f>
        <v>*</v>
      </c>
      <c r="AS749" s="58" t="str">
        <f>IF(OR(AS340&lt;&gt;"*",AS397&lt;&gt;"*",AS450&lt;&gt;"*"),"Yes (" &amp; JoinAll(", ", MIDForgiving(AS340,6,LEN(AS340)-6), MIDForgiving(AS397,6,LEN(AS397)-6), MIDForgiving(AS450,6,LEN(AS450)-6))&amp;")","*")</f>
        <v>*</v>
      </c>
      <c r="AT749" s="58" t="str">
        <f>IF(OR(AT340&lt;&gt;"*",AT397&lt;&gt;"*",AT450&lt;&gt;"*"),"Yes (" &amp; JoinAll(", ", MIDForgiving(AT340,6,LEN(AT340)-6), MIDForgiving(AT397,6,LEN(AT397)-6), MIDForgiving(AT450,6,LEN(AT450)-6))&amp;")","*")</f>
        <v>*</v>
      </c>
      <c r="AU749" s="58" t="str">
        <f>IF(OR(AU340&lt;&gt;"*",AU397&lt;&gt;"*",AU450&lt;&gt;"*"),"Yes (" &amp; JoinAll(", ", MIDForgiving(AU340,6,LEN(AU340)-6), MIDForgiving(AU397,6,LEN(AU397)-6), MIDForgiving(AU450,6,LEN(AU450)-6))&amp;")","*")</f>
        <v>*</v>
      </c>
      <c r="AV749" s="58" t="str">
        <f>IF(OR(AV340&lt;&gt;"*",AV397&lt;&gt;"*",AV450&lt;&gt;"*"),"Yes (" &amp; JoinAll(", ", MIDForgiving(AV340,6,LEN(AV340)-6), MIDForgiving(AV397,6,LEN(AV397)-6), MIDForgiving(AV450,6,LEN(AV450)-6))&amp;")","*")</f>
        <v>*</v>
      </c>
      <c r="AW749" s="58" t="str">
        <f>IF(OR(AW340&lt;&gt;"*",AW397&lt;&gt;"*",AW450&lt;&gt;"*"),"Yes (" &amp; JoinAll(", ", MIDForgiving(AW340,6,LEN(AW340)-6), MIDForgiving(AW397,6,LEN(AW397)-6), MIDForgiving(AW450,6,LEN(AW450)-6))&amp;")","*")</f>
        <v>*</v>
      </c>
      <c r="AX749" s="58" t="str">
        <f>IF(OR(AX340&lt;&gt;"*",AX397&lt;&gt;"*",AX450&lt;&gt;"*"),"Yes (" &amp; JoinAll(", ", MIDForgiving(AX340,6,LEN(AX340)-6), MIDForgiving(AX397,6,LEN(AX397)-6), MIDForgiving(AX450,6,LEN(AX450)-6))&amp;")","*")</f>
        <v>*</v>
      </c>
      <c r="AY749" s="58" t="str">
        <f>IF(OR(AY340&lt;&gt;"*",AY397&lt;&gt;"*",AY450&lt;&gt;"*"),"Yes (" &amp; JoinAll(", ", MIDForgiving(AY340,6,LEN(AY340)-6), MIDForgiving(AY397,6,LEN(AY397)-6), MIDForgiving(AY450,6,LEN(AY450)-6))&amp;")","*")</f>
        <v>*</v>
      </c>
      <c r="AZ749" s="58" t="str">
        <f>IF(OR(AZ340&lt;&gt;"*",AZ397&lt;&gt;"*",AZ450&lt;&gt;"*"),"Yes (" &amp; JoinAll(", ", MIDForgiving(AZ340,6,LEN(AZ340)-6), MIDForgiving(AZ397,6,LEN(AZ397)-6), MIDForgiving(AZ450,6,LEN(AZ450)-6))&amp;")","*")</f>
        <v>*</v>
      </c>
      <c r="BA749" s="58" t="str">
        <f>IF(OR(BA340&lt;&gt;"*",BA397&lt;&gt;"*",BA450&lt;&gt;"*"),"Yes (" &amp; JoinAll(", ", MIDForgiving(BA340,6,LEN(BA340)-6), MIDForgiving(BA397,6,LEN(BA397)-6), MIDForgiving(BA450,6,LEN(BA450)-6))&amp;")","*")</f>
        <v>*</v>
      </c>
      <c r="BB749" s="58" t="str">
        <f>IF(OR(BB340&lt;&gt;"*",BB397&lt;&gt;"*",BB450&lt;&gt;"*"),"Yes (" &amp; JoinAll(", ", MIDForgiving(BB340,6,LEN(BB340)-6), MIDForgiving(BB397,6,LEN(BB397)-6), MIDForgiving(BB450,6,LEN(BB450)-6))&amp;")","*")</f>
        <v>*</v>
      </c>
      <c r="BC749" s="58" t="str">
        <f>IF(OR(BC340&lt;&gt;"*",BC397&lt;&gt;"*",BC450&lt;&gt;"*"),"Yes (" &amp; JoinAll(", ", MIDForgiving(BC340,6,LEN(BC340)-6), MIDForgiving(BC397,6,LEN(BC397)-6), MIDForgiving(BC450,6,LEN(BC450)-6))&amp;")","*")</f>
        <v>*</v>
      </c>
      <c r="BD749" s="58" t="str">
        <f>IF(OR(BD340&lt;&gt;"*",BD397&lt;&gt;"*",BD450&lt;&gt;"*"),"Yes (" &amp; JoinAll(", ", MIDForgiving(BD340,6,LEN(BD340)-6), MIDForgiving(BD397,6,LEN(BD397)-6), MIDForgiving(BD450,6,LEN(BD450)-6))&amp;")","*")</f>
        <v>*</v>
      </c>
      <c r="BE749" s="58" t="str">
        <f>IF(OR(BE340&lt;&gt;"*",BE397&lt;&gt;"*",BE450&lt;&gt;"*"),"Yes (" &amp; JoinAll(", ", MIDForgiving(BE340,6,LEN(BE340)-6), MIDForgiving(BE397,6,LEN(BE397)-6), MIDForgiving(BE450,6,LEN(BE450)-6))&amp;")","*")</f>
        <v>*</v>
      </c>
      <c r="BF749" s="58" t="str">
        <f>IF(OR(BF340&lt;&gt;"*",BF397&lt;&gt;"*",BF450&lt;&gt;"*"),"Yes (" &amp; JoinAll(", ", MIDForgiving(BF340,6,LEN(BF340)-6), MIDForgiving(BF397,6,LEN(BF397)-6), MIDForgiving(BF450,6,LEN(BF450)-6))&amp;")","*")</f>
        <v>*</v>
      </c>
      <c r="BG749" s="58" t="str">
        <f>IF(OR(BG340&lt;&gt;"*",BG397&lt;&gt;"*",BG450&lt;&gt;"*"),"Yes (" &amp; JoinAll(", ", MIDForgiving(BG340,6,LEN(BG340)-6), MIDForgiving(BG397,6,LEN(BG397)-6), MIDForgiving(BG450,6,LEN(BG450)-6))&amp;")","*")</f>
        <v>*</v>
      </c>
      <c r="BH749" s="58" t="str">
        <f>IF(OR(BH340&lt;&gt;"*",BH397&lt;&gt;"*",BH450&lt;&gt;"*"),"Yes (" &amp; JoinAll(", ", MIDForgiving(BH340,6,LEN(BH340)-6), MIDForgiving(BH397,6,LEN(BH397)-6), MIDForgiving(BH450,6,LEN(BH450)-6))&amp;")","*")</f>
        <v>*</v>
      </c>
      <c r="BI749" s="58" t="str">
        <f>IF(OR(BI340&lt;&gt;"*",BI397&lt;&gt;"*",BI450&lt;&gt;"*"),"Yes (" &amp; JoinAll(", ", MIDForgiving(BI340,6,LEN(BI340)-6), MIDForgiving(BI397,6,LEN(BI397)-6), MIDForgiving(BI450,6,LEN(BI450)-6))&amp;")","*")</f>
        <v>*</v>
      </c>
      <c r="BJ749" s="58" t="str">
        <f>IF(OR(BJ340&lt;&gt;"*",BJ397&lt;&gt;"*",BJ450&lt;&gt;"*"),"Yes (" &amp; JoinAll(", ", MIDForgiving(BJ340,6,LEN(BJ340)-6), MIDForgiving(BJ397,6,LEN(BJ397)-6), MIDForgiving(BJ450,6,LEN(BJ450)-6))&amp;")","*")</f>
        <v>*</v>
      </c>
      <c r="BK749" s="58" t="str">
        <f>IF(OR(BK340&lt;&gt;"*",BK397&lt;&gt;"*",BK450&lt;&gt;"*"),"Yes (" &amp; JoinAll(", ", MIDForgiving(BK340,6,LEN(BK340)-6), MIDForgiving(BK397,6,LEN(BK397)-6), MIDForgiving(BK450,6,LEN(BK450)-6))&amp;")","*")</f>
        <v>*</v>
      </c>
      <c r="BL749" s="58" t="str">
        <f>IF(OR(BL340&lt;&gt;"*",BL397&lt;&gt;"*",BL450&lt;&gt;"*"),"Yes (" &amp; JoinAll(", ", MIDForgiving(BL340,6,LEN(BL340)-6), MIDForgiving(BL397,6,LEN(BL397)-6), MIDForgiving(BL450,6,LEN(BL450)-6))&amp;")","*")</f>
        <v>*</v>
      </c>
      <c r="BM749" s="58" t="str">
        <f>IF(OR(BM340&lt;&gt;"*",BM397&lt;&gt;"*",BM450&lt;&gt;"*"),"Yes (" &amp; JoinAll(", ", MIDForgiving(BM340,6,LEN(BM340)-6), MIDForgiving(BM397,6,LEN(BM397)-6), MIDForgiving(BM450,6,LEN(BM450)-6))&amp;")","*")</f>
        <v>*</v>
      </c>
      <c r="BN749" s="58" t="str">
        <f>IF(OR(BN340&lt;&gt;"*",BN397&lt;&gt;"*",BN450&lt;&gt;"*"),"Yes (" &amp; JoinAll(", ", MIDForgiving(BN340,6,LEN(BN340)-6), MIDForgiving(BN397,6,LEN(BN397)-6), MIDForgiving(BN450,6,LEN(BN450)-6))&amp;")","*")</f>
        <v>*</v>
      </c>
      <c r="BO749" s="58" t="str">
        <f>IF(OR(BO340&lt;&gt;"*",BO397&lt;&gt;"*",BO450&lt;&gt;"*"),"Yes (" &amp; JoinAll(", ", MIDForgiving(BO340,6,LEN(BO340)-6), MIDForgiving(BO397,6,LEN(BO397)-6), MIDForgiving(BO450,6,LEN(BO450)-6))&amp;")","*")</f>
        <v>*</v>
      </c>
      <c r="BP749" s="58" t="str">
        <f>IF(OR(BP340&lt;&gt;"*",BP397&lt;&gt;"*",BP450&lt;&gt;"*"),"Yes (" &amp; JoinAll(", ", MIDForgiving(BP340,6,LEN(BP340)-6), MIDForgiving(BP397,6,LEN(BP397)-6), MIDForgiving(BP450,6,LEN(BP450)-6))&amp;")","*")</f>
        <v>*</v>
      </c>
      <c r="BQ749" s="58" t="str">
        <f>IF(OR(BQ340&lt;&gt;"*",BQ397&lt;&gt;"*",BQ450&lt;&gt;"*"),"Yes (" &amp; JoinAll(", ", MIDForgiving(BQ340,6,LEN(BQ340)-6), MIDForgiving(BQ397,6,LEN(BQ397)-6), MIDForgiving(BQ450,6,LEN(BQ450)-6))&amp;")","*")</f>
        <v>*</v>
      </c>
      <c r="BR749" s="58" t="str">
        <f>IF(OR(BR340&lt;&gt;"*",BR397&lt;&gt;"*",BR450&lt;&gt;"*"),"Yes (" &amp; JoinAll(", ", MIDForgiving(BR340,6,LEN(BR340)-6), MIDForgiving(BR397,6,LEN(BR397)-6), MIDForgiving(BR450,6,LEN(BR450)-6))&amp;")","*")</f>
        <v>*</v>
      </c>
      <c r="BS749" s="58" t="str">
        <f>IF(OR(BS340&lt;&gt;"*",BS397&lt;&gt;"*",BS450&lt;&gt;"*"),"Yes (" &amp; JoinAll(", ", MIDForgiving(BS340,6,LEN(BS340)-6), MIDForgiving(BS397,6,LEN(BS397)-6), MIDForgiving(BS450,6,LEN(BS450)-6))&amp;")","*")</f>
        <v>*</v>
      </c>
      <c r="BT749" s="58" t="str">
        <f>IF(OR(BT340&lt;&gt;"*",BT397&lt;&gt;"*",BT450&lt;&gt;"*"),"Yes (" &amp; JoinAll(", ", MIDForgiving(BT340,6,LEN(BT340)-6), MIDForgiving(BT397,6,LEN(BT397)-6), MIDForgiving(BT450,6,LEN(BT450)-6))&amp;")","*")</f>
        <v>*</v>
      </c>
      <c r="BU749" s="58" t="str">
        <f>IF(OR(BU340&lt;&gt;"*",BU397&lt;&gt;"*",BU450&lt;&gt;"*"),"Yes (" &amp; JoinAll(", ", MIDForgiving(BU340,6,LEN(BU340)-6), MIDForgiving(BU397,6,LEN(BU397)-6), MIDForgiving(BU450,6,LEN(BU450)-6))&amp;")","*")</f>
        <v>*</v>
      </c>
      <c r="BV749" s="58" t="str">
        <f>IF(OR(BV340&lt;&gt;"*",BV397&lt;&gt;"*",BV450&lt;&gt;"*"),"Yes (" &amp; JoinAll(", ", MIDForgiving(BV340,6,LEN(BV340)-6), MIDForgiving(BV397,6,LEN(BV397)-6), MIDForgiving(BV450,6,LEN(BV450)-6))&amp;")","*")</f>
        <v>*</v>
      </c>
      <c r="BW749" s="58" t="str">
        <f>IF(OR(BW340&lt;&gt;"*",BW397&lt;&gt;"*",BW450&lt;&gt;"*"),"Yes (" &amp; JoinAll(", ", MIDForgiving(BW340,6,LEN(BW340)-6), MIDForgiving(BW397,6,LEN(BW397)-6), MIDForgiving(BW450,6,LEN(BW450)-6))&amp;")","*")</f>
        <v>*</v>
      </c>
      <c r="BX749" s="58" t="str">
        <f>IF(OR(BX340&lt;&gt;"*",BX397&lt;&gt;"*",BX450&lt;&gt;"*"),"Yes (" &amp; JoinAll(", ", MIDForgiving(BX340,6,LEN(BX340)-6), MIDForgiving(BX397,6,LEN(BX397)-6), MIDForgiving(BX450,6,LEN(BX450)-6))&amp;")","*")</f>
        <v>*</v>
      </c>
      <c r="BY749" s="58" t="str">
        <f>IF(OR(BY340&lt;&gt;"*",BY397&lt;&gt;"*",BY450&lt;&gt;"*"),"Yes (" &amp; JoinAll(", ", MIDForgiving(BY340,6,LEN(BY340)-6), MIDForgiving(BY397,6,LEN(BY397)-6), MIDForgiving(BY450,6,LEN(BY450)-6))&amp;")","*")</f>
        <v>*</v>
      </c>
      <c r="BZ749" s="58" t="str">
        <f>IF(OR(BZ340&lt;&gt;"*",BZ397&lt;&gt;"*",BZ450&lt;&gt;"*"),"Yes (" &amp; JoinAll(", ", MIDForgiving(BZ340,6,LEN(BZ340)-6), MIDForgiving(BZ397,6,LEN(BZ397)-6), MIDForgiving(BZ450,6,LEN(BZ450)-6))&amp;")","*")</f>
        <v>*</v>
      </c>
      <c r="CA749" s="58" t="str">
        <f>IF(OR(CA340&lt;&gt;"*",CA397&lt;&gt;"*",CA450&lt;&gt;"*"),"Yes (" &amp; JoinAll(", ", MIDForgiving(CA340,6,LEN(CA340)-6), MIDForgiving(CA397,6,LEN(CA397)-6), MIDForgiving(CA450,6,LEN(CA450)-6))&amp;")","*")</f>
        <v>*</v>
      </c>
      <c r="CB749" s="58" t="str">
        <f>IF(OR(CB340&lt;&gt;"*",CB397&lt;&gt;"*",CB450&lt;&gt;"*"),"Yes (" &amp; JoinAll(", ", MIDForgiving(CB340,6,LEN(CB340)-6), MIDForgiving(CB397,6,LEN(CB397)-6), MIDForgiving(CB450,6,LEN(CB450)-6))&amp;")","*")</f>
        <v>*</v>
      </c>
      <c r="CC749" s="58" t="str">
        <f>IF(OR(CC340&lt;&gt;"*",CC397&lt;&gt;"*",CC450&lt;&gt;"*"),"Yes (" &amp; JoinAll(", ", MIDForgiving(CC340,6,LEN(CC340)-6), MIDForgiving(CC397,6,LEN(CC397)-6), MIDForgiving(CC450,6,LEN(CC450)-6))&amp;")","*")</f>
        <v>*</v>
      </c>
      <c r="CD749" s="58" t="str">
        <f>IF(OR(CD340&lt;&gt;"*",CD397&lt;&gt;"*",CD450&lt;&gt;"*"),"Yes (" &amp; JoinAll(", ", MIDForgiving(CD340,6,LEN(CD340)-6), MIDForgiving(CD397,6,LEN(CD397)-6), MIDForgiving(CD450,6,LEN(CD450)-6))&amp;")","*")</f>
        <v>*</v>
      </c>
      <c r="CE749" s="58" t="str">
        <f>IF(OR(CE340&lt;&gt;"*",CE397&lt;&gt;"*",CE450&lt;&gt;"*"),"Yes (" &amp; JoinAll(", ", MIDForgiving(CE340,6,LEN(CE340)-6), MIDForgiving(CE397,6,LEN(CE397)-6), MIDForgiving(CE450,6,LEN(CE450)-6))&amp;")","*")</f>
        <v>*</v>
      </c>
      <c r="CF749" s="58" t="str">
        <f>IF(OR(CF340&lt;&gt;"*",CF397&lt;&gt;"*",CF450&lt;&gt;"*"),"Yes (" &amp; JoinAll(", ", MIDForgiving(CF340,6,LEN(CF340)-6), MIDForgiving(CF397,6,LEN(CF397)-6), MIDForgiving(CF450,6,LEN(CF450)-6))&amp;")","*")</f>
        <v>*</v>
      </c>
      <c r="CG749" s="58" t="str">
        <f>IF(OR(CG340&lt;&gt;"*",CG397&lt;&gt;"*",CG450&lt;&gt;"*"),"Yes (" &amp; JoinAll(", ", MIDForgiving(CG340,6,LEN(CG340)-6), MIDForgiving(CG397,6,LEN(CG397)-6), MIDForgiving(CG450,6,LEN(CG450)-6))&amp;")","*")</f>
        <v>*</v>
      </c>
      <c r="CH749" s="58" t="str">
        <f>IF(OR(CH340&lt;&gt;"*",CH397&lt;&gt;"*",CH450&lt;&gt;"*"),"Yes (" &amp; JoinAll(", ", MIDForgiving(CH340,6,LEN(CH340)-6), MIDForgiving(CH397,6,LEN(CH397)-6), MIDForgiving(CH450,6,LEN(CH450)-6))&amp;")","*")</f>
        <v>*</v>
      </c>
      <c r="CI749" s="58" t="str">
        <f>IF(OR(CI340&lt;&gt;"*",CI397&lt;&gt;"*",CI450&lt;&gt;"*"),"Yes (" &amp; JoinAll(", ", MIDForgiving(CI340,6,LEN(CI340)-6), MIDForgiving(CI397,6,LEN(CI397)-6), MIDForgiving(CI450,6,LEN(CI450)-6))&amp;")","*")</f>
        <v>*</v>
      </c>
      <c r="CJ749" s="58" t="str">
        <f>IF(OR(CJ340&lt;&gt;"*",CJ397&lt;&gt;"*",CJ450&lt;&gt;"*"),"Yes (" &amp; JoinAll(", ", MIDForgiving(CJ340,6,LEN(CJ340)-6), MIDForgiving(CJ397,6,LEN(CJ397)-6), MIDForgiving(CJ450,6,LEN(CJ450)-6))&amp;")","*")</f>
        <v>*</v>
      </c>
      <c r="CK749" s="58" t="str">
        <f>IF(OR(CK340&lt;&gt;"*",CK397&lt;&gt;"*",CK450&lt;&gt;"*"),"Yes (" &amp; JoinAll(", ", MIDForgiving(CK340,6,LEN(CK340)-6), MIDForgiving(CK397,6,LEN(CK397)-6), MIDForgiving(CK450,6,LEN(CK450)-6))&amp;")","*")</f>
        <v>*</v>
      </c>
      <c r="CL749" s="58" t="str">
        <f>IF(OR(CL340&lt;&gt;"*",CL397&lt;&gt;"*",CL450&lt;&gt;"*"),"Yes (" &amp; JoinAll(", ", MIDForgiving(CL340,6,LEN(CL340)-6), MIDForgiving(CL397,6,LEN(CL397)-6), MIDForgiving(CL450,6,LEN(CL450)-6))&amp;")","*")</f>
        <v>*</v>
      </c>
      <c r="CM749" s="58" t="str">
        <f>IF(OR(CM340&lt;&gt;"*",CM397&lt;&gt;"*",CM450&lt;&gt;"*"),"Yes (" &amp; JoinAll(", ", MIDForgiving(CM340,6,LEN(CM340)-6), MIDForgiving(CM397,6,LEN(CM397)-6), MIDForgiving(CM450,6,LEN(CM450)-6))&amp;")","*")</f>
        <v>*</v>
      </c>
      <c r="CN749" s="58" t="str">
        <f>IF(OR(CN340&lt;&gt;"*",CN397&lt;&gt;"*",CN450&lt;&gt;"*"),"Yes (" &amp; JoinAll(", ", MIDForgiving(CN340,6,LEN(CN340)-6), MIDForgiving(CN397,6,LEN(CN397)-6), MIDForgiving(CN450,6,LEN(CN450)-6))&amp;")","*")</f>
        <v>*</v>
      </c>
      <c r="CO749" s="58" t="str">
        <f>IF(OR(CO340&lt;&gt;"*",CO397&lt;&gt;"*",CO450&lt;&gt;"*"),"Yes (" &amp; JoinAll(", ", MIDForgiving(CO340,6,LEN(CO340)-6), MIDForgiving(CO397,6,LEN(CO397)-6), MIDForgiving(CO450,6,LEN(CO450)-6))&amp;")","*")</f>
        <v>*</v>
      </c>
      <c r="CP749" s="58" t="str">
        <f>IF(OR(CP340&lt;&gt;"*",CP397&lt;&gt;"*",CP450&lt;&gt;"*"),"Yes (" &amp; JoinAll(", ", MIDForgiving(CP340,6,LEN(CP340)-6), MIDForgiving(CP397,6,LEN(CP397)-6), MIDForgiving(CP450,6,LEN(CP450)-6))&amp;")","*")</f>
        <v>*</v>
      </c>
      <c r="CQ749" s="58" t="str">
        <f>IF(OR(CQ340&lt;&gt;"*",CQ397&lt;&gt;"*",CQ450&lt;&gt;"*"),"Yes (" &amp; JoinAll(", ", MIDForgiving(CQ340,6,LEN(CQ340)-6), MIDForgiving(CQ397,6,LEN(CQ397)-6), MIDForgiving(CQ450,6,LEN(CQ450)-6))&amp;")","*")</f>
        <v>*</v>
      </c>
      <c r="CR749" s="58" t="str">
        <f>IF(OR(CR340&lt;&gt;"*",CR397&lt;&gt;"*",CR450&lt;&gt;"*"),"Yes (" &amp; JoinAll(", ", MIDForgiving(CR340,6,LEN(CR340)-6), MIDForgiving(CR397,6,LEN(CR397)-6), MIDForgiving(CR450,6,LEN(CR450)-6))&amp;")","*")</f>
        <v>*</v>
      </c>
      <c r="CS749" s="58" t="str">
        <f>IF(OR(CS340&lt;&gt;"*",CS397&lt;&gt;"*",CS450&lt;&gt;"*"),"Yes (" &amp; JoinAll(", ", MIDForgiving(CS340,6,LEN(CS340)-6), MIDForgiving(CS397,6,LEN(CS397)-6), MIDForgiving(CS450,6,LEN(CS450)-6))&amp;")","*")</f>
        <v>*</v>
      </c>
      <c r="CT749" s="58" t="str">
        <f>IF(OR(CT340&lt;&gt;"*",CT397&lt;&gt;"*",CT450&lt;&gt;"*"),"Yes (" &amp; JoinAll(", ", MIDForgiving(CT340,6,LEN(CT340)-6), MIDForgiving(CT397,6,LEN(CT397)-6), MIDForgiving(CT450,6,LEN(CT450)-6))&amp;")","*")</f>
        <v>*</v>
      </c>
      <c r="CU749" s="58" t="str">
        <f>IF(OR(CU340&lt;&gt;"*",CU397&lt;&gt;"*",CU450&lt;&gt;"*"),"Yes (" &amp; JoinAll(", ", MIDForgiving(CU340,6,LEN(CU340)-6), MIDForgiving(CU397,6,LEN(CU397)-6), MIDForgiving(CU450,6,LEN(CU450)-6))&amp;")","*")</f>
        <v>*</v>
      </c>
      <c r="CV749" s="58" t="str">
        <f>IF(OR(CV340&lt;&gt;"*",CV397&lt;&gt;"*",CV450&lt;&gt;"*"),"Yes (" &amp; JoinAll(", ", MIDForgiving(CV340,6,LEN(CV340)-6), MIDForgiving(CV397,6,LEN(CV397)-6), MIDForgiving(CV450,6,LEN(CV450)-6))&amp;")","*")</f>
        <v>*</v>
      </c>
      <c r="CW749" s="58" t="str">
        <f>IF(OR(CW340&lt;&gt;"*",CW397&lt;&gt;"*",CW450&lt;&gt;"*"),"Yes (" &amp; JoinAll(", ", MIDForgiving(CW340,6,LEN(CW340)-6), MIDForgiving(CW397,6,LEN(CW397)-6), MIDForgiving(CW450,6,LEN(CW450)-6))&amp;")","*")</f>
        <v>*</v>
      </c>
      <c r="CX749" s="58" t="str">
        <f>IF(OR(CX340&lt;&gt;"*",CX397&lt;&gt;"*",CX450&lt;&gt;"*"),"Yes (" &amp; JoinAll(", ", MIDForgiving(CX340,6,LEN(CX340)-6), MIDForgiving(CX397,6,LEN(CX397)-6), MIDForgiving(CX450,6,LEN(CX450)-6))&amp;")","*")</f>
        <v>*</v>
      </c>
      <c r="CY749" s="58" t="str">
        <f>IF(OR(CY340&lt;&gt;"*",CY397&lt;&gt;"*",CY450&lt;&gt;"*"),"Yes (" &amp; JoinAll(", ", MIDForgiving(CY340,6,LEN(CY340)-6), MIDForgiving(CY397,6,LEN(CY397)-6), MIDForgiving(CY450,6,LEN(CY450)-6))&amp;")","*")</f>
        <v>*</v>
      </c>
      <c r="CZ749" s="58" t="str">
        <f>IF(OR(CZ340&lt;&gt;"*",CZ397&lt;&gt;"*",CZ450&lt;&gt;"*"),"Yes (" &amp; JoinAll(", ", MIDForgiving(CZ340,6,LEN(CZ340)-6), MIDForgiving(CZ397,6,LEN(CZ397)-6), MIDForgiving(CZ450,6,LEN(CZ450)-6))&amp;")","*")</f>
        <v>*</v>
      </c>
      <c r="DA749" s="58" t="str">
        <f>IF(OR(DA340&lt;&gt;"*",DA397&lt;&gt;"*",DA450&lt;&gt;"*"),"Yes (" &amp; JoinAll(", ", MIDForgiving(DA340,6,LEN(DA340)-6), MIDForgiving(DA397,6,LEN(DA397)-6), MIDForgiving(DA450,6,LEN(DA450)-6))&amp;")","*")</f>
        <v>*</v>
      </c>
      <c r="DB749" s="58" t="str">
        <f>IF(OR(DB340&lt;&gt;"*",DB397&lt;&gt;"*",DB450&lt;&gt;"*"),"Yes (" &amp; JoinAll(", ", MIDForgiving(DB340,6,LEN(DB340)-6), MIDForgiving(DB397,6,LEN(DB397)-6), MIDForgiving(DB450,6,LEN(DB450)-6))&amp;")","*")</f>
        <v>*</v>
      </c>
      <c r="DC749" s="58" t="str">
        <f>IF(OR(DC340&lt;&gt;"*",DC397&lt;&gt;"*",DC450&lt;&gt;"*"),"Yes (" &amp; JoinAll(", ", MIDForgiving(DC340,6,LEN(DC340)-6), MIDForgiving(DC397,6,LEN(DC397)-6), MIDForgiving(DC450,6,LEN(DC450)-6))&amp;")","*")</f>
        <v>*</v>
      </c>
      <c r="DD749" s="58" t="str">
        <f>IF(OR(DD340&lt;&gt;"*",DD397&lt;&gt;"*",DD450&lt;&gt;"*"),"Yes (" &amp; JoinAll(", ", MIDForgiving(DD340,6,LEN(DD340)-6), MIDForgiving(DD397,6,LEN(DD397)-6), MIDForgiving(DD450,6,LEN(DD450)-6))&amp;")","*")</f>
        <v>*</v>
      </c>
      <c r="DE749" s="58" t="str">
        <f>IF(OR(DE340&lt;&gt;"*",DE397&lt;&gt;"*",DE450&lt;&gt;"*"),"Yes (" &amp; JoinAll(", ", MIDForgiving(DE340,6,LEN(DE340)-6), MIDForgiving(DE397,6,LEN(DE397)-6), MIDForgiving(DE450,6,LEN(DE450)-6))&amp;")","*")</f>
        <v>*</v>
      </c>
      <c r="DF749" s="58" t="str">
        <f>IF(OR(DF340&lt;&gt;"*",DF397&lt;&gt;"*",DF450&lt;&gt;"*"),"Yes (" &amp; JoinAll(", ", MIDForgiving(DF340,6,LEN(DF340)-6), MIDForgiving(DF397,6,LEN(DF397)-6), MIDForgiving(DF450,6,LEN(DF450)-6))&amp;")","*")</f>
        <v>*</v>
      </c>
      <c r="DG749" s="58" t="str">
        <f>IF(OR(DG340&lt;&gt;"*",DG397&lt;&gt;"*",DG450&lt;&gt;"*"),"Yes (" &amp; JoinAll(", ", MIDForgiving(DG340,6,LEN(DG340)-6), MIDForgiving(DG397,6,LEN(DG397)-6), MIDForgiving(DG450,6,LEN(DG450)-6))&amp;")","*")</f>
        <v>*</v>
      </c>
      <c r="DH749" s="58" t="str">
        <f>IF(OR(DH340&lt;&gt;"*",DH397&lt;&gt;"*",DH450&lt;&gt;"*"),"Yes (" &amp; JoinAll(", ", MIDForgiving(DH340,6,LEN(DH340)-6), MIDForgiving(DH397,6,LEN(DH397)-6), MIDForgiving(DH450,6,LEN(DH450)-6))&amp;")","*")</f>
        <v>*</v>
      </c>
      <c r="DI749" s="58" t="str">
        <f>IF(OR(DI340&lt;&gt;"*",DI397&lt;&gt;"*",DI450&lt;&gt;"*"),"Yes (" &amp; JoinAll(", ", MIDForgiving(DI340,6,LEN(DI340)-6), MIDForgiving(DI397,6,LEN(DI397)-6), MIDForgiving(DI450,6,LEN(DI450)-6))&amp;")","*")</f>
        <v>*</v>
      </c>
      <c r="DJ749" s="58" t="str">
        <f>IF(OR(DJ340&lt;&gt;"*",DJ397&lt;&gt;"*",DJ450&lt;&gt;"*"),"Yes (" &amp; JoinAll(", ", MIDForgiving(DJ340,6,LEN(DJ340)-6), MIDForgiving(DJ397,6,LEN(DJ397)-6), MIDForgiving(DJ450,6,LEN(DJ450)-6))&amp;")","*")</f>
        <v>*</v>
      </c>
      <c r="DK749" s="58" t="str">
        <f>IF(OR(DK340&lt;&gt;"*",DK397&lt;&gt;"*",DK450&lt;&gt;"*"),"Yes (" &amp; JoinAll(", ", MIDForgiving(DK340,6,LEN(DK340)-6), MIDForgiving(DK397,6,LEN(DK397)-6), MIDForgiving(DK450,6,LEN(DK450)-6))&amp;")","*")</f>
        <v>*</v>
      </c>
      <c r="DL749" s="58" t="str">
        <f>IF(OR(DL340&lt;&gt;"*",DL397&lt;&gt;"*",DL450&lt;&gt;"*"),"Yes (" &amp; JoinAll(", ", MIDForgiving(DL340,6,LEN(DL340)-6), MIDForgiving(DL397,6,LEN(DL397)-6), MIDForgiving(DL450,6,LEN(DL450)-6))&amp;")","*")</f>
        <v>*</v>
      </c>
      <c r="DM749" s="58" t="str">
        <f>IF(OR(DM340&lt;&gt;"*",DM397&lt;&gt;"*",DM450&lt;&gt;"*"),"Yes (" &amp; JoinAll(", ", MIDForgiving(DM340,6,LEN(DM340)-6), MIDForgiving(DM397,6,LEN(DM397)-6), MIDForgiving(DM450,6,LEN(DM450)-6))&amp;")","*")</f>
        <v>*</v>
      </c>
      <c r="DN749" s="58" t="str">
        <f>IF(OR(DN340&lt;&gt;"*",DN397&lt;&gt;"*",DN450&lt;&gt;"*"),"Yes (" &amp; JoinAll(", ", MIDForgiving(DN340,6,LEN(DN340)-6), MIDForgiving(DN397,6,LEN(DN397)-6), MIDForgiving(DN450,6,LEN(DN450)-6))&amp;")","*")</f>
        <v>*</v>
      </c>
      <c r="DO749" s="58" t="str">
        <f>IF(OR(DO340&lt;&gt;"*",DO397&lt;&gt;"*",DO450&lt;&gt;"*"),"Yes (" &amp; JoinAll(", ", MIDForgiving(DO340,6,LEN(DO340)-6), MIDForgiving(DO397,6,LEN(DO397)-6), MIDForgiving(DO450,6,LEN(DO450)-6))&amp;")","*")</f>
        <v>*</v>
      </c>
      <c r="DP749" s="58" t="str">
        <f>IF(OR(DP340&lt;&gt;"*",DP397&lt;&gt;"*",DP450&lt;&gt;"*"),"Yes (" &amp; JoinAll(", ", MIDForgiving(DP340,6,LEN(DP340)-6), MIDForgiving(DP397,6,LEN(DP397)-6), MIDForgiving(DP450,6,LEN(DP450)-6))&amp;")","*")</f>
        <v>*</v>
      </c>
      <c r="DQ749" s="58" t="str">
        <f>IF(OR(DQ340&lt;&gt;"*",DQ397&lt;&gt;"*",DQ450&lt;&gt;"*"),"Yes (" &amp; JoinAll(", ", MIDForgiving(DQ340,6,LEN(DQ340)-6), MIDForgiving(DQ397,6,LEN(DQ397)-6), MIDForgiving(DQ450,6,LEN(DQ450)-6))&amp;")","*")</f>
        <v>*</v>
      </c>
      <c r="DR749" s="58" t="str">
        <f>IF(OR(DR340&lt;&gt;"*",DR397&lt;&gt;"*",DR450&lt;&gt;"*"),"Yes (" &amp; JoinAll(", ", MIDForgiving(DR340,6,LEN(DR340)-6), MIDForgiving(DR397,6,LEN(DR397)-6), MIDForgiving(DR450,6,LEN(DR450)-6))&amp;")","*")</f>
        <v>*</v>
      </c>
      <c r="DS749" s="58" t="str">
        <f>IF(OR(DS340&lt;&gt;"*",DS397&lt;&gt;"*",DS450&lt;&gt;"*"),"Yes (" &amp; JoinAll(", ", MIDForgiving(DS340,6,LEN(DS340)-6), MIDForgiving(DS397,6,LEN(DS397)-6), MIDForgiving(DS450,6,LEN(DS450)-6))&amp;")","*")</f>
        <v>*</v>
      </c>
      <c r="DT749" s="58" t="str">
        <f>IF(OR(DT340&lt;&gt;"*",DT397&lt;&gt;"*",DT450&lt;&gt;"*"),"Yes (" &amp; JoinAll(", ", MIDForgiving(DT340,6,LEN(DT340)-6), MIDForgiving(DT397,6,LEN(DT397)-6), MIDForgiving(DT450,6,LEN(DT450)-6))&amp;")","*")</f>
        <v>*</v>
      </c>
      <c r="DU749" s="58" t="str">
        <f>IF(OR(DU340&lt;&gt;"*",DU397&lt;&gt;"*",DU450&lt;&gt;"*"),"Yes (" &amp; JoinAll(", ", MIDForgiving(DU340,6,LEN(DU340)-6), MIDForgiving(DU397,6,LEN(DU397)-6), MIDForgiving(DU450,6,LEN(DU450)-6))&amp;")","*")</f>
        <v>*</v>
      </c>
      <c r="DV749" s="58" t="str">
        <f>IF(OR(DV340&lt;&gt;"*",DV397&lt;&gt;"*",DV450&lt;&gt;"*"),"Yes (" &amp; JoinAll(", ", MIDForgiving(DV340,6,LEN(DV340)-6), MIDForgiving(DV397,6,LEN(DV397)-6), MIDForgiving(DV450,6,LEN(DV450)-6))&amp;")","*")</f>
        <v>*</v>
      </c>
      <c r="DW749" s="58" t="str">
        <f>IF(OR(DW340&lt;&gt;"*",DW397&lt;&gt;"*",DW450&lt;&gt;"*"),"Yes (" &amp; JoinAll(", ", MIDForgiving(DW340,6,LEN(DW340)-6), MIDForgiving(DW397,6,LEN(DW397)-6), MIDForgiving(DW450,6,LEN(DW450)-6))&amp;")","*")</f>
        <v>*</v>
      </c>
      <c r="DX749" s="58" t="str">
        <f>IF(OR(DX340&lt;&gt;"*",DX397&lt;&gt;"*",DX450&lt;&gt;"*"),"Yes (" &amp; JoinAll(", ", MIDForgiving(DX340,6,LEN(DX340)-6), MIDForgiving(DX397,6,LEN(DX397)-6), MIDForgiving(DX450,6,LEN(DX450)-6))&amp;")","*")</f>
        <v>*</v>
      </c>
      <c r="DY749" s="58" t="str">
        <f>IF(OR(DY340&lt;&gt;"*",DY397&lt;&gt;"*",DY450&lt;&gt;"*"),"Yes (" &amp; JoinAll(", ", MIDForgiving(DY340,6,LEN(DY340)-6), MIDForgiving(DY397,6,LEN(DY397)-6), MIDForgiving(DY450,6,LEN(DY450)-6))&amp;")","*")</f>
        <v>*</v>
      </c>
      <c r="DZ749" s="58" t="str">
        <f>IF(OR(DZ340&lt;&gt;"*",DZ397&lt;&gt;"*",DZ450&lt;&gt;"*"),"Yes (" &amp; JoinAll(", ", MIDForgiving(DZ340,6,LEN(DZ340)-6), MIDForgiving(DZ397,6,LEN(DZ397)-6), MIDForgiving(DZ450,6,LEN(DZ450)-6))&amp;")","*")</f>
        <v>*</v>
      </c>
      <c r="EA749" s="58" t="str">
        <f>IF(OR(EA340&lt;&gt;"*",EA397&lt;&gt;"*",EA450&lt;&gt;"*"),"Yes (" &amp; JoinAll(", ", MIDForgiving(EA340,6,LEN(EA340)-6), MIDForgiving(EA397,6,LEN(EA397)-6), MIDForgiving(EA450,6,LEN(EA450)-6))&amp;")","*")</f>
        <v>*</v>
      </c>
      <c r="EB749" s="58" t="str">
        <f>IF(OR(EB340&lt;&gt;"*",EB397&lt;&gt;"*",EB450&lt;&gt;"*"),"Yes (" &amp; JoinAll(", ", MIDForgiving(EB340,6,LEN(EB340)-6), MIDForgiving(EB397,6,LEN(EB397)-6), MIDForgiving(EB450,6,LEN(EB450)-6))&amp;")","*")</f>
        <v>*</v>
      </c>
      <c r="EC749" s="58" t="str">
        <f>IF(OR(EC340&lt;&gt;"*",EC397&lt;&gt;"*",EC450&lt;&gt;"*"),"Yes (" &amp; JoinAll(", ", MIDForgiving(EC340,6,LEN(EC340)-6), MIDForgiving(EC397,6,LEN(EC397)-6), MIDForgiving(EC450,6,LEN(EC450)-6))&amp;")","*")</f>
        <v>*</v>
      </c>
      <c r="ED749" s="58" t="str">
        <f>IF(OR(ED340&lt;&gt;"*",ED397&lt;&gt;"*",ED450&lt;&gt;"*"),"Yes (" &amp; JoinAll(", ", MIDForgiving(ED340,6,LEN(ED340)-6), MIDForgiving(ED397,6,LEN(ED397)-6), MIDForgiving(ED450,6,LEN(ED450)-6))&amp;")","*")</f>
        <v>*</v>
      </c>
      <c r="EE749" s="58" t="str">
        <f>IF(OR(EE340&lt;&gt;"*",EE397&lt;&gt;"*",EE450&lt;&gt;"*"),"Yes (" &amp; JoinAll(", ", MIDForgiving(EE340,6,LEN(EE340)-6), MIDForgiving(EE397,6,LEN(EE397)-6), MIDForgiving(EE450,6,LEN(EE450)-6))&amp;")","*")</f>
        <v>*</v>
      </c>
      <c r="EF749" s="58" t="str">
        <f>IF(OR(EF340&lt;&gt;"*",EF397&lt;&gt;"*",EF450&lt;&gt;"*"),"Yes (" &amp; JoinAll(", ", MIDForgiving(EF340,6,LEN(EF340)-6), MIDForgiving(EF397,6,LEN(EF397)-6), MIDForgiving(EF450,6,LEN(EF450)-6))&amp;")","*")</f>
        <v>*</v>
      </c>
      <c r="EG749" s="58" t="str">
        <f>IF(OR(EG340&lt;&gt;"*",EG397&lt;&gt;"*",EG450&lt;&gt;"*"),"Yes (" &amp; JoinAll(", ", MIDForgiving(EG340,6,LEN(EG340)-6), MIDForgiving(EG397,6,LEN(EG397)-6), MIDForgiving(EG450,6,LEN(EG450)-6))&amp;")","*")</f>
        <v>*</v>
      </c>
      <c r="EH749" s="58" t="str">
        <f>IF(OR(EH340&lt;&gt;"*",EH397&lt;&gt;"*",EH450&lt;&gt;"*"),"Yes (" &amp; JoinAll(", ", MIDForgiving(EH340,6,LEN(EH340)-6), MIDForgiving(EH397,6,LEN(EH397)-6), MIDForgiving(EH450,6,LEN(EH450)-6))&amp;")","*")</f>
        <v>*</v>
      </c>
      <c r="EI749" s="58" t="str">
        <f>IF(OR(EI340&lt;&gt;"*",EI397&lt;&gt;"*",EI450&lt;&gt;"*"),"Yes (" &amp; JoinAll(", ", MIDForgiving(EI340,6,LEN(EI340)-6), MIDForgiving(EI397,6,LEN(EI397)-6), MIDForgiving(EI450,6,LEN(EI450)-6))&amp;")","*")</f>
        <v>*</v>
      </c>
      <c r="EJ749" s="58" t="str">
        <f>IF(OR(EJ340&lt;&gt;"*",EJ397&lt;&gt;"*",EJ450&lt;&gt;"*"),"Yes (" &amp; JoinAll(", ", MIDForgiving(EJ340,6,LEN(EJ340)-6), MIDForgiving(EJ397,6,LEN(EJ397)-6), MIDForgiving(EJ450,6,LEN(EJ450)-6))&amp;")","*")</f>
        <v>*</v>
      </c>
      <c r="EK749" s="58" t="str">
        <f>IF(OR(EK340&lt;&gt;"*",EK397&lt;&gt;"*",EK450&lt;&gt;"*"),"Yes (" &amp; JoinAll(", ", MIDForgiving(EK340,6,LEN(EK340)-6), MIDForgiving(EK397,6,LEN(EK397)-6), MIDForgiving(EK450,6,LEN(EK450)-6))&amp;")","*")</f>
        <v>*</v>
      </c>
      <c r="EL749" s="109"/>
      <c r="EM749" s="109"/>
    </row>
    <row r="750" spans="1:143" s="58" customFormat="1" ht="12.75" customHeight="1" x14ac:dyDescent="0.25">
      <c r="A750" s="5"/>
      <c r="B750" s="96"/>
      <c r="C750" s="96"/>
      <c r="D750" s="96"/>
      <c r="E750" s="96"/>
      <c r="F750" s="96" t="s">
        <v>3540</v>
      </c>
      <c r="G750" s="4" t="s">
        <v>389</v>
      </c>
      <c r="H750" s="18" t="s">
        <v>5</v>
      </c>
      <c r="I750" s="18"/>
      <c r="J750" s="58" t="str">
        <f>IF(OR(J341&lt;&gt;"*",J398&lt;&gt;"*",J451&lt;&gt;"*"),"Yes (" &amp; JoinAll(", ", MIDForgiving(J341,6,LEN(J341)-6), MIDForgiving(J398,6,LEN(J398)-6), MIDForgiving(J451,6,LEN(J451)-6))&amp;")","*")</f>
        <v>*</v>
      </c>
      <c r="K750" s="58" t="str">
        <f>IF(OR(K341&lt;&gt;"*",K398&lt;&gt;"*",K451&lt;&gt;"*"),"Yes (" &amp; JoinAll(", ", MIDForgiving(K341,6,LEN(K341)-6), MIDForgiving(K398,6,LEN(K398)-6), MIDForgiving(K451,6,LEN(K451)-6))&amp;")","*")</f>
        <v>*</v>
      </c>
      <c r="L750" s="58" t="str">
        <f>IF(OR(L341&lt;&gt;"*",L398&lt;&gt;"*",L451&lt;&gt;"*"),"Yes (" &amp; JoinAll(", ", MIDForgiving(L341,6,LEN(L341)-6), MIDForgiving(L398,6,LEN(L398)-6), MIDForgiving(L451,6,LEN(L451)-6))&amp;")","*")</f>
        <v>*</v>
      </c>
      <c r="M750" s="58" t="str">
        <f>IF(OR(M341&lt;&gt;"*",M398&lt;&gt;"*",M451&lt;&gt;"*"),"Yes (" &amp; JoinAll(", ", MIDForgiving(M341,6,LEN(M341)-6), MIDForgiving(M398,6,LEN(M398)-6), MIDForgiving(M451,6,LEN(M451)-6))&amp;")","*")</f>
        <v>*</v>
      </c>
      <c r="N750" s="58" t="str">
        <f>IF(OR(N341&lt;&gt;"*",N398&lt;&gt;"*",N451&lt;&gt;"*"),"Yes (" &amp; JoinAll(", ", MIDForgiving(N341,6,LEN(N341)-6), MIDForgiving(N398,6,LEN(N398)-6), MIDForgiving(N451,6,LEN(N451)-6))&amp;")","*")</f>
        <v>*</v>
      </c>
      <c r="O750" s="58" t="str">
        <f>IF(OR(O341&lt;&gt;"*",O398&lt;&gt;"*",O451&lt;&gt;"*"),"Yes (" &amp; JoinAll(", ", MIDForgiving(O341,6,LEN(O341)-6), MIDForgiving(O398,6,LEN(O398)-6), MIDForgiving(O451,6,LEN(O451)-6))&amp;")","*")</f>
        <v>*</v>
      </c>
      <c r="P750" s="58" t="str">
        <f>IF(OR(P341&lt;&gt;"*",P398&lt;&gt;"*",P451&lt;&gt;"*"),"Yes (" &amp; JoinAll(", ", MIDForgiving(P341,6,LEN(P341)-6), MIDForgiving(P398,6,LEN(P398)-6), MIDForgiving(P451,6,LEN(P451)-6))&amp;")","*")</f>
        <v>*</v>
      </c>
      <c r="Q750" s="58" t="str">
        <f>IF(OR(Q341&lt;&gt;"*",Q398&lt;&gt;"*",Q451&lt;&gt;"*"),"Yes (" &amp; JoinAll(", ", MIDForgiving(Q341,6,LEN(Q341)-6), MIDForgiving(Q398,6,LEN(Q398)-6), MIDForgiving(Q451,6,LEN(Q451)-6))&amp;")","*")</f>
        <v>*</v>
      </c>
      <c r="R750" s="58" t="str">
        <f>IF(OR(R341&lt;&gt;"*",R398&lt;&gt;"*",R451&lt;&gt;"*"),"Yes (" &amp; JoinAll(", ", MIDForgiving(R341,6,LEN(R341)-6), MIDForgiving(R398,6,LEN(R398)-6), MIDForgiving(R451,6,LEN(R451)-6))&amp;")","*")</f>
        <v>*</v>
      </c>
      <c r="S750" s="58" t="str">
        <f>IF(OR(S341&lt;&gt;"*",S398&lt;&gt;"*",S451&lt;&gt;"*"),"Yes (" &amp; JoinAll(", ", MIDForgiving(S341,6,LEN(S341)-6), MIDForgiving(S398,6,LEN(S398)-6), MIDForgiving(S451,6,LEN(S451)-6))&amp;")","*")</f>
        <v>*</v>
      </c>
      <c r="T750" s="58" t="str">
        <f>IF(OR(T341&lt;&gt;"*",T398&lt;&gt;"*",T451&lt;&gt;"*"),"Yes (" &amp; JoinAll(", ", MIDForgiving(T341,6,LEN(T341)-6), MIDForgiving(T398,6,LEN(T398)-6), MIDForgiving(T451,6,LEN(T451)-6))&amp;")","*")</f>
        <v>*</v>
      </c>
      <c r="U750" s="58" t="str">
        <f>IF(OR(U341&lt;&gt;"*",U398&lt;&gt;"*",U451&lt;&gt;"*"),"Yes (" &amp; JoinAll(", ", MIDForgiving(U341,6,LEN(U341)-6), MIDForgiving(U398,6,LEN(U398)-6), MIDForgiving(U451,6,LEN(U451)-6))&amp;")","*")</f>
        <v>*</v>
      </c>
      <c r="V750" s="58" t="str">
        <f>IF(OR(V341&lt;&gt;"*",V398&lt;&gt;"*",V451&lt;&gt;"*"),"Yes (" &amp; JoinAll(", ", MIDForgiving(V341,6,LEN(V341)-6), MIDForgiving(V398,6,LEN(V398)-6), MIDForgiving(V451,6,LEN(V451)-6))&amp;")","*")</f>
        <v>*</v>
      </c>
      <c r="W750" s="58" t="str">
        <f>IF(OR(W341&lt;&gt;"*",W398&lt;&gt;"*",W451&lt;&gt;"*"),"Yes (" &amp; JoinAll(", ", MIDForgiving(W341,6,LEN(W341)-6), MIDForgiving(W398,6,LEN(W398)-6), MIDForgiving(W451,6,LEN(W451)-6))&amp;")","*")</f>
        <v>*</v>
      </c>
      <c r="X750" s="58" t="str">
        <f>IF(OR(X341&lt;&gt;"*",X398&lt;&gt;"*",X451&lt;&gt;"*"),"Yes (" &amp; JoinAll(", ", MIDForgiving(X341,6,LEN(X341)-6), MIDForgiving(X398,6,LEN(X398)-6), MIDForgiving(X451,6,LEN(X451)-6))&amp;")","*")</f>
        <v>*</v>
      </c>
      <c r="Y750" s="58" t="str">
        <f>IF(OR(Y341&lt;&gt;"*",Y398&lt;&gt;"*",Y451&lt;&gt;"*"),"Yes (" &amp; JoinAll(", ", MIDForgiving(Y341,6,LEN(Y341)-6), MIDForgiving(Y398,6,LEN(Y398)-6), MIDForgiving(Y451,6,LEN(Y451)-6))&amp;")","*")</f>
        <v>*</v>
      </c>
      <c r="Z750" s="58" t="str">
        <f>IF(OR(Z341&lt;&gt;"*",Z398&lt;&gt;"*",Z451&lt;&gt;"*"),"Yes (" &amp; JoinAll(", ", MIDForgiving(Z341,6,LEN(Z341)-6), MIDForgiving(Z398,6,LEN(Z398)-6), MIDForgiving(Z451,6,LEN(Z451)-6))&amp;")","*")</f>
        <v>*</v>
      </c>
      <c r="AA750" s="58" t="str">
        <f>IF(OR(AA341&lt;&gt;"*",AA398&lt;&gt;"*",AA451&lt;&gt;"*"),"Yes (" &amp; JoinAll(", ", MIDForgiving(AA341,6,LEN(AA341)-6), MIDForgiving(AA398,6,LEN(AA398)-6), MIDForgiving(AA451,6,LEN(AA451)-6))&amp;")","*")</f>
        <v>*</v>
      </c>
      <c r="AB750" s="58" t="str">
        <f>IF(OR(AB341&lt;&gt;"*",AB398&lt;&gt;"*",AB451&lt;&gt;"*"),"Yes (" &amp; JoinAll(", ", MIDForgiving(AB341,6,LEN(AB341)-6), MIDForgiving(AB398,6,LEN(AB398)-6), MIDForgiving(AB451,6,LEN(AB451)-6))&amp;")","*")</f>
        <v>*</v>
      </c>
      <c r="AC750" s="58" t="str">
        <f>IF(OR(AC341&lt;&gt;"*",AC398&lt;&gt;"*",AC451&lt;&gt;"*"),"Yes (" &amp; JoinAll(", ", MIDForgiving(AC341,6,LEN(AC341)-6), MIDForgiving(AC398,6,LEN(AC398)-6), MIDForgiving(AC451,6,LEN(AC451)-6))&amp;")","*")</f>
        <v>*</v>
      </c>
      <c r="AD750" s="58" t="str">
        <f>IF(OR(AD341&lt;&gt;"*",AD398&lt;&gt;"*",AD451&lt;&gt;"*"),"Yes (" &amp; JoinAll(", ", MIDForgiving(AD341,6,LEN(AD341)-6), MIDForgiving(AD398,6,LEN(AD398)-6), MIDForgiving(AD451,6,LEN(AD451)-6))&amp;")","*")</f>
        <v>*</v>
      </c>
      <c r="AE750" s="58" t="str">
        <f>IF(OR(AE341&lt;&gt;"*",AE398&lt;&gt;"*",AE451&lt;&gt;"*"),"Yes (" &amp; JoinAll(", ", MIDForgiving(AE341,6,LEN(AE341)-6), MIDForgiving(AE398,6,LEN(AE398)-6), MIDForgiving(AE451,6,LEN(AE451)-6))&amp;")","*")</f>
        <v>*</v>
      </c>
      <c r="AF750" s="58" t="str">
        <f>IF(OR(AF341&lt;&gt;"*",AF398&lt;&gt;"*",AF451&lt;&gt;"*"),"Yes (" &amp; JoinAll(", ", MIDForgiving(AF341,6,LEN(AF341)-6), MIDForgiving(AF398,6,LEN(AF398)-6), MIDForgiving(AF451,6,LEN(AF451)-6))&amp;")","*")</f>
        <v>*</v>
      </c>
      <c r="AG750" s="58" t="str">
        <f>IF(OR(AG341&lt;&gt;"*",AG398&lt;&gt;"*",AG451&lt;&gt;"*"),"Yes (" &amp; JoinAll(", ", MIDForgiving(AG341,6,LEN(AG341)-6), MIDForgiving(AG398,6,LEN(AG398)-6), MIDForgiving(AG451,6,LEN(AG451)-6))&amp;")","*")</f>
        <v>*</v>
      </c>
      <c r="AH750" s="58" t="str">
        <f>IF(OR(AH341&lt;&gt;"*",AH398&lt;&gt;"*",AH451&lt;&gt;"*"),"Yes (" &amp; JoinAll(", ", MIDForgiving(AH341,6,LEN(AH341)-6), MIDForgiving(AH398,6,LEN(AH398)-6), MIDForgiving(AH451,6,LEN(AH451)-6))&amp;")","*")</f>
        <v>*</v>
      </c>
      <c r="AI750" s="58" t="str">
        <f>IF(OR(AI341&lt;&gt;"*",AI398&lt;&gt;"*",AI451&lt;&gt;"*"),"Yes (" &amp; JoinAll(", ", MIDForgiving(AI341,6,LEN(AI341)-6), MIDForgiving(AI398,6,LEN(AI398)-6), MIDForgiving(AI451,6,LEN(AI451)-6))&amp;")","*")</f>
        <v>*</v>
      </c>
      <c r="AJ750" s="58" t="str">
        <f>IF(OR(AJ341&lt;&gt;"*",AJ398&lt;&gt;"*",AJ451&lt;&gt;"*"),"Yes (" &amp; JoinAll(", ", MIDForgiving(AJ341,6,LEN(AJ341)-6), MIDForgiving(AJ398,6,LEN(AJ398)-6), MIDForgiving(AJ451,6,LEN(AJ451)-6))&amp;")","*")</f>
        <v>*</v>
      </c>
      <c r="AK750" s="58" t="str">
        <f>IF(OR(AK341&lt;&gt;"*",AK398&lt;&gt;"*",AK451&lt;&gt;"*"),"Yes (" &amp; JoinAll(", ", MIDForgiving(AK341,6,LEN(AK341)-6), MIDForgiving(AK398,6,LEN(AK398)-6), MIDForgiving(AK451,6,LEN(AK451)-6))&amp;")","*")</f>
        <v>*</v>
      </c>
      <c r="AL750" s="58" t="str">
        <f>IF(OR(AL341&lt;&gt;"*",AL398&lt;&gt;"*",AL451&lt;&gt;"*"),"Yes (" &amp; JoinAll(", ", MIDForgiving(AL341,6,LEN(AL341)-6), MIDForgiving(AL398,6,LEN(AL398)-6), MIDForgiving(AL451,6,LEN(AL451)-6))&amp;")","*")</f>
        <v>*</v>
      </c>
      <c r="AM750" s="58" t="str">
        <f>IF(OR(AM341&lt;&gt;"*",AM398&lt;&gt;"*",AM451&lt;&gt;"*"),"Yes (" &amp; JoinAll(", ", MIDForgiving(AM341,6,LEN(AM341)-6), MIDForgiving(AM398,6,LEN(AM398)-6), MIDForgiving(AM451,6,LEN(AM451)-6))&amp;")","*")</f>
        <v>*</v>
      </c>
      <c r="AN750" s="58" t="str">
        <f>IF(OR(AN341&lt;&gt;"*",AN398&lt;&gt;"*",AN451&lt;&gt;"*"),"Yes (" &amp; JoinAll(", ", MIDForgiving(AN341,6,LEN(AN341)-6), MIDForgiving(AN398,6,LEN(AN398)-6), MIDForgiving(AN451,6,LEN(AN451)-6))&amp;")","*")</f>
        <v>*</v>
      </c>
      <c r="AO750" s="58" t="str">
        <f>IF(OR(AO341&lt;&gt;"*",AO398&lt;&gt;"*",AO451&lt;&gt;"*"),"Yes (" &amp; JoinAll(", ", MIDForgiving(AO341,6,LEN(AO341)-6), MIDForgiving(AO398,6,LEN(AO398)-6), MIDForgiving(AO451,6,LEN(AO451)-6))&amp;")","*")</f>
        <v>*</v>
      </c>
      <c r="AP750" s="58" t="str">
        <f>IF(OR(AP341&lt;&gt;"*",AP398&lt;&gt;"*",AP451&lt;&gt;"*"),"Yes (" &amp; JoinAll(", ", MIDForgiving(AP341,6,LEN(AP341)-6), MIDForgiving(AP398,6,LEN(AP398)-6), MIDForgiving(AP451,6,LEN(AP451)-6))&amp;")","*")</f>
        <v>*</v>
      </c>
      <c r="AQ750" s="58" t="str">
        <f>IF(OR(AQ341&lt;&gt;"*",AQ398&lt;&gt;"*",AQ451&lt;&gt;"*"),"Yes (" &amp; JoinAll(", ", MIDForgiving(AQ341,6,LEN(AQ341)-6), MIDForgiving(AQ398,6,LEN(AQ398)-6), MIDForgiving(AQ451,6,LEN(AQ451)-6))&amp;")","*")</f>
        <v>*</v>
      </c>
      <c r="AR750" s="58" t="str">
        <f>IF(OR(AR341&lt;&gt;"*",AR398&lt;&gt;"*",AR451&lt;&gt;"*"),"Yes (" &amp; JoinAll(", ", MIDForgiving(AR341,6,LEN(AR341)-6), MIDForgiving(AR398,6,LEN(AR398)-6), MIDForgiving(AR451,6,LEN(AR451)-6))&amp;")","*")</f>
        <v>*</v>
      </c>
      <c r="AS750" s="58" t="str">
        <f>IF(OR(AS341&lt;&gt;"*",AS398&lt;&gt;"*",AS451&lt;&gt;"*"),"Yes (" &amp; JoinAll(", ", MIDForgiving(AS341,6,LEN(AS341)-6), MIDForgiving(AS398,6,LEN(AS398)-6), MIDForgiving(AS451,6,LEN(AS451)-6))&amp;")","*")</f>
        <v>*</v>
      </c>
      <c r="AT750" s="58" t="str">
        <f>IF(OR(AT341&lt;&gt;"*",AT398&lt;&gt;"*",AT451&lt;&gt;"*"),"Yes (" &amp; JoinAll(", ", MIDForgiving(AT341,6,LEN(AT341)-6), MIDForgiving(AT398,6,LEN(AT398)-6), MIDForgiving(AT451,6,LEN(AT451)-6))&amp;")","*")</f>
        <v>*</v>
      </c>
      <c r="AU750" s="58" t="str">
        <f>IF(OR(AU341&lt;&gt;"*",AU398&lt;&gt;"*",AU451&lt;&gt;"*"),"Yes (" &amp; JoinAll(", ", MIDForgiving(AU341,6,LEN(AU341)-6), MIDForgiving(AU398,6,LEN(AU398)-6), MIDForgiving(AU451,6,LEN(AU451)-6))&amp;")","*")</f>
        <v>*</v>
      </c>
      <c r="AV750" s="58" t="str">
        <f>IF(OR(AV341&lt;&gt;"*",AV398&lt;&gt;"*",AV451&lt;&gt;"*"),"Yes (" &amp; JoinAll(", ", MIDForgiving(AV341,6,LEN(AV341)-6), MIDForgiving(AV398,6,LEN(AV398)-6), MIDForgiving(AV451,6,LEN(AV451)-6))&amp;")","*")</f>
        <v>*</v>
      </c>
      <c r="AW750" s="58" t="str">
        <f>IF(OR(AW341&lt;&gt;"*",AW398&lt;&gt;"*",AW451&lt;&gt;"*"),"Yes (" &amp; JoinAll(", ", MIDForgiving(AW341,6,LEN(AW341)-6), MIDForgiving(AW398,6,LEN(AW398)-6), MIDForgiving(AW451,6,LEN(AW451)-6))&amp;")","*")</f>
        <v>*</v>
      </c>
      <c r="AX750" s="58" t="str">
        <f>IF(OR(AX341&lt;&gt;"*",AX398&lt;&gt;"*",AX451&lt;&gt;"*"),"Yes (" &amp; JoinAll(", ", MIDForgiving(AX341,6,LEN(AX341)-6), MIDForgiving(AX398,6,LEN(AX398)-6), MIDForgiving(AX451,6,LEN(AX451)-6))&amp;")","*")</f>
        <v>*</v>
      </c>
      <c r="AY750" s="58" t="str">
        <f>IF(OR(AY341&lt;&gt;"*",AY398&lt;&gt;"*",AY451&lt;&gt;"*"),"Yes (" &amp; JoinAll(", ", MIDForgiving(AY341,6,LEN(AY341)-6), MIDForgiving(AY398,6,LEN(AY398)-6), MIDForgiving(AY451,6,LEN(AY451)-6))&amp;")","*")</f>
        <v>*</v>
      </c>
      <c r="AZ750" s="58" t="str">
        <f>IF(OR(AZ341&lt;&gt;"*",AZ398&lt;&gt;"*",AZ451&lt;&gt;"*"),"Yes (" &amp; JoinAll(", ", MIDForgiving(AZ341,6,LEN(AZ341)-6), MIDForgiving(AZ398,6,LEN(AZ398)-6), MIDForgiving(AZ451,6,LEN(AZ451)-6))&amp;")","*")</f>
        <v>*</v>
      </c>
      <c r="BA750" s="58" t="str">
        <f>IF(OR(BA341&lt;&gt;"*",BA398&lt;&gt;"*",BA451&lt;&gt;"*"),"Yes (" &amp; JoinAll(", ", MIDForgiving(BA341,6,LEN(BA341)-6), MIDForgiving(BA398,6,LEN(BA398)-6), MIDForgiving(BA451,6,LEN(BA451)-6))&amp;")","*")</f>
        <v>*</v>
      </c>
      <c r="BB750" s="58" t="str">
        <f>IF(OR(BB341&lt;&gt;"*",BB398&lt;&gt;"*",BB451&lt;&gt;"*"),"Yes (" &amp; JoinAll(", ", MIDForgiving(BB341,6,LEN(BB341)-6), MIDForgiving(BB398,6,LEN(BB398)-6), MIDForgiving(BB451,6,LEN(BB451)-6))&amp;")","*")</f>
        <v>*</v>
      </c>
      <c r="BC750" s="58" t="str">
        <f>IF(OR(BC341&lt;&gt;"*",BC398&lt;&gt;"*",BC451&lt;&gt;"*"),"Yes (" &amp; JoinAll(", ", MIDForgiving(BC341,6,LEN(BC341)-6), MIDForgiving(BC398,6,LEN(BC398)-6), MIDForgiving(BC451,6,LEN(BC451)-6))&amp;")","*")</f>
        <v>*</v>
      </c>
      <c r="BD750" s="58" t="str">
        <f>IF(OR(BD341&lt;&gt;"*",BD398&lt;&gt;"*",BD451&lt;&gt;"*"),"Yes (" &amp; JoinAll(", ", MIDForgiving(BD341,6,LEN(BD341)-6), MIDForgiving(BD398,6,LEN(BD398)-6), MIDForgiving(BD451,6,LEN(BD451)-6))&amp;")","*")</f>
        <v>*</v>
      </c>
      <c r="BE750" s="58" t="str">
        <f>IF(OR(BE341&lt;&gt;"*",BE398&lt;&gt;"*",BE451&lt;&gt;"*"),"Yes (" &amp; JoinAll(", ", MIDForgiving(BE341,6,LEN(BE341)-6), MIDForgiving(BE398,6,LEN(BE398)-6), MIDForgiving(BE451,6,LEN(BE451)-6))&amp;")","*")</f>
        <v>*</v>
      </c>
      <c r="BF750" s="58" t="str">
        <f>IF(OR(BF341&lt;&gt;"*",BF398&lt;&gt;"*",BF451&lt;&gt;"*"),"Yes (" &amp; JoinAll(", ", MIDForgiving(BF341,6,LEN(BF341)-6), MIDForgiving(BF398,6,LEN(BF398)-6), MIDForgiving(BF451,6,LEN(BF451)-6))&amp;")","*")</f>
        <v>*</v>
      </c>
      <c r="BG750" s="58" t="str">
        <f>IF(OR(BG341&lt;&gt;"*",BG398&lt;&gt;"*",BG451&lt;&gt;"*"),"Yes (" &amp; JoinAll(", ", MIDForgiving(BG341,6,LEN(BG341)-6), MIDForgiving(BG398,6,LEN(BG398)-6), MIDForgiving(BG451,6,LEN(BG451)-6))&amp;")","*")</f>
        <v>*</v>
      </c>
      <c r="BH750" s="58" t="str">
        <f>IF(OR(BH341&lt;&gt;"*",BH398&lt;&gt;"*",BH451&lt;&gt;"*"),"Yes (" &amp; JoinAll(", ", MIDForgiving(BH341,6,LEN(BH341)-6), MIDForgiving(BH398,6,LEN(BH398)-6), MIDForgiving(BH451,6,LEN(BH451)-6))&amp;")","*")</f>
        <v>*</v>
      </c>
      <c r="BI750" s="58" t="str">
        <f>IF(OR(BI341&lt;&gt;"*",BI398&lt;&gt;"*",BI451&lt;&gt;"*"),"Yes (" &amp; JoinAll(", ", MIDForgiving(BI341,6,LEN(BI341)-6), MIDForgiving(BI398,6,LEN(BI398)-6), MIDForgiving(BI451,6,LEN(BI451)-6))&amp;")","*")</f>
        <v>*</v>
      </c>
      <c r="BJ750" s="58" t="str">
        <f>IF(OR(BJ341&lt;&gt;"*",BJ398&lt;&gt;"*",BJ451&lt;&gt;"*"),"Yes (" &amp; JoinAll(", ", MIDForgiving(BJ341,6,LEN(BJ341)-6), MIDForgiving(BJ398,6,LEN(BJ398)-6), MIDForgiving(BJ451,6,LEN(BJ451)-6))&amp;")","*")</f>
        <v>*</v>
      </c>
      <c r="BK750" s="58" t="str">
        <f>IF(OR(BK341&lt;&gt;"*",BK398&lt;&gt;"*",BK451&lt;&gt;"*"),"Yes (" &amp; JoinAll(", ", MIDForgiving(BK341,6,LEN(BK341)-6), MIDForgiving(BK398,6,LEN(BK398)-6), MIDForgiving(BK451,6,LEN(BK451)-6))&amp;")","*")</f>
        <v>*</v>
      </c>
      <c r="BL750" s="58" t="str">
        <f>IF(OR(BL341&lt;&gt;"*",BL398&lt;&gt;"*",BL451&lt;&gt;"*"),"Yes (" &amp; JoinAll(", ", MIDForgiving(BL341,6,LEN(BL341)-6), MIDForgiving(BL398,6,LEN(BL398)-6), MIDForgiving(BL451,6,LEN(BL451)-6))&amp;")","*")</f>
        <v>*</v>
      </c>
      <c r="BM750" s="58" t="str">
        <f>IF(OR(BM341&lt;&gt;"*",BM398&lt;&gt;"*",BM451&lt;&gt;"*"),"Yes (" &amp; JoinAll(", ", MIDForgiving(BM341,6,LEN(BM341)-6), MIDForgiving(BM398,6,LEN(BM398)-6), MIDForgiving(BM451,6,LEN(BM451)-6))&amp;")","*")</f>
        <v>*</v>
      </c>
      <c r="BN750" s="58" t="str">
        <f>IF(OR(BN341&lt;&gt;"*",BN398&lt;&gt;"*",BN451&lt;&gt;"*"),"Yes (" &amp; JoinAll(", ", MIDForgiving(BN341,6,LEN(BN341)-6), MIDForgiving(BN398,6,LEN(BN398)-6), MIDForgiving(BN451,6,LEN(BN451)-6))&amp;")","*")</f>
        <v>*</v>
      </c>
      <c r="BO750" s="58" t="str">
        <f>IF(OR(BO341&lt;&gt;"*",BO398&lt;&gt;"*",BO451&lt;&gt;"*"),"Yes (" &amp; JoinAll(", ", MIDForgiving(BO341,6,LEN(BO341)-6), MIDForgiving(BO398,6,LEN(BO398)-6), MIDForgiving(BO451,6,LEN(BO451)-6))&amp;")","*")</f>
        <v>*</v>
      </c>
      <c r="BP750" s="58" t="str">
        <f>IF(OR(BP341&lt;&gt;"*",BP398&lt;&gt;"*",BP451&lt;&gt;"*"),"Yes (" &amp; JoinAll(", ", MIDForgiving(BP341,6,LEN(BP341)-6), MIDForgiving(BP398,6,LEN(BP398)-6), MIDForgiving(BP451,6,LEN(BP451)-6))&amp;")","*")</f>
        <v>*</v>
      </c>
      <c r="BQ750" s="58" t="str">
        <f>IF(OR(BQ341&lt;&gt;"*",BQ398&lt;&gt;"*",BQ451&lt;&gt;"*"),"Yes (" &amp; JoinAll(", ", MIDForgiving(BQ341,6,LEN(BQ341)-6), MIDForgiving(BQ398,6,LEN(BQ398)-6), MIDForgiving(BQ451,6,LEN(BQ451)-6))&amp;")","*")</f>
        <v>*</v>
      </c>
      <c r="BR750" s="58" t="str">
        <f>IF(OR(BR341&lt;&gt;"*",BR398&lt;&gt;"*",BR451&lt;&gt;"*"),"Yes (" &amp; JoinAll(", ", MIDForgiving(BR341,6,LEN(BR341)-6), MIDForgiving(BR398,6,LEN(BR398)-6), MIDForgiving(BR451,6,LEN(BR451)-6))&amp;")","*")</f>
        <v>*</v>
      </c>
      <c r="BS750" s="58" t="str">
        <f>IF(OR(BS341&lt;&gt;"*",BS398&lt;&gt;"*",BS451&lt;&gt;"*"),"Yes (" &amp; JoinAll(", ", MIDForgiving(BS341,6,LEN(BS341)-6), MIDForgiving(BS398,6,LEN(BS398)-6), MIDForgiving(BS451,6,LEN(BS451)-6))&amp;")","*")</f>
        <v>*</v>
      </c>
      <c r="BT750" s="58" t="str">
        <f>IF(OR(BT341&lt;&gt;"*",BT398&lt;&gt;"*",BT451&lt;&gt;"*"),"Yes (" &amp; JoinAll(", ", MIDForgiving(BT341,6,LEN(BT341)-6), MIDForgiving(BT398,6,LEN(BT398)-6), MIDForgiving(BT451,6,LEN(BT451)-6))&amp;")","*")</f>
        <v>*</v>
      </c>
      <c r="BU750" s="58" t="str">
        <f>IF(OR(BU341&lt;&gt;"*",BU398&lt;&gt;"*",BU451&lt;&gt;"*"),"Yes (" &amp; JoinAll(", ", MIDForgiving(BU341,6,LEN(BU341)-6), MIDForgiving(BU398,6,LEN(BU398)-6), MIDForgiving(BU451,6,LEN(BU451)-6))&amp;")","*")</f>
        <v>*</v>
      </c>
      <c r="BV750" s="58" t="str">
        <f>IF(OR(BV341&lt;&gt;"*",BV398&lt;&gt;"*",BV451&lt;&gt;"*"),"Yes (" &amp; JoinAll(", ", MIDForgiving(BV341,6,LEN(BV341)-6), MIDForgiving(BV398,6,LEN(BV398)-6), MIDForgiving(BV451,6,LEN(BV451)-6))&amp;")","*")</f>
        <v>*</v>
      </c>
      <c r="BW750" s="58" t="str">
        <f>IF(OR(BW341&lt;&gt;"*",BW398&lt;&gt;"*",BW451&lt;&gt;"*"),"Yes (" &amp; JoinAll(", ", MIDForgiving(BW341,6,LEN(BW341)-6), MIDForgiving(BW398,6,LEN(BW398)-6), MIDForgiving(BW451,6,LEN(BW451)-6))&amp;")","*")</f>
        <v>*</v>
      </c>
      <c r="BX750" s="58" t="str">
        <f>IF(OR(BX341&lt;&gt;"*",BX398&lt;&gt;"*",BX451&lt;&gt;"*"),"Yes (" &amp; JoinAll(", ", MIDForgiving(BX341,6,LEN(BX341)-6), MIDForgiving(BX398,6,LEN(BX398)-6), MIDForgiving(BX451,6,LEN(BX451)-6))&amp;")","*")</f>
        <v>*</v>
      </c>
      <c r="BY750" s="58" t="str">
        <f>IF(OR(BY341&lt;&gt;"*",BY398&lt;&gt;"*",BY451&lt;&gt;"*"),"Yes (" &amp; JoinAll(", ", MIDForgiving(BY341,6,LEN(BY341)-6), MIDForgiving(BY398,6,LEN(BY398)-6), MIDForgiving(BY451,6,LEN(BY451)-6))&amp;")","*")</f>
        <v>*</v>
      </c>
      <c r="BZ750" s="58" t="str">
        <f>IF(OR(BZ341&lt;&gt;"*",BZ398&lt;&gt;"*",BZ451&lt;&gt;"*"),"Yes (" &amp; JoinAll(", ", MIDForgiving(BZ341,6,LEN(BZ341)-6), MIDForgiving(BZ398,6,LEN(BZ398)-6), MIDForgiving(BZ451,6,LEN(BZ451)-6))&amp;")","*")</f>
        <v>*</v>
      </c>
      <c r="CA750" s="58" t="str">
        <f>IF(OR(CA341&lt;&gt;"*",CA398&lt;&gt;"*",CA451&lt;&gt;"*"),"Yes (" &amp; JoinAll(", ", MIDForgiving(CA341,6,LEN(CA341)-6), MIDForgiving(CA398,6,LEN(CA398)-6), MIDForgiving(CA451,6,LEN(CA451)-6))&amp;")","*")</f>
        <v>*</v>
      </c>
      <c r="CB750" s="58" t="str">
        <f>IF(OR(CB341&lt;&gt;"*",CB398&lt;&gt;"*",CB451&lt;&gt;"*"),"Yes (" &amp; JoinAll(", ", MIDForgiving(CB341,6,LEN(CB341)-6), MIDForgiving(CB398,6,LEN(CB398)-6), MIDForgiving(CB451,6,LEN(CB451)-6))&amp;")","*")</f>
        <v>*</v>
      </c>
      <c r="CC750" s="58" t="str">
        <f>IF(OR(CC341&lt;&gt;"*",CC398&lt;&gt;"*",CC451&lt;&gt;"*"),"Yes (" &amp; JoinAll(", ", MIDForgiving(CC341,6,LEN(CC341)-6), MIDForgiving(CC398,6,LEN(CC398)-6), MIDForgiving(CC451,6,LEN(CC451)-6))&amp;")","*")</f>
        <v>*</v>
      </c>
      <c r="CD750" s="58" t="str">
        <f>IF(OR(CD341&lt;&gt;"*",CD398&lt;&gt;"*",CD451&lt;&gt;"*"),"Yes (" &amp; JoinAll(", ", MIDForgiving(CD341,6,LEN(CD341)-6), MIDForgiving(CD398,6,LEN(CD398)-6), MIDForgiving(CD451,6,LEN(CD451)-6))&amp;")","*")</f>
        <v>*</v>
      </c>
      <c r="CE750" s="58" t="str">
        <f>IF(OR(CE341&lt;&gt;"*",CE398&lt;&gt;"*",CE451&lt;&gt;"*"),"Yes (" &amp; JoinAll(", ", MIDForgiving(CE341,6,LEN(CE341)-6), MIDForgiving(CE398,6,LEN(CE398)-6), MIDForgiving(CE451,6,LEN(CE451)-6))&amp;")","*")</f>
        <v>*</v>
      </c>
      <c r="CF750" s="58" t="str">
        <f>IF(OR(CF341&lt;&gt;"*",CF398&lt;&gt;"*",CF451&lt;&gt;"*"),"Yes (" &amp; JoinAll(", ", MIDForgiving(CF341,6,LEN(CF341)-6), MIDForgiving(CF398,6,LEN(CF398)-6), MIDForgiving(CF451,6,LEN(CF451)-6))&amp;")","*")</f>
        <v>*</v>
      </c>
      <c r="CG750" s="58" t="str">
        <f>IF(OR(CG341&lt;&gt;"*",CG398&lt;&gt;"*",CG451&lt;&gt;"*"),"Yes (" &amp; JoinAll(", ", MIDForgiving(CG341,6,LEN(CG341)-6), MIDForgiving(CG398,6,LEN(CG398)-6), MIDForgiving(CG451,6,LEN(CG451)-6))&amp;")","*")</f>
        <v>*</v>
      </c>
      <c r="CH750" s="58" t="str">
        <f>IF(OR(CH341&lt;&gt;"*",CH398&lt;&gt;"*",CH451&lt;&gt;"*"),"Yes (" &amp; JoinAll(", ", MIDForgiving(CH341,6,LEN(CH341)-6), MIDForgiving(CH398,6,LEN(CH398)-6), MIDForgiving(CH451,6,LEN(CH451)-6))&amp;")","*")</f>
        <v>*</v>
      </c>
      <c r="CI750" s="58" t="str">
        <f>IF(OR(CI341&lt;&gt;"*",CI398&lt;&gt;"*",CI451&lt;&gt;"*"),"Yes (" &amp; JoinAll(", ", MIDForgiving(CI341,6,LEN(CI341)-6), MIDForgiving(CI398,6,LEN(CI398)-6), MIDForgiving(CI451,6,LEN(CI451)-6))&amp;")","*")</f>
        <v>*</v>
      </c>
      <c r="CJ750" s="58" t="str">
        <f>IF(OR(CJ341&lt;&gt;"*",CJ398&lt;&gt;"*",CJ451&lt;&gt;"*"),"Yes (" &amp; JoinAll(", ", MIDForgiving(CJ341,6,LEN(CJ341)-6), MIDForgiving(CJ398,6,LEN(CJ398)-6), MIDForgiving(CJ451,6,LEN(CJ451)-6))&amp;")","*")</f>
        <v>*</v>
      </c>
      <c r="CK750" s="58" t="str">
        <f>IF(OR(CK341&lt;&gt;"*",CK398&lt;&gt;"*",CK451&lt;&gt;"*"),"Yes (" &amp; JoinAll(", ", MIDForgiving(CK341,6,LEN(CK341)-6), MIDForgiving(CK398,6,LEN(CK398)-6), MIDForgiving(CK451,6,LEN(CK451)-6))&amp;")","*")</f>
        <v>*</v>
      </c>
      <c r="CL750" s="58" t="str">
        <f>IF(OR(CL341&lt;&gt;"*",CL398&lt;&gt;"*",CL451&lt;&gt;"*"),"Yes (" &amp; JoinAll(", ", MIDForgiving(CL341,6,LEN(CL341)-6), MIDForgiving(CL398,6,LEN(CL398)-6), MIDForgiving(CL451,6,LEN(CL451)-6))&amp;")","*")</f>
        <v>*</v>
      </c>
      <c r="CM750" s="58" t="str">
        <f>IF(OR(CM341&lt;&gt;"*",CM398&lt;&gt;"*",CM451&lt;&gt;"*"),"Yes (" &amp; JoinAll(", ", MIDForgiving(CM341,6,LEN(CM341)-6), MIDForgiving(CM398,6,LEN(CM398)-6), MIDForgiving(CM451,6,LEN(CM451)-6))&amp;")","*")</f>
        <v>*</v>
      </c>
      <c r="CN750" s="58" t="str">
        <f>IF(OR(CN341&lt;&gt;"*",CN398&lt;&gt;"*",CN451&lt;&gt;"*"),"Yes (" &amp; JoinAll(", ", MIDForgiving(CN341,6,LEN(CN341)-6), MIDForgiving(CN398,6,LEN(CN398)-6), MIDForgiving(CN451,6,LEN(CN451)-6))&amp;")","*")</f>
        <v>*</v>
      </c>
      <c r="CO750" s="58" t="str">
        <f>IF(OR(CO341&lt;&gt;"*",CO398&lt;&gt;"*",CO451&lt;&gt;"*"),"Yes (" &amp; JoinAll(", ", MIDForgiving(CO341,6,LEN(CO341)-6), MIDForgiving(CO398,6,LEN(CO398)-6), MIDForgiving(CO451,6,LEN(CO451)-6))&amp;")","*")</f>
        <v>*</v>
      </c>
      <c r="CP750" s="58" t="str">
        <f>IF(OR(CP341&lt;&gt;"*",CP398&lt;&gt;"*",CP451&lt;&gt;"*"),"Yes (" &amp; JoinAll(", ", MIDForgiving(CP341,6,LEN(CP341)-6), MIDForgiving(CP398,6,LEN(CP398)-6), MIDForgiving(CP451,6,LEN(CP451)-6))&amp;")","*")</f>
        <v>*</v>
      </c>
      <c r="CQ750" s="58" t="str">
        <f>IF(OR(CQ341&lt;&gt;"*",CQ398&lt;&gt;"*",CQ451&lt;&gt;"*"),"Yes (" &amp; JoinAll(", ", MIDForgiving(CQ341,6,LEN(CQ341)-6), MIDForgiving(CQ398,6,LEN(CQ398)-6), MIDForgiving(CQ451,6,LEN(CQ451)-6))&amp;")","*")</f>
        <v>*</v>
      </c>
      <c r="CR750" s="58" t="str">
        <f>IF(OR(CR341&lt;&gt;"*",CR398&lt;&gt;"*",CR451&lt;&gt;"*"),"Yes (" &amp; JoinAll(", ", MIDForgiving(CR341,6,LEN(CR341)-6), MIDForgiving(CR398,6,LEN(CR398)-6), MIDForgiving(CR451,6,LEN(CR451)-6))&amp;")","*")</f>
        <v>*</v>
      </c>
      <c r="CS750" s="58" t="str">
        <f>IF(OR(CS341&lt;&gt;"*",CS398&lt;&gt;"*",CS451&lt;&gt;"*"),"Yes (" &amp; JoinAll(", ", MIDForgiving(CS341,6,LEN(CS341)-6), MIDForgiving(CS398,6,LEN(CS398)-6), MIDForgiving(CS451,6,LEN(CS451)-6))&amp;")","*")</f>
        <v>*</v>
      </c>
      <c r="CT750" s="58" t="str">
        <f>IF(OR(CT341&lt;&gt;"*",CT398&lt;&gt;"*",CT451&lt;&gt;"*"),"Yes (" &amp; JoinAll(", ", MIDForgiving(CT341,6,LEN(CT341)-6), MIDForgiving(CT398,6,LEN(CT398)-6), MIDForgiving(CT451,6,LEN(CT451)-6))&amp;")","*")</f>
        <v>*</v>
      </c>
      <c r="CU750" s="58" t="str">
        <f>IF(OR(CU341&lt;&gt;"*",CU398&lt;&gt;"*",CU451&lt;&gt;"*"),"Yes (" &amp; JoinAll(", ", MIDForgiving(CU341,6,LEN(CU341)-6), MIDForgiving(CU398,6,LEN(CU398)-6), MIDForgiving(CU451,6,LEN(CU451)-6))&amp;")","*")</f>
        <v>*</v>
      </c>
      <c r="CV750" s="58" t="str">
        <f>IF(OR(CV341&lt;&gt;"*",CV398&lt;&gt;"*",CV451&lt;&gt;"*"),"Yes (" &amp; JoinAll(", ", MIDForgiving(CV341,6,LEN(CV341)-6), MIDForgiving(CV398,6,LEN(CV398)-6), MIDForgiving(CV451,6,LEN(CV451)-6))&amp;")","*")</f>
        <v>*</v>
      </c>
      <c r="CW750" s="58" t="str">
        <f>IF(OR(CW341&lt;&gt;"*",CW398&lt;&gt;"*",CW451&lt;&gt;"*"),"Yes (" &amp; JoinAll(", ", MIDForgiving(CW341,6,LEN(CW341)-6), MIDForgiving(CW398,6,LEN(CW398)-6), MIDForgiving(CW451,6,LEN(CW451)-6))&amp;")","*")</f>
        <v>*</v>
      </c>
      <c r="CX750" s="58" t="str">
        <f>IF(OR(CX341&lt;&gt;"*",CX398&lt;&gt;"*",CX451&lt;&gt;"*"),"Yes (" &amp; JoinAll(", ", MIDForgiving(CX341,6,LEN(CX341)-6), MIDForgiving(CX398,6,LEN(CX398)-6), MIDForgiving(CX451,6,LEN(CX451)-6))&amp;")","*")</f>
        <v>*</v>
      </c>
      <c r="CY750" s="58" t="str">
        <f>IF(OR(CY341&lt;&gt;"*",CY398&lt;&gt;"*",CY451&lt;&gt;"*"),"Yes (" &amp; JoinAll(", ", MIDForgiving(CY341,6,LEN(CY341)-6), MIDForgiving(CY398,6,LEN(CY398)-6), MIDForgiving(CY451,6,LEN(CY451)-6))&amp;")","*")</f>
        <v>*</v>
      </c>
      <c r="CZ750" s="58" t="str">
        <f>IF(OR(CZ341&lt;&gt;"*",CZ398&lt;&gt;"*",CZ451&lt;&gt;"*"),"Yes (" &amp; JoinAll(", ", MIDForgiving(CZ341,6,LEN(CZ341)-6), MIDForgiving(CZ398,6,LEN(CZ398)-6), MIDForgiving(CZ451,6,LEN(CZ451)-6))&amp;")","*")</f>
        <v>*</v>
      </c>
      <c r="DA750" s="58" t="str">
        <f>IF(OR(DA341&lt;&gt;"*",DA398&lt;&gt;"*",DA451&lt;&gt;"*"),"Yes (" &amp; JoinAll(", ", MIDForgiving(DA341,6,LEN(DA341)-6), MIDForgiving(DA398,6,LEN(DA398)-6), MIDForgiving(DA451,6,LEN(DA451)-6))&amp;")","*")</f>
        <v>*</v>
      </c>
      <c r="DB750" s="58" t="str">
        <f>IF(OR(DB341&lt;&gt;"*",DB398&lt;&gt;"*",DB451&lt;&gt;"*"),"Yes (" &amp; JoinAll(", ", MIDForgiving(DB341,6,LEN(DB341)-6), MIDForgiving(DB398,6,LEN(DB398)-6), MIDForgiving(DB451,6,LEN(DB451)-6))&amp;")","*")</f>
        <v>*</v>
      </c>
      <c r="DC750" s="58" t="str">
        <f>IF(OR(DC341&lt;&gt;"*",DC398&lt;&gt;"*",DC451&lt;&gt;"*"),"Yes (" &amp; JoinAll(", ", MIDForgiving(DC341,6,LEN(DC341)-6), MIDForgiving(DC398,6,LEN(DC398)-6), MIDForgiving(DC451,6,LEN(DC451)-6))&amp;")","*")</f>
        <v>*</v>
      </c>
      <c r="DD750" s="58" t="str">
        <f>IF(OR(DD341&lt;&gt;"*",DD398&lt;&gt;"*",DD451&lt;&gt;"*"),"Yes (" &amp; JoinAll(", ", MIDForgiving(DD341,6,LEN(DD341)-6), MIDForgiving(DD398,6,LEN(DD398)-6), MIDForgiving(DD451,6,LEN(DD451)-6))&amp;")","*")</f>
        <v>*</v>
      </c>
      <c r="DE750" s="58" t="str">
        <f>IF(OR(DE341&lt;&gt;"*",DE398&lt;&gt;"*",DE451&lt;&gt;"*"),"Yes (" &amp; JoinAll(", ", MIDForgiving(DE341,6,LEN(DE341)-6), MIDForgiving(DE398,6,LEN(DE398)-6), MIDForgiving(DE451,6,LEN(DE451)-6))&amp;")","*")</f>
        <v>*</v>
      </c>
      <c r="DF750" s="58" t="str">
        <f>IF(OR(DF341&lt;&gt;"*",DF398&lt;&gt;"*",DF451&lt;&gt;"*"),"Yes (" &amp; JoinAll(", ", MIDForgiving(DF341,6,LEN(DF341)-6), MIDForgiving(DF398,6,LEN(DF398)-6), MIDForgiving(DF451,6,LEN(DF451)-6))&amp;")","*")</f>
        <v>*</v>
      </c>
      <c r="DG750" s="58" t="str">
        <f>IF(OR(DG341&lt;&gt;"*",DG398&lt;&gt;"*",DG451&lt;&gt;"*"),"Yes (" &amp; JoinAll(", ", MIDForgiving(DG341,6,LEN(DG341)-6), MIDForgiving(DG398,6,LEN(DG398)-6), MIDForgiving(DG451,6,LEN(DG451)-6))&amp;")","*")</f>
        <v>*</v>
      </c>
      <c r="DH750" s="58" t="str">
        <f>IF(OR(DH341&lt;&gt;"*",DH398&lt;&gt;"*",DH451&lt;&gt;"*"),"Yes (" &amp; JoinAll(", ", MIDForgiving(DH341,6,LEN(DH341)-6), MIDForgiving(DH398,6,LEN(DH398)-6), MIDForgiving(DH451,6,LEN(DH451)-6))&amp;")","*")</f>
        <v>*</v>
      </c>
      <c r="DI750" s="58" t="str">
        <f>IF(OR(DI341&lt;&gt;"*",DI398&lt;&gt;"*",DI451&lt;&gt;"*"),"Yes (" &amp; JoinAll(", ", MIDForgiving(DI341,6,LEN(DI341)-6), MIDForgiving(DI398,6,LEN(DI398)-6), MIDForgiving(DI451,6,LEN(DI451)-6))&amp;")","*")</f>
        <v>*</v>
      </c>
      <c r="DJ750" s="58" t="str">
        <f>IF(OR(DJ341&lt;&gt;"*",DJ398&lt;&gt;"*",DJ451&lt;&gt;"*"),"Yes (" &amp; JoinAll(", ", MIDForgiving(DJ341,6,LEN(DJ341)-6), MIDForgiving(DJ398,6,LEN(DJ398)-6), MIDForgiving(DJ451,6,LEN(DJ451)-6))&amp;")","*")</f>
        <v>*</v>
      </c>
      <c r="DK750" s="58" t="str">
        <f>IF(OR(DK341&lt;&gt;"*",DK398&lt;&gt;"*",DK451&lt;&gt;"*"),"Yes (" &amp; JoinAll(", ", MIDForgiving(DK341,6,LEN(DK341)-6), MIDForgiving(DK398,6,LEN(DK398)-6), MIDForgiving(DK451,6,LEN(DK451)-6))&amp;")","*")</f>
        <v>*</v>
      </c>
      <c r="DL750" s="58" t="str">
        <f>IF(OR(DL341&lt;&gt;"*",DL398&lt;&gt;"*",DL451&lt;&gt;"*"),"Yes (" &amp; JoinAll(", ", MIDForgiving(DL341,6,LEN(DL341)-6), MIDForgiving(DL398,6,LEN(DL398)-6), MIDForgiving(DL451,6,LEN(DL451)-6))&amp;")","*")</f>
        <v>*</v>
      </c>
      <c r="DM750" s="58" t="str">
        <f>IF(OR(DM341&lt;&gt;"*",DM398&lt;&gt;"*",DM451&lt;&gt;"*"),"Yes (" &amp; JoinAll(", ", MIDForgiving(DM341,6,LEN(DM341)-6), MIDForgiving(DM398,6,LEN(DM398)-6), MIDForgiving(DM451,6,LEN(DM451)-6))&amp;")","*")</f>
        <v>*</v>
      </c>
      <c r="DN750" s="58" t="str">
        <f>IF(OR(DN341&lt;&gt;"*",DN398&lt;&gt;"*",DN451&lt;&gt;"*"),"Yes (" &amp; JoinAll(", ", MIDForgiving(DN341,6,LEN(DN341)-6), MIDForgiving(DN398,6,LEN(DN398)-6), MIDForgiving(DN451,6,LEN(DN451)-6))&amp;")","*")</f>
        <v>*</v>
      </c>
      <c r="DO750" s="58" t="str">
        <f>IF(OR(DO341&lt;&gt;"*",DO398&lt;&gt;"*",DO451&lt;&gt;"*"),"Yes (" &amp; JoinAll(", ", MIDForgiving(DO341,6,LEN(DO341)-6), MIDForgiving(DO398,6,LEN(DO398)-6), MIDForgiving(DO451,6,LEN(DO451)-6))&amp;")","*")</f>
        <v>*</v>
      </c>
      <c r="DP750" s="58" t="str">
        <f>IF(OR(DP341&lt;&gt;"*",DP398&lt;&gt;"*",DP451&lt;&gt;"*"),"Yes (" &amp; JoinAll(", ", MIDForgiving(DP341,6,LEN(DP341)-6), MIDForgiving(DP398,6,LEN(DP398)-6), MIDForgiving(DP451,6,LEN(DP451)-6))&amp;")","*")</f>
        <v>*</v>
      </c>
      <c r="DQ750" s="58" t="str">
        <f>IF(OR(DQ341&lt;&gt;"*",DQ398&lt;&gt;"*",DQ451&lt;&gt;"*"),"Yes (" &amp; JoinAll(", ", MIDForgiving(DQ341,6,LEN(DQ341)-6), MIDForgiving(DQ398,6,LEN(DQ398)-6), MIDForgiving(DQ451,6,LEN(DQ451)-6))&amp;")","*")</f>
        <v>*</v>
      </c>
      <c r="DR750" s="58" t="str">
        <f>IF(OR(DR341&lt;&gt;"*",DR398&lt;&gt;"*",DR451&lt;&gt;"*"),"Yes (" &amp; JoinAll(", ", MIDForgiving(DR341,6,LEN(DR341)-6), MIDForgiving(DR398,6,LEN(DR398)-6), MIDForgiving(DR451,6,LEN(DR451)-6))&amp;")","*")</f>
        <v>*</v>
      </c>
      <c r="DS750" s="58" t="str">
        <f>IF(OR(DS341&lt;&gt;"*",DS398&lt;&gt;"*",DS451&lt;&gt;"*"),"Yes (" &amp; JoinAll(", ", MIDForgiving(DS341,6,LEN(DS341)-6), MIDForgiving(DS398,6,LEN(DS398)-6), MIDForgiving(DS451,6,LEN(DS451)-6))&amp;")","*")</f>
        <v>*</v>
      </c>
      <c r="DT750" s="58" t="str">
        <f>IF(OR(DT341&lt;&gt;"*",DT398&lt;&gt;"*",DT451&lt;&gt;"*"),"Yes (" &amp; JoinAll(", ", MIDForgiving(DT341,6,LEN(DT341)-6), MIDForgiving(DT398,6,LEN(DT398)-6), MIDForgiving(DT451,6,LEN(DT451)-6))&amp;")","*")</f>
        <v>*</v>
      </c>
      <c r="DU750" s="58" t="str">
        <f>IF(OR(DU341&lt;&gt;"*",DU398&lt;&gt;"*",DU451&lt;&gt;"*"),"Yes (" &amp; JoinAll(", ", MIDForgiving(DU341,6,LEN(DU341)-6), MIDForgiving(DU398,6,LEN(DU398)-6), MIDForgiving(DU451,6,LEN(DU451)-6))&amp;")","*")</f>
        <v>*</v>
      </c>
      <c r="DV750" s="58" t="str">
        <f>IF(OR(DV341&lt;&gt;"*",DV398&lt;&gt;"*",DV451&lt;&gt;"*"),"Yes (" &amp; JoinAll(", ", MIDForgiving(DV341,6,LEN(DV341)-6), MIDForgiving(DV398,6,LEN(DV398)-6), MIDForgiving(DV451,6,LEN(DV451)-6))&amp;")","*")</f>
        <v>*</v>
      </c>
      <c r="DW750" s="58" t="str">
        <f>IF(OR(DW341&lt;&gt;"*",DW398&lt;&gt;"*",DW451&lt;&gt;"*"),"Yes (" &amp; JoinAll(", ", MIDForgiving(DW341,6,LEN(DW341)-6), MIDForgiving(DW398,6,LEN(DW398)-6), MIDForgiving(DW451,6,LEN(DW451)-6))&amp;")","*")</f>
        <v>*</v>
      </c>
      <c r="DX750" s="58" t="str">
        <f>IF(OR(DX341&lt;&gt;"*",DX398&lt;&gt;"*",DX451&lt;&gt;"*"),"Yes (" &amp; JoinAll(", ", MIDForgiving(DX341,6,LEN(DX341)-6), MIDForgiving(DX398,6,LEN(DX398)-6), MIDForgiving(DX451,6,LEN(DX451)-6))&amp;")","*")</f>
        <v>*</v>
      </c>
      <c r="DY750" s="58" t="str">
        <f>IF(OR(DY341&lt;&gt;"*",DY398&lt;&gt;"*",DY451&lt;&gt;"*"),"Yes (" &amp; JoinAll(", ", MIDForgiving(DY341,6,LEN(DY341)-6), MIDForgiving(DY398,6,LEN(DY398)-6), MIDForgiving(DY451,6,LEN(DY451)-6))&amp;")","*")</f>
        <v>*</v>
      </c>
      <c r="DZ750" s="58" t="str">
        <f>IF(OR(DZ341&lt;&gt;"*",DZ398&lt;&gt;"*",DZ451&lt;&gt;"*"),"Yes (" &amp; JoinAll(", ", MIDForgiving(DZ341,6,LEN(DZ341)-6), MIDForgiving(DZ398,6,LEN(DZ398)-6), MIDForgiving(DZ451,6,LEN(DZ451)-6))&amp;")","*")</f>
        <v>*</v>
      </c>
      <c r="EA750" s="58" t="str">
        <f>IF(OR(EA341&lt;&gt;"*",EA398&lt;&gt;"*",EA451&lt;&gt;"*"),"Yes (" &amp; JoinAll(", ", MIDForgiving(EA341,6,LEN(EA341)-6), MIDForgiving(EA398,6,LEN(EA398)-6), MIDForgiving(EA451,6,LEN(EA451)-6))&amp;")","*")</f>
        <v>*</v>
      </c>
      <c r="EB750" s="58" t="str">
        <f>IF(OR(EB341&lt;&gt;"*",EB398&lt;&gt;"*",EB451&lt;&gt;"*"),"Yes (" &amp; JoinAll(", ", MIDForgiving(EB341,6,LEN(EB341)-6), MIDForgiving(EB398,6,LEN(EB398)-6), MIDForgiving(EB451,6,LEN(EB451)-6))&amp;")","*")</f>
        <v>*</v>
      </c>
      <c r="EC750" s="58" t="str">
        <f>IF(OR(EC341&lt;&gt;"*",EC398&lt;&gt;"*",EC451&lt;&gt;"*"),"Yes (" &amp; JoinAll(", ", MIDForgiving(EC341,6,LEN(EC341)-6), MIDForgiving(EC398,6,LEN(EC398)-6), MIDForgiving(EC451,6,LEN(EC451)-6))&amp;")","*")</f>
        <v>*</v>
      </c>
      <c r="ED750" s="58" t="str">
        <f>IF(OR(ED341&lt;&gt;"*",ED398&lt;&gt;"*",ED451&lt;&gt;"*"),"Yes (" &amp; JoinAll(", ", MIDForgiving(ED341,6,LEN(ED341)-6), MIDForgiving(ED398,6,LEN(ED398)-6), MIDForgiving(ED451,6,LEN(ED451)-6))&amp;")","*")</f>
        <v>*</v>
      </c>
      <c r="EE750" s="58" t="str">
        <f>IF(OR(EE341&lt;&gt;"*",EE398&lt;&gt;"*",EE451&lt;&gt;"*"),"Yes (" &amp; JoinAll(", ", MIDForgiving(EE341,6,LEN(EE341)-6), MIDForgiving(EE398,6,LEN(EE398)-6), MIDForgiving(EE451,6,LEN(EE451)-6))&amp;")","*")</f>
        <v>*</v>
      </c>
      <c r="EF750" s="58" t="str">
        <f>IF(OR(EF341&lt;&gt;"*",EF398&lt;&gt;"*",EF451&lt;&gt;"*"),"Yes (" &amp; JoinAll(", ", MIDForgiving(EF341,6,LEN(EF341)-6), MIDForgiving(EF398,6,LEN(EF398)-6), MIDForgiving(EF451,6,LEN(EF451)-6))&amp;")","*")</f>
        <v>*</v>
      </c>
      <c r="EG750" s="58" t="str">
        <f>IF(OR(EG341&lt;&gt;"*",EG398&lt;&gt;"*",EG451&lt;&gt;"*"),"Yes (" &amp; JoinAll(", ", MIDForgiving(EG341,6,LEN(EG341)-6), MIDForgiving(EG398,6,LEN(EG398)-6), MIDForgiving(EG451,6,LEN(EG451)-6))&amp;")","*")</f>
        <v>*</v>
      </c>
      <c r="EH750" s="58" t="str">
        <f>IF(OR(EH341&lt;&gt;"*",EH398&lt;&gt;"*",EH451&lt;&gt;"*"),"Yes (" &amp; JoinAll(", ", MIDForgiving(EH341,6,LEN(EH341)-6), MIDForgiving(EH398,6,LEN(EH398)-6), MIDForgiving(EH451,6,LEN(EH451)-6))&amp;")","*")</f>
        <v>*</v>
      </c>
      <c r="EI750" s="58" t="str">
        <f>IF(OR(EI341&lt;&gt;"*",EI398&lt;&gt;"*",EI451&lt;&gt;"*"),"Yes (" &amp; JoinAll(", ", MIDForgiving(EI341,6,LEN(EI341)-6), MIDForgiving(EI398,6,LEN(EI398)-6), MIDForgiving(EI451,6,LEN(EI451)-6))&amp;")","*")</f>
        <v>*</v>
      </c>
      <c r="EJ750" s="58" t="str">
        <f>IF(OR(EJ341&lt;&gt;"*",EJ398&lt;&gt;"*",EJ451&lt;&gt;"*"),"Yes (" &amp; JoinAll(", ", MIDForgiving(EJ341,6,LEN(EJ341)-6), MIDForgiving(EJ398,6,LEN(EJ398)-6), MIDForgiving(EJ451,6,LEN(EJ451)-6))&amp;")","*")</f>
        <v>*</v>
      </c>
      <c r="EK750" s="58" t="str">
        <f>IF(OR(EK341&lt;&gt;"*",EK398&lt;&gt;"*",EK451&lt;&gt;"*"),"Yes (" &amp; JoinAll(", ", MIDForgiving(EK341,6,LEN(EK341)-6), MIDForgiving(EK398,6,LEN(EK398)-6), MIDForgiving(EK451,6,LEN(EK451)-6))&amp;")","*")</f>
        <v>*</v>
      </c>
      <c r="EL750" s="109"/>
      <c r="EM750" s="109"/>
    </row>
    <row r="751" spans="1:143" s="58" customFormat="1" ht="12.75" customHeight="1" x14ac:dyDescent="0.25">
      <c r="A751" s="5"/>
      <c r="B751" s="96"/>
      <c r="C751" s="96"/>
      <c r="D751" s="96"/>
      <c r="E751" s="96"/>
      <c r="F751" s="96" t="s">
        <v>3541</v>
      </c>
      <c r="G751" s="4" t="s">
        <v>425</v>
      </c>
      <c r="H751" s="18" t="s">
        <v>5</v>
      </c>
      <c r="I751" s="18"/>
      <c r="J751" s="58" t="str">
        <f>IF(OR(J342&lt;&gt;"*",J399&lt;&gt;"*",J452&lt;&gt;"*"),"Yes (" &amp; JoinAll(", ", MIDForgiving(J342,6,LEN(J342)-6), MIDForgiving(J399,6,LEN(J399)-6), MIDForgiving(J452,6,LEN(J452)-6))&amp;")","*")</f>
        <v>*</v>
      </c>
      <c r="K751" s="58" t="str">
        <f>IF(OR(K342&lt;&gt;"*",K399&lt;&gt;"*",K452&lt;&gt;"*"),"Yes (" &amp; JoinAll(", ", MIDForgiving(K342,6,LEN(K342)-6), MIDForgiving(K399,6,LEN(K399)-6), MIDForgiving(K452,6,LEN(K452)-6))&amp;")","*")</f>
        <v>*</v>
      </c>
      <c r="L751" s="58" t="str">
        <f>IF(OR(L342&lt;&gt;"*",L399&lt;&gt;"*",L452&lt;&gt;"*"),"Yes (" &amp; JoinAll(", ", MIDForgiving(L342,6,LEN(L342)-6), MIDForgiving(L399,6,LEN(L399)-6), MIDForgiving(L452,6,LEN(L452)-6))&amp;")","*")</f>
        <v>*</v>
      </c>
      <c r="M751" s="58" t="str">
        <f>IF(OR(M342&lt;&gt;"*",M399&lt;&gt;"*",M452&lt;&gt;"*"),"Yes (" &amp; JoinAll(", ", MIDForgiving(M342,6,LEN(M342)-6), MIDForgiving(M399,6,LEN(M399)-6), MIDForgiving(M452,6,LEN(M452)-6))&amp;")","*")</f>
        <v>*</v>
      </c>
      <c r="N751" s="58" t="str">
        <f>IF(OR(N342&lt;&gt;"*",N399&lt;&gt;"*",N452&lt;&gt;"*"),"Yes (" &amp; JoinAll(", ", MIDForgiving(N342,6,LEN(N342)-6), MIDForgiving(N399,6,LEN(N399)-6), MIDForgiving(N452,6,LEN(N452)-6))&amp;")","*")</f>
        <v>*</v>
      </c>
      <c r="O751" s="58" t="str">
        <f>IF(OR(O342&lt;&gt;"*",O399&lt;&gt;"*",O452&lt;&gt;"*"),"Yes (" &amp; JoinAll(", ", MIDForgiving(O342,6,LEN(O342)-6), MIDForgiving(O399,6,LEN(O399)-6), MIDForgiving(O452,6,LEN(O452)-6))&amp;")","*")</f>
        <v>*</v>
      </c>
      <c r="P751" s="58" t="str">
        <f>IF(OR(P342&lt;&gt;"*",P399&lt;&gt;"*",P452&lt;&gt;"*"),"Yes (" &amp; JoinAll(", ", MIDForgiving(P342,6,LEN(P342)-6), MIDForgiving(P399,6,LEN(P399)-6), MIDForgiving(P452,6,LEN(P452)-6))&amp;")","*")</f>
        <v>*</v>
      </c>
      <c r="Q751" s="58" t="str">
        <f>IF(OR(Q342&lt;&gt;"*",Q399&lt;&gt;"*",Q452&lt;&gt;"*"),"Yes (" &amp; JoinAll(", ", MIDForgiving(Q342,6,LEN(Q342)-6), MIDForgiving(Q399,6,LEN(Q399)-6), MIDForgiving(Q452,6,LEN(Q452)-6))&amp;")","*")</f>
        <v>*</v>
      </c>
      <c r="R751" s="58" t="str">
        <f>IF(OR(R342&lt;&gt;"*",R399&lt;&gt;"*",R452&lt;&gt;"*"),"Yes (" &amp; JoinAll(", ", MIDForgiving(R342,6,LEN(R342)-6), MIDForgiving(R399,6,LEN(R399)-6), MIDForgiving(R452,6,LEN(R452)-6))&amp;")","*")</f>
        <v>*</v>
      </c>
      <c r="S751" s="58" t="str">
        <f>IF(OR(S342&lt;&gt;"*",S399&lt;&gt;"*",S452&lt;&gt;"*"),"Yes (" &amp; JoinAll(", ", MIDForgiving(S342,6,LEN(S342)-6), MIDForgiving(S399,6,LEN(S399)-6), MIDForgiving(S452,6,LEN(S452)-6))&amp;")","*")</f>
        <v>*</v>
      </c>
      <c r="T751" s="58" t="str">
        <f>IF(OR(T342&lt;&gt;"*",T399&lt;&gt;"*",T452&lt;&gt;"*"),"Yes (" &amp; JoinAll(", ", MIDForgiving(T342,6,LEN(T342)-6), MIDForgiving(T399,6,LEN(T399)-6), MIDForgiving(T452,6,LEN(T452)-6))&amp;")","*")</f>
        <v>*</v>
      </c>
      <c r="U751" s="58" t="str">
        <f>IF(OR(U342&lt;&gt;"*",U399&lt;&gt;"*",U452&lt;&gt;"*"),"Yes (" &amp; JoinAll(", ", MIDForgiving(U342,6,LEN(U342)-6), MIDForgiving(U399,6,LEN(U399)-6), MIDForgiving(U452,6,LEN(U452)-6))&amp;")","*")</f>
        <v>*</v>
      </c>
      <c r="V751" s="58" t="str">
        <f>IF(OR(V342&lt;&gt;"*",V399&lt;&gt;"*",V452&lt;&gt;"*"),"Yes (" &amp; JoinAll(", ", MIDForgiving(V342,6,LEN(V342)-6), MIDForgiving(V399,6,LEN(V399)-6), MIDForgiving(V452,6,LEN(V452)-6))&amp;")","*")</f>
        <v>*</v>
      </c>
      <c r="W751" s="58" t="str">
        <f>IF(OR(W342&lt;&gt;"*",W399&lt;&gt;"*",W452&lt;&gt;"*"),"Yes (" &amp; JoinAll(", ", MIDForgiving(W342,6,LEN(W342)-6), MIDForgiving(W399,6,LEN(W399)-6), MIDForgiving(W452,6,LEN(W452)-6))&amp;")","*")</f>
        <v>*</v>
      </c>
      <c r="X751" s="58" t="str">
        <f>IF(OR(X342&lt;&gt;"*",X399&lt;&gt;"*",X452&lt;&gt;"*"),"Yes (" &amp; JoinAll(", ", MIDForgiving(X342,6,LEN(X342)-6), MIDForgiving(X399,6,LEN(X399)-6), MIDForgiving(X452,6,LEN(X452)-6))&amp;")","*")</f>
        <v>*</v>
      </c>
      <c r="Y751" s="58" t="str">
        <f>IF(OR(Y342&lt;&gt;"*",Y399&lt;&gt;"*",Y452&lt;&gt;"*"),"Yes (" &amp; JoinAll(", ", MIDForgiving(Y342,6,LEN(Y342)-6), MIDForgiving(Y399,6,LEN(Y399)-6), MIDForgiving(Y452,6,LEN(Y452)-6))&amp;")","*")</f>
        <v>*</v>
      </c>
      <c r="Z751" s="58" t="str">
        <f>IF(OR(Z342&lt;&gt;"*",Z399&lt;&gt;"*",Z452&lt;&gt;"*"),"Yes (" &amp; JoinAll(", ", MIDForgiving(Z342,6,LEN(Z342)-6), MIDForgiving(Z399,6,LEN(Z399)-6), MIDForgiving(Z452,6,LEN(Z452)-6))&amp;")","*")</f>
        <v>*</v>
      </c>
      <c r="AA751" s="58" t="str">
        <f>IF(OR(AA342&lt;&gt;"*",AA399&lt;&gt;"*",AA452&lt;&gt;"*"),"Yes (" &amp; JoinAll(", ", MIDForgiving(AA342,6,LEN(AA342)-6), MIDForgiving(AA399,6,LEN(AA399)-6), MIDForgiving(AA452,6,LEN(AA452)-6))&amp;")","*")</f>
        <v>*</v>
      </c>
      <c r="AB751" s="58" t="str">
        <f>IF(OR(AB342&lt;&gt;"*",AB399&lt;&gt;"*",AB452&lt;&gt;"*"),"Yes (" &amp; JoinAll(", ", MIDForgiving(AB342,6,LEN(AB342)-6), MIDForgiving(AB399,6,LEN(AB399)-6), MIDForgiving(AB452,6,LEN(AB452)-6))&amp;")","*")</f>
        <v>*</v>
      </c>
      <c r="AC751" s="58" t="str">
        <f>IF(OR(AC342&lt;&gt;"*",AC399&lt;&gt;"*",AC452&lt;&gt;"*"),"Yes (" &amp; JoinAll(", ", MIDForgiving(AC342,6,LEN(AC342)-6), MIDForgiving(AC399,6,LEN(AC399)-6), MIDForgiving(AC452,6,LEN(AC452)-6))&amp;")","*")</f>
        <v>*</v>
      </c>
      <c r="AD751" s="58" t="str">
        <f>IF(OR(AD342&lt;&gt;"*",AD399&lt;&gt;"*",AD452&lt;&gt;"*"),"Yes (" &amp; JoinAll(", ", MIDForgiving(AD342,6,LEN(AD342)-6), MIDForgiving(AD399,6,LEN(AD399)-6), MIDForgiving(AD452,6,LEN(AD452)-6))&amp;")","*")</f>
        <v>*</v>
      </c>
      <c r="AE751" s="58" t="str">
        <f>IF(OR(AE342&lt;&gt;"*",AE399&lt;&gt;"*",AE452&lt;&gt;"*"),"Yes (" &amp; JoinAll(", ", MIDForgiving(AE342,6,LEN(AE342)-6), MIDForgiving(AE399,6,LEN(AE399)-6), MIDForgiving(AE452,6,LEN(AE452)-6))&amp;")","*")</f>
        <v>*</v>
      </c>
      <c r="AF751" s="58" t="str">
        <f>IF(OR(AF342&lt;&gt;"*",AF399&lt;&gt;"*",AF452&lt;&gt;"*"),"Yes (" &amp; JoinAll(", ", MIDForgiving(AF342,6,LEN(AF342)-6), MIDForgiving(AF399,6,LEN(AF399)-6), MIDForgiving(AF452,6,LEN(AF452)-6))&amp;")","*")</f>
        <v>*</v>
      </c>
      <c r="AG751" s="58" t="str">
        <f>IF(OR(AG342&lt;&gt;"*",AG399&lt;&gt;"*",AG452&lt;&gt;"*"),"Yes (" &amp; JoinAll(", ", MIDForgiving(AG342,6,LEN(AG342)-6), MIDForgiving(AG399,6,LEN(AG399)-6), MIDForgiving(AG452,6,LEN(AG452)-6))&amp;")","*")</f>
        <v>*</v>
      </c>
      <c r="AH751" s="58" t="str">
        <f>IF(OR(AH342&lt;&gt;"*",AH399&lt;&gt;"*",AH452&lt;&gt;"*"),"Yes (" &amp; JoinAll(", ", MIDForgiving(AH342,6,LEN(AH342)-6), MIDForgiving(AH399,6,LEN(AH399)-6), MIDForgiving(AH452,6,LEN(AH452)-6))&amp;")","*")</f>
        <v>*</v>
      </c>
      <c r="AI751" s="58" t="str">
        <f>IF(OR(AI342&lt;&gt;"*",AI399&lt;&gt;"*",AI452&lt;&gt;"*"),"Yes (" &amp; JoinAll(", ", MIDForgiving(AI342,6,LEN(AI342)-6), MIDForgiving(AI399,6,LEN(AI399)-6), MIDForgiving(AI452,6,LEN(AI452)-6))&amp;")","*")</f>
        <v>*</v>
      </c>
      <c r="AJ751" s="58" t="str">
        <f>IF(OR(AJ342&lt;&gt;"*",AJ399&lt;&gt;"*",AJ452&lt;&gt;"*"),"Yes (" &amp; JoinAll(", ", MIDForgiving(AJ342,6,LEN(AJ342)-6), MIDForgiving(AJ399,6,LEN(AJ399)-6), MIDForgiving(AJ452,6,LEN(AJ452)-6))&amp;")","*")</f>
        <v>*</v>
      </c>
      <c r="AK751" s="58" t="str">
        <f>IF(OR(AK342&lt;&gt;"*",AK399&lt;&gt;"*",AK452&lt;&gt;"*"),"Yes (" &amp; JoinAll(", ", MIDForgiving(AK342,6,LEN(AK342)-6), MIDForgiving(AK399,6,LEN(AK399)-6), MIDForgiving(AK452,6,LEN(AK452)-6))&amp;")","*")</f>
        <v>*</v>
      </c>
      <c r="AL751" s="58" t="str">
        <f>IF(OR(AL342&lt;&gt;"*",AL399&lt;&gt;"*",AL452&lt;&gt;"*"),"Yes (" &amp; JoinAll(", ", MIDForgiving(AL342,6,LEN(AL342)-6), MIDForgiving(AL399,6,LEN(AL399)-6), MIDForgiving(AL452,6,LEN(AL452)-6))&amp;")","*")</f>
        <v>*</v>
      </c>
      <c r="AM751" s="58" t="str">
        <f>IF(OR(AM342&lt;&gt;"*",AM399&lt;&gt;"*",AM452&lt;&gt;"*"),"Yes (" &amp; JoinAll(", ", MIDForgiving(AM342,6,LEN(AM342)-6), MIDForgiving(AM399,6,LEN(AM399)-6), MIDForgiving(AM452,6,LEN(AM452)-6))&amp;")","*")</f>
        <v>*</v>
      </c>
      <c r="AN751" s="58" t="str">
        <f>IF(OR(AN342&lt;&gt;"*",AN399&lt;&gt;"*",AN452&lt;&gt;"*"),"Yes (" &amp; JoinAll(", ", MIDForgiving(AN342,6,LEN(AN342)-6), MIDForgiving(AN399,6,LEN(AN399)-6), MIDForgiving(AN452,6,LEN(AN452)-6))&amp;")","*")</f>
        <v>*</v>
      </c>
      <c r="AO751" s="58" t="str">
        <f>IF(OR(AO342&lt;&gt;"*",AO399&lt;&gt;"*",AO452&lt;&gt;"*"),"Yes (" &amp; JoinAll(", ", MIDForgiving(AO342,6,LEN(AO342)-6), MIDForgiving(AO399,6,LEN(AO399)-6), MIDForgiving(AO452,6,LEN(AO452)-6))&amp;")","*")</f>
        <v>*</v>
      </c>
      <c r="AP751" s="58" t="str">
        <f>IF(OR(AP342&lt;&gt;"*",AP399&lt;&gt;"*",AP452&lt;&gt;"*"),"Yes (" &amp; JoinAll(", ", MIDForgiving(AP342,6,LEN(AP342)-6), MIDForgiving(AP399,6,LEN(AP399)-6), MIDForgiving(AP452,6,LEN(AP452)-6))&amp;")","*")</f>
        <v>*</v>
      </c>
      <c r="AQ751" s="58" t="str">
        <f>IF(OR(AQ342&lt;&gt;"*",AQ399&lt;&gt;"*",AQ452&lt;&gt;"*"),"Yes (" &amp; JoinAll(", ", MIDForgiving(AQ342,6,LEN(AQ342)-6), MIDForgiving(AQ399,6,LEN(AQ399)-6), MIDForgiving(AQ452,6,LEN(AQ452)-6))&amp;")","*")</f>
        <v>*</v>
      </c>
      <c r="AR751" s="58" t="str">
        <f>IF(OR(AR342&lt;&gt;"*",AR399&lt;&gt;"*",AR452&lt;&gt;"*"),"Yes (" &amp; JoinAll(", ", MIDForgiving(AR342,6,LEN(AR342)-6), MIDForgiving(AR399,6,LEN(AR399)-6), MIDForgiving(AR452,6,LEN(AR452)-6))&amp;")","*")</f>
        <v>*</v>
      </c>
      <c r="AS751" s="58" t="str">
        <f>IF(OR(AS342&lt;&gt;"*",AS399&lt;&gt;"*",AS452&lt;&gt;"*"),"Yes (" &amp; JoinAll(", ", MIDForgiving(AS342,6,LEN(AS342)-6), MIDForgiving(AS399,6,LEN(AS399)-6), MIDForgiving(AS452,6,LEN(AS452)-6))&amp;")","*")</f>
        <v>*</v>
      </c>
      <c r="AT751" s="58" t="str">
        <f>IF(OR(AT342&lt;&gt;"*",AT399&lt;&gt;"*",AT452&lt;&gt;"*"),"Yes (" &amp; JoinAll(", ", MIDForgiving(AT342,6,LEN(AT342)-6), MIDForgiving(AT399,6,LEN(AT399)-6), MIDForgiving(AT452,6,LEN(AT452)-6))&amp;")","*")</f>
        <v>*</v>
      </c>
      <c r="AU751" s="58" t="str">
        <f>IF(OR(AU342&lt;&gt;"*",AU399&lt;&gt;"*",AU452&lt;&gt;"*"),"Yes (" &amp; JoinAll(", ", MIDForgiving(AU342,6,LEN(AU342)-6), MIDForgiving(AU399,6,LEN(AU399)-6), MIDForgiving(AU452,6,LEN(AU452)-6))&amp;")","*")</f>
        <v>*</v>
      </c>
      <c r="AV751" s="58" t="str">
        <f>IF(OR(AV342&lt;&gt;"*",AV399&lt;&gt;"*",AV452&lt;&gt;"*"),"Yes (" &amp; JoinAll(", ", MIDForgiving(AV342,6,LEN(AV342)-6), MIDForgiving(AV399,6,LEN(AV399)-6), MIDForgiving(AV452,6,LEN(AV452)-6))&amp;")","*")</f>
        <v>*</v>
      </c>
      <c r="AW751" s="58" t="str">
        <f>IF(OR(AW342&lt;&gt;"*",AW399&lt;&gt;"*",AW452&lt;&gt;"*"),"Yes (" &amp; JoinAll(", ", MIDForgiving(AW342,6,LEN(AW342)-6), MIDForgiving(AW399,6,LEN(AW399)-6), MIDForgiving(AW452,6,LEN(AW452)-6))&amp;")","*")</f>
        <v>*</v>
      </c>
      <c r="AX751" s="58" t="str">
        <f>IF(OR(AX342&lt;&gt;"*",AX399&lt;&gt;"*",AX452&lt;&gt;"*"),"Yes (" &amp; JoinAll(", ", MIDForgiving(AX342,6,LEN(AX342)-6), MIDForgiving(AX399,6,LEN(AX399)-6), MIDForgiving(AX452,6,LEN(AX452)-6))&amp;")","*")</f>
        <v>*</v>
      </c>
      <c r="AY751" s="58" t="str">
        <f>IF(OR(AY342&lt;&gt;"*",AY399&lt;&gt;"*",AY452&lt;&gt;"*"),"Yes (" &amp; JoinAll(", ", MIDForgiving(AY342,6,LEN(AY342)-6), MIDForgiving(AY399,6,LEN(AY399)-6), MIDForgiving(AY452,6,LEN(AY452)-6))&amp;")","*")</f>
        <v>*</v>
      </c>
      <c r="AZ751" s="58" t="str">
        <f>IF(OR(AZ342&lt;&gt;"*",AZ399&lt;&gt;"*",AZ452&lt;&gt;"*"),"Yes (" &amp; JoinAll(", ", MIDForgiving(AZ342,6,LEN(AZ342)-6), MIDForgiving(AZ399,6,LEN(AZ399)-6), MIDForgiving(AZ452,6,LEN(AZ452)-6))&amp;")","*")</f>
        <v>*</v>
      </c>
      <c r="BA751" s="58" t="str">
        <f>IF(OR(BA342&lt;&gt;"*",BA399&lt;&gt;"*",BA452&lt;&gt;"*"),"Yes (" &amp; JoinAll(", ", MIDForgiving(BA342,6,LEN(BA342)-6), MIDForgiving(BA399,6,LEN(BA399)-6), MIDForgiving(BA452,6,LEN(BA452)-6))&amp;")","*")</f>
        <v>*</v>
      </c>
      <c r="BB751" s="58" t="str">
        <f>IF(OR(BB342&lt;&gt;"*",BB399&lt;&gt;"*",BB452&lt;&gt;"*"),"Yes (" &amp; JoinAll(", ", MIDForgiving(BB342,6,LEN(BB342)-6), MIDForgiving(BB399,6,LEN(BB399)-6), MIDForgiving(BB452,6,LEN(BB452)-6))&amp;")","*")</f>
        <v>*</v>
      </c>
      <c r="BC751" s="58" t="str">
        <f>IF(OR(BC342&lt;&gt;"*",BC399&lt;&gt;"*",BC452&lt;&gt;"*"),"Yes (" &amp; JoinAll(", ", MIDForgiving(BC342,6,LEN(BC342)-6), MIDForgiving(BC399,6,LEN(BC399)-6), MIDForgiving(BC452,6,LEN(BC452)-6))&amp;")","*")</f>
        <v>*</v>
      </c>
      <c r="BD751" s="58" t="str">
        <f>IF(OR(BD342&lt;&gt;"*",BD399&lt;&gt;"*",BD452&lt;&gt;"*"),"Yes (" &amp; JoinAll(", ", MIDForgiving(BD342,6,LEN(BD342)-6), MIDForgiving(BD399,6,LEN(BD399)-6), MIDForgiving(BD452,6,LEN(BD452)-6))&amp;")","*")</f>
        <v>*</v>
      </c>
      <c r="BE751" s="58" t="str">
        <f>IF(OR(BE342&lt;&gt;"*",BE399&lt;&gt;"*",BE452&lt;&gt;"*"),"Yes (" &amp; JoinAll(", ", MIDForgiving(BE342,6,LEN(BE342)-6), MIDForgiving(BE399,6,LEN(BE399)-6), MIDForgiving(BE452,6,LEN(BE452)-6))&amp;")","*")</f>
        <v>*</v>
      </c>
      <c r="BF751" s="58" t="str">
        <f>IF(OR(BF342&lt;&gt;"*",BF399&lt;&gt;"*",BF452&lt;&gt;"*"),"Yes (" &amp; JoinAll(", ", MIDForgiving(BF342,6,LEN(BF342)-6), MIDForgiving(BF399,6,LEN(BF399)-6), MIDForgiving(BF452,6,LEN(BF452)-6))&amp;")","*")</f>
        <v>*</v>
      </c>
      <c r="BG751" s="58" t="str">
        <f>IF(OR(BG342&lt;&gt;"*",BG399&lt;&gt;"*",BG452&lt;&gt;"*"),"Yes (" &amp; JoinAll(", ", MIDForgiving(BG342,6,LEN(BG342)-6), MIDForgiving(BG399,6,LEN(BG399)-6), MIDForgiving(BG452,6,LEN(BG452)-6))&amp;")","*")</f>
        <v>*</v>
      </c>
      <c r="BH751" s="58" t="str">
        <f>IF(OR(BH342&lt;&gt;"*",BH399&lt;&gt;"*",BH452&lt;&gt;"*"),"Yes (" &amp; JoinAll(", ", MIDForgiving(BH342,6,LEN(BH342)-6), MIDForgiving(BH399,6,LEN(BH399)-6), MIDForgiving(BH452,6,LEN(BH452)-6))&amp;")","*")</f>
        <v>*</v>
      </c>
      <c r="BI751" s="58" t="str">
        <f>IF(OR(BI342&lt;&gt;"*",BI399&lt;&gt;"*",BI452&lt;&gt;"*"),"Yes (" &amp; JoinAll(", ", MIDForgiving(BI342,6,LEN(BI342)-6), MIDForgiving(BI399,6,LEN(BI399)-6), MIDForgiving(BI452,6,LEN(BI452)-6))&amp;")","*")</f>
        <v>*</v>
      </c>
      <c r="BJ751" s="58" t="str">
        <f>IF(OR(BJ342&lt;&gt;"*",BJ399&lt;&gt;"*",BJ452&lt;&gt;"*"),"Yes (" &amp; JoinAll(", ", MIDForgiving(BJ342,6,LEN(BJ342)-6), MIDForgiving(BJ399,6,LEN(BJ399)-6), MIDForgiving(BJ452,6,LEN(BJ452)-6))&amp;")","*")</f>
        <v>*</v>
      </c>
      <c r="BK751" s="58" t="str">
        <f>IF(OR(BK342&lt;&gt;"*",BK399&lt;&gt;"*",BK452&lt;&gt;"*"),"Yes (" &amp; JoinAll(", ", MIDForgiving(BK342,6,LEN(BK342)-6), MIDForgiving(BK399,6,LEN(BK399)-6), MIDForgiving(BK452,6,LEN(BK452)-6))&amp;")","*")</f>
        <v>*</v>
      </c>
      <c r="BL751" s="58" t="str">
        <f>IF(OR(BL342&lt;&gt;"*",BL399&lt;&gt;"*",BL452&lt;&gt;"*"),"Yes (" &amp; JoinAll(", ", MIDForgiving(BL342,6,LEN(BL342)-6), MIDForgiving(BL399,6,LEN(BL399)-6), MIDForgiving(BL452,6,LEN(BL452)-6))&amp;")","*")</f>
        <v>*</v>
      </c>
      <c r="BM751" s="58" t="str">
        <f>IF(OR(BM342&lt;&gt;"*",BM399&lt;&gt;"*",BM452&lt;&gt;"*"),"Yes (" &amp; JoinAll(", ", MIDForgiving(BM342,6,LEN(BM342)-6), MIDForgiving(BM399,6,LEN(BM399)-6), MIDForgiving(BM452,6,LEN(BM452)-6))&amp;")","*")</f>
        <v>*</v>
      </c>
      <c r="BN751" s="58" t="str">
        <f>IF(OR(BN342&lt;&gt;"*",BN399&lt;&gt;"*",BN452&lt;&gt;"*"),"Yes (" &amp; JoinAll(", ", MIDForgiving(BN342,6,LEN(BN342)-6), MIDForgiving(BN399,6,LEN(BN399)-6), MIDForgiving(BN452,6,LEN(BN452)-6))&amp;")","*")</f>
        <v>*</v>
      </c>
      <c r="BO751" s="58" t="str">
        <f>IF(OR(BO342&lt;&gt;"*",BO399&lt;&gt;"*",BO452&lt;&gt;"*"),"Yes (" &amp; JoinAll(", ", MIDForgiving(BO342,6,LEN(BO342)-6), MIDForgiving(BO399,6,LEN(BO399)-6), MIDForgiving(BO452,6,LEN(BO452)-6))&amp;")","*")</f>
        <v>*</v>
      </c>
      <c r="BP751" s="58" t="str">
        <f>IF(OR(BP342&lt;&gt;"*",BP399&lt;&gt;"*",BP452&lt;&gt;"*"),"Yes (" &amp; JoinAll(", ", MIDForgiving(BP342,6,LEN(BP342)-6), MIDForgiving(BP399,6,LEN(BP399)-6), MIDForgiving(BP452,6,LEN(BP452)-6))&amp;")","*")</f>
        <v>*</v>
      </c>
      <c r="BQ751" s="58" t="str">
        <f>IF(OR(BQ342&lt;&gt;"*",BQ399&lt;&gt;"*",BQ452&lt;&gt;"*"),"Yes (" &amp; JoinAll(", ", MIDForgiving(BQ342,6,LEN(BQ342)-6), MIDForgiving(BQ399,6,LEN(BQ399)-6), MIDForgiving(BQ452,6,LEN(BQ452)-6))&amp;")","*")</f>
        <v>*</v>
      </c>
      <c r="BR751" s="58" t="str">
        <f>IF(OR(BR342&lt;&gt;"*",BR399&lt;&gt;"*",BR452&lt;&gt;"*"),"Yes (" &amp; JoinAll(", ", MIDForgiving(BR342,6,LEN(BR342)-6), MIDForgiving(BR399,6,LEN(BR399)-6), MIDForgiving(BR452,6,LEN(BR452)-6))&amp;")","*")</f>
        <v>*</v>
      </c>
      <c r="BS751" s="58" t="str">
        <f>IF(OR(BS342&lt;&gt;"*",BS399&lt;&gt;"*",BS452&lt;&gt;"*"),"Yes (" &amp; JoinAll(", ", MIDForgiving(BS342,6,LEN(BS342)-6), MIDForgiving(BS399,6,LEN(BS399)-6), MIDForgiving(BS452,6,LEN(BS452)-6))&amp;")","*")</f>
        <v>*</v>
      </c>
      <c r="BT751" s="58" t="str">
        <f>IF(OR(BT342&lt;&gt;"*",BT399&lt;&gt;"*",BT452&lt;&gt;"*"),"Yes (" &amp; JoinAll(", ", MIDForgiving(BT342,6,LEN(BT342)-6), MIDForgiving(BT399,6,LEN(BT399)-6), MIDForgiving(BT452,6,LEN(BT452)-6))&amp;")","*")</f>
        <v>*</v>
      </c>
      <c r="BU751" s="58" t="str">
        <f>IF(OR(BU342&lt;&gt;"*",BU399&lt;&gt;"*",BU452&lt;&gt;"*"),"Yes (" &amp; JoinAll(", ", MIDForgiving(BU342,6,LEN(BU342)-6), MIDForgiving(BU399,6,LEN(BU399)-6), MIDForgiving(BU452,6,LEN(BU452)-6))&amp;")","*")</f>
        <v>*</v>
      </c>
      <c r="BV751" s="58" t="str">
        <f>IF(OR(BV342&lt;&gt;"*",BV399&lt;&gt;"*",BV452&lt;&gt;"*"),"Yes (" &amp; JoinAll(", ", MIDForgiving(BV342,6,LEN(BV342)-6), MIDForgiving(BV399,6,LEN(BV399)-6), MIDForgiving(BV452,6,LEN(BV452)-6))&amp;")","*")</f>
        <v>*</v>
      </c>
      <c r="BW751" s="58" t="str">
        <f>IF(OR(BW342&lt;&gt;"*",BW399&lt;&gt;"*",BW452&lt;&gt;"*"),"Yes (" &amp; JoinAll(", ", MIDForgiving(BW342,6,LEN(BW342)-6), MIDForgiving(BW399,6,LEN(BW399)-6), MIDForgiving(BW452,6,LEN(BW452)-6))&amp;")","*")</f>
        <v>*</v>
      </c>
      <c r="BX751" s="58" t="str">
        <f>IF(OR(BX342&lt;&gt;"*",BX399&lt;&gt;"*",BX452&lt;&gt;"*"),"Yes (" &amp; JoinAll(", ", MIDForgiving(BX342,6,LEN(BX342)-6), MIDForgiving(BX399,6,LEN(BX399)-6), MIDForgiving(BX452,6,LEN(BX452)-6))&amp;")","*")</f>
        <v>*</v>
      </c>
      <c r="BY751" s="58" t="str">
        <f>IF(OR(BY342&lt;&gt;"*",BY399&lt;&gt;"*",BY452&lt;&gt;"*"),"Yes (" &amp; JoinAll(", ", MIDForgiving(BY342,6,LEN(BY342)-6), MIDForgiving(BY399,6,LEN(BY399)-6), MIDForgiving(BY452,6,LEN(BY452)-6))&amp;")","*")</f>
        <v>*</v>
      </c>
      <c r="BZ751" s="58" t="str">
        <f>IF(OR(BZ342&lt;&gt;"*",BZ399&lt;&gt;"*",BZ452&lt;&gt;"*"),"Yes (" &amp; JoinAll(", ", MIDForgiving(BZ342,6,LEN(BZ342)-6), MIDForgiving(BZ399,6,LEN(BZ399)-6), MIDForgiving(BZ452,6,LEN(BZ452)-6))&amp;")","*")</f>
        <v>*</v>
      </c>
      <c r="CA751" s="58" t="str">
        <f>IF(OR(CA342&lt;&gt;"*",CA399&lt;&gt;"*",CA452&lt;&gt;"*"),"Yes (" &amp; JoinAll(", ", MIDForgiving(CA342,6,LEN(CA342)-6), MIDForgiving(CA399,6,LEN(CA399)-6), MIDForgiving(CA452,6,LEN(CA452)-6))&amp;")","*")</f>
        <v>*</v>
      </c>
      <c r="CB751" s="58" t="str">
        <f>IF(OR(CB342&lt;&gt;"*",CB399&lt;&gt;"*",CB452&lt;&gt;"*"),"Yes (" &amp; JoinAll(", ", MIDForgiving(CB342,6,LEN(CB342)-6), MIDForgiving(CB399,6,LEN(CB399)-6), MIDForgiving(CB452,6,LEN(CB452)-6))&amp;")","*")</f>
        <v>*</v>
      </c>
      <c r="CC751" s="58" t="str">
        <f>IF(OR(CC342&lt;&gt;"*",CC399&lt;&gt;"*",CC452&lt;&gt;"*"),"Yes (" &amp; JoinAll(", ", MIDForgiving(CC342,6,LEN(CC342)-6), MIDForgiving(CC399,6,LEN(CC399)-6), MIDForgiving(CC452,6,LEN(CC452)-6))&amp;")","*")</f>
        <v>*</v>
      </c>
      <c r="CD751" s="58" t="str">
        <f>IF(OR(CD342&lt;&gt;"*",CD399&lt;&gt;"*",CD452&lt;&gt;"*"),"Yes (" &amp; JoinAll(", ", MIDForgiving(CD342,6,LEN(CD342)-6), MIDForgiving(CD399,6,LEN(CD399)-6), MIDForgiving(CD452,6,LEN(CD452)-6))&amp;")","*")</f>
        <v>*</v>
      </c>
      <c r="CE751" s="58" t="str">
        <f>IF(OR(CE342&lt;&gt;"*",CE399&lt;&gt;"*",CE452&lt;&gt;"*"),"Yes (" &amp; JoinAll(", ", MIDForgiving(CE342,6,LEN(CE342)-6), MIDForgiving(CE399,6,LEN(CE399)-6), MIDForgiving(CE452,6,LEN(CE452)-6))&amp;")","*")</f>
        <v>*</v>
      </c>
      <c r="CF751" s="58" t="str">
        <f>IF(OR(CF342&lt;&gt;"*",CF399&lt;&gt;"*",CF452&lt;&gt;"*"),"Yes (" &amp; JoinAll(", ", MIDForgiving(CF342,6,LEN(CF342)-6), MIDForgiving(CF399,6,LEN(CF399)-6), MIDForgiving(CF452,6,LEN(CF452)-6))&amp;")","*")</f>
        <v>*</v>
      </c>
      <c r="CG751" s="58" t="str">
        <f>IF(OR(CG342&lt;&gt;"*",CG399&lt;&gt;"*",CG452&lt;&gt;"*"),"Yes (" &amp; JoinAll(", ", MIDForgiving(CG342,6,LEN(CG342)-6), MIDForgiving(CG399,6,LEN(CG399)-6), MIDForgiving(CG452,6,LEN(CG452)-6))&amp;")","*")</f>
        <v>*</v>
      </c>
      <c r="CH751" s="58" t="str">
        <f>IF(OR(CH342&lt;&gt;"*",CH399&lt;&gt;"*",CH452&lt;&gt;"*"),"Yes (" &amp; JoinAll(", ", MIDForgiving(CH342,6,LEN(CH342)-6), MIDForgiving(CH399,6,LEN(CH399)-6), MIDForgiving(CH452,6,LEN(CH452)-6))&amp;")","*")</f>
        <v>*</v>
      </c>
      <c r="CI751" s="58" t="str">
        <f>IF(OR(CI342&lt;&gt;"*",CI399&lt;&gt;"*",CI452&lt;&gt;"*"),"Yes (" &amp; JoinAll(", ", MIDForgiving(CI342,6,LEN(CI342)-6), MIDForgiving(CI399,6,LEN(CI399)-6), MIDForgiving(CI452,6,LEN(CI452)-6))&amp;")","*")</f>
        <v>*</v>
      </c>
      <c r="CJ751" s="58" t="str">
        <f>IF(OR(CJ342&lt;&gt;"*",CJ399&lt;&gt;"*",CJ452&lt;&gt;"*"),"Yes (" &amp; JoinAll(", ", MIDForgiving(CJ342,6,LEN(CJ342)-6), MIDForgiving(CJ399,6,LEN(CJ399)-6), MIDForgiving(CJ452,6,LEN(CJ452)-6))&amp;")","*")</f>
        <v>*</v>
      </c>
      <c r="CK751" s="58" t="str">
        <f>IF(OR(CK342&lt;&gt;"*",CK399&lt;&gt;"*",CK452&lt;&gt;"*"),"Yes (" &amp; JoinAll(", ", MIDForgiving(CK342,6,LEN(CK342)-6), MIDForgiving(CK399,6,LEN(CK399)-6), MIDForgiving(CK452,6,LEN(CK452)-6))&amp;")","*")</f>
        <v>*</v>
      </c>
      <c r="CL751" s="58" t="str">
        <f>IF(OR(CL342&lt;&gt;"*",CL399&lt;&gt;"*",CL452&lt;&gt;"*"),"Yes (" &amp; JoinAll(", ", MIDForgiving(CL342,6,LEN(CL342)-6), MIDForgiving(CL399,6,LEN(CL399)-6), MIDForgiving(CL452,6,LEN(CL452)-6))&amp;")","*")</f>
        <v>*</v>
      </c>
      <c r="CM751" s="58" t="str">
        <f>IF(OR(CM342&lt;&gt;"*",CM399&lt;&gt;"*",CM452&lt;&gt;"*"),"Yes (" &amp; JoinAll(", ", MIDForgiving(CM342,6,LEN(CM342)-6), MIDForgiving(CM399,6,LEN(CM399)-6), MIDForgiving(CM452,6,LEN(CM452)-6))&amp;")","*")</f>
        <v>*</v>
      </c>
      <c r="CN751" s="58" t="str">
        <f>IF(OR(CN342&lt;&gt;"*",CN399&lt;&gt;"*",CN452&lt;&gt;"*"),"Yes (" &amp; JoinAll(", ", MIDForgiving(CN342,6,LEN(CN342)-6), MIDForgiving(CN399,6,LEN(CN399)-6), MIDForgiving(CN452,6,LEN(CN452)-6))&amp;")","*")</f>
        <v>*</v>
      </c>
      <c r="CO751" s="58" t="str">
        <f>IF(OR(CO342&lt;&gt;"*",CO399&lt;&gt;"*",CO452&lt;&gt;"*"),"Yes (" &amp; JoinAll(", ", MIDForgiving(CO342,6,LEN(CO342)-6), MIDForgiving(CO399,6,LEN(CO399)-6), MIDForgiving(CO452,6,LEN(CO452)-6))&amp;")","*")</f>
        <v>*</v>
      </c>
      <c r="CP751" s="58" t="str">
        <f>IF(OR(CP342&lt;&gt;"*",CP399&lt;&gt;"*",CP452&lt;&gt;"*"),"Yes (" &amp; JoinAll(", ", MIDForgiving(CP342,6,LEN(CP342)-6), MIDForgiving(CP399,6,LEN(CP399)-6), MIDForgiving(CP452,6,LEN(CP452)-6))&amp;")","*")</f>
        <v>*</v>
      </c>
      <c r="CQ751" s="58" t="str">
        <f>IF(OR(CQ342&lt;&gt;"*",CQ399&lt;&gt;"*",CQ452&lt;&gt;"*"),"Yes (" &amp; JoinAll(", ", MIDForgiving(CQ342,6,LEN(CQ342)-6), MIDForgiving(CQ399,6,LEN(CQ399)-6), MIDForgiving(CQ452,6,LEN(CQ452)-6))&amp;")","*")</f>
        <v>*</v>
      </c>
      <c r="CR751" s="58" t="str">
        <f>IF(OR(CR342&lt;&gt;"*",CR399&lt;&gt;"*",CR452&lt;&gt;"*"),"Yes (" &amp; JoinAll(", ", MIDForgiving(CR342,6,LEN(CR342)-6), MIDForgiving(CR399,6,LEN(CR399)-6), MIDForgiving(CR452,6,LEN(CR452)-6))&amp;")","*")</f>
        <v>*</v>
      </c>
      <c r="CS751" s="58" t="str">
        <f>IF(OR(CS342&lt;&gt;"*",CS399&lt;&gt;"*",CS452&lt;&gt;"*"),"Yes (" &amp; JoinAll(", ", MIDForgiving(CS342,6,LEN(CS342)-6), MIDForgiving(CS399,6,LEN(CS399)-6), MIDForgiving(CS452,6,LEN(CS452)-6))&amp;")","*")</f>
        <v>*</v>
      </c>
      <c r="CT751" s="58" t="str">
        <f>IF(OR(CT342&lt;&gt;"*",CT399&lt;&gt;"*",CT452&lt;&gt;"*"),"Yes (" &amp; JoinAll(", ", MIDForgiving(CT342,6,LEN(CT342)-6), MIDForgiving(CT399,6,LEN(CT399)-6), MIDForgiving(CT452,6,LEN(CT452)-6))&amp;")","*")</f>
        <v>*</v>
      </c>
      <c r="CU751" s="58" t="str">
        <f>IF(OR(CU342&lt;&gt;"*",CU399&lt;&gt;"*",CU452&lt;&gt;"*"),"Yes (" &amp; JoinAll(", ", MIDForgiving(CU342,6,LEN(CU342)-6), MIDForgiving(CU399,6,LEN(CU399)-6), MIDForgiving(CU452,6,LEN(CU452)-6))&amp;")","*")</f>
        <v>*</v>
      </c>
      <c r="CV751" s="58" t="str">
        <f>IF(OR(CV342&lt;&gt;"*",CV399&lt;&gt;"*",CV452&lt;&gt;"*"),"Yes (" &amp; JoinAll(", ", MIDForgiving(CV342,6,LEN(CV342)-6), MIDForgiving(CV399,6,LEN(CV399)-6), MIDForgiving(CV452,6,LEN(CV452)-6))&amp;")","*")</f>
        <v>*</v>
      </c>
      <c r="CW751" s="58" t="str">
        <f>IF(OR(CW342&lt;&gt;"*",CW399&lt;&gt;"*",CW452&lt;&gt;"*"),"Yes (" &amp; JoinAll(", ", MIDForgiving(CW342,6,LEN(CW342)-6), MIDForgiving(CW399,6,LEN(CW399)-6), MIDForgiving(CW452,6,LEN(CW452)-6))&amp;")","*")</f>
        <v>*</v>
      </c>
      <c r="CX751" s="58" t="str">
        <f>IF(OR(CX342&lt;&gt;"*",CX399&lt;&gt;"*",CX452&lt;&gt;"*"),"Yes (" &amp; JoinAll(", ", MIDForgiving(CX342,6,LEN(CX342)-6), MIDForgiving(CX399,6,LEN(CX399)-6), MIDForgiving(CX452,6,LEN(CX452)-6))&amp;")","*")</f>
        <v>*</v>
      </c>
      <c r="CY751" s="58" t="str">
        <f>IF(OR(CY342&lt;&gt;"*",CY399&lt;&gt;"*",CY452&lt;&gt;"*"),"Yes (" &amp; JoinAll(", ", MIDForgiving(CY342,6,LEN(CY342)-6), MIDForgiving(CY399,6,LEN(CY399)-6), MIDForgiving(CY452,6,LEN(CY452)-6))&amp;")","*")</f>
        <v>*</v>
      </c>
      <c r="CZ751" s="58" t="str">
        <f>IF(OR(CZ342&lt;&gt;"*",CZ399&lt;&gt;"*",CZ452&lt;&gt;"*"),"Yes (" &amp; JoinAll(", ", MIDForgiving(CZ342,6,LEN(CZ342)-6), MIDForgiving(CZ399,6,LEN(CZ399)-6), MIDForgiving(CZ452,6,LEN(CZ452)-6))&amp;")","*")</f>
        <v>*</v>
      </c>
      <c r="DA751" s="58" t="str">
        <f>IF(OR(DA342&lt;&gt;"*",DA399&lt;&gt;"*",DA452&lt;&gt;"*"),"Yes (" &amp; JoinAll(", ", MIDForgiving(DA342,6,LEN(DA342)-6), MIDForgiving(DA399,6,LEN(DA399)-6), MIDForgiving(DA452,6,LEN(DA452)-6))&amp;")","*")</f>
        <v>*</v>
      </c>
      <c r="DB751" s="58" t="str">
        <f>IF(OR(DB342&lt;&gt;"*",DB399&lt;&gt;"*",DB452&lt;&gt;"*"),"Yes (" &amp; JoinAll(", ", MIDForgiving(DB342,6,LEN(DB342)-6), MIDForgiving(DB399,6,LEN(DB399)-6), MIDForgiving(DB452,6,LEN(DB452)-6))&amp;")","*")</f>
        <v>*</v>
      </c>
      <c r="DC751" s="58" t="str">
        <f>IF(OR(DC342&lt;&gt;"*",DC399&lt;&gt;"*",DC452&lt;&gt;"*"),"Yes (" &amp; JoinAll(", ", MIDForgiving(DC342,6,LEN(DC342)-6), MIDForgiving(DC399,6,LEN(DC399)-6), MIDForgiving(DC452,6,LEN(DC452)-6))&amp;")","*")</f>
        <v>*</v>
      </c>
      <c r="DD751" s="58" t="str">
        <f>IF(OR(DD342&lt;&gt;"*",DD399&lt;&gt;"*",DD452&lt;&gt;"*"),"Yes (" &amp; JoinAll(", ", MIDForgiving(DD342,6,LEN(DD342)-6), MIDForgiving(DD399,6,LEN(DD399)-6), MIDForgiving(DD452,6,LEN(DD452)-6))&amp;")","*")</f>
        <v>*</v>
      </c>
      <c r="DE751" s="58" t="str">
        <f>IF(OR(DE342&lt;&gt;"*",DE399&lt;&gt;"*",DE452&lt;&gt;"*"),"Yes (" &amp; JoinAll(", ", MIDForgiving(DE342,6,LEN(DE342)-6), MIDForgiving(DE399,6,LEN(DE399)-6), MIDForgiving(DE452,6,LEN(DE452)-6))&amp;")","*")</f>
        <v>*</v>
      </c>
      <c r="DF751" s="58" t="str">
        <f>IF(OR(DF342&lt;&gt;"*",DF399&lt;&gt;"*",DF452&lt;&gt;"*"),"Yes (" &amp; JoinAll(", ", MIDForgiving(DF342,6,LEN(DF342)-6), MIDForgiving(DF399,6,LEN(DF399)-6), MIDForgiving(DF452,6,LEN(DF452)-6))&amp;")","*")</f>
        <v>*</v>
      </c>
      <c r="DG751" s="58" t="str">
        <f>IF(OR(DG342&lt;&gt;"*",DG399&lt;&gt;"*",DG452&lt;&gt;"*"),"Yes (" &amp; JoinAll(", ", MIDForgiving(DG342,6,LEN(DG342)-6), MIDForgiving(DG399,6,LEN(DG399)-6), MIDForgiving(DG452,6,LEN(DG452)-6))&amp;")","*")</f>
        <v>*</v>
      </c>
      <c r="DH751" s="58" t="str">
        <f>IF(OR(DH342&lt;&gt;"*",DH399&lt;&gt;"*",DH452&lt;&gt;"*"),"Yes (" &amp; JoinAll(", ", MIDForgiving(DH342,6,LEN(DH342)-6), MIDForgiving(DH399,6,LEN(DH399)-6), MIDForgiving(DH452,6,LEN(DH452)-6))&amp;")","*")</f>
        <v>*</v>
      </c>
      <c r="DI751" s="58" t="str">
        <f>IF(OR(DI342&lt;&gt;"*",DI399&lt;&gt;"*",DI452&lt;&gt;"*"),"Yes (" &amp; JoinAll(", ", MIDForgiving(DI342,6,LEN(DI342)-6), MIDForgiving(DI399,6,LEN(DI399)-6), MIDForgiving(DI452,6,LEN(DI452)-6))&amp;")","*")</f>
        <v>*</v>
      </c>
      <c r="DJ751" s="58" t="str">
        <f>IF(OR(DJ342&lt;&gt;"*",DJ399&lt;&gt;"*",DJ452&lt;&gt;"*"),"Yes (" &amp; JoinAll(", ", MIDForgiving(DJ342,6,LEN(DJ342)-6), MIDForgiving(DJ399,6,LEN(DJ399)-6), MIDForgiving(DJ452,6,LEN(DJ452)-6))&amp;")","*")</f>
        <v>*</v>
      </c>
      <c r="DK751" s="58" t="str">
        <f>IF(OR(DK342&lt;&gt;"*",DK399&lt;&gt;"*",DK452&lt;&gt;"*"),"Yes (" &amp; JoinAll(", ", MIDForgiving(DK342,6,LEN(DK342)-6), MIDForgiving(DK399,6,LEN(DK399)-6), MIDForgiving(DK452,6,LEN(DK452)-6))&amp;")","*")</f>
        <v>*</v>
      </c>
      <c r="DL751" s="58" t="str">
        <f>IF(OR(DL342&lt;&gt;"*",DL399&lt;&gt;"*",DL452&lt;&gt;"*"),"Yes (" &amp; JoinAll(", ", MIDForgiving(DL342,6,LEN(DL342)-6), MIDForgiving(DL399,6,LEN(DL399)-6), MIDForgiving(DL452,6,LEN(DL452)-6))&amp;")","*")</f>
        <v>*</v>
      </c>
      <c r="DM751" s="58" t="str">
        <f>IF(OR(DM342&lt;&gt;"*",DM399&lt;&gt;"*",DM452&lt;&gt;"*"),"Yes (" &amp; JoinAll(", ", MIDForgiving(DM342,6,LEN(DM342)-6), MIDForgiving(DM399,6,LEN(DM399)-6), MIDForgiving(DM452,6,LEN(DM452)-6))&amp;")","*")</f>
        <v>*</v>
      </c>
      <c r="DN751" s="58" t="str">
        <f>IF(OR(DN342&lt;&gt;"*",DN399&lt;&gt;"*",DN452&lt;&gt;"*"),"Yes (" &amp; JoinAll(", ", MIDForgiving(DN342,6,LEN(DN342)-6), MIDForgiving(DN399,6,LEN(DN399)-6), MIDForgiving(DN452,6,LEN(DN452)-6))&amp;")","*")</f>
        <v>*</v>
      </c>
      <c r="DO751" s="58" t="str">
        <f>IF(OR(DO342&lt;&gt;"*",DO399&lt;&gt;"*",DO452&lt;&gt;"*"),"Yes (" &amp; JoinAll(", ", MIDForgiving(DO342,6,LEN(DO342)-6), MIDForgiving(DO399,6,LEN(DO399)-6), MIDForgiving(DO452,6,LEN(DO452)-6))&amp;")","*")</f>
        <v>*</v>
      </c>
      <c r="DP751" s="58" t="str">
        <f>IF(OR(DP342&lt;&gt;"*",DP399&lt;&gt;"*",DP452&lt;&gt;"*"),"Yes (" &amp; JoinAll(", ", MIDForgiving(DP342,6,LEN(DP342)-6), MIDForgiving(DP399,6,LEN(DP399)-6), MIDForgiving(DP452,6,LEN(DP452)-6))&amp;")","*")</f>
        <v>*</v>
      </c>
      <c r="DQ751" s="58" t="str">
        <f>IF(OR(DQ342&lt;&gt;"*",DQ399&lt;&gt;"*",DQ452&lt;&gt;"*"),"Yes (" &amp; JoinAll(", ", MIDForgiving(DQ342,6,LEN(DQ342)-6), MIDForgiving(DQ399,6,LEN(DQ399)-6), MIDForgiving(DQ452,6,LEN(DQ452)-6))&amp;")","*")</f>
        <v>*</v>
      </c>
      <c r="DR751" s="58" t="str">
        <f>IF(OR(DR342&lt;&gt;"*",DR399&lt;&gt;"*",DR452&lt;&gt;"*"),"Yes (" &amp; JoinAll(", ", MIDForgiving(DR342,6,LEN(DR342)-6), MIDForgiving(DR399,6,LEN(DR399)-6), MIDForgiving(DR452,6,LEN(DR452)-6))&amp;")","*")</f>
        <v>*</v>
      </c>
      <c r="DS751" s="58" t="str">
        <f>IF(OR(DS342&lt;&gt;"*",DS399&lt;&gt;"*",DS452&lt;&gt;"*"),"Yes (" &amp; JoinAll(", ", MIDForgiving(DS342,6,LEN(DS342)-6), MIDForgiving(DS399,6,LEN(DS399)-6), MIDForgiving(DS452,6,LEN(DS452)-6))&amp;")","*")</f>
        <v>*</v>
      </c>
      <c r="DT751" s="58" t="str">
        <f>IF(OR(DT342&lt;&gt;"*",DT399&lt;&gt;"*",DT452&lt;&gt;"*"),"Yes (" &amp; JoinAll(", ", MIDForgiving(DT342,6,LEN(DT342)-6), MIDForgiving(DT399,6,LEN(DT399)-6), MIDForgiving(DT452,6,LEN(DT452)-6))&amp;")","*")</f>
        <v>*</v>
      </c>
      <c r="DU751" s="58" t="str">
        <f>IF(OR(DU342&lt;&gt;"*",DU399&lt;&gt;"*",DU452&lt;&gt;"*"),"Yes (" &amp; JoinAll(", ", MIDForgiving(DU342,6,LEN(DU342)-6), MIDForgiving(DU399,6,LEN(DU399)-6), MIDForgiving(DU452,6,LEN(DU452)-6))&amp;")","*")</f>
        <v>*</v>
      </c>
      <c r="DV751" s="58" t="str">
        <f>IF(OR(DV342&lt;&gt;"*",DV399&lt;&gt;"*",DV452&lt;&gt;"*"),"Yes (" &amp; JoinAll(", ", MIDForgiving(DV342,6,LEN(DV342)-6), MIDForgiving(DV399,6,LEN(DV399)-6), MIDForgiving(DV452,6,LEN(DV452)-6))&amp;")","*")</f>
        <v>*</v>
      </c>
      <c r="DW751" s="58" t="str">
        <f>IF(OR(DW342&lt;&gt;"*",DW399&lt;&gt;"*",DW452&lt;&gt;"*"),"Yes (" &amp; JoinAll(", ", MIDForgiving(DW342,6,LEN(DW342)-6), MIDForgiving(DW399,6,LEN(DW399)-6), MIDForgiving(DW452,6,LEN(DW452)-6))&amp;")","*")</f>
        <v>*</v>
      </c>
      <c r="DX751" s="58" t="str">
        <f>IF(OR(DX342&lt;&gt;"*",DX399&lt;&gt;"*",DX452&lt;&gt;"*"),"Yes (" &amp; JoinAll(", ", MIDForgiving(DX342,6,LEN(DX342)-6), MIDForgiving(DX399,6,LEN(DX399)-6), MIDForgiving(DX452,6,LEN(DX452)-6))&amp;")","*")</f>
        <v>*</v>
      </c>
      <c r="DY751" s="58" t="str">
        <f>IF(OR(DY342&lt;&gt;"*",DY399&lt;&gt;"*",DY452&lt;&gt;"*"),"Yes (" &amp; JoinAll(", ", MIDForgiving(DY342,6,LEN(DY342)-6), MIDForgiving(DY399,6,LEN(DY399)-6), MIDForgiving(DY452,6,LEN(DY452)-6))&amp;")","*")</f>
        <v>*</v>
      </c>
      <c r="DZ751" s="58" t="str">
        <f>IF(OR(DZ342&lt;&gt;"*",DZ399&lt;&gt;"*",DZ452&lt;&gt;"*"),"Yes (" &amp; JoinAll(", ", MIDForgiving(DZ342,6,LEN(DZ342)-6), MIDForgiving(DZ399,6,LEN(DZ399)-6), MIDForgiving(DZ452,6,LEN(DZ452)-6))&amp;")","*")</f>
        <v>*</v>
      </c>
      <c r="EA751" s="58" t="str">
        <f>IF(OR(EA342&lt;&gt;"*",EA399&lt;&gt;"*",EA452&lt;&gt;"*"),"Yes (" &amp; JoinAll(", ", MIDForgiving(EA342,6,LEN(EA342)-6), MIDForgiving(EA399,6,LEN(EA399)-6), MIDForgiving(EA452,6,LEN(EA452)-6))&amp;")","*")</f>
        <v>*</v>
      </c>
      <c r="EB751" s="58" t="str">
        <f>IF(OR(EB342&lt;&gt;"*",EB399&lt;&gt;"*",EB452&lt;&gt;"*"),"Yes (" &amp; JoinAll(", ", MIDForgiving(EB342,6,LEN(EB342)-6), MIDForgiving(EB399,6,LEN(EB399)-6), MIDForgiving(EB452,6,LEN(EB452)-6))&amp;")","*")</f>
        <v>*</v>
      </c>
      <c r="EC751" s="58" t="str">
        <f>IF(OR(EC342&lt;&gt;"*",EC399&lt;&gt;"*",EC452&lt;&gt;"*"),"Yes (" &amp; JoinAll(", ", MIDForgiving(EC342,6,LEN(EC342)-6), MIDForgiving(EC399,6,LEN(EC399)-6), MIDForgiving(EC452,6,LEN(EC452)-6))&amp;")","*")</f>
        <v>*</v>
      </c>
      <c r="ED751" s="58" t="str">
        <f>IF(OR(ED342&lt;&gt;"*",ED399&lt;&gt;"*",ED452&lt;&gt;"*"),"Yes (" &amp; JoinAll(", ", MIDForgiving(ED342,6,LEN(ED342)-6), MIDForgiving(ED399,6,LEN(ED399)-6), MIDForgiving(ED452,6,LEN(ED452)-6))&amp;")","*")</f>
        <v>*</v>
      </c>
      <c r="EE751" s="58" t="str">
        <f>IF(OR(EE342&lt;&gt;"*",EE399&lt;&gt;"*",EE452&lt;&gt;"*"),"Yes (" &amp; JoinAll(", ", MIDForgiving(EE342,6,LEN(EE342)-6), MIDForgiving(EE399,6,LEN(EE399)-6), MIDForgiving(EE452,6,LEN(EE452)-6))&amp;")","*")</f>
        <v>*</v>
      </c>
      <c r="EF751" s="58" t="str">
        <f>IF(OR(EF342&lt;&gt;"*",EF399&lt;&gt;"*",EF452&lt;&gt;"*"),"Yes (" &amp; JoinAll(", ", MIDForgiving(EF342,6,LEN(EF342)-6), MIDForgiving(EF399,6,LEN(EF399)-6), MIDForgiving(EF452,6,LEN(EF452)-6))&amp;")","*")</f>
        <v>*</v>
      </c>
      <c r="EG751" s="58" t="str">
        <f>IF(OR(EG342&lt;&gt;"*",EG399&lt;&gt;"*",EG452&lt;&gt;"*"),"Yes (" &amp; JoinAll(", ", MIDForgiving(EG342,6,LEN(EG342)-6), MIDForgiving(EG399,6,LEN(EG399)-6), MIDForgiving(EG452,6,LEN(EG452)-6))&amp;")","*")</f>
        <v>*</v>
      </c>
      <c r="EH751" s="58" t="str">
        <f>IF(OR(EH342&lt;&gt;"*",EH399&lt;&gt;"*",EH452&lt;&gt;"*"),"Yes (" &amp; JoinAll(", ", MIDForgiving(EH342,6,LEN(EH342)-6), MIDForgiving(EH399,6,LEN(EH399)-6), MIDForgiving(EH452,6,LEN(EH452)-6))&amp;")","*")</f>
        <v>*</v>
      </c>
      <c r="EI751" s="58" t="str">
        <f>IF(OR(EI342&lt;&gt;"*",EI399&lt;&gt;"*",EI452&lt;&gt;"*"),"Yes (" &amp; JoinAll(", ", MIDForgiving(EI342,6,LEN(EI342)-6), MIDForgiving(EI399,6,LEN(EI399)-6), MIDForgiving(EI452,6,LEN(EI452)-6))&amp;")","*")</f>
        <v>*</v>
      </c>
      <c r="EJ751" s="58" t="str">
        <f>IF(OR(EJ342&lt;&gt;"*",EJ399&lt;&gt;"*",EJ452&lt;&gt;"*"),"Yes (" &amp; JoinAll(", ", MIDForgiving(EJ342,6,LEN(EJ342)-6), MIDForgiving(EJ399,6,LEN(EJ399)-6), MIDForgiving(EJ452,6,LEN(EJ452)-6))&amp;")","*")</f>
        <v>*</v>
      </c>
      <c r="EK751" s="58" t="str">
        <f>IF(OR(EK342&lt;&gt;"*",EK399&lt;&gt;"*",EK452&lt;&gt;"*"),"Yes (" &amp; JoinAll(", ", MIDForgiving(EK342,6,LEN(EK342)-6), MIDForgiving(EK399,6,LEN(EK399)-6), MIDForgiving(EK452,6,LEN(EK452)-6))&amp;")","*")</f>
        <v>*</v>
      </c>
      <c r="EL751" s="109"/>
      <c r="EM751" s="109"/>
    </row>
    <row r="752" spans="1:143" s="58" customFormat="1" ht="12.75" customHeight="1" x14ac:dyDescent="0.25">
      <c r="A752" s="5"/>
      <c r="B752" s="96"/>
      <c r="C752" s="96"/>
      <c r="D752" s="96"/>
      <c r="E752" s="96"/>
      <c r="F752" s="96" t="s">
        <v>3541</v>
      </c>
      <c r="G752" s="4" t="s">
        <v>4303</v>
      </c>
      <c r="H752" s="18" t="s">
        <v>5</v>
      </c>
      <c r="I752" s="18"/>
      <c r="J752" s="58" t="str">
        <f>IF(OR(J343&lt;&gt;"*",J400&lt;&gt;"*",J453&lt;&gt;"*"),"Yes (" &amp; JoinAll(", ", MIDForgiving(J343,6,LEN(J343)-6), MIDForgiving(J400,6,LEN(J400)-6), MIDForgiving(J453,6,LEN(J453)-6))&amp;")","*")</f>
        <v>*</v>
      </c>
      <c r="K752" s="58" t="str">
        <f>IF(OR(K343&lt;&gt;"*",K400&lt;&gt;"*",K453&lt;&gt;"*"),"Yes (" &amp; JoinAll(", ", MIDForgiving(K343,6,LEN(K343)-6), MIDForgiving(K400,6,LEN(K400)-6), MIDForgiving(K453,6,LEN(K453)-6))&amp;")","*")</f>
        <v>*</v>
      </c>
      <c r="L752" s="58" t="str">
        <f>IF(OR(L343&lt;&gt;"*",L400&lt;&gt;"*",L453&lt;&gt;"*"),"Yes (" &amp; JoinAll(", ", MIDForgiving(L343,6,LEN(L343)-6), MIDForgiving(L400,6,LEN(L400)-6), MIDForgiving(L453,6,LEN(L453)-6))&amp;")","*")</f>
        <v>*</v>
      </c>
      <c r="M752" s="58" t="str">
        <f>IF(OR(M343&lt;&gt;"*",M400&lt;&gt;"*",M453&lt;&gt;"*"),"Yes (" &amp; JoinAll(", ", MIDForgiving(M343,6,LEN(M343)-6), MIDForgiving(M400,6,LEN(M400)-6), MIDForgiving(M453,6,LEN(M453)-6))&amp;")","*")</f>
        <v>*</v>
      </c>
      <c r="N752" s="58" t="str">
        <f>IF(OR(N343&lt;&gt;"*",N400&lt;&gt;"*",N453&lt;&gt;"*"),"Yes (" &amp; JoinAll(", ", MIDForgiving(N343,6,LEN(N343)-6), MIDForgiving(N400,6,LEN(N400)-6), MIDForgiving(N453,6,LEN(N453)-6))&amp;")","*")</f>
        <v>*</v>
      </c>
      <c r="O752" s="58" t="str">
        <f>IF(OR(O343&lt;&gt;"*",O400&lt;&gt;"*",O453&lt;&gt;"*"),"Yes (" &amp; JoinAll(", ", MIDForgiving(O343,6,LEN(O343)-6), MIDForgiving(O400,6,LEN(O400)-6), MIDForgiving(O453,6,LEN(O453)-6))&amp;")","*")</f>
        <v>*</v>
      </c>
      <c r="P752" s="58" t="str">
        <f>IF(OR(P343&lt;&gt;"*",P400&lt;&gt;"*",P453&lt;&gt;"*"),"Yes (" &amp; JoinAll(", ", MIDForgiving(P343,6,LEN(P343)-6), MIDForgiving(P400,6,LEN(P400)-6), MIDForgiving(P453,6,LEN(P453)-6))&amp;")","*")</f>
        <v>*</v>
      </c>
      <c r="Q752" s="58" t="str">
        <f>IF(OR(Q343&lt;&gt;"*",Q400&lt;&gt;"*",Q453&lt;&gt;"*"),"Yes (" &amp; JoinAll(", ", MIDForgiving(Q343,6,LEN(Q343)-6), MIDForgiving(Q400,6,LEN(Q400)-6), MIDForgiving(Q453,6,LEN(Q453)-6))&amp;")","*")</f>
        <v>*</v>
      </c>
      <c r="R752" s="58" t="str">
        <f>IF(OR(R343&lt;&gt;"*",R400&lt;&gt;"*",R453&lt;&gt;"*"),"Yes (" &amp; JoinAll(", ", MIDForgiving(R343,6,LEN(R343)-6), MIDForgiving(R400,6,LEN(R400)-6), MIDForgiving(R453,6,LEN(R453)-6))&amp;")","*")</f>
        <v>*</v>
      </c>
      <c r="S752" s="58" t="str">
        <f>IF(OR(S343&lt;&gt;"*",S400&lt;&gt;"*",S453&lt;&gt;"*"),"Yes (" &amp; JoinAll(", ", MIDForgiving(S343,6,LEN(S343)-6), MIDForgiving(S400,6,LEN(S400)-6), MIDForgiving(S453,6,LEN(S453)-6))&amp;")","*")</f>
        <v>*</v>
      </c>
      <c r="T752" s="58" t="str">
        <f>IF(OR(T343&lt;&gt;"*",T400&lt;&gt;"*",T453&lt;&gt;"*"),"Yes (" &amp; JoinAll(", ", MIDForgiving(T343,6,LEN(T343)-6), MIDForgiving(T400,6,LEN(T400)-6), MIDForgiving(T453,6,LEN(T453)-6))&amp;")","*")</f>
        <v>*</v>
      </c>
      <c r="U752" s="58" t="str">
        <f>IF(OR(U343&lt;&gt;"*",U400&lt;&gt;"*",U453&lt;&gt;"*"),"Yes (" &amp; JoinAll(", ", MIDForgiving(U343,6,LEN(U343)-6), MIDForgiving(U400,6,LEN(U400)-6), MIDForgiving(U453,6,LEN(U453)-6))&amp;")","*")</f>
        <v>*</v>
      </c>
      <c r="V752" s="58" t="str">
        <f>IF(OR(V343&lt;&gt;"*",V400&lt;&gt;"*",V453&lt;&gt;"*"),"Yes (" &amp; JoinAll(", ", MIDForgiving(V343,6,LEN(V343)-6), MIDForgiving(V400,6,LEN(V400)-6), MIDForgiving(V453,6,LEN(V453)-6))&amp;")","*")</f>
        <v>*</v>
      </c>
      <c r="W752" s="58" t="str">
        <f>IF(OR(W343&lt;&gt;"*",W400&lt;&gt;"*",W453&lt;&gt;"*"),"Yes (" &amp; JoinAll(", ", MIDForgiving(W343,6,LEN(W343)-6), MIDForgiving(W400,6,LEN(W400)-6), MIDForgiving(W453,6,LEN(W453)-6))&amp;")","*")</f>
        <v>*</v>
      </c>
      <c r="X752" s="58" t="str">
        <f>IF(OR(X343&lt;&gt;"*",X400&lt;&gt;"*",X453&lt;&gt;"*"),"Yes (" &amp; JoinAll(", ", MIDForgiving(X343,6,LEN(X343)-6), MIDForgiving(X400,6,LEN(X400)-6), MIDForgiving(X453,6,LEN(X453)-6))&amp;")","*")</f>
        <v>*</v>
      </c>
      <c r="Y752" s="58" t="str">
        <f>IF(OR(Y343&lt;&gt;"*",Y400&lt;&gt;"*",Y453&lt;&gt;"*"),"Yes (" &amp; JoinAll(", ", MIDForgiving(Y343,6,LEN(Y343)-6), MIDForgiving(Y400,6,LEN(Y400)-6), MIDForgiving(Y453,6,LEN(Y453)-6))&amp;")","*")</f>
        <v>*</v>
      </c>
      <c r="Z752" s="58" t="str">
        <f>IF(OR(Z343&lt;&gt;"*",Z400&lt;&gt;"*",Z453&lt;&gt;"*"),"Yes (" &amp; JoinAll(", ", MIDForgiving(Z343,6,LEN(Z343)-6), MIDForgiving(Z400,6,LEN(Z400)-6), MIDForgiving(Z453,6,LEN(Z453)-6))&amp;")","*")</f>
        <v>*</v>
      </c>
      <c r="AA752" s="58" t="str">
        <f>IF(OR(AA343&lt;&gt;"*",AA400&lt;&gt;"*",AA453&lt;&gt;"*"),"Yes (" &amp; JoinAll(", ", MIDForgiving(AA343,6,LEN(AA343)-6), MIDForgiving(AA400,6,LEN(AA400)-6), MIDForgiving(AA453,6,LEN(AA453)-6))&amp;")","*")</f>
        <v>*</v>
      </c>
      <c r="AB752" s="58" t="str">
        <f>IF(OR(AB343&lt;&gt;"*",AB400&lt;&gt;"*",AB453&lt;&gt;"*"),"Yes (" &amp; JoinAll(", ", MIDForgiving(AB343,6,LEN(AB343)-6), MIDForgiving(AB400,6,LEN(AB400)-6), MIDForgiving(AB453,6,LEN(AB453)-6))&amp;")","*")</f>
        <v>*</v>
      </c>
      <c r="AC752" s="58" t="str">
        <f>IF(OR(AC343&lt;&gt;"*",AC400&lt;&gt;"*",AC453&lt;&gt;"*"),"Yes (" &amp; JoinAll(", ", MIDForgiving(AC343,6,LEN(AC343)-6), MIDForgiving(AC400,6,LEN(AC400)-6), MIDForgiving(AC453,6,LEN(AC453)-6))&amp;")","*")</f>
        <v>*</v>
      </c>
      <c r="AD752" s="58" t="str">
        <f>IF(OR(AD343&lt;&gt;"*",AD400&lt;&gt;"*",AD453&lt;&gt;"*"),"Yes (" &amp; JoinAll(", ", MIDForgiving(AD343,6,LEN(AD343)-6), MIDForgiving(AD400,6,LEN(AD400)-6), MIDForgiving(AD453,6,LEN(AD453)-6))&amp;")","*")</f>
        <v>*</v>
      </c>
      <c r="AE752" s="58" t="str">
        <f>IF(OR(AE343&lt;&gt;"*",AE400&lt;&gt;"*",AE453&lt;&gt;"*"),"Yes (" &amp; JoinAll(", ", MIDForgiving(AE343,6,LEN(AE343)-6), MIDForgiving(AE400,6,LEN(AE400)-6), MIDForgiving(AE453,6,LEN(AE453)-6))&amp;")","*")</f>
        <v>*</v>
      </c>
      <c r="AF752" s="58" t="str">
        <f>IF(OR(AF343&lt;&gt;"*",AF400&lt;&gt;"*",AF453&lt;&gt;"*"),"Yes (" &amp; JoinAll(", ", MIDForgiving(AF343,6,LEN(AF343)-6), MIDForgiving(AF400,6,LEN(AF400)-6), MIDForgiving(AF453,6,LEN(AF453)-6))&amp;")","*")</f>
        <v>*</v>
      </c>
      <c r="AG752" s="58" t="str">
        <f>IF(OR(AG343&lt;&gt;"*",AG400&lt;&gt;"*",AG453&lt;&gt;"*"),"Yes (" &amp; JoinAll(", ", MIDForgiving(AG343,6,LEN(AG343)-6), MIDForgiving(AG400,6,LEN(AG400)-6), MIDForgiving(AG453,6,LEN(AG453)-6))&amp;")","*")</f>
        <v>*</v>
      </c>
      <c r="AH752" s="58" t="str">
        <f>IF(OR(AH343&lt;&gt;"*",AH400&lt;&gt;"*",AH453&lt;&gt;"*"),"Yes (" &amp; JoinAll(", ", MIDForgiving(AH343,6,LEN(AH343)-6), MIDForgiving(AH400,6,LEN(AH400)-6), MIDForgiving(AH453,6,LEN(AH453)-6))&amp;")","*")</f>
        <v>*</v>
      </c>
      <c r="AI752" s="58" t="str">
        <f>IF(OR(AI343&lt;&gt;"*",AI400&lt;&gt;"*",AI453&lt;&gt;"*"),"Yes (" &amp; JoinAll(", ", MIDForgiving(AI343,6,LEN(AI343)-6), MIDForgiving(AI400,6,LEN(AI400)-6), MIDForgiving(AI453,6,LEN(AI453)-6))&amp;")","*")</f>
        <v>*</v>
      </c>
      <c r="AJ752" s="58" t="str">
        <f>IF(OR(AJ343&lt;&gt;"*",AJ400&lt;&gt;"*",AJ453&lt;&gt;"*"),"Yes (" &amp; JoinAll(", ", MIDForgiving(AJ343,6,LEN(AJ343)-6), MIDForgiving(AJ400,6,LEN(AJ400)-6), MIDForgiving(AJ453,6,LEN(AJ453)-6))&amp;")","*")</f>
        <v>*</v>
      </c>
      <c r="AK752" s="58" t="str">
        <f>IF(OR(AK343&lt;&gt;"*",AK400&lt;&gt;"*",AK453&lt;&gt;"*"),"Yes (" &amp; JoinAll(", ", MIDForgiving(AK343,6,LEN(AK343)-6), MIDForgiving(AK400,6,LEN(AK400)-6), MIDForgiving(AK453,6,LEN(AK453)-6))&amp;")","*")</f>
        <v>*</v>
      </c>
      <c r="AL752" s="58" t="str">
        <f>IF(OR(AL343&lt;&gt;"*",AL400&lt;&gt;"*",AL453&lt;&gt;"*"),"Yes (" &amp; JoinAll(", ", MIDForgiving(AL343,6,LEN(AL343)-6), MIDForgiving(AL400,6,LEN(AL400)-6), MIDForgiving(AL453,6,LEN(AL453)-6))&amp;")","*")</f>
        <v>*</v>
      </c>
      <c r="AM752" s="58" t="str">
        <f>IF(OR(AM343&lt;&gt;"*",AM400&lt;&gt;"*",AM453&lt;&gt;"*"),"Yes (" &amp; JoinAll(", ", MIDForgiving(AM343,6,LEN(AM343)-6), MIDForgiving(AM400,6,LEN(AM400)-6), MIDForgiving(AM453,6,LEN(AM453)-6))&amp;")","*")</f>
        <v>*</v>
      </c>
      <c r="AN752" s="58" t="str">
        <f>IF(OR(AN343&lt;&gt;"*",AN400&lt;&gt;"*",AN453&lt;&gt;"*"),"Yes (" &amp; JoinAll(", ", MIDForgiving(AN343,6,LEN(AN343)-6), MIDForgiving(AN400,6,LEN(AN400)-6), MIDForgiving(AN453,6,LEN(AN453)-6))&amp;")","*")</f>
        <v>*</v>
      </c>
      <c r="AO752" s="58" t="str">
        <f>IF(OR(AO343&lt;&gt;"*",AO400&lt;&gt;"*",AO453&lt;&gt;"*"),"Yes (" &amp; JoinAll(", ", MIDForgiving(AO343,6,LEN(AO343)-6), MIDForgiving(AO400,6,LEN(AO400)-6), MIDForgiving(AO453,6,LEN(AO453)-6))&amp;")","*")</f>
        <v>*</v>
      </c>
      <c r="AP752" s="58" t="str">
        <f>IF(OR(AP343&lt;&gt;"*",AP400&lt;&gt;"*",AP453&lt;&gt;"*"),"Yes (" &amp; JoinAll(", ", MIDForgiving(AP343,6,LEN(AP343)-6), MIDForgiving(AP400,6,LEN(AP400)-6), MIDForgiving(AP453,6,LEN(AP453)-6))&amp;")","*")</f>
        <v>*</v>
      </c>
      <c r="AQ752" s="58" t="str">
        <f>IF(OR(AQ343&lt;&gt;"*",AQ400&lt;&gt;"*",AQ453&lt;&gt;"*"),"Yes (" &amp; JoinAll(", ", MIDForgiving(AQ343,6,LEN(AQ343)-6), MIDForgiving(AQ400,6,LEN(AQ400)-6), MIDForgiving(AQ453,6,LEN(AQ453)-6))&amp;")","*")</f>
        <v>*</v>
      </c>
      <c r="AR752" s="58" t="str">
        <f>IF(OR(AR343&lt;&gt;"*",AR400&lt;&gt;"*",AR453&lt;&gt;"*"),"Yes (" &amp; JoinAll(", ", MIDForgiving(AR343,6,LEN(AR343)-6), MIDForgiving(AR400,6,LEN(AR400)-6), MIDForgiving(AR453,6,LEN(AR453)-6))&amp;")","*")</f>
        <v>*</v>
      </c>
      <c r="AS752" s="58" t="str">
        <f>IF(OR(AS343&lt;&gt;"*",AS400&lt;&gt;"*",AS453&lt;&gt;"*"),"Yes (" &amp; JoinAll(", ", MIDForgiving(AS343,6,LEN(AS343)-6), MIDForgiving(AS400,6,LEN(AS400)-6), MIDForgiving(AS453,6,LEN(AS453)-6))&amp;")","*")</f>
        <v>*</v>
      </c>
      <c r="AT752" s="58" t="str">
        <f>IF(OR(AT343&lt;&gt;"*",AT400&lt;&gt;"*",AT453&lt;&gt;"*"),"Yes (" &amp; JoinAll(", ", MIDForgiving(AT343,6,LEN(AT343)-6), MIDForgiving(AT400,6,LEN(AT400)-6), MIDForgiving(AT453,6,LEN(AT453)-6))&amp;")","*")</f>
        <v>*</v>
      </c>
      <c r="AU752" s="58" t="str">
        <f>IF(OR(AU343&lt;&gt;"*",AU400&lt;&gt;"*",AU453&lt;&gt;"*"),"Yes (" &amp; JoinAll(", ", MIDForgiving(AU343,6,LEN(AU343)-6), MIDForgiving(AU400,6,LEN(AU400)-6), MIDForgiving(AU453,6,LEN(AU453)-6))&amp;")","*")</f>
        <v>*</v>
      </c>
      <c r="AV752" s="58" t="str">
        <f>IF(OR(AV343&lt;&gt;"*",AV400&lt;&gt;"*",AV453&lt;&gt;"*"),"Yes (" &amp; JoinAll(", ", MIDForgiving(AV343,6,LEN(AV343)-6), MIDForgiving(AV400,6,LEN(AV400)-6), MIDForgiving(AV453,6,LEN(AV453)-6))&amp;")","*")</f>
        <v>*</v>
      </c>
      <c r="AW752" s="58" t="str">
        <f>IF(OR(AW343&lt;&gt;"*",AW400&lt;&gt;"*",AW453&lt;&gt;"*"),"Yes (" &amp; JoinAll(", ", MIDForgiving(AW343,6,LEN(AW343)-6), MIDForgiving(AW400,6,LEN(AW400)-6), MIDForgiving(AW453,6,LEN(AW453)-6))&amp;")","*")</f>
        <v>*</v>
      </c>
      <c r="AX752" s="58" t="str">
        <f>IF(OR(AX343&lt;&gt;"*",AX400&lt;&gt;"*",AX453&lt;&gt;"*"),"Yes (" &amp; JoinAll(", ", MIDForgiving(AX343,6,LEN(AX343)-6), MIDForgiving(AX400,6,LEN(AX400)-6), MIDForgiving(AX453,6,LEN(AX453)-6))&amp;")","*")</f>
        <v>*</v>
      </c>
      <c r="AY752" s="58" t="str">
        <f>IF(OR(AY343&lt;&gt;"*",AY400&lt;&gt;"*",AY453&lt;&gt;"*"),"Yes (" &amp; JoinAll(", ", MIDForgiving(AY343,6,LEN(AY343)-6), MIDForgiving(AY400,6,LEN(AY400)-6), MIDForgiving(AY453,6,LEN(AY453)-6))&amp;")","*")</f>
        <v>*</v>
      </c>
      <c r="AZ752" s="58" t="str">
        <f>IF(OR(AZ343&lt;&gt;"*",AZ400&lt;&gt;"*",AZ453&lt;&gt;"*"),"Yes (" &amp; JoinAll(", ", MIDForgiving(AZ343,6,LEN(AZ343)-6), MIDForgiving(AZ400,6,LEN(AZ400)-6), MIDForgiving(AZ453,6,LEN(AZ453)-6))&amp;")","*")</f>
        <v>*</v>
      </c>
      <c r="BA752" s="58" t="str">
        <f>IF(OR(BA343&lt;&gt;"*",BA400&lt;&gt;"*",BA453&lt;&gt;"*"),"Yes (" &amp; JoinAll(", ", MIDForgiving(BA343,6,LEN(BA343)-6), MIDForgiving(BA400,6,LEN(BA400)-6), MIDForgiving(BA453,6,LEN(BA453)-6))&amp;")","*")</f>
        <v>*</v>
      </c>
      <c r="BB752" s="58" t="str">
        <f>IF(OR(BB343&lt;&gt;"*",BB400&lt;&gt;"*",BB453&lt;&gt;"*"),"Yes (" &amp; JoinAll(", ", MIDForgiving(BB343,6,LEN(BB343)-6), MIDForgiving(BB400,6,LEN(BB400)-6), MIDForgiving(BB453,6,LEN(BB453)-6))&amp;")","*")</f>
        <v>*</v>
      </c>
      <c r="BC752" s="58" t="str">
        <f>IF(OR(BC343&lt;&gt;"*",BC400&lt;&gt;"*",BC453&lt;&gt;"*"),"Yes (" &amp; JoinAll(", ", MIDForgiving(BC343,6,LEN(BC343)-6), MIDForgiving(BC400,6,LEN(BC400)-6), MIDForgiving(BC453,6,LEN(BC453)-6))&amp;")","*")</f>
        <v>*</v>
      </c>
      <c r="BD752" s="58" t="str">
        <f>IF(OR(BD343&lt;&gt;"*",BD400&lt;&gt;"*",BD453&lt;&gt;"*"),"Yes (" &amp; JoinAll(", ", MIDForgiving(BD343,6,LEN(BD343)-6), MIDForgiving(BD400,6,LEN(BD400)-6), MIDForgiving(BD453,6,LEN(BD453)-6))&amp;")","*")</f>
        <v>*</v>
      </c>
      <c r="BE752" s="58" t="str">
        <f>IF(OR(BE343&lt;&gt;"*",BE400&lt;&gt;"*",BE453&lt;&gt;"*"),"Yes (" &amp; JoinAll(", ", MIDForgiving(BE343,6,LEN(BE343)-6), MIDForgiving(BE400,6,LEN(BE400)-6), MIDForgiving(BE453,6,LEN(BE453)-6))&amp;")","*")</f>
        <v>*</v>
      </c>
      <c r="BF752" s="58" t="str">
        <f>IF(OR(BF343&lt;&gt;"*",BF400&lt;&gt;"*",BF453&lt;&gt;"*"),"Yes (" &amp; JoinAll(", ", MIDForgiving(BF343,6,LEN(BF343)-6), MIDForgiving(BF400,6,LEN(BF400)-6), MIDForgiving(BF453,6,LEN(BF453)-6))&amp;")","*")</f>
        <v>*</v>
      </c>
      <c r="BG752" s="58" t="str">
        <f>IF(OR(BG343&lt;&gt;"*",BG400&lt;&gt;"*",BG453&lt;&gt;"*"),"Yes (" &amp; JoinAll(", ", MIDForgiving(BG343,6,LEN(BG343)-6), MIDForgiving(BG400,6,LEN(BG400)-6), MIDForgiving(BG453,6,LEN(BG453)-6))&amp;")","*")</f>
        <v>*</v>
      </c>
      <c r="BH752" s="58" t="str">
        <f>IF(OR(BH343&lt;&gt;"*",BH400&lt;&gt;"*",BH453&lt;&gt;"*"),"Yes (" &amp; JoinAll(", ", MIDForgiving(BH343,6,LEN(BH343)-6), MIDForgiving(BH400,6,LEN(BH400)-6), MIDForgiving(BH453,6,LEN(BH453)-6))&amp;")","*")</f>
        <v>*</v>
      </c>
      <c r="BI752" s="58" t="str">
        <f>IF(OR(BI343&lt;&gt;"*",BI400&lt;&gt;"*",BI453&lt;&gt;"*"),"Yes (" &amp; JoinAll(", ", MIDForgiving(BI343,6,LEN(BI343)-6), MIDForgiving(BI400,6,LEN(BI400)-6), MIDForgiving(BI453,6,LEN(BI453)-6))&amp;")","*")</f>
        <v>*</v>
      </c>
      <c r="BJ752" s="58" t="str">
        <f>IF(OR(BJ343&lt;&gt;"*",BJ400&lt;&gt;"*",BJ453&lt;&gt;"*"),"Yes (" &amp; JoinAll(", ", MIDForgiving(BJ343,6,LEN(BJ343)-6), MIDForgiving(BJ400,6,LEN(BJ400)-6), MIDForgiving(BJ453,6,LEN(BJ453)-6))&amp;")","*")</f>
        <v>*</v>
      </c>
      <c r="BK752" s="58" t="str">
        <f>IF(OR(BK343&lt;&gt;"*",BK400&lt;&gt;"*",BK453&lt;&gt;"*"),"Yes (" &amp; JoinAll(", ", MIDForgiving(BK343,6,LEN(BK343)-6), MIDForgiving(BK400,6,LEN(BK400)-6), MIDForgiving(BK453,6,LEN(BK453)-6))&amp;")","*")</f>
        <v>*</v>
      </c>
      <c r="BL752" s="58" t="str">
        <f>IF(OR(BL343&lt;&gt;"*",BL400&lt;&gt;"*",BL453&lt;&gt;"*"),"Yes (" &amp; JoinAll(", ", MIDForgiving(BL343,6,LEN(BL343)-6), MIDForgiving(BL400,6,LEN(BL400)-6), MIDForgiving(BL453,6,LEN(BL453)-6))&amp;")","*")</f>
        <v>*</v>
      </c>
      <c r="BM752" s="58" t="str">
        <f>IF(OR(BM343&lt;&gt;"*",BM400&lt;&gt;"*",BM453&lt;&gt;"*"),"Yes (" &amp; JoinAll(", ", MIDForgiving(BM343,6,LEN(BM343)-6), MIDForgiving(BM400,6,LEN(BM400)-6), MIDForgiving(BM453,6,LEN(BM453)-6))&amp;")","*")</f>
        <v>*</v>
      </c>
      <c r="BN752" s="58" t="str">
        <f>IF(OR(BN343&lt;&gt;"*",BN400&lt;&gt;"*",BN453&lt;&gt;"*"),"Yes (" &amp; JoinAll(", ", MIDForgiving(BN343,6,LEN(BN343)-6), MIDForgiving(BN400,6,LEN(BN400)-6), MIDForgiving(BN453,6,LEN(BN453)-6))&amp;")","*")</f>
        <v>*</v>
      </c>
      <c r="BO752" s="58" t="str">
        <f>IF(OR(BO343&lt;&gt;"*",BO400&lt;&gt;"*",BO453&lt;&gt;"*"),"Yes (" &amp; JoinAll(", ", MIDForgiving(BO343,6,LEN(BO343)-6), MIDForgiving(BO400,6,LEN(BO400)-6), MIDForgiving(BO453,6,LEN(BO453)-6))&amp;")","*")</f>
        <v>*</v>
      </c>
      <c r="BP752" s="58" t="str">
        <f>IF(OR(BP343&lt;&gt;"*",BP400&lt;&gt;"*",BP453&lt;&gt;"*"),"Yes (" &amp; JoinAll(", ", MIDForgiving(BP343,6,LEN(BP343)-6), MIDForgiving(BP400,6,LEN(BP400)-6), MIDForgiving(BP453,6,LEN(BP453)-6))&amp;")","*")</f>
        <v>*</v>
      </c>
      <c r="BQ752" s="58" t="str">
        <f>IF(OR(BQ343&lt;&gt;"*",BQ400&lt;&gt;"*",BQ453&lt;&gt;"*"),"Yes (" &amp; JoinAll(", ", MIDForgiving(BQ343,6,LEN(BQ343)-6), MIDForgiving(BQ400,6,LEN(BQ400)-6), MIDForgiving(BQ453,6,LEN(BQ453)-6))&amp;")","*")</f>
        <v>*</v>
      </c>
      <c r="BR752" s="58" t="str">
        <f>IF(OR(BR343&lt;&gt;"*",BR400&lt;&gt;"*",BR453&lt;&gt;"*"),"Yes (" &amp; JoinAll(", ", MIDForgiving(BR343,6,LEN(BR343)-6), MIDForgiving(BR400,6,LEN(BR400)-6), MIDForgiving(BR453,6,LEN(BR453)-6))&amp;")","*")</f>
        <v>*</v>
      </c>
      <c r="BS752" s="58" t="str">
        <f>IF(OR(BS343&lt;&gt;"*",BS400&lt;&gt;"*",BS453&lt;&gt;"*"),"Yes (" &amp; JoinAll(", ", MIDForgiving(BS343,6,LEN(BS343)-6), MIDForgiving(BS400,6,LEN(BS400)-6), MIDForgiving(BS453,6,LEN(BS453)-6))&amp;")","*")</f>
        <v>*</v>
      </c>
      <c r="BT752" s="58" t="str">
        <f>IF(OR(BT343&lt;&gt;"*",BT400&lt;&gt;"*",BT453&lt;&gt;"*"),"Yes (" &amp; JoinAll(", ", MIDForgiving(BT343,6,LEN(BT343)-6), MIDForgiving(BT400,6,LEN(BT400)-6), MIDForgiving(BT453,6,LEN(BT453)-6))&amp;")","*")</f>
        <v>*</v>
      </c>
      <c r="BU752" s="58" t="str">
        <f>IF(OR(BU343&lt;&gt;"*",BU400&lt;&gt;"*",BU453&lt;&gt;"*"),"Yes (" &amp; JoinAll(", ", MIDForgiving(BU343,6,LEN(BU343)-6), MIDForgiving(BU400,6,LEN(BU400)-6), MIDForgiving(BU453,6,LEN(BU453)-6))&amp;")","*")</f>
        <v>*</v>
      </c>
      <c r="BV752" s="58" t="str">
        <f>IF(OR(BV343&lt;&gt;"*",BV400&lt;&gt;"*",BV453&lt;&gt;"*"),"Yes (" &amp; JoinAll(", ", MIDForgiving(BV343,6,LEN(BV343)-6), MIDForgiving(BV400,6,LEN(BV400)-6), MIDForgiving(BV453,6,LEN(BV453)-6))&amp;")","*")</f>
        <v>*</v>
      </c>
      <c r="BW752" s="58" t="str">
        <f>IF(OR(BW343&lt;&gt;"*",BW400&lt;&gt;"*",BW453&lt;&gt;"*"),"Yes (" &amp; JoinAll(", ", MIDForgiving(BW343,6,LEN(BW343)-6), MIDForgiving(BW400,6,LEN(BW400)-6), MIDForgiving(BW453,6,LEN(BW453)-6))&amp;")","*")</f>
        <v>*</v>
      </c>
      <c r="BX752" s="58" t="str">
        <f>IF(OR(BX343&lt;&gt;"*",BX400&lt;&gt;"*",BX453&lt;&gt;"*"),"Yes (" &amp; JoinAll(", ", MIDForgiving(BX343,6,LEN(BX343)-6), MIDForgiving(BX400,6,LEN(BX400)-6), MIDForgiving(BX453,6,LEN(BX453)-6))&amp;")","*")</f>
        <v>*</v>
      </c>
      <c r="BY752" s="58" t="str">
        <f>IF(OR(BY343&lt;&gt;"*",BY400&lt;&gt;"*",BY453&lt;&gt;"*"),"Yes (" &amp; JoinAll(", ", MIDForgiving(BY343,6,LEN(BY343)-6), MIDForgiving(BY400,6,LEN(BY400)-6), MIDForgiving(BY453,6,LEN(BY453)-6))&amp;")","*")</f>
        <v>*</v>
      </c>
      <c r="BZ752" s="58" t="str">
        <f>IF(OR(BZ343&lt;&gt;"*",BZ400&lt;&gt;"*",BZ453&lt;&gt;"*"),"Yes (" &amp; JoinAll(", ", MIDForgiving(BZ343,6,LEN(BZ343)-6), MIDForgiving(BZ400,6,LEN(BZ400)-6), MIDForgiving(BZ453,6,LEN(BZ453)-6))&amp;")","*")</f>
        <v>*</v>
      </c>
      <c r="CA752" s="58" t="str">
        <f>IF(OR(CA343&lt;&gt;"*",CA400&lt;&gt;"*",CA453&lt;&gt;"*"),"Yes (" &amp; JoinAll(", ", MIDForgiving(CA343,6,LEN(CA343)-6), MIDForgiving(CA400,6,LEN(CA400)-6), MIDForgiving(CA453,6,LEN(CA453)-6))&amp;")","*")</f>
        <v>*</v>
      </c>
      <c r="CB752" s="58" t="str">
        <f>IF(OR(CB343&lt;&gt;"*",CB400&lt;&gt;"*",CB453&lt;&gt;"*"),"Yes (" &amp; JoinAll(", ", MIDForgiving(CB343,6,LEN(CB343)-6), MIDForgiving(CB400,6,LEN(CB400)-6), MIDForgiving(CB453,6,LEN(CB453)-6))&amp;")","*")</f>
        <v>*</v>
      </c>
      <c r="CC752" s="58" t="str">
        <f>IF(OR(CC343&lt;&gt;"*",CC400&lt;&gt;"*",CC453&lt;&gt;"*"),"Yes (" &amp; JoinAll(", ", MIDForgiving(CC343,6,LEN(CC343)-6), MIDForgiving(CC400,6,LEN(CC400)-6), MIDForgiving(CC453,6,LEN(CC453)-6))&amp;")","*")</f>
        <v>*</v>
      </c>
      <c r="CD752" s="58" t="str">
        <f>IF(OR(CD343&lt;&gt;"*",CD400&lt;&gt;"*",CD453&lt;&gt;"*"),"Yes (" &amp; JoinAll(", ", MIDForgiving(CD343,6,LEN(CD343)-6), MIDForgiving(CD400,6,LEN(CD400)-6), MIDForgiving(CD453,6,LEN(CD453)-6))&amp;")","*")</f>
        <v>*</v>
      </c>
      <c r="CE752" s="58" t="str">
        <f>IF(OR(CE343&lt;&gt;"*",CE400&lt;&gt;"*",CE453&lt;&gt;"*"),"Yes (" &amp; JoinAll(", ", MIDForgiving(CE343,6,LEN(CE343)-6), MIDForgiving(CE400,6,LEN(CE400)-6), MIDForgiving(CE453,6,LEN(CE453)-6))&amp;")","*")</f>
        <v>*</v>
      </c>
      <c r="CF752" s="58" t="str">
        <f>IF(OR(CF343&lt;&gt;"*",CF400&lt;&gt;"*",CF453&lt;&gt;"*"),"Yes (" &amp; JoinAll(", ", MIDForgiving(CF343,6,LEN(CF343)-6), MIDForgiving(CF400,6,LEN(CF400)-6), MIDForgiving(CF453,6,LEN(CF453)-6))&amp;")","*")</f>
        <v>*</v>
      </c>
      <c r="CG752" s="58" t="str">
        <f>IF(OR(CG343&lt;&gt;"*",CG400&lt;&gt;"*",CG453&lt;&gt;"*"),"Yes (" &amp; JoinAll(", ", MIDForgiving(CG343,6,LEN(CG343)-6), MIDForgiving(CG400,6,LEN(CG400)-6), MIDForgiving(CG453,6,LEN(CG453)-6))&amp;")","*")</f>
        <v>*</v>
      </c>
      <c r="CH752" s="58" t="str">
        <f>IF(OR(CH343&lt;&gt;"*",CH400&lt;&gt;"*",CH453&lt;&gt;"*"),"Yes (" &amp; JoinAll(", ", MIDForgiving(CH343,6,LEN(CH343)-6), MIDForgiving(CH400,6,LEN(CH400)-6), MIDForgiving(CH453,6,LEN(CH453)-6))&amp;")","*")</f>
        <v>*</v>
      </c>
      <c r="CI752" s="58" t="str">
        <f>IF(OR(CI343&lt;&gt;"*",CI400&lt;&gt;"*",CI453&lt;&gt;"*"),"Yes (" &amp; JoinAll(", ", MIDForgiving(CI343,6,LEN(CI343)-6), MIDForgiving(CI400,6,LEN(CI400)-6), MIDForgiving(CI453,6,LEN(CI453)-6))&amp;")","*")</f>
        <v>*</v>
      </c>
      <c r="CJ752" s="58" t="str">
        <f>IF(OR(CJ343&lt;&gt;"*",CJ400&lt;&gt;"*",CJ453&lt;&gt;"*"),"Yes (" &amp; JoinAll(", ", MIDForgiving(CJ343,6,LEN(CJ343)-6), MIDForgiving(CJ400,6,LEN(CJ400)-6), MIDForgiving(CJ453,6,LEN(CJ453)-6))&amp;")","*")</f>
        <v>*</v>
      </c>
      <c r="CK752" s="58" t="str">
        <f>IF(OR(CK343&lt;&gt;"*",CK400&lt;&gt;"*",CK453&lt;&gt;"*"),"Yes (" &amp; JoinAll(", ", MIDForgiving(CK343,6,LEN(CK343)-6), MIDForgiving(CK400,6,LEN(CK400)-6), MIDForgiving(CK453,6,LEN(CK453)-6))&amp;")","*")</f>
        <v>*</v>
      </c>
      <c r="CL752" s="58" t="str">
        <f>IF(OR(CL343&lt;&gt;"*",CL400&lt;&gt;"*",CL453&lt;&gt;"*"),"Yes (" &amp; JoinAll(", ", MIDForgiving(CL343,6,LEN(CL343)-6), MIDForgiving(CL400,6,LEN(CL400)-6), MIDForgiving(CL453,6,LEN(CL453)-6))&amp;")","*")</f>
        <v>*</v>
      </c>
      <c r="CM752" s="58" t="str">
        <f>IF(OR(CM343&lt;&gt;"*",CM400&lt;&gt;"*",CM453&lt;&gt;"*"),"Yes (" &amp; JoinAll(", ", MIDForgiving(CM343,6,LEN(CM343)-6), MIDForgiving(CM400,6,LEN(CM400)-6), MIDForgiving(CM453,6,LEN(CM453)-6))&amp;")","*")</f>
        <v>*</v>
      </c>
      <c r="CN752" s="58" t="str">
        <f>IF(OR(CN343&lt;&gt;"*",CN400&lt;&gt;"*",CN453&lt;&gt;"*"),"Yes (" &amp; JoinAll(", ", MIDForgiving(CN343,6,LEN(CN343)-6), MIDForgiving(CN400,6,LEN(CN400)-6), MIDForgiving(CN453,6,LEN(CN453)-6))&amp;")","*")</f>
        <v>*</v>
      </c>
      <c r="CO752" s="58" t="str">
        <f>IF(OR(CO343&lt;&gt;"*",CO400&lt;&gt;"*",CO453&lt;&gt;"*"),"Yes (" &amp; JoinAll(", ", MIDForgiving(CO343,6,LEN(CO343)-6), MIDForgiving(CO400,6,LEN(CO400)-6), MIDForgiving(CO453,6,LEN(CO453)-6))&amp;")","*")</f>
        <v>*</v>
      </c>
      <c r="CP752" s="58" t="str">
        <f>IF(OR(CP343&lt;&gt;"*",CP400&lt;&gt;"*",CP453&lt;&gt;"*"),"Yes (" &amp; JoinAll(", ", MIDForgiving(CP343,6,LEN(CP343)-6), MIDForgiving(CP400,6,LEN(CP400)-6), MIDForgiving(CP453,6,LEN(CP453)-6))&amp;")","*")</f>
        <v>*</v>
      </c>
      <c r="CQ752" s="58" t="str">
        <f>IF(OR(CQ343&lt;&gt;"*",CQ400&lt;&gt;"*",CQ453&lt;&gt;"*"),"Yes (" &amp; JoinAll(", ", MIDForgiving(CQ343,6,LEN(CQ343)-6), MIDForgiving(CQ400,6,LEN(CQ400)-6), MIDForgiving(CQ453,6,LEN(CQ453)-6))&amp;")","*")</f>
        <v>*</v>
      </c>
      <c r="CR752" s="58" t="str">
        <f>IF(OR(CR343&lt;&gt;"*",CR400&lt;&gt;"*",CR453&lt;&gt;"*"),"Yes (" &amp; JoinAll(", ", MIDForgiving(CR343,6,LEN(CR343)-6), MIDForgiving(CR400,6,LEN(CR400)-6), MIDForgiving(CR453,6,LEN(CR453)-6))&amp;")","*")</f>
        <v>*</v>
      </c>
      <c r="CS752" s="58" t="str">
        <f>IF(OR(CS343&lt;&gt;"*",CS400&lt;&gt;"*",CS453&lt;&gt;"*"),"Yes (" &amp; JoinAll(", ", MIDForgiving(CS343,6,LEN(CS343)-6), MIDForgiving(CS400,6,LEN(CS400)-6), MIDForgiving(CS453,6,LEN(CS453)-6))&amp;")","*")</f>
        <v>*</v>
      </c>
      <c r="CT752" s="58" t="str">
        <f>IF(OR(CT343&lt;&gt;"*",CT400&lt;&gt;"*",CT453&lt;&gt;"*"),"Yes (" &amp; JoinAll(", ", MIDForgiving(CT343,6,LEN(CT343)-6), MIDForgiving(CT400,6,LEN(CT400)-6), MIDForgiving(CT453,6,LEN(CT453)-6))&amp;")","*")</f>
        <v>*</v>
      </c>
      <c r="CU752" s="58" t="str">
        <f>IF(OR(CU343&lt;&gt;"*",CU400&lt;&gt;"*",CU453&lt;&gt;"*"),"Yes (" &amp; JoinAll(", ", MIDForgiving(CU343,6,LEN(CU343)-6), MIDForgiving(CU400,6,LEN(CU400)-6), MIDForgiving(CU453,6,LEN(CU453)-6))&amp;")","*")</f>
        <v>*</v>
      </c>
      <c r="CV752" s="58" t="str">
        <f>IF(OR(CV343&lt;&gt;"*",CV400&lt;&gt;"*",CV453&lt;&gt;"*"),"Yes (" &amp; JoinAll(", ", MIDForgiving(CV343,6,LEN(CV343)-6), MIDForgiving(CV400,6,LEN(CV400)-6), MIDForgiving(CV453,6,LEN(CV453)-6))&amp;")","*")</f>
        <v>*</v>
      </c>
      <c r="CW752" s="58" t="str">
        <f>IF(OR(CW343&lt;&gt;"*",CW400&lt;&gt;"*",CW453&lt;&gt;"*"),"Yes (" &amp; JoinAll(", ", MIDForgiving(CW343,6,LEN(CW343)-6), MIDForgiving(CW400,6,LEN(CW400)-6), MIDForgiving(CW453,6,LEN(CW453)-6))&amp;")","*")</f>
        <v>*</v>
      </c>
      <c r="CX752" s="58" t="str">
        <f>IF(OR(CX343&lt;&gt;"*",CX400&lt;&gt;"*",CX453&lt;&gt;"*"),"Yes (" &amp; JoinAll(", ", MIDForgiving(CX343,6,LEN(CX343)-6), MIDForgiving(CX400,6,LEN(CX400)-6), MIDForgiving(CX453,6,LEN(CX453)-6))&amp;")","*")</f>
        <v>*</v>
      </c>
      <c r="CY752" s="58" t="str">
        <f>IF(OR(CY343&lt;&gt;"*",CY400&lt;&gt;"*",CY453&lt;&gt;"*"),"Yes (" &amp; JoinAll(", ", MIDForgiving(CY343,6,LEN(CY343)-6), MIDForgiving(CY400,6,LEN(CY400)-6), MIDForgiving(CY453,6,LEN(CY453)-6))&amp;")","*")</f>
        <v>*</v>
      </c>
      <c r="CZ752" s="58" t="str">
        <f>IF(OR(CZ343&lt;&gt;"*",CZ400&lt;&gt;"*",CZ453&lt;&gt;"*"),"Yes (" &amp; JoinAll(", ", MIDForgiving(CZ343,6,LEN(CZ343)-6), MIDForgiving(CZ400,6,LEN(CZ400)-6), MIDForgiving(CZ453,6,LEN(CZ453)-6))&amp;")","*")</f>
        <v>*</v>
      </c>
      <c r="DA752" s="58" t="str">
        <f>IF(OR(DA343&lt;&gt;"*",DA400&lt;&gt;"*",DA453&lt;&gt;"*"),"Yes (" &amp; JoinAll(", ", MIDForgiving(DA343,6,LEN(DA343)-6), MIDForgiving(DA400,6,LEN(DA400)-6), MIDForgiving(DA453,6,LEN(DA453)-6))&amp;")","*")</f>
        <v>*</v>
      </c>
      <c r="DB752" s="58" t="str">
        <f>IF(OR(DB343&lt;&gt;"*",DB400&lt;&gt;"*",DB453&lt;&gt;"*"),"Yes (" &amp; JoinAll(", ", MIDForgiving(DB343,6,LEN(DB343)-6), MIDForgiving(DB400,6,LEN(DB400)-6), MIDForgiving(DB453,6,LEN(DB453)-6))&amp;")","*")</f>
        <v>*</v>
      </c>
      <c r="DC752" s="58" t="str">
        <f>IF(OR(DC343&lt;&gt;"*",DC400&lt;&gt;"*",DC453&lt;&gt;"*"),"Yes (" &amp; JoinAll(", ", MIDForgiving(DC343,6,LEN(DC343)-6), MIDForgiving(DC400,6,LEN(DC400)-6), MIDForgiving(DC453,6,LEN(DC453)-6))&amp;")","*")</f>
        <v>*</v>
      </c>
      <c r="DD752" s="58" t="str">
        <f>IF(OR(DD343&lt;&gt;"*",DD400&lt;&gt;"*",DD453&lt;&gt;"*"),"Yes (" &amp; JoinAll(", ", MIDForgiving(DD343,6,LEN(DD343)-6), MIDForgiving(DD400,6,LEN(DD400)-6), MIDForgiving(DD453,6,LEN(DD453)-6))&amp;")","*")</f>
        <v>*</v>
      </c>
      <c r="DE752" s="58" t="str">
        <f>IF(OR(DE343&lt;&gt;"*",DE400&lt;&gt;"*",DE453&lt;&gt;"*"),"Yes (" &amp; JoinAll(", ", MIDForgiving(DE343,6,LEN(DE343)-6), MIDForgiving(DE400,6,LEN(DE400)-6), MIDForgiving(DE453,6,LEN(DE453)-6))&amp;")","*")</f>
        <v>*</v>
      </c>
      <c r="DF752" s="58" t="str">
        <f>IF(OR(DF343&lt;&gt;"*",DF400&lt;&gt;"*",DF453&lt;&gt;"*"),"Yes (" &amp; JoinAll(", ", MIDForgiving(DF343,6,LEN(DF343)-6), MIDForgiving(DF400,6,LEN(DF400)-6), MIDForgiving(DF453,6,LEN(DF453)-6))&amp;")","*")</f>
        <v>*</v>
      </c>
      <c r="DG752" s="58" t="str">
        <f>IF(OR(DG343&lt;&gt;"*",DG400&lt;&gt;"*",DG453&lt;&gt;"*"),"Yes (" &amp; JoinAll(", ", MIDForgiving(DG343,6,LEN(DG343)-6), MIDForgiving(DG400,6,LEN(DG400)-6), MIDForgiving(DG453,6,LEN(DG453)-6))&amp;")","*")</f>
        <v>*</v>
      </c>
      <c r="DH752" s="58" t="str">
        <f>IF(OR(DH343&lt;&gt;"*",DH400&lt;&gt;"*",DH453&lt;&gt;"*"),"Yes (" &amp; JoinAll(", ", MIDForgiving(DH343,6,LEN(DH343)-6), MIDForgiving(DH400,6,LEN(DH400)-6), MIDForgiving(DH453,6,LEN(DH453)-6))&amp;")","*")</f>
        <v>*</v>
      </c>
      <c r="DI752" s="58" t="str">
        <f>IF(OR(DI343&lt;&gt;"*",DI400&lt;&gt;"*",DI453&lt;&gt;"*"),"Yes (" &amp; JoinAll(", ", MIDForgiving(DI343,6,LEN(DI343)-6), MIDForgiving(DI400,6,LEN(DI400)-6), MIDForgiving(DI453,6,LEN(DI453)-6))&amp;")","*")</f>
        <v>*</v>
      </c>
      <c r="DJ752" s="58" t="str">
        <f>IF(OR(DJ343&lt;&gt;"*",DJ400&lt;&gt;"*",DJ453&lt;&gt;"*"),"Yes (" &amp; JoinAll(", ", MIDForgiving(DJ343,6,LEN(DJ343)-6), MIDForgiving(DJ400,6,LEN(DJ400)-6), MIDForgiving(DJ453,6,LEN(DJ453)-6))&amp;")","*")</f>
        <v>*</v>
      </c>
      <c r="DK752" s="58" t="str">
        <f>IF(OR(DK343&lt;&gt;"*",DK400&lt;&gt;"*",DK453&lt;&gt;"*"),"Yes (" &amp; JoinAll(", ", MIDForgiving(DK343,6,LEN(DK343)-6), MIDForgiving(DK400,6,LEN(DK400)-6), MIDForgiving(DK453,6,LEN(DK453)-6))&amp;")","*")</f>
        <v>*</v>
      </c>
      <c r="DL752" s="58" t="str">
        <f>IF(OR(DL343&lt;&gt;"*",DL400&lt;&gt;"*",DL453&lt;&gt;"*"),"Yes (" &amp; JoinAll(", ", MIDForgiving(DL343,6,LEN(DL343)-6), MIDForgiving(DL400,6,LEN(DL400)-6), MIDForgiving(DL453,6,LEN(DL453)-6))&amp;")","*")</f>
        <v>*</v>
      </c>
      <c r="DM752" s="58" t="str">
        <f>IF(OR(DM343&lt;&gt;"*",DM400&lt;&gt;"*",DM453&lt;&gt;"*"),"Yes (" &amp; JoinAll(", ", MIDForgiving(DM343,6,LEN(DM343)-6), MIDForgiving(DM400,6,LEN(DM400)-6), MIDForgiving(DM453,6,LEN(DM453)-6))&amp;")","*")</f>
        <v>*</v>
      </c>
      <c r="DN752" s="58" t="str">
        <f>IF(OR(DN343&lt;&gt;"*",DN400&lt;&gt;"*",DN453&lt;&gt;"*"),"Yes (" &amp; JoinAll(", ", MIDForgiving(DN343,6,LEN(DN343)-6), MIDForgiving(DN400,6,LEN(DN400)-6), MIDForgiving(DN453,6,LEN(DN453)-6))&amp;")","*")</f>
        <v>*</v>
      </c>
      <c r="DO752" s="58" t="str">
        <f>IF(OR(DO343&lt;&gt;"*",DO400&lt;&gt;"*",DO453&lt;&gt;"*"),"Yes (" &amp; JoinAll(", ", MIDForgiving(DO343,6,LEN(DO343)-6), MIDForgiving(DO400,6,LEN(DO400)-6), MIDForgiving(DO453,6,LEN(DO453)-6))&amp;")","*")</f>
        <v>*</v>
      </c>
      <c r="DP752" s="58" t="str">
        <f>IF(OR(DP343&lt;&gt;"*",DP400&lt;&gt;"*",DP453&lt;&gt;"*"),"Yes (" &amp; JoinAll(", ", MIDForgiving(DP343,6,LEN(DP343)-6), MIDForgiving(DP400,6,LEN(DP400)-6), MIDForgiving(DP453,6,LEN(DP453)-6))&amp;")","*")</f>
        <v>*</v>
      </c>
      <c r="DQ752" s="58" t="str">
        <f>IF(OR(DQ343&lt;&gt;"*",DQ400&lt;&gt;"*",DQ453&lt;&gt;"*"),"Yes (" &amp; JoinAll(", ", MIDForgiving(DQ343,6,LEN(DQ343)-6), MIDForgiving(DQ400,6,LEN(DQ400)-6), MIDForgiving(DQ453,6,LEN(DQ453)-6))&amp;")","*")</f>
        <v>*</v>
      </c>
      <c r="DR752" s="58" t="str">
        <f>IF(OR(DR343&lt;&gt;"*",DR400&lt;&gt;"*",DR453&lt;&gt;"*"),"Yes (" &amp; JoinAll(", ", MIDForgiving(DR343,6,LEN(DR343)-6), MIDForgiving(DR400,6,LEN(DR400)-6), MIDForgiving(DR453,6,LEN(DR453)-6))&amp;")","*")</f>
        <v>*</v>
      </c>
      <c r="DS752" s="58" t="str">
        <f>IF(OR(DS343&lt;&gt;"*",DS400&lt;&gt;"*",DS453&lt;&gt;"*"),"Yes (" &amp; JoinAll(", ", MIDForgiving(DS343,6,LEN(DS343)-6), MIDForgiving(DS400,6,LEN(DS400)-6), MIDForgiving(DS453,6,LEN(DS453)-6))&amp;")","*")</f>
        <v>*</v>
      </c>
      <c r="DT752" s="58" t="str">
        <f>IF(OR(DT343&lt;&gt;"*",DT400&lt;&gt;"*",DT453&lt;&gt;"*"),"Yes (" &amp; JoinAll(", ", MIDForgiving(DT343,6,LEN(DT343)-6), MIDForgiving(DT400,6,LEN(DT400)-6), MIDForgiving(DT453,6,LEN(DT453)-6))&amp;")","*")</f>
        <v>*</v>
      </c>
      <c r="DU752" s="58" t="str">
        <f>IF(OR(DU343&lt;&gt;"*",DU400&lt;&gt;"*",DU453&lt;&gt;"*"),"Yes (" &amp; JoinAll(", ", MIDForgiving(DU343,6,LEN(DU343)-6), MIDForgiving(DU400,6,LEN(DU400)-6), MIDForgiving(DU453,6,LEN(DU453)-6))&amp;")","*")</f>
        <v>*</v>
      </c>
      <c r="DV752" s="58" t="str">
        <f>IF(OR(DV343&lt;&gt;"*",DV400&lt;&gt;"*",DV453&lt;&gt;"*"),"Yes (" &amp; JoinAll(", ", MIDForgiving(DV343,6,LEN(DV343)-6), MIDForgiving(DV400,6,LEN(DV400)-6), MIDForgiving(DV453,6,LEN(DV453)-6))&amp;")","*")</f>
        <v>*</v>
      </c>
      <c r="DW752" s="58" t="str">
        <f>IF(OR(DW343&lt;&gt;"*",DW400&lt;&gt;"*",DW453&lt;&gt;"*"),"Yes (" &amp; JoinAll(", ", MIDForgiving(DW343,6,LEN(DW343)-6), MIDForgiving(DW400,6,LEN(DW400)-6), MIDForgiving(DW453,6,LEN(DW453)-6))&amp;")","*")</f>
        <v>*</v>
      </c>
      <c r="DX752" s="58" t="str">
        <f>IF(OR(DX343&lt;&gt;"*",DX400&lt;&gt;"*",DX453&lt;&gt;"*"),"Yes (" &amp; JoinAll(", ", MIDForgiving(DX343,6,LEN(DX343)-6), MIDForgiving(DX400,6,LEN(DX400)-6), MIDForgiving(DX453,6,LEN(DX453)-6))&amp;")","*")</f>
        <v>*</v>
      </c>
      <c r="DY752" s="58" t="str">
        <f>IF(OR(DY343&lt;&gt;"*",DY400&lt;&gt;"*",DY453&lt;&gt;"*"),"Yes (" &amp; JoinAll(", ", MIDForgiving(DY343,6,LEN(DY343)-6), MIDForgiving(DY400,6,LEN(DY400)-6), MIDForgiving(DY453,6,LEN(DY453)-6))&amp;")","*")</f>
        <v>*</v>
      </c>
      <c r="DZ752" s="58" t="str">
        <f>IF(OR(DZ343&lt;&gt;"*",DZ400&lt;&gt;"*",DZ453&lt;&gt;"*"),"Yes (" &amp; JoinAll(", ", MIDForgiving(DZ343,6,LEN(DZ343)-6), MIDForgiving(DZ400,6,LEN(DZ400)-6), MIDForgiving(DZ453,6,LEN(DZ453)-6))&amp;")","*")</f>
        <v>*</v>
      </c>
      <c r="EA752" s="58" t="str">
        <f>IF(OR(EA343&lt;&gt;"*",EA400&lt;&gt;"*",EA453&lt;&gt;"*"),"Yes (" &amp; JoinAll(", ", MIDForgiving(EA343,6,LEN(EA343)-6), MIDForgiving(EA400,6,LEN(EA400)-6), MIDForgiving(EA453,6,LEN(EA453)-6))&amp;")","*")</f>
        <v>*</v>
      </c>
      <c r="EB752" s="58" t="str">
        <f>IF(OR(EB343&lt;&gt;"*",EB400&lt;&gt;"*",EB453&lt;&gt;"*"),"Yes (" &amp; JoinAll(", ", MIDForgiving(EB343,6,LEN(EB343)-6), MIDForgiving(EB400,6,LEN(EB400)-6), MIDForgiving(EB453,6,LEN(EB453)-6))&amp;")","*")</f>
        <v>*</v>
      </c>
      <c r="EC752" s="58" t="str">
        <f>IF(OR(EC343&lt;&gt;"*",EC400&lt;&gt;"*",EC453&lt;&gt;"*"),"Yes (" &amp; JoinAll(", ", MIDForgiving(EC343,6,LEN(EC343)-6), MIDForgiving(EC400,6,LEN(EC400)-6), MIDForgiving(EC453,6,LEN(EC453)-6))&amp;")","*")</f>
        <v>*</v>
      </c>
      <c r="ED752" s="58" t="str">
        <f>IF(OR(ED343&lt;&gt;"*",ED400&lt;&gt;"*",ED453&lt;&gt;"*"),"Yes (" &amp; JoinAll(", ", MIDForgiving(ED343,6,LEN(ED343)-6), MIDForgiving(ED400,6,LEN(ED400)-6), MIDForgiving(ED453,6,LEN(ED453)-6))&amp;")","*")</f>
        <v>*</v>
      </c>
      <c r="EE752" s="58" t="str">
        <f>IF(OR(EE343&lt;&gt;"*",EE400&lt;&gt;"*",EE453&lt;&gt;"*"),"Yes (" &amp; JoinAll(", ", MIDForgiving(EE343,6,LEN(EE343)-6), MIDForgiving(EE400,6,LEN(EE400)-6), MIDForgiving(EE453,6,LEN(EE453)-6))&amp;")","*")</f>
        <v>*</v>
      </c>
      <c r="EF752" s="58" t="str">
        <f>IF(OR(EF343&lt;&gt;"*",EF400&lt;&gt;"*",EF453&lt;&gt;"*"),"Yes (" &amp; JoinAll(", ", MIDForgiving(EF343,6,LEN(EF343)-6), MIDForgiving(EF400,6,LEN(EF400)-6), MIDForgiving(EF453,6,LEN(EF453)-6))&amp;")","*")</f>
        <v>*</v>
      </c>
      <c r="EG752" s="58" t="str">
        <f>IF(OR(EG343&lt;&gt;"*",EG400&lt;&gt;"*",EG453&lt;&gt;"*"),"Yes (" &amp; JoinAll(", ", MIDForgiving(EG343,6,LEN(EG343)-6), MIDForgiving(EG400,6,LEN(EG400)-6), MIDForgiving(EG453,6,LEN(EG453)-6))&amp;")","*")</f>
        <v>*</v>
      </c>
      <c r="EH752" s="58" t="str">
        <f>IF(OR(EH343&lt;&gt;"*",EH400&lt;&gt;"*",EH453&lt;&gt;"*"),"Yes (" &amp; JoinAll(", ", MIDForgiving(EH343,6,LEN(EH343)-6), MIDForgiving(EH400,6,LEN(EH400)-6), MIDForgiving(EH453,6,LEN(EH453)-6))&amp;")","*")</f>
        <v>*</v>
      </c>
      <c r="EI752" s="58" t="str">
        <f>IF(OR(EI343&lt;&gt;"*",EI400&lt;&gt;"*",EI453&lt;&gt;"*"),"Yes (" &amp; JoinAll(", ", MIDForgiving(EI343,6,LEN(EI343)-6), MIDForgiving(EI400,6,LEN(EI400)-6), MIDForgiving(EI453,6,LEN(EI453)-6))&amp;")","*")</f>
        <v>*</v>
      </c>
      <c r="EJ752" s="58" t="str">
        <f>IF(OR(EJ343&lt;&gt;"*",EJ400&lt;&gt;"*",EJ453&lt;&gt;"*"),"Yes (" &amp; JoinAll(", ", MIDForgiving(EJ343,6,LEN(EJ343)-6), MIDForgiving(EJ400,6,LEN(EJ400)-6), MIDForgiving(EJ453,6,LEN(EJ453)-6))&amp;")","*")</f>
        <v>*</v>
      </c>
      <c r="EK752" s="58" t="str">
        <f>IF(OR(EK343&lt;&gt;"*",EK400&lt;&gt;"*",EK453&lt;&gt;"*"),"Yes (" &amp; JoinAll(", ", MIDForgiving(EK343,6,LEN(EK343)-6), MIDForgiving(EK400,6,LEN(EK400)-6), MIDForgiving(EK453,6,LEN(EK453)-6))&amp;")","*")</f>
        <v>*</v>
      </c>
      <c r="EL752" s="109"/>
      <c r="EM752" s="109"/>
    </row>
    <row r="753" spans="1:143" s="58" customFormat="1" ht="12.75" customHeight="1" x14ac:dyDescent="0.25">
      <c r="A753" s="5"/>
      <c r="B753" s="96"/>
      <c r="C753" s="96"/>
      <c r="D753" s="96"/>
      <c r="E753" s="96"/>
      <c r="F753" s="96" t="s">
        <v>3541</v>
      </c>
      <c r="G753" s="4" t="s">
        <v>374</v>
      </c>
      <c r="H753" s="18" t="s">
        <v>5</v>
      </c>
      <c r="I753" s="18"/>
      <c r="J753" s="58" t="str">
        <f>IF(OR(J344&lt;&gt;"*",J401&lt;&gt;"*",J454&lt;&gt;"*"),"Yes (" &amp; JoinAll(", ", MIDForgiving(J344,6,LEN(J344)-6), MIDForgiving(J401,6,LEN(J401)-6), MIDForgiving(J454,6,LEN(J454)-6))&amp;")","*")</f>
        <v>*</v>
      </c>
      <c r="K753" s="58" t="str">
        <f>IF(OR(K344&lt;&gt;"*",K401&lt;&gt;"*",K454&lt;&gt;"*"),"Yes (" &amp; JoinAll(", ", MIDForgiving(K344,6,LEN(K344)-6), MIDForgiving(K401,6,LEN(K401)-6), MIDForgiving(K454,6,LEN(K454)-6))&amp;")","*")</f>
        <v>*</v>
      </c>
      <c r="L753" s="58" t="str">
        <f>IF(OR(L344&lt;&gt;"*",L401&lt;&gt;"*",L454&lt;&gt;"*"),"Yes (" &amp; JoinAll(", ", MIDForgiving(L344,6,LEN(L344)-6), MIDForgiving(L401,6,LEN(L401)-6), MIDForgiving(L454,6,LEN(L454)-6))&amp;")","*")</f>
        <v>*</v>
      </c>
      <c r="M753" s="58" t="str">
        <f>IF(OR(M344&lt;&gt;"*",M401&lt;&gt;"*",M454&lt;&gt;"*"),"Yes (" &amp; JoinAll(", ", MIDForgiving(M344,6,LEN(M344)-6), MIDForgiving(M401,6,LEN(M401)-6), MIDForgiving(M454,6,LEN(M454)-6))&amp;")","*")</f>
        <v>*</v>
      </c>
      <c r="N753" s="58" t="str">
        <f>IF(OR(N344&lt;&gt;"*",N401&lt;&gt;"*",N454&lt;&gt;"*"),"Yes (" &amp; JoinAll(", ", MIDForgiving(N344,6,LEN(N344)-6), MIDForgiving(N401,6,LEN(N401)-6), MIDForgiving(N454,6,LEN(N454)-6))&amp;")","*")</f>
        <v>*</v>
      </c>
      <c r="O753" s="58" t="str">
        <f>IF(OR(O344&lt;&gt;"*",O401&lt;&gt;"*",O454&lt;&gt;"*"),"Yes (" &amp; JoinAll(", ", MIDForgiving(O344,6,LEN(O344)-6), MIDForgiving(O401,6,LEN(O401)-6), MIDForgiving(O454,6,LEN(O454)-6))&amp;")","*")</f>
        <v>*</v>
      </c>
      <c r="P753" s="58" t="str">
        <f>IF(OR(P344&lt;&gt;"*",P401&lt;&gt;"*",P454&lt;&gt;"*"),"Yes (" &amp; JoinAll(", ", MIDForgiving(P344,6,LEN(P344)-6), MIDForgiving(P401,6,LEN(P401)-6), MIDForgiving(P454,6,LEN(P454)-6))&amp;")","*")</f>
        <v>*</v>
      </c>
      <c r="Q753" s="58" t="str">
        <f>IF(OR(Q344&lt;&gt;"*",Q401&lt;&gt;"*",Q454&lt;&gt;"*"),"Yes (" &amp; JoinAll(", ", MIDForgiving(Q344,6,LEN(Q344)-6), MIDForgiving(Q401,6,LEN(Q401)-6), MIDForgiving(Q454,6,LEN(Q454)-6))&amp;")","*")</f>
        <v>*</v>
      </c>
      <c r="R753" s="58" t="str">
        <f>IF(OR(R344&lt;&gt;"*",R401&lt;&gt;"*",R454&lt;&gt;"*"),"Yes (" &amp; JoinAll(", ", MIDForgiving(R344,6,LEN(R344)-6), MIDForgiving(R401,6,LEN(R401)-6), MIDForgiving(R454,6,LEN(R454)-6))&amp;")","*")</f>
        <v>*</v>
      </c>
      <c r="S753" s="58" t="str">
        <f>IF(OR(S344&lt;&gt;"*",S401&lt;&gt;"*",S454&lt;&gt;"*"),"Yes (" &amp; JoinAll(", ", MIDForgiving(S344,6,LEN(S344)-6), MIDForgiving(S401,6,LEN(S401)-6), MIDForgiving(S454,6,LEN(S454)-6))&amp;")","*")</f>
        <v>*</v>
      </c>
      <c r="T753" s="58" t="str">
        <f>IF(OR(T344&lt;&gt;"*",T401&lt;&gt;"*",T454&lt;&gt;"*"),"Yes (" &amp; JoinAll(", ", MIDForgiving(T344,6,LEN(T344)-6), MIDForgiving(T401,6,LEN(T401)-6), MIDForgiving(T454,6,LEN(T454)-6))&amp;")","*")</f>
        <v>*</v>
      </c>
      <c r="U753" s="58" t="str">
        <f>IF(OR(U344&lt;&gt;"*",U401&lt;&gt;"*",U454&lt;&gt;"*"),"Yes (" &amp; JoinAll(", ", MIDForgiving(U344,6,LEN(U344)-6), MIDForgiving(U401,6,LEN(U401)-6), MIDForgiving(U454,6,LEN(U454)-6))&amp;")","*")</f>
        <v>*</v>
      </c>
      <c r="V753" s="58" t="str">
        <f>IF(OR(V344&lt;&gt;"*",V401&lt;&gt;"*",V454&lt;&gt;"*"),"Yes (" &amp; JoinAll(", ", MIDForgiving(V344,6,LEN(V344)-6), MIDForgiving(V401,6,LEN(V401)-6), MIDForgiving(V454,6,LEN(V454)-6))&amp;")","*")</f>
        <v>*</v>
      </c>
      <c r="W753" s="58" t="str">
        <f>IF(OR(W344&lt;&gt;"*",W401&lt;&gt;"*",W454&lt;&gt;"*"),"Yes (" &amp; JoinAll(", ", MIDForgiving(W344,6,LEN(W344)-6), MIDForgiving(W401,6,LEN(W401)-6), MIDForgiving(W454,6,LEN(W454)-6))&amp;")","*")</f>
        <v>*</v>
      </c>
      <c r="X753" s="58" t="str">
        <f>IF(OR(X344&lt;&gt;"*",X401&lt;&gt;"*",X454&lt;&gt;"*"),"Yes (" &amp; JoinAll(", ", MIDForgiving(X344,6,LEN(X344)-6), MIDForgiving(X401,6,LEN(X401)-6), MIDForgiving(X454,6,LEN(X454)-6))&amp;")","*")</f>
        <v>*</v>
      </c>
      <c r="Y753" s="58" t="str">
        <f>IF(OR(Y344&lt;&gt;"*",Y401&lt;&gt;"*",Y454&lt;&gt;"*"),"Yes (" &amp; JoinAll(", ", MIDForgiving(Y344,6,LEN(Y344)-6), MIDForgiving(Y401,6,LEN(Y401)-6), MIDForgiving(Y454,6,LEN(Y454)-6))&amp;")","*")</f>
        <v>*</v>
      </c>
      <c r="Z753" s="58" t="str">
        <f>IF(OR(Z344&lt;&gt;"*",Z401&lt;&gt;"*",Z454&lt;&gt;"*"),"Yes (" &amp; JoinAll(", ", MIDForgiving(Z344,6,LEN(Z344)-6), MIDForgiving(Z401,6,LEN(Z401)-6), MIDForgiving(Z454,6,LEN(Z454)-6))&amp;")","*")</f>
        <v>*</v>
      </c>
      <c r="AA753" s="58" t="str">
        <f>IF(OR(AA344&lt;&gt;"*",AA401&lt;&gt;"*",AA454&lt;&gt;"*"),"Yes (" &amp; JoinAll(", ", MIDForgiving(AA344,6,LEN(AA344)-6), MIDForgiving(AA401,6,LEN(AA401)-6), MIDForgiving(AA454,6,LEN(AA454)-6))&amp;")","*")</f>
        <v>*</v>
      </c>
      <c r="AB753" s="58" t="str">
        <f>IF(OR(AB344&lt;&gt;"*",AB401&lt;&gt;"*",AB454&lt;&gt;"*"),"Yes (" &amp; JoinAll(", ", MIDForgiving(AB344,6,LEN(AB344)-6), MIDForgiving(AB401,6,LEN(AB401)-6), MIDForgiving(AB454,6,LEN(AB454)-6))&amp;")","*")</f>
        <v>*</v>
      </c>
      <c r="AC753" s="58" t="str">
        <f>IF(OR(AC344&lt;&gt;"*",AC401&lt;&gt;"*",AC454&lt;&gt;"*"),"Yes (" &amp; JoinAll(", ", MIDForgiving(AC344,6,LEN(AC344)-6), MIDForgiving(AC401,6,LEN(AC401)-6), MIDForgiving(AC454,6,LEN(AC454)-6))&amp;")","*")</f>
        <v>*</v>
      </c>
      <c r="AD753" s="58" t="str">
        <f>IF(OR(AD344&lt;&gt;"*",AD401&lt;&gt;"*",AD454&lt;&gt;"*"),"Yes (" &amp; JoinAll(", ", MIDForgiving(AD344,6,LEN(AD344)-6), MIDForgiving(AD401,6,LEN(AD401)-6), MIDForgiving(AD454,6,LEN(AD454)-6))&amp;")","*")</f>
        <v>*</v>
      </c>
      <c r="AE753" s="58" t="str">
        <f>IF(OR(AE344&lt;&gt;"*",AE401&lt;&gt;"*",AE454&lt;&gt;"*"),"Yes (" &amp; JoinAll(", ", MIDForgiving(AE344,6,LEN(AE344)-6), MIDForgiving(AE401,6,LEN(AE401)-6), MIDForgiving(AE454,6,LEN(AE454)-6))&amp;")","*")</f>
        <v>*</v>
      </c>
      <c r="AF753" s="58" t="str">
        <f>IF(OR(AF344&lt;&gt;"*",AF401&lt;&gt;"*",AF454&lt;&gt;"*"),"Yes (" &amp; JoinAll(", ", MIDForgiving(AF344,6,LEN(AF344)-6), MIDForgiving(AF401,6,LEN(AF401)-6), MIDForgiving(AF454,6,LEN(AF454)-6))&amp;")","*")</f>
        <v>*</v>
      </c>
      <c r="AG753" s="58" t="str">
        <f>IF(OR(AG344&lt;&gt;"*",AG401&lt;&gt;"*",AG454&lt;&gt;"*"),"Yes (" &amp; JoinAll(", ", MIDForgiving(AG344,6,LEN(AG344)-6), MIDForgiving(AG401,6,LEN(AG401)-6), MIDForgiving(AG454,6,LEN(AG454)-6))&amp;")","*")</f>
        <v>*</v>
      </c>
      <c r="AH753" s="58" t="str">
        <f>IF(OR(AH344&lt;&gt;"*",AH401&lt;&gt;"*",AH454&lt;&gt;"*"),"Yes (" &amp; JoinAll(", ", MIDForgiving(AH344,6,LEN(AH344)-6), MIDForgiving(AH401,6,LEN(AH401)-6), MIDForgiving(AH454,6,LEN(AH454)-6))&amp;")","*")</f>
        <v>*</v>
      </c>
      <c r="AI753" s="58" t="str">
        <f>IF(OR(AI344&lt;&gt;"*",AI401&lt;&gt;"*",AI454&lt;&gt;"*"),"Yes (" &amp; JoinAll(", ", MIDForgiving(AI344,6,LEN(AI344)-6), MIDForgiving(AI401,6,LEN(AI401)-6), MIDForgiving(AI454,6,LEN(AI454)-6))&amp;")","*")</f>
        <v>*</v>
      </c>
      <c r="AJ753" s="58" t="str">
        <f>IF(OR(AJ344&lt;&gt;"*",AJ401&lt;&gt;"*",AJ454&lt;&gt;"*"),"Yes (" &amp; JoinAll(", ", MIDForgiving(AJ344,6,LEN(AJ344)-6), MIDForgiving(AJ401,6,LEN(AJ401)-6), MIDForgiving(AJ454,6,LEN(AJ454)-6))&amp;")","*")</f>
        <v>*</v>
      </c>
      <c r="AK753" s="58" t="str">
        <f>IF(OR(AK344&lt;&gt;"*",AK401&lt;&gt;"*",AK454&lt;&gt;"*"),"Yes (" &amp; JoinAll(", ", MIDForgiving(AK344,6,LEN(AK344)-6), MIDForgiving(AK401,6,LEN(AK401)-6), MIDForgiving(AK454,6,LEN(AK454)-6))&amp;")","*")</f>
        <v>*</v>
      </c>
      <c r="AL753" s="58" t="str">
        <f>IF(OR(AL344&lt;&gt;"*",AL401&lt;&gt;"*",AL454&lt;&gt;"*"),"Yes (" &amp; JoinAll(", ", MIDForgiving(AL344,6,LEN(AL344)-6), MIDForgiving(AL401,6,LEN(AL401)-6), MIDForgiving(AL454,6,LEN(AL454)-6))&amp;")","*")</f>
        <v>*</v>
      </c>
      <c r="AM753" s="58" t="str">
        <f>IF(OR(AM344&lt;&gt;"*",AM401&lt;&gt;"*",AM454&lt;&gt;"*"),"Yes (" &amp; JoinAll(", ", MIDForgiving(AM344,6,LEN(AM344)-6), MIDForgiving(AM401,6,LEN(AM401)-6), MIDForgiving(AM454,6,LEN(AM454)-6))&amp;")","*")</f>
        <v>*</v>
      </c>
      <c r="AN753" s="58" t="str">
        <f>IF(OR(AN344&lt;&gt;"*",AN401&lt;&gt;"*",AN454&lt;&gt;"*"),"Yes (" &amp; JoinAll(", ", MIDForgiving(AN344,6,LEN(AN344)-6), MIDForgiving(AN401,6,LEN(AN401)-6), MIDForgiving(AN454,6,LEN(AN454)-6))&amp;")","*")</f>
        <v>*</v>
      </c>
      <c r="AO753" s="58" t="str">
        <f>IF(OR(AO344&lt;&gt;"*",AO401&lt;&gt;"*",AO454&lt;&gt;"*"),"Yes (" &amp; JoinAll(", ", MIDForgiving(AO344,6,LEN(AO344)-6), MIDForgiving(AO401,6,LEN(AO401)-6), MIDForgiving(AO454,6,LEN(AO454)-6))&amp;")","*")</f>
        <v>*</v>
      </c>
      <c r="AP753" s="58" t="str">
        <f>IF(OR(AP344&lt;&gt;"*",AP401&lt;&gt;"*",AP454&lt;&gt;"*"),"Yes (" &amp; JoinAll(", ", MIDForgiving(AP344,6,LEN(AP344)-6), MIDForgiving(AP401,6,LEN(AP401)-6), MIDForgiving(AP454,6,LEN(AP454)-6))&amp;")","*")</f>
        <v>*</v>
      </c>
      <c r="AQ753" s="58" t="str">
        <f>IF(OR(AQ344&lt;&gt;"*",AQ401&lt;&gt;"*",AQ454&lt;&gt;"*"),"Yes (" &amp; JoinAll(", ", MIDForgiving(AQ344,6,LEN(AQ344)-6), MIDForgiving(AQ401,6,LEN(AQ401)-6), MIDForgiving(AQ454,6,LEN(AQ454)-6))&amp;")","*")</f>
        <v>*</v>
      </c>
      <c r="AR753" s="58" t="str">
        <f>IF(OR(AR344&lt;&gt;"*",AR401&lt;&gt;"*",AR454&lt;&gt;"*"),"Yes (" &amp; JoinAll(", ", MIDForgiving(AR344,6,LEN(AR344)-6), MIDForgiving(AR401,6,LEN(AR401)-6), MIDForgiving(AR454,6,LEN(AR454)-6))&amp;")","*")</f>
        <v>*</v>
      </c>
      <c r="AS753" s="58" t="str">
        <f>IF(OR(AS344&lt;&gt;"*",AS401&lt;&gt;"*",AS454&lt;&gt;"*"),"Yes (" &amp; JoinAll(", ", MIDForgiving(AS344,6,LEN(AS344)-6), MIDForgiving(AS401,6,LEN(AS401)-6), MIDForgiving(AS454,6,LEN(AS454)-6))&amp;")","*")</f>
        <v>*</v>
      </c>
      <c r="AT753" s="58" t="str">
        <f>IF(OR(AT344&lt;&gt;"*",AT401&lt;&gt;"*",AT454&lt;&gt;"*"),"Yes (" &amp; JoinAll(", ", MIDForgiving(AT344,6,LEN(AT344)-6), MIDForgiving(AT401,6,LEN(AT401)-6), MIDForgiving(AT454,6,LEN(AT454)-6))&amp;")","*")</f>
        <v>*</v>
      </c>
      <c r="AU753" s="58" t="str">
        <f>IF(OR(AU344&lt;&gt;"*",AU401&lt;&gt;"*",AU454&lt;&gt;"*"),"Yes (" &amp; JoinAll(", ", MIDForgiving(AU344,6,LEN(AU344)-6), MIDForgiving(AU401,6,LEN(AU401)-6), MIDForgiving(AU454,6,LEN(AU454)-6))&amp;")","*")</f>
        <v>*</v>
      </c>
      <c r="AV753" s="58" t="str">
        <f>IF(OR(AV344&lt;&gt;"*",AV401&lt;&gt;"*",AV454&lt;&gt;"*"),"Yes (" &amp; JoinAll(", ", MIDForgiving(AV344,6,LEN(AV344)-6), MIDForgiving(AV401,6,LEN(AV401)-6), MIDForgiving(AV454,6,LEN(AV454)-6))&amp;")","*")</f>
        <v>*</v>
      </c>
      <c r="AW753" s="58" t="str">
        <f>IF(OR(AW344&lt;&gt;"*",AW401&lt;&gt;"*",AW454&lt;&gt;"*"),"Yes (" &amp; JoinAll(", ", MIDForgiving(AW344,6,LEN(AW344)-6), MIDForgiving(AW401,6,LEN(AW401)-6), MIDForgiving(AW454,6,LEN(AW454)-6))&amp;")","*")</f>
        <v>*</v>
      </c>
      <c r="AX753" s="58" t="str">
        <f>IF(OR(AX344&lt;&gt;"*",AX401&lt;&gt;"*",AX454&lt;&gt;"*"),"Yes (" &amp; JoinAll(", ", MIDForgiving(AX344,6,LEN(AX344)-6), MIDForgiving(AX401,6,LEN(AX401)-6), MIDForgiving(AX454,6,LEN(AX454)-6))&amp;")","*")</f>
        <v>*</v>
      </c>
      <c r="AY753" s="58" t="str">
        <f>IF(OR(AY344&lt;&gt;"*",AY401&lt;&gt;"*",AY454&lt;&gt;"*"),"Yes (" &amp; JoinAll(", ", MIDForgiving(AY344,6,LEN(AY344)-6), MIDForgiving(AY401,6,LEN(AY401)-6), MIDForgiving(AY454,6,LEN(AY454)-6))&amp;")","*")</f>
        <v>*</v>
      </c>
      <c r="AZ753" s="58" t="str">
        <f>IF(OR(AZ344&lt;&gt;"*",AZ401&lt;&gt;"*",AZ454&lt;&gt;"*"),"Yes (" &amp; JoinAll(", ", MIDForgiving(AZ344,6,LEN(AZ344)-6), MIDForgiving(AZ401,6,LEN(AZ401)-6), MIDForgiving(AZ454,6,LEN(AZ454)-6))&amp;")","*")</f>
        <v>*</v>
      </c>
      <c r="BA753" s="58" t="str">
        <f>IF(OR(BA344&lt;&gt;"*",BA401&lt;&gt;"*",BA454&lt;&gt;"*"),"Yes (" &amp; JoinAll(", ", MIDForgiving(BA344,6,LEN(BA344)-6), MIDForgiving(BA401,6,LEN(BA401)-6), MIDForgiving(BA454,6,LEN(BA454)-6))&amp;")","*")</f>
        <v>*</v>
      </c>
      <c r="BB753" s="58" t="str">
        <f>IF(OR(BB344&lt;&gt;"*",BB401&lt;&gt;"*",BB454&lt;&gt;"*"),"Yes (" &amp; JoinAll(", ", MIDForgiving(BB344,6,LEN(BB344)-6), MIDForgiving(BB401,6,LEN(BB401)-6), MIDForgiving(BB454,6,LEN(BB454)-6))&amp;")","*")</f>
        <v>*</v>
      </c>
      <c r="BC753" s="58" t="str">
        <f>IF(OR(BC344&lt;&gt;"*",BC401&lt;&gt;"*",BC454&lt;&gt;"*"),"Yes (" &amp; JoinAll(", ", MIDForgiving(BC344,6,LEN(BC344)-6), MIDForgiving(BC401,6,LEN(BC401)-6), MIDForgiving(BC454,6,LEN(BC454)-6))&amp;")","*")</f>
        <v>*</v>
      </c>
      <c r="BD753" s="58" t="str">
        <f>IF(OR(BD344&lt;&gt;"*",BD401&lt;&gt;"*",BD454&lt;&gt;"*"),"Yes (" &amp; JoinAll(", ", MIDForgiving(BD344,6,LEN(BD344)-6), MIDForgiving(BD401,6,LEN(BD401)-6), MIDForgiving(BD454,6,LEN(BD454)-6))&amp;")","*")</f>
        <v>*</v>
      </c>
      <c r="BE753" s="58" t="str">
        <f>IF(OR(BE344&lt;&gt;"*",BE401&lt;&gt;"*",BE454&lt;&gt;"*"),"Yes (" &amp; JoinAll(", ", MIDForgiving(BE344,6,LEN(BE344)-6), MIDForgiving(BE401,6,LEN(BE401)-6), MIDForgiving(BE454,6,LEN(BE454)-6))&amp;")","*")</f>
        <v>*</v>
      </c>
      <c r="BF753" s="58" t="str">
        <f>IF(OR(BF344&lt;&gt;"*",BF401&lt;&gt;"*",BF454&lt;&gt;"*"),"Yes (" &amp; JoinAll(", ", MIDForgiving(BF344,6,LEN(BF344)-6), MIDForgiving(BF401,6,LEN(BF401)-6), MIDForgiving(BF454,6,LEN(BF454)-6))&amp;")","*")</f>
        <v>*</v>
      </c>
      <c r="BG753" s="58" t="str">
        <f>IF(OR(BG344&lt;&gt;"*",BG401&lt;&gt;"*",BG454&lt;&gt;"*"),"Yes (" &amp; JoinAll(", ", MIDForgiving(BG344,6,LEN(BG344)-6), MIDForgiving(BG401,6,LEN(BG401)-6), MIDForgiving(BG454,6,LEN(BG454)-6))&amp;")","*")</f>
        <v>*</v>
      </c>
      <c r="BH753" s="58" t="str">
        <f>IF(OR(BH344&lt;&gt;"*",BH401&lt;&gt;"*",BH454&lt;&gt;"*"),"Yes (" &amp; JoinAll(", ", MIDForgiving(BH344,6,LEN(BH344)-6), MIDForgiving(BH401,6,LEN(BH401)-6), MIDForgiving(BH454,6,LEN(BH454)-6))&amp;")","*")</f>
        <v>*</v>
      </c>
      <c r="BI753" s="58" t="str">
        <f>IF(OR(BI344&lt;&gt;"*",BI401&lt;&gt;"*",BI454&lt;&gt;"*"),"Yes (" &amp; JoinAll(", ", MIDForgiving(BI344,6,LEN(BI344)-6), MIDForgiving(BI401,6,LEN(BI401)-6), MIDForgiving(BI454,6,LEN(BI454)-6))&amp;")","*")</f>
        <v>*</v>
      </c>
      <c r="BJ753" s="58" t="str">
        <f>IF(OR(BJ344&lt;&gt;"*",BJ401&lt;&gt;"*",BJ454&lt;&gt;"*"),"Yes (" &amp; JoinAll(", ", MIDForgiving(BJ344,6,LEN(BJ344)-6), MIDForgiving(BJ401,6,LEN(BJ401)-6), MIDForgiving(BJ454,6,LEN(BJ454)-6))&amp;")","*")</f>
        <v>*</v>
      </c>
      <c r="BK753" s="58" t="str">
        <f>IF(OR(BK344&lt;&gt;"*",BK401&lt;&gt;"*",BK454&lt;&gt;"*"),"Yes (" &amp; JoinAll(", ", MIDForgiving(BK344,6,LEN(BK344)-6), MIDForgiving(BK401,6,LEN(BK401)-6), MIDForgiving(BK454,6,LEN(BK454)-6))&amp;")","*")</f>
        <v>*</v>
      </c>
      <c r="BL753" s="58" t="str">
        <f>IF(OR(BL344&lt;&gt;"*",BL401&lt;&gt;"*",BL454&lt;&gt;"*"),"Yes (" &amp; JoinAll(", ", MIDForgiving(BL344,6,LEN(BL344)-6), MIDForgiving(BL401,6,LEN(BL401)-6), MIDForgiving(BL454,6,LEN(BL454)-6))&amp;")","*")</f>
        <v>*</v>
      </c>
      <c r="BM753" s="58" t="str">
        <f>IF(OR(BM344&lt;&gt;"*",BM401&lt;&gt;"*",BM454&lt;&gt;"*"),"Yes (" &amp; JoinAll(", ", MIDForgiving(BM344,6,LEN(BM344)-6), MIDForgiving(BM401,6,LEN(BM401)-6), MIDForgiving(BM454,6,LEN(BM454)-6))&amp;")","*")</f>
        <v>*</v>
      </c>
      <c r="BN753" s="58" t="str">
        <f>IF(OR(BN344&lt;&gt;"*",BN401&lt;&gt;"*",BN454&lt;&gt;"*"),"Yes (" &amp; JoinAll(", ", MIDForgiving(BN344,6,LEN(BN344)-6), MIDForgiving(BN401,6,LEN(BN401)-6), MIDForgiving(BN454,6,LEN(BN454)-6))&amp;")","*")</f>
        <v>*</v>
      </c>
      <c r="BO753" s="58" t="str">
        <f>IF(OR(BO344&lt;&gt;"*",BO401&lt;&gt;"*",BO454&lt;&gt;"*"),"Yes (" &amp; JoinAll(", ", MIDForgiving(BO344,6,LEN(BO344)-6), MIDForgiving(BO401,6,LEN(BO401)-6), MIDForgiving(BO454,6,LEN(BO454)-6))&amp;")","*")</f>
        <v>*</v>
      </c>
      <c r="BP753" s="58" t="str">
        <f>IF(OR(BP344&lt;&gt;"*",BP401&lt;&gt;"*",BP454&lt;&gt;"*"),"Yes (" &amp; JoinAll(", ", MIDForgiving(BP344,6,LEN(BP344)-6), MIDForgiving(BP401,6,LEN(BP401)-6), MIDForgiving(BP454,6,LEN(BP454)-6))&amp;")","*")</f>
        <v>*</v>
      </c>
      <c r="BQ753" s="58" t="str">
        <f>IF(OR(BQ344&lt;&gt;"*",BQ401&lt;&gt;"*",BQ454&lt;&gt;"*"),"Yes (" &amp; JoinAll(", ", MIDForgiving(BQ344,6,LEN(BQ344)-6), MIDForgiving(BQ401,6,LEN(BQ401)-6), MIDForgiving(BQ454,6,LEN(BQ454)-6))&amp;")","*")</f>
        <v>*</v>
      </c>
      <c r="BR753" s="58" t="str">
        <f>IF(OR(BR344&lt;&gt;"*",BR401&lt;&gt;"*",BR454&lt;&gt;"*"),"Yes (" &amp; JoinAll(", ", MIDForgiving(BR344,6,LEN(BR344)-6), MIDForgiving(BR401,6,LEN(BR401)-6), MIDForgiving(BR454,6,LEN(BR454)-6))&amp;")","*")</f>
        <v>*</v>
      </c>
      <c r="BS753" s="58" t="str">
        <f>IF(OR(BS344&lt;&gt;"*",BS401&lt;&gt;"*",BS454&lt;&gt;"*"),"Yes (" &amp; JoinAll(", ", MIDForgiving(BS344,6,LEN(BS344)-6), MIDForgiving(BS401,6,LEN(BS401)-6), MIDForgiving(BS454,6,LEN(BS454)-6))&amp;")","*")</f>
        <v>*</v>
      </c>
      <c r="BT753" s="58" t="str">
        <f>IF(OR(BT344&lt;&gt;"*",BT401&lt;&gt;"*",BT454&lt;&gt;"*"),"Yes (" &amp; JoinAll(", ", MIDForgiving(BT344,6,LEN(BT344)-6), MIDForgiving(BT401,6,LEN(BT401)-6), MIDForgiving(BT454,6,LEN(BT454)-6))&amp;")","*")</f>
        <v>*</v>
      </c>
      <c r="BU753" s="58" t="str">
        <f>IF(OR(BU344&lt;&gt;"*",BU401&lt;&gt;"*",BU454&lt;&gt;"*"),"Yes (" &amp; JoinAll(", ", MIDForgiving(BU344,6,LEN(BU344)-6), MIDForgiving(BU401,6,LEN(BU401)-6), MIDForgiving(BU454,6,LEN(BU454)-6))&amp;")","*")</f>
        <v>*</v>
      </c>
      <c r="BV753" s="58" t="str">
        <f>IF(OR(BV344&lt;&gt;"*",BV401&lt;&gt;"*",BV454&lt;&gt;"*"),"Yes (" &amp; JoinAll(", ", MIDForgiving(BV344,6,LEN(BV344)-6), MIDForgiving(BV401,6,LEN(BV401)-6), MIDForgiving(BV454,6,LEN(BV454)-6))&amp;")","*")</f>
        <v>*</v>
      </c>
      <c r="BW753" s="58" t="str">
        <f>IF(OR(BW344&lt;&gt;"*",BW401&lt;&gt;"*",BW454&lt;&gt;"*"),"Yes (" &amp; JoinAll(", ", MIDForgiving(BW344,6,LEN(BW344)-6), MIDForgiving(BW401,6,LEN(BW401)-6), MIDForgiving(BW454,6,LEN(BW454)-6))&amp;")","*")</f>
        <v>*</v>
      </c>
      <c r="BX753" s="58" t="str">
        <f>IF(OR(BX344&lt;&gt;"*",BX401&lt;&gt;"*",BX454&lt;&gt;"*"),"Yes (" &amp; JoinAll(", ", MIDForgiving(BX344,6,LEN(BX344)-6), MIDForgiving(BX401,6,LEN(BX401)-6), MIDForgiving(BX454,6,LEN(BX454)-6))&amp;")","*")</f>
        <v>*</v>
      </c>
      <c r="BY753" s="58" t="str">
        <f>IF(OR(BY344&lt;&gt;"*",BY401&lt;&gt;"*",BY454&lt;&gt;"*"),"Yes (" &amp; JoinAll(", ", MIDForgiving(BY344,6,LEN(BY344)-6), MIDForgiving(BY401,6,LEN(BY401)-6), MIDForgiving(BY454,6,LEN(BY454)-6))&amp;")","*")</f>
        <v>*</v>
      </c>
      <c r="BZ753" s="58" t="str">
        <f>IF(OR(BZ344&lt;&gt;"*",BZ401&lt;&gt;"*",BZ454&lt;&gt;"*"),"Yes (" &amp; JoinAll(", ", MIDForgiving(BZ344,6,LEN(BZ344)-6), MIDForgiving(BZ401,6,LEN(BZ401)-6), MIDForgiving(BZ454,6,LEN(BZ454)-6))&amp;")","*")</f>
        <v>*</v>
      </c>
      <c r="CA753" s="58" t="str">
        <f>IF(OR(CA344&lt;&gt;"*",CA401&lt;&gt;"*",CA454&lt;&gt;"*"),"Yes (" &amp; JoinAll(", ", MIDForgiving(CA344,6,LEN(CA344)-6), MIDForgiving(CA401,6,LEN(CA401)-6), MIDForgiving(CA454,6,LEN(CA454)-6))&amp;")","*")</f>
        <v>*</v>
      </c>
      <c r="CB753" s="58" t="str">
        <f>IF(OR(CB344&lt;&gt;"*",CB401&lt;&gt;"*",CB454&lt;&gt;"*"),"Yes (" &amp; JoinAll(", ", MIDForgiving(CB344,6,LEN(CB344)-6), MIDForgiving(CB401,6,LEN(CB401)-6), MIDForgiving(CB454,6,LEN(CB454)-6))&amp;")","*")</f>
        <v>*</v>
      </c>
      <c r="CC753" s="58" t="str">
        <f>IF(OR(CC344&lt;&gt;"*",CC401&lt;&gt;"*",CC454&lt;&gt;"*"),"Yes (" &amp; JoinAll(", ", MIDForgiving(CC344,6,LEN(CC344)-6), MIDForgiving(CC401,6,LEN(CC401)-6), MIDForgiving(CC454,6,LEN(CC454)-6))&amp;")","*")</f>
        <v>*</v>
      </c>
      <c r="CD753" s="58" t="str">
        <f>IF(OR(CD344&lt;&gt;"*",CD401&lt;&gt;"*",CD454&lt;&gt;"*"),"Yes (" &amp; JoinAll(", ", MIDForgiving(CD344,6,LEN(CD344)-6), MIDForgiving(CD401,6,LEN(CD401)-6), MIDForgiving(CD454,6,LEN(CD454)-6))&amp;")","*")</f>
        <v>*</v>
      </c>
      <c r="CE753" s="58" t="str">
        <f>IF(OR(CE344&lt;&gt;"*",CE401&lt;&gt;"*",CE454&lt;&gt;"*"),"Yes (" &amp; JoinAll(", ", MIDForgiving(CE344,6,LEN(CE344)-6), MIDForgiving(CE401,6,LEN(CE401)-6), MIDForgiving(CE454,6,LEN(CE454)-6))&amp;")","*")</f>
        <v>*</v>
      </c>
      <c r="CF753" s="58" t="str">
        <f>IF(OR(CF344&lt;&gt;"*",CF401&lt;&gt;"*",CF454&lt;&gt;"*"),"Yes (" &amp; JoinAll(", ", MIDForgiving(CF344,6,LEN(CF344)-6), MIDForgiving(CF401,6,LEN(CF401)-6), MIDForgiving(CF454,6,LEN(CF454)-6))&amp;")","*")</f>
        <v>*</v>
      </c>
      <c r="CG753" s="58" t="str">
        <f>IF(OR(CG344&lt;&gt;"*",CG401&lt;&gt;"*",CG454&lt;&gt;"*"),"Yes (" &amp; JoinAll(", ", MIDForgiving(CG344,6,LEN(CG344)-6), MIDForgiving(CG401,6,LEN(CG401)-6), MIDForgiving(CG454,6,LEN(CG454)-6))&amp;")","*")</f>
        <v>*</v>
      </c>
      <c r="CH753" s="58" t="str">
        <f>IF(OR(CH344&lt;&gt;"*",CH401&lt;&gt;"*",CH454&lt;&gt;"*"),"Yes (" &amp; JoinAll(", ", MIDForgiving(CH344,6,LEN(CH344)-6), MIDForgiving(CH401,6,LEN(CH401)-6), MIDForgiving(CH454,6,LEN(CH454)-6))&amp;")","*")</f>
        <v>*</v>
      </c>
      <c r="CI753" s="58" t="str">
        <f>IF(OR(CI344&lt;&gt;"*",CI401&lt;&gt;"*",CI454&lt;&gt;"*"),"Yes (" &amp; JoinAll(", ", MIDForgiving(CI344,6,LEN(CI344)-6), MIDForgiving(CI401,6,LEN(CI401)-6), MIDForgiving(CI454,6,LEN(CI454)-6))&amp;")","*")</f>
        <v>*</v>
      </c>
      <c r="CJ753" s="58" t="str">
        <f>IF(OR(CJ344&lt;&gt;"*",CJ401&lt;&gt;"*",CJ454&lt;&gt;"*"),"Yes (" &amp; JoinAll(", ", MIDForgiving(CJ344,6,LEN(CJ344)-6), MIDForgiving(CJ401,6,LEN(CJ401)-6), MIDForgiving(CJ454,6,LEN(CJ454)-6))&amp;")","*")</f>
        <v>*</v>
      </c>
      <c r="CK753" s="58" t="str">
        <f>IF(OR(CK344&lt;&gt;"*",CK401&lt;&gt;"*",CK454&lt;&gt;"*"),"Yes (" &amp; JoinAll(", ", MIDForgiving(CK344,6,LEN(CK344)-6), MIDForgiving(CK401,6,LEN(CK401)-6), MIDForgiving(CK454,6,LEN(CK454)-6))&amp;")","*")</f>
        <v>*</v>
      </c>
      <c r="CL753" s="58" t="str">
        <f>IF(OR(CL344&lt;&gt;"*",CL401&lt;&gt;"*",CL454&lt;&gt;"*"),"Yes (" &amp; JoinAll(", ", MIDForgiving(CL344,6,LEN(CL344)-6), MIDForgiving(CL401,6,LEN(CL401)-6), MIDForgiving(CL454,6,LEN(CL454)-6))&amp;")","*")</f>
        <v>*</v>
      </c>
      <c r="CM753" s="58" t="str">
        <f>IF(OR(CM344&lt;&gt;"*",CM401&lt;&gt;"*",CM454&lt;&gt;"*"),"Yes (" &amp; JoinAll(", ", MIDForgiving(CM344,6,LEN(CM344)-6), MIDForgiving(CM401,6,LEN(CM401)-6), MIDForgiving(CM454,6,LEN(CM454)-6))&amp;")","*")</f>
        <v>*</v>
      </c>
      <c r="CN753" s="58" t="str">
        <f>IF(OR(CN344&lt;&gt;"*",CN401&lt;&gt;"*",CN454&lt;&gt;"*"),"Yes (" &amp; JoinAll(", ", MIDForgiving(CN344,6,LEN(CN344)-6), MIDForgiving(CN401,6,LEN(CN401)-6), MIDForgiving(CN454,6,LEN(CN454)-6))&amp;")","*")</f>
        <v>*</v>
      </c>
      <c r="CO753" s="58" t="str">
        <f>IF(OR(CO344&lt;&gt;"*",CO401&lt;&gt;"*",CO454&lt;&gt;"*"),"Yes (" &amp; JoinAll(", ", MIDForgiving(CO344,6,LEN(CO344)-6), MIDForgiving(CO401,6,LEN(CO401)-6), MIDForgiving(CO454,6,LEN(CO454)-6))&amp;")","*")</f>
        <v>*</v>
      </c>
      <c r="CP753" s="58" t="str">
        <f>IF(OR(CP344&lt;&gt;"*",CP401&lt;&gt;"*",CP454&lt;&gt;"*"),"Yes (" &amp; JoinAll(", ", MIDForgiving(CP344,6,LEN(CP344)-6), MIDForgiving(CP401,6,LEN(CP401)-6), MIDForgiving(CP454,6,LEN(CP454)-6))&amp;")","*")</f>
        <v>*</v>
      </c>
      <c r="CQ753" s="58" t="str">
        <f>IF(OR(CQ344&lt;&gt;"*",CQ401&lt;&gt;"*",CQ454&lt;&gt;"*"),"Yes (" &amp; JoinAll(", ", MIDForgiving(CQ344,6,LEN(CQ344)-6), MIDForgiving(CQ401,6,LEN(CQ401)-6), MIDForgiving(CQ454,6,LEN(CQ454)-6))&amp;")","*")</f>
        <v>*</v>
      </c>
      <c r="CR753" s="58" t="str">
        <f>IF(OR(CR344&lt;&gt;"*",CR401&lt;&gt;"*",CR454&lt;&gt;"*"),"Yes (" &amp; JoinAll(", ", MIDForgiving(CR344,6,LEN(CR344)-6), MIDForgiving(CR401,6,LEN(CR401)-6), MIDForgiving(CR454,6,LEN(CR454)-6))&amp;")","*")</f>
        <v>*</v>
      </c>
      <c r="CS753" s="58" t="str">
        <f>IF(OR(CS344&lt;&gt;"*",CS401&lt;&gt;"*",CS454&lt;&gt;"*"),"Yes (" &amp; JoinAll(", ", MIDForgiving(CS344,6,LEN(CS344)-6), MIDForgiving(CS401,6,LEN(CS401)-6), MIDForgiving(CS454,6,LEN(CS454)-6))&amp;")","*")</f>
        <v>*</v>
      </c>
      <c r="CT753" s="58" t="str">
        <f>IF(OR(CT344&lt;&gt;"*",CT401&lt;&gt;"*",CT454&lt;&gt;"*"),"Yes (" &amp; JoinAll(", ", MIDForgiving(CT344,6,LEN(CT344)-6), MIDForgiving(CT401,6,LEN(CT401)-6), MIDForgiving(CT454,6,LEN(CT454)-6))&amp;")","*")</f>
        <v>*</v>
      </c>
      <c r="CU753" s="58" t="str">
        <f>IF(OR(CU344&lt;&gt;"*",CU401&lt;&gt;"*",CU454&lt;&gt;"*"),"Yes (" &amp; JoinAll(", ", MIDForgiving(CU344,6,LEN(CU344)-6), MIDForgiving(CU401,6,LEN(CU401)-6), MIDForgiving(CU454,6,LEN(CU454)-6))&amp;")","*")</f>
        <v>*</v>
      </c>
      <c r="CV753" s="58" t="str">
        <f>IF(OR(CV344&lt;&gt;"*",CV401&lt;&gt;"*",CV454&lt;&gt;"*"),"Yes (" &amp; JoinAll(", ", MIDForgiving(CV344,6,LEN(CV344)-6), MIDForgiving(CV401,6,LEN(CV401)-6), MIDForgiving(CV454,6,LEN(CV454)-6))&amp;")","*")</f>
        <v>*</v>
      </c>
      <c r="CW753" s="58" t="str">
        <f>IF(OR(CW344&lt;&gt;"*",CW401&lt;&gt;"*",CW454&lt;&gt;"*"),"Yes (" &amp; JoinAll(", ", MIDForgiving(CW344,6,LEN(CW344)-6), MIDForgiving(CW401,6,LEN(CW401)-6), MIDForgiving(CW454,6,LEN(CW454)-6))&amp;")","*")</f>
        <v>*</v>
      </c>
      <c r="CX753" s="58" t="str">
        <f>IF(OR(CX344&lt;&gt;"*",CX401&lt;&gt;"*",CX454&lt;&gt;"*"),"Yes (" &amp; JoinAll(", ", MIDForgiving(CX344,6,LEN(CX344)-6), MIDForgiving(CX401,6,LEN(CX401)-6), MIDForgiving(CX454,6,LEN(CX454)-6))&amp;")","*")</f>
        <v>*</v>
      </c>
      <c r="CY753" s="58" t="str">
        <f>IF(OR(CY344&lt;&gt;"*",CY401&lt;&gt;"*",CY454&lt;&gt;"*"),"Yes (" &amp; JoinAll(", ", MIDForgiving(CY344,6,LEN(CY344)-6), MIDForgiving(CY401,6,LEN(CY401)-6), MIDForgiving(CY454,6,LEN(CY454)-6))&amp;")","*")</f>
        <v>*</v>
      </c>
      <c r="CZ753" s="58" t="str">
        <f>IF(OR(CZ344&lt;&gt;"*",CZ401&lt;&gt;"*",CZ454&lt;&gt;"*"),"Yes (" &amp; JoinAll(", ", MIDForgiving(CZ344,6,LEN(CZ344)-6), MIDForgiving(CZ401,6,LEN(CZ401)-6), MIDForgiving(CZ454,6,LEN(CZ454)-6))&amp;")","*")</f>
        <v>*</v>
      </c>
      <c r="DA753" s="58" t="str">
        <f>IF(OR(DA344&lt;&gt;"*",DA401&lt;&gt;"*",DA454&lt;&gt;"*"),"Yes (" &amp; JoinAll(", ", MIDForgiving(DA344,6,LEN(DA344)-6), MIDForgiving(DA401,6,LEN(DA401)-6), MIDForgiving(DA454,6,LEN(DA454)-6))&amp;")","*")</f>
        <v>*</v>
      </c>
      <c r="DB753" s="58" t="str">
        <f>IF(OR(DB344&lt;&gt;"*",DB401&lt;&gt;"*",DB454&lt;&gt;"*"),"Yes (" &amp; JoinAll(", ", MIDForgiving(DB344,6,LEN(DB344)-6), MIDForgiving(DB401,6,LEN(DB401)-6), MIDForgiving(DB454,6,LEN(DB454)-6))&amp;")","*")</f>
        <v>*</v>
      </c>
      <c r="DC753" s="58" t="str">
        <f>IF(OR(DC344&lt;&gt;"*",DC401&lt;&gt;"*",DC454&lt;&gt;"*"),"Yes (" &amp; JoinAll(", ", MIDForgiving(DC344,6,LEN(DC344)-6), MIDForgiving(DC401,6,LEN(DC401)-6), MIDForgiving(DC454,6,LEN(DC454)-6))&amp;")","*")</f>
        <v>*</v>
      </c>
      <c r="DD753" s="58" t="str">
        <f>IF(OR(DD344&lt;&gt;"*",DD401&lt;&gt;"*",DD454&lt;&gt;"*"),"Yes (" &amp; JoinAll(", ", MIDForgiving(DD344,6,LEN(DD344)-6), MIDForgiving(DD401,6,LEN(DD401)-6), MIDForgiving(DD454,6,LEN(DD454)-6))&amp;")","*")</f>
        <v>*</v>
      </c>
      <c r="DE753" s="58" t="str">
        <f>IF(OR(DE344&lt;&gt;"*",DE401&lt;&gt;"*",DE454&lt;&gt;"*"),"Yes (" &amp; JoinAll(", ", MIDForgiving(DE344,6,LEN(DE344)-6), MIDForgiving(DE401,6,LEN(DE401)-6), MIDForgiving(DE454,6,LEN(DE454)-6))&amp;")","*")</f>
        <v>*</v>
      </c>
      <c r="DF753" s="58" t="str">
        <f>IF(OR(DF344&lt;&gt;"*",DF401&lt;&gt;"*",DF454&lt;&gt;"*"),"Yes (" &amp; JoinAll(", ", MIDForgiving(DF344,6,LEN(DF344)-6), MIDForgiving(DF401,6,LEN(DF401)-6), MIDForgiving(DF454,6,LEN(DF454)-6))&amp;")","*")</f>
        <v>*</v>
      </c>
      <c r="DG753" s="58" t="str">
        <f>IF(OR(DG344&lt;&gt;"*",DG401&lt;&gt;"*",DG454&lt;&gt;"*"),"Yes (" &amp; JoinAll(", ", MIDForgiving(DG344,6,LEN(DG344)-6), MIDForgiving(DG401,6,LEN(DG401)-6), MIDForgiving(DG454,6,LEN(DG454)-6))&amp;")","*")</f>
        <v>*</v>
      </c>
      <c r="DH753" s="58" t="str">
        <f>IF(OR(DH344&lt;&gt;"*",DH401&lt;&gt;"*",DH454&lt;&gt;"*"),"Yes (" &amp; JoinAll(", ", MIDForgiving(DH344,6,LEN(DH344)-6), MIDForgiving(DH401,6,LEN(DH401)-6), MIDForgiving(DH454,6,LEN(DH454)-6))&amp;")","*")</f>
        <v>*</v>
      </c>
      <c r="DI753" s="58" t="str">
        <f>IF(OR(DI344&lt;&gt;"*",DI401&lt;&gt;"*",DI454&lt;&gt;"*"),"Yes (" &amp; JoinAll(", ", MIDForgiving(DI344,6,LEN(DI344)-6), MIDForgiving(DI401,6,LEN(DI401)-6), MIDForgiving(DI454,6,LEN(DI454)-6))&amp;")","*")</f>
        <v>*</v>
      </c>
      <c r="DJ753" s="58" t="str">
        <f>IF(OR(DJ344&lt;&gt;"*",DJ401&lt;&gt;"*",DJ454&lt;&gt;"*"),"Yes (" &amp; JoinAll(", ", MIDForgiving(DJ344,6,LEN(DJ344)-6), MIDForgiving(DJ401,6,LEN(DJ401)-6), MIDForgiving(DJ454,6,LEN(DJ454)-6))&amp;")","*")</f>
        <v>*</v>
      </c>
      <c r="DK753" s="58" t="str">
        <f>IF(OR(DK344&lt;&gt;"*",DK401&lt;&gt;"*",DK454&lt;&gt;"*"),"Yes (" &amp; JoinAll(", ", MIDForgiving(DK344,6,LEN(DK344)-6), MIDForgiving(DK401,6,LEN(DK401)-6), MIDForgiving(DK454,6,LEN(DK454)-6))&amp;")","*")</f>
        <v>*</v>
      </c>
      <c r="DL753" s="58" t="str">
        <f>IF(OR(DL344&lt;&gt;"*",DL401&lt;&gt;"*",DL454&lt;&gt;"*"),"Yes (" &amp; JoinAll(", ", MIDForgiving(DL344,6,LEN(DL344)-6), MIDForgiving(DL401,6,LEN(DL401)-6), MIDForgiving(DL454,6,LEN(DL454)-6))&amp;")","*")</f>
        <v>*</v>
      </c>
      <c r="DM753" s="58" t="str">
        <f>IF(OR(DM344&lt;&gt;"*",DM401&lt;&gt;"*",DM454&lt;&gt;"*"),"Yes (" &amp; JoinAll(", ", MIDForgiving(DM344,6,LEN(DM344)-6), MIDForgiving(DM401,6,LEN(DM401)-6), MIDForgiving(DM454,6,LEN(DM454)-6))&amp;")","*")</f>
        <v>*</v>
      </c>
      <c r="DN753" s="58" t="str">
        <f>IF(OR(DN344&lt;&gt;"*",DN401&lt;&gt;"*",DN454&lt;&gt;"*"),"Yes (" &amp; JoinAll(", ", MIDForgiving(DN344,6,LEN(DN344)-6), MIDForgiving(DN401,6,LEN(DN401)-6), MIDForgiving(DN454,6,LEN(DN454)-6))&amp;")","*")</f>
        <v>*</v>
      </c>
      <c r="DO753" s="58" t="str">
        <f>IF(OR(DO344&lt;&gt;"*",DO401&lt;&gt;"*",DO454&lt;&gt;"*"),"Yes (" &amp; JoinAll(", ", MIDForgiving(DO344,6,LEN(DO344)-6), MIDForgiving(DO401,6,LEN(DO401)-6), MIDForgiving(DO454,6,LEN(DO454)-6))&amp;")","*")</f>
        <v>*</v>
      </c>
      <c r="DP753" s="58" t="str">
        <f>IF(OR(DP344&lt;&gt;"*",DP401&lt;&gt;"*",DP454&lt;&gt;"*"),"Yes (" &amp; JoinAll(", ", MIDForgiving(DP344,6,LEN(DP344)-6), MIDForgiving(DP401,6,LEN(DP401)-6), MIDForgiving(DP454,6,LEN(DP454)-6))&amp;")","*")</f>
        <v>*</v>
      </c>
      <c r="DQ753" s="58" t="str">
        <f>IF(OR(DQ344&lt;&gt;"*",DQ401&lt;&gt;"*",DQ454&lt;&gt;"*"),"Yes (" &amp; JoinAll(", ", MIDForgiving(DQ344,6,LEN(DQ344)-6), MIDForgiving(DQ401,6,LEN(DQ401)-6), MIDForgiving(DQ454,6,LEN(DQ454)-6))&amp;")","*")</f>
        <v>*</v>
      </c>
      <c r="DR753" s="58" t="str">
        <f>IF(OR(DR344&lt;&gt;"*",DR401&lt;&gt;"*",DR454&lt;&gt;"*"),"Yes (" &amp; JoinAll(", ", MIDForgiving(DR344,6,LEN(DR344)-6), MIDForgiving(DR401,6,LEN(DR401)-6), MIDForgiving(DR454,6,LEN(DR454)-6))&amp;")","*")</f>
        <v>*</v>
      </c>
      <c r="DS753" s="58" t="str">
        <f>IF(OR(DS344&lt;&gt;"*",DS401&lt;&gt;"*",DS454&lt;&gt;"*"),"Yes (" &amp; JoinAll(", ", MIDForgiving(DS344,6,LEN(DS344)-6), MIDForgiving(DS401,6,LEN(DS401)-6), MIDForgiving(DS454,6,LEN(DS454)-6))&amp;")","*")</f>
        <v>*</v>
      </c>
      <c r="DT753" s="58" t="str">
        <f>IF(OR(DT344&lt;&gt;"*",DT401&lt;&gt;"*",DT454&lt;&gt;"*"),"Yes (" &amp; JoinAll(", ", MIDForgiving(DT344,6,LEN(DT344)-6), MIDForgiving(DT401,6,LEN(DT401)-6), MIDForgiving(DT454,6,LEN(DT454)-6))&amp;")","*")</f>
        <v>*</v>
      </c>
      <c r="DU753" s="58" t="str">
        <f>IF(OR(DU344&lt;&gt;"*",DU401&lt;&gt;"*",DU454&lt;&gt;"*"),"Yes (" &amp; JoinAll(", ", MIDForgiving(DU344,6,LEN(DU344)-6), MIDForgiving(DU401,6,LEN(DU401)-6), MIDForgiving(DU454,6,LEN(DU454)-6))&amp;")","*")</f>
        <v>*</v>
      </c>
      <c r="DV753" s="58" t="str">
        <f>IF(OR(DV344&lt;&gt;"*",DV401&lt;&gt;"*",DV454&lt;&gt;"*"),"Yes (" &amp; JoinAll(", ", MIDForgiving(DV344,6,LEN(DV344)-6), MIDForgiving(DV401,6,LEN(DV401)-6), MIDForgiving(DV454,6,LEN(DV454)-6))&amp;")","*")</f>
        <v>*</v>
      </c>
      <c r="DW753" s="58" t="str">
        <f>IF(OR(DW344&lt;&gt;"*",DW401&lt;&gt;"*",DW454&lt;&gt;"*"),"Yes (" &amp; JoinAll(", ", MIDForgiving(DW344,6,LEN(DW344)-6), MIDForgiving(DW401,6,LEN(DW401)-6), MIDForgiving(DW454,6,LEN(DW454)-6))&amp;")","*")</f>
        <v>*</v>
      </c>
      <c r="DX753" s="58" t="str">
        <f>IF(OR(DX344&lt;&gt;"*",DX401&lt;&gt;"*",DX454&lt;&gt;"*"),"Yes (" &amp; JoinAll(", ", MIDForgiving(DX344,6,LEN(DX344)-6), MIDForgiving(DX401,6,LEN(DX401)-6), MIDForgiving(DX454,6,LEN(DX454)-6))&amp;")","*")</f>
        <v>*</v>
      </c>
      <c r="DY753" s="58" t="str">
        <f>IF(OR(DY344&lt;&gt;"*",DY401&lt;&gt;"*",DY454&lt;&gt;"*"),"Yes (" &amp; JoinAll(", ", MIDForgiving(DY344,6,LEN(DY344)-6), MIDForgiving(DY401,6,LEN(DY401)-6), MIDForgiving(DY454,6,LEN(DY454)-6))&amp;")","*")</f>
        <v>*</v>
      </c>
      <c r="DZ753" s="58" t="str">
        <f>IF(OR(DZ344&lt;&gt;"*",DZ401&lt;&gt;"*",DZ454&lt;&gt;"*"),"Yes (" &amp; JoinAll(", ", MIDForgiving(DZ344,6,LEN(DZ344)-6), MIDForgiving(DZ401,6,LEN(DZ401)-6), MIDForgiving(DZ454,6,LEN(DZ454)-6))&amp;")","*")</f>
        <v>*</v>
      </c>
      <c r="EA753" s="58" t="str">
        <f>IF(OR(EA344&lt;&gt;"*",EA401&lt;&gt;"*",EA454&lt;&gt;"*"),"Yes (" &amp; JoinAll(", ", MIDForgiving(EA344,6,LEN(EA344)-6), MIDForgiving(EA401,6,LEN(EA401)-6), MIDForgiving(EA454,6,LEN(EA454)-6))&amp;")","*")</f>
        <v>*</v>
      </c>
      <c r="EB753" s="58" t="str">
        <f>IF(OR(EB344&lt;&gt;"*",EB401&lt;&gt;"*",EB454&lt;&gt;"*"),"Yes (" &amp; JoinAll(", ", MIDForgiving(EB344,6,LEN(EB344)-6), MIDForgiving(EB401,6,LEN(EB401)-6), MIDForgiving(EB454,6,LEN(EB454)-6))&amp;")","*")</f>
        <v>*</v>
      </c>
      <c r="EC753" s="58" t="str">
        <f>IF(OR(EC344&lt;&gt;"*",EC401&lt;&gt;"*",EC454&lt;&gt;"*"),"Yes (" &amp; JoinAll(", ", MIDForgiving(EC344,6,LEN(EC344)-6), MIDForgiving(EC401,6,LEN(EC401)-6), MIDForgiving(EC454,6,LEN(EC454)-6))&amp;")","*")</f>
        <v>*</v>
      </c>
      <c r="ED753" s="58" t="str">
        <f>IF(OR(ED344&lt;&gt;"*",ED401&lt;&gt;"*",ED454&lt;&gt;"*"),"Yes (" &amp; JoinAll(", ", MIDForgiving(ED344,6,LEN(ED344)-6), MIDForgiving(ED401,6,LEN(ED401)-6), MIDForgiving(ED454,6,LEN(ED454)-6))&amp;")","*")</f>
        <v>*</v>
      </c>
      <c r="EE753" s="58" t="str">
        <f>IF(OR(EE344&lt;&gt;"*",EE401&lt;&gt;"*",EE454&lt;&gt;"*"),"Yes (" &amp; JoinAll(", ", MIDForgiving(EE344,6,LEN(EE344)-6), MIDForgiving(EE401,6,LEN(EE401)-6), MIDForgiving(EE454,6,LEN(EE454)-6))&amp;")","*")</f>
        <v>*</v>
      </c>
      <c r="EF753" s="58" t="str">
        <f>IF(OR(EF344&lt;&gt;"*",EF401&lt;&gt;"*",EF454&lt;&gt;"*"),"Yes (" &amp; JoinAll(", ", MIDForgiving(EF344,6,LEN(EF344)-6), MIDForgiving(EF401,6,LEN(EF401)-6), MIDForgiving(EF454,6,LEN(EF454)-6))&amp;")","*")</f>
        <v>*</v>
      </c>
      <c r="EG753" s="58" t="str">
        <f>IF(OR(EG344&lt;&gt;"*",EG401&lt;&gt;"*",EG454&lt;&gt;"*"),"Yes (" &amp; JoinAll(", ", MIDForgiving(EG344,6,LEN(EG344)-6), MIDForgiving(EG401,6,LEN(EG401)-6), MIDForgiving(EG454,6,LEN(EG454)-6))&amp;")","*")</f>
        <v>*</v>
      </c>
      <c r="EH753" s="58" t="str">
        <f>IF(OR(EH344&lt;&gt;"*",EH401&lt;&gt;"*",EH454&lt;&gt;"*"),"Yes (" &amp; JoinAll(", ", MIDForgiving(EH344,6,LEN(EH344)-6), MIDForgiving(EH401,6,LEN(EH401)-6), MIDForgiving(EH454,6,LEN(EH454)-6))&amp;")","*")</f>
        <v>*</v>
      </c>
      <c r="EI753" s="58" t="str">
        <f>IF(OR(EI344&lt;&gt;"*",EI401&lt;&gt;"*",EI454&lt;&gt;"*"),"Yes (" &amp; JoinAll(", ", MIDForgiving(EI344,6,LEN(EI344)-6), MIDForgiving(EI401,6,LEN(EI401)-6), MIDForgiving(EI454,6,LEN(EI454)-6))&amp;")","*")</f>
        <v>*</v>
      </c>
      <c r="EJ753" s="58" t="str">
        <f>IF(OR(EJ344&lt;&gt;"*",EJ401&lt;&gt;"*",EJ454&lt;&gt;"*"),"Yes (" &amp; JoinAll(", ", MIDForgiving(EJ344,6,LEN(EJ344)-6), MIDForgiving(EJ401,6,LEN(EJ401)-6), MIDForgiving(EJ454,6,LEN(EJ454)-6))&amp;")","*")</f>
        <v>*</v>
      </c>
      <c r="EK753" s="58" t="str">
        <f>IF(OR(EK344&lt;&gt;"*",EK401&lt;&gt;"*",EK454&lt;&gt;"*"),"Yes (" &amp; JoinAll(", ", MIDForgiving(EK344,6,LEN(EK344)-6), MIDForgiving(EK401,6,LEN(EK401)-6), MIDForgiving(EK454,6,LEN(EK454)-6))&amp;")","*")</f>
        <v>*</v>
      </c>
      <c r="EL753" s="109"/>
      <c r="EM753" s="109"/>
    </row>
    <row r="754" spans="1:143" s="58" customFormat="1" ht="12.75" customHeight="1" x14ac:dyDescent="0.25">
      <c r="A754" s="5"/>
      <c r="B754" s="96"/>
      <c r="C754" s="96"/>
      <c r="D754" s="96"/>
      <c r="E754" s="96"/>
      <c r="F754" s="96" t="s">
        <v>3540</v>
      </c>
      <c r="G754" s="4" t="s">
        <v>2545</v>
      </c>
      <c r="H754" s="18" t="s">
        <v>5</v>
      </c>
      <c r="I754" s="18"/>
      <c r="J754" s="58" t="str">
        <f>IF(OR(J345&lt;&gt;"*",J402&lt;&gt;"*",J455&lt;&gt;"*"),"Yes (" &amp; JoinAll(", ", MIDForgiving(J345,6,LEN(J345)-6), MIDForgiving(J402,6,LEN(J402)-6), MIDForgiving(J455,6,LEN(J455)-6))&amp;")","*")</f>
        <v>*</v>
      </c>
      <c r="K754" s="58" t="str">
        <f>IF(OR(K345&lt;&gt;"*",K402&lt;&gt;"*",K455&lt;&gt;"*"),"Yes (" &amp; JoinAll(", ", MIDForgiving(K345,6,LEN(K345)-6), MIDForgiving(K402,6,LEN(K402)-6), MIDForgiving(K455,6,LEN(K455)-6))&amp;")","*")</f>
        <v>*</v>
      </c>
      <c r="L754" s="58" t="str">
        <f>IF(OR(L345&lt;&gt;"*",L402&lt;&gt;"*",L455&lt;&gt;"*"),"Yes (" &amp; JoinAll(", ", MIDForgiving(L345,6,LEN(L345)-6), MIDForgiving(L402,6,LEN(L402)-6), MIDForgiving(L455,6,LEN(L455)-6))&amp;")","*")</f>
        <v>*</v>
      </c>
      <c r="M754" s="58" t="str">
        <f>IF(OR(M345&lt;&gt;"*",M402&lt;&gt;"*",M455&lt;&gt;"*"),"Yes (" &amp; JoinAll(", ", MIDForgiving(M345,6,LEN(M345)-6), MIDForgiving(M402,6,LEN(M402)-6), MIDForgiving(M455,6,LEN(M455)-6))&amp;")","*")</f>
        <v>Yes (HTTP)</v>
      </c>
      <c r="N754" s="58" t="str">
        <f>IF(OR(N345&lt;&gt;"*",N402&lt;&gt;"*",N455&lt;&gt;"*"),"Yes (" &amp; JoinAll(", ", MIDForgiving(N345,6,LEN(N345)-6), MIDForgiving(N402,6,LEN(N402)-6), MIDForgiving(N455,6,LEN(N455)-6))&amp;")","*")</f>
        <v>Yes (HTTP)</v>
      </c>
      <c r="O754" s="58" t="str">
        <f>IF(OR(O345&lt;&gt;"*",O402&lt;&gt;"*",O455&lt;&gt;"*"),"Yes (" &amp; JoinAll(", ", MIDForgiving(O345,6,LEN(O345)-6), MIDForgiving(O402,6,LEN(O402)-6), MIDForgiving(O455,6,LEN(O455)-6))&amp;")","*")</f>
        <v>*</v>
      </c>
      <c r="P754" s="58" t="str">
        <f>IF(OR(P345&lt;&gt;"*",P402&lt;&gt;"*",P455&lt;&gt;"*"),"Yes (" &amp; JoinAll(", ", MIDForgiving(P345,6,LEN(P345)-6), MIDForgiving(P402,6,LEN(P402)-6), MIDForgiving(P455,6,LEN(P455)-6))&amp;")","*")</f>
        <v>*</v>
      </c>
      <c r="Q754" s="58" t="str">
        <f>IF(OR(Q345&lt;&gt;"*",Q402&lt;&gt;"*",Q455&lt;&gt;"*"),"Yes (" &amp; JoinAll(", ", MIDForgiving(Q345,6,LEN(Q345)-6), MIDForgiving(Q402,6,LEN(Q402)-6), MIDForgiving(Q455,6,LEN(Q455)-6))&amp;")","*")</f>
        <v>*</v>
      </c>
      <c r="R754" s="58" t="str">
        <f>IF(OR(R345&lt;&gt;"*",R402&lt;&gt;"*",R455&lt;&gt;"*"),"Yes (" &amp; JoinAll(", ", MIDForgiving(R345,6,LEN(R345)-6), MIDForgiving(R402,6,LEN(R402)-6), MIDForgiving(R455,6,LEN(R455)-6))&amp;")","*")</f>
        <v>*</v>
      </c>
      <c r="S754" s="58" t="str">
        <f>IF(OR(S345&lt;&gt;"*",S402&lt;&gt;"*",S455&lt;&gt;"*"),"Yes (" &amp; JoinAll(", ", MIDForgiving(S345,6,LEN(S345)-6), MIDForgiving(S402,6,LEN(S402)-6), MIDForgiving(S455,6,LEN(S455)-6))&amp;")","*")</f>
        <v>*</v>
      </c>
      <c r="T754" s="58" t="str">
        <f>IF(OR(T345&lt;&gt;"*",T402&lt;&gt;"*",T455&lt;&gt;"*"),"Yes (" &amp; JoinAll(", ", MIDForgiving(T345,6,LEN(T345)-6), MIDForgiving(T402,6,LEN(T402)-6), MIDForgiving(T455,6,LEN(T455)-6))&amp;")","*")</f>
        <v>*</v>
      </c>
      <c r="U754" s="58" t="str">
        <f>IF(OR(U345&lt;&gt;"*",U402&lt;&gt;"*",U455&lt;&gt;"*"),"Yes (" &amp; JoinAll(", ", MIDForgiving(U345,6,LEN(U345)-6), MIDForgiving(U402,6,LEN(U402)-6), MIDForgiving(U455,6,LEN(U455)-6))&amp;")","*")</f>
        <v>*</v>
      </c>
      <c r="V754" s="58" t="str">
        <f>IF(OR(V345&lt;&gt;"*",V402&lt;&gt;"*",V455&lt;&gt;"*"),"Yes (" &amp; JoinAll(", ", MIDForgiving(V345,6,LEN(V345)-6), MIDForgiving(V402,6,LEN(V402)-6), MIDForgiving(V455,6,LEN(V455)-6))&amp;")","*")</f>
        <v>*</v>
      </c>
      <c r="W754" s="58" t="str">
        <f>IF(OR(W345&lt;&gt;"*",W402&lt;&gt;"*",W455&lt;&gt;"*"),"Yes (" &amp; JoinAll(", ", MIDForgiving(W345,6,LEN(W345)-6), MIDForgiving(W402,6,LEN(W402)-6), MIDForgiving(W455,6,LEN(W455)-6))&amp;")","*")</f>
        <v>*</v>
      </c>
      <c r="X754" s="58" t="str">
        <f>IF(OR(X345&lt;&gt;"*",X402&lt;&gt;"*",X455&lt;&gt;"*"),"Yes (" &amp; JoinAll(", ", MIDForgiving(X345,6,LEN(X345)-6), MIDForgiving(X402,6,LEN(X402)-6), MIDForgiving(X455,6,LEN(X455)-6))&amp;")","*")</f>
        <v>*</v>
      </c>
      <c r="Y754" s="58" t="str">
        <f>IF(OR(Y345&lt;&gt;"*",Y402&lt;&gt;"*",Y455&lt;&gt;"*"),"Yes (" &amp; JoinAll(", ", MIDForgiving(Y345,6,LEN(Y345)-6), MIDForgiving(Y402,6,LEN(Y402)-6), MIDForgiving(Y455,6,LEN(Y455)-6))&amp;")","*")</f>
        <v>*</v>
      </c>
      <c r="Z754" s="58" t="str">
        <f>IF(OR(Z345&lt;&gt;"*",Z402&lt;&gt;"*",Z455&lt;&gt;"*"),"Yes (" &amp; JoinAll(", ", MIDForgiving(Z345,6,LEN(Z345)-6), MIDForgiving(Z402,6,LEN(Z402)-6), MIDForgiving(Z455,6,LEN(Z455)-6))&amp;")","*")</f>
        <v>*</v>
      </c>
      <c r="AA754" s="58" t="str">
        <f>IF(OR(AA345&lt;&gt;"*",AA402&lt;&gt;"*",AA455&lt;&gt;"*"),"Yes (" &amp; JoinAll(", ", MIDForgiving(AA345,6,LEN(AA345)-6), MIDForgiving(AA402,6,LEN(AA402)-6), MIDForgiving(AA455,6,LEN(AA455)-6))&amp;")","*")</f>
        <v>*</v>
      </c>
      <c r="AB754" s="58" t="str">
        <f>IF(OR(AB345&lt;&gt;"*",AB402&lt;&gt;"*",AB455&lt;&gt;"*"),"Yes (" &amp; JoinAll(", ", MIDForgiving(AB345,6,LEN(AB345)-6), MIDForgiving(AB402,6,LEN(AB402)-6), MIDForgiving(AB455,6,LEN(AB455)-6))&amp;")","*")</f>
        <v>*</v>
      </c>
      <c r="AC754" s="58" t="str">
        <f>IF(OR(AC345&lt;&gt;"*",AC402&lt;&gt;"*",AC455&lt;&gt;"*"),"Yes (" &amp; JoinAll(", ", MIDForgiving(AC345,6,LEN(AC345)-6), MIDForgiving(AC402,6,LEN(AC402)-6), MIDForgiving(AC455,6,LEN(AC455)-6))&amp;")","*")</f>
        <v>*</v>
      </c>
      <c r="AD754" s="58" t="str">
        <f>IF(OR(AD345&lt;&gt;"*",AD402&lt;&gt;"*",AD455&lt;&gt;"*"),"Yes (" &amp; JoinAll(", ", MIDForgiving(AD345,6,LEN(AD345)-6), MIDForgiving(AD402,6,LEN(AD402)-6), MIDForgiving(AD455,6,LEN(AD455)-6))&amp;")","*")</f>
        <v>*</v>
      </c>
      <c r="AE754" s="58" t="str">
        <f>IF(OR(AE345&lt;&gt;"*",AE402&lt;&gt;"*",AE455&lt;&gt;"*"),"Yes (" &amp; JoinAll(", ", MIDForgiving(AE345,6,LEN(AE345)-6), MIDForgiving(AE402,6,LEN(AE402)-6), MIDForgiving(AE455,6,LEN(AE455)-6))&amp;")","*")</f>
        <v>*</v>
      </c>
      <c r="AF754" s="58" t="str">
        <f>IF(OR(AF345&lt;&gt;"*",AF402&lt;&gt;"*",AF455&lt;&gt;"*"),"Yes (" &amp; JoinAll(", ", MIDForgiving(AF345,6,LEN(AF345)-6), MIDForgiving(AF402,6,LEN(AF402)-6), MIDForgiving(AF455,6,LEN(AF455)-6))&amp;")","*")</f>
        <v>*</v>
      </c>
      <c r="AG754" s="58" t="str">
        <f>IF(OR(AG345&lt;&gt;"*",AG402&lt;&gt;"*",AG455&lt;&gt;"*"),"Yes (" &amp; JoinAll(", ", MIDForgiving(AG345,6,LEN(AG345)-6), MIDForgiving(AG402,6,LEN(AG402)-6), MIDForgiving(AG455,6,LEN(AG455)-6))&amp;")","*")</f>
        <v>*</v>
      </c>
      <c r="AH754" s="58" t="str">
        <f>IF(OR(AH345&lt;&gt;"*",AH402&lt;&gt;"*",AH455&lt;&gt;"*"),"Yes (" &amp; JoinAll(", ", MIDForgiving(AH345,6,LEN(AH345)-6), MIDForgiving(AH402,6,LEN(AH402)-6), MIDForgiving(AH455,6,LEN(AH455)-6))&amp;")","*")</f>
        <v>*</v>
      </c>
      <c r="AI754" s="58" t="str">
        <f>IF(OR(AI345&lt;&gt;"*",AI402&lt;&gt;"*",AI455&lt;&gt;"*"),"Yes (" &amp; JoinAll(", ", MIDForgiving(AI345,6,LEN(AI345)-6), MIDForgiving(AI402,6,LEN(AI402)-6), MIDForgiving(AI455,6,LEN(AI455)-6))&amp;")","*")</f>
        <v>*</v>
      </c>
      <c r="AJ754" s="58" t="str">
        <f>IF(OR(AJ345&lt;&gt;"*",AJ402&lt;&gt;"*",AJ455&lt;&gt;"*"),"Yes (" &amp; JoinAll(", ", MIDForgiving(AJ345,6,LEN(AJ345)-6), MIDForgiving(AJ402,6,LEN(AJ402)-6), MIDForgiving(AJ455,6,LEN(AJ455)-6))&amp;")","*")</f>
        <v>*</v>
      </c>
      <c r="AK754" s="58" t="str">
        <f>IF(OR(AK345&lt;&gt;"*",AK402&lt;&gt;"*",AK455&lt;&gt;"*"),"Yes (" &amp; JoinAll(", ", MIDForgiving(AK345,6,LEN(AK345)-6), MIDForgiving(AK402,6,LEN(AK402)-6), MIDForgiving(AK455,6,LEN(AK455)-6))&amp;")","*")</f>
        <v>*</v>
      </c>
      <c r="AL754" s="58" t="str">
        <f>IF(OR(AL345&lt;&gt;"*",AL402&lt;&gt;"*",AL455&lt;&gt;"*"),"Yes (" &amp; JoinAll(", ", MIDForgiving(AL345,6,LEN(AL345)-6), MIDForgiving(AL402,6,LEN(AL402)-6), MIDForgiving(AL455,6,LEN(AL455)-6))&amp;")","*")</f>
        <v>*</v>
      </c>
      <c r="AM754" s="58" t="str">
        <f>IF(OR(AM345&lt;&gt;"*",AM402&lt;&gt;"*",AM455&lt;&gt;"*"),"Yes (" &amp; JoinAll(", ", MIDForgiving(AM345,6,LEN(AM345)-6), MIDForgiving(AM402,6,LEN(AM402)-6), MIDForgiving(AM455,6,LEN(AM455)-6))&amp;")","*")</f>
        <v>*</v>
      </c>
      <c r="AN754" s="58" t="str">
        <f>IF(OR(AN345&lt;&gt;"*",AN402&lt;&gt;"*",AN455&lt;&gt;"*"),"Yes (" &amp; JoinAll(", ", MIDForgiving(AN345,6,LEN(AN345)-6), MIDForgiving(AN402,6,LEN(AN402)-6), MIDForgiving(AN455,6,LEN(AN455)-6))&amp;")","*")</f>
        <v>*</v>
      </c>
      <c r="AO754" s="58" t="str">
        <f>IF(OR(AO345&lt;&gt;"*",AO402&lt;&gt;"*",AO455&lt;&gt;"*"),"Yes (" &amp; JoinAll(", ", MIDForgiving(AO345,6,LEN(AO345)-6), MIDForgiving(AO402,6,LEN(AO402)-6), MIDForgiving(AO455,6,LEN(AO455)-6))&amp;")","*")</f>
        <v>*</v>
      </c>
      <c r="AP754" s="58" t="str">
        <f>IF(OR(AP345&lt;&gt;"*",AP402&lt;&gt;"*",AP455&lt;&gt;"*"),"Yes (" &amp; JoinAll(", ", MIDForgiving(AP345,6,LEN(AP345)-6), MIDForgiving(AP402,6,LEN(AP402)-6), MIDForgiving(AP455,6,LEN(AP455)-6))&amp;")","*")</f>
        <v>*</v>
      </c>
      <c r="AQ754" s="58" t="str">
        <f>IF(OR(AQ345&lt;&gt;"*",AQ402&lt;&gt;"*",AQ455&lt;&gt;"*"),"Yes (" &amp; JoinAll(", ", MIDForgiving(AQ345,6,LEN(AQ345)-6), MIDForgiving(AQ402,6,LEN(AQ402)-6), MIDForgiving(AQ455,6,LEN(AQ455)-6))&amp;")","*")</f>
        <v>*</v>
      </c>
      <c r="AR754" s="58" t="str">
        <f>IF(OR(AR345&lt;&gt;"*",AR402&lt;&gt;"*",AR455&lt;&gt;"*"),"Yes (" &amp; JoinAll(", ", MIDForgiving(AR345,6,LEN(AR345)-6), MIDForgiving(AR402,6,LEN(AR402)-6), MIDForgiving(AR455,6,LEN(AR455)-6))&amp;")","*")</f>
        <v>*</v>
      </c>
      <c r="AS754" s="58" t="str">
        <f>IF(OR(AS345&lt;&gt;"*",AS402&lt;&gt;"*",AS455&lt;&gt;"*"),"Yes (" &amp; JoinAll(", ", MIDForgiving(AS345,6,LEN(AS345)-6), MIDForgiving(AS402,6,LEN(AS402)-6), MIDForgiving(AS455,6,LEN(AS455)-6))&amp;")","*")</f>
        <v>*</v>
      </c>
      <c r="AT754" s="58" t="str">
        <f>IF(OR(AT345&lt;&gt;"*",AT402&lt;&gt;"*",AT455&lt;&gt;"*"),"Yes (" &amp; JoinAll(", ", MIDForgiving(AT345,6,LEN(AT345)-6), MIDForgiving(AT402,6,LEN(AT402)-6), MIDForgiving(AT455,6,LEN(AT455)-6))&amp;")","*")</f>
        <v>*</v>
      </c>
      <c r="AU754" s="58" t="str">
        <f>IF(OR(AU345&lt;&gt;"*",AU402&lt;&gt;"*",AU455&lt;&gt;"*"),"Yes (" &amp; JoinAll(", ", MIDForgiving(AU345,6,LEN(AU345)-6), MIDForgiving(AU402,6,LEN(AU402)-6), MIDForgiving(AU455,6,LEN(AU455)-6))&amp;")","*")</f>
        <v>*</v>
      </c>
      <c r="AV754" s="58" t="str">
        <f>IF(OR(AV345&lt;&gt;"*",AV402&lt;&gt;"*",AV455&lt;&gt;"*"),"Yes (" &amp; JoinAll(", ", MIDForgiving(AV345,6,LEN(AV345)-6), MIDForgiving(AV402,6,LEN(AV402)-6), MIDForgiving(AV455,6,LEN(AV455)-6))&amp;")","*")</f>
        <v>*</v>
      </c>
      <c r="AW754" s="58" t="str">
        <f>IF(OR(AW345&lt;&gt;"*",AW402&lt;&gt;"*",AW455&lt;&gt;"*"),"Yes (" &amp; JoinAll(", ", MIDForgiving(AW345,6,LEN(AW345)-6), MIDForgiving(AW402,6,LEN(AW402)-6), MIDForgiving(AW455,6,LEN(AW455)-6))&amp;")","*")</f>
        <v>*</v>
      </c>
      <c r="AX754" s="58" t="str">
        <f>IF(OR(AX345&lt;&gt;"*",AX402&lt;&gt;"*",AX455&lt;&gt;"*"),"Yes (" &amp; JoinAll(", ", MIDForgiving(AX345,6,LEN(AX345)-6), MIDForgiving(AX402,6,LEN(AX402)-6), MIDForgiving(AX455,6,LEN(AX455)-6))&amp;")","*")</f>
        <v>*</v>
      </c>
      <c r="AY754" s="58" t="str">
        <f>IF(OR(AY345&lt;&gt;"*",AY402&lt;&gt;"*",AY455&lt;&gt;"*"),"Yes (" &amp; JoinAll(", ", MIDForgiving(AY345,6,LEN(AY345)-6), MIDForgiving(AY402,6,LEN(AY402)-6), MIDForgiving(AY455,6,LEN(AY455)-6))&amp;")","*")</f>
        <v>*</v>
      </c>
      <c r="AZ754" s="58" t="str">
        <f>IF(OR(AZ345&lt;&gt;"*",AZ402&lt;&gt;"*",AZ455&lt;&gt;"*"),"Yes (" &amp; JoinAll(", ", MIDForgiving(AZ345,6,LEN(AZ345)-6), MIDForgiving(AZ402,6,LEN(AZ402)-6), MIDForgiving(AZ455,6,LEN(AZ455)-6))&amp;")","*")</f>
        <v>*</v>
      </c>
      <c r="BA754" s="58" t="str">
        <f>IF(OR(BA345&lt;&gt;"*",BA402&lt;&gt;"*",BA455&lt;&gt;"*"),"Yes (" &amp; JoinAll(", ", MIDForgiving(BA345,6,LEN(BA345)-6), MIDForgiving(BA402,6,LEN(BA402)-6), MIDForgiving(BA455,6,LEN(BA455)-6))&amp;")","*")</f>
        <v>*</v>
      </c>
      <c r="BB754" s="58" t="str">
        <f>IF(OR(BB345&lt;&gt;"*",BB402&lt;&gt;"*",BB455&lt;&gt;"*"),"Yes (" &amp; JoinAll(", ", MIDForgiving(BB345,6,LEN(BB345)-6), MIDForgiving(BB402,6,LEN(BB402)-6), MIDForgiving(BB455,6,LEN(BB455)-6))&amp;")","*")</f>
        <v>*</v>
      </c>
      <c r="BC754" s="58" t="str">
        <f>IF(OR(BC345&lt;&gt;"*",BC402&lt;&gt;"*",BC455&lt;&gt;"*"),"Yes (" &amp; JoinAll(", ", MIDForgiving(BC345,6,LEN(BC345)-6), MIDForgiving(BC402,6,LEN(BC402)-6), MIDForgiving(BC455,6,LEN(BC455)-6))&amp;")","*")</f>
        <v>*</v>
      </c>
      <c r="BD754" s="58" t="str">
        <f>IF(OR(BD345&lt;&gt;"*",BD402&lt;&gt;"*",BD455&lt;&gt;"*"),"Yes (" &amp; JoinAll(", ", MIDForgiving(BD345,6,LEN(BD345)-6), MIDForgiving(BD402,6,LEN(BD402)-6), MIDForgiving(BD455,6,LEN(BD455)-6))&amp;")","*")</f>
        <v>*</v>
      </c>
      <c r="BE754" s="58" t="str">
        <f>IF(OR(BE345&lt;&gt;"*",BE402&lt;&gt;"*",BE455&lt;&gt;"*"),"Yes (" &amp; JoinAll(", ", MIDForgiving(BE345,6,LEN(BE345)-6), MIDForgiving(BE402,6,LEN(BE402)-6), MIDForgiving(BE455,6,LEN(BE455)-6))&amp;")","*")</f>
        <v>*</v>
      </c>
      <c r="BF754" s="58" t="str">
        <f>IF(OR(BF345&lt;&gt;"*",BF402&lt;&gt;"*",BF455&lt;&gt;"*"),"Yes (" &amp; JoinAll(", ", MIDForgiving(BF345,6,LEN(BF345)-6), MIDForgiving(BF402,6,LEN(BF402)-6), MIDForgiving(BF455,6,LEN(BF455)-6))&amp;")","*")</f>
        <v>*</v>
      </c>
      <c r="BG754" s="58" t="str">
        <f>IF(OR(BG345&lt;&gt;"*",BG402&lt;&gt;"*",BG455&lt;&gt;"*"),"Yes (" &amp; JoinAll(", ", MIDForgiving(BG345,6,LEN(BG345)-6), MIDForgiving(BG402,6,LEN(BG402)-6), MIDForgiving(BG455,6,LEN(BG455)-6))&amp;")","*")</f>
        <v>*</v>
      </c>
      <c r="BH754" s="58" t="str">
        <f>IF(OR(BH345&lt;&gt;"*",BH402&lt;&gt;"*",BH455&lt;&gt;"*"),"Yes (" &amp; JoinAll(", ", MIDForgiving(BH345,6,LEN(BH345)-6), MIDForgiving(BH402,6,LEN(BH402)-6), MIDForgiving(BH455,6,LEN(BH455)-6))&amp;")","*")</f>
        <v>*</v>
      </c>
      <c r="BI754" s="58" t="str">
        <f>IF(OR(BI345&lt;&gt;"*",BI402&lt;&gt;"*",BI455&lt;&gt;"*"),"Yes (" &amp; JoinAll(", ", MIDForgiving(BI345,6,LEN(BI345)-6), MIDForgiving(BI402,6,LEN(BI402)-6), MIDForgiving(BI455,6,LEN(BI455)-6))&amp;")","*")</f>
        <v>*</v>
      </c>
      <c r="BJ754" s="58" t="str">
        <f>IF(OR(BJ345&lt;&gt;"*",BJ402&lt;&gt;"*",BJ455&lt;&gt;"*"),"Yes (" &amp; JoinAll(", ", MIDForgiving(BJ345,6,LEN(BJ345)-6), MIDForgiving(BJ402,6,LEN(BJ402)-6), MIDForgiving(BJ455,6,LEN(BJ455)-6))&amp;")","*")</f>
        <v>*</v>
      </c>
      <c r="BK754" s="58" t="str">
        <f>IF(OR(BK345&lt;&gt;"*",BK402&lt;&gt;"*",BK455&lt;&gt;"*"),"Yes (" &amp; JoinAll(", ", MIDForgiving(BK345,6,LEN(BK345)-6), MIDForgiving(BK402,6,LEN(BK402)-6), MIDForgiving(BK455,6,LEN(BK455)-6))&amp;")","*")</f>
        <v>*</v>
      </c>
      <c r="BL754" s="58" t="str">
        <f>IF(OR(BL345&lt;&gt;"*",BL402&lt;&gt;"*",BL455&lt;&gt;"*"),"Yes (" &amp; JoinAll(", ", MIDForgiving(BL345,6,LEN(BL345)-6), MIDForgiving(BL402,6,LEN(BL402)-6), MIDForgiving(BL455,6,LEN(BL455)-6))&amp;")","*")</f>
        <v>*</v>
      </c>
      <c r="BM754" s="58" t="str">
        <f>IF(OR(BM345&lt;&gt;"*",BM402&lt;&gt;"*",BM455&lt;&gt;"*"),"Yes (" &amp; JoinAll(", ", MIDForgiving(BM345,6,LEN(BM345)-6), MIDForgiving(BM402,6,LEN(BM402)-6), MIDForgiving(BM455,6,LEN(BM455)-6))&amp;")","*")</f>
        <v>*</v>
      </c>
      <c r="BN754" s="58" t="str">
        <f>IF(OR(BN345&lt;&gt;"*",BN402&lt;&gt;"*",BN455&lt;&gt;"*"),"Yes (" &amp; JoinAll(", ", MIDForgiving(BN345,6,LEN(BN345)-6), MIDForgiving(BN402,6,LEN(BN402)-6), MIDForgiving(BN455,6,LEN(BN455)-6))&amp;")","*")</f>
        <v>*</v>
      </c>
      <c r="BO754" s="58" t="str">
        <f>IF(OR(BO345&lt;&gt;"*",BO402&lt;&gt;"*",BO455&lt;&gt;"*"),"Yes (" &amp; JoinAll(", ", MIDForgiving(BO345,6,LEN(BO345)-6), MIDForgiving(BO402,6,LEN(BO402)-6), MIDForgiving(BO455,6,LEN(BO455)-6))&amp;")","*")</f>
        <v>Yes (HTTP)</v>
      </c>
      <c r="BP754" s="58" t="str">
        <f>IF(OR(BP345&lt;&gt;"*",BP402&lt;&gt;"*",BP455&lt;&gt;"*"),"Yes (" &amp; JoinAll(", ", MIDForgiving(BP345,6,LEN(BP345)-6), MIDForgiving(BP402,6,LEN(BP402)-6), MIDForgiving(BP455,6,LEN(BP455)-6))&amp;")","*")</f>
        <v>Yes (HTTP)</v>
      </c>
      <c r="BQ754" s="58" t="str">
        <f>IF(OR(BQ345&lt;&gt;"*",BQ402&lt;&gt;"*",BQ455&lt;&gt;"*"),"Yes (" &amp; JoinAll(", ", MIDForgiving(BQ345,6,LEN(BQ345)-6), MIDForgiving(BQ402,6,LEN(BQ402)-6), MIDForgiving(BQ455,6,LEN(BQ455)-6))&amp;")","*")</f>
        <v>*</v>
      </c>
      <c r="BR754" s="58" t="str">
        <f>IF(OR(BR345&lt;&gt;"*",BR402&lt;&gt;"*",BR455&lt;&gt;"*"),"Yes (" &amp; JoinAll(", ", MIDForgiving(BR345,6,LEN(BR345)-6), MIDForgiving(BR402,6,LEN(BR402)-6), MIDForgiving(BR455,6,LEN(BR455)-6))&amp;")","*")</f>
        <v>*</v>
      </c>
      <c r="BS754" s="58" t="str">
        <f>IF(OR(BS345&lt;&gt;"*",BS402&lt;&gt;"*",BS455&lt;&gt;"*"),"Yes (" &amp; JoinAll(", ", MIDForgiving(BS345,6,LEN(BS345)-6), MIDForgiving(BS402,6,LEN(BS402)-6), MIDForgiving(BS455,6,LEN(BS455)-6))&amp;")","*")</f>
        <v>*</v>
      </c>
      <c r="BT754" s="58" t="str">
        <f>IF(OR(BT345&lt;&gt;"*",BT402&lt;&gt;"*",BT455&lt;&gt;"*"),"Yes (" &amp; JoinAll(", ", MIDForgiving(BT345,6,LEN(BT345)-6), MIDForgiving(BT402,6,LEN(BT402)-6), MIDForgiving(BT455,6,LEN(BT455)-6))&amp;")","*")</f>
        <v>*</v>
      </c>
      <c r="BU754" s="58" t="str">
        <f>IF(OR(BU345&lt;&gt;"*",BU402&lt;&gt;"*",BU455&lt;&gt;"*"),"Yes (" &amp; JoinAll(", ", MIDForgiving(BU345,6,LEN(BU345)-6), MIDForgiving(BU402,6,LEN(BU402)-6), MIDForgiving(BU455,6,LEN(BU455)-6))&amp;")","*")</f>
        <v>Yes (HTTP)</v>
      </c>
      <c r="BV754" s="58" t="str">
        <f>IF(OR(BV345&lt;&gt;"*",BV402&lt;&gt;"*",BV455&lt;&gt;"*"),"Yes (" &amp; JoinAll(", ", MIDForgiving(BV345,6,LEN(BV345)-6), MIDForgiving(BV402,6,LEN(BV402)-6), MIDForgiving(BV455,6,LEN(BV455)-6))&amp;")","*")</f>
        <v>*</v>
      </c>
      <c r="BW754" s="58" t="str">
        <f>IF(OR(BW345&lt;&gt;"*",BW402&lt;&gt;"*",BW455&lt;&gt;"*"),"Yes (" &amp; JoinAll(", ", MIDForgiving(BW345,6,LEN(BW345)-6), MIDForgiving(BW402,6,LEN(BW402)-6), MIDForgiving(BW455,6,LEN(BW455)-6))&amp;")","*")</f>
        <v>*</v>
      </c>
      <c r="BX754" s="58" t="str">
        <f>IF(OR(BX345&lt;&gt;"*",BX402&lt;&gt;"*",BX455&lt;&gt;"*"),"Yes (" &amp; JoinAll(", ", MIDForgiving(BX345,6,LEN(BX345)-6), MIDForgiving(BX402,6,LEN(BX402)-6), MIDForgiving(BX455,6,LEN(BX455)-6))&amp;")","*")</f>
        <v>*</v>
      </c>
      <c r="BY754" s="58" t="str">
        <f>IF(OR(BY345&lt;&gt;"*",BY402&lt;&gt;"*",BY455&lt;&gt;"*"),"Yes (" &amp; JoinAll(", ", MIDForgiving(BY345,6,LEN(BY345)-6), MIDForgiving(BY402,6,LEN(BY402)-6), MIDForgiving(BY455,6,LEN(BY455)-6))&amp;")","*")</f>
        <v>*</v>
      </c>
      <c r="BZ754" s="58" t="str">
        <f>IF(OR(BZ345&lt;&gt;"*",BZ402&lt;&gt;"*",BZ455&lt;&gt;"*"),"Yes (" &amp; JoinAll(", ", MIDForgiving(BZ345,6,LEN(BZ345)-6), MIDForgiving(BZ402,6,LEN(BZ402)-6), MIDForgiving(BZ455,6,LEN(BZ455)-6))&amp;")","*")</f>
        <v>*</v>
      </c>
      <c r="CA754" s="58" t="str">
        <f>IF(OR(CA345&lt;&gt;"*",CA402&lt;&gt;"*",CA455&lt;&gt;"*"),"Yes (" &amp; JoinAll(", ", MIDForgiving(CA345,6,LEN(CA345)-6), MIDForgiving(CA402,6,LEN(CA402)-6), MIDForgiving(CA455,6,LEN(CA455)-6))&amp;")","*")</f>
        <v>*</v>
      </c>
      <c r="CB754" s="58" t="str">
        <f>IF(OR(CB345&lt;&gt;"*",CB402&lt;&gt;"*",CB455&lt;&gt;"*"),"Yes (" &amp; JoinAll(", ", MIDForgiving(CB345,6,LEN(CB345)-6), MIDForgiving(CB402,6,LEN(CB402)-6), MIDForgiving(CB455,6,LEN(CB455)-6))&amp;")","*")</f>
        <v>*</v>
      </c>
      <c r="CC754" s="58" t="str">
        <f>IF(OR(CC345&lt;&gt;"*",CC402&lt;&gt;"*",CC455&lt;&gt;"*"),"Yes (" &amp; JoinAll(", ", MIDForgiving(CC345,6,LEN(CC345)-6), MIDForgiving(CC402,6,LEN(CC402)-6), MIDForgiving(CC455,6,LEN(CC455)-6))&amp;")","*")</f>
        <v>*</v>
      </c>
      <c r="CD754" s="58" t="str">
        <f>IF(OR(CD345&lt;&gt;"*",CD402&lt;&gt;"*",CD455&lt;&gt;"*"),"Yes (" &amp; JoinAll(", ", MIDForgiving(CD345,6,LEN(CD345)-6), MIDForgiving(CD402,6,LEN(CD402)-6), MIDForgiving(CD455,6,LEN(CD455)-6))&amp;")","*")</f>
        <v>*</v>
      </c>
      <c r="CE754" s="58" t="str">
        <f>IF(OR(CE345&lt;&gt;"*",CE402&lt;&gt;"*",CE455&lt;&gt;"*"),"Yes (" &amp; JoinAll(", ", MIDForgiving(CE345,6,LEN(CE345)-6), MIDForgiving(CE402,6,LEN(CE402)-6), MIDForgiving(CE455,6,LEN(CE455)-6))&amp;")","*")</f>
        <v>*</v>
      </c>
      <c r="CF754" s="58" t="str">
        <f>IF(OR(CF345&lt;&gt;"*",CF402&lt;&gt;"*",CF455&lt;&gt;"*"),"Yes (" &amp; JoinAll(", ", MIDForgiving(CF345,6,LEN(CF345)-6), MIDForgiving(CF402,6,LEN(CF402)-6), MIDForgiving(CF455,6,LEN(CF455)-6))&amp;")","*")</f>
        <v>*</v>
      </c>
      <c r="CG754" s="58" t="str">
        <f>IF(OR(CG345&lt;&gt;"*",CG402&lt;&gt;"*",CG455&lt;&gt;"*"),"Yes (" &amp; JoinAll(", ", MIDForgiving(CG345,6,LEN(CG345)-6), MIDForgiving(CG402,6,LEN(CG402)-6), MIDForgiving(CG455,6,LEN(CG455)-6))&amp;")","*")</f>
        <v>*</v>
      </c>
      <c r="CH754" s="58" t="str">
        <f>IF(OR(CH345&lt;&gt;"*",CH402&lt;&gt;"*",CH455&lt;&gt;"*"),"Yes (" &amp; JoinAll(", ", MIDForgiving(CH345,6,LEN(CH345)-6), MIDForgiving(CH402,6,LEN(CH402)-6), MIDForgiving(CH455,6,LEN(CH455)-6))&amp;")","*")</f>
        <v>*</v>
      </c>
      <c r="CI754" s="58" t="str">
        <f>IF(OR(CI345&lt;&gt;"*",CI402&lt;&gt;"*",CI455&lt;&gt;"*"),"Yes (" &amp; JoinAll(", ", MIDForgiving(CI345,6,LEN(CI345)-6), MIDForgiving(CI402,6,LEN(CI402)-6), MIDForgiving(CI455,6,LEN(CI455)-6))&amp;")","*")</f>
        <v>*</v>
      </c>
      <c r="CJ754" s="58" t="str">
        <f>IF(OR(CJ345&lt;&gt;"*",CJ402&lt;&gt;"*",CJ455&lt;&gt;"*"),"Yes (" &amp; JoinAll(", ", MIDForgiving(CJ345,6,LEN(CJ345)-6), MIDForgiving(CJ402,6,LEN(CJ402)-6), MIDForgiving(CJ455,6,LEN(CJ455)-6))&amp;")","*")</f>
        <v>*</v>
      </c>
      <c r="CK754" s="58" t="str">
        <f>IF(OR(CK345&lt;&gt;"*",CK402&lt;&gt;"*",CK455&lt;&gt;"*"),"Yes (" &amp; JoinAll(", ", MIDForgiving(CK345,6,LEN(CK345)-6), MIDForgiving(CK402,6,LEN(CK402)-6), MIDForgiving(CK455,6,LEN(CK455)-6))&amp;")","*")</f>
        <v>*</v>
      </c>
      <c r="CL754" s="58" t="str">
        <f>IF(OR(CL345&lt;&gt;"*",CL402&lt;&gt;"*",CL455&lt;&gt;"*"),"Yes (" &amp; JoinAll(", ", MIDForgiving(CL345,6,LEN(CL345)-6), MIDForgiving(CL402,6,LEN(CL402)-6), MIDForgiving(CL455,6,LEN(CL455)-6))&amp;")","*")</f>
        <v>Yes (HTTP)</v>
      </c>
      <c r="CM754" s="58" t="str">
        <f>IF(OR(CM345&lt;&gt;"*",CM402&lt;&gt;"*",CM455&lt;&gt;"*"),"Yes (" &amp; JoinAll(", ", MIDForgiving(CM345,6,LEN(CM345)-6), MIDForgiving(CM402,6,LEN(CM402)-6), MIDForgiving(CM455,6,LEN(CM455)-6))&amp;")","*")</f>
        <v>*</v>
      </c>
      <c r="CN754" s="58" t="str">
        <f>IF(OR(CN345&lt;&gt;"*",CN402&lt;&gt;"*",CN455&lt;&gt;"*"),"Yes (" &amp; JoinAll(", ", MIDForgiving(CN345,6,LEN(CN345)-6), MIDForgiving(CN402,6,LEN(CN402)-6), MIDForgiving(CN455,6,LEN(CN455)-6))&amp;")","*")</f>
        <v>*</v>
      </c>
      <c r="CO754" s="58" t="str">
        <f>IF(OR(CO345&lt;&gt;"*",CO402&lt;&gt;"*",CO455&lt;&gt;"*"),"Yes (" &amp; JoinAll(", ", MIDForgiving(CO345,6,LEN(CO345)-6), MIDForgiving(CO402,6,LEN(CO402)-6), MIDForgiving(CO455,6,LEN(CO455)-6))&amp;")","*")</f>
        <v>*</v>
      </c>
      <c r="CP754" s="58" t="str">
        <f>IF(OR(CP345&lt;&gt;"*",CP402&lt;&gt;"*",CP455&lt;&gt;"*"),"Yes (" &amp; JoinAll(", ", MIDForgiving(CP345,6,LEN(CP345)-6), MIDForgiving(CP402,6,LEN(CP402)-6), MIDForgiving(CP455,6,LEN(CP455)-6))&amp;")","*")</f>
        <v>Yes (HTTP)</v>
      </c>
      <c r="CQ754" s="58" t="str">
        <f>IF(OR(CQ345&lt;&gt;"*",CQ402&lt;&gt;"*",CQ455&lt;&gt;"*"),"Yes (" &amp; JoinAll(", ", MIDForgiving(CQ345,6,LEN(CQ345)-6), MIDForgiving(CQ402,6,LEN(CQ402)-6), MIDForgiving(CQ455,6,LEN(CQ455)-6))&amp;")","*")</f>
        <v>*</v>
      </c>
      <c r="CR754" s="58" t="str">
        <f>IF(OR(CR345&lt;&gt;"*",CR402&lt;&gt;"*",CR455&lt;&gt;"*"),"Yes (" &amp; JoinAll(", ", MIDForgiving(CR345,6,LEN(CR345)-6), MIDForgiving(CR402,6,LEN(CR402)-6), MIDForgiving(CR455,6,LEN(CR455)-6))&amp;")","*")</f>
        <v>*</v>
      </c>
      <c r="CS754" s="58" t="str">
        <f>IF(OR(CS345&lt;&gt;"*",CS402&lt;&gt;"*",CS455&lt;&gt;"*"),"Yes (" &amp; JoinAll(", ", MIDForgiving(CS345,6,LEN(CS345)-6), MIDForgiving(CS402,6,LEN(CS402)-6), MIDForgiving(CS455,6,LEN(CS455)-6))&amp;")","*")</f>
        <v>*</v>
      </c>
      <c r="CT754" s="58" t="str">
        <f>IF(OR(CT345&lt;&gt;"*",CT402&lt;&gt;"*",CT455&lt;&gt;"*"),"Yes (" &amp; JoinAll(", ", MIDForgiving(CT345,6,LEN(CT345)-6), MIDForgiving(CT402,6,LEN(CT402)-6), MIDForgiving(CT455,6,LEN(CT455)-6))&amp;")","*")</f>
        <v>*</v>
      </c>
      <c r="CU754" s="58" t="str">
        <f>IF(OR(CU345&lt;&gt;"*",CU402&lt;&gt;"*",CU455&lt;&gt;"*"),"Yes (" &amp; JoinAll(", ", MIDForgiving(CU345,6,LEN(CU345)-6), MIDForgiving(CU402,6,LEN(CU402)-6), MIDForgiving(CU455,6,LEN(CU455)-6))&amp;")","*")</f>
        <v>*</v>
      </c>
      <c r="CV754" s="58" t="str">
        <f>IF(OR(CV345&lt;&gt;"*",CV402&lt;&gt;"*",CV455&lt;&gt;"*"),"Yes (" &amp; JoinAll(", ", MIDForgiving(CV345,6,LEN(CV345)-6), MIDForgiving(CV402,6,LEN(CV402)-6), MIDForgiving(CV455,6,LEN(CV455)-6))&amp;")","*")</f>
        <v>*</v>
      </c>
      <c r="CW754" s="58" t="str">
        <f>IF(OR(CW345&lt;&gt;"*",CW402&lt;&gt;"*",CW455&lt;&gt;"*"),"Yes (" &amp; JoinAll(", ", MIDForgiving(CW345,6,LEN(CW345)-6), MIDForgiving(CW402,6,LEN(CW402)-6), MIDForgiving(CW455,6,LEN(CW455)-6))&amp;")","*")</f>
        <v>Yes (HTTP)</v>
      </c>
      <c r="CX754" s="58" t="str">
        <f>IF(OR(CX345&lt;&gt;"*",CX402&lt;&gt;"*",CX455&lt;&gt;"*"),"Yes (" &amp; JoinAll(", ", MIDForgiving(CX345,6,LEN(CX345)-6), MIDForgiving(CX402,6,LEN(CX402)-6), MIDForgiving(CX455,6,LEN(CX455)-6))&amp;")","*")</f>
        <v>Yes (HTTP)</v>
      </c>
      <c r="CY754" s="58" t="str">
        <f>IF(OR(CY345&lt;&gt;"*",CY402&lt;&gt;"*",CY455&lt;&gt;"*"),"Yes (" &amp; JoinAll(", ", MIDForgiving(CY345,6,LEN(CY345)-6), MIDForgiving(CY402,6,LEN(CY402)-6), MIDForgiving(CY455,6,LEN(CY455)-6))&amp;")","*")</f>
        <v>Yes (HTTPS)</v>
      </c>
      <c r="CZ754" s="58" t="str">
        <f>IF(OR(CZ345&lt;&gt;"*",CZ402&lt;&gt;"*",CZ455&lt;&gt;"*"),"Yes (" &amp; JoinAll(", ", MIDForgiving(CZ345,6,LEN(CZ345)-6), MIDForgiving(CZ402,6,LEN(CZ402)-6), MIDForgiving(CZ455,6,LEN(CZ455)-6))&amp;")","*")</f>
        <v>Yes (HTTP)</v>
      </c>
      <c r="DA754" s="58" t="str">
        <f>IF(OR(DA345&lt;&gt;"*",DA402&lt;&gt;"*",DA455&lt;&gt;"*"),"Yes (" &amp; JoinAll(", ", MIDForgiving(DA345,6,LEN(DA345)-6), MIDForgiving(DA402,6,LEN(DA402)-6), MIDForgiving(DA455,6,LEN(DA455)-6))&amp;")","*")</f>
        <v>*</v>
      </c>
      <c r="DB754" s="58" t="str">
        <f>IF(OR(DB345&lt;&gt;"*",DB402&lt;&gt;"*",DB455&lt;&gt;"*"),"Yes (" &amp; JoinAll(", ", MIDForgiving(DB345,6,LEN(DB345)-6), MIDForgiving(DB402,6,LEN(DB402)-6), MIDForgiving(DB455,6,LEN(DB455)-6))&amp;")","*")</f>
        <v>Yes (HTTPS)</v>
      </c>
      <c r="DC754" s="58" t="str">
        <f>IF(OR(DC345&lt;&gt;"*",DC402&lt;&gt;"*",DC455&lt;&gt;"*"),"Yes (" &amp; JoinAll(", ", MIDForgiving(DC345,6,LEN(DC345)-6), MIDForgiving(DC402,6,LEN(DC402)-6), MIDForgiving(DC455,6,LEN(DC455)-6))&amp;")","*")</f>
        <v>*</v>
      </c>
      <c r="DD754" s="58" t="str">
        <f>IF(OR(DD345&lt;&gt;"*",DD402&lt;&gt;"*",DD455&lt;&gt;"*"),"Yes (" &amp; JoinAll(", ", MIDForgiving(DD345,6,LEN(DD345)-6), MIDForgiving(DD402,6,LEN(DD402)-6), MIDForgiving(DD455,6,LEN(DD455)-6))&amp;")","*")</f>
        <v>*</v>
      </c>
      <c r="DE754" s="58" t="str">
        <f>IF(OR(DE345&lt;&gt;"*",DE402&lt;&gt;"*",DE455&lt;&gt;"*"),"Yes (" &amp; JoinAll(", ", MIDForgiving(DE345,6,LEN(DE345)-6), MIDForgiving(DE402,6,LEN(DE402)-6), MIDForgiving(DE455,6,LEN(DE455)-6))&amp;")","*")</f>
        <v>*</v>
      </c>
      <c r="DF754" s="58" t="str">
        <f>IF(OR(DF345&lt;&gt;"*",DF402&lt;&gt;"*",DF455&lt;&gt;"*"),"Yes (" &amp; JoinAll(", ", MIDForgiving(DF345,6,LEN(DF345)-6), MIDForgiving(DF402,6,LEN(DF402)-6), MIDForgiving(DF455,6,LEN(DF455)-6))&amp;")","*")</f>
        <v>*</v>
      </c>
      <c r="DG754" s="58" t="str">
        <f>IF(OR(DG345&lt;&gt;"*",DG402&lt;&gt;"*",DG455&lt;&gt;"*"),"Yes (" &amp; JoinAll(", ", MIDForgiving(DG345,6,LEN(DG345)-6), MIDForgiving(DG402,6,LEN(DG402)-6), MIDForgiving(DG455,6,LEN(DG455)-6))&amp;")","*")</f>
        <v>Yes (HTTP)</v>
      </c>
      <c r="DH754" s="58" t="str">
        <f>IF(OR(DH345&lt;&gt;"*",DH402&lt;&gt;"*",DH455&lt;&gt;"*"),"Yes (" &amp; JoinAll(", ", MIDForgiving(DH345,6,LEN(DH345)-6), MIDForgiving(DH402,6,LEN(DH402)-6), MIDForgiving(DH455,6,LEN(DH455)-6))&amp;")","*")</f>
        <v>*</v>
      </c>
      <c r="DI754" s="58" t="str">
        <f>IF(OR(DI345&lt;&gt;"*",DI402&lt;&gt;"*",DI455&lt;&gt;"*"),"Yes (" &amp; JoinAll(", ", MIDForgiving(DI345,6,LEN(DI345)-6), MIDForgiving(DI402,6,LEN(DI402)-6), MIDForgiving(DI455,6,LEN(DI455)-6))&amp;")","*")</f>
        <v>*</v>
      </c>
      <c r="DJ754" s="58" t="str">
        <f>IF(OR(DJ345&lt;&gt;"*",DJ402&lt;&gt;"*",DJ455&lt;&gt;"*"),"Yes (" &amp; JoinAll(", ", MIDForgiving(DJ345,6,LEN(DJ345)-6), MIDForgiving(DJ402,6,LEN(DJ402)-6), MIDForgiving(DJ455,6,LEN(DJ455)-6))&amp;")","*")</f>
        <v>*</v>
      </c>
      <c r="DK754" s="58" t="str">
        <f>IF(OR(DK345&lt;&gt;"*",DK402&lt;&gt;"*",DK455&lt;&gt;"*"),"Yes (" &amp; JoinAll(", ", MIDForgiving(DK345,6,LEN(DK345)-6), MIDForgiving(DK402,6,LEN(DK402)-6), MIDForgiving(DK455,6,LEN(DK455)-6))&amp;")","*")</f>
        <v>*</v>
      </c>
      <c r="DL754" s="58" t="str">
        <f>IF(OR(DL345&lt;&gt;"*",DL402&lt;&gt;"*",DL455&lt;&gt;"*"),"Yes (" &amp; JoinAll(", ", MIDForgiving(DL345,6,LEN(DL345)-6), MIDForgiving(DL402,6,LEN(DL402)-6), MIDForgiving(DL455,6,LEN(DL455)-6))&amp;")","*")</f>
        <v>*</v>
      </c>
      <c r="DM754" s="58" t="str">
        <f>IF(OR(DM345&lt;&gt;"*",DM402&lt;&gt;"*",DM455&lt;&gt;"*"),"Yes (" &amp; JoinAll(", ", MIDForgiving(DM345,6,LEN(DM345)-6), MIDForgiving(DM402,6,LEN(DM402)-6), MIDForgiving(DM455,6,LEN(DM455)-6))&amp;")","*")</f>
        <v>*</v>
      </c>
      <c r="DN754" s="58" t="str">
        <f>IF(OR(DN345&lt;&gt;"*",DN402&lt;&gt;"*",DN455&lt;&gt;"*"),"Yes (" &amp; JoinAll(", ", MIDForgiving(DN345,6,LEN(DN345)-6), MIDForgiving(DN402,6,LEN(DN402)-6), MIDForgiving(DN455,6,LEN(DN455)-6))&amp;")","*")</f>
        <v>*</v>
      </c>
      <c r="DO754" s="58" t="str">
        <f>IF(OR(DO345&lt;&gt;"*",DO402&lt;&gt;"*",DO455&lt;&gt;"*"),"Yes (" &amp; JoinAll(", ", MIDForgiving(DO345,6,LEN(DO345)-6), MIDForgiving(DO402,6,LEN(DO402)-6), MIDForgiving(DO455,6,LEN(DO455)-6))&amp;")","*")</f>
        <v>Yes (HTTP)</v>
      </c>
      <c r="DP754" s="58" t="str">
        <f>IF(OR(DP345&lt;&gt;"*",DP402&lt;&gt;"*",DP455&lt;&gt;"*"),"Yes (" &amp; JoinAll(", ", MIDForgiving(DP345,6,LEN(DP345)-6), MIDForgiving(DP402,6,LEN(DP402)-6), MIDForgiving(DP455,6,LEN(DP455)-6))&amp;")","*")</f>
        <v>*</v>
      </c>
      <c r="DQ754" s="58" t="str">
        <f>IF(OR(DQ345&lt;&gt;"*",DQ402&lt;&gt;"*",DQ455&lt;&gt;"*"),"Yes (" &amp; JoinAll(", ", MIDForgiving(DQ345,6,LEN(DQ345)-6), MIDForgiving(DQ402,6,LEN(DQ402)-6), MIDForgiving(DQ455,6,LEN(DQ455)-6))&amp;")","*")</f>
        <v>*</v>
      </c>
      <c r="DR754" s="58" t="str">
        <f>IF(OR(DR345&lt;&gt;"*",DR402&lt;&gt;"*",DR455&lt;&gt;"*"),"Yes (" &amp; JoinAll(", ", MIDForgiving(DR345,6,LEN(DR345)-6), MIDForgiving(DR402,6,LEN(DR402)-6), MIDForgiving(DR455,6,LEN(DR455)-6))&amp;")","*")</f>
        <v>*</v>
      </c>
      <c r="DS754" s="58" t="str">
        <f>IF(OR(DS345&lt;&gt;"*",DS402&lt;&gt;"*",DS455&lt;&gt;"*"),"Yes (" &amp; JoinAll(", ", MIDForgiving(DS345,6,LEN(DS345)-6), MIDForgiving(DS402,6,LEN(DS402)-6), MIDForgiving(DS455,6,LEN(DS455)-6))&amp;")","*")</f>
        <v>*</v>
      </c>
      <c r="DT754" s="58" t="str">
        <f>IF(OR(DT345&lt;&gt;"*",DT402&lt;&gt;"*",DT455&lt;&gt;"*"),"Yes (" &amp; JoinAll(", ", MIDForgiving(DT345,6,LEN(DT345)-6), MIDForgiving(DT402,6,LEN(DT402)-6), MIDForgiving(DT455,6,LEN(DT455)-6))&amp;")","*")</f>
        <v>*</v>
      </c>
      <c r="DU754" s="58" t="str">
        <f>IF(OR(DU345&lt;&gt;"*",DU402&lt;&gt;"*",DU455&lt;&gt;"*"),"Yes (" &amp; JoinAll(", ", MIDForgiving(DU345,6,LEN(DU345)-6), MIDForgiving(DU402,6,LEN(DU402)-6), MIDForgiving(DU455,6,LEN(DU455)-6))&amp;")","*")</f>
        <v>*</v>
      </c>
      <c r="DV754" s="58" t="str">
        <f>IF(OR(DV345&lt;&gt;"*",DV402&lt;&gt;"*",DV455&lt;&gt;"*"),"Yes (" &amp; JoinAll(", ", MIDForgiving(DV345,6,LEN(DV345)-6), MIDForgiving(DV402,6,LEN(DV402)-6), MIDForgiving(DV455,6,LEN(DV455)-6))&amp;")","*")</f>
        <v>*</v>
      </c>
      <c r="DW754" s="58" t="str">
        <f>IF(OR(DW345&lt;&gt;"*",DW402&lt;&gt;"*",DW455&lt;&gt;"*"),"Yes (" &amp; JoinAll(", ", MIDForgiving(DW345,6,LEN(DW345)-6), MIDForgiving(DW402,6,LEN(DW402)-6), MIDForgiving(DW455,6,LEN(DW455)-6))&amp;")","*")</f>
        <v>*</v>
      </c>
      <c r="DX754" s="58" t="str">
        <f>IF(OR(DX345&lt;&gt;"*",DX402&lt;&gt;"*",DX455&lt;&gt;"*"),"Yes (" &amp; JoinAll(", ", MIDForgiving(DX345,6,LEN(DX345)-6), MIDForgiving(DX402,6,LEN(DX402)-6), MIDForgiving(DX455,6,LEN(DX455)-6))&amp;")","*")</f>
        <v>*</v>
      </c>
      <c r="DY754" s="58" t="str">
        <f>IF(OR(DY345&lt;&gt;"*",DY402&lt;&gt;"*",DY455&lt;&gt;"*"),"Yes (" &amp; JoinAll(", ", MIDForgiving(DY345,6,LEN(DY345)-6), MIDForgiving(DY402,6,LEN(DY402)-6), MIDForgiving(DY455,6,LEN(DY455)-6))&amp;")","*")</f>
        <v>Yes (HTTP)</v>
      </c>
      <c r="DZ754" s="58" t="str">
        <f>IF(OR(DZ345&lt;&gt;"*",DZ402&lt;&gt;"*",DZ455&lt;&gt;"*"),"Yes (" &amp; JoinAll(", ", MIDForgiving(DZ345,6,LEN(DZ345)-6), MIDForgiving(DZ402,6,LEN(DZ402)-6), MIDForgiving(DZ455,6,LEN(DZ455)-6))&amp;")","*")</f>
        <v>Yes (HTTP)</v>
      </c>
      <c r="EA754" s="58" t="str">
        <f>IF(OR(EA345&lt;&gt;"*",EA402&lt;&gt;"*",EA455&lt;&gt;"*"),"Yes (" &amp; JoinAll(", ", MIDForgiving(EA345,6,LEN(EA345)-6), MIDForgiving(EA402,6,LEN(EA402)-6), MIDForgiving(EA455,6,LEN(EA455)-6))&amp;")","*")</f>
        <v>*</v>
      </c>
      <c r="EB754" s="58" t="str">
        <f>IF(OR(EB345&lt;&gt;"*",EB402&lt;&gt;"*",EB455&lt;&gt;"*"),"Yes (" &amp; JoinAll(", ", MIDForgiving(EB345,6,LEN(EB345)-6), MIDForgiving(EB402,6,LEN(EB402)-6), MIDForgiving(EB455,6,LEN(EB455)-6))&amp;")","*")</f>
        <v>*</v>
      </c>
      <c r="EC754" s="58" t="str">
        <f>IF(OR(EC345&lt;&gt;"*",EC402&lt;&gt;"*",EC455&lt;&gt;"*"),"Yes (" &amp; JoinAll(", ", MIDForgiving(EC345,6,LEN(EC345)-6), MIDForgiving(EC402,6,LEN(EC402)-6), MIDForgiving(EC455,6,LEN(EC455)-6))&amp;")","*")</f>
        <v>*</v>
      </c>
      <c r="ED754" s="58" t="str">
        <f>IF(OR(ED345&lt;&gt;"*",ED402&lt;&gt;"*",ED455&lt;&gt;"*"),"Yes (" &amp; JoinAll(", ", MIDForgiving(ED345,6,LEN(ED345)-6), MIDForgiving(ED402,6,LEN(ED402)-6), MIDForgiving(ED455,6,LEN(ED455)-6))&amp;")","*")</f>
        <v>Yes (HTTP)</v>
      </c>
      <c r="EE754" s="58" t="str">
        <f>IF(OR(EE345&lt;&gt;"*",EE402&lt;&gt;"*",EE455&lt;&gt;"*"),"Yes (" &amp; JoinAll(", ", MIDForgiving(EE345,6,LEN(EE345)-6), MIDForgiving(EE402,6,LEN(EE402)-6), MIDForgiving(EE455,6,LEN(EE455)-6))&amp;")","*")</f>
        <v>Yes (HTTP)</v>
      </c>
      <c r="EF754" s="58" t="str">
        <f>IF(OR(EF345&lt;&gt;"*",EF402&lt;&gt;"*",EF455&lt;&gt;"*"),"Yes (" &amp; JoinAll(", ", MIDForgiving(EF345,6,LEN(EF345)-6), MIDForgiving(EF402,6,LEN(EF402)-6), MIDForgiving(EF455,6,LEN(EF455)-6))&amp;")","*")</f>
        <v>*</v>
      </c>
      <c r="EG754" s="58" t="str">
        <f>IF(OR(EG345&lt;&gt;"*",EG402&lt;&gt;"*",EG455&lt;&gt;"*"),"Yes (" &amp; JoinAll(", ", MIDForgiving(EG345,6,LEN(EG345)-6), MIDForgiving(EG402,6,LEN(EG402)-6), MIDForgiving(EG455,6,LEN(EG455)-6))&amp;")","*")</f>
        <v>*</v>
      </c>
      <c r="EH754" s="58" t="str">
        <f>IF(OR(EH345&lt;&gt;"*",EH402&lt;&gt;"*",EH455&lt;&gt;"*"),"Yes (" &amp; JoinAll(", ", MIDForgiving(EH345,6,LEN(EH345)-6), MIDForgiving(EH402,6,LEN(EH402)-6), MIDForgiving(EH455,6,LEN(EH455)-6))&amp;")","*")</f>
        <v>*</v>
      </c>
      <c r="EI754" s="58" t="str">
        <f>IF(OR(EI345&lt;&gt;"*",EI402&lt;&gt;"*",EI455&lt;&gt;"*"),"Yes (" &amp; JoinAll(", ", MIDForgiving(EI345,6,LEN(EI345)-6), MIDForgiving(EI402,6,LEN(EI402)-6), MIDForgiving(EI455,6,LEN(EI455)-6))&amp;")","*")</f>
        <v>*</v>
      </c>
      <c r="EJ754" s="58" t="str">
        <f>IF(OR(EJ345&lt;&gt;"*",EJ402&lt;&gt;"*",EJ455&lt;&gt;"*"),"Yes (" &amp; JoinAll(", ", MIDForgiving(EJ345,6,LEN(EJ345)-6), MIDForgiving(EJ402,6,LEN(EJ402)-6), MIDForgiving(EJ455,6,LEN(EJ455)-6))&amp;")","*")</f>
        <v>*</v>
      </c>
      <c r="EK754" s="58" t="str">
        <f>IF(OR(EK345&lt;&gt;"*",EK402&lt;&gt;"*",EK455&lt;&gt;"*"),"Yes (" &amp; JoinAll(", ", MIDForgiving(EK345,6,LEN(EK345)-6), MIDForgiving(EK402,6,LEN(EK402)-6), MIDForgiving(EK455,6,LEN(EK455)-6))&amp;")","*")</f>
        <v>*</v>
      </c>
      <c r="EL754" s="109"/>
      <c r="EM754" s="109"/>
    </row>
    <row r="755" spans="1:143" s="58" customFormat="1" ht="12.75" customHeight="1" x14ac:dyDescent="0.25">
      <c r="A755" s="5"/>
      <c r="B755" s="96"/>
      <c r="C755" s="96"/>
      <c r="D755" s="96"/>
      <c r="E755" s="96"/>
      <c r="F755" s="96" t="s">
        <v>4226</v>
      </c>
      <c r="G755" s="4" t="s">
        <v>1365</v>
      </c>
      <c r="H755" s="18" t="s">
        <v>5</v>
      </c>
      <c r="I755" s="18"/>
      <c r="J755" s="58" t="str">
        <f>IF(OR(J346&lt;&gt;"*",J403&lt;&gt;"*",J456&lt;&gt;"*"),"Yes (" &amp; JoinAll(", ", MIDForgiving(J346,6,LEN(J346)-6), MIDForgiving(J403,6,LEN(J403)-6), MIDForgiving(J456,6,LEN(J456)-6))&amp;")","*")</f>
        <v>*</v>
      </c>
      <c r="K755" s="58" t="str">
        <f>IF(OR(K346&lt;&gt;"*",K403&lt;&gt;"*",K456&lt;&gt;"*"),"Yes (" &amp; JoinAll(", ", MIDForgiving(K346,6,LEN(K346)-6), MIDForgiving(K403,6,LEN(K403)-6), MIDForgiving(K456,6,LEN(K456)-6))&amp;")","*")</f>
        <v>*</v>
      </c>
      <c r="L755" s="58" t="str">
        <f>IF(OR(L346&lt;&gt;"*",L403&lt;&gt;"*",L456&lt;&gt;"*"),"Yes (" &amp; JoinAll(", ", MIDForgiving(L346,6,LEN(L346)-6), MIDForgiving(L403,6,LEN(L403)-6), MIDForgiving(L456,6,LEN(L456)-6))&amp;")","*")</f>
        <v>*</v>
      </c>
      <c r="M755" s="58" t="str">
        <f>IF(OR(M346&lt;&gt;"*",M403&lt;&gt;"*",M456&lt;&gt;"*"),"Yes (" &amp; JoinAll(", ", MIDForgiving(M346,6,LEN(M346)-6), MIDForgiving(M403,6,LEN(M403)-6), MIDForgiving(M456,6,LEN(M456)-6))&amp;")","*")</f>
        <v>Yes (HTTP)</v>
      </c>
      <c r="N755" s="58" t="str">
        <f>IF(OR(N346&lt;&gt;"*",N403&lt;&gt;"*",N456&lt;&gt;"*"),"Yes (" &amp; JoinAll(", ", MIDForgiving(N346,6,LEN(N346)-6), MIDForgiving(N403,6,LEN(N403)-6), MIDForgiving(N456,6,LEN(N456)-6))&amp;")","*")</f>
        <v>Yes (HTTP)</v>
      </c>
      <c r="O755" s="58" t="str">
        <f>IF(OR(O346&lt;&gt;"*",O403&lt;&gt;"*",O456&lt;&gt;"*"),"Yes (" &amp; JoinAll(", ", MIDForgiving(O346,6,LEN(O346)-6), MIDForgiving(O403,6,LEN(O403)-6), MIDForgiving(O456,6,LEN(O456)-6))&amp;")","*")</f>
        <v>*</v>
      </c>
      <c r="P755" s="58" t="str">
        <f>IF(OR(P346&lt;&gt;"*",P403&lt;&gt;"*",P456&lt;&gt;"*"),"Yes (" &amp; JoinAll(", ", MIDForgiving(P346,6,LEN(P346)-6), MIDForgiving(P403,6,LEN(P403)-6), MIDForgiving(P456,6,LEN(P456)-6))&amp;")","*")</f>
        <v>Yes (HTTPS)</v>
      </c>
      <c r="Q755" s="58" t="str">
        <f>IF(OR(Q346&lt;&gt;"*",Q403&lt;&gt;"*",Q456&lt;&gt;"*"),"Yes (" &amp; JoinAll(", ", MIDForgiving(Q346,6,LEN(Q346)-6), MIDForgiving(Q403,6,LEN(Q403)-6), MIDForgiving(Q456,6,LEN(Q456)-6))&amp;")","*")</f>
        <v>Yes (HTTP)</v>
      </c>
      <c r="R755" s="58" t="str">
        <f>IF(OR(R346&lt;&gt;"*",R403&lt;&gt;"*",R456&lt;&gt;"*"),"Yes (" &amp; JoinAll(", ", MIDForgiving(R346,6,LEN(R346)-6), MIDForgiving(R403,6,LEN(R403)-6), MIDForgiving(R456,6,LEN(R456)-6))&amp;")","*")</f>
        <v>*</v>
      </c>
      <c r="S755" s="58" t="str">
        <f>IF(OR(S346&lt;&gt;"*",S403&lt;&gt;"*",S456&lt;&gt;"*"),"Yes (" &amp; JoinAll(", ", MIDForgiving(S346,6,LEN(S346)-6), MIDForgiving(S403,6,LEN(S403)-6), MIDForgiving(S456,6,LEN(S456)-6))&amp;")","*")</f>
        <v>Yes (HTTP)</v>
      </c>
      <c r="T755" s="58" t="str">
        <f>IF(OR(T346&lt;&gt;"*",T403&lt;&gt;"*",T456&lt;&gt;"*"),"Yes (" &amp; JoinAll(", ", MIDForgiving(T346,6,LEN(T346)-6), MIDForgiving(T403,6,LEN(T403)-6), MIDForgiving(T456,6,LEN(T456)-6))&amp;")","*")</f>
        <v>*</v>
      </c>
      <c r="U755" s="58" t="str">
        <f>IF(OR(U346&lt;&gt;"*",U403&lt;&gt;"*",U456&lt;&gt;"*"),"Yes (" &amp; JoinAll(", ", MIDForgiving(U346,6,LEN(U346)-6), MIDForgiving(U403,6,LEN(U403)-6), MIDForgiving(U456,6,LEN(U456)-6))&amp;")","*")</f>
        <v>*</v>
      </c>
      <c r="V755" s="58" t="str">
        <f>IF(OR(V346&lt;&gt;"*",V403&lt;&gt;"*",V456&lt;&gt;"*"),"Yes (" &amp; JoinAll(", ", MIDForgiving(V346,6,LEN(V346)-6), MIDForgiving(V403,6,LEN(V403)-6), MIDForgiving(V456,6,LEN(V456)-6))&amp;")","*")</f>
        <v>*</v>
      </c>
      <c r="W755" s="58" t="str">
        <f>IF(OR(W346&lt;&gt;"*",W403&lt;&gt;"*",W456&lt;&gt;"*"),"Yes (" &amp; JoinAll(", ", MIDForgiving(W346,6,LEN(W346)-6), MIDForgiving(W403,6,LEN(W403)-6), MIDForgiving(W456,6,LEN(W456)-6))&amp;")","*")</f>
        <v>*</v>
      </c>
      <c r="X755" s="58" t="str">
        <f>IF(OR(X346&lt;&gt;"*",X403&lt;&gt;"*",X456&lt;&gt;"*"),"Yes (" &amp; JoinAll(", ", MIDForgiving(X346,6,LEN(X346)-6), MIDForgiving(X403,6,LEN(X403)-6), MIDForgiving(X456,6,LEN(X456)-6))&amp;")","*")</f>
        <v>*</v>
      </c>
      <c r="Y755" s="58" t="str">
        <f>IF(OR(Y346&lt;&gt;"*",Y403&lt;&gt;"*",Y456&lt;&gt;"*"),"Yes (" &amp; JoinAll(", ", MIDForgiving(Y346,6,LEN(Y346)-6), MIDForgiving(Y403,6,LEN(Y403)-6), MIDForgiving(Y456,6,LEN(Y456)-6))&amp;")","*")</f>
        <v>Yes (HTTP)</v>
      </c>
      <c r="Z755" s="58" t="str">
        <f>IF(OR(Z346&lt;&gt;"*",Z403&lt;&gt;"*",Z456&lt;&gt;"*"),"Yes (" &amp; JoinAll(", ", MIDForgiving(Z346,6,LEN(Z346)-6), MIDForgiving(Z403,6,LEN(Z403)-6), MIDForgiving(Z456,6,LEN(Z456)-6))&amp;")","*")</f>
        <v>Yes (HTTP)</v>
      </c>
      <c r="AA755" s="58" t="str">
        <f>IF(OR(AA346&lt;&gt;"*",AA403&lt;&gt;"*",AA456&lt;&gt;"*"),"Yes (" &amp; JoinAll(", ", MIDForgiving(AA346,6,LEN(AA346)-6), MIDForgiving(AA403,6,LEN(AA403)-6), MIDForgiving(AA456,6,LEN(AA456)-6))&amp;")","*")</f>
        <v>*</v>
      </c>
      <c r="AB755" s="58" t="str">
        <f>IF(OR(AB346&lt;&gt;"*",AB403&lt;&gt;"*",AB456&lt;&gt;"*"),"Yes (" &amp; JoinAll(", ", MIDForgiving(AB346,6,LEN(AB346)-6), MIDForgiving(AB403,6,LEN(AB403)-6), MIDForgiving(AB456,6,LEN(AB456)-6))&amp;")","*")</f>
        <v>*</v>
      </c>
      <c r="AC755" s="58" t="str">
        <f>IF(OR(AC346&lt;&gt;"*",AC403&lt;&gt;"*",AC456&lt;&gt;"*"),"Yes (" &amp; JoinAll(", ", MIDForgiving(AC346,6,LEN(AC346)-6), MIDForgiving(AC403,6,LEN(AC403)-6), MIDForgiving(AC456,6,LEN(AC456)-6))&amp;")","*")</f>
        <v>Yes (HTTPS)</v>
      </c>
      <c r="AD755" s="58" t="str">
        <f>IF(OR(AD346&lt;&gt;"*",AD403&lt;&gt;"*",AD456&lt;&gt;"*"),"Yes (" &amp; JoinAll(", ", MIDForgiving(AD346,6,LEN(AD346)-6), MIDForgiving(AD403,6,LEN(AD403)-6), MIDForgiving(AD456,6,LEN(AD456)-6))&amp;")","*")</f>
        <v>*</v>
      </c>
      <c r="AE755" s="58" t="str">
        <f>IF(OR(AE346&lt;&gt;"*",AE403&lt;&gt;"*",AE456&lt;&gt;"*"),"Yes (" &amp; JoinAll(", ", MIDForgiving(AE346,6,LEN(AE346)-6), MIDForgiving(AE403,6,LEN(AE403)-6), MIDForgiving(AE456,6,LEN(AE456)-6))&amp;")","*")</f>
        <v>Yes (HTTP)</v>
      </c>
      <c r="AF755" s="58" t="str">
        <f>IF(OR(AF346&lt;&gt;"*",AF403&lt;&gt;"*",AF456&lt;&gt;"*"),"Yes (" &amp; JoinAll(", ", MIDForgiving(AF346,6,LEN(AF346)-6), MIDForgiving(AF403,6,LEN(AF403)-6), MIDForgiving(AF456,6,LEN(AF456)-6))&amp;")","*")</f>
        <v>Yes (HTTP)</v>
      </c>
      <c r="AG755" s="58" t="str">
        <f>IF(OR(AG346&lt;&gt;"*",AG403&lt;&gt;"*",AG456&lt;&gt;"*"),"Yes (" &amp; JoinAll(", ", MIDForgiving(AG346,6,LEN(AG346)-6), MIDForgiving(AG403,6,LEN(AG403)-6), MIDForgiving(AG456,6,LEN(AG456)-6))&amp;")","*")</f>
        <v>Yes (HTTP)</v>
      </c>
      <c r="AH755" s="58" t="str">
        <f>IF(OR(AH346&lt;&gt;"*",AH403&lt;&gt;"*",AH456&lt;&gt;"*"),"Yes (" &amp; JoinAll(", ", MIDForgiving(AH346,6,LEN(AH346)-6), MIDForgiving(AH403,6,LEN(AH403)-6), MIDForgiving(AH456,6,LEN(AH456)-6))&amp;")","*")</f>
        <v>*</v>
      </c>
      <c r="AI755" s="58" t="str">
        <f>IF(OR(AI346&lt;&gt;"*",AI403&lt;&gt;"*",AI456&lt;&gt;"*"),"Yes (" &amp; JoinAll(", ", MIDForgiving(AI346,6,LEN(AI346)-6), MIDForgiving(AI403,6,LEN(AI403)-6), MIDForgiving(AI456,6,LEN(AI456)-6))&amp;")","*")</f>
        <v>*</v>
      </c>
      <c r="AJ755" s="58" t="str">
        <f>IF(OR(AJ346&lt;&gt;"*",AJ403&lt;&gt;"*",AJ456&lt;&gt;"*"),"Yes (" &amp; JoinAll(", ", MIDForgiving(AJ346,6,LEN(AJ346)-6), MIDForgiving(AJ403,6,LEN(AJ403)-6), MIDForgiving(AJ456,6,LEN(AJ456)-6))&amp;")","*")</f>
        <v>Yes (HTTP)</v>
      </c>
      <c r="AK755" s="58" t="str">
        <f>IF(OR(AK346&lt;&gt;"*",AK403&lt;&gt;"*",AK456&lt;&gt;"*"),"Yes (" &amp; JoinAll(", ", MIDForgiving(AK346,6,LEN(AK346)-6), MIDForgiving(AK403,6,LEN(AK403)-6), MIDForgiving(AK456,6,LEN(AK456)-6))&amp;")","*")</f>
        <v>*</v>
      </c>
      <c r="AL755" s="58" t="str">
        <f>IF(OR(AL346&lt;&gt;"*",AL403&lt;&gt;"*",AL456&lt;&gt;"*"),"Yes (" &amp; JoinAll(", ", MIDForgiving(AL346,6,LEN(AL346)-6), MIDForgiving(AL403,6,LEN(AL403)-6), MIDForgiving(AL456,6,LEN(AL456)-6))&amp;")","*")</f>
        <v>*</v>
      </c>
      <c r="AM755" s="58" t="str">
        <f>IF(OR(AM346&lt;&gt;"*",AM403&lt;&gt;"*",AM456&lt;&gt;"*"),"Yes (" &amp; JoinAll(", ", MIDForgiving(AM346,6,LEN(AM346)-6), MIDForgiving(AM403,6,LEN(AM403)-6), MIDForgiving(AM456,6,LEN(AM456)-6))&amp;")","*")</f>
        <v>*</v>
      </c>
      <c r="AN755" s="58" t="str">
        <f>IF(OR(AN346&lt;&gt;"*",AN403&lt;&gt;"*",AN456&lt;&gt;"*"),"Yes (" &amp; JoinAll(", ", MIDForgiving(AN346,6,LEN(AN346)-6), MIDForgiving(AN403,6,LEN(AN403)-6), MIDForgiving(AN456,6,LEN(AN456)-6))&amp;")","*")</f>
        <v>Yes (HTTPS)</v>
      </c>
      <c r="AO755" s="58" t="str">
        <f>IF(OR(AO346&lt;&gt;"*",AO403&lt;&gt;"*",AO456&lt;&gt;"*"),"Yes (" &amp; JoinAll(", ", MIDForgiving(AO346,6,LEN(AO346)-6), MIDForgiving(AO403,6,LEN(AO403)-6), MIDForgiving(AO456,6,LEN(AO456)-6))&amp;")","*")</f>
        <v>*</v>
      </c>
      <c r="AP755" s="58" t="str">
        <f>IF(OR(AP346&lt;&gt;"*",AP403&lt;&gt;"*",AP456&lt;&gt;"*"),"Yes (" &amp; JoinAll(", ", MIDForgiving(AP346,6,LEN(AP346)-6), MIDForgiving(AP403,6,LEN(AP403)-6), MIDForgiving(AP456,6,LEN(AP456)-6))&amp;")","*")</f>
        <v>*</v>
      </c>
      <c r="AQ755" s="58" t="str">
        <f>IF(OR(AQ346&lt;&gt;"*",AQ403&lt;&gt;"*",AQ456&lt;&gt;"*"),"Yes (" &amp; JoinAll(", ", MIDForgiving(AQ346,6,LEN(AQ346)-6), MIDForgiving(AQ403,6,LEN(AQ403)-6), MIDForgiving(AQ456,6,LEN(AQ456)-6))&amp;")","*")</f>
        <v>*</v>
      </c>
      <c r="AR755" s="58" t="str">
        <f>IF(OR(AR346&lt;&gt;"*",AR403&lt;&gt;"*",AR456&lt;&gt;"*"),"Yes (" &amp; JoinAll(", ", MIDForgiving(AR346,6,LEN(AR346)-6), MIDForgiving(AR403,6,LEN(AR403)-6), MIDForgiving(AR456,6,LEN(AR456)-6))&amp;")","*")</f>
        <v>*</v>
      </c>
      <c r="AS755" s="58" t="str">
        <f>IF(OR(AS346&lt;&gt;"*",AS403&lt;&gt;"*",AS456&lt;&gt;"*"),"Yes (" &amp; JoinAll(", ", MIDForgiving(AS346,6,LEN(AS346)-6), MIDForgiving(AS403,6,LEN(AS403)-6), MIDForgiving(AS456,6,LEN(AS456)-6))&amp;")","*")</f>
        <v>*</v>
      </c>
      <c r="AT755" s="58" t="str">
        <f>IF(OR(AT346&lt;&gt;"*",AT403&lt;&gt;"*",AT456&lt;&gt;"*"),"Yes (" &amp; JoinAll(", ", MIDForgiving(AT346,6,LEN(AT346)-6), MIDForgiving(AT403,6,LEN(AT403)-6), MIDForgiving(AT456,6,LEN(AT456)-6))&amp;")","*")</f>
        <v>*</v>
      </c>
      <c r="AU755" s="58" t="str">
        <f>IF(OR(AU346&lt;&gt;"*",AU403&lt;&gt;"*",AU456&lt;&gt;"*"),"Yes (" &amp; JoinAll(", ", MIDForgiving(AU346,6,LEN(AU346)-6), MIDForgiving(AU403,6,LEN(AU403)-6), MIDForgiving(AU456,6,LEN(AU456)-6))&amp;")","*")</f>
        <v>*</v>
      </c>
      <c r="AV755" s="58" t="str">
        <f>IF(OR(AV346&lt;&gt;"*",AV403&lt;&gt;"*",AV456&lt;&gt;"*"),"Yes (" &amp; JoinAll(", ", MIDForgiving(AV346,6,LEN(AV346)-6), MIDForgiving(AV403,6,LEN(AV403)-6), MIDForgiving(AV456,6,LEN(AV456)-6))&amp;")","*")</f>
        <v>*</v>
      </c>
      <c r="AW755" s="58" t="str">
        <f>IF(OR(AW346&lt;&gt;"*",AW403&lt;&gt;"*",AW456&lt;&gt;"*"),"Yes (" &amp; JoinAll(", ", MIDForgiving(AW346,6,LEN(AW346)-6), MIDForgiving(AW403,6,LEN(AW403)-6), MIDForgiving(AW456,6,LEN(AW456)-6))&amp;")","*")</f>
        <v>*</v>
      </c>
      <c r="AX755" s="58" t="str">
        <f>IF(OR(AX346&lt;&gt;"*",AX403&lt;&gt;"*",AX456&lt;&gt;"*"),"Yes (" &amp; JoinAll(", ", MIDForgiving(AX346,6,LEN(AX346)-6), MIDForgiving(AX403,6,LEN(AX403)-6), MIDForgiving(AX456,6,LEN(AX456)-6))&amp;")","*")</f>
        <v>*</v>
      </c>
      <c r="AY755" s="58" t="str">
        <f>IF(OR(AY346&lt;&gt;"*",AY403&lt;&gt;"*",AY456&lt;&gt;"*"),"Yes (" &amp; JoinAll(", ", MIDForgiving(AY346,6,LEN(AY346)-6), MIDForgiving(AY403,6,LEN(AY403)-6), MIDForgiving(AY456,6,LEN(AY456)-6))&amp;")","*")</f>
        <v>*</v>
      </c>
      <c r="AZ755" s="58" t="str">
        <f>IF(OR(AZ346&lt;&gt;"*",AZ403&lt;&gt;"*",AZ456&lt;&gt;"*"),"Yes (" &amp; JoinAll(", ", MIDForgiving(AZ346,6,LEN(AZ346)-6), MIDForgiving(AZ403,6,LEN(AZ403)-6), MIDForgiving(AZ456,6,LEN(AZ456)-6))&amp;")","*")</f>
        <v>Yes (HTTPS)</v>
      </c>
      <c r="BA755" s="58" t="str">
        <f>IF(OR(BA346&lt;&gt;"*",BA403&lt;&gt;"*",BA456&lt;&gt;"*"),"Yes (" &amp; JoinAll(", ", MIDForgiving(BA346,6,LEN(BA346)-6), MIDForgiving(BA403,6,LEN(BA403)-6), MIDForgiving(BA456,6,LEN(BA456)-6))&amp;")","*")</f>
        <v>*</v>
      </c>
      <c r="BB755" s="58" t="str">
        <f>IF(OR(BB346&lt;&gt;"*",BB403&lt;&gt;"*",BB456&lt;&gt;"*"),"Yes (" &amp; JoinAll(", ", MIDForgiving(BB346,6,LEN(BB346)-6), MIDForgiving(BB403,6,LEN(BB403)-6), MIDForgiving(BB456,6,LEN(BB456)-6))&amp;")","*")</f>
        <v>Yes (HTTPS)</v>
      </c>
      <c r="BC755" s="58" t="str">
        <f>IF(OR(BC346&lt;&gt;"*",BC403&lt;&gt;"*",BC456&lt;&gt;"*"),"Yes (" &amp; JoinAll(", ", MIDForgiving(BC346,6,LEN(BC346)-6), MIDForgiving(BC403,6,LEN(BC403)-6), MIDForgiving(BC456,6,LEN(BC456)-6))&amp;")","*")</f>
        <v>Yes (HTTPS)</v>
      </c>
      <c r="BD755" s="58" t="str">
        <f>IF(OR(BD346&lt;&gt;"*",BD403&lt;&gt;"*",BD456&lt;&gt;"*"),"Yes (" &amp; JoinAll(", ", MIDForgiving(BD346,6,LEN(BD346)-6), MIDForgiving(BD403,6,LEN(BD403)-6), MIDForgiving(BD456,6,LEN(BD456)-6))&amp;")","*")</f>
        <v>*</v>
      </c>
      <c r="BE755" s="58" t="str">
        <f>IF(OR(BE346&lt;&gt;"*",BE403&lt;&gt;"*",BE456&lt;&gt;"*"),"Yes (" &amp; JoinAll(", ", MIDForgiving(BE346,6,LEN(BE346)-6), MIDForgiving(BE403,6,LEN(BE403)-6), MIDForgiving(BE456,6,LEN(BE456)-6))&amp;")","*")</f>
        <v>*</v>
      </c>
      <c r="BF755" s="58" t="str">
        <f>IF(OR(BF346&lt;&gt;"*",BF403&lt;&gt;"*",BF456&lt;&gt;"*"),"Yes (" &amp; JoinAll(", ", MIDForgiving(BF346,6,LEN(BF346)-6), MIDForgiving(BF403,6,LEN(BF403)-6), MIDForgiving(BF456,6,LEN(BF456)-6))&amp;")","*")</f>
        <v>*</v>
      </c>
      <c r="BG755" s="58" t="str">
        <f>IF(OR(BG346&lt;&gt;"*",BG403&lt;&gt;"*",BG456&lt;&gt;"*"),"Yes (" &amp; JoinAll(", ", MIDForgiving(BG346,6,LEN(BG346)-6), MIDForgiving(BG403,6,LEN(BG403)-6), MIDForgiving(BG456,6,LEN(BG456)-6))&amp;")","*")</f>
        <v>*</v>
      </c>
      <c r="BH755" s="58" t="str">
        <f>IF(OR(BH346&lt;&gt;"*",BH403&lt;&gt;"*",BH456&lt;&gt;"*"),"Yes (" &amp; JoinAll(", ", MIDForgiving(BH346,6,LEN(BH346)-6), MIDForgiving(BH403,6,LEN(BH403)-6), MIDForgiving(BH456,6,LEN(BH456)-6))&amp;")","*")</f>
        <v>*</v>
      </c>
      <c r="BI755" s="58" t="str">
        <f>IF(OR(BI346&lt;&gt;"*",BI403&lt;&gt;"*",BI456&lt;&gt;"*"),"Yes (" &amp; JoinAll(", ", MIDForgiving(BI346,6,LEN(BI346)-6), MIDForgiving(BI403,6,LEN(BI403)-6), MIDForgiving(BI456,6,LEN(BI456)-6))&amp;")","*")</f>
        <v>Yes (HTTPS)</v>
      </c>
      <c r="BJ755" s="58" t="str">
        <f>IF(OR(BJ346&lt;&gt;"*",BJ403&lt;&gt;"*",BJ456&lt;&gt;"*"),"Yes (" &amp; JoinAll(", ", MIDForgiving(BJ346,6,LEN(BJ346)-6), MIDForgiving(BJ403,6,LEN(BJ403)-6), MIDForgiving(BJ456,6,LEN(BJ456)-6))&amp;")","*")</f>
        <v>*</v>
      </c>
      <c r="BK755" s="58" t="str">
        <f>IF(OR(BK346&lt;&gt;"*",BK403&lt;&gt;"*",BK456&lt;&gt;"*"),"Yes (" &amp; JoinAll(", ", MIDForgiving(BK346,6,LEN(BK346)-6), MIDForgiving(BK403,6,LEN(BK403)-6), MIDForgiving(BK456,6,LEN(BK456)-6))&amp;")","*")</f>
        <v>*</v>
      </c>
      <c r="BL755" s="58" t="str">
        <f>IF(OR(BL346&lt;&gt;"*",BL403&lt;&gt;"*",BL456&lt;&gt;"*"),"Yes (" &amp; JoinAll(", ", MIDForgiving(BL346,6,LEN(BL346)-6), MIDForgiving(BL403,6,LEN(BL403)-6), MIDForgiving(BL456,6,LEN(BL456)-6))&amp;")","*")</f>
        <v>Yes (HTTP)</v>
      </c>
      <c r="BM755" s="58" t="str">
        <f>IF(OR(BM346&lt;&gt;"*",BM403&lt;&gt;"*",BM456&lt;&gt;"*"),"Yes (" &amp; JoinAll(", ", MIDForgiving(BM346,6,LEN(BM346)-6), MIDForgiving(BM403,6,LEN(BM403)-6), MIDForgiving(BM456,6,LEN(BM456)-6))&amp;")","*")</f>
        <v>Yes (HTTP)</v>
      </c>
      <c r="BN755" s="58" t="str">
        <f>IF(OR(BN346&lt;&gt;"*",BN403&lt;&gt;"*",BN456&lt;&gt;"*"),"Yes (" &amp; JoinAll(", ", MIDForgiving(BN346,6,LEN(BN346)-6), MIDForgiving(BN403,6,LEN(BN403)-6), MIDForgiving(BN456,6,LEN(BN456)-6))&amp;")","*")</f>
        <v>*</v>
      </c>
      <c r="BO755" s="58" t="str">
        <f>IF(OR(BO346&lt;&gt;"*",BO403&lt;&gt;"*",BO456&lt;&gt;"*"),"Yes (" &amp; JoinAll(", ", MIDForgiving(BO346,6,LEN(BO346)-6), MIDForgiving(BO403,6,LEN(BO403)-6), MIDForgiving(BO456,6,LEN(BO456)-6))&amp;")","*")</f>
        <v>Yes (HTTP)</v>
      </c>
      <c r="BP755" s="58" t="str">
        <f>IF(OR(BP346&lt;&gt;"*",BP403&lt;&gt;"*",BP456&lt;&gt;"*"),"Yes (" &amp; JoinAll(", ", MIDForgiving(BP346,6,LEN(BP346)-6), MIDForgiving(BP403,6,LEN(BP403)-6), MIDForgiving(BP456,6,LEN(BP456)-6))&amp;")","*")</f>
        <v>Yes (HTTP)</v>
      </c>
      <c r="BQ755" s="58" t="str">
        <f>IF(OR(BQ346&lt;&gt;"*",BQ403&lt;&gt;"*",BQ456&lt;&gt;"*"),"Yes (" &amp; JoinAll(", ", MIDForgiving(BQ346,6,LEN(BQ346)-6), MIDForgiving(BQ403,6,LEN(BQ403)-6), MIDForgiving(BQ456,6,LEN(BQ456)-6))&amp;")","*")</f>
        <v>Yes (HTTP)</v>
      </c>
      <c r="BR755" s="58" t="str">
        <f>IF(OR(BR346&lt;&gt;"*",BR403&lt;&gt;"*",BR456&lt;&gt;"*"),"Yes (" &amp; JoinAll(", ", MIDForgiving(BR346,6,LEN(BR346)-6), MIDForgiving(BR403,6,LEN(BR403)-6), MIDForgiving(BR456,6,LEN(BR456)-6))&amp;")","*")</f>
        <v>*</v>
      </c>
      <c r="BS755" s="58" t="str">
        <f>IF(OR(BS346&lt;&gt;"*",BS403&lt;&gt;"*",BS456&lt;&gt;"*"),"Yes (" &amp; JoinAll(", ", MIDForgiving(BS346,6,LEN(BS346)-6), MIDForgiving(BS403,6,LEN(BS403)-6), MIDForgiving(BS456,6,LEN(BS456)-6))&amp;")","*")</f>
        <v>Yes (HTTPS)</v>
      </c>
      <c r="BT755" s="58" t="str">
        <f>IF(OR(BT346&lt;&gt;"*",BT403&lt;&gt;"*",BT456&lt;&gt;"*"),"Yes (" &amp; JoinAll(", ", MIDForgiving(BT346,6,LEN(BT346)-6), MIDForgiving(BT403,6,LEN(BT403)-6), MIDForgiving(BT456,6,LEN(BT456)-6))&amp;")","*")</f>
        <v>Yes (HTTP)</v>
      </c>
      <c r="BU755" s="58" t="str">
        <f>IF(OR(BU346&lt;&gt;"*",BU403&lt;&gt;"*",BU456&lt;&gt;"*"),"Yes (" &amp; JoinAll(", ", MIDForgiving(BU346,6,LEN(BU346)-6), MIDForgiving(BU403,6,LEN(BU403)-6), MIDForgiving(BU456,6,LEN(BU456)-6))&amp;")","*")</f>
        <v>Yes (HTTP)</v>
      </c>
      <c r="BV755" s="58" t="str">
        <f>IF(OR(BV346&lt;&gt;"*",BV403&lt;&gt;"*",BV456&lt;&gt;"*"),"Yes (" &amp; JoinAll(", ", MIDForgiving(BV346,6,LEN(BV346)-6), MIDForgiving(BV403,6,LEN(BV403)-6), MIDForgiving(BV456,6,LEN(BV456)-6))&amp;")","*")</f>
        <v>Yes (HTTP)</v>
      </c>
      <c r="BW755" s="58" t="str">
        <f>IF(OR(BW346&lt;&gt;"*",BW403&lt;&gt;"*",BW456&lt;&gt;"*"),"Yes (" &amp; JoinAll(", ", MIDForgiving(BW346,6,LEN(BW346)-6), MIDForgiving(BW403,6,LEN(BW403)-6), MIDForgiving(BW456,6,LEN(BW456)-6))&amp;")","*")</f>
        <v>Yes (HTTP)</v>
      </c>
      <c r="BX755" s="58" t="str">
        <f>IF(OR(BX346&lt;&gt;"*",BX403&lt;&gt;"*",BX456&lt;&gt;"*"),"Yes (" &amp; JoinAll(", ", MIDForgiving(BX346,6,LEN(BX346)-6), MIDForgiving(BX403,6,LEN(BX403)-6), MIDForgiving(BX456,6,LEN(BX456)-6))&amp;")","*")</f>
        <v>Yes (HTTP)</v>
      </c>
      <c r="BY755" s="58" t="str">
        <f>IF(OR(BY346&lt;&gt;"*",BY403&lt;&gt;"*",BY456&lt;&gt;"*"),"Yes (" &amp; JoinAll(", ", MIDForgiving(BY346,6,LEN(BY346)-6), MIDForgiving(BY403,6,LEN(BY403)-6), MIDForgiving(BY456,6,LEN(BY456)-6))&amp;")","*")</f>
        <v>*</v>
      </c>
      <c r="BZ755" s="58" t="str">
        <f>IF(OR(BZ346&lt;&gt;"*",BZ403&lt;&gt;"*",BZ456&lt;&gt;"*"),"Yes (" &amp; JoinAll(", ", MIDForgiving(BZ346,6,LEN(BZ346)-6), MIDForgiving(BZ403,6,LEN(BZ403)-6), MIDForgiving(BZ456,6,LEN(BZ456)-6))&amp;")","*")</f>
        <v>*</v>
      </c>
      <c r="CA755" s="58" t="str">
        <f>IF(OR(CA346&lt;&gt;"*",CA403&lt;&gt;"*",CA456&lt;&gt;"*"),"Yes (" &amp; JoinAll(", ", MIDForgiving(CA346,6,LEN(CA346)-6), MIDForgiving(CA403,6,LEN(CA403)-6), MIDForgiving(CA456,6,LEN(CA456)-6))&amp;")","*")</f>
        <v>*</v>
      </c>
      <c r="CB755" s="58" t="str">
        <f>IF(OR(CB346&lt;&gt;"*",CB403&lt;&gt;"*",CB456&lt;&gt;"*"),"Yes (" &amp; JoinAll(", ", MIDForgiving(CB346,6,LEN(CB346)-6), MIDForgiving(CB403,6,LEN(CB403)-6), MIDForgiving(CB456,6,LEN(CB456)-6))&amp;")","*")</f>
        <v>*</v>
      </c>
      <c r="CC755" s="58" t="str">
        <f>IF(OR(CC346&lt;&gt;"*",CC403&lt;&gt;"*",CC456&lt;&gt;"*"),"Yes (" &amp; JoinAll(", ", MIDForgiving(CC346,6,LEN(CC346)-6), MIDForgiving(CC403,6,LEN(CC403)-6), MIDForgiving(CC456,6,LEN(CC456)-6))&amp;")","*")</f>
        <v>Yes (HTTP)</v>
      </c>
      <c r="CD755" s="58" t="str">
        <f>IF(OR(CD346&lt;&gt;"*",CD403&lt;&gt;"*",CD456&lt;&gt;"*"),"Yes (" &amp; JoinAll(", ", MIDForgiving(CD346,6,LEN(CD346)-6), MIDForgiving(CD403,6,LEN(CD403)-6), MIDForgiving(CD456,6,LEN(CD456)-6))&amp;")","*")</f>
        <v>*</v>
      </c>
      <c r="CE755" s="58" t="str">
        <f>IF(OR(CE346&lt;&gt;"*",CE403&lt;&gt;"*",CE456&lt;&gt;"*"),"Yes (" &amp; JoinAll(", ", MIDForgiving(CE346,6,LEN(CE346)-6), MIDForgiving(CE403,6,LEN(CE403)-6), MIDForgiving(CE456,6,LEN(CE456)-6))&amp;")","*")</f>
        <v>*</v>
      </c>
      <c r="CF755" s="58" t="str">
        <f>IF(OR(CF346&lt;&gt;"*",CF403&lt;&gt;"*",CF456&lt;&gt;"*"),"Yes (" &amp; JoinAll(", ", MIDForgiving(CF346,6,LEN(CF346)-6), MIDForgiving(CF403,6,LEN(CF403)-6), MIDForgiving(CF456,6,LEN(CF456)-6))&amp;")","*")</f>
        <v>*</v>
      </c>
      <c r="CG755" s="58" t="str">
        <f>IF(OR(CG346&lt;&gt;"*",CG403&lt;&gt;"*",CG456&lt;&gt;"*"),"Yes (" &amp; JoinAll(", ", MIDForgiving(CG346,6,LEN(CG346)-6), MIDForgiving(CG403,6,LEN(CG403)-6), MIDForgiving(CG456,6,LEN(CG456)-6))&amp;")","*")</f>
        <v>Yes (HTTP)</v>
      </c>
      <c r="CH755" s="58" t="str">
        <f>IF(OR(CH346&lt;&gt;"*",CH403&lt;&gt;"*",CH456&lt;&gt;"*"),"Yes (" &amp; JoinAll(", ", MIDForgiving(CH346,6,LEN(CH346)-6), MIDForgiving(CH403,6,LEN(CH403)-6), MIDForgiving(CH456,6,LEN(CH456)-6))&amp;")","*")</f>
        <v>Yes (HTTP)</v>
      </c>
      <c r="CI755" s="58" t="str">
        <f>IF(OR(CI346&lt;&gt;"*",CI403&lt;&gt;"*",CI456&lt;&gt;"*"),"Yes (" &amp; JoinAll(", ", MIDForgiving(CI346,6,LEN(CI346)-6), MIDForgiving(CI403,6,LEN(CI403)-6), MIDForgiving(CI456,6,LEN(CI456)-6))&amp;")","*")</f>
        <v>Yes (HTTPS)</v>
      </c>
      <c r="CJ755" s="58" t="str">
        <f>IF(OR(CJ346&lt;&gt;"*",CJ403&lt;&gt;"*",CJ456&lt;&gt;"*"),"Yes (" &amp; JoinAll(", ", MIDForgiving(CJ346,6,LEN(CJ346)-6), MIDForgiving(CJ403,6,LEN(CJ403)-6), MIDForgiving(CJ456,6,LEN(CJ456)-6))&amp;")","*")</f>
        <v>*</v>
      </c>
      <c r="CK755" s="58" t="str">
        <f>IF(OR(CK346&lt;&gt;"*",CK403&lt;&gt;"*",CK456&lt;&gt;"*"),"Yes (" &amp; JoinAll(", ", MIDForgiving(CK346,6,LEN(CK346)-6), MIDForgiving(CK403,6,LEN(CK403)-6), MIDForgiving(CK456,6,LEN(CK456)-6))&amp;")","*")</f>
        <v>*</v>
      </c>
      <c r="CL755" s="58" t="str">
        <f>IF(OR(CL346&lt;&gt;"*",CL403&lt;&gt;"*",CL456&lt;&gt;"*"),"Yes (" &amp; JoinAll(", ", MIDForgiving(CL346,6,LEN(CL346)-6), MIDForgiving(CL403,6,LEN(CL403)-6), MIDForgiving(CL456,6,LEN(CL456)-6))&amp;")","*")</f>
        <v>Yes (HTTP)</v>
      </c>
      <c r="CM755" s="58" t="str">
        <f>IF(OR(CM346&lt;&gt;"*",CM403&lt;&gt;"*",CM456&lt;&gt;"*"),"Yes (" &amp; JoinAll(", ", MIDForgiving(CM346,6,LEN(CM346)-6), MIDForgiving(CM403,6,LEN(CM403)-6), MIDForgiving(CM456,6,LEN(CM456)-6))&amp;")","*")</f>
        <v>*</v>
      </c>
      <c r="CN755" s="58" t="str">
        <f>IF(OR(CN346&lt;&gt;"*",CN403&lt;&gt;"*",CN456&lt;&gt;"*"),"Yes (" &amp; JoinAll(", ", MIDForgiving(CN346,6,LEN(CN346)-6), MIDForgiving(CN403,6,LEN(CN403)-6), MIDForgiving(CN456,6,LEN(CN456)-6))&amp;")","*")</f>
        <v>*</v>
      </c>
      <c r="CO755" s="58" t="str">
        <f>IF(OR(CO346&lt;&gt;"*",CO403&lt;&gt;"*",CO456&lt;&gt;"*"),"Yes (" &amp; JoinAll(", ", MIDForgiving(CO346,6,LEN(CO346)-6), MIDForgiving(CO403,6,LEN(CO403)-6), MIDForgiving(CO456,6,LEN(CO456)-6))&amp;")","*")</f>
        <v>Yes (HTTP, HTTPS)</v>
      </c>
      <c r="CP755" s="58" t="str">
        <f>IF(OR(CP346&lt;&gt;"*",CP403&lt;&gt;"*",CP456&lt;&gt;"*"),"Yes (" &amp; JoinAll(", ", MIDForgiving(CP346,6,LEN(CP346)-6), MIDForgiving(CP403,6,LEN(CP403)-6), MIDForgiving(CP456,6,LEN(CP456)-6))&amp;")","*")</f>
        <v>Yes (HTTPS)</v>
      </c>
      <c r="CQ755" s="58" t="str">
        <f>IF(OR(CQ346&lt;&gt;"*",CQ403&lt;&gt;"*",CQ456&lt;&gt;"*"),"Yes (" &amp; JoinAll(", ", MIDForgiving(CQ346,6,LEN(CQ346)-6), MIDForgiving(CQ403,6,LEN(CQ403)-6), MIDForgiving(CQ456,6,LEN(CQ456)-6))&amp;")","*")</f>
        <v>Yes (HTTP)</v>
      </c>
      <c r="CR755" s="58" t="str">
        <f>IF(OR(CR346&lt;&gt;"*",CR403&lt;&gt;"*",CR456&lt;&gt;"*"),"Yes (" &amp; JoinAll(", ", MIDForgiving(CR346,6,LEN(CR346)-6), MIDForgiving(CR403,6,LEN(CR403)-6), MIDForgiving(CR456,6,LEN(CR456)-6))&amp;")","*")</f>
        <v>*</v>
      </c>
      <c r="CS755" s="58" t="str">
        <f>IF(OR(CS346&lt;&gt;"*",CS403&lt;&gt;"*",CS456&lt;&gt;"*"),"Yes (" &amp; JoinAll(", ", MIDForgiving(CS346,6,LEN(CS346)-6), MIDForgiving(CS403,6,LEN(CS403)-6), MIDForgiving(CS456,6,LEN(CS456)-6))&amp;")","*")</f>
        <v>Yes (HTTP)</v>
      </c>
      <c r="CT755" s="58" t="str">
        <f>IF(OR(CT346&lt;&gt;"*",CT403&lt;&gt;"*",CT456&lt;&gt;"*"),"Yes (" &amp; JoinAll(", ", MIDForgiving(CT346,6,LEN(CT346)-6), MIDForgiving(CT403,6,LEN(CT403)-6), MIDForgiving(CT456,6,LEN(CT456)-6))&amp;")","*")</f>
        <v>*</v>
      </c>
      <c r="CU755" s="58" t="str">
        <f>IF(OR(CU346&lt;&gt;"*",CU403&lt;&gt;"*",CU456&lt;&gt;"*"),"Yes (" &amp; JoinAll(", ", MIDForgiving(CU346,6,LEN(CU346)-6), MIDForgiving(CU403,6,LEN(CU403)-6), MIDForgiving(CU456,6,LEN(CU456)-6))&amp;")","*")</f>
        <v>*</v>
      </c>
      <c r="CV755" s="58" t="str">
        <f>IF(OR(CV346&lt;&gt;"*",CV403&lt;&gt;"*",CV456&lt;&gt;"*"),"Yes (" &amp; JoinAll(", ", MIDForgiving(CV346,6,LEN(CV346)-6), MIDForgiving(CV403,6,LEN(CV403)-6), MIDForgiving(CV456,6,LEN(CV456)-6))&amp;")","*")</f>
        <v>*</v>
      </c>
      <c r="CW755" s="58" t="str">
        <f>IF(OR(CW346&lt;&gt;"*",CW403&lt;&gt;"*",CW456&lt;&gt;"*"),"Yes (" &amp; JoinAll(", ", MIDForgiving(CW346,6,LEN(CW346)-6), MIDForgiving(CW403,6,LEN(CW403)-6), MIDForgiving(CW456,6,LEN(CW456)-6))&amp;")","*")</f>
        <v>*</v>
      </c>
      <c r="CX755" s="58" t="str">
        <f>IF(OR(CX346&lt;&gt;"*",CX403&lt;&gt;"*",CX456&lt;&gt;"*"),"Yes (" &amp; JoinAll(", ", MIDForgiving(CX346,6,LEN(CX346)-6), MIDForgiving(CX403,6,LEN(CX403)-6), MIDForgiving(CX456,6,LEN(CX456)-6))&amp;")","*")</f>
        <v>*</v>
      </c>
      <c r="CY755" s="58" t="str">
        <f>IF(OR(CY346&lt;&gt;"*",CY403&lt;&gt;"*",CY456&lt;&gt;"*"),"Yes (" &amp; JoinAll(", ", MIDForgiving(CY346,6,LEN(CY346)-6), MIDForgiving(CY403,6,LEN(CY403)-6), MIDForgiving(CY456,6,LEN(CY456)-6))&amp;")","*")</f>
        <v>Yes (HTTPS)</v>
      </c>
      <c r="CZ755" s="58" t="str">
        <f>IF(OR(CZ346&lt;&gt;"*",CZ403&lt;&gt;"*",CZ456&lt;&gt;"*"),"Yes (" &amp; JoinAll(", ", MIDForgiving(CZ346,6,LEN(CZ346)-6), MIDForgiving(CZ403,6,LEN(CZ403)-6), MIDForgiving(CZ456,6,LEN(CZ456)-6))&amp;")","*")</f>
        <v>*</v>
      </c>
      <c r="DA755" s="58" t="str">
        <f>IF(OR(DA346&lt;&gt;"*",DA403&lt;&gt;"*",DA456&lt;&gt;"*"),"Yes (" &amp; JoinAll(", ", MIDForgiving(DA346,6,LEN(DA346)-6), MIDForgiving(DA403,6,LEN(DA403)-6), MIDForgiving(DA456,6,LEN(DA456)-6))&amp;")","*")</f>
        <v>Yes (HTTPS)</v>
      </c>
      <c r="DB755" s="58" t="str">
        <f>IF(OR(DB346&lt;&gt;"*",DB403&lt;&gt;"*",DB456&lt;&gt;"*"),"Yes (" &amp; JoinAll(", ", MIDForgiving(DB346,6,LEN(DB346)-6), MIDForgiving(DB403,6,LEN(DB403)-6), MIDForgiving(DB456,6,LEN(DB456)-6))&amp;")","*")</f>
        <v>*</v>
      </c>
      <c r="DC755" s="58" t="str">
        <f>IF(OR(DC346&lt;&gt;"*",DC403&lt;&gt;"*",DC456&lt;&gt;"*"),"Yes (" &amp; JoinAll(", ", MIDForgiving(DC346,6,LEN(DC346)-6), MIDForgiving(DC403,6,LEN(DC403)-6), MIDForgiving(DC456,6,LEN(DC456)-6))&amp;")","*")</f>
        <v>*</v>
      </c>
      <c r="DD755" s="58" t="str">
        <f>IF(OR(DD346&lt;&gt;"*",DD403&lt;&gt;"*",DD456&lt;&gt;"*"),"Yes (" &amp; JoinAll(", ", MIDForgiving(DD346,6,LEN(DD346)-6), MIDForgiving(DD403,6,LEN(DD403)-6), MIDForgiving(DD456,6,LEN(DD456)-6))&amp;")","*")</f>
        <v>*</v>
      </c>
      <c r="DE755" s="58" t="str">
        <f>IF(OR(DE346&lt;&gt;"*",DE403&lt;&gt;"*",DE456&lt;&gt;"*"),"Yes (" &amp; JoinAll(", ", MIDForgiving(DE346,6,LEN(DE346)-6), MIDForgiving(DE403,6,LEN(DE403)-6), MIDForgiving(DE456,6,LEN(DE456)-6))&amp;")","*")</f>
        <v>*</v>
      </c>
      <c r="DF755" s="58" t="str">
        <f>IF(OR(DF346&lt;&gt;"*",DF403&lt;&gt;"*",DF456&lt;&gt;"*"),"Yes (" &amp; JoinAll(", ", MIDForgiving(DF346,6,LEN(DF346)-6), MIDForgiving(DF403,6,LEN(DF403)-6), MIDForgiving(DF456,6,LEN(DF456)-6))&amp;")","*")</f>
        <v>Yes (HTTP)</v>
      </c>
      <c r="DG755" s="58" t="str">
        <f>IF(OR(DG346&lt;&gt;"*",DG403&lt;&gt;"*",DG456&lt;&gt;"*"),"Yes (" &amp; JoinAll(", ", MIDForgiving(DG346,6,LEN(DG346)-6), MIDForgiving(DG403,6,LEN(DG403)-6), MIDForgiving(DG456,6,LEN(DG456)-6))&amp;")","*")</f>
        <v>Yes (HTTP)</v>
      </c>
      <c r="DH755" s="58" t="str">
        <f>IF(OR(DH346&lt;&gt;"*",DH403&lt;&gt;"*",DH456&lt;&gt;"*"),"Yes (" &amp; JoinAll(", ", MIDForgiving(DH346,6,LEN(DH346)-6), MIDForgiving(DH403,6,LEN(DH403)-6), MIDForgiving(DH456,6,LEN(DH456)-6))&amp;")","*")</f>
        <v>Yes (HTTP)</v>
      </c>
      <c r="DI755" s="58" t="str">
        <f>IF(OR(DI346&lt;&gt;"*",DI403&lt;&gt;"*",DI456&lt;&gt;"*"),"Yes (" &amp; JoinAll(", ", MIDForgiving(DI346,6,LEN(DI346)-6), MIDForgiving(DI403,6,LEN(DI403)-6), MIDForgiving(DI456,6,LEN(DI456)-6))&amp;")","*")</f>
        <v>Yes (HTTP)</v>
      </c>
      <c r="DJ755" s="58" t="str">
        <f>IF(OR(DJ346&lt;&gt;"*",DJ403&lt;&gt;"*",DJ456&lt;&gt;"*"),"Yes (" &amp; JoinAll(", ", MIDForgiving(DJ346,6,LEN(DJ346)-6), MIDForgiving(DJ403,6,LEN(DJ403)-6), MIDForgiving(DJ456,6,LEN(DJ456)-6))&amp;")","*")</f>
        <v>Yes (HTTP)</v>
      </c>
      <c r="DK755" s="58" t="str">
        <f>IF(OR(DK346&lt;&gt;"*",DK403&lt;&gt;"*",DK456&lt;&gt;"*"),"Yes (" &amp; JoinAll(", ", MIDForgiving(DK346,6,LEN(DK346)-6), MIDForgiving(DK403,6,LEN(DK403)-6), MIDForgiving(DK456,6,LEN(DK456)-6))&amp;")","*")</f>
        <v>*</v>
      </c>
      <c r="DL755" s="58" t="str">
        <f>IF(OR(DL346&lt;&gt;"*",DL403&lt;&gt;"*",DL456&lt;&gt;"*"),"Yes (" &amp; JoinAll(", ", MIDForgiving(DL346,6,LEN(DL346)-6), MIDForgiving(DL403,6,LEN(DL403)-6), MIDForgiving(DL456,6,LEN(DL456)-6))&amp;")","*")</f>
        <v>Yes (HTTP)</v>
      </c>
      <c r="DM755" s="58" t="str">
        <f>IF(OR(DM346&lt;&gt;"*",DM403&lt;&gt;"*",DM456&lt;&gt;"*"),"Yes (" &amp; JoinAll(", ", MIDForgiving(DM346,6,LEN(DM346)-6), MIDForgiving(DM403,6,LEN(DM403)-6), MIDForgiving(DM456,6,LEN(DM456)-6))&amp;")","*")</f>
        <v>*</v>
      </c>
      <c r="DN755" s="58" t="str">
        <f>IF(OR(DN346&lt;&gt;"*",DN403&lt;&gt;"*",DN456&lt;&gt;"*"),"Yes (" &amp; JoinAll(", ", MIDForgiving(DN346,6,LEN(DN346)-6), MIDForgiving(DN403,6,LEN(DN403)-6), MIDForgiving(DN456,6,LEN(DN456)-6))&amp;")","*")</f>
        <v>*</v>
      </c>
      <c r="DO755" s="58" t="str">
        <f>IF(OR(DO346&lt;&gt;"*",DO403&lt;&gt;"*",DO456&lt;&gt;"*"),"Yes (" &amp; JoinAll(", ", MIDForgiving(DO346,6,LEN(DO346)-6), MIDForgiving(DO403,6,LEN(DO403)-6), MIDForgiving(DO456,6,LEN(DO456)-6))&amp;")","*")</f>
        <v>Yes (HTTP)</v>
      </c>
      <c r="DP755" s="58" t="str">
        <f>IF(OR(DP346&lt;&gt;"*",DP403&lt;&gt;"*",DP456&lt;&gt;"*"),"Yes (" &amp; JoinAll(", ", MIDForgiving(DP346,6,LEN(DP346)-6), MIDForgiving(DP403,6,LEN(DP403)-6), MIDForgiving(DP456,6,LEN(DP456)-6))&amp;")","*")</f>
        <v>Yes (HTTP)</v>
      </c>
      <c r="DQ755" s="58" t="str">
        <f>IF(OR(DQ346&lt;&gt;"*",DQ403&lt;&gt;"*",DQ456&lt;&gt;"*"),"Yes (" &amp; JoinAll(", ", MIDForgiving(DQ346,6,LEN(DQ346)-6), MIDForgiving(DQ403,6,LEN(DQ403)-6), MIDForgiving(DQ456,6,LEN(DQ456)-6))&amp;")","*")</f>
        <v>*</v>
      </c>
      <c r="DR755" s="58" t="str">
        <f>IF(OR(DR346&lt;&gt;"*",DR403&lt;&gt;"*",DR456&lt;&gt;"*"),"Yes (" &amp; JoinAll(", ", MIDForgiving(DR346,6,LEN(DR346)-6), MIDForgiving(DR403,6,LEN(DR403)-6), MIDForgiving(DR456,6,LEN(DR456)-6))&amp;")","*")</f>
        <v>*</v>
      </c>
      <c r="DS755" s="58" t="str">
        <f>IF(OR(DS346&lt;&gt;"*",DS403&lt;&gt;"*",DS456&lt;&gt;"*"),"Yes (" &amp; JoinAll(", ", MIDForgiving(DS346,6,LEN(DS346)-6), MIDForgiving(DS403,6,LEN(DS403)-6), MIDForgiving(DS456,6,LEN(DS456)-6))&amp;")","*")</f>
        <v>*</v>
      </c>
      <c r="DT755" s="58" t="str">
        <f>IF(OR(DT346&lt;&gt;"*",DT403&lt;&gt;"*",DT456&lt;&gt;"*"),"Yes (" &amp; JoinAll(", ", MIDForgiving(DT346,6,LEN(DT346)-6), MIDForgiving(DT403,6,LEN(DT403)-6), MIDForgiving(DT456,6,LEN(DT456)-6))&amp;")","*")</f>
        <v>Yes (HTTP)</v>
      </c>
      <c r="DU755" s="58" t="str">
        <f>IF(OR(DU346&lt;&gt;"*",DU403&lt;&gt;"*",DU456&lt;&gt;"*"),"Yes (" &amp; JoinAll(", ", MIDForgiving(DU346,6,LEN(DU346)-6), MIDForgiving(DU403,6,LEN(DU403)-6), MIDForgiving(DU456,6,LEN(DU456)-6))&amp;")","*")</f>
        <v>*</v>
      </c>
      <c r="DV755" s="58" t="str">
        <f>IF(OR(DV346&lt;&gt;"*",DV403&lt;&gt;"*",DV456&lt;&gt;"*"),"Yes (" &amp; JoinAll(", ", MIDForgiving(DV346,6,LEN(DV346)-6), MIDForgiving(DV403,6,LEN(DV403)-6), MIDForgiving(DV456,6,LEN(DV456)-6))&amp;")","*")</f>
        <v>*</v>
      </c>
      <c r="DW755" s="58" t="str">
        <f>IF(OR(DW346&lt;&gt;"*",DW403&lt;&gt;"*",DW456&lt;&gt;"*"),"Yes (" &amp; JoinAll(", ", MIDForgiving(DW346,6,LEN(DW346)-6), MIDForgiving(DW403,6,LEN(DW403)-6), MIDForgiving(DW456,6,LEN(DW456)-6))&amp;")","*")</f>
        <v>*</v>
      </c>
      <c r="DX755" s="58" t="str">
        <f>IF(OR(DX346&lt;&gt;"*",DX403&lt;&gt;"*",DX456&lt;&gt;"*"),"Yes (" &amp; JoinAll(", ", MIDForgiving(DX346,6,LEN(DX346)-6), MIDForgiving(DX403,6,LEN(DX403)-6), MIDForgiving(DX456,6,LEN(DX456)-6))&amp;")","*")</f>
        <v>*</v>
      </c>
      <c r="DY755" s="58" t="str">
        <f>IF(OR(DY346&lt;&gt;"*",DY403&lt;&gt;"*",DY456&lt;&gt;"*"),"Yes (" &amp; JoinAll(", ", MIDForgiving(DY346,6,LEN(DY346)-6), MIDForgiving(DY403,6,LEN(DY403)-6), MIDForgiving(DY456,6,LEN(DY456)-6))&amp;")","*")</f>
        <v>Yes (HTTP)</v>
      </c>
      <c r="DZ755" s="58" t="str">
        <f>IF(OR(DZ346&lt;&gt;"*",DZ403&lt;&gt;"*",DZ456&lt;&gt;"*"),"Yes (" &amp; JoinAll(", ", MIDForgiving(DZ346,6,LEN(DZ346)-6), MIDForgiving(DZ403,6,LEN(DZ403)-6), MIDForgiving(DZ456,6,LEN(DZ456)-6))&amp;")","*")</f>
        <v>Yes (HTTP)</v>
      </c>
      <c r="EA755" s="58" t="str">
        <f>IF(OR(EA346&lt;&gt;"*",EA403&lt;&gt;"*",EA456&lt;&gt;"*"),"Yes (" &amp; JoinAll(", ", MIDForgiving(EA346,6,LEN(EA346)-6), MIDForgiving(EA403,6,LEN(EA403)-6), MIDForgiving(EA456,6,LEN(EA456)-6))&amp;")","*")</f>
        <v>*</v>
      </c>
      <c r="EB755" s="58" t="str">
        <f>IF(OR(EB346&lt;&gt;"*",EB403&lt;&gt;"*",EB456&lt;&gt;"*"),"Yes (" &amp; JoinAll(", ", MIDForgiving(EB346,6,LEN(EB346)-6), MIDForgiving(EB403,6,LEN(EB403)-6), MIDForgiving(EB456,6,LEN(EB456)-6))&amp;")","*")</f>
        <v>*</v>
      </c>
      <c r="EC755" s="58" t="str">
        <f>IF(OR(EC346&lt;&gt;"*",EC403&lt;&gt;"*",EC456&lt;&gt;"*"),"Yes (" &amp; JoinAll(", ", MIDForgiving(EC346,6,LEN(EC346)-6), MIDForgiving(EC403,6,LEN(EC403)-6), MIDForgiving(EC456,6,LEN(EC456)-6))&amp;")","*")</f>
        <v>Yes (HTTPS)</v>
      </c>
      <c r="ED755" s="58" t="str">
        <f>IF(OR(ED346&lt;&gt;"*",ED403&lt;&gt;"*",ED456&lt;&gt;"*"),"Yes (" &amp; JoinAll(", ", MIDForgiving(ED346,6,LEN(ED346)-6), MIDForgiving(ED403,6,LEN(ED403)-6), MIDForgiving(ED456,6,LEN(ED456)-6))&amp;")","*")</f>
        <v>*</v>
      </c>
      <c r="EE755" s="58" t="str">
        <f>IF(OR(EE346&lt;&gt;"*",EE403&lt;&gt;"*",EE456&lt;&gt;"*"),"Yes (" &amp; JoinAll(", ", MIDForgiving(EE346,6,LEN(EE346)-6), MIDForgiving(EE403,6,LEN(EE403)-6), MIDForgiving(EE456,6,LEN(EE456)-6))&amp;")","*")</f>
        <v>*</v>
      </c>
      <c r="EF755" s="58" t="str">
        <f>IF(OR(EF346&lt;&gt;"*",EF403&lt;&gt;"*",EF456&lt;&gt;"*"),"Yes (" &amp; JoinAll(", ", MIDForgiving(EF346,6,LEN(EF346)-6), MIDForgiving(EF403,6,LEN(EF403)-6), MIDForgiving(EF456,6,LEN(EF456)-6))&amp;")","*")</f>
        <v>Yes (HTTPS)</v>
      </c>
      <c r="EG755" s="58" t="str">
        <f>IF(OR(EG346&lt;&gt;"*",EG403&lt;&gt;"*",EG456&lt;&gt;"*"),"Yes (" &amp; JoinAll(", ", MIDForgiving(EG346,6,LEN(EG346)-6), MIDForgiving(EG403,6,LEN(EG403)-6), MIDForgiving(EG456,6,LEN(EG456)-6))&amp;")","*")</f>
        <v>Yes (HTTP)</v>
      </c>
      <c r="EH755" s="58" t="str">
        <f>IF(OR(EH346&lt;&gt;"*",EH403&lt;&gt;"*",EH456&lt;&gt;"*"),"Yes (" &amp; JoinAll(", ", MIDForgiving(EH346,6,LEN(EH346)-6), MIDForgiving(EH403,6,LEN(EH403)-6), MIDForgiving(EH456,6,LEN(EH456)-6))&amp;")","*")</f>
        <v>Yes (HTTPS)</v>
      </c>
      <c r="EI755" s="58" t="str">
        <f>IF(OR(EI346&lt;&gt;"*",EI403&lt;&gt;"*",EI456&lt;&gt;"*"),"Yes (" &amp; JoinAll(", ", MIDForgiving(EI346,6,LEN(EI346)-6), MIDForgiving(EI403,6,LEN(EI403)-6), MIDForgiving(EI456,6,LEN(EI456)-6))&amp;")","*")</f>
        <v>*</v>
      </c>
      <c r="EJ755" s="58" t="str">
        <f>IF(OR(EJ346&lt;&gt;"*",EJ403&lt;&gt;"*",EJ456&lt;&gt;"*"),"Yes (" &amp; JoinAll(", ", MIDForgiving(EJ346,6,LEN(EJ346)-6), MIDForgiving(EJ403,6,LEN(EJ403)-6), MIDForgiving(EJ456,6,LEN(EJ456)-6))&amp;")","*")</f>
        <v>Yes (HTTP)</v>
      </c>
      <c r="EK755" s="58" t="str">
        <f>IF(OR(EK346&lt;&gt;"*",EK403&lt;&gt;"*",EK456&lt;&gt;"*"),"Yes (" &amp; JoinAll(", ", MIDForgiving(EK346,6,LEN(EK346)-6), MIDForgiving(EK403,6,LEN(EK403)-6), MIDForgiving(EK456,6,LEN(EK456)-6))&amp;")","*")</f>
        <v>*</v>
      </c>
      <c r="EL755" s="109"/>
      <c r="EM755" s="109"/>
    </row>
    <row r="756" spans="1:143" s="58" customFormat="1" ht="12.75" customHeight="1" x14ac:dyDescent="0.25">
      <c r="A756" s="5"/>
      <c r="B756" s="96"/>
      <c r="C756" s="96"/>
      <c r="D756" s="96"/>
      <c r="E756" s="96"/>
      <c r="F756" s="96" t="s">
        <v>3541</v>
      </c>
      <c r="G756" s="4" t="s">
        <v>2561</v>
      </c>
      <c r="H756" s="18" t="s">
        <v>5</v>
      </c>
      <c r="I756" s="18"/>
      <c r="J756" s="58" t="str">
        <f>IF(OR(J347&lt;&gt;"*",J404&lt;&gt;"*",J457&lt;&gt;"*"),"Yes (" &amp; JoinAll(", ", MIDForgiving(J347,6,LEN(J347)-6), MIDForgiving(J404,6,LEN(J404)-6), MIDForgiving(J457,6,LEN(J457)-6))&amp;")","*")</f>
        <v>*</v>
      </c>
      <c r="K756" s="58" t="str">
        <f>IF(OR(K347&lt;&gt;"*",K404&lt;&gt;"*",K457&lt;&gt;"*"),"Yes (" &amp; JoinAll(", ", MIDForgiving(K347,6,LEN(K347)-6), MIDForgiving(K404,6,LEN(K404)-6), MIDForgiving(K457,6,LEN(K457)-6))&amp;")","*")</f>
        <v>*</v>
      </c>
      <c r="L756" s="58" t="str">
        <f>IF(OR(L347&lt;&gt;"*",L404&lt;&gt;"*",L457&lt;&gt;"*"),"Yes (" &amp; JoinAll(", ", MIDForgiving(L347,6,LEN(L347)-6), MIDForgiving(L404,6,LEN(L404)-6), MIDForgiving(L457,6,LEN(L457)-6))&amp;")","*")</f>
        <v>*</v>
      </c>
      <c r="M756" s="58" t="str">
        <f>IF(OR(M347&lt;&gt;"*",M404&lt;&gt;"*",M457&lt;&gt;"*"),"Yes (" &amp; JoinAll(", ", MIDForgiving(M347,6,LEN(M347)-6), MIDForgiving(M404,6,LEN(M404)-6), MIDForgiving(M457,6,LEN(M457)-6))&amp;")","*")</f>
        <v>Yes (HTTP)</v>
      </c>
      <c r="N756" s="58" t="str">
        <f>IF(OR(N347&lt;&gt;"*",N404&lt;&gt;"*",N457&lt;&gt;"*"),"Yes (" &amp; JoinAll(", ", MIDForgiving(N347,6,LEN(N347)-6), MIDForgiving(N404,6,LEN(N404)-6), MIDForgiving(N457,6,LEN(N457)-6))&amp;")","*")</f>
        <v>*</v>
      </c>
      <c r="O756" s="58" t="str">
        <f>IF(OR(O347&lt;&gt;"*",O404&lt;&gt;"*",O457&lt;&gt;"*"),"Yes (" &amp; JoinAll(", ", MIDForgiving(O347,6,LEN(O347)-6), MIDForgiving(O404,6,LEN(O404)-6), MIDForgiving(O457,6,LEN(O457)-6))&amp;")","*")</f>
        <v>*</v>
      </c>
      <c r="P756" s="58" t="str">
        <f>IF(OR(P347&lt;&gt;"*",P404&lt;&gt;"*",P457&lt;&gt;"*"),"Yes (" &amp; JoinAll(", ", MIDForgiving(P347,6,LEN(P347)-6), MIDForgiving(P404,6,LEN(P404)-6), MIDForgiving(P457,6,LEN(P457)-6))&amp;")","*")</f>
        <v>*</v>
      </c>
      <c r="Q756" s="58" t="str">
        <f>IF(OR(Q347&lt;&gt;"*",Q404&lt;&gt;"*",Q457&lt;&gt;"*"),"Yes (" &amp; JoinAll(", ", MIDForgiving(Q347,6,LEN(Q347)-6), MIDForgiving(Q404,6,LEN(Q404)-6), MIDForgiving(Q457,6,LEN(Q457)-6))&amp;")","*")</f>
        <v>*</v>
      </c>
      <c r="R756" s="58" t="str">
        <f>IF(OR(R347&lt;&gt;"*",R404&lt;&gt;"*",R457&lt;&gt;"*"),"Yes (" &amp; JoinAll(", ", MIDForgiving(R347,6,LEN(R347)-6), MIDForgiving(R404,6,LEN(R404)-6), MIDForgiving(R457,6,LEN(R457)-6))&amp;")","*")</f>
        <v>*</v>
      </c>
      <c r="S756" s="58" t="str">
        <f>IF(OR(S347&lt;&gt;"*",S404&lt;&gt;"*",S457&lt;&gt;"*"),"Yes (" &amp; JoinAll(", ", MIDForgiving(S347,6,LEN(S347)-6), MIDForgiving(S404,6,LEN(S404)-6), MIDForgiving(S457,6,LEN(S457)-6))&amp;")","*")</f>
        <v>*</v>
      </c>
      <c r="T756" s="58" t="str">
        <f>IF(OR(T347&lt;&gt;"*",T404&lt;&gt;"*",T457&lt;&gt;"*"),"Yes (" &amp; JoinAll(", ", MIDForgiving(T347,6,LEN(T347)-6), MIDForgiving(T404,6,LEN(T404)-6), MIDForgiving(T457,6,LEN(T457)-6))&amp;")","*")</f>
        <v>*</v>
      </c>
      <c r="U756" s="58" t="str">
        <f>IF(OR(U347&lt;&gt;"*",U404&lt;&gt;"*",U457&lt;&gt;"*"),"Yes (" &amp; JoinAll(", ", MIDForgiving(U347,6,LEN(U347)-6), MIDForgiving(U404,6,LEN(U404)-6), MIDForgiving(U457,6,LEN(U457)-6))&amp;")","*")</f>
        <v>*</v>
      </c>
      <c r="V756" s="58" t="str">
        <f>IF(OR(V347&lt;&gt;"*",V404&lt;&gt;"*",V457&lt;&gt;"*"),"Yes (" &amp; JoinAll(", ", MIDForgiving(V347,6,LEN(V347)-6), MIDForgiving(V404,6,LEN(V404)-6), MIDForgiving(V457,6,LEN(V457)-6))&amp;")","*")</f>
        <v>*</v>
      </c>
      <c r="W756" s="58" t="str">
        <f>IF(OR(W347&lt;&gt;"*",W404&lt;&gt;"*",W457&lt;&gt;"*"),"Yes (" &amp; JoinAll(", ", MIDForgiving(W347,6,LEN(W347)-6), MIDForgiving(W404,6,LEN(W404)-6), MIDForgiving(W457,6,LEN(W457)-6))&amp;")","*")</f>
        <v>*</v>
      </c>
      <c r="X756" s="58" t="str">
        <f>IF(OR(X347&lt;&gt;"*",X404&lt;&gt;"*",X457&lt;&gt;"*"),"Yes (" &amp; JoinAll(", ", MIDForgiving(X347,6,LEN(X347)-6), MIDForgiving(X404,6,LEN(X404)-6), MIDForgiving(X457,6,LEN(X457)-6))&amp;")","*")</f>
        <v>*</v>
      </c>
      <c r="Y756" s="58" t="str">
        <f>IF(OR(Y347&lt;&gt;"*",Y404&lt;&gt;"*",Y457&lt;&gt;"*"),"Yes (" &amp; JoinAll(", ", MIDForgiving(Y347,6,LEN(Y347)-6), MIDForgiving(Y404,6,LEN(Y404)-6), MIDForgiving(Y457,6,LEN(Y457)-6))&amp;")","*")</f>
        <v>*</v>
      </c>
      <c r="Z756" s="58" t="str">
        <f>IF(OR(Z347&lt;&gt;"*",Z404&lt;&gt;"*",Z457&lt;&gt;"*"),"Yes (" &amp; JoinAll(", ", MIDForgiving(Z347,6,LEN(Z347)-6), MIDForgiving(Z404,6,LEN(Z404)-6), MIDForgiving(Z457,6,LEN(Z457)-6))&amp;")","*")</f>
        <v>*</v>
      </c>
      <c r="AA756" s="58" t="str">
        <f>IF(OR(AA347&lt;&gt;"*",AA404&lt;&gt;"*",AA457&lt;&gt;"*"),"Yes (" &amp; JoinAll(", ", MIDForgiving(AA347,6,LEN(AA347)-6), MIDForgiving(AA404,6,LEN(AA404)-6), MIDForgiving(AA457,6,LEN(AA457)-6))&amp;")","*")</f>
        <v>*</v>
      </c>
      <c r="AB756" s="58" t="str">
        <f>IF(OR(AB347&lt;&gt;"*",AB404&lt;&gt;"*",AB457&lt;&gt;"*"),"Yes (" &amp; JoinAll(", ", MIDForgiving(AB347,6,LEN(AB347)-6), MIDForgiving(AB404,6,LEN(AB404)-6), MIDForgiving(AB457,6,LEN(AB457)-6))&amp;")","*")</f>
        <v>*</v>
      </c>
      <c r="AC756" s="58" t="str">
        <f>IF(OR(AC347&lt;&gt;"*",AC404&lt;&gt;"*",AC457&lt;&gt;"*"),"Yes (" &amp; JoinAll(", ", MIDForgiving(AC347,6,LEN(AC347)-6), MIDForgiving(AC404,6,LEN(AC404)-6), MIDForgiving(AC457,6,LEN(AC457)-6))&amp;")","*")</f>
        <v>Yes (HTTPS)</v>
      </c>
      <c r="AD756" s="58" t="str">
        <f>IF(OR(AD347&lt;&gt;"*",AD404&lt;&gt;"*",AD457&lt;&gt;"*"),"Yes (" &amp; JoinAll(", ", MIDForgiving(AD347,6,LEN(AD347)-6), MIDForgiving(AD404,6,LEN(AD404)-6), MIDForgiving(AD457,6,LEN(AD457)-6))&amp;")","*")</f>
        <v>*</v>
      </c>
      <c r="AE756" s="58" t="str">
        <f>IF(OR(AE347&lt;&gt;"*",AE404&lt;&gt;"*",AE457&lt;&gt;"*"),"Yes (" &amp; JoinAll(", ", MIDForgiving(AE347,6,LEN(AE347)-6), MIDForgiving(AE404,6,LEN(AE404)-6), MIDForgiving(AE457,6,LEN(AE457)-6))&amp;")","*")</f>
        <v>*</v>
      </c>
      <c r="AF756" s="58" t="str">
        <f>IF(OR(AF347&lt;&gt;"*",AF404&lt;&gt;"*",AF457&lt;&gt;"*"),"Yes (" &amp; JoinAll(", ", MIDForgiving(AF347,6,LEN(AF347)-6), MIDForgiving(AF404,6,LEN(AF404)-6), MIDForgiving(AF457,6,LEN(AF457)-6))&amp;")","*")</f>
        <v>Yes (HTTP)</v>
      </c>
      <c r="AG756" s="58" t="str">
        <f>IF(OR(AG347&lt;&gt;"*",AG404&lt;&gt;"*",AG457&lt;&gt;"*"),"Yes (" &amp; JoinAll(", ", MIDForgiving(AG347,6,LEN(AG347)-6), MIDForgiving(AG404,6,LEN(AG404)-6), MIDForgiving(AG457,6,LEN(AG457)-6))&amp;")","*")</f>
        <v>*</v>
      </c>
      <c r="AH756" s="58" t="str">
        <f>IF(OR(AH347&lt;&gt;"*",AH404&lt;&gt;"*",AH457&lt;&gt;"*"),"Yes (" &amp; JoinAll(", ", MIDForgiving(AH347,6,LEN(AH347)-6), MIDForgiving(AH404,6,LEN(AH404)-6), MIDForgiving(AH457,6,LEN(AH457)-6))&amp;")","*")</f>
        <v>*</v>
      </c>
      <c r="AI756" s="58" t="str">
        <f>IF(OR(AI347&lt;&gt;"*",AI404&lt;&gt;"*",AI457&lt;&gt;"*"),"Yes (" &amp; JoinAll(", ", MIDForgiving(AI347,6,LEN(AI347)-6), MIDForgiving(AI404,6,LEN(AI404)-6), MIDForgiving(AI457,6,LEN(AI457)-6))&amp;")","*")</f>
        <v>*</v>
      </c>
      <c r="AJ756" s="58" t="str">
        <f>IF(OR(AJ347&lt;&gt;"*",AJ404&lt;&gt;"*",AJ457&lt;&gt;"*"),"Yes (" &amp; JoinAll(", ", MIDForgiving(AJ347,6,LEN(AJ347)-6), MIDForgiving(AJ404,6,LEN(AJ404)-6), MIDForgiving(AJ457,6,LEN(AJ457)-6))&amp;")","*")</f>
        <v>*</v>
      </c>
      <c r="AK756" s="58" t="str">
        <f>IF(OR(AK347&lt;&gt;"*",AK404&lt;&gt;"*",AK457&lt;&gt;"*"),"Yes (" &amp; JoinAll(", ", MIDForgiving(AK347,6,LEN(AK347)-6), MIDForgiving(AK404,6,LEN(AK404)-6), MIDForgiving(AK457,6,LEN(AK457)-6))&amp;")","*")</f>
        <v>Yes (HTTP)</v>
      </c>
      <c r="AL756" s="58" t="str">
        <f>IF(OR(AL347&lt;&gt;"*",AL404&lt;&gt;"*",AL457&lt;&gt;"*"),"Yes (" &amp; JoinAll(", ", MIDForgiving(AL347,6,LEN(AL347)-6), MIDForgiving(AL404,6,LEN(AL404)-6), MIDForgiving(AL457,6,LEN(AL457)-6))&amp;")","*")</f>
        <v>*</v>
      </c>
      <c r="AM756" s="58" t="str">
        <f>IF(OR(AM347&lt;&gt;"*",AM404&lt;&gt;"*",AM457&lt;&gt;"*"),"Yes (" &amp; JoinAll(", ", MIDForgiving(AM347,6,LEN(AM347)-6), MIDForgiving(AM404,6,LEN(AM404)-6), MIDForgiving(AM457,6,LEN(AM457)-6))&amp;")","*")</f>
        <v>*</v>
      </c>
      <c r="AN756" s="58" t="str">
        <f>IF(OR(AN347&lt;&gt;"*",AN404&lt;&gt;"*",AN457&lt;&gt;"*"),"Yes (" &amp; JoinAll(", ", MIDForgiving(AN347,6,LEN(AN347)-6), MIDForgiving(AN404,6,LEN(AN404)-6), MIDForgiving(AN457,6,LEN(AN457)-6))&amp;")","*")</f>
        <v>*</v>
      </c>
      <c r="AO756" s="58" t="str">
        <f>IF(OR(AO347&lt;&gt;"*",AO404&lt;&gt;"*",AO457&lt;&gt;"*"),"Yes (" &amp; JoinAll(", ", MIDForgiving(AO347,6,LEN(AO347)-6), MIDForgiving(AO404,6,LEN(AO404)-6), MIDForgiving(AO457,6,LEN(AO457)-6))&amp;")","*")</f>
        <v>*</v>
      </c>
      <c r="AP756" s="58" t="str">
        <f>IF(OR(AP347&lt;&gt;"*",AP404&lt;&gt;"*",AP457&lt;&gt;"*"),"Yes (" &amp; JoinAll(", ", MIDForgiving(AP347,6,LEN(AP347)-6), MIDForgiving(AP404,6,LEN(AP404)-6), MIDForgiving(AP457,6,LEN(AP457)-6))&amp;")","*")</f>
        <v>*</v>
      </c>
      <c r="AQ756" s="58" t="str">
        <f>IF(OR(AQ347&lt;&gt;"*",AQ404&lt;&gt;"*",AQ457&lt;&gt;"*"),"Yes (" &amp; JoinAll(", ", MIDForgiving(AQ347,6,LEN(AQ347)-6), MIDForgiving(AQ404,6,LEN(AQ404)-6), MIDForgiving(AQ457,6,LEN(AQ457)-6))&amp;")","*")</f>
        <v>*</v>
      </c>
      <c r="AR756" s="58" t="str">
        <f>IF(OR(AR347&lt;&gt;"*",AR404&lt;&gt;"*",AR457&lt;&gt;"*"),"Yes (" &amp; JoinAll(", ", MIDForgiving(AR347,6,LEN(AR347)-6), MIDForgiving(AR404,6,LEN(AR404)-6), MIDForgiving(AR457,6,LEN(AR457)-6))&amp;")","*")</f>
        <v>*</v>
      </c>
      <c r="AS756" s="58" t="str">
        <f>IF(OR(AS347&lt;&gt;"*",AS404&lt;&gt;"*",AS457&lt;&gt;"*"),"Yes (" &amp; JoinAll(", ", MIDForgiving(AS347,6,LEN(AS347)-6), MIDForgiving(AS404,6,LEN(AS404)-6), MIDForgiving(AS457,6,LEN(AS457)-6))&amp;")","*")</f>
        <v>*</v>
      </c>
      <c r="AT756" s="58" t="str">
        <f>IF(OR(AT347&lt;&gt;"*",AT404&lt;&gt;"*",AT457&lt;&gt;"*"),"Yes (" &amp; JoinAll(", ", MIDForgiving(AT347,6,LEN(AT347)-6), MIDForgiving(AT404,6,LEN(AT404)-6), MIDForgiving(AT457,6,LEN(AT457)-6))&amp;")","*")</f>
        <v>*</v>
      </c>
      <c r="AU756" s="58" t="str">
        <f>IF(OR(AU347&lt;&gt;"*",AU404&lt;&gt;"*",AU457&lt;&gt;"*"),"Yes (" &amp; JoinAll(", ", MIDForgiving(AU347,6,LEN(AU347)-6), MIDForgiving(AU404,6,LEN(AU404)-6), MIDForgiving(AU457,6,LEN(AU457)-6))&amp;")","*")</f>
        <v>*</v>
      </c>
      <c r="AV756" s="58" t="str">
        <f>IF(OR(AV347&lt;&gt;"*",AV404&lt;&gt;"*",AV457&lt;&gt;"*"),"Yes (" &amp; JoinAll(", ", MIDForgiving(AV347,6,LEN(AV347)-6), MIDForgiving(AV404,6,LEN(AV404)-6), MIDForgiving(AV457,6,LEN(AV457)-6))&amp;")","*")</f>
        <v>*</v>
      </c>
      <c r="AW756" s="58" t="str">
        <f>IF(OR(AW347&lt;&gt;"*",AW404&lt;&gt;"*",AW457&lt;&gt;"*"),"Yes (" &amp; JoinAll(", ", MIDForgiving(AW347,6,LEN(AW347)-6), MIDForgiving(AW404,6,LEN(AW404)-6), MIDForgiving(AW457,6,LEN(AW457)-6))&amp;")","*")</f>
        <v>*</v>
      </c>
      <c r="AX756" s="58" t="str">
        <f>IF(OR(AX347&lt;&gt;"*",AX404&lt;&gt;"*",AX457&lt;&gt;"*"),"Yes (" &amp; JoinAll(", ", MIDForgiving(AX347,6,LEN(AX347)-6), MIDForgiving(AX404,6,LEN(AX404)-6), MIDForgiving(AX457,6,LEN(AX457)-6))&amp;")","*")</f>
        <v>*</v>
      </c>
      <c r="AY756" s="58" t="str">
        <f>IF(OR(AY347&lt;&gt;"*",AY404&lt;&gt;"*",AY457&lt;&gt;"*"),"Yes (" &amp; JoinAll(", ", MIDForgiving(AY347,6,LEN(AY347)-6), MIDForgiving(AY404,6,LEN(AY404)-6), MIDForgiving(AY457,6,LEN(AY457)-6))&amp;")","*")</f>
        <v>*</v>
      </c>
      <c r="AZ756" s="58" t="str">
        <f>IF(OR(AZ347&lt;&gt;"*",AZ404&lt;&gt;"*",AZ457&lt;&gt;"*"),"Yes (" &amp; JoinAll(", ", MIDForgiving(AZ347,6,LEN(AZ347)-6), MIDForgiving(AZ404,6,LEN(AZ404)-6), MIDForgiving(AZ457,6,LEN(AZ457)-6))&amp;")","*")</f>
        <v>*</v>
      </c>
      <c r="BA756" s="58" t="str">
        <f>IF(OR(BA347&lt;&gt;"*",BA404&lt;&gt;"*",BA457&lt;&gt;"*"),"Yes (" &amp; JoinAll(", ", MIDForgiving(BA347,6,LEN(BA347)-6), MIDForgiving(BA404,6,LEN(BA404)-6), MIDForgiving(BA457,6,LEN(BA457)-6))&amp;")","*")</f>
        <v>*</v>
      </c>
      <c r="BB756" s="58" t="str">
        <f>IF(OR(BB347&lt;&gt;"*",BB404&lt;&gt;"*",BB457&lt;&gt;"*"),"Yes (" &amp; JoinAll(", ", MIDForgiving(BB347,6,LEN(BB347)-6), MIDForgiving(BB404,6,LEN(BB404)-6), MIDForgiving(BB457,6,LEN(BB457)-6))&amp;")","*")</f>
        <v>Yes (HTTPS)</v>
      </c>
      <c r="BC756" s="58" t="str">
        <f>IF(OR(BC347&lt;&gt;"*",BC404&lt;&gt;"*",BC457&lt;&gt;"*"),"Yes (" &amp; JoinAll(", ", MIDForgiving(BC347,6,LEN(BC347)-6), MIDForgiving(BC404,6,LEN(BC404)-6), MIDForgiving(BC457,6,LEN(BC457)-6))&amp;")","*")</f>
        <v>Yes (HTTPS)</v>
      </c>
      <c r="BD756" s="58" t="str">
        <f>IF(OR(BD347&lt;&gt;"*",BD404&lt;&gt;"*",BD457&lt;&gt;"*"),"Yes (" &amp; JoinAll(", ", MIDForgiving(BD347,6,LEN(BD347)-6), MIDForgiving(BD404,6,LEN(BD404)-6), MIDForgiving(BD457,6,LEN(BD457)-6))&amp;")","*")</f>
        <v>*</v>
      </c>
      <c r="BE756" s="58" t="str">
        <f>IF(OR(BE347&lt;&gt;"*",BE404&lt;&gt;"*",BE457&lt;&gt;"*"),"Yes (" &amp; JoinAll(", ", MIDForgiving(BE347,6,LEN(BE347)-6), MIDForgiving(BE404,6,LEN(BE404)-6), MIDForgiving(BE457,6,LEN(BE457)-6))&amp;")","*")</f>
        <v>*</v>
      </c>
      <c r="BF756" s="58" t="str">
        <f>IF(OR(BF347&lt;&gt;"*",BF404&lt;&gt;"*",BF457&lt;&gt;"*"),"Yes (" &amp; JoinAll(", ", MIDForgiving(BF347,6,LEN(BF347)-6), MIDForgiving(BF404,6,LEN(BF404)-6), MIDForgiving(BF457,6,LEN(BF457)-6))&amp;")","*")</f>
        <v>*</v>
      </c>
      <c r="BG756" s="58" t="str">
        <f>IF(OR(BG347&lt;&gt;"*",BG404&lt;&gt;"*",BG457&lt;&gt;"*"),"Yes (" &amp; JoinAll(", ", MIDForgiving(BG347,6,LEN(BG347)-6), MIDForgiving(BG404,6,LEN(BG404)-6), MIDForgiving(BG457,6,LEN(BG457)-6))&amp;")","*")</f>
        <v>*</v>
      </c>
      <c r="BH756" s="58" t="str">
        <f>IF(OR(BH347&lt;&gt;"*",BH404&lt;&gt;"*",BH457&lt;&gt;"*"),"Yes (" &amp; JoinAll(", ", MIDForgiving(BH347,6,LEN(BH347)-6), MIDForgiving(BH404,6,LEN(BH404)-6), MIDForgiving(BH457,6,LEN(BH457)-6))&amp;")","*")</f>
        <v>*</v>
      </c>
      <c r="BI756" s="58" t="str">
        <f>IF(OR(BI347&lt;&gt;"*",BI404&lt;&gt;"*",BI457&lt;&gt;"*"),"Yes (" &amp; JoinAll(", ", MIDForgiving(BI347,6,LEN(BI347)-6), MIDForgiving(BI404,6,LEN(BI404)-6), MIDForgiving(BI457,6,LEN(BI457)-6))&amp;")","*")</f>
        <v>Yes (HTTPS)</v>
      </c>
      <c r="BJ756" s="58" t="str">
        <f>IF(OR(BJ347&lt;&gt;"*",BJ404&lt;&gt;"*",BJ457&lt;&gt;"*"),"Yes (" &amp; JoinAll(", ", MIDForgiving(BJ347,6,LEN(BJ347)-6), MIDForgiving(BJ404,6,LEN(BJ404)-6), MIDForgiving(BJ457,6,LEN(BJ457)-6))&amp;")","*")</f>
        <v>*</v>
      </c>
      <c r="BK756" s="58" t="str">
        <f>IF(OR(BK347&lt;&gt;"*",BK404&lt;&gt;"*",BK457&lt;&gt;"*"),"Yes (" &amp; JoinAll(", ", MIDForgiving(BK347,6,LEN(BK347)-6), MIDForgiving(BK404,6,LEN(BK404)-6), MIDForgiving(BK457,6,LEN(BK457)-6))&amp;")","*")</f>
        <v>*</v>
      </c>
      <c r="BL756" s="58" t="str">
        <f>IF(OR(BL347&lt;&gt;"*",BL404&lt;&gt;"*",BL457&lt;&gt;"*"),"Yes (" &amp; JoinAll(", ", MIDForgiving(BL347,6,LEN(BL347)-6), MIDForgiving(BL404,6,LEN(BL404)-6), MIDForgiving(BL457,6,LEN(BL457)-6))&amp;")","*")</f>
        <v>*</v>
      </c>
      <c r="BM756" s="58" t="str">
        <f>IF(OR(BM347&lt;&gt;"*",BM404&lt;&gt;"*",BM457&lt;&gt;"*"),"Yes (" &amp; JoinAll(", ", MIDForgiving(BM347,6,LEN(BM347)-6), MIDForgiving(BM404,6,LEN(BM404)-6), MIDForgiving(BM457,6,LEN(BM457)-6))&amp;")","*")</f>
        <v>*</v>
      </c>
      <c r="BN756" s="58" t="str">
        <f>IF(OR(BN347&lt;&gt;"*",BN404&lt;&gt;"*",BN457&lt;&gt;"*"),"Yes (" &amp; JoinAll(", ", MIDForgiving(BN347,6,LEN(BN347)-6), MIDForgiving(BN404,6,LEN(BN404)-6), MIDForgiving(BN457,6,LEN(BN457)-6))&amp;")","*")</f>
        <v>*</v>
      </c>
      <c r="BO756" s="58" t="str">
        <f>IF(OR(BO347&lt;&gt;"*",BO404&lt;&gt;"*",BO457&lt;&gt;"*"),"Yes (" &amp; JoinAll(", ", MIDForgiving(BO347,6,LEN(BO347)-6), MIDForgiving(BO404,6,LEN(BO404)-6), MIDForgiving(BO457,6,LEN(BO457)-6))&amp;")","*")</f>
        <v>*</v>
      </c>
      <c r="BP756" s="58" t="str">
        <f>IF(OR(BP347&lt;&gt;"*",BP404&lt;&gt;"*",BP457&lt;&gt;"*"),"Yes (" &amp; JoinAll(", ", MIDForgiving(BP347,6,LEN(BP347)-6), MIDForgiving(BP404,6,LEN(BP404)-6), MIDForgiving(BP457,6,LEN(BP457)-6))&amp;")","*")</f>
        <v>*</v>
      </c>
      <c r="BQ756" s="58" t="str">
        <f>IF(OR(BQ347&lt;&gt;"*",BQ404&lt;&gt;"*",BQ457&lt;&gt;"*"),"Yes (" &amp; JoinAll(", ", MIDForgiving(BQ347,6,LEN(BQ347)-6), MIDForgiving(BQ404,6,LEN(BQ404)-6), MIDForgiving(BQ457,6,LEN(BQ457)-6))&amp;")","*")</f>
        <v>*</v>
      </c>
      <c r="BR756" s="58" t="str">
        <f>IF(OR(BR347&lt;&gt;"*",BR404&lt;&gt;"*",BR457&lt;&gt;"*"),"Yes (" &amp; JoinAll(", ", MIDForgiving(BR347,6,LEN(BR347)-6), MIDForgiving(BR404,6,LEN(BR404)-6), MIDForgiving(BR457,6,LEN(BR457)-6))&amp;")","*")</f>
        <v>*</v>
      </c>
      <c r="BS756" s="58" t="str">
        <f>IF(OR(BS347&lt;&gt;"*",BS404&lt;&gt;"*",BS457&lt;&gt;"*"),"Yes (" &amp; JoinAll(", ", MIDForgiving(BS347,6,LEN(BS347)-6), MIDForgiving(BS404,6,LEN(BS404)-6), MIDForgiving(BS457,6,LEN(BS457)-6))&amp;")","*")</f>
        <v>*</v>
      </c>
      <c r="BT756" s="58" t="str">
        <f>IF(OR(BT347&lt;&gt;"*",BT404&lt;&gt;"*",BT457&lt;&gt;"*"),"Yes (" &amp; JoinAll(", ", MIDForgiving(BT347,6,LEN(BT347)-6), MIDForgiving(BT404,6,LEN(BT404)-6), MIDForgiving(BT457,6,LEN(BT457)-6))&amp;")","*")</f>
        <v>*</v>
      </c>
      <c r="BU756" s="58" t="str">
        <f>IF(OR(BU347&lt;&gt;"*",BU404&lt;&gt;"*",BU457&lt;&gt;"*"),"Yes (" &amp; JoinAll(", ", MIDForgiving(BU347,6,LEN(BU347)-6), MIDForgiving(BU404,6,LEN(BU404)-6), MIDForgiving(BU457,6,LEN(BU457)-6))&amp;")","*")</f>
        <v>*</v>
      </c>
      <c r="BV756" s="58" t="str">
        <f>IF(OR(BV347&lt;&gt;"*",BV404&lt;&gt;"*",BV457&lt;&gt;"*"),"Yes (" &amp; JoinAll(", ", MIDForgiving(BV347,6,LEN(BV347)-6), MIDForgiving(BV404,6,LEN(BV404)-6), MIDForgiving(BV457,6,LEN(BV457)-6))&amp;")","*")</f>
        <v>*</v>
      </c>
      <c r="BW756" s="58" t="str">
        <f>IF(OR(BW347&lt;&gt;"*",BW404&lt;&gt;"*",BW457&lt;&gt;"*"),"Yes (" &amp; JoinAll(", ", MIDForgiving(BW347,6,LEN(BW347)-6), MIDForgiving(BW404,6,LEN(BW404)-6), MIDForgiving(BW457,6,LEN(BW457)-6))&amp;")","*")</f>
        <v>*</v>
      </c>
      <c r="BX756" s="58" t="str">
        <f>IF(OR(BX347&lt;&gt;"*",BX404&lt;&gt;"*",BX457&lt;&gt;"*"),"Yes (" &amp; JoinAll(", ", MIDForgiving(BX347,6,LEN(BX347)-6), MIDForgiving(BX404,6,LEN(BX404)-6), MIDForgiving(BX457,6,LEN(BX457)-6))&amp;")","*")</f>
        <v>*</v>
      </c>
      <c r="BY756" s="58" t="str">
        <f>IF(OR(BY347&lt;&gt;"*",BY404&lt;&gt;"*",BY457&lt;&gt;"*"),"Yes (" &amp; JoinAll(", ", MIDForgiving(BY347,6,LEN(BY347)-6), MIDForgiving(BY404,6,LEN(BY404)-6), MIDForgiving(BY457,6,LEN(BY457)-6))&amp;")","*")</f>
        <v>*</v>
      </c>
      <c r="BZ756" s="58" t="str">
        <f>IF(OR(BZ347&lt;&gt;"*",BZ404&lt;&gt;"*",BZ457&lt;&gt;"*"),"Yes (" &amp; JoinAll(", ", MIDForgiving(BZ347,6,LEN(BZ347)-6), MIDForgiving(BZ404,6,LEN(BZ404)-6), MIDForgiving(BZ457,6,LEN(BZ457)-6))&amp;")","*")</f>
        <v>*</v>
      </c>
      <c r="CA756" s="58" t="str">
        <f>IF(OR(CA347&lt;&gt;"*",CA404&lt;&gt;"*",CA457&lt;&gt;"*"),"Yes (" &amp; JoinAll(", ", MIDForgiving(CA347,6,LEN(CA347)-6), MIDForgiving(CA404,6,LEN(CA404)-6), MIDForgiving(CA457,6,LEN(CA457)-6))&amp;")","*")</f>
        <v>*</v>
      </c>
      <c r="CB756" s="58" t="str">
        <f>IF(OR(CB347&lt;&gt;"*",CB404&lt;&gt;"*",CB457&lt;&gt;"*"),"Yes (" &amp; JoinAll(", ", MIDForgiving(CB347,6,LEN(CB347)-6), MIDForgiving(CB404,6,LEN(CB404)-6), MIDForgiving(CB457,6,LEN(CB457)-6))&amp;")","*")</f>
        <v>*</v>
      </c>
      <c r="CC756" s="58" t="str">
        <f>IF(OR(CC347&lt;&gt;"*",CC404&lt;&gt;"*",CC457&lt;&gt;"*"),"Yes (" &amp; JoinAll(", ", MIDForgiving(CC347,6,LEN(CC347)-6), MIDForgiving(CC404,6,LEN(CC404)-6), MIDForgiving(CC457,6,LEN(CC457)-6))&amp;")","*")</f>
        <v>Yes (HTTP)</v>
      </c>
      <c r="CD756" s="58" t="str">
        <f>IF(OR(CD347&lt;&gt;"*",CD404&lt;&gt;"*",CD457&lt;&gt;"*"),"Yes (" &amp; JoinAll(", ", MIDForgiving(CD347,6,LEN(CD347)-6), MIDForgiving(CD404,6,LEN(CD404)-6), MIDForgiving(CD457,6,LEN(CD457)-6))&amp;")","*")</f>
        <v>*</v>
      </c>
      <c r="CE756" s="58" t="str">
        <f>IF(OR(CE347&lt;&gt;"*",CE404&lt;&gt;"*",CE457&lt;&gt;"*"),"Yes (" &amp; JoinAll(", ", MIDForgiving(CE347,6,LEN(CE347)-6), MIDForgiving(CE404,6,LEN(CE404)-6), MIDForgiving(CE457,6,LEN(CE457)-6))&amp;")","*")</f>
        <v>*</v>
      </c>
      <c r="CF756" s="58" t="str">
        <f>IF(OR(CF347&lt;&gt;"*",CF404&lt;&gt;"*",CF457&lt;&gt;"*"),"Yes (" &amp; JoinAll(", ", MIDForgiving(CF347,6,LEN(CF347)-6), MIDForgiving(CF404,6,LEN(CF404)-6), MIDForgiving(CF457,6,LEN(CF457)-6))&amp;")","*")</f>
        <v>*</v>
      </c>
      <c r="CG756" s="58" t="str">
        <f>IF(OR(CG347&lt;&gt;"*",CG404&lt;&gt;"*",CG457&lt;&gt;"*"),"Yes (" &amp; JoinAll(", ", MIDForgiving(CG347,6,LEN(CG347)-6), MIDForgiving(CG404,6,LEN(CG404)-6), MIDForgiving(CG457,6,LEN(CG457)-6))&amp;")","*")</f>
        <v>*</v>
      </c>
      <c r="CH756" s="58" t="str">
        <f>IF(OR(CH347&lt;&gt;"*",CH404&lt;&gt;"*",CH457&lt;&gt;"*"),"Yes (" &amp; JoinAll(", ", MIDForgiving(CH347,6,LEN(CH347)-6), MIDForgiving(CH404,6,LEN(CH404)-6), MIDForgiving(CH457,6,LEN(CH457)-6))&amp;")","*")</f>
        <v>*</v>
      </c>
      <c r="CI756" s="58" t="str">
        <f>IF(OR(CI347&lt;&gt;"*",CI404&lt;&gt;"*",CI457&lt;&gt;"*"),"Yes (" &amp; JoinAll(", ", MIDForgiving(CI347,6,LEN(CI347)-6), MIDForgiving(CI404,6,LEN(CI404)-6), MIDForgiving(CI457,6,LEN(CI457)-6))&amp;")","*")</f>
        <v>*</v>
      </c>
      <c r="CJ756" s="58" t="str">
        <f>IF(OR(CJ347&lt;&gt;"*",CJ404&lt;&gt;"*",CJ457&lt;&gt;"*"),"Yes (" &amp; JoinAll(", ", MIDForgiving(CJ347,6,LEN(CJ347)-6), MIDForgiving(CJ404,6,LEN(CJ404)-6), MIDForgiving(CJ457,6,LEN(CJ457)-6))&amp;")","*")</f>
        <v>*</v>
      </c>
      <c r="CK756" s="58" t="str">
        <f>IF(OR(CK347&lt;&gt;"*",CK404&lt;&gt;"*",CK457&lt;&gt;"*"),"Yes (" &amp; JoinAll(", ", MIDForgiving(CK347,6,LEN(CK347)-6), MIDForgiving(CK404,6,LEN(CK404)-6), MIDForgiving(CK457,6,LEN(CK457)-6))&amp;")","*")</f>
        <v>*</v>
      </c>
      <c r="CL756" s="58" t="str">
        <f>IF(OR(CL347&lt;&gt;"*",CL404&lt;&gt;"*",CL457&lt;&gt;"*"),"Yes (" &amp; JoinAll(", ", MIDForgiving(CL347,6,LEN(CL347)-6), MIDForgiving(CL404,6,LEN(CL404)-6), MIDForgiving(CL457,6,LEN(CL457)-6))&amp;")","*")</f>
        <v>Yes (HTTP)</v>
      </c>
      <c r="CM756" s="58" t="str">
        <f>IF(OR(CM347&lt;&gt;"*",CM404&lt;&gt;"*",CM457&lt;&gt;"*"),"Yes (" &amp; JoinAll(", ", MIDForgiving(CM347,6,LEN(CM347)-6), MIDForgiving(CM404,6,LEN(CM404)-6), MIDForgiving(CM457,6,LEN(CM457)-6))&amp;")","*")</f>
        <v>*</v>
      </c>
      <c r="CN756" s="58" t="str">
        <f>IF(OR(CN347&lt;&gt;"*",CN404&lt;&gt;"*",CN457&lt;&gt;"*"),"Yes (" &amp; JoinAll(", ", MIDForgiving(CN347,6,LEN(CN347)-6), MIDForgiving(CN404,6,LEN(CN404)-6), MIDForgiving(CN457,6,LEN(CN457)-6))&amp;")","*")</f>
        <v>*</v>
      </c>
      <c r="CO756" s="58" t="str">
        <f>IF(OR(CO347&lt;&gt;"*",CO404&lt;&gt;"*",CO457&lt;&gt;"*"),"Yes (" &amp; JoinAll(", ", MIDForgiving(CO347,6,LEN(CO347)-6), MIDForgiving(CO404,6,LEN(CO404)-6), MIDForgiving(CO457,6,LEN(CO457)-6))&amp;")","*")</f>
        <v>*</v>
      </c>
      <c r="CP756" s="58" t="str">
        <f>IF(OR(CP347&lt;&gt;"*",CP404&lt;&gt;"*",CP457&lt;&gt;"*"),"Yes (" &amp; JoinAll(", ", MIDForgiving(CP347,6,LEN(CP347)-6), MIDForgiving(CP404,6,LEN(CP404)-6), MIDForgiving(CP457,6,LEN(CP457)-6))&amp;")","*")</f>
        <v>Yes (HTTP, HTTPS)</v>
      </c>
      <c r="CQ756" s="58" t="str">
        <f>IF(OR(CQ347&lt;&gt;"*",CQ404&lt;&gt;"*",CQ457&lt;&gt;"*"),"Yes (" &amp; JoinAll(", ", MIDForgiving(CQ347,6,LEN(CQ347)-6), MIDForgiving(CQ404,6,LEN(CQ404)-6), MIDForgiving(CQ457,6,LEN(CQ457)-6))&amp;")","*")</f>
        <v>Yes (HTTP)</v>
      </c>
      <c r="CR756" s="58" t="str">
        <f>IF(OR(CR347&lt;&gt;"*",CR404&lt;&gt;"*",CR457&lt;&gt;"*"),"Yes (" &amp; JoinAll(", ", MIDForgiving(CR347,6,LEN(CR347)-6), MIDForgiving(CR404,6,LEN(CR404)-6), MIDForgiving(CR457,6,LEN(CR457)-6))&amp;")","*")</f>
        <v>*</v>
      </c>
      <c r="CS756" s="58" t="str">
        <f>IF(OR(CS347&lt;&gt;"*",CS404&lt;&gt;"*",CS457&lt;&gt;"*"),"Yes (" &amp; JoinAll(", ", MIDForgiving(CS347,6,LEN(CS347)-6), MIDForgiving(CS404,6,LEN(CS404)-6), MIDForgiving(CS457,6,LEN(CS457)-6))&amp;")","*")</f>
        <v>*</v>
      </c>
      <c r="CT756" s="58" t="str">
        <f>IF(OR(CT347&lt;&gt;"*",CT404&lt;&gt;"*",CT457&lt;&gt;"*"),"Yes (" &amp; JoinAll(", ", MIDForgiving(CT347,6,LEN(CT347)-6), MIDForgiving(CT404,6,LEN(CT404)-6), MIDForgiving(CT457,6,LEN(CT457)-6))&amp;")","*")</f>
        <v>*</v>
      </c>
      <c r="CU756" s="58" t="str">
        <f>IF(OR(CU347&lt;&gt;"*",CU404&lt;&gt;"*",CU457&lt;&gt;"*"),"Yes (" &amp; JoinAll(", ", MIDForgiving(CU347,6,LEN(CU347)-6), MIDForgiving(CU404,6,LEN(CU404)-6), MIDForgiving(CU457,6,LEN(CU457)-6))&amp;")","*")</f>
        <v>*</v>
      </c>
      <c r="CV756" s="58" t="str">
        <f>IF(OR(CV347&lt;&gt;"*",CV404&lt;&gt;"*",CV457&lt;&gt;"*"),"Yes (" &amp; JoinAll(", ", MIDForgiving(CV347,6,LEN(CV347)-6), MIDForgiving(CV404,6,LEN(CV404)-6), MIDForgiving(CV457,6,LEN(CV457)-6))&amp;")","*")</f>
        <v>*</v>
      </c>
      <c r="CW756" s="58" t="str">
        <f>IF(OR(CW347&lt;&gt;"*",CW404&lt;&gt;"*",CW457&lt;&gt;"*"),"Yes (" &amp; JoinAll(", ", MIDForgiving(CW347,6,LEN(CW347)-6), MIDForgiving(CW404,6,LEN(CW404)-6), MIDForgiving(CW457,6,LEN(CW457)-6))&amp;")","*")</f>
        <v>*</v>
      </c>
      <c r="CX756" s="58" t="str">
        <f>IF(OR(CX347&lt;&gt;"*",CX404&lt;&gt;"*",CX457&lt;&gt;"*"),"Yes (" &amp; JoinAll(", ", MIDForgiving(CX347,6,LEN(CX347)-6), MIDForgiving(CX404,6,LEN(CX404)-6), MIDForgiving(CX457,6,LEN(CX457)-6))&amp;")","*")</f>
        <v>*</v>
      </c>
      <c r="CY756" s="58" t="str">
        <f>IF(OR(CY347&lt;&gt;"*",CY404&lt;&gt;"*",CY457&lt;&gt;"*"),"Yes (" &amp; JoinAll(", ", MIDForgiving(CY347,6,LEN(CY347)-6), MIDForgiving(CY404,6,LEN(CY404)-6), MIDForgiving(CY457,6,LEN(CY457)-6))&amp;")","*")</f>
        <v>*</v>
      </c>
      <c r="CZ756" s="58" t="str">
        <f>IF(OR(CZ347&lt;&gt;"*",CZ404&lt;&gt;"*",CZ457&lt;&gt;"*"),"Yes (" &amp; JoinAll(", ", MIDForgiving(CZ347,6,LEN(CZ347)-6), MIDForgiving(CZ404,6,LEN(CZ404)-6), MIDForgiving(CZ457,6,LEN(CZ457)-6))&amp;")","*")</f>
        <v>Yes (HTTP)</v>
      </c>
      <c r="DA756" s="58" t="str">
        <f>IF(OR(DA347&lt;&gt;"*",DA404&lt;&gt;"*",DA457&lt;&gt;"*"),"Yes (" &amp; JoinAll(", ", MIDForgiving(DA347,6,LEN(DA347)-6), MIDForgiving(DA404,6,LEN(DA404)-6), MIDForgiving(DA457,6,LEN(DA457)-6))&amp;")","*")</f>
        <v>*</v>
      </c>
      <c r="DB756" s="58" t="str">
        <f>IF(OR(DB347&lt;&gt;"*",DB404&lt;&gt;"*",DB457&lt;&gt;"*"),"Yes (" &amp; JoinAll(", ", MIDForgiving(DB347,6,LEN(DB347)-6), MIDForgiving(DB404,6,LEN(DB404)-6), MIDForgiving(DB457,6,LEN(DB457)-6))&amp;")","*")</f>
        <v>*</v>
      </c>
      <c r="DC756" s="58" t="str">
        <f>IF(OR(DC347&lt;&gt;"*",DC404&lt;&gt;"*",DC457&lt;&gt;"*"),"Yes (" &amp; JoinAll(", ", MIDForgiving(DC347,6,LEN(DC347)-6), MIDForgiving(DC404,6,LEN(DC404)-6), MIDForgiving(DC457,6,LEN(DC457)-6))&amp;")","*")</f>
        <v>*</v>
      </c>
      <c r="DD756" s="58" t="str">
        <f>IF(OR(DD347&lt;&gt;"*",DD404&lt;&gt;"*",DD457&lt;&gt;"*"),"Yes (" &amp; JoinAll(", ", MIDForgiving(DD347,6,LEN(DD347)-6), MIDForgiving(DD404,6,LEN(DD404)-6), MIDForgiving(DD457,6,LEN(DD457)-6))&amp;")","*")</f>
        <v>*</v>
      </c>
      <c r="DE756" s="58" t="str">
        <f>IF(OR(DE347&lt;&gt;"*",DE404&lt;&gt;"*",DE457&lt;&gt;"*"),"Yes (" &amp; JoinAll(", ", MIDForgiving(DE347,6,LEN(DE347)-6), MIDForgiving(DE404,6,LEN(DE404)-6), MIDForgiving(DE457,6,LEN(DE457)-6))&amp;")","*")</f>
        <v>*</v>
      </c>
      <c r="DF756" s="58" t="str">
        <f>IF(OR(DF347&lt;&gt;"*",DF404&lt;&gt;"*",DF457&lt;&gt;"*"),"Yes (" &amp; JoinAll(", ", MIDForgiving(DF347,6,LEN(DF347)-6), MIDForgiving(DF404,6,LEN(DF404)-6), MIDForgiving(DF457,6,LEN(DF457)-6))&amp;")","*")</f>
        <v>Yes (HTTP)</v>
      </c>
      <c r="DG756" s="58" t="str">
        <f>IF(OR(DG347&lt;&gt;"*",DG404&lt;&gt;"*",DG457&lt;&gt;"*"),"Yes (" &amp; JoinAll(", ", MIDForgiving(DG347,6,LEN(DG347)-6), MIDForgiving(DG404,6,LEN(DG404)-6), MIDForgiving(DG457,6,LEN(DG457)-6))&amp;")","*")</f>
        <v>*</v>
      </c>
      <c r="DH756" s="58" t="str">
        <f>IF(OR(DH347&lt;&gt;"*",DH404&lt;&gt;"*",DH457&lt;&gt;"*"),"Yes (" &amp; JoinAll(", ", MIDForgiving(DH347,6,LEN(DH347)-6), MIDForgiving(DH404,6,LEN(DH404)-6), MIDForgiving(DH457,6,LEN(DH457)-6))&amp;")","*")</f>
        <v>*</v>
      </c>
      <c r="DI756" s="58" t="str">
        <f>IF(OR(DI347&lt;&gt;"*",DI404&lt;&gt;"*",DI457&lt;&gt;"*"),"Yes (" &amp; JoinAll(", ", MIDForgiving(DI347,6,LEN(DI347)-6), MIDForgiving(DI404,6,LEN(DI404)-6), MIDForgiving(DI457,6,LEN(DI457)-6))&amp;")","*")</f>
        <v>*</v>
      </c>
      <c r="DJ756" s="58" t="str">
        <f>IF(OR(DJ347&lt;&gt;"*",DJ404&lt;&gt;"*",DJ457&lt;&gt;"*"),"Yes (" &amp; JoinAll(", ", MIDForgiving(DJ347,6,LEN(DJ347)-6), MIDForgiving(DJ404,6,LEN(DJ404)-6), MIDForgiving(DJ457,6,LEN(DJ457)-6))&amp;")","*")</f>
        <v>*</v>
      </c>
      <c r="DK756" s="58" t="str">
        <f>IF(OR(DK347&lt;&gt;"*",DK404&lt;&gt;"*",DK457&lt;&gt;"*"),"Yes (" &amp; JoinAll(", ", MIDForgiving(DK347,6,LEN(DK347)-6), MIDForgiving(DK404,6,LEN(DK404)-6), MIDForgiving(DK457,6,LEN(DK457)-6))&amp;")","*")</f>
        <v>Yes (HTTP)</v>
      </c>
      <c r="DL756" s="58" t="str">
        <f>IF(OR(DL347&lt;&gt;"*",DL404&lt;&gt;"*",DL457&lt;&gt;"*"),"Yes (" &amp; JoinAll(", ", MIDForgiving(DL347,6,LEN(DL347)-6), MIDForgiving(DL404,6,LEN(DL404)-6), MIDForgiving(DL457,6,LEN(DL457)-6))&amp;")","*")</f>
        <v>*</v>
      </c>
      <c r="DM756" s="58" t="str">
        <f>IF(OR(DM347&lt;&gt;"*",DM404&lt;&gt;"*",DM457&lt;&gt;"*"),"Yes (" &amp; JoinAll(", ", MIDForgiving(DM347,6,LEN(DM347)-6), MIDForgiving(DM404,6,LEN(DM404)-6), MIDForgiving(DM457,6,LEN(DM457)-6))&amp;")","*")</f>
        <v>*</v>
      </c>
      <c r="DN756" s="58" t="str">
        <f>IF(OR(DN347&lt;&gt;"*",DN404&lt;&gt;"*",DN457&lt;&gt;"*"),"Yes (" &amp; JoinAll(", ", MIDForgiving(DN347,6,LEN(DN347)-6), MIDForgiving(DN404,6,LEN(DN404)-6), MIDForgiving(DN457,6,LEN(DN457)-6))&amp;")","*")</f>
        <v>*</v>
      </c>
      <c r="DO756" s="58" t="str">
        <f>IF(OR(DO347&lt;&gt;"*",DO404&lt;&gt;"*",DO457&lt;&gt;"*"),"Yes (" &amp; JoinAll(", ", MIDForgiving(DO347,6,LEN(DO347)-6), MIDForgiving(DO404,6,LEN(DO404)-6), MIDForgiving(DO457,6,LEN(DO457)-6))&amp;")","*")</f>
        <v>*</v>
      </c>
      <c r="DP756" s="58" t="str">
        <f>IF(OR(DP347&lt;&gt;"*",DP404&lt;&gt;"*",DP457&lt;&gt;"*"),"Yes (" &amp; JoinAll(", ", MIDForgiving(DP347,6,LEN(DP347)-6), MIDForgiving(DP404,6,LEN(DP404)-6), MIDForgiving(DP457,6,LEN(DP457)-6))&amp;")","*")</f>
        <v>*</v>
      </c>
      <c r="DQ756" s="58" t="str">
        <f>IF(OR(DQ347&lt;&gt;"*",DQ404&lt;&gt;"*",DQ457&lt;&gt;"*"),"Yes (" &amp; JoinAll(", ", MIDForgiving(DQ347,6,LEN(DQ347)-6), MIDForgiving(DQ404,6,LEN(DQ404)-6), MIDForgiving(DQ457,6,LEN(DQ457)-6))&amp;")","*")</f>
        <v>*</v>
      </c>
      <c r="DR756" s="58" t="str">
        <f>IF(OR(DR347&lt;&gt;"*",DR404&lt;&gt;"*",DR457&lt;&gt;"*"),"Yes (" &amp; JoinAll(", ", MIDForgiving(DR347,6,LEN(DR347)-6), MIDForgiving(DR404,6,LEN(DR404)-6), MIDForgiving(DR457,6,LEN(DR457)-6))&amp;")","*")</f>
        <v>*</v>
      </c>
      <c r="DS756" s="58" t="str">
        <f>IF(OR(DS347&lt;&gt;"*",DS404&lt;&gt;"*",DS457&lt;&gt;"*"),"Yes (" &amp; JoinAll(", ", MIDForgiving(DS347,6,LEN(DS347)-6), MIDForgiving(DS404,6,LEN(DS404)-6), MIDForgiving(DS457,6,LEN(DS457)-6))&amp;")","*")</f>
        <v>*</v>
      </c>
      <c r="DT756" s="58" t="str">
        <f>IF(OR(DT347&lt;&gt;"*",DT404&lt;&gt;"*",DT457&lt;&gt;"*"),"Yes (" &amp; JoinAll(", ", MIDForgiving(DT347,6,LEN(DT347)-6), MIDForgiving(DT404,6,LEN(DT404)-6), MIDForgiving(DT457,6,LEN(DT457)-6))&amp;")","*")</f>
        <v>*</v>
      </c>
      <c r="DU756" s="58" t="str">
        <f>IF(OR(DU347&lt;&gt;"*",DU404&lt;&gt;"*",DU457&lt;&gt;"*"),"Yes (" &amp; JoinAll(", ", MIDForgiving(DU347,6,LEN(DU347)-6), MIDForgiving(DU404,6,LEN(DU404)-6), MIDForgiving(DU457,6,LEN(DU457)-6))&amp;")","*")</f>
        <v>*</v>
      </c>
      <c r="DV756" s="58" t="str">
        <f>IF(OR(DV347&lt;&gt;"*",DV404&lt;&gt;"*",DV457&lt;&gt;"*"),"Yes (" &amp; JoinAll(", ", MIDForgiving(DV347,6,LEN(DV347)-6), MIDForgiving(DV404,6,LEN(DV404)-6), MIDForgiving(DV457,6,LEN(DV457)-6))&amp;")","*")</f>
        <v>*</v>
      </c>
      <c r="DW756" s="58" t="str">
        <f>IF(OR(DW347&lt;&gt;"*",DW404&lt;&gt;"*",DW457&lt;&gt;"*"),"Yes (" &amp; JoinAll(", ", MIDForgiving(DW347,6,LEN(DW347)-6), MIDForgiving(DW404,6,LEN(DW404)-6), MIDForgiving(DW457,6,LEN(DW457)-6))&amp;")","*")</f>
        <v>*</v>
      </c>
      <c r="DX756" s="58" t="str">
        <f>IF(OR(DX347&lt;&gt;"*",DX404&lt;&gt;"*",DX457&lt;&gt;"*"),"Yes (" &amp; JoinAll(", ", MIDForgiving(DX347,6,LEN(DX347)-6), MIDForgiving(DX404,6,LEN(DX404)-6), MIDForgiving(DX457,6,LEN(DX457)-6))&amp;")","*")</f>
        <v>*</v>
      </c>
      <c r="DY756" s="58" t="str">
        <f>IF(OR(DY347&lt;&gt;"*",DY404&lt;&gt;"*",DY457&lt;&gt;"*"),"Yes (" &amp; JoinAll(", ", MIDForgiving(DY347,6,LEN(DY347)-6), MIDForgiving(DY404,6,LEN(DY404)-6), MIDForgiving(DY457,6,LEN(DY457)-6))&amp;")","*")</f>
        <v>*</v>
      </c>
      <c r="DZ756" s="58" t="str">
        <f>IF(OR(DZ347&lt;&gt;"*",DZ404&lt;&gt;"*",DZ457&lt;&gt;"*"),"Yes (" &amp; JoinAll(", ", MIDForgiving(DZ347,6,LEN(DZ347)-6), MIDForgiving(DZ404,6,LEN(DZ404)-6), MIDForgiving(DZ457,6,LEN(DZ457)-6))&amp;")","*")</f>
        <v>Yes (HTTP)</v>
      </c>
      <c r="EA756" s="58" t="str">
        <f>IF(OR(EA347&lt;&gt;"*",EA404&lt;&gt;"*",EA457&lt;&gt;"*"),"Yes (" &amp; JoinAll(", ", MIDForgiving(EA347,6,LEN(EA347)-6), MIDForgiving(EA404,6,LEN(EA404)-6), MIDForgiving(EA457,6,LEN(EA457)-6))&amp;")","*")</f>
        <v>*</v>
      </c>
      <c r="EB756" s="58" t="str">
        <f>IF(OR(EB347&lt;&gt;"*",EB404&lt;&gt;"*",EB457&lt;&gt;"*"),"Yes (" &amp; JoinAll(", ", MIDForgiving(EB347,6,LEN(EB347)-6), MIDForgiving(EB404,6,LEN(EB404)-6), MIDForgiving(EB457,6,LEN(EB457)-6))&amp;")","*")</f>
        <v>*</v>
      </c>
      <c r="EC756" s="58" t="str">
        <f>IF(OR(EC347&lt;&gt;"*",EC404&lt;&gt;"*",EC457&lt;&gt;"*"),"Yes (" &amp; JoinAll(", ", MIDForgiving(EC347,6,LEN(EC347)-6), MIDForgiving(EC404,6,LEN(EC404)-6), MIDForgiving(EC457,6,LEN(EC457)-6))&amp;")","*")</f>
        <v>*</v>
      </c>
      <c r="ED756" s="58" t="str">
        <f>IF(OR(ED347&lt;&gt;"*",ED404&lt;&gt;"*",ED457&lt;&gt;"*"),"Yes (" &amp; JoinAll(", ", MIDForgiving(ED347,6,LEN(ED347)-6), MIDForgiving(ED404,6,LEN(ED404)-6), MIDForgiving(ED457,6,LEN(ED457)-6))&amp;")","*")</f>
        <v>*</v>
      </c>
      <c r="EE756" s="58" t="str">
        <f>IF(OR(EE347&lt;&gt;"*",EE404&lt;&gt;"*",EE457&lt;&gt;"*"),"Yes (" &amp; JoinAll(", ", MIDForgiving(EE347,6,LEN(EE347)-6), MIDForgiving(EE404,6,LEN(EE404)-6), MIDForgiving(EE457,6,LEN(EE457)-6))&amp;")","*")</f>
        <v>*</v>
      </c>
      <c r="EF756" s="58" t="str">
        <f>IF(OR(EF347&lt;&gt;"*",EF404&lt;&gt;"*",EF457&lt;&gt;"*"),"Yes (" &amp; JoinAll(", ", MIDForgiving(EF347,6,LEN(EF347)-6), MIDForgiving(EF404,6,LEN(EF404)-6), MIDForgiving(EF457,6,LEN(EF457)-6))&amp;")","*")</f>
        <v>*</v>
      </c>
      <c r="EG756" s="58" t="str">
        <f>IF(OR(EG347&lt;&gt;"*",EG404&lt;&gt;"*",EG457&lt;&gt;"*"),"Yes (" &amp; JoinAll(", ", MIDForgiving(EG347,6,LEN(EG347)-6), MIDForgiving(EG404,6,LEN(EG404)-6), MIDForgiving(EG457,6,LEN(EG457)-6))&amp;")","*")</f>
        <v>Yes (HTTP)</v>
      </c>
      <c r="EH756" s="58" t="str">
        <f>IF(OR(EH347&lt;&gt;"*",EH404&lt;&gt;"*",EH457&lt;&gt;"*"),"Yes (" &amp; JoinAll(", ", MIDForgiving(EH347,6,LEN(EH347)-6), MIDForgiving(EH404,6,LEN(EH404)-6), MIDForgiving(EH457,6,LEN(EH457)-6))&amp;")","*")</f>
        <v>*</v>
      </c>
      <c r="EI756" s="58" t="str">
        <f>IF(OR(EI347&lt;&gt;"*",EI404&lt;&gt;"*",EI457&lt;&gt;"*"),"Yes (" &amp; JoinAll(", ", MIDForgiving(EI347,6,LEN(EI347)-6), MIDForgiving(EI404,6,LEN(EI404)-6), MIDForgiving(EI457,6,LEN(EI457)-6))&amp;")","*")</f>
        <v>*</v>
      </c>
      <c r="EJ756" s="58" t="str">
        <f>IF(OR(EJ347&lt;&gt;"*",EJ404&lt;&gt;"*",EJ457&lt;&gt;"*"),"Yes (" &amp; JoinAll(", ", MIDForgiving(EJ347,6,LEN(EJ347)-6), MIDForgiving(EJ404,6,LEN(EJ404)-6), MIDForgiving(EJ457,6,LEN(EJ457)-6))&amp;")","*")</f>
        <v>*</v>
      </c>
      <c r="EK756" s="58" t="str">
        <f>IF(OR(EK347&lt;&gt;"*",EK404&lt;&gt;"*",EK457&lt;&gt;"*"),"Yes (" &amp; JoinAll(", ", MIDForgiving(EK347,6,LEN(EK347)-6), MIDForgiving(EK404,6,LEN(EK404)-6), MIDForgiving(EK457,6,LEN(EK457)-6))&amp;")","*")</f>
        <v>*</v>
      </c>
      <c r="EL756" s="109"/>
      <c r="EM756" s="109"/>
    </row>
    <row r="757" spans="1:143" s="58" customFormat="1" ht="12.75" customHeight="1" x14ac:dyDescent="0.25">
      <c r="A757" s="5"/>
      <c r="B757" s="96"/>
      <c r="C757" s="96"/>
      <c r="D757" s="96"/>
      <c r="E757" s="96"/>
      <c r="F757" s="96" t="s">
        <v>4227</v>
      </c>
      <c r="G757" s="4" t="s">
        <v>2562</v>
      </c>
      <c r="H757" s="18" t="s">
        <v>5</v>
      </c>
      <c r="I757" s="18"/>
      <c r="J757" s="58" t="str">
        <f>IF(OR(J348&lt;&gt;"*",J405&lt;&gt;"*",J458&lt;&gt;"*"),"Yes (" &amp; JoinAll(", ", MIDForgiving(J348,6,LEN(J348)-6), MIDForgiving(J405,6,LEN(J405)-6), MIDForgiving(J458,6,LEN(J458)-6))&amp;")","*")</f>
        <v>*</v>
      </c>
      <c r="K757" s="58" t="str">
        <f>IF(OR(K348&lt;&gt;"*",K405&lt;&gt;"*",K458&lt;&gt;"*"),"Yes (" &amp; JoinAll(", ", MIDForgiving(K348,6,LEN(K348)-6), MIDForgiving(K405,6,LEN(K405)-6), MIDForgiving(K458,6,LEN(K458)-6))&amp;")","*")</f>
        <v>*</v>
      </c>
      <c r="L757" s="58" t="str">
        <f>IF(OR(L348&lt;&gt;"*",L405&lt;&gt;"*",L458&lt;&gt;"*"),"Yes (" &amp; JoinAll(", ", MIDForgiving(L348,6,LEN(L348)-6), MIDForgiving(L405,6,LEN(L405)-6), MIDForgiving(L458,6,LEN(L458)-6))&amp;")","*")</f>
        <v>*</v>
      </c>
      <c r="M757" s="58" t="str">
        <f>IF(OR(M348&lt;&gt;"*",M405&lt;&gt;"*",M458&lt;&gt;"*"),"Yes (" &amp; JoinAll(", ", MIDForgiving(M348,6,LEN(M348)-6), MIDForgiving(M405,6,LEN(M405)-6), MIDForgiving(M458,6,LEN(M458)-6))&amp;")","*")</f>
        <v>*</v>
      </c>
      <c r="N757" s="58" t="str">
        <f>IF(OR(N348&lt;&gt;"*",N405&lt;&gt;"*",N458&lt;&gt;"*"),"Yes (" &amp; JoinAll(", ", MIDForgiving(N348,6,LEN(N348)-6), MIDForgiving(N405,6,LEN(N405)-6), MIDForgiving(N458,6,LEN(N458)-6))&amp;")","*")</f>
        <v>*</v>
      </c>
      <c r="O757" s="58" t="str">
        <f>IF(OR(O348&lt;&gt;"*",O405&lt;&gt;"*",O458&lt;&gt;"*"),"Yes (" &amp; JoinAll(", ", MIDForgiving(O348,6,LEN(O348)-6), MIDForgiving(O405,6,LEN(O405)-6), MIDForgiving(O458,6,LEN(O458)-6))&amp;")","*")</f>
        <v>*</v>
      </c>
      <c r="P757" s="58" t="str">
        <f>IF(OR(P348&lt;&gt;"*",P405&lt;&gt;"*",P458&lt;&gt;"*"),"Yes (" &amp; JoinAll(", ", MIDForgiving(P348,6,LEN(P348)-6), MIDForgiving(P405,6,LEN(P405)-6), MIDForgiving(P458,6,LEN(P458)-6))&amp;")","*")</f>
        <v>Yes (HTTPS)</v>
      </c>
      <c r="Q757" s="58" t="str">
        <f>IF(OR(Q348&lt;&gt;"*",Q405&lt;&gt;"*",Q458&lt;&gt;"*"),"Yes (" &amp; JoinAll(", ", MIDForgiving(Q348,6,LEN(Q348)-6), MIDForgiving(Q405,6,LEN(Q405)-6), MIDForgiving(Q458,6,LEN(Q458)-6))&amp;")","*")</f>
        <v>*</v>
      </c>
      <c r="R757" s="58" t="str">
        <f>IF(OR(R348&lt;&gt;"*",R405&lt;&gt;"*",R458&lt;&gt;"*"),"Yes (" &amp; JoinAll(", ", MIDForgiving(R348,6,LEN(R348)-6), MIDForgiving(R405,6,LEN(R405)-6), MIDForgiving(R458,6,LEN(R458)-6))&amp;")","*")</f>
        <v>*</v>
      </c>
      <c r="S757" s="58" t="str">
        <f>IF(OR(S348&lt;&gt;"*",S405&lt;&gt;"*",S458&lt;&gt;"*"),"Yes (" &amp; JoinAll(", ", MIDForgiving(S348,6,LEN(S348)-6), MIDForgiving(S405,6,LEN(S405)-6), MIDForgiving(S458,6,LEN(S458)-6))&amp;")","*")</f>
        <v>*</v>
      </c>
      <c r="T757" s="58" t="str">
        <f>IF(OR(T348&lt;&gt;"*",T405&lt;&gt;"*",T458&lt;&gt;"*"),"Yes (" &amp; JoinAll(", ", MIDForgiving(T348,6,LEN(T348)-6), MIDForgiving(T405,6,LEN(T405)-6), MIDForgiving(T458,6,LEN(T458)-6))&amp;")","*")</f>
        <v>*</v>
      </c>
      <c r="U757" s="58" t="str">
        <f>IF(OR(U348&lt;&gt;"*",U405&lt;&gt;"*",U458&lt;&gt;"*"),"Yes (" &amp; JoinAll(", ", MIDForgiving(U348,6,LEN(U348)-6), MIDForgiving(U405,6,LEN(U405)-6), MIDForgiving(U458,6,LEN(U458)-6))&amp;")","*")</f>
        <v>*</v>
      </c>
      <c r="V757" s="58" t="str">
        <f>IF(OR(V348&lt;&gt;"*",V405&lt;&gt;"*",V458&lt;&gt;"*"),"Yes (" &amp; JoinAll(", ", MIDForgiving(V348,6,LEN(V348)-6), MIDForgiving(V405,6,LEN(V405)-6), MIDForgiving(V458,6,LEN(V458)-6))&amp;")","*")</f>
        <v>*</v>
      </c>
      <c r="W757" s="58" t="str">
        <f>IF(OR(W348&lt;&gt;"*",W405&lt;&gt;"*",W458&lt;&gt;"*"),"Yes (" &amp; JoinAll(", ", MIDForgiving(W348,6,LEN(W348)-6), MIDForgiving(W405,6,LEN(W405)-6), MIDForgiving(W458,6,LEN(W458)-6))&amp;")","*")</f>
        <v>*</v>
      </c>
      <c r="X757" s="58" t="str">
        <f>IF(OR(X348&lt;&gt;"*",X405&lt;&gt;"*",X458&lt;&gt;"*"),"Yes (" &amp; JoinAll(", ", MIDForgiving(X348,6,LEN(X348)-6), MIDForgiving(X405,6,LEN(X405)-6), MIDForgiving(X458,6,LEN(X458)-6))&amp;")","*")</f>
        <v>*</v>
      </c>
      <c r="Y757" s="58" t="str">
        <f>IF(OR(Y348&lt;&gt;"*",Y405&lt;&gt;"*",Y458&lt;&gt;"*"),"Yes (" &amp; JoinAll(", ", MIDForgiving(Y348,6,LEN(Y348)-6), MIDForgiving(Y405,6,LEN(Y405)-6), MIDForgiving(Y458,6,LEN(Y458)-6))&amp;")","*")</f>
        <v>*</v>
      </c>
      <c r="Z757" s="58" t="str">
        <f>IF(OR(Z348&lt;&gt;"*",Z405&lt;&gt;"*",Z458&lt;&gt;"*"),"Yes (" &amp; JoinAll(", ", MIDForgiving(Z348,6,LEN(Z348)-6), MIDForgiving(Z405,6,LEN(Z405)-6), MIDForgiving(Z458,6,LEN(Z458)-6))&amp;")","*")</f>
        <v>*</v>
      </c>
      <c r="AA757" s="58" t="str">
        <f>IF(OR(AA348&lt;&gt;"*",AA405&lt;&gt;"*",AA458&lt;&gt;"*"),"Yes (" &amp; JoinAll(", ", MIDForgiving(AA348,6,LEN(AA348)-6), MIDForgiving(AA405,6,LEN(AA405)-6), MIDForgiving(AA458,6,LEN(AA458)-6))&amp;")","*")</f>
        <v>*</v>
      </c>
      <c r="AB757" s="58" t="str">
        <f>IF(OR(AB348&lt;&gt;"*",AB405&lt;&gt;"*",AB458&lt;&gt;"*"),"Yes (" &amp; JoinAll(", ", MIDForgiving(AB348,6,LEN(AB348)-6), MIDForgiving(AB405,6,LEN(AB405)-6), MIDForgiving(AB458,6,LEN(AB458)-6))&amp;")","*")</f>
        <v>*</v>
      </c>
      <c r="AC757" s="58" t="str">
        <f>IF(OR(AC348&lt;&gt;"*",AC405&lt;&gt;"*",AC458&lt;&gt;"*"),"Yes (" &amp; JoinAll(", ", MIDForgiving(AC348,6,LEN(AC348)-6), MIDForgiving(AC405,6,LEN(AC405)-6), MIDForgiving(AC458,6,LEN(AC458)-6))&amp;")","*")</f>
        <v>Yes (HTTPS)</v>
      </c>
      <c r="AD757" s="58" t="str">
        <f>IF(OR(AD348&lt;&gt;"*",AD405&lt;&gt;"*",AD458&lt;&gt;"*"),"Yes (" &amp; JoinAll(", ", MIDForgiving(AD348,6,LEN(AD348)-6), MIDForgiving(AD405,6,LEN(AD405)-6), MIDForgiving(AD458,6,LEN(AD458)-6))&amp;")","*")</f>
        <v>Yes (HTTP)</v>
      </c>
      <c r="AE757" s="58" t="str">
        <f>IF(OR(AE348&lt;&gt;"*",AE405&lt;&gt;"*",AE458&lt;&gt;"*"),"Yes (" &amp; JoinAll(", ", MIDForgiving(AE348,6,LEN(AE348)-6), MIDForgiving(AE405,6,LEN(AE405)-6), MIDForgiving(AE458,6,LEN(AE458)-6))&amp;")","*")</f>
        <v>*</v>
      </c>
      <c r="AF757" s="58" t="str">
        <f>IF(OR(AF348&lt;&gt;"*",AF405&lt;&gt;"*",AF458&lt;&gt;"*"),"Yes (" &amp; JoinAll(", ", MIDForgiving(AF348,6,LEN(AF348)-6), MIDForgiving(AF405,6,LEN(AF405)-6), MIDForgiving(AF458,6,LEN(AF458)-6))&amp;")","*")</f>
        <v>Yes (HTTP)</v>
      </c>
      <c r="AG757" s="58" t="str">
        <f>IF(OR(AG348&lt;&gt;"*",AG405&lt;&gt;"*",AG458&lt;&gt;"*"),"Yes (" &amp; JoinAll(", ", MIDForgiving(AG348,6,LEN(AG348)-6), MIDForgiving(AG405,6,LEN(AG405)-6), MIDForgiving(AG458,6,LEN(AG458)-6))&amp;")","*")</f>
        <v>Yes (HTTP)</v>
      </c>
      <c r="AH757" s="58" t="str">
        <f>IF(OR(AH348&lt;&gt;"*",AH405&lt;&gt;"*",AH458&lt;&gt;"*"),"Yes (" &amp; JoinAll(", ", MIDForgiving(AH348,6,LEN(AH348)-6), MIDForgiving(AH405,6,LEN(AH405)-6), MIDForgiving(AH458,6,LEN(AH458)-6))&amp;")","*")</f>
        <v>*</v>
      </c>
      <c r="AI757" s="58" t="str">
        <f>IF(OR(AI348&lt;&gt;"*",AI405&lt;&gt;"*",AI458&lt;&gt;"*"),"Yes (" &amp; JoinAll(", ", MIDForgiving(AI348,6,LEN(AI348)-6), MIDForgiving(AI405,6,LEN(AI405)-6), MIDForgiving(AI458,6,LEN(AI458)-6))&amp;")","*")</f>
        <v>*</v>
      </c>
      <c r="AJ757" s="58" t="str">
        <f>IF(OR(AJ348&lt;&gt;"*",AJ405&lt;&gt;"*",AJ458&lt;&gt;"*"),"Yes (" &amp; JoinAll(", ", MIDForgiving(AJ348,6,LEN(AJ348)-6), MIDForgiving(AJ405,6,LEN(AJ405)-6), MIDForgiving(AJ458,6,LEN(AJ458)-6))&amp;")","*")</f>
        <v>Yes (HTTP)</v>
      </c>
      <c r="AK757" s="58" t="str">
        <f>IF(OR(AK348&lt;&gt;"*",AK405&lt;&gt;"*",AK458&lt;&gt;"*"),"Yes (" &amp; JoinAll(", ", MIDForgiving(AK348,6,LEN(AK348)-6), MIDForgiving(AK405,6,LEN(AK405)-6), MIDForgiving(AK458,6,LEN(AK458)-6))&amp;")","*")</f>
        <v>*</v>
      </c>
      <c r="AL757" s="58" t="str">
        <f>IF(OR(AL348&lt;&gt;"*",AL405&lt;&gt;"*",AL458&lt;&gt;"*"),"Yes (" &amp; JoinAll(", ", MIDForgiving(AL348,6,LEN(AL348)-6), MIDForgiving(AL405,6,LEN(AL405)-6), MIDForgiving(AL458,6,LEN(AL458)-6))&amp;")","*")</f>
        <v>Yes (HTTP)</v>
      </c>
      <c r="AM757" s="58" t="str">
        <f>IF(OR(AM348&lt;&gt;"*",AM405&lt;&gt;"*",AM458&lt;&gt;"*"),"Yes (" &amp; JoinAll(", ", MIDForgiving(AM348,6,LEN(AM348)-6), MIDForgiving(AM405,6,LEN(AM405)-6), MIDForgiving(AM458,6,LEN(AM458)-6))&amp;")","*")</f>
        <v>*</v>
      </c>
      <c r="AN757" s="58" t="str">
        <f>IF(OR(AN348&lt;&gt;"*",AN405&lt;&gt;"*",AN458&lt;&gt;"*"),"Yes (" &amp; JoinAll(", ", MIDForgiving(AN348,6,LEN(AN348)-6), MIDForgiving(AN405,6,LEN(AN405)-6), MIDForgiving(AN458,6,LEN(AN458)-6))&amp;")","*")</f>
        <v>Yes (HTTPS)</v>
      </c>
      <c r="AO757" s="58" t="str">
        <f>IF(OR(AO348&lt;&gt;"*",AO405&lt;&gt;"*",AO458&lt;&gt;"*"),"Yes (" &amp; JoinAll(", ", MIDForgiving(AO348,6,LEN(AO348)-6), MIDForgiving(AO405,6,LEN(AO405)-6), MIDForgiving(AO458,6,LEN(AO458)-6))&amp;")","*")</f>
        <v>*</v>
      </c>
      <c r="AP757" s="58" t="str">
        <f>IF(OR(AP348&lt;&gt;"*",AP405&lt;&gt;"*",AP458&lt;&gt;"*"),"Yes (" &amp; JoinAll(", ", MIDForgiving(AP348,6,LEN(AP348)-6), MIDForgiving(AP405,6,LEN(AP405)-6), MIDForgiving(AP458,6,LEN(AP458)-6))&amp;")","*")</f>
        <v>*</v>
      </c>
      <c r="AQ757" s="58" t="str">
        <f>IF(OR(AQ348&lt;&gt;"*",AQ405&lt;&gt;"*",AQ458&lt;&gt;"*"),"Yes (" &amp; JoinAll(", ", MIDForgiving(AQ348,6,LEN(AQ348)-6), MIDForgiving(AQ405,6,LEN(AQ405)-6), MIDForgiving(AQ458,6,LEN(AQ458)-6))&amp;")","*")</f>
        <v>*</v>
      </c>
      <c r="AR757" s="58" t="str">
        <f>IF(OR(AR348&lt;&gt;"*",AR405&lt;&gt;"*",AR458&lt;&gt;"*"),"Yes (" &amp; JoinAll(", ", MIDForgiving(AR348,6,LEN(AR348)-6), MIDForgiving(AR405,6,LEN(AR405)-6), MIDForgiving(AR458,6,LEN(AR458)-6))&amp;")","*")</f>
        <v>*</v>
      </c>
      <c r="AS757" s="58" t="str">
        <f>IF(OR(AS348&lt;&gt;"*",AS405&lt;&gt;"*",AS458&lt;&gt;"*"),"Yes (" &amp; JoinAll(", ", MIDForgiving(AS348,6,LEN(AS348)-6), MIDForgiving(AS405,6,LEN(AS405)-6), MIDForgiving(AS458,6,LEN(AS458)-6))&amp;")","*")</f>
        <v>*</v>
      </c>
      <c r="AT757" s="58" t="str">
        <f>IF(OR(AT348&lt;&gt;"*",AT405&lt;&gt;"*",AT458&lt;&gt;"*"),"Yes (" &amp; JoinAll(", ", MIDForgiving(AT348,6,LEN(AT348)-6), MIDForgiving(AT405,6,LEN(AT405)-6), MIDForgiving(AT458,6,LEN(AT458)-6))&amp;")","*")</f>
        <v>Yes (HTTP)</v>
      </c>
      <c r="AU757" s="58" t="str">
        <f>IF(OR(AU348&lt;&gt;"*",AU405&lt;&gt;"*",AU458&lt;&gt;"*"),"Yes (" &amp; JoinAll(", ", MIDForgiving(AU348,6,LEN(AU348)-6), MIDForgiving(AU405,6,LEN(AU405)-6), MIDForgiving(AU458,6,LEN(AU458)-6))&amp;")","*")</f>
        <v>*</v>
      </c>
      <c r="AV757" s="58" t="str">
        <f>IF(OR(AV348&lt;&gt;"*",AV405&lt;&gt;"*",AV458&lt;&gt;"*"),"Yes (" &amp; JoinAll(", ", MIDForgiving(AV348,6,LEN(AV348)-6), MIDForgiving(AV405,6,LEN(AV405)-6), MIDForgiving(AV458,6,LEN(AV458)-6))&amp;")","*")</f>
        <v>*</v>
      </c>
      <c r="AW757" s="58" t="str">
        <f>IF(OR(AW348&lt;&gt;"*",AW405&lt;&gt;"*",AW458&lt;&gt;"*"),"Yes (" &amp; JoinAll(", ", MIDForgiving(AW348,6,LEN(AW348)-6), MIDForgiving(AW405,6,LEN(AW405)-6), MIDForgiving(AW458,6,LEN(AW458)-6))&amp;")","*")</f>
        <v>*</v>
      </c>
      <c r="AX757" s="58" t="str">
        <f>IF(OR(AX348&lt;&gt;"*",AX405&lt;&gt;"*",AX458&lt;&gt;"*"),"Yes (" &amp; JoinAll(", ", MIDForgiving(AX348,6,LEN(AX348)-6), MIDForgiving(AX405,6,LEN(AX405)-6), MIDForgiving(AX458,6,LEN(AX458)-6))&amp;")","*")</f>
        <v>*</v>
      </c>
      <c r="AY757" s="58" t="str">
        <f>IF(OR(AY348&lt;&gt;"*",AY405&lt;&gt;"*",AY458&lt;&gt;"*"),"Yes (" &amp; JoinAll(", ", MIDForgiving(AY348,6,LEN(AY348)-6), MIDForgiving(AY405,6,LEN(AY405)-6), MIDForgiving(AY458,6,LEN(AY458)-6))&amp;")","*")</f>
        <v>*</v>
      </c>
      <c r="AZ757" s="58" t="str">
        <f>IF(OR(AZ348&lt;&gt;"*",AZ405&lt;&gt;"*",AZ458&lt;&gt;"*"),"Yes (" &amp; JoinAll(", ", MIDForgiving(AZ348,6,LEN(AZ348)-6), MIDForgiving(AZ405,6,LEN(AZ405)-6), MIDForgiving(AZ458,6,LEN(AZ458)-6))&amp;")","*")</f>
        <v>Yes (HTTPS)</v>
      </c>
      <c r="BA757" s="58" t="str">
        <f>IF(OR(BA348&lt;&gt;"*",BA405&lt;&gt;"*",BA458&lt;&gt;"*"),"Yes (" &amp; JoinAll(", ", MIDForgiving(BA348,6,LEN(BA348)-6), MIDForgiving(BA405,6,LEN(BA405)-6), MIDForgiving(BA458,6,LEN(BA458)-6))&amp;")","*")</f>
        <v>*</v>
      </c>
      <c r="BB757" s="58" t="str">
        <f>IF(OR(BB348&lt;&gt;"*",BB405&lt;&gt;"*",BB458&lt;&gt;"*"),"Yes (" &amp; JoinAll(", ", MIDForgiving(BB348,6,LEN(BB348)-6), MIDForgiving(BB405,6,LEN(BB405)-6), MIDForgiving(BB458,6,LEN(BB458)-6))&amp;")","*")</f>
        <v>Yes (HTTPS)</v>
      </c>
      <c r="BC757" s="58" t="str">
        <f>IF(OR(BC348&lt;&gt;"*",BC405&lt;&gt;"*",BC458&lt;&gt;"*"),"Yes (" &amp; JoinAll(", ", MIDForgiving(BC348,6,LEN(BC348)-6), MIDForgiving(BC405,6,LEN(BC405)-6), MIDForgiving(BC458,6,LEN(BC458)-6))&amp;")","*")</f>
        <v>Yes (HTTPS)</v>
      </c>
      <c r="BD757" s="58" t="str">
        <f>IF(OR(BD348&lt;&gt;"*",BD405&lt;&gt;"*",BD458&lt;&gt;"*"),"Yes (" &amp; JoinAll(", ", MIDForgiving(BD348,6,LEN(BD348)-6), MIDForgiving(BD405,6,LEN(BD405)-6), MIDForgiving(BD458,6,LEN(BD458)-6))&amp;")","*")</f>
        <v>*</v>
      </c>
      <c r="BE757" s="58" t="str">
        <f>IF(OR(BE348&lt;&gt;"*",BE405&lt;&gt;"*",BE458&lt;&gt;"*"),"Yes (" &amp; JoinAll(", ", MIDForgiving(BE348,6,LEN(BE348)-6), MIDForgiving(BE405,6,LEN(BE405)-6), MIDForgiving(BE458,6,LEN(BE458)-6))&amp;")","*")</f>
        <v>*</v>
      </c>
      <c r="BF757" s="58" t="str">
        <f>IF(OR(BF348&lt;&gt;"*",BF405&lt;&gt;"*",BF458&lt;&gt;"*"),"Yes (" &amp; JoinAll(", ", MIDForgiving(BF348,6,LEN(BF348)-6), MIDForgiving(BF405,6,LEN(BF405)-6), MIDForgiving(BF458,6,LEN(BF458)-6))&amp;")","*")</f>
        <v>*</v>
      </c>
      <c r="BG757" s="58" t="str">
        <f>IF(OR(BG348&lt;&gt;"*",BG405&lt;&gt;"*",BG458&lt;&gt;"*"),"Yes (" &amp; JoinAll(", ", MIDForgiving(BG348,6,LEN(BG348)-6), MIDForgiving(BG405,6,LEN(BG405)-6), MIDForgiving(BG458,6,LEN(BG458)-6))&amp;")","*")</f>
        <v>*</v>
      </c>
      <c r="BH757" s="58" t="str">
        <f>IF(OR(BH348&lt;&gt;"*",BH405&lt;&gt;"*",BH458&lt;&gt;"*"),"Yes (" &amp; JoinAll(", ", MIDForgiving(BH348,6,LEN(BH348)-6), MIDForgiving(BH405,6,LEN(BH405)-6), MIDForgiving(BH458,6,LEN(BH458)-6))&amp;")","*")</f>
        <v>*</v>
      </c>
      <c r="BI757" s="58" t="str">
        <f>IF(OR(BI348&lt;&gt;"*",BI405&lt;&gt;"*",BI458&lt;&gt;"*"),"Yes (" &amp; JoinAll(", ", MIDForgiving(BI348,6,LEN(BI348)-6), MIDForgiving(BI405,6,LEN(BI405)-6), MIDForgiving(BI458,6,LEN(BI458)-6))&amp;")","*")</f>
        <v>Yes (HTTP)</v>
      </c>
      <c r="BJ757" s="58" t="str">
        <f>IF(OR(BJ348&lt;&gt;"*",BJ405&lt;&gt;"*",BJ458&lt;&gt;"*"),"Yes (" &amp; JoinAll(", ", MIDForgiving(BJ348,6,LEN(BJ348)-6), MIDForgiving(BJ405,6,LEN(BJ405)-6), MIDForgiving(BJ458,6,LEN(BJ458)-6))&amp;")","*")</f>
        <v>*</v>
      </c>
      <c r="BK757" s="58" t="str">
        <f>IF(OR(BK348&lt;&gt;"*",BK405&lt;&gt;"*",BK458&lt;&gt;"*"),"Yes (" &amp; JoinAll(", ", MIDForgiving(BK348,6,LEN(BK348)-6), MIDForgiving(BK405,6,LEN(BK405)-6), MIDForgiving(BK458,6,LEN(BK458)-6))&amp;")","*")</f>
        <v>*</v>
      </c>
      <c r="BL757" s="58" t="str">
        <f>IF(OR(BL348&lt;&gt;"*",BL405&lt;&gt;"*",BL458&lt;&gt;"*"),"Yes (" &amp; JoinAll(", ", MIDForgiving(BL348,6,LEN(BL348)-6), MIDForgiving(BL405,6,LEN(BL405)-6), MIDForgiving(BL458,6,LEN(BL458)-6))&amp;")","*")</f>
        <v>*</v>
      </c>
      <c r="BM757" s="58" t="str">
        <f>IF(OR(BM348&lt;&gt;"*",BM405&lt;&gt;"*",BM458&lt;&gt;"*"),"Yes (" &amp; JoinAll(", ", MIDForgiving(BM348,6,LEN(BM348)-6), MIDForgiving(BM405,6,LEN(BM405)-6), MIDForgiving(BM458,6,LEN(BM458)-6))&amp;")","*")</f>
        <v>*</v>
      </c>
      <c r="BN757" s="58" t="str">
        <f>IF(OR(BN348&lt;&gt;"*",BN405&lt;&gt;"*",BN458&lt;&gt;"*"),"Yes (" &amp; JoinAll(", ", MIDForgiving(BN348,6,LEN(BN348)-6), MIDForgiving(BN405,6,LEN(BN405)-6), MIDForgiving(BN458,6,LEN(BN458)-6))&amp;")","*")</f>
        <v>*</v>
      </c>
      <c r="BO757" s="58" t="str">
        <f>IF(OR(BO348&lt;&gt;"*",BO405&lt;&gt;"*",BO458&lt;&gt;"*"),"Yes (" &amp; JoinAll(", ", MIDForgiving(BO348,6,LEN(BO348)-6), MIDForgiving(BO405,6,LEN(BO405)-6), MIDForgiving(BO458,6,LEN(BO458)-6))&amp;")","*")</f>
        <v>*</v>
      </c>
      <c r="BP757" s="58" t="str">
        <f>IF(OR(BP348&lt;&gt;"*",BP405&lt;&gt;"*",BP458&lt;&gt;"*"),"Yes (" &amp; JoinAll(", ", MIDForgiving(BP348,6,LEN(BP348)-6), MIDForgiving(BP405,6,LEN(BP405)-6), MIDForgiving(BP458,6,LEN(BP458)-6))&amp;")","*")</f>
        <v>*</v>
      </c>
      <c r="BQ757" s="58" t="str">
        <f>IF(OR(BQ348&lt;&gt;"*",BQ405&lt;&gt;"*",BQ458&lt;&gt;"*"),"Yes (" &amp; JoinAll(", ", MIDForgiving(BQ348,6,LEN(BQ348)-6), MIDForgiving(BQ405,6,LEN(BQ405)-6), MIDForgiving(BQ458,6,LEN(BQ458)-6))&amp;")","*")</f>
        <v>*</v>
      </c>
      <c r="BR757" s="58" t="str">
        <f>IF(OR(BR348&lt;&gt;"*",BR405&lt;&gt;"*",BR458&lt;&gt;"*"),"Yes (" &amp; JoinAll(", ", MIDForgiving(BR348,6,LEN(BR348)-6), MIDForgiving(BR405,6,LEN(BR405)-6), MIDForgiving(BR458,6,LEN(BR458)-6))&amp;")","*")</f>
        <v>*</v>
      </c>
      <c r="BS757" s="58" t="str">
        <f>IF(OR(BS348&lt;&gt;"*",BS405&lt;&gt;"*",BS458&lt;&gt;"*"),"Yes (" &amp; JoinAll(", ", MIDForgiving(BS348,6,LEN(BS348)-6), MIDForgiving(BS405,6,LEN(BS405)-6), MIDForgiving(BS458,6,LEN(BS458)-6))&amp;")","*")</f>
        <v>Yes (HTTPS)</v>
      </c>
      <c r="BT757" s="58" t="str">
        <f>IF(OR(BT348&lt;&gt;"*",BT405&lt;&gt;"*",BT458&lt;&gt;"*"),"Yes (" &amp; JoinAll(", ", MIDForgiving(BT348,6,LEN(BT348)-6), MIDForgiving(BT405,6,LEN(BT405)-6), MIDForgiving(BT458,6,LEN(BT458)-6))&amp;")","*")</f>
        <v>*</v>
      </c>
      <c r="BU757" s="58" t="str">
        <f>IF(OR(BU348&lt;&gt;"*",BU405&lt;&gt;"*",BU458&lt;&gt;"*"),"Yes (" &amp; JoinAll(", ", MIDForgiving(BU348,6,LEN(BU348)-6), MIDForgiving(BU405,6,LEN(BU405)-6), MIDForgiving(BU458,6,LEN(BU458)-6))&amp;")","*")</f>
        <v>Yes (HTTP)</v>
      </c>
      <c r="BV757" s="58" t="str">
        <f>IF(OR(BV348&lt;&gt;"*",BV405&lt;&gt;"*",BV458&lt;&gt;"*"),"Yes (" &amp; JoinAll(", ", MIDForgiving(BV348,6,LEN(BV348)-6), MIDForgiving(BV405,6,LEN(BV405)-6), MIDForgiving(BV458,6,LEN(BV458)-6))&amp;")","*")</f>
        <v>*</v>
      </c>
      <c r="BW757" s="58" t="str">
        <f>IF(OR(BW348&lt;&gt;"*",BW405&lt;&gt;"*",BW458&lt;&gt;"*"),"Yes (" &amp; JoinAll(", ", MIDForgiving(BW348,6,LEN(BW348)-6), MIDForgiving(BW405,6,LEN(BW405)-6), MIDForgiving(BW458,6,LEN(BW458)-6))&amp;")","*")</f>
        <v>*</v>
      </c>
      <c r="BX757" s="58" t="str">
        <f>IF(OR(BX348&lt;&gt;"*",BX405&lt;&gt;"*",BX458&lt;&gt;"*"),"Yes (" &amp; JoinAll(", ", MIDForgiving(BX348,6,LEN(BX348)-6), MIDForgiving(BX405,6,LEN(BX405)-6), MIDForgiving(BX458,6,LEN(BX458)-6))&amp;")","*")</f>
        <v>*</v>
      </c>
      <c r="BY757" s="58" t="str">
        <f>IF(OR(BY348&lt;&gt;"*",BY405&lt;&gt;"*",BY458&lt;&gt;"*"),"Yes (" &amp; JoinAll(", ", MIDForgiving(BY348,6,LEN(BY348)-6), MIDForgiving(BY405,6,LEN(BY405)-6), MIDForgiving(BY458,6,LEN(BY458)-6))&amp;")","*")</f>
        <v>Yes (HTTP)</v>
      </c>
      <c r="BZ757" s="58" t="str">
        <f>IF(OR(BZ348&lt;&gt;"*",BZ405&lt;&gt;"*",BZ458&lt;&gt;"*"),"Yes (" &amp; JoinAll(", ", MIDForgiving(BZ348,6,LEN(BZ348)-6), MIDForgiving(BZ405,6,LEN(BZ405)-6), MIDForgiving(BZ458,6,LEN(BZ458)-6))&amp;")","*")</f>
        <v>*</v>
      </c>
      <c r="CA757" s="58" t="str">
        <f>IF(OR(CA348&lt;&gt;"*",CA405&lt;&gt;"*",CA458&lt;&gt;"*"),"Yes (" &amp; JoinAll(", ", MIDForgiving(CA348,6,LEN(CA348)-6), MIDForgiving(CA405,6,LEN(CA405)-6), MIDForgiving(CA458,6,LEN(CA458)-6))&amp;")","*")</f>
        <v>*</v>
      </c>
      <c r="CB757" s="58" t="str">
        <f>IF(OR(CB348&lt;&gt;"*",CB405&lt;&gt;"*",CB458&lt;&gt;"*"),"Yes (" &amp; JoinAll(", ", MIDForgiving(CB348,6,LEN(CB348)-6), MIDForgiving(CB405,6,LEN(CB405)-6), MIDForgiving(CB458,6,LEN(CB458)-6))&amp;")","*")</f>
        <v>Yes (HTTP)</v>
      </c>
      <c r="CC757" s="58" t="str">
        <f>IF(OR(CC348&lt;&gt;"*",CC405&lt;&gt;"*",CC458&lt;&gt;"*"),"Yes (" &amp; JoinAll(", ", MIDForgiving(CC348,6,LEN(CC348)-6), MIDForgiving(CC405,6,LEN(CC405)-6), MIDForgiving(CC458,6,LEN(CC458)-6))&amp;")","*")</f>
        <v>*</v>
      </c>
      <c r="CD757" s="58" t="str">
        <f>IF(OR(CD348&lt;&gt;"*",CD405&lt;&gt;"*",CD458&lt;&gt;"*"),"Yes (" &amp; JoinAll(", ", MIDForgiving(CD348,6,LEN(CD348)-6), MIDForgiving(CD405,6,LEN(CD405)-6), MIDForgiving(CD458,6,LEN(CD458)-6))&amp;")","*")</f>
        <v>*</v>
      </c>
      <c r="CE757" s="58" t="str">
        <f>IF(OR(CE348&lt;&gt;"*",CE405&lt;&gt;"*",CE458&lt;&gt;"*"),"Yes (" &amp; JoinAll(", ", MIDForgiving(CE348,6,LEN(CE348)-6), MIDForgiving(CE405,6,LEN(CE405)-6), MIDForgiving(CE458,6,LEN(CE458)-6))&amp;")","*")</f>
        <v>*</v>
      </c>
      <c r="CF757" s="58" t="str">
        <f>IF(OR(CF348&lt;&gt;"*",CF405&lt;&gt;"*",CF458&lt;&gt;"*"),"Yes (" &amp; JoinAll(", ", MIDForgiving(CF348,6,LEN(CF348)-6), MIDForgiving(CF405,6,LEN(CF405)-6), MIDForgiving(CF458,6,LEN(CF458)-6))&amp;")","*")</f>
        <v>*</v>
      </c>
      <c r="CG757" s="58" t="str">
        <f>IF(OR(CG348&lt;&gt;"*",CG405&lt;&gt;"*",CG458&lt;&gt;"*"),"Yes (" &amp; JoinAll(", ", MIDForgiving(CG348,6,LEN(CG348)-6), MIDForgiving(CG405,6,LEN(CG405)-6), MIDForgiving(CG458,6,LEN(CG458)-6))&amp;")","*")</f>
        <v>Yes (HTTP)</v>
      </c>
      <c r="CH757" s="58" t="str">
        <f>IF(OR(CH348&lt;&gt;"*",CH405&lt;&gt;"*",CH458&lt;&gt;"*"),"Yes (" &amp; JoinAll(", ", MIDForgiving(CH348,6,LEN(CH348)-6), MIDForgiving(CH405,6,LEN(CH405)-6), MIDForgiving(CH458,6,LEN(CH458)-6))&amp;")","*")</f>
        <v>*</v>
      </c>
      <c r="CI757" s="58" t="str">
        <f>IF(OR(CI348&lt;&gt;"*",CI405&lt;&gt;"*",CI458&lt;&gt;"*"),"Yes (" &amp; JoinAll(", ", MIDForgiving(CI348,6,LEN(CI348)-6), MIDForgiving(CI405,6,LEN(CI405)-6), MIDForgiving(CI458,6,LEN(CI458)-6))&amp;")","*")</f>
        <v>*</v>
      </c>
      <c r="CJ757" s="58" t="str">
        <f>IF(OR(CJ348&lt;&gt;"*",CJ405&lt;&gt;"*",CJ458&lt;&gt;"*"),"Yes (" &amp; JoinAll(", ", MIDForgiving(CJ348,6,LEN(CJ348)-6), MIDForgiving(CJ405,6,LEN(CJ405)-6), MIDForgiving(CJ458,6,LEN(CJ458)-6))&amp;")","*")</f>
        <v>*</v>
      </c>
      <c r="CK757" s="58" t="str">
        <f>IF(OR(CK348&lt;&gt;"*",CK405&lt;&gt;"*",CK458&lt;&gt;"*"),"Yes (" &amp; JoinAll(", ", MIDForgiving(CK348,6,LEN(CK348)-6), MIDForgiving(CK405,6,LEN(CK405)-6), MIDForgiving(CK458,6,LEN(CK458)-6))&amp;")","*")</f>
        <v>*</v>
      </c>
      <c r="CL757" s="58" t="str">
        <f>IF(OR(CL348&lt;&gt;"*",CL405&lt;&gt;"*",CL458&lt;&gt;"*"),"Yes (" &amp; JoinAll(", ", MIDForgiving(CL348,6,LEN(CL348)-6), MIDForgiving(CL405,6,LEN(CL405)-6), MIDForgiving(CL458,6,LEN(CL458)-6))&amp;")","*")</f>
        <v>*</v>
      </c>
      <c r="CM757" s="58" t="str">
        <f>IF(OR(CM348&lt;&gt;"*",CM405&lt;&gt;"*",CM458&lt;&gt;"*"),"Yes (" &amp; JoinAll(", ", MIDForgiving(CM348,6,LEN(CM348)-6), MIDForgiving(CM405,6,LEN(CM405)-6), MIDForgiving(CM458,6,LEN(CM458)-6))&amp;")","*")</f>
        <v>*</v>
      </c>
      <c r="CN757" s="58" t="str">
        <f>IF(OR(CN348&lt;&gt;"*",CN405&lt;&gt;"*",CN458&lt;&gt;"*"),"Yes (" &amp; JoinAll(", ", MIDForgiving(CN348,6,LEN(CN348)-6), MIDForgiving(CN405,6,LEN(CN405)-6), MIDForgiving(CN458,6,LEN(CN458)-6))&amp;")","*")</f>
        <v>Yes (HTTP)</v>
      </c>
      <c r="CO757" s="58" t="str">
        <f>IF(OR(CO348&lt;&gt;"*",CO405&lt;&gt;"*",CO458&lt;&gt;"*"),"Yes (" &amp; JoinAll(", ", MIDForgiving(CO348,6,LEN(CO348)-6), MIDForgiving(CO405,6,LEN(CO405)-6), MIDForgiving(CO458,6,LEN(CO458)-6))&amp;")","*")</f>
        <v>Yes (HTTPS)</v>
      </c>
      <c r="CP757" s="58" t="str">
        <f>IF(OR(CP348&lt;&gt;"*",CP405&lt;&gt;"*",CP458&lt;&gt;"*"),"Yes (" &amp; JoinAll(", ", MIDForgiving(CP348,6,LEN(CP348)-6), MIDForgiving(CP405,6,LEN(CP405)-6), MIDForgiving(CP458,6,LEN(CP458)-6))&amp;")","*")</f>
        <v>*</v>
      </c>
      <c r="CQ757" s="58" t="str">
        <f>IF(OR(CQ348&lt;&gt;"*",CQ405&lt;&gt;"*",CQ458&lt;&gt;"*"),"Yes (" &amp; JoinAll(", ", MIDForgiving(CQ348,6,LEN(CQ348)-6), MIDForgiving(CQ405,6,LEN(CQ405)-6), MIDForgiving(CQ458,6,LEN(CQ458)-6))&amp;")","*")</f>
        <v>*</v>
      </c>
      <c r="CR757" s="58" t="str">
        <f>IF(OR(CR348&lt;&gt;"*",CR405&lt;&gt;"*",CR458&lt;&gt;"*"),"Yes (" &amp; JoinAll(", ", MIDForgiving(CR348,6,LEN(CR348)-6), MIDForgiving(CR405,6,LEN(CR405)-6), MIDForgiving(CR458,6,LEN(CR458)-6))&amp;")","*")</f>
        <v>*</v>
      </c>
      <c r="CS757" s="58" t="str">
        <f>IF(OR(CS348&lt;&gt;"*",CS405&lt;&gt;"*",CS458&lt;&gt;"*"),"Yes (" &amp; JoinAll(", ", MIDForgiving(CS348,6,LEN(CS348)-6), MIDForgiving(CS405,6,LEN(CS405)-6), MIDForgiving(CS458,6,LEN(CS458)-6))&amp;")","*")</f>
        <v>*</v>
      </c>
      <c r="CT757" s="58" t="str">
        <f>IF(OR(CT348&lt;&gt;"*",CT405&lt;&gt;"*",CT458&lt;&gt;"*"),"Yes (" &amp; JoinAll(", ", MIDForgiving(CT348,6,LEN(CT348)-6), MIDForgiving(CT405,6,LEN(CT405)-6), MIDForgiving(CT458,6,LEN(CT458)-6))&amp;")","*")</f>
        <v>*</v>
      </c>
      <c r="CU757" s="58" t="str">
        <f>IF(OR(CU348&lt;&gt;"*",CU405&lt;&gt;"*",CU458&lt;&gt;"*"),"Yes (" &amp; JoinAll(", ", MIDForgiving(CU348,6,LEN(CU348)-6), MIDForgiving(CU405,6,LEN(CU405)-6), MIDForgiving(CU458,6,LEN(CU458)-6))&amp;")","*")</f>
        <v>*</v>
      </c>
      <c r="CV757" s="58" t="str">
        <f>IF(OR(CV348&lt;&gt;"*",CV405&lt;&gt;"*",CV458&lt;&gt;"*"),"Yes (" &amp; JoinAll(", ", MIDForgiving(CV348,6,LEN(CV348)-6), MIDForgiving(CV405,6,LEN(CV405)-6), MIDForgiving(CV458,6,LEN(CV458)-6))&amp;")","*")</f>
        <v>*</v>
      </c>
      <c r="CW757" s="58" t="str">
        <f>IF(OR(CW348&lt;&gt;"*",CW405&lt;&gt;"*",CW458&lt;&gt;"*"),"Yes (" &amp; JoinAll(", ", MIDForgiving(CW348,6,LEN(CW348)-6), MIDForgiving(CW405,6,LEN(CW405)-6), MIDForgiving(CW458,6,LEN(CW458)-6))&amp;")","*")</f>
        <v>Yes (HTTP)</v>
      </c>
      <c r="CX757" s="58" t="str">
        <f>IF(OR(CX348&lt;&gt;"*",CX405&lt;&gt;"*",CX458&lt;&gt;"*"),"Yes (" &amp; JoinAll(", ", MIDForgiving(CX348,6,LEN(CX348)-6), MIDForgiving(CX405,6,LEN(CX405)-6), MIDForgiving(CX458,6,LEN(CX458)-6))&amp;")","*")</f>
        <v>Yes (HTTP)</v>
      </c>
      <c r="CY757" s="58" t="str">
        <f>IF(OR(CY348&lt;&gt;"*",CY405&lt;&gt;"*",CY458&lt;&gt;"*"),"Yes (" &amp; JoinAll(", ", MIDForgiving(CY348,6,LEN(CY348)-6), MIDForgiving(CY405,6,LEN(CY405)-6), MIDForgiving(CY458,6,LEN(CY458)-6))&amp;")","*")</f>
        <v>Yes (HTTP)</v>
      </c>
      <c r="CZ757" s="58" t="str">
        <f>IF(OR(CZ348&lt;&gt;"*",CZ405&lt;&gt;"*",CZ458&lt;&gt;"*"),"Yes (" &amp; JoinAll(", ", MIDForgiving(CZ348,6,LEN(CZ348)-6), MIDForgiving(CZ405,6,LEN(CZ405)-6), MIDForgiving(CZ458,6,LEN(CZ458)-6))&amp;")","*")</f>
        <v>Yes (HTTP)</v>
      </c>
      <c r="DA757" s="58" t="str">
        <f>IF(OR(DA348&lt;&gt;"*",DA405&lt;&gt;"*",DA458&lt;&gt;"*"),"Yes (" &amp; JoinAll(", ", MIDForgiving(DA348,6,LEN(DA348)-6), MIDForgiving(DA405,6,LEN(DA405)-6), MIDForgiving(DA458,6,LEN(DA458)-6))&amp;")","*")</f>
        <v>Yes (HTTPS)</v>
      </c>
      <c r="DB757" s="58" t="str">
        <f>IF(OR(DB348&lt;&gt;"*",DB405&lt;&gt;"*",DB458&lt;&gt;"*"),"Yes (" &amp; JoinAll(", ", MIDForgiving(DB348,6,LEN(DB348)-6), MIDForgiving(DB405,6,LEN(DB405)-6), MIDForgiving(DB458,6,LEN(DB458)-6))&amp;")","*")</f>
        <v>Yes (HTTPS)</v>
      </c>
      <c r="DC757" s="58" t="str">
        <f>IF(OR(DC348&lt;&gt;"*",DC405&lt;&gt;"*",DC458&lt;&gt;"*"),"Yes (" &amp; JoinAll(", ", MIDForgiving(DC348,6,LEN(DC348)-6), MIDForgiving(DC405,6,LEN(DC405)-6), MIDForgiving(DC458,6,LEN(DC458)-6))&amp;")","*")</f>
        <v>*</v>
      </c>
      <c r="DD757" s="58" t="str">
        <f>IF(OR(DD348&lt;&gt;"*",DD405&lt;&gt;"*",DD458&lt;&gt;"*"),"Yes (" &amp; JoinAll(", ", MIDForgiving(DD348,6,LEN(DD348)-6), MIDForgiving(DD405,6,LEN(DD405)-6), MIDForgiving(DD458,6,LEN(DD458)-6))&amp;")","*")</f>
        <v>*</v>
      </c>
      <c r="DE757" s="58" t="str">
        <f>IF(OR(DE348&lt;&gt;"*",DE405&lt;&gt;"*",DE458&lt;&gt;"*"),"Yes (" &amp; JoinAll(", ", MIDForgiving(DE348,6,LEN(DE348)-6), MIDForgiving(DE405,6,LEN(DE405)-6), MIDForgiving(DE458,6,LEN(DE458)-6))&amp;")","*")</f>
        <v>Yes (HTTP)</v>
      </c>
      <c r="DF757" s="58" t="str">
        <f>IF(OR(DF348&lt;&gt;"*",DF405&lt;&gt;"*",DF458&lt;&gt;"*"),"Yes (" &amp; JoinAll(", ", MIDForgiving(DF348,6,LEN(DF348)-6), MIDForgiving(DF405,6,LEN(DF405)-6), MIDForgiving(DF458,6,LEN(DF458)-6))&amp;")","*")</f>
        <v>*</v>
      </c>
      <c r="DG757" s="58" t="str">
        <f>IF(OR(DG348&lt;&gt;"*",DG405&lt;&gt;"*",DG458&lt;&gt;"*"),"Yes (" &amp; JoinAll(", ", MIDForgiving(DG348,6,LEN(DG348)-6), MIDForgiving(DG405,6,LEN(DG405)-6), MIDForgiving(DG458,6,LEN(DG458)-6))&amp;")","*")</f>
        <v>Yes (HTTPS)</v>
      </c>
      <c r="DH757" s="58" t="str">
        <f>IF(OR(DH348&lt;&gt;"*",DH405&lt;&gt;"*",DH458&lt;&gt;"*"),"Yes (" &amp; JoinAll(", ", MIDForgiving(DH348,6,LEN(DH348)-6), MIDForgiving(DH405,6,LEN(DH405)-6), MIDForgiving(DH458,6,LEN(DH458)-6))&amp;")","*")</f>
        <v>Yes (HTTP)</v>
      </c>
      <c r="DI757" s="58" t="str">
        <f>IF(OR(DI348&lt;&gt;"*",DI405&lt;&gt;"*",DI458&lt;&gt;"*"),"Yes (" &amp; JoinAll(", ", MIDForgiving(DI348,6,LEN(DI348)-6), MIDForgiving(DI405,6,LEN(DI405)-6), MIDForgiving(DI458,6,LEN(DI458)-6))&amp;")","*")</f>
        <v>Yes (HTTP)</v>
      </c>
      <c r="DJ757" s="58" t="str">
        <f>IF(OR(DJ348&lt;&gt;"*",DJ405&lt;&gt;"*",DJ458&lt;&gt;"*"),"Yes (" &amp; JoinAll(", ", MIDForgiving(DJ348,6,LEN(DJ348)-6), MIDForgiving(DJ405,6,LEN(DJ405)-6), MIDForgiving(DJ458,6,LEN(DJ458)-6))&amp;")","*")</f>
        <v>*</v>
      </c>
      <c r="DK757" s="58" t="str">
        <f>IF(OR(DK348&lt;&gt;"*",DK405&lt;&gt;"*",DK458&lt;&gt;"*"),"Yes (" &amp; JoinAll(", ", MIDForgiving(DK348,6,LEN(DK348)-6), MIDForgiving(DK405,6,LEN(DK405)-6), MIDForgiving(DK458,6,LEN(DK458)-6))&amp;")","*")</f>
        <v>*</v>
      </c>
      <c r="DL757" s="58" t="str">
        <f>IF(OR(DL348&lt;&gt;"*",DL405&lt;&gt;"*",DL458&lt;&gt;"*"),"Yes (" &amp; JoinAll(", ", MIDForgiving(DL348,6,LEN(DL348)-6), MIDForgiving(DL405,6,LEN(DL405)-6), MIDForgiving(DL458,6,LEN(DL458)-6))&amp;")","*")</f>
        <v>*</v>
      </c>
      <c r="DM757" s="58" t="str">
        <f>IF(OR(DM348&lt;&gt;"*",DM405&lt;&gt;"*",DM458&lt;&gt;"*"),"Yes (" &amp; JoinAll(", ", MIDForgiving(DM348,6,LEN(DM348)-6), MIDForgiving(DM405,6,LEN(DM405)-6), MIDForgiving(DM458,6,LEN(DM458)-6))&amp;")","*")</f>
        <v>*</v>
      </c>
      <c r="DN757" s="58" t="str">
        <f>IF(OR(DN348&lt;&gt;"*",DN405&lt;&gt;"*",DN458&lt;&gt;"*"),"Yes (" &amp; JoinAll(", ", MIDForgiving(DN348,6,LEN(DN348)-6), MIDForgiving(DN405,6,LEN(DN405)-6), MIDForgiving(DN458,6,LEN(DN458)-6))&amp;")","*")</f>
        <v>Yes ()</v>
      </c>
      <c r="DO757" s="58" t="str">
        <f>IF(OR(DO348&lt;&gt;"*",DO405&lt;&gt;"*",DO458&lt;&gt;"*"),"Yes (" &amp; JoinAll(", ", MIDForgiving(DO348,6,LEN(DO348)-6), MIDForgiving(DO405,6,LEN(DO405)-6), MIDForgiving(DO458,6,LEN(DO458)-6))&amp;")","*")</f>
        <v>*</v>
      </c>
      <c r="DP757" s="58" t="str">
        <f>IF(OR(DP348&lt;&gt;"*",DP405&lt;&gt;"*",DP458&lt;&gt;"*"),"Yes (" &amp; JoinAll(", ", MIDForgiving(DP348,6,LEN(DP348)-6), MIDForgiving(DP405,6,LEN(DP405)-6), MIDForgiving(DP458,6,LEN(DP458)-6))&amp;")","*")</f>
        <v>Yes (HTTPS)</v>
      </c>
      <c r="DQ757" s="58" t="str">
        <f>IF(OR(DQ348&lt;&gt;"*",DQ405&lt;&gt;"*",DQ458&lt;&gt;"*"),"Yes (" &amp; JoinAll(", ", MIDForgiving(DQ348,6,LEN(DQ348)-6), MIDForgiving(DQ405,6,LEN(DQ405)-6), MIDForgiving(DQ458,6,LEN(DQ458)-6))&amp;")","*")</f>
        <v>*</v>
      </c>
      <c r="DR757" s="58" t="str">
        <f>IF(OR(DR348&lt;&gt;"*",DR405&lt;&gt;"*",DR458&lt;&gt;"*"),"Yes (" &amp; JoinAll(", ", MIDForgiving(DR348,6,LEN(DR348)-6), MIDForgiving(DR405,6,LEN(DR405)-6), MIDForgiving(DR458,6,LEN(DR458)-6))&amp;")","*")</f>
        <v>*</v>
      </c>
      <c r="DS757" s="58" t="str">
        <f>IF(OR(DS348&lt;&gt;"*",DS405&lt;&gt;"*",DS458&lt;&gt;"*"),"Yes (" &amp; JoinAll(", ", MIDForgiving(DS348,6,LEN(DS348)-6), MIDForgiving(DS405,6,LEN(DS405)-6), MIDForgiving(DS458,6,LEN(DS458)-6))&amp;")","*")</f>
        <v>*</v>
      </c>
      <c r="DT757" s="58" t="str">
        <f>IF(OR(DT348&lt;&gt;"*",DT405&lt;&gt;"*",DT458&lt;&gt;"*"),"Yes (" &amp; JoinAll(", ", MIDForgiving(DT348,6,LEN(DT348)-6), MIDForgiving(DT405,6,LEN(DT405)-6), MIDForgiving(DT458,6,LEN(DT458)-6))&amp;")","*")</f>
        <v>*</v>
      </c>
      <c r="DU757" s="58" t="str">
        <f>IF(OR(DU348&lt;&gt;"*",DU405&lt;&gt;"*",DU458&lt;&gt;"*"),"Yes (" &amp; JoinAll(", ", MIDForgiving(DU348,6,LEN(DU348)-6), MIDForgiving(DU405,6,LEN(DU405)-6), MIDForgiving(DU458,6,LEN(DU458)-6))&amp;")","*")</f>
        <v>*</v>
      </c>
      <c r="DV757" s="58" t="str">
        <f>IF(OR(DV348&lt;&gt;"*",DV405&lt;&gt;"*",DV458&lt;&gt;"*"),"Yes (" &amp; JoinAll(", ", MIDForgiving(DV348,6,LEN(DV348)-6), MIDForgiving(DV405,6,LEN(DV405)-6), MIDForgiving(DV458,6,LEN(DV458)-6))&amp;")","*")</f>
        <v>*</v>
      </c>
      <c r="DW757" s="58" t="str">
        <f>IF(OR(DW348&lt;&gt;"*",DW405&lt;&gt;"*",DW458&lt;&gt;"*"),"Yes (" &amp; JoinAll(", ", MIDForgiving(DW348,6,LEN(DW348)-6), MIDForgiving(DW405,6,LEN(DW405)-6), MIDForgiving(DW458,6,LEN(DW458)-6))&amp;")","*")</f>
        <v>*</v>
      </c>
      <c r="DX757" s="58" t="str">
        <f>IF(OR(DX348&lt;&gt;"*",DX405&lt;&gt;"*",DX458&lt;&gt;"*"),"Yes (" &amp; JoinAll(", ", MIDForgiving(DX348,6,LEN(DX348)-6), MIDForgiving(DX405,6,LEN(DX405)-6), MIDForgiving(DX458,6,LEN(DX458)-6))&amp;")","*")</f>
        <v>*</v>
      </c>
      <c r="DY757" s="58" t="str">
        <f>IF(OR(DY348&lt;&gt;"*",DY405&lt;&gt;"*",DY458&lt;&gt;"*"),"Yes (" &amp; JoinAll(", ", MIDForgiving(DY348,6,LEN(DY348)-6), MIDForgiving(DY405,6,LEN(DY405)-6), MIDForgiving(DY458,6,LEN(DY458)-6))&amp;")","*")</f>
        <v>Yes (HTTP)</v>
      </c>
      <c r="DZ757" s="58" t="str">
        <f>IF(OR(DZ348&lt;&gt;"*",DZ405&lt;&gt;"*",DZ458&lt;&gt;"*"),"Yes (" &amp; JoinAll(", ", MIDForgiving(DZ348,6,LEN(DZ348)-6), MIDForgiving(DZ405,6,LEN(DZ405)-6), MIDForgiving(DZ458,6,LEN(DZ458)-6))&amp;")","*")</f>
        <v>Yes (HTTP, Request Header = '=ID=d4dfdc286828b4d4')</v>
      </c>
      <c r="EA757" s="58" t="str">
        <f>IF(OR(EA348&lt;&gt;"*",EA405&lt;&gt;"*",EA458&lt;&gt;"*"),"Yes (" &amp; JoinAll(", ", MIDForgiving(EA348,6,LEN(EA348)-6), MIDForgiving(EA405,6,LEN(EA405)-6), MIDForgiving(EA458,6,LEN(EA458)-6))&amp;")","*")</f>
        <v>*</v>
      </c>
      <c r="EB757" s="58" t="str">
        <f>IF(OR(EB348&lt;&gt;"*",EB405&lt;&gt;"*",EB458&lt;&gt;"*"),"Yes (" &amp; JoinAll(", ", MIDForgiving(EB348,6,LEN(EB348)-6), MIDForgiving(EB405,6,LEN(EB405)-6), MIDForgiving(EB458,6,LEN(EB458)-6))&amp;")","*")</f>
        <v>*</v>
      </c>
      <c r="EC757" s="58" t="str">
        <f>IF(OR(EC348&lt;&gt;"*",EC405&lt;&gt;"*",EC458&lt;&gt;"*"),"Yes (" &amp; JoinAll(", ", MIDForgiving(EC348,6,LEN(EC348)-6), MIDForgiving(EC405,6,LEN(EC405)-6), MIDForgiving(EC458,6,LEN(EC458)-6))&amp;")","*")</f>
        <v>Yes (HTTPS)</v>
      </c>
      <c r="ED757" s="58" t="str">
        <f>IF(OR(ED348&lt;&gt;"*",ED405&lt;&gt;"*",ED458&lt;&gt;"*"),"Yes (" &amp; JoinAll(", ", MIDForgiving(ED348,6,LEN(ED348)-6), MIDForgiving(ED405,6,LEN(ED405)-6), MIDForgiving(ED458,6,LEN(ED458)-6))&amp;")","*")</f>
        <v>*</v>
      </c>
      <c r="EE757" s="58" t="str">
        <f>IF(OR(EE348&lt;&gt;"*",EE405&lt;&gt;"*",EE458&lt;&gt;"*"),"Yes (" &amp; JoinAll(", ", MIDForgiving(EE348,6,LEN(EE348)-6), MIDForgiving(EE405,6,LEN(EE405)-6), MIDForgiving(EE458,6,LEN(EE458)-6))&amp;")","*")</f>
        <v>*</v>
      </c>
      <c r="EF757" s="58" t="str">
        <f>IF(OR(EF348&lt;&gt;"*",EF405&lt;&gt;"*",EF458&lt;&gt;"*"),"Yes (" &amp; JoinAll(", ", MIDForgiving(EF348,6,LEN(EF348)-6), MIDForgiving(EF405,6,LEN(EF405)-6), MIDForgiving(EF458,6,LEN(EF458)-6))&amp;")","*")</f>
        <v>Yes (HTTP)</v>
      </c>
      <c r="EG757" s="58" t="str">
        <f>IF(OR(EG348&lt;&gt;"*",EG405&lt;&gt;"*",EG458&lt;&gt;"*"),"Yes (" &amp; JoinAll(", ", MIDForgiving(EG348,6,LEN(EG348)-6), MIDForgiving(EG405,6,LEN(EG405)-6), MIDForgiving(EG458,6,LEN(EG458)-6))&amp;")","*")</f>
        <v>Yes (HTTP)</v>
      </c>
      <c r="EH757" s="58" t="str">
        <f>IF(OR(EH348&lt;&gt;"*",EH405&lt;&gt;"*",EH458&lt;&gt;"*"),"Yes (" &amp; JoinAll(", ", MIDForgiving(EH348,6,LEN(EH348)-6), MIDForgiving(EH405,6,LEN(EH405)-6), MIDForgiving(EH458,6,LEN(EH458)-6))&amp;")","*")</f>
        <v>Yes (HTTPS)</v>
      </c>
      <c r="EI757" s="58" t="str">
        <f>IF(OR(EI348&lt;&gt;"*",EI405&lt;&gt;"*",EI458&lt;&gt;"*"),"Yes (" &amp; JoinAll(", ", MIDForgiving(EI348,6,LEN(EI348)-6), MIDForgiving(EI405,6,LEN(EI405)-6), MIDForgiving(EI458,6,LEN(EI458)-6))&amp;")","*")</f>
        <v>*</v>
      </c>
      <c r="EJ757" s="58" t="str">
        <f>IF(OR(EJ348&lt;&gt;"*",EJ405&lt;&gt;"*",EJ458&lt;&gt;"*"),"Yes (" &amp; JoinAll(", ", MIDForgiving(EJ348,6,LEN(EJ348)-6), MIDForgiving(EJ405,6,LEN(EJ405)-6), MIDForgiving(EJ458,6,LEN(EJ458)-6))&amp;")","*")</f>
        <v>Yes (HTTP)</v>
      </c>
      <c r="EK757" s="58" t="str">
        <f>IF(OR(EK348&lt;&gt;"*",EK405&lt;&gt;"*",EK458&lt;&gt;"*"),"Yes (" &amp; JoinAll(", ", MIDForgiving(EK348,6,LEN(EK348)-6), MIDForgiving(EK405,6,LEN(EK405)-6), MIDForgiving(EK458,6,LEN(EK458)-6))&amp;")","*")</f>
        <v>*</v>
      </c>
      <c r="EL757" s="109"/>
      <c r="EM757" s="109"/>
    </row>
    <row r="758" spans="1:143" s="58" customFormat="1" ht="12.75" customHeight="1" x14ac:dyDescent="0.25">
      <c r="A758" s="5"/>
      <c r="B758" s="96"/>
      <c r="C758" s="96"/>
      <c r="D758" s="96"/>
      <c r="E758" s="96"/>
      <c r="F758" s="96" t="s">
        <v>4225</v>
      </c>
      <c r="G758" s="4" t="s">
        <v>2563</v>
      </c>
      <c r="H758" s="18" t="s">
        <v>5</v>
      </c>
      <c r="I758" s="18"/>
      <c r="J758" s="58" t="str">
        <f>IF(OR(J349&lt;&gt;"*",J406&lt;&gt;"*",J459&lt;&gt;"*"),"Yes (" &amp; JoinAll(", ", MIDForgiving(J349,6,LEN(J349)-6), MIDForgiving(J406,6,LEN(J406)-6), MIDForgiving(J459,6,LEN(J459)-6))&amp;")","*")</f>
        <v>Yes (HTTP)</v>
      </c>
      <c r="K758" s="58" t="str">
        <f>IF(OR(K349&lt;&gt;"*",K406&lt;&gt;"*",K459&lt;&gt;"*"),"Yes (" &amp; JoinAll(", ", MIDForgiving(K349,6,LEN(K349)-6), MIDForgiving(K406,6,LEN(K406)-6), MIDForgiving(K459,6,LEN(K459)-6))&amp;")","*")</f>
        <v>*</v>
      </c>
      <c r="L758" s="58" t="str">
        <f>IF(OR(L349&lt;&gt;"*",L406&lt;&gt;"*",L459&lt;&gt;"*"),"Yes (" &amp; JoinAll(", ", MIDForgiving(L349,6,LEN(L349)-6), MIDForgiving(L406,6,LEN(L406)-6), MIDForgiving(L459,6,LEN(L459)-6))&amp;")","*")</f>
        <v>Yes (HTTP)</v>
      </c>
      <c r="M758" s="58" t="str">
        <f>IF(OR(M349&lt;&gt;"*",M406&lt;&gt;"*",M459&lt;&gt;"*"),"Yes (" &amp; JoinAll(", ", MIDForgiving(M349,6,LEN(M349)-6), MIDForgiving(M406,6,LEN(M406)-6), MIDForgiving(M459,6,LEN(M459)-6))&amp;")","*")</f>
        <v>Yes (HTTP)</v>
      </c>
      <c r="N758" s="58" t="str">
        <f>IF(OR(N349&lt;&gt;"*",N406&lt;&gt;"*",N459&lt;&gt;"*"),"Yes (" &amp; JoinAll(", ", MIDForgiving(N349,6,LEN(N349)-6), MIDForgiving(N406,6,LEN(N406)-6), MIDForgiving(N459,6,LEN(N459)-6))&amp;")","*")</f>
        <v>Yes (HTTP)</v>
      </c>
      <c r="O758" s="58" t="str">
        <f>IF(OR(O349&lt;&gt;"*",O406&lt;&gt;"*",O459&lt;&gt;"*"),"Yes (" &amp; JoinAll(", ", MIDForgiving(O349,6,LEN(O349)-6), MIDForgiving(O406,6,LEN(O406)-6), MIDForgiving(O459,6,LEN(O459)-6))&amp;")","*")</f>
        <v>*</v>
      </c>
      <c r="P758" s="58" t="str">
        <f>IF(OR(P349&lt;&gt;"*",P406&lt;&gt;"*",P459&lt;&gt;"*"),"Yes (" &amp; JoinAll(", ", MIDForgiving(P349,6,LEN(P349)-6), MIDForgiving(P406,6,LEN(P406)-6), MIDForgiving(P459,6,LEN(P459)-6))&amp;")","*")</f>
        <v>Yes (HTTP, HTTPS)</v>
      </c>
      <c r="Q758" s="58" t="str">
        <f>IF(OR(Q349&lt;&gt;"*",Q406&lt;&gt;"*",Q459&lt;&gt;"*"),"Yes (" &amp; JoinAll(", ", MIDForgiving(Q349,6,LEN(Q349)-6), MIDForgiving(Q406,6,LEN(Q406)-6), MIDForgiving(Q459,6,LEN(Q459)-6))&amp;")","*")</f>
        <v>Yes (HTTP)</v>
      </c>
      <c r="R758" s="58" t="str">
        <f>IF(OR(R349&lt;&gt;"*",R406&lt;&gt;"*",R459&lt;&gt;"*"),"Yes (" &amp; JoinAll(", ", MIDForgiving(R349,6,LEN(R349)-6), MIDForgiving(R406,6,LEN(R406)-6), MIDForgiving(R459,6,LEN(R459)-6))&amp;")","*")</f>
        <v>Yes (HTTP)</v>
      </c>
      <c r="S758" s="58" t="str">
        <f>IF(OR(S349&lt;&gt;"*",S406&lt;&gt;"*",S459&lt;&gt;"*"),"Yes (" &amp; JoinAll(", ", MIDForgiving(S349,6,LEN(S349)-6), MIDForgiving(S406,6,LEN(S406)-6), MIDForgiving(S459,6,LEN(S459)-6))&amp;")","*")</f>
        <v>Yes (HTTP)</v>
      </c>
      <c r="T758" s="58" t="str">
        <f>IF(OR(T349&lt;&gt;"*",T406&lt;&gt;"*",T459&lt;&gt;"*"),"Yes (" &amp; JoinAll(", ", MIDForgiving(T349,6,LEN(T349)-6), MIDForgiving(T406,6,LEN(T406)-6), MIDForgiving(T459,6,LEN(T459)-6))&amp;")","*")</f>
        <v>Yes (HTTP)</v>
      </c>
      <c r="U758" s="58" t="str">
        <f>IF(OR(U349&lt;&gt;"*",U406&lt;&gt;"*",U459&lt;&gt;"*"),"Yes (" &amp; JoinAll(", ", MIDForgiving(U349,6,LEN(U349)-6), MIDForgiving(U406,6,LEN(U406)-6), MIDForgiving(U459,6,LEN(U459)-6))&amp;")","*")</f>
        <v>*</v>
      </c>
      <c r="V758" s="58" t="str">
        <f>IF(OR(V349&lt;&gt;"*",V406&lt;&gt;"*",V459&lt;&gt;"*"),"Yes (" &amp; JoinAll(", ", MIDForgiving(V349,6,LEN(V349)-6), MIDForgiving(V406,6,LEN(V406)-6), MIDForgiving(V459,6,LEN(V459)-6))&amp;")","*")</f>
        <v>*</v>
      </c>
      <c r="W758" s="58" t="str">
        <f>IF(OR(W349&lt;&gt;"*",W406&lt;&gt;"*",W459&lt;&gt;"*"),"Yes (" &amp; JoinAll(", ", MIDForgiving(W349,6,LEN(W349)-6), MIDForgiving(W406,6,LEN(W406)-6), MIDForgiving(W459,6,LEN(W459)-6))&amp;")","*")</f>
        <v>*</v>
      </c>
      <c r="X758" s="58" t="str">
        <f>IF(OR(X349&lt;&gt;"*",X406&lt;&gt;"*",X459&lt;&gt;"*"),"Yes (" &amp; JoinAll(", ", MIDForgiving(X349,6,LEN(X349)-6), MIDForgiving(X406,6,LEN(X406)-6), MIDForgiving(X459,6,LEN(X459)-6))&amp;")","*")</f>
        <v>*</v>
      </c>
      <c r="Y758" s="58" t="str">
        <f>IF(OR(Y349&lt;&gt;"*",Y406&lt;&gt;"*",Y459&lt;&gt;"*"),"Yes (" &amp; JoinAll(", ", MIDForgiving(Y349,6,LEN(Y349)-6), MIDForgiving(Y406,6,LEN(Y406)-6), MIDForgiving(Y459,6,LEN(Y459)-6))&amp;")","*")</f>
        <v>Yes (HTTP)</v>
      </c>
      <c r="Z758" s="58" t="str">
        <f>IF(OR(Z349&lt;&gt;"*",Z406&lt;&gt;"*",Z459&lt;&gt;"*"),"Yes (" &amp; JoinAll(", ", MIDForgiving(Z349,6,LEN(Z349)-6), MIDForgiving(Z406,6,LEN(Z406)-6), MIDForgiving(Z459,6,LEN(Z459)-6))&amp;")","*")</f>
        <v>Yes (HTTP)</v>
      </c>
      <c r="AA758" s="58" t="str">
        <f>IF(OR(AA349&lt;&gt;"*",AA406&lt;&gt;"*",AA459&lt;&gt;"*"),"Yes (" &amp; JoinAll(", ", MIDForgiving(AA349,6,LEN(AA349)-6), MIDForgiving(AA406,6,LEN(AA406)-6), MIDForgiving(AA459,6,LEN(AA459)-6))&amp;")","*")</f>
        <v>Yes (HTTP)</v>
      </c>
      <c r="AB758" s="58" t="str">
        <f>IF(OR(AB349&lt;&gt;"*",AB406&lt;&gt;"*",AB459&lt;&gt;"*"),"Yes (" &amp; JoinAll(", ", MIDForgiving(AB349,6,LEN(AB349)-6), MIDForgiving(AB406,6,LEN(AB406)-6), MIDForgiving(AB459,6,LEN(AB459)-6))&amp;")","*")</f>
        <v>Yes (HTTP)</v>
      </c>
      <c r="AC758" s="58" t="str">
        <f>IF(OR(AC349&lt;&gt;"*",AC406&lt;&gt;"*",AC459&lt;&gt;"*"),"Yes (" &amp; JoinAll(", ", MIDForgiving(AC349,6,LEN(AC349)-6), MIDForgiving(AC406,6,LEN(AC406)-6), MIDForgiving(AC459,6,LEN(AC459)-6))&amp;")","*")</f>
        <v>Yes (HTTPS)</v>
      </c>
      <c r="AD758" s="58" t="str">
        <f>IF(OR(AD349&lt;&gt;"*",AD406&lt;&gt;"*",AD459&lt;&gt;"*"),"Yes (" &amp; JoinAll(", ", MIDForgiving(AD349,6,LEN(AD349)-6), MIDForgiving(AD406,6,LEN(AD406)-6), MIDForgiving(AD459,6,LEN(AD459)-6))&amp;")","*")</f>
        <v>Yes (HTTP)</v>
      </c>
      <c r="AE758" s="58" t="str">
        <f>IF(OR(AE349&lt;&gt;"*",AE406&lt;&gt;"*",AE459&lt;&gt;"*"),"Yes (" &amp; JoinAll(", ", MIDForgiving(AE349,6,LEN(AE349)-6), MIDForgiving(AE406,6,LEN(AE406)-6), MIDForgiving(AE459,6,LEN(AE459)-6))&amp;")","*")</f>
        <v>Yes (HTTP)</v>
      </c>
      <c r="AF758" s="58" t="str">
        <f>IF(OR(AF349&lt;&gt;"*",AF406&lt;&gt;"*",AF459&lt;&gt;"*"),"Yes (" &amp; JoinAll(", ", MIDForgiving(AF349,6,LEN(AF349)-6), MIDForgiving(AF406,6,LEN(AF406)-6), MIDForgiving(AF459,6,LEN(AF459)-6))&amp;")","*")</f>
        <v>Yes (HTTP)</v>
      </c>
      <c r="AG758" s="58" t="str">
        <f>IF(OR(AG349&lt;&gt;"*",AG406&lt;&gt;"*",AG459&lt;&gt;"*"),"Yes (" &amp; JoinAll(", ", MIDForgiving(AG349,6,LEN(AG349)-6), MIDForgiving(AG406,6,LEN(AG406)-6), MIDForgiving(AG459,6,LEN(AG459)-6))&amp;")","*")</f>
        <v>Yes (HTTP)</v>
      </c>
      <c r="AH758" s="58" t="str">
        <f>IF(OR(AH349&lt;&gt;"*",AH406&lt;&gt;"*",AH459&lt;&gt;"*"),"Yes (" &amp; JoinAll(", ", MIDForgiving(AH349,6,LEN(AH349)-6), MIDForgiving(AH406,6,LEN(AH406)-6), MIDForgiving(AH459,6,LEN(AH459)-6))&amp;")","*")</f>
        <v>Yes (HTTP)</v>
      </c>
      <c r="AI758" s="58" t="str">
        <f>IF(OR(AI349&lt;&gt;"*",AI406&lt;&gt;"*",AI459&lt;&gt;"*"),"Yes (" &amp; JoinAll(", ", MIDForgiving(AI349,6,LEN(AI349)-6), MIDForgiving(AI406,6,LEN(AI406)-6), MIDForgiving(AI459,6,LEN(AI459)-6))&amp;")","*")</f>
        <v>Yes (HTTP)</v>
      </c>
      <c r="AJ758" s="58" t="str">
        <f>IF(OR(AJ349&lt;&gt;"*",AJ406&lt;&gt;"*",AJ459&lt;&gt;"*"),"Yes (" &amp; JoinAll(", ", MIDForgiving(AJ349,6,LEN(AJ349)-6), MIDForgiving(AJ406,6,LEN(AJ406)-6), MIDForgiving(AJ459,6,LEN(AJ459)-6))&amp;")","*")</f>
        <v>Yes (HTTP)</v>
      </c>
      <c r="AK758" s="58" t="str">
        <f>IF(OR(AK349&lt;&gt;"*",AK406&lt;&gt;"*",AK459&lt;&gt;"*"),"Yes (" &amp; JoinAll(", ", MIDForgiving(AK349,6,LEN(AK349)-6), MIDForgiving(AK406,6,LEN(AK406)-6), MIDForgiving(AK459,6,LEN(AK459)-6))&amp;")","*")</f>
        <v>Yes (HTTP)</v>
      </c>
      <c r="AL758" s="58" t="str">
        <f>IF(OR(AL349&lt;&gt;"*",AL406&lt;&gt;"*",AL459&lt;&gt;"*"),"Yes (" &amp; JoinAll(", ", MIDForgiving(AL349,6,LEN(AL349)-6), MIDForgiving(AL406,6,LEN(AL406)-6), MIDForgiving(AL459,6,LEN(AL459)-6))&amp;")","*")</f>
        <v>Yes (HTTP)</v>
      </c>
      <c r="AM758" s="58" t="str">
        <f>IF(OR(AM349&lt;&gt;"*",AM406&lt;&gt;"*",AM459&lt;&gt;"*"),"Yes (" &amp; JoinAll(", ", MIDForgiving(AM349,6,LEN(AM349)-6), MIDForgiving(AM406,6,LEN(AM406)-6), MIDForgiving(AM459,6,LEN(AM459)-6))&amp;")","*")</f>
        <v>*</v>
      </c>
      <c r="AN758" s="58" t="str">
        <f>IF(OR(AN349&lt;&gt;"*",AN406&lt;&gt;"*",AN459&lt;&gt;"*"),"Yes (" &amp; JoinAll(", ", MIDForgiving(AN349,6,LEN(AN349)-6), MIDForgiving(AN406,6,LEN(AN406)-6), MIDForgiving(AN459,6,LEN(AN459)-6))&amp;")","*")</f>
        <v>Yes (HTTP, HTTPS)</v>
      </c>
      <c r="AO758" s="58" t="str">
        <f>IF(OR(AO349&lt;&gt;"*",AO406&lt;&gt;"*",AO459&lt;&gt;"*"),"Yes (" &amp; JoinAll(", ", MIDForgiving(AO349,6,LEN(AO349)-6), MIDForgiving(AO406,6,LEN(AO406)-6), MIDForgiving(AO459,6,LEN(AO459)-6))&amp;")","*")</f>
        <v>*</v>
      </c>
      <c r="AP758" s="58" t="str">
        <f>IF(OR(AP349&lt;&gt;"*",AP406&lt;&gt;"*",AP459&lt;&gt;"*"),"Yes (" &amp; JoinAll(", ", MIDForgiving(AP349,6,LEN(AP349)-6), MIDForgiving(AP406,6,LEN(AP406)-6), MIDForgiving(AP459,6,LEN(AP459)-6))&amp;")","*")</f>
        <v>*</v>
      </c>
      <c r="AQ758" s="58" t="str">
        <f>IF(OR(AQ349&lt;&gt;"*",AQ406&lt;&gt;"*",AQ459&lt;&gt;"*"),"Yes (" &amp; JoinAll(", ", MIDForgiving(AQ349,6,LEN(AQ349)-6), MIDForgiving(AQ406,6,LEN(AQ406)-6), MIDForgiving(AQ459,6,LEN(AQ459)-6))&amp;")","*")</f>
        <v>*</v>
      </c>
      <c r="AR758" s="58" t="str">
        <f>IF(OR(AR349&lt;&gt;"*",AR406&lt;&gt;"*",AR459&lt;&gt;"*"),"Yes (" &amp; JoinAll(", ", MIDForgiving(AR349,6,LEN(AR349)-6), MIDForgiving(AR406,6,LEN(AR406)-6), MIDForgiving(AR459,6,LEN(AR459)-6))&amp;")","*")</f>
        <v>Yes (HTTP)</v>
      </c>
      <c r="AS758" s="58" t="str">
        <f>IF(OR(AS349&lt;&gt;"*",AS406&lt;&gt;"*",AS459&lt;&gt;"*"),"Yes (" &amp; JoinAll(", ", MIDForgiving(AS349,6,LEN(AS349)-6), MIDForgiving(AS406,6,LEN(AS406)-6), MIDForgiving(AS459,6,LEN(AS459)-6))&amp;")","*")</f>
        <v>Yes (HTTP)</v>
      </c>
      <c r="AT758" s="58" t="str">
        <f>IF(OR(AT349&lt;&gt;"*",AT406&lt;&gt;"*",AT459&lt;&gt;"*"),"Yes (" &amp; JoinAll(", ", MIDForgiving(AT349,6,LEN(AT349)-6), MIDForgiving(AT406,6,LEN(AT406)-6), MIDForgiving(AT459,6,LEN(AT459)-6))&amp;")","*")</f>
        <v>Yes (HTTP)</v>
      </c>
      <c r="AU758" s="58" t="str">
        <f>IF(OR(AU349&lt;&gt;"*",AU406&lt;&gt;"*",AU459&lt;&gt;"*"),"Yes (" &amp; JoinAll(", ", MIDForgiving(AU349,6,LEN(AU349)-6), MIDForgiving(AU406,6,LEN(AU406)-6), MIDForgiving(AU459,6,LEN(AU459)-6))&amp;")","*")</f>
        <v>*</v>
      </c>
      <c r="AV758" s="58" t="str">
        <f>IF(OR(AV349&lt;&gt;"*",AV406&lt;&gt;"*",AV459&lt;&gt;"*"),"Yes (" &amp; JoinAll(", ", MIDForgiving(AV349,6,LEN(AV349)-6), MIDForgiving(AV406,6,LEN(AV406)-6), MIDForgiving(AV459,6,LEN(AV459)-6))&amp;")","*")</f>
        <v>*</v>
      </c>
      <c r="AW758" s="58" t="str">
        <f>IF(OR(AW349&lt;&gt;"*",AW406&lt;&gt;"*",AW459&lt;&gt;"*"),"Yes (" &amp; JoinAll(", ", MIDForgiving(AW349,6,LEN(AW349)-6), MIDForgiving(AW406,6,LEN(AW406)-6), MIDForgiving(AW459,6,LEN(AW459)-6))&amp;")","*")</f>
        <v>*</v>
      </c>
      <c r="AX758" s="58" t="str">
        <f>IF(OR(AX349&lt;&gt;"*",AX406&lt;&gt;"*",AX459&lt;&gt;"*"),"Yes (" &amp; JoinAll(", ", MIDForgiving(AX349,6,LEN(AX349)-6), MIDForgiving(AX406,6,LEN(AX406)-6), MIDForgiving(AX459,6,LEN(AX459)-6))&amp;")","*")</f>
        <v>*</v>
      </c>
      <c r="AY758" s="58" t="str">
        <f>IF(OR(AY349&lt;&gt;"*",AY406&lt;&gt;"*",AY459&lt;&gt;"*"),"Yes (" &amp; JoinAll(", ", MIDForgiving(AY349,6,LEN(AY349)-6), MIDForgiving(AY406,6,LEN(AY406)-6), MIDForgiving(AY459,6,LEN(AY459)-6))&amp;")","*")</f>
        <v>*</v>
      </c>
      <c r="AZ758" s="58" t="str">
        <f>IF(OR(AZ349&lt;&gt;"*",AZ406&lt;&gt;"*",AZ459&lt;&gt;"*"),"Yes (" &amp; JoinAll(", ", MIDForgiving(AZ349,6,LEN(AZ349)-6), MIDForgiving(AZ406,6,LEN(AZ406)-6), MIDForgiving(AZ459,6,LEN(AZ459)-6))&amp;")","*")</f>
        <v>Yes (HTTPS)</v>
      </c>
      <c r="BA758" s="58" t="str">
        <f>IF(OR(BA349&lt;&gt;"*",BA406&lt;&gt;"*",BA459&lt;&gt;"*"),"Yes (" &amp; JoinAll(", ", MIDForgiving(BA349,6,LEN(BA349)-6), MIDForgiving(BA406,6,LEN(BA406)-6), MIDForgiving(BA459,6,LEN(BA459)-6))&amp;")","*")</f>
        <v>*</v>
      </c>
      <c r="BB758" s="58" t="str">
        <f>IF(OR(BB349&lt;&gt;"*",BB406&lt;&gt;"*",BB459&lt;&gt;"*"),"Yes (" &amp; JoinAll(", ", MIDForgiving(BB349,6,LEN(BB349)-6), MIDForgiving(BB406,6,LEN(BB406)-6), MIDForgiving(BB459,6,LEN(BB459)-6))&amp;")","*")</f>
        <v>Yes (HTTPS)</v>
      </c>
      <c r="BC758" s="58" t="str">
        <f>IF(OR(BC349&lt;&gt;"*",BC406&lt;&gt;"*",BC459&lt;&gt;"*"),"Yes (" &amp; JoinAll(", ", MIDForgiving(BC349,6,LEN(BC349)-6), MIDForgiving(BC406,6,LEN(BC406)-6), MIDForgiving(BC459,6,LEN(BC459)-6))&amp;")","*")</f>
        <v>Yes (HTTPS)</v>
      </c>
      <c r="BD758" s="58" t="str">
        <f>IF(OR(BD349&lt;&gt;"*",BD406&lt;&gt;"*",BD459&lt;&gt;"*"),"Yes (" &amp; JoinAll(", ", MIDForgiving(BD349,6,LEN(BD349)-6), MIDForgiving(BD406,6,LEN(BD406)-6), MIDForgiving(BD459,6,LEN(BD459)-6))&amp;")","*")</f>
        <v>*</v>
      </c>
      <c r="BE758" s="58" t="str">
        <f>IF(OR(BE349&lt;&gt;"*",BE406&lt;&gt;"*",BE459&lt;&gt;"*"),"Yes (" &amp; JoinAll(", ", MIDForgiving(BE349,6,LEN(BE349)-6), MIDForgiving(BE406,6,LEN(BE406)-6), MIDForgiving(BE459,6,LEN(BE459)-6))&amp;")","*")</f>
        <v>*</v>
      </c>
      <c r="BF758" s="58" t="str">
        <f>IF(OR(BF349&lt;&gt;"*",BF406&lt;&gt;"*",BF459&lt;&gt;"*"),"Yes (" &amp; JoinAll(", ", MIDForgiving(BF349,6,LEN(BF349)-6), MIDForgiving(BF406,6,LEN(BF406)-6), MIDForgiving(BF459,6,LEN(BF459)-6))&amp;")","*")</f>
        <v>*</v>
      </c>
      <c r="BG758" s="58" t="str">
        <f>IF(OR(BG349&lt;&gt;"*",BG406&lt;&gt;"*",BG459&lt;&gt;"*"),"Yes (" &amp; JoinAll(", ", MIDForgiving(BG349,6,LEN(BG349)-6), MIDForgiving(BG406,6,LEN(BG406)-6), MIDForgiving(BG459,6,LEN(BG459)-6))&amp;")","*")</f>
        <v>Yes (HTTP)</v>
      </c>
      <c r="BH758" s="58" t="str">
        <f>IF(OR(BH349&lt;&gt;"*",BH406&lt;&gt;"*",BH459&lt;&gt;"*"),"Yes (" &amp; JoinAll(", ", MIDForgiving(BH349,6,LEN(BH349)-6), MIDForgiving(BH406,6,LEN(BH406)-6), MIDForgiving(BH459,6,LEN(BH459)-6))&amp;")","*")</f>
        <v>*</v>
      </c>
      <c r="BI758" s="58" t="str">
        <f>IF(OR(BI349&lt;&gt;"*",BI406&lt;&gt;"*",BI459&lt;&gt;"*"),"Yes (" &amp; JoinAll(", ", MIDForgiving(BI349,6,LEN(BI349)-6), MIDForgiving(BI406,6,LEN(BI406)-6), MIDForgiving(BI459,6,LEN(BI459)-6))&amp;")","*")</f>
        <v>Yes (HTTP)</v>
      </c>
      <c r="BJ758" s="58" t="str">
        <f>IF(OR(BJ349&lt;&gt;"*",BJ406&lt;&gt;"*",BJ459&lt;&gt;"*"),"Yes (" &amp; JoinAll(", ", MIDForgiving(BJ349,6,LEN(BJ349)-6), MIDForgiving(BJ406,6,LEN(BJ406)-6), MIDForgiving(BJ459,6,LEN(BJ459)-6))&amp;")","*")</f>
        <v>*</v>
      </c>
      <c r="BK758" s="58" t="str">
        <f>IF(OR(BK349&lt;&gt;"*",BK406&lt;&gt;"*",BK459&lt;&gt;"*"),"Yes (" &amp; JoinAll(", ", MIDForgiving(BK349,6,LEN(BK349)-6), MIDForgiving(BK406,6,LEN(BK406)-6), MIDForgiving(BK459,6,LEN(BK459)-6))&amp;")","*")</f>
        <v>*</v>
      </c>
      <c r="BL758" s="58" t="str">
        <f>IF(OR(BL349&lt;&gt;"*",BL406&lt;&gt;"*",BL459&lt;&gt;"*"),"Yes (" &amp; JoinAll(", ", MIDForgiving(BL349,6,LEN(BL349)-6), MIDForgiving(BL406,6,LEN(BL406)-6), MIDForgiving(BL459,6,LEN(BL459)-6))&amp;")","*")</f>
        <v>Yes (HTTP)</v>
      </c>
      <c r="BM758" s="58" t="str">
        <f>IF(OR(BM349&lt;&gt;"*",BM406&lt;&gt;"*",BM459&lt;&gt;"*"),"Yes (" &amp; JoinAll(", ", MIDForgiving(BM349,6,LEN(BM349)-6), MIDForgiving(BM406,6,LEN(BM406)-6), MIDForgiving(BM459,6,LEN(BM459)-6))&amp;")","*")</f>
        <v>Yes (HTTP)</v>
      </c>
      <c r="BN758" s="58" t="str">
        <f>IF(OR(BN349&lt;&gt;"*",BN406&lt;&gt;"*",BN459&lt;&gt;"*"),"Yes (" &amp; JoinAll(", ", MIDForgiving(BN349,6,LEN(BN349)-6), MIDForgiving(BN406,6,LEN(BN406)-6), MIDForgiving(BN459,6,LEN(BN459)-6))&amp;")","*")</f>
        <v>*</v>
      </c>
      <c r="BO758" s="58" t="str">
        <f>IF(OR(BO349&lt;&gt;"*",BO406&lt;&gt;"*",BO459&lt;&gt;"*"),"Yes (" &amp; JoinAll(", ", MIDForgiving(BO349,6,LEN(BO349)-6), MIDForgiving(BO406,6,LEN(BO406)-6), MIDForgiving(BO459,6,LEN(BO459)-6))&amp;")","*")</f>
        <v>Yes (HTTP)</v>
      </c>
      <c r="BP758" s="58" t="str">
        <f>IF(OR(BP349&lt;&gt;"*",BP406&lt;&gt;"*",BP459&lt;&gt;"*"),"Yes (" &amp; JoinAll(", ", MIDForgiving(BP349,6,LEN(BP349)-6), MIDForgiving(BP406,6,LEN(BP406)-6), MIDForgiving(BP459,6,LEN(BP459)-6))&amp;")","*")</f>
        <v>Yes (HTTP)</v>
      </c>
      <c r="BQ758" s="58" t="str">
        <f>IF(OR(BQ349&lt;&gt;"*",BQ406&lt;&gt;"*",BQ459&lt;&gt;"*"),"Yes (" &amp; JoinAll(", ", MIDForgiving(BQ349,6,LEN(BQ349)-6), MIDForgiving(BQ406,6,LEN(BQ406)-6), MIDForgiving(BQ459,6,LEN(BQ459)-6))&amp;")","*")</f>
        <v>Yes (HTTP)</v>
      </c>
      <c r="BR758" s="58" t="str">
        <f>IF(OR(BR349&lt;&gt;"*",BR406&lt;&gt;"*",BR459&lt;&gt;"*"),"Yes (" &amp; JoinAll(", ", MIDForgiving(BR349,6,LEN(BR349)-6), MIDForgiving(BR406,6,LEN(BR406)-6), MIDForgiving(BR459,6,LEN(BR459)-6))&amp;")","*")</f>
        <v>Yes (HTTP)</v>
      </c>
      <c r="BS758" s="58" t="str">
        <f>IF(OR(BS349&lt;&gt;"*",BS406&lt;&gt;"*",BS459&lt;&gt;"*"),"Yes (" &amp; JoinAll(", ", MIDForgiving(BS349,6,LEN(BS349)-6), MIDForgiving(BS406,6,LEN(BS406)-6), MIDForgiving(BS459,6,LEN(BS459)-6))&amp;")","*")</f>
        <v>Yes (HTTP, HTTPS)</v>
      </c>
      <c r="BT758" s="58" t="str">
        <f>IF(OR(BT349&lt;&gt;"*",BT406&lt;&gt;"*",BT459&lt;&gt;"*"),"Yes (" &amp; JoinAll(", ", MIDForgiving(BT349,6,LEN(BT349)-6), MIDForgiving(BT406,6,LEN(BT406)-6), MIDForgiving(BT459,6,LEN(BT459)-6))&amp;")","*")</f>
        <v>Yes (HTTP)</v>
      </c>
      <c r="BU758" s="58" t="str">
        <f>IF(OR(BU349&lt;&gt;"*",BU406&lt;&gt;"*",BU459&lt;&gt;"*"),"Yes (" &amp; JoinAll(", ", MIDForgiving(BU349,6,LEN(BU349)-6), MIDForgiving(BU406,6,LEN(BU406)-6), MIDForgiving(BU459,6,LEN(BU459)-6))&amp;")","*")</f>
        <v>Yes (HTTP)</v>
      </c>
      <c r="BV758" s="58" t="str">
        <f>IF(OR(BV349&lt;&gt;"*",BV406&lt;&gt;"*",BV459&lt;&gt;"*"),"Yes (" &amp; JoinAll(", ", MIDForgiving(BV349,6,LEN(BV349)-6), MIDForgiving(BV406,6,LEN(BV406)-6), MIDForgiving(BV459,6,LEN(BV459)-6))&amp;")","*")</f>
        <v>Yes (HTTP)</v>
      </c>
      <c r="BW758" s="58" t="str">
        <f>IF(OR(BW349&lt;&gt;"*",BW406&lt;&gt;"*",BW459&lt;&gt;"*"),"Yes (" &amp; JoinAll(", ", MIDForgiving(BW349,6,LEN(BW349)-6), MIDForgiving(BW406,6,LEN(BW406)-6), MIDForgiving(BW459,6,LEN(BW459)-6))&amp;")","*")</f>
        <v>Yes (HTTP)</v>
      </c>
      <c r="BX758" s="58" t="str">
        <f>IF(OR(BX349&lt;&gt;"*",BX406&lt;&gt;"*",BX459&lt;&gt;"*"),"Yes (" &amp; JoinAll(", ", MIDForgiving(BX349,6,LEN(BX349)-6), MIDForgiving(BX406,6,LEN(BX406)-6), MIDForgiving(BX459,6,LEN(BX459)-6))&amp;")","*")</f>
        <v>Yes (HTTP)</v>
      </c>
      <c r="BY758" s="58" t="str">
        <f>IF(OR(BY349&lt;&gt;"*",BY406&lt;&gt;"*",BY459&lt;&gt;"*"),"Yes (" &amp; JoinAll(", ", MIDForgiving(BY349,6,LEN(BY349)-6), MIDForgiving(BY406,6,LEN(BY406)-6), MIDForgiving(BY459,6,LEN(BY459)-6))&amp;")","*")</f>
        <v>Yes (HTTP)</v>
      </c>
      <c r="BZ758" s="58" t="str">
        <f>IF(OR(BZ349&lt;&gt;"*",BZ406&lt;&gt;"*",BZ459&lt;&gt;"*"),"Yes (" &amp; JoinAll(", ", MIDForgiving(BZ349,6,LEN(BZ349)-6), MIDForgiving(BZ406,6,LEN(BZ406)-6), MIDForgiving(BZ459,6,LEN(BZ459)-6))&amp;")","*")</f>
        <v>Yes (HTTP)</v>
      </c>
      <c r="CA758" s="58" t="str">
        <f>IF(OR(CA349&lt;&gt;"*",CA406&lt;&gt;"*",CA459&lt;&gt;"*"),"Yes (" &amp; JoinAll(", ", MIDForgiving(CA349,6,LEN(CA349)-6), MIDForgiving(CA406,6,LEN(CA406)-6), MIDForgiving(CA459,6,LEN(CA459)-6))&amp;")","*")</f>
        <v>*</v>
      </c>
      <c r="CB758" s="58" t="str">
        <f>IF(OR(CB349&lt;&gt;"*",CB406&lt;&gt;"*",CB459&lt;&gt;"*"),"Yes (" &amp; JoinAll(", ", MIDForgiving(CB349,6,LEN(CB349)-6), MIDForgiving(CB406,6,LEN(CB406)-6), MIDForgiving(CB459,6,LEN(CB459)-6))&amp;")","*")</f>
        <v>Yes (HTTP, HTTPS)</v>
      </c>
      <c r="CC758" s="58" t="str">
        <f>IF(OR(CC349&lt;&gt;"*",CC406&lt;&gt;"*",CC459&lt;&gt;"*"),"Yes (" &amp; JoinAll(", ", MIDForgiving(CC349,6,LEN(CC349)-6), MIDForgiving(CC406,6,LEN(CC406)-6), MIDForgiving(CC459,6,LEN(CC459)-6))&amp;")","*")</f>
        <v>Yes (HTTP)</v>
      </c>
      <c r="CD758" s="58" t="str">
        <f>IF(OR(CD349&lt;&gt;"*",CD406&lt;&gt;"*",CD459&lt;&gt;"*"),"Yes (" &amp; JoinAll(", ", MIDForgiving(CD349,6,LEN(CD349)-6), MIDForgiving(CD406,6,LEN(CD406)-6), MIDForgiving(CD459,6,LEN(CD459)-6))&amp;")","*")</f>
        <v>Yes (HTTP)</v>
      </c>
      <c r="CE758" s="58" t="str">
        <f>IF(OR(CE349&lt;&gt;"*",CE406&lt;&gt;"*",CE459&lt;&gt;"*"),"Yes (" &amp; JoinAll(", ", MIDForgiving(CE349,6,LEN(CE349)-6), MIDForgiving(CE406,6,LEN(CE406)-6), MIDForgiving(CE459,6,LEN(CE459)-6))&amp;")","*")</f>
        <v>*</v>
      </c>
      <c r="CF758" s="58" t="str">
        <f>IF(OR(CF349&lt;&gt;"*",CF406&lt;&gt;"*",CF459&lt;&gt;"*"),"Yes (" &amp; JoinAll(", ", MIDForgiving(CF349,6,LEN(CF349)-6), MIDForgiving(CF406,6,LEN(CF406)-6), MIDForgiving(CF459,6,LEN(CF459)-6))&amp;")","*")</f>
        <v>*</v>
      </c>
      <c r="CG758" s="58" t="str">
        <f>IF(OR(CG349&lt;&gt;"*",CG406&lt;&gt;"*",CG459&lt;&gt;"*"),"Yes (" &amp; JoinAll(", ", MIDForgiving(CG349,6,LEN(CG349)-6), MIDForgiving(CG406,6,LEN(CG406)-6), MIDForgiving(CG459,6,LEN(CG459)-6))&amp;")","*")</f>
        <v>Yes (HTTP)</v>
      </c>
      <c r="CH758" s="58" t="str">
        <f>IF(OR(CH349&lt;&gt;"*",CH406&lt;&gt;"*",CH459&lt;&gt;"*"),"Yes (" &amp; JoinAll(", ", MIDForgiving(CH349,6,LEN(CH349)-6), MIDForgiving(CH406,6,LEN(CH406)-6), MIDForgiving(CH459,6,LEN(CH459)-6))&amp;")","*")</f>
        <v>Yes (HTTP)</v>
      </c>
      <c r="CI758" s="58" t="str">
        <f>IF(OR(CI349&lt;&gt;"*",CI406&lt;&gt;"*",CI459&lt;&gt;"*"),"Yes (" &amp; JoinAll(", ", MIDForgiving(CI349,6,LEN(CI349)-6), MIDForgiving(CI406,6,LEN(CI406)-6), MIDForgiving(CI459,6,LEN(CI459)-6))&amp;")","*")</f>
        <v>Yes (HTTP)</v>
      </c>
      <c r="CJ758" s="58" t="str">
        <f>IF(OR(CJ349&lt;&gt;"*",CJ406&lt;&gt;"*",CJ459&lt;&gt;"*"),"Yes (" &amp; JoinAll(", ", MIDForgiving(CJ349,6,LEN(CJ349)-6), MIDForgiving(CJ406,6,LEN(CJ406)-6), MIDForgiving(CJ459,6,LEN(CJ459)-6))&amp;")","*")</f>
        <v>*</v>
      </c>
      <c r="CK758" s="58" t="str">
        <f>IF(OR(CK349&lt;&gt;"*",CK406&lt;&gt;"*",CK459&lt;&gt;"*"),"Yes (" &amp; JoinAll(", ", MIDForgiving(CK349,6,LEN(CK349)-6), MIDForgiving(CK406,6,LEN(CK406)-6), MIDForgiving(CK459,6,LEN(CK459)-6))&amp;")","*")</f>
        <v>Yes (HTTP)</v>
      </c>
      <c r="CL758" s="58" t="str">
        <f>IF(OR(CL349&lt;&gt;"*",CL406&lt;&gt;"*",CL459&lt;&gt;"*"),"Yes (" &amp; JoinAll(", ", MIDForgiving(CL349,6,LEN(CL349)-6), MIDForgiving(CL406,6,LEN(CL406)-6), MIDForgiving(CL459,6,LEN(CL459)-6))&amp;")","*")</f>
        <v>Yes (HTTP)</v>
      </c>
      <c r="CM758" s="58" t="str">
        <f>IF(OR(CM349&lt;&gt;"*",CM406&lt;&gt;"*",CM459&lt;&gt;"*"),"Yes (" &amp; JoinAll(", ", MIDForgiving(CM349,6,LEN(CM349)-6), MIDForgiving(CM406,6,LEN(CM406)-6), MIDForgiving(CM459,6,LEN(CM459)-6))&amp;")","*")</f>
        <v>*</v>
      </c>
      <c r="CN758" s="58" t="str">
        <f>IF(OR(CN349&lt;&gt;"*",CN406&lt;&gt;"*",CN459&lt;&gt;"*"),"Yes (" &amp; JoinAll(", ", MIDForgiving(CN349,6,LEN(CN349)-6), MIDForgiving(CN406,6,LEN(CN406)-6), MIDForgiving(CN459,6,LEN(CN459)-6))&amp;")","*")</f>
        <v>Yes (HTTP)</v>
      </c>
      <c r="CO758" s="58" t="str">
        <f>IF(OR(CO349&lt;&gt;"*",CO406&lt;&gt;"*",CO459&lt;&gt;"*"),"Yes (" &amp; JoinAll(", ", MIDForgiving(CO349,6,LEN(CO349)-6), MIDForgiving(CO406,6,LEN(CO406)-6), MIDForgiving(CO459,6,LEN(CO459)-6))&amp;")","*")</f>
        <v>Yes (HTTP, HTTPS)</v>
      </c>
      <c r="CP758" s="58" t="str">
        <f>IF(OR(CP349&lt;&gt;"*",CP406&lt;&gt;"*",CP459&lt;&gt;"*"),"Yes (" &amp; JoinAll(", ", MIDForgiving(CP349,6,LEN(CP349)-6), MIDForgiving(CP406,6,LEN(CP406)-6), MIDForgiving(CP459,6,LEN(CP459)-6))&amp;")","*")</f>
        <v>Yes (HTTP, HTTPS)</v>
      </c>
      <c r="CQ758" s="58" t="str">
        <f>IF(OR(CQ349&lt;&gt;"*",CQ406&lt;&gt;"*",CQ459&lt;&gt;"*"),"Yes (" &amp; JoinAll(", ", MIDForgiving(CQ349,6,LEN(CQ349)-6), MIDForgiving(CQ406,6,LEN(CQ406)-6), MIDForgiving(CQ459,6,LEN(CQ459)-6))&amp;")","*")</f>
        <v>Yes (HTTP)</v>
      </c>
      <c r="CR758" s="58" t="str">
        <f>IF(OR(CR349&lt;&gt;"*",CR406&lt;&gt;"*",CR459&lt;&gt;"*"),"Yes (" &amp; JoinAll(", ", MIDForgiving(CR349,6,LEN(CR349)-6), MIDForgiving(CR406,6,LEN(CR406)-6), MIDForgiving(CR459,6,LEN(CR459)-6))&amp;")","*")</f>
        <v>*</v>
      </c>
      <c r="CS758" s="58" t="str">
        <f>IF(OR(CS349&lt;&gt;"*",CS406&lt;&gt;"*",CS459&lt;&gt;"*"),"Yes (" &amp; JoinAll(", ", MIDForgiving(CS349,6,LEN(CS349)-6), MIDForgiving(CS406,6,LEN(CS406)-6), MIDForgiving(CS459,6,LEN(CS459)-6))&amp;")","*")</f>
        <v>Yes (HTTP)</v>
      </c>
      <c r="CT758" s="58" t="str">
        <f>IF(OR(CT349&lt;&gt;"*",CT406&lt;&gt;"*",CT459&lt;&gt;"*"),"Yes (" &amp; JoinAll(", ", MIDForgiving(CT349,6,LEN(CT349)-6), MIDForgiving(CT406,6,LEN(CT406)-6), MIDForgiving(CT459,6,LEN(CT459)-6))&amp;")","*")</f>
        <v>*</v>
      </c>
      <c r="CU758" s="58" t="str">
        <f>IF(OR(CU349&lt;&gt;"*",CU406&lt;&gt;"*",CU459&lt;&gt;"*"),"Yes (" &amp; JoinAll(", ", MIDForgiving(CU349,6,LEN(CU349)-6), MIDForgiving(CU406,6,LEN(CU406)-6), MIDForgiving(CU459,6,LEN(CU459)-6))&amp;")","*")</f>
        <v>Yes (HTTP)</v>
      </c>
      <c r="CV758" s="58" t="str">
        <f>IF(OR(CV349&lt;&gt;"*",CV406&lt;&gt;"*",CV459&lt;&gt;"*"),"Yes (" &amp; JoinAll(", ", MIDForgiving(CV349,6,LEN(CV349)-6), MIDForgiving(CV406,6,LEN(CV406)-6), MIDForgiving(CV459,6,LEN(CV459)-6))&amp;")","*")</f>
        <v>Yes (HTTP)</v>
      </c>
      <c r="CW758" s="58" t="str">
        <f>IF(OR(CW349&lt;&gt;"*",CW406&lt;&gt;"*",CW459&lt;&gt;"*"),"Yes (" &amp; JoinAll(", ", MIDForgiving(CW349,6,LEN(CW349)-6), MIDForgiving(CW406,6,LEN(CW406)-6), MIDForgiving(CW459,6,LEN(CW459)-6))&amp;")","*")</f>
        <v>Yes (HTTP)</v>
      </c>
      <c r="CX758" s="58" t="str">
        <f>IF(OR(CX349&lt;&gt;"*",CX406&lt;&gt;"*",CX459&lt;&gt;"*"),"Yes (" &amp; JoinAll(", ", MIDForgiving(CX349,6,LEN(CX349)-6), MIDForgiving(CX406,6,LEN(CX406)-6), MIDForgiving(CX459,6,LEN(CX459)-6))&amp;")","*")</f>
        <v>Yes (HTTP)</v>
      </c>
      <c r="CY758" s="58" t="str">
        <f>IF(OR(CY349&lt;&gt;"*",CY406&lt;&gt;"*",CY459&lt;&gt;"*"),"Yes (" &amp; JoinAll(", ", MIDForgiving(CY349,6,LEN(CY349)-6), MIDForgiving(CY406,6,LEN(CY406)-6), MIDForgiving(CY459,6,LEN(CY459)-6))&amp;")","*")</f>
        <v>Yes (HTTP)</v>
      </c>
      <c r="CZ758" s="58" t="str">
        <f>IF(OR(CZ349&lt;&gt;"*",CZ406&lt;&gt;"*",CZ459&lt;&gt;"*"),"Yes (" &amp; JoinAll(", ", MIDForgiving(CZ349,6,LEN(CZ349)-6), MIDForgiving(CZ406,6,LEN(CZ406)-6), MIDForgiving(CZ459,6,LEN(CZ459)-6))&amp;")","*")</f>
        <v>Yes (HTTP)</v>
      </c>
      <c r="DA758" s="58" t="str">
        <f>IF(OR(DA349&lt;&gt;"*",DA406&lt;&gt;"*",DA459&lt;&gt;"*"),"Yes (" &amp; JoinAll(", ", MIDForgiving(DA349,6,LEN(DA349)-6), MIDForgiving(DA406,6,LEN(DA406)-6), MIDForgiving(DA459,6,LEN(DA459)-6))&amp;")","*")</f>
        <v>Yes (HTTPS)</v>
      </c>
      <c r="DB758" s="58" t="str">
        <f>IF(OR(DB349&lt;&gt;"*",DB406&lt;&gt;"*",DB459&lt;&gt;"*"),"Yes (" &amp; JoinAll(", ", MIDForgiving(DB349,6,LEN(DB349)-6), MIDForgiving(DB406,6,LEN(DB406)-6), MIDForgiving(DB459,6,LEN(DB459)-6))&amp;")","*")</f>
        <v>Yes (HTTPS)</v>
      </c>
      <c r="DC758" s="58" t="str">
        <f>IF(OR(DC349&lt;&gt;"*",DC406&lt;&gt;"*",DC459&lt;&gt;"*"),"Yes (" &amp; JoinAll(", ", MIDForgiving(DC349,6,LEN(DC349)-6), MIDForgiving(DC406,6,LEN(DC406)-6), MIDForgiving(DC459,6,LEN(DC459)-6))&amp;")","*")</f>
        <v>*</v>
      </c>
      <c r="DD758" s="58" t="str">
        <f>IF(OR(DD349&lt;&gt;"*",DD406&lt;&gt;"*",DD459&lt;&gt;"*"),"Yes (" &amp; JoinAll(", ", MIDForgiving(DD349,6,LEN(DD349)-6), MIDForgiving(DD406,6,LEN(DD406)-6), MIDForgiving(DD459,6,LEN(DD459)-6))&amp;")","*")</f>
        <v>*</v>
      </c>
      <c r="DE758" s="58" t="str">
        <f>IF(OR(DE349&lt;&gt;"*",DE406&lt;&gt;"*",DE459&lt;&gt;"*"),"Yes (" &amp; JoinAll(", ", MIDForgiving(DE349,6,LEN(DE349)-6), MIDForgiving(DE406,6,LEN(DE406)-6), MIDForgiving(DE459,6,LEN(DE459)-6))&amp;")","*")</f>
        <v>Yes (HTTP)</v>
      </c>
      <c r="DF758" s="58" t="str">
        <f>IF(OR(DF349&lt;&gt;"*",DF406&lt;&gt;"*",DF459&lt;&gt;"*"),"Yes (" &amp; JoinAll(", ", MIDForgiving(DF349,6,LEN(DF349)-6), MIDForgiving(DF406,6,LEN(DF406)-6), MIDForgiving(DF459,6,LEN(DF459)-6))&amp;")","*")</f>
        <v>Yes (HTTP)</v>
      </c>
      <c r="DG758" s="58" t="str">
        <f>IF(OR(DG349&lt;&gt;"*",DG406&lt;&gt;"*",DG459&lt;&gt;"*"),"Yes (" &amp; JoinAll(", ", MIDForgiving(DG349,6,LEN(DG349)-6), MIDForgiving(DG406,6,LEN(DG406)-6), MIDForgiving(DG459,6,LEN(DG459)-6))&amp;")","*")</f>
        <v>Yes (HTTP, HTTPS)</v>
      </c>
      <c r="DH758" s="58" t="str">
        <f>IF(OR(DH349&lt;&gt;"*",DH406&lt;&gt;"*",DH459&lt;&gt;"*"),"Yes (" &amp; JoinAll(", ", MIDForgiving(DH349,6,LEN(DH349)-6), MIDForgiving(DH406,6,LEN(DH406)-6), MIDForgiving(DH459,6,LEN(DH459)-6))&amp;")","*")</f>
        <v>Yes (HTTP)</v>
      </c>
      <c r="DI758" s="58" t="str">
        <f>IF(OR(DI349&lt;&gt;"*",DI406&lt;&gt;"*",DI459&lt;&gt;"*"),"Yes (" &amp; JoinAll(", ", MIDForgiving(DI349,6,LEN(DI349)-6), MIDForgiving(DI406,6,LEN(DI406)-6), MIDForgiving(DI459,6,LEN(DI459)-6))&amp;")","*")</f>
        <v>Yes (HTTP)</v>
      </c>
      <c r="DJ758" s="58" t="str">
        <f>IF(OR(DJ349&lt;&gt;"*",DJ406&lt;&gt;"*",DJ459&lt;&gt;"*"),"Yes (" &amp; JoinAll(", ", MIDForgiving(DJ349,6,LEN(DJ349)-6), MIDForgiving(DJ406,6,LEN(DJ406)-6), MIDForgiving(DJ459,6,LEN(DJ459)-6))&amp;")","*")</f>
        <v>Yes (HTTP)</v>
      </c>
      <c r="DK758" s="58" t="str">
        <f>IF(OR(DK349&lt;&gt;"*",DK406&lt;&gt;"*",DK459&lt;&gt;"*"),"Yes (" &amp; JoinAll(", ", MIDForgiving(DK349,6,LEN(DK349)-6), MIDForgiving(DK406,6,LEN(DK406)-6), MIDForgiving(DK459,6,LEN(DK459)-6))&amp;")","*")</f>
        <v>Yes (HTTP)</v>
      </c>
      <c r="DL758" s="58" t="str">
        <f>IF(OR(DL349&lt;&gt;"*",DL406&lt;&gt;"*",DL459&lt;&gt;"*"),"Yes (" &amp; JoinAll(", ", MIDForgiving(DL349,6,LEN(DL349)-6), MIDForgiving(DL406,6,LEN(DL406)-6), MIDForgiving(DL459,6,LEN(DL459)-6))&amp;")","*")</f>
        <v>Yes (HTTP)</v>
      </c>
      <c r="DM758" s="58" t="str">
        <f>IF(OR(DM349&lt;&gt;"*",DM406&lt;&gt;"*",DM459&lt;&gt;"*"),"Yes (" &amp; JoinAll(", ", MIDForgiving(DM349,6,LEN(DM349)-6), MIDForgiving(DM406,6,LEN(DM406)-6), MIDForgiving(DM459,6,LEN(DM459)-6))&amp;")","*")</f>
        <v>*</v>
      </c>
      <c r="DN758" s="58" t="str">
        <f>IF(OR(DN349&lt;&gt;"*",DN406&lt;&gt;"*",DN459&lt;&gt;"*"),"Yes (" &amp; JoinAll(", ", MIDForgiving(DN349,6,LEN(DN349)-6), MIDForgiving(DN406,6,LEN(DN406)-6), MIDForgiving(DN459,6,LEN(DN459)-6))&amp;")","*")</f>
        <v>Yes (HTTP)</v>
      </c>
      <c r="DO758" s="58" t="str">
        <f>IF(OR(DO349&lt;&gt;"*",DO406&lt;&gt;"*",DO459&lt;&gt;"*"),"Yes (" &amp; JoinAll(", ", MIDForgiving(DO349,6,LEN(DO349)-6), MIDForgiving(DO406,6,LEN(DO406)-6), MIDForgiving(DO459,6,LEN(DO459)-6))&amp;")","*")</f>
        <v>Yes (HTTP)</v>
      </c>
      <c r="DP758" s="58" t="str">
        <f>IF(OR(DP349&lt;&gt;"*",DP406&lt;&gt;"*",DP459&lt;&gt;"*"),"Yes (" &amp; JoinAll(", ", MIDForgiving(DP349,6,LEN(DP349)-6), MIDForgiving(DP406,6,LEN(DP406)-6), MIDForgiving(DP459,6,LEN(DP459)-6))&amp;")","*")</f>
        <v>Yes (HTTP, HTTPS)</v>
      </c>
      <c r="DQ758" s="58" t="str">
        <f>IF(OR(DQ349&lt;&gt;"*",DQ406&lt;&gt;"*",DQ459&lt;&gt;"*"),"Yes (" &amp; JoinAll(", ", MIDForgiving(DQ349,6,LEN(DQ349)-6), MIDForgiving(DQ406,6,LEN(DQ406)-6), MIDForgiving(DQ459,6,LEN(DQ459)-6))&amp;")","*")</f>
        <v>*</v>
      </c>
      <c r="DR758" s="58" t="str">
        <f>IF(OR(DR349&lt;&gt;"*",DR406&lt;&gt;"*",DR459&lt;&gt;"*"),"Yes (" &amp; JoinAll(", ", MIDForgiving(DR349,6,LEN(DR349)-6), MIDForgiving(DR406,6,LEN(DR406)-6), MIDForgiving(DR459,6,LEN(DR459)-6))&amp;")","*")</f>
        <v>*</v>
      </c>
      <c r="DS758" s="58" t="str">
        <f>IF(OR(DS349&lt;&gt;"*",DS406&lt;&gt;"*",DS459&lt;&gt;"*"),"Yes (" &amp; JoinAll(", ", MIDForgiving(DS349,6,LEN(DS349)-6), MIDForgiving(DS406,6,LEN(DS406)-6), MIDForgiving(DS459,6,LEN(DS459)-6))&amp;")","*")</f>
        <v>*</v>
      </c>
      <c r="DT758" s="58" t="str">
        <f>IF(OR(DT349&lt;&gt;"*",DT406&lt;&gt;"*",DT459&lt;&gt;"*"),"Yes (" &amp; JoinAll(", ", MIDForgiving(DT349,6,LEN(DT349)-6), MIDForgiving(DT406,6,LEN(DT406)-6), MIDForgiving(DT459,6,LEN(DT459)-6))&amp;")","*")</f>
        <v>Yes (HTTP)</v>
      </c>
      <c r="DU758" s="58" t="str">
        <f>IF(OR(DU349&lt;&gt;"*",DU406&lt;&gt;"*",DU459&lt;&gt;"*"),"Yes (" &amp; JoinAll(", ", MIDForgiving(DU349,6,LEN(DU349)-6), MIDForgiving(DU406,6,LEN(DU406)-6), MIDForgiving(DU459,6,LEN(DU459)-6))&amp;")","*")</f>
        <v>Yes (HTTP)</v>
      </c>
      <c r="DV758" s="58" t="str">
        <f>IF(OR(DV349&lt;&gt;"*",DV406&lt;&gt;"*",DV459&lt;&gt;"*"),"Yes (" &amp; JoinAll(", ", MIDForgiving(DV349,6,LEN(DV349)-6), MIDForgiving(DV406,6,LEN(DV406)-6), MIDForgiving(DV459,6,LEN(DV459)-6))&amp;")","*")</f>
        <v>*</v>
      </c>
      <c r="DW758" s="58" t="str">
        <f>IF(OR(DW349&lt;&gt;"*",DW406&lt;&gt;"*",DW459&lt;&gt;"*"),"Yes (" &amp; JoinAll(", ", MIDForgiving(DW349,6,LEN(DW349)-6), MIDForgiving(DW406,6,LEN(DW406)-6), MIDForgiving(DW459,6,LEN(DW459)-6))&amp;")","*")</f>
        <v>*</v>
      </c>
      <c r="DX758" s="58" t="str">
        <f>IF(OR(DX349&lt;&gt;"*",DX406&lt;&gt;"*",DX459&lt;&gt;"*"),"Yes (" &amp; JoinAll(", ", MIDForgiving(DX349,6,LEN(DX349)-6), MIDForgiving(DX406,6,LEN(DX406)-6), MIDForgiving(DX459,6,LEN(DX459)-6))&amp;")","*")</f>
        <v>Yes (HTTP)</v>
      </c>
      <c r="DY758" s="58" t="str">
        <f>IF(OR(DY349&lt;&gt;"*",DY406&lt;&gt;"*",DY459&lt;&gt;"*"),"Yes (" &amp; JoinAll(", ", MIDForgiving(DY349,6,LEN(DY349)-6), MIDForgiving(DY406,6,LEN(DY406)-6), MIDForgiving(DY459,6,LEN(DY459)-6))&amp;")","*")</f>
        <v>Yes (HTTP)</v>
      </c>
      <c r="DZ758" s="58" t="str">
        <f>IF(OR(DZ349&lt;&gt;"*",DZ406&lt;&gt;"*",DZ459&lt;&gt;"*"),"Yes (" &amp; JoinAll(", ", MIDForgiving(DZ349,6,LEN(DZ349)-6), MIDForgiving(DZ406,6,LEN(DZ406)-6), MIDForgiving(DZ459,6,LEN(DZ459)-6))&amp;")","*")</f>
        <v>Yes (HTTP)</v>
      </c>
      <c r="EA758" s="58" t="str">
        <f>IF(OR(EA349&lt;&gt;"*",EA406&lt;&gt;"*",EA459&lt;&gt;"*"),"Yes (" &amp; JoinAll(", ", MIDForgiving(EA349,6,LEN(EA349)-6), MIDForgiving(EA406,6,LEN(EA406)-6), MIDForgiving(EA459,6,LEN(EA459)-6))&amp;")","*")</f>
        <v>Yes (HTTPS)</v>
      </c>
      <c r="EB758" s="58" t="str">
        <f>IF(OR(EB349&lt;&gt;"*",EB406&lt;&gt;"*",EB459&lt;&gt;"*"),"Yes (" &amp; JoinAll(", ", MIDForgiving(EB349,6,LEN(EB349)-6), MIDForgiving(EB406,6,LEN(EB406)-6), MIDForgiving(EB459,6,LEN(EB459)-6))&amp;")","*")</f>
        <v>Yes (HTTP)</v>
      </c>
      <c r="EC758" s="58" t="str">
        <f>IF(OR(EC349&lt;&gt;"*",EC406&lt;&gt;"*",EC459&lt;&gt;"*"),"Yes (" &amp; JoinAll(", ", MIDForgiving(EC349,6,LEN(EC349)-6), MIDForgiving(EC406,6,LEN(EC406)-6), MIDForgiving(EC459,6,LEN(EC459)-6))&amp;")","*")</f>
        <v>Yes (HTTP, HTTPS)</v>
      </c>
      <c r="ED758" s="58" t="str">
        <f>IF(OR(ED349&lt;&gt;"*",ED406&lt;&gt;"*",ED459&lt;&gt;"*"),"Yes (" &amp; JoinAll(", ", MIDForgiving(ED349,6,LEN(ED349)-6), MIDForgiving(ED406,6,LEN(ED406)-6), MIDForgiving(ED459,6,LEN(ED459)-6))&amp;")","*")</f>
        <v>Yes (HTTP)</v>
      </c>
      <c r="EE758" s="58" t="str">
        <f>IF(OR(EE349&lt;&gt;"*",EE406&lt;&gt;"*",EE459&lt;&gt;"*"),"Yes (" &amp; JoinAll(", ", MIDForgiving(EE349,6,LEN(EE349)-6), MIDForgiving(EE406,6,LEN(EE406)-6), MIDForgiving(EE459,6,LEN(EE459)-6))&amp;")","*")</f>
        <v>Yes (HTTP)</v>
      </c>
      <c r="EF758" s="58" t="str">
        <f>IF(OR(EF349&lt;&gt;"*",EF406&lt;&gt;"*",EF459&lt;&gt;"*"),"Yes (" &amp; JoinAll(", ", MIDForgiving(EF349,6,LEN(EF349)-6), MIDForgiving(EF406,6,LEN(EF406)-6), MIDForgiving(EF459,6,LEN(EF459)-6))&amp;")","*")</f>
        <v>Yes (HTTP, HTTPS)</v>
      </c>
      <c r="EG758" s="58" t="str">
        <f>IF(OR(EG349&lt;&gt;"*",EG406&lt;&gt;"*",EG459&lt;&gt;"*"),"Yes (" &amp; JoinAll(", ", MIDForgiving(EG349,6,LEN(EG349)-6), MIDForgiving(EG406,6,LEN(EG406)-6), MIDForgiving(EG459,6,LEN(EG459)-6))&amp;")","*")</f>
        <v>Yes (HTTP)</v>
      </c>
      <c r="EH758" s="58" t="str">
        <f>IF(OR(EH349&lt;&gt;"*",EH406&lt;&gt;"*",EH459&lt;&gt;"*"),"Yes (" &amp; JoinAll(", ", MIDForgiving(EH349,6,LEN(EH349)-6), MIDForgiving(EH406,6,LEN(EH406)-6), MIDForgiving(EH459,6,LEN(EH459)-6))&amp;")","*")</f>
        <v>Yes (HTTP, HTTPS)</v>
      </c>
      <c r="EI758" s="58" t="str">
        <f>IF(OR(EI349&lt;&gt;"*",EI406&lt;&gt;"*",EI459&lt;&gt;"*"),"Yes (" &amp; JoinAll(", ", MIDForgiving(EI349,6,LEN(EI349)-6), MIDForgiving(EI406,6,LEN(EI406)-6), MIDForgiving(EI459,6,LEN(EI459)-6))&amp;")","*")</f>
        <v>Yes (HTTP)</v>
      </c>
      <c r="EJ758" s="58" t="str">
        <f>IF(OR(EJ349&lt;&gt;"*",EJ406&lt;&gt;"*",EJ459&lt;&gt;"*"),"Yes (" &amp; JoinAll(", ", MIDForgiving(EJ349,6,LEN(EJ349)-6), MIDForgiving(EJ406,6,LEN(EJ406)-6), MIDForgiving(EJ459,6,LEN(EJ459)-6))&amp;")","*")</f>
        <v>Yes (HTTP)</v>
      </c>
      <c r="EK758" s="58" t="str">
        <f>IF(OR(EK349&lt;&gt;"*",EK406&lt;&gt;"*",EK459&lt;&gt;"*"),"Yes (" &amp; JoinAll(", ", MIDForgiving(EK349,6,LEN(EK349)-6), MIDForgiving(EK406,6,LEN(EK406)-6), MIDForgiving(EK459,6,LEN(EK459)-6))&amp;")","*")</f>
        <v>Yes (HTTP)</v>
      </c>
      <c r="EL758" s="109"/>
      <c r="EM758" s="109"/>
    </row>
    <row r="759" spans="1:143" s="58" customFormat="1" ht="12.75" customHeight="1" x14ac:dyDescent="0.25">
      <c r="A759" s="5"/>
      <c r="B759" s="96"/>
      <c r="C759" s="96"/>
      <c r="D759" s="96"/>
      <c r="E759" s="96"/>
      <c r="F759" s="96" t="s">
        <v>4225</v>
      </c>
      <c r="G759" s="4" t="s">
        <v>4223</v>
      </c>
      <c r="H759" s="18" t="s">
        <v>5</v>
      </c>
      <c r="I759" s="18"/>
      <c r="J759" s="58" t="str">
        <f>IF(OR(J350&lt;&gt;"*",J407&lt;&gt;"*",J460&lt;&gt;"*"),"Yes (" &amp; JoinAll(", ", MIDForgiving(J350,6,LEN(J350)-6), MIDForgiving(J407,6,LEN(J407)-6), MIDForgiving(J460,6,LEN(J460)-6))&amp;")","*")</f>
        <v>Yes (HTTP)</v>
      </c>
      <c r="K759" s="58" t="str">
        <f>IF(OR(K350&lt;&gt;"*",K407&lt;&gt;"*",K460&lt;&gt;"*"),"Yes (" &amp; JoinAll(", ", MIDForgiving(K350,6,LEN(K350)-6), MIDForgiving(K407,6,LEN(K407)-6), MIDForgiving(K460,6,LEN(K460)-6))&amp;")","*")</f>
        <v>*</v>
      </c>
      <c r="L759" s="58" t="str">
        <f>IF(OR(L350&lt;&gt;"*",L407&lt;&gt;"*",L460&lt;&gt;"*"),"Yes (" &amp; JoinAll(", ", MIDForgiving(L350,6,LEN(L350)-6), MIDForgiving(L407,6,LEN(L407)-6), MIDForgiving(L460,6,LEN(L460)-6))&amp;")","*")</f>
        <v>Yes (HTTP)</v>
      </c>
      <c r="M759" s="58" t="str">
        <f>IF(OR(M350&lt;&gt;"*",M407&lt;&gt;"*",M460&lt;&gt;"*"),"Yes (" &amp; JoinAll(", ", MIDForgiving(M350,6,LEN(M350)-6), MIDForgiving(M407,6,LEN(M407)-6), MIDForgiving(M460,6,LEN(M460)-6))&amp;")","*")</f>
        <v>Yes (HTTP)</v>
      </c>
      <c r="N759" s="58" t="str">
        <f>IF(OR(N350&lt;&gt;"*",N407&lt;&gt;"*",N460&lt;&gt;"*"),"Yes (" &amp; JoinAll(", ", MIDForgiving(N350,6,LEN(N350)-6), MIDForgiving(N407,6,LEN(N407)-6), MIDForgiving(N460,6,LEN(N460)-6))&amp;")","*")</f>
        <v>Yes (HTTP)</v>
      </c>
      <c r="O759" s="58" t="str">
        <f>IF(OR(O350&lt;&gt;"*",O407&lt;&gt;"*",O460&lt;&gt;"*"),"Yes (" &amp; JoinAll(", ", MIDForgiving(O350,6,LEN(O350)-6), MIDForgiving(O407,6,LEN(O407)-6), MIDForgiving(O460,6,LEN(O460)-6))&amp;")","*")</f>
        <v>*</v>
      </c>
      <c r="P759" s="58" t="str">
        <f>IF(OR(P350&lt;&gt;"*",P407&lt;&gt;"*",P460&lt;&gt;"*"),"Yes (" &amp; JoinAll(", ", MIDForgiving(P350,6,LEN(P350)-6), MIDForgiving(P407,6,LEN(P407)-6), MIDForgiving(P460,6,LEN(P460)-6))&amp;")","*")</f>
        <v>Yes (HTTP, HTTPS)</v>
      </c>
      <c r="Q759" s="58" t="str">
        <f>IF(OR(Q350&lt;&gt;"*",Q407&lt;&gt;"*",Q460&lt;&gt;"*"),"Yes (" &amp; JoinAll(", ", MIDForgiving(Q350,6,LEN(Q350)-6), MIDForgiving(Q407,6,LEN(Q407)-6), MIDForgiving(Q460,6,LEN(Q460)-6))&amp;")","*")</f>
        <v>Yes (HTTP)</v>
      </c>
      <c r="R759" s="58" t="str">
        <f>IF(OR(R350&lt;&gt;"*",R407&lt;&gt;"*",R460&lt;&gt;"*"),"Yes (" &amp; JoinAll(", ", MIDForgiving(R350,6,LEN(R350)-6), MIDForgiving(R407,6,LEN(R407)-6), MIDForgiving(R460,6,LEN(R460)-6))&amp;")","*")</f>
        <v>Yes (HTTP)</v>
      </c>
      <c r="S759" s="58" t="str">
        <f>IF(OR(S350&lt;&gt;"*",S407&lt;&gt;"*",S460&lt;&gt;"*"),"Yes (" &amp; JoinAll(", ", MIDForgiving(S350,6,LEN(S350)-6), MIDForgiving(S407,6,LEN(S407)-6), MIDForgiving(S460,6,LEN(S460)-6))&amp;")","*")</f>
        <v>Yes (HTTP)</v>
      </c>
      <c r="T759" s="58" t="str">
        <f>IF(OR(T350&lt;&gt;"*",T407&lt;&gt;"*",T460&lt;&gt;"*"),"Yes (" &amp; JoinAll(", ", MIDForgiving(T350,6,LEN(T350)-6), MIDForgiving(T407,6,LEN(T407)-6), MIDForgiving(T460,6,LEN(T460)-6))&amp;")","*")</f>
        <v>Yes (HTTP)</v>
      </c>
      <c r="U759" s="58" t="str">
        <f>IF(OR(U350&lt;&gt;"*",U407&lt;&gt;"*",U460&lt;&gt;"*"),"Yes (" &amp; JoinAll(", ", MIDForgiving(U350,6,LEN(U350)-6), MIDForgiving(U407,6,LEN(U407)-6), MIDForgiving(U460,6,LEN(U460)-6))&amp;")","*")</f>
        <v>*</v>
      </c>
      <c r="V759" s="58" t="str">
        <f>IF(OR(V350&lt;&gt;"*",V407&lt;&gt;"*",V460&lt;&gt;"*"),"Yes (" &amp; JoinAll(", ", MIDForgiving(V350,6,LEN(V350)-6), MIDForgiving(V407,6,LEN(V407)-6), MIDForgiving(V460,6,LEN(V460)-6))&amp;")","*")</f>
        <v>*</v>
      </c>
      <c r="W759" s="58" t="str">
        <f>IF(OR(W350&lt;&gt;"*",W407&lt;&gt;"*",W460&lt;&gt;"*"),"Yes (" &amp; JoinAll(", ", MIDForgiving(W350,6,LEN(W350)-6), MIDForgiving(W407,6,LEN(W407)-6), MIDForgiving(W460,6,LEN(W460)-6))&amp;")","*")</f>
        <v>*</v>
      </c>
      <c r="X759" s="58" t="str">
        <f>IF(OR(X350&lt;&gt;"*",X407&lt;&gt;"*",X460&lt;&gt;"*"),"Yes (" &amp; JoinAll(", ", MIDForgiving(X350,6,LEN(X350)-6), MIDForgiving(X407,6,LEN(X407)-6), MIDForgiving(X460,6,LEN(X460)-6))&amp;")","*")</f>
        <v>*</v>
      </c>
      <c r="Y759" s="58" t="str">
        <f>IF(OR(Y350&lt;&gt;"*",Y407&lt;&gt;"*",Y460&lt;&gt;"*"),"Yes (" &amp; JoinAll(", ", MIDForgiving(Y350,6,LEN(Y350)-6), MIDForgiving(Y407,6,LEN(Y407)-6), MIDForgiving(Y460,6,LEN(Y460)-6))&amp;")","*")</f>
        <v>Yes (HTTP)</v>
      </c>
      <c r="Z759" s="58" t="str">
        <f>IF(OR(Z350&lt;&gt;"*",Z407&lt;&gt;"*",Z460&lt;&gt;"*"),"Yes (" &amp; JoinAll(", ", MIDForgiving(Z350,6,LEN(Z350)-6), MIDForgiving(Z407,6,LEN(Z407)-6), MIDForgiving(Z460,6,LEN(Z460)-6))&amp;")","*")</f>
        <v>Yes (HTTP)</v>
      </c>
      <c r="AA759" s="58" t="str">
        <f>IF(OR(AA350&lt;&gt;"*",AA407&lt;&gt;"*",AA460&lt;&gt;"*"),"Yes (" &amp; JoinAll(", ", MIDForgiving(AA350,6,LEN(AA350)-6), MIDForgiving(AA407,6,LEN(AA407)-6), MIDForgiving(AA460,6,LEN(AA460)-6))&amp;")","*")</f>
        <v>Yes (HTTP)</v>
      </c>
      <c r="AB759" s="58" t="str">
        <f>IF(OR(AB350&lt;&gt;"*",AB407&lt;&gt;"*",AB460&lt;&gt;"*"),"Yes (" &amp; JoinAll(", ", MIDForgiving(AB350,6,LEN(AB350)-6), MIDForgiving(AB407,6,LEN(AB407)-6), MIDForgiving(AB460,6,LEN(AB460)-6))&amp;")","*")</f>
        <v>Yes (HTTP)</v>
      </c>
      <c r="AC759" s="58" t="str">
        <f>IF(OR(AC350&lt;&gt;"*",AC407&lt;&gt;"*",AC460&lt;&gt;"*"),"Yes (" &amp; JoinAll(", ", MIDForgiving(AC350,6,LEN(AC350)-6), MIDForgiving(AC407,6,LEN(AC407)-6), MIDForgiving(AC460,6,LEN(AC460)-6))&amp;")","*")</f>
        <v>Yes (HTTPS)</v>
      </c>
      <c r="AD759" s="58" t="str">
        <f>IF(OR(AD350&lt;&gt;"*",AD407&lt;&gt;"*",AD460&lt;&gt;"*"),"Yes (" &amp; JoinAll(", ", MIDForgiving(AD350,6,LEN(AD350)-6), MIDForgiving(AD407,6,LEN(AD407)-6), MIDForgiving(AD460,6,LEN(AD460)-6))&amp;")","*")</f>
        <v>Yes (HTTP)</v>
      </c>
      <c r="AE759" s="58" t="str">
        <f>IF(OR(AE350&lt;&gt;"*",AE407&lt;&gt;"*",AE460&lt;&gt;"*"),"Yes (" &amp; JoinAll(", ", MIDForgiving(AE350,6,LEN(AE350)-6), MIDForgiving(AE407,6,LEN(AE407)-6), MIDForgiving(AE460,6,LEN(AE460)-6))&amp;")","*")</f>
        <v>Yes (HTTP)</v>
      </c>
      <c r="AF759" s="58" t="str">
        <f>IF(OR(AF350&lt;&gt;"*",AF407&lt;&gt;"*",AF460&lt;&gt;"*"),"Yes (" &amp; JoinAll(", ", MIDForgiving(AF350,6,LEN(AF350)-6), MIDForgiving(AF407,6,LEN(AF407)-6), MIDForgiving(AF460,6,LEN(AF460)-6))&amp;")","*")</f>
        <v>Yes (HTTP)</v>
      </c>
      <c r="AG759" s="58" t="str">
        <f>IF(OR(AG350&lt;&gt;"*",AG407&lt;&gt;"*",AG460&lt;&gt;"*"),"Yes (" &amp; JoinAll(", ", MIDForgiving(AG350,6,LEN(AG350)-6), MIDForgiving(AG407,6,LEN(AG407)-6), MIDForgiving(AG460,6,LEN(AG460)-6))&amp;")","*")</f>
        <v>Yes (HTTP)</v>
      </c>
      <c r="AH759" s="58" t="str">
        <f>IF(OR(AH350&lt;&gt;"*",AH407&lt;&gt;"*",AH460&lt;&gt;"*"),"Yes (" &amp; JoinAll(", ", MIDForgiving(AH350,6,LEN(AH350)-6), MIDForgiving(AH407,6,LEN(AH407)-6), MIDForgiving(AH460,6,LEN(AH460)-6))&amp;")","*")</f>
        <v>Yes (HTTP)</v>
      </c>
      <c r="AI759" s="58" t="str">
        <f>IF(OR(AI350&lt;&gt;"*",AI407&lt;&gt;"*",AI460&lt;&gt;"*"),"Yes (" &amp; JoinAll(", ", MIDForgiving(AI350,6,LEN(AI350)-6), MIDForgiving(AI407,6,LEN(AI407)-6), MIDForgiving(AI460,6,LEN(AI460)-6))&amp;")","*")</f>
        <v>Yes (HTTP)</v>
      </c>
      <c r="AJ759" s="58" t="str">
        <f>IF(OR(AJ350&lt;&gt;"*",AJ407&lt;&gt;"*",AJ460&lt;&gt;"*"),"Yes (" &amp; JoinAll(", ", MIDForgiving(AJ350,6,LEN(AJ350)-6), MIDForgiving(AJ407,6,LEN(AJ407)-6), MIDForgiving(AJ460,6,LEN(AJ460)-6))&amp;")","*")</f>
        <v>Yes (HTTP)</v>
      </c>
      <c r="AK759" s="58" t="str">
        <f>IF(OR(AK350&lt;&gt;"*",AK407&lt;&gt;"*",AK460&lt;&gt;"*"),"Yes (" &amp; JoinAll(", ", MIDForgiving(AK350,6,LEN(AK350)-6), MIDForgiving(AK407,6,LEN(AK407)-6), MIDForgiving(AK460,6,LEN(AK460)-6))&amp;")","*")</f>
        <v>Yes (HTTP)</v>
      </c>
      <c r="AL759" s="58" t="str">
        <f>IF(OR(AL350&lt;&gt;"*",AL407&lt;&gt;"*",AL460&lt;&gt;"*"),"Yes (" &amp; JoinAll(", ", MIDForgiving(AL350,6,LEN(AL350)-6), MIDForgiving(AL407,6,LEN(AL407)-6), MIDForgiving(AL460,6,LEN(AL460)-6))&amp;")","*")</f>
        <v>Yes (HTTP)</v>
      </c>
      <c r="AM759" s="58" t="str">
        <f>IF(OR(AM350&lt;&gt;"*",AM407&lt;&gt;"*",AM460&lt;&gt;"*"),"Yes (" &amp; JoinAll(", ", MIDForgiving(AM350,6,LEN(AM350)-6), MIDForgiving(AM407,6,LEN(AM407)-6), MIDForgiving(AM460,6,LEN(AM460)-6))&amp;")","*")</f>
        <v>*</v>
      </c>
      <c r="AN759" s="58" t="str">
        <f>IF(OR(AN350&lt;&gt;"*",AN407&lt;&gt;"*",AN460&lt;&gt;"*"),"Yes (" &amp; JoinAll(", ", MIDForgiving(AN350,6,LEN(AN350)-6), MIDForgiving(AN407,6,LEN(AN407)-6), MIDForgiving(AN460,6,LEN(AN460)-6))&amp;")","*")</f>
        <v>Yes (HTTP, HTTPS)</v>
      </c>
      <c r="AO759" s="58" t="str">
        <f>IF(OR(AO350&lt;&gt;"*",AO407&lt;&gt;"*",AO460&lt;&gt;"*"),"Yes (" &amp; JoinAll(", ", MIDForgiving(AO350,6,LEN(AO350)-6), MIDForgiving(AO407,6,LEN(AO407)-6), MIDForgiving(AO460,6,LEN(AO460)-6))&amp;")","*")</f>
        <v>*</v>
      </c>
      <c r="AP759" s="58" t="str">
        <f>IF(OR(AP350&lt;&gt;"*",AP407&lt;&gt;"*",AP460&lt;&gt;"*"),"Yes (" &amp; JoinAll(", ", MIDForgiving(AP350,6,LEN(AP350)-6), MIDForgiving(AP407,6,LEN(AP407)-6), MIDForgiving(AP460,6,LEN(AP460)-6))&amp;")","*")</f>
        <v>*</v>
      </c>
      <c r="AQ759" s="58" t="str">
        <f>IF(OR(AQ350&lt;&gt;"*",AQ407&lt;&gt;"*",AQ460&lt;&gt;"*"),"Yes (" &amp; JoinAll(", ", MIDForgiving(AQ350,6,LEN(AQ350)-6), MIDForgiving(AQ407,6,LEN(AQ407)-6), MIDForgiving(AQ460,6,LEN(AQ460)-6))&amp;")","*")</f>
        <v>*</v>
      </c>
      <c r="AR759" s="58" t="str">
        <f>IF(OR(AR350&lt;&gt;"*",AR407&lt;&gt;"*",AR460&lt;&gt;"*"),"Yes (" &amp; JoinAll(", ", MIDForgiving(AR350,6,LEN(AR350)-6), MIDForgiving(AR407,6,LEN(AR407)-6), MIDForgiving(AR460,6,LEN(AR460)-6))&amp;")","*")</f>
        <v>Yes (HTTP)</v>
      </c>
      <c r="AS759" s="58" t="str">
        <f>IF(OR(AS350&lt;&gt;"*",AS407&lt;&gt;"*",AS460&lt;&gt;"*"),"Yes (" &amp; JoinAll(", ", MIDForgiving(AS350,6,LEN(AS350)-6), MIDForgiving(AS407,6,LEN(AS407)-6), MIDForgiving(AS460,6,LEN(AS460)-6))&amp;")","*")</f>
        <v>Yes (HTTP)</v>
      </c>
      <c r="AT759" s="58" t="str">
        <f>IF(OR(AT350&lt;&gt;"*",AT407&lt;&gt;"*",AT460&lt;&gt;"*"),"Yes (" &amp; JoinAll(", ", MIDForgiving(AT350,6,LEN(AT350)-6), MIDForgiving(AT407,6,LEN(AT407)-6), MIDForgiving(AT460,6,LEN(AT460)-6))&amp;")","*")</f>
        <v>Yes (HTTP)</v>
      </c>
      <c r="AU759" s="58" t="str">
        <f>IF(OR(AU350&lt;&gt;"*",AU407&lt;&gt;"*",AU460&lt;&gt;"*"),"Yes (" &amp; JoinAll(", ", MIDForgiving(AU350,6,LEN(AU350)-6), MIDForgiving(AU407,6,LEN(AU407)-6), MIDForgiving(AU460,6,LEN(AU460)-6))&amp;")","*")</f>
        <v>*</v>
      </c>
      <c r="AV759" s="58" t="str">
        <f>IF(OR(AV350&lt;&gt;"*",AV407&lt;&gt;"*",AV460&lt;&gt;"*"),"Yes (" &amp; JoinAll(", ", MIDForgiving(AV350,6,LEN(AV350)-6), MIDForgiving(AV407,6,LEN(AV407)-6), MIDForgiving(AV460,6,LEN(AV460)-6))&amp;")","*")</f>
        <v>*</v>
      </c>
      <c r="AW759" s="58" t="str">
        <f>IF(OR(AW350&lt;&gt;"*",AW407&lt;&gt;"*",AW460&lt;&gt;"*"),"Yes (" &amp; JoinAll(", ", MIDForgiving(AW350,6,LEN(AW350)-6), MIDForgiving(AW407,6,LEN(AW407)-6), MIDForgiving(AW460,6,LEN(AW460)-6))&amp;")","*")</f>
        <v>*</v>
      </c>
      <c r="AX759" s="58" t="str">
        <f>IF(OR(AX350&lt;&gt;"*",AX407&lt;&gt;"*",AX460&lt;&gt;"*"),"Yes (" &amp; JoinAll(", ", MIDForgiving(AX350,6,LEN(AX350)-6), MIDForgiving(AX407,6,LEN(AX407)-6), MIDForgiving(AX460,6,LEN(AX460)-6))&amp;")","*")</f>
        <v>*</v>
      </c>
      <c r="AY759" s="58" t="str">
        <f>IF(OR(AY350&lt;&gt;"*",AY407&lt;&gt;"*",AY460&lt;&gt;"*"),"Yes (" &amp; JoinAll(", ", MIDForgiving(AY350,6,LEN(AY350)-6), MIDForgiving(AY407,6,LEN(AY407)-6), MIDForgiving(AY460,6,LEN(AY460)-6))&amp;")","*")</f>
        <v>*</v>
      </c>
      <c r="AZ759" s="58" t="str">
        <f>IF(OR(AZ350&lt;&gt;"*",AZ407&lt;&gt;"*",AZ460&lt;&gt;"*"),"Yes (" &amp; JoinAll(", ", MIDForgiving(AZ350,6,LEN(AZ350)-6), MIDForgiving(AZ407,6,LEN(AZ407)-6), MIDForgiving(AZ460,6,LEN(AZ460)-6))&amp;")","*")</f>
        <v>Yes (HTTPS)</v>
      </c>
      <c r="BA759" s="58" t="str">
        <f>IF(OR(BA350&lt;&gt;"*",BA407&lt;&gt;"*",BA460&lt;&gt;"*"),"Yes (" &amp; JoinAll(", ", MIDForgiving(BA350,6,LEN(BA350)-6), MIDForgiving(BA407,6,LEN(BA407)-6), MIDForgiving(BA460,6,LEN(BA460)-6))&amp;")","*")</f>
        <v>*</v>
      </c>
      <c r="BB759" s="58" t="str">
        <f>IF(OR(BB350&lt;&gt;"*",BB407&lt;&gt;"*",BB460&lt;&gt;"*"),"Yes (" &amp; JoinAll(", ", MIDForgiving(BB350,6,LEN(BB350)-6), MIDForgiving(BB407,6,LEN(BB407)-6), MIDForgiving(BB460,6,LEN(BB460)-6))&amp;")","*")</f>
        <v>Yes (HTTPS)</v>
      </c>
      <c r="BC759" s="58" t="str">
        <f>IF(OR(BC350&lt;&gt;"*",BC407&lt;&gt;"*",BC460&lt;&gt;"*"),"Yes (" &amp; JoinAll(", ", MIDForgiving(BC350,6,LEN(BC350)-6), MIDForgiving(BC407,6,LEN(BC407)-6), MIDForgiving(BC460,6,LEN(BC460)-6))&amp;")","*")</f>
        <v>Yes (HTTPS)</v>
      </c>
      <c r="BD759" s="58" t="str">
        <f>IF(OR(BD350&lt;&gt;"*",BD407&lt;&gt;"*",BD460&lt;&gt;"*"),"Yes (" &amp; JoinAll(", ", MIDForgiving(BD350,6,LEN(BD350)-6), MIDForgiving(BD407,6,LEN(BD407)-6), MIDForgiving(BD460,6,LEN(BD460)-6))&amp;")","*")</f>
        <v>*</v>
      </c>
      <c r="BE759" s="58" t="str">
        <f>IF(OR(BE350&lt;&gt;"*",BE407&lt;&gt;"*",BE460&lt;&gt;"*"),"Yes (" &amp; JoinAll(", ", MIDForgiving(BE350,6,LEN(BE350)-6), MIDForgiving(BE407,6,LEN(BE407)-6), MIDForgiving(BE460,6,LEN(BE460)-6))&amp;")","*")</f>
        <v>*</v>
      </c>
      <c r="BF759" s="58" t="str">
        <f>IF(OR(BF350&lt;&gt;"*",BF407&lt;&gt;"*",BF460&lt;&gt;"*"),"Yes (" &amp; JoinAll(", ", MIDForgiving(BF350,6,LEN(BF350)-6), MIDForgiving(BF407,6,LEN(BF407)-6), MIDForgiving(BF460,6,LEN(BF460)-6))&amp;")","*")</f>
        <v>*</v>
      </c>
      <c r="BG759" s="58" t="str">
        <f>IF(OR(BG350&lt;&gt;"*",BG407&lt;&gt;"*",BG460&lt;&gt;"*"),"Yes (" &amp; JoinAll(", ", MIDForgiving(BG350,6,LEN(BG350)-6), MIDForgiving(BG407,6,LEN(BG407)-6), MIDForgiving(BG460,6,LEN(BG460)-6))&amp;")","*")</f>
        <v>Yes (HTTP)</v>
      </c>
      <c r="BH759" s="58" t="str">
        <f>IF(OR(BH350&lt;&gt;"*",BH407&lt;&gt;"*",BH460&lt;&gt;"*"),"Yes (" &amp; JoinAll(", ", MIDForgiving(BH350,6,LEN(BH350)-6), MIDForgiving(BH407,6,LEN(BH407)-6), MIDForgiving(BH460,6,LEN(BH460)-6))&amp;")","*")</f>
        <v>*</v>
      </c>
      <c r="BI759" s="58" t="str">
        <f>IF(OR(BI350&lt;&gt;"*",BI407&lt;&gt;"*",BI460&lt;&gt;"*"),"Yes (" &amp; JoinAll(", ", MIDForgiving(BI350,6,LEN(BI350)-6), MIDForgiving(BI407,6,LEN(BI407)-6), MIDForgiving(BI460,6,LEN(BI460)-6))&amp;")","*")</f>
        <v>Yes (HTTPS)</v>
      </c>
      <c r="BJ759" s="58" t="str">
        <f>IF(OR(BJ350&lt;&gt;"*",BJ407&lt;&gt;"*",BJ460&lt;&gt;"*"),"Yes (" &amp; JoinAll(", ", MIDForgiving(BJ350,6,LEN(BJ350)-6), MIDForgiving(BJ407,6,LEN(BJ407)-6), MIDForgiving(BJ460,6,LEN(BJ460)-6))&amp;")","*")</f>
        <v>*</v>
      </c>
      <c r="BK759" s="58" t="str">
        <f>IF(OR(BK350&lt;&gt;"*",BK407&lt;&gt;"*",BK460&lt;&gt;"*"),"Yes (" &amp; JoinAll(", ", MIDForgiving(BK350,6,LEN(BK350)-6), MIDForgiving(BK407,6,LEN(BK407)-6), MIDForgiving(BK460,6,LEN(BK460)-6))&amp;")","*")</f>
        <v>*</v>
      </c>
      <c r="BL759" s="58" t="str">
        <f>IF(OR(BL350&lt;&gt;"*",BL407&lt;&gt;"*",BL460&lt;&gt;"*"),"Yes (" &amp; JoinAll(", ", MIDForgiving(BL350,6,LEN(BL350)-6), MIDForgiving(BL407,6,LEN(BL407)-6), MIDForgiving(BL460,6,LEN(BL460)-6))&amp;")","*")</f>
        <v>Yes (HTTP)</v>
      </c>
      <c r="BM759" s="58" t="str">
        <f>IF(OR(BM350&lt;&gt;"*",BM407&lt;&gt;"*",BM460&lt;&gt;"*"),"Yes (" &amp; JoinAll(", ", MIDForgiving(BM350,6,LEN(BM350)-6), MIDForgiving(BM407,6,LEN(BM407)-6), MIDForgiving(BM460,6,LEN(BM460)-6))&amp;")","*")</f>
        <v>Yes (HTTP)</v>
      </c>
      <c r="BN759" s="58" t="str">
        <f>IF(OR(BN350&lt;&gt;"*",BN407&lt;&gt;"*",BN460&lt;&gt;"*"),"Yes (" &amp; JoinAll(", ", MIDForgiving(BN350,6,LEN(BN350)-6), MIDForgiving(BN407,6,LEN(BN407)-6), MIDForgiving(BN460,6,LEN(BN460)-6))&amp;")","*")</f>
        <v>*</v>
      </c>
      <c r="BO759" s="58" t="str">
        <f>IF(OR(BO350&lt;&gt;"*",BO407&lt;&gt;"*",BO460&lt;&gt;"*"),"Yes (" &amp; JoinAll(", ", MIDForgiving(BO350,6,LEN(BO350)-6), MIDForgiving(BO407,6,LEN(BO407)-6), MIDForgiving(BO460,6,LEN(BO460)-6))&amp;")","*")</f>
        <v>Yes (HTTP)</v>
      </c>
      <c r="BP759" s="58" t="str">
        <f>IF(OR(BP350&lt;&gt;"*",BP407&lt;&gt;"*",BP460&lt;&gt;"*"),"Yes (" &amp; JoinAll(", ", MIDForgiving(BP350,6,LEN(BP350)-6), MIDForgiving(BP407,6,LEN(BP407)-6), MIDForgiving(BP460,6,LEN(BP460)-6))&amp;")","*")</f>
        <v>Yes (HTTP)</v>
      </c>
      <c r="BQ759" s="58" t="str">
        <f>IF(OR(BQ350&lt;&gt;"*",BQ407&lt;&gt;"*",BQ460&lt;&gt;"*"),"Yes (" &amp; JoinAll(", ", MIDForgiving(BQ350,6,LEN(BQ350)-6), MIDForgiving(BQ407,6,LEN(BQ407)-6), MIDForgiving(BQ460,6,LEN(BQ460)-6))&amp;")","*")</f>
        <v>Yes (HTTP)</v>
      </c>
      <c r="BR759" s="58" t="str">
        <f>IF(OR(BR350&lt;&gt;"*",BR407&lt;&gt;"*",BR460&lt;&gt;"*"),"Yes (" &amp; JoinAll(", ", MIDForgiving(BR350,6,LEN(BR350)-6), MIDForgiving(BR407,6,LEN(BR407)-6), MIDForgiving(BR460,6,LEN(BR460)-6))&amp;")","*")</f>
        <v>Yes (HTTP)</v>
      </c>
      <c r="BS759" s="58" t="str">
        <f>IF(OR(BS350&lt;&gt;"*",BS407&lt;&gt;"*",BS460&lt;&gt;"*"),"Yes (" &amp; JoinAll(", ", MIDForgiving(BS350,6,LEN(BS350)-6), MIDForgiving(BS407,6,LEN(BS407)-6), MIDForgiving(BS460,6,LEN(BS460)-6))&amp;")","*")</f>
        <v>Yes (HTTP, HTTPS)</v>
      </c>
      <c r="BT759" s="58" t="str">
        <f>IF(OR(BT350&lt;&gt;"*",BT407&lt;&gt;"*",BT460&lt;&gt;"*"),"Yes (" &amp; JoinAll(", ", MIDForgiving(BT350,6,LEN(BT350)-6), MIDForgiving(BT407,6,LEN(BT407)-6), MIDForgiving(BT460,6,LEN(BT460)-6))&amp;")","*")</f>
        <v>Yes (HTTP)</v>
      </c>
      <c r="BU759" s="58" t="str">
        <f>IF(OR(BU350&lt;&gt;"*",BU407&lt;&gt;"*",BU460&lt;&gt;"*"),"Yes (" &amp; JoinAll(", ", MIDForgiving(BU350,6,LEN(BU350)-6), MIDForgiving(BU407,6,LEN(BU407)-6), MIDForgiving(BU460,6,LEN(BU460)-6))&amp;")","*")</f>
        <v>Yes (HTTP)</v>
      </c>
      <c r="BV759" s="58" t="str">
        <f>IF(OR(BV350&lt;&gt;"*",BV407&lt;&gt;"*",BV460&lt;&gt;"*"),"Yes (" &amp; JoinAll(", ", MIDForgiving(BV350,6,LEN(BV350)-6), MIDForgiving(BV407,6,LEN(BV407)-6), MIDForgiving(BV460,6,LEN(BV460)-6))&amp;")","*")</f>
        <v>Yes (HTTP)</v>
      </c>
      <c r="BW759" s="58" t="str">
        <f>IF(OR(BW350&lt;&gt;"*",BW407&lt;&gt;"*",BW460&lt;&gt;"*"),"Yes (" &amp; JoinAll(", ", MIDForgiving(BW350,6,LEN(BW350)-6), MIDForgiving(BW407,6,LEN(BW407)-6), MIDForgiving(BW460,6,LEN(BW460)-6))&amp;")","*")</f>
        <v>Yes (HTTP)</v>
      </c>
      <c r="BX759" s="58" t="str">
        <f>IF(OR(BX350&lt;&gt;"*",BX407&lt;&gt;"*",BX460&lt;&gt;"*"),"Yes (" &amp; JoinAll(", ", MIDForgiving(BX350,6,LEN(BX350)-6), MIDForgiving(BX407,6,LEN(BX407)-6), MIDForgiving(BX460,6,LEN(BX460)-6))&amp;")","*")</f>
        <v>Yes (HTTP)</v>
      </c>
      <c r="BY759" s="58" t="str">
        <f>IF(OR(BY350&lt;&gt;"*",BY407&lt;&gt;"*",BY460&lt;&gt;"*"),"Yes (" &amp; JoinAll(", ", MIDForgiving(BY350,6,LEN(BY350)-6), MIDForgiving(BY407,6,LEN(BY407)-6), MIDForgiving(BY460,6,LEN(BY460)-6))&amp;")","*")</f>
        <v>Yes (HTTP)</v>
      </c>
      <c r="BZ759" s="58" t="str">
        <f>IF(OR(BZ350&lt;&gt;"*",BZ407&lt;&gt;"*",BZ460&lt;&gt;"*"),"Yes (" &amp; JoinAll(", ", MIDForgiving(BZ350,6,LEN(BZ350)-6), MIDForgiving(BZ407,6,LEN(BZ407)-6), MIDForgiving(BZ460,6,LEN(BZ460)-6))&amp;")","*")</f>
        <v>Yes (HTTP)</v>
      </c>
      <c r="CA759" s="58" t="str">
        <f>IF(OR(CA350&lt;&gt;"*",CA407&lt;&gt;"*",CA460&lt;&gt;"*"),"Yes (" &amp; JoinAll(", ", MIDForgiving(CA350,6,LEN(CA350)-6), MIDForgiving(CA407,6,LEN(CA407)-6), MIDForgiving(CA460,6,LEN(CA460)-6))&amp;")","*")</f>
        <v>*</v>
      </c>
      <c r="CB759" s="58" t="str">
        <f>IF(OR(CB350&lt;&gt;"*",CB407&lt;&gt;"*",CB460&lt;&gt;"*"),"Yes (" &amp; JoinAll(", ", MIDForgiving(CB350,6,LEN(CB350)-6), MIDForgiving(CB407,6,LEN(CB407)-6), MIDForgiving(CB460,6,LEN(CB460)-6))&amp;")","*")</f>
        <v>Yes (HTTP)</v>
      </c>
      <c r="CC759" s="58" t="str">
        <f>IF(OR(CC350&lt;&gt;"*",CC407&lt;&gt;"*",CC460&lt;&gt;"*"),"Yes (" &amp; JoinAll(", ", MIDForgiving(CC350,6,LEN(CC350)-6), MIDForgiving(CC407,6,LEN(CC407)-6), MIDForgiving(CC460,6,LEN(CC460)-6))&amp;")","*")</f>
        <v>Yes (HTTP)</v>
      </c>
      <c r="CD759" s="58" t="str">
        <f>IF(OR(CD350&lt;&gt;"*",CD407&lt;&gt;"*",CD460&lt;&gt;"*"),"Yes (" &amp; JoinAll(", ", MIDForgiving(CD350,6,LEN(CD350)-6), MIDForgiving(CD407,6,LEN(CD407)-6), MIDForgiving(CD460,6,LEN(CD460)-6))&amp;")","*")</f>
        <v>Yes (HTTP)</v>
      </c>
      <c r="CE759" s="58" t="str">
        <f>IF(OR(CE350&lt;&gt;"*",CE407&lt;&gt;"*",CE460&lt;&gt;"*"),"Yes (" &amp; JoinAll(", ", MIDForgiving(CE350,6,LEN(CE350)-6), MIDForgiving(CE407,6,LEN(CE407)-6), MIDForgiving(CE460,6,LEN(CE460)-6))&amp;")","*")</f>
        <v>*</v>
      </c>
      <c r="CF759" s="58" t="str">
        <f>IF(OR(CF350&lt;&gt;"*",CF407&lt;&gt;"*",CF460&lt;&gt;"*"),"Yes (" &amp; JoinAll(", ", MIDForgiving(CF350,6,LEN(CF350)-6), MIDForgiving(CF407,6,LEN(CF407)-6), MIDForgiving(CF460,6,LEN(CF460)-6))&amp;")","*")</f>
        <v>*</v>
      </c>
      <c r="CG759" s="58" t="str">
        <f>IF(OR(CG350&lt;&gt;"*",CG407&lt;&gt;"*",CG460&lt;&gt;"*"),"Yes (" &amp; JoinAll(", ", MIDForgiving(CG350,6,LEN(CG350)-6), MIDForgiving(CG407,6,LEN(CG407)-6), MIDForgiving(CG460,6,LEN(CG460)-6))&amp;")","*")</f>
        <v>Yes (HTTPS)</v>
      </c>
      <c r="CH759" s="58" t="str">
        <f>IF(OR(CH350&lt;&gt;"*",CH407&lt;&gt;"*",CH460&lt;&gt;"*"),"Yes (" &amp; JoinAll(", ", MIDForgiving(CH350,6,LEN(CH350)-6), MIDForgiving(CH407,6,LEN(CH407)-6), MIDForgiving(CH460,6,LEN(CH460)-6))&amp;")","*")</f>
        <v>Yes (HTTP)</v>
      </c>
      <c r="CI759" s="58" t="str">
        <f>IF(OR(CI350&lt;&gt;"*",CI407&lt;&gt;"*",CI460&lt;&gt;"*"),"Yes (" &amp; JoinAll(", ", MIDForgiving(CI350,6,LEN(CI350)-6), MIDForgiving(CI407,6,LEN(CI407)-6), MIDForgiving(CI460,6,LEN(CI460)-6))&amp;")","*")</f>
        <v>Yes (HTTP)</v>
      </c>
      <c r="CJ759" s="58" t="str">
        <f>IF(OR(CJ350&lt;&gt;"*",CJ407&lt;&gt;"*",CJ460&lt;&gt;"*"),"Yes (" &amp; JoinAll(", ", MIDForgiving(CJ350,6,LEN(CJ350)-6), MIDForgiving(CJ407,6,LEN(CJ407)-6), MIDForgiving(CJ460,6,LEN(CJ460)-6))&amp;")","*")</f>
        <v>*</v>
      </c>
      <c r="CK759" s="58" t="str">
        <f>IF(OR(CK350&lt;&gt;"*",CK407&lt;&gt;"*",CK460&lt;&gt;"*"),"Yes (" &amp; JoinAll(", ", MIDForgiving(CK350,6,LEN(CK350)-6), MIDForgiving(CK407,6,LEN(CK407)-6), MIDForgiving(CK460,6,LEN(CK460)-6))&amp;")","*")</f>
        <v>Yes (HTTP)</v>
      </c>
      <c r="CL759" s="58" t="str">
        <f>IF(OR(CL350&lt;&gt;"*",CL407&lt;&gt;"*",CL460&lt;&gt;"*"),"Yes (" &amp; JoinAll(", ", MIDForgiving(CL350,6,LEN(CL350)-6), MIDForgiving(CL407,6,LEN(CL407)-6), MIDForgiving(CL460,6,LEN(CL460)-6))&amp;")","*")</f>
        <v>Yes (HTTP)</v>
      </c>
      <c r="CM759" s="58" t="str">
        <f>IF(OR(CM350&lt;&gt;"*",CM407&lt;&gt;"*",CM460&lt;&gt;"*"),"Yes (" &amp; JoinAll(", ", MIDForgiving(CM350,6,LEN(CM350)-6), MIDForgiving(CM407,6,LEN(CM407)-6), MIDForgiving(CM460,6,LEN(CM460)-6))&amp;")","*")</f>
        <v>*</v>
      </c>
      <c r="CN759" s="58" t="str">
        <f>IF(OR(CN350&lt;&gt;"*",CN407&lt;&gt;"*",CN460&lt;&gt;"*"),"Yes (" &amp; JoinAll(", ", MIDForgiving(CN350,6,LEN(CN350)-6), MIDForgiving(CN407,6,LEN(CN407)-6), MIDForgiving(CN460,6,LEN(CN460)-6))&amp;")","*")</f>
        <v>Yes (HTTP)</v>
      </c>
      <c r="CO759" s="58" t="str">
        <f>IF(OR(CO350&lt;&gt;"*",CO407&lt;&gt;"*",CO460&lt;&gt;"*"),"Yes (" &amp; JoinAll(", ", MIDForgiving(CO350,6,LEN(CO350)-6), MIDForgiving(CO407,6,LEN(CO407)-6), MIDForgiving(CO460,6,LEN(CO460)-6))&amp;")","*")</f>
        <v>Yes (HTTP, HTTPS)</v>
      </c>
      <c r="CP759" s="58" t="str">
        <f>IF(OR(CP350&lt;&gt;"*",CP407&lt;&gt;"*",CP460&lt;&gt;"*"),"Yes (" &amp; JoinAll(", ", MIDForgiving(CP350,6,LEN(CP350)-6), MIDForgiving(CP407,6,LEN(CP407)-6), MIDForgiving(CP460,6,LEN(CP460)-6))&amp;")","*")</f>
        <v>Yes (HTTP, HTTPS)</v>
      </c>
      <c r="CQ759" s="58" t="str">
        <f>IF(OR(CQ350&lt;&gt;"*",CQ407&lt;&gt;"*",CQ460&lt;&gt;"*"),"Yes (" &amp; JoinAll(", ", MIDForgiving(CQ350,6,LEN(CQ350)-6), MIDForgiving(CQ407,6,LEN(CQ407)-6), MIDForgiving(CQ460,6,LEN(CQ460)-6))&amp;")","*")</f>
        <v>Yes (HTTP)</v>
      </c>
      <c r="CR759" s="58" t="str">
        <f>IF(OR(CR350&lt;&gt;"*",CR407&lt;&gt;"*",CR460&lt;&gt;"*"),"Yes (" &amp; JoinAll(", ", MIDForgiving(CR350,6,LEN(CR350)-6), MIDForgiving(CR407,6,LEN(CR407)-6), MIDForgiving(CR460,6,LEN(CR460)-6))&amp;")","*")</f>
        <v>*</v>
      </c>
      <c r="CS759" s="58" t="str">
        <f>IF(OR(CS350&lt;&gt;"*",CS407&lt;&gt;"*",CS460&lt;&gt;"*"),"Yes (" &amp; JoinAll(", ", MIDForgiving(CS350,6,LEN(CS350)-6), MIDForgiving(CS407,6,LEN(CS407)-6), MIDForgiving(CS460,6,LEN(CS460)-6))&amp;")","*")</f>
        <v>Yes (HTTP)</v>
      </c>
      <c r="CT759" s="58" t="str">
        <f>IF(OR(CT350&lt;&gt;"*",CT407&lt;&gt;"*",CT460&lt;&gt;"*"),"Yes (" &amp; JoinAll(", ", MIDForgiving(CT350,6,LEN(CT350)-6), MIDForgiving(CT407,6,LEN(CT407)-6), MIDForgiving(CT460,6,LEN(CT460)-6))&amp;")","*")</f>
        <v>*</v>
      </c>
      <c r="CU759" s="58" t="str">
        <f>IF(OR(CU350&lt;&gt;"*",CU407&lt;&gt;"*",CU460&lt;&gt;"*"),"Yes (" &amp; JoinAll(", ", MIDForgiving(CU350,6,LEN(CU350)-6), MIDForgiving(CU407,6,LEN(CU407)-6), MIDForgiving(CU460,6,LEN(CU460)-6))&amp;")","*")</f>
        <v>Yes (HTTP)</v>
      </c>
      <c r="CV759" s="58" t="str">
        <f>IF(OR(CV350&lt;&gt;"*",CV407&lt;&gt;"*",CV460&lt;&gt;"*"),"Yes (" &amp; JoinAll(", ", MIDForgiving(CV350,6,LEN(CV350)-6), MIDForgiving(CV407,6,LEN(CV407)-6), MIDForgiving(CV460,6,LEN(CV460)-6))&amp;")","*")</f>
        <v>Yes (HTTP)</v>
      </c>
      <c r="CW759" s="58" t="str">
        <f>IF(OR(CW350&lt;&gt;"*",CW407&lt;&gt;"*",CW460&lt;&gt;"*"),"Yes (" &amp; JoinAll(", ", MIDForgiving(CW350,6,LEN(CW350)-6), MIDForgiving(CW407,6,LEN(CW407)-6), MIDForgiving(CW460,6,LEN(CW460)-6))&amp;")","*")</f>
        <v>Yes (HTTP)</v>
      </c>
      <c r="CX759" s="58" t="str">
        <f>IF(OR(CX350&lt;&gt;"*",CX407&lt;&gt;"*",CX460&lt;&gt;"*"),"Yes (" &amp; JoinAll(", ", MIDForgiving(CX350,6,LEN(CX350)-6), MIDForgiving(CX407,6,LEN(CX407)-6), MIDForgiving(CX460,6,LEN(CX460)-6))&amp;")","*")</f>
        <v>Yes (HTTP)</v>
      </c>
      <c r="CY759" s="58" t="str">
        <f>IF(OR(CY350&lt;&gt;"*",CY407&lt;&gt;"*",CY460&lt;&gt;"*"),"Yes (" &amp; JoinAll(", ", MIDForgiving(CY350,6,LEN(CY350)-6), MIDForgiving(CY407,6,LEN(CY407)-6), MIDForgiving(CY460,6,LEN(CY460)-6))&amp;")","*")</f>
        <v>Yes (HTTP)</v>
      </c>
      <c r="CZ759" s="58" t="str">
        <f>IF(OR(CZ350&lt;&gt;"*",CZ407&lt;&gt;"*",CZ460&lt;&gt;"*"),"Yes (" &amp; JoinAll(", ", MIDForgiving(CZ350,6,LEN(CZ350)-6), MIDForgiving(CZ407,6,LEN(CZ407)-6), MIDForgiving(CZ460,6,LEN(CZ460)-6))&amp;")","*")</f>
        <v>Yes (HTTP)</v>
      </c>
      <c r="DA759" s="58" t="str">
        <f>IF(OR(DA350&lt;&gt;"*",DA407&lt;&gt;"*",DA460&lt;&gt;"*"),"Yes (" &amp; JoinAll(", ", MIDForgiving(DA350,6,LEN(DA350)-6), MIDForgiving(DA407,6,LEN(DA407)-6), MIDForgiving(DA460,6,LEN(DA460)-6))&amp;")","*")</f>
        <v>Yes (HTTPS)</v>
      </c>
      <c r="DB759" s="58" t="str">
        <f>IF(OR(DB350&lt;&gt;"*",DB407&lt;&gt;"*",DB460&lt;&gt;"*"),"Yes (" &amp; JoinAll(", ", MIDForgiving(DB350,6,LEN(DB350)-6), MIDForgiving(DB407,6,LEN(DB407)-6), MIDForgiving(DB460,6,LEN(DB460)-6))&amp;")","*")</f>
        <v>Yes (HTTPS)</v>
      </c>
      <c r="DC759" s="58" t="str">
        <f>IF(OR(DC350&lt;&gt;"*",DC407&lt;&gt;"*",DC460&lt;&gt;"*"),"Yes (" &amp; JoinAll(", ", MIDForgiving(DC350,6,LEN(DC350)-6), MIDForgiving(DC407,6,LEN(DC407)-6), MIDForgiving(DC460,6,LEN(DC460)-6))&amp;")","*")</f>
        <v>*</v>
      </c>
      <c r="DD759" s="58" t="str">
        <f>IF(OR(DD350&lt;&gt;"*",DD407&lt;&gt;"*",DD460&lt;&gt;"*"),"Yes (" &amp; JoinAll(", ", MIDForgiving(DD350,6,LEN(DD350)-6), MIDForgiving(DD407,6,LEN(DD407)-6), MIDForgiving(DD460,6,LEN(DD460)-6))&amp;")","*")</f>
        <v>*</v>
      </c>
      <c r="DE759" s="58" t="str">
        <f>IF(OR(DE350&lt;&gt;"*",DE407&lt;&gt;"*",DE460&lt;&gt;"*"),"Yes (" &amp; JoinAll(", ", MIDForgiving(DE350,6,LEN(DE350)-6), MIDForgiving(DE407,6,LEN(DE407)-6), MIDForgiving(DE460,6,LEN(DE460)-6))&amp;")","*")</f>
        <v>Yes (HTTP)</v>
      </c>
      <c r="DF759" s="58" t="str">
        <f>IF(OR(DF350&lt;&gt;"*",DF407&lt;&gt;"*",DF460&lt;&gt;"*"),"Yes (" &amp; JoinAll(", ", MIDForgiving(DF350,6,LEN(DF350)-6), MIDForgiving(DF407,6,LEN(DF407)-6), MIDForgiving(DF460,6,LEN(DF460)-6))&amp;")","*")</f>
        <v>Yes (HTTP)</v>
      </c>
      <c r="DG759" s="58" t="str">
        <f>IF(OR(DG350&lt;&gt;"*",DG407&lt;&gt;"*",DG460&lt;&gt;"*"),"Yes (" &amp; JoinAll(", ", MIDForgiving(DG350,6,LEN(DG350)-6), MIDForgiving(DG407,6,LEN(DG407)-6), MIDForgiving(DG460,6,LEN(DG460)-6))&amp;")","*")</f>
        <v>Yes (HTTP, HTTPS)</v>
      </c>
      <c r="DH759" s="58" t="str">
        <f>IF(OR(DH350&lt;&gt;"*",DH407&lt;&gt;"*",DH460&lt;&gt;"*"),"Yes (" &amp; JoinAll(", ", MIDForgiving(DH350,6,LEN(DH350)-6), MIDForgiving(DH407,6,LEN(DH407)-6), MIDForgiving(DH460,6,LEN(DH460)-6))&amp;")","*")</f>
        <v>Yes (HTTP)</v>
      </c>
      <c r="DI759" s="58" t="str">
        <f>IF(OR(DI350&lt;&gt;"*",DI407&lt;&gt;"*",DI460&lt;&gt;"*"),"Yes (" &amp; JoinAll(", ", MIDForgiving(DI350,6,LEN(DI350)-6), MIDForgiving(DI407,6,LEN(DI407)-6), MIDForgiving(DI460,6,LEN(DI460)-6))&amp;")","*")</f>
        <v>Yes (HTTP)</v>
      </c>
      <c r="DJ759" s="58" t="str">
        <f>IF(OR(DJ350&lt;&gt;"*",DJ407&lt;&gt;"*",DJ460&lt;&gt;"*"),"Yes (" &amp; JoinAll(", ", MIDForgiving(DJ350,6,LEN(DJ350)-6), MIDForgiving(DJ407,6,LEN(DJ407)-6), MIDForgiving(DJ460,6,LEN(DJ460)-6))&amp;")","*")</f>
        <v>Yes (HTTP)</v>
      </c>
      <c r="DK759" s="58" t="str">
        <f>IF(OR(DK350&lt;&gt;"*",DK407&lt;&gt;"*",DK460&lt;&gt;"*"),"Yes (" &amp; JoinAll(", ", MIDForgiving(DK350,6,LEN(DK350)-6), MIDForgiving(DK407,6,LEN(DK407)-6), MIDForgiving(DK460,6,LEN(DK460)-6))&amp;")","*")</f>
        <v>Yes (HTTP)</v>
      </c>
      <c r="DL759" s="58" t="str">
        <f>IF(OR(DL350&lt;&gt;"*",DL407&lt;&gt;"*",DL460&lt;&gt;"*"),"Yes (" &amp; JoinAll(", ", MIDForgiving(DL350,6,LEN(DL350)-6), MIDForgiving(DL407,6,LEN(DL407)-6), MIDForgiving(DL460,6,LEN(DL460)-6))&amp;")","*")</f>
        <v>Yes (HTTP)</v>
      </c>
      <c r="DM759" s="58" t="str">
        <f>IF(OR(DM350&lt;&gt;"*",DM407&lt;&gt;"*",DM460&lt;&gt;"*"),"Yes (" &amp; JoinAll(", ", MIDForgiving(DM350,6,LEN(DM350)-6), MIDForgiving(DM407,6,LEN(DM407)-6), MIDForgiving(DM460,6,LEN(DM460)-6))&amp;")","*")</f>
        <v>*</v>
      </c>
      <c r="DN759" s="58" t="str">
        <f>IF(OR(DN350&lt;&gt;"*",DN407&lt;&gt;"*",DN460&lt;&gt;"*"),"Yes (" &amp; JoinAll(", ", MIDForgiving(DN350,6,LEN(DN350)-6), MIDForgiving(DN407,6,LEN(DN407)-6), MIDForgiving(DN460,6,LEN(DN460)-6))&amp;")","*")</f>
        <v>Yes (HTTP)</v>
      </c>
      <c r="DO759" s="58" t="str">
        <f>IF(OR(DO350&lt;&gt;"*",DO407&lt;&gt;"*",DO460&lt;&gt;"*"),"Yes (" &amp; JoinAll(", ", MIDForgiving(DO350,6,LEN(DO350)-6), MIDForgiving(DO407,6,LEN(DO407)-6), MIDForgiving(DO460,6,LEN(DO460)-6))&amp;")","*")</f>
        <v>Yes (HTTP)</v>
      </c>
      <c r="DP759" s="58" t="str">
        <f>IF(OR(DP350&lt;&gt;"*",DP407&lt;&gt;"*",DP460&lt;&gt;"*"),"Yes (" &amp; JoinAll(", ", MIDForgiving(DP350,6,LEN(DP350)-6), MIDForgiving(DP407,6,LEN(DP407)-6), MIDForgiving(DP460,6,LEN(DP460)-6))&amp;")","*")</f>
        <v>Yes (HTTP)</v>
      </c>
      <c r="DQ759" s="58" t="str">
        <f>IF(OR(DQ350&lt;&gt;"*",DQ407&lt;&gt;"*",DQ460&lt;&gt;"*"),"Yes (" &amp; JoinAll(", ", MIDForgiving(DQ350,6,LEN(DQ350)-6), MIDForgiving(DQ407,6,LEN(DQ407)-6), MIDForgiving(DQ460,6,LEN(DQ460)-6))&amp;")","*")</f>
        <v>*</v>
      </c>
      <c r="DR759" s="58" t="str">
        <f>IF(OR(DR350&lt;&gt;"*",DR407&lt;&gt;"*",DR460&lt;&gt;"*"),"Yes (" &amp; JoinAll(", ", MIDForgiving(DR350,6,LEN(DR350)-6), MIDForgiving(DR407,6,LEN(DR407)-6), MIDForgiving(DR460,6,LEN(DR460)-6))&amp;")","*")</f>
        <v>*</v>
      </c>
      <c r="DS759" s="58" t="str">
        <f>IF(OR(DS350&lt;&gt;"*",DS407&lt;&gt;"*",DS460&lt;&gt;"*"),"Yes (" &amp; JoinAll(", ", MIDForgiving(DS350,6,LEN(DS350)-6), MIDForgiving(DS407,6,LEN(DS407)-6), MIDForgiving(DS460,6,LEN(DS460)-6))&amp;")","*")</f>
        <v>*</v>
      </c>
      <c r="DT759" s="58" t="str">
        <f>IF(OR(DT350&lt;&gt;"*",DT407&lt;&gt;"*",DT460&lt;&gt;"*"),"Yes (" &amp; JoinAll(", ", MIDForgiving(DT350,6,LEN(DT350)-6), MIDForgiving(DT407,6,LEN(DT407)-6), MIDForgiving(DT460,6,LEN(DT460)-6))&amp;")","*")</f>
        <v>Yes (HTTP)</v>
      </c>
      <c r="DU759" s="58" t="str">
        <f>IF(OR(DU350&lt;&gt;"*",DU407&lt;&gt;"*",DU460&lt;&gt;"*"),"Yes (" &amp; JoinAll(", ", MIDForgiving(DU350,6,LEN(DU350)-6), MIDForgiving(DU407,6,LEN(DU407)-6), MIDForgiving(DU460,6,LEN(DU460)-6))&amp;")","*")</f>
        <v>Yes (HTTP)</v>
      </c>
      <c r="DV759" s="58" t="str">
        <f>IF(OR(DV350&lt;&gt;"*",DV407&lt;&gt;"*",DV460&lt;&gt;"*"),"Yes (" &amp; JoinAll(", ", MIDForgiving(DV350,6,LEN(DV350)-6), MIDForgiving(DV407,6,LEN(DV407)-6), MIDForgiving(DV460,6,LEN(DV460)-6))&amp;")","*")</f>
        <v>*</v>
      </c>
      <c r="DW759" s="58" t="str">
        <f>IF(OR(DW350&lt;&gt;"*",DW407&lt;&gt;"*",DW460&lt;&gt;"*"),"Yes (" &amp; JoinAll(", ", MIDForgiving(DW350,6,LEN(DW350)-6), MIDForgiving(DW407,6,LEN(DW407)-6), MIDForgiving(DW460,6,LEN(DW460)-6))&amp;")","*")</f>
        <v>*</v>
      </c>
      <c r="DX759" s="58" t="str">
        <f>IF(OR(DX350&lt;&gt;"*",DX407&lt;&gt;"*",DX460&lt;&gt;"*"),"Yes (" &amp; JoinAll(", ", MIDForgiving(DX350,6,LEN(DX350)-6), MIDForgiving(DX407,6,LEN(DX407)-6), MIDForgiving(DX460,6,LEN(DX460)-6))&amp;")","*")</f>
        <v>Yes (HTTP)</v>
      </c>
      <c r="DY759" s="58" t="str">
        <f>IF(OR(DY350&lt;&gt;"*",DY407&lt;&gt;"*",DY460&lt;&gt;"*"),"Yes (" &amp; JoinAll(", ", MIDForgiving(DY350,6,LEN(DY350)-6), MIDForgiving(DY407,6,LEN(DY407)-6), MIDForgiving(DY460,6,LEN(DY460)-6))&amp;")","*")</f>
        <v>Yes (HTTP)</v>
      </c>
      <c r="DZ759" s="58" t="str">
        <f>IF(OR(DZ350&lt;&gt;"*",DZ407&lt;&gt;"*",DZ460&lt;&gt;"*"),"Yes (" &amp; JoinAll(", ", MIDForgiving(DZ350,6,LEN(DZ350)-6), MIDForgiving(DZ407,6,LEN(DZ407)-6), MIDForgiving(DZ460,6,LEN(DZ460)-6))&amp;")","*")</f>
        <v>Yes (HTTP)</v>
      </c>
      <c r="EA759" s="58" t="str">
        <f>IF(OR(EA350&lt;&gt;"*",EA407&lt;&gt;"*",EA460&lt;&gt;"*"),"Yes (" &amp; JoinAll(", ", MIDForgiving(EA350,6,LEN(EA350)-6), MIDForgiving(EA407,6,LEN(EA407)-6), MIDForgiving(EA460,6,LEN(EA460)-6))&amp;")","*")</f>
        <v>Yes (HTTP)</v>
      </c>
      <c r="EB759" s="58" t="str">
        <f>IF(OR(EB350&lt;&gt;"*",EB407&lt;&gt;"*",EB460&lt;&gt;"*"),"Yes (" &amp; JoinAll(", ", MIDForgiving(EB350,6,LEN(EB350)-6), MIDForgiving(EB407,6,LEN(EB407)-6), MIDForgiving(EB460,6,LEN(EB460)-6))&amp;")","*")</f>
        <v>Yes (HTTP)</v>
      </c>
      <c r="EC759" s="58" t="str">
        <f>IF(OR(EC350&lt;&gt;"*",EC407&lt;&gt;"*",EC460&lt;&gt;"*"),"Yes (" &amp; JoinAll(", ", MIDForgiving(EC350,6,LEN(EC350)-6), MIDForgiving(EC407,6,LEN(EC407)-6), MIDForgiving(EC460,6,LEN(EC460)-6))&amp;")","*")</f>
        <v>Yes (HTTP, HTTPS)</v>
      </c>
      <c r="ED759" s="58" t="str">
        <f>IF(OR(ED350&lt;&gt;"*",ED407&lt;&gt;"*",ED460&lt;&gt;"*"),"Yes (" &amp; JoinAll(", ", MIDForgiving(ED350,6,LEN(ED350)-6), MIDForgiving(ED407,6,LEN(ED407)-6), MIDForgiving(ED460,6,LEN(ED460)-6))&amp;")","*")</f>
        <v>Yes (HTTP)</v>
      </c>
      <c r="EE759" s="58" t="str">
        <f>IF(OR(EE350&lt;&gt;"*",EE407&lt;&gt;"*",EE460&lt;&gt;"*"),"Yes (" &amp; JoinAll(", ", MIDForgiving(EE350,6,LEN(EE350)-6), MIDForgiving(EE407,6,LEN(EE407)-6), MIDForgiving(EE460,6,LEN(EE460)-6))&amp;")","*")</f>
        <v>Yes (HTTP)</v>
      </c>
      <c r="EF759" s="58" t="str">
        <f>IF(OR(EF350&lt;&gt;"*",EF407&lt;&gt;"*",EF460&lt;&gt;"*"),"Yes (" &amp; JoinAll(", ", MIDForgiving(EF350,6,LEN(EF350)-6), MIDForgiving(EF407,6,LEN(EF407)-6), MIDForgiving(EF460,6,LEN(EF460)-6))&amp;")","*")</f>
        <v>Yes (HTTP)</v>
      </c>
      <c r="EG759" s="58" t="str">
        <f>IF(OR(EG350&lt;&gt;"*",EG407&lt;&gt;"*",EG460&lt;&gt;"*"),"Yes (" &amp; JoinAll(", ", MIDForgiving(EG350,6,LEN(EG350)-6), MIDForgiving(EG407,6,LEN(EG407)-6), MIDForgiving(EG460,6,LEN(EG460)-6))&amp;")","*")</f>
        <v>Yes (HTTP)</v>
      </c>
      <c r="EH759" s="58" t="str">
        <f>IF(OR(EH350&lt;&gt;"*",EH407&lt;&gt;"*",EH460&lt;&gt;"*"),"Yes (" &amp; JoinAll(", ", MIDForgiving(EH350,6,LEN(EH350)-6), MIDForgiving(EH407,6,LEN(EH407)-6), MIDForgiving(EH460,6,LEN(EH460)-6))&amp;")","*")</f>
        <v>Yes (HTTP, HTTPS)</v>
      </c>
      <c r="EI759" s="58" t="str">
        <f>IF(OR(EI350&lt;&gt;"*",EI407&lt;&gt;"*",EI460&lt;&gt;"*"),"Yes (" &amp; JoinAll(", ", MIDForgiving(EI350,6,LEN(EI350)-6), MIDForgiving(EI407,6,LEN(EI407)-6), MIDForgiving(EI460,6,LEN(EI460)-6))&amp;")","*")</f>
        <v>Yes (HTTP)</v>
      </c>
      <c r="EJ759" s="58" t="str">
        <f>IF(OR(EJ350&lt;&gt;"*",EJ407&lt;&gt;"*",EJ460&lt;&gt;"*"),"Yes (" &amp; JoinAll(", ", MIDForgiving(EJ350,6,LEN(EJ350)-6), MIDForgiving(EJ407,6,LEN(EJ407)-6), MIDForgiving(EJ460,6,LEN(EJ460)-6))&amp;")","*")</f>
        <v>Yes (HTTP)</v>
      </c>
      <c r="EK759" s="58" t="str">
        <f>IF(OR(EK350&lt;&gt;"*",EK407&lt;&gt;"*",EK460&lt;&gt;"*"),"Yes (" &amp; JoinAll(", ", MIDForgiving(EK350,6,LEN(EK350)-6), MIDForgiving(EK407,6,LEN(EK407)-6), MIDForgiving(EK460,6,LEN(EK460)-6))&amp;")","*")</f>
        <v>Yes (HTTP)</v>
      </c>
      <c r="EL759" s="109"/>
      <c r="EM759" s="109"/>
    </row>
    <row r="760" spans="1:143" s="21" customFormat="1" ht="12.75" customHeight="1" x14ac:dyDescent="0.25">
      <c r="A760" s="164"/>
      <c r="B760" s="125"/>
      <c r="C760" s="125"/>
      <c r="D760" s="125"/>
      <c r="E760" s="125"/>
      <c r="F760" s="125" t="s">
        <v>3541</v>
      </c>
      <c r="G760" s="165" t="s">
        <v>2564</v>
      </c>
      <c r="H760" s="166" t="s">
        <v>5</v>
      </c>
      <c r="I760" s="166"/>
      <c r="J760" s="21" t="str">
        <f>IF(OR(J351&lt;&gt;"*",J408&lt;&gt;"*",J461&lt;&gt;"*"),"Yes (" &amp; JoinAll(", ", MIDForgiving(J351,6,LEN(J351)-6), MIDForgiving(J408,6,LEN(J408)-6), MIDForgiving(J461,6,LEN(J461)-6))&amp;")","*")</f>
        <v>*</v>
      </c>
      <c r="K760" s="21" t="str">
        <f>IF(OR(K351&lt;&gt;"*",K408&lt;&gt;"*",K461&lt;&gt;"*"),"Yes (" &amp; JoinAll(", ", MIDForgiving(K351,6,LEN(K351)-6), MIDForgiving(K408,6,LEN(K408)-6), MIDForgiving(K461,6,LEN(K461)-6))&amp;")","*")</f>
        <v>*</v>
      </c>
      <c r="L760" s="21" t="str">
        <f>IF(OR(L351&lt;&gt;"*",L408&lt;&gt;"*",L461&lt;&gt;"*"),"Yes (" &amp; JoinAll(", ", MIDForgiving(L351,6,LEN(L351)-6), MIDForgiving(L408,6,LEN(L408)-6), MIDForgiving(L461,6,LEN(L461)-6))&amp;")","*")</f>
        <v>*</v>
      </c>
      <c r="M760" s="21" t="str">
        <f>IF(OR(M351&lt;&gt;"*",M408&lt;&gt;"*",M461&lt;&gt;"*"),"Yes (" &amp; JoinAll(", ", MIDForgiving(M351,6,LEN(M351)-6), MIDForgiving(M408,6,LEN(M408)-6), MIDForgiving(M461,6,LEN(M461)-6))&amp;")","*")</f>
        <v>*</v>
      </c>
      <c r="N760" s="21" t="str">
        <f>IF(OR(N351&lt;&gt;"*",N408&lt;&gt;"*",N461&lt;&gt;"*"),"Yes (" &amp; JoinAll(", ", MIDForgiving(N351,6,LEN(N351)-6), MIDForgiving(N408,6,LEN(N408)-6), MIDForgiving(N461,6,LEN(N461)-6))&amp;")","*")</f>
        <v>*</v>
      </c>
      <c r="O760" s="21" t="str">
        <f>IF(OR(O351&lt;&gt;"*",O408&lt;&gt;"*",O461&lt;&gt;"*"),"Yes (" &amp; JoinAll(", ", MIDForgiving(O351,6,LEN(O351)-6), MIDForgiving(O408,6,LEN(O408)-6), MIDForgiving(O461,6,LEN(O461)-6))&amp;")","*")</f>
        <v>*</v>
      </c>
      <c r="P760" s="21" t="str">
        <f>IF(OR(P351&lt;&gt;"*",P408&lt;&gt;"*",P461&lt;&gt;"*"),"Yes (" &amp; JoinAll(", ", MIDForgiving(P351,6,LEN(P351)-6), MIDForgiving(P408,6,LEN(P408)-6), MIDForgiving(P461,6,LEN(P461)-6))&amp;")","*")</f>
        <v>*</v>
      </c>
      <c r="Q760" s="21" t="str">
        <f>IF(OR(Q351&lt;&gt;"*",Q408&lt;&gt;"*",Q461&lt;&gt;"*"),"Yes (" &amp; JoinAll(", ", MIDForgiving(Q351,6,LEN(Q351)-6), MIDForgiving(Q408,6,LEN(Q408)-6), MIDForgiving(Q461,6,LEN(Q461)-6))&amp;")","*")</f>
        <v>*</v>
      </c>
      <c r="R760" s="21" t="str">
        <f>IF(OR(R351&lt;&gt;"*",R408&lt;&gt;"*",R461&lt;&gt;"*"),"Yes (" &amp; JoinAll(", ", MIDForgiving(R351,6,LEN(R351)-6), MIDForgiving(R408,6,LEN(R408)-6), MIDForgiving(R461,6,LEN(R461)-6))&amp;")","*")</f>
        <v>*</v>
      </c>
      <c r="S760" s="21" t="str">
        <f>IF(OR(S351&lt;&gt;"*",S408&lt;&gt;"*",S461&lt;&gt;"*"),"Yes (" &amp; JoinAll(", ", MIDForgiving(S351,6,LEN(S351)-6), MIDForgiving(S408,6,LEN(S408)-6), MIDForgiving(S461,6,LEN(S461)-6))&amp;")","*")</f>
        <v>*</v>
      </c>
      <c r="T760" s="21" t="str">
        <f>IF(OR(T351&lt;&gt;"*",T408&lt;&gt;"*",T461&lt;&gt;"*"),"Yes (" &amp; JoinAll(", ", MIDForgiving(T351,6,LEN(T351)-6), MIDForgiving(T408,6,LEN(T408)-6), MIDForgiving(T461,6,LEN(T461)-6))&amp;")","*")</f>
        <v>*</v>
      </c>
      <c r="U760" s="21" t="str">
        <f>IF(OR(U351&lt;&gt;"*",U408&lt;&gt;"*",U461&lt;&gt;"*"),"Yes (" &amp; JoinAll(", ", MIDForgiving(U351,6,LEN(U351)-6), MIDForgiving(U408,6,LEN(U408)-6), MIDForgiving(U461,6,LEN(U461)-6))&amp;")","*")</f>
        <v>*</v>
      </c>
      <c r="V760" s="21" t="str">
        <f>IF(OR(V351&lt;&gt;"*",V408&lt;&gt;"*",V461&lt;&gt;"*"),"Yes (" &amp; JoinAll(", ", MIDForgiving(V351,6,LEN(V351)-6), MIDForgiving(V408,6,LEN(V408)-6), MIDForgiving(V461,6,LEN(V461)-6))&amp;")","*")</f>
        <v>*</v>
      </c>
      <c r="W760" s="21" t="str">
        <f>IF(OR(W351&lt;&gt;"*",W408&lt;&gt;"*",W461&lt;&gt;"*"),"Yes (" &amp; JoinAll(", ", MIDForgiving(W351,6,LEN(W351)-6), MIDForgiving(W408,6,LEN(W408)-6), MIDForgiving(W461,6,LEN(W461)-6))&amp;")","*")</f>
        <v>*</v>
      </c>
      <c r="X760" s="21" t="str">
        <f>IF(OR(X351&lt;&gt;"*",X408&lt;&gt;"*",X461&lt;&gt;"*"),"Yes (" &amp; JoinAll(", ", MIDForgiving(X351,6,LEN(X351)-6), MIDForgiving(X408,6,LEN(X408)-6), MIDForgiving(X461,6,LEN(X461)-6))&amp;")","*")</f>
        <v>*</v>
      </c>
      <c r="Y760" s="21" t="str">
        <f>IF(OR(Y351&lt;&gt;"*",Y408&lt;&gt;"*",Y461&lt;&gt;"*"),"Yes (" &amp; JoinAll(", ", MIDForgiving(Y351,6,LEN(Y351)-6), MIDForgiving(Y408,6,LEN(Y408)-6), MIDForgiving(Y461,6,LEN(Y461)-6))&amp;")","*")</f>
        <v>*</v>
      </c>
      <c r="Z760" s="21" t="str">
        <f>IF(OR(Z351&lt;&gt;"*",Z408&lt;&gt;"*",Z461&lt;&gt;"*"),"Yes (" &amp; JoinAll(", ", MIDForgiving(Z351,6,LEN(Z351)-6), MIDForgiving(Z408,6,LEN(Z408)-6), MIDForgiving(Z461,6,LEN(Z461)-6))&amp;")","*")</f>
        <v>*</v>
      </c>
      <c r="AA760" s="21" t="str">
        <f>IF(OR(AA351&lt;&gt;"*",AA408&lt;&gt;"*",AA461&lt;&gt;"*"),"Yes (" &amp; JoinAll(", ", MIDForgiving(AA351,6,LEN(AA351)-6), MIDForgiving(AA408,6,LEN(AA408)-6), MIDForgiving(AA461,6,LEN(AA461)-6))&amp;")","*")</f>
        <v>*</v>
      </c>
      <c r="AB760" s="21" t="str">
        <f>IF(OR(AB351&lt;&gt;"*",AB408&lt;&gt;"*",AB461&lt;&gt;"*"),"Yes (" &amp; JoinAll(", ", MIDForgiving(AB351,6,LEN(AB351)-6), MIDForgiving(AB408,6,LEN(AB408)-6), MIDForgiving(AB461,6,LEN(AB461)-6))&amp;")","*")</f>
        <v>*</v>
      </c>
      <c r="AC760" s="21" t="str">
        <f>IF(OR(AC351&lt;&gt;"*",AC408&lt;&gt;"*",AC461&lt;&gt;"*"),"Yes (" &amp; JoinAll(", ", MIDForgiving(AC351,6,LEN(AC351)-6), MIDForgiving(AC408,6,LEN(AC408)-6), MIDForgiving(AC461,6,LEN(AC461)-6))&amp;")","*")</f>
        <v>*</v>
      </c>
      <c r="AD760" s="21" t="str">
        <f>IF(OR(AD351&lt;&gt;"*",AD408&lt;&gt;"*",AD461&lt;&gt;"*"),"Yes (" &amp; JoinAll(", ", MIDForgiving(AD351,6,LEN(AD351)-6), MIDForgiving(AD408,6,LEN(AD408)-6), MIDForgiving(AD461,6,LEN(AD461)-6))&amp;")","*")</f>
        <v>*</v>
      </c>
      <c r="AE760" s="21" t="str">
        <f>IF(OR(AE351&lt;&gt;"*",AE408&lt;&gt;"*",AE461&lt;&gt;"*"),"Yes (" &amp; JoinAll(", ", MIDForgiving(AE351,6,LEN(AE351)-6), MIDForgiving(AE408,6,LEN(AE408)-6), MIDForgiving(AE461,6,LEN(AE461)-6))&amp;")","*")</f>
        <v>*</v>
      </c>
      <c r="AF760" s="21" t="str">
        <f>IF(OR(AF351&lt;&gt;"*",AF408&lt;&gt;"*",AF461&lt;&gt;"*"),"Yes (" &amp; JoinAll(", ", MIDForgiving(AF351,6,LEN(AF351)-6), MIDForgiving(AF408,6,LEN(AF408)-6), MIDForgiving(AF461,6,LEN(AF461)-6))&amp;")","*")</f>
        <v>*</v>
      </c>
      <c r="AG760" s="21" t="str">
        <f>IF(OR(AG351&lt;&gt;"*",AG408&lt;&gt;"*",AG461&lt;&gt;"*"),"Yes (" &amp; JoinAll(", ", MIDForgiving(AG351,6,LEN(AG351)-6), MIDForgiving(AG408,6,LEN(AG408)-6), MIDForgiving(AG461,6,LEN(AG461)-6))&amp;")","*")</f>
        <v>*</v>
      </c>
      <c r="AH760" s="21" t="str">
        <f>IF(OR(AH351&lt;&gt;"*",AH408&lt;&gt;"*",AH461&lt;&gt;"*"),"Yes (" &amp; JoinAll(", ", MIDForgiving(AH351,6,LEN(AH351)-6), MIDForgiving(AH408,6,LEN(AH408)-6), MIDForgiving(AH461,6,LEN(AH461)-6))&amp;")","*")</f>
        <v>*</v>
      </c>
      <c r="AI760" s="21" t="str">
        <f>IF(OR(AI351&lt;&gt;"*",AI408&lt;&gt;"*",AI461&lt;&gt;"*"),"Yes (" &amp; JoinAll(", ", MIDForgiving(AI351,6,LEN(AI351)-6), MIDForgiving(AI408,6,LEN(AI408)-6), MIDForgiving(AI461,6,LEN(AI461)-6))&amp;")","*")</f>
        <v>*</v>
      </c>
      <c r="AJ760" s="21" t="str">
        <f>IF(OR(AJ351&lt;&gt;"*",AJ408&lt;&gt;"*",AJ461&lt;&gt;"*"),"Yes (" &amp; JoinAll(", ", MIDForgiving(AJ351,6,LEN(AJ351)-6), MIDForgiving(AJ408,6,LEN(AJ408)-6), MIDForgiving(AJ461,6,LEN(AJ461)-6))&amp;")","*")</f>
        <v>*</v>
      </c>
      <c r="AK760" s="21" t="str">
        <f>IF(OR(AK351&lt;&gt;"*",AK408&lt;&gt;"*",AK461&lt;&gt;"*"),"Yes (" &amp; JoinAll(", ", MIDForgiving(AK351,6,LEN(AK351)-6), MIDForgiving(AK408,6,LEN(AK408)-6), MIDForgiving(AK461,6,LEN(AK461)-6))&amp;")","*")</f>
        <v>*</v>
      </c>
      <c r="AL760" s="21" t="str">
        <f>IF(OR(AL351&lt;&gt;"*",AL408&lt;&gt;"*",AL461&lt;&gt;"*"),"Yes (" &amp; JoinAll(", ", MIDForgiving(AL351,6,LEN(AL351)-6), MIDForgiving(AL408,6,LEN(AL408)-6), MIDForgiving(AL461,6,LEN(AL461)-6))&amp;")","*")</f>
        <v>*</v>
      </c>
      <c r="AM760" s="21" t="str">
        <f>IF(OR(AM351&lt;&gt;"*",AM408&lt;&gt;"*",AM461&lt;&gt;"*"),"Yes (" &amp; JoinAll(", ", MIDForgiving(AM351,6,LEN(AM351)-6), MIDForgiving(AM408,6,LEN(AM408)-6), MIDForgiving(AM461,6,LEN(AM461)-6))&amp;")","*")</f>
        <v>*</v>
      </c>
      <c r="AN760" s="21" t="str">
        <f>IF(OR(AN351&lt;&gt;"*",AN408&lt;&gt;"*",AN461&lt;&gt;"*"),"Yes (" &amp; JoinAll(", ", MIDForgiving(AN351,6,LEN(AN351)-6), MIDForgiving(AN408,6,LEN(AN408)-6), MIDForgiving(AN461,6,LEN(AN461)-6))&amp;")","*")</f>
        <v>*</v>
      </c>
      <c r="AO760" s="21" t="str">
        <f>IF(OR(AO351&lt;&gt;"*",AO408&lt;&gt;"*",AO461&lt;&gt;"*"),"Yes (" &amp; JoinAll(", ", MIDForgiving(AO351,6,LEN(AO351)-6), MIDForgiving(AO408,6,LEN(AO408)-6), MIDForgiving(AO461,6,LEN(AO461)-6))&amp;")","*")</f>
        <v>*</v>
      </c>
      <c r="AP760" s="21" t="str">
        <f>IF(OR(AP351&lt;&gt;"*",AP408&lt;&gt;"*",AP461&lt;&gt;"*"),"Yes (" &amp; JoinAll(", ", MIDForgiving(AP351,6,LEN(AP351)-6), MIDForgiving(AP408,6,LEN(AP408)-6), MIDForgiving(AP461,6,LEN(AP461)-6))&amp;")","*")</f>
        <v>*</v>
      </c>
      <c r="AQ760" s="21" t="str">
        <f>IF(OR(AQ351&lt;&gt;"*",AQ408&lt;&gt;"*",AQ461&lt;&gt;"*"),"Yes (" &amp; JoinAll(", ", MIDForgiving(AQ351,6,LEN(AQ351)-6), MIDForgiving(AQ408,6,LEN(AQ408)-6), MIDForgiving(AQ461,6,LEN(AQ461)-6))&amp;")","*")</f>
        <v>*</v>
      </c>
      <c r="AR760" s="21" t="str">
        <f>IF(OR(AR351&lt;&gt;"*",AR408&lt;&gt;"*",AR461&lt;&gt;"*"),"Yes (" &amp; JoinAll(", ", MIDForgiving(AR351,6,LEN(AR351)-6), MIDForgiving(AR408,6,LEN(AR408)-6), MIDForgiving(AR461,6,LEN(AR461)-6))&amp;")","*")</f>
        <v>*</v>
      </c>
      <c r="AS760" s="21" t="str">
        <f>IF(OR(AS351&lt;&gt;"*",AS408&lt;&gt;"*",AS461&lt;&gt;"*"),"Yes (" &amp; JoinAll(", ", MIDForgiving(AS351,6,LEN(AS351)-6), MIDForgiving(AS408,6,LEN(AS408)-6), MIDForgiving(AS461,6,LEN(AS461)-6))&amp;")","*")</f>
        <v>*</v>
      </c>
      <c r="AT760" s="21" t="str">
        <f>IF(OR(AT351&lt;&gt;"*",AT408&lt;&gt;"*",AT461&lt;&gt;"*"),"Yes (" &amp; JoinAll(", ", MIDForgiving(AT351,6,LEN(AT351)-6), MIDForgiving(AT408,6,LEN(AT408)-6), MIDForgiving(AT461,6,LEN(AT461)-6))&amp;")","*")</f>
        <v>*</v>
      </c>
      <c r="AU760" s="21" t="str">
        <f>IF(OR(AU351&lt;&gt;"*",AU408&lt;&gt;"*",AU461&lt;&gt;"*"),"Yes (" &amp; JoinAll(", ", MIDForgiving(AU351,6,LEN(AU351)-6), MIDForgiving(AU408,6,LEN(AU408)-6), MIDForgiving(AU461,6,LEN(AU461)-6))&amp;")","*")</f>
        <v>*</v>
      </c>
      <c r="AV760" s="21" t="str">
        <f>IF(OR(AV351&lt;&gt;"*",AV408&lt;&gt;"*",AV461&lt;&gt;"*"),"Yes (" &amp; JoinAll(", ", MIDForgiving(AV351,6,LEN(AV351)-6), MIDForgiving(AV408,6,LEN(AV408)-6), MIDForgiving(AV461,6,LEN(AV461)-6))&amp;")","*")</f>
        <v>*</v>
      </c>
      <c r="AW760" s="21" t="str">
        <f>IF(OR(AW351&lt;&gt;"*",AW408&lt;&gt;"*",AW461&lt;&gt;"*"),"Yes (" &amp; JoinAll(", ", MIDForgiving(AW351,6,LEN(AW351)-6), MIDForgiving(AW408,6,LEN(AW408)-6), MIDForgiving(AW461,6,LEN(AW461)-6))&amp;")","*")</f>
        <v>*</v>
      </c>
      <c r="AX760" s="21" t="str">
        <f>IF(OR(AX351&lt;&gt;"*",AX408&lt;&gt;"*",AX461&lt;&gt;"*"),"Yes (" &amp; JoinAll(", ", MIDForgiving(AX351,6,LEN(AX351)-6), MIDForgiving(AX408,6,LEN(AX408)-6), MIDForgiving(AX461,6,LEN(AX461)-6))&amp;")","*")</f>
        <v>*</v>
      </c>
      <c r="AY760" s="21" t="str">
        <f>IF(OR(AY351&lt;&gt;"*",AY408&lt;&gt;"*",AY461&lt;&gt;"*"),"Yes (" &amp; JoinAll(", ", MIDForgiving(AY351,6,LEN(AY351)-6), MIDForgiving(AY408,6,LEN(AY408)-6), MIDForgiving(AY461,6,LEN(AY461)-6))&amp;")","*")</f>
        <v>*</v>
      </c>
      <c r="AZ760" s="21" t="str">
        <f>IF(OR(AZ351&lt;&gt;"*",AZ408&lt;&gt;"*",AZ461&lt;&gt;"*"),"Yes (" &amp; JoinAll(", ", MIDForgiving(AZ351,6,LEN(AZ351)-6), MIDForgiving(AZ408,6,LEN(AZ408)-6), MIDForgiving(AZ461,6,LEN(AZ461)-6))&amp;")","*")</f>
        <v>*</v>
      </c>
      <c r="BA760" s="21" t="str">
        <f>IF(OR(BA351&lt;&gt;"*",BA408&lt;&gt;"*",BA461&lt;&gt;"*"),"Yes (" &amp; JoinAll(", ", MIDForgiving(BA351,6,LEN(BA351)-6), MIDForgiving(BA408,6,LEN(BA408)-6), MIDForgiving(BA461,6,LEN(BA461)-6))&amp;")","*")</f>
        <v>*</v>
      </c>
      <c r="BB760" s="21" t="str">
        <f>IF(OR(BB351&lt;&gt;"*",BB408&lt;&gt;"*",BB461&lt;&gt;"*"),"Yes (" &amp; JoinAll(", ", MIDForgiving(BB351,6,LEN(BB351)-6), MIDForgiving(BB408,6,LEN(BB408)-6), MIDForgiving(BB461,6,LEN(BB461)-6))&amp;")","*")</f>
        <v>*</v>
      </c>
      <c r="BC760" s="21" t="str">
        <f>IF(OR(BC351&lt;&gt;"*",BC408&lt;&gt;"*",BC461&lt;&gt;"*"),"Yes (" &amp; JoinAll(", ", MIDForgiving(BC351,6,LEN(BC351)-6), MIDForgiving(BC408,6,LEN(BC408)-6), MIDForgiving(BC461,6,LEN(BC461)-6))&amp;")","*")</f>
        <v>*</v>
      </c>
      <c r="BD760" s="21" t="str">
        <f>IF(OR(BD351&lt;&gt;"*",BD408&lt;&gt;"*",BD461&lt;&gt;"*"),"Yes (" &amp; JoinAll(", ", MIDForgiving(BD351,6,LEN(BD351)-6), MIDForgiving(BD408,6,LEN(BD408)-6), MIDForgiving(BD461,6,LEN(BD461)-6))&amp;")","*")</f>
        <v>*</v>
      </c>
      <c r="BE760" s="21" t="str">
        <f>IF(OR(BE351&lt;&gt;"*",BE408&lt;&gt;"*",BE461&lt;&gt;"*"),"Yes (" &amp; JoinAll(", ", MIDForgiving(BE351,6,LEN(BE351)-6), MIDForgiving(BE408,6,LEN(BE408)-6), MIDForgiving(BE461,6,LEN(BE461)-6))&amp;")","*")</f>
        <v>*</v>
      </c>
      <c r="BF760" s="21" t="str">
        <f>IF(OR(BF351&lt;&gt;"*",BF408&lt;&gt;"*",BF461&lt;&gt;"*"),"Yes (" &amp; JoinAll(", ", MIDForgiving(BF351,6,LEN(BF351)-6), MIDForgiving(BF408,6,LEN(BF408)-6), MIDForgiving(BF461,6,LEN(BF461)-6))&amp;")","*")</f>
        <v>*</v>
      </c>
      <c r="BG760" s="21" t="str">
        <f>IF(OR(BG351&lt;&gt;"*",BG408&lt;&gt;"*",BG461&lt;&gt;"*"),"Yes (" &amp; JoinAll(", ", MIDForgiving(BG351,6,LEN(BG351)-6), MIDForgiving(BG408,6,LEN(BG408)-6), MIDForgiving(BG461,6,LEN(BG461)-6))&amp;")","*")</f>
        <v>*</v>
      </c>
      <c r="BH760" s="21" t="str">
        <f>IF(OR(BH351&lt;&gt;"*",BH408&lt;&gt;"*",BH461&lt;&gt;"*"),"Yes (" &amp; JoinAll(", ", MIDForgiving(BH351,6,LEN(BH351)-6), MIDForgiving(BH408,6,LEN(BH408)-6), MIDForgiving(BH461,6,LEN(BH461)-6))&amp;")","*")</f>
        <v>*</v>
      </c>
      <c r="BI760" s="21" t="str">
        <f>IF(OR(BI351&lt;&gt;"*",BI408&lt;&gt;"*",BI461&lt;&gt;"*"),"Yes (" &amp; JoinAll(", ", MIDForgiving(BI351,6,LEN(BI351)-6), MIDForgiving(BI408,6,LEN(BI408)-6), MIDForgiving(BI461,6,LEN(BI461)-6))&amp;")","*")</f>
        <v>*</v>
      </c>
      <c r="BJ760" s="21" t="str">
        <f>IF(OR(BJ351&lt;&gt;"*",BJ408&lt;&gt;"*",BJ461&lt;&gt;"*"),"Yes (" &amp; JoinAll(", ", MIDForgiving(BJ351,6,LEN(BJ351)-6), MIDForgiving(BJ408,6,LEN(BJ408)-6), MIDForgiving(BJ461,6,LEN(BJ461)-6))&amp;")","*")</f>
        <v>*</v>
      </c>
      <c r="BK760" s="21" t="str">
        <f>IF(OR(BK351&lt;&gt;"*",BK408&lt;&gt;"*",BK461&lt;&gt;"*"),"Yes (" &amp; JoinAll(", ", MIDForgiving(BK351,6,LEN(BK351)-6), MIDForgiving(BK408,6,LEN(BK408)-6), MIDForgiving(BK461,6,LEN(BK461)-6))&amp;")","*")</f>
        <v>*</v>
      </c>
      <c r="BL760" s="21" t="str">
        <f>IF(OR(BL351&lt;&gt;"*",BL408&lt;&gt;"*",BL461&lt;&gt;"*"),"Yes (" &amp; JoinAll(", ", MIDForgiving(BL351,6,LEN(BL351)-6), MIDForgiving(BL408,6,LEN(BL408)-6), MIDForgiving(BL461,6,LEN(BL461)-6))&amp;")","*")</f>
        <v>*</v>
      </c>
      <c r="BM760" s="21" t="str">
        <f>IF(OR(BM351&lt;&gt;"*",BM408&lt;&gt;"*",BM461&lt;&gt;"*"),"Yes (" &amp; JoinAll(", ", MIDForgiving(BM351,6,LEN(BM351)-6), MIDForgiving(BM408,6,LEN(BM408)-6), MIDForgiving(BM461,6,LEN(BM461)-6))&amp;")","*")</f>
        <v>*</v>
      </c>
      <c r="BN760" s="21" t="str">
        <f>IF(OR(BN351&lt;&gt;"*",BN408&lt;&gt;"*",BN461&lt;&gt;"*"),"Yes (" &amp; JoinAll(", ", MIDForgiving(BN351,6,LEN(BN351)-6), MIDForgiving(BN408,6,LEN(BN408)-6), MIDForgiving(BN461,6,LEN(BN461)-6))&amp;")","*")</f>
        <v>*</v>
      </c>
      <c r="BO760" s="21" t="str">
        <f>IF(OR(BO351&lt;&gt;"*",BO408&lt;&gt;"*",BO461&lt;&gt;"*"),"Yes (" &amp; JoinAll(", ", MIDForgiving(BO351,6,LEN(BO351)-6), MIDForgiving(BO408,6,LEN(BO408)-6), MIDForgiving(BO461,6,LEN(BO461)-6))&amp;")","*")</f>
        <v>*</v>
      </c>
      <c r="BP760" s="21" t="str">
        <f>IF(OR(BP351&lt;&gt;"*",BP408&lt;&gt;"*",BP461&lt;&gt;"*"),"Yes (" &amp; JoinAll(", ", MIDForgiving(BP351,6,LEN(BP351)-6), MIDForgiving(BP408,6,LEN(BP408)-6), MIDForgiving(BP461,6,LEN(BP461)-6))&amp;")","*")</f>
        <v>*</v>
      </c>
      <c r="BQ760" s="21" t="str">
        <f>IF(OR(BQ351&lt;&gt;"*",BQ408&lt;&gt;"*",BQ461&lt;&gt;"*"),"Yes (" &amp; JoinAll(", ", MIDForgiving(BQ351,6,LEN(BQ351)-6), MIDForgiving(BQ408,6,LEN(BQ408)-6), MIDForgiving(BQ461,6,LEN(BQ461)-6))&amp;")","*")</f>
        <v>*</v>
      </c>
      <c r="BR760" s="21" t="str">
        <f>IF(OR(BR351&lt;&gt;"*",BR408&lt;&gt;"*",BR461&lt;&gt;"*"),"Yes (" &amp; JoinAll(", ", MIDForgiving(BR351,6,LEN(BR351)-6), MIDForgiving(BR408,6,LEN(BR408)-6), MIDForgiving(BR461,6,LEN(BR461)-6))&amp;")","*")</f>
        <v>*</v>
      </c>
      <c r="BS760" s="21" t="str">
        <f>IF(OR(BS351&lt;&gt;"*",BS408&lt;&gt;"*",BS461&lt;&gt;"*"),"Yes (" &amp; JoinAll(", ", MIDForgiving(BS351,6,LEN(BS351)-6), MIDForgiving(BS408,6,LEN(BS408)-6), MIDForgiving(BS461,6,LEN(BS461)-6))&amp;")","*")</f>
        <v>*</v>
      </c>
      <c r="BT760" s="21" t="str">
        <f>IF(OR(BT351&lt;&gt;"*",BT408&lt;&gt;"*",BT461&lt;&gt;"*"),"Yes (" &amp; JoinAll(", ", MIDForgiving(BT351,6,LEN(BT351)-6), MIDForgiving(BT408,6,LEN(BT408)-6), MIDForgiving(BT461,6,LEN(BT461)-6))&amp;")","*")</f>
        <v>*</v>
      </c>
      <c r="BU760" s="21" t="str">
        <f>IF(OR(BU351&lt;&gt;"*",BU408&lt;&gt;"*",BU461&lt;&gt;"*"),"Yes (" &amp; JoinAll(", ", MIDForgiving(BU351,6,LEN(BU351)-6), MIDForgiving(BU408,6,LEN(BU408)-6), MIDForgiving(BU461,6,LEN(BU461)-6))&amp;")","*")</f>
        <v>*</v>
      </c>
      <c r="BV760" s="21" t="str">
        <f>IF(OR(BV351&lt;&gt;"*",BV408&lt;&gt;"*",BV461&lt;&gt;"*"),"Yes (" &amp; JoinAll(", ", MIDForgiving(BV351,6,LEN(BV351)-6), MIDForgiving(BV408,6,LEN(BV408)-6), MIDForgiving(BV461,6,LEN(BV461)-6))&amp;")","*")</f>
        <v>*</v>
      </c>
      <c r="BW760" s="21" t="str">
        <f>IF(OR(BW351&lt;&gt;"*",BW408&lt;&gt;"*",BW461&lt;&gt;"*"),"Yes (" &amp; JoinAll(", ", MIDForgiving(BW351,6,LEN(BW351)-6), MIDForgiving(BW408,6,LEN(BW408)-6), MIDForgiving(BW461,6,LEN(BW461)-6))&amp;")","*")</f>
        <v>*</v>
      </c>
      <c r="BX760" s="21" t="str">
        <f>IF(OR(BX351&lt;&gt;"*",BX408&lt;&gt;"*",BX461&lt;&gt;"*"),"Yes (" &amp; JoinAll(", ", MIDForgiving(BX351,6,LEN(BX351)-6), MIDForgiving(BX408,6,LEN(BX408)-6), MIDForgiving(BX461,6,LEN(BX461)-6))&amp;")","*")</f>
        <v>*</v>
      </c>
      <c r="BY760" s="21" t="str">
        <f>IF(OR(BY351&lt;&gt;"*",BY408&lt;&gt;"*",BY461&lt;&gt;"*"),"Yes (" &amp; JoinAll(", ", MIDForgiving(BY351,6,LEN(BY351)-6), MIDForgiving(BY408,6,LEN(BY408)-6), MIDForgiving(BY461,6,LEN(BY461)-6))&amp;")","*")</f>
        <v>*</v>
      </c>
      <c r="BZ760" s="21" t="str">
        <f>IF(OR(BZ351&lt;&gt;"*",BZ408&lt;&gt;"*",BZ461&lt;&gt;"*"),"Yes (" &amp; JoinAll(", ", MIDForgiving(BZ351,6,LEN(BZ351)-6), MIDForgiving(BZ408,6,LEN(BZ408)-6), MIDForgiving(BZ461,6,LEN(BZ461)-6))&amp;")","*")</f>
        <v>*</v>
      </c>
      <c r="CA760" s="21" t="str">
        <f>IF(OR(CA351&lt;&gt;"*",CA408&lt;&gt;"*",CA461&lt;&gt;"*"),"Yes (" &amp; JoinAll(", ", MIDForgiving(CA351,6,LEN(CA351)-6), MIDForgiving(CA408,6,LEN(CA408)-6), MIDForgiving(CA461,6,LEN(CA461)-6))&amp;")","*")</f>
        <v>*</v>
      </c>
      <c r="CB760" s="21" t="str">
        <f>IF(OR(CB351&lt;&gt;"*",CB408&lt;&gt;"*",CB461&lt;&gt;"*"),"Yes (" &amp; JoinAll(", ", MIDForgiving(CB351,6,LEN(CB351)-6), MIDForgiving(CB408,6,LEN(CB408)-6), MIDForgiving(CB461,6,LEN(CB461)-6))&amp;")","*")</f>
        <v>*</v>
      </c>
      <c r="CC760" s="21" t="str">
        <f>IF(OR(CC351&lt;&gt;"*",CC408&lt;&gt;"*",CC461&lt;&gt;"*"),"Yes (" &amp; JoinAll(", ", MIDForgiving(CC351,6,LEN(CC351)-6), MIDForgiving(CC408,6,LEN(CC408)-6), MIDForgiving(CC461,6,LEN(CC461)-6))&amp;")","*")</f>
        <v>*</v>
      </c>
      <c r="CD760" s="21" t="str">
        <f>IF(OR(CD351&lt;&gt;"*",CD408&lt;&gt;"*",CD461&lt;&gt;"*"),"Yes (" &amp; JoinAll(", ", MIDForgiving(CD351,6,LEN(CD351)-6), MIDForgiving(CD408,6,LEN(CD408)-6), MIDForgiving(CD461,6,LEN(CD461)-6))&amp;")","*")</f>
        <v>*</v>
      </c>
      <c r="CE760" s="21" t="str">
        <f>IF(OR(CE351&lt;&gt;"*",CE408&lt;&gt;"*",CE461&lt;&gt;"*"),"Yes (" &amp; JoinAll(", ", MIDForgiving(CE351,6,LEN(CE351)-6), MIDForgiving(CE408,6,LEN(CE408)-6), MIDForgiving(CE461,6,LEN(CE461)-6))&amp;")","*")</f>
        <v>*</v>
      </c>
      <c r="CF760" s="21" t="str">
        <f>IF(OR(CF351&lt;&gt;"*",CF408&lt;&gt;"*",CF461&lt;&gt;"*"),"Yes (" &amp; JoinAll(", ", MIDForgiving(CF351,6,LEN(CF351)-6), MIDForgiving(CF408,6,LEN(CF408)-6), MIDForgiving(CF461,6,LEN(CF461)-6))&amp;")","*")</f>
        <v>*</v>
      </c>
      <c r="CG760" s="21" t="str">
        <f>IF(OR(CG351&lt;&gt;"*",CG408&lt;&gt;"*",CG461&lt;&gt;"*"),"Yes (" &amp; JoinAll(", ", MIDForgiving(CG351,6,LEN(CG351)-6), MIDForgiving(CG408,6,LEN(CG408)-6), MIDForgiving(CG461,6,LEN(CG461)-6))&amp;")","*")</f>
        <v>*</v>
      </c>
      <c r="CH760" s="21" t="str">
        <f>IF(OR(CH351&lt;&gt;"*",CH408&lt;&gt;"*",CH461&lt;&gt;"*"),"Yes (" &amp; JoinAll(", ", MIDForgiving(CH351,6,LEN(CH351)-6), MIDForgiving(CH408,6,LEN(CH408)-6), MIDForgiving(CH461,6,LEN(CH461)-6))&amp;")","*")</f>
        <v>*</v>
      </c>
      <c r="CI760" s="21" t="str">
        <f>IF(OR(CI351&lt;&gt;"*",CI408&lt;&gt;"*",CI461&lt;&gt;"*"),"Yes (" &amp; JoinAll(", ", MIDForgiving(CI351,6,LEN(CI351)-6), MIDForgiving(CI408,6,LEN(CI408)-6), MIDForgiving(CI461,6,LEN(CI461)-6))&amp;")","*")</f>
        <v>*</v>
      </c>
      <c r="CJ760" s="21" t="str">
        <f>IF(OR(CJ351&lt;&gt;"*",CJ408&lt;&gt;"*",CJ461&lt;&gt;"*"),"Yes (" &amp; JoinAll(", ", MIDForgiving(CJ351,6,LEN(CJ351)-6), MIDForgiving(CJ408,6,LEN(CJ408)-6), MIDForgiving(CJ461,6,LEN(CJ461)-6))&amp;")","*")</f>
        <v>*</v>
      </c>
      <c r="CK760" s="21" t="str">
        <f>IF(OR(CK351&lt;&gt;"*",CK408&lt;&gt;"*",CK461&lt;&gt;"*"),"Yes (" &amp; JoinAll(", ", MIDForgiving(CK351,6,LEN(CK351)-6), MIDForgiving(CK408,6,LEN(CK408)-6), MIDForgiving(CK461,6,LEN(CK461)-6))&amp;")","*")</f>
        <v>*</v>
      </c>
      <c r="CL760" s="21" t="str">
        <f>IF(OR(CL351&lt;&gt;"*",CL408&lt;&gt;"*",CL461&lt;&gt;"*"),"Yes (" &amp; JoinAll(", ", MIDForgiving(CL351,6,LEN(CL351)-6), MIDForgiving(CL408,6,LEN(CL408)-6), MIDForgiving(CL461,6,LEN(CL461)-6))&amp;")","*")</f>
        <v>*</v>
      </c>
      <c r="CM760" s="21" t="str">
        <f>IF(OR(CM351&lt;&gt;"*",CM408&lt;&gt;"*",CM461&lt;&gt;"*"),"Yes (" &amp; JoinAll(", ", MIDForgiving(CM351,6,LEN(CM351)-6), MIDForgiving(CM408,6,LEN(CM408)-6), MIDForgiving(CM461,6,LEN(CM461)-6))&amp;")","*")</f>
        <v>*</v>
      </c>
      <c r="CN760" s="21" t="str">
        <f>IF(OR(CN351&lt;&gt;"*",CN408&lt;&gt;"*",CN461&lt;&gt;"*"),"Yes (" &amp; JoinAll(", ", MIDForgiving(CN351,6,LEN(CN351)-6), MIDForgiving(CN408,6,LEN(CN408)-6), MIDForgiving(CN461,6,LEN(CN461)-6))&amp;")","*")</f>
        <v>*</v>
      </c>
      <c r="CO760" s="21" t="str">
        <f>IF(OR(CO351&lt;&gt;"*",CO408&lt;&gt;"*",CO461&lt;&gt;"*"),"Yes (" &amp; JoinAll(", ", MIDForgiving(CO351,6,LEN(CO351)-6), MIDForgiving(CO408,6,LEN(CO408)-6), MIDForgiving(CO461,6,LEN(CO461)-6))&amp;")","*")</f>
        <v>*</v>
      </c>
      <c r="CP760" s="21" t="str">
        <f>IF(OR(CP351&lt;&gt;"*",CP408&lt;&gt;"*",CP461&lt;&gt;"*"),"Yes (" &amp; JoinAll(", ", MIDForgiving(CP351,6,LEN(CP351)-6), MIDForgiving(CP408,6,LEN(CP408)-6), MIDForgiving(CP461,6,LEN(CP461)-6))&amp;")","*")</f>
        <v>*</v>
      </c>
      <c r="CQ760" s="21" t="str">
        <f>IF(OR(CQ351&lt;&gt;"*",CQ408&lt;&gt;"*",CQ461&lt;&gt;"*"),"Yes (" &amp; JoinAll(", ", MIDForgiving(CQ351,6,LEN(CQ351)-6), MIDForgiving(CQ408,6,LEN(CQ408)-6), MIDForgiving(CQ461,6,LEN(CQ461)-6))&amp;")","*")</f>
        <v>*</v>
      </c>
      <c r="CR760" s="21" t="str">
        <f>IF(OR(CR351&lt;&gt;"*",CR408&lt;&gt;"*",CR461&lt;&gt;"*"),"Yes (" &amp; JoinAll(", ", MIDForgiving(CR351,6,LEN(CR351)-6), MIDForgiving(CR408,6,LEN(CR408)-6), MIDForgiving(CR461,6,LEN(CR461)-6))&amp;")","*")</f>
        <v>*</v>
      </c>
      <c r="CS760" s="21" t="str">
        <f>IF(OR(CS351&lt;&gt;"*",CS408&lt;&gt;"*",CS461&lt;&gt;"*"),"Yes (" &amp; JoinAll(", ", MIDForgiving(CS351,6,LEN(CS351)-6), MIDForgiving(CS408,6,LEN(CS408)-6), MIDForgiving(CS461,6,LEN(CS461)-6))&amp;")","*")</f>
        <v>*</v>
      </c>
      <c r="CT760" s="21" t="str">
        <f>IF(OR(CT351&lt;&gt;"*",CT408&lt;&gt;"*",CT461&lt;&gt;"*"),"Yes (" &amp; JoinAll(", ", MIDForgiving(CT351,6,LEN(CT351)-6), MIDForgiving(CT408,6,LEN(CT408)-6), MIDForgiving(CT461,6,LEN(CT461)-6))&amp;")","*")</f>
        <v>*</v>
      </c>
      <c r="CU760" s="21" t="str">
        <f>IF(OR(CU351&lt;&gt;"*",CU408&lt;&gt;"*",CU461&lt;&gt;"*"),"Yes (" &amp; JoinAll(", ", MIDForgiving(CU351,6,LEN(CU351)-6), MIDForgiving(CU408,6,LEN(CU408)-6), MIDForgiving(CU461,6,LEN(CU461)-6))&amp;")","*")</f>
        <v>*</v>
      </c>
      <c r="CV760" s="21" t="str">
        <f>IF(OR(CV351&lt;&gt;"*",CV408&lt;&gt;"*",CV461&lt;&gt;"*"),"Yes (" &amp; JoinAll(", ", MIDForgiving(CV351,6,LEN(CV351)-6), MIDForgiving(CV408,6,LEN(CV408)-6), MIDForgiving(CV461,6,LEN(CV461)-6))&amp;")","*")</f>
        <v>*</v>
      </c>
      <c r="CW760" s="21" t="str">
        <f>IF(OR(CW351&lt;&gt;"*",CW408&lt;&gt;"*",CW461&lt;&gt;"*"),"Yes (" &amp; JoinAll(", ", MIDForgiving(CW351,6,LEN(CW351)-6), MIDForgiving(CW408,6,LEN(CW408)-6), MIDForgiving(CW461,6,LEN(CW461)-6))&amp;")","*")</f>
        <v>*</v>
      </c>
      <c r="CX760" s="21" t="str">
        <f>IF(OR(CX351&lt;&gt;"*",CX408&lt;&gt;"*",CX461&lt;&gt;"*"),"Yes (" &amp; JoinAll(", ", MIDForgiving(CX351,6,LEN(CX351)-6), MIDForgiving(CX408,6,LEN(CX408)-6), MIDForgiving(CX461,6,LEN(CX461)-6))&amp;")","*")</f>
        <v>*</v>
      </c>
      <c r="CY760" s="21" t="str">
        <f>IF(OR(CY351&lt;&gt;"*",CY408&lt;&gt;"*",CY461&lt;&gt;"*"),"Yes (" &amp; JoinAll(", ", MIDForgiving(CY351,6,LEN(CY351)-6), MIDForgiving(CY408,6,LEN(CY408)-6), MIDForgiving(CY461,6,LEN(CY461)-6))&amp;")","*")</f>
        <v>*</v>
      </c>
      <c r="CZ760" s="21" t="str">
        <f>IF(OR(CZ351&lt;&gt;"*",CZ408&lt;&gt;"*",CZ461&lt;&gt;"*"),"Yes (" &amp; JoinAll(", ", MIDForgiving(CZ351,6,LEN(CZ351)-6), MIDForgiving(CZ408,6,LEN(CZ408)-6), MIDForgiving(CZ461,6,LEN(CZ461)-6))&amp;")","*")</f>
        <v>*</v>
      </c>
      <c r="DA760" s="21" t="str">
        <f>IF(OR(DA351&lt;&gt;"*",DA408&lt;&gt;"*",DA461&lt;&gt;"*"),"Yes (" &amp; JoinAll(", ", MIDForgiving(DA351,6,LEN(DA351)-6), MIDForgiving(DA408,6,LEN(DA408)-6), MIDForgiving(DA461,6,LEN(DA461)-6))&amp;")","*")</f>
        <v>*</v>
      </c>
      <c r="DB760" s="21" t="str">
        <f>IF(OR(DB351&lt;&gt;"*",DB408&lt;&gt;"*",DB461&lt;&gt;"*"),"Yes (" &amp; JoinAll(", ", MIDForgiving(DB351,6,LEN(DB351)-6), MIDForgiving(DB408,6,LEN(DB408)-6), MIDForgiving(DB461,6,LEN(DB461)-6))&amp;")","*")</f>
        <v>*</v>
      </c>
      <c r="DC760" s="21" t="str">
        <f>IF(OR(DC351&lt;&gt;"*",DC408&lt;&gt;"*",DC461&lt;&gt;"*"),"Yes (" &amp; JoinAll(", ", MIDForgiving(DC351,6,LEN(DC351)-6), MIDForgiving(DC408,6,LEN(DC408)-6), MIDForgiving(DC461,6,LEN(DC461)-6))&amp;")","*")</f>
        <v>*</v>
      </c>
      <c r="DD760" s="21" t="str">
        <f>IF(OR(DD351&lt;&gt;"*",DD408&lt;&gt;"*",DD461&lt;&gt;"*"),"Yes (" &amp; JoinAll(", ", MIDForgiving(DD351,6,LEN(DD351)-6), MIDForgiving(DD408,6,LEN(DD408)-6), MIDForgiving(DD461,6,LEN(DD461)-6))&amp;")","*")</f>
        <v>*</v>
      </c>
      <c r="DE760" s="21" t="str">
        <f>IF(OR(DE351&lt;&gt;"*",DE408&lt;&gt;"*",DE461&lt;&gt;"*"),"Yes (" &amp; JoinAll(", ", MIDForgiving(DE351,6,LEN(DE351)-6), MIDForgiving(DE408,6,LEN(DE408)-6), MIDForgiving(DE461,6,LEN(DE461)-6))&amp;")","*")</f>
        <v>*</v>
      </c>
      <c r="DF760" s="21" t="str">
        <f>IF(OR(DF351&lt;&gt;"*",DF408&lt;&gt;"*",DF461&lt;&gt;"*"),"Yes (" &amp; JoinAll(", ", MIDForgiving(DF351,6,LEN(DF351)-6), MIDForgiving(DF408,6,LEN(DF408)-6), MIDForgiving(DF461,6,LEN(DF461)-6))&amp;")","*")</f>
        <v>*</v>
      </c>
      <c r="DG760" s="21" t="str">
        <f>IF(OR(DG351&lt;&gt;"*",DG408&lt;&gt;"*",DG461&lt;&gt;"*"),"Yes (" &amp; JoinAll(", ", MIDForgiving(DG351,6,LEN(DG351)-6), MIDForgiving(DG408,6,LEN(DG408)-6), MIDForgiving(DG461,6,LEN(DG461)-6))&amp;")","*")</f>
        <v>*</v>
      </c>
      <c r="DH760" s="21" t="str">
        <f>IF(OR(DH351&lt;&gt;"*",DH408&lt;&gt;"*",DH461&lt;&gt;"*"),"Yes (" &amp; JoinAll(", ", MIDForgiving(DH351,6,LEN(DH351)-6), MIDForgiving(DH408,6,LEN(DH408)-6), MIDForgiving(DH461,6,LEN(DH461)-6))&amp;")","*")</f>
        <v>*</v>
      </c>
      <c r="DI760" s="21" t="str">
        <f>IF(OR(DI351&lt;&gt;"*",DI408&lt;&gt;"*",DI461&lt;&gt;"*"),"Yes (" &amp; JoinAll(", ", MIDForgiving(DI351,6,LEN(DI351)-6), MIDForgiving(DI408,6,LEN(DI408)-6), MIDForgiving(DI461,6,LEN(DI461)-6))&amp;")","*")</f>
        <v>*</v>
      </c>
      <c r="DJ760" s="21" t="str">
        <f>IF(OR(DJ351&lt;&gt;"*",DJ408&lt;&gt;"*",DJ461&lt;&gt;"*"),"Yes (" &amp; JoinAll(", ", MIDForgiving(DJ351,6,LEN(DJ351)-6), MIDForgiving(DJ408,6,LEN(DJ408)-6), MIDForgiving(DJ461,6,LEN(DJ461)-6))&amp;")","*")</f>
        <v>*</v>
      </c>
      <c r="DK760" s="21" t="str">
        <f>IF(OR(DK351&lt;&gt;"*",DK408&lt;&gt;"*",DK461&lt;&gt;"*"),"Yes (" &amp; JoinAll(", ", MIDForgiving(DK351,6,LEN(DK351)-6), MIDForgiving(DK408,6,LEN(DK408)-6), MIDForgiving(DK461,6,LEN(DK461)-6))&amp;")","*")</f>
        <v>*</v>
      </c>
      <c r="DL760" s="21" t="str">
        <f>IF(OR(DL351&lt;&gt;"*",DL408&lt;&gt;"*",DL461&lt;&gt;"*"),"Yes (" &amp; JoinAll(", ", MIDForgiving(DL351,6,LEN(DL351)-6), MIDForgiving(DL408,6,LEN(DL408)-6), MIDForgiving(DL461,6,LEN(DL461)-6))&amp;")","*")</f>
        <v>*</v>
      </c>
      <c r="DM760" s="21" t="str">
        <f>IF(OR(DM351&lt;&gt;"*",DM408&lt;&gt;"*",DM461&lt;&gt;"*"),"Yes (" &amp; JoinAll(", ", MIDForgiving(DM351,6,LEN(DM351)-6), MIDForgiving(DM408,6,LEN(DM408)-6), MIDForgiving(DM461,6,LEN(DM461)-6))&amp;")","*")</f>
        <v>*</v>
      </c>
      <c r="DN760" s="21" t="str">
        <f>IF(OR(DN351&lt;&gt;"*",DN408&lt;&gt;"*",DN461&lt;&gt;"*"),"Yes (" &amp; JoinAll(", ", MIDForgiving(DN351,6,LEN(DN351)-6), MIDForgiving(DN408,6,LEN(DN408)-6), MIDForgiving(DN461,6,LEN(DN461)-6))&amp;")","*")</f>
        <v>*</v>
      </c>
      <c r="DO760" s="21" t="str">
        <f>IF(OR(DO351&lt;&gt;"*",DO408&lt;&gt;"*",DO461&lt;&gt;"*"),"Yes (" &amp; JoinAll(", ", MIDForgiving(DO351,6,LEN(DO351)-6), MIDForgiving(DO408,6,LEN(DO408)-6), MIDForgiving(DO461,6,LEN(DO461)-6))&amp;")","*")</f>
        <v>*</v>
      </c>
      <c r="DP760" s="21" t="str">
        <f>IF(OR(DP351&lt;&gt;"*",DP408&lt;&gt;"*",DP461&lt;&gt;"*"),"Yes (" &amp; JoinAll(", ", MIDForgiving(DP351,6,LEN(DP351)-6), MIDForgiving(DP408,6,LEN(DP408)-6), MIDForgiving(DP461,6,LEN(DP461)-6))&amp;")","*")</f>
        <v>*</v>
      </c>
      <c r="DQ760" s="21" t="str">
        <f>IF(OR(DQ351&lt;&gt;"*",DQ408&lt;&gt;"*",DQ461&lt;&gt;"*"),"Yes (" &amp; JoinAll(", ", MIDForgiving(DQ351,6,LEN(DQ351)-6), MIDForgiving(DQ408,6,LEN(DQ408)-6), MIDForgiving(DQ461,6,LEN(DQ461)-6))&amp;")","*")</f>
        <v>*</v>
      </c>
      <c r="DR760" s="21" t="str">
        <f>IF(OR(DR351&lt;&gt;"*",DR408&lt;&gt;"*",DR461&lt;&gt;"*"),"Yes (" &amp; JoinAll(", ", MIDForgiving(DR351,6,LEN(DR351)-6), MIDForgiving(DR408,6,LEN(DR408)-6), MIDForgiving(DR461,6,LEN(DR461)-6))&amp;")","*")</f>
        <v>*</v>
      </c>
      <c r="DS760" s="21" t="str">
        <f>IF(OR(DS351&lt;&gt;"*",DS408&lt;&gt;"*",DS461&lt;&gt;"*"),"Yes (" &amp; JoinAll(", ", MIDForgiving(DS351,6,LEN(DS351)-6), MIDForgiving(DS408,6,LEN(DS408)-6), MIDForgiving(DS461,6,LEN(DS461)-6))&amp;")","*")</f>
        <v>*</v>
      </c>
      <c r="DT760" s="21" t="str">
        <f>IF(OR(DT351&lt;&gt;"*",DT408&lt;&gt;"*",DT461&lt;&gt;"*"),"Yes (" &amp; JoinAll(", ", MIDForgiving(DT351,6,LEN(DT351)-6), MIDForgiving(DT408,6,LEN(DT408)-6), MIDForgiving(DT461,6,LEN(DT461)-6))&amp;")","*")</f>
        <v>*</v>
      </c>
      <c r="DU760" s="21" t="str">
        <f>IF(OR(DU351&lt;&gt;"*",DU408&lt;&gt;"*",DU461&lt;&gt;"*"),"Yes (" &amp; JoinAll(", ", MIDForgiving(DU351,6,LEN(DU351)-6), MIDForgiving(DU408,6,LEN(DU408)-6), MIDForgiving(DU461,6,LEN(DU461)-6))&amp;")","*")</f>
        <v>*</v>
      </c>
      <c r="DV760" s="21" t="str">
        <f>IF(OR(DV351&lt;&gt;"*",DV408&lt;&gt;"*",DV461&lt;&gt;"*"),"Yes (" &amp; JoinAll(", ", MIDForgiving(DV351,6,LEN(DV351)-6), MIDForgiving(DV408,6,LEN(DV408)-6), MIDForgiving(DV461,6,LEN(DV461)-6))&amp;")","*")</f>
        <v>*</v>
      </c>
      <c r="DW760" s="21" t="str">
        <f>IF(OR(DW351&lt;&gt;"*",DW408&lt;&gt;"*",DW461&lt;&gt;"*"),"Yes (" &amp; JoinAll(", ", MIDForgiving(DW351,6,LEN(DW351)-6), MIDForgiving(DW408,6,LEN(DW408)-6), MIDForgiving(DW461,6,LEN(DW461)-6))&amp;")","*")</f>
        <v>*</v>
      </c>
      <c r="DX760" s="21" t="str">
        <f>IF(OR(DX351&lt;&gt;"*",DX408&lt;&gt;"*",DX461&lt;&gt;"*"),"Yes (" &amp; JoinAll(", ", MIDForgiving(DX351,6,LEN(DX351)-6), MIDForgiving(DX408,6,LEN(DX408)-6), MIDForgiving(DX461,6,LEN(DX461)-6))&amp;")","*")</f>
        <v>*</v>
      </c>
      <c r="DY760" s="21" t="str">
        <f>IF(OR(DY351&lt;&gt;"*",DY408&lt;&gt;"*",DY461&lt;&gt;"*"),"Yes (" &amp; JoinAll(", ", MIDForgiving(DY351,6,LEN(DY351)-6), MIDForgiving(DY408,6,LEN(DY408)-6), MIDForgiving(DY461,6,LEN(DY461)-6))&amp;")","*")</f>
        <v>*</v>
      </c>
      <c r="DZ760" s="21" t="str">
        <f>IF(OR(DZ351&lt;&gt;"*",DZ408&lt;&gt;"*",DZ461&lt;&gt;"*"),"Yes (" &amp; JoinAll(", ", MIDForgiving(DZ351,6,LEN(DZ351)-6), MIDForgiving(DZ408,6,LEN(DZ408)-6), MIDForgiving(DZ461,6,LEN(DZ461)-6))&amp;")","*")</f>
        <v>*</v>
      </c>
      <c r="EA760" s="21" t="str">
        <f>IF(OR(EA351&lt;&gt;"*",EA408&lt;&gt;"*",EA461&lt;&gt;"*"),"Yes (" &amp; JoinAll(", ", MIDForgiving(EA351,6,LEN(EA351)-6), MIDForgiving(EA408,6,LEN(EA408)-6), MIDForgiving(EA461,6,LEN(EA461)-6))&amp;")","*")</f>
        <v>*</v>
      </c>
      <c r="EB760" s="21" t="str">
        <f>IF(OR(EB351&lt;&gt;"*",EB408&lt;&gt;"*",EB461&lt;&gt;"*"),"Yes (" &amp; JoinAll(", ", MIDForgiving(EB351,6,LEN(EB351)-6), MIDForgiving(EB408,6,LEN(EB408)-6), MIDForgiving(EB461,6,LEN(EB461)-6))&amp;")","*")</f>
        <v>*</v>
      </c>
      <c r="EC760" s="21" t="str">
        <f>IF(OR(EC351&lt;&gt;"*",EC408&lt;&gt;"*",EC461&lt;&gt;"*"),"Yes (" &amp; JoinAll(", ", MIDForgiving(EC351,6,LEN(EC351)-6), MIDForgiving(EC408,6,LEN(EC408)-6), MIDForgiving(EC461,6,LEN(EC461)-6))&amp;")","*")</f>
        <v>*</v>
      </c>
      <c r="ED760" s="21" t="str">
        <f>IF(OR(ED351&lt;&gt;"*",ED408&lt;&gt;"*",ED461&lt;&gt;"*"),"Yes (" &amp; JoinAll(", ", MIDForgiving(ED351,6,LEN(ED351)-6), MIDForgiving(ED408,6,LEN(ED408)-6), MIDForgiving(ED461,6,LEN(ED461)-6))&amp;")","*")</f>
        <v>*</v>
      </c>
      <c r="EE760" s="21" t="str">
        <f>IF(OR(EE351&lt;&gt;"*",EE408&lt;&gt;"*",EE461&lt;&gt;"*"),"Yes (" &amp; JoinAll(", ", MIDForgiving(EE351,6,LEN(EE351)-6), MIDForgiving(EE408,6,LEN(EE408)-6), MIDForgiving(EE461,6,LEN(EE461)-6))&amp;")","*")</f>
        <v>*</v>
      </c>
      <c r="EF760" s="21" t="str">
        <f>IF(OR(EF351&lt;&gt;"*",EF408&lt;&gt;"*",EF461&lt;&gt;"*"),"Yes (" &amp; JoinAll(", ", MIDForgiving(EF351,6,LEN(EF351)-6), MIDForgiving(EF408,6,LEN(EF408)-6), MIDForgiving(EF461,6,LEN(EF461)-6))&amp;")","*")</f>
        <v>*</v>
      </c>
      <c r="EG760" s="21" t="str">
        <f>IF(OR(EG351&lt;&gt;"*",EG408&lt;&gt;"*",EG461&lt;&gt;"*"),"Yes (" &amp; JoinAll(", ", MIDForgiving(EG351,6,LEN(EG351)-6), MIDForgiving(EG408,6,LEN(EG408)-6), MIDForgiving(EG461,6,LEN(EG461)-6))&amp;")","*")</f>
        <v>*</v>
      </c>
      <c r="EH760" s="21" t="str">
        <f>IF(OR(EH351&lt;&gt;"*",EH408&lt;&gt;"*",EH461&lt;&gt;"*"),"Yes (" &amp; JoinAll(", ", MIDForgiving(EH351,6,LEN(EH351)-6), MIDForgiving(EH408,6,LEN(EH408)-6), MIDForgiving(EH461,6,LEN(EH461)-6))&amp;")","*")</f>
        <v>*</v>
      </c>
      <c r="EI760" s="21" t="str">
        <f>IF(OR(EI351&lt;&gt;"*",EI408&lt;&gt;"*",EI461&lt;&gt;"*"),"Yes (" &amp; JoinAll(", ", MIDForgiving(EI351,6,LEN(EI351)-6), MIDForgiving(EI408,6,LEN(EI408)-6), MIDForgiving(EI461,6,LEN(EI461)-6))&amp;")","*")</f>
        <v>*</v>
      </c>
      <c r="EJ760" s="21" t="str">
        <f>IF(OR(EJ351&lt;&gt;"*",EJ408&lt;&gt;"*",EJ461&lt;&gt;"*"),"Yes (" &amp; JoinAll(", ", MIDForgiving(EJ351,6,LEN(EJ351)-6), MIDForgiving(EJ408,6,LEN(EJ408)-6), MIDForgiving(EJ461,6,LEN(EJ461)-6))&amp;")","*")</f>
        <v>*</v>
      </c>
      <c r="EK760" s="21" t="str">
        <f>IF(OR(EK351&lt;&gt;"*",EK408&lt;&gt;"*",EK461&lt;&gt;"*"),"Yes (" &amp; JoinAll(", ", MIDForgiving(EK351,6,LEN(EK351)-6), MIDForgiving(EK408,6,LEN(EK408)-6), MIDForgiving(EK461,6,LEN(EK461)-6))&amp;")","*")</f>
        <v>*</v>
      </c>
      <c r="EL760" s="110"/>
      <c r="EM760" s="110"/>
    </row>
    <row r="761" spans="1:143" s="179" customFormat="1" ht="12.75" customHeight="1" x14ac:dyDescent="0.25">
      <c r="A761" s="177"/>
      <c r="B761" s="177"/>
      <c r="C761" s="177"/>
      <c r="D761" s="177"/>
      <c r="E761" s="177"/>
      <c r="F761" s="177"/>
      <c r="G761" s="92" t="s">
        <v>4101</v>
      </c>
      <c r="H761" s="80"/>
      <c r="I761" s="80"/>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c r="AS761" s="15"/>
      <c r="AT761" s="15"/>
      <c r="AU761" s="15"/>
      <c r="AV761" s="15"/>
      <c r="AW761" s="15"/>
      <c r="AX761" s="15"/>
      <c r="AY761" s="15"/>
      <c r="AZ761" s="15"/>
      <c r="BA761" s="15"/>
      <c r="BB761" s="15"/>
      <c r="BC761" s="15"/>
      <c r="BD761" s="15"/>
      <c r="BE761" s="15"/>
      <c r="BF761" s="15"/>
      <c r="BG761" s="15"/>
      <c r="BH761" s="15"/>
      <c r="BI761" s="15"/>
      <c r="BJ761" s="15"/>
      <c r="BK761" s="15"/>
      <c r="BL761" s="15"/>
      <c r="BM761" s="15"/>
      <c r="BN761" s="15"/>
      <c r="BO761" s="15"/>
      <c r="BP761" s="15"/>
      <c r="BQ761" s="15"/>
      <c r="BR761" s="15"/>
      <c r="BS761" s="15"/>
      <c r="BT761" s="15"/>
      <c r="BU761" s="15"/>
      <c r="BV761" s="15"/>
      <c r="BW761" s="15"/>
      <c r="BX761" s="15"/>
      <c r="BY761" s="15"/>
      <c r="BZ761" s="15"/>
      <c r="CA761" s="15"/>
      <c r="CB761" s="15"/>
      <c r="CC761" s="15"/>
      <c r="CD761" s="15"/>
      <c r="CE761" s="15"/>
      <c r="CF761" s="15"/>
      <c r="CG761" s="15"/>
      <c r="CH761" s="15"/>
      <c r="CI761" s="15"/>
      <c r="CJ761" s="15"/>
      <c r="CK761" s="15"/>
      <c r="CL761" s="15"/>
      <c r="CM761" s="15"/>
      <c r="CN761" s="15"/>
      <c r="CO761" s="15"/>
      <c r="CP761" s="15"/>
      <c r="CQ761" s="15"/>
      <c r="CR761" s="15"/>
      <c r="CS761" s="15"/>
      <c r="CT761" s="15"/>
      <c r="CU761" s="15"/>
      <c r="CV761" s="15"/>
      <c r="CW761" s="15"/>
      <c r="CX761" s="15"/>
      <c r="CY761" s="15"/>
      <c r="CZ761" s="15"/>
      <c r="DA761" s="15"/>
      <c r="DB761" s="15"/>
      <c r="DC761" s="15"/>
      <c r="DD761" s="15"/>
      <c r="DE761" s="15"/>
      <c r="DF761" s="15"/>
      <c r="DG761" s="15"/>
      <c r="DH761" s="15"/>
      <c r="DI761" s="15"/>
      <c r="DJ761" s="15"/>
      <c r="DK761" s="15"/>
      <c r="DL761" s="15"/>
      <c r="DM761" s="15"/>
      <c r="DN761" s="15"/>
      <c r="DO761" s="15"/>
      <c r="DP761" s="15"/>
      <c r="DQ761" s="15"/>
      <c r="DR761" s="15"/>
      <c r="DS761" s="15"/>
      <c r="DT761" s="15"/>
      <c r="DU761" s="15"/>
      <c r="DV761" s="15"/>
      <c r="DW761" s="15"/>
      <c r="DX761" s="15"/>
      <c r="DY761" s="15"/>
      <c r="DZ761" s="15"/>
      <c r="EA761" s="15"/>
      <c r="EB761" s="15"/>
      <c r="EC761" s="15"/>
      <c r="ED761" s="15"/>
      <c r="EE761" s="15"/>
      <c r="EF761" s="15"/>
      <c r="EG761" s="15"/>
      <c r="EH761" s="15"/>
      <c r="EI761" s="15"/>
      <c r="EJ761" s="15"/>
      <c r="EK761" s="15"/>
    </row>
    <row r="762" spans="1:143" s="58" customFormat="1" ht="12.75" customHeight="1" x14ac:dyDescent="0.25">
      <c r="A762" s="5"/>
      <c r="B762" s="96"/>
      <c r="C762" s="96"/>
      <c r="D762" s="96"/>
      <c r="E762" s="96"/>
      <c r="F762" s="96"/>
      <c r="G762" s="4" t="s">
        <v>3543</v>
      </c>
      <c r="H762" s="18" t="s">
        <v>5</v>
      </c>
      <c r="I762" s="18"/>
      <c r="J762" s="58" t="str">
        <f>IF(J$9="Include",IF(JoinIfFuzzy(J$719:J$760,$F$719:$F$760,$G762)&amp;IF(AND(J$2=K$3,K$9="Include (Platform Duplicate)"),JoinIfFuzzy(K$719:K$760,$F$719:$F$760,$G762),"")&lt;&gt;"","Yes ("&amp;IF(NOT(ISERR(FIND("HTTP,",JoinIfFuzzy(J$719:J$760,$F$719:$F$760,$G762)&amp;IF(AND(J$2=K$3,K$9="Include (Platform Duplicate)"),JoinIfFuzzy(K$719:K$760,$F$719:$F$760,$G762),"")))),"HTTP","HTTPS")&amp;")","No"),"*")</f>
        <v>No</v>
      </c>
      <c r="K762" s="58" t="str">
        <f>IF(K$9="Include",IF(JoinIfFuzzy(K$719:K$760,$F$719:$F$760,$G762)&amp;IF(AND(K$2=L$3,L$9="Include (Platform Duplicate)"),JoinIfFuzzy(L$719:L$760,$F$719:$F$760,$G762),"")&lt;&gt;"","Yes ("&amp;IF(NOT(ISERR(FIND("HTTP,",JoinIfFuzzy(K$719:K$760,$F$719:$F$760,$G762)&amp;IF(AND(K$2=L$3,L$9="Include (Platform Duplicate)"),JoinIfFuzzy(L$719:L$760,$F$719:$F$760,$G762),"")))),"HTTP","HTTPS")&amp;")","No"),"*")</f>
        <v>No</v>
      </c>
      <c r="L762" s="58" t="str">
        <f>IF(L$9="Include",IF(JoinIfFuzzy(L$719:L$760,$F$719:$F$760,$G762)&amp;IF(AND(L$2=M$3,M$9="Include (Platform Duplicate)"),JoinIfFuzzy(M$719:M$760,$F$719:$F$760,$G762),"")&lt;&gt;"","Yes ("&amp;IF(NOT(ISERR(FIND("HTTP,",JoinIfFuzzy(L$719:L$760,$F$719:$F$760,$G762)&amp;IF(AND(L$2=M$3,M$9="Include (Platform Duplicate)"),JoinIfFuzzy(M$719:M$760,$F$719:$F$760,$G762),"")))),"HTTP","HTTPS")&amp;")","No"),"*")</f>
        <v>*</v>
      </c>
      <c r="M762" s="58" t="str">
        <f>IF(M$9="Include",IF(JoinIfFuzzy(M$719:M$760,$F$719:$F$760,$G762)&amp;IF(AND(M$2=N$3,N$9="Include (Platform Duplicate)"),JoinIfFuzzy(N$719:N$760,$F$719:$F$760,$G762),"")&lt;&gt;"","Yes ("&amp;IF(NOT(ISERR(FIND("HTTP,",JoinIfFuzzy(M$719:M$760,$F$719:$F$760,$G762)&amp;IF(AND(M$2=N$3,N$9="Include (Platform Duplicate)"),JoinIfFuzzy(N$719:N$760,$F$719:$F$760,$G762),"")))),"HTTP","HTTPS")&amp;")","No"),"*")</f>
        <v>Yes (HTTPS)</v>
      </c>
      <c r="N762" s="58" t="str">
        <f>IF(N$9="Include",IF(JoinIfFuzzy(N$719:N$760,$F$719:$F$760,$G762)&amp;IF(AND(N$2=O$3,O$9="Include (Platform Duplicate)"),JoinIfFuzzy(O$719:O$760,$F$719:$F$760,$G762),"")&lt;&gt;"","Yes ("&amp;IF(NOT(ISERR(FIND("HTTP,",JoinIfFuzzy(N$719:N$760,$F$719:$F$760,$G762)&amp;IF(AND(N$2=O$3,O$9="Include (Platform Duplicate)"),JoinIfFuzzy(O$719:O$760,$F$719:$F$760,$G762),"")))),"HTTP","HTTPS")&amp;")","No"),"*")</f>
        <v>*</v>
      </c>
      <c r="O762" s="58" t="str">
        <f>IF(O$9="Include",IF(JoinIfFuzzy(O$719:O$760,$F$719:$F$760,$G762)&amp;IF(AND(O$2=P$3,P$9="Include (Platform Duplicate)"),JoinIfFuzzy(P$719:P$760,$F$719:$F$760,$G762),"")&lt;&gt;"","Yes ("&amp;IF(NOT(ISERR(FIND("HTTP,",JoinIfFuzzy(O$719:O$760,$F$719:$F$760,$G762)&amp;IF(AND(O$2=P$3,P$9="Include (Platform Duplicate)"),JoinIfFuzzy(P$719:P$760,$F$719:$F$760,$G762),"")))),"HTTP","HTTPS")&amp;")","No"),"*")</f>
        <v>Yes (HTTPS)</v>
      </c>
      <c r="P762" s="58" t="str">
        <f>IF(P$9="Include",IF(JoinIfFuzzy(P$719:P$760,$F$719:$F$760,$G762)&amp;IF(AND(P$2=Q$3,Q$9="Include (Platform Duplicate)"),JoinIfFuzzy(Q$719:Q$760,$F$719:$F$760,$G762),"")&lt;&gt;"","Yes ("&amp;IF(NOT(ISERR(FIND("HTTP,",JoinIfFuzzy(P$719:P$760,$F$719:$F$760,$G762)&amp;IF(AND(P$2=Q$3,Q$9="Include (Platform Duplicate)"),JoinIfFuzzy(Q$719:Q$760,$F$719:$F$760,$G762),"")))),"HTTP","HTTPS")&amp;")","No"),"*")</f>
        <v>*</v>
      </c>
      <c r="Q762" s="58" t="str">
        <f>IF(Q$9="Include",IF(JoinIfFuzzy(Q$719:Q$760,$F$719:$F$760,$G762)&amp;IF(AND(Q$2=R$3,R$9="Include (Platform Duplicate)"),JoinIfFuzzy(R$719:R$760,$F$719:$F$760,$G762),"")&lt;&gt;"","Yes ("&amp;IF(NOT(ISERR(FIND("HTTP,",JoinIfFuzzy(Q$719:Q$760,$F$719:$F$760,$G762)&amp;IF(AND(Q$2=R$3,R$9="Include (Platform Duplicate)"),JoinIfFuzzy(R$719:R$760,$F$719:$F$760,$G762),"")))),"HTTP","HTTPS")&amp;")","No"),"*")</f>
        <v>No</v>
      </c>
      <c r="R762" s="58" t="str">
        <f>IF(R$9="Include",IF(JoinIfFuzzy(R$719:R$760,$F$719:$F$760,$G762)&amp;IF(AND(R$2=S$3,S$9="Include (Platform Duplicate)"),JoinIfFuzzy(S$719:S$760,$F$719:$F$760,$G762),"")&lt;&gt;"","Yes ("&amp;IF(NOT(ISERR(FIND("HTTP,",JoinIfFuzzy(R$719:R$760,$F$719:$F$760,$G762)&amp;IF(AND(R$2=S$3,S$9="Include (Platform Duplicate)"),JoinIfFuzzy(S$719:S$760,$F$719:$F$760,$G762),"")))),"HTTP","HTTPS")&amp;")","No"),"*")</f>
        <v>*</v>
      </c>
      <c r="S762" s="58" t="str">
        <f>IF(S$9="Include",IF(JoinIfFuzzy(S$719:S$760,$F$719:$F$760,$G762)&amp;IF(AND(S$2=T$3,T$9="Include (Platform Duplicate)"),JoinIfFuzzy(T$719:T$760,$F$719:$F$760,$G762),"")&lt;&gt;"","Yes ("&amp;IF(NOT(ISERR(FIND("HTTP,",JoinIfFuzzy(S$719:S$760,$F$719:$F$760,$G762)&amp;IF(AND(S$2=T$3,T$9="Include (Platform Duplicate)"),JoinIfFuzzy(T$719:T$760,$F$719:$F$760,$G762),"")))),"HTTP","HTTPS")&amp;")","No"),"*")</f>
        <v>Yes (HTTPS)</v>
      </c>
      <c r="T762" s="58" t="str">
        <f>IF(T$9="Include",IF(JoinIfFuzzy(T$719:T$760,$F$719:$F$760,$G762)&amp;IF(AND(T$2=U$3,U$9="Include (Platform Duplicate)"),JoinIfFuzzy(U$719:U$760,$F$719:$F$760,$G762),"")&lt;&gt;"","Yes ("&amp;IF(NOT(ISERR(FIND("HTTP,",JoinIfFuzzy(T$719:T$760,$F$719:$F$760,$G762)&amp;IF(AND(T$2=U$3,U$9="Include (Platform Duplicate)"),JoinIfFuzzy(U$719:U$760,$F$719:$F$760,$G762),"")))),"HTTP","HTTPS")&amp;")","No"),"*")</f>
        <v>*</v>
      </c>
      <c r="U762" s="58" t="str">
        <f>IF(U$9="Include",IF(JoinIfFuzzy(U$719:U$760,$F$719:$F$760,$G762)&amp;IF(AND(U$2=V$3,V$9="Include (Platform Duplicate)"),JoinIfFuzzy(V$719:V$760,$F$719:$F$760,$G762),"")&lt;&gt;"","Yes ("&amp;IF(NOT(ISERR(FIND("HTTP,",JoinIfFuzzy(U$719:U$760,$F$719:$F$760,$G762)&amp;IF(AND(U$2=V$3,V$9="Include (Platform Duplicate)"),JoinIfFuzzy(V$719:V$760,$F$719:$F$760,$G762),"")))),"HTTP","HTTPS")&amp;")","No"),"*")</f>
        <v>No</v>
      </c>
      <c r="V762" s="58" t="str">
        <f>IF(V$9="Include",IF(JoinIfFuzzy(V$719:V$760,$F$719:$F$760,$G762)&amp;IF(AND(V$2=W$3,W$9="Include (Platform Duplicate)"),JoinIfFuzzy(W$719:W$760,$F$719:$F$760,$G762),"")&lt;&gt;"","Yes ("&amp;IF(NOT(ISERR(FIND("HTTP,",JoinIfFuzzy(V$719:V$760,$F$719:$F$760,$G762)&amp;IF(AND(V$2=W$3,W$9="Include (Platform Duplicate)"),JoinIfFuzzy(W$719:W$760,$F$719:$F$760,$G762),"")))),"HTTP","HTTPS")&amp;")","No"),"*")</f>
        <v>No</v>
      </c>
      <c r="W762" s="58" t="str">
        <f>IF(W$9="Include",IF(JoinIfFuzzy(W$719:W$760,$F$719:$F$760,$G762)&amp;IF(AND(W$2=X$3,X$9="Include (Platform Duplicate)"),JoinIfFuzzy(X$719:X$760,$F$719:$F$760,$G762),"")&lt;&gt;"","Yes ("&amp;IF(NOT(ISERR(FIND("HTTP,",JoinIfFuzzy(W$719:W$760,$F$719:$F$760,$G762)&amp;IF(AND(W$2=X$3,X$9="Include (Platform Duplicate)"),JoinIfFuzzy(X$719:X$760,$F$719:$F$760,$G762),"")))),"HTTP","HTTPS")&amp;")","No"),"*")</f>
        <v>No</v>
      </c>
      <c r="X762" s="58" t="str">
        <f>IF(X$9="Include",IF(JoinIfFuzzy(X$719:X$760,$F$719:$F$760,$G762)&amp;IF(AND(X$2=Y$3,Y$9="Include (Platform Duplicate)"),JoinIfFuzzy(Y$719:Y$760,$F$719:$F$760,$G762),"")&lt;&gt;"","Yes ("&amp;IF(NOT(ISERR(FIND("HTTP,",JoinIfFuzzy(X$719:X$760,$F$719:$F$760,$G762)&amp;IF(AND(X$2=Y$3,Y$9="Include (Platform Duplicate)"),JoinIfFuzzy(Y$719:Y$760,$F$719:$F$760,$G762),"")))),"HTTP","HTTPS")&amp;")","No"),"*")</f>
        <v>*</v>
      </c>
      <c r="Y762" s="58" t="str">
        <f>IF(Y$9="Include",IF(JoinIfFuzzy(Y$719:Y$760,$F$719:$F$760,$G762)&amp;IF(AND(Y$2=Z$3,Z$9="Include (Platform Duplicate)"),JoinIfFuzzy(Z$719:Z$760,$F$719:$F$760,$G762),"")&lt;&gt;"","Yes ("&amp;IF(NOT(ISERR(FIND("HTTP,",JoinIfFuzzy(Y$719:Y$760,$F$719:$F$760,$G762)&amp;IF(AND(Y$2=Z$3,Z$9="Include (Platform Duplicate)"),JoinIfFuzzy(Z$719:Z$760,$F$719:$F$760,$G762),"")))),"HTTP","HTTPS")&amp;")","No"),"*")</f>
        <v>Yes (HTTPS)</v>
      </c>
      <c r="Z762" s="58" t="str">
        <f>IF(Z$9="Include",IF(JoinIfFuzzy(Z$719:Z$760,$F$719:$F$760,$G762)&amp;IF(AND(Z$2=AA$3,AA$9="Include (Platform Duplicate)"),JoinIfFuzzy(AA$719:AA$760,$F$719:$F$760,$G762),"")&lt;&gt;"","Yes ("&amp;IF(NOT(ISERR(FIND("HTTP,",JoinIfFuzzy(Z$719:Z$760,$F$719:$F$760,$G762)&amp;IF(AND(Z$2=AA$3,AA$9="Include (Platform Duplicate)"),JoinIfFuzzy(AA$719:AA$760,$F$719:$F$760,$G762),"")))),"HTTP","HTTPS")&amp;")","No"),"*")</f>
        <v>*</v>
      </c>
      <c r="AA762" s="58" t="str">
        <f>IF(AA$9="Include",IF(JoinIfFuzzy(AA$719:AA$760,$F$719:$F$760,$G762)&amp;IF(AND(AA$2=AB$3,AB$9="Include (Platform Duplicate)"),JoinIfFuzzy(AB$719:AB$760,$F$719:$F$760,$G762),"")&lt;&gt;"","Yes ("&amp;IF(NOT(ISERR(FIND("HTTP,",JoinIfFuzzy(AA$719:AA$760,$F$719:$F$760,$G762)&amp;IF(AND(AA$2=AB$3,AB$9="Include (Platform Duplicate)"),JoinIfFuzzy(AB$719:AB$760,$F$719:$F$760,$G762),"")))),"HTTP","HTTPS")&amp;")","No"),"*")</f>
        <v>Yes (HTTPS)</v>
      </c>
      <c r="AB762" s="58" t="str">
        <f>IF(AB$9="Include",IF(JoinIfFuzzy(AB$719:AB$760,$F$719:$F$760,$G762)&amp;IF(AND(AB$2=AC$3,AC$9="Include (Platform Duplicate)"),JoinIfFuzzy(AC$719:AC$760,$F$719:$F$760,$G762),"")&lt;&gt;"","Yes ("&amp;IF(NOT(ISERR(FIND("HTTP,",JoinIfFuzzy(AB$719:AB$760,$F$719:$F$760,$G762)&amp;IF(AND(AB$2=AC$3,AC$9="Include (Platform Duplicate)"),JoinIfFuzzy(AC$719:AC$760,$F$719:$F$760,$G762),"")))),"HTTP","HTTPS")&amp;")","No"),"*")</f>
        <v>*</v>
      </c>
      <c r="AC762" s="58" t="str">
        <f>IF(AC$9="Include",IF(JoinIfFuzzy(AC$719:AC$760,$F$719:$F$760,$G762)&amp;IF(AND(AC$2=AD$3,AD$9="Include (Platform Duplicate)"),JoinIfFuzzy(AD$719:AD$760,$F$719:$F$760,$G762),"")&lt;&gt;"","Yes ("&amp;IF(NOT(ISERR(FIND("HTTP,",JoinIfFuzzy(AC$719:AC$760,$F$719:$F$760,$G762)&amp;IF(AND(AC$2=AD$3,AD$9="Include (Platform Duplicate)"),JoinIfFuzzy(AD$719:AD$760,$F$719:$F$760,$G762),"")))),"HTTP","HTTPS")&amp;")","No"),"*")</f>
        <v>Yes (HTTPS)</v>
      </c>
      <c r="AD762" s="58" t="str">
        <f>IF(AD$9="Include",IF(JoinIfFuzzy(AD$719:AD$760,$F$719:$F$760,$G762)&amp;IF(AND(AD$2=AE$3,AE$9="Include (Platform Duplicate)"),JoinIfFuzzy(AE$719:AE$760,$F$719:$F$760,$G762),"")&lt;&gt;"","Yes ("&amp;IF(NOT(ISERR(FIND("HTTP,",JoinIfFuzzy(AD$719:AD$760,$F$719:$F$760,$G762)&amp;IF(AND(AD$2=AE$3,AE$9="Include (Platform Duplicate)"),JoinIfFuzzy(AE$719:AE$760,$F$719:$F$760,$G762),"")))),"HTTP","HTTPS")&amp;")","No"),"*")</f>
        <v>Yes (HTTPS)</v>
      </c>
      <c r="AE762" s="58" t="str">
        <f>IF(AE$9="Include",IF(JoinIfFuzzy(AE$719:AE$760,$F$719:$F$760,$G762)&amp;IF(AND(AE$2=AF$3,AF$9="Include (Platform Duplicate)"),JoinIfFuzzy(AF$719:AF$760,$F$719:$F$760,$G762),"")&lt;&gt;"","Yes ("&amp;IF(NOT(ISERR(FIND("HTTP,",JoinIfFuzzy(AE$719:AE$760,$F$719:$F$760,$G762)&amp;IF(AND(AE$2=AF$3,AF$9="Include (Platform Duplicate)"),JoinIfFuzzy(AF$719:AF$760,$F$719:$F$760,$G762),"")))),"HTTP","HTTPS")&amp;")","No"),"*")</f>
        <v>*</v>
      </c>
      <c r="AF762" s="58" t="str">
        <f>IF(AF$9="Include",IF(JoinIfFuzzy(AF$719:AF$760,$F$719:$F$760,$G762)&amp;IF(AND(AF$2=AG$3,AG$9="Include (Platform Duplicate)"),JoinIfFuzzy(AG$719:AG$760,$F$719:$F$760,$G762),"")&lt;&gt;"","Yes ("&amp;IF(NOT(ISERR(FIND("HTTP,",JoinIfFuzzy(AF$719:AF$760,$F$719:$F$760,$G762)&amp;IF(AND(AF$2=AG$3,AG$9="Include (Platform Duplicate)"),JoinIfFuzzy(AG$719:AG$760,$F$719:$F$760,$G762),"")))),"HTTP","HTTPS")&amp;")","No"),"*")</f>
        <v>Yes (HTTPS)</v>
      </c>
      <c r="AG762" s="58" t="str">
        <f>IF(AG$9="Include",IF(JoinIfFuzzy(AG$719:AG$760,$F$719:$F$760,$G762)&amp;IF(AND(AG$2=AH$3,AH$9="Include (Platform Duplicate)"),JoinIfFuzzy(AH$719:AH$760,$F$719:$F$760,$G762),"")&lt;&gt;"","Yes ("&amp;IF(NOT(ISERR(FIND("HTTP,",JoinIfFuzzy(AG$719:AG$760,$F$719:$F$760,$G762)&amp;IF(AND(AG$2=AH$3,AH$9="Include (Platform Duplicate)"),JoinIfFuzzy(AH$719:AH$760,$F$719:$F$760,$G762),"")))),"HTTP","HTTPS")&amp;")","No"),"*")</f>
        <v>Yes (HTTPS)</v>
      </c>
      <c r="AH762" s="58" t="str">
        <f>IF(AH$9="Include",IF(JoinIfFuzzy(AH$719:AH$760,$F$719:$F$760,$G762)&amp;IF(AND(AH$2=AI$3,AI$9="Include (Platform Duplicate)"),JoinIfFuzzy(AI$719:AI$760,$F$719:$F$760,$G762),"")&lt;&gt;"","Yes ("&amp;IF(NOT(ISERR(FIND("HTTP,",JoinIfFuzzy(AH$719:AH$760,$F$719:$F$760,$G762)&amp;IF(AND(AH$2=AI$3,AI$9="Include (Platform Duplicate)"),JoinIfFuzzy(AI$719:AI$760,$F$719:$F$760,$G762),"")))),"HTTP","HTTPS")&amp;")","No"),"*")</f>
        <v>No</v>
      </c>
      <c r="AI762" s="58" t="str">
        <f>IF(AI$9="Include",IF(JoinIfFuzzy(AI$719:AI$760,$F$719:$F$760,$G762)&amp;IF(AND(AI$2=AJ$3,AJ$9="Include (Platform Duplicate)"),JoinIfFuzzy(AJ$719:AJ$760,$F$719:$F$760,$G762),"")&lt;&gt;"","Yes ("&amp;IF(NOT(ISERR(FIND("HTTP,",JoinIfFuzzy(AI$719:AI$760,$F$719:$F$760,$G762)&amp;IF(AND(AI$2=AJ$3,AJ$9="Include (Platform Duplicate)"),JoinIfFuzzy(AJ$719:AJ$760,$F$719:$F$760,$G762),"")))),"HTTP","HTTPS")&amp;")","No"),"*")</f>
        <v>*</v>
      </c>
      <c r="AJ762" s="58" t="str">
        <f>IF(AJ$9="Include",IF(JoinIfFuzzy(AJ$719:AJ$760,$F$719:$F$760,$G762)&amp;IF(AND(AJ$2=AK$3,AK$9="Include (Platform Duplicate)"),JoinIfFuzzy(AK$719:AK$760,$F$719:$F$760,$G762),"")&lt;&gt;"","Yes ("&amp;IF(NOT(ISERR(FIND("HTTP,",JoinIfFuzzy(AJ$719:AJ$760,$F$719:$F$760,$G762)&amp;IF(AND(AJ$2=AK$3,AK$9="Include (Platform Duplicate)"),JoinIfFuzzy(AK$719:AK$760,$F$719:$F$760,$G762),"")))),"HTTP","HTTPS")&amp;")","No"),"*")</f>
        <v>Yes (HTTPS)</v>
      </c>
      <c r="AK762" s="58" t="str">
        <f>IF(AK$9="Include",IF(JoinIfFuzzy(AK$719:AK$760,$F$719:$F$760,$G762)&amp;IF(AND(AK$2=AL$3,AL$9="Include (Platform Duplicate)"),JoinIfFuzzy(AL$719:AL$760,$F$719:$F$760,$G762),"")&lt;&gt;"","Yes ("&amp;IF(NOT(ISERR(FIND("HTTP,",JoinIfFuzzy(AK$719:AK$760,$F$719:$F$760,$G762)&amp;IF(AND(AK$2=AL$3,AL$9="Include (Platform Duplicate)"),JoinIfFuzzy(AL$719:AL$760,$F$719:$F$760,$G762),"")))),"HTTP","HTTPS")&amp;")","No"),"*")</f>
        <v>*</v>
      </c>
      <c r="AL762" s="58" t="str">
        <f>IF(AL$9="Include",IF(JoinIfFuzzy(AL$719:AL$760,$F$719:$F$760,$G762)&amp;IF(AND(AL$2=AM$3,AM$9="Include (Platform Duplicate)"),JoinIfFuzzy(AM$719:AM$760,$F$719:$F$760,$G762),"")&lt;&gt;"","Yes ("&amp;IF(NOT(ISERR(FIND("HTTP,",JoinIfFuzzy(AL$719:AL$760,$F$719:$F$760,$G762)&amp;IF(AND(AL$2=AM$3,AM$9="Include (Platform Duplicate)"),JoinIfFuzzy(AM$719:AM$760,$F$719:$F$760,$G762),"")))),"HTTP","HTTPS")&amp;")","No"),"*")</f>
        <v>Yes (HTTPS)</v>
      </c>
      <c r="AM762" s="58" t="str">
        <f>IF(AM$9="Include",IF(JoinIfFuzzy(AM$719:AM$760,$F$719:$F$760,$G762)&amp;IF(AND(AM$2=AN$3,AN$9="Include (Platform Duplicate)"),JoinIfFuzzy(AN$719:AN$760,$F$719:$F$760,$G762),"")&lt;&gt;"","Yes ("&amp;IF(NOT(ISERR(FIND("HTTP,",JoinIfFuzzy(AM$719:AM$760,$F$719:$F$760,$G762)&amp;IF(AND(AM$2=AN$3,AN$9="Include (Platform Duplicate)"),JoinIfFuzzy(AN$719:AN$760,$F$719:$F$760,$G762),"")))),"HTTP","HTTPS")&amp;")","No"),"*")</f>
        <v>No</v>
      </c>
      <c r="AN762" s="58" t="str">
        <f>IF(AN$9="Include",IF(JoinIfFuzzy(AN$719:AN$760,$F$719:$F$760,$G762)&amp;IF(AND(AN$2=AO$3,AO$9="Include (Platform Duplicate)"),JoinIfFuzzy(AO$719:AO$760,$F$719:$F$760,$G762),"")&lt;&gt;"","Yes ("&amp;IF(NOT(ISERR(FIND("HTTP,",JoinIfFuzzy(AN$719:AN$760,$F$719:$F$760,$G762)&amp;IF(AND(AN$2=AO$3,AO$9="Include (Platform Duplicate)"),JoinIfFuzzy(AO$719:AO$760,$F$719:$F$760,$G762),"")))),"HTTP","HTTPS")&amp;")","No"),"*")</f>
        <v>Yes (HTTPS)</v>
      </c>
      <c r="AO762" s="58" t="str">
        <f>IF(AO$9="Include",IF(JoinIfFuzzy(AO$719:AO$760,$F$719:$F$760,$G762)&amp;IF(AND(AO$2=AP$3,AP$9="Include (Platform Duplicate)"),JoinIfFuzzy(AP$719:AP$760,$F$719:$F$760,$G762),"")&lt;&gt;"","Yes ("&amp;IF(NOT(ISERR(FIND("HTTP,",JoinIfFuzzy(AO$719:AO$760,$F$719:$F$760,$G762)&amp;IF(AND(AO$2=AP$3,AP$9="Include (Platform Duplicate)"),JoinIfFuzzy(AP$719:AP$760,$F$719:$F$760,$G762),"")))),"HTTP","HTTPS")&amp;")","No"),"*")</f>
        <v>*</v>
      </c>
      <c r="AP762" s="58" t="str">
        <f>IF(AP$9="Include",IF(JoinIfFuzzy(AP$719:AP$760,$F$719:$F$760,$G762)&amp;IF(AND(AP$2=AQ$3,AQ$9="Include (Platform Duplicate)"),JoinIfFuzzy(AQ$719:AQ$760,$F$719:$F$760,$G762),"")&lt;&gt;"","Yes ("&amp;IF(NOT(ISERR(FIND("HTTP,",JoinIfFuzzy(AP$719:AP$760,$F$719:$F$760,$G762)&amp;IF(AND(AP$2=AQ$3,AQ$9="Include (Platform Duplicate)"),JoinIfFuzzy(AQ$719:AQ$760,$F$719:$F$760,$G762),"")))),"HTTP","HTTPS")&amp;")","No"),"*")</f>
        <v>No</v>
      </c>
      <c r="AQ762" s="58" t="str">
        <f>IF(AQ$9="Include",IF(JoinIfFuzzy(AQ$719:AQ$760,$F$719:$F$760,$G762)&amp;IF(AND(AQ$2=AR$3,AR$9="Include (Platform Duplicate)"),JoinIfFuzzy(AR$719:AR$760,$F$719:$F$760,$G762),"")&lt;&gt;"","Yes ("&amp;IF(NOT(ISERR(FIND("HTTP,",JoinIfFuzzy(AQ$719:AQ$760,$F$719:$F$760,$G762)&amp;IF(AND(AQ$2=AR$3,AR$9="Include (Platform Duplicate)"),JoinIfFuzzy(AR$719:AR$760,$F$719:$F$760,$G762),"")))),"HTTP","HTTPS")&amp;")","No"),"*")</f>
        <v>*</v>
      </c>
      <c r="AR762" s="58" t="str">
        <f>IF(AR$9="Include",IF(JoinIfFuzzy(AR$719:AR$760,$F$719:$F$760,$G762)&amp;IF(AND(AR$2=AS$3,AS$9="Include (Platform Duplicate)"),JoinIfFuzzy(AS$719:AS$760,$F$719:$F$760,$G762),"")&lt;&gt;"","Yes ("&amp;IF(NOT(ISERR(FIND("HTTP,",JoinIfFuzzy(AR$719:AR$760,$F$719:$F$760,$G762)&amp;IF(AND(AR$2=AS$3,AS$9="Include (Platform Duplicate)"),JoinIfFuzzy(AS$719:AS$760,$F$719:$F$760,$G762),"")))),"HTTP","HTTPS")&amp;")","No"),"*")</f>
        <v>No</v>
      </c>
      <c r="AS762" s="58" t="str">
        <f>IF(AS$9="Include",IF(JoinIfFuzzy(AS$719:AS$760,$F$719:$F$760,$G762)&amp;IF(AND(AS$2=AT$3,AT$9="Include (Platform Duplicate)"),JoinIfFuzzy(AT$719:AT$760,$F$719:$F$760,$G762),"")&lt;&gt;"","Yes ("&amp;IF(NOT(ISERR(FIND("HTTP,",JoinIfFuzzy(AS$719:AS$760,$F$719:$F$760,$G762)&amp;IF(AND(AS$2=AT$3,AT$9="Include (Platform Duplicate)"),JoinIfFuzzy(AT$719:AT$760,$F$719:$F$760,$G762),"")))),"HTTP","HTTPS")&amp;")","No"),"*")</f>
        <v>*</v>
      </c>
      <c r="AT762" s="58" t="str">
        <f>IF(AT$9="Include",IF(JoinIfFuzzy(AT$719:AT$760,$F$719:$F$760,$G762)&amp;IF(AND(AT$2=AU$3,AU$9="Include (Platform Duplicate)"),JoinIfFuzzy(AU$719:AU$760,$F$719:$F$760,$G762),"")&lt;&gt;"","Yes ("&amp;IF(NOT(ISERR(FIND("HTTP,",JoinIfFuzzy(AT$719:AT$760,$F$719:$F$760,$G762)&amp;IF(AND(AT$2=AU$3,AU$9="Include (Platform Duplicate)"),JoinIfFuzzy(AU$719:AU$760,$F$719:$F$760,$G762),"")))),"HTTP","HTTPS")&amp;")","No"),"*")</f>
        <v>Yes (HTTPS)</v>
      </c>
      <c r="AU762" s="58" t="str">
        <f>IF(AU$9="Include",IF(JoinIfFuzzy(AU$719:AU$760,$F$719:$F$760,$G762)&amp;IF(AND(AU$2=AV$3,AV$9="Include (Platform Duplicate)"),JoinIfFuzzy(AV$719:AV$760,$F$719:$F$760,$G762),"")&lt;&gt;"","Yes ("&amp;IF(NOT(ISERR(FIND("HTTP,",JoinIfFuzzy(AU$719:AU$760,$F$719:$F$760,$G762)&amp;IF(AND(AU$2=AV$3,AV$9="Include (Platform Duplicate)"),JoinIfFuzzy(AV$719:AV$760,$F$719:$F$760,$G762),"")))),"HTTP","HTTPS")&amp;")","No"),"*")</f>
        <v>No</v>
      </c>
      <c r="AV762" s="58" t="str">
        <f>IF(AV$9="Include",IF(JoinIfFuzzy(AV$719:AV$760,$F$719:$F$760,$G762)&amp;IF(AND(AV$2=AW$3,AW$9="Include (Platform Duplicate)"),JoinIfFuzzy(AW$719:AW$760,$F$719:$F$760,$G762),"")&lt;&gt;"","Yes ("&amp;IF(NOT(ISERR(FIND("HTTP,",JoinIfFuzzy(AV$719:AV$760,$F$719:$F$760,$G762)&amp;IF(AND(AV$2=AW$3,AW$9="Include (Platform Duplicate)"),JoinIfFuzzy(AW$719:AW$760,$F$719:$F$760,$G762),"")))),"HTTP","HTTPS")&amp;")","No"),"*")</f>
        <v>*</v>
      </c>
      <c r="AW762" s="58" t="str">
        <f>IF(AW$9="Include",IF(JoinIfFuzzy(AW$719:AW$760,$F$719:$F$760,$G762)&amp;IF(AND(AW$2=AX$3,AX$9="Include (Platform Duplicate)"),JoinIfFuzzy(AX$719:AX$760,$F$719:$F$760,$G762),"")&lt;&gt;"","Yes ("&amp;IF(NOT(ISERR(FIND("HTTP,",JoinIfFuzzy(AW$719:AW$760,$F$719:$F$760,$G762)&amp;IF(AND(AW$2=AX$3,AX$9="Include (Platform Duplicate)"),JoinIfFuzzy(AX$719:AX$760,$F$719:$F$760,$G762),"")))),"HTTP","HTTPS")&amp;")","No"),"*")</f>
        <v>*</v>
      </c>
      <c r="AX762" s="58" t="str">
        <f>IF(AX$9="Include",IF(JoinIfFuzzy(AX$719:AX$760,$F$719:$F$760,$G762)&amp;IF(AND(AX$2=AY$3,AY$9="Include (Platform Duplicate)"),JoinIfFuzzy(AY$719:AY$760,$F$719:$F$760,$G762),"")&lt;&gt;"","Yes ("&amp;IF(NOT(ISERR(FIND("HTTP,",JoinIfFuzzy(AX$719:AX$760,$F$719:$F$760,$G762)&amp;IF(AND(AX$2=AY$3,AY$9="Include (Platform Duplicate)"),JoinIfFuzzy(AY$719:AY$760,$F$719:$F$760,$G762),"")))),"HTTP","HTTPS")&amp;")","No"),"*")</f>
        <v>*</v>
      </c>
      <c r="AY762" s="58" t="str">
        <f>IF(AY$9="Include",IF(JoinIfFuzzy(AY$719:AY$760,$F$719:$F$760,$G762)&amp;IF(AND(AY$2=AZ$3,AZ$9="Include (Platform Duplicate)"),JoinIfFuzzy(AZ$719:AZ$760,$F$719:$F$760,$G762),"")&lt;&gt;"","Yes ("&amp;IF(NOT(ISERR(FIND("HTTP,",JoinIfFuzzy(AY$719:AY$760,$F$719:$F$760,$G762)&amp;IF(AND(AY$2=AZ$3,AZ$9="Include (Platform Duplicate)"),JoinIfFuzzy(AZ$719:AZ$760,$F$719:$F$760,$G762),"")))),"HTTP","HTTPS")&amp;")","No"),"*")</f>
        <v>*</v>
      </c>
      <c r="AZ762" s="58" t="str">
        <f>IF(AZ$9="Include",IF(JoinIfFuzzy(AZ$719:AZ$760,$F$719:$F$760,$G762)&amp;IF(AND(AZ$2=BA$3,BA$9="Include (Platform Duplicate)"),JoinIfFuzzy(BA$719:BA$760,$F$719:$F$760,$G762),"")&lt;&gt;"","Yes ("&amp;IF(NOT(ISERR(FIND("HTTP,",JoinIfFuzzy(AZ$719:AZ$760,$F$719:$F$760,$G762)&amp;IF(AND(AZ$2=BA$3,BA$9="Include (Platform Duplicate)"),JoinIfFuzzy(BA$719:BA$760,$F$719:$F$760,$G762),"")))),"HTTP","HTTPS")&amp;")","No"),"*")</f>
        <v>Yes (HTTPS)</v>
      </c>
      <c r="BA762" s="58" t="str">
        <f>IF(BA$9="Include",IF(JoinIfFuzzy(BA$719:BA$760,$F$719:$F$760,$G762)&amp;IF(AND(BA$2=BB$3,BB$9="Include (Platform Duplicate)"),JoinIfFuzzy(BB$719:BB$760,$F$719:$F$760,$G762),"")&lt;&gt;"","Yes ("&amp;IF(NOT(ISERR(FIND("HTTP,",JoinIfFuzzy(BA$719:BA$760,$F$719:$F$760,$G762)&amp;IF(AND(BA$2=BB$3,BB$9="Include (Platform Duplicate)"),JoinIfFuzzy(BB$719:BB$760,$F$719:$F$760,$G762),"")))),"HTTP","HTTPS")&amp;")","No"),"*")</f>
        <v>No</v>
      </c>
      <c r="BB762" s="58" t="str">
        <f>IF(BB$9="Include",IF(JoinIfFuzzy(BB$719:BB$760,$F$719:$F$760,$G762)&amp;IF(AND(BB$2=BC$3,BC$9="Include (Platform Duplicate)"),JoinIfFuzzy(BC$719:BC$760,$F$719:$F$760,$G762),"")&lt;&gt;"","Yes ("&amp;IF(NOT(ISERR(FIND("HTTP,",JoinIfFuzzy(BB$719:BB$760,$F$719:$F$760,$G762)&amp;IF(AND(BB$2=BC$3,BC$9="Include (Platform Duplicate)"),JoinIfFuzzy(BC$719:BC$760,$F$719:$F$760,$G762),"")))),"HTTP","HTTPS")&amp;")","No"),"*")</f>
        <v>Yes (HTTPS)</v>
      </c>
      <c r="BC762" s="58" t="str">
        <f>IF(BC$9="Include",IF(JoinIfFuzzy(BC$719:BC$760,$F$719:$F$760,$G762)&amp;IF(AND(BC$2=BD$3,BD$9="Include (Platform Duplicate)"),JoinIfFuzzy(BD$719:BD$760,$F$719:$F$760,$G762),"")&lt;&gt;"","Yes ("&amp;IF(NOT(ISERR(FIND("HTTP,",JoinIfFuzzy(BC$719:BC$760,$F$719:$F$760,$G762)&amp;IF(AND(BC$2=BD$3,BD$9="Include (Platform Duplicate)"),JoinIfFuzzy(BD$719:BD$760,$F$719:$F$760,$G762),"")))),"HTTP","HTTPS")&amp;")","No"),"*")</f>
        <v>Yes (HTTPS)</v>
      </c>
      <c r="BD762" s="58" t="str">
        <f>IF(BD$9="Include",IF(JoinIfFuzzy(BD$719:BD$760,$F$719:$F$760,$G762)&amp;IF(AND(BD$2=BE$3,BE$9="Include (Platform Duplicate)"),JoinIfFuzzy(BE$719:BE$760,$F$719:$F$760,$G762),"")&lt;&gt;"","Yes ("&amp;IF(NOT(ISERR(FIND("HTTP,",JoinIfFuzzy(BD$719:BD$760,$F$719:$F$760,$G762)&amp;IF(AND(BD$2=BE$3,BE$9="Include (Platform Duplicate)"),JoinIfFuzzy(BE$719:BE$760,$F$719:$F$760,$G762),"")))),"HTTP","HTTPS")&amp;")","No"),"*")</f>
        <v>No</v>
      </c>
      <c r="BE762" s="58" t="str">
        <f>IF(BE$9="Include",IF(JoinIfFuzzy(BE$719:BE$760,$F$719:$F$760,$G762)&amp;IF(AND(BE$2=BF$3,BF$9="Include (Platform Duplicate)"),JoinIfFuzzy(BF$719:BF$760,$F$719:$F$760,$G762),"")&lt;&gt;"","Yes ("&amp;IF(NOT(ISERR(FIND("HTTP,",JoinIfFuzzy(BE$719:BE$760,$F$719:$F$760,$G762)&amp;IF(AND(BE$2=BF$3,BF$9="Include (Platform Duplicate)"),JoinIfFuzzy(BF$719:BF$760,$F$719:$F$760,$G762),"")))),"HTTP","HTTPS")&amp;")","No"),"*")</f>
        <v>*</v>
      </c>
      <c r="BF762" s="58" t="str">
        <f>IF(BF$9="Include",IF(JoinIfFuzzy(BF$719:BF$760,$F$719:$F$760,$G762)&amp;IF(AND(BF$2=BG$3,BG$9="Include (Platform Duplicate)"),JoinIfFuzzy(BG$719:BG$760,$F$719:$F$760,$G762),"")&lt;&gt;"","Yes ("&amp;IF(NOT(ISERR(FIND("HTTP,",JoinIfFuzzy(BF$719:BF$760,$F$719:$F$760,$G762)&amp;IF(AND(BF$2=BG$3,BG$9="Include (Platform Duplicate)"),JoinIfFuzzy(BG$719:BG$760,$F$719:$F$760,$G762),"")))),"HTTP","HTTPS")&amp;")","No"),"*")</f>
        <v>*</v>
      </c>
      <c r="BG762" s="58" t="str">
        <f>IF(BG$9="Include",IF(JoinIfFuzzy(BG$719:BG$760,$F$719:$F$760,$G762)&amp;IF(AND(BG$2=BH$3,BH$9="Include (Platform Duplicate)"),JoinIfFuzzy(BH$719:BH$760,$F$719:$F$760,$G762),"")&lt;&gt;"","Yes ("&amp;IF(NOT(ISERR(FIND("HTTP,",JoinIfFuzzy(BG$719:BG$760,$F$719:$F$760,$G762)&amp;IF(AND(BG$2=BH$3,BH$9="Include (Platform Duplicate)"),JoinIfFuzzy(BH$719:BH$760,$F$719:$F$760,$G762),"")))),"HTTP","HTTPS")&amp;")","No"),"*")</f>
        <v>No</v>
      </c>
      <c r="BH762" s="58" t="str">
        <f>IF(BH$9="Include",IF(JoinIfFuzzy(BH$719:BH$760,$F$719:$F$760,$G762)&amp;IF(AND(BH$2=BI$3,BI$9="Include (Platform Duplicate)"),JoinIfFuzzy(BI$719:BI$760,$F$719:$F$760,$G762),"")&lt;&gt;"","Yes ("&amp;IF(NOT(ISERR(FIND("HTTP,",JoinIfFuzzy(BH$719:BH$760,$F$719:$F$760,$G762)&amp;IF(AND(BH$2=BI$3,BI$9="Include (Platform Duplicate)"),JoinIfFuzzy(BI$719:BI$760,$F$719:$F$760,$G762),"")))),"HTTP","HTTPS")&amp;")","No"),"*")</f>
        <v>*</v>
      </c>
      <c r="BI762" s="58" t="str">
        <f>IF(BI$9="Include",IF(JoinIfFuzzy(BI$719:BI$760,$F$719:$F$760,$G762)&amp;IF(AND(BI$2=BJ$3,BJ$9="Include (Platform Duplicate)"),JoinIfFuzzy(BJ$719:BJ$760,$F$719:$F$760,$G762),"")&lt;&gt;"","Yes ("&amp;IF(NOT(ISERR(FIND("HTTP,",JoinIfFuzzy(BI$719:BI$760,$F$719:$F$760,$G762)&amp;IF(AND(BI$2=BJ$3,BJ$9="Include (Platform Duplicate)"),JoinIfFuzzy(BJ$719:BJ$760,$F$719:$F$760,$G762),"")))),"HTTP","HTTPS")&amp;")","No"),"*")</f>
        <v>Yes (HTTPS)</v>
      </c>
      <c r="BJ762" s="58" t="str">
        <f>IF(BJ$9="Include",IF(JoinIfFuzzy(BJ$719:BJ$760,$F$719:$F$760,$G762)&amp;IF(AND(BJ$2=BK$3,BK$9="Include (Platform Duplicate)"),JoinIfFuzzy(BK$719:BK$760,$F$719:$F$760,$G762),"")&lt;&gt;"","Yes ("&amp;IF(NOT(ISERR(FIND("HTTP,",JoinIfFuzzy(BJ$719:BJ$760,$F$719:$F$760,$G762)&amp;IF(AND(BJ$2=BK$3,BK$9="Include (Platform Duplicate)"),JoinIfFuzzy(BK$719:BK$760,$F$719:$F$760,$G762),"")))),"HTTP","HTTPS")&amp;")","No"),"*")</f>
        <v>No</v>
      </c>
      <c r="BK762" s="58" t="str">
        <f>IF(BK$9="Include",IF(JoinIfFuzzy(BK$719:BK$760,$F$719:$F$760,$G762)&amp;IF(AND(BK$2=BL$3,BL$9="Include (Platform Duplicate)"),JoinIfFuzzy(BL$719:BL$760,$F$719:$F$760,$G762),"")&lt;&gt;"","Yes ("&amp;IF(NOT(ISERR(FIND("HTTP,",JoinIfFuzzy(BK$719:BK$760,$F$719:$F$760,$G762)&amp;IF(AND(BK$2=BL$3,BL$9="Include (Platform Duplicate)"),JoinIfFuzzy(BL$719:BL$760,$F$719:$F$760,$G762),"")))),"HTTP","HTTPS")&amp;")","No"),"*")</f>
        <v>*</v>
      </c>
      <c r="BL762" s="58" t="str">
        <f>IF(BL$9="Include",IF(JoinIfFuzzy(BL$719:BL$760,$F$719:$F$760,$G762)&amp;IF(AND(BL$2=BM$3,BM$9="Include (Platform Duplicate)"),JoinIfFuzzy(BM$719:BM$760,$F$719:$F$760,$G762),"")&lt;&gt;"","Yes ("&amp;IF(NOT(ISERR(FIND("HTTP,",JoinIfFuzzy(BL$719:BL$760,$F$719:$F$760,$G762)&amp;IF(AND(BL$2=BM$3,BM$9="Include (Platform Duplicate)"),JoinIfFuzzy(BM$719:BM$760,$F$719:$F$760,$G762),"")))),"HTTP","HTTPS")&amp;")","No"),"*")</f>
        <v>No</v>
      </c>
      <c r="BM762" s="58" t="str">
        <f>IF(BM$9="Include",IF(JoinIfFuzzy(BM$719:BM$760,$F$719:$F$760,$G762)&amp;IF(AND(BM$2=BN$3,BN$9="Include (Platform Duplicate)"),JoinIfFuzzy(BN$719:BN$760,$F$719:$F$760,$G762),"")&lt;&gt;"","Yes ("&amp;IF(NOT(ISERR(FIND("HTTP,",JoinIfFuzzy(BM$719:BM$760,$F$719:$F$760,$G762)&amp;IF(AND(BM$2=BN$3,BN$9="Include (Platform Duplicate)"),JoinIfFuzzy(BN$719:BN$760,$F$719:$F$760,$G762),"")))),"HTTP","HTTPS")&amp;")","No"),"*")</f>
        <v>*</v>
      </c>
      <c r="BN762" s="58" t="str">
        <f>IF(BN$9="Include",IF(JoinIfFuzzy(BN$719:BN$760,$F$719:$F$760,$G762)&amp;IF(AND(BN$2=BO$3,BO$9="Include (Platform Duplicate)"),JoinIfFuzzy(BO$719:BO$760,$F$719:$F$760,$G762),"")&lt;&gt;"","Yes ("&amp;IF(NOT(ISERR(FIND("HTTP,",JoinIfFuzzy(BN$719:BN$760,$F$719:$F$760,$G762)&amp;IF(AND(BN$2=BO$3,BO$9="Include (Platform Duplicate)"),JoinIfFuzzy(BO$719:BO$760,$F$719:$F$760,$G762),"")))),"HTTP","HTTPS")&amp;")","No"),"*")</f>
        <v>No</v>
      </c>
      <c r="BO762" s="58" t="str">
        <f>IF(BO$9="Include",IF(JoinIfFuzzy(BO$719:BO$760,$F$719:$F$760,$G762)&amp;IF(AND(BO$2=BP$3,BP$9="Include (Platform Duplicate)"),JoinIfFuzzy(BP$719:BP$760,$F$719:$F$760,$G762),"")&lt;&gt;"","Yes ("&amp;IF(NOT(ISERR(FIND("HTTP,",JoinIfFuzzy(BO$719:BO$760,$F$719:$F$760,$G762)&amp;IF(AND(BO$2=BP$3,BP$9="Include (Platform Duplicate)"),JoinIfFuzzy(BP$719:BP$760,$F$719:$F$760,$G762),"")))),"HTTP","HTTPS")&amp;")","No"),"*")</f>
        <v>Yes (HTTPS)</v>
      </c>
      <c r="BP762" s="58" t="str">
        <f>IF(BP$9="Include",IF(JoinIfFuzzy(BP$719:BP$760,$F$719:$F$760,$G762)&amp;IF(AND(BP$2=BQ$3,BQ$9="Include (Platform Duplicate)"),JoinIfFuzzy(BQ$719:BQ$760,$F$719:$F$760,$G762),"")&lt;&gt;"","Yes ("&amp;IF(NOT(ISERR(FIND("HTTP,",JoinIfFuzzy(BP$719:BP$760,$F$719:$F$760,$G762)&amp;IF(AND(BP$2=BQ$3,BQ$9="Include (Platform Duplicate)"),JoinIfFuzzy(BQ$719:BQ$760,$F$719:$F$760,$G762),"")))),"HTTP","HTTPS")&amp;")","No"),"*")</f>
        <v>*</v>
      </c>
      <c r="BQ762" s="58" t="str">
        <f>IF(BQ$9="Include",IF(JoinIfFuzzy(BQ$719:BQ$760,$F$719:$F$760,$G762)&amp;IF(AND(BQ$2=BR$3,BR$9="Include (Platform Duplicate)"),JoinIfFuzzy(BR$719:BR$760,$F$719:$F$760,$G762),"")&lt;&gt;"","Yes ("&amp;IF(NOT(ISERR(FIND("HTTP,",JoinIfFuzzy(BQ$719:BQ$760,$F$719:$F$760,$G762)&amp;IF(AND(BQ$2=BR$3,BR$9="Include (Platform Duplicate)"),JoinIfFuzzy(BR$719:BR$760,$F$719:$F$760,$G762),"")))),"HTTP","HTTPS")&amp;")","No"),"*")</f>
        <v>Yes (HTTPS)</v>
      </c>
      <c r="BR762" s="58" t="str">
        <f>IF(BR$9="Include",IF(JoinIfFuzzy(BR$719:BR$760,$F$719:$F$760,$G762)&amp;IF(AND(BR$2=BS$3,BS$9="Include (Platform Duplicate)"),JoinIfFuzzy(BS$719:BS$760,$F$719:$F$760,$G762),"")&lt;&gt;"","Yes ("&amp;IF(NOT(ISERR(FIND("HTTP,",JoinIfFuzzy(BR$719:BR$760,$F$719:$F$760,$G762)&amp;IF(AND(BR$2=BS$3,BS$9="Include (Platform Duplicate)"),JoinIfFuzzy(BS$719:BS$760,$F$719:$F$760,$G762),"")))),"HTTP","HTTPS")&amp;")","No"),"*")</f>
        <v>*</v>
      </c>
      <c r="BS762" s="58" t="str">
        <f>IF(BS$9="Include",IF(JoinIfFuzzy(BS$719:BS$760,$F$719:$F$760,$G762)&amp;IF(AND(BS$2=BT$3,BT$9="Include (Platform Duplicate)"),JoinIfFuzzy(BT$719:BT$760,$F$719:$F$760,$G762),"")&lt;&gt;"","Yes ("&amp;IF(NOT(ISERR(FIND("HTTP,",JoinIfFuzzy(BS$719:BS$760,$F$719:$F$760,$G762)&amp;IF(AND(BS$2=BT$3,BT$9="Include (Platform Duplicate)"),JoinIfFuzzy(BT$719:BT$760,$F$719:$F$760,$G762),"")))),"HTTP","HTTPS")&amp;")","No"),"*")</f>
        <v>Yes (HTTPS)</v>
      </c>
      <c r="BT762" s="58" t="str">
        <f>IF(BT$9="Include",IF(JoinIfFuzzy(BT$719:BT$760,$F$719:$F$760,$G762)&amp;IF(AND(BT$2=BU$3,BU$9="Include (Platform Duplicate)"),JoinIfFuzzy(BU$719:BU$760,$F$719:$F$760,$G762),"")&lt;&gt;"","Yes ("&amp;IF(NOT(ISERR(FIND("HTTP,",JoinIfFuzzy(BT$719:BT$760,$F$719:$F$760,$G762)&amp;IF(AND(BT$2=BU$3,BU$9="Include (Platform Duplicate)"),JoinIfFuzzy(BU$719:BU$760,$F$719:$F$760,$G762),"")))),"HTTP","HTTPS")&amp;")","No"),"*")</f>
        <v>Yes (HTTPS)</v>
      </c>
      <c r="BU762" s="58" t="str">
        <f>IF(BU$9="Include",IF(JoinIfFuzzy(BU$719:BU$760,$F$719:$F$760,$G762)&amp;IF(AND(BU$2=BV$3,BV$9="Include (Platform Duplicate)"),JoinIfFuzzy(BV$719:BV$760,$F$719:$F$760,$G762),"")&lt;&gt;"","Yes ("&amp;IF(NOT(ISERR(FIND("HTTP,",JoinIfFuzzy(BU$719:BU$760,$F$719:$F$760,$G762)&amp;IF(AND(BU$2=BV$3,BV$9="Include (Platform Duplicate)"),JoinIfFuzzy(BV$719:BV$760,$F$719:$F$760,$G762),"")))),"HTTP","HTTPS")&amp;")","No"),"*")</f>
        <v>*</v>
      </c>
      <c r="BV762" s="58" t="str">
        <f>IF(BV$9="Include",IF(JoinIfFuzzy(BV$719:BV$760,$F$719:$F$760,$G762)&amp;IF(AND(BV$2=BW$3,BW$9="Include (Platform Duplicate)"),JoinIfFuzzy(BW$719:BW$760,$F$719:$F$760,$G762),"")&lt;&gt;"","Yes ("&amp;IF(NOT(ISERR(FIND("HTTP,",JoinIfFuzzy(BV$719:BV$760,$F$719:$F$760,$G762)&amp;IF(AND(BV$2=BW$3,BW$9="Include (Platform Duplicate)"),JoinIfFuzzy(BW$719:BW$760,$F$719:$F$760,$G762),"")))),"HTTP","HTTPS")&amp;")","No"),"*")</f>
        <v>Yes (HTTPS)</v>
      </c>
      <c r="BW762" s="58" t="str">
        <f>IF(BW$9="Include",IF(JoinIfFuzzy(BW$719:BW$760,$F$719:$F$760,$G762)&amp;IF(AND(BW$2=BX$3,BX$9="Include (Platform Duplicate)"),JoinIfFuzzy(BX$719:BX$760,$F$719:$F$760,$G762),"")&lt;&gt;"","Yes ("&amp;IF(NOT(ISERR(FIND("HTTP,",JoinIfFuzzy(BW$719:BW$760,$F$719:$F$760,$G762)&amp;IF(AND(BW$2=BX$3,BX$9="Include (Platform Duplicate)"),JoinIfFuzzy(BX$719:BX$760,$F$719:$F$760,$G762),"")))),"HTTP","HTTPS")&amp;")","No"),"*")</f>
        <v>*</v>
      </c>
      <c r="BX762" s="58" t="str">
        <f>IF(BX$9="Include",IF(JoinIfFuzzy(BX$719:BX$760,$F$719:$F$760,$G762)&amp;IF(AND(BX$2=BY$3,BY$9="Include (Platform Duplicate)"),JoinIfFuzzy(BY$719:BY$760,$F$719:$F$760,$G762),"")&lt;&gt;"","Yes ("&amp;IF(NOT(ISERR(FIND("HTTP,",JoinIfFuzzy(BX$719:BX$760,$F$719:$F$760,$G762)&amp;IF(AND(BX$2=BY$3,BY$9="Include (Platform Duplicate)"),JoinIfFuzzy(BY$719:BY$760,$F$719:$F$760,$G762),"")))),"HTTP","HTTPS")&amp;")","No"),"*")</f>
        <v>Yes (HTTPS)</v>
      </c>
      <c r="BY762" s="58" t="str">
        <f>IF(BY$9="Include",IF(JoinIfFuzzy(BY$719:BY$760,$F$719:$F$760,$G762)&amp;IF(AND(BY$2=BZ$3,BZ$9="Include (Platform Duplicate)"),JoinIfFuzzy(BZ$719:BZ$760,$F$719:$F$760,$G762),"")&lt;&gt;"","Yes ("&amp;IF(NOT(ISERR(FIND("HTTP,",JoinIfFuzzy(BY$719:BY$760,$F$719:$F$760,$G762)&amp;IF(AND(BY$2=BZ$3,BZ$9="Include (Platform Duplicate)"),JoinIfFuzzy(BZ$719:BZ$760,$F$719:$F$760,$G762),"")))),"HTTP","HTTPS")&amp;")","No"),"*")</f>
        <v>*</v>
      </c>
      <c r="BZ762" s="58" t="str">
        <f>IF(BZ$9="Include",IF(JoinIfFuzzy(BZ$719:BZ$760,$F$719:$F$760,$G762)&amp;IF(AND(BZ$2=CA$3,CA$9="Include (Platform Duplicate)"),JoinIfFuzzy(CA$719:CA$760,$F$719:$F$760,$G762),"")&lt;&gt;"","Yes ("&amp;IF(NOT(ISERR(FIND("HTTP,",JoinIfFuzzy(BZ$719:BZ$760,$F$719:$F$760,$G762)&amp;IF(AND(BZ$2=CA$3,CA$9="Include (Platform Duplicate)"),JoinIfFuzzy(CA$719:CA$760,$F$719:$F$760,$G762),"")))),"HTTP","HTTPS")&amp;")","No"),"*")</f>
        <v>No</v>
      </c>
      <c r="CA762" s="58" t="str">
        <f>IF(CA$9="Include",IF(JoinIfFuzzy(CA$719:CA$760,$F$719:$F$760,$G762)&amp;IF(AND(CA$2=CB$3,CB$9="Include (Platform Duplicate)"),JoinIfFuzzy(CB$719:CB$760,$F$719:$F$760,$G762),"")&lt;&gt;"","Yes ("&amp;IF(NOT(ISERR(FIND("HTTP,",JoinIfFuzzy(CA$719:CA$760,$F$719:$F$760,$G762)&amp;IF(AND(CA$2=CB$3,CB$9="Include (Platform Duplicate)"),JoinIfFuzzy(CB$719:CB$760,$F$719:$F$760,$G762),"")))),"HTTP","HTTPS")&amp;")","No"),"*")</f>
        <v>No</v>
      </c>
      <c r="CB762" s="58" t="str">
        <f>IF(CB$9="Include",IF(JoinIfFuzzy(CB$719:CB$760,$F$719:$F$760,$G762)&amp;IF(AND(CB$2=CC$3,CC$9="Include (Platform Duplicate)"),JoinIfFuzzy(CC$719:CC$760,$F$719:$F$760,$G762),"")&lt;&gt;"","Yes ("&amp;IF(NOT(ISERR(FIND("HTTP,",JoinIfFuzzy(CB$719:CB$760,$F$719:$F$760,$G762)&amp;IF(AND(CB$2=CC$3,CC$9="Include (Platform Duplicate)"),JoinIfFuzzy(CC$719:CC$760,$F$719:$F$760,$G762),"")))),"HTTP","HTTPS")&amp;")","No"),"*")</f>
        <v>Yes (HTTP)</v>
      </c>
      <c r="CC762" s="58" t="str">
        <f>IF(CC$9="Include",IF(JoinIfFuzzy(CC$719:CC$760,$F$719:$F$760,$G762)&amp;IF(AND(CC$2=CD$3,CD$9="Include (Platform Duplicate)"),JoinIfFuzzy(CD$719:CD$760,$F$719:$F$760,$G762),"")&lt;&gt;"","Yes ("&amp;IF(NOT(ISERR(FIND("HTTP,",JoinIfFuzzy(CC$719:CC$760,$F$719:$F$760,$G762)&amp;IF(AND(CC$2=CD$3,CD$9="Include (Platform Duplicate)"),JoinIfFuzzy(CD$719:CD$760,$F$719:$F$760,$G762),"")))),"HTTP","HTTPS")&amp;")","No"),"*")</f>
        <v>Yes (HTTPS)</v>
      </c>
      <c r="CD762" s="58" t="str">
        <f>IF(CD$9="Include",IF(JoinIfFuzzy(CD$719:CD$760,$F$719:$F$760,$G762)&amp;IF(AND(CD$2=CE$3,CE$9="Include (Platform Duplicate)"),JoinIfFuzzy(CE$719:CE$760,$F$719:$F$760,$G762),"")&lt;&gt;"","Yes ("&amp;IF(NOT(ISERR(FIND("HTTP,",JoinIfFuzzy(CD$719:CD$760,$F$719:$F$760,$G762)&amp;IF(AND(CD$2=CE$3,CE$9="Include (Platform Duplicate)"),JoinIfFuzzy(CE$719:CE$760,$F$719:$F$760,$G762),"")))),"HTTP","HTTPS")&amp;")","No"),"*")</f>
        <v>*</v>
      </c>
      <c r="CE762" s="58" t="str">
        <f>IF(CE$9="Include",IF(JoinIfFuzzy(CE$719:CE$760,$F$719:$F$760,$G762)&amp;IF(AND(CE$2=CF$3,CF$9="Include (Platform Duplicate)"),JoinIfFuzzy(CF$719:CF$760,$F$719:$F$760,$G762),"")&lt;&gt;"","Yes ("&amp;IF(NOT(ISERR(FIND("HTTP,",JoinIfFuzzy(CE$719:CE$760,$F$719:$F$760,$G762)&amp;IF(AND(CE$2=CF$3,CF$9="Include (Platform Duplicate)"),JoinIfFuzzy(CF$719:CF$760,$F$719:$F$760,$G762),"")))),"HTTP","HTTPS")&amp;")","No"),"*")</f>
        <v>*</v>
      </c>
      <c r="CF762" s="58" t="str">
        <f>IF(CF$9="Include",IF(JoinIfFuzzy(CF$719:CF$760,$F$719:$F$760,$G762)&amp;IF(AND(CF$2=CG$3,CG$9="Include (Platform Duplicate)"),JoinIfFuzzy(CG$719:CG$760,$F$719:$F$760,$G762),"")&lt;&gt;"","Yes ("&amp;IF(NOT(ISERR(FIND("HTTP,",JoinIfFuzzy(CF$719:CF$760,$F$719:$F$760,$G762)&amp;IF(AND(CF$2=CG$3,CG$9="Include (Platform Duplicate)"),JoinIfFuzzy(CG$719:CG$760,$F$719:$F$760,$G762),"")))),"HTTP","HTTPS")&amp;")","No"),"*")</f>
        <v>*</v>
      </c>
      <c r="CG762" s="58" t="str">
        <f>IF(CG$9="Include",IF(JoinIfFuzzy(CG$719:CG$760,$F$719:$F$760,$G762)&amp;IF(AND(CG$2=CH$3,CH$9="Include (Platform Duplicate)"),JoinIfFuzzy(CH$719:CH$760,$F$719:$F$760,$G762),"")&lt;&gt;"","Yes ("&amp;IF(NOT(ISERR(FIND("HTTP,",JoinIfFuzzy(CG$719:CG$760,$F$719:$F$760,$G762)&amp;IF(AND(CG$2=CH$3,CH$9="Include (Platform Duplicate)"),JoinIfFuzzy(CH$719:CH$760,$F$719:$F$760,$G762),"")))),"HTTP","HTTPS")&amp;")","No"),"*")</f>
        <v>Yes (HTTPS)</v>
      </c>
      <c r="CH762" s="58" t="str">
        <f>IF(CH$9="Include",IF(JoinIfFuzzy(CH$719:CH$760,$F$719:$F$760,$G762)&amp;IF(AND(CH$2=CI$3,CI$9="Include (Platform Duplicate)"),JoinIfFuzzy(CI$719:CI$760,$F$719:$F$760,$G762),"")&lt;&gt;"","Yes ("&amp;IF(NOT(ISERR(FIND("HTTP,",JoinIfFuzzy(CH$719:CH$760,$F$719:$F$760,$G762)&amp;IF(AND(CH$2=CI$3,CI$9="Include (Platform Duplicate)"),JoinIfFuzzy(CI$719:CI$760,$F$719:$F$760,$G762),"")))),"HTTP","HTTPS")&amp;")","No"),"*")</f>
        <v>No</v>
      </c>
      <c r="CI762" s="58" t="str">
        <f>IF(CI$9="Include",IF(JoinIfFuzzy(CI$719:CI$760,$F$719:$F$760,$G762)&amp;IF(AND(CI$2=CJ$3,CJ$9="Include (Platform Duplicate)"),JoinIfFuzzy(CJ$719:CJ$760,$F$719:$F$760,$G762),"")&lt;&gt;"","Yes ("&amp;IF(NOT(ISERR(FIND("HTTP,",JoinIfFuzzy(CI$719:CI$760,$F$719:$F$760,$G762)&amp;IF(AND(CI$2=CJ$3,CJ$9="Include (Platform Duplicate)"),JoinIfFuzzy(CJ$719:CJ$760,$F$719:$F$760,$G762),"")))),"HTTP","HTTPS")&amp;")","No"),"*")</f>
        <v>*</v>
      </c>
      <c r="CJ762" s="58" t="str">
        <f>IF(CJ$9="Include",IF(JoinIfFuzzy(CJ$719:CJ$760,$F$719:$F$760,$G762)&amp;IF(AND(CJ$2=CK$3,CK$9="Include (Platform Duplicate)"),JoinIfFuzzy(CK$719:CK$760,$F$719:$F$760,$G762),"")&lt;&gt;"","Yes ("&amp;IF(NOT(ISERR(FIND("HTTP,",JoinIfFuzzy(CJ$719:CJ$760,$F$719:$F$760,$G762)&amp;IF(AND(CJ$2=CK$3,CK$9="Include (Platform Duplicate)"),JoinIfFuzzy(CK$719:CK$760,$F$719:$F$760,$G762),"")))),"HTTP","HTTPS")&amp;")","No"),"*")</f>
        <v>No</v>
      </c>
      <c r="CK762" s="58" t="str">
        <f>IF(CK$9="Include",IF(JoinIfFuzzy(CK$719:CK$760,$F$719:$F$760,$G762)&amp;IF(AND(CK$2=CL$3,CL$9="Include (Platform Duplicate)"),JoinIfFuzzy(CL$719:CL$760,$F$719:$F$760,$G762),"")&lt;&gt;"","Yes ("&amp;IF(NOT(ISERR(FIND("HTTP,",JoinIfFuzzy(CK$719:CK$760,$F$719:$F$760,$G762)&amp;IF(AND(CK$2=CL$3,CL$9="Include (Platform Duplicate)"),JoinIfFuzzy(CL$719:CL$760,$F$719:$F$760,$G762),"")))),"HTTP","HTTPS")&amp;")","No"),"*")</f>
        <v>No</v>
      </c>
      <c r="CL762" s="58" t="str">
        <f>IF(CL$9="Include",IF(JoinIfFuzzy(CL$719:CL$760,$F$719:$F$760,$G762)&amp;IF(AND(CL$2=CM$3,CM$9="Include (Platform Duplicate)"),JoinIfFuzzy(CM$719:CM$760,$F$719:$F$760,$G762),"")&lt;&gt;"","Yes ("&amp;IF(NOT(ISERR(FIND("HTTP,",JoinIfFuzzy(CL$719:CL$760,$F$719:$F$760,$G762)&amp;IF(AND(CL$2=CM$3,CM$9="Include (Platform Duplicate)"),JoinIfFuzzy(CM$719:CM$760,$F$719:$F$760,$G762),"")))),"HTTP","HTTPS")&amp;")","No"),"*")</f>
        <v>Yes (HTTPS)</v>
      </c>
      <c r="CM762" s="58" t="str">
        <f>IF(CM$9="Include",IF(JoinIfFuzzy(CM$719:CM$760,$F$719:$F$760,$G762)&amp;IF(AND(CM$2=CN$3,CN$9="Include (Platform Duplicate)"),JoinIfFuzzy(CN$719:CN$760,$F$719:$F$760,$G762),"")&lt;&gt;"","Yes ("&amp;IF(NOT(ISERR(FIND("HTTP,",JoinIfFuzzy(CM$719:CM$760,$F$719:$F$760,$G762)&amp;IF(AND(CM$2=CN$3,CN$9="Include (Platform Duplicate)"),JoinIfFuzzy(CN$719:CN$760,$F$719:$F$760,$G762),"")))),"HTTP","HTTPS")&amp;")","No"),"*")</f>
        <v>*</v>
      </c>
      <c r="CN762" s="58" t="str">
        <f>IF(CN$9="Include",IF(JoinIfFuzzy(CN$719:CN$760,$F$719:$F$760,$G762)&amp;IF(AND(CN$2=CO$3,CO$9="Include (Platform Duplicate)"),JoinIfFuzzy(CO$719:CO$760,$F$719:$F$760,$G762),"")&lt;&gt;"","Yes ("&amp;IF(NOT(ISERR(FIND("HTTP,",JoinIfFuzzy(CN$719:CN$760,$F$719:$F$760,$G762)&amp;IF(AND(CN$2=CO$3,CO$9="Include (Platform Duplicate)"),JoinIfFuzzy(CO$719:CO$760,$F$719:$F$760,$G762),"")))),"HTTP","HTTPS")&amp;")","No"),"*")</f>
        <v>Yes (HTTPS)</v>
      </c>
      <c r="CO762" s="58" t="str">
        <f>IF(CO$9="Include",IF(JoinIfFuzzy(CO$719:CO$760,$F$719:$F$760,$G762)&amp;IF(AND(CO$2=CP$3,CP$9="Include (Platform Duplicate)"),JoinIfFuzzy(CP$719:CP$760,$F$719:$F$760,$G762),"")&lt;&gt;"","Yes ("&amp;IF(NOT(ISERR(FIND("HTTP,",JoinIfFuzzy(CO$719:CO$760,$F$719:$F$760,$G762)&amp;IF(AND(CO$2=CP$3,CP$9="Include (Platform Duplicate)"),JoinIfFuzzy(CP$719:CP$760,$F$719:$F$760,$G762),"")))),"HTTP","HTTPS")&amp;")","No"),"*")</f>
        <v>Yes (HTTP)</v>
      </c>
      <c r="CP762" s="58" t="str">
        <f>IF(CP$9="Include",IF(JoinIfFuzzy(CP$719:CP$760,$F$719:$F$760,$G762)&amp;IF(AND(CP$2=CQ$3,CQ$9="Include (Platform Duplicate)"),JoinIfFuzzy(CQ$719:CQ$760,$F$719:$F$760,$G762),"")&lt;&gt;"","Yes ("&amp;IF(NOT(ISERR(FIND("HTTP,",JoinIfFuzzy(CP$719:CP$760,$F$719:$F$760,$G762)&amp;IF(AND(CP$2=CQ$3,CQ$9="Include (Platform Duplicate)"),JoinIfFuzzy(CQ$719:CQ$760,$F$719:$F$760,$G762),"")))),"HTTP","HTTPS")&amp;")","No"),"*")</f>
        <v>*</v>
      </c>
      <c r="CQ762" s="58" t="str">
        <f>IF(CQ$9="Include",IF(JoinIfFuzzy(CQ$719:CQ$760,$F$719:$F$760,$G762)&amp;IF(AND(CQ$2=CR$3,CR$9="Include (Platform Duplicate)"),JoinIfFuzzy(CR$719:CR$760,$F$719:$F$760,$G762),"")&lt;&gt;"","Yes ("&amp;IF(NOT(ISERR(FIND("HTTP,",JoinIfFuzzy(CQ$719:CQ$760,$F$719:$F$760,$G762)&amp;IF(AND(CQ$2=CR$3,CR$9="Include (Platform Duplicate)"),JoinIfFuzzy(CR$719:CR$760,$F$719:$F$760,$G762),"")))),"HTTP","HTTPS")&amp;")","No"),"*")</f>
        <v>Yes (HTTPS)</v>
      </c>
      <c r="CR762" s="58" t="str">
        <f>IF(CR$9="Include",IF(JoinIfFuzzy(CR$719:CR$760,$F$719:$F$760,$G762)&amp;IF(AND(CR$2=CS$3,CS$9="Include (Platform Duplicate)"),JoinIfFuzzy(CS$719:CS$760,$F$719:$F$760,$G762),"")&lt;&gt;"","Yes ("&amp;IF(NOT(ISERR(FIND("HTTP,",JoinIfFuzzy(CR$719:CR$760,$F$719:$F$760,$G762)&amp;IF(AND(CR$2=CS$3,CS$9="Include (Platform Duplicate)"),JoinIfFuzzy(CS$719:CS$760,$F$719:$F$760,$G762),"")))),"HTTP","HTTPS")&amp;")","No"),"*")</f>
        <v>No</v>
      </c>
      <c r="CS762" s="58" t="str">
        <f>IF(CS$9="Include",IF(JoinIfFuzzy(CS$719:CS$760,$F$719:$F$760,$G762)&amp;IF(AND(CS$2=CT$3,CT$9="Include (Platform Duplicate)"),JoinIfFuzzy(CT$719:CT$760,$F$719:$F$760,$G762),"")&lt;&gt;"","Yes ("&amp;IF(NOT(ISERR(FIND("HTTP,",JoinIfFuzzy(CS$719:CS$760,$F$719:$F$760,$G762)&amp;IF(AND(CS$2=CT$3,CT$9="Include (Platform Duplicate)"),JoinIfFuzzy(CT$719:CT$760,$F$719:$F$760,$G762),"")))),"HTTP","HTTPS")&amp;")","No"),"*")</f>
        <v>No</v>
      </c>
      <c r="CT762" s="58" t="str">
        <f>IF(CT$9="Include",IF(JoinIfFuzzy(CT$719:CT$760,$F$719:$F$760,$G762)&amp;IF(AND(CT$2=CU$3,CU$9="Include (Platform Duplicate)"),JoinIfFuzzy(CU$719:CU$760,$F$719:$F$760,$G762),"")&lt;&gt;"","Yes ("&amp;IF(NOT(ISERR(FIND("HTTP,",JoinIfFuzzy(CT$719:CT$760,$F$719:$F$760,$G762)&amp;IF(AND(CT$2=CU$3,CU$9="Include (Platform Duplicate)"),JoinIfFuzzy(CU$719:CU$760,$F$719:$F$760,$G762),"")))),"HTTP","HTTPS")&amp;")","No"),"*")</f>
        <v>*</v>
      </c>
      <c r="CU762" s="58" t="str">
        <f>IF(CU$9="Include",IF(JoinIfFuzzy(CU$719:CU$760,$F$719:$F$760,$G762)&amp;IF(AND(CU$2=CV$3,CV$9="Include (Platform Duplicate)"),JoinIfFuzzy(CV$719:CV$760,$F$719:$F$760,$G762),"")&lt;&gt;"","Yes ("&amp;IF(NOT(ISERR(FIND("HTTP,",JoinIfFuzzy(CU$719:CU$760,$F$719:$F$760,$G762)&amp;IF(AND(CU$2=CV$3,CV$9="Include (Platform Duplicate)"),JoinIfFuzzy(CV$719:CV$760,$F$719:$F$760,$G762),"")))),"HTTP","HTTPS")&amp;")","No"),"*")</f>
        <v>No</v>
      </c>
      <c r="CV762" s="58" t="str">
        <f>IF(CV$9="Include",IF(JoinIfFuzzy(CV$719:CV$760,$F$719:$F$760,$G762)&amp;IF(AND(CV$2=CW$3,CW$9="Include (Platform Duplicate)"),JoinIfFuzzy(CW$719:CW$760,$F$719:$F$760,$G762),"")&lt;&gt;"","Yes ("&amp;IF(NOT(ISERR(FIND("HTTP,",JoinIfFuzzy(CV$719:CV$760,$F$719:$F$760,$G762)&amp;IF(AND(CV$2=CW$3,CW$9="Include (Platform Duplicate)"),JoinIfFuzzy(CW$719:CW$760,$F$719:$F$760,$G762),"")))),"HTTP","HTTPS")&amp;")","No"),"*")</f>
        <v>*</v>
      </c>
      <c r="CW762" s="58" t="str">
        <f>IF(CW$9="Include",IF(JoinIfFuzzy(CW$719:CW$760,$F$719:$F$760,$G762)&amp;IF(AND(CW$2=CX$3,CX$9="Include (Platform Duplicate)"),JoinIfFuzzy(CX$719:CX$760,$F$719:$F$760,$G762),"")&lt;&gt;"","Yes ("&amp;IF(NOT(ISERR(FIND("HTTP,",JoinIfFuzzy(CW$719:CW$760,$F$719:$F$760,$G762)&amp;IF(AND(CW$2=CX$3,CX$9="Include (Platform Duplicate)"),JoinIfFuzzy(CX$719:CX$760,$F$719:$F$760,$G762),"")))),"HTTP","HTTPS")&amp;")","No"),"*")</f>
        <v>Yes (HTTPS)</v>
      </c>
      <c r="CX762" s="58" t="str">
        <f>IF(CX$9="Include",IF(JoinIfFuzzy(CX$719:CX$760,$F$719:$F$760,$G762)&amp;IF(AND(CX$2=CY$3,CY$9="Include (Platform Duplicate)"),JoinIfFuzzy(CY$719:CY$760,$F$719:$F$760,$G762),"")&lt;&gt;"","Yes ("&amp;IF(NOT(ISERR(FIND("HTTP,",JoinIfFuzzy(CX$719:CX$760,$F$719:$F$760,$G762)&amp;IF(AND(CX$2=CY$3,CY$9="Include (Platform Duplicate)"),JoinIfFuzzy(CY$719:CY$760,$F$719:$F$760,$G762),"")))),"HTTP","HTTPS")&amp;")","No"),"*")</f>
        <v>*</v>
      </c>
      <c r="CY762" s="58" t="str">
        <f>IF(CY$9="Include",IF(JoinIfFuzzy(CY$719:CY$760,$F$719:$F$760,$G762)&amp;IF(AND(CY$2=CZ$3,CZ$9="Include (Platform Duplicate)"),JoinIfFuzzy(CZ$719:CZ$760,$F$719:$F$760,$G762),"")&lt;&gt;"","Yes ("&amp;IF(NOT(ISERR(FIND("HTTP,",JoinIfFuzzy(CY$719:CY$760,$F$719:$F$760,$G762)&amp;IF(AND(CY$2=CZ$3,CZ$9="Include (Platform Duplicate)"),JoinIfFuzzy(CZ$719:CZ$760,$F$719:$F$760,$G762),"")))),"HTTP","HTTPS")&amp;")","No"),"*")</f>
        <v>Yes (HTTPS)</v>
      </c>
      <c r="CZ762" s="58" t="str">
        <f>IF(CZ$9="Include",IF(JoinIfFuzzy(CZ$719:CZ$760,$F$719:$F$760,$G762)&amp;IF(AND(CZ$2=DA$3,DA$9="Include (Platform Duplicate)"),JoinIfFuzzy(DA$719:DA$760,$F$719:$F$760,$G762),"")&lt;&gt;"","Yes ("&amp;IF(NOT(ISERR(FIND("HTTP,",JoinIfFuzzy(CZ$719:CZ$760,$F$719:$F$760,$G762)&amp;IF(AND(CZ$2=DA$3,DA$9="Include (Platform Duplicate)"),JoinIfFuzzy(DA$719:DA$760,$F$719:$F$760,$G762),"")))),"HTTP","HTTPS")&amp;")","No"),"*")</f>
        <v>*</v>
      </c>
      <c r="DA762" s="58" t="str">
        <f>IF(DA$9="Include",IF(JoinIfFuzzy(DA$719:DA$760,$F$719:$F$760,$G762)&amp;IF(AND(DA$2=DB$3,DB$9="Include (Platform Duplicate)"),JoinIfFuzzy(DB$719:DB$760,$F$719:$F$760,$G762),"")&lt;&gt;"","Yes ("&amp;IF(NOT(ISERR(FIND("HTTP,",JoinIfFuzzy(DA$719:DA$760,$F$719:$F$760,$G762)&amp;IF(AND(DA$2=DB$3,DB$9="Include (Platform Duplicate)"),JoinIfFuzzy(DB$719:DB$760,$F$719:$F$760,$G762),"")))),"HTTP","HTTPS")&amp;")","No"),"*")</f>
        <v>Yes (HTTPS)</v>
      </c>
      <c r="DB762" s="58" t="str">
        <f>IF(DB$9="Include",IF(JoinIfFuzzy(DB$719:DB$760,$F$719:$F$760,$G762)&amp;IF(AND(DB$2=DC$3,DC$9="Include (Platform Duplicate)"),JoinIfFuzzy(DC$719:DC$760,$F$719:$F$760,$G762),"")&lt;&gt;"","Yes ("&amp;IF(NOT(ISERR(FIND("HTTP,",JoinIfFuzzy(DB$719:DB$760,$F$719:$F$760,$G762)&amp;IF(AND(DB$2=DC$3,DC$9="Include (Platform Duplicate)"),JoinIfFuzzy(DC$719:DC$760,$F$719:$F$760,$G762),"")))),"HTTP","HTTPS")&amp;")","No"),"*")</f>
        <v>*</v>
      </c>
      <c r="DC762" s="58" t="str">
        <f>IF(DC$9="Include",IF(JoinIfFuzzy(DC$719:DC$760,$F$719:$F$760,$G762)&amp;IF(AND(DC$2=DD$3,DD$9="Include (Platform Duplicate)"),JoinIfFuzzy(DD$719:DD$760,$F$719:$F$760,$G762),"")&lt;&gt;"","Yes ("&amp;IF(NOT(ISERR(FIND("HTTP,",JoinIfFuzzy(DC$719:DC$760,$F$719:$F$760,$G762)&amp;IF(AND(DC$2=DD$3,DD$9="Include (Platform Duplicate)"),JoinIfFuzzy(DD$719:DD$760,$F$719:$F$760,$G762),"")))),"HTTP","HTTPS")&amp;")","No"),"*")</f>
        <v>*</v>
      </c>
      <c r="DD762" s="58" t="str">
        <f>IF(DD$9="Include",IF(JoinIfFuzzy(DD$719:DD$760,$F$719:$F$760,$G762)&amp;IF(AND(DD$2=DE$3,DE$9="Include (Platform Duplicate)"),JoinIfFuzzy(DE$719:DE$760,$F$719:$F$760,$G762),"")&lt;&gt;"","Yes ("&amp;IF(NOT(ISERR(FIND("HTTP,",JoinIfFuzzy(DD$719:DD$760,$F$719:$F$760,$G762)&amp;IF(AND(DD$2=DE$3,DE$9="Include (Platform Duplicate)"),JoinIfFuzzy(DE$719:DE$760,$F$719:$F$760,$G762),"")))),"HTTP","HTTPS")&amp;")","No"),"*")</f>
        <v>No</v>
      </c>
      <c r="DE762" s="58" t="str">
        <f>IF(DE$9="Include",IF(JoinIfFuzzy(DE$719:DE$760,$F$719:$F$760,$G762)&amp;IF(AND(DE$2=DF$3,DF$9="Include (Platform Duplicate)"),JoinIfFuzzy(DF$719:DF$760,$F$719:$F$760,$G762),"")&lt;&gt;"","Yes ("&amp;IF(NOT(ISERR(FIND("HTTP,",JoinIfFuzzy(DE$719:DE$760,$F$719:$F$760,$G762)&amp;IF(AND(DE$2=DF$3,DF$9="Include (Platform Duplicate)"),JoinIfFuzzy(DF$719:DF$760,$F$719:$F$760,$G762),"")))),"HTTP","HTTPS")&amp;")","No"),"*")</f>
        <v>Yes (HTTPS)</v>
      </c>
      <c r="DF762" s="58" t="str">
        <f>IF(DF$9="Include",IF(JoinIfFuzzy(DF$719:DF$760,$F$719:$F$760,$G762)&amp;IF(AND(DF$2=DG$3,DG$9="Include (Platform Duplicate)"),JoinIfFuzzy(DG$719:DG$760,$F$719:$F$760,$G762),"")&lt;&gt;"","Yes ("&amp;IF(NOT(ISERR(FIND("HTTP,",JoinIfFuzzy(DF$719:DF$760,$F$719:$F$760,$G762)&amp;IF(AND(DF$2=DG$3,DG$9="Include (Platform Duplicate)"),JoinIfFuzzy(DG$719:DG$760,$F$719:$F$760,$G762),"")))),"HTTP","HTTPS")&amp;")","No"),"*")</f>
        <v>*</v>
      </c>
      <c r="DG762" s="58" t="str">
        <f>IF(DG$9="Include",IF(JoinIfFuzzy(DG$719:DG$760,$F$719:$F$760,$G762)&amp;IF(AND(DG$2=DH$3,DH$9="Include (Platform Duplicate)"),JoinIfFuzzy(DH$719:DH$760,$F$719:$F$760,$G762),"")&lt;&gt;"","Yes ("&amp;IF(NOT(ISERR(FIND("HTTP,",JoinIfFuzzy(DG$719:DG$760,$F$719:$F$760,$G762)&amp;IF(AND(DG$2=DH$3,DH$9="Include (Platform Duplicate)"),JoinIfFuzzy(DH$719:DH$760,$F$719:$F$760,$G762),"")))),"HTTP","HTTPS")&amp;")","No"),"*")</f>
        <v>Yes (HTTP)</v>
      </c>
      <c r="DH762" s="58" t="str">
        <f>IF(DH$9="Include",IF(JoinIfFuzzy(DH$719:DH$760,$F$719:$F$760,$G762)&amp;IF(AND(DH$2=DI$3,DI$9="Include (Platform Duplicate)"),JoinIfFuzzy(DI$719:DI$760,$F$719:$F$760,$G762),"")&lt;&gt;"","Yes ("&amp;IF(NOT(ISERR(FIND("HTTP,",JoinIfFuzzy(DH$719:DH$760,$F$719:$F$760,$G762)&amp;IF(AND(DH$2=DI$3,DI$9="Include (Platform Duplicate)"),JoinIfFuzzy(DI$719:DI$760,$F$719:$F$760,$G762),"")))),"HTTP","HTTPS")&amp;")","No"),"*")</f>
        <v>Yes (HTTPS)</v>
      </c>
      <c r="DI762" s="58" t="str">
        <f>IF(DI$9="Include",IF(JoinIfFuzzy(DI$719:DI$760,$F$719:$F$760,$G762)&amp;IF(AND(DI$2=DJ$3,DJ$9="Include (Platform Duplicate)"),JoinIfFuzzy(DJ$719:DJ$760,$F$719:$F$760,$G762),"")&lt;&gt;"","Yes ("&amp;IF(NOT(ISERR(FIND("HTTP,",JoinIfFuzzy(DI$719:DI$760,$F$719:$F$760,$G762)&amp;IF(AND(DI$2=DJ$3,DJ$9="Include (Platform Duplicate)"),JoinIfFuzzy(DJ$719:DJ$760,$F$719:$F$760,$G762),"")))),"HTTP","HTTPS")&amp;")","No"),"*")</f>
        <v>Yes (HTTPS)</v>
      </c>
      <c r="DJ762" s="58" t="str">
        <f>IF(DJ$9="Include",IF(JoinIfFuzzy(DJ$719:DJ$760,$F$719:$F$760,$G762)&amp;IF(AND(DJ$2=DK$3,DK$9="Include (Platform Duplicate)"),JoinIfFuzzy(DK$719:DK$760,$F$719:$F$760,$G762),"")&lt;&gt;"","Yes ("&amp;IF(NOT(ISERR(FIND("HTTP,",JoinIfFuzzy(DJ$719:DJ$760,$F$719:$F$760,$G762)&amp;IF(AND(DJ$2=DK$3,DK$9="Include (Platform Duplicate)"),JoinIfFuzzy(DK$719:DK$760,$F$719:$F$760,$G762),"")))),"HTTP","HTTPS")&amp;")","No"),"*")</f>
        <v>Yes (HTTPS)</v>
      </c>
      <c r="DK762" s="58" t="str">
        <f>IF(DK$9="Include",IF(JoinIfFuzzy(DK$719:DK$760,$F$719:$F$760,$G762)&amp;IF(AND(DK$2=DL$3,DL$9="Include (Platform Duplicate)"),JoinIfFuzzy(DL$719:DL$760,$F$719:$F$760,$G762),"")&lt;&gt;"","Yes ("&amp;IF(NOT(ISERR(FIND("HTTP,",JoinIfFuzzy(DK$719:DK$760,$F$719:$F$760,$G762)&amp;IF(AND(DK$2=DL$3,DL$9="Include (Platform Duplicate)"),JoinIfFuzzy(DL$719:DL$760,$F$719:$F$760,$G762),"")))),"HTTP","HTTPS")&amp;")","No"),"*")</f>
        <v>*</v>
      </c>
      <c r="DL762" s="58" t="str">
        <f>IF(DL$9="Include",IF(JoinIfFuzzy(DL$719:DL$760,$F$719:$F$760,$G762)&amp;IF(AND(DL$2=DM$3,DM$9="Include (Platform Duplicate)"),JoinIfFuzzy(DM$719:DM$760,$F$719:$F$760,$G762),"")&lt;&gt;"","Yes ("&amp;IF(NOT(ISERR(FIND("HTTP,",JoinIfFuzzy(DL$719:DL$760,$F$719:$F$760,$G762)&amp;IF(AND(DL$2=DM$3,DM$9="Include (Platform Duplicate)"),JoinIfFuzzy(DM$719:DM$760,$F$719:$F$760,$G762),"")))),"HTTP","HTTPS")&amp;")","No"),"*")</f>
        <v>No</v>
      </c>
      <c r="DM762" s="58" t="str">
        <f>IF(DM$9="Include",IF(JoinIfFuzzy(DM$719:DM$760,$F$719:$F$760,$G762)&amp;IF(AND(DM$2=DN$3,DN$9="Include (Platform Duplicate)"),JoinIfFuzzy(DN$719:DN$760,$F$719:$F$760,$G762),"")&lt;&gt;"","Yes ("&amp;IF(NOT(ISERR(FIND("HTTP,",JoinIfFuzzy(DM$719:DM$760,$F$719:$F$760,$G762)&amp;IF(AND(DM$2=DN$3,DN$9="Include (Platform Duplicate)"),JoinIfFuzzy(DN$719:DN$760,$F$719:$F$760,$G762),"")))),"HTTP","HTTPS")&amp;")","No"),"*")</f>
        <v>*</v>
      </c>
      <c r="DN762" s="58" t="str">
        <f>IF(DN$9="Include",IF(JoinIfFuzzy(DN$719:DN$760,$F$719:$F$760,$G762)&amp;IF(AND(DN$2=DO$3,DO$9="Include (Platform Duplicate)"),JoinIfFuzzy(DO$719:DO$760,$F$719:$F$760,$G762),"")&lt;&gt;"","Yes ("&amp;IF(NOT(ISERR(FIND("HTTP,",JoinIfFuzzy(DN$719:DN$760,$F$719:$F$760,$G762)&amp;IF(AND(DN$2=DO$3,DO$9="Include (Platform Duplicate)"),JoinIfFuzzy(DO$719:DO$760,$F$719:$F$760,$G762),"")))),"HTTP","HTTPS")&amp;")","No"),"*")</f>
        <v>Yes (HTTPS)</v>
      </c>
      <c r="DO762" s="58" t="str">
        <f>IF(DO$9="Include",IF(JoinIfFuzzy(DO$719:DO$760,$F$719:$F$760,$G762)&amp;IF(AND(DO$2=DP$3,DP$9="Include (Platform Duplicate)"),JoinIfFuzzy(DP$719:DP$760,$F$719:$F$760,$G762),"")&lt;&gt;"","Yes ("&amp;IF(NOT(ISERR(FIND("HTTP,",JoinIfFuzzy(DO$719:DO$760,$F$719:$F$760,$G762)&amp;IF(AND(DO$2=DP$3,DP$9="Include (Platform Duplicate)"),JoinIfFuzzy(DP$719:DP$760,$F$719:$F$760,$G762),"")))),"HTTP","HTTPS")&amp;")","No"),"*")</f>
        <v>*</v>
      </c>
      <c r="DP762" s="58" t="str">
        <f>IF(DP$9="Include",IF(JoinIfFuzzy(DP$719:DP$760,$F$719:$F$760,$G762)&amp;IF(AND(DP$2=DQ$3,DQ$9="Include (Platform Duplicate)"),JoinIfFuzzy(DQ$719:DQ$760,$F$719:$F$760,$G762),"")&lt;&gt;"","Yes ("&amp;IF(NOT(ISERR(FIND("HTTP,",JoinIfFuzzy(DP$719:DP$760,$F$719:$F$760,$G762)&amp;IF(AND(DP$2=DQ$3,DQ$9="Include (Platform Duplicate)"),JoinIfFuzzy(DQ$719:DQ$760,$F$719:$F$760,$G762),"")))),"HTTP","HTTPS")&amp;")","No"),"*")</f>
        <v>Yes (HTTP)</v>
      </c>
      <c r="DQ762" s="58" t="str">
        <f>IF(DQ$9="Include",IF(JoinIfFuzzy(DQ$719:DQ$760,$F$719:$F$760,$G762)&amp;IF(AND(DQ$2=DR$3,DR$9="Include (Platform Duplicate)"),JoinIfFuzzy(DR$719:DR$760,$F$719:$F$760,$G762),"")&lt;&gt;"","Yes ("&amp;IF(NOT(ISERR(FIND("HTTP,",JoinIfFuzzy(DQ$719:DQ$760,$F$719:$F$760,$G762)&amp;IF(AND(DQ$2=DR$3,DR$9="Include (Platform Duplicate)"),JoinIfFuzzy(DR$719:DR$760,$F$719:$F$760,$G762),"")))),"HTTP","HTTPS")&amp;")","No"),"*")</f>
        <v>*</v>
      </c>
      <c r="DR762" s="58" t="str">
        <f>IF(DR$9="Include",IF(JoinIfFuzzy(DR$719:DR$760,$F$719:$F$760,$G762)&amp;IF(AND(DR$2=DS$3,DS$9="Include (Platform Duplicate)"),JoinIfFuzzy(DS$719:DS$760,$F$719:$F$760,$G762),"")&lt;&gt;"","Yes ("&amp;IF(NOT(ISERR(FIND("HTTP,",JoinIfFuzzy(DR$719:DR$760,$F$719:$F$760,$G762)&amp;IF(AND(DR$2=DS$3,DS$9="Include (Platform Duplicate)"),JoinIfFuzzy(DS$719:DS$760,$F$719:$F$760,$G762),"")))),"HTTP","HTTPS")&amp;")","No"),"*")</f>
        <v>*</v>
      </c>
      <c r="DS762" s="58" t="str">
        <f>IF(DS$9="Include",IF(JoinIfFuzzy(DS$719:DS$760,$F$719:$F$760,$G762)&amp;IF(AND(DS$2=DT$3,DT$9="Include (Platform Duplicate)"),JoinIfFuzzy(DT$719:DT$760,$F$719:$F$760,$G762),"")&lt;&gt;"","Yes ("&amp;IF(NOT(ISERR(FIND("HTTP,",JoinIfFuzzy(DS$719:DS$760,$F$719:$F$760,$G762)&amp;IF(AND(DS$2=DT$3,DT$9="Include (Platform Duplicate)"),JoinIfFuzzy(DT$719:DT$760,$F$719:$F$760,$G762),"")))),"HTTP","HTTPS")&amp;")","No"),"*")</f>
        <v>No</v>
      </c>
      <c r="DT762" s="58" t="str">
        <f>IF(DT$9="Include",IF(JoinIfFuzzy(DT$719:DT$760,$F$719:$F$760,$G762)&amp;IF(AND(DT$2=DU$3,DU$9="Include (Platform Duplicate)"),JoinIfFuzzy(DU$719:DU$760,$F$719:$F$760,$G762),"")&lt;&gt;"","Yes ("&amp;IF(NOT(ISERR(FIND("HTTP,",JoinIfFuzzy(DT$719:DT$760,$F$719:$F$760,$G762)&amp;IF(AND(DT$2=DU$3,DU$9="Include (Platform Duplicate)"),JoinIfFuzzy(DU$719:DU$760,$F$719:$F$760,$G762),"")))),"HTTP","HTTPS")&amp;")","No"),"*")</f>
        <v>No</v>
      </c>
      <c r="DU762" s="58" t="str">
        <f>IF(DU$9="Include",IF(JoinIfFuzzy(DU$719:DU$760,$F$719:$F$760,$G762)&amp;IF(AND(DU$2=DV$3,DV$9="Include (Platform Duplicate)"),JoinIfFuzzy(DV$719:DV$760,$F$719:$F$760,$G762),"")&lt;&gt;"","Yes ("&amp;IF(NOT(ISERR(FIND("HTTP,",JoinIfFuzzy(DU$719:DU$760,$F$719:$F$760,$G762)&amp;IF(AND(DU$2=DV$3,DV$9="Include (Platform Duplicate)"),JoinIfFuzzy(DV$719:DV$760,$F$719:$F$760,$G762),"")))),"HTTP","HTTPS")&amp;")","No"),"*")</f>
        <v>*</v>
      </c>
      <c r="DV762" s="58" t="str">
        <f>IF(DV$9="Include",IF(JoinIfFuzzy(DV$719:DV$760,$F$719:$F$760,$G762)&amp;IF(AND(DV$2=DW$3,DW$9="Include (Platform Duplicate)"),JoinIfFuzzy(DW$719:DW$760,$F$719:$F$760,$G762),"")&lt;&gt;"","Yes ("&amp;IF(NOT(ISERR(FIND("HTTP,",JoinIfFuzzy(DV$719:DV$760,$F$719:$F$760,$G762)&amp;IF(AND(DV$2=DW$3,DW$9="Include (Platform Duplicate)"),JoinIfFuzzy(DW$719:DW$760,$F$719:$F$760,$G762),"")))),"HTTP","HTTPS")&amp;")","No"),"*")</f>
        <v>*</v>
      </c>
      <c r="DW762" s="58" t="str">
        <f>IF(DW$9="Include",IF(JoinIfFuzzy(DW$719:DW$760,$F$719:$F$760,$G762)&amp;IF(AND(DW$2=DX$3,DX$9="Include (Platform Duplicate)"),JoinIfFuzzy(DX$719:DX$760,$F$719:$F$760,$G762),"")&lt;&gt;"","Yes ("&amp;IF(NOT(ISERR(FIND("HTTP,",JoinIfFuzzy(DW$719:DW$760,$F$719:$F$760,$G762)&amp;IF(AND(DW$2=DX$3,DX$9="Include (Platform Duplicate)"),JoinIfFuzzy(DX$719:DX$760,$F$719:$F$760,$G762),"")))),"HTTP","HTTPS")&amp;")","No"),"*")</f>
        <v>No</v>
      </c>
      <c r="DX762" s="58" t="str">
        <f>IF(DX$9="Include",IF(JoinIfFuzzy(DX$719:DX$760,$F$719:$F$760,$G762)&amp;IF(AND(DX$2=DY$3,DY$9="Include (Platform Duplicate)"),JoinIfFuzzy(DY$719:DY$760,$F$719:$F$760,$G762),"")&lt;&gt;"","Yes ("&amp;IF(NOT(ISERR(FIND("HTTP,",JoinIfFuzzy(DX$719:DX$760,$F$719:$F$760,$G762)&amp;IF(AND(DX$2=DY$3,DY$9="Include (Platform Duplicate)"),JoinIfFuzzy(DY$719:DY$760,$F$719:$F$760,$G762),"")))),"HTTP","HTTPS")&amp;")","No"),"*")</f>
        <v>No</v>
      </c>
      <c r="DY762" s="58" t="str">
        <f>IF(DY$9="Include",IF(JoinIfFuzzy(DY$719:DY$760,$F$719:$F$760,$G762)&amp;IF(AND(DY$2=DZ$3,DZ$9="Include (Platform Duplicate)"),JoinIfFuzzy(DZ$719:DZ$760,$F$719:$F$760,$G762),"")&lt;&gt;"","Yes ("&amp;IF(NOT(ISERR(FIND("HTTP,",JoinIfFuzzy(DY$719:DY$760,$F$719:$F$760,$G762)&amp;IF(AND(DY$2=DZ$3,DZ$9="Include (Platform Duplicate)"),JoinIfFuzzy(DZ$719:DZ$760,$F$719:$F$760,$G762),"")))),"HTTP","HTTPS")&amp;")","No"),"*")</f>
        <v>Yes (HTTP)</v>
      </c>
      <c r="DZ762" s="58" t="str">
        <f>IF(DZ$9="Include",IF(JoinIfFuzzy(DZ$719:DZ$760,$F$719:$F$760,$G762)&amp;IF(AND(DZ$2=EA$3,EA$9="Include (Platform Duplicate)"),JoinIfFuzzy(EA$719:EA$760,$F$719:$F$760,$G762),"")&lt;&gt;"","Yes ("&amp;IF(NOT(ISERR(FIND("HTTP,",JoinIfFuzzy(DZ$719:DZ$760,$F$719:$F$760,$G762)&amp;IF(AND(DZ$2=EA$3,EA$9="Include (Platform Duplicate)"),JoinIfFuzzy(EA$719:EA$760,$F$719:$F$760,$G762),"")))),"HTTP","HTTPS")&amp;")","No"),"*")</f>
        <v>*</v>
      </c>
      <c r="EA762" s="58" t="str">
        <f>IF(EA$9="Include",IF(JoinIfFuzzy(EA$719:EA$760,$F$719:$F$760,$G762)&amp;IF(AND(EA$2=EB$3,EB$9="Include (Platform Duplicate)"),JoinIfFuzzy(EB$719:EB$760,$F$719:$F$760,$G762),"")&lt;&gt;"","Yes ("&amp;IF(NOT(ISERR(FIND("HTTP,",JoinIfFuzzy(EA$719:EA$760,$F$719:$F$760,$G762)&amp;IF(AND(EA$2=EB$3,EB$9="Include (Platform Duplicate)"),JoinIfFuzzy(EB$719:EB$760,$F$719:$F$760,$G762),"")))),"HTTP","HTTPS")&amp;")","No"),"*")</f>
        <v>Yes (HTTPS)</v>
      </c>
      <c r="EB762" s="58" t="str">
        <f>IF(EB$9="Include",IF(JoinIfFuzzy(EB$719:EB$760,$F$719:$F$760,$G762)&amp;IF(AND(EB$2=EC$3,EC$9="Include (Platform Duplicate)"),JoinIfFuzzy(EC$719:EC$760,$F$719:$F$760,$G762),"")&lt;&gt;"","Yes ("&amp;IF(NOT(ISERR(FIND("HTTP,",JoinIfFuzzy(EB$719:EB$760,$F$719:$F$760,$G762)&amp;IF(AND(EB$2=EC$3,EC$9="Include (Platform Duplicate)"),JoinIfFuzzy(EC$719:EC$760,$F$719:$F$760,$G762),"")))),"HTTP","HTTPS")&amp;")","No"),"*")</f>
        <v>No</v>
      </c>
      <c r="EC762" s="58" t="str">
        <f>IF(EC$9="Include",IF(JoinIfFuzzy(EC$719:EC$760,$F$719:$F$760,$G762)&amp;IF(AND(EC$2=ED$3,ED$9="Include (Platform Duplicate)"),JoinIfFuzzy(ED$719:ED$760,$F$719:$F$760,$G762),"")&lt;&gt;"","Yes ("&amp;IF(NOT(ISERR(FIND("HTTP,",JoinIfFuzzy(EC$719:EC$760,$F$719:$F$760,$G762)&amp;IF(AND(EC$2=ED$3,ED$9="Include (Platform Duplicate)"),JoinIfFuzzy(ED$719:ED$760,$F$719:$F$760,$G762),"")))),"HTTP","HTTPS")&amp;")","No"),"*")</f>
        <v>Yes (HTTPS)</v>
      </c>
      <c r="ED762" s="58" t="str">
        <f>IF(ED$9="Include",IF(JoinIfFuzzy(ED$719:ED$760,$F$719:$F$760,$G762)&amp;IF(AND(ED$2=EE$3,EE$9="Include (Platform Duplicate)"),JoinIfFuzzy(EE$719:EE$760,$F$719:$F$760,$G762),"")&lt;&gt;"","Yes ("&amp;IF(NOT(ISERR(FIND("HTTP,",JoinIfFuzzy(ED$719:ED$760,$F$719:$F$760,$G762)&amp;IF(AND(ED$2=EE$3,EE$9="Include (Platform Duplicate)"),JoinIfFuzzy(EE$719:EE$760,$F$719:$F$760,$G762),"")))),"HTTP","HTTPS")&amp;")","No"),"*")</f>
        <v>*</v>
      </c>
      <c r="EE762" s="58" t="str">
        <f>IF(EE$9="Include",IF(JoinIfFuzzy(EE$719:EE$760,$F$719:$F$760,$G762)&amp;IF(AND(EE$2=EF$3,EF$9="Include (Platform Duplicate)"),JoinIfFuzzy(EF$719:EF$760,$F$719:$F$760,$G762),"")&lt;&gt;"","Yes ("&amp;IF(NOT(ISERR(FIND("HTTP,",JoinIfFuzzy(EE$719:EE$760,$F$719:$F$760,$G762)&amp;IF(AND(EE$2=EF$3,EF$9="Include (Platform Duplicate)"),JoinIfFuzzy(EF$719:EF$760,$F$719:$F$760,$G762),"")))),"HTTP","HTTPS")&amp;")","No"),"*")</f>
        <v>Yes (HTTPS)</v>
      </c>
      <c r="EF762" s="58" t="str">
        <f>IF(EF$9="Include",IF(JoinIfFuzzy(EF$719:EF$760,$F$719:$F$760,$G762)&amp;IF(AND(EF$2=EG$3,EG$9="Include (Platform Duplicate)"),JoinIfFuzzy(EG$719:EG$760,$F$719:$F$760,$G762),"")&lt;&gt;"","Yes ("&amp;IF(NOT(ISERR(FIND("HTTP,",JoinIfFuzzy(EF$719:EF$760,$F$719:$F$760,$G762)&amp;IF(AND(EF$2=EG$3,EG$9="Include (Platform Duplicate)"),JoinIfFuzzy(EG$719:EG$760,$F$719:$F$760,$G762),"")))),"HTTP","HTTPS")&amp;")","No"),"*")</f>
        <v>Yes (HTTPS)</v>
      </c>
      <c r="EG762" s="58" t="str">
        <f>IF(EG$9="Include",IF(JoinIfFuzzy(EG$719:EG$760,$F$719:$F$760,$G762)&amp;IF(AND(EG$2=EH$3,EH$9="Include (Platform Duplicate)"),JoinIfFuzzy(EH$719:EH$760,$F$719:$F$760,$G762),"")&lt;&gt;"","Yes ("&amp;IF(NOT(ISERR(FIND("HTTP,",JoinIfFuzzy(EG$719:EG$760,$F$719:$F$760,$G762)&amp;IF(AND(EG$2=EH$3,EH$9="Include (Platform Duplicate)"),JoinIfFuzzy(EH$719:EH$760,$F$719:$F$760,$G762),"")))),"HTTP","HTTPS")&amp;")","No"),"*")</f>
        <v>*</v>
      </c>
      <c r="EH762" s="58" t="str">
        <f>IF(EH$9="Include",IF(JoinIfFuzzy(EH$719:EH$760,$F$719:$F$760,$G762)&amp;IF(AND(EH$2=EI$3,EI$9="Include (Platform Duplicate)"),JoinIfFuzzy(EI$719:EI$760,$F$719:$F$760,$G762),"")&lt;&gt;"","Yes ("&amp;IF(NOT(ISERR(FIND("HTTP,",JoinIfFuzzy(EH$719:EH$760,$F$719:$F$760,$G762)&amp;IF(AND(EH$2=EI$3,EI$9="Include (Platform Duplicate)"),JoinIfFuzzy(EI$719:EI$760,$F$719:$F$760,$G762),"")))),"HTTP","HTTPS")&amp;")","No"),"*")</f>
        <v>Yes (HTTPS)</v>
      </c>
      <c r="EI762" s="58" t="str">
        <f>IF(EI$9="Include",IF(JoinIfFuzzy(EI$719:EI$760,$F$719:$F$760,$G762)&amp;IF(AND(EI$2=EJ$3,EJ$9="Include (Platform Duplicate)"),JoinIfFuzzy(EJ$719:EJ$760,$F$719:$F$760,$G762),"")&lt;&gt;"","Yes ("&amp;IF(NOT(ISERR(FIND("HTTP,",JoinIfFuzzy(EI$719:EI$760,$F$719:$F$760,$G762)&amp;IF(AND(EI$2=EJ$3,EJ$9="Include (Platform Duplicate)"),JoinIfFuzzy(EJ$719:EJ$760,$F$719:$F$760,$G762),"")))),"HTTP","HTTPS")&amp;")","No"),"*")</f>
        <v>*</v>
      </c>
      <c r="EJ762" s="58" t="str">
        <f>IF(EJ$9="Include",IF(JoinIfFuzzy(EJ$719:EJ$760,$F$719:$F$760,$G762)&amp;IF(AND(EJ$2=EK$3,EK$9="Include (Platform Duplicate)"),JoinIfFuzzy(EK$719:EK$760,$F$719:$F$760,$G762),"")&lt;&gt;"","Yes ("&amp;IF(NOT(ISERR(FIND("HTTP,",JoinIfFuzzy(EJ$719:EJ$760,$F$719:$F$760,$G762)&amp;IF(AND(EJ$2=EK$3,EK$9="Include (Platform Duplicate)"),JoinIfFuzzy(EK$719:EK$760,$F$719:$F$760,$G762),"")))),"HTTP","HTTPS")&amp;")","No"),"*")</f>
        <v>Yes (HTTPS)</v>
      </c>
      <c r="EK762" s="58" t="str">
        <f>IF(EK$9="Include",IF(JoinIfFuzzy(EK$719:EK$760,$F$719:$F$760,$G762)&amp;IF(AND(EK$2=EL$3,EL$9="Include (Platform Duplicate)"),JoinIfFuzzy(EL$719:EL$760,$F$719:$F$760,$G762),"")&lt;&gt;"","Yes ("&amp;IF(NOT(ISERR(FIND("HTTP,",JoinIfFuzzy(EK$719:EK$760,$F$719:$F$760,$G762)&amp;IF(AND(EK$2=EL$3,EL$9="Include (Platform Duplicate)"),JoinIfFuzzy(EL$719:EL$760,$F$719:$F$760,$G762),"")))),"HTTP","HTTPS")&amp;")","No"),"*")</f>
        <v>*</v>
      </c>
      <c r="EL762" s="109"/>
      <c r="EM762" s="109"/>
    </row>
    <row r="763" spans="1:143" s="58" customFormat="1" ht="12.75" customHeight="1" x14ac:dyDescent="0.25">
      <c r="A763" s="5"/>
      <c r="B763" s="96"/>
      <c r="C763" s="96"/>
      <c r="D763" s="96"/>
      <c r="E763" s="96"/>
      <c r="F763" s="96"/>
      <c r="G763" s="58" t="s">
        <v>3541</v>
      </c>
      <c r="H763" s="18" t="s">
        <v>5</v>
      </c>
      <c r="I763" s="18"/>
      <c r="J763" s="58" t="str">
        <f>IF(J$9="Include",IF(JoinIfFuzzy(J$719:J$760,$F$719:$F$760,$G763)&amp;IF(AND(J$2=K$3,K$9="Include (Platform Duplicate)"),JoinIfFuzzy(K$719:K$760,$F$719:$F$760,$G763),"")&lt;&gt;"","Yes ("&amp;IF(NOT(ISERR(FIND("HTTP,",JoinIfFuzzy(J$719:J$760,$F$719:$F$760,$G763)&amp;IF(AND(J$2=K$3,K$9="Include (Platform Duplicate)"),JoinIfFuzzy(K$719:K$760,$F$719:$F$760,$G763),"")))),"HTTP","HTTPS")&amp;")","No"),"*")</f>
        <v>No</v>
      </c>
      <c r="K763" s="58" t="str">
        <f>IF(K$9="Include",IF(JoinIfFuzzy(K$719:K$760,$F$719:$F$760,$G763)&amp;IF(AND(K$2=L$3,L$9="Include (Platform Duplicate)"),JoinIfFuzzy(L$719:L$760,$F$719:$F$760,$G763),"")&lt;&gt;"","Yes ("&amp;IF(NOT(ISERR(FIND("HTTP,",JoinIfFuzzy(K$719:K$760,$F$719:$F$760,$G763)&amp;IF(AND(K$2=L$3,L$9="Include (Platform Duplicate)"),JoinIfFuzzy(L$719:L$760,$F$719:$F$760,$G763),"")))),"HTTP","HTTPS")&amp;")","No"),"*")</f>
        <v>No</v>
      </c>
      <c r="L763" s="58" t="str">
        <f>IF(L$9="Include",IF(JoinIfFuzzy(L$719:L$760,$F$719:$F$760,$G763)&amp;IF(AND(L$2=M$3,M$9="Include (Platform Duplicate)"),JoinIfFuzzy(M$719:M$760,$F$719:$F$760,$G763),"")&lt;&gt;"","Yes ("&amp;IF(NOT(ISERR(FIND("HTTP,",JoinIfFuzzy(L$719:L$760,$F$719:$F$760,$G763)&amp;IF(AND(L$2=M$3,M$9="Include (Platform Duplicate)"),JoinIfFuzzy(M$719:M$760,$F$719:$F$760,$G763),"")))),"HTTP","HTTPS")&amp;")","No"),"*")</f>
        <v>*</v>
      </c>
      <c r="M763" s="58" t="str">
        <f>IF(M$9="Include",IF(JoinIfFuzzy(M$719:M$760,$F$719:$F$760,$G763)&amp;IF(AND(M$2=N$3,N$9="Include (Platform Duplicate)"),JoinIfFuzzy(N$719:N$760,$F$719:$F$760,$G763),"")&lt;&gt;"","Yes ("&amp;IF(NOT(ISERR(FIND("HTTP,",JoinIfFuzzy(M$719:M$760,$F$719:$F$760,$G763)&amp;IF(AND(M$2=N$3,N$9="Include (Platform Duplicate)"),JoinIfFuzzy(N$719:N$760,$F$719:$F$760,$G763),"")))),"HTTP","HTTPS")&amp;")","No"),"*")</f>
        <v>Yes (HTTPS)</v>
      </c>
      <c r="N763" s="58" t="str">
        <f>IF(N$9="Include",IF(JoinIfFuzzy(N$719:N$760,$F$719:$F$760,$G763)&amp;IF(AND(N$2=O$3,O$9="Include (Platform Duplicate)"),JoinIfFuzzy(O$719:O$760,$F$719:$F$760,$G763),"")&lt;&gt;"","Yes ("&amp;IF(NOT(ISERR(FIND("HTTP,",JoinIfFuzzy(N$719:N$760,$F$719:$F$760,$G763)&amp;IF(AND(N$2=O$3,O$9="Include (Platform Duplicate)"),JoinIfFuzzy(O$719:O$760,$F$719:$F$760,$G763),"")))),"HTTP","HTTPS")&amp;")","No"),"*")</f>
        <v>*</v>
      </c>
      <c r="O763" s="58" t="str">
        <f>IF(O$9="Include",IF(JoinIfFuzzy(O$719:O$760,$F$719:$F$760,$G763)&amp;IF(AND(O$2=P$3,P$9="Include (Platform Duplicate)"),JoinIfFuzzy(P$719:P$760,$F$719:$F$760,$G763),"")&lt;&gt;"","Yes ("&amp;IF(NOT(ISERR(FIND("HTTP,",JoinIfFuzzy(O$719:O$760,$F$719:$F$760,$G763)&amp;IF(AND(O$2=P$3,P$9="Include (Platform Duplicate)"),JoinIfFuzzy(P$719:P$760,$F$719:$F$760,$G763),"")))),"HTTP","HTTPS")&amp;")","No"),"*")</f>
        <v>No</v>
      </c>
      <c r="P763" s="58" t="str">
        <f>IF(P$9="Include",IF(JoinIfFuzzy(P$719:P$760,$F$719:$F$760,$G763)&amp;IF(AND(P$2=Q$3,Q$9="Include (Platform Duplicate)"),JoinIfFuzzy(Q$719:Q$760,$F$719:$F$760,$G763),"")&lt;&gt;"","Yes ("&amp;IF(NOT(ISERR(FIND("HTTP,",JoinIfFuzzy(P$719:P$760,$F$719:$F$760,$G763)&amp;IF(AND(P$2=Q$3,Q$9="Include (Platform Duplicate)"),JoinIfFuzzy(Q$719:Q$760,$F$719:$F$760,$G763),"")))),"HTTP","HTTPS")&amp;")","No"),"*")</f>
        <v>*</v>
      </c>
      <c r="Q763" s="58" t="str">
        <f>IF(Q$9="Include",IF(JoinIfFuzzy(Q$719:Q$760,$F$719:$F$760,$G763)&amp;IF(AND(Q$2=R$3,R$9="Include (Platform Duplicate)"),JoinIfFuzzy(R$719:R$760,$F$719:$F$760,$G763),"")&lt;&gt;"","Yes ("&amp;IF(NOT(ISERR(FIND("HTTP,",JoinIfFuzzy(Q$719:Q$760,$F$719:$F$760,$G763)&amp;IF(AND(Q$2=R$3,R$9="Include (Platform Duplicate)"),JoinIfFuzzy(R$719:R$760,$F$719:$F$760,$G763),"")))),"HTTP","HTTPS")&amp;")","No"),"*")</f>
        <v>No</v>
      </c>
      <c r="R763" s="58" t="str">
        <f>IF(R$9="Include",IF(JoinIfFuzzy(R$719:R$760,$F$719:$F$760,$G763)&amp;IF(AND(R$2=S$3,S$9="Include (Platform Duplicate)"),JoinIfFuzzy(S$719:S$760,$F$719:$F$760,$G763),"")&lt;&gt;"","Yes ("&amp;IF(NOT(ISERR(FIND("HTTP,",JoinIfFuzzy(R$719:R$760,$F$719:$F$760,$G763)&amp;IF(AND(R$2=S$3,S$9="Include (Platform Duplicate)"),JoinIfFuzzy(S$719:S$760,$F$719:$F$760,$G763),"")))),"HTTP","HTTPS")&amp;")","No"),"*")</f>
        <v>*</v>
      </c>
      <c r="S763" s="58" t="str">
        <f>IF(S$9="Include",IF(JoinIfFuzzy(S$719:S$760,$F$719:$F$760,$G763)&amp;IF(AND(S$2=T$3,T$9="Include (Platform Duplicate)"),JoinIfFuzzy(T$719:T$760,$F$719:$F$760,$G763),"")&lt;&gt;"","Yes ("&amp;IF(NOT(ISERR(FIND("HTTP,",JoinIfFuzzy(S$719:S$760,$F$719:$F$760,$G763)&amp;IF(AND(S$2=T$3,T$9="Include (Platform Duplicate)"),JoinIfFuzzy(T$719:T$760,$F$719:$F$760,$G763),"")))),"HTTP","HTTPS")&amp;")","No"),"*")</f>
        <v>No</v>
      </c>
      <c r="T763" s="58" t="str">
        <f>IF(T$9="Include",IF(JoinIfFuzzy(T$719:T$760,$F$719:$F$760,$G763)&amp;IF(AND(T$2=U$3,U$9="Include (Platform Duplicate)"),JoinIfFuzzy(U$719:U$760,$F$719:$F$760,$G763),"")&lt;&gt;"","Yes ("&amp;IF(NOT(ISERR(FIND("HTTP,",JoinIfFuzzy(T$719:T$760,$F$719:$F$760,$G763)&amp;IF(AND(T$2=U$3,U$9="Include (Platform Duplicate)"),JoinIfFuzzy(U$719:U$760,$F$719:$F$760,$G763),"")))),"HTTP","HTTPS")&amp;")","No"),"*")</f>
        <v>*</v>
      </c>
      <c r="U763" s="58" t="str">
        <f>IF(U$9="Include",IF(JoinIfFuzzy(U$719:U$760,$F$719:$F$760,$G763)&amp;IF(AND(U$2=V$3,V$9="Include (Platform Duplicate)"),JoinIfFuzzy(V$719:V$760,$F$719:$F$760,$G763),"")&lt;&gt;"","Yes ("&amp;IF(NOT(ISERR(FIND("HTTP,",JoinIfFuzzy(U$719:U$760,$F$719:$F$760,$G763)&amp;IF(AND(U$2=V$3,V$9="Include (Platform Duplicate)"),JoinIfFuzzy(V$719:V$760,$F$719:$F$760,$G763),"")))),"HTTP","HTTPS")&amp;")","No"),"*")</f>
        <v>No</v>
      </c>
      <c r="V763" s="58" t="str">
        <f>IF(V$9="Include",IF(JoinIfFuzzy(V$719:V$760,$F$719:$F$760,$G763)&amp;IF(AND(V$2=W$3,W$9="Include (Platform Duplicate)"),JoinIfFuzzy(W$719:W$760,$F$719:$F$760,$G763),"")&lt;&gt;"","Yes ("&amp;IF(NOT(ISERR(FIND("HTTP,",JoinIfFuzzy(V$719:V$760,$F$719:$F$760,$G763)&amp;IF(AND(V$2=W$3,W$9="Include (Platform Duplicate)"),JoinIfFuzzy(W$719:W$760,$F$719:$F$760,$G763),"")))),"HTTP","HTTPS")&amp;")","No"),"*")</f>
        <v>No</v>
      </c>
      <c r="W763" s="58" t="str">
        <f>IF(W$9="Include",IF(JoinIfFuzzy(W$719:W$760,$F$719:$F$760,$G763)&amp;IF(AND(W$2=X$3,X$9="Include (Platform Duplicate)"),JoinIfFuzzy(X$719:X$760,$F$719:$F$760,$G763),"")&lt;&gt;"","Yes ("&amp;IF(NOT(ISERR(FIND("HTTP,",JoinIfFuzzy(W$719:W$760,$F$719:$F$760,$G763)&amp;IF(AND(W$2=X$3,X$9="Include (Platform Duplicate)"),JoinIfFuzzy(X$719:X$760,$F$719:$F$760,$G763),"")))),"HTTP","HTTPS")&amp;")","No"),"*")</f>
        <v>No</v>
      </c>
      <c r="X763" s="58" t="str">
        <f>IF(X$9="Include",IF(JoinIfFuzzy(X$719:X$760,$F$719:$F$760,$G763)&amp;IF(AND(X$2=Y$3,Y$9="Include (Platform Duplicate)"),JoinIfFuzzy(Y$719:Y$760,$F$719:$F$760,$G763),"")&lt;&gt;"","Yes ("&amp;IF(NOT(ISERR(FIND("HTTP,",JoinIfFuzzy(X$719:X$760,$F$719:$F$760,$G763)&amp;IF(AND(X$2=Y$3,Y$9="Include (Platform Duplicate)"),JoinIfFuzzy(Y$719:Y$760,$F$719:$F$760,$G763),"")))),"HTTP","HTTPS")&amp;")","No"),"*")</f>
        <v>*</v>
      </c>
      <c r="Y763" s="58" t="str">
        <f>IF(Y$9="Include",IF(JoinIfFuzzy(Y$719:Y$760,$F$719:$F$760,$G763)&amp;IF(AND(Y$2=Z$3,Z$9="Include (Platform Duplicate)"),JoinIfFuzzy(Z$719:Z$760,$F$719:$F$760,$G763),"")&lt;&gt;"","Yes ("&amp;IF(NOT(ISERR(FIND("HTTP,",JoinIfFuzzy(Y$719:Y$760,$F$719:$F$760,$G763)&amp;IF(AND(Y$2=Z$3,Z$9="Include (Platform Duplicate)"),JoinIfFuzzy(Z$719:Z$760,$F$719:$F$760,$G763),"")))),"HTTP","HTTPS")&amp;")","No"),"*")</f>
        <v>Yes (HTTPS)</v>
      </c>
      <c r="Z763" s="58" t="str">
        <f>IF(Z$9="Include",IF(JoinIfFuzzy(Z$719:Z$760,$F$719:$F$760,$G763)&amp;IF(AND(Z$2=AA$3,AA$9="Include (Platform Duplicate)"),JoinIfFuzzy(AA$719:AA$760,$F$719:$F$760,$G763),"")&lt;&gt;"","Yes ("&amp;IF(NOT(ISERR(FIND("HTTP,",JoinIfFuzzy(Z$719:Z$760,$F$719:$F$760,$G763)&amp;IF(AND(Z$2=AA$3,AA$9="Include (Platform Duplicate)"),JoinIfFuzzy(AA$719:AA$760,$F$719:$F$760,$G763),"")))),"HTTP","HTTPS")&amp;")","No"),"*")</f>
        <v>*</v>
      </c>
      <c r="AA763" s="58" t="str">
        <f>IF(AA$9="Include",IF(JoinIfFuzzy(AA$719:AA$760,$F$719:$F$760,$G763)&amp;IF(AND(AA$2=AB$3,AB$9="Include (Platform Duplicate)"),JoinIfFuzzy(AB$719:AB$760,$F$719:$F$760,$G763),"")&lt;&gt;"","Yes ("&amp;IF(NOT(ISERR(FIND("HTTP,",JoinIfFuzzy(AA$719:AA$760,$F$719:$F$760,$G763)&amp;IF(AND(AA$2=AB$3,AB$9="Include (Platform Duplicate)"),JoinIfFuzzy(AB$719:AB$760,$F$719:$F$760,$G763),"")))),"HTTP","HTTPS")&amp;")","No"),"*")</f>
        <v>Yes (HTTPS)</v>
      </c>
      <c r="AB763" s="58" t="str">
        <f>IF(AB$9="Include",IF(JoinIfFuzzy(AB$719:AB$760,$F$719:$F$760,$G763)&amp;IF(AND(AB$2=AC$3,AC$9="Include (Platform Duplicate)"),JoinIfFuzzy(AC$719:AC$760,$F$719:$F$760,$G763),"")&lt;&gt;"","Yes ("&amp;IF(NOT(ISERR(FIND("HTTP,",JoinIfFuzzy(AB$719:AB$760,$F$719:$F$760,$G763)&amp;IF(AND(AB$2=AC$3,AC$9="Include (Platform Duplicate)"),JoinIfFuzzy(AC$719:AC$760,$F$719:$F$760,$G763),"")))),"HTTP","HTTPS")&amp;")","No"),"*")</f>
        <v>*</v>
      </c>
      <c r="AC763" s="58" t="str">
        <f>IF(AC$9="Include",IF(JoinIfFuzzy(AC$719:AC$760,$F$719:$F$760,$G763)&amp;IF(AND(AC$2=AD$3,AD$9="Include (Platform Duplicate)"),JoinIfFuzzy(AD$719:AD$760,$F$719:$F$760,$G763),"")&lt;&gt;"","Yes ("&amp;IF(NOT(ISERR(FIND("HTTP,",JoinIfFuzzy(AC$719:AC$760,$F$719:$F$760,$G763)&amp;IF(AND(AC$2=AD$3,AD$9="Include (Platform Duplicate)"),JoinIfFuzzy(AD$719:AD$760,$F$719:$F$760,$G763),"")))),"HTTP","HTTPS")&amp;")","No"),"*")</f>
        <v>Yes (HTTPS)</v>
      </c>
      <c r="AD763" s="58" t="str">
        <f>IF(AD$9="Include",IF(JoinIfFuzzy(AD$719:AD$760,$F$719:$F$760,$G763)&amp;IF(AND(AD$2=AE$3,AE$9="Include (Platform Duplicate)"),JoinIfFuzzy(AE$719:AE$760,$F$719:$F$760,$G763),"")&lt;&gt;"","Yes ("&amp;IF(NOT(ISERR(FIND("HTTP,",JoinIfFuzzy(AD$719:AD$760,$F$719:$F$760,$G763)&amp;IF(AND(AD$2=AE$3,AE$9="Include (Platform Duplicate)"),JoinIfFuzzy(AE$719:AE$760,$F$719:$F$760,$G763),"")))),"HTTP","HTTPS")&amp;")","No"),"*")</f>
        <v>No</v>
      </c>
      <c r="AE763" s="58" t="str">
        <f>IF(AE$9="Include",IF(JoinIfFuzzy(AE$719:AE$760,$F$719:$F$760,$G763)&amp;IF(AND(AE$2=AF$3,AF$9="Include (Platform Duplicate)"),JoinIfFuzzy(AF$719:AF$760,$F$719:$F$760,$G763),"")&lt;&gt;"","Yes ("&amp;IF(NOT(ISERR(FIND("HTTP,",JoinIfFuzzy(AE$719:AE$760,$F$719:$F$760,$G763)&amp;IF(AND(AE$2=AF$3,AF$9="Include (Platform Duplicate)"),JoinIfFuzzy(AF$719:AF$760,$F$719:$F$760,$G763),"")))),"HTTP","HTTPS")&amp;")","No"),"*")</f>
        <v>*</v>
      </c>
      <c r="AF763" s="58" t="str">
        <f>IF(AF$9="Include",IF(JoinIfFuzzy(AF$719:AF$760,$F$719:$F$760,$G763)&amp;IF(AND(AF$2=AG$3,AG$9="Include (Platform Duplicate)"),JoinIfFuzzy(AG$719:AG$760,$F$719:$F$760,$G763),"")&lt;&gt;"","Yes ("&amp;IF(NOT(ISERR(FIND("HTTP,",JoinIfFuzzy(AF$719:AF$760,$F$719:$F$760,$G763)&amp;IF(AND(AF$2=AG$3,AG$9="Include (Platform Duplicate)"),JoinIfFuzzy(AG$719:AG$760,$F$719:$F$760,$G763),"")))),"HTTP","HTTPS")&amp;")","No"),"*")</f>
        <v>Yes (HTTPS)</v>
      </c>
      <c r="AG763" s="58" t="str">
        <f>IF(AG$9="Include",IF(JoinIfFuzzy(AG$719:AG$760,$F$719:$F$760,$G763)&amp;IF(AND(AG$2=AH$3,AH$9="Include (Platform Duplicate)"),JoinIfFuzzy(AH$719:AH$760,$F$719:$F$760,$G763),"")&lt;&gt;"","Yes ("&amp;IF(NOT(ISERR(FIND("HTTP,",JoinIfFuzzy(AG$719:AG$760,$F$719:$F$760,$G763)&amp;IF(AND(AG$2=AH$3,AH$9="Include (Platform Duplicate)"),JoinIfFuzzy(AH$719:AH$760,$F$719:$F$760,$G763),"")))),"HTTP","HTTPS")&amp;")","No"),"*")</f>
        <v>No</v>
      </c>
      <c r="AH763" s="58" t="str">
        <f>IF(AH$9="Include",IF(JoinIfFuzzy(AH$719:AH$760,$F$719:$F$760,$G763)&amp;IF(AND(AH$2=AI$3,AI$9="Include (Platform Duplicate)"),JoinIfFuzzy(AI$719:AI$760,$F$719:$F$760,$G763),"")&lt;&gt;"","Yes ("&amp;IF(NOT(ISERR(FIND("HTTP,",JoinIfFuzzy(AH$719:AH$760,$F$719:$F$760,$G763)&amp;IF(AND(AH$2=AI$3,AI$9="Include (Platform Duplicate)"),JoinIfFuzzy(AI$719:AI$760,$F$719:$F$760,$G763),"")))),"HTTP","HTTPS")&amp;")","No"),"*")</f>
        <v>No</v>
      </c>
      <c r="AI763" s="58" t="str">
        <f>IF(AI$9="Include",IF(JoinIfFuzzy(AI$719:AI$760,$F$719:$F$760,$G763)&amp;IF(AND(AI$2=AJ$3,AJ$9="Include (Platform Duplicate)"),JoinIfFuzzy(AJ$719:AJ$760,$F$719:$F$760,$G763),"")&lt;&gt;"","Yes ("&amp;IF(NOT(ISERR(FIND("HTTP,",JoinIfFuzzy(AI$719:AI$760,$F$719:$F$760,$G763)&amp;IF(AND(AI$2=AJ$3,AJ$9="Include (Platform Duplicate)"),JoinIfFuzzy(AJ$719:AJ$760,$F$719:$F$760,$G763),"")))),"HTTP","HTTPS")&amp;")","No"),"*")</f>
        <v>*</v>
      </c>
      <c r="AJ763" s="58" t="str">
        <f>IF(AJ$9="Include",IF(JoinIfFuzzy(AJ$719:AJ$760,$F$719:$F$760,$G763)&amp;IF(AND(AJ$2=AK$3,AK$9="Include (Platform Duplicate)"),JoinIfFuzzy(AK$719:AK$760,$F$719:$F$760,$G763),"")&lt;&gt;"","Yes ("&amp;IF(NOT(ISERR(FIND("HTTP,",JoinIfFuzzy(AJ$719:AJ$760,$F$719:$F$760,$G763)&amp;IF(AND(AJ$2=AK$3,AK$9="Include (Platform Duplicate)"),JoinIfFuzzy(AK$719:AK$760,$F$719:$F$760,$G763),"")))),"HTTP","HTTPS")&amp;")","No"),"*")</f>
        <v>Yes (HTTPS)</v>
      </c>
      <c r="AK763" s="58" t="str">
        <f>IF(AK$9="Include",IF(JoinIfFuzzy(AK$719:AK$760,$F$719:$F$760,$G763)&amp;IF(AND(AK$2=AL$3,AL$9="Include (Platform Duplicate)"),JoinIfFuzzy(AL$719:AL$760,$F$719:$F$760,$G763),"")&lt;&gt;"","Yes ("&amp;IF(NOT(ISERR(FIND("HTTP,",JoinIfFuzzy(AK$719:AK$760,$F$719:$F$760,$G763)&amp;IF(AND(AK$2=AL$3,AL$9="Include (Platform Duplicate)"),JoinIfFuzzy(AL$719:AL$760,$F$719:$F$760,$G763),"")))),"HTTP","HTTPS")&amp;")","No"),"*")</f>
        <v>*</v>
      </c>
      <c r="AL763" s="58" t="str">
        <f>IF(AL$9="Include",IF(JoinIfFuzzy(AL$719:AL$760,$F$719:$F$760,$G763)&amp;IF(AND(AL$2=AM$3,AM$9="Include (Platform Duplicate)"),JoinIfFuzzy(AM$719:AM$760,$F$719:$F$760,$G763),"")&lt;&gt;"","Yes ("&amp;IF(NOT(ISERR(FIND("HTTP,",JoinIfFuzzy(AL$719:AL$760,$F$719:$F$760,$G763)&amp;IF(AND(AL$2=AM$3,AM$9="Include (Platform Duplicate)"),JoinIfFuzzy(AM$719:AM$760,$F$719:$F$760,$G763),"")))),"HTTP","HTTPS")&amp;")","No"),"*")</f>
        <v>No</v>
      </c>
      <c r="AM763" s="58" t="str">
        <f>IF(AM$9="Include",IF(JoinIfFuzzy(AM$719:AM$760,$F$719:$F$760,$G763)&amp;IF(AND(AM$2=AN$3,AN$9="Include (Platform Duplicate)"),JoinIfFuzzy(AN$719:AN$760,$F$719:$F$760,$G763),"")&lt;&gt;"","Yes ("&amp;IF(NOT(ISERR(FIND("HTTP,",JoinIfFuzzy(AM$719:AM$760,$F$719:$F$760,$G763)&amp;IF(AND(AM$2=AN$3,AN$9="Include (Platform Duplicate)"),JoinIfFuzzy(AN$719:AN$760,$F$719:$F$760,$G763),"")))),"HTTP","HTTPS")&amp;")","No"),"*")</f>
        <v>No</v>
      </c>
      <c r="AN763" s="58" t="str">
        <f>IF(AN$9="Include",IF(JoinIfFuzzy(AN$719:AN$760,$F$719:$F$760,$G763)&amp;IF(AND(AN$2=AO$3,AO$9="Include (Platform Duplicate)"),JoinIfFuzzy(AO$719:AO$760,$F$719:$F$760,$G763),"")&lt;&gt;"","Yes ("&amp;IF(NOT(ISERR(FIND("HTTP,",JoinIfFuzzy(AN$719:AN$760,$F$719:$F$760,$G763)&amp;IF(AND(AN$2=AO$3,AO$9="Include (Platform Duplicate)"),JoinIfFuzzy(AO$719:AO$760,$F$719:$F$760,$G763),"")))),"HTTP","HTTPS")&amp;")","No"),"*")</f>
        <v>No</v>
      </c>
      <c r="AO763" s="58" t="str">
        <f>IF(AO$9="Include",IF(JoinIfFuzzy(AO$719:AO$760,$F$719:$F$760,$G763)&amp;IF(AND(AO$2=AP$3,AP$9="Include (Platform Duplicate)"),JoinIfFuzzy(AP$719:AP$760,$F$719:$F$760,$G763),"")&lt;&gt;"","Yes ("&amp;IF(NOT(ISERR(FIND("HTTP,",JoinIfFuzzy(AO$719:AO$760,$F$719:$F$760,$G763)&amp;IF(AND(AO$2=AP$3,AP$9="Include (Platform Duplicate)"),JoinIfFuzzy(AP$719:AP$760,$F$719:$F$760,$G763),"")))),"HTTP","HTTPS")&amp;")","No"),"*")</f>
        <v>*</v>
      </c>
      <c r="AP763" s="58" t="str">
        <f>IF(AP$9="Include",IF(JoinIfFuzzy(AP$719:AP$760,$F$719:$F$760,$G763)&amp;IF(AND(AP$2=AQ$3,AQ$9="Include (Platform Duplicate)"),JoinIfFuzzy(AQ$719:AQ$760,$F$719:$F$760,$G763),"")&lt;&gt;"","Yes ("&amp;IF(NOT(ISERR(FIND("HTTP,",JoinIfFuzzy(AP$719:AP$760,$F$719:$F$760,$G763)&amp;IF(AND(AP$2=AQ$3,AQ$9="Include (Platform Duplicate)"),JoinIfFuzzy(AQ$719:AQ$760,$F$719:$F$760,$G763),"")))),"HTTP","HTTPS")&amp;")","No"),"*")</f>
        <v>No</v>
      </c>
      <c r="AQ763" s="58" t="str">
        <f>IF(AQ$9="Include",IF(JoinIfFuzzy(AQ$719:AQ$760,$F$719:$F$760,$G763)&amp;IF(AND(AQ$2=AR$3,AR$9="Include (Platform Duplicate)"),JoinIfFuzzy(AR$719:AR$760,$F$719:$F$760,$G763),"")&lt;&gt;"","Yes ("&amp;IF(NOT(ISERR(FIND("HTTP,",JoinIfFuzzy(AQ$719:AQ$760,$F$719:$F$760,$G763)&amp;IF(AND(AQ$2=AR$3,AR$9="Include (Platform Duplicate)"),JoinIfFuzzy(AR$719:AR$760,$F$719:$F$760,$G763),"")))),"HTTP","HTTPS")&amp;")","No"),"*")</f>
        <v>*</v>
      </c>
      <c r="AR763" s="58" t="str">
        <f>IF(AR$9="Include",IF(JoinIfFuzzy(AR$719:AR$760,$F$719:$F$760,$G763)&amp;IF(AND(AR$2=AS$3,AS$9="Include (Platform Duplicate)"),JoinIfFuzzy(AS$719:AS$760,$F$719:$F$760,$G763),"")&lt;&gt;"","Yes ("&amp;IF(NOT(ISERR(FIND("HTTP,",JoinIfFuzzy(AR$719:AR$760,$F$719:$F$760,$G763)&amp;IF(AND(AR$2=AS$3,AS$9="Include (Platform Duplicate)"),JoinIfFuzzy(AS$719:AS$760,$F$719:$F$760,$G763),"")))),"HTTP","HTTPS")&amp;")","No"),"*")</f>
        <v>No</v>
      </c>
      <c r="AS763" s="58" t="str">
        <f>IF(AS$9="Include",IF(JoinIfFuzzy(AS$719:AS$760,$F$719:$F$760,$G763)&amp;IF(AND(AS$2=AT$3,AT$9="Include (Platform Duplicate)"),JoinIfFuzzy(AT$719:AT$760,$F$719:$F$760,$G763),"")&lt;&gt;"","Yes ("&amp;IF(NOT(ISERR(FIND("HTTP,",JoinIfFuzzy(AS$719:AS$760,$F$719:$F$760,$G763)&amp;IF(AND(AS$2=AT$3,AT$9="Include (Platform Duplicate)"),JoinIfFuzzy(AT$719:AT$760,$F$719:$F$760,$G763),"")))),"HTTP","HTTPS")&amp;")","No"),"*")</f>
        <v>*</v>
      </c>
      <c r="AT763" s="58" t="str">
        <f>IF(AT$9="Include",IF(JoinIfFuzzy(AT$719:AT$760,$F$719:$F$760,$G763)&amp;IF(AND(AT$2=AU$3,AU$9="Include (Platform Duplicate)"),JoinIfFuzzy(AU$719:AU$760,$F$719:$F$760,$G763),"")&lt;&gt;"","Yes ("&amp;IF(NOT(ISERR(FIND("HTTP,",JoinIfFuzzy(AT$719:AT$760,$F$719:$F$760,$G763)&amp;IF(AND(AT$2=AU$3,AU$9="Include (Platform Duplicate)"),JoinIfFuzzy(AU$719:AU$760,$F$719:$F$760,$G763),"")))),"HTTP","HTTPS")&amp;")","No"),"*")</f>
        <v>No</v>
      </c>
      <c r="AU763" s="58" t="str">
        <f>IF(AU$9="Include",IF(JoinIfFuzzy(AU$719:AU$760,$F$719:$F$760,$G763)&amp;IF(AND(AU$2=AV$3,AV$9="Include (Platform Duplicate)"),JoinIfFuzzy(AV$719:AV$760,$F$719:$F$760,$G763),"")&lt;&gt;"","Yes ("&amp;IF(NOT(ISERR(FIND("HTTP,",JoinIfFuzzy(AU$719:AU$760,$F$719:$F$760,$G763)&amp;IF(AND(AU$2=AV$3,AV$9="Include (Platform Duplicate)"),JoinIfFuzzy(AV$719:AV$760,$F$719:$F$760,$G763),"")))),"HTTP","HTTPS")&amp;")","No"),"*")</f>
        <v>No</v>
      </c>
      <c r="AV763" s="58" t="str">
        <f>IF(AV$9="Include",IF(JoinIfFuzzy(AV$719:AV$760,$F$719:$F$760,$G763)&amp;IF(AND(AV$2=AW$3,AW$9="Include (Platform Duplicate)"),JoinIfFuzzy(AW$719:AW$760,$F$719:$F$760,$G763),"")&lt;&gt;"","Yes ("&amp;IF(NOT(ISERR(FIND("HTTP,",JoinIfFuzzy(AV$719:AV$760,$F$719:$F$760,$G763)&amp;IF(AND(AV$2=AW$3,AW$9="Include (Platform Duplicate)"),JoinIfFuzzy(AW$719:AW$760,$F$719:$F$760,$G763),"")))),"HTTP","HTTPS")&amp;")","No"),"*")</f>
        <v>*</v>
      </c>
      <c r="AW763" s="58" t="str">
        <f>IF(AW$9="Include",IF(JoinIfFuzzy(AW$719:AW$760,$F$719:$F$760,$G763)&amp;IF(AND(AW$2=AX$3,AX$9="Include (Platform Duplicate)"),JoinIfFuzzy(AX$719:AX$760,$F$719:$F$760,$G763),"")&lt;&gt;"","Yes ("&amp;IF(NOT(ISERR(FIND("HTTP,",JoinIfFuzzy(AW$719:AW$760,$F$719:$F$760,$G763)&amp;IF(AND(AW$2=AX$3,AX$9="Include (Platform Duplicate)"),JoinIfFuzzy(AX$719:AX$760,$F$719:$F$760,$G763),"")))),"HTTP","HTTPS")&amp;")","No"),"*")</f>
        <v>*</v>
      </c>
      <c r="AX763" s="58" t="str">
        <f>IF(AX$9="Include",IF(JoinIfFuzzy(AX$719:AX$760,$F$719:$F$760,$G763)&amp;IF(AND(AX$2=AY$3,AY$9="Include (Platform Duplicate)"),JoinIfFuzzy(AY$719:AY$760,$F$719:$F$760,$G763),"")&lt;&gt;"","Yes ("&amp;IF(NOT(ISERR(FIND("HTTP,",JoinIfFuzzy(AX$719:AX$760,$F$719:$F$760,$G763)&amp;IF(AND(AX$2=AY$3,AY$9="Include (Platform Duplicate)"),JoinIfFuzzy(AY$719:AY$760,$F$719:$F$760,$G763),"")))),"HTTP","HTTPS")&amp;")","No"),"*")</f>
        <v>*</v>
      </c>
      <c r="AY763" s="58" t="str">
        <f>IF(AY$9="Include",IF(JoinIfFuzzy(AY$719:AY$760,$F$719:$F$760,$G763)&amp;IF(AND(AY$2=AZ$3,AZ$9="Include (Platform Duplicate)"),JoinIfFuzzy(AZ$719:AZ$760,$F$719:$F$760,$G763),"")&lt;&gt;"","Yes ("&amp;IF(NOT(ISERR(FIND("HTTP,",JoinIfFuzzy(AY$719:AY$760,$F$719:$F$760,$G763)&amp;IF(AND(AY$2=AZ$3,AZ$9="Include (Platform Duplicate)"),JoinIfFuzzy(AZ$719:AZ$760,$F$719:$F$760,$G763),"")))),"HTTP","HTTPS")&amp;")","No"),"*")</f>
        <v>*</v>
      </c>
      <c r="AZ763" s="58" t="str">
        <f>IF(AZ$9="Include",IF(JoinIfFuzzy(AZ$719:AZ$760,$F$719:$F$760,$G763)&amp;IF(AND(AZ$2=BA$3,BA$9="Include (Platform Duplicate)"),JoinIfFuzzy(BA$719:BA$760,$F$719:$F$760,$G763),"")&lt;&gt;"","Yes ("&amp;IF(NOT(ISERR(FIND("HTTP,",JoinIfFuzzy(AZ$719:AZ$760,$F$719:$F$760,$G763)&amp;IF(AND(AZ$2=BA$3,BA$9="Include (Platform Duplicate)"),JoinIfFuzzy(BA$719:BA$760,$F$719:$F$760,$G763),"")))),"HTTP","HTTPS")&amp;")","No"),"*")</f>
        <v>No</v>
      </c>
      <c r="BA763" s="58" t="str">
        <f>IF(BA$9="Include",IF(JoinIfFuzzy(BA$719:BA$760,$F$719:$F$760,$G763)&amp;IF(AND(BA$2=BB$3,BB$9="Include (Platform Duplicate)"),JoinIfFuzzy(BB$719:BB$760,$F$719:$F$760,$G763),"")&lt;&gt;"","Yes ("&amp;IF(NOT(ISERR(FIND("HTTP,",JoinIfFuzzy(BA$719:BA$760,$F$719:$F$760,$G763)&amp;IF(AND(BA$2=BB$3,BB$9="Include (Platform Duplicate)"),JoinIfFuzzy(BB$719:BB$760,$F$719:$F$760,$G763),"")))),"HTTP","HTTPS")&amp;")","No"),"*")</f>
        <v>No</v>
      </c>
      <c r="BB763" s="58" t="str">
        <f>IF(BB$9="Include",IF(JoinIfFuzzy(BB$719:BB$760,$F$719:$F$760,$G763)&amp;IF(AND(BB$2=BC$3,BC$9="Include (Platform Duplicate)"),JoinIfFuzzy(BC$719:BC$760,$F$719:$F$760,$G763),"")&lt;&gt;"","Yes ("&amp;IF(NOT(ISERR(FIND("HTTP,",JoinIfFuzzy(BB$719:BB$760,$F$719:$F$760,$G763)&amp;IF(AND(BB$2=BC$3,BC$9="Include (Platform Duplicate)"),JoinIfFuzzy(BC$719:BC$760,$F$719:$F$760,$G763),"")))),"HTTP","HTTPS")&amp;")","No"),"*")</f>
        <v>Yes (HTTPS)</v>
      </c>
      <c r="BC763" s="58" t="str">
        <f>IF(BC$9="Include",IF(JoinIfFuzzy(BC$719:BC$760,$F$719:$F$760,$G763)&amp;IF(AND(BC$2=BD$3,BD$9="Include (Platform Duplicate)"),JoinIfFuzzy(BD$719:BD$760,$F$719:$F$760,$G763),"")&lt;&gt;"","Yes ("&amp;IF(NOT(ISERR(FIND("HTTP,",JoinIfFuzzy(BC$719:BC$760,$F$719:$F$760,$G763)&amp;IF(AND(BC$2=BD$3,BD$9="Include (Platform Duplicate)"),JoinIfFuzzy(BD$719:BD$760,$F$719:$F$760,$G763),"")))),"HTTP","HTTPS")&amp;")","No"),"*")</f>
        <v>Yes (HTTPS)</v>
      </c>
      <c r="BD763" s="58" t="str">
        <f>IF(BD$9="Include",IF(JoinIfFuzzy(BD$719:BD$760,$F$719:$F$760,$G763)&amp;IF(AND(BD$2=BE$3,BE$9="Include (Platform Duplicate)"),JoinIfFuzzy(BE$719:BE$760,$F$719:$F$760,$G763),"")&lt;&gt;"","Yes ("&amp;IF(NOT(ISERR(FIND("HTTP,",JoinIfFuzzy(BD$719:BD$760,$F$719:$F$760,$G763)&amp;IF(AND(BD$2=BE$3,BE$9="Include (Platform Duplicate)"),JoinIfFuzzy(BE$719:BE$760,$F$719:$F$760,$G763),"")))),"HTTP","HTTPS")&amp;")","No"),"*")</f>
        <v>No</v>
      </c>
      <c r="BE763" s="58" t="str">
        <f>IF(BE$9="Include",IF(JoinIfFuzzy(BE$719:BE$760,$F$719:$F$760,$G763)&amp;IF(AND(BE$2=BF$3,BF$9="Include (Platform Duplicate)"),JoinIfFuzzy(BF$719:BF$760,$F$719:$F$760,$G763),"")&lt;&gt;"","Yes ("&amp;IF(NOT(ISERR(FIND("HTTP,",JoinIfFuzzy(BE$719:BE$760,$F$719:$F$760,$G763)&amp;IF(AND(BE$2=BF$3,BF$9="Include (Platform Duplicate)"),JoinIfFuzzy(BF$719:BF$760,$F$719:$F$760,$G763),"")))),"HTTP","HTTPS")&amp;")","No"),"*")</f>
        <v>*</v>
      </c>
      <c r="BF763" s="58" t="str">
        <f>IF(BF$9="Include",IF(JoinIfFuzzy(BF$719:BF$760,$F$719:$F$760,$G763)&amp;IF(AND(BF$2=BG$3,BG$9="Include (Platform Duplicate)"),JoinIfFuzzy(BG$719:BG$760,$F$719:$F$760,$G763),"")&lt;&gt;"","Yes ("&amp;IF(NOT(ISERR(FIND("HTTP,",JoinIfFuzzy(BF$719:BF$760,$F$719:$F$760,$G763)&amp;IF(AND(BF$2=BG$3,BG$9="Include (Platform Duplicate)"),JoinIfFuzzy(BG$719:BG$760,$F$719:$F$760,$G763),"")))),"HTTP","HTTPS")&amp;")","No"),"*")</f>
        <v>*</v>
      </c>
      <c r="BG763" s="58" t="str">
        <f>IF(BG$9="Include",IF(JoinIfFuzzy(BG$719:BG$760,$F$719:$F$760,$G763)&amp;IF(AND(BG$2=BH$3,BH$9="Include (Platform Duplicate)"),JoinIfFuzzy(BH$719:BH$760,$F$719:$F$760,$G763),"")&lt;&gt;"","Yes ("&amp;IF(NOT(ISERR(FIND("HTTP,",JoinIfFuzzy(BG$719:BG$760,$F$719:$F$760,$G763)&amp;IF(AND(BG$2=BH$3,BH$9="Include (Platform Duplicate)"),JoinIfFuzzy(BH$719:BH$760,$F$719:$F$760,$G763),"")))),"HTTP","HTTPS")&amp;")","No"),"*")</f>
        <v>No</v>
      </c>
      <c r="BH763" s="58" t="str">
        <f>IF(BH$9="Include",IF(JoinIfFuzzy(BH$719:BH$760,$F$719:$F$760,$G763)&amp;IF(AND(BH$2=BI$3,BI$9="Include (Platform Duplicate)"),JoinIfFuzzy(BI$719:BI$760,$F$719:$F$760,$G763),"")&lt;&gt;"","Yes ("&amp;IF(NOT(ISERR(FIND("HTTP,",JoinIfFuzzy(BH$719:BH$760,$F$719:$F$760,$G763)&amp;IF(AND(BH$2=BI$3,BI$9="Include (Platform Duplicate)"),JoinIfFuzzy(BI$719:BI$760,$F$719:$F$760,$G763),"")))),"HTTP","HTTPS")&amp;")","No"),"*")</f>
        <v>*</v>
      </c>
      <c r="BI763" s="58" t="str">
        <f>IF(BI$9="Include",IF(JoinIfFuzzy(BI$719:BI$760,$F$719:$F$760,$G763)&amp;IF(AND(BI$2=BJ$3,BJ$9="Include (Platform Duplicate)"),JoinIfFuzzy(BJ$719:BJ$760,$F$719:$F$760,$G763),"")&lt;&gt;"","Yes ("&amp;IF(NOT(ISERR(FIND("HTTP,",JoinIfFuzzy(BI$719:BI$760,$F$719:$F$760,$G763)&amp;IF(AND(BI$2=BJ$3,BJ$9="Include (Platform Duplicate)"),JoinIfFuzzy(BJ$719:BJ$760,$F$719:$F$760,$G763),"")))),"HTTP","HTTPS")&amp;")","No"),"*")</f>
        <v>Yes (HTTPS)</v>
      </c>
      <c r="BJ763" s="58" t="str">
        <f>IF(BJ$9="Include",IF(JoinIfFuzzy(BJ$719:BJ$760,$F$719:$F$760,$G763)&amp;IF(AND(BJ$2=BK$3,BK$9="Include (Platform Duplicate)"),JoinIfFuzzy(BK$719:BK$760,$F$719:$F$760,$G763),"")&lt;&gt;"","Yes ("&amp;IF(NOT(ISERR(FIND("HTTP,",JoinIfFuzzy(BJ$719:BJ$760,$F$719:$F$760,$G763)&amp;IF(AND(BJ$2=BK$3,BK$9="Include (Platform Duplicate)"),JoinIfFuzzy(BK$719:BK$760,$F$719:$F$760,$G763),"")))),"HTTP","HTTPS")&amp;")","No"),"*")</f>
        <v>No</v>
      </c>
      <c r="BK763" s="58" t="str">
        <f>IF(BK$9="Include",IF(JoinIfFuzzy(BK$719:BK$760,$F$719:$F$760,$G763)&amp;IF(AND(BK$2=BL$3,BL$9="Include (Platform Duplicate)"),JoinIfFuzzy(BL$719:BL$760,$F$719:$F$760,$G763),"")&lt;&gt;"","Yes ("&amp;IF(NOT(ISERR(FIND("HTTP,",JoinIfFuzzy(BK$719:BK$760,$F$719:$F$760,$G763)&amp;IF(AND(BK$2=BL$3,BL$9="Include (Platform Duplicate)"),JoinIfFuzzy(BL$719:BL$760,$F$719:$F$760,$G763),"")))),"HTTP","HTTPS")&amp;")","No"),"*")</f>
        <v>*</v>
      </c>
      <c r="BL763" s="58" t="str">
        <f>IF(BL$9="Include",IF(JoinIfFuzzy(BL$719:BL$760,$F$719:$F$760,$G763)&amp;IF(AND(BL$2=BM$3,BM$9="Include (Platform Duplicate)"),JoinIfFuzzy(BM$719:BM$760,$F$719:$F$760,$G763),"")&lt;&gt;"","Yes ("&amp;IF(NOT(ISERR(FIND("HTTP,",JoinIfFuzzy(BL$719:BL$760,$F$719:$F$760,$G763)&amp;IF(AND(BL$2=BM$3,BM$9="Include (Platform Duplicate)"),JoinIfFuzzy(BM$719:BM$760,$F$719:$F$760,$G763),"")))),"HTTP","HTTPS")&amp;")","No"),"*")</f>
        <v>No</v>
      </c>
      <c r="BM763" s="58" t="str">
        <f>IF(BM$9="Include",IF(JoinIfFuzzy(BM$719:BM$760,$F$719:$F$760,$G763)&amp;IF(AND(BM$2=BN$3,BN$9="Include (Platform Duplicate)"),JoinIfFuzzy(BN$719:BN$760,$F$719:$F$760,$G763),"")&lt;&gt;"","Yes ("&amp;IF(NOT(ISERR(FIND("HTTP,",JoinIfFuzzy(BM$719:BM$760,$F$719:$F$760,$G763)&amp;IF(AND(BM$2=BN$3,BN$9="Include (Platform Duplicate)"),JoinIfFuzzy(BN$719:BN$760,$F$719:$F$760,$G763),"")))),"HTTP","HTTPS")&amp;")","No"),"*")</f>
        <v>*</v>
      </c>
      <c r="BN763" s="58" t="str">
        <f>IF(BN$9="Include",IF(JoinIfFuzzy(BN$719:BN$760,$F$719:$F$760,$G763)&amp;IF(AND(BN$2=BO$3,BO$9="Include (Platform Duplicate)"),JoinIfFuzzy(BO$719:BO$760,$F$719:$F$760,$G763),"")&lt;&gt;"","Yes ("&amp;IF(NOT(ISERR(FIND("HTTP,",JoinIfFuzzy(BN$719:BN$760,$F$719:$F$760,$G763)&amp;IF(AND(BN$2=BO$3,BO$9="Include (Platform Duplicate)"),JoinIfFuzzy(BO$719:BO$760,$F$719:$F$760,$G763),"")))),"HTTP","HTTPS")&amp;")","No"),"*")</f>
        <v>No</v>
      </c>
      <c r="BO763" s="58" t="str">
        <f>IF(BO$9="Include",IF(JoinIfFuzzy(BO$719:BO$760,$F$719:$F$760,$G763)&amp;IF(AND(BO$2=BP$3,BP$9="Include (Platform Duplicate)"),JoinIfFuzzy(BP$719:BP$760,$F$719:$F$760,$G763),"")&lt;&gt;"","Yes ("&amp;IF(NOT(ISERR(FIND("HTTP,",JoinIfFuzzy(BO$719:BO$760,$F$719:$F$760,$G763)&amp;IF(AND(BO$2=BP$3,BP$9="Include (Platform Duplicate)"),JoinIfFuzzy(BP$719:BP$760,$F$719:$F$760,$G763),"")))),"HTTP","HTTPS")&amp;")","No"),"*")</f>
        <v>No</v>
      </c>
      <c r="BP763" s="58" t="str">
        <f>IF(BP$9="Include",IF(JoinIfFuzzy(BP$719:BP$760,$F$719:$F$760,$G763)&amp;IF(AND(BP$2=BQ$3,BQ$9="Include (Platform Duplicate)"),JoinIfFuzzy(BQ$719:BQ$760,$F$719:$F$760,$G763),"")&lt;&gt;"","Yes ("&amp;IF(NOT(ISERR(FIND("HTTP,",JoinIfFuzzy(BP$719:BP$760,$F$719:$F$760,$G763)&amp;IF(AND(BP$2=BQ$3,BQ$9="Include (Platform Duplicate)"),JoinIfFuzzy(BQ$719:BQ$760,$F$719:$F$760,$G763),"")))),"HTTP","HTTPS")&amp;")","No"),"*")</f>
        <v>*</v>
      </c>
      <c r="BQ763" s="58" t="str">
        <f>IF(BQ$9="Include",IF(JoinIfFuzzy(BQ$719:BQ$760,$F$719:$F$760,$G763)&amp;IF(AND(BQ$2=BR$3,BR$9="Include (Platform Duplicate)"),JoinIfFuzzy(BR$719:BR$760,$F$719:$F$760,$G763),"")&lt;&gt;"","Yes ("&amp;IF(NOT(ISERR(FIND("HTTP,",JoinIfFuzzy(BQ$719:BQ$760,$F$719:$F$760,$G763)&amp;IF(AND(BQ$2=BR$3,BR$9="Include (Platform Duplicate)"),JoinIfFuzzy(BR$719:BR$760,$F$719:$F$760,$G763),"")))),"HTTP","HTTPS")&amp;")","No"),"*")</f>
        <v>No</v>
      </c>
      <c r="BR763" s="58" t="str">
        <f>IF(BR$9="Include",IF(JoinIfFuzzy(BR$719:BR$760,$F$719:$F$760,$G763)&amp;IF(AND(BR$2=BS$3,BS$9="Include (Platform Duplicate)"),JoinIfFuzzy(BS$719:BS$760,$F$719:$F$760,$G763),"")&lt;&gt;"","Yes ("&amp;IF(NOT(ISERR(FIND("HTTP,",JoinIfFuzzy(BR$719:BR$760,$F$719:$F$760,$G763)&amp;IF(AND(BR$2=BS$3,BS$9="Include (Platform Duplicate)"),JoinIfFuzzy(BS$719:BS$760,$F$719:$F$760,$G763),"")))),"HTTP","HTTPS")&amp;")","No"),"*")</f>
        <v>*</v>
      </c>
      <c r="BS763" s="58" t="str">
        <f>IF(BS$9="Include",IF(JoinIfFuzzy(BS$719:BS$760,$F$719:$F$760,$G763)&amp;IF(AND(BS$2=BT$3,BT$9="Include (Platform Duplicate)"),JoinIfFuzzy(BT$719:BT$760,$F$719:$F$760,$G763),"")&lt;&gt;"","Yes ("&amp;IF(NOT(ISERR(FIND("HTTP,",JoinIfFuzzy(BS$719:BS$760,$F$719:$F$760,$G763)&amp;IF(AND(BS$2=BT$3,BT$9="Include (Platform Duplicate)"),JoinIfFuzzy(BT$719:BT$760,$F$719:$F$760,$G763),"")))),"HTTP","HTTPS")&amp;")","No"),"*")</f>
        <v>No</v>
      </c>
      <c r="BT763" s="58" t="str">
        <f>IF(BT$9="Include",IF(JoinIfFuzzy(BT$719:BT$760,$F$719:$F$760,$G763)&amp;IF(AND(BT$2=BU$3,BU$9="Include (Platform Duplicate)"),JoinIfFuzzy(BU$719:BU$760,$F$719:$F$760,$G763),"")&lt;&gt;"","Yes ("&amp;IF(NOT(ISERR(FIND("HTTP,",JoinIfFuzzy(BT$719:BT$760,$F$719:$F$760,$G763)&amp;IF(AND(BT$2=BU$3,BU$9="Include (Platform Duplicate)"),JoinIfFuzzy(BU$719:BU$760,$F$719:$F$760,$G763),"")))),"HTTP","HTTPS")&amp;")","No"),"*")</f>
        <v>Yes (HTTPS)</v>
      </c>
      <c r="BU763" s="58" t="str">
        <f>IF(BU$9="Include",IF(JoinIfFuzzy(BU$719:BU$760,$F$719:$F$760,$G763)&amp;IF(AND(BU$2=BV$3,BV$9="Include (Platform Duplicate)"),JoinIfFuzzy(BV$719:BV$760,$F$719:$F$760,$G763),"")&lt;&gt;"","Yes ("&amp;IF(NOT(ISERR(FIND("HTTP,",JoinIfFuzzy(BU$719:BU$760,$F$719:$F$760,$G763)&amp;IF(AND(BU$2=BV$3,BV$9="Include (Platform Duplicate)"),JoinIfFuzzy(BV$719:BV$760,$F$719:$F$760,$G763),"")))),"HTTP","HTTPS")&amp;")","No"),"*")</f>
        <v>*</v>
      </c>
      <c r="BV763" s="58" t="str">
        <f>IF(BV$9="Include",IF(JoinIfFuzzy(BV$719:BV$760,$F$719:$F$760,$G763)&amp;IF(AND(BV$2=BW$3,BW$9="Include (Platform Duplicate)"),JoinIfFuzzy(BW$719:BW$760,$F$719:$F$760,$G763),"")&lt;&gt;"","Yes ("&amp;IF(NOT(ISERR(FIND("HTTP,",JoinIfFuzzy(BV$719:BV$760,$F$719:$F$760,$G763)&amp;IF(AND(BV$2=BW$3,BW$9="Include (Platform Duplicate)"),JoinIfFuzzy(BW$719:BW$760,$F$719:$F$760,$G763),"")))),"HTTP","HTTPS")&amp;")","No"),"*")</f>
        <v>No</v>
      </c>
      <c r="BW763" s="58" t="str">
        <f>IF(BW$9="Include",IF(JoinIfFuzzy(BW$719:BW$760,$F$719:$F$760,$G763)&amp;IF(AND(BW$2=BX$3,BX$9="Include (Platform Duplicate)"),JoinIfFuzzy(BX$719:BX$760,$F$719:$F$760,$G763),"")&lt;&gt;"","Yes ("&amp;IF(NOT(ISERR(FIND("HTTP,",JoinIfFuzzy(BW$719:BW$760,$F$719:$F$760,$G763)&amp;IF(AND(BW$2=BX$3,BX$9="Include (Platform Duplicate)"),JoinIfFuzzy(BX$719:BX$760,$F$719:$F$760,$G763),"")))),"HTTP","HTTPS")&amp;")","No"),"*")</f>
        <v>*</v>
      </c>
      <c r="BX763" s="58" t="str">
        <f>IF(BX$9="Include",IF(JoinIfFuzzy(BX$719:BX$760,$F$719:$F$760,$G763)&amp;IF(AND(BX$2=BY$3,BY$9="Include (Platform Duplicate)"),JoinIfFuzzy(BY$719:BY$760,$F$719:$F$760,$G763),"")&lt;&gt;"","Yes ("&amp;IF(NOT(ISERR(FIND("HTTP,",JoinIfFuzzy(BX$719:BX$760,$F$719:$F$760,$G763)&amp;IF(AND(BX$2=BY$3,BY$9="Include (Platform Duplicate)"),JoinIfFuzzy(BY$719:BY$760,$F$719:$F$760,$G763),"")))),"HTTP","HTTPS")&amp;")","No"),"*")</f>
        <v>No</v>
      </c>
      <c r="BY763" s="58" t="str">
        <f>IF(BY$9="Include",IF(JoinIfFuzzy(BY$719:BY$760,$F$719:$F$760,$G763)&amp;IF(AND(BY$2=BZ$3,BZ$9="Include (Platform Duplicate)"),JoinIfFuzzy(BZ$719:BZ$760,$F$719:$F$760,$G763),"")&lt;&gt;"","Yes ("&amp;IF(NOT(ISERR(FIND("HTTP,",JoinIfFuzzy(BY$719:BY$760,$F$719:$F$760,$G763)&amp;IF(AND(BY$2=BZ$3,BZ$9="Include (Platform Duplicate)"),JoinIfFuzzy(BZ$719:BZ$760,$F$719:$F$760,$G763),"")))),"HTTP","HTTPS")&amp;")","No"),"*")</f>
        <v>*</v>
      </c>
      <c r="BZ763" s="58" t="str">
        <f>IF(BZ$9="Include",IF(JoinIfFuzzy(BZ$719:BZ$760,$F$719:$F$760,$G763)&amp;IF(AND(BZ$2=CA$3,CA$9="Include (Platform Duplicate)"),JoinIfFuzzy(CA$719:CA$760,$F$719:$F$760,$G763),"")&lt;&gt;"","Yes ("&amp;IF(NOT(ISERR(FIND("HTTP,",JoinIfFuzzy(BZ$719:BZ$760,$F$719:$F$760,$G763)&amp;IF(AND(BZ$2=CA$3,CA$9="Include (Platform Duplicate)"),JoinIfFuzzy(CA$719:CA$760,$F$719:$F$760,$G763),"")))),"HTTP","HTTPS")&amp;")","No"),"*")</f>
        <v>No</v>
      </c>
      <c r="CA763" s="58" t="str">
        <f>IF(CA$9="Include",IF(JoinIfFuzzy(CA$719:CA$760,$F$719:$F$760,$G763)&amp;IF(AND(CA$2=CB$3,CB$9="Include (Platform Duplicate)"),JoinIfFuzzy(CB$719:CB$760,$F$719:$F$760,$G763),"")&lt;&gt;"","Yes ("&amp;IF(NOT(ISERR(FIND("HTTP,",JoinIfFuzzy(CA$719:CA$760,$F$719:$F$760,$G763)&amp;IF(AND(CA$2=CB$3,CB$9="Include (Platform Duplicate)"),JoinIfFuzzy(CB$719:CB$760,$F$719:$F$760,$G763),"")))),"HTTP","HTTPS")&amp;")","No"),"*")</f>
        <v>No</v>
      </c>
      <c r="CB763" s="58" t="str">
        <f>IF(CB$9="Include",IF(JoinIfFuzzy(CB$719:CB$760,$F$719:$F$760,$G763)&amp;IF(AND(CB$2=CC$3,CC$9="Include (Platform Duplicate)"),JoinIfFuzzy(CC$719:CC$760,$F$719:$F$760,$G763),"")&lt;&gt;"","Yes ("&amp;IF(NOT(ISERR(FIND("HTTP,",JoinIfFuzzy(CB$719:CB$760,$F$719:$F$760,$G763)&amp;IF(AND(CB$2=CC$3,CC$9="Include (Platform Duplicate)"),JoinIfFuzzy(CC$719:CC$760,$F$719:$F$760,$G763),"")))),"HTTP","HTTPS")&amp;")","No"),"*")</f>
        <v>No</v>
      </c>
      <c r="CC763" s="58" t="str">
        <f>IF(CC$9="Include",IF(JoinIfFuzzy(CC$719:CC$760,$F$719:$F$760,$G763)&amp;IF(AND(CC$2=CD$3,CD$9="Include (Platform Duplicate)"),JoinIfFuzzy(CD$719:CD$760,$F$719:$F$760,$G763),"")&lt;&gt;"","Yes ("&amp;IF(NOT(ISERR(FIND("HTTP,",JoinIfFuzzy(CC$719:CC$760,$F$719:$F$760,$G763)&amp;IF(AND(CC$2=CD$3,CD$9="Include (Platform Duplicate)"),JoinIfFuzzy(CD$719:CD$760,$F$719:$F$760,$G763),"")))),"HTTP","HTTPS")&amp;")","No"),"*")</f>
        <v>Yes (HTTPS)</v>
      </c>
      <c r="CD763" s="58" t="str">
        <f>IF(CD$9="Include",IF(JoinIfFuzzy(CD$719:CD$760,$F$719:$F$760,$G763)&amp;IF(AND(CD$2=CE$3,CE$9="Include (Platform Duplicate)"),JoinIfFuzzy(CE$719:CE$760,$F$719:$F$760,$G763),"")&lt;&gt;"","Yes ("&amp;IF(NOT(ISERR(FIND("HTTP,",JoinIfFuzzy(CD$719:CD$760,$F$719:$F$760,$G763)&amp;IF(AND(CD$2=CE$3,CE$9="Include (Platform Duplicate)"),JoinIfFuzzy(CE$719:CE$760,$F$719:$F$760,$G763),"")))),"HTTP","HTTPS")&amp;")","No"),"*")</f>
        <v>*</v>
      </c>
      <c r="CE763" s="58" t="str">
        <f>IF(CE$9="Include",IF(JoinIfFuzzy(CE$719:CE$760,$F$719:$F$760,$G763)&amp;IF(AND(CE$2=CF$3,CF$9="Include (Platform Duplicate)"),JoinIfFuzzy(CF$719:CF$760,$F$719:$F$760,$G763),"")&lt;&gt;"","Yes ("&amp;IF(NOT(ISERR(FIND("HTTP,",JoinIfFuzzy(CE$719:CE$760,$F$719:$F$760,$G763)&amp;IF(AND(CE$2=CF$3,CF$9="Include (Platform Duplicate)"),JoinIfFuzzy(CF$719:CF$760,$F$719:$F$760,$G763),"")))),"HTTP","HTTPS")&amp;")","No"),"*")</f>
        <v>*</v>
      </c>
      <c r="CF763" s="58" t="str">
        <f>IF(CF$9="Include",IF(JoinIfFuzzy(CF$719:CF$760,$F$719:$F$760,$G763)&amp;IF(AND(CF$2=CG$3,CG$9="Include (Platform Duplicate)"),JoinIfFuzzy(CG$719:CG$760,$F$719:$F$760,$G763),"")&lt;&gt;"","Yes ("&amp;IF(NOT(ISERR(FIND("HTTP,",JoinIfFuzzy(CF$719:CF$760,$F$719:$F$760,$G763)&amp;IF(AND(CF$2=CG$3,CG$9="Include (Platform Duplicate)"),JoinIfFuzzy(CG$719:CG$760,$F$719:$F$760,$G763),"")))),"HTTP","HTTPS")&amp;")","No"),"*")</f>
        <v>*</v>
      </c>
      <c r="CG763" s="58" t="str">
        <f>IF(CG$9="Include",IF(JoinIfFuzzy(CG$719:CG$760,$F$719:$F$760,$G763)&amp;IF(AND(CG$2=CH$3,CH$9="Include (Platform Duplicate)"),JoinIfFuzzy(CH$719:CH$760,$F$719:$F$760,$G763),"")&lt;&gt;"","Yes ("&amp;IF(NOT(ISERR(FIND("HTTP,",JoinIfFuzzy(CG$719:CG$760,$F$719:$F$760,$G763)&amp;IF(AND(CG$2=CH$3,CH$9="Include (Platform Duplicate)"),JoinIfFuzzy(CH$719:CH$760,$F$719:$F$760,$G763),"")))),"HTTP","HTTPS")&amp;")","No"),"*")</f>
        <v>No</v>
      </c>
      <c r="CH763" s="58" t="str">
        <f>IF(CH$9="Include",IF(JoinIfFuzzy(CH$719:CH$760,$F$719:$F$760,$G763)&amp;IF(AND(CH$2=CI$3,CI$9="Include (Platform Duplicate)"),JoinIfFuzzy(CI$719:CI$760,$F$719:$F$760,$G763),"")&lt;&gt;"","Yes ("&amp;IF(NOT(ISERR(FIND("HTTP,",JoinIfFuzzy(CH$719:CH$760,$F$719:$F$760,$G763)&amp;IF(AND(CH$2=CI$3,CI$9="Include (Platform Duplicate)"),JoinIfFuzzy(CI$719:CI$760,$F$719:$F$760,$G763),"")))),"HTTP","HTTPS")&amp;")","No"),"*")</f>
        <v>No</v>
      </c>
      <c r="CI763" s="58" t="str">
        <f>IF(CI$9="Include",IF(JoinIfFuzzy(CI$719:CI$760,$F$719:$F$760,$G763)&amp;IF(AND(CI$2=CJ$3,CJ$9="Include (Platform Duplicate)"),JoinIfFuzzy(CJ$719:CJ$760,$F$719:$F$760,$G763),"")&lt;&gt;"","Yes ("&amp;IF(NOT(ISERR(FIND("HTTP,",JoinIfFuzzy(CI$719:CI$760,$F$719:$F$760,$G763)&amp;IF(AND(CI$2=CJ$3,CJ$9="Include (Platform Duplicate)"),JoinIfFuzzy(CJ$719:CJ$760,$F$719:$F$760,$G763),"")))),"HTTP","HTTPS")&amp;")","No"),"*")</f>
        <v>*</v>
      </c>
      <c r="CJ763" s="58" t="str">
        <f>IF(CJ$9="Include",IF(JoinIfFuzzy(CJ$719:CJ$760,$F$719:$F$760,$G763)&amp;IF(AND(CJ$2=CK$3,CK$9="Include (Platform Duplicate)"),JoinIfFuzzy(CK$719:CK$760,$F$719:$F$760,$G763),"")&lt;&gt;"","Yes ("&amp;IF(NOT(ISERR(FIND("HTTP,",JoinIfFuzzy(CJ$719:CJ$760,$F$719:$F$760,$G763)&amp;IF(AND(CJ$2=CK$3,CK$9="Include (Platform Duplicate)"),JoinIfFuzzy(CK$719:CK$760,$F$719:$F$760,$G763),"")))),"HTTP","HTTPS")&amp;")","No"),"*")</f>
        <v>No</v>
      </c>
      <c r="CK763" s="58" t="str">
        <f>IF(CK$9="Include",IF(JoinIfFuzzy(CK$719:CK$760,$F$719:$F$760,$G763)&amp;IF(AND(CK$2=CL$3,CL$9="Include (Platform Duplicate)"),JoinIfFuzzy(CL$719:CL$760,$F$719:$F$760,$G763),"")&lt;&gt;"","Yes ("&amp;IF(NOT(ISERR(FIND("HTTP,",JoinIfFuzzy(CK$719:CK$760,$F$719:$F$760,$G763)&amp;IF(AND(CK$2=CL$3,CL$9="Include (Platform Duplicate)"),JoinIfFuzzy(CL$719:CL$760,$F$719:$F$760,$G763),"")))),"HTTP","HTTPS")&amp;")","No"),"*")</f>
        <v>No</v>
      </c>
      <c r="CL763" s="58" t="str">
        <f>IF(CL$9="Include",IF(JoinIfFuzzy(CL$719:CL$760,$F$719:$F$760,$G763)&amp;IF(AND(CL$2=CM$3,CM$9="Include (Platform Duplicate)"),JoinIfFuzzy(CM$719:CM$760,$F$719:$F$760,$G763),"")&lt;&gt;"","Yes ("&amp;IF(NOT(ISERR(FIND("HTTP,",JoinIfFuzzy(CL$719:CL$760,$F$719:$F$760,$G763)&amp;IF(AND(CL$2=CM$3,CM$9="Include (Platform Duplicate)"),JoinIfFuzzy(CM$719:CM$760,$F$719:$F$760,$G763),"")))),"HTTP","HTTPS")&amp;")","No"),"*")</f>
        <v>Yes (HTTPS)</v>
      </c>
      <c r="CM763" s="58" t="str">
        <f>IF(CM$9="Include",IF(JoinIfFuzzy(CM$719:CM$760,$F$719:$F$760,$G763)&amp;IF(AND(CM$2=CN$3,CN$9="Include (Platform Duplicate)"),JoinIfFuzzy(CN$719:CN$760,$F$719:$F$760,$G763),"")&lt;&gt;"","Yes ("&amp;IF(NOT(ISERR(FIND("HTTP,",JoinIfFuzzy(CM$719:CM$760,$F$719:$F$760,$G763)&amp;IF(AND(CM$2=CN$3,CN$9="Include (Platform Duplicate)"),JoinIfFuzzy(CN$719:CN$760,$F$719:$F$760,$G763),"")))),"HTTP","HTTPS")&amp;")","No"),"*")</f>
        <v>*</v>
      </c>
      <c r="CN763" s="58" t="str">
        <f>IF(CN$9="Include",IF(JoinIfFuzzy(CN$719:CN$760,$F$719:$F$760,$G763)&amp;IF(AND(CN$2=CO$3,CO$9="Include (Platform Duplicate)"),JoinIfFuzzy(CO$719:CO$760,$F$719:$F$760,$G763),"")&lt;&gt;"","Yes ("&amp;IF(NOT(ISERR(FIND("HTTP,",JoinIfFuzzy(CN$719:CN$760,$F$719:$F$760,$G763)&amp;IF(AND(CN$2=CO$3,CO$9="Include (Platform Duplicate)"),JoinIfFuzzy(CO$719:CO$760,$F$719:$F$760,$G763),"")))),"HTTP","HTTPS")&amp;")","No"),"*")</f>
        <v>No</v>
      </c>
      <c r="CO763" s="58" t="str">
        <f>IF(CO$9="Include",IF(JoinIfFuzzy(CO$719:CO$760,$F$719:$F$760,$G763)&amp;IF(AND(CO$2=CP$3,CP$9="Include (Platform Duplicate)"),JoinIfFuzzy(CP$719:CP$760,$F$719:$F$760,$G763),"")&lt;&gt;"","Yes ("&amp;IF(NOT(ISERR(FIND("HTTP,",JoinIfFuzzy(CO$719:CO$760,$F$719:$F$760,$G763)&amp;IF(AND(CO$2=CP$3,CP$9="Include (Platform Duplicate)"),JoinIfFuzzy(CP$719:CP$760,$F$719:$F$760,$G763),"")))),"HTTP","HTTPS")&amp;")","No"),"*")</f>
        <v>Yes (HTTP)</v>
      </c>
      <c r="CP763" s="58" t="str">
        <f>IF(CP$9="Include",IF(JoinIfFuzzy(CP$719:CP$760,$F$719:$F$760,$G763)&amp;IF(AND(CP$2=CQ$3,CQ$9="Include (Platform Duplicate)"),JoinIfFuzzy(CQ$719:CQ$760,$F$719:$F$760,$G763),"")&lt;&gt;"","Yes ("&amp;IF(NOT(ISERR(FIND("HTTP,",JoinIfFuzzy(CP$719:CP$760,$F$719:$F$760,$G763)&amp;IF(AND(CP$2=CQ$3,CQ$9="Include (Platform Duplicate)"),JoinIfFuzzy(CQ$719:CQ$760,$F$719:$F$760,$G763),"")))),"HTTP","HTTPS")&amp;")","No"),"*")</f>
        <v>*</v>
      </c>
      <c r="CQ763" s="58" t="str">
        <f>IF(CQ$9="Include",IF(JoinIfFuzzy(CQ$719:CQ$760,$F$719:$F$760,$G763)&amp;IF(AND(CQ$2=CR$3,CR$9="Include (Platform Duplicate)"),JoinIfFuzzy(CR$719:CR$760,$F$719:$F$760,$G763),"")&lt;&gt;"","Yes ("&amp;IF(NOT(ISERR(FIND("HTTP,",JoinIfFuzzy(CQ$719:CQ$760,$F$719:$F$760,$G763)&amp;IF(AND(CQ$2=CR$3,CR$9="Include (Platform Duplicate)"),JoinIfFuzzy(CR$719:CR$760,$F$719:$F$760,$G763),"")))),"HTTP","HTTPS")&amp;")","No"),"*")</f>
        <v>Yes (HTTPS)</v>
      </c>
      <c r="CR763" s="58" t="str">
        <f>IF(CR$9="Include",IF(JoinIfFuzzy(CR$719:CR$760,$F$719:$F$760,$G763)&amp;IF(AND(CR$2=CS$3,CS$9="Include (Platform Duplicate)"),JoinIfFuzzy(CS$719:CS$760,$F$719:$F$760,$G763),"")&lt;&gt;"","Yes ("&amp;IF(NOT(ISERR(FIND("HTTP,",JoinIfFuzzy(CR$719:CR$760,$F$719:$F$760,$G763)&amp;IF(AND(CR$2=CS$3,CS$9="Include (Platform Duplicate)"),JoinIfFuzzy(CS$719:CS$760,$F$719:$F$760,$G763),"")))),"HTTP","HTTPS")&amp;")","No"),"*")</f>
        <v>No</v>
      </c>
      <c r="CS763" s="58" t="str">
        <f>IF(CS$9="Include",IF(JoinIfFuzzy(CS$719:CS$760,$F$719:$F$760,$G763)&amp;IF(AND(CS$2=CT$3,CT$9="Include (Platform Duplicate)"),JoinIfFuzzy(CT$719:CT$760,$F$719:$F$760,$G763),"")&lt;&gt;"","Yes ("&amp;IF(NOT(ISERR(FIND("HTTP,",JoinIfFuzzy(CS$719:CS$760,$F$719:$F$760,$G763)&amp;IF(AND(CS$2=CT$3,CT$9="Include (Platform Duplicate)"),JoinIfFuzzy(CT$719:CT$760,$F$719:$F$760,$G763),"")))),"HTTP","HTTPS")&amp;")","No"),"*")</f>
        <v>No</v>
      </c>
      <c r="CT763" s="58" t="str">
        <f>IF(CT$9="Include",IF(JoinIfFuzzy(CT$719:CT$760,$F$719:$F$760,$G763)&amp;IF(AND(CT$2=CU$3,CU$9="Include (Platform Duplicate)"),JoinIfFuzzy(CU$719:CU$760,$F$719:$F$760,$G763),"")&lt;&gt;"","Yes ("&amp;IF(NOT(ISERR(FIND("HTTP,",JoinIfFuzzy(CT$719:CT$760,$F$719:$F$760,$G763)&amp;IF(AND(CT$2=CU$3,CU$9="Include (Platform Duplicate)"),JoinIfFuzzy(CU$719:CU$760,$F$719:$F$760,$G763),"")))),"HTTP","HTTPS")&amp;")","No"),"*")</f>
        <v>*</v>
      </c>
      <c r="CU763" s="58" t="str">
        <f>IF(CU$9="Include",IF(JoinIfFuzzy(CU$719:CU$760,$F$719:$F$760,$G763)&amp;IF(AND(CU$2=CV$3,CV$9="Include (Platform Duplicate)"),JoinIfFuzzy(CV$719:CV$760,$F$719:$F$760,$G763),"")&lt;&gt;"","Yes ("&amp;IF(NOT(ISERR(FIND("HTTP,",JoinIfFuzzy(CU$719:CU$760,$F$719:$F$760,$G763)&amp;IF(AND(CU$2=CV$3,CV$9="Include (Platform Duplicate)"),JoinIfFuzzy(CV$719:CV$760,$F$719:$F$760,$G763),"")))),"HTTP","HTTPS")&amp;")","No"),"*")</f>
        <v>No</v>
      </c>
      <c r="CV763" s="58" t="str">
        <f>IF(CV$9="Include",IF(JoinIfFuzzy(CV$719:CV$760,$F$719:$F$760,$G763)&amp;IF(AND(CV$2=CW$3,CW$9="Include (Platform Duplicate)"),JoinIfFuzzy(CW$719:CW$760,$F$719:$F$760,$G763),"")&lt;&gt;"","Yes ("&amp;IF(NOT(ISERR(FIND("HTTP,",JoinIfFuzzy(CV$719:CV$760,$F$719:$F$760,$G763)&amp;IF(AND(CV$2=CW$3,CW$9="Include (Platform Duplicate)"),JoinIfFuzzy(CW$719:CW$760,$F$719:$F$760,$G763),"")))),"HTTP","HTTPS")&amp;")","No"),"*")</f>
        <v>*</v>
      </c>
      <c r="CW763" s="58" t="str">
        <f>IF(CW$9="Include",IF(JoinIfFuzzy(CW$719:CW$760,$F$719:$F$760,$G763)&amp;IF(AND(CW$2=CX$3,CX$9="Include (Platform Duplicate)"),JoinIfFuzzy(CX$719:CX$760,$F$719:$F$760,$G763),"")&lt;&gt;"","Yes ("&amp;IF(NOT(ISERR(FIND("HTTP,",JoinIfFuzzy(CW$719:CW$760,$F$719:$F$760,$G763)&amp;IF(AND(CW$2=CX$3,CX$9="Include (Platform Duplicate)"),JoinIfFuzzy(CX$719:CX$760,$F$719:$F$760,$G763),"")))),"HTTP","HTTPS")&amp;")","No"),"*")</f>
        <v>No</v>
      </c>
      <c r="CX763" s="58" t="str">
        <f>IF(CX$9="Include",IF(JoinIfFuzzy(CX$719:CX$760,$F$719:$F$760,$G763)&amp;IF(AND(CX$2=CY$3,CY$9="Include (Platform Duplicate)"),JoinIfFuzzy(CY$719:CY$760,$F$719:$F$760,$G763),"")&lt;&gt;"","Yes ("&amp;IF(NOT(ISERR(FIND("HTTP,",JoinIfFuzzy(CX$719:CX$760,$F$719:$F$760,$G763)&amp;IF(AND(CX$2=CY$3,CY$9="Include (Platform Duplicate)"),JoinIfFuzzy(CY$719:CY$760,$F$719:$F$760,$G763),"")))),"HTTP","HTTPS")&amp;")","No"),"*")</f>
        <v>*</v>
      </c>
      <c r="CY763" s="58" t="str">
        <f>IF(CY$9="Include",IF(JoinIfFuzzy(CY$719:CY$760,$F$719:$F$760,$G763)&amp;IF(AND(CY$2=CZ$3,CZ$9="Include (Platform Duplicate)"),JoinIfFuzzy(CZ$719:CZ$760,$F$719:$F$760,$G763),"")&lt;&gt;"","Yes ("&amp;IF(NOT(ISERR(FIND("HTTP,",JoinIfFuzzy(CY$719:CY$760,$F$719:$F$760,$G763)&amp;IF(AND(CY$2=CZ$3,CZ$9="Include (Platform Duplicate)"),JoinIfFuzzy(CZ$719:CZ$760,$F$719:$F$760,$G763),"")))),"HTTP","HTTPS")&amp;")","No"),"*")</f>
        <v>Yes (HTTPS)</v>
      </c>
      <c r="CZ763" s="58" t="str">
        <f>IF(CZ$9="Include",IF(JoinIfFuzzy(CZ$719:CZ$760,$F$719:$F$760,$G763)&amp;IF(AND(CZ$2=DA$3,DA$9="Include (Platform Duplicate)"),JoinIfFuzzy(DA$719:DA$760,$F$719:$F$760,$G763),"")&lt;&gt;"","Yes ("&amp;IF(NOT(ISERR(FIND("HTTP,",JoinIfFuzzy(CZ$719:CZ$760,$F$719:$F$760,$G763)&amp;IF(AND(CZ$2=DA$3,DA$9="Include (Platform Duplicate)"),JoinIfFuzzy(DA$719:DA$760,$F$719:$F$760,$G763),"")))),"HTTP","HTTPS")&amp;")","No"),"*")</f>
        <v>*</v>
      </c>
      <c r="DA763" s="58" t="str">
        <f>IF(DA$9="Include",IF(JoinIfFuzzy(DA$719:DA$760,$F$719:$F$760,$G763)&amp;IF(AND(DA$2=DB$3,DB$9="Include (Platform Duplicate)"),JoinIfFuzzy(DB$719:DB$760,$F$719:$F$760,$G763),"")&lt;&gt;"","Yes ("&amp;IF(NOT(ISERR(FIND("HTTP,",JoinIfFuzzy(DA$719:DA$760,$F$719:$F$760,$G763)&amp;IF(AND(DA$2=DB$3,DB$9="Include (Platform Duplicate)"),JoinIfFuzzy(DB$719:DB$760,$F$719:$F$760,$G763),"")))),"HTTP","HTTPS")&amp;")","No"),"*")</f>
        <v>Yes (HTTPS)</v>
      </c>
      <c r="DB763" s="58" t="str">
        <f>IF(DB$9="Include",IF(JoinIfFuzzy(DB$719:DB$760,$F$719:$F$760,$G763)&amp;IF(AND(DB$2=DC$3,DC$9="Include (Platform Duplicate)"),JoinIfFuzzy(DC$719:DC$760,$F$719:$F$760,$G763),"")&lt;&gt;"","Yes ("&amp;IF(NOT(ISERR(FIND("HTTP,",JoinIfFuzzy(DB$719:DB$760,$F$719:$F$760,$G763)&amp;IF(AND(DB$2=DC$3,DC$9="Include (Platform Duplicate)"),JoinIfFuzzy(DC$719:DC$760,$F$719:$F$760,$G763),"")))),"HTTP","HTTPS")&amp;")","No"),"*")</f>
        <v>*</v>
      </c>
      <c r="DC763" s="58" t="str">
        <f>IF(DC$9="Include",IF(JoinIfFuzzy(DC$719:DC$760,$F$719:$F$760,$G763)&amp;IF(AND(DC$2=DD$3,DD$9="Include (Platform Duplicate)"),JoinIfFuzzy(DD$719:DD$760,$F$719:$F$760,$G763),"")&lt;&gt;"","Yes ("&amp;IF(NOT(ISERR(FIND("HTTP,",JoinIfFuzzy(DC$719:DC$760,$F$719:$F$760,$G763)&amp;IF(AND(DC$2=DD$3,DD$9="Include (Platform Duplicate)"),JoinIfFuzzy(DD$719:DD$760,$F$719:$F$760,$G763),"")))),"HTTP","HTTPS")&amp;")","No"),"*")</f>
        <v>*</v>
      </c>
      <c r="DD763" s="58" t="str">
        <f>IF(DD$9="Include",IF(JoinIfFuzzy(DD$719:DD$760,$F$719:$F$760,$G763)&amp;IF(AND(DD$2=DE$3,DE$9="Include (Platform Duplicate)"),JoinIfFuzzy(DE$719:DE$760,$F$719:$F$760,$G763),"")&lt;&gt;"","Yes ("&amp;IF(NOT(ISERR(FIND("HTTP,",JoinIfFuzzy(DD$719:DD$760,$F$719:$F$760,$G763)&amp;IF(AND(DD$2=DE$3,DE$9="Include (Platform Duplicate)"),JoinIfFuzzy(DE$719:DE$760,$F$719:$F$760,$G763),"")))),"HTTP","HTTPS")&amp;")","No"),"*")</f>
        <v>No</v>
      </c>
      <c r="DE763" s="58" t="str">
        <f>IF(DE$9="Include",IF(JoinIfFuzzy(DE$719:DE$760,$F$719:$F$760,$G763)&amp;IF(AND(DE$2=DF$3,DF$9="Include (Platform Duplicate)"),JoinIfFuzzy(DF$719:DF$760,$F$719:$F$760,$G763),"")&lt;&gt;"","Yes ("&amp;IF(NOT(ISERR(FIND("HTTP,",JoinIfFuzzy(DE$719:DE$760,$F$719:$F$760,$G763)&amp;IF(AND(DE$2=DF$3,DF$9="Include (Platform Duplicate)"),JoinIfFuzzy(DF$719:DF$760,$F$719:$F$760,$G763),"")))),"HTTP","HTTPS")&amp;")","No"),"*")</f>
        <v>Yes (HTTPS)</v>
      </c>
      <c r="DF763" s="58" t="str">
        <f>IF(DF$9="Include",IF(JoinIfFuzzy(DF$719:DF$760,$F$719:$F$760,$G763)&amp;IF(AND(DF$2=DG$3,DG$9="Include (Platform Duplicate)"),JoinIfFuzzy(DG$719:DG$760,$F$719:$F$760,$G763),"")&lt;&gt;"","Yes ("&amp;IF(NOT(ISERR(FIND("HTTP,",JoinIfFuzzy(DF$719:DF$760,$F$719:$F$760,$G763)&amp;IF(AND(DF$2=DG$3,DG$9="Include (Platform Duplicate)"),JoinIfFuzzy(DG$719:DG$760,$F$719:$F$760,$G763),"")))),"HTTP","HTTPS")&amp;")","No"),"*")</f>
        <v>*</v>
      </c>
      <c r="DG763" s="58" t="str">
        <f>IF(DG$9="Include",IF(JoinIfFuzzy(DG$719:DG$760,$F$719:$F$760,$G763)&amp;IF(AND(DG$2=DH$3,DH$9="Include (Platform Duplicate)"),JoinIfFuzzy(DH$719:DH$760,$F$719:$F$760,$G763),"")&lt;&gt;"","Yes ("&amp;IF(NOT(ISERR(FIND("HTTP,",JoinIfFuzzy(DG$719:DG$760,$F$719:$F$760,$G763)&amp;IF(AND(DG$2=DH$3,DH$9="Include (Platform Duplicate)"),JoinIfFuzzy(DH$719:DH$760,$F$719:$F$760,$G763),"")))),"HTTP","HTTPS")&amp;")","No"),"*")</f>
        <v>No</v>
      </c>
      <c r="DH763" s="58" t="str">
        <f>IF(DH$9="Include",IF(JoinIfFuzzy(DH$719:DH$760,$F$719:$F$760,$G763)&amp;IF(AND(DH$2=DI$3,DI$9="Include (Platform Duplicate)"),JoinIfFuzzy(DI$719:DI$760,$F$719:$F$760,$G763),"")&lt;&gt;"","Yes ("&amp;IF(NOT(ISERR(FIND("HTTP,",JoinIfFuzzy(DH$719:DH$760,$F$719:$F$760,$G763)&amp;IF(AND(DH$2=DI$3,DI$9="Include (Platform Duplicate)"),JoinIfFuzzy(DI$719:DI$760,$F$719:$F$760,$G763),"")))),"HTTP","HTTPS")&amp;")","No"),"*")</f>
        <v>No</v>
      </c>
      <c r="DI763" s="58" t="str">
        <f>IF(DI$9="Include",IF(JoinIfFuzzy(DI$719:DI$760,$F$719:$F$760,$G763)&amp;IF(AND(DI$2=DJ$3,DJ$9="Include (Platform Duplicate)"),JoinIfFuzzy(DJ$719:DJ$760,$F$719:$F$760,$G763),"")&lt;&gt;"","Yes ("&amp;IF(NOT(ISERR(FIND("HTTP,",JoinIfFuzzy(DI$719:DI$760,$F$719:$F$760,$G763)&amp;IF(AND(DI$2=DJ$3,DJ$9="Include (Platform Duplicate)"),JoinIfFuzzy(DJ$719:DJ$760,$F$719:$F$760,$G763),"")))),"HTTP","HTTPS")&amp;")","No"),"*")</f>
        <v>No</v>
      </c>
      <c r="DJ763" s="58" t="str">
        <f>IF(DJ$9="Include",IF(JoinIfFuzzy(DJ$719:DJ$760,$F$719:$F$760,$G763)&amp;IF(AND(DJ$2=DK$3,DK$9="Include (Platform Duplicate)"),JoinIfFuzzy(DK$719:DK$760,$F$719:$F$760,$G763),"")&lt;&gt;"","Yes ("&amp;IF(NOT(ISERR(FIND("HTTP,",JoinIfFuzzy(DJ$719:DJ$760,$F$719:$F$760,$G763)&amp;IF(AND(DJ$2=DK$3,DK$9="Include (Platform Duplicate)"),JoinIfFuzzy(DK$719:DK$760,$F$719:$F$760,$G763),"")))),"HTTP","HTTPS")&amp;")","No"),"*")</f>
        <v>Yes (HTTPS)</v>
      </c>
      <c r="DK763" s="58" t="str">
        <f>IF(DK$9="Include",IF(JoinIfFuzzy(DK$719:DK$760,$F$719:$F$760,$G763)&amp;IF(AND(DK$2=DL$3,DL$9="Include (Platform Duplicate)"),JoinIfFuzzy(DL$719:DL$760,$F$719:$F$760,$G763),"")&lt;&gt;"","Yes ("&amp;IF(NOT(ISERR(FIND("HTTP,",JoinIfFuzzy(DK$719:DK$760,$F$719:$F$760,$G763)&amp;IF(AND(DK$2=DL$3,DL$9="Include (Platform Duplicate)"),JoinIfFuzzy(DL$719:DL$760,$F$719:$F$760,$G763),"")))),"HTTP","HTTPS")&amp;")","No"),"*")</f>
        <v>*</v>
      </c>
      <c r="DL763" s="58" t="str">
        <f>IF(DL$9="Include",IF(JoinIfFuzzy(DL$719:DL$760,$F$719:$F$760,$G763)&amp;IF(AND(DL$2=DM$3,DM$9="Include (Platform Duplicate)"),JoinIfFuzzy(DM$719:DM$760,$F$719:$F$760,$G763),"")&lt;&gt;"","Yes ("&amp;IF(NOT(ISERR(FIND("HTTP,",JoinIfFuzzy(DL$719:DL$760,$F$719:$F$760,$G763)&amp;IF(AND(DL$2=DM$3,DM$9="Include (Platform Duplicate)"),JoinIfFuzzy(DM$719:DM$760,$F$719:$F$760,$G763),"")))),"HTTP","HTTPS")&amp;")","No"),"*")</f>
        <v>No</v>
      </c>
      <c r="DM763" s="58" t="str">
        <f>IF(DM$9="Include",IF(JoinIfFuzzy(DM$719:DM$760,$F$719:$F$760,$G763)&amp;IF(AND(DM$2=DN$3,DN$9="Include (Platform Duplicate)"),JoinIfFuzzy(DN$719:DN$760,$F$719:$F$760,$G763),"")&lt;&gt;"","Yes ("&amp;IF(NOT(ISERR(FIND("HTTP,",JoinIfFuzzy(DM$719:DM$760,$F$719:$F$760,$G763)&amp;IF(AND(DM$2=DN$3,DN$9="Include (Platform Duplicate)"),JoinIfFuzzy(DN$719:DN$760,$F$719:$F$760,$G763),"")))),"HTTP","HTTPS")&amp;")","No"),"*")</f>
        <v>*</v>
      </c>
      <c r="DN763" s="58" t="str">
        <f>IF(DN$9="Include",IF(JoinIfFuzzy(DN$719:DN$760,$F$719:$F$760,$G763)&amp;IF(AND(DN$2=DO$3,DO$9="Include (Platform Duplicate)"),JoinIfFuzzy(DO$719:DO$760,$F$719:$F$760,$G763),"")&lt;&gt;"","Yes ("&amp;IF(NOT(ISERR(FIND("HTTP,",JoinIfFuzzy(DN$719:DN$760,$F$719:$F$760,$G763)&amp;IF(AND(DN$2=DO$3,DO$9="Include (Platform Duplicate)"),JoinIfFuzzy(DO$719:DO$760,$F$719:$F$760,$G763),"")))),"HTTP","HTTPS")&amp;")","No"),"*")</f>
        <v>Yes (HTTPS)</v>
      </c>
      <c r="DO763" s="58" t="str">
        <f>IF(DO$9="Include",IF(JoinIfFuzzy(DO$719:DO$760,$F$719:$F$760,$G763)&amp;IF(AND(DO$2=DP$3,DP$9="Include (Platform Duplicate)"),JoinIfFuzzy(DP$719:DP$760,$F$719:$F$760,$G763),"")&lt;&gt;"","Yes ("&amp;IF(NOT(ISERR(FIND("HTTP,",JoinIfFuzzy(DO$719:DO$760,$F$719:$F$760,$G763)&amp;IF(AND(DO$2=DP$3,DP$9="Include (Platform Duplicate)"),JoinIfFuzzy(DP$719:DP$760,$F$719:$F$760,$G763),"")))),"HTTP","HTTPS")&amp;")","No"),"*")</f>
        <v>*</v>
      </c>
      <c r="DP763" s="58" t="str">
        <f>IF(DP$9="Include",IF(JoinIfFuzzy(DP$719:DP$760,$F$719:$F$760,$G763)&amp;IF(AND(DP$2=DQ$3,DQ$9="Include (Platform Duplicate)"),JoinIfFuzzy(DQ$719:DQ$760,$F$719:$F$760,$G763),"")&lt;&gt;"","Yes ("&amp;IF(NOT(ISERR(FIND("HTTP,",JoinIfFuzzy(DP$719:DP$760,$F$719:$F$760,$G763)&amp;IF(AND(DP$2=DQ$3,DQ$9="Include (Platform Duplicate)"),JoinIfFuzzy(DQ$719:DQ$760,$F$719:$F$760,$G763),"")))),"HTTP","HTTPS")&amp;")","No"),"*")</f>
        <v>No</v>
      </c>
      <c r="DQ763" s="58" t="str">
        <f>IF(DQ$9="Include",IF(JoinIfFuzzy(DQ$719:DQ$760,$F$719:$F$760,$G763)&amp;IF(AND(DQ$2=DR$3,DR$9="Include (Platform Duplicate)"),JoinIfFuzzy(DR$719:DR$760,$F$719:$F$760,$G763),"")&lt;&gt;"","Yes ("&amp;IF(NOT(ISERR(FIND("HTTP,",JoinIfFuzzy(DQ$719:DQ$760,$F$719:$F$760,$G763)&amp;IF(AND(DQ$2=DR$3,DR$9="Include (Platform Duplicate)"),JoinIfFuzzy(DR$719:DR$760,$F$719:$F$760,$G763),"")))),"HTTP","HTTPS")&amp;")","No"),"*")</f>
        <v>*</v>
      </c>
      <c r="DR763" s="58" t="str">
        <f>IF(DR$9="Include",IF(JoinIfFuzzy(DR$719:DR$760,$F$719:$F$760,$G763)&amp;IF(AND(DR$2=DS$3,DS$9="Include (Platform Duplicate)"),JoinIfFuzzy(DS$719:DS$760,$F$719:$F$760,$G763),"")&lt;&gt;"","Yes ("&amp;IF(NOT(ISERR(FIND("HTTP,",JoinIfFuzzy(DR$719:DR$760,$F$719:$F$760,$G763)&amp;IF(AND(DR$2=DS$3,DS$9="Include (Platform Duplicate)"),JoinIfFuzzy(DS$719:DS$760,$F$719:$F$760,$G763),"")))),"HTTP","HTTPS")&amp;")","No"),"*")</f>
        <v>*</v>
      </c>
      <c r="DS763" s="58" t="str">
        <f>IF(DS$9="Include",IF(JoinIfFuzzy(DS$719:DS$760,$F$719:$F$760,$G763)&amp;IF(AND(DS$2=DT$3,DT$9="Include (Platform Duplicate)"),JoinIfFuzzy(DT$719:DT$760,$F$719:$F$760,$G763),"")&lt;&gt;"","Yes ("&amp;IF(NOT(ISERR(FIND("HTTP,",JoinIfFuzzy(DS$719:DS$760,$F$719:$F$760,$G763)&amp;IF(AND(DS$2=DT$3,DT$9="Include (Platform Duplicate)"),JoinIfFuzzy(DT$719:DT$760,$F$719:$F$760,$G763),"")))),"HTTP","HTTPS")&amp;")","No"),"*")</f>
        <v>No</v>
      </c>
      <c r="DT763" s="58" t="str">
        <f>IF(DT$9="Include",IF(JoinIfFuzzy(DT$719:DT$760,$F$719:$F$760,$G763)&amp;IF(AND(DT$2=DU$3,DU$9="Include (Platform Duplicate)"),JoinIfFuzzy(DU$719:DU$760,$F$719:$F$760,$G763),"")&lt;&gt;"","Yes ("&amp;IF(NOT(ISERR(FIND("HTTP,",JoinIfFuzzy(DT$719:DT$760,$F$719:$F$760,$G763)&amp;IF(AND(DT$2=DU$3,DU$9="Include (Platform Duplicate)"),JoinIfFuzzy(DU$719:DU$760,$F$719:$F$760,$G763),"")))),"HTTP","HTTPS")&amp;")","No"),"*")</f>
        <v>No</v>
      </c>
      <c r="DU763" s="58" t="str">
        <f>IF(DU$9="Include",IF(JoinIfFuzzy(DU$719:DU$760,$F$719:$F$760,$G763)&amp;IF(AND(DU$2=DV$3,DV$9="Include (Platform Duplicate)"),JoinIfFuzzy(DV$719:DV$760,$F$719:$F$760,$G763),"")&lt;&gt;"","Yes ("&amp;IF(NOT(ISERR(FIND("HTTP,",JoinIfFuzzy(DU$719:DU$760,$F$719:$F$760,$G763)&amp;IF(AND(DU$2=DV$3,DV$9="Include (Platform Duplicate)"),JoinIfFuzzy(DV$719:DV$760,$F$719:$F$760,$G763),"")))),"HTTP","HTTPS")&amp;")","No"),"*")</f>
        <v>*</v>
      </c>
      <c r="DV763" s="58" t="str">
        <f>IF(DV$9="Include",IF(JoinIfFuzzy(DV$719:DV$760,$F$719:$F$760,$G763)&amp;IF(AND(DV$2=DW$3,DW$9="Include (Platform Duplicate)"),JoinIfFuzzy(DW$719:DW$760,$F$719:$F$760,$G763),"")&lt;&gt;"","Yes ("&amp;IF(NOT(ISERR(FIND("HTTP,",JoinIfFuzzy(DV$719:DV$760,$F$719:$F$760,$G763)&amp;IF(AND(DV$2=DW$3,DW$9="Include (Platform Duplicate)"),JoinIfFuzzy(DW$719:DW$760,$F$719:$F$760,$G763),"")))),"HTTP","HTTPS")&amp;")","No"),"*")</f>
        <v>*</v>
      </c>
      <c r="DW763" s="58" t="str">
        <f>IF(DW$9="Include",IF(JoinIfFuzzy(DW$719:DW$760,$F$719:$F$760,$G763)&amp;IF(AND(DW$2=DX$3,DX$9="Include (Platform Duplicate)"),JoinIfFuzzy(DX$719:DX$760,$F$719:$F$760,$G763),"")&lt;&gt;"","Yes ("&amp;IF(NOT(ISERR(FIND("HTTP,",JoinIfFuzzy(DW$719:DW$760,$F$719:$F$760,$G763)&amp;IF(AND(DW$2=DX$3,DX$9="Include (Platform Duplicate)"),JoinIfFuzzy(DX$719:DX$760,$F$719:$F$760,$G763),"")))),"HTTP","HTTPS")&amp;")","No"),"*")</f>
        <v>No</v>
      </c>
      <c r="DX763" s="58" t="str">
        <f>IF(DX$9="Include",IF(JoinIfFuzzy(DX$719:DX$760,$F$719:$F$760,$G763)&amp;IF(AND(DX$2=DY$3,DY$9="Include (Platform Duplicate)"),JoinIfFuzzy(DY$719:DY$760,$F$719:$F$760,$G763),"")&lt;&gt;"","Yes ("&amp;IF(NOT(ISERR(FIND("HTTP,",JoinIfFuzzy(DX$719:DX$760,$F$719:$F$760,$G763)&amp;IF(AND(DX$2=DY$3,DY$9="Include (Platform Duplicate)"),JoinIfFuzzy(DY$719:DY$760,$F$719:$F$760,$G763),"")))),"HTTP","HTTPS")&amp;")","No"),"*")</f>
        <v>No</v>
      </c>
      <c r="DY763" s="58" t="str">
        <f>IF(DY$9="Include",IF(JoinIfFuzzy(DY$719:DY$760,$F$719:$F$760,$G763)&amp;IF(AND(DY$2=DZ$3,DZ$9="Include (Platform Duplicate)"),JoinIfFuzzy(DZ$719:DZ$760,$F$719:$F$760,$G763),"")&lt;&gt;"","Yes ("&amp;IF(NOT(ISERR(FIND("HTTP,",JoinIfFuzzy(DY$719:DY$760,$F$719:$F$760,$G763)&amp;IF(AND(DY$2=DZ$3,DZ$9="Include (Platform Duplicate)"),JoinIfFuzzy(DZ$719:DZ$760,$F$719:$F$760,$G763),"")))),"HTTP","HTTPS")&amp;")","No"),"*")</f>
        <v>Yes (HTTPS)</v>
      </c>
      <c r="DZ763" s="58" t="str">
        <f>IF(DZ$9="Include",IF(JoinIfFuzzy(DZ$719:DZ$760,$F$719:$F$760,$G763)&amp;IF(AND(DZ$2=EA$3,EA$9="Include (Platform Duplicate)"),JoinIfFuzzy(EA$719:EA$760,$F$719:$F$760,$G763),"")&lt;&gt;"","Yes ("&amp;IF(NOT(ISERR(FIND("HTTP,",JoinIfFuzzy(DZ$719:DZ$760,$F$719:$F$760,$G763)&amp;IF(AND(DZ$2=EA$3,EA$9="Include (Platform Duplicate)"),JoinIfFuzzy(EA$719:EA$760,$F$719:$F$760,$G763),"")))),"HTTP","HTTPS")&amp;")","No"),"*")</f>
        <v>*</v>
      </c>
      <c r="EA763" s="58" t="str">
        <f>IF(EA$9="Include",IF(JoinIfFuzzy(EA$719:EA$760,$F$719:$F$760,$G763)&amp;IF(AND(EA$2=EB$3,EB$9="Include (Platform Duplicate)"),JoinIfFuzzy(EB$719:EB$760,$F$719:$F$760,$G763),"")&lt;&gt;"","Yes ("&amp;IF(NOT(ISERR(FIND("HTTP,",JoinIfFuzzy(EA$719:EA$760,$F$719:$F$760,$G763)&amp;IF(AND(EA$2=EB$3,EB$9="Include (Platform Duplicate)"),JoinIfFuzzy(EB$719:EB$760,$F$719:$F$760,$G763),"")))),"HTTP","HTTPS")&amp;")","No"),"*")</f>
        <v>No</v>
      </c>
      <c r="EB763" s="58" t="str">
        <f>IF(EB$9="Include",IF(JoinIfFuzzy(EB$719:EB$760,$F$719:$F$760,$G763)&amp;IF(AND(EB$2=EC$3,EC$9="Include (Platform Duplicate)"),JoinIfFuzzy(EC$719:EC$760,$F$719:$F$760,$G763),"")&lt;&gt;"","Yes ("&amp;IF(NOT(ISERR(FIND("HTTP,",JoinIfFuzzy(EB$719:EB$760,$F$719:$F$760,$G763)&amp;IF(AND(EB$2=EC$3,EC$9="Include (Platform Duplicate)"),JoinIfFuzzy(EC$719:EC$760,$F$719:$F$760,$G763),"")))),"HTTP","HTTPS")&amp;")","No"),"*")</f>
        <v>No</v>
      </c>
      <c r="EC763" s="58" t="str">
        <f>IF(EC$9="Include",IF(JoinIfFuzzy(EC$719:EC$760,$F$719:$F$760,$G763)&amp;IF(AND(EC$2=ED$3,ED$9="Include (Platform Duplicate)"),JoinIfFuzzy(ED$719:ED$760,$F$719:$F$760,$G763),"")&lt;&gt;"","Yes ("&amp;IF(NOT(ISERR(FIND("HTTP,",JoinIfFuzzy(EC$719:EC$760,$F$719:$F$760,$G763)&amp;IF(AND(EC$2=ED$3,ED$9="Include (Platform Duplicate)"),JoinIfFuzzy(ED$719:ED$760,$F$719:$F$760,$G763),"")))),"HTTP","HTTPS")&amp;")","No"),"*")</f>
        <v>Yes (HTTPS)</v>
      </c>
      <c r="ED763" s="58" t="str">
        <f>IF(ED$9="Include",IF(JoinIfFuzzy(ED$719:ED$760,$F$719:$F$760,$G763)&amp;IF(AND(ED$2=EE$3,EE$9="Include (Platform Duplicate)"),JoinIfFuzzy(EE$719:EE$760,$F$719:$F$760,$G763),"")&lt;&gt;"","Yes ("&amp;IF(NOT(ISERR(FIND("HTTP,",JoinIfFuzzy(ED$719:ED$760,$F$719:$F$760,$G763)&amp;IF(AND(ED$2=EE$3,EE$9="Include (Platform Duplicate)"),JoinIfFuzzy(EE$719:EE$760,$F$719:$F$760,$G763),"")))),"HTTP","HTTPS")&amp;")","No"),"*")</f>
        <v>*</v>
      </c>
      <c r="EE763" s="58" t="str">
        <f>IF(EE$9="Include",IF(JoinIfFuzzy(EE$719:EE$760,$F$719:$F$760,$G763)&amp;IF(AND(EE$2=EF$3,EF$9="Include (Platform Duplicate)"),JoinIfFuzzy(EF$719:EF$760,$F$719:$F$760,$G763),"")&lt;&gt;"","Yes ("&amp;IF(NOT(ISERR(FIND("HTTP,",JoinIfFuzzy(EE$719:EE$760,$F$719:$F$760,$G763)&amp;IF(AND(EE$2=EF$3,EF$9="Include (Platform Duplicate)"),JoinIfFuzzy(EF$719:EF$760,$F$719:$F$760,$G763),"")))),"HTTP","HTTPS")&amp;")","No"),"*")</f>
        <v>No</v>
      </c>
      <c r="EF763" s="58" t="str">
        <f>IF(EF$9="Include",IF(JoinIfFuzzy(EF$719:EF$760,$F$719:$F$760,$G763)&amp;IF(AND(EF$2=EG$3,EG$9="Include (Platform Duplicate)"),JoinIfFuzzy(EG$719:EG$760,$F$719:$F$760,$G763),"")&lt;&gt;"","Yes ("&amp;IF(NOT(ISERR(FIND("HTTP,",JoinIfFuzzy(EF$719:EF$760,$F$719:$F$760,$G763)&amp;IF(AND(EF$2=EG$3,EG$9="Include (Platform Duplicate)"),JoinIfFuzzy(EG$719:EG$760,$F$719:$F$760,$G763),"")))),"HTTP","HTTPS")&amp;")","No"),"*")</f>
        <v>Yes (HTTPS)</v>
      </c>
      <c r="EG763" s="58" t="str">
        <f>IF(EG$9="Include",IF(JoinIfFuzzy(EG$719:EG$760,$F$719:$F$760,$G763)&amp;IF(AND(EG$2=EH$3,EH$9="Include (Platform Duplicate)"),JoinIfFuzzy(EH$719:EH$760,$F$719:$F$760,$G763),"")&lt;&gt;"","Yes ("&amp;IF(NOT(ISERR(FIND("HTTP,",JoinIfFuzzy(EG$719:EG$760,$F$719:$F$760,$G763)&amp;IF(AND(EG$2=EH$3,EH$9="Include (Platform Duplicate)"),JoinIfFuzzy(EH$719:EH$760,$F$719:$F$760,$G763),"")))),"HTTP","HTTPS")&amp;")","No"),"*")</f>
        <v>*</v>
      </c>
      <c r="EH763" s="58" t="str">
        <f>IF(EH$9="Include",IF(JoinIfFuzzy(EH$719:EH$760,$F$719:$F$760,$G763)&amp;IF(AND(EH$2=EI$3,EI$9="Include (Platform Duplicate)"),JoinIfFuzzy(EI$719:EI$760,$F$719:$F$760,$G763),"")&lt;&gt;"","Yes ("&amp;IF(NOT(ISERR(FIND("HTTP,",JoinIfFuzzy(EH$719:EH$760,$F$719:$F$760,$G763)&amp;IF(AND(EH$2=EI$3,EI$9="Include (Platform Duplicate)"),JoinIfFuzzy(EI$719:EI$760,$F$719:$F$760,$G763),"")))),"HTTP","HTTPS")&amp;")","No"),"*")</f>
        <v>No</v>
      </c>
      <c r="EI763" s="58" t="str">
        <f>IF(EI$9="Include",IF(JoinIfFuzzy(EI$719:EI$760,$F$719:$F$760,$G763)&amp;IF(AND(EI$2=EJ$3,EJ$9="Include (Platform Duplicate)"),JoinIfFuzzy(EJ$719:EJ$760,$F$719:$F$760,$G763),"")&lt;&gt;"","Yes ("&amp;IF(NOT(ISERR(FIND("HTTP,",JoinIfFuzzy(EI$719:EI$760,$F$719:$F$760,$G763)&amp;IF(AND(EI$2=EJ$3,EJ$9="Include (Platform Duplicate)"),JoinIfFuzzy(EJ$719:EJ$760,$F$719:$F$760,$G763),"")))),"HTTP","HTTPS")&amp;")","No"),"*")</f>
        <v>*</v>
      </c>
      <c r="EJ763" s="58" t="str">
        <f>IF(EJ$9="Include",IF(JoinIfFuzzy(EJ$719:EJ$760,$F$719:$F$760,$G763)&amp;IF(AND(EJ$2=EK$3,EK$9="Include (Platform Duplicate)"),JoinIfFuzzy(EK$719:EK$760,$F$719:$F$760,$G763),"")&lt;&gt;"","Yes ("&amp;IF(NOT(ISERR(FIND("HTTP,",JoinIfFuzzy(EJ$719:EJ$760,$F$719:$F$760,$G763)&amp;IF(AND(EJ$2=EK$3,EK$9="Include (Platform Duplicate)"),JoinIfFuzzy(EK$719:EK$760,$F$719:$F$760,$G763),"")))),"HTTP","HTTPS")&amp;")","No"),"*")</f>
        <v>No</v>
      </c>
      <c r="EK763" s="58" t="str">
        <f>IF(EK$9="Include",IF(JoinIfFuzzy(EK$719:EK$760,$F$719:$F$760,$G763)&amp;IF(AND(EK$2=EL$3,EL$9="Include (Platform Duplicate)"),JoinIfFuzzy(EL$719:EL$760,$F$719:$F$760,$G763),"")&lt;&gt;"","Yes ("&amp;IF(NOT(ISERR(FIND("HTTP,",JoinIfFuzzy(EK$719:EK$760,$F$719:$F$760,$G763)&amp;IF(AND(EK$2=EL$3,EL$9="Include (Platform Duplicate)"),JoinIfFuzzy(EL$719:EL$760,$F$719:$F$760,$G763),"")))),"HTTP","HTTPS")&amp;")","No"),"*")</f>
        <v>*</v>
      </c>
      <c r="EL763" s="109"/>
      <c r="EM763" s="109"/>
    </row>
    <row r="764" spans="1:143" s="58" customFormat="1" ht="12.75" customHeight="1" x14ac:dyDescent="0.25">
      <c r="A764" s="5"/>
      <c r="B764" s="96"/>
      <c r="C764" s="96"/>
      <c r="D764" s="96"/>
      <c r="E764" s="96"/>
      <c r="F764" s="96"/>
      <c r="G764" s="58" t="s">
        <v>4227</v>
      </c>
      <c r="H764" s="18" t="s">
        <v>5</v>
      </c>
      <c r="I764" s="18"/>
      <c r="J764" s="58" t="str">
        <f>IF(J$9="Include",IF(JoinIfFuzzy(J$719:J$760,$F$719:$F$760,$G764)&amp;IF(AND(J$2=K$3,K$9="Include (Platform Duplicate)"),JoinIfFuzzy(K$719:K$760,$F$719:$F$760,$G764),"")&lt;&gt;"","Yes ("&amp;IF(NOT(ISERR(FIND("HTTP,",JoinIfFuzzy(J$719:J$760,$F$719:$F$760,$G764)&amp;IF(AND(J$2=K$3,K$9="Include (Platform Duplicate)"),JoinIfFuzzy(K$719:K$760,$F$719:$F$760,$G764),"")))),"HTTP","HTTPS")&amp;")","No"),"*")</f>
        <v>No</v>
      </c>
      <c r="K764" s="58" t="str">
        <f>IF(K$9="Include",IF(JoinIfFuzzy(K$719:K$760,$F$719:$F$760,$G764)&amp;IF(AND(K$2=L$3,L$9="Include (Platform Duplicate)"),JoinIfFuzzy(L$719:L$760,$F$719:$F$760,$G764),"")&lt;&gt;"","Yes ("&amp;IF(NOT(ISERR(FIND("HTTP,",JoinIfFuzzy(K$719:K$760,$F$719:$F$760,$G764)&amp;IF(AND(K$2=L$3,L$9="Include (Platform Duplicate)"),JoinIfFuzzy(L$719:L$760,$F$719:$F$760,$G764),"")))),"HTTP","HTTPS")&amp;")","No"),"*")</f>
        <v>No</v>
      </c>
      <c r="L764" s="58" t="str">
        <f>IF(L$9="Include",IF(JoinIfFuzzy(L$719:L$760,$F$719:$F$760,$G764)&amp;IF(AND(L$2=M$3,M$9="Include (Platform Duplicate)"),JoinIfFuzzy(M$719:M$760,$F$719:$F$760,$G764),"")&lt;&gt;"","Yes ("&amp;IF(NOT(ISERR(FIND("HTTP,",JoinIfFuzzy(L$719:L$760,$F$719:$F$760,$G764)&amp;IF(AND(L$2=M$3,M$9="Include (Platform Duplicate)"),JoinIfFuzzy(M$719:M$760,$F$719:$F$760,$G764),"")))),"HTTP","HTTPS")&amp;")","No"),"*")</f>
        <v>*</v>
      </c>
      <c r="M764" s="58" t="str">
        <f>IF(M$9="Include",IF(JoinIfFuzzy(M$719:M$760,$F$719:$F$760,$G764)&amp;IF(AND(M$2=N$3,N$9="Include (Platform Duplicate)"),JoinIfFuzzy(N$719:N$760,$F$719:$F$760,$G764),"")&lt;&gt;"","Yes ("&amp;IF(NOT(ISERR(FIND("HTTP,",JoinIfFuzzy(M$719:M$760,$F$719:$F$760,$G764)&amp;IF(AND(M$2=N$3,N$9="Include (Platform Duplicate)"),JoinIfFuzzy(N$719:N$760,$F$719:$F$760,$G764),"")))),"HTTP","HTTPS")&amp;")","No"),"*")</f>
        <v>Yes (HTTPS)</v>
      </c>
      <c r="N764" s="58" t="str">
        <f>IF(N$9="Include",IF(JoinIfFuzzy(N$719:N$760,$F$719:$F$760,$G764)&amp;IF(AND(N$2=O$3,O$9="Include (Platform Duplicate)"),JoinIfFuzzy(O$719:O$760,$F$719:$F$760,$G764),"")&lt;&gt;"","Yes ("&amp;IF(NOT(ISERR(FIND("HTTP,",JoinIfFuzzy(N$719:N$760,$F$719:$F$760,$G764)&amp;IF(AND(N$2=O$3,O$9="Include (Platform Duplicate)"),JoinIfFuzzy(O$719:O$760,$F$719:$F$760,$G764),"")))),"HTTP","HTTPS")&amp;")","No"),"*")</f>
        <v>*</v>
      </c>
      <c r="O764" s="58" t="str">
        <f>IF(O$9="Include",IF(JoinIfFuzzy(O$719:O$760,$F$719:$F$760,$G764)&amp;IF(AND(O$2=P$3,P$9="Include (Platform Duplicate)"),JoinIfFuzzy(P$719:P$760,$F$719:$F$760,$G764),"")&lt;&gt;"","Yes ("&amp;IF(NOT(ISERR(FIND("HTTP,",JoinIfFuzzy(O$719:O$760,$F$719:$F$760,$G764)&amp;IF(AND(O$2=P$3,P$9="Include (Platform Duplicate)"),JoinIfFuzzy(P$719:P$760,$F$719:$F$760,$G764),"")))),"HTTP","HTTPS")&amp;")","No"),"*")</f>
        <v>Yes (HTTPS)</v>
      </c>
      <c r="P764" s="58" t="str">
        <f>IF(P$9="Include",IF(JoinIfFuzzy(P$719:P$760,$F$719:$F$760,$G764)&amp;IF(AND(P$2=Q$3,Q$9="Include (Platform Duplicate)"),JoinIfFuzzy(Q$719:Q$760,$F$719:$F$760,$G764),"")&lt;&gt;"","Yes ("&amp;IF(NOT(ISERR(FIND("HTTP,",JoinIfFuzzy(P$719:P$760,$F$719:$F$760,$G764)&amp;IF(AND(P$2=Q$3,Q$9="Include (Platform Duplicate)"),JoinIfFuzzy(Q$719:Q$760,$F$719:$F$760,$G764),"")))),"HTTP","HTTPS")&amp;")","No"),"*")</f>
        <v>*</v>
      </c>
      <c r="Q764" s="58" t="str">
        <f>IF(Q$9="Include",IF(JoinIfFuzzy(Q$719:Q$760,$F$719:$F$760,$G764)&amp;IF(AND(Q$2=R$3,R$9="Include (Platform Duplicate)"),JoinIfFuzzy(R$719:R$760,$F$719:$F$760,$G764),"")&lt;&gt;"","Yes ("&amp;IF(NOT(ISERR(FIND("HTTP,",JoinIfFuzzy(Q$719:Q$760,$F$719:$F$760,$G764)&amp;IF(AND(Q$2=R$3,R$9="Include (Platform Duplicate)"),JoinIfFuzzy(R$719:R$760,$F$719:$F$760,$G764),"")))),"HTTP","HTTPS")&amp;")","No"),"*")</f>
        <v>No</v>
      </c>
      <c r="R764" s="58" t="str">
        <f>IF(R$9="Include",IF(JoinIfFuzzy(R$719:R$760,$F$719:$F$760,$G764)&amp;IF(AND(R$2=S$3,S$9="Include (Platform Duplicate)"),JoinIfFuzzy(S$719:S$760,$F$719:$F$760,$G764),"")&lt;&gt;"","Yes ("&amp;IF(NOT(ISERR(FIND("HTTP,",JoinIfFuzzy(R$719:R$760,$F$719:$F$760,$G764)&amp;IF(AND(R$2=S$3,S$9="Include (Platform Duplicate)"),JoinIfFuzzy(S$719:S$760,$F$719:$F$760,$G764),"")))),"HTTP","HTTPS")&amp;")","No"),"*")</f>
        <v>*</v>
      </c>
      <c r="S764" s="58" t="str">
        <f>IF(S$9="Include",IF(JoinIfFuzzy(S$719:S$760,$F$719:$F$760,$G764)&amp;IF(AND(S$2=T$3,T$9="Include (Platform Duplicate)"),JoinIfFuzzy(T$719:T$760,$F$719:$F$760,$G764),"")&lt;&gt;"","Yes ("&amp;IF(NOT(ISERR(FIND("HTTP,",JoinIfFuzzy(S$719:S$760,$F$719:$F$760,$G764)&amp;IF(AND(S$2=T$3,T$9="Include (Platform Duplicate)"),JoinIfFuzzy(T$719:T$760,$F$719:$F$760,$G764),"")))),"HTTP","HTTPS")&amp;")","No"),"*")</f>
        <v>Yes (HTTPS)</v>
      </c>
      <c r="T764" s="58" t="str">
        <f>IF(T$9="Include",IF(JoinIfFuzzy(T$719:T$760,$F$719:$F$760,$G764)&amp;IF(AND(T$2=U$3,U$9="Include (Platform Duplicate)"),JoinIfFuzzy(U$719:U$760,$F$719:$F$760,$G764),"")&lt;&gt;"","Yes ("&amp;IF(NOT(ISERR(FIND("HTTP,",JoinIfFuzzy(T$719:T$760,$F$719:$F$760,$G764)&amp;IF(AND(T$2=U$3,U$9="Include (Platform Duplicate)"),JoinIfFuzzy(U$719:U$760,$F$719:$F$760,$G764),"")))),"HTTP","HTTPS")&amp;")","No"),"*")</f>
        <v>*</v>
      </c>
      <c r="U764" s="58" t="str">
        <f>IF(U$9="Include",IF(JoinIfFuzzy(U$719:U$760,$F$719:$F$760,$G764)&amp;IF(AND(U$2=V$3,V$9="Include (Platform Duplicate)"),JoinIfFuzzy(V$719:V$760,$F$719:$F$760,$G764),"")&lt;&gt;"","Yes ("&amp;IF(NOT(ISERR(FIND("HTTP,",JoinIfFuzzy(U$719:U$760,$F$719:$F$760,$G764)&amp;IF(AND(U$2=V$3,V$9="Include (Platform Duplicate)"),JoinIfFuzzy(V$719:V$760,$F$719:$F$760,$G764),"")))),"HTTP","HTTPS")&amp;")","No"),"*")</f>
        <v>No</v>
      </c>
      <c r="V764" s="58" t="str">
        <f>IF(V$9="Include",IF(JoinIfFuzzy(V$719:V$760,$F$719:$F$760,$G764)&amp;IF(AND(V$2=W$3,W$9="Include (Platform Duplicate)"),JoinIfFuzzy(W$719:W$760,$F$719:$F$760,$G764),"")&lt;&gt;"","Yes ("&amp;IF(NOT(ISERR(FIND("HTTP,",JoinIfFuzzy(V$719:V$760,$F$719:$F$760,$G764)&amp;IF(AND(V$2=W$3,W$9="Include (Platform Duplicate)"),JoinIfFuzzy(W$719:W$760,$F$719:$F$760,$G764),"")))),"HTTP","HTTPS")&amp;")","No"),"*")</f>
        <v>No</v>
      </c>
      <c r="W764" s="58" t="str">
        <f>IF(W$9="Include",IF(JoinIfFuzzy(W$719:W$760,$F$719:$F$760,$G764)&amp;IF(AND(W$2=X$3,X$9="Include (Platform Duplicate)"),JoinIfFuzzy(X$719:X$760,$F$719:$F$760,$G764),"")&lt;&gt;"","Yes ("&amp;IF(NOT(ISERR(FIND("HTTP,",JoinIfFuzzy(W$719:W$760,$F$719:$F$760,$G764)&amp;IF(AND(W$2=X$3,X$9="Include (Platform Duplicate)"),JoinIfFuzzy(X$719:X$760,$F$719:$F$760,$G764),"")))),"HTTP","HTTPS")&amp;")","No"),"*")</f>
        <v>No</v>
      </c>
      <c r="X764" s="58" t="str">
        <f>IF(X$9="Include",IF(JoinIfFuzzy(X$719:X$760,$F$719:$F$760,$G764)&amp;IF(AND(X$2=Y$3,Y$9="Include (Platform Duplicate)"),JoinIfFuzzy(Y$719:Y$760,$F$719:$F$760,$G764),"")&lt;&gt;"","Yes ("&amp;IF(NOT(ISERR(FIND("HTTP,",JoinIfFuzzy(X$719:X$760,$F$719:$F$760,$G764)&amp;IF(AND(X$2=Y$3,Y$9="Include (Platform Duplicate)"),JoinIfFuzzy(Y$719:Y$760,$F$719:$F$760,$G764),"")))),"HTTP","HTTPS")&amp;")","No"),"*")</f>
        <v>*</v>
      </c>
      <c r="Y764" s="58" t="str">
        <f>IF(Y$9="Include",IF(JoinIfFuzzy(Y$719:Y$760,$F$719:$F$760,$G764)&amp;IF(AND(Y$2=Z$3,Z$9="Include (Platform Duplicate)"),JoinIfFuzzy(Z$719:Z$760,$F$719:$F$760,$G764),"")&lt;&gt;"","Yes ("&amp;IF(NOT(ISERR(FIND("HTTP,",JoinIfFuzzy(Y$719:Y$760,$F$719:$F$760,$G764)&amp;IF(AND(Y$2=Z$3,Z$9="Include (Platform Duplicate)"),JoinIfFuzzy(Z$719:Z$760,$F$719:$F$760,$G764),"")))),"HTTP","HTTPS")&amp;")","No"),"*")</f>
        <v>No</v>
      </c>
      <c r="Z764" s="58" t="str">
        <f>IF(Z$9="Include",IF(JoinIfFuzzy(Z$719:Z$760,$F$719:$F$760,$G764)&amp;IF(AND(Z$2=AA$3,AA$9="Include (Platform Duplicate)"),JoinIfFuzzy(AA$719:AA$760,$F$719:$F$760,$G764),"")&lt;&gt;"","Yes ("&amp;IF(NOT(ISERR(FIND("HTTP,",JoinIfFuzzy(Z$719:Z$760,$F$719:$F$760,$G764)&amp;IF(AND(Z$2=AA$3,AA$9="Include (Platform Duplicate)"),JoinIfFuzzy(AA$719:AA$760,$F$719:$F$760,$G764),"")))),"HTTP","HTTPS")&amp;")","No"),"*")</f>
        <v>*</v>
      </c>
      <c r="AA764" s="58" t="str">
        <f>IF(AA$9="Include",IF(JoinIfFuzzy(AA$719:AA$760,$F$719:$F$760,$G764)&amp;IF(AND(AA$2=AB$3,AB$9="Include (Platform Duplicate)"),JoinIfFuzzy(AB$719:AB$760,$F$719:$F$760,$G764),"")&lt;&gt;"","Yes ("&amp;IF(NOT(ISERR(FIND("HTTP,",JoinIfFuzzy(AA$719:AA$760,$F$719:$F$760,$G764)&amp;IF(AND(AA$2=AB$3,AB$9="Include (Platform Duplicate)"),JoinIfFuzzy(AB$719:AB$760,$F$719:$F$760,$G764),"")))),"HTTP","HTTPS")&amp;")","No"),"*")</f>
        <v>No</v>
      </c>
      <c r="AB764" s="58" t="str">
        <f>IF(AB$9="Include",IF(JoinIfFuzzy(AB$719:AB$760,$F$719:$F$760,$G764)&amp;IF(AND(AB$2=AC$3,AC$9="Include (Platform Duplicate)"),JoinIfFuzzy(AC$719:AC$760,$F$719:$F$760,$G764),"")&lt;&gt;"","Yes ("&amp;IF(NOT(ISERR(FIND("HTTP,",JoinIfFuzzy(AB$719:AB$760,$F$719:$F$760,$G764)&amp;IF(AND(AB$2=AC$3,AC$9="Include (Platform Duplicate)"),JoinIfFuzzy(AC$719:AC$760,$F$719:$F$760,$G764),"")))),"HTTP","HTTPS")&amp;")","No"),"*")</f>
        <v>*</v>
      </c>
      <c r="AC764" s="58" t="str">
        <f>IF(AC$9="Include",IF(JoinIfFuzzy(AC$719:AC$760,$F$719:$F$760,$G764)&amp;IF(AND(AC$2=AD$3,AD$9="Include (Platform Duplicate)"),JoinIfFuzzy(AD$719:AD$760,$F$719:$F$760,$G764),"")&lt;&gt;"","Yes ("&amp;IF(NOT(ISERR(FIND("HTTP,",JoinIfFuzzy(AC$719:AC$760,$F$719:$F$760,$G764)&amp;IF(AND(AC$2=AD$3,AD$9="Include (Platform Duplicate)"),JoinIfFuzzy(AD$719:AD$760,$F$719:$F$760,$G764),"")))),"HTTP","HTTPS")&amp;")","No"),"*")</f>
        <v>Yes (HTTPS)</v>
      </c>
      <c r="AD764" s="58" t="str">
        <f>IF(AD$9="Include",IF(JoinIfFuzzy(AD$719:AD$760,$F$719:$F$760,$G764)&amp;IF(AND(AD$2=AE$3,AE$9="Include (Platform Duplicate)"),JoinIfFuzzy(AE$719:AE$760,$F$719:$F$760,$G764),"")&lt;&gt;"","Yes ("&amp;IF(NOT(ISERR(FIND("HTTP,",JoinIfFuzzy(AD$719:AD$760,$F$719:$F$760,$G764)&amp;IF(AND(AD$2=AE$3,AE$9="Include (Platform Duplicate)"),JoinIfFuzzy(AE$719:AE$760,$F$719:$F$760,$G764),"")))),"HTTP","HTTPS")&amp;")","No"),"*")</f>
        <v>Yes (HTTPS)</v>
      </c>
      <c r="AE764" s="58" t="str">
        <f>IF(AE$9="Include",IF(JoinIfFuzzy(AE$719:AE$760,$F$719:$F$760,$G764)&amp;IF(AND(AE$2=AF$3,AF$9="Include (Platform Duplicate)"),JoinIfFuzzy(AF$719:AF$760,$F$719:$F$760,$G764),"")&lt;&gt;"","Yes ("&amp;IF(NOT(ISERR(FIND("HTTP,",JoinIfFuzzy(AE$719:AE$760,$F$719:$F$760,$G764)&amp;IF(AND(AE$2=AF$3,AF$9="Include (Platform Duplicate)"),JoinIfFuzzy(AF$719:AF$760,$F$719:$F$760,$G764),"")))),"HTTP","HTTPS")&amp;")","No"),"*")</f>
        <v>*</v>
      </c>
      <c r="AF764" s="58" t="str">
        <f>IF(AF$9="Include",IF(JoinIfFuzzy(AF$719:AF$760,$F$719:$F$760,$G764)&amp;IF(AND(AF$2=AG$3,AG$9="Include (Platform Duplicate)"),JoinIfFuzzy(AG$719:AG$760,$F$719:$F$760,$G764),"")&lt;&gt;"","Yes ("&amp;IF(NOT(ISERR(FIND("HTTP,",JoinIfFuzzy(AF$719:AF$760,$F$719:$F$760,$G764)&amp;IF(AND(AF$2=AG$3,AG$9="Include (Platform Duplicate)"),JoinIfFuzzy(AG$719:AG$760,$F$719:$F$760,$G764),"")))),"HTTP","HTTPS")&amp;")","No"),"*")</f>
        <v>Yes (HTTPS)</v>
      </c>
      <c r="AG764" s="58" t="str">
        <f>IF(AG$9="Include",IF(JoinIfFuzzy(AG$719:AG$760,$F$719:$F$760,$G764)&amp;IF(AND(AG$2=AH$3,AH$9="Include (Platform Duplicate)"),JoinIfFuzzy(AH$719:AH$760,$F$719:$F$760,$G764),"")&lt;&gt;"","Yes ("&amp;IF(NOT(ISERR(FIND("HTTP,",JoinIfFuzzy(AG$719:AG$760,$F$719:$F$760,$G764)&amp;IF(AND(AG$2=AH$3,AH$9="Include (Platform Duplicate)"),JoinIfFuzzy(AH$719:AH$760,$F$719:$F$760,$G764),"")))),"HTTP","HTTPS")&amp;")","No"),"*")</f>
        <v>Yes (HTTPS)</v>
      </c>
      <c r="AH764" s="58" t="str">
        <f>IF(AH$9="Include",IF(JoinIfFuzzy(AH$719:AH$760,$F$719:$F$760,$G764)&amp;IF(AND(AH$2=AI$3,AI$9="Include (Platform Duplicate)"),JoinIfFuzzy(AI$719:AI$760,$F$719:$F$760,$G764),"")&lt;&gt;"","Yes ("&amp;IF(NOT(ISERR(FIND("HTTP,",JoinIfFuzzy(AH$719:AH$760,$F$719:$F$760,$G764)&amp;IF(AND(AH$2=AI$3,AI$9="Include (Platform Duplicate)"),JoinIfFuzzy(AI$719:AI$760,$F$719:$F$760,$G764),"")))),"HTTP","HTTPS")&amp;")","No"),"*")</f>
        <v>No</v>
      </c>
      <c r="AI764" s="58" t="str">
        <f>IF(AI$9="Include",IF(JoinIfFuzzy(AI$719:AI$760,$F$719:$F$760,$G764)&amp;IF(AND(AI$2=AJ$3,AJ$9="Include (Platform Duplicate)"),JoinIfFuzzy(AJ$719:AJ$760,$F$719:$F$760,$G764),"")&lt;&gt;"","Yes ("&amp;IF(NOT(ISERR(FIND("HTTP,",JoinIfFuzzy(AI$719:AI$760,$F$719:$F$760,$G764)&amp;IF(AND(AI$2=AJ$3,AJ$9="Include (Platform Duplicate)"),JoinIfFuzzy(AJ$719:AJ$760,$F$719:$F$760,$G764),"")))),"HTTP","HTTPS")&amp;")","No"),"*")</f>
        <v>*</v>
      </c>
      <c r="AJ764" s="58" t="str">
        <f>IF(AJ$9="Include",IF(JoinIfFuzzy(AJ$719:AJ$760,$F$719:$F$760,$G764)&amp;IF(AND(AJ$2=AK$3,AK$9="Include (Platform Duplicate)"),JoinIfFuzzy(AK$719:AK$760,$F$719:$F$760,$G764),"")&lt;&gt;"","Yes ("&amp;IF(NOT(ISERR(FIND("HTTP,",JoinIfFuzzy(AJ$719:AJ$760,$F$719:$F$760,$G764)&amp;IF(AND(AJ$2=AK$3,AK$9="Include (Platform Duplicate)"),JoinIfFuzzy(AK$719:AK$760,$F$719:$F$760,$G764),"")))),"HTTP","HTTPS")&amp;")","No"),"*")</f>
        <v>Yes (HTTPS)</v>
      </c>
      <c r="AK764" s="58" t="str">
        <f>IF(AK$9="Include",IF(JoinIfFuzzy(AK$719:AK$760,$F$719:$F$760,$G764)&amp;IF(AND(AK$2=AL$3,AL$9="Include (Platform Duplicate)"),JoinIfFuzzy(AL$719:AL$760,$F$719:$F$760,$G764),"")&lt;&gt;"","Yes ("&amp;IF(NOT(ISERR(FIND("HTTP,",JoinIfFuzzy(AK$719:AK$760,$F$719:$F$760,$G764)&amp;IF(AND(AK$2=AL$3,AL$9="Include (Platform Duplicate)"),JoinIfFuzzy(AL$719:AL$760,$F$719:$F$760,$G764),"")))),"HTTP","HTTPS")&amp;")","No"),"*")</f>
        <v>*</v>
      </c>
      <c r="AL764" s="58" t="str">
        <f>IF(AL$9="Include",IF(JoinIfFuzzy(AL$719:AL$760,$F$719:$F$760,$G764)&amp;IF(AND(AL$2=AM$3,AM$9="Include (Platform Duplicate)"),JoinIfFuzzy(AM$719:AM$760,$F$719:$F$760,$G764),"")&lt;&gt;"","Yes ("&amp;IF(NOT(ISERR(FIND("HTTP,",JoinIfFuzzy(AL$719:AL$760,$F$719:$F$760,$G764)&amp;IF(AND(AL$2=AM$3,AM$9="Include (Platform Duplicate)"),JoinIfFuzzy(AM$719:AM$760,$F$719:$F$760,$G764),"")))),"HTTP","HTTPS")&amp;")","No"),"*")</f>
        <v>Yes (HTTPS)</v>
      </c>
      <c r="AM764" s="58" t="str">
        <f>IF(AM$9="Include",IF(JoinIfFuzzy(AM$719:AM$760,$F$719:$F$760,$G764)&amp;IF(AND(AM$2=AN$3,AN$9="Include (Platform Duplicate)"),JoinIfFuzzy(AN$719:AN$760,$F$719:$F$760,$G764),"")&lt;&gt;"","Yes ("&amp;IF(NOT(ISERR(FIND("HTTP,",JoinIfFuzzy(AM$719:AM$760,$F$719:$F$760,$G764)&amp;IF(AND(AM$2=AN$3,AN$9="Include (Platform Duplicate)"),JoinIfFuzzy(AN$719:AN$760,$F$719:$F$760,$G764),"")))),"HTTP","HTTPS")&amp;")","No"),"*")</f>
        <v>No</v>
      </c>
      <c r="AN764" s="58" t="str">
        <f>IF(AN$9="Include",IF(JoinIfFuzzy(AN$719:AN$760,$F$719:$F$760,$G764)&amp;IF(AND(AN$2=AO$3,AO$9="Include (Platform Duplicate)"),JoinIfFuzzy(AO$719:AO$760,$F$719:$F$760,$G764),"")&lt;&gt;"","Yes ("&amp;IF(NOT(ISERR(FIND("HTTP,",JoinIfFuzzy(AN$719:AN$760,$F$719:$F$760,$G764)&amp;IF(AND(AN$2=AO$3,AO$9="Include (Platform Duplicate)"),JoinIfFuzzy(AO$719:AO$760,$F$719:$F$760,$G764),"")))),"HTTP","HTTPS")&amp;")","No"),"*")</f>
        <v>Yes (HTTPS)</v>
      </c>
      <c r="AO764" s="58" t="str">
        <f>IF(AO$9="Include",IF(JoinIfFuzzy(AO$719:AO$760,$F$719:$F$760,$G764)&amp;IF(AND(AO$2=AP$3,AP$9="Include (Platform Duplicate)"),JoinIfFuzzy(AP$719:AP$760,$F$719:$F$760,$G764),"")&lt;&gt;"","Yes ("&amp;IF(NOT(ISERR(FIND("HTTP,",JoinIfFuzzy(AO$719:AO$760,$F$719:$F$760,$G764)&amp;IF(AND(AO$2=AP$3,AP$9="Include (Platform Duplicate)"),JoinIfFuzzy(AP$719:AP$760,$F$719:$F$760,$G764),"")))),"HTTP","HTTPS")&amp;")","No"),"*")</f>
        <v>*</v>
      </c>
      <c r="AP764" s="58" t="str">
        <f>IF(AP$9="Include",IF(JoinIfFuzzy(AP$719:AP$760,$F$719:$F$760,$G764)&amp;IF(AND(AP$2=AQ$3,AQ$9="Include (Platform Duplicate)"),JoinIfFuzzy(AQ$719:AQ$760,$F$719:$F$760,$G764),"")&lt;&gt;"","Yes ("&amp;IF(NOT(ISERR(FIND("HTTP,",JoinIfFuzzy(AP$719:AP$760,$F$719:$F$760,$G764)&amp;IF(AND(AP$2=AQ$3,AQ$9="Include (Platform Duplicate)"),JoinIfFuzzy(AQ$719:AQ$760,$F$719:$F$760,$G764),"")))),"HTTP","HTTPS")&amp;")","No"),"*")</f>
        <v>No</v>
      </c>
      <c r="AQ764" s="58" t="str">
        <f>IF(AQ$9="Include",IF(JoinIfFuzzy(AQ$719:AQ$760,$F$719:$F$760,$G764)&amp;IF(AND(AQ$2=AR$3,AR$9="Include (Platform Duplicate)"),JoinIfFuzzy(AR$719:AR$760,$F$719:$F$760,$G764),"")&lt;&gt;"","Yes ("&amp;IF(NOT(ISERR(FIND("HTTP,",JoinIfFuzzy(AQ$719:AQ$760,$F$719:$F$760,$G764)&amp;IF(AND(AQ$2=AR$3,AR$9="Include (Platform Duplicate)"),JoinIfFuzzy(AR$719:AR$760,$F$719:$F$760,$G764),"")))),"HTTP","HTTPS")&amp;")","No"),"*")</f>
        <v>*</v>
      </c>
      <c r="AR764" s="58" t="str">
        <f>IF(AR$9="Include",IF(JoinIfFuzzy(AR$719:AR$760,$F$719:$F$760,$G764)&amp;IF(AND(AR$2=AS$3,AS$9="Include (Platform Duplicate)"),JoinIfFuzzy(AS$719:AS$760,$F$719:$F$760,$G764),"")&lt;&gt;"","Yes ("&amp;IF(NOT(ISERR(FIND("HTTP,",JoinIfFuzzy(AR$719:AR$760,$F$719:$F$760,$G764)&amp;IF(AND(AR$2=AS$3,AS$9="Include (Platform Duplicate)"),JoinIfFuzzy(AS$719:AS$760,$F$719:$F$760,$G764),"")))),"HTTP","HTTPS")&amp;")","No"),"*")</f>
        <v>No</v>
      </c>
      <c r="AS764" s="58" t="str">
        <f>IF(AS$9="Include",IF(JoinIfFuzzy(AS$719:AS$760,$F$719:$F$760,$G764)&amp;IF(AND(AS$2=AT$3,AT$9="Include (Platform Duplicate)"),JoinIfFuzzy(AT$719:AT$760,$F$719:$F$760,$G764),"")&lt;&gt;"","Yes ("&amp;IF(NOT(ISERR(FIND("HTTP,",JoinIfFuzzy(AS$719:AS$760,$F$719:$F$760,$G764)&amp;IF(AND(AS$2=AT$3,AT$9="Include (Platform Duplicate)"),JoinIfFuzzy(AT$719:AT$760,$F$719:$F$760,$G764),"")))),"HTTP","HTTPS")&amp;")","No"),"*")</f>
        <v>*</v>
      </c>
      <c r="AT764" s="58" t="str">
        <f>IF(AT$9="Include",IF(JoinIfFuzzy(AT$719:AT$760,$F$719:$F$760,$G764)&amp;IF(AND(AT$2=AU$3,AU$9="Include (Platform Duplicate)"),JoinIfFuzzy(AU$719:AU$760,$F$719:$F$760,$G764),"")&lt;&gt;"","Yes ("&amp;IF(NOT(ISERR(FIND("HTTP,",JoinIfFuzzy(AT$719:AT$760,$F$719:$F$760,$G764)&amp;IF(AND(AT$2=AU$3,AU$9="Include (Platform Duplicate)"),JoinIfFuzzy(AU$719:AU$760,$F$719:$F$760,$G764),"")))),"HTTP","HTTPS")&amp;")","No"),"*")</f>
        <v>Yes (HTTPS)</v>
      </c>
      <c r="AU764" s="58" t="str">
        <f>IF(AU$9="Include",IF(JoinIfFuzzy(AU$719:AU$760,$F$719:$F$760,$G764)&amp;IF(AND(AU$2=AV$3,AV$9="Include (Platform Duplicate)"),JoinIfFuzzy(AV$719:AV$760,$F$719:$F$760,$G764),"")&lt;&gt;"","Yes ("&amp;IF(NOT(ISERR(FIND("HTTP,",JoinIfFuzzy(AU$719:AU$760,$F$719:$F$760,$G764)&amp;IF(AND(AU$2=AV$3,AV$9="Include (Platform Duplicate)"),JoinIfFuzzy(AV$719:AV$760,$F$719:$F$760,$G764),"")))),"HTTP","HTTPS")&amp;")","No"),"*")</f>
        <v>No</v>
      </c>
      <c r="AV764" s="58" t="str">
        <f>IF(AV$9="Include",IF(JoinIfFuzzy(AV$719:AV$760,$F$719:$F$760,$G764)&amp;IF(AND(AV$2=AW$3,AW$9="Include (Platform Duplicate)"),JoinIfFuzzy(AW$719:AW$760,$F$719:$F$760,$G764),"")&lt;&gt;"","Yes ("&amp;IF(NOT(ISERR(FIND("HTTP,",JoinIfFuzzy(AV$719:AV$760,$F$719:$F$760,$G764)&amp;IF(AND(AV$2=AW$3,AW$9="Include (Platform Duplicate)"),JoinIfFuzzy(AW$719:AW$760,$F$719:$F$760,$G764),"")))),"HTTP","HTTPS")&amp;")","No"),"*")</f>
        <v>*</v>
      </c>
      <c r="AW764" s="58" t="str">
        <f>IF(AW$9="Include",IF(JoinIfFuzzy(AW$719:AW$760,$F$719:$F$760,$G764)&amp;IF(AND(AW$2=AX$3,AX$9="Include (Platform Duplicate)"),JoinIfFuzzy(AX$719:AX$760,$F$719:$F$760,$G764),"")&lt;&gt;"","Yes ("&amp;IF(NOT(ISERR(FIND("HTTP,",JoinIfFuzzy(AW$719:AW$760,$F$719:$F$760,$G764)&amp;IF(AND(AW$2=AX$3,AX$9="Include (Platform Duplicate)"),JoinIfFuzzy(AX$719:AX$760,$F$719:$F$760,$G764),"")))),"HTTP","HTTPS")&amp;")","No"),"*")</f>
        <v>*</v>
      </c>
      <c r="AX764" s="58" t="str">
        <f>IF(AX$9="Include",IF(JoinIfFuzzy(AX$719:AX$760,$F$719:$F$760,$G764)&amp;IF(AND(AX$2=AY$3,AY$9="Include (Platform Duplicate)"),JoinIfFuzzy(AY$719:AY$760,$F$719:$F$760,$G764),"")&lt;&gt;"","Yes ("&amp;IF(NOT(ISERR(FIND("HTTP,",JoinIfFuzzy(AX$719:AX$760,$F$719:$F$760,$G764)&amp;IF(AND(AX$2=AY$3,AY$9="Include (Platform Duplicate)"),JoinIfFuzzy(AY$719:AY$760,$F$719:$F$760,$G764),"")))),"HTTP","HTTPS")&amp;")","No"),"*")</f>
        <v>*</v>
      </c>
      <c r="AY764" s="58" t="str">
        <f>IF(AY$9="Include",IF(JoinIfFuzzy(AY$719:AY$760,$F$719:$F$760,$G764)&amp;IF(AND(AY$2=AZ$3,AZ$9="Include (Platform Duplicate)"),JoinIfFuzzy(AZ$719:AZ$760,$F$719:$F$760,$G764),"")&lt;&gt;"","Yes ("&amp;IF(NOT(ISERR(FIND("HTTP,",JoinIfFuzzy(AY$719:AY$760,$F$719:$F$760,$G764)&amp;IF(AND(AY$2=AZ$3,AZ$9="Include (Platform Duplicate)"),JoinIfFuzzy(AZ$719:AZ$760,$F$719:$F$760,$G764),"")))),"HTTP","HTTPS")&amp;")","No"),"*")</f>
        <v>*</v>
      </c>
      <c r="AZ764" s="58" t="str">
        <f>IF(AZ$9="Include",IF(JoinIfFuzzy(AZ$719:AZ$760,$F$719:$F$760,$G764)&amp;IF(AND(AZ$2=BA$3,BA$9="Include (Platform Duplicate)"),JoinIfFuzzy(BA$719:BA$760,$F$719:$F$760,$G764),"")&lt;&gt;"","Yes ("&amp;IF(NOT(ISERR(FIND("HTTP,",JoinIfFuzzy(AZ$719:AZ$760,$F$719:$F$760,$G764)&amp;IF(AND(AZ$2=BA$3,BA$9="Include (Platform Duplicate)"),JoinIfFuzzy(BA$719:BA$760,$F$719:$F$760,$G764),"")))),"HTTP","HTTPS")&amp;")","No"),"*")</f>
        <v>Yes (HTTPS)</v>
      </c>
      <c r="BA764" s="58" t="str">
        <f>IF(BA$9="Include",IF(JoinIfFuzzy(BA$719:BA$760,$F$719:$F$760,$G764)&amp;IF(AND(BA$2=BB$3,BB$9="Include (Platform Duplicate)"),JoinIfFuzzy(BB$719:BB$760,$F$719:$F$760,$G764),"")&lt;&gt;"","Yes ("&amp;IF(NOT(ISERR(FIND("HTTP,",JoinIfFuzzy(BA$719:BA$760,$F$719:$F$760,$G764)&amp;IF(AND(BA$2=BB$3,BB$9="Include (Platform Duplicate)"),JoinIfFuzzy(BB$719:BB$760,$F$719:$F$760,$G764),"")))),"HTTP","HTTPS")&amp;")","No"),"*")</f>
        <v>No</v>
      </c>
      <c r="BB764" s="58" t="str">
        <f>IF(BB$9="Include",IF(JoinIfFuzzy(BB$719:BB$760,$F$719:$F$760,$G764)&amp;IF(AND(BB$2=BC$3,BC$9="Include (Platform Duplicate)"),JoinIfFuzzy(BC$719:BC$760,$F$719:$F$760,$G764),"")&lt;&gt;"","Yes ("&amp;IF(NOT(ISERR(FIND("HTTP,",JoinIfFuzzy(BB$719:BB$760,$F$719:$F$760,$G764)&amp;IF(AND(BB$2=BC$3,BC$9="Include (Platform Duplicate)"),JoinIfFuzzy(BC$719:BC$760,$F$719:$F$760,$G764),"")))),"HTTP","HTTPS")&amp;")","No"),"*")</f>
        <v>Yes (HTTPS)</v>
      </c>
      <c r="BC764" s="58" t="str">
        <f>IF(BC$9="Include",IF(JoinIfFuzzy(BC$719:BC$760,$F$719:$F$760,$G764)&amp;IF(AND(BC$2=BD$3,BD$9="Include (Platform Duplicate)"),JoinIfFuzzy(BD$719:BD$760,$F$719:$F$760,$G764),"")&lt;&gt;"","Yes ("&amp;IF(NOT(ISERR(FIND("HTTP,",JoinIfFuzzy(BC$719:BC$760,$F$719:$F$760,$G764)&amp;IF(AND(BC$2=BD$3,BD$9="Include (Platform Duplicate)"),JoinIfFuzzy(BD$719:BD$760,$F$719:$F$760,$G764),"")))),"HTTP","HTTPS")&amp;")","No"),"*")</f>
        <v>Yes (HTTPS)</v>
      </c>
      <c r="BD764" s="58" t="str">
        <f>IF(BD$9="Include",IF(JoinIfFuzzy(BD$719:BD$760,$F$719:$F$760,$G764)&amp;IF(AND(BD$2=BE$3,BE$9="Include (Platform Duplicate)"),JoinIfFuzzy(BE$719:BE$760,$F$719:$F$760,$G764),"")&lt;&gt;"","Yes ("&amp;IF(NOT(ISERR(FIND("HTTP,",JoinIfFuzzy(BD$719:BD$760,$F$719:$F$760,$G764)&amp;IF(AND(BD$2=BE$3,BE$9="Include (Platform Duplicate)"),JoinIfFuzzy(BE$719:BE$760,$F$719:$F$760,$G764),"")))),"HTTP","HTTPS")&amp;")","No"),"*")</f>
        <v>No</v>
      </c>
      <c r="BE764" s="58" t="str">
        <f>IF(BE$9="Include",IF(JoinIfFuzzy(BE$719:BE$760,$F$719:$F$760,$G764)&amp;IF(AND(BE$2=BF$3,BF$9="Include (Platform Duplicate)"),JoinIfFuzzy(BF$719:BF$760,$F$719:$F$760,$G764),"")&lt;&gt;"","Yes ("&amp;IF(NOT(ISERR(FIND("HTTP,",JoinIfFuzzy(BE$719:BE$760,$F$719:$F$760,$G764)&amp;IF(AND(BE$2=BF$3,BF$9="Include (Platform Duplicate)"),JoinIfFuzzy(BF$719:BF$760,$F$719:$F$760,$G764),"")))),"HTTP","HTTPS")&amp;")","No"),"*")</f>
        <v>*</v>
      </c>
      <c r="BF764" s="58" t="str">
        <f>IF(BF$9="Include",IF(JoinIfFuzzy(BF$719:BF$760,$F$719:$F$760,$G764)&amp;IF(AND(BF$2=BG$3,BG$9="Include (Platform Duplicate)"),JoinIfFuzzy(BG$719:BG$760,$F$719:$F$760,$G764),"")&lt;&gt;"","Yes ("&amp;IF(NOT(ISERR(FIND("HTTP,",JoinIfFuzzy(BF$719:BF$760,$F$719:$F$760,$G764)&amp;IF(AND(BF$2=BG$3,BG$9="Include (Platform Duplicate)"),JoinIfFuzzy(BG$719:BG$760,$F$719:$F$760,$G764),"")))),"HTTP","HTTPS")&amp;")","No"),"*")</f>
        <v>*</v>
      </c>
      <c r="BG764" s="58" t="str">
        <f>IF(BG$9="Include",IF(JoinIfFuzzy(BG$719:BG$760,$F$719:$F$760,$G764)&amp;IF(AND(BG$2=BH$3,BH$9="Include (Platform Duplicate)"),JoinIfFuzzy(BH$719:BH$760,$F$719:$F$760,$G764),"")&lt;&gt;"","Yes ("&amp;IF(NOT(ISERR(FIND("HTTP,",JoinIfFuzzy(BG$719:BG$760,$F$719:$F$760,$G764)&amp;IF(AND(BG$2=BH$3,BH$9="Include (Platform Duplicate)"),JoinIfFuzzy(BH$719:BH$760,$F$719:$F$760,$G764),"")))),"HTTP","HTTPS")&amp;")","No"),"*")</f>
        <v>No</v>
      </c>
      <c r="BH764" s="58" t="str">
        <f>IF(BH$9="Include",IF(JoinIfFuzzy(BH$719:BH$760,$F$719:$F$760,$G764)&amp;IF(AND(BH$2=BI$3,BI$9="Include (Platform Duplicate)"),JoinIfFuzzy(BI$719:BI$760,$F$719:$F$760,$G764),"")&lt;&gt;"","Yes ("&amp;IF(NOT(ISERR(FIND("HTTP,",JoinIfFuzzy(BH$719:BH$760,$F$719:$F$760,$G764)&amp;IF(AND(BH$2=BI$3,BI$9="Include (Platform Duplicate)"),JoinIfFuzzy(BI$719:BI$760,$F$719:$F$760,$G764),"")))),"HTTP","HTTPS")&amp;")","No"),"*")</f>
        <v>*</v>
      </c>
      <c r="BI764" s="58" t="str">
        <f>IF(BI$9="Include",IF(JoinIfFuzzy(BI$719:BI$760,$F$719:$F$760,$G764)&amp;IF(AND(BI$2=BJ$3,BJ$9="Include (Platform Duplicate)"),JoinIfFuzzy(BJ$719:BJ$760,$F$719:$F$760,$G764),"")&lt;&gt;"","Yes ("&amp;IF(NOT(ISERR(FIND("HTTP,",JoinIfFuzzy(BI$719:BI$760,$F$719:$F$760,$G764)&amp;IF(AND(BI$2=BJ$3,BJ$9="Include (Platform Duplicate)"),JoinIfFuzzy(BJ$719:BJ$760,$F$719:$F$760,$G764),"")))),"HTTP","HTTPS")&amp;")","No"),"*")</f>
        <v>Yes (HTTPS)</v>
      </c>
      <c r="BJ764" s="58" t="str">
        <f>IF(BJ$9="Include",IF(JoinIfFuzzy(BJ$719:BJ$760,$F$719:$F$760,$G764)&amp;IF(AND(BJ$2=BK$3,BK$9="Include (Platform Duplicate)"),JoinIfFuzzy(BK$719:BK$760,$F$719:$F$760,$G764),"")&lt;&gt;"","Yes ("&amp;IF(NOT(ISERR(FIND("HTTP,",JoinIfFuzzy(BJ$719:BJ$760,$F$719:$F$760,$G764)&amp;IF(AND(BJ$2=BK$3,BK$9="Include (Platform Duplicate)"),JoinIfFuzzy(BK$719:BK$760,$F$719:$F$760,$G764),"")))),"HTTP","HTTPS")&amp;")","No"),"*")</f>
        <v>No</v>
      </c>
      <c r="BK764" s="58" t="str">
        <f>IF(BK$9="Include",IF(JoinIfFuzzy(BK$719:BK$760,$F$719:$F$760,$G764)&amp;IF(AND(BK$2=BL$3,BL$9="Include (Platform Duplicate)"),JoinIfFuzzy(BL$719:BL$760,$F$719:$F$760,$G764),"")&lt;&gt;"","Yes ("&amp;IF(NOT(ISERR(FIND("HTTP,",JoinIfFuzzy(BK$719:BK$760,$F$719:$F$760,$G764)&amp;IF(AND(BK$2=BL$3,BL$9="Include (Platform Duplicate)"),JoinIfFuzzy(BL$719:BL$760,$F$719:$F$760,$G764),"")))),"HTTP","HTTPS")&amp;")","No"),"*")</f>
        <v>*</v>
      </c>
      <c r="BL764" s="58" t="str">
        <f>IF(BL$9="Include",IF(JoinIfFuzzy(BL$719:BL$760,$F$719:$F$760,$G764)&amp;IF(AND(BL$2=BM$3,BM$9="Include (Platform Duplicate)"),JoinIfFuzzy(BM$719:BM$760,$F$719:$F$760,$G764),"")&lt;&gt;"","Yes ("&amp;IF(NOT(ISERR(FIND("HTTP,",JoinIfFuzzy(BL$719:BL$760,$F$719:$F$760,$G764)&amp;IF(AND(BL$2=BM$3,BM$9="Include (Platform Duplicate)"),JoinIfFuzzy(BM$719:BM$760,$F$719:$F$760,$G764),"")))),"HTTP","HTTPS")&amp;")","No"),"*")</f>
        <v>No</v>
      </c>
      <c r="BM764" s="58" t="str">
        <f>IF(BM$9="Include",IF(JoinIfFuzzy(BM$719:BM$760,$F$719:$F$760,$G764)&amp;IF(AND(BM$2=BN$3,BN$9="Include (Platform Duplicate)"),JoinIfFuzzy(BN$719:BN$760,$F$719:$F$760,$G764),"")&lt;&gt;"","Yes ("&amp;IF(NOT(ISERR(FIND("HTTP,",JoinIfFuzzy(BM$719:BM$760,$F$719:$F$760,$G764)&amp;IF(AND(BM$2=BN$3,BN$9="Include (Platform Duplicate)"),JoinIfFuzzy(BN$719:BN$760,$F$719:$F$760,$G764),"")))),"HTTP","HTTPS")&amp;")","No"),"*")</f>
        <v>*</v>
      </c>
      <c r="BN764" s="58" t="str">
        <f>IF(BN$9="Include",IF(JoinIfFuzzy(BN$719:BN$760,$F$719:$F$760,$G764)&amp;IF(AND(BN$2=BO$3,BO$9="Include (Platform Duplicate)"),JoinIfFuzzy(BO$719:BO$760,$F$719:$F$760,$G764),"")&lt;&gt;"","Yes ("&amp;IF(NOT(ISERR(FIND("HTTP,",JoinIfFuzzy(BN$719:BN$760,$F$719:$F$760,$G764)&amp;IF(AND(BN$2=BO$3,BO$9="Include (Platform Duplicate)"),JoinIfFuzzy(BO$719:BO$760,$F$719:$F$760,$G764),"")))),"HTTP","HTTPS")&amp;")","No"),"*")</f>
        <v>No</v>
      </c>
      <c r="BO764" s="58" t="str">
        <f>IF(BO$9="Include",IF(JoinIfFuzzy(BO$719:BO$760,$F$719:$F$760,$G764)&amp;IF(AND(BO$2=BP$3,BP$9="Include (Platform Duplicate)"),JoinIfFuzzy(BP$719:BP$760,$F$719:$F$760,$G764),"")&lt;&gt;"","Yes ("&amp;IF(NOT(ISERR(FIND("HTTP,",JoinIfFuzzy(BO$719:BO$760,$F$719:$F$760,$G764)&amp;IF(AND(BO$2=BP$3,BP$9="Include (Platform Duplicate)"),JoinIfFuzzy(BP$719:BP$760,$F$719:$F$760,$G764),"")))),"HTTP","HTTPS")&amp;")","No"),"*")</f>
        <v>Yes (HTTPS)</v>
      </c>
      <c r="BP764" s="58" t="str">
        <f>IF(BP$9="Include",IF(JoinIfFuzzy(BP$719:BP$760,$F$719:$F$760,$G764)&amp;IF(AND(BP$2=BQ$3,BQ$9="Include (Platform Duplicate)"),JoinIfFuzzy(BQ$719:BQ$760,$F$719:$F$760,$G764),"")&lt;&gt;"","Yes ("&amp;IF(NOT(ISERR(FIND("HTTP,",JoinIfFuzzy(BP$719:BP$760,$F$719:$F$760,$G764)&amp;IF(AND(BP$2=BQ$3,BQ$9="Include (Platform Duplicate)"),JoinIfFuzzy(BQ$719:BQ$760,$F$719:$F$760,$G764),"")))),"HTTP","HTTPS")&amp;")","No"),"*")</f>
        <v>*</v>
      </c>
      <c r="BQ764" s="58" t="str">
        <f>IF(BQ$9="Include",IF(JoinIfFuzzy(BQ$719:BQ$760,$F$719:$F$760,$G764)&amp;IF(AND(BQ$2=BR$3,BR$9="Include (Platform Duplicate)"),JoinIfFuzzy(BR$719:BR$760,$F$719:$F$760,$G764),"")&lt;&gt;"","Yes ("&amp;IF(NOT(ISERR(FIND("HTTP,",JoinIfFuzzy(BQ$719:BQ$760,$F$719:$F$760,$G764)&amp;IF(AND(BQ$2=BR$3,BR$9="Include (Platform Duplicate)"),JoinIfFuzzy(BR$719:BR$760,$F$719:$F$760,$G764),"")))),"HTTP","HTTPS")&amp;")","No"),"*")</f>
        <v>Yes (HTTPS)</v>
      </c>
      <c r="BR764" s="58" t="str">
        <f>IF(BR$9="Include",IF(JoinIfFuzzy(BR$719:BR$760,$F$719:$F$760,$G764)&amp;IF(AND(BR$2=BS$3,BS$9="Include (Platform Duplicate)"),JoinIfFuzzy(BS$719:BS$760,$F$719:$F$760,$G764),"")&lt;&gt;"","Yes ("&amp;IF(NOT(ISERR(FIND("HTTP,",JoinIfFuzzy(BR$719:BR$760,$F$719:$F$760,$G764)&amp;IF(AND(BR$2=BS$3,BS$9="Include (Platform Duplicate)"),JoinIfFuzzy(BS$719:BS$760,$F$719:$F$760,$G764),"")))),"HTTP","HTTPS")&amp;")","No"),"*")</f>
        <v>*</v>
      </c>
      <c r="BS764" s="58" t="str">
        <f>IF(BS$9="Include",IF(JoinIfFuzzy(BS$719:BS$760,$F$719:$F$760,$G764)&amp;IF(AND(BS$2=BT$3,BT$9="Include (Platform Duplicate)"),JoinIfFuzzy(BT$719:BT$760,$F$719:$F$760,$G764),"")&lt;&gt;"","Yes ("&amp;IF(NOT(ISERR(FIND("HTTP,",JoinIfFuzzy(BS$719:BS$760,$F$719:$F$760,$G764)&amp;IF(AND(BS$2=BT$3,BT$9="Include (Platform Duplicate)"),JoinIfFuzzy(BT$719:BT$760,$F$719:$F$760,$G764),"")))),"HTTP","HTTPS")&amp;")","No"),"*")</f>
        <v>Yes (HTTPS)</v>
      </c>
      <c r="BT764" s="58" t="str">
        <f>IF(BT$9="Include",IF(JoinIfFuzzy(BT$719:BT$760,$F$719:$F$760,$G764)&amp;IF(AND(BT$2=BU$3,BU$9="Include (Platform Duplicate)"),JoinIfFuzzy(BU$719:BU$760,$F$719:$F$760,$G764),"")&lt;&gt;"","Yes ("&amp;IF(NOT(ISERR(FIND("HTTP,",JoinIfFuzzy(BT$719:BT$760,$F$719:$F$760,$G764)&amp;IF(AND(BT$2=BU$3,BU$9="Include (Platform Duplicate)"),JoinIfFuzzy(BU$719:BU$760,$F$719:$F$760,$G764),"")))),"HTTP","HTTPS")&amp;")","No"),"*")</f>
        <v>Yes (HTTPS)</v>
      </c>
      <c r="BU764" s="58" t="str">
        <f>IF(BU$9="Include",IF(JoinIfFuzzy(BU$719:BU$760,$F$719:$F$760,$G764)&amp;IF(AND(BU$2=BV$3,BV$9="Include (Platform Duplicate)"),JoinIfFuzzy(BV$719:BV$760,$F$719:$F$760,$G764),"")&lt;&gt;"","Yes ("&amp;IF(NOT(ISERR(FIND("HTTP,",JoinIfFuzzy(BU$719:BU$760,$F$719:$F$760,$G764)&amp;IF(AND(BU$2=BV$3,BV$9="Include (Platform Duplicate)"),JoinIfFuzzy(BV$719:BV$760,$F$719:$F$760,$G764),"")))),"HTTP","HTTPS")&amp;")","No"),"*")</f>
        <v>*</v>
      </c>
      <c r="BV764" s="58" t="str">
        <f>IF(BV$9="Include",IF(JoinIfFuzzy(BV$719:BV$760,$F$719:$F$760,$G764)&amp;IF(AND(BV$2=BW$3,BW$9="Include (Platform Duplicate)"),JoinIfFuzzy(BW$719:BW$760,$F$719:$F$760,$G764),"")&lt;&gt;"","Yes ("&amp;IF(NOT(ISERR(FIND("HTTP,",JoinIfFuzzy(BV$719:BV$760,$F$719:$F$760,$G764)&amp;IF(AND(BV$2=BW$3,BW$9="Include (Platform Duplicate)"),JoinIfFuzzy(BW$719:BW$760,$F$719:$F$760,$G764),"")))),"HTTP","HTTPS")&amp;")","No"),"*")</f>
        <v>Yes (HTTPS)</v>
      </c>
      <c r="BW764" s="58" t="str">
        <f>IF(BW$9="Include",IF(JoinIfFuzzy(BW$719:BW$760,$F$719:$F$760,$G764)&amp;IF(AND(BW$2=BX$3,BX$9="Include (Platform Duplicate)"),JoinIfFuzzy(BX$719:BX$760,$F$719:$F$760,$G764),"")&lt;&gt;"","Yes ("&amp;IF(NOT(ISERR(FIND("HTTP,",JoinIfFuzzy(BW$719:BW$760,$F$719:$F$760,$G764)&amp;IF(AND(BW$2=BX$3,BX$9="Include (Platform Duplicate)"),JoinIfFuzzy(BX$719:BX$760,$F$719:$F$760,$G764),"")))),"HTTP","HTTPS")&amp;")","No"),"*")</f>
        <v>*</v>
      </c>
      <c r="BX764" s="58" t="str">
        <f>IF(BX$9="Include",IF(JoinIfFuzzy(BX$719:BX$760,$F$719:$F$760,$G764)&amp;IF(AND(BX$2=BY$3,BY$9="Include (Platform Duplicate)"),JoinIfFuzzy(BY$719:BY$760,$F$719:$F$760,$G764),"")&lt;&gt;"","Yes ("&amp;IF(NOT(ISERR(FIND("HTTP,",JoinIfFuzzy(BX$719:BX$760,$F$719:$F$760,$G764)&amp;IF(AND(BX$2=BY$3,BY$9="Include (Platform Duplicate)"),JoinIfFuzzy(BY$719:BY$760,$F$719:$F$760,$G764),"")))),"HTTP","HTTPS")&amp;")","No"),"*")</f>
        <v>Yes (HTTPS)</v>
      </c>
      <c r="BY764" s="58" t="str">
        <f>IF(BY$9="Include",IF(JoinIfFuzzy(BY$719:BY$760,$F$719:$F$760,$G764)&amp;IF(AND(BY$2=BZ$3,BZ$9="Include (Platform Duplicate)"),JoinIfFuzzy(BZ$719:BZ$760,$F$719:$F$760,$G764),"")&lt;&gt;"","Yes ("&amp;IF(NOT(ISERR(FIND("HTTP,",JoinIfFuzzy(BY$719:BY$760,$F$719:$F$760,$G764)&amp;IF(AND(BY$2=BZ$3,BZ$9="Include (Platform Duplicate)"),JoinIfFuzzy(BZ$719:BZ$760,$F$719:$F$760,$G764),"")))),"HTTP","HTTPS")&amp;")","No"),"*")</f>
        <v>*</v>
      </c>
      <c r="BZ764" s="58" t="str">
        <f>IF(BZ$9="Include",IF(JoinIfFuzzy(BZ$719:BZ$760,$F$719:$F$760,$G764)&amp;IF(AND(BZ$2=CA$3,CA$9="Include (Platform Duplicate)"),JoinIfFuzzy(CA$719:CA$760,$F$719:$F$760,$G764),"")&lt;&gt;"","Yes ("&amp;IF(NOT(ISERR(FIND("HTTP,",JoinIfFuzzy(BZ$719:BZ$760,$F$719:$F$760,$G764)&amp;IF(AND(BZ$2=CA$3,CA$9="Include (Platform Duplicate)"),JoinIfFuzzy(CA$719:CA$760,$F$719:$F$760,$G764),"")))),"HTTP","HTTPS")&amp;")","No"),"*")</f>
        <v>No</v>
      </c>
      <c r="CA764" s="58" t="str">
        <f>IF(CA$9="Include",IF(JoinIfFuzzy(CA$719:CA$760,$F$719:$F$760,$G764)&amp;IF(AND(CA$2=CB$3,CB$9="Include (Platform Duplicate)"),JoinIfFuzzy(CB$719:CB$760,$F$719:$F$760,$G764),"")&lt;&gt;"","Yes ("&amp;IF(NOT(ISERR(FIND("HTTP,",JoinIfFuzzy(CA$719:CA$760,$F$719:$F$760,$G764)&amp;IF(AND(CA$2=CB$3,CB$9="Include (Platform Duplicate)"),JoinIfFuzzy(CB$719:CB$760,$F$719:$F$760,$G764),"")))),"HTTP","HTTPS")&amp;")","No"),"*")</f>
        <v>No</v>
      </c>
      <c r="CB764" s="58" t="str">
        <f>IF(CB$9="Include",IF(JoinIfFuzzy(CB$719:CB$760,$F$719:$F$760,$G764)&amp;IF(AND(CB$2=CC$3,CC$9="Include (Platform Duplicate)"),JoinIfFuzzy(CC$719:CC$760,$F$719:$F$760,$G764),"")&lt;&gt;"","Yes ("&amp;IF(NOT(ISERR(FIND("HTTP,",JoinIfFuzzy(CB$719:CB$760,$F$719:$F$760,$G764)&amp;IF(AND(CB$2=CC$3,CC$9="Include (Platform Duplicate)"),JoinIfFuzzy(CC$719:CC$760,$F$719:$F$760,$G764),"")))),"HTTP","HTTPS")&amp;")","No"),"*")</f>
        <v>Yes (HTTP)</v>
      </c>
      <c r="CC764" s="58" t="str">
        <f>IF(CC$9="Include",IF(JoinIfFuzzy(CC$719:CC$760,$F$719:$F$760,$G764)&amp;IF(AND(CC$2=CD$3,CD$9="Include (Platform Duplicate)"),JoinIfFuzzy(CD$719:CD$760,$F$719:$F$760,$G764),"")&lt;&gt;"","Yes ("&amp;IF(NOT(ISERR(FIND("HTTP,",JoinIfFuzzy(CC$719:CC$760,$F$719:$F$760,$G764)&amp;IF(AND(CC$2=CD$3,CD$9="Include (Platform Duplicate)"),JoinIfFuzzy(CD$719:CD$760,$F$719:$F$760,$G764),"")))),"HTTP","HTTPS")&amp;")","No"),"*")</f>
        <v>Yes (HTTPS)</v>
      </c>
      <c r="CD764" s="58" t="str">
        <f>IF(CD$9="Include",IF(JoinIfFuzzy(CD$719:CD$760,$F$719:$F$760,$G764)&amp;IF(AND(CD$2=CE$3,CE$9="Include (Platform Duplicate)"),JoinIfFuzzy(CE$719:CE$760,$F$719:$F$760,$G764),"")&lt;&gt;"","Yes ("&amp;IF(NOT(ISERR(FIND("HTTP,",JoinIfFuzzy(CD$719:CD$760,$F$719:$F$760,$G764)&amp;IF(AND(CD$2=CE$3,CE$9="Include (Platform Duplicate)"),JoinIfFuzzy(CE$719:CE$760,$F$719:$F$760,$G764),"")))),"HTTP","HTTPS")&amp;")","No"),"*")</f>
        <v>*</v>
      </c>
      <c r="CE764" s="58" t="str">
        <f>IF(CE$9="Include",IF(JoinIfFuzzy(CE$719:CE$760,$F$719:$F$760,$G764)&amp;IF(AND(CE$2=CF$3,CF$9="Include (Platform Duplicate)"),JoinIfFuzzy(CF$719:CF$760,$F$719:$F$760,$G764),"")&lt;&gt;"","Yes ("&amp;IF(NOT(ISERR(FIND("HTTP,",JoinIfFuzzy(CE$719:CE$760,$F$719:$F$760,$G764)&amp;IF(AND(CE$2=CF$3,CF$9="Include (Platform Duplicate)"),JoinIfFuzzy(CF$719:CF$760,$F$719:$F$760,$G764),"")))),"HTTP","HTTPS")&amp;")","No"),"*")</f>
        <v>*</v>
      </c>
      <c r="CF764" s="58" t="str">
        <f>IF(CF$9="Include",IF(JoinIfFuzzy(CF$719:CF$760,$F$719:$F$760,$G764)&amp;IF(AND(CF$2=CG$3,CG$9="Include (Platform Duplicate)"),JoinIfFuzzy(CG$719:CG$760,$F$719:$F$760,$G764),"")&lt;&gt;"","Yes ("&amp;IF(NOT(ISERR(FIND("HTTP,",JoinIfFuzzy(CF$719:CF$760,$F$719:$F$760,$G764)&amp;IF(AND(CF$2=CG$3,CG$9="Include (Platform Duplicate)"),JoinIfFuzzy(CG$719:CG$760,$F$719:$F$760,$G764),"")))),"HTTP","HTTPS")&amp;")","No"),"*")</f>
        <v>*</v>
      </c>
      <c r="CG764" s="58" t="str">
        <f>IF(CG$9="Include",IF(JoinIfFuzzy(CG$719:CG$760,$F$719:$F$760,$G764)&amp;IF(AND(CG$2=CH$3,CH$9="Include (Platform Duplicate)"),JoinIfFuzzy(CH$719:CH$760,$F$719:$F$760,$G764),"")&lt;&gt;"","Yes ("&amp;IF(NOT(ISERR(FIND("HTTP,",JoinIfFuzzy(CG$719:CG$760,$F$719:$F$760,$G764)&amp;IF(AND(CG$2=CH$3,CH$9="Include (Platform Duplicate)"),JoinIfFuzzy(CH$719:CH$760,$F$719:$F$760,$G764),"")))),"HTTP","HTTPS")&amp;")","No"),"*")</f>
        <v>Yes (HTTPS)</v>
      </c>
      <c r="CH764" s="58" t="str">
        <f>IF(CH$9="Include",IF(JoinIfFuzzy(CH$719:CH$760,$F$719:$F$760,$G764)&amp;IF(AND(CH$2=CI$3,CI$9="Include (Platform Duplicate)"),JoinIfFuzzy(CI$719:CI$760,$F$719:$F$760,$G764),"")&lt;&gt;"","Yes ("&amp;IF(NOT(ISERR(FIND("HTTP,",JoinIfFuzzy(CH$719:CH$760,$F$719:$F$760,$G764)&amp;IF(AND(CH$2=CI$3,CI$9="Include (Platform Duplicate)"),JoinIfFuzzy(CI$719:CI$760,$F$719:$F$760,$G764),"")))),"HTTP","HTTPS")&amp;")","No"),"*")</f>
        <v>No</v>
      </c>
      <c r="CI764" s="58" t="str">
        <f>IF(CI$9="Include",IF(JoinIfFuzzy(CI$719:CI$760,$F$719:$F$760,$G764)&amp;IF(AND(CI$2=CJ$3,CJ$9="Include (Platform Duplicate)"),JoinIfFuzzy(CJ$719:CJ$760,$F$719:$F$760,$G764),"")&lt;&gt;"","Yes ("&amp;IF(NOT(ISERR(FIND("HTTP,",JoinIfFuzzy(CI$719:CI$760,$F$719:$F$760,$G764)&amp;IF(AND(CI$2=CJ$3,CJ$9="Include (Platform Duplicate)"),JoinIfFuzzy(CJ$719:CJ$760,$F$719:$F$760,$G764),"")))),"HTTP","HTTPS")&amp;")","No"),"*")</f>
        <v>*</v>
      </c>
      <c r="CJ764" s="58" t="str">
        <f>IF(CJ$9="Include",IF(JoinIfFuzzy(CJ$719:CJ$760,$F$719:$F$760,$G764)&amp;IF(AND(CJ$2=CK$3,CK$9="Include (Platform Duplicate)"),JoinIfFuzzy(CK$719:CK$760,$F$719:$F$760,$G764),"")&lt;&gt;"","Yes ("&amp;IF(NOT(ISERR(FIND("HTTP,",JoinIfFuzzy(CJ$719:CJ$760,$F$719:$F$760,$G764)&amp;IF(AND(CJ$2=CK$3,CK$9="Include (Platform Duplicate)"),JoinIfFuzzy(CK$719:CK$760,$F$719:$F$760,$G764),"")))),"HTTP","HTTPS")&amp;")","No"),"*")</f>
        <v>No</v>
      </c>
      <c r="CK764" s="58" t="str">
        <f>IF(CK$9="Include",IF(JoinIfFuzzy(CK$719:CK$760,$F$719:$F$760,$G764)&amp;IF(AND(CK$2=CL$3,CL$9="Include (Platform Duplicate)"),JoinIfFuzzy(CL$719:CL$760,$F$719:$F$760,$G764),"")&lt;&gt;"","Yes ("&amp;IF(NOT(ISERR(FIND("HTTP,",JoinIfFuzzy(CK$719:CK$760,$F$719:$F$760,$G764)&amp;IF(AND(CK$2=CL$3,CL$9="Include (Platform Duplicate)"),JoinIfFuzzy(CL$719:CL$760,$F$719:$F$760,$G764),"")))),"HTTP","HTTPS")&amp;")","No"),"*")</f>
        <v>No</v>
      </c>
      <c r="CL764" s="58" t="str">
        <f>IF(CL$9="Include",IF(JoinIfFuzzy(CL$719:CL$760,$F$719:$F$760,$G764)&amp;IF(AND(CL$2=CM$3,CM$9="Include (Platform Duplicate)"),JoinIfFuzzy(CM$719:CM$760,$F$719:$F$760,$G764),"")&lt;&gt;"","Yes ("&amp;IF(NOT(ISERR(FIND("HTTP,",JoinIfFuzzy(CL$719:CL$760,$F$719:$F$760,$G764)&amp;IF(AND(CL$2=CM$3,CM$9="Include (Platform Duplicate)"),JoinIfFuzzy(CM$719:CM$760,$F$719:$F$760,$G764),"")))),"HTTP","HTTPS")&amp;")","No"),"*")</f>
        <v>Yes (HTTPS)</v>
      </c>
      <c r="CM764" s="58" t="str">
        <f>IF(CM$9="Include",IF(JoinIfFuzzy(CM$719:CM$760,$F$719:$F$760,$G764)&amp;IF(AND(CM$2=CN$3,CN$9="Include (Platform Duplicate)"),JoinIfFuzzy(CN$719:CN$760,$F$719:$F$760,$G764),"")&lt;&gt;"","Yes ("&amp;IF(NOT(ISERR(FIND("HTTP,",JoinIfFuzzy(CM$719:CM$760,$F$719:$F$760,$G764)&amp;IF(AND(CM$2=CN$3,CN$9="Include (Platform Duplicate)"),JoinIfFuzzy(CN$719:CN$760,$F$719:$F$760,$G764),"")))),"HTTP","HTTPS")&amp;")","No"),"*")</f>
        <v>*</v>
      </c>
      <c r="CN764" s="58" t="str">
        <f>IF(CN$9="Include",IF(JoinIfFuzzy(CN$719:CN$760,$F$719:$F$760,$G764)&amp;IF(AND(CN$2=CO$3,CO$9="Include (Platform Duplicate)"),JoinIfFuzzy(CO$719:CO$760,$F$719:$F$760,$G764),"")&lt;&gt;"","Yes ("&amp;IF(NOT(ISERR(FIND("HTTP,",JoinIfFuzzy(CN$719:CN$760,$F$719:$F$760,$G764)&amp;IF(AND(CN$2=CO$3,CO$9="Include (Platform Duplicate)"),JoinIfFuzzy(CO$719:CO$760,$F$719:$F$760,$G764),"")))),"HTTP","HTTPS")&amp;")","No"),"*")</f>
        <v>Yes (HTTPS)</v>
      </c>
      <c r="CO764" s="58" t="str">
        <f>IF(CO$9="Include",IF(JoinIfFuzzy(CO$719:CO$760,$F$719:$F$760,$G764)&amp;IF(AND(CO$2=CP$3,CP$9="Include (Platform Duplicate)"),JoinIfFuzzy(CP$719:CP$760,$F$719:$F$760,$G764),"")&lt;&gt;"","Yes ("&amp;IF(NOT(ISERR(FIND("HTTP,",JoinIfFuzzy(CO$719:CO$760,$F$719:$F$760,$G764)&amp;IF(AND(CO$2=CP$3,CP$9="Include (Platform Duplicate)"),JoinIfFuzzy(CP$719:CP$760,$F$719:$F$760,$G764),"")))),"HTTP","HTTPS")&amp;")","No"),"*")</f>
        <v>Yes (HTTPS)</v>
      </c>
      <c r="CP764" s="58" t="str">
        <f>IF(CP$9="Include",IF(JoinIfFuzzy(CP$719:CP$760,$F$719:$F$760,$G764)&amp;IF(AND(CP$2=CQ$3,CQ$9="Include (Platform Duplicate)"),JoinIfFuzzy(CQ$719:CQ$760,$F$719:$F$760,$G764),"")&lt;&gt;"","Yes ("&amp;IF(NOT(ISERR(FIND("HTTP,",JoinIfFuzzy(CP$719:CP$760,$F$719:$F$760,$G764)&amp;IF(AND(CP$2=CQ$3,CQ$9="Include (Platform Duplicate)"),JoinIfFuzzy(CQ$719:CQ$760,$F$719:$F$760,$G764),"")))),"HTTP","HTTPS")&amp;")","No"),"*")</f>
        <v>*</v>
      </c>
      <c r="CQ764" s="58" t="str">
        <f>IF(CQ$9="Include",IF(JoinIfFuzzy(CQ$719:CQ$760,$F$719:$F$760,$G764)&amp;IF(AND(CQ$2=CR$3,CR$9="Include (Platform Duplicate)"),JoinIfFuzzy(CR$719:CR$760,$F$719:$F$760,$G764),"")&lt;&gt;"","Yes ("&amp;IF(NOT(ISERR(FIND("HTTP,",JoinIfFuzzy(CQ$719:CQ$760,$F$719:$F$760,$G764)&amp;IF(AND(CQ$2=CR$3,CR$9="Include (Platform Duplicate)"),JoinIfFuzzy(CR$719:CR$760,$F$719:$F$760,$G764),"")))),"HTTP","HTTPS")&amp;")","No"),"*")</f>
        <v>Yes (HTTPS)</v>
      </c>
      <c r="CR764" s="58" t="str">
        <f>IF(CR$9="Include",IF(JoinIfFuzzy(CR$719:CR$760,$F$719:$F$760,$G764)&amp;IF(AND(CR$2=CS$3,CS$9="Include (Platform Duplicate)"),JoinIfFuzzy(CS$719:CS$760,$F$719:$F$760,$G764),"")&lt;&gt;"","Yes ("&amp;IF(NOT(ISERR(FIND("HTTP,",JoinIfFuzzy(CR$719:CR$760,$F$719:$F$760,$G764)&amp;IF(AND(CR$2=CS$3,CS$9="Include (Platform Duplicate)"),JoinIfFuzzy(CS$719:CS$760,$F$719:$F$760,$G764),"")))),"HTTP","HTTPS")&amp;")","No"),"*")</f>
        <v>No</v>
      </c>
      <c r="CS764" s="58" t="str">
        <f>IF(CS$9="Include",IF(JoinIfFuzzy(CS$719:CS$760,$F$719:$F$760,$G764)&amp;IF(AND(CS$2=CT$3,CT$9="Include (Platform Duplicate)"),JoinIfFuzzy(CT$719:CT$760,$F$719:$F$760,$G764),"")&lt;&gt;"","Yes ("&amp;IF(NOT(ISERR(FIND("HTTP,",JoinIfFuzzy(CS$719:CS$760,$F$719:$F$760,$G764)&amp;IF(AND(CS$2=CT$3,CT$9="Include (Platform Duplicate)"),JoinIfFuzzy(CT$719:CT$760,$F$719:$F$760,$G764),"")))),"HTTP","HTTPS")&amp;")","No"),"*")</f>
        <v>No</v>
      </c>
      <c r="CT764" s="58" t="str">
        <f>IF(CT$9="Include",IF(JoinIfFuzzy(CT$719:CT$760,$F$719:$F$760,$G764)&amp;IF(AND(CT$2=CU$3,CU$9="Include (Platform Duplicate)"),JoinIfFuzzy(CU$719:CU$760,$F$719:$F$760,$G764),"")&lt;&gt;"","Yes ("&amp;IF(NOT(ISERR(FIND("HTTP,",JoinIfFuzzy(CT$719:CT$760,$F$719:$F$760,$G764)&amp;IF(AND(CT$2=CU$3,CU$9="Include (Platform Duplicate)"),JoinIfFuzzy(CU$719:CU$760,$F$719:$F$760,$G764),"")))),"HTTP","HTTPS")&amp;")","No"),"*")</f>
        <v>*</v>
      </c>
      <c r="CU764" s="58" t="str">
        <f>IF(CU$9="Include",IF(JoinIfFuzzy(CU$719:CU$760,$F$719:$F$760,$G764)&amp;IF(AND(CU$2=CV$3,CV$9="Include (Platform Duplicate)"),JoinIfFuzzy(CV$719:CV$760,$F$719:$F$760,$G764),"")&lt;&gt;"","Yes ("&amp;IF(NOT(ISERR(FIND("HTTP,",JoinIfFuzzy(CU$719:CU$760,$F$719:$F$760,$G764)&amp;IF(AND(CU$2=CV$3,CV$9="Include (Platform Duplicate)"),JoinIfFuzzy(CV$719:CV$760,$F$719:$F$760,$G764),"")))),"HTTP","HTTPS")&amp;")","No"),"*")</f>
        <v>No</v>
      </c>
      <c r="CV764" s="58" t="str">
        <f>IF(CV$9="Include",IF(JoinIfFuzzy(CV$719:CV$760,$F$719:$F$760,$G764)&amp;IF(AND(CV$2=CW$3,CW$9="Include (Platform Duplicate)"),JoinIfFuzzy(CW$719:CW$760,$F$719:$F$760,$G764),"")&lt;&gt;"","Yes ("&amp;IF(NOT(ISERR(FIND("HTTP,",JoinIfFuzzy(CV$719:CV$760,$F$719:$F$760,$G764)&amp;IF(AND(CV$2=CW$3,CW$9="Include (Platform Duplicate)"),JoinIfFuzzy(CW$719:CW$760,$F$719:$F$760,$G764),"")))),"HTTP","HTTPS")&amp;")","No"),"*")</f>
        <v>*</v>
      </c>
      <c r="CW764" s="58" t="str">
        <f>IF(CW$9="Include",IF(JoinIfFuzzy(CW$719:CW$760,$F$719:$F$760,$G764)&amp;IF(AND(CW$2=CX$3,CX$9="Include (Platform Duplicate)"),JoinIfFuzzy(CX$719:CX$760,$F$719:$F$760,$G764),"")&lt;&gt;"","Yes ("&amp;IF(NOT(ISERR(FIND("HTTP,",JoinIfFuzzy(CW$719:CW$760,$F$719:$F$760,$G764)&amp;IF(AND(CW$2=CX$3,CX$9="Include (Platform Duplicate)"),JoinIfFuzzy(CX$719:CX$760,$F$719:$F$760,$G764),"")))),"HTTP","HTTPS")&amp;")","No"),"*")</f>
        <v>Yes (HTTPS)</v>
      </c>
      <c r="CX764" s="58" t="str">
        <f>IF(CX$9="Include",IF(JoinIfFuzzy(CX$719:CX$760,$F$719:$F$760,$G764)&amp;IF(AND(CX$2=CY$3,CY$9="Include (Platform Duplicate)"),JoinIfFuzzy(CY$719:CY$760,$F$719:$F$760,$G764),"")&lt;&gt;"","Yes ("&amp;IF(NOT(ISERR(FIND("HTTP,",JoinIfFuzzy(CX$719:CX$760,$F$719:$F$760,$G764)&amp;IF(AND(CX$2=CY$3,CY$9="Include (Platform Duplicate)"),JoinIfFuzzy(CY$719:CY$760,$F$719:$F$760,$G764),"")))),"HTTP","HTTPS")&amp;")","No"),"*")</f>
        <v>*</v>
      </c>
      <c r="CY764" s="58" t="str">
        <f>IF(CY$9="Include",IF(JoinIfFuzzy(CY$719:CY$760,$F$719:$F$760,$G764)&amp;IF(AND(CY$2=CZ$3,CZ$9="Include (Platform Duplicate)"),JoinIfFuzzy(CZ$719:CZ$760,$F$719:$F$760,$G764),"")&lt;&gt;"","Yes ("&amp;IF(NOT(ISERR(FIND("HTTP,",JoinIfFuzzy(CY$719:CY$760,$F$719:$F$760,$G764)&amp;IF(AND(CY$2=CZ$3,CZ$9="Include (Platform Duplicate)"),JoinIfFuzzy(CZ$719:CZ$760,$F$719:$F$760,$G764),"")))),"HTTP","HTTPS")&amp;")","No"),"*")</f>
        <v>Yes (HTTPS)</v>
      </c>
      <c r="CZ764" s="58" t="str">
        <f>IF(CZ$9="Include",IF(JoinIfFuzzy(CZ$719:CZ$760,$F$719:$F$760,$G764)&amp;IF(AND(CZ$2=DA$3,DA$9="Include (Platform Duplicate)"),JoinIfFuzzy(DA$719:DA$760,$F$719:$F$760,$G764),"")&lt;&gt;"","Yes ("&amp;IF(NOT(ISERR(FIND("HTTP,",JoinIfFuzzy(CZ$719:CZ$760,$F$719:$F$760,$G764)&amp;IF(AND(CZ$2=DA$3,DA$9="Include (Platform Duplicate)"),JoinIfFuzzy(DA$719:DA$760,$F$719:$F$760,$G764),"")))),"HTTP","HTTPS")&amp;")","No"),"*")</f>
        <v>*</v>
      </c>
      <c r="DA764" s="58" t="str">
        <f>IF(DA$9="Include",IF(JoinIfFuzzy(DA$719:DA$760,$F$719:$F$760,$G764)&amp;IF(AND(DA$2=DB$3,DB$9="Include (Platform Duplicate)"),JoinIfFuzzy(DB$719:DB$760,$F$719:$F$760,$G764),"")&lt;&gt;"","Yes ("&amp;IF(NOT(ISERR(FIND("HTTP,",JoinIfFuzzy(DA$719:DA$760,$F$719:$F$760,$G764)&amp;IF(AND(DA$2=DB$3,DB$9="Include (Platform Duplicate)"),JoinIfFuzzy(DB$719:DB$760,$F$719:$F$760,$G764),"")))),"HTTP","HTTPS")&amp;")","No"),"*")</f>
        <v>Yes (HTTPS)</v>
      </c>
      <c r="DB764" s="58" t="str">
        <f>IF(DB$9="Include",IF(JoinIfFuzzy(DB$719:DB$760,$F$719:$F$760,$G764)&amp;IF(AND(DB$2=DC$3,DC$9="Include (Platform Duplicate)"),JoinIfFuzzy(DC$719:DC$760,$F$719:$F$760,$G764),"")&lt;&gt;"","Yes ("&amp;IF(NOT(ISERR(FIND("HTTP,",JoinIfFuzzy(DB$719:DB$760,$F$719:$F$760,$G764)&amp;IF(AND(DB$2=DC$3,DC$9="Include (Platform Duplicate)"),JoinIfFuzzy(DC$719:DC$760,$F$719:$F$760,$G764),"")))),"HTTP","HTTPS")&amp;")","No"),"*")</f>
        <v>*</v>
      </c>
      <c r="DC764" s="58" t="str">
        <f>IF(DC$9="Include",IF(JoinIfFuzzy(DC$719:DC$760,$F$719:$F$760,$G764)&amp;IF(AND(DC$2=DD$3,DD$9="Include (Platform Duplicate)"),JoinIfFuzzy(DD$719:DD$760,$F$719:$F$760,$G764),"")&lt;&gt;"","Yes ("&amp;IF(NOT(ISERR(FIND("HTTP,",JoinIfFuzzy(DC$719:DC$760,$F$719:$F$760,$G764)&amp;IF(AND(DC$2=DD$3,DD$9="Include (Platform Duplicate)"),JoinIfFuzzy(DD$719:DD$760,$F$719:$F$760,$G764),"")))),"HTTP","HTTPS")&amp;")","No"),"*")</f>
        <v>*</v>
      </c>
      <c r="DD764" s="58" t="str">
        <f>IF(DD$9="Include",IF(JoinIfFuzzy(DD$719:DD$760,$F$719:$F$760,$G764)&amp;IF(AND(DD$2=DE$3,DE$9="Include (Platform Duplicate)"),JoinIfFuzzy(DE$719:DE$760,$F$719:$F$760,$G764),"")&lt;&gt;"","Yes ("&amp;IF(NOT(ISERR(FIND("HTTP,",JoinIfFuzzy(DD$719:DD$760,$F$719:$F$760,$G764)&amp;IF(AND(DD$2=DE$3,DE$9="Include (Platform Duplicate)"),JoinIfFuzzy(DE$719:DE$760,$F$719:$F$760,$G764),"")))),"HTTP","HTTPS")&amp;")","No"),"*")</f>
        <v>No</v>
      </c>
      <c r="DE764" s="58" t="str">
        <f>IF(DE$9="Include",IF(JoinIfFuzzy(DE$719:DE$760,$F$719:$F$760,$G764)&amp;IF(AND(DE$2=DF$3,DF$9="Include (Platform Duplicate)"),JoinIfFuzzy(DF$719:DF$760,$F$719:$F$760,$G764),"")&lt;&gt;"","Yes ("&amp;IF(NOT(ISERR(FIND("HTTP,",JoinIfFuzzy(DE$719:DE$760,$F$719:$F$760,$G764)&amp;IF(AND(DE$2=DF$3,DF$9="Include (Platform Duplicate)"),JoinIfFuzzy(DF$719:DF$760,$F$719:$F$760,$G764),"")))),"HTTP","HTTPS")&amp;")","No"),"*")</f>
        <v>Yes (HTTPS)</v>
      </c>
      <c r="DF764" s="58" t="str">
        <f>IF(DF$9="Include",IF(JoinIfFuzzy(DF$719:DF$760,$F$719:$F$760,$G764)&amp;IF(AND(DF$2=DG$3,DG$9="Include (Platform Duplicate)"),JoinIfFuzzy(DG$719:DG$760,$F$719:$F$760,$G764),"")&lt;&gt;"","Yes ("&amp;IF(NOT(ISERR(FIND("HTTP,",JoinIfFuzzy(DF$719:DF$760,$F$719:$F$760,$G764)&amp;IF(AND(DF$2=DG$3,DG$9="Include (Platform Duplicate)"),JoinIfFuzzy(DG$719:DG$760,$F$719:$F$760,$G764),"")))),"HTTP","HTTPS")&amp;")","No"),"*")</f>
        <v>*</v>
      </c>
      <c r="DG764" s="58" t="str">
        <f>IF(DG$9="Include",IF(JoinIfFuzzy(DG$719:DG$760,$F$719:$F$760,$G764)&amp;IF(AND(DG$2=DH$3,DH$9="Include (Platform Duplicate)"),JoinIfFuzzy(DH$719:DH$760,$F$719:$F$760,$G764),"")&lt;&gt;"","Yes ("&amp;IF(NOT(ISERR(FIND("HTTP,",JoinIfFuzzy(DG$719:DG$760,$F$719:$F$760,$G764)&amp;IF(AND(DG$2=DH$3,DH$9="Include (Platform Duplicate)"),JoinIfFuzzy(DH$719:DH$760,$F$719:$F$760,$G764),"")))),"HTTP","HTTPS")&amp;")","No"),"*")</f>
        <v>Yes (HTTP)</v>
      </c>
      <c r="DH764" s="58" t="str">
        <f>IF(DH$9="Include",IF(JoinIfFuzzy(DH$719:DH$760,$F$719:$F$760,$G764)&amp;IF(AND(DH$2=DI$3,DI$9="Include (Platform Duplicate)"),JoinIfFuzzy(DI$719:DI$760,$F$719:$F$760,$G764),"")&lt;&gt;"","Yes ("&amp;IF(NOT(ISERR(FIND("HTTP,",JoinIfFuzzy(DH$719:DH$760,$F$719:$F$760,$G764)&amp;IF(AND(DH$2=DI$3,DI$9="Include (Platform Duplicate)"),JoinIfFuzzy(DI$719:DI$760,$F$719:$F$760,$G764),"")))),"HTTP","HTTPS")&amp;")","No"),"*")</f>
        <v>Yes (HTTPS)</v>
      </c>
      <c r="DI764" s="58" t="str">
        <f>IF(DI$9="Include",IF(JoinIfFuzzy(DI$719:DI$760,$F$719:$F$760,$G764)&amp;IF(AND(DI$2=DJ$3,DJ$9="Include (Platform Duplicate)"),JoinIfFuzzy(DJ$719:DJ$760,$F$719:$F$760,$G764),"")&lt;&gt;"","Yes ("&amp;IF(NOT(ISERR(FIND("HTTP,",JoinIfFuzzy(DI$719:DI$760,$F$719:$F$760,$G764)&amp;IF(AND(DI$2=DJ$3,DJ$9="Include (Platform Duplicate)"),JoinIfFuzzy(DJ$719:DJ$760,$F$719:$F$760,$G764),"")))),"HTTP","HTTPS")&amp;")","No"),"*")</f>
        <v>Yes (HTTPS)</v>
      </c>
      <c r="DJ764" s="58" t="str">
        <f>IF(DJ$9="Include",IF(JoinIfFuzzy(DJ$719:DJ$760,$F$719:$F$760,$G764)&amp;IF(AND(DJ$2=DK$3,DK$9="Include (Platform Duplicate)"),JoinIfFuzzy(DK$719:DK$760,$F$719:$F$760,$G764),"")&lt;&gt;"","Yes ("&amp;IF(NOT(ISERR(FIND("HTTP,",JoinIfFuzzy(DJ$719:DJ$760,$F$719:$F$760,$G764)&amp;IF(AND(DJ$2=DK$3,DK$9="Include (Platform Duplicate)"),JoinIfFuzzy(DK$719:DK$760,$F$719:$F$760,$G764),"")))),"HTTP","HTTPS")&amp;")","No"),"*")</f>
        <v>Yes (HTTPS)</v>
      </c>
      <c r="DK764" s="58" t="str">
        <f>IF(DK$9="Include",IF(JoinIfFuzzy(DK$719:DK$760,$F$719:$F$760,$G764)&amp;IF(AND(DK$2=DL$3,DL$9="Include (Platform Duplicate)"),JoinIfFuzzy(DL$719:DL$760,$F$719:$F$760,$G764),"")&lt;&gt;"","Yes ("&amp;IF(NOT(ISERR(FIND("HTTP,",JoinIfFuzzy(DK$719:DK$760,$F$719:$F$760,$G764)&amp;IF(AND(DK$2=DL$3,DL$9="Include (Platform Duplicate)"),JoinIfFuzzy(DL$719:DL$760,$F$719:$F$760,$G764),"")))),"HTTP","HTTPS")&amp;")","No"),"*")</f>
        <v>*</v>
      </c>
      <c r="DL764" s="58" t="str">
        <f>IF(DL$9="Include",IF(JoinIfFuzzy(DL$719:DL$760,$F$719:$F$760,$G764)&amp;IF(AND(DL$2=DM$3,DM$9="Include (Platform Duplicate)"),JoinIfFuzzy(DM$719:DM$760,$F$719:$F$760,$G764),"")&lt;&gt;"","Yes ("&amp;IF(NOT(ISERR(FIND("HTTP,",JoinIfFuzzy(DL$719:DL$760,$F$719:$F$760,$G764)&amp;IF(AND(DL$2=DM$3,DM$9="Include (Platform Duplicate)"),JoinIfFuzzy(DM$719:DM$760,$F$719:$F$760,$G764),"")))),"HTTP","HTTPS")&amp;")","No"),"*")</f>
        <v>No</v>
      </c>
      <c r="DM764" s="58" t="str">
        <f>IF(DM$9="Include",IF(JoinIfFuzzy(DM$719:DM$760,$F$719:$F$760,$G764)&amp;IF(AND(DM$2=DN$3,DN$9="Include (Platform Duplicate)"),JoinIfFuzzy(DN$719:DN$760,$F$719:$F$760,$G764),"")&lt;&gt;"","Yes ("&amp;IF(NOT(ISERR(FIND("HTTP,",JoinIfFuzzy(DM$719:DM$760,$F$719:$F$760,$G764)&amp;IF(AND(DM$2=DN$3,DN$9="Include (Platform Duplicate)"),JoinIfFuzzy(DN$719:DN$760,$F$719:$F$760,$G764),"")))),"HTTP","HTTPS")&amp;")","No"),"*")</f>
        <v>*</v>
      </c>
      <c r="DN764" s="58" t="str">
        <f>IF(DN$9="Include",IF(JoinIfFuzzy(DN$719:DN$760,$F$719:$F$760,$G764)&amp;IF(AND(DN$2=DO$3,DO$9="Include (Platform Duplicate)"),JoinIfFuzzy(DO$719:DO$760,$F$719:$F$760,$G764),"")&lt;&gt;"","Yes ("&amp;IF(NOT(ISERR(FIND("HTTP,",JoinIfFuzzy(DN$719:DN$760,$F$719:$F$760,$G764)&amp;IF(AND(DN$2=DO$3,DO$9="Include (Platform Duplicate)"),JoinIfFuzzy(DO$719:DO$760,$F$719:$F$760,$G764),"")))),"HTTP","HTTPS")&amp;")","No"),"*")</f>
        <v>Yes (HTTPS)</v>
      </c>
      <c r="DO764" s="58" t="str">
        <f>IF(DO$9="Include",IF(JoinIfFuzzy(DO$719:DO$760,$F$719:$F$760,$G764)&amp;IF(AND(DO$2=DP$3,DP$9="Include (Platform Duplicate)"),JoinIfFuzzy(DP$719:DP$760,$F$719:$F$760,$G764),"")&lt;&gt;"","Yes ("&amp;IF(NOT(ISERR(FIND("HTTP,",JoinIfFuzzy(DO$719:DO$760,$F$719:$F$760,$G764)&amp;IF(AND(DO$2=DP$3,DP$9="Include (Platform Duplicate)"),JoinIfFuzzy(DP$719:DP$760,$F$719:$F$760,$G764),"")))),"HTTP","HTTPS")&amp;")","No"),"*")</f>
        <v>*</v>
      </c>
      <c r="DP764" s="58" t="str">
        <f>IF(DP$9="Include",IF(JoinIfFuzzy(DP$719:DP$760,$F$719:$F$760,$G764)&amp;IF(AND(DP$2=DQ$3,DQ$9="Include (Platform Duplicate)"),JoinIfFuzzy(DQ$719:DQ$760,$F$719:$F$760,$G764),"")&lt;&gt;"","Yes ("&amp;IF(NOT(ISERR(FIND("HTTP,",JoinIfFuzzy(DP$719:DP$760,$F$719:$F$760,$G764)&amp;IF(AND(DP$2=DQ$3,DQ$9="Include (Platform Duplicate)"),JoinIfFuzzy(DQ$719:DQ$760,$F$719:$F$760,$G764),"")))),"HTTP","HTTPS")&amp;")","No"),"*")</f>
        <v>Yes (HTTP)</v>
      </c>
      <c r="DQ764" s="58" t="str">
        <f>IF(DQ$9="Include",IF(JoinIfFuzzy(DQ$719:DQ$760,$F$719:$F$760,$G764)&amp;IF(AND(DQ$2=DR$3,DR$9="Include (Platform Duplicate)"),JoinIfFuzzy(DR$719:DR$760,$F$719:$F$760,$G764),"")&lt;&gt;"","Yes ("&amp;IF(NOT(ISERR(FIND("HTTP,",JoinIfFuzzy(DQ$719:DQ$760,$F$719:$F$760,$G764)&amp;IF(AND(DQ$2=DR$3,DR$9="Include (Platform Duplicate)"),JoinIfFuzzy(DR$719:DR$760,$F$719:$F$760,$G764),"")))),"HTTP","HTTPS")&amp;")","No"),"*")</f>
        <v>*</v>
      </c>
      <c r="DR764" s="58" t="str">
        <f>IF(DR$9="Include",IF(JoinIfFuzzy(DR$719:DR$760,$F$719:$F$760,$G764)&amp;IF(AND(DR$2=DS$3,DS$9="Include (Platform Duplicate)"),JoinIfFuzzy(DS$719:DS$760,$F$719:$F$760,$G764),"")&lt;&gt;"","Yes ("&amp;IF(NOT(ISERR(FIND("HTTP,",JoinIfFuzzy(DR$719:DR$760,$F$719:$F$760,$G764)&amp;IF(AND(DR$2=DS$3,DS$9="Include (Platform Duplicate)"),JoinIfFuzzy(DS$719:DS$760,$F$719:$F$760,$G764),"")))),"HTTP","HTTPS")&amp;")","No"),"*")</f>
        <v>*</v>
      </c>
      <c r="DS764" s="58" t="str">
        <f>IF(DS$9="Include",IF(JoinIfFuzzy(DS$719:DS$760,$F$719:$F$760,$G764)&amp;IF(AND(DS$2=DT$3,DT$9="Include (Platform Duplicate)"),JoinIfFuzzy(DT$719:DT$760,$F$719:$F$760,$G764),"")&lt;&gt;"","Yes ("&amp;IF(NOT(ISERR(FIND("HTTP,",JoinIfFuzzy(DS$719:DS$760,$F$719:$F$760,$G764)&amp;IF(AND(DS$2=DT$3,DT$9="Include (Platform Duplicate)"),JoinIfFuzzy(DT$719:DT$760,$F$719:$F$760,$G764),"")))),"HTTP","HTTPS")&amp;")","No"),"*")</f>
        <v>No</v>
      </c>
      <c r="DT764" s="58" t="str">
        <f>IF(DT$9="Include",IF(JoinIfFuzzy(DT$719:DT$760,$F$719:$F$760,$G764)&amp;IF(AND(DT$2=DU$3,DU$9="Include (Platform Duplicate)"),JoinIfFuzzy(DU$719:DU$760,$F$719:$F$760,$G764),"")&lt;&gt;"","Yes ("&amp;IF(NOT(ISERR(FIND("HTTP,",JoinIfFuzzy(DT$719:DT$760,$F$719:$F$760,$G764)&amp;IF(AND(DT$2=DU$3,DU$9="Include (Platform Duplicate)"),JoinIfFuzzy(DU$719:DU$760,$F$719:$F$760,$G764),"")))),"HTTP","HTTPS")&amp;")","No"),"*")</f>
        <v>No</v>
      </c>
      <c r="DU764" s="58" t="str">
        <f>IF(DU$9="Include",IF(JoinIfFuzzy(DU$719:DU$760,$F$719:$F$760,$G764)&amp;IF(AND(DU$2=DV$3,DV$9="Include (Platform Duplicate)"),JoinIfFuzzy(DV$719:DV$760,$F$719:$F$760,$G764),"")&lt;&gt;"","Yes ("&amp;IF(NOT(ISERR(FIND("HTTP,",JoinIfFuzzy(DU$719:DU$760,$F$719:$F$760,$G764)&amp;IF(AND(DU$2=DV$3,DV$9="Include (Platform Duplicate)"),JoinIfFuzzy(DV$719:DV$760,$F$719:$F$760,$G764),"")))),"HTTP","HTTPS")&amp;")","No"),"*")</f>
        <v>*</v>
      </c>
      <c r="DV764" s="58" t="str">
        <f>IF(DV$9="Include",IF(JoinIfFuzzy(DV$719:DV$760,$F$719:$F$760,$G764)&amp;IF(AND(DV$2=DW$3,DW$9="Include (Platform Duplicate)"),JoinIfFuzzy(DW$719:DW$760,$F$719:$F$760,$G764),"")&lt;&gt;"","Yes ("&amp;IF(NOT(ISERR(FIND("HTTP,",JoinIfFuzzy(DV$719:DV$760,$F$719:$F$760,$G764)&amp;IF(AND(DV$2=DW$3,DW$9="Include (Platform Duplicate)"),JoinIfFuzzy(DW$719:DW$760,$F$719:$F$760,$G764),"")))),"HTTP","HTTPS")&amp;")","No"),"*")</f>
        <v>*</v>
      </c>
      <c r="DW764" s="58" t="str">
        <f>IF(DW$9="Include",IF(JoinIfFuzzy(DW$719:DW$760,$F$719:$F$760,$G764)&amp;IF(AND(DW$2=DX$3,DX$9="Include (Platform Duplicate)"),JoinIfFuzzy(DX$719:DX$760,$F$719:$F$760,$G764),"")&lt;&gt;"","Yes ("&amp;IF(NOT(ISERR(FIND("HTTP,",JoinIfFuzzy(DW$719:DW$760,$F$719:$F$760,$G764)&amp;IF(AND(DW$2=DX$3,DX$9="Include (Platform Duplicate)"),JoinIfFuzzy(DX$719:DX$760,$F$719:$F$760,$G764),"")))),"HTTP","HTTPS")&amp;")","No"),"*")</f>
        <v>No</v>
      </c>
      <c r="DX764" s="58" t="str">
        <f>IF(DX$9="Include",IF(JoinIfFuzzy(DX$719:DX$760,$F$719:$F$760,$G764)&amp;IF(AND(DX$2=DY$3,DY$9="Include (Platform Duplicate)"),JoinIfFuzzy(DY$719:DY$760,$F$719:$F$760,$G764),"")&lt;&gt;"","Yes ("&amp;IF(NOT(ISERR(FIND("HTTP,",JoinIfFuzzy(DX$719:DX$760,$F$719:$F$760,$G764)&amp;IF(AND(DX$2=DY$3,DY$9="Include (Platform Duplicate)"),JoinIfFuzzy(DY$719:DY$760,$F$719:$F$760,$G764),"")))),"HTTP","HTTPS")&amp;")","No"),"*")</f>
        <v>No</v>
      </c>
      <c r="DY764" s="58" t="str">
        <f>IF(DY$9="Include",IF(JoinIfFuzzy(DY$719:DY$760,$F$719:$F$760,$G764)&amp;IF(AND(DY$2=DZ$3,DZ$9="Include (Platform Duplicate)"),JoinIfFuzzy(DZ$719:DZ$760,$F$719:$F$760,$G764),"")&lt;&gt;"","Yes ("&amp;IF(NOT(ISERR(FIND("HTTP,",JoinIfFuzzy(DY$719:DY$760,$F$719:$F$760,$G764)&amp;IF(AND(DY$2=DZ$3,DZ$9="Include (Platform Duplicate)"),JoinIfFuzzy(DZ$719:DZ$760,$F$719:$F$760,$G764),"")))),"HTTP","HTTPS")&amp;")","No"),"*")</f>
        <v>Yes (HTTP)</v>
      </c>
      <c r="DZ764" s="58" t="str">
        <f>IF(DZ$9="Include",IF(JoinIfFuzzy(DZ$719:DZ$760,$F$719:$F$760,$G764)&amp;IF(AND(DZ$2=EA$3,EA$9="Include (Platform Duplicate)"),JoinIfFuzzy(EA$719:EA$760,$F$719:$F$760,$G764),"")&lt;&gt;"","Yes ("&amp;IF(NOT(ISERR(FIND("HTTP,",JoinIfFuzzy(DZ$719:DZ$760,$F$719:$F$760,$G764)&amp;IF(AND(DZ$2=EA$3,EA$9="Include (Platform Duplicate)"),JoinIfFuzzy(EA$719:EA$760,$F$719:$F$760,$G764),"")))),"HTTP","HTTPS")&amp;")","No"),"*")</f>
        <v>*</v>
      </c>
      <c r="EA764" s="58" t="str">
        <f>IF(EA$9="Include",IF(JoinIfFuzzy(EA$719:EA$760,$F$719:$F$760,$G764)&amp;IF(AND(EA$2=EB$3,EB$9="Include (Platform Duplicate)"),JoinIfFuzzy(EB$719:EB$760,$F$719:$F$760,$G764),"")&lt;&gt;"","Yes ("&amp;IF(NOT(ISERR(FIND("HTTP,",JoinIfFuzzy(EA$719:EA$760,$F$719:$F$760,$G764)&amp;IF(AND(EA$2=EB$3,EB$9="Include (Platform Duplicate)"),JoinIfFuzzy(EB$719:EB$760,$F$719:$F$760,$G764),"")))),"HTTP","HTTPS")&amp;")","No"),"*")</f>
        <v>Yes (HTTPS)</v>
      </c>
      <c r="EB764" s="58" t="str">
        <f>IF(EB$9="Include",IF(JoinIfFuzzy(EB$719:EB$760,$F$719:$F$760,$G764)&amp;IF(AND(EB$2=EC$3,EC$9="Include (Platform Duplicate)"),JoinIfFuzzy(EC$719:EC$760,$F$719:$F$760,$G764),"")&lt;&gt;"","Yes ("&amp;IF(NOT(ISERR(FIND("HTTP,",JoinIfFuzzy(EB$719:EB$760,$F$719:$F$760,$G764)&amp;IF(AND(EB$2=EC$3,EC$9="Include (Platform Duplicate)"),JoinIfFuzzy(EC$719:EC$760,$F$719:$F$760,$G764),"")))),"HTTP","HTTPS")&amp;")","No"),"*")</f>
        <v>No</v>
      </c>
      <c r="EC764" s="58" t="str">
        <f>IF(EC$9="Include",IF(JoinIfFuzzy(EC$719:EC$760,$F$719:$F$760,$G764)&amp;IF(AND(EC$2=ED$3,ED$9="Include (Platform Duplicate)"),JoinIfFuzzy(ED$719:ED$760,$F$719:$F$760,$G764),"")&lt;&gt;"","Yes ("&amp;IF(NOT(ISERR(FIND("HTTP,",JoinIfFuzzy(EC$719:EC$760,$F$719:$F$760,$G764)&amp;IF(AND(EC$2=ED$3,ED$9="Include (Platform Duplicate)"),JoinIfFuzzy(ED$719:ED$760,$F$719:$F$760,$G764),"")))),"HTTP","HTTPS")&amp;")","No"),"*")</f>
        <v>Yes (HTTPS)</v>
      </c>
      <c r="ED764" s="58" t="str">
        <f>IF(ED$9="Include",IF(JoinIfFuzzy(ED$719:ED$760,$F$719:$F$760,$G764)&amp;IF(AND(ED$2=EE$3,EE$9="Include (Platform Duplicate)"),JoinIfFuzzy(EE$719:EE$760,$F$719:$F$760,$G764),"")&lt;&gt;"","Yes ("&amp;IF(NOT(ISERR(FIND("HTTP,",JoinIfFuzzy(ED$719:ED$760,$F$719:$F$760,$G764)&amp;IF(AND(ED$2=EE$3,EE$9="Include (Platform Duplicate)"),JoinIfFuzzy(EE$719:EE$760,$F$719:$F$760,$G764),"")))),"HTTP","HTTPS")&amp;")","No"),"*")</f>
        <v>*</v>
      </c>
      <c r="EE764" s="58" t="str">
        <f>IF(EE$9="Include",IF(JoinIfFuzzy(EE$719:EE$760,$F$719:$F$760,$G764)&amp;IF(AND(EE$2=EF$3,EF$9="Include (Platform Duplicate)"),JoinIfFuzzy(EF$719:EF$760,$F$719:$F$760,$G764),"")&lt;&gt;"","Yes ("&amp;IF(NOT(ISERR(FIND("HTTP,",JoinIfFuzzy(EE$719:EE$760,$F$719:$F$760,$G764)&amp;IF(AND(EE$2=EF$3,EF$9="Include (Platform Duplicate)"),JoinIfFuzzy(EF$719:EF$760,$F$719:$F$760,$G764),"")))),"HTTP","HTTPS")&amp;")","No"),"*")</f>
        <v>Yes (HTTPS)</v>
      </c>
      <c r="EF764" s="58" t="str">
        <f>IF(EF$9="Include",IF(JoinIfFuzzy(EF$719:EF$760,$F$719:$F$760,$G764)&amp;IF(AND(EF$2=EG$3,EG$9="Include (Platform Duplicate)"),JoinIfFuzzy(EG$719:EG$760,$F$719:$F$760,$G764),"")&lt;&gt;"","Yes ("&amp;IF(NOT(ISERR(FIND("HTTP,",JoinIfFuzzy(EF$719:EF$760,$F$719:$F$760,$G764)&amp;IF(AND(EF$2=EG$3,EG$9="Include (Platform Duplicate)"),JoinIfFuzzy(EG$719:EG$760,$F$719:$F$760,$G764),"")))),"HTTP","HTTPS")&amp;")","No"),"*")</f>
        <v>Yes (HTTPS)</v>
      </c>
      <c r="EG764" s="58" t="str">
        <f>IF(EG$9="Include",IF(JoinIfFuzzy(EG$719:EG$760,$F$719:$F$760,$G764)&amp;IF(AND(EG$2=EH$3,EH$9="Include (Platform Duplicate)"),JoinIfFuzzy(EH$719:EH$760,$F$719:$F$760,$G764),"")&lt;&gt;"","Yes ("&amp;IF(NOT(ISERR(FIND("HTTP,",JoinIfFuzzy(EG$719:EG$760,$F$719:$F$760,$G764)&amp;IF(AND(EG$2=EH$3,EH$9="Include (Platform Duplicate)"),JoinIfFuzzy(EH$719:EH$760,$F$719:$F$760,$G764),"")))),"HTTP","HTTPS")&amp;")","No"),"*")</f>
        <v>*</v>
      </c>
      <c r="EH764" s="58" t="str">
        <f>IF(EH$9="Include",IF(JoinIfFuzzy(EH$719:EH$760,$F$719:$F$760,$G764)&amp;IF(AND(EH$2=EI$3,EI$9="Include (Platform Duplicate)"),JoinIfFuzzy(EI$719:EI$760,$F$719:$F$760,$G764),"")&lt;&gt;"","Yes ("&amp;IF(NOT(ISERR(FIND("HTTP,",JoinIfFuzzy(EH$719:EH$760,$F$719:$F$760,$G764)&amp;IF(AND(EH$2=EI$3,EI$9="Include (Platform Duplicate)"),JoinIfFuzzy(EI$719:EI$760,$F$719:$F$760,$G764),"")))),"HTTP","HTTPS")&amp;")","No"),"*")</f>
        <v>Yes (HTTPS)</v>
      </c>
      <c r="EI764" s="58" t="str">
        <f>IF(EI$9="Include",IF(JoinIfFuzzy(EI$719:EI$760,$F$719:$F$760,$G764)&amp;IF(AND(EI$2=EJ$3,EJ$9="Include (Platform Duplicate)"),JoinIfFuzzy(EJ$719:EJ$760,$F$719:$F$760,$G764),"")&lt;&gt;"","Yes ("&amp;IF(NOT(ISERR(FIND("HTTP,",JoinIfFuzzy(EI$719:EI$760,$F$719:$F$760,$G764)&amp;IF(AND(EI$2=EJ$3,EJ$9="Include (Platform Duplicate)"),JoinIfFuzzy(EJ$719:EJ$760,$F$719:$F$760,$G764),"")))),"HTTP","HTTPS")&amp;")","No"),"*")</f>
        <v>*</v>
      </c>
      <c r="EJ764" s="58" t="str">
        <f>IF(EJ$9="Include",IF(JoinIfFuzzy(EJ$719:EJ$760,$F$719:$F$760,$G764)&amp;IF(AND(EJ$2=EK$3,EK$9="Include (Platform Duplicate)"),JoinIfFuzzy(EK$719:EK$760,$F$719:$F$760,$G764),"")&lt;&gt;"","Yes ("&amp;IF(NOT(ISERR(FIND("HTTP,",JoinIfFuzzy(EJ$719:EJ$760,$F$719:$F$760,$G764)&amp;IF(AND(EJ$2=EK$3,EK$9="Include (Platform Duplicate)"),JoinIfFuzzy(EK$719:EK$760,$F$719:$F$760,$G764),"")))),"HTTP","HTTPS")&amp;")","No"),"*")</f>
        <v>Yes (HTTPS)</v>
      </c>
      <c r="EK764" s="58" t="str">
        <f>IF(EK$9="Include",IF(JoinIfFuzzy(EK$719:EK$760,$F$719:$F$760,$G764)&amp;IF(AND(EK$2=EL$3,EL$9="Include (Platform Duplicate)"),JoinIfFuzzy(EL$719:EL$760,$F$719:$F$760,$G764),"")&lt;&gt;"","Yes ("&amp;IF(NOT(ISERR(FIND("HTTP,",JoinIfFuzzy(EK$719:EK$760,$F$719:$F$760,$G764)&amp;IF(AND(EK$2=EL$3,EL$9="Include (Platform Duplicate)"),JoinIfFuzzy(EL$719:EL$760,$F$719:$F$760,$G764),"")))),"HTTP","HTTPS")&amp;")","No"),"*")</f>
        <v>*</v>
      </c>
      <c r="EL764" s="109"/>
      <c r="EM764" s="109"/>
    </row>
    <row r="765" spans="1:143" s="58" customFormat="1" ht="12.75" customHeight="1" x14ac:dyDescent="0.25">
      <c r="A765" s="5"/>
      <c r="B765" s="96"/>
      <c r="C765" s="96"/>
      <c r="D765" s="96"/>
      <c r="E765" s="96"/>
      <c r="F765" s="96"/>
      <c r="G765" s="4" t="s">
        <v>3534</v>
      </c>
      <c r="H765" s="18" t="s">
        <v>5</v>
      </c>
      <c r="I765" s="18"/>
      <c r="J765" s="58" t="str">
        <f>IF(J$9="Include",IF(JoinIfFuzzy(J$719:J$760,$F$719:$F$760,$G765)&amp;IF(AND(J$2=K$3,K$9="Include (Platform Duplicate)"),JoinIfFuzzy(K$719:K$760,$F$719:$F$760,$G765),"")&lt;&gt;"","Yes ("&amp;IF(NOT(ISERR(FIND("HTTP,",JoinIfFuzzy(J$719:J$760,$F$719:$F$760,$G765)&amp;IF(AND(J$2=K$3,K$9="Include (Platform Duplicate)"),JoinIfFuzzy(K$719:K$760,$F$719:$F$760,$G765),"")))),"HTTP","HTTPS")&amp;")","No"),"*")</f>
        <v>No</v>
      </c>
      <c r="K765" s="58" t="str">
        <f>IF(K$9="Include",IF(JoinIfFuzzy(K$719:K$760,$F$719:$F$760,$G765)&amp;IF(AND(K$2=L$3,L$9="Include (Platform Duplicate)"),JoinIfFuzzy(L$719:L$760,$F$719:$F$760,$G765),"")&lt;&gt;"","Yes ("&amp;IF(NOT(ISERR(FIND("HTTP,",JoinIfFuzzy(K$719:K$760,$F$719:$F$760,$G765)&amp;IF(AND(K$2=L$3,L$9="Include (Platform Duplicate)"),JoinIfFuzzy(L$719:L$760,$F$719:$F$760,$G765),"")))),"HTTP","HTTPS")&amp;")","No"),"*")</f>
        <v>No</v>
      </c>
      <c r="L765" s="58" t="str">
        <f>IF(L$9="Include",IF(JoinIfFuzzy(L$719:L$760,$F$719:$F$760,$G765)&amp;IF(AND(L$2=M$3,M$9="Include (Platform Duplicate)"),JoinIfFuzzy(M$719:M$760,$F$719:$F$760,$G765),"")&lt;&gt;"","Yes ("&amp;IF(NOT(ISERR(FIND("HTTP,",JoinIfFuzzy(L$719:L$760,$F$719:$F$760,$G765)&amp;IF(AND(L$2=M$3,M$9="Include (Platform Duplicate)"),JoinIfFuzzy(M$719:M$760,$F$719:$F$760,$G765),"")))),"HTTP","HTTPS")&amp;")","No"),"*")</f>
        <v>*</v>
      </c>
      <c r="M765" s="58" t="str">
        <f>IF(M$9="Include",IF(JoinIfFuzzy(M$719:M$760,$F$719:$F$760,$G765)&amp;IF(AND(M$2=N$3,N$9="Include (Platform Duplicate)"),JoinIfFuzzy(N$719:N$760,$F$719:$F$760,$G765),"")&lt;&gt;"","Yes ("&amp;IF(NOT(ISERR(FIND("HTTP,",JoinIfFuzzy(M$719:M$760,$F$719:$F$760,$G765)&amp;IF(AND(M$2=N$3,N$9="Include (Platform Duplicate)"),JoinIfFuzzy(N$719:N$760,$F$719:$F$760,$G765),"")))),"HTTP","HTTPS")&amp;")","No"),"*")</f>
        <v>No</v>
      </c>
      <c r="N765" s="58" t="str">
        <f>IF(N$9="Include",IF(JoinIfFuzzy(N$719:N$760,$F$719:$F$760,$G765)&amp;IF(AND(N$2=O$3,O$9="Include (Platform Duplicate)"),JoinIfFuzzy(O$719:O$760,$F$719:$F$760,$G765),"")&lt;&gt;"","Yes ("&amp;IF(NOT(ISERR(FIND("HTTP,",JoinIfFuzzy(N$719:N$760,$F$719:$F$760,$G765)&amp;IF(AND(N$2=O$3,O$9="Include (Platform Duplicate)"),JoinIfFuzzy(O$719:O$760,$F$719:$F$760,$G765),"")))),"HTTP","HTTPS")&amp;")","No"),"*")</f>
        <v>*</v>
      </c>
      <c r="O765" s="58" t="str">
        <f>IF(O$9="Include",IF(JoinIfFuzzy(O$719:O$760,$F$719:$F$760,$G765)&amp;IF(AND(O$2=P$3,P$9="Include (Platform Duplicate)"),JoinIfFuzzy(P$719:P$760,$F$719:$F$760,$G765),"")&lt;&gt;"","Yes ("&amp;IF(NOT(ISERR(FIND("HTTP,",JoinIfFuzzy(O$719:O$760,$F$719:$F$760,$G765)&amp;IF(AND(O$2=P$3,P$9="Include (Platform Duplicate)"),JoinIfFuzzy(P$719:P$760,$F$719:$F$760,$G765),"")))),"HTTP","HTTPS")&amp;")","No"),"*")</f>
        <v>No</v>
      </c>
      <c r="P765" s="58" t="str">
        <f>IF(P$9="Include",IF(JoinIfFuzzy(P$719:P$760,$F$719:$F$760,$G765)&amp;IF(AND(P$2=Q$3,Q$9="Include (Platform Duplicate)"),JoinIfFuzzy(Q$719:Q$760,$F$719:$F$760,$G765),"")&lt;&gt;"","Yes ("&amp;IF(NOT(ISERR(FIND("HTTP,",JoinIfFuzzy(P$719:P$760,$F$719:$F$760,$G765)&amp;IF(AND(P$2=Q$3,Q$9="Include (Platform Duplicate)"),JoinIfFuzzy(Q$719:Q$760,$F$719:$F$760,$G765),"")))),"HTTP","HTTPS")&amp;")","No"),"*")</f>
        <v>*</v>
      </c>
      <c r="Q765" s="58" t="str">
        <f>IF(Q$9="Include",IF(JoinIfFuzzy(Q$719:Q$760,$F$719:$F$760,$G765)&amp;IF(AND(Q$2=R$3,R$9="Include (Platform Duplicate)"),JoinIfFuzzy(R$719:R$760,$F$719:$F$760,$G765),"")&lt;&gt;"","Yes ("&amp;IF(NOT(ISERR(FIND("HTTP,",JoinIfFuzzy(Q$719:Q$760,$F$719:$F$760,$G765)&amp;IF(AND(Q$2=R$3,R$9="Include (Platform Duplicate)"),JoinIfFuzzy(R$719:R$760,$F$719:$F$760,$G765),"")))),"HTTP","HTTPS")&amp;")","No"),"*")</f>
        <v>No</v>
      </c>
      <c r="R765" s="58" t="str">
        <f>IF(R$9="Include",IF(JoinIfFuzzy(R$719:R$760,$F$719:$F$760,$G765)&amp;IF(AND(R$2=S$3,S$9="Include (Platform Duplicate)"),JoinIfFuzzy(S$719:S$760,$F$719:$F$760,$G765),"")&lt;&gt;"","Yes ("&amp;IF(NOT(ISERR(FIND("HTTP,",JoinIfFuzzy(R$719:R$760,$F$719:$F$760,$G765)&amp;IF(AND(R$2=S$3,S$9="Include (Platform Duplicate)"),JoinIfFuzzy(S$719:S$760,$F$719:$F$760,$G765),"")))),"HTTP","HTTPS")&amp;")","No"),"*")</f>
        <v>*</v>
      </c>
      <c r="S765" s="58" t="str">
        <f>IF(S$9="Include",IF(JoinIfFuzzy(S$719:S$760,$F$719:$F$760,$G765)&amp;IF(AND(S$2=T$3,T$9="Include (Platform Duplicate)"),JoinIfFuzzy(T$719:T$760,$F$719:$F$760,$G765),"")&lt;&gt;"","Yes ("&amp;IF(NOT(ISERR(FIND("HTTP,",JoinIfFuzzy(S$719:S$760,$F$719:$F$760,$G765)&amp;IF(AND(S$2=T$3,T$9="Include (Platform Duplicate)"),JoinIfFuzzy(T$719:T$760,$F$719:$F$760,$G765),"")))),"HTTP","HTTPS")&amp;")","No"),"*")</f>
        <v>No</v>
      </c>
      <c r="T765" s="58" t="str">
        <f>IF(T$9="Include",IF(JoinIfFuzzy(T$719:T$760,$F$719:$F$760,$G765)&amp;IF(AND(T$2=U$3,U$9="Include (Platform Duplicate)"),JoinIfFuzzy(U$719:U$760,$F$719:$F$760,$G765),"")&lt;&gt;"","Yes ("&amp;IF(NOT(ISERR(FIND("HTTP,",JoinIfFuzzy(T$719:T$760,$F$719:$F$760,$G765)&amp;IF(AND(T$2=U$3,U$9="Include (Platform Duplicate)"),JoinIfFuzzy(U$719:U$760,$F$719:$F$760,$G765),"")))),"HTTP","HTTPS")&amp;")","No"),"*")</f>
        <v>*</v>
      </c>
      <c r="U765" s="58" t="str">
        <f>IF(U$9="Include",IF(JoinIfFuzzy(U$719:U$760,$F$719:$F$760,$G765)&amp;IF(AND(U$2=V$3,V$9="Include (Platform Duplicate)"),JoinIfFuzzy(V$719:V$760,$F$719:$F$760,$G765),"")&lt;&gt;"","Yes ("&amp;IF(NOT(ISERR(FIND("HTTP,",JoinIfFuzzy(U$719:U$760,$F$719:$F$760,$G765)&amp;IF(AND(U$2=V$3,V$9="Include (Platform Duplicate)"),JoinIfFuzzy(V$719:V$760,$F$719:$F$760,$G765),"")))),"HTTP","HTTPS")&amp;")","No"),"*")</f>
        <v>No</v>
      </c>
      <c r="V765" s="58" t="str">
        <f>IF(V$9="Include",IF(JoinIfFuzzy(V$719:V$760,$F$719:$F$760,$G765)&amp;IF(AND(V$2=W$3,W$9="Include (Platform Duplicate)"),JoinIfFuzzy(W$719:W$760,$F$719:$F$760,$G765),"")&lt;&gt;"","Yes ("&amp;IF(NOT(ISERR(FIND("HTTP,",JoinIfFuzzy(V$719:V$760,$F$719:$F$760,$G765)&amp;IF(AND(V$2=W$3,W$9="Include (Platform Duplicate)"),JoinIfFuzzy(W$719:W$760,$F$719:$F$760,$G765),"")))),"HTTP","HTTPS")&amp;")","No"),"*")</f>
        <v>No</v>
      </c>
      <c r="W765" s="58" t="str">
        <f>IF(W$9="Include",IF(JoinIfFuzzy(W$719:W$760,$F$719:$F$760,$G765)&amp;IF(AND(W$2=X$3,X$9="Include (Platform Duplicate)"),JoinIfFuzzy(X$719:X$760,$F$719:$F$760,$G765),"")&lt;&gt;"","Yes ("&amp;IF(NOT(ISERR(FIND("HTTP,",JoinIfFuzzy(W$719:W$760,$F$719:$F$760,$G765)&amp;IF(AND(W$2=X$3,X$9="Include (Platform Duplicate)"),JoinIfFuzzy(X$719:X$760,$F$719:$F$760,$G765),"")))),"HTTP","HTTPS")&amp;")","No"),"*")</f>
        <v>No</v>
      </c>
      <c r="X765" s="58" t="str">
        <f>IF(X$9="Include",IF(JoinIfFuzzy(X$719:X$760,$F$719:$F$760,$G765)&amp;IF(AND(X$2=Y$3,Y$9="Include (Platform Duplicate)"),JoinIfFuzzy(Y$719:Y$760,$F$719:$F$760,$G765),"")&lt;&gt;"","Yes ("&amp;IF(NOT(ISERR(FIND("HTTP,",JoinIfFuzzy(X$719:X$760,$F$719:$F$760,$G765)&amp;IF(AND(X$2=Y$3,Y$9="Include (Platform Duplicate)"),JoinIfFuzzy(Y$719:Y$760,$F$719:$F$760,$G765),"")))),"HTTP","HTTPS")&amp;")","No"),"*")</f>
        <v>*</v>
      </c>
      <c r="Y765" s="58" t="str">
        <f>IF(Y$9="Include",IF(JoinIfFuzzy(Y$719:Y$760,$F$719:$F$760,$G765)&amp;IF(AND(Y$2=Z$3,Z$9="Include (Platform Duplicate)"),JoinIfFuzzy(Z$719:Z$760,$F$719:$F$760,$G765),"")&lt;&gt;"","Yes ("&amp;IF(NOT(ISERR(FIND("HTTP,",JoinIfFuzzy(Y$719:Y$760,$F$719:$F$760,$G765)&amp;IF(AND(Y$2=Z$3,Z$9="Include (Platform Duplicate)"),JoinIfFuzzy(Z$719:Z$760,$F$719:$F$760,$G765),"")))),"HTTP","HTTPS")&amp;")","No"),"*")</f>
        <v>No</v>
      </c>
      <c r="Z765" s="58" t="str">
        <f>IF(Z$9="Include",IF(JoinIfFuzzy(Z$719:Z$760,$F$719:$F$760,$G765)&amp;IF(AND(Z$2=AA$3,AA$9="Include (Platform Duplicate)"),JoinIfFuzzy(AA$719:AA$760,$F$719:$F$760,$G765),"")&lt;&gt;"","Yes ("&amp;IF(NOT(ISERR(FIND("HTTP,",JoinIfFuzzy(Z$719:Z$760,$F$719:$F$760,$G765)&amp;IF(AND(Z$2=AA$3,AA$9="Include (Platform Duplicate)"),JoinIfFuzzy(AA$719:AA$760,$F$719:$F$760,$G765),"")))),"HTTP","HTTPS")&amp;")","No"),"*")</f>
        <v>*</v>
      </c>
      <c r="AA765" s="58" t="str">
        <f>IF(AA$9="Include",IF(JoinIfFuzzy(AA$719:AA$760,$F$719:$F$760,$G765)&amp;IF(AND(AA$2=AB$3,AB$9="Include (Platform Duplicate)"),JoinIfFuzzy(AB$719:AB$760,$F$719:$F$760,$G765),"")&lt;&gt;"","Yes ("&amp;IF(NOT(ISERR(FIND("HTTP,",JoinIfFuzzy(AA$719:AA$760,$F$719:$F$760,$G765)&amp;IF(AND(AA$2=AB$3,AB$9="Include (Platform Duplicate)"),JoinIfFuzzy(AB$719:AB$760,$F$719:$F$760,$G765),"")))),"HTTP","HTTPS")&amp;")","No"),"*")</f>
        <v>No</v>
      </c>
      <c r="AB765" s="58" t="str">
        <f>IF(AB$9="Include",IF(JoinIfFuzzy(AB$719:AB$760,$F$719:$F$760,$G765)&amp;IF(AND(AB$2=AC$3,AC$9="Include (Platform Duplicate)"),JoinIfFuzzy(AC$719:AC$760,$F$719:$F$760,$G765),"")&lt;&gt;"","Yes ("&amp;IF(NOT(ISERR(FIND("HTTP,",JoinIfFuzzy(AB$719:AB$760,$F$719:$F$760,$G765)&amp;IF(AND(AB$2=AC$3,AC$9="Include (Platform Duplicate)"),JoinIfFuzzy(AC$719:AC$760,$F$719:$F$760,$G765),"")))),"HTTP","HTTPS")&amp;")","No"),"*")</f>
        <v>*</v>
      </c>
      <c r="AC765" s="58" t="str">
        <f>IF(AC$9="Include",IF(JoinIfFuzzy(AC$719:AC$760,$F$719:$F$760,$G765)&amp;IF(AND(AC$2=AD$3,AD$9="Include (Platform Duplicate)"),JoinIfFuzzy(AD$719:AD$760,$F$719:$F$760,$G765),"")&lt;&gt;"","Yes ("&amp;IF(NOT(ISERR(FIND("HTTP,",JoinIfFuzzy(AC$719:AC$760,$F$719:$F$760,$G765)&amp;IF(AND(AC$2=AD$3,AD$9="Include (Platform Duplicate)"),JoinIfFuzzy(AD$719:AD$760,$F$719:$F$760,$G765),"")))),"HTTP","HTTPS")&amp;")","No"),"*")</f>
        <v>No</v>
      </c>
      <c r="AD765" s="58" t="str">
        <f>IF(AD$9="Include",IF(JoinIfFuzzy(AD$719:AD$760,$F$719:$F$760,$G765)&amp;IF(AND(AD$2=AE$3,AE$9="Include (Platform Duplicate)"),JoinIfFuzzy(AE$719:AE$760,$F$719:$F$760,$G765),"")&lt;&gt;"","Yes ("&amp;IF(NOT(ISERR(FIND("HTTP,",JoinIfFuzzy(AD$719:AD$760,$F$719:$F$760,$G765)&amp;IF(AND(AD$2=AE$3,AE$9="Include (Platform Duplicate)"),JoinIfFuzzy(AE$719:AE$760,$F$719:$F$760,$G765),"")))),"HTTP","HTTPS")&amp;")","No"),"*")</f>
        <v>No</v>
      </c>
      <c r="AE765" s="58" t="str">
        <f>IF(AE$9="Include",IF(JoinIfFuzzy(AE$719:AE$760,$F$719:$F$760,$G765)&amp;IF(AND(AE$2=AF$3,AF$9="Include (Platform Duplicate)"),JoinIfFuzzy(AF$719:AF$760,$F$719:$F$760,$G765),"")&lt;&gt;"","Yes ("&amp;IF(NOT(ISERR(FIND("HTTP,",JoinIfFuzzy(AE$719:AE$760,$F$719:$F$760,$G765)&amp;IF(AND(AE$2=AF$3,AF$9="Include (Platform Duplicate)"),JoinIfFuzzy(AF$719:AF$760,$F$719:$F$760,$G765),"")))),"HTTP","HTTPS")&amp;")","No"),"*")</f>
        <v>*</v>
      </c>
      <c r="AF765" s="58" t="str">
        <f>IF(AF$9="Include",IF(JoinIfFuzzy(AF$719:AF$760,$F$719:$F$760,$G765)&amp;IF(AND(AF$2=AG$3,AG$9="Include (Platform Duplicate)"),JoinIfFuzzy(AG$719:AG$760,$F$719:$F$760,$G765),"")&lt;&gt;"","Yes ("&amp;IF(NOT(ISERR(FIND("HTTP,",JoinIfFuzzy(AF$719:AF$760,$F$719:$F$760,$G765)&amp;IF(AND(AF$2=AG$3,AG$9="Include (Platform Duplicate)"),JoinIfFuzzy(AG$719:AG$760,$F$719:$F$760,$G765),"")))),"HTTP","HTTPS")&amp;")","No"),"*")</f>
        <v>No</v>
      </c>
      <c r="AG765" s="58" t="str">
        <f>IF(AG$9="Include",IF(JoinIfFuzzy(AG$719:AG$760,$F$719:$F$760,$G765)&amp;IF(AND(AG$2=AH$3,AH$9="Include (Platform Duplicate)"),JoinIfFuzzy(AH$719:AH$760,$F$719:$F$760,$G765),"")&lt;&gt;"","Yes ("&amp;IF(NOT(ISERR(FIND("HTTP,",JoinIfFuzzy(AG$719:AG$760,$F$719:$F$760,$G765)&amp;IF(AND(AG$2=AH$3,AH$9="Include (Platform Duplicate)"),JoinIfFuzzy(AH$719:AH$760,$F$719:$F$760,$G765),"")))),"HTTP","HTTPS")&amp;")","No"),"*")</f>
        <v>No</v>
      </c>
      <c r="AH765" s="58" t="str">
        <f>IF(AH$9="Include",IF(JoinIfFuzzy(AH$719:AH$760,$F$719:$F$760,$G765)&amp;IF(AND(AH$2=AI$3,AI$9="Include (Platform Duplicate)"),JoinIfFuzzy(AI$719:AI$760,$F$719:$F$760,$G765),"")&lt;&gt;"","Yes ("&amp;IF(NOT(ISERR(FIND("HTTP,",JoinIfFuzzy(AH$719:AH$760,$F$719:$F$760,$G765)&amp;IF(AND(AH$2=AI$3,AI$9="Include (Platform Duplicate)"),JoinIfFuzzy(AI$719:AI$760,$F$719:$F$760,$G765),"")))),"HTTP","HTTPS")&amp;")","No"),"*")</f>
        <v>No</v>
      </c>
      <c r="AI765" s="58" t="str">
        <f>IF(AI$9="Include",IF(JoinIfFuzzy(AI$719:AI$760,$F$719:$F$760,$G765)&amp;IF(AND(AI$2=AJ$3,AJ$9="Include (Platform Duplicate)"),JoinIfFuzzy(AJ$719:AJ$760,$F$719:$F$760,$G765),"")&lt;&gt;"","Yes ("&amp;IF(NOT(ISERR(FIND("HTTP,",JoinIfFuzzy(AI$719:AI$760,$F$719:$F$760,$G765)&amp;IF(AND(AI$2=AJ$3,AJ$9="Include (Platform Duplicate)"),JoinIfFuzzy(AJ$719:AJ$760,$F$719:$F$760,$G765),"")))),"HTTP","HTTPS")&amp;")","No"),"*")</f>
        <v>*</v>
      </c>
      <c r="AJ765" s="58" t="str">
        <f>IF(AJ$9="Include",IF(JoinIfFuzzy(AJ$719:AJ$760,$F$719:$F$760,$G765)&amp;IF(AND(AJ$2=AK$3,AK$9="Include (Platform Duplicate)"),JoinIfFuzzy(AK$719:AK$760,$F$719:$F$760,$G765),"")&lt;&gt;"","Yes ("&amp;IF(NOT(ISERR(FIND("HTTP,",JoinIfFuzzy(AJ$719:AJ$760,$F$719:$F$760,$G765)&amp;IF(AND(AJ$2=AK$3,AK$9="Include (Platform Duplicate)"),JoinIfFuzzy(AK$719:AK$760,$F$719:$F$760,$G765),"")))),"HTTP","HTTPS")&amp;")","No"),"*")</f>
        <v>No</v>
      </c>
      <c r="AK765" s="58" t="str">
        <f>IF(AK$9="Include",IF(JoinIfFuzzy(AK$719:AK$760,$F$719:$F$760,$G765)&amp;IF(AND(AK$2=AL$3,AL$9="Include (Platform Duplicate)"),JoinIfFuzzy(AL$719:AL$760,$F$719:$F$760,$G765),"")&lt;&gt;"","Yes ("&amp;IF(NOT(ISERR(FIND("HTTP,",JoinIfFuzzy(AK$719:AK$760,$F$719:$F$760,$G765)&amp;IF(AND(AK$2=AL$3,AL$9="Include (Platform Duplicate)"),JoinIfFuzzy(AL$719:AL$760,$F$719:$F$760,$G765),"")))),"HTTP","HTTPS")&amp;")","No"),"*")</f>
        <v>*</v>
      </c>
      <c r="AL765" s="58" t="str">
        <f>IF(AL$9="Include",IF(JoinIfFuzzy(AL$719:AL$760,$F$719:$F$760,$G765)&amp;IF(AND(AL$2=AM$3,AM$9="Include (Platform Duplicate)"),JoinIfFuzzy(AM$719:AM$760,$F$719:$F$760,$G765),"")&lt;&gt;"","Yes ("&amp;IF(NOT(ISERR(FIND("HTTP,",JoinIfFuzzy(AL$719:AL$760,$F$719:$F$760,$G765)&amp;IF(AND(AL$2=AM$3,AM$9="Include (Platform Duplicate)"),JoinIfFuzzy(AM$719:AM$760,$F$719:$F$760,$G765),"")))),"HTTP","HTTPS")&amp;")","No"),"*")</f>
        <v>No</v>
      </c>
      <c r="AM765" s="58" t="str">
        <f>IF(AM$9="Include",IF(JoinIfFuzzy(AM$719:AM$760,$F$719:$F$760,$G765)&amp;IF(AND(AM$2=AN$3,AN$9="Include (Platform Duplicate)"),JoinIfFuzzy(AN$719:AN$760,$F$719:$F$760,$G765),"")&lt;&gt;"","Yes ("&amp;IF(NOT(ISERR(FIND("HTTP,",JoinIfFuzzy(AM$719:AM$760,$F$719:$F$760,$G765)&amp;IF(AND(AM$2=AN$3,AN$9="Include (Platform Duplicate)"),JoinIfFuzzy(AN$719:AN$760,$F$719:$F$760,$G765),"")))),"HTTP","HTTPS")&amp;")","No"),"*")</f>
        <v>No</v>
      </c>
      <c r="AN765" s="58" t="str">
        <f>IF(AN$9="Include",IF(JoinIfFuzzy(AN$719:AN$760,$F$719:$F$760,$G765)&amp;IF(AND(AN$2=AO$3,AO$9="Include (Platform Duplicate)"),JoinIfFuzzy(AO$719:AO$760,$F$719:$F$760,$G765),"")&lt;&gt;"","Yes ("&amp;IF(NOT(ISERR(FIND("HTTP,",JoinIfFuzzy(AN$719:AN$760,$F$719:$F$760,$G765)&amp;IF(AND(AN$2=AO$3,AO$9="Include (Platform Duplicate)"),JoinIfFuzzy(AO$719:AO$760,$F$719:$F$760,$G765),"")))),"HTTP","HTTPS")&amp;")","No"),"*")</f>
        <v>No</v>
      </c>
      <c r="AO765" s="58" t="str">
        <f>IF(AO$9="Include",IF(JoinIfFuzzy(AO$719:AO$760,$F$719:$F$760,$G765)&amp;IF(AND(AO$2=AP$3,AP$9="Include (Platform Duplicate)"),JoinIfFuzzy(AP$719:AP$760,$F$719:$F$760,$G765),"")&lt;&gt;"","Yes ("&amp;IF(NOT(ISERR(FIND("HTTP,",JoinIfFuzzy(AO$719:AO$760,$F$719:$F$760,$G765)&amp;IF(AND(AO$2=AP$3,AP$9="Include (Platform Duplicate)"),JoinIfFuzzy(AP$719:AP$760,$F$719:$F$760,$G765),"")))),"HTTP","HTTPS")&amp;")","No"),"*")</f>
        <v>*</v>
      </c>
      <c r="AP765" s="58" t="str">
        <f>IF(AP$9="Include",IF(JoinIfFuzzy(AP$719:AP$760,$F$719:$F$760,$G765)&amp;IF(AND(AP$2=AQ$3,AQ$9="Include (Platform Duplicate)"),JoinIfFuzzy(AQ$719:AQ$760,$F$719:$F$760,$G765),"")&lt;&gt;"","Yes ("&amp;IF(NOT(ISERR(FIND("HTTP,",JoinIfFuzzy(AP$719:AP$760,$F$719:$F$760,$G765)&amp;IF(AND(AP$2=AQ$3,AQ$9="Include (Platform Duplicate)"),JoinIfFuzzy(AQ$719:AQ$760,$F$719:$F$760,$G765),"")))),"HTTP","HTTPS")&amp;")","No"),"*")</f>
        <v>No</v>
      </c>
      <c r="AQ765" s="58" t="str">
        <f>IF(AQ$9="Include",IF(JoinIfFuzzy(AQ$719:AQ$760,$F$719:$F$760,$G765)&amp;IF(AND(AQ$2=AR$3,AR$9="Include (Platform Duplicate)"),JoinIfFuzzy(AR$719:AR$760,$F$719:$F$760,$G765),"")&lt;&gt;"","Yes ("&amp;IF(NOT(ISERR(FIND("HTTP,",JoinIfFuzzy(AQ$719:AQ$760,$F$719:$F$760,$G765)&amp;IF(AND(AQ$2=AR$3,AR$9="Include (Platform Duplicate)"),JoinIfFuzzy(AR$719:AR$760,$F$719:$F$760,$G765),"")))),"HTTP","HTTPS")&amp;")","No"),"*")</f>
        <v>*</v>
      </c>
      <c r="AR765" s="58" t="str">
        <f>IF(AR$9="Include",IF(JoinIfFuzzy(AR$719:AR$760,$F$719:$F$760,$G765)&amp;IF(AND(AR$2=AS$3,AS$9="Include (Platform Duplicate)"),JoinIfFuzzy(AS$719:AS$760,$F$719:$F$760,$G765),"")&lt;&gt;"","Yes ("&amp;IF(NOT(ISERR(FIND("HTTP,",JoinIfFuzzy(AR$719:AR$760,$F$719:$F$760,$G765)&amp;IF(AND(AR$2=AS$3,AS$9="Include (Platform Duplicate)"),JoinIfFuzzy(AS$719:AS$760,$F$719:$F$760,$G765),"")))),"HTTP","HTTPS")&amp;")","No"),"*")</f>
        <v>No</v>
      </c>
      <c r="AS765" s="58" t="str">
        <f>IF(AS$9="Include",IF(JoinIfFuzzy(AS$719:AS$760,$F$719:$F$760,$G765)&amp;IF(AND(AS$2=AT$3,AT$9="Include (Platform Duplicate)"),JoinIfFuzzy(AT$719:AT$760,$F$719:$F$760,$G765),"")&lt;&gt;"","Yes ("&amp;IF(NOT(ISERR(FIND("HTTP,",JoinIfFuzzy(AS$719:AS$760,$F$719:$F$760,$G765)&amp;IF(AND(AS$2=AT$3,AT$9="Include (Platform Duplicate)"),JoinIfFuzzy(AT$719:AT$760,$F$719:$F$760,$G765),"")))),"HTTP","HTTPS")&amp;")","No"),"*")</f>
        <v>*</v>
      </c>
      <c r="AT765" s="58" t="str">
        <f>IF(AT$9="Include",IF(JoinIfFuzzy(AT$719:AT$760,$F$719:$F$760,$G765)&amp;IF(AND(AT$2=AU$3,AU$9="Include (Platform Duplicate)"),JoinIfFuzzy(AU$719:AU$760,$F$719:$F$760,$G765),"")&lt;&gt;"","Yes ("&amp;IF(NOT(ISERR(FIND("HTTP,",JoinIfFuzzy(AT$719:AT$760,$F$719:$F$760,$G765)&amp;IF(AND(AT$2=AU$3,AU$9="Include (Platform Duplicate)"),JoinIfFuzzy(AU$719:AU$760,$F$719:$F$760,$G765),"")))),"HTTP","HTTPS")&amp;")","No"),"*")</f>
        <v>No</v>
      </c>
      <c r="AU765" s="58" t="str">
        <f>IF(AU$9="Include",IF(JoinIfFuzzy(AU$719:AU$760,$F$719:$F$760,$G765)&amp;IF(AND(AU$2=AV$3,AV$9="Include (Platform Duplicate)"),JoinIfFuzzy(AV$719:AV$760,$F$719:$F$760,$G765),"")&lt;&gt;"","Yes ("&amp;IF(NOT(ISERR(FIND("HTTP,",JoinIfFuzzy(AU$719:AU$760,$F$719:$F$760,$G765)&amp;IF(AND(AU$2=AV$3,AV$9="Include (Platform Duplicate)"),JoinIfFuzzy(AV$719:AV$760,$F$719:$F$760,$G765),"")))),"HTTP","HTTPS")&amp;")","No"),"*")</f>
        <v>No</v>
      </c>
      <c r="AV765" s="58" t="str">
        <f>IF(AV$9="Include",IF(JoinIfFuzzy(AV$719:AV$760,$F$719:$F$760,$G765)&amp;IF(AND(AV$2=AW$3,AW$9="Include (Platform Duplicate)"),JoinIfFuzzy(AW$719:AW$760,$F$719:$F$760,$G765),"")&lt;&gt;"","Yes ("&amp;IF(NOT(ISERR(FIND("HTTP,",JoinIfFuzzy(AV$719:AV$760,$F$719:$F$760,$G765)&amp;IF(AND(AV$2=AW$3,AW$9="Include (Platform Duplicate)"),JoinIfFuzzy(AW$719:AW$760,$F$719:$F$760,$G765),"")))),"HTTP","HTTPS")&amp;")","No"),"*")</f>
        <v>*</v>
      </c>
      <c r="AW765" s="58" t="str">
        <f>IF(AW$9="Include",IF(JoinIfFuzzy(AW$719:AW$760,$F$719:$F$760,$G765)&amp;IF(AND(AW$2=AX$3,AX$9="Include (Platform Duplicate)"),JoinIfFuzzy(AX$719:AX$760,$F$719:$F$760,$G765),"")&lt;&gt;"","Yes ("&amp;IF(NOT(ISERR(FIND("HTTP,",JoinIfFuzzy(AW$719:AW$760,$F$719:$F$760,$G765)&amp;IF(AND(AW$2=AX$3,AX$9="Include (Platform Duplicate)"),JoinIfFuzzy(AX$719:AX$760,$F$719:$F$760,$G765),"")))),"HTTP","HTTPS")&amp;")","No"),"*")</f>
        <v>*</v>
      </c>
      <c r="AX765" s="58" t="str">
        <f>IF(AX$9="Include",IF(JoinIfFuzzy(AX$719:AX$760,$F$719:$F$760,$G765)&amp;IF(AND(AX$2=AY$3,AY$9="Include (Platform Duplicate)"),JoinIfFuzzy(AY$719:AY$760,$F$719:$F$760,$G765),"")&lt;&gt;"","Yes ("&amp;IF(NOT(ISERR(FIND("HTTP,",JoinIfFuzzy(AX$719:AX$760,$F$719:$F$760,$G765)&amp;IF(AND(AX$2=AY$3,AY$9="Include (Platform Duplicate)"),JoinIfFuzzy(AY$719:AY$760,$F$719:$F$760,$G765),"")))),"HTTP","HTTPS")&amp;")","No"),"*")</f>
        <v>*</v>
      </c>
      <c r="AY765" s="58" t="str">
        <f>IF(AY$9="Include",IF(JoinIfFuzzy(AY$719:AY$760,$F$719:$F$760,$G765)&amp;IF(AND(AY$2=AZ$3,AZ$9="Include (Platform Duplicate)"),JoinIfFuzzy(AZ$719:AZ$760,$F$719:$F$760,$G765),"")&lt;&gt;"","Yes ("&amp;IF(NOT(ISERR(FIND("HTTP,",JoinIfFuzzy(AY$719:AY$760,$F$719:$F$760,$G765)&amp;IF(AND(AY$2=AZ$3,AZ$9="Include (Platform Duplicate)"),JoinIfFuzzy(AZ$719:AZ$760,$F$719:$F$760,$G765),"")))),"HTTP","HTTPS")&amp;")","No"),"*")</f>
        <v>*</v>
      </c>
      <c r="AZ765" s="58" t="str">
        <f>IF(AZ$9="Include",IF(JoinIfFuzzy(AZ$719:AZ$760,$F$719:$F$760,$G765)&amp;IF(AND(AZ$2=BA$3,BA$9="Include (Platform Duplicate)"),JoinIfFuzzy(BA$719:BA$760,$F$719:$F$760,$G765),"")&lt;&gt;"","Yes ("&amp;IF(NOT(ISERR(FIND("HTTP,",JoinIfFuzzy(AZ$719:AZ$760,$F$719:$F$760,$G765)&amp;IF(AND(AZ$2=BA$3,BA$9="Include (Platform Duplicate)"),JoinIfFuzzy(BA$719:BA$760,$F$719:$F$760,$G765),"")))),"HTTP","HTTPS")&amp;")","No"),"*")</f>
        <v>No</v>
      </c>
      <c r="BA765" s="58" t="str">
        <f>IF(BA$9="Include",IF(JoinIfFuzzy(BA$719:BA$760,$F$719:$F$760,$G765)&amp;IF(AND(BA$2=BB$3,BB$9="Include (Platform Duplicate)"),JoinIfFuzzy(BB$719:BB$760,$F$719:$F$760,$G765),"")&lt;&gt;"","Yes ("&amp;IF(NOT(ISERR(FIND("HTTP,",JoinIfFuzzy(BA$719:BA$760,$F$719:$F$760,$G765)&amp;IF(AND(BA$2=BB$3,BB$9="Include (Platform Duplicate)"),JoinIfFuzzy(BB$719:BB$760,$F$719:$F$760,$G765),"")))),"HTTP","HTTPS")&amp;")","No"),"*")</f>
        <v>No</v>
      </c>
      <c r="BB765" s="58" t="str">
        <f>IF(BB$9="Include",IF(JoinIfFuzzy(BB$719:BB$760,$F$719:$F$760,$G765)&amp;IF(AND(BB$2=BC$3,BC$9="Include (Platform Duplicate)"),JoinIfFuzzy(BC$719:BC$760,$F$719:$F$760,$G765),"")&lt;&gt;"","Yes ("&amp;IF(NOT(ISERR(FIND("HTTP,",JoinIfFuzzy(BB$719:BB$760,$F$719:$F$760,$G765)&amp;IF(AND(BB$2=BC$3,BC$9="Include (Platform Duplicate)"),JoinIfFuzzy(BC$719:BC$760,$F$719:$F$760,$G765),"")))),"HTTP","HTTPS")&amp;")","No"),"*")</f>
        <v>No</v>
      </c>
      <c r="BC765" s="58" t="str">
        <f>IF(BC$9="Include",IF(JoinIfFuzzy(BC$719:BC$760,$F$719:$F$760,$G765)&amp;IF(AND(BC$2=BD$3,BD$9="Include (Platform Duplicate)"),JoinIfFuzzy(BD$719:BD$760,$F$719:$F$760,$G765),"")&lt;&gt;"","Yes ("&amp;IF(NOT(ISERR(FIND("HTTP,",JoinIfFuzzy(BC$719:BC$760,$F$719:$F$760,$G765)&amp;IF(AND(BC$2=BD$3,BD$9="Include (Platform Duplicate)"),JoinIfFuzzy(BD$719:BD$760,$F$719:$F$760,$G765),"")))),"HTTP","HTTPS")&amp;")","No"),"*")</f>
        <v>No</v>
      </c>
      <c r="BD765" s="58" t="str">
        <f>IF(BD$9="Include",IF(JoinIfFuzzy(BD$719:BD$760,$F$719:$F$760,$G765)&amp;IF(AND(BD$2=BE$3,BE$9="Include (Platform Duplicate)"),JoinIfFuzzy(BE$719:BE$760,$F$719:$F$760,$G765),"")&lt;&gt;"","Yes ("&amp;IF(NOT(ISERR(FIND("HTTP,",JoinIfFuzzy(BD$719:BD$760,$F$719:$F$760,$G765)&amp;IF(AND(BD$2=BE$3,BE$9="Include (Platform Duplicate)"),JoinIfFuzzy(BE$719:BE$760,$F$719:$F$760,$G765),"")))),"HTTP","HTTPS")&amp;")","No"),"*")</f>
        <v>No</v>
      </c>
      <c r="BE765" s="58" t="str">
        <f>IF(BE$9="Include",IF(JoinIfFuzzy(BE$719:BE$760,$F$719:$F$760,$G765)&amp;IF(AND(BE$2=BF$3,BF$9="Include (Platform Duplicate)"),JoinIfFuzzy(BF$719:BF$760,$F$719:$F$760,$G765),"")&lt;&gt;"","Yes ("&amp;IF(NOT(ISERR(FIND("HTTP,",JoinIfFuzzy(BE$719:BE$760,$F$719:$F$760,$G765)&amp;IF(AND(BE$2=BF$3,BF$9="Include (Platform Duplicate)"),JoinIfFuzzy(BF$719:BF$760,$F$719:$F$760,$G765),"")))),"HTTP","HTTPS")&amp;")","No"),"*")</f>
        <v>*</v>
      </c>
      <c r="BF765" s="58" t="str">
        <f>IF(BF$9="Include",IF(JoinIfFuzzy(BF$719:BF$760,$F$719:$F$760,$G765)&amp;IF(AND(BF$2=BG$3,BG$9="Include (Platform Duplicate)"),JoinIfFuzzy(BG$719:BG$760,$F$719:$F$760,$G765),"")&lt;&gt;"","Yes ("&amp;IF(NOT(ISERR(FIND("HTTP,",JoinIfFuzzy(BF$719:BF$760,$F$719:$F$760,$G765)&amp;IF(AND(BF$2=BG$3,BG$9="Include (Platform Duplicate)"),JoinIfFuzzy(BG$719:BG$760,$F$719:$F$760,$G765),"")))),"HTTP","HTTPS")&amp;")","No"),"*")</f>
        <v>*</v>
      </c>
      <c r="BG765" s="58" t="str">
        <f>IF(BG$9="Include",IF(JoinIfFuzzy(BG$719:BG$760,$F$719:$F$760,$G765)&amp;IF(AND(BG$2=BH$3,BH$9="Include (Platform Duplicate)"),JoinIfFuzzy(BH$719:BH$760,$F$719:$F$760,$G765),"")&lt;&gt;"","Yes ("&amp;IF(NOT(ISERR(FIND("HTTP,",JoinIfFuzzy(BG$719:BG$760,$F$719:$F$760,$G765)&amp;IF(AND(BG$2=BH$3,BH$9="Include (Platform Duplicate)"),JoinIfFuzzy(BH$719:BH$760,$F$719:$F$760,$G765),"")))),"HTTP","HTTPS")&amp;")","No"),"*")</f>
        <v>No</v>
      </c>
      <c r="BH765" s="58" t="str">
        <f>IF(BH$9="Include",IF(JoinIfFuzzy(BH$719:BH$760,$F$719:$F$760,$G765)&amp;IF(AND(BH$2=BI$3,BI$9="Include (Platform Duplicate)"),JoinIfFuzzy(BI$719:BI$760,$F$719:$F$760,$G765),"")&lt;&gt;"","Yes ("&amp;IF(NOT(ISERR(FIND("HTTP,",JoinIfFuzzy(BH$719:BH$760,$F$719:$F$760,$G765)&amp;IF(AND(BH$2=BI$3,BI$9="Include (Platform Duplicate)"),JoinIfFuzzy(BI$719:BI$760,$F$719:$F$760,$G765),"")))),"HTTP","HTTPS")&amp;")","No"),"*")</f>
        <v>*</v>
      </c>
      <c r="BI765" s="58" t="str">
        <f>IF(BI$9="Include",IF(JoinIfFuzzy(BI$719:BI$760,$F$719:$F$760,$G765)&amp;IF(AND(BI$2=BJ$3,BJ$9="Include (Platform Duplicate)"),JoinIfFuzzy(BJ$719:BJ$760,$F$719:$F$760,$G765),"")&lt;&gt;"","Yes ("&amp;IF(NOT(ISERR(FIND("HTTP,",JoinIfFuzzy(BI$719:BI$760,$F$719:$F$760,$G765)&amp;IF(AND(BI$2=BJ$3,BJ$9="Include (Platform Duplicate)"),JoinIfFuzzy(BJ$719:BJ$760,$F$719:$F$760,$G765),"")))),"HTTP","HTTPS")&amp;")","No"),"*")</f>
        <v>No</v>
      </c>
      <c r="BJ765" s="58" t="str">
        <f>IF(BJ$9="Include",IF(JoinIfFuzzy(BJ$719:BJ$760,$F$719:$F$760,$G765)&amp;IF(AND(BJ$2=BK$3,BK$9="Include (Platform Duplicate)"),JoinIfFuzzy(BK$719:BK$760,$F$719:$F$760,$G765),"")&lt;&gt;"","Yes ("&amp;IF(NOT(ISERR(FIND("HTTP,",JoinIfFuzzy(BJ$719:BJ$760,$F$719:$F$760,$G765)&amp;IF(AND(BJ$2=BK$3,BK$9="Include (Platform Duplicate)"),JoinIfFuzzy(BK$719:BK$760,$F$719:$F$760,$G765),"")))),"HTTP","HTTPS")&amp;")","No"),"*")</f>
        <v>No</v>
      </c>
      <c r="BK765" s="58" t="str">
        <f>IF(BK$9="Include",IF(JoinIfFuzzy(BK$719:BK$760,$F$719:$F$760,$G765)&amp;IF(AND(BK$2=BL$3,BL$9="Include (Platform Duplicate)"),JoinIfFuzzy(BL$719:BL$760,$F$719:$F$760,$G765),"")&lt;&gt;"","Yes ("&amp;IF(NOT(ISERR(FIND("HTTP,",JoinIfFuzzy(BK$719:BK$760,$F$719:$F$760,$G765)&amp;IF(AND(BK$2=BL$3,BL$9="Include (Platform Duplicate)"),JoinIfFuzzy(BL$719:BL$760,$F$719:$F$760,$G765),"")))),"HTTP","HTTPS")&amp;")","No"),"*")</f>
        <v>*</v>
      </c>
      <c r="BL765" s="58" t="str">
        <f>IF(BL$9="Include",IF(JoinIfFuzzy(BL$719:BL$760,$F$719:$F$760,$G765)&amp;IF(AND(BL$2=BM$3,BM$9="Include (Platform Duplicate)"),JoinIfFuzzy(BM$719:BM$760,$F$719:$F$760,$G765),"")&lt;&gt;"","Yes ("&amp;IF(NOT(ISERR(FIND("HTTP,",JoinIfFuzzy(BL$719:BL$760,$F$719:$F$760,$G765)&amp;IF(AND(BL$2=BM$3,BM$9="Include (Platform Duplicate)"),JoinIfFuzzy(BM$719:BM$760,$F$719:$F$760,$G765),"")))),"HTTP","HTTPS")&amp;")","No"),"*")</f>
        <v>No</v>
      </c>
      <c r="BM765" s="58" t="str">
        <f>IF(BM$9="Include",IF(JoinIfFuzzy(BM$719:BM$760,$F$719:$F$760,$G765)&amp;IF(AND(BM$2=BN$3,BN$9="Include (Platform Duplicate)"),JoinIfFuzzy(BN$719:BN$760,$F$719:$F$760,$G765),"")&lt;&gt;"","Yes ("&amp;IF(NOT(ISERR(FIND("HTTP,",JoinIfFuzzy(BM$719:BM$760,$F$719:$F$760,$G765)&amp;IF(AND(BM$2=BN$3,BN$9="Include (Platform Duplicate)"),JoinIfFuzzy(BN$719:BN$760,$F$719:$F$760,$G765),"")))),"HTTP","HTTPS")&amp;")","No"),"*")</f>
        <v>*</v>
      </c>
      <c r="BN765" s="58" t="str">
        <f>IF(BN$9="Include",IF(JoinIfFuzzy(BN$719:BN$760,$F$719:$F$760,$G765)&amp;IF(AND(BN$2=BO$3,BO$9="Include (Platform Duplicate)"),JoinIfFuzzy(BO$719:BO$760,$F$719:$F$760,$G765),"")&lt;&gt;"","Yes ("&amp;IF(NOT(ISERR(FIND("HTTP,",JoinIfFuzzy(BN$719:BN$760,$F$719:$F$760,$G765)&amp;IF(AND(BN$2=BO$3,BO$9="Include (Platform Duplicate)"),JoinIfFuzzy(BO$719:BO$760,$F$719:$F$760,$G765),"")))),"HTTP","HTTPS")&amp;")","No"),"*")</f>
        <v>No</v>
      </c>
      <c r="BO765" s="58" t="str">
        <f>IF(BO$9="Include",IF(JoinIfFuzzy(BO$719:BO$760,$F$719:$F$760,$G765)&amp;IF(AND(BO$2=BP$3,BP$9="Include (Platform Duplicate)"),JoinIfFuzzy(BP$719:BP$760,$F$719:$F$760,$G765),"")&lt;&gt;"","Yes ("&amp;IF(NOT(ISERR(FIND("HTTP,",JoinIfFuzzy(BO$719:BO$760,$F$719:$F$760,$G765)&amp;IF(AND(BO$2=BP$3,BP$9="Include (Platform Duplicate)"),JoinIfFuzzy(BP$719:BP$760,$F$719:$F$760,$G765),"")))),"HTTP","HTTPS")&amp;")","No"),"*")</f>
        <v>No</v>
      </c>
      <c r="BP765" s="58" t="str">
        <f>IF(BP$9="Include",IF(JoinIfFuzzy(BP$719:BP$760,$F$719:$F$760,$G765)&amp;IF(AND(BP$2=BQ$3,BQ$9="Include (Platform Duplicate)"),JoinIfFuzzy(BQ$719:BQ$760,$F$719:$F$760,$G765),"")&lt;&gt;"","Yes ("&amp;IF(NOT(ISERR(FIND("HTTP,",JoinIfFuzzy(BP$719:BP$760,$F$719:$F$760,$G765)&amp;IF(AND(BP$2=BQ$3,BQ$9="Include (Platform Duplicate)"),JoinIfFuzzy(BQ$719:BQ$760,$F$719:$F$760,$G765),"")))),"HTTP","HTTPS")&amp;")","No"),"*")</f>
        <v>*</v>
      </c>
      <c r="BQ765" s="58" t="str">
        <f>IF(BQ$9="Include",IF(JoinIfFuzzy(BQ$719:BQ$760,$F$719:$F$760,$G765)&amp;IF(AND(BQ$2=BR$3,BR$9="Include (Platform Duplicate)"),JoinIfFuzzy(BR$719:BR$760,$F$719:$F$760,$G765),"")&lt;&gt;"","Yes ("&amp;IF(NOT(ISERR(FIND("HTTP,",JoinIfFuzzy(BQ$719:BQ$760,$F$719:$F$760,$G765)&amp;IF(AND(BQ$2=BR$3,BR$9="Include (Platform Duplicate)"),JoinIfFuzzy(BR$719:BR$760,$F$719:$F$760,$G765),"")))),"HTTP","HTTPS")&amp;")","No"),"*")</f>
        <v>No</v>
      </c>
      <c r="BR765" s="58" t="str">
        <f>IF(BR$9="Include",IF(JoinIfFuzzy(BR$719:BR$760,$F$719:$F$760,$G765)&amp;IF(AND(BR$2=BS$3,BS$9="Include (Platform Duplicate)"),JoinIfFuzzy(BS$719:BS$760,$F$719:$F$760,$G765),"")&lt;&gt;"","Yes ("&amp;IF(NOT(ISERR(FIND("HTTP,",JoinIfFuzzy(BR$719:BR$760,$F$719:$F$760,$G765)&amp;IF(AND(BR$2=BS$3,BS$9="Include (Platform Duplicate)"),JoinIfFuzzy(BS$719:BS$760,$F$719:$F$760,$G765),"")))),"HTTP","HTTPS")&amp;")","No"),"*")</f>
        <v>*</v>
      </c>
      <c r="BS765" s="58" t="str">
        <f>IF(BS$9="Include",IF(JoinIfFuzzy(BS$719:BS$760,$F$719:$F$760,$G765)&amp;IF(AND(BS$2=BT$3,BT$9="Include (Platform Duplicate)"),JoinIfFuzzy(BT$719:BT$760,$F$719:$F$760,$G765),"")&lt;&gt;"","Yes ("&amp;IF(NOT(ISERR(FIND("HTTP,",JoinIfFuzzy(BS$719:BS$760,$F$719:$F$760,$G765)&amp;IF(AND(BS$2=BT$3,BT$9="Include (Platform Duplicate)"),JoinIfFuzzy(BT$719:BT$760,$F$719:$F$760,$G765),"")))),"HTTP","HTTPS")&amp;")","No"),"*")</f>
        <v>No</v>
      </c>
      <c r="BT765" s="58" t="str">
        <f>IF(BT$9="Include",IF(JoinIfFuzzy(BT$719:BT$760,$F$719:$F$760,$G765)&amp;IF(AND(BT$2=BU$3,BU$9="Include (Platform Duplicate)"),JoinIfFuzzy(BU$719:BU$760,$F$719:$F$760,$G765),"")&lt;&gt;"","Yes ("&amp;IF(NOT(ISERR(FIND("HTTP,",JoinIfFuzzy(BT$719:BT$760,$F$719:$F$760,$G765)&amp;IF(AND(BT$2=BU$3,BU$9="Include (Platform Duplicate)"),JoinIfFuzzy(BU$719:BU$760,$F$719:$F$760,$G765),"")))),"HTTP","HTTPS")&amp;")","No"),"*")</f>
        <v>No</v>
      </c>
      <c r="BU765" s="58" t="str">
        <f>IF(BU$9="Include",IF(JoinIfFuzzy(BU$719:BU$760,$F$719:$F$760,$G765)&amp;IF(AND(BU$2=BV$3,BV$9="Include (Platform Duplicate)"),JoinIfFuzzy(BV$719:BV$760,$F$719:$F$760,$G765),"")&lt;&gt;"","Yes ("&amp;IF(NOT(ISERR(FIND("HTTP,",JoinIfFuzzy(BU$719:BU$760,$F$719:$F$760,$G765)&amp;IF(AND(BU$2=BV$3,BV$9="Include (Platform Duplicate)"),JoinIfFuzzy(BV$719:BV$760,$F$719:$F$760,$G765),"")))),"HTTP","HTTPS")&amp;")","No"),"*")</f>
        <v>*</v>
      </c>
      <c r="BV765" s="58" t="str">
        <f>IF(BV$9="Include",IF(JoinIfFuzzy(BV$719:BV$760,$F$719:$F$760,$G765)&amp;IF(AND(BV$2=BW$3,BW$9="Include (Platform Duplicate)"),JoinIfFuzzy(BW$719:BW$760,$F$719:$F$760,$G765),"")&lt;&gt;"","Yes ("&amp;IF(NOT(ISERR(FIND("HTTP,",JoinIfFuzzy(BV$719:BV$760,$F$719:$F$760,$G765)&amp;IF(AND(BV$2=BW$3,BW$9="Include (Platform Duplicate)"),JoinIfFuzzy(BW$719:BW$760,$F$719:$F$760,$G765),"")))),"HTTP","HTTPS")&amp;")","No"),"*")</f>
        <v>No</v>
      </c>
      <c r="BW765" s="58" t="str">
        <f>IF(BW$9="Include",IF(JoinIfFuzzy(BW$719:BW$760,$F$719:$F$760,$G765)&amp;IF(AND(BW$2=BX$3,BX$9="Include (Platform Duplicate)"),JoinIfFuzzy(BX$719:BX$760,$F$719:$F$760,$G765),"")&lt;&gt;"","Yes ("&amp;IF(NOT(ISERR(FIND("HTTP,",JoinIfFuzzy(BW$719:BW$760,$F$719:$F$760,$G765)&amp;IF(AND(BW$2=BX$3,BX$9="Include (Platform Duplicate)"),JoinIfFuzzy(BX$719:BX$760,$F$719:$F$760,$G765),"")))),"HTTP","HTTPS")&amp;")","No"),"*")</f>
        <v>*</v>
      </c>
      <c r="BX765" s="58" t="str">
        <f>IF(BX$9="Include",IF(JoinIfFuzzy(BX$719:BX$760,$F$719:$F$760,$G765)&amp;IF(AND(BX$2=BY$3,BY$9="Include (Platform Duplicate)"),JoinIfFuzzy(BY$719:BY$760,$F$719:$F$760,$G765),"")&lt;&gt;"","Yes ("&amp;IF(NOT(ISERR(FIND("HTTP,",JoinIfFuzzy(BX$719:BX$760,$F$719:$F$760,$G765)&amp;IF(AND(BX$2=BY$3,BY$9="Include (Platform Duplicate)"),JoinIfFuzzy(BY$719:BY$760,$F$719:$F$760,$G765),"")))),"HTTP","HTTPS")&amp;")","No"),"*")</f>
        <v>No</v>
      </c>
      <c r="BY765" s="58" t="str">
        <f>IF(BY$9="Include",IF(JoinIfFuzzy(BY$719:BY$760,$F$719:$F$760,$G765)&amp;IF(AND(BY$2=BZ$3,BZ$9="Include (Platform Duplicate)"),JoinIfFuzzy(BZ$719:BZ$760,$F$719:$F$760,$G765),"")&lt;&gt;"","Yes ("&amp;IF(NOT(ISERR(FIND("HTTP,",JoinIfFuzzy(BY$719:BY$760,$F$719:$F$760,$G765)&amp;IF(AND(BY$2=BZ$3,BZ$9="Include (Platform Duplicate)"),JoinIfFuzzy(BZ$719:BZ$760,$F$719:$F$760,$G765),"")))),"HTTP","HTTPS")&amp;")","No"),"*")</f>
        <v>*</v>
      </c>
      <c r="BZ765" s="58" t="str">
        <f>IF(BZ$9="Include",IF(JoinIfFuzzy(BZ$719:BZ$760,$F$719:$F$760,$G765)&amp;IF(AND(BZ$2=CA$3,CA$9="Include (Platform Duplicate)"),JoinIfFuzzy(CA$719:CA$760,$F$719:$F$760,$G765),"")&lt;&gt;"","Yes ("&amp;IF(NOT(ISERR(FIND("HTTP,",JoinIfFuzzy(BZ$719:BZ$760,$F$719:$F$760,$G765)&amp;IF(AND(BZ$2=CA$3,CA$9="Include (Platform Duplicate)"),JoinIfFuzzy(CA$719:CA$760,$F$719:$F$760,$G765),"")))),"HTTP","HTTPS")&amp;")","No"),"*")</f>
        <v>No</v>
      </c>
      <c r="CA765" s="58" t="str">
        <f>IF(CA$9="Include",IF(JoinIfFuzzy(CA$719:CA$760,$F$719:$F$760,$G765)&amp;IF(AND(CA$2=CB$3,CB$9="Include (Platform Duplicate)"),JoinIfFuzzy(CB$719:CB$760,$F$719:$F$760,$G765),"")&lt;&gt;"","Yes ("&amp;IF(NOT(ISERR(FIND("HTTP,",JoinIfFuzzy(CA$719:CA$760,$F$719:$F$760,$G765)&amp;IF(AND(CA$2=CB$3,CB$9="Include (Platform Duplicate)"),JoinIfFuzzy(CB$719:CB$760,$F$719:$F$760,$G765),"")))),"HTTP","HTTPS")&amp;")","No"),"*")</f>
        <v>No</v>
      </c>
      <c r="CB765" s="58" t="str">
        <f>IF(CB$9="Include",IF(JoinIfFuzzy(CB$719:CB$760,$F$719:$F$760,$G765)&amp;IF(AND(CB$2=CC$3,CC$9="Include (Platform Duplicate)"),JoinIfFuzzy(CC$719:CC$760,$F$719:$F$760,$G765),"")&lt;&gt;"","Yes ("&amp;IF(NOT(ISERR(FIND("HTTP,",JoinIfFuzzy(CB$719:CB$760,$F$719:$F$760,$G765)&amp;IF(AND(CB$2=CC$3,CC$9="Include (Platform Duplicate)"),JoinIfFuzzy(CC$719:CC$760,$F$719:$F$760,$G765),"")))),"HTTP","HTTPS")&amp;")","No"),"*")</f>
        <v>No</v>
      </c>
      <c r="CC765" s="58" t="str">
        <f>IF(CC$9="Include",IF(JoinIfFuzzy(CC$719:CC$760,$F$719:$F$760,$G765)&amp;IF(AND(CC$2=CD$3,CD$9="Include (Platform Duplicate)"),JoinIfFuzzy(CD$719:CD$760,$F$719:$F$760,$G765),"")&lt;&gt;"","Yes ("&amp;IF(NOT(ISERR(FIND("HTTP,",JoinIfFuzzy(CC$719:CC$760,$F$719:$F$760,$G765)&amp;IF(AND(CC$2=CD$3,CD$9="Include (Platform Duplicate)"),JoinIfFuzzy(CD$719:CD$760,$F$719:$F$760,$G765),"")))),"HTTP","HTTPS")&amp;")","No"),"*")</f>
        <v>No</v>
      </c>
      <c r="CD765" s="58" t="str">
        <f>IF(CD$9="Include",IF(JoinIfFuzzy(CD$719:CD$760,$F$719:$F$760,$G765)&amp;IF(AND(CD$2=CE$3,CE$9="Include (Platform Duplicate)"),JoinIfFuzzy(CE$719:CE$760,$F$719:$F$760,$G765),"")&lt;&gt;"","Yes ("&amp;IF(NOT(ISERR(FIND("HTTP,",JoinIfFuzzy(CD$719:CD$760,$F$719:$F$760,$G765)&amp;IF(AND(CD$2=CE$3,CE$9="Include (Platform Duplicate)"),JoinIfFuzzy(CE$719:CE$760,$F$719:$F$760,$G765),"")))),"HTTP","HTTPS")&amp;")","No"),"*")</f>
        <v>*</v>
      </c>
      <c r="CE765" s="58" t="str">
        <f>IF(CE$9="Include",IF(JoinIfFuzzy(CE$719:CE$760,$F$719:$F$760,$G765)&amp;IF(AND(CE$2=CF$3,CF$9="Include (Platform Duplicate)"),JoinIfFuzzy(CF$719:CF$760,$F$719:$F$760,$G765),"")&lt;&gt;"","Yes ("&amp;IF(NOT(ISERR(FIND("HTTP,",JoinIfFuzzy(CE$719:CE$760,$F$719:$F$760,$G765)&amp;IF(AND(CE$2=CF$3,CF$9="Include (Platform Duplicate)"),JoinIfFuzzy(CF$719:CF$760,$F$719:$F$760,$G765),"")))),"HTTP","HTTPS")&amp;")","No"),"*")</f>
        <v>*</v>
      </c>
      <c r="CF765" s="58" t="str">
        <f>IF(CF$9="Include",IF(JoinIfFuzzy(CF$719:CF$760,$F$719:$F$760,$G765)&amp;IF(AND(CF$2=CG$3,CG$9="Include (Platform Duplicate)"),JoinIfFuzzy(CG$719:CG$760,$F$719:$F$760,$G765),"")&lt;&gt;"","Yes ("&amp;IF(NOT(ISERR(FIND("HTTP,",JoinIfFuzzy(CF$719:CF$760,$F$719:$F$760,$G765)&amp;IF(AND(CF$2=CG$3,CG$9="Include (Platform Duplicate)"),JoinIfFuzzy(CG$719:CG$760,$F$719:$F$760,$G765),"")))),"HTTP","HTTPS")&amp;")","No"),"*")</f>
        <v>*</v>
      </c>
      <c r="CG765" s="58" t="str">
        <f>IF(CG$9="Include",IF(JoinIfFuzzy(CG$719:CG$760,$F$719:$F$760,$G765)&amp;IF(AND(CG$2=CH$3,CH$9="Include (Platform Duplicate)"),JoinIfFuzzy(CH$719:CH$760,$F$719:$F$760,$G765),"")&lt;&gt;"","Yes ("&amp;IF(NOT(ISERR(FIND("HTTP,",JoinIfFuzzy(CG$719:CG$760,$F$719:$F$760,$G765)&amp;IF(AND(CG$2=CH$3,CH$9="Include (Platform Duplicate)"),JoinIfFuzzy(CH$719:CH$760,$F$719:$F$760,$G765),"")))),"HTTP","HTTPS")&amp;")","No"),"*")</f>
        <v>No</v>
      </c>
      <c r="CH765" s="58" t="str">
        <f>IF(CH$9="Include",IF(JoinIfFuzzy(CH$719:CH$760,$F$719:$F$760,$G765)&amp;IF(AND(CH$2=CI$3,CI$9="Include (Platform Duplicate)"),JoinIfFuzzy(CI$719:CI$760,$F$719:$F$760,$G765),"")&lt;&gt;"","Yes ("&amp;IF(NOT(ISERR(FIND("HTTP,",JoinIfFuzzy(CH$719:CH$760,$F$719:$F$760,$G765)&amp;IF(AND(CH$2=CI$3,CI$9="Include (Platform Duplicate)"),JoinIfFuzzy(CI$719:CI$760,$F$719:$F$760,$G765),"")))),"HTTP","HTTPS")&amp;")","No"),"*")</f>
        <v>No</v>
      </c>
      <c r="CI765" s="58" t="str">
        <f>IF(CI$9="Include",IF(JoinIfFuzzy(CI$719:CI$760,$F$719:$F$760,$G765)&amp;IF(AND(CI$2=CJ$3,CJ$9="Include (Platform Duplicate)"),JoinIfFuzzy(CJ$719:CJ$760,$F$719:$F$760,$G765),"")&lt;&gt;"","Yes ("&amp;IF(NOT(ISERR(FIND("HTTP,",JoinIfFuzzy(CI$719:CI$760,$F$719:$F$760,$G765)&amp;IF(AND(CI$2=CJ$3,CJ$9="Include (Platform Duplicate)"),JoinIfFuzzy(CJ$719:CJ$760,$F$719:$F$760,$G765),"")))),"HTTP","HTTPS")&amp;")","No"),"*")</f>
        <v>*</v>
      </c>
      <c r="CJ765" s="58" t="str">
        <f>IF(CJ$9="Include",IF(JoinIfFuzzy(CJ$719:CJ$760,$F$719:$F$760,$G765)&amp;IF(AND(CJ$2=CK$3,CK$9="Include (Platform Duplicate)"),JoinIfFuzzy(CK$719:CK$760,$F$719:$F$760,$G765),"")&lt;&gt;"","Yes ("&amp;IF(NOT(ISERR(FIND("HTTP,",JoinIfFuzzy(CJ$719:CJ$760,$F$719:$F$760,$G765)&amp;IF(AND(CJ$2=CK$3,CK$9="Include (Platform Duplicate)"),JoinIfFuzzy(CK$719:CK$760,$F$719:$F$760,$G765),"")))),"HTTP","HTTPS")&amp;")","No"),"*")</f>
        <v>No</v>
      </c>
      <c r="CK765" s="58" t="str">
        <f>IF(CK$9="Include",IF(JoinIfFuzzy(CK$719:CK$760,$F$719:$F$760,$G765)&amp;IF(AND(CK$2=CL$3,CL$9="Include (Platform Duplicate)"),JoinIfFuzzy(CL$719:CL$760,$F$719:$F$760,$G765),"")&lt;&gt;"","Yes ("&amp;IF(NOT(ISERR(FIND("HTTP,",JoinIfFuzzy(CK$719:CK$760,$F$719:$F$760,$G765)&amp;IF(AND(CK$2=CL$3,CL$9="Include (Platform Duplicate)"),JoinIfFuzzy(CL$719:CL$760,$F$719:$F$760,$G765),"")))),"HTTP","HTTPS")&amp;")","No"),"*")</f>
        <v>No</v>
      </c>
      <c r="CL765" s="58" t="str">
        <f>IF(CL$9="Include",IF(JoinIfFuzzy(CL$719:CL$760,$F$719:$F$760,$G765)&amp;IF(AND(CL$2=CM$3,CM$9="Include (Platform Duplicate)"),JoinIfFuzzy(CM$719:CM$760,$F$719:$F$760,$G765),"")&lt;&gt;"","Yes ("&amp;IF(NOT(ISERR(FIND("HTTP,",JoinIfFuzzy(CL$719:CL$760,$F$719:$F$760,$G765)&amp;IF(AND(CL$2=CM$3,CM$9="Include (Platform Duplicate)"),JoinIfFuzzy(CM$719:CM$760,$F$719:$F$760,$G765),"")))),"HTTP","HTTPS")&amp;")","No"),"*")</f>
        <v>No</v>
      </c>
      <c r="CM765" s="58" t="str">
        <f>IF(CM$9="Include",IF(JoinIfFuzzy(CM$719:CM$760,$F$719:$F$760,$G765)&amp;IF(AND(CM$2=CN$3,CN$9="Include (Platform Duplicate)"),JoinIfFuzzy(CN$719:CN$760,$F$719:$F$760,$G765),"")&lt;&gt;"","Yes ("&amp;IF(NOT(ISERR(FIND("HTTP,",JoinIfFuzzy(CM$719:CM$760,$F$719:$F$760,$G765)&amp;IF(AND(CM$2=CN$3,CN$9="Include (Platform Duplicate)"),JoinIfFuzzy(CN$719:CN$760,$F$719:$F$760,$G765),"")))),"HTTP","HTTPS")&amp;")","No"),"*")</f>
        <v>*</v>
      </c>
      <c r="CN765" s="58" t="str">
        <f>IF(CN$9="Include",IF(JoinIfFuzzy(CN$719:CN$760,$F$719:$F$760,$G765)&amp;IF(AND(CN$2=CO$3,CO$9="Include (Platform Duplicate)"),JoinIfFuzzy(CO$719:CO$760,$F$719:$F$760,$G765),"")&lt;&gt;"","Yes ("&amp;IF(NOT(ISERR(FIND("HTTP,",JoinIfFuzzy(CN$719:CN$760,$F$719:$F$760,$G765)&amp;IF(AND(CN$2=CO$3,CO$9="Include (Platform Duplicate)"),JoinIfFuzzy(CO$719:CO$760,$F$719:$F$760,$G765),"")))),"HTTP","HTTPS")&amp;")","No"),"*")</f>
        <v>No</v>
      </c>
      <c r="CO765" s="58" t="str">
        <f>IF(CO$9="Include",IF(JoinIfFuzzy(CO$719:CO$760,$F$719:$F$760,$G765)&amp;IF(AND(CO$2=CP$3,CP$9="Include (Platform Duplicate)"),JoinIfFuzzy(CP$719:CP$760,$F$719:$F$760,$G765),"")&lt;&gt;"","Yes ("&amp;IF(NOT(ISERR(FIND("HTTP,",JoinIfFuzzy(CO$719:CO$760,$F$719:$F$760,$G765)&amp;IF(AND(CO$2=CP$3,CP$9="Include (Platform Duplicate)"),JoinIfFuzzy(CP$719:CP$760,$F$719:$F$760,$G765),"")))),"HTTP","HTTPS")&amp;")","No"),"*")</f>
        <v>No</v>
      </c>
      <c r="CP765" s="58" t="str">
        <f>IF(CP$9="Include",IF(JoinIfFuzzy(CP$719:CP$760,$F$719:$F$760,$G765)&amp;IF(AND(CP$2=CQ$3,CQ$9="Include (Platform Duplicate)"),JoinIfFuzzy(CQ$719:CQ$760,$F$719:$F$760,$G765),"")&lt;&gt;"","Yes ("&amp;IF(NOT(ISERR(FIND("HTTP,",JoinIfFuzzy(CP$719:CP$760,$F$719:$F$760,$G765)&amp;IF(AND(CP$2=CQ$3,CQ$9="Include (Platform Duplicate)"),JoinIfFuzzy(CQ$719:CQ$760,$F$719:$F$760,$G765),"")))),"HTTP","HTTPS")&amp;")","No"),"*")</f>
        <v>*</v>
      </c>
      <c r="CQ765" s="58" t="str">
        <f>IF(CQ$9="Include",IF(JoinIfFuzzy(CQ$719:CQ$760,$F$719:$F$760,$G765)&amp;IF(AND(CQ$2=CR$3,CR$9="Include (Platform Duplicate)"),JoinIfFuzzy(CR$719:CR$760,$F$719:$F$760,$G765),"")&lt;&gt;"","Yes ("&amp;IF(NOT(ISERR(FIND("HTTP,",JoinIfFuzzy(CQ$719:CQ$760,$F$719:$F$760,$G765)&amp;IF(AND(CQ$2=CR$3,CR$9="Include (Platform Duplicate)"),JoinIfFuzzy(CR$719:CR$760,$F$719:$F$760,$G765),"")))),"HTTP","HTTPS")&amp;")","No"),"*")</f>
        <v>No</v>
      </c>
      <c r="CR765" s="58" t="str">
        <f>IF(CR$9="Include",IF(JoinIfFuzzy(CR$719:CR$760,$F$719:$F$760,$G765)&amp;IF(AND(CR$2=CS$3,CS$9="Include (Platform Duplicate)"),JoinIfFuzzy(CS$719:CS$760,$F$719:$F$760,$G765),"")&lt;&gt;"","Yes ("&amp;IF(NOT(ISERR(FIND("HTTP,",JoinIfFuzzy(CR$719:CR$760,$F$719:$F$760,$G765)&amp;IF(AND(CR$2=CS$3,CS$9="Include (Platform Duplicate)"),JoinIfFuzzy(CS$719:CS$760,$F$719:$F$760,$G765),"")))),"HTTP","HTTPS")&amp;")","No"),"*")</f>
        <v>No</v>
      </c>
      <c r="CS765" s="58" t="str">
        <f>IF(CS$9="Include",IF(JoinIfFuzzy(CS$719:CS$760,$F$719:$F$760,$G765)&amp;IF(AND(CS$2=CT$3,CT$9="Include (Platform Duplicate)"),JoinIfFuzzy(CT$719:CT$760,$F$719:$F$760,$G765),"")&lt;&gt;"","Yes ("&amp;IF(NOT(ISERR(FIND("HTTP,",JoinIfFuzzy(CS$719:CS$760,$F$719:$F$760,$G765)&amp;IF(AND(CS$2=CT$3,CT$9="Include (Platform Duplicate)"),JoinIfFuzzy(CT$719:CT$760,$F$719:$F$760,$G765),"")))),"HTTP","HTTPS")&amp;")","No"),"*")</f>
        <v>No</v>
      </c>
      <c r="CT765" s="58" t="str">
        <f>IF(CT$9="Include",IF(JoinIfFuzzy(CT$719:CT$760,$F$719:$F$760,$G765)&amp;IF(AND(CT$2=CU$3,CU$9="Include (Platform Duplicate)"),JoinIfFuzzy(CU$719:CU$760,$F$719:$F$760,$G765),"")&lt;&gt;"","Yes ("&amp;IF(NOT(ISERR(FIND("HTTP,",JoinIfFuzzy(CT$719:CT$760,$F$719:$F$760,$G765)&amp;IF(AND(CT$2=CU$3,CU$9="Include (Platform Duplicate)"),JoinIfFuzzy(CU$719:CU$760,$F$719:$F$760,$G765),"")))),"HTTP","HTTPS")&amp;")","No"),"*")</f>
        <v>*</v>
      </c>
      <c r="CU765" s="58" t="str">
        <f>IF(CU$9="Include",IF(JoinIfFuzzy(CU$719:CU$760,$F$719:$F$760,$G765)&amp;IF(AND(CU$2=CV$3,CV$9="Include (Platform Duplicate)"),JoinIfFuzzy(CV$719:CV$760,$F$719:$F$760,$G765),"")&lt;&gt;"","Yes ("&amp;IF(NOT(ISERR(FIND("HTTP,",JoinIfFuzzy(CU$719:CU$760,$F$719:$F$760,$G765)&amp;IF(AND(CU$2=CV$3,CV$9="Include (Platform Duplicate)"),JoinIfFuzzy(CV$719:CV$760,$F$719:$F$760,$G765),"")))),"HTTP","HTTPS")&amp;")","No"),"*")</f>
        <v>No</v>
      </c>
      <c r="CV765" s="58" t="str">
        <f>IF(CV$9="Include",IF(JoinIfFuzzy(CV$719:CV$760,$F$719:$F$760,$G765)&amp;IF(AND(CV$2=CW$3,CW$9="Include (Platform Duplicate)"),JoinIfFuzzy(CW$719:CW$760,$F$719:$F$760,$G765),"")&lt;&gt;"","Yes ("&amp;IF(NOT(ISERR(FIND("HTTP,",JoinIfFuzzy(CV$719:CV$760,$F$719:$F$760,$G765)&amp;IF(AND(CV$2=CW$3,CW$9="Include (Platform Duplicate)"),JoinIfFuzzy(CW$719:CW$760,$F$719:$F$760,$G765),"")))),"HTTP","HTTPS")&amp;")","No"),"*")</f>
        <v>*</v>
      </c>
      <c r="CW765" s="58" t="str">
        <f>IF(CW$9="Include",IF(JoinIfFuzzy(CW$719:CW$760,$F$719:$F$760,$G765)&amp;IF(AND(CW$2=CX$3,CX$9="Include (Platform Duplicate)"),JoinIfFuzzy(CX$719:CX$760,$F$719:$F$760,$G765),"")&lt;&gt;"","Yes ("&amp;IF(NOT(ISERR(FIND("HTTP,",JoinIfFuzzy(CW$719:CW$760,$F$719:$F$760,$G765)&amp;IF(AND(CW$2=CX$3,CX$9="Include (Platform Duplicate)"),JoinIfFuzzy(CX$719:CX$760,$F$719:$F$760,$G765),"")))),"HTTP","HTTPS")&amp;")","No"),"*")</f>
        <v>No</v>
      </c>
      <c r="CX765" s="58" t="str">
        <f>IF(CX$9="Include",IF(JoinIfFuzzy(CX$719:CX$760,$F$719:$F$760,$G765)&amp;IF(AND(CX$2=CY$3,CY$9="Include (Platform Duplicate)"),JoinIfFuzzy(CY$719:CY$760,$F$719:$F$760,$G765),"")&lt;&gt;"","Yes ("&amp;IF(NOT(ISERR(FIND("HTTP,",JoinIfFuzzy(CX$719:CX$760,$F$719:$F$760,$G765)&amp;IF(AND(CX$2=CY$3,CY$9="Include (Platform Duplicate)"),JoinIfFuzzy(CY$719:CY$760,$F$719:$F$760,$G765),"")))),"HTTP","HTTPS")&amp;")","No"),"*")</f>
        <v>*</v>
      </c>
      <c r="CY765" s="58" t="str">
        <f>IF(CY$9="Include",IF(JoinIfFuzzy(CY$719:CY$760,$F$719:$F$760,$G765)&amp;IF(AND(CY$2=CZ$3,CZ$9="Include (Platform Duplicate)"),JoinIfFuzzy(CZ$719:CZ$760,$F$719:$F$760,$G765),"")&lt;&gt;"","Yes ("&amp;IF(NOT(ISERR(FIND("HTTP,",JoinIfFuzzy(CY$719:CY$760,$F$719:$F$760,$G765)&amp;IF(AND(CY$2=CZ$3,CZ$9="Include (Platform Duplicate)"),JoinIfFuzzy(CZ$719:CZ$760,$F$719:$F$760,$G765),"")))),"HTTP","HTTPS")&amp;")","No"),"*")</f>
        <v>No</v>
      </c>
      <c r="CZ765" s="58" t="str">
        <f>IF(CZ$9="Include",IF(JoinIfFuzzy(CZ$719:CZ$760,$F$719:$F$760,$G765)&amp;IF(AND(CZ$2=DA$3,DA$9="Include (Platform Duplicate)"),JoinIfFuzzy(DA$719:DA$760,$F$719:$F$760,$G765),"")&lt;&gt;"","Yes ("&amp;IF(NOT(ISERR(FIND("HTTP,",JoinIfFuzzy(CZ$719:CZ$760,$F$719:$F$760,$G765)&amp;IF(AND(CZ$2=DA$3,DA$9="Include (Platform Duplicate)"),JoinIfFuzzy(DA$719:DA$760,$F$719:$F$760,$G765),"")))),"HTTP","HTTPS")&amp;")","No"),"*")</f>
        <v>*</v>
      </c>
      <c r="DA765" s="58" t="str">
        <f>IF(DA$9="Include",IF(JoinIfFuzzy(DA$719:DA$760,$F$719:$F$760,$G765)&amp;IF(AND(DA$2=DB$3,DB$9="Include (Platform Duplicate)"),JoinIfFuzzy(DB$719:DB$760,$F$719:$F$760,$G765),"")&lt;&gt;"","Yes ("&amp;IF(NOT(ISERR(FIND("HTTP,",JoinIfFuzzy(DA$719:DA$760,$F$719:$F$760,$G765)&amp;IF(AND(DA$2=DB$3,DB$9="Include (Platform Duplicate)"),JoinIfFuzzy(DB$719:DB$760,$F$719:$F$760,$G765),"")))),"HTTP","HTTPS")&amp;")","No"),"*")</f>
        <v>No</v>
      </c>
      <c r="DB765" s="58" t="str">
        <f>IF(DB$9="Include",IF(JoinIfFuzzy(DB$719:DB$760,$F$719:$F$760,$G765)&amp;IF(AND(DB$2=DC$3,DC$9="Include (Platform Duplicate)"),JoinIfFuzzy(DC$719:DC$760,$F$719:$F$760,$G765),"")&lt;&gt;"","Yes ("&amp;IF(NOT(ISERR(FIND("HTTP,",JoinIfFuzzy(DB$719:DB$760,$F$719:$F$760,$G765)&amp;IF(AND(DB$2=DC$3,DC$9="Include (Platform Duplicate)"),JoinIfFuzzy(DC$719:DC$760,$F$719:$F$760,$G765),"")))),"HTTP","HTTPS")&amp;")","No"),"*")</f>
        <v>*</v>
      </c>
      <c r="DC765" s="58" t="str">
        <f>IF(DC$9="Include",IF(JoinIfFuzzy(DC$719:DC$760,$F$719:$F$760,$G765)&amp;IF(AND(DC$2=DD$3,DD$9="Include (Platform Duplicate)"),JoinIfFuzzy(DD$719:DD$760,$F$719:$F$760,$G765),"")&lt;&gt;"","Yes ("&amp;IF(NOT(ISERR(FIND("HTTP,",JoinIfFuzzy(DC$719:DC$760,$F$719:$F$760,$G765)&amp;IF(AND(DC$2=DD$3,DD$9="Include (Platform Duplicate)"),JoinIfFuzzy(DD$719:DD$760,$F$719:$F$760,$G765),"")))),"HTTP","HTTPS")&amp;")","No"),"*")</f>
        <v>*</v>
      </c>
      <c r="DD765" s="58" t="str">
        <f>IF(DD$9="Include",IF(JoinIfFuzzy(DD$719:DD$760,$F$719:$F$760,$G765)&amp;IF(AND(DD$2=DE$3,DE$9="Include (Platform Duplicate)"),JoinIfFuzzy(DE$719:DE$760,$F$719:$F$760,$G765),"")&lt;&gt;"","Yes ("&amp;IF(NOT(ISERR(FIND("HTTP,",JoinIfFuzzy(DD$719:DD$760,$F$719:$F$760,$G765)&amp;IF(AND(DD$2=DE$3,DE$9="Include (Platform Duplicate)"),JoinIfFuzzy(DE$719:DE$760,$F$719:$F$760,$G765),"")))),"HTTP","HTTPS")&amp;")","No"),"*")</f>
        <v>No</v>
      </c>
      <c r="DE765" s="58" t="str">
        <f>IF(DE$9="Include",IF(JoinIfFuzzy(DE$719:DE$760,$F$719:$F$760,$G765)&amp;IF(AND(DE$2=DF$3,DF$9="Include (Platform Duplicate)"),JoinIfFuzzy(DF$719:DF$760,$F$719:$F$760,$G765),"")&lt;&gt;"","Yes ("&amp;IF(NOT(ISERR(FIND("HTTP,",JoinIfFuzzy(DE$719:DE$760,$F$719:$F$760,$G765)&amp;IF(AND(DE$2=DF$3,DF$9="Include (Platform Duplicate)"),JoinIfFuzzy(DF$719:DF$760,$F$719:$F$760,$G765),"")))),"HTTP","HTTPS")&amp;")","No"),"*")</f>
        <v>No</v>
      </c>
      <c r="DF765" s="58" t="str">
        <f>IF(DF$9="Include",IF(JoinIfFuzzy(DF$719:DF$760,$F$719:$F$760,$G765)&amp;IF(AND(DF$2=DG$3,DG$9="Include (Platform Duplicate)"),JoinIfFuzzy(DG$719:DG$760,$F$719:$F$760,$G765),"")&lt;&gt;"","Yes ("&amp;IF(NOT(ISERR(FIND("HTTP,",JoinIfFuzzy(DF$719:DF$760,$F$719:$F$760,$G765)&amp;IF(AND(DF$2=DG$3,DG$9="Include (Platform Duplicate)"),JoinIfFuzzy(DG$719:DG$760,$F$719:$F$760,$G765),"")))),"HTTP","HTTPS")&amp;")","No"),"*")</f>
        <v>*</v>
      </c>
      <c r="DG765" s="58" t="str">
        <f>IF(DG$9="Include",IF(JoinIfFuzzy(DG$719:DG$760,$F$719:$F$760,$G765)&amp;IF(AND(DG$2=DH$3,DH$9="Include (Platform Duplicate)"),JoinIfFuzzy(DH$719:DH$760,$F$719:$F$760,$G765),"")&lt;&gt;"","Yes ("&amp;IF(NOT(ISERR(FIND("HTTP,",JoinIfFuzzy(DG$719:DG$760,$F$719:$F$760,$G765)&amp;IF(AND(DG$2=DH$3,DH$9="Include (Platform Duplicate)"),JoinIfFuzzy(DH$719:DH$760,$F$719:$F$760,$G765),"")))),"HTTP","HTTPS")&amp;")","No"),"*")</f>
        <v>No</v>
      </c>
      <c r="DH765" s="58" t="str">
        <f>IF(DH$9="Include",IF(JoinIfFuzzy(DH$719:DH$760,$F$719:$F$760,$G765)&amp;IF(AND(DH$2=DI$3,DI$9="Include (Platform Duplicate)"),JoinIfFuzzy(DI$719:DI$760,$F$719:$F$760,$G765),"")&lt;&gt;"","Yes ("&amp;IF(NOT(ISERR(FIND("HTTP,",JoinIfFuzzy(DH$719:DH$760,$F$719:$F$760,$G765)&amp;IF(AND(DH$2=DI$3,DI$9="Include (Platform Duplicate)"),JoinIfFuzzy(DI$719:DI$760,$F$719:$F$760,$G765),"")))),"HTTP","HTTPS")&amp;")","No"),"*")</f>
        <v>No</v>
      </c>
      <c r="DI765" s="58" t="str">
        <f>IF(DI$9="Include",IF(JoinIfFuzzy(DI$719:DI$760,$F$719:$F$760,$G765)&amp;IF(AND(DI$2=DJ$3,DJ$9="Include (Platform Duplicate)"),JoinIfFuzzy(DJ$719:DJ$760,$F$719:$F$760,$G765),"")&lt;&gt;"","Yes ("&amp;IF(NOT(ISERR(FIND("HTTP,",JoinIfFuzzy(DI$719:DI$760,$F$719:$F$760,$G765)&amp;IF(AND(DI$2=DJ$3,DJ$9="Include (Platform Duplicate)"),JoinIfFuzzy(DJ$719:DJ$760,$F$719:$F$760,$G765),"")))),"HTTP","HTTPS")&amp;")","No"),"*")</f>
        <v>No</v>
      </c>
      <c r="DJ765" s="58" t="str">
        <f>IF(DJ$9="Include",IF(JoinIfFuzzy(DJ$719:DJ$760,$F$719:$F$760,$G765)&amp;IF(AND(DJ$2=DK$3,DK$9="Include (Platform Duplicate)"),JoinIfFuzzy(DK$719:DK$760,$F$719:$F$760,$G765),"")&lt;&gt;"","Yes ("&amp;IF(NOT(ISERR(FIND("HTTP,",JoinIfFuzzy(DJ$719:DJ$760,$F$719:$F$760,$G765)&amp;IF(AND(DJ$2=DK$3,DK$9="Include (Platform Duplicate)"),JoinIfFuzzy(DK$719:DK$760,$F$719:$F$760,$G765),"")))),"HTTP","HTTPS")&amp;")","No"),"*")</f>
        <v>No</v>
      </c>
      <c r="DK765" s="58" t="str">
        <f>IF(DK$9="Include",IF(JoinIfFuzzy(DK$719:DK$760,$F$719:$F$760,$G765)&amp;IF(AND(DK$2=DL$3,DL$9="Include (Platform Duplicate)"),JoinIfFuzzy(DL$719:DL$760,$F$719:$F$760,$G765),"")&lt;&gt;"","Yes ("&amp;IF(NOT(ISERR(FIND("HTTP,",JoinIfFuzzy(DK$719:DK$760,$F$719:$F$760,$G765)&amp;IF(AND(DK$2=DL$3,DL$9="Include (Platform Duplicate)"),JoinIfFuzzy(DL$719:DL$760,$F$719:$F$760,$G765),"")))),"HTTP","HTTPS")&amp;")","No"),"*")</f>
        <v>*</v>
      </c>
      <c r="DL765" s="58" t="str">
        <f>IF(DL$9="Include",IF(JoinIfFuzzy(DL$719:DL$760,$F$719:$F$760,$G765)&amp;IF(AND(DL$2=DM$3,DM$9="Include (Platform Duplicate)"),JoinIfFuzzy(DM$719:DM$760,$F$719:$F$760,$G765),"")&lt;&gt;"","Yes ("&amp;IF(NOT(ISERR(FIND("HTTP,",JoinIfFuzzy(DL$719:DL$760,$F$719:$F$760,$G765)&amp;IF(AND(DL$2=DM$3,DM$9="Include (Platform Duplicate)"),JoinIfFuzzy(DM$719:DM$760,$F$719:$F$760,$G765),"")))),"HTTP","HTTPS")&amp;")","No"),"*")</f>
        <v>No</v>
      </c>
      <c r="DM765" s="58" t="str">
        <f>IF(DM$9="Include",IF(JoinIfFuzzy(DM$719:DM$760,$F$719:$F$760,$G765)&amp;IF(AND(DM$2=DN$3,DN$9="Include (Platform Duplicate)"),JoinIfFuzzy(DN$719:DN$760,$F$719:$F$760,$G765),"")&lt;&gt;"","Yes ("&amp;IF(NOT(ISERR(FIND("HTTP,",JoinIfFuzzy(DM$719:DM$760,$F$719:$F$760,$G765)&amp;IF(AND(DM$2=DN$3,DN$9="Include (Platform Duplicate)"),JoinIfFuzzy(DN$719:DN$760,$F$719:$F$760,$G765),"")))),"HTTP","HTTPS")&amp;")","No"),"*")</f>
        <v>*</v>
      </c>
      <c r="DN765" s="58" t="str">
        <f>IF(DN$9="Include",IF(JoinIfFuzzy(DN$719:DN$760,$F$719:$F$760,$G765)&amp;IF(AND(DN$2=DO$3,DO$9="Include (Platform Duplicate)"),JoinIfFuzzy(DO$719:DO$760,$F$719:$F$760,$G765),"")&lt;&gt;"","Yes ("&amp;IF(NOT(ISERR(FIND("HTTP,",JoinIfFuzzy(DN$719:DN$760,$F$719:$F$760,$G765)&amp;IF(AND(DN$2=DO$3,DO$9="Include (Platform Duplicate)"),JoinIfFuzzy(DO$719:DO$760,$F$719:$F$760,$G765),"")))),"HTTP","HTTPS")&amp;")","No"),"*")</f>
        <v>No</v>
      </c>
      <c r="DO765" s="58" t="str">
        <f>IF(DO$9="Include",IF(JoinIfFuzzy(DO$719:DO$760,$F$719:$F$760,$G765)&amp;IF(AND(DO$2=DP$3,DP$9="Include (Platform Duplicate)"),JoinIfFuzzy(DP$719:DP$760,$F$719:$F$760,$G765),"")&lt;&gt;"","Yes ("&amp;IF(NOT(ISERR(FIND("HTTP,",JoinIfFuzzy(DO$719:DO$760,$F$719:$F$760,$G765)&amp;IF(AND(DO$2=DP$3,DP$9="Include (Platform Duplicate)"),JoinIfFuzzy(DP$719:DP$760,$F$719:$F$760,$G765),"")))),"HTTP","HTTPS")&amp;")","No"),"*")</f>
        <v>*</v>
      </c>
      <c r="DP765" s="58" t="str">
        <f>IF(DP$9="Include",IF(JoinIfFuzzy(DP$719:DP$760,$F$719:$F$760,$G765)&amp;IF(AND(DP$2=DQ$3,DQ$9="Include (Platform Duplicate)"),JoinIfFuzzy(DQ$719:DQ$760,$F$719:$F$760,$G765),"")&lt;&gt;"","Yes ("&amp;IF(NOT(ISERR(FIND("HTTP,",JoinIfFuzzy(DP$719:DP$760,$F$719:$F$760,$G765)&amp;IF(AND(DP$2=DQ$3,DQ$9="Include (Platform Duplicate)"),JoinIfFuzzy(DQ$719:DQ$760,$F$719:$F$760,$G765),"")))),"HTTP","HTTPS")&amp;")","No"),"*")</f>
        <v>No</v>
      </c>
      <c r="DQ765" s="58" t="str">
        <f>IF(DQ$9="Include",IF(JoinIfFuzzy(DQ$719:DQ$760,$F$719:$F$760,$G765)&amp;IF(AND(DQ$2=DR$3,DR$9="Include (Platform Duplicate)"),JoinIfFuzzy(DR$719:DR$760,$F$719:$F$760,$G765),"")&lt;&gt;"","Yes ("&amp;IF(NOT(ISERR(FIND("HTTP,",JoinIfFuzzy(DQ$719:DQ$760,$F$719:$F$760,$G765)&amp;IF(AND(DQ$2=DR$3,DR$9="Include (Platform Duplicate)"),JoinIfFuzzy(DR$719:DR$760,$F$719:$F$760,$G765),"")))),"HTTP","HTTPS")&amp;")","No"),"*")</f>
        <v>*</v>
      </c>
      <c r="DR765" s="58" t="str">
        <f>IF(DR$9="Include",IF(JoinIfFuzzy(DR$719:DR$760,$F$719:$F$760,$G765)&amp;IF(AND(DR$2=DS$3,DS$9="Include (Platform Duplicate)"),JoinIfFuzzy(DS$719:DS$760,$F$719:$F$760,$G765),"")&lt;&gt;"","Yes ("&amp;IF(NOT(ISERR(FIND("HTTP,",JoinIfFuzzy(DR$719:DR$760,$F$719:$F$760,$G765)&amp;IF(AND(DR$2=DS$3,DS$9="Include (Platform Duplicate)"),JoinIfFuzzy(DS$719:DS$760,$F$719:$F$760,$G765),"")))),"HTTP","HTTPS")&amp;")","No"),"*")</f>
        <v>*</v>
      </c>
      <c r="DS765" s="58" t="str">
        <f>IF(DS$9="Include",IF(JoinIfFuzzy(DS$719:DS$760,$F$719:$F$760,$G765)&amp;IF(AND(DS$2=DT$3,DT$9="Include (Platform Duplicate)"),JoinIfFuzzy(DT$719:DT$760,$F$719:$F$760,$G765),"")&lt;&gt;"","Yes ("&amp;IF(NOT(ISERR(FIND("HTTP,",JoinIfFuzzy(DS$719:DS$760,$F$719:$F$760,$G765)&amp;IF(AND(DS$2=DT$3,DT$9="Include (Platform Duplicate)"),JoinIfFuzzy(DT$719:DT$760,$F$719:$F$760,$G765),"")))),"HTTP","HTTPS")&amp;")","No"),"*")</f>
        <v>No</v>
      </c>
      <c r="DT765" s="58" t="str">
        <f>IF(DT$9="Include",IF(JoinIfFuzzy(DT$719:DT$760,$F$719:$F$760,$G765)&amp;IF(AND(DT$2=DU$3,DU$9="Include (Platform Duplicate)"),JoinIfFuzzy(DU$719:DU$760,$F$719:$F$760,$G765),"")&lt;&gt;"","Yes ("&amp;IF(NOT(ISERR(FIND("HTTP,",JoinIfFuzzy(DT$719:DT$760,$F$719:$F$760,$G765)&amp;IF(AND(DT$2=DU$3,DU$9="Include (Platform Duplicate)"),JoinIfFuzzy(DU$719:DU$760,$F$719:$F$760,$G765),"")))),"HTTP","HTTPS")&amp;")","No"),"*")</f>
        <v>No</v>
      </c>
      <c r="DU765" s="58" t="str">
        <f>IF(DU$9="Include",IF(JoinIfFuzzy(DU$719:DU$760,$F$719:$F$760,$G765)&amp;IF(AND(DU$2=DV$3,DV$9="Include (Platform Duplicate)"),JoinIfFuzzy(DV$719:DV$760,$F$719:$F$760,$G765),"")&lt;&gt;"","Yes ("&amp;IF(NOT(ISERR(FIND("HTTP,",JoinIfFuzzy(DU$719:DU$760,$F$719:$F$760,$G765)&amp;IF(AND(DU$2=DV$3,DV$9="Include (Platform Duplicate)"),JoinIfFuzzy(DV$719:DV$760,$F$719:$F$760,$G765),"")))),"HTTP","HTTPS")&amp;")","No"),"*")</f>
        <v>*</v>
      </c>
      <c r="DV765" s="58" t="str">
        <f>IF(DV$9="Include",IF(JoinIfFuzzy(DV$719:DV$760,$F$719:$F$760,$G765)&amp;IF(AND(DV$2=DW$3,DW$9="Include (Platform Duplicate)"),JoinIfFuzzy(DW$719:DW$760,$F$719:$F$760,$G765),"")&lt;&gt;"","Yes ("&amp;IF(NOT(ISERR(FIND("HTTP,",JoinIfFuzzy(DV$719:DV$760,$F$719:$F$760,$G765)&amp;IF(AND(DV$2=DW$3,DW$9="Include (Platform Duplicate)"),JoinIfFuzzy(DW$719:DW$760,$F$719:$F$760,$G765),"")))),"HTTP","HTTPS")&amp;")","No"),"*")</f>
        <v>*</v>
      </c>
      <c r="DW765" s="58" t="str">
        <f>IF(DW$9="Include",IF(JoinIfFuzzy(DW$719:DW$760,$F$719:$F$760,$G765)&amp;IF(AND(DW$2=DX$3,DX$9="Include (Platform Duplicate)"),JoinIfFuzzy(DX$719:DX$760,$F$719:$F$760,$G765),"")&lt;&gt;"","Yes ("&amp;IF(NOT(ISERR(FIND("HTTP,",JoinIfFuzzy(DW$719:DW$760,$F$719:$F$760,$G765)&amp;IF(AND(DW$2=DX$3,DX$9="Include (Platform Duplicate)"),JoinIfFuzzy(DX$719:DX$760,$F$719:$F$760,$G765),"")))),"HTTP","HTTPS")&amp;")","No"),"*")</f>
        <v>No</v>
      </c>
      <c r="DX765" s="58" t="str">
        <f>IF(DX$9="Include",IF(JoinIfFuzzy(DX$719:DX$760,$F$719:$F$760,$G765)&amp;IF(AND(DX$2=DY$3,DY$9="Include (Platform Duplicate)"),JoinIfFuzzy(DY$719:DY$760,$F$719:$F$760,$G765),"")&lt;&gt;"","Yes ("&amp;IF(NOT(ISERR(FIND("HTTP,",JoinIfFuzzy(DX$719:DX$760,$F$719:$F$760,$G765)&amp;IF(AND(DX$2=DY$3,DY$9="Include (Platform Duplicate)"),JoinIfFuzzy(DY$719:DY$760,$F$719:$F$760,$G765),"")))),"HTTP","HTTPS")&amp;")","No"),"*")</f>
        <v>No</v>
      </c>
      <c r="DY765" s="58" t="str">
        <f>IF(DY$9="Include",IF(JoinIfFuzzy(DY$719:DY$760,$F$719:$F$760,$G765)&amp;IF(AND(DY$2=DZ$3,DZ$9="Include (Platform Duplicate)"),JoinIfFuzzy(DZ$719:DZ$760,$F$719:$F$760,$G765),"")&lt;&gt;"","Yes ("&amp;IF(NOT(ISERR(FIND("HTTP,",JoinIfFuzzy(DY$719:DY$760,$F$719:$F$760,$G765)&amp;IF(AND(DY$2=DZ$3,DZ$9="Include (Platform Duplicate)"),JoinIfFuzzy(DZ$719:DZ$760,$F$719:$F$760,$G765),"")))),"HTTP","HTTPS")&amp;")","No"),"*")</f>
        <v>No</v>
      </c>
      <c r="DZ765" s="58" t="str">
        <f>IF(DZ$9="Include",IF(JoinIfFuzzy(DZ$719:DZ$760,$F$719:$F$760,$G765)&amp;IF(AND(DZ$2=EA$3,EA$9="Include (Platform Duplicate)"),JoinIfFuzzy(EA$719:EA$760,$F$719:$F$760,$G765),"")&lt;&gt;"","Yes ("&amp;IF(NOT(ISERR(FIND("HTTP,",JoinIfFuzzy(DZ$719:DZ$760,$F$719:$F$760,$G765)&amp;IF(AND(DZ$2=EA$3,EA$9="Include (Platform Duplicate)"),JoinIfFuzzy(EA$719:EA$760,$F$719:$F$760,$G765),"")))),"HTTP","HTTPS")&amp;")","No"),"*")</f>
        <v>*</v>
      </c>
      <c r="EA765" s="58" t="str">
        <f>IF(EA$9="Include",IF(JoinIfFuzzy(EA$719:EA$760,$F$719:$F$760,$G765)&amp;IF(AND(EA$2=EB$3,EB$9="Include (Platform Duplicate)"),JoinIfFuzzy(EB$719:EB$760,$F$719:$F$760,$G765),"")&lt;&gt;"","Yes ("&amp;IF(NOT(ISERR(FIND("HTTP,",JoinIfFuzzy(EA$719:EA$760,$F$719:$F$760,$G765)&amp;IF(AND(EA$2=EB$3,EB$9="Include (Platform Duplicate)"),JoinIfFuzzy(EB$719:EB$760,$F$719:$F$760,$G765),"")))),"HTTP","HTTPS")&amp;")","No"),"*")</f>
        <v>No</v>
      </c>
      <c r="EB765" s="58" t="str">
        <f>IF(EB$9="Include",IF(JoinIfFuzzy(EB$719:EB$760,$F$719:$F$760,$G765)&amp;IF(AND(EB$2=EC$3,EC$9="Include (Platform Duplicate)"),JoinIfFuzzy(EC$719:EC$760,$F$719:$F$760,$G765),"")&lt;&gt;"","Yes ("&amp;IF(NOT(ISERR(FIND("HTTP,",JoinIfFuzzy(EB$719:EB$760,$F$719:$F$760,$G765)&amp;IF(AND(EB$2=EC$3,EC$9="Include (Platform Duplicate)"),JoinIfFuzzy(EC$719:EC$760,$F$719:$F$760,$G765),"")))),"HTTP","HTTPS")&amp;")","No"),"*")</f>
        <v>No</v>
      </c>
      <c r="EC765" s="58" t="str">
        <f>IF(EC$9="Include",IF(JoinIfFuzzy(EC$719:EC$760,$F$719:$F$760,$G765)&amp;IF(AND(EC$2=ED$3,ED$9="Include (Platform Duplicate)"),JoinIfFuzzy(ED$719:ED$760,$F$719:$F$760,$G765),"")&lt;&gt;"","Yes ("&amp;IF(NOT(ISERR(FIND("HTTP,",JoinIfFuzzy(EC$719:EC$760,$F$719:$F$760,$G765)&amp;IF(AND(EC$2=ED$3,ED$9="Include (Platform Duplicate)"),JoinIfFuzzy(ED$719:ED$760,$F$719:$F$760,$G765),"")))),"HTTP","HTTPS")&amp;")","No"),"*")</f>
        <v>No</v>
      </c>
      <c r="ED765" s="58" t="str">
        <f>IF(ED$9="Include",IF(JoinIfFuzzy(ED$719:ED$760,$F$719:$F$760,$G765)&amp;IF(AND(ED$2=EE$3,EE$9="Include (Platform Duplicate)"),JoinIfFuzzy(EE$719:EE$760,$F$719:$F$760,$G765),"")&lt;&gt;"","Yes ("&amp;IF(NOT(ISERR(FIND("HTTP,",JoinIfFuzzy(ED$719:ED$760,$F$719:$F$760,$G765)&amp;IF(AND(ED$2=EE$3,EE$9="Include (Platform Duplicate)"),JoinIfFuzzy(EE$719:EE$760,$F$719:$F$760,$G765),"")))),"HTTP","HTTPS")&amp;")","No"),"*")</f>
        <v>*</v>
      </c>
      <c r="EE765" s="58" t="str">
        <f>IF(EE$9="Include",IF(JoinIfFuzzy(EE$719:EE$760,$F$719:$F$760,$G765)&amp;IF(AND(EE$2=EF$3,EF$9="Include (Platform Duplicate)"),JoinIfFuzzy(EF$719:EF$760,$F$719:$F$760,$G765),"")&lt;&gt;"","Yes ("&amp;IF(NOT(ISERR(FIND("HTTP,",JoinIfFuzzy(EE$719:EE$760,$F$719:$F$760,$G765)&amp;IF(AND(EE$2=EF$3,EF$9="Include (Platform Duplicate)"),JoinIfFuzzy(EF$719:EF$760,$F$719:$F$760,$G765),"")))),"HTTP","HTTPS")&amp;")","No"),"*")</f>
        <v>No</v>
      </c>
      <c r="EF765" s="58" t="str">
        <f>IF(EF$9="Include",IF(JoinIfFuzzy(EF$719:EF$760,$F$719:$F$760,$G765)&amp;IF(AND(EF$2=EG$3,EG$9="Include (Platform Duplicate)"),JoinIfFuzzy(EG$719:EG$760,$F$719:$F$760,$G765),"")&lt;&gt;"","Yes ("&amp;IF(NOT(ISERR(FIND("HTTP,",JoinIfFuzzy(EF$719:EF$760,$F$719:$F$760,$G765)&amp;IF(AND(EF$2=EG$3,EG$9="Include (Platform Duplicate)"),JoinIfFuzzy(EG$719:EG$760,$F$719:$F$760,$G765),"")))),"HTTP","HTTPS")&amp;")","No"),"*")</f>
        <v>No</v>
      </c>
      <c r="EG765" s="58" t="str">
        <f>IF(EG$9="Include",IF(JoinIfFuzzy(EG$719:EG$760,$F$719:$F$760,$G765)&amp;IF(AND(EG$2=EH$3,EH$9="Include (Platform Duplicate)"),JoinIfFuzzy(EH$719:EH$760,$F$719:$F$760,$G765),"")&lt;&gt;"","Yes ("&amp;IF(NOT(ISERR(FIND("HTTP,",JoinIfFuzzy(EG$719:EG$760,$F$719:$F$760,$G765)&amp;IF(AND(EG$2=EH$3,EH$9="Include (Platform Duplicate)"),JoinIfFuzzy(EH$719:EH$760,$F$719:$F$760,$G765),"")))),"HTTP","HTTPS")&amp;")","No"),"*")</f>
        <v>*</v>
      </c>
      <c r="EH765" s="58" t="str">
        <f>IF(EH$9="Include",IF(JoinIfFuzzy(EH$719:EH$760,$F$719:$F$760,$G765)&amp;IF(AND(EH$2=EI$3,EI$9="Include (Platform Duplicate)"),JoinIfFuzzy(EI$719:EI$760,$F$719:$F$760,$G765),"")&lt;&gt;"","Yes ("&amp;IF(NOT(ISERR(FIND("HTTP,",JoinIfFuzzy(EH$719:EH$760,$F$719:$F$760,$G765)&amp;IF(AND(EH$2=EI$3,EI$9="Include (Platform Duplicate)"),JoinIfFuzzy(EI$719:EI$760,$F$719:$F$760,$G765),"")))),"HTTP","HTTPS")&amp;")","No"),"*")</f>
        <v>No</v>
      </c>
      <c r="EI765" s="58" t="str">
        <f>IF(EI$9="Include",IF(JoinIfFuzzy(EI$719:EI$760,$F$719:$F$760,$G765)&amp;IF(AND(EI$2=EJ$3,EJ$9="Include (Platform Duplicate)"),JoinIfFuzzy(EJ$719:EJ$760,$F$719:$F$760,$G765),"")&lt;&gt;"","Yes ("&amp;IF(NOT(ISERR(FIND("HTTP,",JoinIfFuzzy(EI$719:EI$760,$F$719:$F$760,$G765)&amp;IF(AND(EI$2=EJ$3,EJ$9="Include (Platform Duplicate)"),JoinIfFuzzy(EJ$719:EJ$760,$F$719:$F$760,$G765),"")))),"HTTP","HTTPS")&amp;")","No"),"*")</f>
        <v>*</v>
      </c>
      <c r="EJ765" s="58" t="str">
        <f>IF(EJ$9="Include",IF(JoinIfFuzzy(EJ$719:EJ$760,$F$719:$F$760,$G765)&amp;IF(AND(EJ$2=EK$3,EK$9="Include (Platform Duplicate)"),JoinIfFuzzy(EK$719:EK$760,$F$719:$F$760,$G765),"")&lt;&gt;"","Yes ("&amp;IF(NOT(ISERR(FIND("HTTP,",JoinIfFuzzy(EJ$719:EJ$760,$F$719:$F$760,$G765)&amp;IF(AND(EJ$2=EK$3,EK$9="Include (Platform Duplicate)"),JoinIfFuzzy(EK$719:EK$760,$F$719:$F$760,$G765),"")))),"HTTP","HTTPS")&amp;")","No"),"*")</f>
        <v>No</v>
      </c>
      <c r="EK765" s="58" t="str">
        <f>IF(EK$9="Include",IF(JoinIfFuzzy(EK$719:EK$760,$F$719:$F$760,$G765)&amp;IF(AND(EK$2=EL$3,EL$9="Include (Platform Duplicate)"),JoinIfFuzzy(EL$719:EL$760,$F$719:$F$760,$G765),"")&lt;&gt;"","Yes ("&amp;IF(NOT(ISERR(FIND("HTTP,",JoinIfFuzzy(EK$719:EK$760,$F$719:$F$760,$G765)&amp;IF(AND(EK$2=EL$3,EL$9="Include (Platform Duplicate)"),JoinIfFuzzy(EL$719:EL$760,$F$719:$F$760,$G765),"")))),"HTTP","HTTPS")&amp;")","No"),"*")</f>
        <v>*</v>
      </c>
      <c r="EL765" s="109"/>
      <c r="EM765" s="109"/>
    </row>
    <row r="766" spans="1:143" s="58" customFormat="1" ht="12.75" customHeight="1" x14ac:dyDescent="0.25">
      <c r="A766" s="5"/>
      <c r="B766" s="96"/>
      <c r="C766" s="96"/>
      <c r="D766" s="96"/>
      <c r="E766" s="96"/>
      <c r="F766" s="96"/>
      <c r="G766" s="4" t="s">
        <v>4042</v>
      </c>
      <c r="H766" s="18" t="s">
        <v>5</v>
      </c>
      <c r="I766" s="18"/>
      <c r="J766" s="58" t="str">
        <f>IF(J$9="Include",IF(JoinIfFuzzy(J$719:J$760,$F$719:$F$760,$G766)&amp;IF(AND(J$2=K$3,K$9="Include (Platform Duplicate)"),JoinIfFuzzy(K$719:K$760,$F$719:$F$760,$G766),"")&lt;&gt;"","Yes ("&amp;IF(NOT(ISERR(FIND("HTTP,",JoinIfFuzzy(J$719:J$760,$F$719:$F$760,$G766)&amp;IF(AND(J$2=K$3,K$9="Include (Platform Duplicate)"),JoinIfFuzzy(K$719:K$760,$F$719:$F$760,$G766),"")))),"HTTP","HTTPS")&amp;")","No"),"*")</f>
        <v>No</v>
      </c>
      <c r="K766" s="58" t="str">
        <f>IF(K$9="Include",IF(JoinIfFuzzy(K$719:K$760,$F$719:$F$760,$G766)&amp;IF(AND(K$2=L$3,L$9="Include (Platform Duplicate)"),JoinIfFuzzy(L$719:L$760,$F$719:$F$760,$G766),"")&lt;&gt;"","Yes ("&amp;IF(NOT(ISERR(FIND("HTTP,",JoinIfFuzzy(K$719:K$760,$F$719:$F$760,$G766)&amp;IF(AND(K$2=L$3,L$9="Include (Platform Duplicate)"),JoinIfFuzzy(L$719:L$760,$F$719:$F$760,$G766),"")))),"HTTP","HTTPS")&amp;")","No"),"*")</f>
        <v>No</v>
      </c>
      <c r="L766" s="58" t="str">
        <f>IF(L$9="Include",IF(JoinIfFuzzy(L$719:L$760,$F$719:$F$760,$G766)&amp;IF(AND(L$2=M$3,M$9="Include (Platform Duplicate)"),JoinIfFuzzy(M$719:M$760,$F$719:$F$760,$G766),"")&lt;&gt;"","Yes ("&amp;IF(NOT(ISERR(FIND("HTTP,",JoinIfFuzzy(L$719:L$760,$F$719:$F$760,$G766)&amp;IF(AND(L$2=M$3,M$9="Include (Platform Duplicate)"),JoinIfFuzzy(M$719:M$760,$F$719:$F$760,$G766),"")))),"HTTP","HTTPS")&amp;")","No"),"*")</f>
        <v>*</v>
      </c>
      <c r="M766" s="58" t="str">
        <f>IF(M$9="Include",IF(JoinIfFuzzy(M$719:M$760,$F$719:$F$760,$G766)&amp;IF(AND(M$2=N$3,N$9="Include (Platform Duplicate)"),JoinIfFuzzy(N$719:N$760,$F$719:$F$760,$G766),"")&lt;&gt;"","Yes ("&amp;IF(NOT(ISERR(FIND("HTTP,",JoinIfFuzzy(M$719:M$760,$F$719:$F$760,$G766)&amp;IF(AND(M$2=N$3,N$9="Include (Platform Duplicate)"),JoinIfFuzzy(N$719:N$760,$F$719:$F$760,$G766),"")))),"HTTP","HTTPS")&amp;")","No"),"*")</f>
        <v>No</v>
      </c>
      <c r="N766" s="58" t="str">
        <f>IF(N$9="Include",IF(JoinIfFuzzy(N$719:N$760,$F$719:$F$760,$G766)&amp;IF(AND(N$2=O$3,O$9="Include (Platform Duplicate)"),JoinIfFuzzy(O$719:O$760,$F$719:$F$760,$G766),"")&lt;&gt;"","Yes ("&amp;IF(NOT(ISERR(FIND("HTTP,",JoinIfFuzzy(N$719:N$760,$F$719:$F$760,$G766)&amp;IF(AND(N$2=O$3,O$9="Include (Platform Duplicate)"),JoinIfFuzzy(O$719:O$760,$F$719:$F$760,$G766),"")))),"HTTP","HTTPS")&amp;")","No"),"*")</f>
        <v>*</v>
      </c>
      <c r="O766" s="58" t="str">
        <f>IF(O$9="Include",IF(JoinIfFuzzy(O$719:O$760,$F$719:$F$760,$G766)&amp;IF(AND(O$2=P$3,P$9="Include (Platform Duplicate)"),JoinIfFuzzy(P$719:P$760,$F$719:$F$760,$G766),"")&lt;&gt;"","Yes ("&amp;IF(NOT(ISERR(FIND("HTTP,",JoinIfFuzzy(O$719:O$760,$F$719:$F$760,$G766)&amp;IF(AND(O$2=P$3,P$9="Include (Platform Duplicate)"),JoinIfFuzzy(P$719:P$760,$F$719:$F$760,$G766),"")))),"HTTP","HTTPS")&amp;")","No"),"*")</f>
        <v>No</v>
      </c>
      <c r="P766" s="58" t="str">
        <f>IF(P$9="Include",IF(JoinIfFuzzy(P$719:P$760,$F$719:$F$760,$G766)&amp;IF(AND(P$2=Q$3,Q$9="Include (Platform Duplicate)"),JoinIfFuzzy(Q$719:Q$760,$F$719:$F$760,$G766),"")&lt;&gt;"","Yes ("&amp;IF(NOT(ISERR(FIND("HTTP,",JoinIfFuzzy(P$719:P$760,$F$719:$F$760,$G766)&amp;IF(AND(P$2=Q$3,Q$9="Include (Platform Duplicate)"),JoinIfFuzzy(Q$719:Q$760,$F$719:$F$760,$G766),"")))),"HTTP","HTTPS")&amp;")","No"),"*")</f>
        <v>*</v>
      </c>
      <c r="Q766" s="58" t="str">
        <f>IF(Q$9="Include",IF(JoinIfFuzzy(Q$719:Q$760,$F$719:$F$760,$G766)&amp;IF(AND(Q$2=R$3,R$9="Include (Platform Duplicate)"),JoinIfFuzzy(R$719:R$760,$F$719:$F$760,$G766),"")&lt;&gt;"","Yes ("&amp;IF(NOT(ISERR(FIND("HTTP,",JoinIfFuzzy(Q$719:Q$760,$F$719:$F$760,$G766)&amp;IF(AND(Q$2=R$3,R$9="Include (Platform Duplicate)"),JoinIfFuzzy(R$719:R$760,$F$719:$F$760,$G766),"")))),"HTTP","HTTPS")&amp;")","No"),"*")</f>
        <v>No</v>
      </c>
      <c r="R766" s="58" t="str">
        <f>IF(R$9="Include",IF(JoinIfFuzzy(R$719:R$760,$F$719:$F$760,$G766)&amp;IF(AND(R$2=S$3,S$9="Include (Platform Duplicate)"),JoinIfFuzzy(S$719:S$760,$F$719:$F$760,$G766),"")&lt;&gt;"","Yes ("&amp;IF(NOT(ISERR(FIND("HTTP,",JoinIfFuzzy(R$719:R$760,$F$719:$F$760,$G766)&amp;IF(AND(R$2=S$3,S$9="Include (Platform Duplicate)"),JoinIfFuzzy(S$719:S$760,$F$719:$F$760,$G766),"")))),"HTTP","HTTPS")&amp;")","No"),"*")</f>
        <v>*</v>
      </c>
      <c r="S766" s="58" t="str">
        <f>IF(S$9="Include",IF(JoinIfFuzzy(S$719:S$760,$F$719:$F$760,$G766)&amp;IF(AND(S$2=T$3,T$9="Include (Platform Duplicate)"),JoinIfFuzzy(T$719:T$760,$F$719:$F$760,$G766),"")&lt;&gt;"","Yes ("&amp;IF(NOT(ISERR(FIND("HTTP,",JoinIfFuzzy(S$719:S$760,$F$719:$F$760,$G766)&amp;IF(AND(S$2=T$3,T$9="Include (Platform Duplicate)"),JoinIfFuzzy(T$719:T$760,$F$719:$F$760,$G766),"")))),"HTTP","HTTPS")&amp;")","No"),"*")</f>
        <v>No</v>
      </c>
      <c r="T766" s="58" t="str">
        <f>IF(T$9="Include",IF(JoinIfFuzzy(T$719:T$760,$F$719:$F$760,$G766)&amp;IF(AND(T$2=U$3,U$9="Include (Platform Duplicate)"),JoinIfFuzzy(U$719:U$760,$F$719:$F$760,$G766),"")&lt;&gt;"","Yes ("&amp;IF(NOT(ISERR(FIND("HTTP,",JoinIfFuzzy(T$719:T$760,$F$719:$F$760,$G766)&amp;IF(AND(T$2=U$3,U$9="Include (Platform Duplicate)"),JoinIfFuzzy(U$719:U$760,$F$719:$F$760,$G766),"")))),"HTTP","HTTPS")&amp;")","No"),"*")</f>
        <v>*</v>
      </c>
      <c r="U766" s="58" t="str">
        <f>IF(U$9="Include",IF(JoinIfFuzzy(U$719:U$760,$F$719:$F$760,$G766)&amp;IF(AND(U$2=V$3,V$9="Include (Platform Duplicate)"),JoinIfFuzzy(V$719:V$760,$F$719:$F$760,$G766),"")&lt;&gt;"","Yes ("&amp;IF(NOT(ISERR(FIND("HTTP,",JoinIfFuzzy(U$719:U$760,$F$719:$F$760,$G766)&amp;IF(AND(U$2=V$3,V$9="Include (Platform Duplicate)"),JoinIfFuzzy(V$719:V$760,$F$719:$F$760,$G766),"")))),"HTTP","HTTPS")&amp;")","No"),"*")</f>
        <v>No</v>
      </c>
      <c r="V766" s="58" t="str">
        <f>IF(V$9="Include",IF(JoinIfFuzzy(V$719:V$760,$F$719:$F$760,$G766)&amp;IF(AND(V$2=W$3,W$9="Include (Platform Duplicate)"),JoinIfFuzzy(W$719:W$760,$F$719:$F$760,$G766),"")&lt;&gt;"","Yes ("&amp;IF(NOT(ISERR(FIND("HTTP,",JoinIfFuzzy(V$719:V$760,$F$719:$F$760,$G766)&amp;IF(AND(V$2=W$3,W$9="Include (Platform Duplicate)"),JoinIfFuzzy(W$719:W$760,$F$719:$F$760,$G766),"")))),"HTTP","HTTPS")&amp;")","No"),"*")</f>
        <v>No</v>
      </c>
      <c r="W766" s="58" t="str">
        <f>IF(W$9="Include",IF(JoinIfFuzzy(W$719:W$760,$F$719:$F$760,$G766)&amp;IF(AND(W$2=X$3,X$9="Include (Platform Duplicate)"),JoinIfFuzzy(X$719:X$760,$F$719:$F$760,$G766),"")&lt;&gt;"","Yes ("&amp;IF(NOT(ISERR(FIND("HTTP,",JoinIfFuzzy(W$719:W$760,$F$719:$F$760,$G766)&amp;IF(AND(W$2=X$3,X$9="Include (Platform Duplicate)"),JoinIfFuzzy(X$719:X$760,$F$719:$F$760,$G766),"")))),"HTTP","HTTPS")&amp;")","No"),"*")</f>
        <v>No</v>
      </c>
      <c r="X766" s="58" t="str">
        <f>IF(X$9="Include",IF(JoinIfFuzzy(X$719:X$760,$F$719:$F$760,$G766)&amp;IF(AND(X$2=Y$3,Y$9="Include (Platform Duplicate)"),JoinIfFuzzy(Y$719:Y$760,$F$719:$F$760,$G766),"")&lt;&gt;"","Yes ("&amp;IF(NOT(ISERR(FIND("HTTP,",JoinIfFuzzy(X$719:X$760,$F$719:$F$760,$G766)&amp;IF(AND(X$2=Y$3,Y$9="Include (Platform Duplicate)"),JoinIfFuzzy(Y$719:Y$760,$F$719:$F$760,$G766),"")))),"HTTP","HTTPS")&amp;")","No"),"*")</f>
        <v>*</v>
      </c>
      <c r="Y766" s="58" t="str">
        <f>IF(Y$9="Include",IF(JoinIfFuzzy(Y$719:Y$760,$F$719:$F$760,$G766)&amp;IF(AND(Y$2=Z$3,Z$9="Include (Platform Duplicate)"),JoinIfFuzzy(Z$719:Z$760,$F$719:$F$760,$G766),"")&lt;&gt;"","Yes ("&amp;IF(NOT(ISERR(FIND("HTTP,",JoinIfFuzzy(Y$719:Y$760,$F$719:$F$760,$G766)&amp;IF(AND(Y$2=Z$3,Z$9="Include (Platform Duplicate)"),JoinIfFuzzy(Z$719:Z$760,$F$719:$F$760,$G766),"")))),"HTTP","HTTPS")&amp;")","No"),"*")</f>
        <v>No</v>
      </c>
      <c r="Z766" s="58" t="str">
        <f>IF(Z$9="Include",IF(JoinIfFuzzy(Z$719:Z$760,$F$719:$F$760,$G766)&amp;IF(AND(Z$2=AA$3,AA$9="Include (Platform Duplicate)"),JoinIfFuzzy(AA$719:AA$760,$F$719:$F$760,$G766),"")&lt;&gt;"","Yes ("&amp;IF(NOT(ISERR(FIND("HTTP,",JoinIfFuzzy(Z$719:Z$760,$F$719:$F$760,$G766)&amp;IF(AND(Z$2=AA$3,AA$9="Include (Platform Duplicate)"),JoinIfFuzzy(AA$719:AA$760,$F$719:$F$760,$G766),"")))),"HTTP","HTTPS")&amp;")","No"),"*")</f>
        <v>*</v>
      </c>
      <c r="AA766" s="58" t="str">
        <f>IF(AA$9="Include",IF(JoinIfFuzzy(AA$719:AA$760,$F$719:$F$760,$G766)&amp;IF(AND(AA$2=AB$3,AB$9="Include (Platform Duplicate)"),JoinIfFuzzy(AB$719:AB$760,$F$719:$F$760,$G766),"")&lt;&gt;"","Yes ("&amp;IF(NOT(ISERR(FIND("HTTP,",JoinIfFuzzy(AA$719:AA$760,$F$719:$F$760,$G766)&amp;IF(AND(AA$2=AB$3,AB$9="Include (Platform Duplicate)"),JoinIfFuzzy(AB$719:AB$760,$F$719:$F$760,$G766),"")))),"HTTP","HTTPS")&amp;")","No"),"*")</f>
        <v>No</v>
      </c>
      <c r="AB766" s="58" t="str">
        <f>IF(AB$9="Include",IF(JoinIfFuzzy(AB$719:AB$760,$F$719:$F$760,$G766)&amp;IF(AND(AB$2=AC$3,AC$9="Include (Platform Duplicate)"),JoinIfFuzzy(AC$719:AC$760,$F$719:$F$760,$G766),"")&lt;&gt;"","Yes ("&amp;IF(NOT(ISERR(FIND("HTTP,",JoinIfFuzzy(AB$719:AB$760,$F$719:$F$760,$G766)&amp;IF(AND(AB$2=AC$3,AC$9="Include (Platform Duplicate)"),JoinIfFuzzy(AC$719:AC$760,$F$719:$F$760,$G766),"")))),"HTTP","HTTPS")&amp;")","No"),"*")</f>
        <v>*</v>
      </c>
      <c r="AC766" s="58" t="str">
        <f>IF(AC$9="Include",IF(JoinIfFuzzy(AC$719:AC$760,$F$719:$F$760,$G766)&amp;IF(AND(AC$2=AD$3,AD$9="Include (Platform Duplicate)"),JoinIfFuzzy(AD$719:AD$760,$F$719:$F$760,$G766),"")&lt;&gt;"","Yes ("&amp;IF(NOT(ISERR(FIND("HTTP,",JoinIfFuzzy(AC$719:AC$760,$F$719:$F$760,$G766)&amp;IF(AND(AC$2=AD$3,AD$9="Include (Platform Duplicate)"),JoinIfFuzzy(AD$719:AD$760,$F$719:$F$760,$G766),"")))),"HTTP","HTTPS")&amp;")","No"),"*")</f>
        <v>No</v>
      </c>
      <c r="AD766" s="58" t="str">
        <f>IF(AD$9="Include",IF(JoinIfFuzzy(AD$719:AD$760,$F$719:$F$760,$G766)&amp;IF(AND(AD$2=AE$3,AE$9="Include (Platform Duplicate)"),JoinIfFuzzy(AE$719:AE$760,$F$719:$F$760,$G766),"")&lt;&gt;"","Yes ("&amp;IF(NOT(ISERR(FIND("HTTP,",JoinIfFuzzy(AD$719:AD$760,$F$719:$F$760,$G766)&amp;IF(AND(AD$2=AE$3,AE$9="Include (Platform Duplicate)"),JoinIfFuzzy(AE$719:AE$760,$F$719:$F$760,$G766),"")))),"HTTP","HTTPS")&amp;")","No"),"*")</f>
        <v>No</v>
      </c>
      <c r="AE766" s="58" t="str">
        <f>IF(AE$9="Include",IF(JoinIfFuzzy(AE$719:AE$760,$F$719:$F$760,$G766)&amp;IF(AND(AE$2=AF$3,AF$9="Include (Platform Duplicate)"),JoinIfFuzzy(AF$719:AF$760,$F$719:$F$760,$G766),"")&lt;&gt;"","Yes ("&amp;IF(NOT(ISERR(FIND("HTTP,",JoinIfFuzzy(AE$719:AE$760,$F$719:$F$760,$G766)&amp;IF(AND(AE$2=AF$3,AF$9="Include (Platform Duplicate)"),JoinIfFuzzy(AF$719:AF$760,$F$719:$F$760,$G766),"")))),"HTTP","HTTPS")&amp;")","No"),"*")</f>
        <v>*</v>
      </c>
      <c r="AF766" s="58" t="str">
        <f>IF(AF$9="Include",IF(JoinIfFuzzy(AF$719:AF$760,$F$719:$F$760,$G766)&amp;IF(AND(AF$2=AG$3,AG$9="Include (Platform Duplicate)"),JoinIfFuzzy(AG$719:AG$760,$F$719:$F$760,$G766),"")&lt;&gt;"","Yes ("&amp;IF(NOT(ISERR(FIND("HTTP,",JoinIfFuzzy(AF$719:AF$760,$F$719:$F$760,$G766)&amp;IF(AND(AF$2=AG$3,AG$9="Include (Platform Duplicate)"),JoinIfFuzzy(AG$719:AG$760,$F$719:$F$760,$G766),"")))),"HTTP","HTTPS")&amp;")","No"),"*")</f>
        <v>No</v>
      </c>
      <c r="AG766" s="58" t="str">
        <f>IF(AG$9="Include",IF(JoinIfFuzzy(AG$719:AG$760,$F$719:$F$760,$G766)&amp;IF(AND(AG$2=AH$3,AH$9="Include (Platform Duplicate)"),JoinIfFuzzy(AH$719:AH$760,$F$719:$F$760,$G766),"")&lt;&gt;"","Yes ("&amp;IF(NOT(ISERR(FIND("HTTP,",JoinIfFuzzy(AG$719:AG$760,$F$719:$F$760,$G766)&amp;IF(AND(AG$2=AH$3,AH$9="Include (Platform Duplicate)"),JoinIfFuzzy(AH$719:AH$760,$F$719:$F$760,$G766),"")))),"HTTP","HTTPS")&amp;")","No"),"*")</f>
        <v>No</v>
      </c>
      <c r="AH766" s="58" t="str">
        <f>IF(AH$9="Include",IF(JoinIfFuzzy(AH$719:AH$760,$F$719:$F$760,$G766)&amp;IF(AND(AH$2=AI$3,AI$9="Include (Platform Duplicate)"),JoinIfFuzzy(AI$719:AI$760,$F$719:$F$760,$G766),"")&lt;&gt;"","Yes ("&amp;IF(NOT(ISERR(FIND("HTTP,",JoinIfFuzzy(AH$719:AH$760,$F$719:$F$760,$G766)&amp;IF(AND(AH$2=AI$3,AI$9="Include (Platform Duplicate)"),JoinIfFuzzy(AI$719:AI$760,$F$719:$F$760,$G766),"")))),"HTTP","HTTPS")&amp;")","No"),"*")</f>
        <v>No</v>
      </c>
      <c r="AI766" s="58" t="str">
        <f>IF(AI$9="Include",IF(JoinIfFuzzy(AI$719:AI$760,$F$719:$F$760,$G766)&amp;IF(AND(AI$2=AJ$3,AJ$9="Include (Platform Duplicate)"),JoinIfFuzzy(AJ$719:AJ$760,$F$719:$F$760,$G766),"")&lt;&gt;"","Yes ("&amp;IF(NOT(ISERR(FIND("HTTP,",JoinIfFuzzy(AI$719:AI$760,$F$719:$F$760,$G766)&amp;IF(AND(AI$2=AJ$3,AJ$9="Include (Platform Duplicate)"),JoinIfFuzzy(AJ$719:AJ$760,$F$719:$F$760,$G766),"")))),"HTTP","HTTPS")&amp;")","No"),"*")</f>
        <v>*</v>
      </c>
      <c r="AJ766" s="58" t="str">
        <f>IF(AJ$9="Include",IF(JoinIfFuzzy(AJ$719:AJ$760,$F$719:$F$760,$G766)&amp;IF(AND(AJ$2=AK$3,AK$9="Include (Platform Duplicate)"),JoinIfFuzzy(AK$719:AK$760,$F$719:$F$760,$G766),"")&lt;&gt;"","Yes ("&amp;IF(NOT(ISERR(FIND("HTTP,",JoinIfFuzzy(AJ$719:AJ$760,$F$719:$F$760,$G766)&amp;IF(AND(AJ$2=AK$3,AK$9="Include (Platform Duplicate)"),JoinIfFuzzy(AK$719:AK$760,$F$719:$F$760,$G766),"")))),"HTTP","HTTPS")&amp;")","No"),"*")</f>
        <v>No</v>
      </c>
      <c r="AK766" s="58" t="str">
        <f>IF(AK$9="Include",IF(JoinIfFuzzy(AK$719:AK$760,$F$719:$F$760,$G766)&amp;IF(AND(AK$2=AL$3,AL$9="Include (Platform Duplicate)"),JoinIfFuzzy(AL$719:AL$760,$F$719:$F$760,$G766),"")&lt;&gt;"","Yes ("&amp;IF(NOT(ISERR(FIND("HTTP,",JoinIfFuzzy(AK$719:AK$760,$F$719:$F$760,$G766)&amp;IF(AND(AK$2=AL$3,AL$9="Include (Platform Duplicate)"),JoinIfFuzzy(AL$719:AL$760,$F$719:$F$760,$G766),"")))),"HTTP","HTTPS")&amp;")","No"),"*")</f>
        <v>*</v>
      </c>
      <c r="AL766" s="58" t="str">
        <f>IF(AL$9="Include",IF(JoinIfFuzzy(AL$719:AL$760,$F$719:$F$760,$G766)&amp;IF(AND(AL$2=AM$3,AM$9="Include (Platform Duplicate)"),JoinIfFuzzy(AM$719:AM$760,$F$719:$F$760,$G766),"")&lt;&gt;"","Yes ("&amp;IF(NOT(ISERR(FIND("HTTP,",JoinIfFuzzy(AL$719:AL$760,$F$719:$F$760,$G766)&amp;IF(AND(AL$2=AM$3,AM$9="Include (Platform Duplicate)"),JoinIfFuzzy(AM$719:AM$760,$F$719:$F$760,$G766),"")))),"HTTP","HTTPS")&amp;")","No"),"*")</f>
        <v>No</v>
      </c>
      <c r="AM766" s="58" t="str">
        <f>IF(AM$9="Include",IF(JoinIfFuzzy(AM$719:AM$760,$F$719:$F$760,$G766)&amp;IF(AND(AM$2=AN$3,AN$9="Include (Platform Duplicate)"),JoinIfFuzzy(AN$719:AN$760,$F$719:$F$760,$G766),"")&lt;&gt;"","Yes ("&amp;IF(NOT(ISERR(FIND("HTTP,",JoinIfFuzzy(AM$719:AM$760,$F$719:$F$760,$G766)&amp;IF(AND(AM$2=AN$3,AN$9="Include (Platform Duplicate)"),JoinIfFuzzy(AN$719:AN$760,$F$719:$F$760,$G766),"")))),"HTTP","HTTPS")&amp;")","No"),"*")</f>
        <v>No</v>
      </c>
      <c r="AN766" s="58" t="str">
        <f>IF(AN$9="Include",IF(JoinIfFuzzy(AN$719:AN$760,$F$719:$F$760,$G766)&amp;IF(AND(AN$2=AO$3,AO$9="Include (Platform Duplicate)"),JoinIfFuzzy(AO$719:AO$760,$F$719:$F$760,$G766),"")&lt;&gt;"","Yes ("&amp;IF(NOT(ISERR(FIND("HTTP,",JoinIfFuzzy(AN$719:AN$760,$F$719:$F$760,$G766)&amp;IF(AND(AN$2=AO$3,AO$9="Include (Platform Duplicate)"),JoinIfFuzzy(AO$719:AO$760,$F$719:$F$760,$G766),"")))),"HTTP","HTTPS")&amp;")","No"),"*")</f>
        <v>No</v>
      </c>
      <c r="AO766" s="58" t="str">
        <f>IF(AO$9="Include",IF(JoinIfFuzzy(AO$719:AO$760,$F$719:$F$760,$G766)&amp;IF(AND(AO$2=AP$3,AP$9="Include (Platform Duplicate)"),JoinIfFuzzy(AP$719:AP$760,$F$719:$F$760,$G766),"")&lt;&gt;"","Yes ("&amp;IF(NOT(ISERR(FIND("HTTP,",JoinIfFuzzy(AO$719:AO$760,$F$719:$F$760,$G766)&amp;IF(AND(AO$2=AP$3,AP$9="Include (Platform Duplicate)"),JoinIfFuzzy(AP$719:AP$760,$F$719:$F$760,$G766),"")))),"HTTP","HTTPS")&amp;")","No"),"*")</f>
        <v>*</v>
      </c>
      <c r="AP766" s="58" t="str">
        <f>IF(AP$9="Include",IF(JoinIfFuzzy(AP$719:AP$760,$F$719:$F$760,$G766)&amp;IF(AND(AP$2=AQ$3,AQ$9="Include (Platform Duplicate)"),JoinIfFuzzy(AQ$719:AQ$760,$F$719:$F$760,$G766),"")&lt;&gt;"","Yes ("&amp;IF(NOT(ISERR(FIND("HTTP,",JoinIfFuzzy(AP$719:AP$760,$F$719:$F$760,$G766)&amp;IF(AND(AP$2=AQ$3,AQ$9="Include (Platform Duplicate)"),JoinIfFuzzy(AQ$719:AQ$760,$F$719:$F$760,$G766),"")))),"HTTP","HTTPS")&amp;")","No"),"*")</f>
        <v>No</v>
      </c>
      <c r="AQ766" s="58" t="str">
        <f>IF(AQ$9="Include",IF(JoinIfFuzzy(AQ$719:AQ$760,$F$719:$F$760,$G766)&amp;IF(AND(AQ$2=AR$3,AR$9="Include (Platform Duplicate)"),JoinIfFuzzy(AR$719:AR$760,$F$719:$F$760,$G766),"")&lt;&gt;"","Yes ("&amp;IF(NOT(ISERR(FIND("HTTP,",JoinIfFuzzy(AQ$719:AQ$760,$F$719:$F$760,$G766)&amp;IF(AND(AQ$2=AR$3,AR$9="Include (Platform Duplicate)"),JoinIfFuzzy(AR$719:AR$760,$F$719:$F$760,$G766),"")))),"HTTP","HTTPS")&amp;")","No"),"*")</f>
        <v>*</v>
      </c>
      <c r="AR766" s="58" t="str">
        <f>IF(AR$9="Include",IF(JoinIfFuzzy(AR$719:AR$760,$F$719:$F$760,$G766)&amp;IF(AND(AR$2=AS$3,AS$9="Include (Platform Duplicate)"),JoinIfFuzzy(AS$719:AS$760,$F$719:$F$760,$G766),"")&lt;&gt;"","Yes ("&amp;IF(NOT(ISERR(FIND("HTTP,",JoinIfFuzzy(AR$719:AR$760,$F$719:$F$760,$G766)&amp;IF(AND(AR$2=AS$3,AS$9="Include (Platform Duplicate)"),JoinIfFuzzy(AS$719:AS$760,$F$719:$F$760,$G766),"")))),"HTTP","HTTPS")&amp;")","No"),"*")</f>
        <v>No</v>
      </c>
      <c r="AS766" s="58" t="str">
        <f>IF(AS$9="Include",IF(JoinIfFuzzy(AS$719:AS$760,$F$719:$F$760,$G766)&amp;IF(AND(AS$2=AT$3,AT$9="Include (Platform Duplicate)"),JoinIfFuzzy(AT$719:AT$760,$F$719:$F$760,$G766),"")&lt;&gt;"","Yes ("&amp;IF(NOT(ISERR(FIND("HTTP,",JoinIfFuzzy(AS$719:AS$760,$F$719:$F$760,$G766)&amp;IF(AND(AS$2=AT$3,AT$9="Include (Platform Duplicate)"),JoinIfFuzzy(AT$719:AT$760,$F$719:$F$760,$G766),"")))),"HTTP","HTTPS")&amp;")","No"),"*")</f>
        <v>*</v>
      </c>
      <c r="AT766" s="58" t="str">
        <f>IF(AT$9="Include",IF(JoinIfFuzzy(AT$719:AT$760,$F$719:$F$760,$G766)&amp;IF(AND(AT$2=AU$3,AU$9="Include (Platform Duplicate)"),JoinIfFuzzy(AU$719:AU$760,$F$719:$F$760,$G766),"")&lt;&gt;"","Yes ("&amp;IF(NOT(ISERR(FIND("HTTP,",JoinIfFuzzy(AT$719:AT$760,$F$719:$F$760,$G766)&amp;IF(AND(AT$2=AU$3,AU$9="Include (Platform Duplicate)"),JoinIfFuzzy(AU$719:AU$760,$F$719:$F$760,$G766),"")))),"HTTP","HTTPS")&amp;")","No"),"*")</f>
        <v>No</v>
      </c>
      <c r="AU766" s="58" t="str">
        <f>IF(AU$9="Include",IF(JoinIfFuzzy(AU$719:AU$760,$F$719:$F$760,$G766)&amp;IF(AND(AU$2=AV$3,AV$9="Include (Platform Duplicate)"),JoinIfFuzzy(AV$719:AV$760,$F$719:$F$760,$G766),"")&lt;&gt;"","Yes ("&amp;IF(NOT(ISERR(FIND("HTTP,",JoinIfFuzzy(AU$719:AU$760,$F$719:$F$760,$G766)&amp;IF(AND(AU$2=AV$3,AV$9="Include (Platform Duplicate)"),JoinIfFuzzy(AV$719:AV$760,$F$719:$F$760,$G766),"")))),"HTTP","HTTPS")&amp;")","No"),"*")</f>
        <v>No</v>
      </c>
      <c r="AV766" s="58" t="str">
        <f>IF(AV$9="Include",IF(JoinIfFuzzy(AV$719:AV$760,$F$719:$F$760,$G766)&amp;IF(AND(AV$2=AW$3,AW$9="Include (Platform Duplicate)"),JoinIfFuzzy(AW$719:AW$760,$F$719:$F$760,$G766),"")&lt;&gt;"","Yes ("&amp;IF(NOT(ISERR(FIND("HTTP,",JoinIfFuzzy(AV$719:AV$760,$F$719:$F$760,$G766)&amp;IF(AND(AV$2=AW$3,AW$9="Include (Platform Duplicate)"),JoinIfFuzzy(AW$719:AW$760,$F$719:$F$760,$G766),"")))),"HTTP","HTTPS")&amp;")","No"),"*")</f>
        <v>*</v>
      </c>
      <c r="AW766" s="58" t="str">
        <f>IF(AW$9="Include",IF(JoinIfFuzzy(AW$719:AW$760,$F$719:$F$760,$G766)&amp;IF(AND(AW$2=AX$3,AX$9="Include (Platform Duplicate)"),JoinIfFuzzy(AX$719:AX$760,$F$719:$F$760,$G766),"")&lt;&gt;"","Yes ("&amp;IF(NOT(ISERR(FIND("HTTP,",JoinIfFuzzy(AW$719:AW$760,$F$719:$F$760,$G766)&amp;IF(AND(AW$2=AX$3,AX$9="Include (Platform Duplicate)"),JoinIfFuzzy(AX$719:AX$760,$F$719:$F$760,$G766),"")))),"HTTP","HTTPS")&amp;")","No"),"*")</f>
        <v>*</v>
      </c>
      <c r="AX766" s="58" t="str">
        <f>IF(AX$9="Include",IF(JoinIfFuzzy(AX$719:AX$760,$F$719:$F$760,$G766)&amp;IF(AND(AX$2=AY$3,AY$9="Include (Platform Duplicate)"),JoinIfFuzzy(AY$719:AY$760,$F$719:$F$760,$G766),"")&lt;&gt;"","Yes ("&amp;IF(NOT(ISERR(FIND("HTTP,",JoinIfFuzzy(AX$719:AX$760,$F$719:$F$760,$G766)&amp;IF(AND(AX$2=AY$3,AY$9="Include (Platform Duplicate)"),JoinIfFuzzy(AY$719:AY$760,$F$719:$F$760,$G766),"")))),"HTTP","HTTPS")&amp;")","No"),"*")</f>
        <v>*</v>
      </c>
      <c r="AY766" s="58" t="str">
        <f>IF(AY$9="Include",IF(JoinIfFuzzy(AY$719:AY$760,$F$719:$F$760,$G766)&amp;IF(AND(AY$2=AZ$3,AZ$9="Include (Platform Duplicate)"),JoinIfFuzzy(AZ$719:AZ$760,$F$719:$F$760,$G766),"")&lt;&gt;"","Yes ("&amp;IF(NOT(ISERR(FIND("HTTP,",JoinIfFuzzy(AY$719:AY$760,$F$719:$F$760,$G766)&amp;IF(AND(AY$2=AZ$3,AZ$9="Include (Platform Duplicate)"),JoinIfFuzzy(AZ$719:AZ$760,$F$719:$F$760,$G766),"")))),"HTTP","HTTPS")&amp;")","No"),"*")</f>
        <v>*</v>
      </c>
      <c r="AZ766" s="58" t="str">
        <f>IF(AZ$9="Include",IF(JoinIfFuzzy(AZ$719:AZ$760,$F$719:$F$760,$G766)&amp;IF(AND(AZ$2=BA$3,BA$9="Include (Platform Duplicate)"),JoinIfFuzzy(BA$719:BA$760,$F$719:$F$760,$G766),"")&lt;&gt;"","Yes ("&amp;IF(NOT(ISERR(FIND("HTTP,",JoinIfFuzzy(AZ$719:AZ$760,$F$719:$F$760,$G766)&amp;IF(AND(AZ$2=BA$3,BA$9="Include (Platform Duplicate)"),JoinIfFuzzy(BA$719:BA$760,$F$719:$F$760,$G766),"")))),"HTTP","HTTPS")&amp;")","No"),"*")</f>
        <v>No</v>
      </c>
      <c r="BA766" s="58" t="str">
        <f>IF(BA$9="Include",IF(JoinIfFuzzy(BA$719:BA$760,$F$719:$F$760,$G766)&amp;IF(AND(BA$2=BB$3,BB$9="Include (Platform Duplicate)"),JoinIfFuzzy(BB$719:BB$760,$F$719:$F$760,$G766),"")&lt;&gt;"","Yes ("&amp;IF(NOT(ISERR(FIND("HTTP,",JoinIfFuzzy(BA$719:BA$760,$F$719:$F$760,$G766)&amp;IF(AND(BA$2=BB$3,BB$9="Include (Platform Duplicate)"),JoinIfFuzzy(BB$719:BB$760,$F$719:$F$760,$G766),"")))),"HTTP","HTTPS")&amp;")","No"),"*")</f>
        <v>No</v>
      </c>
      <c r="BB766" s="58" t="str">
        <f>IF(BB$9="Include",IF(JoinIfFuzzy(BB$719:BB$760,$F$719:$F$760,$G766)&amp;IF(AND(BB$2=BC$3,BC$9="Include (Platform Duplicate)"),JoinIfFuzzy(BC$719:BC$760,$F$719:$F$760,$G766),"")&lt;&gt;"","Yes ("&amp;IF(NOT(ISERR(FIND("HTTP,",JoinIfFuzzy(BB$719:BB$760,$F$719:$F$760,$G766)&amp;IF(AND(BB$2=BC$3,BC$9="Include (Platform Duplicate)"),JoinIfFuzzy(BC$719:BC$760,$F$719:$F$760,$G766),"")))),"HTTP","HTTPS")&amp;")","No"),"*")</f>
        <v>No</v>
      </c>
      <c r="BC766" s="58" t="str">
        <f>IF(BC$9="Include",IF(JoinIfFuzzy(BC$719:BC$760,$F$719:$F$760,$G766)&amp;IF(AND(BC$2=BD$3,BD$9="Include (Platform Duplicate)"),JoinIfFuzzy(BD$719:BD$760,$F$719:$F$760,$G766),"")&lt;&gt;"","Yes ("&amp;IF(NOT(ISERR(FIND("HTTP,",JoinIfFuzzy(BC$719:BC$760,$F$719:$F$760,$G766)&amp;IF(AND(BC$2=BD$3,BD$9="Include (Platform Duplicate)"),JoinIfFuzzy(BD$719:BD$760,$F$719:$F$760,$G766),"")))),"HTTP","HTTPS")&amp;")","No"),"*")</f>
        <v>No</v>
      </c>
      <c r="BD766" s="58" t="str">
        <f>IF(BD$9="Include",IF(JoinIfFuzzy(BD$719:BD$760,$F$719:$F$760,$G766)&amp;IF(AND(BD$2=BE$3,BE$9="Include (Platform Duplicate)"),JoinIfFuzzy(BE$719:BE$760,$F$719:$F$760,$G766),"")&lt;&gt;"","Yes ("&amp;IF(NOT(ISERR(FIND("HTTP,",JoinIfFuzzy(BD$719:BD$760,$F$719:$F$760,$G766)&amp;IF(AND(BD$2=BE$3,BE$9="Include (Platform Duplicate)"),JoinIfFuzzy(BE$719:BE$760,$F$719:$F$760,$G766),"")))),"HTTP","HTTPS")&amp;")","No"),"*")</f>
        <v>No</v>
      </c>
      <c r="BE766" s="58" t="str">
        <f>IF(BE$9="Include",IF(JoinIfFuzzy(BE$719:BE$760,$F$719:$F$760,$G766)&amp;IF(AND(BE$2=BF$3,BF$9="Include (Platform Duplicate)"),JoinIfFuzzy(BF$719:BF$760,$F$719:$F$760,$G766),"")&lt;&gt;"","Yes ("&amp;IF(NOT(ISERR(FIND("HTTP,",JoinIfFuzzy(BE$719:BE$760,$F$719:$F$760,$G766)&amp;IF(AND(BE$2=BF$3,BF$9="Include (Platform Duplicate)"),JoinIfFuzzy(BF$719:BF$760,$F$719:$F$760,$G766),"")))),"HTTP","HTTPS")&amp;")","No"),"*")</f>
        <v>*</v>
      </c>
      <c r="BF766" s="58" t="str">
        <f>IF(BF$9="Include",IF(JoinIfFuzzy(BF$719:BF$760,$F$719:$F$760,$G766)&amp;IF(AND(BF$2=BG$3,BG$9="Include (Platform Duplicate)"),JoinIfFuzzy(BG$719:BG$760,$F$719:$F$760,$G766),"")&lt;&gt;"","Yes ("&amp;IF(NOT(ISERR(FIND("HTTP,",JoinIfFuzzy(BF$719:BF$760,$F$719:$F$760,$G766)&amp;IF(AND(BF$2=BG$3,BG$9="Include (Platform Duplicate)"),JoinIfFuzzy(BG$719:BG$760,$F$719:$F$760,$G766),"")))),"HTTP","HTTPS")&amp;")","No"),"*")</f>
        <v>*</v>
      </c>
      <c r="BG766" s="58" t="str">
        <f>IF(BG$9="Include",IF(JoinIfFuzzy(BG$719:BG$760,$F$719:$F$760,$G766)&amp;IF(AND(BG$2=BH$3,BH$9="Include (Platform Duplicate)"),JoinIfFuzzy(BH$719:BH$760,$F$719:$F$760,$G766),"")&lt;&gt;"","Yes ("&amp;IF(NOT(ISERR(FIND("HTTP,",JoinIfFuzzy(BG$719:BG$760,$F$719:$F$760,$G766)&amp;IF(AND(BG$2=BH$3,BH$9="Include (Platform Duplicate)"),JoinIfFuzzy(BH$719:BH$760,$F$719:$F$760,$G766),"")))),"HTTP","HTTPS")&amp;")","No"),"*")</f>
        <v>No</v>
      </c>
      <c r="BH766" s="58" t="str">
        <f>IF(BH$9="Include",IF(JoinIfFuzzy(BH$719:BH$760,$F$719:$F$760,$G766)&amp;IF(AND(BH$2=BI$3,BI$9="Include (Platform Duplicate)"),JoinIfFuzzy(BI$719:BI$760,$F$719:$F$760,$G766),"")&lt;&gt;"","Yes ("&amp;IF(NOT(ISERR(FIND("HTTP,",JoinIfFuzzy(BH$719:BH$760,$F$719:$F$760,$G766)&amp;IF(AND(BH$2=BI$3,BI$9="Include (Platform Duplicate)"),JoinIfFuzzy(BI$719:BI$760,$F$719:$F$760,$G766),"")))),"HTTP","HTTPS")&amp;")","No"),"*")</f>
        <v>*</v>
      </c>
      <c r="BI766" s="58" t="str">
        <f>IF(BI$9="Include",IF(JoinIfFuzzy(BI$719:BI$760,$F$719:$F$760,$G766)&amp;IF(AND(BI$2=BJ$3,BJ$9="Include (Platform Duplicate)"),JoinIfFuzzy(BJ$719:BJ$760,$F$719:$F$760,$G766),"")&lt;&gt;"","Yes ("&amp;IF(NOT(ISERR(FIND("HTTP,",JoinIfFuzzy(BI$719:BI$760,$F$719:$F$760,$G766)&amp;IF(AND(BI$2=BJ$3,BJ$9="Include (Platform Duplicate)"),JoinIfFuzzy(BJ$719:BJ$760,$F$719:$F$760,$G766),"")))),"HTTP","HTTPS")&amp;")","No"),"*")</f>
        <v>No</v>
      </c>
      <c r="BJ766" s="58" t="str">
        <f>IF(BJ$9="Include",IF(JoinIfFuzzy(BJ$719:BJ$760,$F$719:$F$760,$G766)&amp;IF(AND(BJ$2=BK$3,BK$9="Include (Platform Duplicate)"),JoinIfFuzzy(BK$719:BK$760,$F$719:$F$760,$G766),"")&lt;&gt;"","Yes ("&amp;IF(NOT(ISERR(FIND("HTTP,",JoinIfFuzzy(BJ$719:BJ$760,$F$719:$F$760,$G766)&amp;IF(AND(BJ$2=BK$3,BK$9="Include (Platform Duplicate)"),JoinIfFuzzy(BK$719:BK$760,$F$719:$F$760,$G766),"")))),"HTTP","HTTPS")&amp;")","No"),"*")</f>
        <v>No</v>
      </c>
      <c r="BK766" s="58" t="str">
        <f>IF(BK$9="Include",IF(JoinIfFuzzy(BK$719:BK$760,$F$719:$F$760,$G766)&amp;IF(AND(BK$2=BL$3,BL$9="Include (Platform Duplicate)"),JoinIfFuzzy(BL$719:BL$760,$F$719:$F$760,$G766),"")&lt;&gt;"","Yes ("&amp;IF(NOT(ISERR(FIND("HTTP,",JoinIfFuzzy(BK$719:BK$760,$F$719:$F$760,$G766)&amp;IF(AND(BK$2=BL$3,BL$9="Include (Platform Duplicate)"),JoinIfFuzzy(BL$719:BL$760,$F$719:$F$760,$G766),"")))),"HTTP","HTTPS")&amp;")","No"),"*")</f>
        <v>*</v>
      </c>
      <c r="BL766" s="58" t="str">
        <f>IF(BL$9="Include",IF(JoinIfFuzzy(BL$719:BL$760,$F$719:$F$760,$G766)&amp;IF(AND(BL$2=BM$3,BM$9="Include (Platform Duplicate)"),JoinIfFuzzy(BM$719:BM$760,$F$719:$F$760,$G766),"")&lt;&gt;"","Yes ("&amp;IF(NOT(ISERR(FIND("HTTP,",JoinIfFuzzy(BL$719:BL$760,$F$719:$F$760,$G766)&amp;IF(AND(BL$2=BM$3,BM$9="Include (Platform Duplicate)"),JoinIfFuzzy(BM$719:BM$760,$F$719:$F$760,$G766),"")))),"HTTP","HTTPS")&amp;")","No"),"*")</f>
        <v>No</v>
      </c>
      <c r="BM766" s="58" t="str">
        <f>IF(BM$9="Include",IF(JoinIfFuzzy(BM$719:BM$760,$F$719:$F$760,$G766)&amp;IF(AND(BM$2=BN$3,BN$9="Include (Platform Duplicate)"),JoinIfFuzzy(BN$719:BN$760,$F$719:$F$760,$G766),"")&lt;&gt;"","Yes ("&amp;IF(NOT(ISERR(FIND("HTTP,",JoinIfFuzzy(BM$719:BM$760,$F$719:$F$760,$G766)&amp;IF(AND(BM$2=BN$3,BN$9="Include (Platform Duplicate)"),JoinIfFuzzy(BN$719:BN$760,$F$719:$F$760,$G766),"")))),"HTTP","HTTPS")&amp;")","No"),"*")</f>
        <v>*</v>
      </c>
      <c r="BN766" s="58" t="str">
        <f>IF(BN$9="Include",IF(JoinIfFuzzy(BN$719:BN$760,$F$719:$F$760,$G766)&amp;IF(AND(BN$2=BO$3,BO$9="Include (Platform Duplicate)"),JoinIfFuzzy(BO$719:BO$760,$F$719:$F$760,$G766),"")&lt;&gt;"","Yes ("&amp;IF(NOT(ISERR(FIND("HTTP,",JoinIfFuzzy(BN$719:BN$760,$F$719:$F$760,$G766)&amp;IF(AND(BN$2=BO$3,BO$9="Include (Platform Duplicate)"),JoinIfFuzzy(BO$719:BO$760,$F$719:$F$760,$G766),"")))),"HTTP","HTTPS")&amp;")","No"),"*")</f>
        <v>No</v>
      </c>
      <c r="BO766" s="58" t="str">
        <f>IF(BO$9="Include",IF(JoinIfFuzzy(BO$719:BO$760,$F$719:$F$760,$G766)&amp;IF(AND(BO$2=BP$3,BP$9="Include (Platform Duplicate)"),JoinIfFuzzy(BP$719:BP$760,$F$719:$F$760,$G766),"")&lt;&gt;"","Yes ("&amp;IF(NOT(ISERR(FIND("HTTP,",JoinIfFuzzy(BO$719:BO$760,$F$719:$F$760,$G766)&amp;IF(AND(BO$2=BP$3,BP$9="Include (Platform Duplicate)"),JoinIfFuzzy(BP$719:BP$760,$F$719:$F$760,$G766),"")))),"HTTP","HTTPS")&amp;")","No"),"*")</f>
        <v>No</v>
      </c>
      <c r="BP766" s="58" t="str">
        <f>IF(BP$9="Include",IF(JoinIfFuzzy(BP$719:BP$760,$F$719:$F$760,$G766)&amp;IF(AND(BP$2=BQ$3,BQ$9="Include (Platform Duplicate)"),JoinIfFuzzy(BQ$719:BQ$760,$F$719:$F$760,$G766),"")&lt;&gt;"","Yes ("&amp;IF(NOT(ISERR(FIND("HTTP,",JoinIfFuzzy(BP$719:BP$760,$F$719:$F$760,$G766)&amp;IF(AND(BP$2=BQ$3,BQ$9="Include (Platform Duplicate)"),JoinIfFuzzy(BQ$719:BQ$760,$F$719:$F$760,$G766),"")))),"HTTP","HTTPS")&amp;")","No"),"*")</f>
        <v>*</v>
      </c>
      <c r="BQ766" s="58" t="str">
        <f>IF(BQ$9="Include",IF(JoinIfFuzzy(BQ$719:BQ$760,$F$719:$F$760,$G766)&amp;IF(AND(BQ$2=BR$3,BR$9="Include (Platform Duplicate)"),JoinIfFuzzy(BR$719:BR$760,$F$719:$F$760,$G766),"")&lt;&gt;"","Yes ("&amp;IF(NOT(ISERR(FIND("HTTP,",JoinIfFuzzy(BQ$719:BQ$760,$F$719:$F$760,$G766)&amp;IF(AND(BQ$2=BR$3,BR$9="Include (Platform Duplicate)"),JoinIfFuzzy(BR$719:BR$760,$F$719:$F$760,$G766),"")))),"HTTP","HTTPS")&amp;")","No"),"*")</f>
        <v>No</v>
      </c>
      <c r="BR766" s="58" t="str">
        <f>IF(BR$9="Include",IF(JoinIfFuzzy(BR$719:BR$760,$F$719:$F$760,$G766)&amp;IF(AND(BR$2=BS$3,BS$9="Include (Platform Duplicate)"),JoinIfFuzzy(BS$719:BS$760,$F$719:$F$760,$G766),"")&lt;&gt;"","Yes ("&amp;IF(NOT(ISERR(FIND("HTTP,",JoinIfFuzzy(BR$719:BR$760,$F$719:$F$760,$G766)&amp;IF(AND(BR$2=BS$3,BS$9="Include (Platform Duplicate)"),JoinIfFuzzy(BS$719:BS$760,$F$719:$F$760,$G766),"")))),"HTTP","HTTPS")&amp;")","No"),"*")</f>
        <v>*</v>
      </c>
      <c r="BS766" s="58" t="str">
        <f>IF(BS$9="Include",IF(JoinIfFuzzy(BS$719:BS$760,$F$719:$F$760,$G766)&amp;IF(AND(BS$2=BT$3,BT$9="Include (Platform Duplicate)"),JoinIfFuzzy(BT$719:BT$760,$F$719:$F$760,$G766),"")&lt;&gt;"","Yes ("&amp;IF(NOT(ISERR(FIND("HTTP,",JoinIfFuzzy(BS$719:BS$760,$F$719:$F$760,$G766)&amp;IF(AND(BS$2=BT$3,BT$9="Include (Platform Duplicate)"),JoinIfFuzzy(BT$719:BT$760,$F$719:$F$760,$G766),"")))),"HTTP","HTTPS")&amp;")","No"),"*")</f>
        <v>No</v>
      </c>
      <c r="BT766" s="58" t="str">
        <f>IF(BT$9="Include",IF(JoinIfFuzzy(BT$719:BT$760,$F$719:$F$760,$G766)&amp;IF(AND(BT$2=BU$3,BU$9="Include (Platform Duplicate)"),JoinIfFuzzy(BU$719:BU$760,$F$719:$F$760,$G766),"")&lt;&gt;"","Yes ("&amp;IF(NOT(ISERR(FIND("HTTP,",JoinIfFuzzy(BT$719:BT$760,$F$719:$F$760,$G766)&amp;IF(AND(BT$2=BU$3,BU$9="Include (Platform Duplicate)"),JoinIfFuzzy(BU$719:BU$760,$F$719:$F$760,$G766),"")))),"HTTP","HTTPS")&amp;")","No"),"*")</f>
        <v>No</v>
      </c>
      <c r="BU766" s="58" t="str">
        <f>IF(BU$9="Include",IF(JoinIfFuzzy(BU$719:BU$760,$F$719:$F$760,$G766)&amp;IF(AND(BU$2=BV$3,BV$9="Include (Platform Duplicate)"),JoinIfFuzzy(BV$719:BV$760,$F$719:$F$760,$G766),"")&lt;&gt;"","Yes ("&amp;IF(NOT(ISERR(FIND("HTTP,",JoinIfFuzzy(BU$719:BU$760,$F$719:$F$760,$G766)&amp;IF(AND(BU$2=BV$3,BV$9="Include (Platform Duplicate)"),JoinIfFuzzy(BV$719:BV$760,$F$719:$F$760,$G766),"")))),"HTTP","HTTPS")&amp;")","No"),"*")</f>
        <v>*</v>
      </c>
      <c r="BV766" s="58" t="str">
        <f>IF(BV$9="Include",IF(JoinIfFuzzy(BV$719:BV$760,$F$719:$F$760,$G766)&amp;IF(AND(BV$2=BW$3,BW$9="Include (Platform Duplicate)"),JoinIfFuzzy(BW$719:BW$760,$F$719:$F$760,$G766),"")&lt;&gt;"","Yes ("&amp;IF(NOT(ISERR(FIND("HTTP,",JoinIfFuzzy(BV$719:BV$760,$F$719:$F$760,$G766)&amp;IF(AND(BV$2=BW$3,BW$9="Include (Platform Duplicate)"),JoinIfFuzzy(BW$719:BW$760,$F$719:$F$760,$G766),"")))),"HTTP","HTTPS")&amp;")","No"),"*")</f>
        <v>No</v>
      </c>
      <c r="BW766" s="58" t="str">
        <f>IF(BW$9="Include",IF(JoinIfFuzzy(BW$719:BW$760,$F$719:$F$760,$G766)&amp;IF(AND(BW$2=BX$3,BX$9="Include (Platform Duplicate)"),JoinIfFuzzy(BX$719:BX$760,$F$719:$F$760,$G766),"")&lt;&gt;"","Yes ("&amp;IF(NOT(ISERR(FIND("HTTP,",JoinIfFuzzy(BW$719:BW$760,$F$719:$F$760,$G766)&amp;IF(AND(BW$2=BX$3,BX$9="Include (Platform Duplicate)"),JoinIfFuzzy(BX$719:BX$760,$F$719:$F$760,$G766),"")))),"HTTP","HTTPS")&amp;")","No"),"*")</f>
        <v>*</v>
      </c>
      <c r="BX766" s="58" t="str">
        <f>IF(BX$9="Include",IF(JoinIfFuzzy(BX$719:BX$760,$F$719:$F$760,$G766)&amp;IF(AND(BX$2=BY$3,BY$9="Include (Platform Duplicate)"),JoinIfFuzzy(BY$719:BY$760,$F$719:$F$760,$G766),"")&lt;&gt;"","Yes ("&amp;IF(NOT(ISERR(FIND("HTTP,",JoinIfFuzzy(BX$719:BX$760,$F$719:$F$760,$G766)&amp;IF(AND(BX$2=BY$3,BY$9="Include (Platform Duplicate)"),JoinIfFuzzy(BY$719:BY$760,$F$719:$F$760,$G766),"")))),"HTTP","HTTPS")&amp;")","No"),"*")</f>
        <v>No</v>
      </c>
      <c r="BY766" s="58" t="str">
        <f>IF(BY$9="Include",IF(JoinIfFuzzy(BY$719:BY$760,$F$719:$F$760,$G766)&amp;IF(AND(BY$2=BZ$3,BZ$9="Include (Platform Duplicate)"),JoinIfFuzzy(BZ$719:BZ$760,$F$719:$F$760,$G766),"")&lt;&gt;"","Yes ("&amp;IF(NOT(ISERR(FIND("HTTP,",JoinIfFuzzy(BY$719:BY$760,$F$719:$F$760,$G766)&amp;IF(AND(BY$2=BZ$3,BZ$9="Include (Platform Duplicate)"),JoinIfFuzzy(BZ$719:BZ$760,$F$719:$F$760,$G766),"")))),"HTTP","HTTPS")&amp;")","No"),"*")</f>
        <v>*</v>
      </c>
      <c r="BZ766" s="58" t="str">
        <f>IF(BZ$9="Include",IF(JoinIfFuzzy(BZ$719:BZ$760,$F$719:$F$760,$G766)&amp;IF(AND(BZ$2=CA$3,CA$9="Include (Platform Duplicate)"),JoinIfFuzzy(CA$719:CA$760,$F$719:$F$760,$G766),"")&lt;&gt;"","Yes ("&amp;IF(NOT(ISERR(FIND("HTTP,",JoinIfFuzzy(BZ$719:BZ$760,$F$719:$F$760,$G766)&amp;IF(AND(BZ$2=CA$3,CA$9="Include (Platform Duplicate)"),JoinIfFuzzy(CA$719:CA$760,$F$719:$F$760,$G766),"")))),"HTTP","HTTPS")&amp;")","No"),"*")</f>
        <v>No</v>
      </c>
      <c r="CA766" s="58" t="str">
        <f>IF(CA$9="Include",IF(JoinIfFuzzy(CA$719:CA$760,$F$719:$F$760,$G766)&amp;IF(AND(CA$2=CB$3,CB$9="Include (Platform Duplicate)"),JoinIfFuzzy(CB$719:CB$760,$F$719:$F$760,$G766),"")&lt;&gt;"","Yes ("&amp;IF(NOT(ISERR(FIND("HTTP,",JoinIfFuzzy(CA$719:CA$760,$F$719:$F$760,$G766)&amp;IF(AND(CA$2=CB$3,CB$9="Include (Platform Duplicate)"),JoinIfFuzzy(CB$719:CB$760,$F$719:$F$760,$G766),"")))),"HTTP","HTTPS")&amp;")","No"),"*")</f>
        <v>No</v>
      </c>
      <c r="CB766" s="58" t="str">
        <f>IF(CB$9="Include",IF(JoinIfFuzzy(CB$719:CB$760,$F$719:$F$760,$G766)&amp;IF(AND(CB$2=CC$3,CC$9="Include (Platform Duplicate)"),JoinIfFuzzy(CC$719:CC$760,$F$719:$F$760,$G766),"")&lt;&gt;"","Yes ("&amp;IF(NOT(ISERR(FIND("HTTP,",JoinIfFuzzy(CB$719:CB$760,$F$719:$F$760,$G766)&amp;IF(AND(CB$2=CC$3,CC$9="Include (Platform Duplicate)"),JoinIfFuzzy(CC$719:CC$760,$F$719:$F$760,$G766),"")))),"HTTP","HTTPS")&amp;")","No"),"*")</f>
        <v>No</v>
      </c>
      <c r="CC766" s="58" t="str">
        <f>IF(CC$9="Include",IF(JoinIfFuzzy(CC$719:CC$760,$F$719:$F$760,$G766)&amp;IF(AND(CC$2=CD$3,CD$9="Include (Platform Duplicate)"),JoinIfFuzzy(CD$719:CD$760,$F$719:$F$760,$G766),"")&lt;&gt;"","Yes ("&amp;IF(NOT(ISERR(FIND("HTTP,",JoinIfFuzzy(CC$719:CC$760,$F$719:$F$760,$G766)&amp;IF(AND(CC$2=CD$3,CD$9="Include (Platform Duplicate)"),JoinIfFuzzy(CD$719:CD$760,$F$719:$F$760,$G766),"")))),"HTTP","HTTPS")&amp;")","No"),"*")</f>
        <v>No</v>
      </c>
      <c r="CD766" s="58" t="str">
        <f>IF(CD$9="Include",IF(JoinIfFuzzy(CD$719:CD$760,$F$719:$F$760,$G766)&amp;IF(AND(CD$2=CE$3,CE$9="Include (Platform Duplicate)"),JoinIfFuzzy(CE$719:CE$760,$F$719:$F$760,$G766),"")&lt;&gt;"","Yes ("&amp;IF(NOT(ISERR(FIND("HTTP,",JoinIfFuzzy(CD$719:CD$760,$F$719:$F$760,$G766)&amp;IF(AND(CD$2=CE$3,CE$9="Include (Platform Duplicate)"),JoinIfFuzzy(CE$719:CE$760,$F$719:$F$760,$G766),"")))),"HTTP","HTTPS")&amp;")","No"),"*")</f>
        <v>*</v>
      </c>
      <c r="CE766" s="58" t="str">
        <f>IF(CE$9="Include",IF(JoinIfFuzzy(CE$719:CE$760,$F$719:$F$760,$G766)&amp;IF(AND(CE$2=CF$3,CF$9="Include (Platform Duplicate)"),JoinIfFuzzy(CF$719:CF$760,$F$719:$F$760,$G766),"")&lt;&gt;"","Yes ("&amp;IF(NOT(ISERR(FIND("HTTP,",JoinIfFuzzy(CE$719:CE$760,$F$719:$F$760,$G766)&amp;IF(AND(CE$2=CF$3,CF$9="Include (Platform Duplicate)"),JoinIfFuzzy(CF$719:CF$760,$F$719:$F$760,$G766),"")))),"HTTP","HTTPS")&amp;")","No"),"*")</f>
        <v>*</v>
      </c>
      <c r="CF766" s="58" t="str">
        <f>IF(CF$9="Include",IF(JoinIfFuzzy(CF$719:CF$760,$F$719:$F$760,$G766)&amp;IF(AND(CF$2=CG$3,CG$9="Include (Platform Duplicate)"),JoinIfFuzzy(CG$719:CG$760,$F$719:$F$760,$G766),"")&lt;&gt;"","Yes ("&amp;IF(NOT(ISERR(FIND("HTTP,",JoinIfFuzzy(CF$719:CF$760,$F$719:$F$760,$G766)&amp;IF(AND(CF$2=CG$3,CG$9="Include (Platform Duplicate)"),JoinIfFuzzy(CG$719:CG$760,$F$719:$F$760,$G766),"")))),"HTTP","HTTPS")&amp;")","No"),"*")</f>
        <v>*</v>
      </c>
      <c r="CG766" s="58" t="str">
        <f>IF(CG$9="Include",IF(JoinIfFuzzy(CG$719:CG$760,$F$719:$F$760,$G766)&amp;IF(AND(CG$2=CH$3,CH$9="Include (Platform Duplicate)"),JoinIfFuzzy(CH$719:CH$760,$F$719:$F$760,$G766),"")&lt;&gt;"","Yes ("&amp;IF(NOT(ISERR(FIND("HTTP,",JoinIfFuzzy(CG$719:CG$760,$F$719:$F$760,$G766)&amp;IF(AND(CG$2=CH$3,CH$9="Include (Platform Duplicate)"),JoinIfFuzzy(CH$719:CH$760,$F$719:$F$760,$G766),"")))),"HTTP","HTTPS")&amp;")","No"),"*")</f>
        <v>No</v>
      </c>
      <c r="CH766" s="58" t="str">
        <f>IF(CH$9="Include",IF(JoinIfFuzzy(CH$719:CH$760,$F$719:$F$760,$G766)&amp;IF(AND(CH$2=CI$3,CI$9="Include (Platform Duplicate)"),JoinIfFuzzy(CI$719:CI$760,$F$719:$F$760,$G766),"")&lt;&gt;"","Yes ("&amp;IF(NOT(ISERR(FIND("HTTP,",JoinIfFuzzy(CH$719:CH$760,$F$719:$F$760,$G766)&amp;IF(AND(CH$2=CI$3,CI$9="Include (Platform Duplicate)"),JoinIfFuzzy(CI$719:CI$760,$F$719:$F$760,$G766),"")))),"HTTP","HTTPS")&amp;")","No"),"*")</f>
        <v>No</v>
      </c>
      <c r="CI766" s="58" t="str">
        <f>IF(CI$9="Include",IF(JoinIfFuzzy(CI$719:CI$760,$F$719:$F$760,$G766)&amp;IF(AND(CI$2=CJ$3,CJ$9="Include (Platform Duplicate)"),JoinIfFuzzy(CJ$719:CJ$760,$F$719:$F$760,$G766),"")&lt;&gt;"","Yes ("&amp;IF(NOT(ISERR(FIND("HTTP,",JoinIfFuzzy(CI$719:CI$760,$F$719:$F$760,$G766)&amp;IF(AND(CI$2=CJ$3,CJ$9="Include (Platform Duplicate)"),JoinIfFuzzy(CJ$719:CJ$760,$F$719:$F$760,$G766),"")))),"HTTP","HTTPS")&amp;")","No"),"*")</f>
        <v>*</v>
      </c>
      <c r="CJ766" s="58" t="str">
        <f>IF(CJ$9="Include",IF(JoinIfFuzzy(CJ$719:CJ$760,$F$719:$F$760,$G766)&amp;IF(AND(CJ$2=CK$3,CK$9="Include (Platform Duplicate)"),JoinIfFuzzy(CK$719:CK$760,$F$719:$F$760,$G766),"")&lt;&gt;"","Yes ("&amp;IF(NOT(ISERR(FIND("HTTP,",JoinIfFuzzy(CJ$719:CJ$760,$F$719:$F$760,$G766)&amp;IF(AND(CJ$2=CK$3,CK$9="Include (Platform Duplicate)"),JoinIfFuzzy(CK$719:CK$760,$F$719:$F$760,$G766),"")))),"HTTP","HTTPS")&amp;")","No"),"*")</f>
        <v>No</v>
      </c>
      <c r="CK766" s="58" t="str">
        <f>IF(CK$9="Include",IF(JoinIfFuzzy(CK$719:CK$760,$F$719:$F$760,$G766)&amp;IF(AND(CK$2=CL$3,CL$9="Include (Platform Duplicate)"),JoinIfFuzzy(CL$719:CL$760,$F$719:$F$760,$G766),"")&lt;&gt;"","Yes ("&amp;IF(NOT(ISERR(FIND("HTTP,",JoinIfFuzzy(CK$719:CK$760,$F$719:$F$760,$G766)&amp;IF(AND(CK$2=CL$3,CL$9="Include (Platform Duplicate)"),JoinIfFuzzy(CL$719:CL$760,$F$719:$F$760,$G766),"")))),"HTTP","HTTPS")&amp;")","No"),"*")</f>
        <v>No</v>
      </c>
      <c r="CL766" s="58" t="str">
        <f>IF(CL$9="Include",IF(JoinIfFuzzy(CL$719:CL$760,$F$719:$F$760,$G766)&amp;IF(AND(CL$2=CM$3,CM$9="Include (Platform Duplicate)"),JoinIfFuzzy(CM$719:CM$760,$F$719:$F$760,$G766),"")&lt;&gt;"","Yes ("&amp;IF(NOT(ISERR(FIND("HTTP,",JoinIfFuzzy(CL$719:CL$760,$F$719:$F$760,$G766)&amp;IF(AND(CL$2=CM$3,CM$9="Include (Platform Duplicate)"),JoinIfFuzzy(CM$719:CM$760,$F$719:$F$760,$G766),"")))),"HTTP","HTTPS")&amp;")","No"),"*")</f>
        <v>No</v>
      </c>
      <c r="CM766" s="58" t="str">
        <f>IF(CM$9="Include",IF(JoinIfFuzzy(CM$719:CM$760,$F$719:$F$760,$G766)&amp;IF(AND(CM$2=CN$3,CN$9="Include (Platform Duplicate)"),JoinIfFuzzy(CN$719:CN$760,$F$719:$F$760,$G766),"")&lt;&gt;"","Yes ("&amp;IF(NOT(ISERR(FIND("HTTP,",JoinIfFuzzy(CM$719:CM$760,$F$719:$F$760,$G766)&amp;IF(AND(CM$2=CN$3,CN$9="Include (Platform Duplicate)"),JoinIfFuzzy(CN$719:CN$760,$F$719:$F$760,$G766),"")))),"HTTP","HTTPS")&amp;")","No"),"*")</f>
        <v>*</v>
      </c>
      <c r="CN766" s="58" t="str">
        <f>IF(CN$9="Include",IF(JoinIfFuzzy(CN$719:CN$760,$F$719:$F$760,$G766)&amp;IF(AND(CN$2=CO$3,CO$9="Include (Platform Duplicate)"),JoinIfFuzzy(CO$719:CO$760,$F$719:$F$760,$G766),"")&lt;&gt;"","Yes ("&amp;IF(NOT(ISERR(FIND("HTTP,",JoinIfFuzzy(CN$719:CN$760,$F$719:$F$760,$G766)&amp;IF(AND(CN$2=CO$3,CO$9="Include (Platform Duplicate)"),JoinIfFuzzy(CO$719:CO$760,$F$719:$F$760,$G766),"")))),"HTTP","HTTPS")&amp;")","No"),"*")</f>
        <v>No</v>
      </c>
      <c r="CO766" s="58" t="str">
        <f>IF(CO$9="Include",IF(JoinIfFuzzy(CO$719:CO$760,$F$719:$F$760,$G766)&amp;IF(AND(CO$2=CP$3,CP$9="Include (Platform Duplicate)"),JoinIfFuzzy(CP$719:CP$760,$F$719:$F$760,$G766),"")&lt;&gt;"","Yes ("&amp;IF(NOT(ISERR(FIND("HTTP,",JoinIfFuzzy(CO$719:CO$760,$F$719:$F$760,$G766)&amp;IF(AND(CO$2=CP$3,CP$9="Include (Platform Duplicate)"),JoinIfFuzzy(CP$719:CP$760,$F$719:$F$760,$G766),"")))),"HTTP","HTTPS")&amp;")","No"),"*")</f>
        <v>No</v>
      </c>
      <c r="CP766" s="58" t="str">
        <f>IF(CP$9="Include",IF(JoinIfFuzzy(CP$719:CP$760,$F$719:$F$760,$G766)&amp;IF(AND(CP$2=CQ$3,CQ$9="Include (Platform Duplicate)"),JoinIfFuzzy(CQ$719:CQ$760,$F$719:$F$760,$G766),"")&lt;&gt;"","Yes ("&amp;IF(NOT(ISERR(FIND("HTTP,",JoinIfFuzzy(CP$719:CP$760,$F$719:$F$760,$G766)&amp;IF(AND(CP$2=CQ$3,CQ$9="Include (Platform Duplicate)"),JoinIfFuzzy(CQ$719:CQ$760,$F$719:$F$760,$G766),"")))),"HTTP","HTTPS")&amp;")","No"),"*")</f>
        <v>*</v>
      </c>
      <c r="CQ766" s="58" t="str">
        <f>IF(CQ$9="Include",IF(JoinIfFuzzy(CQ$719:CQ$760,$F$719:$F$760,$G766)&amp;IF(AND(CQ$2=CR$3,CR$9="Include (Platform Duplicate)"),JoinIfFuzzy(CR$719:CR$760,$F$719:$F$760,$G766),"")&lt;&gt;"","Yes ("&amp;IF(NOT(ISERR(FIND("HTTP,",JoinIfFuzzy(CQ$719:CQ$760,$F$719:$F$760,$G766)&amp;IF(AND(CQ$2=CR$3,CR$9="Include (Platform Duplicate)"),JoinIfFuzzy(CR$719:CR$760,$F$719:$F$760,$G766),"")))),"HTTP","HTTPS")&amp;")","No"),"*")</f>
        <v>No</v>
      </c>
      <c r="CR766" s="58" t="str">
        <f>IF(CR$9="Include",IF(JoinIfFuzzy(CR$719:CR$760,$F$719:$F$760,$G766)&amp;IF(AND(CR$2=CS$3,CS$9="Include (Platform Duplicate)"),JoinIfFuzzy(CS$719:CS$760,$F$719:$F$760,$G766),"")&lt;&gt;"","Yes ("&amp;IF(NOT(ISERR(FIND("HTTP,",JoinIfFuzzy(CR$719:CR$760,$F$719:$F$760,$G766)&amp;IF(AND(CR$2=CS$3,CS$9="Include (Platform Duplicate)"),JoinIfFuzzy(CS$719:CS$760,$F$719:$F$760,$G766),"")))),"HTTP","HTTPS")&amp;")","No"),"*")</f>
        <v>No</v>
      </c>
      <c r="CS766" s="58" t="str">
        <f>IF(CS$9="Include",IF(JoinIfFuzzy(CS$719:CS$760,$F$719:$F$760,$G766)&amp;IF(AND(CS$2=CT$3,CT$9="Include (Platform Duplicate)"),JoinIfFuzzy(CT$719:CT$760,$F$719:$F$760,$G766),"")&lt;&gt;"","Yes ("&amp;IF(NOT(ISERR(FIND("HTTP,",JoinIfFuzzy(CS$719:CS$760,$F$719:$F$760,$G766)&amp;IF(AND(CS$2=CT$3,CT$9="Include (Platform Duplicate)"),JoinIfFuzzy(CT$719:CT$760,$F$719:$F$760,$G766),"")))),"HTTP","HTTPS")&amp;")","No"),"*")</f>
        <v>No</v>
      </c>
      <c r="CT766" s="58" t="str">
        <f>IF(CT$9="Include",IF(JoinIfFuzzy(CT$719:CT$760,$F$719:$F$760,$G766)&amp;IF(AND(CT$2=CU$3,CU$9="Include (Platform Duplicate)"),JoinIfFuzzy(CU$719:CU$760,$F$719:$F$760,$G766),"")&lt;&gt;"","Yes ("&amp;IF(NOT(ISERR(FIND("HTTP,",JoinIfFuzzy(CT$719:CT$760,$F$719:$F$760,$G766)&amp;IF(AND(CT$2=CU$3,CU$9="Include (Platform Duplicate)"),JoinIfFuzzy(CU$719:CU$760,$F$719:$F$760,$G766),"")))),"HTTP","HTTPS")&amp;")","No"),"*")</f>
        <v>*</v>
      </c>
      <c r="CU766" s="58" t="str">
        <f>IF(CU$9="Include",IF(JoinIfFuzzy(CU$719:CU$760,$F$719:$F$760,$G766)&amp;IF(AND(CU$2=CV$3,CV$9="Include (Platform Duplicate)"),JoinIfFuzzy(CV$719:CV$760,$F$719:$F$760,$G766),"")&lt;&gt;"","Yes ("&amp;IF(NOT(ISERR(FIND("HTTP,",JoinIfFuzzy(CU$719:CU$760,$F$719:$F$760,$G766)&amp;IF(AND(CU$2=CV$3,CV$9="Include (Platform Duplicate)"),JoinIfFuzzy(CV$719:CV$760,$F$719:$F$760,$G766),"")))),"HTTP","HTTPS")&amp;")","No"),"*")</f>
        <v>No</v>
      </c>
      <c r="CV766" s="58" t="str">
        <f>IF(CV$9="Include",IF(JoinIfFuzzy(CV$719:CV$760,$F$719:$F$760,$G766)&amp;IF(AND(CV$2=CW$3,CW$9="Include (Platform Duplicate)"),JoinIfFuzzy(CW$719:CW$760,$F$719:$F$760,$G766),"")&lt;&gt;"","Yes ("&amp;IF(NOT(ISERR(FIND("HTTP,",JoinIfFuzzy(CV$719:CV$760,$F$719:$F$760,$G766)&amp;IF(AND(CV$2=CW$3,CW$9="Include (Platform Duplicate)"),JoinIfFuzzy(CW$719:CW$760,$F$719:$F$760,$G766),"")))),"HTTP","HTTPS")&amp;")","No"),"*")</f>
        <v>*</v>
      </c>
      <c r="CW766" s="58" t="str">
        <f>IF(CW$9="Include",IF(JoinIfFuzzy(CW$719:CW$760,$F$719:$F$760,$G766)&amp;IF(AND(CW$2=CX$3,CX$9="Include (Platform Duplicate)"),JoinIfFuzzy(CX$719:CX$760,$F$719:$F$760,$G766),"")&lt;&gt;"","Yes ("&amp;IF(NOT(ISERR(FIND("HTTP,",JoinIfFuzzy(CW$719:CW$760,$F$719:$F$760,$G766)&amp;IF(AND(CW$2=CX$3,CX$9="Include (Platform Duplicate)"),JoinIfFuzzy(CX$719:CX$760,$F$719:$F$760,$G766),"")))),"HTTP","HTTPS")&amp;")","No"),"*")</f>
        <v>No</v>
      </c>
      <c r="CX766" s="58" t="str">
        <f>IF(CX$9="Include",IF(JoinIfFuzzy(CX$719:CX$760,$F$719:$F$760,$G766)&amp;IF(AND(CX$2=CY$3,CY$9="Include (Platform Duplicate)"),JoinIfFuzzy(CY$719:CY$760,$F$719:$F$760,$G766),"")&lt;&gt;"","Yes ("&amp;IF(NOT(ISERR(FIND("HTTP,",JoinIfFuzzy(CX$719:CX$760,$F$719:$F$760,$G766)&amp;IF(AND(CX$2=CY$3,CY$9="Include (Platform Duplicate)"),JoinIfFuzzy(CY$719:CY$760,$F$719:$F$760,$G766),"")))),"HTTP","HTTPS")&amp;")","No"),"*")</f>
        <v>*</v>
      </c>
      <c r="CY766" s="58" t="str">
        <f>IF(CY$9="Include",IF(JoinIfFuzzy(CY$719:CY$760,$F$719:$F$760,$G766)&amp;IF(AND(CY$2=CZ$3,CZ$9="Include (Platform Duplicate)"),JoinIfFuzzy(CZ$719:CZ$760,$F$719:$F$760,$G766),"")&lt;&gt;"","Yes ("&amp;IF(NOT(ISERR(FIND("HTTP,",JoinIfFuzzy(CY$719:CY$760,$F$719:$F$760,$G766)&amp;IF(AND(CY$2=CZ$3,CZ$9="Include (Platform Duplicate)"),JoinIfFuzzy(CZ$719:CZ$760,$F$719:$F$760,$G766),"")))),"HTTP","HTTPS")&amp;")","No"),"*")</f>
        <v>No</v>
      </c>
      <c r="CZ766" s="58" t="str">
        <f>IF(CZ$9="Include",IF(JoinIfFuzzy(CZ$719:CZ$760,$F$719:$F$760,$G766)&amp;IF(AND(CZ$2=DA$3,DA$9="Include (Platform Duplicate)"),JoinIfFuzzy(DA$719:DA$760,$F$719:$F$760,$G766),"")&lt;&gt;"","Yes ("&amp;IF(NOT(ISERR(FIND("HTTP,",JoinIfFuzzy(CZ$719:CZ$760,$F$719:$F$760,$G766)&amp;IF(AND(CZ$2=DA$3,DA$9="Include (Platform Duplicate)"),JoinIfFuzzy(DA$719:DA$760,$F$719:$F$760,$G766),"")))),"HTTP","HTTPS")&amp;")","No"),"*")</f>
        <v>*</v>
      </c>
      <c r="DA766" s="58" t="str">
        <f>IF(DA$9="Include",IF(JoinIfFuzzy(DA$719:DA$760,$F$719:$F$760,$G766)&amp;IF(AND(DA$2=DB$3,DB$9="Include (Platform Duplicate)"),JoinIfFuzzy(DB$719:DB$760,$F$719:$F$760,$G766),"")&lt;&gt;"","Yes ("&amp;IF(NOT(ISERR(FIND("HTTP,",JoinIfFuzzy(DA$719:DA$760,$F$719:$F$760,$G766)&amp;IF(AND(DA$2=DB$3,DB$9="Include (Platform Duplicate)"),JoinIfFuzzy(DB$719:DB$760,$F$719:$F$760,$G766),"")))),"HTTP","HTTPS")&amp;")","No"),"*")</f>
        <v>No</v>
      </c>
      <c r="DB766" s="58" t="str">
        <f>IF(DB$9="Include",IF(JoinIfFuzzy(DB$719:DB$760,$F$719:$F$760,$G766)&amp;IF(AND(DB$2=DC$3,DC$9="Include (Platform Duplicate)"),JoinIfFuzzy(DC$719:DC$760,$F$719:$F$760,$G766),"")&lt;&gt;"","Yes ("&amp;IF(NOT(ISERR(FIND("HTTP,",JoinIfFuzzy(DB$719:DB$760,$F$719:$F$760,$G766)&amp;IF(AND(DB$2=DC$3,DC$9="Include (Platform Duplicate)"),JoinIfFuzzy(DC$719:DC$760,$F$719:$F$760,$G766),"")))),"HTTP","HTTPS")&amp;")","No"),"*")</f>
        <v>*</v>
      </c>
      <c r="DC766" s="58" t="str">
        <f>IF(DC$9="Include",IF(JoinIfFuzzy(DC$719:DC$760,$F$719:$F$760,$G766)&amp;IF(AND(DC$2=DD$3,DD$9="Include (Platform Duplicate)"),JoinIfFuzzy(DD$719:DD$760,$F$719:$F$760,$G766),"")&lt;&gt;"","Yes ("&amp;IF(NOT(ISERR(FIND("HTTP,",JoinIfFuzzy(DC$719:DC$760,$F$719:$F$760,$G766)&amp;IF(AND(DC$2=DD$3,DD$9="Include (Platform Duplicate)"),JoinIfFuzzy(DD$719:DD$760,$F$719:$F$760,$G766),"")))),"HTTP","HTTPS")&amp;")","No"),"*")</f>
        <v>*</v>
      </c>
      <c r="DD766" s="58" t="str">
        <f>IF(DD$9="Include",IF(JoinIfFuzzy(DD$719:DD$760,$F$719:$F$760,$G766)&amp;IF(AND(DD$2=DE$3,DE$9="Include (Platform Duplicate)"),JoinIfFuzzy(DE$719:DE$760,$F$719:$F$760,$G766),"")&lt;&gt;"","Yes ("&amp;IF(NOT(ISERR(FIND("HTTP,",JoinIfFuzzy(DD$719:DD$760,$F$719:$F$760,$G766)&amp;IF(AND(DD$2=DE$3,DE$9="Include (Platform Duplicate)"),JoinIfFuzzy(DE$719:DE$760,$F$719:$F$760,$G766),"")))),"HTTP","HTTPS")&amp;")","No"),"*")</f>
        <v>No</v>
      </c>
      <c r="DE766" s="58" t="str">
        <f>IF(DE$9="Include",IF(JoinIfFuzzy(DE$719:DE$760,$F$719:$F$760,$G766)&amp;IF(AND(DE$2=DF$3,DF$9="Include (Platform Duplicate)"),JoinIfFuzzy(DF$719:DF$760,$F$719:$F$760,$G766),"")&lt;&gt;"","Yes ("&amp;IF(NOT(ISERR(FIND("HTTP,",JoinIfFuzzy(DE$719:DE$760,$F$719:$F$760,$G766)&amp;IF(AND(DE$2=DF$3,DF$9="Include (Platform Duplicate)"),JoinIfFuzzy(DF$719:DF$760,$F$719:$F$760,$G766),"")))),"HTTP","HTTPS")&amp;")","No"),"*")</f>
        <v>No</v>
      </c>
      <c r="DF766" s="58" t="str">
        <f>IF(DF$9="Include",IF(JoinIfFuzzy(DF$719:DF$760,$F$719:$F$760,$G766)&amp;IF(AND(DF$2=DG$3,DG$9="Include (Platform Duplicate)"),JoinIfFuzzy(DG$719:DG$760,$F$719:$F$760,$G766),"")&lt;&gt;"","Yes ("&amp;IF(NOT(ISERR(FIND("HTTP,",JoinIfFuzzy(DF$719:DF$760,$F$719:$F$760,$G766)&amp;IF(AND(DF$2=DG$3,DG$9="Include (Platform Duplicate)"),JoinIfFuzzy(DG$719:DG$760,$F$719:$F$760,$G766),"")))),"HTTP","HTTPS")&amp;")","No"),"*")</f>
        <v>*</v>
      </c>
      <c r="DG766" s="58" t="str">
        <f>IF(DG$9="Include",IF(JoinIfFuzzy(DG$719:DG$760,$F$719:$F$760,$G766)&amp;IF(AND(DG$2=DH$3,DH$9="Include (Platform Duplicate)"),JoinIfFuzzy(DH$719:DH$760,$F$719:$F$760,$G766),"")&lt;&gt;"","Yes ("&amp;IF(NOT(ISERR(FIND("HTTP,",JoinIfFuzzy(DG$719:DG$760,$F$719:$F$760,$G766)&amp;IF(AND(DG$2=DH$3,DH$9="Include (Platform Duplicate)"),JoinIfFuzzy(DH$719:DH$760,$F$719:$F$760,$G766),"")))),"HTTP","HTTPS")&amp;")","No"),"*")</f>
        <v>No</v>
      </c>
      <c r="DH766" s="58" t="str">
        <f>IF(DH$9="Include",IF(JoinIfFuzzy(DH$719:DH$760,$F$719:$F$760,$G766)&amp;IF(AND(DH$2=DI$3,DI$9="Include (Platform Duplicate)"),JoinIfFuzzy(DI$719:DI$760,$F$719:$F$760,$G766),"")&lt;&gt;"","Yes ("&amp;IF(NOT(ISERR(FIND("HTTP,",JoinIfFuzzy(DH$719:DH$760,$F$719:$F$760,$G766)&amp;IF(AND(DH$2=DI$3,DI$9="Include (Platform Duplicate)"),JoinIfFuzzy(DI$719:DI$760,$F$719:$F$760,$G766),"")))),"HTTP","HTTPS")&amp;")","No"),"*")</f>
        <v>No</v>
      </c>
      <c r="DI766" s="58" t="str">
        <f>IF(DI$9="Include",IF(JoinIfFuzzy(DI$719:DI$760,$F$719:$F$760,$G766)&amp;IF(AND(DI$2=DJ$3,DJ$9="Include (Platform Duplicate)"),JoinIfFuzzy(DJ$719:DJ$760,$F$719:$F$760,$G766),"")&lt;&gt;"","Yes ("&amp;IF(NOT(ISERR(FIND("HTTP,",JoinIfFuzzy(DI$719:DI$760,$F$719:$F$760,$G766)&amp;IF(AND(DI$2=DJ$3,DJ$9="Include (Platform Duplicate)"),JoinIfFuzzy(DJ$719:DJ$760,$F$719:$F$760,$G766),"")))),"HTTP","HTTPS")&amp;")","No"),"*")</f>
        <v>No</v>
      </c>
      <c r="DJ766" s="58" t="str">
        <f>IF(DJ$9="Include",IF(JoinIfFuzzy(DJ$719:DJ$760,$F$719:$F$760,$G766)&amp;IF(AND(DJ$2=DK$3,DK$9="Include (Platform Duplicate)"),JoinIfFuzzy(DK$719:DK$760,$F$719:$F$760,$G766),"")&lt;&gt;"","Yes ("&amp;IF(NOT(ISERR(FIND("HTTP,",JoinIfFuzzy(DJ$719:DJ$760,$F$719:$F$760,$G766)&amp;IF(AND(DJ$2=DK$3,DK$9="Include (Platform Duplicate)"),JoinIfFuzzy(DK$719:DK$760,$F$719:$F$760,$G766),"")))),"HTTP","HTTPS")&amp;")","No"),"*")</f>
        <v>No</v>
      </c>
      <c r="DK766" s="58" t="str">
        <f>IF(DK$9="Include",IF(JoinIfFuzzy(DK$719:DK$760,$F$719:$F$760,$G766)&amp;IF(AND(DK$2=DL$3,DL$9="Include (Platform Duplicate)"),JoinIfFuzzy(DL$719:DL$760,$F$719:$F$760,$G766),"")&lt;&gt;"","Yes ("&amp;IF(NOT(ISERR(FIND("HTTP,",JoinIfFuzzy(DK$719:DK$760,$F$719:$F$760,$G766)&amp;IF(AND(DK$2=DL$3,DL$9="Include (Platform Duplicate)"),JoinIfFuzzy(DL$719:DL$760,$F$719:$F$760,$G766),"")))),"HTTP","HTTPS")&amp;")","No"),"*")</f>
        <v>*</v>
      </c>
      <c r="DL766" s="58" t="str">
        <f>IF(DL$9="Include",IF(JoinIfFuzzy(DL$719:DL$760,$F$719:$F$760,$G766)&amp;IF(AND(DL$2=DM$3,DM$9="Include (Platform Duplicate)"),JoinIfFuzzy(DM$719:DM$760,$F$719:$F$760,$G766),"")&lt;&gt;"","Yes ("&amp;IF(NOT(ISERR(FIND("HTTP,",JoinIfFuzzy(DL$719:DL$760,$F$719:$F$760,$G766)&amp;IF(AND(DL$2=DM$3,DM$9="Include (Platform Duplicate)"),JoinIfFuzzy(DM$719:DM$760,$F$719:$F$760,$G766),"")))),"HTTP","HTTPS")&amp;")","No"),"*")</f>
        <v>No</v>
      </c>
      <c r="DM766" s="58" t="str">
        <f>IF(DM$9="Include",IF(JoinIfFuzzy(DM$719:DM$760,$F$719:$F$760,$G766)&amp;IF(AND(DM$2=DN$3,DN$9="Include (Platform Duplicate)"),JoinIfFuzzy(DN$719:DN$760,$F$719:$F$760,$G766),"")&lt;&gt;"","Yes ("&amp;IF(NOT(ISERR(FIND("HTTP,",JoinIfFuzzy(DM$719:DM$760,$F$719:$F$760,$G766)&amp;IF(AND(DM$2=DN$3,DN$9="Include (Platform Duplicate)"),JoinIfFuzzy(DN$719:DN$760,$F$719:$F$760,$G766),"")))),"HTTP","HTTPS")&amp;")","No"),"*")</f>
        <v>*</v>
      </c>
      <c r="DN766" s="58" t="str">
        <f>IF(DN$9="Include",IF(JoinIfFuzzy(DN$719:DN$760,$F$719:$F$760,$G766)&amp;IF(AND(DN$2=DO$3,DO$9="Include (Platform Duplicate)"),JoinIfFuzzy(DO$719:DO$760,$F$719:$F$760,$G766),"")&lt;&gt;"","Yes ("&amp;IF(NOT(ISERR(FIND("HTTP,",JoinIfFuzzy(DN$719:DN$760,$F$719:$F$760,$G766)&amp;IF(AND(DN$2=DO$3,DO$9="Include (Platform Duplicate)"),JoinIfFuzzy(DO$719:DO$760,$F$719:$F$760,$G766),"")))),"HTTP","HTTPS")&amp;")","No"),"*")</f>
        <v>No</v>
      </c>
      <c r="DO766" s="58" t="str">
        <f>IF(DO$9="Include",IF(JoinIfFuzzy(DO$719:DO$760,$F$719:$F$760,$G766)&amp;IF(AND(DO$2=DP$3,DP$9="Include (Platform Duplicate)"),JoinIfFuzzy(DP$719:DP$760,$F$719:$F$760,$G766),"")&lt;&gt;"","Yes ("&amp;IF(NOT(ISERR(FIND("HTTP,",JoinIfFuzzy(DO$719:DO$760,$F$719:$F$760,$G766)&amp;IF(AND(DO$2=DP$3,DP$9="Include (Platform Duplicate)"),JoinIfFuzzy(DP$719:DP$760,$F$719:$F$760,$G766),"")))),"HTTP","HTTPS")&amp;")","No"),"*")</f>
        <v>*</v>
      </c>
      <c r="DP766" s="58" t="str">
        <f>IF(DP$9="Include",IF(JoinIfFuzzy(DP$719:DP$760,$F$719:$F$760,$G766)&amp;IF(AND(DP$2=DQ$3,DQ$9="Include (Platform Duplicate)"),JoinIfFuzzy(DQ$719:DQ$760,$F$719:$F$760,$G766),"")&lt;&gt;"","Yes ("&amp;IF(NOT(ISERR(FIND("HTTP,",JoinIfFuzzy(DP$719:DP$760,$F$719:$F$760,$G766)&amp;IF(AND(DP$2=DQ$3,DQ$9="Include (Platform Duplicate)"),JoinIfFuzzy(DQ$719:DQ$760,$F$719:$F$760,$G766),"")))),"HTTP","HTTPS")&amp;")","No"),"*")</f>
        <v>No</v>
      </c>
      <c r="DQ766" s="58" t="str">
        <f>IF(DQ$9="Include",IF(JoinIfFuzzy(DQ$719:DQ$760,$F$719:$F$760,$G766)&amp;IF(AND(DQ$2=DR$3,DR$9="Include (Platform Duplicate)"),JoinIfFuzzy(DR$719:DR$760,$F$719:$F$760,$G766),"")&lt;&gt;"","Yes ("&amp;IF(NOT(ISERR(FIND("HTTP,",JoinIfFuzzy(DQ$719:DQ$760,$F$719:$F$760,$G766)&amp;IF(AND(DQ$2=DR$3,DR$9="Include (Platform Duplicate)"),JoinIfFuzzy(DR$719:DR$760,$F$719:$F$760,$G766),"")))),"HTTP","HTTPS")&amp;")","No"),"*")</f>
        <v>*</v>
      </c>
      <c r="DR766" s="58" t="str">
        <f>IF(DR$9="Include",IF(JoinIfFuzzy(DR$719:DR$760,$F$719:$F$760,$G766)&amp;IF(AND(DR$2=DS$3,DS$9="Include (Platform Duplicate)"),JoinIfFuzzy(DS$719:DS$760,$F$719:$F$760,$G766),"")&lt;&gt;"","Yes ("&amp;IF(NOT(ISERR(FIND("HTTP,",JoinIfFuzzy(DR$719:DR$760,$F$719:$F$760,$G766)&amp;IF(AND(DR$2=DS$3,DS$9="Include (Platform Duplicate)"),JoinIfFuzzy(DS$719:DS$760,$F$719:$F$760,$G766),"")))),"HTTP","HTTPS")&amp;")","No"),"*")</f>
        <v>*</v>
      </c>
      <c r="DS766" s="58" t="str">
        <f>IF(DS$9="Include",IF(JoinIfFuzzy(DS$719:DS$760,$F$719:$F$760,$G766)&amp;IF(AND(DS$2=DT$3,DT$9="Include (Platform Duplicate)"),JoinIfFuzzy(DT$719:DT$760,$F$719:$F$760,$G766),"")&lt;&gt;"","Yes ("&amp;IF(NOT(ISERR(FIND("HTTP,",JoinIfFuzzy(DS$719:DS$760,$F$719:$F$760,$G766)&amp;IF(AND(DS$2=DT$3,DT$9="Include (Platform Duplicate)"),JoinIfFuzzy(DT$719:DT$760,$F$719:$F$760,$G766),"")))),"HTTP","HTTPS")&amp;")","No"),"*")</f>
        <v>No</v>
      </c>
      <c r="DT766" s="58" t="str">
        <f>IF(DT$9="Include",IF(JoinIfFuzzy(DT$719:DT$760,$F$719:$F$760,$G766)&amp;IF(AND(DT$2=DU$3,DU$9="Include (Platform Duplicate)"),JoinIfFuzzy(DU$719:DU$760,$F$719:$F$760,$G766),"")&lt;&gt;"","Yes ("&amp;IF(NOT(ISERR(FIND("HTTP,",JoinIfFuzzy(DT$719:DT$760,$F$719:$F$760,$G766)&amp;IF(AND(DT$2=DU$3,DU$9="Include (Platform Duplicate)"),JoinIfFuzzy(DU$719:DU$760,$F$719:$F$760,$G766),"")))),"HTTP","HTTPS")&amp;")","No"),"*")</f>
        <v>No</v>
      </c>
      <c r="DU766" s="58" t="str">
        <f>IF(DU$9="Include",IF(JoinIfFuzzy(DU$719:DU$760,$F$719:$F$760,$G766)&amp;IF(AND(DU$2=DV$3,DV$9="Include (Platform Duplicate)"),JoinIfFuzzy(DV$719:DV$760,$F$719:$F$760,$G766),"")&lt;&gt;"","Yes ("&amp;IF(NOT(ISERR(FIND("HTTP,",JoinIfFuzzy(DU$719:DU$760,$F$719:$F$760,$G766)&amp;IF(AND(DU$2=DV$3,DV$9="Include (Platform Duplicate)"),JoinIfFuzzy(DV$719:DV$760,$F$719:$F$760,$G766),"")))),"HTTP","HTTPS")&amp;")","No"),"*")</f>
        <v>*</v>
      </c>
      <c r="DV766" s="58" t="str">
        <f>IF(DV$9="Include",IF(JoinIfFuzzy(DV$719:DV$760,$F$719:$F$760,$G766)&amp;IF(AND(DV$2=DW$3,DW$9="Include (Platform Duplicate)"),JoinIfFuzzy(DW$719:DW$760,$F$719:$F$760,$G766),"")&lt;&gt;"","Yes ("&amp;IF(NOT(ISERR(FIND("HTTP,",JoinIfFuzzy(DV$719:DV$760,$F$719:$F$760,$G766)&amp;IF(AND(DV$2=DW$3,DW$9="Include (Platform Duplicate)"),JoinIfFuzzy(DW$719:DW$760,$F$719:$F$760,$G766),"")))),"HTTP","HTTPS")&amp;")","No"),"*")</f>
        <v>*</v>
      </c>
      <c r="DW766" s="58" t="str">
        <f>IF(DW$9="Include",IF(JoinIfFuzzy(DW$719:DW$760,$F$719:$F$760,$G766)&amp;IF(AND(DW$2=DX$3,DX$9="Include (Platform Duplicate)"),JoinIfFuzzy(DX$719:DX$760,$F$719:$F$760,$G766),"")&lt;&gt;"","Yes ("&amp;IF(NOT(ISERR(FIND("HTTP,",JoinIfFuzzy(DW$719:DW$760,$F$719:$F$760,$G766)&amp;IF(AND(DW$2=DX$3,DX$9="Include (Platform Duplicate)"),JoinIfFuzzy(DX$719:DX$760,$F$719:$F$760,$G766),"")))),"HTTP","HTTPS")&amp;")","No"),"*")</f>
        <v>No</v>
      </c>
      <c r="DX766" s="58" t="str">
        <f>IF(DX$9="Include",IF(JoinIfFuzzy(DX$719:DX$760,$F$719:$F$760,$G766)&amp;IF(AND(DX$2=DY$3,DY$9="Include (Platform Duplicate)"),JoinIfFuzzy(DY$719:DY$760,$F$719:$F$760,$G766),"")&lt;&gt;"","Yes ("&amp;IF(NOT(ISERR(FIND("HTTP,",JoinIfFuzzy(DX$719:DX$760,$F$719:$F$760,$G766)&amp;IF(AND(DX$2=DY$3,DY$9="Include (Platform Duplicate)"),JoinIfFuzzy(DY$719:DY$760,$F$719:$F$760,$G766),"")))),"HTTP","HTTPS")&amp;")","No"),"*")</f>
        <v>No</v>
      </c>
      <c r="DY766" s="58" t="str">
        <f>IF(DY$9="Include",IF(JoinIfFuzzy(DY$719:DY$760,$F$719:$F$760,$G766)&amp;IF(AND(DY$2=DZ$3,DZ$9="Include (Platform Duplicate)"),JoinIfFuzzy(DZ$719:DZ$760,$F$719:$F$760,$G766),"")&lt;&gt;"","Yes ("&amp;IF(NOT(ISERR(FIND("HTTP,",JoinIfFuzzy(DY$719:DY$760,$F$719:$F$760,$G766)&amp;IF(AND(DY$2=DZ$3,DZ$9="Include (Platform Duplicate)"),JoinIfFuzzy(DZ$719:DZ$760,$F$719:$F$760,$G766),"")))),"HTTP","HTTPS")&amp;")","No"),"*")</f>
        <v>No</v>
      </c>
      <c r="DZ766" s="58" t="str">
        <f>IF(DZ$9="Include",IF(JoinIfFuzzy(DZ$719:DZ$760,$F$719:$F$760,$G766)&amp;IF(AND(DZ$2=EA$3,EA$9="Include (Platform Duplicate)"),JoinIfFuzzy(EA$719:EA$760,$F$719:$F$760,$G766),"")&lt;&gt;"","Yes ("&amp;IF(NOT(ISERR(FIND("HTTP,",JoinIfFuzzy(DZ$719:DZ$760,$F$719:$F$760,$G766)&amp;IF(AND(DZ$2=EA$3,EA$9="Include (Platform Duplicate)"),JoinIfFuzzy(EA$719:EA$760,$F$719:$F$760,$G766),"")))),"HTTP","HTTPS")&amp;")","No"),"*")</f>
        <v>*</v>
      </c>
      <c r="EA766" s="58" t="str">
        <f>IF(EA$9="Include",IF(JoinIfFuzzy(EA$719:EA$760,$F$719:$F$760,$G766)&amp;IF(AND(EA$2=EB$3,EB$9="Include (Platform Duplicate)"),JoinIfFuzzy(EB$719:EB$760,$F$719:$F$760,$G766),"")&lt;&gt;"","Yes ("&amp;IF(NOT(ISERR(FIND("HTTP,",JoinIfFuzzy(EA$719:EA$760,$F$719:$F$760,$G766)&amp;IF(AND(EA$2=EB$3,EB$9="Include (Platform Duplicate)"),JoinIfFuzzy(EB$719:EB$760,$F$719:$F$760,$G766),"")))),"HTTP","HTTPS")&amp;")","No"),"*")</f>
        <v>No</v>
      </c>
      <c r="EB766" s="58" t="str">
        <f>IF(EB$9="Include",IF(JoinIfFuzzy(EB$719:EB$760,$F$719:$F$760,$G766)&amp;IF(AND(EB$2=EC$3,EC$9="Include (Platform Duplicate)"),JoinIfFuzzy(EC$719:EC$760,$F$719:$F$760,$G766),"")&lt;&gt;"","Yes ("&amp;IF(NOT(ISERR(FIND("HTTP,",JoinIfFuzzy(EB$719:EB$760,$F$719:$F$760,$G766)&amp;IF(AND(EB$2=EC$3,EC$9="Include (Platform Duplicate)"),JoinIfFuzzy(EC$719:EC$760,$F$719:$F$760,$G766),"")))),"HTTP","HTTPS")&amp;")","No"),"*")</f>
        <v>No</v>
      </c>
      <c r="EC766" s="58" t="str">
        <f>IF(EC$9="Include",IF(JoinIfFuzzy(EC$719:EC$760,$F$719:$F$760,$G766)&amp;IF(AND(EC$2=ED$3,ED$9="Include (Platform Duplicate)"),JoinIfFuzzy(ED$719:ED$760,$F$719:$F$760,$G766),"")&lt;&gt;"","Yes ("&amp;IF(NOT(ISERR(FIND("HTTP,",JoinIfFuzzy(EC$719:EC$760,$F$719:$F$760,$G766)&amp;IF(AND(EC$2=ED$3,ED$9="Include (Platform Duplicate)"),JoinIfFuzzy(ED$719:ED$760,$F$719:$F$760,$G766),"")))),"HTTP","HTTPS")&amp;")","No"),"*")</f>
        <v>No</v>
      </c>
      <c r="ED766" s="58" t="str">
        <f>IF(ED$9="Include",IF(JoinIfFuzzy(ED$719:ED$760,$F$719:$F$760,$G766)&amp;IF(AND(ED$2=EE$3,EE$9="Include (Platform Duplicate)"),JoinIfFuzzy(EE$719:EE$760,$F$719:$F$760,$G766),"")&lt;&gt;"","Yes ("&amp;IF(NOT(ISERR(FIND("HTTP,",JoinIfFuzzy(ED$719:ED$760,$F$719:$F$760,$G766)&amp;IF(AND(ED$2=EE$3,EE$9="Include (Platform Duplicate)"),JoinIfFuzzy(EE$719:EE$760,$F$719:$F$760,$G766),"")))),"HTTP","HTTPS")&amp;")","No"),"*")</f>
        <v>*</v>
      </c>
      <c r="EE766" s="58" t="str">
        <f>IF(EE$9="Include",IF(JoinIfFuzzy(EE$719:EE$760,$F$719:$F$760,$G766)&amp;IF(AND(EE$2=EF$3,EF$9="Include (Platform Duplicate)"),JoinIfFuzzy(EF$719:EF$760,$F$719:$F$760,$G766),"")&lt;&gt;"","Yes ("&amp;IF(NOT(ISERR(FIND("HTTP,",JoinIfFuzzy(EE$719:EE$760,$F$719:$F$760,$G766)&amp;IF(AND(EE$2=EF$3,EF$9="Include (Platform Duplicate)"),JoinIfFuzzy(EF$719:EF$760,$F$719:$F$760,$G766),"")))),"HTTP","HTTPS")&amp;")","No"),"*")</f>
        <v>No</v>
      </c>
      <c r="EF766" s="58" t="str">
        <f>IF(EF$9="Include",IF(JoinIfFuzzy(EF$719:EF$760,$F$719:$F$760,$G766)&amp;IF(AND(EF$2=EG$3,EG$9="Include (Platform Duplicate)"),JoinIfFuzzy(EG$719:EG$760,$F$719:$F$760,$G766),"")&lt;&gt;"","Yes ("&amp;IF(NOT(ISERR(FIND("HTTP,",JoinIfFuzzy(EF$719:EF$760,$F$719:$F$760,$G766)&amp;IF(AND(EF$2=EG$3,EG$9="Include (Platform Duplicate)"),JoinIfFuzzy(EG$719:EG$760,$F$719:$F$760,$G766),"")))),"HTTP","HTTPS")&amp;")","No"),"*")</f>
        <v>No</v>
      </c>
      <c r="EG766" s="58" t="str">
        <f>IF(EG$9="Include",IF(JoinIfFuzzy(EG$719:EG$760,$F$719:$F$760,$G766)&amp;IF(AND(EG$2=EH$3,EH$9="Include (Platform Duplicate)"),JoinIfFuzzy(EH$719:EH$760,$F$719:$F$760,$G766),"")&lt;&gt;"","Yes ("&amp;IF(NOT(ISERR(FIND("HTTP,",JoinIfFuzzy(EG$719:EG$760,$F$719:$F$760,$G766)&amp;IF(AND(EG$2=EH$3,EH$9="Include (Platform Duplicate)"),JoinIfFuzzy(EH$719:EH$760,$F$719:$F$760,$G766),"")))),"HTTP","HTTPS")&amp;")","No"),"*")</f>
        <v>*</v>
      </c>
      <c r="EH766" s="58" t="str">
        <f>IF(EH$9="Include",IF(JoinIfFuzzy(EH$719:EH$760,$F$719:$F$760,$G766)&amp;IF(AND(EH$2=EI$3,EI$9="Include (Platform Duplicate)"),JoinIfFuzzy(EI$719:EI$760,$F$719:$F$760,$G766),"")&lt;&gt;"","Yes ("&amp;IF(NOT(ISERR(FIND("HTTP,",JoinIfFuzzy(EH$719:EH$760,$F$719:$F$760,$G766)&amp;IF(AND(EH$2=EI$3,EI$9="Include (Platform Duplicate)"),JoinIfFuzzy(EI$719:EI$760,$F$719:$F$760,$G766),"")))),"HTTP","HTTPS")&amp;")","No"),"*")</f>
        <v>No</v>
      </c>
      <c r="EI766" s="58" t="str">
        <f>IF(EI$9="Include",IF(JoinIfFuzzy(EI$719:EI$760,$F$719:$F$760,$G766)&amp;IF(AND(EI$2=EJ$3,EJ$9="Include (Platform Duplicate)"),JoinIfFuzzy(EJ$719:EJ$760,$F$719:$F$760,$G766),"")&lt;&gt;"","Yes ("&amp;IF(NOT(ISERR(FIND("HTTP,",JoinIfFuzzy(EI$719:EI$760,$F$719:$F$760,$G766)&amp;IF(AND(EI$2=EJ$3,EJ$9="Include (Platform Duplicate)"),JoinIfFuzzy(EJ$719:EJ$760,$F$719:$F$760,$G766),"")))),"HTTP","HTTPS")&amp;")","No"),"*")</f>
        <v>*</v>
      </c>
      <c r="EJ766" s="58" t="str">
        <f>IF(EJ$9="Include",IF(JoinIfFuzzy(EJ$719:EJ$760,$F$719:$F$760,$G766)&amp;IF(AND(EJ$2=EK$3,EK$9="Include (Platform Duplicate)"),JoinIfFuzzy(EK$719:EK$760,$F$719:$F$760,$G766),"")&lt;&gt;"","Yes ("&amp;IF(NOT(ISERR(FIND("HTTP,",JoinIfFuzzy(EJ$719:EJ$760,$F$719:$F$760,$G766)&amp;IF(AND(EJ$2=EK$3,EK$9="Include (Platform Duplicate)"),JoinIfFuzzy(EK$719:EK$760,$F$719:$F$760,$G766),"")))),"HTTP","HTTPS")&amp;")","No"),"*")</f>
        <v>No</v>
      </c>
      <c r="EK766" s="58" t="str">
        <f>IF(EK$9="Include",IF(JoinIfFuzzy(EK$719:EK$760,$F$719:$F$760,$G766)&amp;IF(AND(EK$2=EL$3,EL$9="Include (Platform Duplicate)"),JoinIfFuzzy(EL$719:EL$760,$F$719:$F$760,$G766),"")&lt;&gt;"","Yes ("&amp;IF(NOT(ISERR(FIND("HTTP,",JoinIfFuzzy(EK$719:EK$760,$F$719:$F$760,$G766)&amp;IF(AND(EK$2=EL$3,EL$9="Include (Platform Duplicate)"),JoinIfFuzzy(EL$719:EL$760,$F$719:$F$760,$G766),"")))),"HTTP","HTTPS")&amp;")","No"),"*")</f>
        <v>*</v>
      </c>
      <c r="EL766" s="109"/>
      <c r="EM766" s="109"/>
    </row>
    <row r="767" spans="1:143" s="58" customFormat="1" ht="12.75" customHeight="1" x14ac:dyDescent="0.25">
      <c r="A767" s="5"/>
      <c r="B767" s="96"/>
      <c r="C767" s="96"/>
      <c r="D767" s="96"/>
      <c r="E767" s="96"/>
      <c r="F767" s="96"/>
      <c r="G767" s="58" t="s">
        <v>3538</v>
      </c>
      <c r="H767" s="18" t="s">
        <v>5</v>
      </c>
      <c r="I767" s="18"/>
      <c r="J767" s="58" t="str">
        <f>IF(J$9="Include",IF(JoinIfFuzzy(J$719:J$760,$F$719:$F$760,$G767)&amp;IF(AND(J$2=K$3,K$9="Include (Platform Duplicate)"),JoinIfFuzzy(K$719:K$760,$F$719:$F$760,$G767),"")&lt;&gt;"","Yes ("&amp;IF(NOT(ISERR(FIND("HTTP,",JoinIfFuzzy(J$719:J$760,$F$719:$F$760,$G767)&amp;IF(AND(J$2=K$3,K$9="Include (Platform Duplicate)"),JoinIfFuzzy(K$719:K$760,$F$719:$F$760,$G767),"")))),"HTTP","HTTPS")&amp;")","No"),"*")</f>
        <v>No</v>
      </c>
      <c r="K767" s="58" t="str">
        <f>IF(K$9="Include",IF(JoinIfFuzzy(K$719:K$760,$F$719:$F$760,$G767)&amp;IF(AND(K$2=L$3,L$9="Include (Platform Duplicate)"),JoinIfFuzzy(L$719:L$760,$F$719:$F$760,$G767),"")&lt;&gt;"","Yes ("&amp;IF(NOT(ISERR(FIND("HTTP,",JoinIfFuzzy(K$719:K$760,$F$719:$F$760,$G767)&amp;IF(AND(K$2=L$3,L$9="Include (Platform Duplicate)"),JoinIfFuzzy(L$719:L$760,$F$719:$F$760,$G767),"")))),"HTTP","HTTPS")&amp;")","No"),"*")</f>
        <v>No</v>
      </c>
      <c r="L767" s="58" t="str">
        <f>IF(L$9="Include",IF(JoinIfFuzzy(L$719:L$760,$F$719:$F$760,$G767)&amp;IF(AND(L$2=M$3,M$9="Include (Platform Duplicate)"),JoinIfFuzzy(M$719:M$760,$F$719:$F$760,$G767),"")&lt;&gt;"","Yes ("&amp;IF(NOT(ISERR(FIND("HTTP,",JoinIfFuzzy(L$719:L$760,$F$719:$F$760,$G767)&amp;IF(AND(L$2=M$3,M$9="Include (Platform Duplicate)"),JoinIfFuzzy(M$719:M$760,$F$719:$F$760,$G767),"")))),"HTTP","HTTPS")&amp;")","No"),"*")</f>
        <v>*</v>
      </c>
      <c r="M767" s="58" t="str">
        <f>IF(M$9="Include",IF(JoinIfFuzzy(M$719:M$760,$F$719:$F$760,$G767)&amp;IF(AND(M$2=N$3,N$9="Include (Platform Duplicate)"),JoinIfFuzzy(N$719:N$760,$F$719:$F$760,$G767),"")&lt;&gt;"","Yes ("&amp;IF(NOT(ISERR(FIND("HTTP,",JoinIfFuzzy(M$719:M$760,$F$719:$F$760,$G767)&amp;IF(AND(M$2=N$3,N$9="Include (Platform Duplicate)"),JoinIfFuzzy(N$719:N$760,$F$719:$F$760,$G767),"")))),"HTTP","HTTPS")&amp;")","No"),"*")</f>
        <v>No</v>
      </c>
      <c r="N767" s="58" t="str">
        <f>IF(N$9="Include",IF(JoinIfFuzzy(N$719:N$760,$F$719:$F$760,$G767)&amp;IF(AND(N$2=O$3,O$9="Include (Platform Duplicate)"),JoinIfFuzzy(O$719:O$760,$F$719:$F$760,$G767),"")&lt;&gt;"","Yes ("&amp;IF(NOT(ISERR(FIND("HTTP,",JoinIfFuzzy(N$719:N$760,$F$719:$F$760,$G767)&amp;IF(AND(N$2=O$3,O$9="Include (Platform Duplicate)"),JoinIfFuzzy(O$719:O$760,$F$719:$F$760,$G767),"")))),"HTTP","HTTPS")&amp;")","No"),"*")</f>
        <v>*</v>
      </c>
      <c r="O767" s="58" t="str">
        <f>IF(O$9="Include",IF(JoinIfFuzzy(O$719:O$760,$F$719:$F$760,$G767)&amp;IF(AND(O$2=P$3,P$9="Include (Platform Duplicate)"),JoinIfFuzzy(P$719:P$760,$F$719:$F$760,$G767),"")&lt;&gt;"","Yes ("&amp;IF(NOT(ISERR(FIND("HTTP,",JoinIfFuzzy(O$719:O$760,$F$719:$F$760,$G767)&amp;IF(AND(O$2=P$3,P$9="Include (Platform Duplicate)"),JoinIfFuzzy(P$719:P$760,$F$719:$F$760,$G767),"")))),"HTTP","HTTPS")&amp;")","No"),"*")</f>
        <v>No</v>
      </c>
      <c r="P767" s="58" t="str">
        <f>IF(P$9="Include",IF(JoinIfFuzzy(P$719:P$760,$F$719:$F$760,$G767)&amp;IF(AND(P$2=Q$3,Q$9="Include (Platform Duplicate)"),JoinIfFuzzy(Q$719:Q$760,$F$719:$F$760,$G767),"")&lt;&gt;"","Yes ("&amp;IF(NOT(ISERR(FIND("HTTP,",JoinIfFuzzy(P$719:P$760,$F$719:$F$760,$G767)&amp;IF(AND(P$2=Q$3,Q$9="Include (Platform Duplicate)"),JoinIfFuzzy(Q$719:Q$760,$F$719:$F$760,$G767),"")))),"HTTP","HTTPS")&amp;")","No"),"*")</f>
        <v>*</v>
      </c>
      <c r="Q767" s="58" t="str">
        <f>IF(Q$9="Include",IF(JoinIfFuzzy(Q$719:Q$760,$F$719:$F$760,$G767)&amp;IF(AND(Q$2=R$3,R$9="Include (Platform Duplicate)"),JoinIfFuzzy(R$719:R$760,$F$719:$F$760,$G767),"")&lt;&gt;"","Yes ("&amp;IF(NOT(ISERR(FIND("HTTP,",JoinIfFuzzy(Q$719:Q$760,$F$719:$F$760,$G767)&amp;IF(AND(Q$2=R$3,R$9="Include (Platform Duplicate)"),JoinIfFuzzy(R$719:R$760,$F$719:$F$760,$G767),"")))),"HTTP","HTTPS")&amp;")","No"),"*")</f>
        <v>No</v>
      </c>
      <c r="R767" s="58" t="str">
        <f>IF(R$9="Include",IF(JoinIfFuzzy(R$719:R$760,$F$719:$F$760,$G767)&amp;IF(AND(R$2=S$3,S$9="Include (Platform Duplicate)"),JoinIfFuzzy(S$719:S$760,$F$719:$F$760,$G767),"")&lt;&gt;"","Yes ("&amp;IF(NOT(ISERR(FIND("HTTP,",JoinIfFuzzy(R$719:R$760,$F$719:$F$760,$G767)&amp;IF(AND(R$2=S$3,S$9="Include (Platform Duplicate)"),JoinIfFuzzy(S$719:S$760,$F$719:$F$760,$G767),"")))),"HTTP","HTTPS")&amp;")","No"),"*")</f>
        <v>*</v>
      </c>
      <c r="S767" s="58" t="str">
        <f>IF(S$9="Include",IF(JoinIfFuzzy(S$719:S$760,$F$719:$F$760,$G767)&amp;IF(AND(S$2=T$3,T$9="Include (Platform Duplicate)"),JoinIfFuzzy(T$719:T$760,$F$719:$F$760,$G767),"")&lt;&gt;"","Yes ("&amp;IF(NOT(ISERR(FIND("HTTP,",JoinIfFuzzy(S$719:S$760,$F$719:$F$760,$G767)&amp;IF(AND(S$2=T$3,T$9="Include (Platform Duplicate)"),JoinIfFuzzy(T$719:T$760,$F$719:$F$760,$G767),"")))),"HTTP","HTTPS")&amp;")","No"),"*")</f>
        <v>No</v>
      </c>
      <c r="T767" s="58" t="str">
        <f>IF(T$9="Include",IF(JoinIfFuzzy(T$719:T$760,$F$719:$F$760,$G767)&amp;IF(AND(T$2=U$3,U$9="Include (Platform Duplicate)"),JoinIfFuzzy(U$719:U$760,$F$719:$F$760,$G767),"")&lt;&gt;"","Yes ("&amp;IF(NOT(ISERR(FIND("HTTP,",JoinIfFuzzy(T$719:T$760,$F$719:$F$760,$G767)&amp;IF(AND(T$2=U$3,U$9="Include (Platform Duplicate)"),JoinIfFuzzy(U$719:U$760,$F$719:$F$760,$G767),"")))),"HTTP","HTTPS")&amp;")","No"),"*")</f>
        <v>*</v>
      </c>
      <c r="U767" s="58" t="str">
        <f>IF(U$9="Include",IF(JoinIfFuzzy(U$719:U$760,$F$719:$F$760,$G767)&amp;IF(AND(U$2=V$3,V$9="Include (Platform Duplicate)"),JoinIfFuzzy(V$719:V$760,$F$719:$F$760,$G767),"")&lt;&gt;"","Yes ("&amp;IF(NOT(ISERR(FIND("HTTP,",JoinIfFuzzy(U$719:U$760,$F$719:$F$760,$G767)&amp;IF(AND(U$2=V$3,V$9="Include (Platform Duplicate)"),JoinIfFuzzy(V$719:V$760,$F$719:$F$760,$G767),"")))),"HTTP","HTTPS")&amp;")","No"),"*")</f>
        <v>No</v>
      </c>
      <c r="V767" s="58" t="str">
        <f>IF(V$9="Include",IF(JoinIfFuzzy(V$719:V$760,$F$719:$F$760,$G767)&amp;IF(AND(V$2=W$3,W$9="Include (Platform Duplicate)"),JoinIfFuzzy(W$719:W$760,$F$719:$F$760,$G767),"")&lt;&gt;"","Yes ("&amp;IF(NOT(ISERR(FIND("HTTP,",JoinIfFuzzy(V$719:V$760,$F$719:$F$760,$G767)&amp;IF(AND(V$2=W$3,W$9="Include (Platform Duplicate)"),JoinIfFuzzy(W$719:W$760,$F$719:$F$760,$G767),"")))),"HTTP","HTTPS")&amp;")","No"),"*")</f>
        <v>No</v>
      </c>
      <c r="W767" s="58" t="str">
        <f>IF(W$9="Include",IF(JoinIfFuzzy(W$719:W$760,$F$719:$F$760,$G767)&amp;IF(AND(W$2=X$3,X$9="Include (Platform Duplicate)"),JoinIfFuzzy(X$719:X$760,$F$719:$F$760,$G767),"")&lt;&gt;"","Yes ("&amp;IF(NOT(ISERR(FIND("HTTP,",JoinIfFuzzy(W$719:W$760,$F$719:$F$760,$G767)&amp;IF(AND(W$2=X$3,X$9="Include (Platform Duplicate)"),JoinIfFuzzy(X$719:X$760,$F$719:$F$760,$G767),"")))),"HTTP","HTTPS")&amp;")","No"),"*")</f>
        <v>No</v>
      </c>
      <c r="X767" s="58" t="str">
        <f>IF(X$9="Include",IF(JoinIfFuzzy(X$719:X$760,$F$719:$F$760,$G767)&amp;IF(AND(X$2=Y$3,Y$9="Include (Platform Duplicate)"),JoinIfFuzzy(Y$719:Y$760,$F$719:$F$760,$G767),"")&lt;&gt;"","Yes ("&amp;IF(NOT(ISERR(FIND("HTTP,",JoinIfFuzzy(X$719:X$760,$F$719:$F$760,$G767)&amp;IF(AND(X$2=Y$3,Y$9="Include (Platform Duplicate)"),JoinIfFuzzy(Y$719:Y$760,$F$719:$F$760,$G767),"")))),"HTTP","HTTPS")&amp;")","No"),"*")</f>
        <v>*</v>
      </c>
      <c r="Y767" s="58" t="str">
        <f>IF(Y$9="Include",IF(JoinIfFuzzy(Y$719:Y$760,$F$719:$F$760,$G767)&amp;IF(AND(Y$2=Z$3,Z$9="Include (Platform Duplicate)"),JoinIfFuzzy(Z$719:Z$760,$F$719:$F$760,$G767),"")&lt;&gt;"","Yes ("&amp;IF(NOT(ISERR(FIND("HTTP,",JoinIfFuzzy(Y$719:Y$760,$F$719:$F$760,$G767)&amp;IF(AND(Y$2=Z$3,Z$9="Include (Platform Duplicate)"),JoinIfFuzzy(Z$719:Z$760,$F$719:$F$760,$G767),"")))),"HTTP","HTTPS")&amp;")","No"),"*")</f>
        <v>No</v>
      </c>
      <c r="Z767" s="58" t="str">
        <f>IF(Z$9="Include",IF(JoinIfFuzzy(Z$719:Z$760,$F$719:$F$760,$G767)&amp;IF(AND(Z$2=AA$3,AA$9="Include (Platform Duplicate)"),JoinIfFuzzy(AA$719:AA$760,$F$719:$F$760,$G767),"")&lt;&gt;"","Yes ("&amp;IF(NOT(ISERR(FIND("HTTP,",JoinIfFuzzy(Z$719:Z$760,$F$719:$F$760,$G767)&amp;IF(AND(Z$2=AA$3,AA$9="Include (Platform Duplicate)"),JoinIfFuzzy(AA$719:AA$760,$F$719:$F$760,$G767),"")))),"HTTP","HTTPS")&amp;")","No"),"*")</f>
        <v>*</v>
      </c>
      <c r="AA767" s="58" t="str">
        <f>IF(AA$9="Include",IF(JoinIfFuzzy(AA$719:AA$760,$F$719:$F$760,$G767)&amp;IF(AND(AA$2=AB$3,AB$9="Include (Platform Duplicate)"),JoinIfFuzzy(AB$719:AB$760,$F$719:$F$760,$G767),"")&lt;&gt;"","Yes ("&amp;IF(NOT(ISERR(FIND("HTTP,",JoinIfFuzzy(AA$719:AA$760,$F$719:$F$760,$G767)&amp;IF(AND(AA$2=AB$3,AB$9="Include (Platform Duplicate)"),JoinIfFuzzy(AB$719:AB$760,$F$719:$F$760,$G767),"")))),"HTTP","HTTPS")&amp;")","No"),"*")</f>
        <v>No</v>
      </c>
      <c r="AB767" s="58" t="str">
        <f>IF(AB$9="Include",IF(JoinIfFuzzy(AB$719:AB$760,$F$719:$F$760,$G767)&amp;IF(AND(AB$2=AC$3,AC$9="Include (Platform Duplicate)"),JoinIfFuzzy(AC$719:AC$760,$F$719:$F$760,$G767),"")&lt;&gt;"","Yes ("&amp;IF(NOT(ISERR(FIND("HTTP,",JoinIfFuzzy(AB$719:AB$760,$F$719:$F$760,$G767)&amp;IF(AND(AB$2=AC$3,AC$9="Include (Platform Duplicate)"),JoinIfFuzzy(AC$719:AC$760,$F$719:$F$760,$G767),"")))),"HTTP","HTTPS")&amp;")","No"),"*")</f>
        <v>*</v>
      </c>
      <c r="AC767" s="58" t="str">
        <f>IF(AC$9="Include",IF(JoinIfFuzzy(AC$719:AC$760,$F$719:$F$760,$G767)&amp;IF(AND(AC$2=AD$3,AD$9="Include (Platform Duplicate)"),JoinIfFuzzy(AD$719:AD$760,$F$719:$F$760,$G767),"")&lt;&gt;"","Yes ("&amp;IF(NOT(ISERR(FIND("HTTP,",JoinIfFuzzy(AC$719:AC$760,$F$719:$F$760,$G767)&amp;IF(AND(AC$2=AD$3,AD$9="Include (Platform Duplicate)"),JoinIfFuzzy(AD$719:AD$760,$F$719:$F$760,$G767),"")))),"HTTP","HTTPS")&amp;")","No"),"*")</f>
        <v>No</v>
      </c>
      <c r="AD767" s="58" t="str">
        <f>IF(AD$9="Include",IF(JoinIfFuzzy(AD$719:AD$760,$F$719:$F$760,$G767)&amp;IF(AND(AD$2=AE$3,AE$9="Include (Platform Duplicate)"),JoinIfFuzzy(AE$719:AE$760,$F$719:$F$760,$G767),"")&lt;&gt;"","Yes ("&amp;IF(NOT(ISERR(FIND("HTTP,",JoinIfFuzzy(AD$719:AD$760,$F$719:$F$760,$G767)&amp;IF(AND(AD$2=AE$3,AE$9="Include (Platform Duplicate)"),JoinIfFuzzy(AE$719:AE$760,$F$719:$F$760,$G767),"")))),"HTTP","HTTPS")&amp;")","No"),"*")</f>
        <v>No</v>
      </c>
      <c r="AE767" s="58" t="str">
        <f>IF(AE$9="Include",IF(JoinIfFuzzy(AE$719:AE$760,$F$719:$F$760,$G767)&amp;IF(AND(AE$2=AF$3,AF$9="Include (Platform Duplicate)"),JoinIfFuzzy(AF$719:AF$760,$F$719:$F$760,$G767),"")&lt;&gt;"","Yes ("&amp;IF(NOT(ISERR(FIND("HTTP,",JoinIfFuzzy(AE$719:AE$760,$F$719:$F$760,$G767)&amp;IF(AND(AE$2=AF$3,AF$9="Include (Platform Duplicate)"),JoinIfFuzzy(AF$719:AF$760,$F$719:$F$760,$G767),"")))),"HTTP","HTTPS")&amp;")","No"),"*")</f>
        <v>*</v>
      </c>
      <c r="AF767" s="58" t="str">
        <f>IF(AF$9="Include",IF(JoinIfFuzzy(AF$719:AF$760,$F$719:$F$760,$G767)&amp;IF(AND(AF$2=AG$3,AG$9="Include (Platform Duplicate)"),JoinIfFuzzy(AG$719:AG$760,$F$719:$F$760,$G767),"")&lt;&gt;"","Yes ("&amp;IF(NOT(ISERR(FIND("HTTP,",JoinIfFuzzy(AF$719:AF$760,$F$719:$F$760,$G767)&amp;IF(AND(AF$2=AG$3,AG$9="Include (Platform Duplicate)"),JoinIfFuzzy(AG$719:AG$760,$F$719:$F$760,$G767),"")))),"HTTP","HTTPS")&amp;")","No"),"*")</f>
        <v>No</v>
      </c>
      <c r="AG767" s="58" t="str">
        <f>IF(AG$9="Include",IF(JoinIfFuzzy(AG$719:AG$760,$F$719:$F$760,$G767)&amp;IF(AND(AG$2=AH$3,AH$9="Include (Platform Duplicate)"),JoinIfFuzzy(AH$719:AH$760,$F$719:$F$760,$G767),"")&lt;&gt;"","Yes ("&amp;IF(NOT(ISERR(FIND("HTTP,",JoinIfFuzzy(AG$719:AG$760,$F$719:$F$760,$G767)&amp;IF(AND(AG$2=AH$3,AH$9="Include (Platform Duplicate)"),JoinIfFuzzy(AH$719:AH$760,$F$719:$F$760,$G767),"")))),"HTTP","HTTPS")&amp;")","No"),"*")</f>
        <v>No</v>
      </c>
      <c r="AH767" s="58" t="str">
        <f>IF(AH$9="Include",IF(JoinIfFuzzy(AH$719:AH$760,$F$719:$F$760,$G767)&amp;IF(AND(AH$2=AI$3,AI$9="Include (Platform Duplicate)"),JoinIfFuzzy(AI$719:AI$760,$F$719:$F$760,$G767),"")&lt;&gt;"","Yes ("&amp;IF(NOT(ISERR(FIND("HTTP,",JoinIfFuzzy(AH$719:AH$760,$F$719:$F$760,$G767)&amp;IF(AND(AH$2=AI$3,AI$9="Include (Platform Duplicate)"),JoinIfFuzzy(AI$719:AI$760,$F$719:$F$760,$G767),"")))),"HTTP","HTTPS")&amp;")","No"),"*")</f>
        <v>No</v>
      </c>
      <c r="AI767" s="58" t="str">
        <f>IF(AI$9="Include",IF(JoinIfFuzzy(AI$719:AI$760,$F$719:$F$760,$G767)&amp;IF(AND(AI$2=AJ$3,AJ$9="Include (Platform Duplicate)"),JoinIfFuzzy(AJ$719:AJ$760,$F$719:$F$760,$G767),"")&lt;&gt;"","Yes ("&amp;IF(NOT(ISERR(FIND("HTTP,",JoinIfFuzzy(AI$719:AI$760,$F$719:$F$760,$G767)&amp;IF(AND(AI$2=AJ$3,AJ$9="Include (Platform Duplicate)"),JoinIfFuzzy(AJ$719:AJ$760,$F$719:$F$760,$G767),"")))),"HTTP","HTTPS")&amp;")","No"),"*")</f>
        <v>*</v>
      </c>
      <c r="AJ767" s="58" t="str">
        <f>IF(AJ$9="Include",IF(JoinIfFuzzy(AJ$719:AJ$760,$F$719:$F$760,$G767)&amp;IF(AND(AJ$2=AK$3,AK$9="Include (Platform Duplicate)"),JoinIfFuzzy(AK$719:AK$760,$F$719:$F$760,$G767),"")&lt;&gt;"","Yes ("&amp;IF(NOT(ISERR(FIND("HTTP,",JoinIfFuzzy(AJ$719:AJ$760,$F$719:$F$760,$G767)&amp;IF(AND(AJ$2=AK$3,AK$9="Include (Platform Duplicate)"),JoinIfFuzzy(AK$719:AK$760,$F$719:$F$760,$G767),"")))),"HTTP","HTTPS")&amp;")","No"),"*")</f>
        <v>No</v>
      </c>
      <c r="AK767" s="58" t="str">
        <f>IF(AK$9="Include",IF(JoinIfFuzzy(AK$719:AK$760,$F$719:$F$760,$G767)&amp;IF(AND(AK$2=AL$3,AL$9="Include (Platform Duplicate)"),JoinIfFuzzy(AL$719:AL$760,$F$719:$F$760,$G767),"")&lt;&gt;"","Yes ("&amp;IF(NOT(ISERR(FIND("HTTP,",JoinIfFuzzy(AK$719:AK$760,$F$719:$F$760,$G767)&amp;IF(AND(AK$2=AL$3,AL$9="Include (Platform Duplicate)"),JoinIfFuzzy(AL$719:AL$760,$F$719:$F$760,$G767),"")))),"HTTP","HTTPS")&amp;")","No"),"*")</f>
        <v>*</v>
      </c>
      <c r="AL767" s="58" t="str">
        <f>IF(AL$9="Include",IF(JoinIfFuzzy(AL$719:AL$760,$F$719:$F$760,$G767)&amp;IF(AND(AL$2=AM$3,AM$9="Include (Platform Duplicate)"),JoinIfFuzzy(AM$719:AM$760,$F$719:$F$760,$G767),"")&lt;&gt;"","Yes ("&amp;IF(NOT(ISERR(FIND("HTTP,",JoinIfFuzzy(AL$719:AL$760,$F$719:$F$760,$G767)&amp;IF(AND(AL$2=AM$3,AM$9="Include (Platform Duplicate)"),JoinIfFuzzy(AM$719:AM$760,$F$719:$F$760,$G767),"")))),"HTTP","HTTPS")&amp;")","No"),"*")</f>
        <v>No</v>
      </c>
      <c r="AM767" s="58" t="str">
        <f>IF(AM$9="Include",IF(JoinIfFuzzy(AM$719:AM$760,$F$719:$F$760,$G767)&amp;IF(AND(AM$2=AN$3,AN$9="Include (Platform Duplicate)"),JoinIfFuzzy(AN$719:AN$760,$F$719:$F$760,$G767),"")&lt;&gt;"","Yes ("&amp;IF(NOT(ISERR(FIND("HTTP,",JoinIfFuzzy(AM$719:AM$760,$F$719:$F$760,$G767)&amp;IF(AND(AM$2=AN$3,AN$9="Include (Platform Duplicate)"),JoinIfFuzzy(AN$719:AN$760,$F$719:$F$760,$G767),"")))),"HTTP","HTTPS")&amp;")","No"),"*")</f>
        <v>No</v>
      </c>
      <c r="AN767" s="58" t="str">
        <f>IF(AN$9="Include",IF(JoinIfFuzzy(AN$719:AN$760,$F$719:$F$760,$G767)&amp;IF(AND(AN$2=AO$3,AO$9="Include (Platform Duplicate)"),JoinIfFuzzy(AO$719:AO$760,$F$719:$F$760,$G767),"")&lt;&gt;"","Yes ("&amp;IF(NOT(ISERR(FIND("HTTP,",JoinIfFuzzy(AN$719:AN$760,$F$719:$F$760,$G767)&amp;IF(AND(AN$2=AO$3,AO$9="Include (Platform Duplicate)"),JoinIfFuzzy(AO$719:AO$760,$F$719:$F$760,$G767),"")))),"HTTP","HTTPS")&amp;")","No"),"*")</f>
        <v>No</v>
      </c>
      <c r="AO767" s="58" t="str">
        <f>IF(AO$9="Include",IF(JoinIfFuzzy(AO$719:AO$760,$F$719:$F$760,$G767)&amp;IF(AND(AO$2=AP$3,AP$9="Include (Platform Duplicate)"),JoinIfFuzzy(AP$719:AP$760,$F$719:$F$760,$G767),"")&lt;&gt;"","Yes ("&amp;IF(NOT(ISERR(FIND("HTTP,",JoinIfFuzzy(AO$719:AO$760,$F$719:$F$760,$G767)&amp;IF(AND(AO$2=AP$3,AP$9="Include (Platform Duplicate)"),JoinIfFuzzy(AP$719:AP$760,$F$719:$F$760,$G767),"")))),"HTTP","HTTPS")&amp;")","No"),"*")</f>
        <v>*</v>
      </c>
      <c r="AP767" s="58" t="str">
        <f>IF(AP$9="Include",IF(JoinIfFuzzy(AP$719:AP$760,$F$719:$F$760,$G767)&amp;IF(AND(AP$2=AQ$3,AQ$9="Include (Platform Duplicate)"),JoinIfFuzzy(AQ$719:AQ$760,$F$719:$F$760,$G767),"")&lt;&gt;"","Yes ("&amp;IF(NOT(ISERR(FIND("HTTP,",JoinIfFuzzy(AP$719:AP$760,$F$719:$F$760,$G767)&amp;IF(AND(AP$2=AQ$3,AQ$9="Include (Platform Duplicate)"),JoinIfFuzzy(AQ$719:AQ$760,$F$719:$F$760,$G767),"")))),"HTTP","HTTPS")&amp;")","No"),"*")</f>
        <v>No</v>
      </c>
      <c r="AQ767" s="58" t="str">
        <f>IF(AQ$9="Include",IF(JoinIfFuzzy(AQ$719:AQ$760,$F$719:$F$760,$G767)&amp;IF(AND(AQ$2=AR$3,AR$9="Include (Platform Duplicate)"),JoinIfFuzzy(AR$719:AR$760,$F$719:$F$760,$G767),"")&lt;&gt;"","Yes ("&amp;IF(NOT(ISERR(FIND("HTTP,",JoinIfFuzzy(AQ$719:AQ$760,$F$719:$F$760,$G767)&amp;IF(AND(AQ$2=AR$3,AR$9="Include (Platform Duplicate)"),JoinIfFuzzy(AR$719:AR$760,$F$719:$F$760,$G767),"")))),"HTTP","HTTPS")&amp;")","No"),"*")</f>
        <v>*</v>
      </c>
      <c r="AR767" s="58" t="str">
        <f>IF(AR$9="Include",IF(JoinIfFuzzy(AR$719:AR$760,$F$719:$F$760,$G767)&amp;IF(AND(AR$2=AS$3,AS$9="Include (Platform Duplicate)"),JoinIfFuzzy(AS$719:AS$760,$F$719:$F$760,$G767),"")&lt;&gt;"","Yes ("&amp;IF(NOT(ISERR(FIND("HTTP,",JoinIfFuzzy(AR$719:AR$760,$F$719:$F$760,$G767)&amp;IF(AND(AR$2=AS$3,AS$9="Include (Platform Duplicate)"),JoinIfFuzzy(AS$719:AS$760,$F$719:$F$760,$G767),"")))),"HTTP","HTTPS")&amp;")","No"),"*")</f>
        <v>No</v>
      </c>
      <c r="AS767" s="58" t="str">
        <f>IF(AS$9="Include",IF(JoinIfFuzzy(AS$719:AS$760,$F$719:$F$760,$G767)&amp;IF(AND(AS$2=AT$3,AT$9="Include (Platform Duplicate)"),JoinIfFuzzy(AT$719:AT$760,$F$719:$F$760,$G767),"")&lt;&gt;"","Yes ("&amp;IF(NOT(ISERR(FIND("HTTP,",JoinIfFuzzy(AS$719:AS$760,$F$719:$F$760,$G767)&amp;IF(AND(AS$2=AT$3,AT$9="Include (Platform Duplicate)"),JoinIfFuzzy(AT$719:AT$760,$F$719:$F$760,$G767),"")))),"HTTP","HTTPS")&amp;")","No"),"*")</f>
        <v>*</v>
      </c>
      <c r="AT767" s="58" t="str">
        <f>IF(AT$9="Include",IF(JoinIfFuzzy(AT$719:AT$760,$F$719:$F$760,$G767)&amp;IF(AND(AT$2=AU$3,AU$9="Include (Platform Duplicate)"),JoinIfFuzzy(AU$719:AU$760,$F$719:$F$760,$G767),"")&lt;&gt;"","Yes ("&amp;IF(NOT(ISERR(FIND("HTTP,",JoinIfFuzzy(AT$719:AT$760,$F$719:$F$760,$G767)&amp;IF(AND(AT$2=AU$3,AU$9="Include (Platform Duplicate)"),JoinIfFuzzy(AU$719:AU$760,$F$719:$F$760,$G767),"")))),"HTTP","HTTPS")&amp;")","No"),"*")</f>
        <v>No</v>
      </c>
      <c r="AU767" s="58" t="str">
        <f>IF(AU$9="Include",IF(JoinIfFuzzy(AU$719:AU$760,$F$719:$F$760,$G767)&amp;IF(AND(AU$2=AV$3,AV$9="Include (Platform Duplicate)"),JoinIfFuzzy(AV$719:AV$760,$F$719:$F$760,$G767),"")&lt;&gt;"","Yes ("&amp;IF(NOT(ISERR(FIND("HTTP,",JoinIfFuzzy(AU$719:AU$760,$F$719:$F$760,$G767)&amp;IF(AND(AU$2=AV$3,AV$9="Include (Platform Duplicate)"),JoinIfFuzzy(AV$719:AV$760,$F$719:$F$760,$G767),"")))),"HTTP","HTTPS")&amp;")","No"),"*")</f>
        <v>No</v>
      </c>
      <c r="AV767" s="58" t="str">
        <f>IF(AV$9="Include",IF(JoinIfFuzzy(AV$719:AV$760,$F$719:$F$760,$G767)&amp;IF(AND(AV$2=AW$3,AW$9="Include (Platform Duplicate)"),JoinIfFuzzy(AW$719:AW$760,$F$719:$F$760,$G767),"")&lt;&gt;"","Yes ("&amp;IF(NOT(ISERR(FIND("HTTP,",JoinIfFuzzy(AV$719:AV$760,$F$719:$F$760,$G767)&amp;IF(AND(AV$2=AW$3,AW$9="Include (Platform Duplicate)"),JoinIfFuzzy(AW$719:AW$760,$F$719:$F$760,$G767),"")))),"HTTP","HTTPS")&amp;")","No"),"*")</f>
        <v>*</v>
      </c>
      <c r="AW767" s="58" t="str">
        <f>IF(AW$9="Include",IF(JoinIfFuzzy(AW$719:AW$760,$F$719:$F$760,$G767)&amp;IF(AND(AW$2=AX$3,AX$9="Include (Platform Duplicate)"),JoinIfFuzzy(AX$719:AX$760,$F$719:$F$760,$G767),"")&lt;&gt;"","Yes ("&amp;IF(NOT(ISERR(FIND("HTTP,",JoinIfFuzzy(AW$719:AW$760,$F$719:$F$760,$G767)&amp;IF(AND(AW$2=AX$3,AX$9="Include (Platform Duplicate)"),JoinIfFuzzy(AX$719:AX$760,$F$719:$F$760,$G767),"")))),"HTTP","HTTPS")&amp;")","No"),"*")</f>
        <v>*</v>
      </c>
      <c r="AX767" s="58" t="str">
        <f>IF(AX$9="Include",IF(JoinIfFuzzy(AX$719:AX$760,$F$719:$F$760,$G767)&amp;IF(AND(AX$2=AY$3,AY$9="Include (Platform Duplicate)"),JoinIfFuzzy(AY$719:AY$760,$F$719:$F$760,$G767),"")&lt;&gt;"","Yes ("&amp;IF(NOT(ISERR(FIND("HTTP,",JoinIfFuzzy(AX$719:AX$760,$F$719:$F$760,$G767)&amp;IF(AND(AX$2=AY$3,AY$9="Include (Platform Duplicate)"),JoinIfFuzzy(AY$719:AY$760,$F$719:$F$760,$G767),"")))),"HTTP","HTTPS")&amp;")","No"),"*")</f>
        <v>*</v>
      </c>
      <c r="AY767" s="58" t="str">
        <f>IF(AY$9="Include",IF(JoinIfFuzzy(AY$719:AY$760,$F$719:$F$760,$G767)&amp;IF(AND(AY$2=AZ$3,AZ$9="Include (Platform Duplicate)"),JoinIfFuzzy(AZ$719:AZ$760,$F$719:$F$760,$G767),"")&lt;&gt;"","Yes ("&amp;IF(NOT(ISERR(FIND("HTTP,",JoinIfFuzzy(AY$719:AY$760,$F$719:$F$760,$G767)&amp;IF(AND(AY$2=AZ$3,AZ$9="Include (Platform Duplicate)"),JoinIfFuzzy(AZ$719:AZ$760,$F$719:$F$760,$G767),"")))),"HTTP","HTTPS")&amp;")","No"),"*")</f>
        <v>*</v>
      </c>
      <c r="AZ767" s="58" t="str">
        <f>IF(AZ$9="Include",IF(JoinIfFuzzy(AZ$719:AZ$760,$F$719:$F$760,$G767)&amp;IF(AND(AZ$2=BA$3,BA$9="Include (Platform Duplicate)"),JoinIfFuzzy(BA$719:BA$760,$F$719:$F$760,$G767),"")&lt;&gt;"","Yes ("&amp;IF(NOT(ISERR(FIND("HTTP,",JoinIfFuzzy(AZ$719:AZ$760,$F$719:$F$760,$G767)&amp;IF(AND(AZ$2=BA$3,BA$9="Include (Platform Duplicate)"),JoinIfFuzzy(BA$719:BA$760,$F$719:$F$760,$G767),"")))),"HTTP","HTTPS")&amp;")","No"),"*")</f>
        <v>No</v>
      </c>
      <c r="BA767" s="58" t="str">
        <f>IF(BA$9="Include",IF(JoinIfFuzzy(BA$719:BA$760,$F$719:$F$760,$G767)&amp;IF(AND(BA$2=BB$3,BB$9="Include (Platform Duplicate)"),JoinIfFuzzy(BB$719:BB$760,$F$719:$F$760,$G767),"")&lt;&gt;"","Yes ("&amp;IF(NOT(ISERR(FIND("HTTP,",JoinIfFuzzy(BA$719:BA$760,$F$719:$F$760,$G767)&amp;IF(AND(BA$2=BB$3,BB$9="Include (Platform Duplicate)"),JoinIfFuzzy(BB$719:BB$760,$F$719:$F$760,$G767),"")))),"HTTP","HTTPS")&amp;")","No"),"*")</f>
        <v>No</v>
      </c>
      <c r="BB767" s="58" t="str">
        <f>IF(BB$9="Include",IF(JoinIfFuzzy(BB$719:BB$760,$F$719:$F$760,$G767)&amp;IF(AND(BB$2=BC$3,BC$9="Include (Platform Duplicate)"),JoinIfFuzzy(BC$719:BC$760,$F$719:$F$760,$G767),"")&lt;&gt;"","Yes ("&amp;IF(NOT(ISERR(FIND("HTTP,",JoinIfFuzzy(BB$719:BB$760,$F$719:$F$760,$G767)&amp;IF(AND(BB$2=BC$3,BC$9="Include (Platform Duplicate)"),JoinIfFuzzy(BC$719:BC$760,$F$719:$F$760,$G767),"")))),"HTTP","HTTPS")&amp;")","No"),"*")</f>
        <v>No</v>
      </c>
      <c r="BC767" s="58" t="str">
        <f>IF(BC$9="Include",IF(JoinIfFuzzy(BC$719:BC$760,$F$719:$F$760,$G767)&amp;IF(AND(BC$2=BD$3,BD$9="Include (Platform Duplicate)"),JoinIfFuzzy(BD$719:BD$760,$F$719:$F$760,$G767),"")&lt;&gt;"","Yes ("&amp;IF(NOT(ISERR(FIND("HTTP,",JoinIfFuzzy(BC$719:BC$760,$F$719:$F$760,$G767)&amp;IF(AND(BC$2=BD$3,BD$9="Include (Platform Duplicate)"),JoinIfFuzzy(BD$719:BD$760,$F$719:$F$760,$G767),"")))),"HTTP","HTTPS")&amp;")","No"),"*")</f>
        <v>No</v>
      </c>
      <c r="BD767" s="58" t="str">
        <f>IF(BD$9="Include",IF(JoinIfFuzzy(BD$719:BD$760,$F$719:$F$760,$G767)&amp;IF(AND(BD$2=BE$3,BE$9="Include (Platform Duplicate)"),JoinIfFuzzy(BE$719:BE$760,$F$719:$F$760,$G767),"")&lt;&gt;"","Yes ("&amp;IF(NOT(ISERR(FIND("HTTP,",JoinIfFuzzy(BD$719:BD$760,$F$719:$F$760,$G767)&amp;IF(AND(BD$2=BE$3,BE$9="Include (Platform Duplicate)"),JoinIfFuzzy(BE$719:BE$760,$F$719:$F$760,$G767),"")))),"HTTP","HTTPS")&amp;")","No"),"*")</f>
        <v>No</v>
      </c>
      <c r="BE767" s="58" t="str">
        <f>IF(BE$9="Include",IF(JoinIfFuzzy(BE$719:BE$760,$F$719:$F$760,$G767)&amp;IF(AND(BE$2=BF$3,BF$9="Include (Platform Duplicate)"),JoinIfFuzzy(BF$719:BF$760,$F$719:$F$760,$G767),"")&lt;&gt;"","Yes ("&amp;IF(NOT(ISERR(FIND("HTTP,",JoinIfFuzzy(BE$719:BE$760,$F$719:$F$760,$G767)&amp;IF(AND(BE$2=BF$3,BF$9="Include (Platform Duplicate)"),JoinIfFuzzy(BF$719:BF$760,$F$719:$F$760,$G767),"")))),"HTTP","HTTPS")&amp;")","No"),"*")</f>
        <v>*</v>
      </c>
      <c r="BF767" s="58" t="str">
        <f>IF(BF$9="Include",IF(JoinIfFuzzy(BF$719:BF$760,$F$719:$F$760,$G767)&amp;IF(AND(BF$2=BG$3,BG$9="Include (Platform Duplicate)"),JoinIfFuzzy(BG$719:BG$760,$F$719:$F$760,$G767),"")&lt;&gt;"","Yes ("&amp;IF(NOT(ISERR(FIND("HTTP,",JoinIfFuzzy(BF$719:BF$760,$F$719:$F$760,$G767)&amp;IF(AND(BF$2=BG$3,BG$9="Include (Platform Duplicate)"),JoinIfFuzzy(BG$719:BG$760,$F$719:$F$760,$G767),"")))),"HTTP","HTTPS")&amp;")","No"),"*")</f>
        <v>*</v>
      </c>
      <c r="BG767" s="58" t="str">
        <f>IF(BG$9="Include",IF(JoinIfFuzzy(BG$719:BG$760,$F$719:$F$760,$G767)&amp;IF(AND(BG$2=BH$3,BH$9="Include (Platform Duplicate)"),JoinIfFuzzy(BH$719:BH$760,$F$719:$F$760,$G767),"")&lt;&gt;"","Yes ("&amp;IF(NOT(ISERR(FIND("HTTP,",JoinIfFuzzy(BG$719:BG$760,$F$719:$F$760,$G767)&amp;IF(AND(BG$2=BH$3,BH$9="Include (Platform Duplicate)"),JoinIfFuzzy(BH$719:BH$760,$F$719:$F$760,$G767),"")))),"HTTP","HTTPS")&amp;")","No"),"*")</f>
        <v>No</v>
      </c>
      <c r="BH767" s="58" t="str">
        <f>IF(BH$9="Include",IF(JoinIfFuzzy(BH$719:BH$760,$F$719:$F$760,$G767)&amp;IF(AND(BH$2=BI$3,BI$9="Include (Platform Duplicate)"),JoinIfFuzzy(BI$719:BI$760,$F$719:$F$760,$G767),"")&lt;&gt;"","Yes ("&amp;IF(NOT(ISERR(FIND("HTTP,",JoinIfFuzzy(BH$719:BH$760,$F$719:$F$760,$G767)&amp;IF(AND(BH$2=BI$3,BI$9="Include (Platform Duplicate)"),JoinIfFuzzy(BI$719:BI$760,$F$719:$F$760,$G767),"")))),"HTTP","HTTPS")&amp;")","No"),"*")</f>
        <v>*</v>
      </c>
      <c r="BI767" s="58" t="str">
        <f>IF(BI$9="Include",IF(JoinIfFuzzy(BI$719:BI$760,$F$719:$F$760,$G767)&amp;IF(AND(BI$2=BJ$3,BJ$9="Include (Platform Duplicate)"),JoinIfFuzzy(BJ$719:BJ$760,$F$719:$F$760,$G767),"")&lt;&gt;"","Yes ("&amp;IF(NOT(ISERR(FIND("HTTP,",JoinIfFuzzy(BI$719:BI$760,$F$719:$F$760,$G767)&amp;IF(AND(BI$2=BJ$3,BJ$9="Include (Platform Duplicate)"),JoinIfFuzzy(BJ$719:BJ$760,$F$719:$F$760,$G767),"")))),"HTTP","HTTPS")&amp;")","No"),"*")</f>
        <v>No</v>
      </c>
      <c r="BJ767" s="58" t="str">
        <f>IF(BJ$9="Include",IF(JoinIfFuzzy(BJ$719:BJ$760,$F$719:$F$760,$G767)&amp;IF(AND(BJ$2=BK$3,BK$9="Include (Platform Duplicate)"),JoinIfFuzzy(BK$719:BK$760,$F$719:$F$760,$G767),"")&lt;&gt;"","Yes ("&amp;IF(NOT(ISERR(FIND("HTTP,",JoinIfFuzzy(BJ$719:BJ$760,$F$719:$F$760,$G767)&amp;IF(AND(BJ$2=BK$3,BK$9="Include (Platform Duplicate)"),JoinIfFuzzy(BK$719:BK$760,$F$719:$F$760,$G767),"")))),"HTTP","HTTPS")&amp;")","No"),"*")</f>
        <v>No</v>
      </c>
      <c r="BK767" s="58" t="str">
        <f>IF(BK$9="Include",IF(JoinIfFuzzy(BK$719:BK$760,$F$719:$F$760,$G767)&amp;IF(AND(BK$2=BL$3,BL$9="Include (Platform Duplicate)"),JoinIfFuzzy(BL$719:BL$760,$F$719:$F$760,$G767),"")&lt;&gt;"","Yes ("&amp;IF(NOT(ISERR(FIND("HTTP,",JoinIfFuzzy(BK$719:BK$760,$F$719:$F$760,$G767)&amp;IF(AND(BK$2=BL$3,BL$9="Include (Platform Duplicate)"),JoinIfFuzzy(BL$719:BL$760,$F$719:$F$760,$G767),"")))),"HTTP","HTTPS")&amp;")","No"),"*")</f>
        <v>*</v>
      </c>
      <c r="BL767" s="58" t="str">
        <f>IF(BL$9="Include",IF(JoinIfFuzzy(BL$719:BL$760,$F$719:$F$760,$G767)&amp;IF(AND(BL$2=BM$3,BM$9="Include (Platform Duplicate)"),JoinIfFuzzy(BM$719:BM$760,$F$719:$F$760,$G767),"")&lt;&gt;"","Yes ("&amp;IF(NOT(ISERR(FIND("HTTP,",JoinIfFuzzy(BL$719:BL$760,$F$719:$F$760,$G767)&amp;IF(AND(BL$2=BM$3,BM$9="Include (Platform Duplicate)"),JoinIfFuzzy(BM$719:BM$760,$F$719:$F$760,$G767),"")))),"HTTP","HTTPS")&amp;")","No"),"*")</f>
        <v>No</v>
      </c>
      <c r="BM767" s="58" t="str">
        <f>IF(BM$9="Include",IF(JoinIfFuzzy(BM$719:BM$760,$F$719:$F$760,$G767)&amp;IF(AND(BM$2=BN$3,BN$9="Include (Platform Duplicate)"),JoinIfFuzzy(BN$719:BN$760,$F$719:$F$760,$G767),"")&lt;&gt;"","Yes ("&amp;IF(NOT(ISERR(FIND("HTTP,",JoinIfFuzzy(BM$719:BM$760,$F$719:$F$760,$G767)&amp;IF(AND(BM$2=BN$3,BN$9="Include (Platform Duplicate)"),JoinIfFuzzy(BN$719:BN$760,$F$719:$F$760,$G767),"")))),"HTTP","HTTPS")&amp;")","No"),"*")</f>
        <v>*</v>
      </c>
      <c r="BN767" s="58" t="str">
        <f>IF(BN$9="Include",IF(JoinIfFuzzy(BN$719:BN$760,$F$719:$F$760,$G767)&amp;IF(AND(BN$2=BO$3,BO$9="Include (Platform Duplicate)"),JoinIfFuzzy(BO$719:BO$760,$F$719:$F$760,$G767),"")&lt;&gt;"","Yes ("&amp;IF(NOT(ISERR(FIND("HTTP,",JoinIfFuzzy(BN$719:BN$760,$F$719:$F$760,$G767)&amp;IF(AND(BN$2=BO$3,BO$9="Include (Platform Duplicate)"),JoinIfFuzzy(BO$719:BO$760,$F$719:$F$760,$G767),"")))),"HTTP","HTTPS")&amp;")","No"),"*")</f>
        <v>No</v>
      </c>
      <c r="BO767" s="58" t="str">
        <f>IF(BO$9="Include",IF(JoinIfFuzzy(BO$719:BO$760,$F$719:$F$760,$G767)&amp;IF(AND(BO$2=BP$3,BP$9="Include (Platform Duplicate)"),JoinIfFuzzy(BP$719:BP$760,$F$719:$F$760,$G767),"")&lt;&gt;"","Yes ("&amp;IF(NOT(ISERR(FIND("HTTP,",JoinIfFuzzy(BO$719:BO$760,$F$719:$F$760,$G767)&amp;IF(AND(BO$2=BP$3,BP$9="Include (Platform Duplicate)"),JoinIfFuzzy(BP$719:BP$760,$F$719:$F$760,$G767),"")))),"HTTP","HTTPS")&amp;")","No"),"*")</f>
        <v>No</v>
      </c>
      <c r="BP767" s="58" t="str">
        <f>IF(BP$9="Include",IF(JoinIfFuzzy(BP$719:BP$760,$F$719:$F$760,$G767)&amp;IF(AND(BP$2=BQ$3,BQ$9="Include (Platform Duplicate)"),JoinIfFuzzy(BQ$719:BQ$760,$F$719:$F$760,$G767),"")&lt;&gt;"","Yes ("&amp;IF(NOT(ISERR(FIND("HTTP,",JoinIfFuzzy(BP$719:BP$760,$F$719:$F$760,$G767)&amp;IF(AND(BP$2=BQ$3,BQ$9="Include (Platform Duplicate)"),JoinIfFuzzy(BQ$719:BQ$760,$F$719:$F$760,$G767),"")))),"HTTP","HTTPS")&amp;")","No"),"*")</f>
        <v>*</v>
      </c>
      <c r="BQ767" s="58" t="str">
        <f>IF(BQ$9="Include",IF(JoinIfFuzzy(BQ$719:BQ$760,$F$719:$F$760,$G767)&amp;IF(AND(BQ$2=BR$3,BR$9="Include (Platform Duplicate)"),JoinIfFuzzy(BR$719:BR$760,$F$719:$F$760,$G767),"")&lt;&gt;"","Yes ("&amp;IF(NOT(ISERR(FIND("HTTP,",JoinIfFuzzy(BQ$719:BQ$760,$F$719:$F$760,$G767)&amp;IF(AND(BQ$2=BR$3,BR$9="Include (Platform Duplicate)"),JoinIfFuzzy(BR$719:BR$760,$F$719:$F$760,$G767),"")))),"HTTP","HTTPS")&amp;")","No"),"*")</f>
        <v>No</v>
      </c>
      <c r="BR767" s="58" t="str">
        <f>IF(BR$9="Include",IF(JoinIfFuzzy(BR$719:BR$760,$F$719:$F$760,$G767)&amp;IF(AND(BR$2=BS$3,BS$9="Include (Platform Duplicate)"),JoinIfFuzzy(BS$719:BS$760,$F$719:$F$760,$G767),"")&lt;&gt;"","Yes ("&amp;IF(NOT(ISERR(FIND("HTTP,",JoinIfFuzzy(BR$719:BR$760,$F$719:$F$760,$G767)&amp;IF(AND(BR$2=BS$3,BS$9="Include (Platform Duplicate)"),JoinIfFuzzy(BS$719:BS$760,$F$719:$F$760,$G767),"")))),"HTTP","HTTPS")&amp;")","No"),"*")</f>
        <v>*</v>
      </c>
      <c r="BS767" s="58" t="str">
        <f>IF(BS$9="Include",IF(JoinIfFuzzy(BS$719:BS$760,$F$719:$F$760,$G767)&amp;IF(AND(BS$2=BT$3,BT$9="Include (Platform Duplicate)"),JoinIfFuzzy(BT$719:BT$760,$F$719:$F$760,$G767),"")&lt;&gt;"","Yes ("&amp;IF(NOT(ISERR(FIND("HTTP,",JoinIfFuzzy(BS$719:BS$760,$F$719:$F$760,$G767)&amp;IF(AND(BS$2=BT$3,BT$9="Include (Platform Duplicate)"),JoinIfFuzzy(BT$719:BT$760,$F$719:$F$760,$G767),"")))),"HTTP","HTTPS")&amp;")","No"),"*")</f>
        <v>No</v>
      </c>
      <c r="BT767" s="58" t="str">
        <f>IF(BT$9="Include",IF(JoinIfFuzzy(BT$719:BT$760,$F$719:$F$760,$G767)&amp;IF(AND(BT$2=BU$3,BU$9="Include (Platform Duplicate)"),JoinIfFuzzy(BU$719:BU$760,$F$719:$F$760,$G767),"")&lt;&gt;"","Yes ("&amp;IF(NOT(ISERR(FIND("HTTP,",JoinIfFuzzy(BT$719:BT$760,$F$719:$F$760,$G767)&amp;IF(AND(BT$2=BU$3,BU$9="Include (Platform Duplicate)"),JoinIfFuzzy(BU$719:BU$760,$F$719:$F$760,$G767),"")))),"HTTP","HTTPS")&amp;")","No"),"*")</f>
        <v>No</v>
      </c>
      <c r="BU767" s="58" t="str">
        <f>IF(BU$9="Include",IF(JoinIfFuzzy(BU$719:BU$760,$F$719:$F$760,$G767)&amp;IF(AND(BU$2=BV$3,BV$9="Include (Platform Duplicate)"),JoinIfFuzzy(BV$719:BV$760,$F$719:$F$760,$G767),"")&lt;&gt;"","Yes ("&amp;IF(NOT(ISERR(FIND("HTTP,",JoinIfFuzzy(BU$719:BU$760,$F$719:$F$760,$G767)&amp;IF(AND(BU$2=BV$3,BV$9="Include (Platform Duplicate)"),JoinIfFuzzy(BV$719:BV$760,$F$719:$F$760,$G767),"")))),"HTTP","HTTPS")&amp;")","No"),"*")</f>
        <v>*</v>
      </c>
      <c r="BV767" s="58" t="str">
        <f>IF(BV$9="Include",IF(JoinIfFuzzy(BV$719:BV$760,$F$719:$F$760,$G767)&amp;IF(AND(BV$2=BW$3,BW$9="Include (Platform Duplicate)"),JoinIfFuzzy(BW$719:BW$760,$F$719:$F$760,$G767),"")&lt;&gt;"","Yes ("&amp;IF(NOT(ISERR(FIND("HTTP,",JoinIfFuzzy(BV$719:BV$760,$F$719:$F$760,$G767)&amp;IF(AND(BV$2=BW$3,BW$9="Include (Platform Duplicate)"),JoinIfFuzzy(BW$719:BW$760,$F$719:$F$760,$G767),"")))),"HTTP","HTTPS")&amp;")","No"),"*")</f>
        <v>No</v>
      </c>
      <c r="BW767" s="58" t="str">
        <f>IF(BW$9="Include",IF(JoinIfFuzzy(BW$719:BW$760,$F$719:$F$760,$G767)&amp;IF(AND(BW$2=BX$3,BX$9="Include (Platform Duplicate)"),JoinIfFuzzy(BX$719:BX$760,$F$719:$F$760,$G767),"")&lt;&gt;"","Yes ("&amp;IF(NOT(ISERR(FIND("HTTP,",JoinIfFuzzy(BW$719:BW$760,$F$719:$F$760,$G767)&amp;IF(AND(BW$2=BX$3,BX$9="Include (Platform Duplicate)"),JoinIfFuzzy(BX$719:BX$760,$F$719:$F$760,$G767),"")))),"HTTP","HTTPS")&amp;")","No"),"*")</f>
        <v>*</v>
      </c>
      <c r="BX767" s="58" t="str">
        <f>IF(BX$9="Include",IF(JoinIfFuzzy(BX$719:BX$760,$F$719:$F$760,$G767)&amp;IF(AND(BX$2=BY$3,BY$9="Include (Platform Duplicate)"),JoinIfFuzzy(BY$719:BY$760,$F$719:$F$760,$G767),"")&lt;&gt;"","Yes ("&amp;IF(NOT(ISERR(FIND("HTTP,",JoinIfFuzzy(BX$719:BX$760,$F$719:$F$760,$G767)&amp;IF(AND(BX$2=BY$3,BY$9="Include (Platform Duplicate)"),JoinIfFuzzy(BY$719:BY$760,$F$719:$F$760,$G767),"")))),"HTTP","HTTPS")&amp;")","No"),"*")</f>
        <v>No</v>
      </c>
      <c r="BY767" s="58" t="str">
        <f>IF(BY$9="Include",IF(JoinIfFuzzy(BY$719:BY$760,$F$719:$F$760,$G767)&amp;IF(AND(BY$2=BZ$3,BZ$9="Include (Platform Duplicate)"),JoinIfFuzzy(BZ$719:BZ$760,$F$719:$F$760,$G767),"")&lt;&gt;"","Yes ("&amp;IF(NOT(ISERR(FIND("HTTP,",JoinIfFuzzy(BY$719:BY$760,$F$719:$F$760,$G767)&amp;IF(AND(BY$2=BZ$3,BZ$9="Include (Platform Duplicate)"),JoinIfFuzzy(BZ$719:BZ$760,$F$719:$F$760,$G767),"")))),"HTTP","HTTPS")&amp;")","No"),"*")</f>
        <v>*</v>
      </c>
      <c r="BZ767" s="58" t="str">
        <f>IF(BZ$9="Include",IF(JoinIfFuzzy(BZ$719:BZ$760,$F$719:$F$760,$G767)&amp;IF(AND(BZ$2=CA$3,CA$9="Include (Platform Duplicate)"),JoinIfFuzzy(CA$719:CA$760,$F$719:$F$760,$G767),"")&lt;&gt;"","Yes ("&amp;IF(NOT(ISERR(FIND("HTTP,",JoinIfFuzzy(BZ$719:BZ$760,$F$719:$F$760,$G767)&amp;IF(AND(BZ$2=CA$3,CA$9="Include (Platform Duplicate)"),JoinIfFuzzy(CA$719:CA$760,$F$719:$F$760,$G767),"")))),"HTTP","HTTPS")&amp;")","No"),"*")</f>
        <v>No</v>
      </c>
      <c r="CA767" s="58" t="str">
        <f>IF(CA$9="Include",IF(JoinIfFuzzy(CA$719:CA$760,$F$719:$F$760,$G767)&amp;IF(AND(CA$2=CB$3,CB$9="Include (Platform Duplicate)"),JoinIfFuzzy(CB$719:CB$760,$F$719:$F$760,$G767),"")&lt;&gt;"","Yes ("&amp;IF(NOT(ISERR(FIND("HTTP,",JoinIfFuzzy(CA$719:CA$760,$F$719:$F$760,$G767)&amp;IF(AND(CA$2=CB$3,CB$9="Include (Platform Duplicate)"),JoinIfFuzzy(CB$719:CB$760,$F$719:$F$760,$G767),"")))),"HTTP","HTTPS")&amp;")","No"),"*")</f>
        <v>No</v>
      </c>
      <c r="CB767" s="58" t="str">
        <f>IF(CB$9="Include",IF(JoinIfFuzzy(CB$719:CB$760,$F$719:$F$760,$G767)&amp;IF(AND(CB$2=CC$3,CC$9="Include (Platform Duplicate)"),JoinIfFuzzy(CC$719:CC$760,$F$719:$F$760,$G767),"")&lt;&gt;"","Yes ("&amp;IF(NOT(ISERR(FIND("HTTP,",JoinIfFuzzy(CB$719:CB$760,$F$719:$F$760,$G767)&amp;IF(AND(CB$2=CC$3,CC$9="Include (Platform Duplicate)"),JoinIfFuzzy(CC$719:CC$760,$F$719:$F$760,$G767),"")))),"HTTP","HTTPS")&amp;")","No"),"*")</f>
        <v>No</v>
      </c>
      <c r="CC767" s="58" t="str">
        <f>IF(CC$9="Include",IF(JoinIfFuzzy(CC$719:CC$760,$F$719:$F$760,$G767)&amp;IF(AND(CC$2=CD$3,CD$9="Include (Platform Duplicate)"),JoinIfFuzzy(CD$719:CD$760,$F$719:$F$760,$G767),"")&lt;&gt;"","Yes ("&amp;IF(NOT(ISERR(FIND("HTTP,",JoinIfFuzzy(CC$719:CC$760,$F$719:$F$760,$G767)&amp;IF(AND(CC$2=CD$3,CD$9="Include (Platform Duplicate)"),JoinIfFuzzy(CD$719:CD$760,$F$719:$F$760,$G767),"")))),"HTTP","HTTPS")&amp;")","No"),"*")</f>
        <v>No</v>
      </c>
      <c r="CD767" s="58" t="str">
        <f>IF(CD$9="Include",IF(JoinIfFuzzy(CD$719:CD$760,$F$719:$F$760,$G767)&amp;IF(AND(CD$2=CE$3,CE$9="Include (Platform Duplicate)"),JoinIfFuzzy(CE$719:CE$760,$F$719:$F$760,$G767),"")&lt;&gt;"","Yes ("&amp;IF(NOT(ISERR(FIND("HTTP,",JoinIfFuzzy(CD$719:CD$760,$F$719:$F$760,$G767)&amp;IF(AND(CD$2=CE$3,CE$9="Include (Platform Duplicate)"),JoinIfFuzzy(CE$719:CE$760,$F$719:$F$760,$G767),"")))),"HTTP","HTTPS")&amp;")","No"),"*")</f>
        <v>*</v>
      </c>
      <c r="CE767" s="58" t="str">
        <f>IF(CE$9="Include",IF(JoinIfFuzzy(CE$719:CE$760,$F$719:$F$760,$G767)&amp;IF(AND(CE$2=CF$3,CF$9="Include (Platform Duplicate)"),JoinIfFuzzy(CF$719:CF$760,$F$719:$F$760,$G767),"")&lt;&gt;"","Yes ("&amp;IF(NOT(ISERR(FIND("HTTP,",JoinIfFuzzy(CE$719:CE$760,$F$719:$F$760,$G767)&amp;IF(AND(CE$2=CF$3,CF$9="Include (Platform Duplicate)"),JoinIfFuzzy(CF$719:CF$760,$F$719:$F$760,$G767),"")))),"HTTP","HTTPS")&amp;")","No"),"*")</f>
        <v>*</v>
      </c>
      <c r="CF767" s="58" t="str">
        <f>IF(CF$9="Include",IF(JoinIfFuzzy(CF$719:CF$760,$F$719:$F$760,$G767)&amp;IF(AND(CF$2=CG$3,CG$9="Include (Platform Duplicate)"),JoinIfFuzzy(CG$719:CG$760,$F$719:$F$760,$G767),"")&lt;&gt;"","Yes ("&amp;IF(NOT(ISERR(FIND("HTTP,",JoinIfFuzzy(CF$719:CF$760,$F$719:$F$760,$G767)&amp;IF(AND(CF$2=CG$3,CG$9="Include (Platform Duplicate)"),JoinIfFuzzy(CG$719:CG$760,$F$719:$F$760,$G767),"")))),"HTTP","HTTPS")&amp;")","No"),"*")</f>
        <v>*</v>
      </c>
      <c r="CG767" s="58" t="str">
        <f>IF(CG$9="Include",IF(JoinIfFuzzy(CG$719:CG$760,$F$719:$F$760,$G767)&amp;IF(AND(CG$2=CH$3,CH$9="Include (Platform Duplicate)"),JoinIfFuzzy(CH$719:CH$760,$F$719:$F$760,$G767),"")&lt;&gt;"","Yes ("&amp;IF(NOT(ISERR(FIND("HTTP,",JoinIfFuzzy(CG$719:CG$760,$F$719:$F$760,$G767)&amp;IF(AND(CG$2=CH$3,CH$9="Include (Platform Duplicate)"),JoinIfFuzzy(CH$719:CH$760,$F$719:$F$760,$G767),"")))),"HTTP","HTTPS")&amp;")","No"),"*")</f>
        <v>No</v>
      </c>
      <c r="CH767" s="58" t="str">
        <f>IF(CH$9="Include",IF(JoinIfFuzzy(CH$719:CH$760,$F$719:$F$760,$G767)&amp;IF(AND(CH$2=CI$3,CI$9="Include (Platform Duplicate)"),JoinIfFuzzy(CI$719:CI$760,$F$719:$F$760,$G767),"")&lt;&gt;"","Yes ("&amp;IF(NOT(ISERR(FIND("HTTP,",JoinIfFuzzy(CH$719:CH$760,$F$719:$F$760,$G767)&amp;IF(AND(CH$2=CI$3,CI$9="Include (Platform Duplicate)"),JoinIfFuzzy(CI$719:CI$760,$F$719:$F$760,$G767),"")))),"HTTP","HTTPS")&amp;")","No"),"*")</f>
        <v>No</v>
      </c>
      <c r="CI767" s="58" t="str">
        <f>IF(CI$9="Include",IF(JoinIfFuzzy(CI$719:CI$760,$F$719:$F$760,$G767)&amp;IF(AND(CI$2=CJ$3,CJ$9="Include (Platform Duplicate)"),JoinIfFuzzy(CJ$719:CJ$760,$F$719:$F$760,$G767),"")&lt;&gt;"","Yes ("&amp;IF(NOT(ISERR(FIND("HTTP,",JoinIfFuzzy(CI$719:CI$760,$F$719:$F$760,$G767)&amp;IF(AND(CI$2=CJ$3,CJ$9="Include (Platform Duplicate)"),JoinIfFuzzy(CJ$719:CJ$760,$F$719:$F$760,$G767),"")))),"HTTP","HTTPS")&amp;")","No"),"*")</f>
        <v>*</v>
      </c>
      <c r="CJ767" s="58" t="str">
        <f>IF(CJ$9="Include",IF(JoinIfFuzzy(CJ$719:CJ$760,$F$719:$F$760,$G767)&amp;IF(AND(CJ$2=CK$3,CK$9="Include (Platform Duplicate)"),JoinIfFuzzy(CK$719:CK$760,$F$719:$F$760,$G767),"")&lt;&gt;"","Yes ("&amp;IF(NOT(ISERR(FIND("HTTP,",JoinIfFuzzy(CJ$719:CJ$760,$F$719:$F$760,$G767)&amp;IF(AND(CJ$2=CK$3,CK$9="Include (Platform Duplicate)"),JoinIfFuzzy(CK$719:CK$760,$F$719:$F$760,$G767),"")))),"HTTP","HTTPS")&amp;")","No"),"*")</f>
        <v>No</v>
      </c>
      <c r="CK767" s="58" t="str">
        <f>IF(CK$9="Include",IF(JoinIfFuzzy(CK$719:CK$760,$F$719:$F$760,$G767)&amp;IF(AND(CK$2=CL$3,CL$9="Include (Platform Duplicate)"),JoinIfFuzzy(CL$719:CL$760,$F$719:$F$760,$G767),"")&lt;&gt;"","Yes ("&amp;IF(NOT(ISERR(FIND("HTTP,",JoinIfFuzzy(CK$719:CK$760,$F$719:$F$760,$G767)&amp;IF(AND(CK$2=CL$3,CL$9="Include (Platform Duplicate)"),JoinIfFuzzy(CL$719:CL$760,$F$719:$F$760,$G767),"")))),"HTTP","HTTPS")&amp;")","No"),"*")</f>
        <v>No</v>
      </c>
      <c r="CL767" s="58" t="str">
        <f>IF(CL$9="Include",IF(JoinIfFuzzy(CL$719:CL$760,$F$719:$F$760,$G767)&amp;IF(AND(CL$2=CM$3,CM$9="Include (Platform Duplicate)"),JoinIfFuzzy(CM$719:CM$760,$F$719:$F$760,$G767),"")&lt;&gt;"","Yes ("&amp;IF(NOT(ISERR(FIND("HTTP,",JoinIfFuzzy(CL$719:CL$760,$F$719:$F$760,$G767)&amp;IF(AND(CL$2=CM$3,CM$9="Include (Platform Duplicate)"),JoinIfFuzzy(CM$719:CM$760,$F$719:$F$760,$G767),"")))),"HTTP","HTTPS")&amp;")","No"),"*")</f>
        <v>No</v>
      </c>
      <c r="CM767" s="58" t="str">
        <f>IF(CM$9="Include",IF(JoinIfFuzzy(CM$719:CM$760,$F$719:$F$760,$G767)&amp;IF(AND(CM$2=CN$3,CN$9="Include (Platform Duplicate)"),JoinIfFuzzy(CN$719:CN$760,$F$719:$F$760,$G767),"")&lt;&gt;"","Yes ("&amp;IF(NOT(ISERR(FIND("HTTP,",JoinIfFuzzy(CM$719:CM$760,$F$719:$F$760,$G767)&amp;IF(AND(CM$2=CN$3,CN$9="Include (Platform Duplicate)"),JoinIfFuzzy(CN$719:CN$760,$F$719:$F$760,$G767),"")))),"HTTP","HTTPS")&amp;")","No"),"*")</f>
        <v>*</v>
      </c>
      <c r="CN767" s="58" t="str">
        <f>IF(CN$9="Include",IF(JoinIfFuzzy(CN$719:CN$760,$F$719:$F$760,$G767)&amp;IF(AND(CN$2=CO$3,CO$9="Include (Platform Duplicate)"),JoinIfFuzzy(CO$719:CO$760,$F$719:$F$760,$G767),"")&lt;&gt;"","Yes ("&amp;IF(NOT(ISERR(FIND("HTTP,",JoinIfFuzzy(CN$719:CN$760,$F$719:$F$760,$G767)&amp;IF(AND(CN$2=CO$3,CO$9="Include (Platform Duplicate)"),JoinIfFuzzy(CO$719:CO$760,$F$719:$F$760,$G767),"")))),"HTTP","HTTPS")&amp;")","No"),"*")</f>
        <v>No</v>
      </c>
      <c r="CO767" s="58" t="str">
        <f>IF(CO$9="Include",IF(JoinIfFuzzy(CO$719:CO$760,$F$719:$F$760,$G767)&amp;IF(AND(CO$2=CP$3,CP$9="Include (Platform Duplicate)"),JoinIfFuzzy(CP$719:CP$760,$F$719:$F$760,$G767),"")&lt;&gt;"","Yes ("&amp;IF(NOT(ISERR(FIND("HTTP,",JoinIfFuzzy(CO$719:CO$760,$F$719:$F$760,$G767)&amp;IF(AND(CO$2=CP$3,CP$9="Include (Platform Duplicate)"),JoinIfFuzzy(CP$719:CP$760,$F$719:$F$760,$G767),"")))),"HTTP","HTTPS")&amp;")","No"),"*")</f>
        <v>No</v>
      </c>
      <c r="CP767" s="58" t="str">
        <f>IF(CP$9="Include",IF(JoinIfFuzzy(CP$719:CP$760,$F$719:$F$760,$G767)&amp;IF(AND(CP$2=CQ$3,CQ$9="Include (Platform Duplicate)"),JoinIfFuzzy(CQ$719:CQ$760,$F$719:$F$760,$G767),"")&lt;&gt;"","Yes ("&amp;IF(NOT(ISERR(FIND("HTTP,",JoinIfFuzzy(CP$719:CP$760,$F$719:$F$760,$G767)&amp;IF(AND(CP$2=CQ$3,CQ$9="Include (Platform Duplicate)"),JoinIfFuzzy(CQ$719:CQ$760,$F$719:$F$760,$G767),"")))),"HTTP","HTTPS")&amp;")","No"),"*")</f>
        <v>*</v>
      </c>
      <c r="CQ767" s="58" t="str">
        <f>IF(CQ$9="Include",IF(JoinIfFuzzy(CQ$719:CQ$760,$F$719:$F$760,$G767)&amp;IF(AND(CQ$2=CR$3,CR$9="Include (Platform Duplicate)"),JoinIfFuzzy(CR$719:CR$760,$F$719:$F$760,$G767),"")&lt;&gt;"","Yes ("&amp;IF(NOT(ISERR(FIND("HTTP,",JoinIfFuzzy(CQ$719:CQ$760,$F$719:$F$760,$G767)&amp;IF(AND(CQ$2=CR$3,CR$9="Include (Platform Duplicate)"),JoinIfFuzzy(CR$719:CR$760,$F$719:$F$760,$G767),"")))),"HTTP","HTTPS")&amp;")","No"),"*")</f>
        <v>No</v>
      </c>
      <c r="CR767" s="58" t="str">
        <f>IF(CR$9="Include",IF(JoinIfFuzzy(CR$719:CR$760,$F$719:$F$760,$G767)&amp;IF(AND(CR$2=CS$3,CS$9="Include (Platform Duplicate)"),JoinIfFuzzy(CS$719:CS$760,$F$719:$F$760,$G767),"")&lt;&gt;"","Yes ("&amp;IF(NOT(ISERR(FIND("HTTP,",JoinIfFuzzy(CR$719:CR$760,$F$719:$F$760,$G767)&amp;IF(AND(CR$2=CS$3,CS$9="Include (Platform Duplicate)"),JoinIfFuzzy(CS$719:CS$760,$F$719:$F$760,$G767),"")))),"HTTP","HTTPS")&amp;")","No"),"*")</f>
        <v>No</v>
      </c>
      <c r="CS767" s="58" t="str">
        <f>IF(CS$9="Include",IF(JoinIfFuzzy(CS$719:CS$760,$F$719:$F$760,$G767)&amp;IF(AND(CS$2=CT$3,CT$9="Include (Platform Duplicate)"),JoinIfFuzzy(CT$719:CT$760,$F$719:$F$760,$G767),"")&lt;&gt;"","Yes ("&amp;IF(NOT(ISERR(FIND("HTTP,",JoinIfFuzzy(CS$719:CS$760,$F$719:$F$760,$G767)&amp;IF(AND(CS$2=CT$3,CT$9="Include (Platform Duplicate)"),JoinIfFuzzy(CT$719:CT$760,$F$719:$F$760,$G767),"")))),"HTTP","HTTPS")&amp;")","No"),"*")</f>
        <v>No</v>
      </c>
      <c r="CT767" s="58" t="str">
        <f>IF(CT$9="Include",IF(JoinIfFuzzy(CT$719:CT$760,$F$719:$F$760,$G767)&amp;IF(AND(CT$2=CU$3,CU$9="Include (Platform Duplicate)"),JoinIfFuzzy(CU$719:CU$760,$F$719:$F$760,$G767),"")&lt;&gt;"","Yes ("&amp;IF(NOT(ISERR(FIND("HTTP,",JoinIfFuzzy(CT$719:CT$760,$F$719:$F$760,$G767)&amp;IF(AND(CT$2=CU$3,CU$9="Include (Platform Duplicate)"),JoinIfFuzzy(CU$719:CU$760,$F$719:$F$760,$G767),"")))),"HTTP","HTTPS")&amp;")","No"),"*")</f>
        <v>*</v>
      </c>
      <c r="CU767" s="58" t="str">
        <f>IF(CU$9="Include",IF(JoinIfFuzzy(CU$719:CU$760,$F$719:$F$760,$G767)&amp;IF(AND(CU$2=CV$3,CV$9="Include (Platform Duplicate)"),JoinIfFuzzy(CV$719:CV$760,$F$719:$F$760,$G767),"")&lt;&gt;"","Yes ("&amp;IF(NOT(ISERR(FIND("HTTP,",JoinIfFuzzy(CU$719:CU$760,$F$719:$F$760,$G767)&amp;IF(AND(CU$2=CV$3,CV$9="Include (Platform Duplicate)"),JoinIfFuzzy(CV$719:CV$760,$F$719:$F$760,$G767),"")))),"HTTP","HTTPS")&amp;")","No"),"*")</f>
        <v>No</v>
      </c>
      <c r="CV767" s="58" t="str">
        <f>IF(CV$9="Include",IF(JoinIfFuzzy(CV$719:CV$760,$F$719:$F$760,$G767)&amp;IF(AND(CV$2=CW$3,CW$9="Include (Platform Duplicate)"),JoinIfFuzzy(CW$719:CW$760,$F$719:$F$760,$G767),"")&lt;&gt;"","Yes ("&amp;IF(NOT(ISERR(FIND("HTTP,",JoinIfFuzzy(CV$719:CV$760,$F$719:$F$760,$G767)&amp;IF(AND(CV$2=CW$3,CW$9="Include (Platform Duplicate)"),JoinIfFuzzy(CW$719:CW$760,$F$719:$F$760,$G767),"")))),"HTTP","HTTPS")&amp;")","No"),"*")</f>
        <v>*</v>
      </c>
      <c r="CW767" s="58" t="str">
        <f>IF(CW$9="Include",IF(JoinIfFuzzy(CW$719:CW$760,$F$719:$F$760,$G767)&amp;IF(AND(CW$2=CX$3,CX$9="Include (Platform Duplicate)"),JoinIfFuzzy(CX$719:CX$760,$F$719:$F$760,$G767),"")&lt;&gt;"","Yes ("&amp;IF(NOT(ISERR(FIND("HTTP,",JoinIfFuzzy(CW$719:CW$760,$F$719:$F$760,$G767)&amp;IF(AND(CW$2=CX$3,CX$9="Include (Platform Duplicate)"),JoinIfFuzzy(CX$719:CX$760,$F$719:$F$760,$G767),"")))),"HTTP","HTTPS")&amp;")","No"),"*")</f>
        <v>No</v>
      </c>
      <c r="CX767" s="58" t="str">
        <f>IF(CX$9="Include",IF(JoinIfFuzzy(CX$719:CX$760,$F$719:$F$760,$G767)&amp;IF(AND(CX$2=CY$3,CY$9="Include (Platform Duplicate)"),JoinIfFuzzy(CY$719:CY$760,$F$719:$F$760,$G767),"")&lt;&gt;"","Yes ("&amp;IF(NOT(ISERR(FIND("HTTP,",JoinIfFuzzy(CX$719:CX$760,$F$719:$F$760,$G767)&amp;IF(AND(CX$2=CY$3,CY$9="Include (Platform Duplicate)"),JoinIfFuzzy(CY$719:CY$760,$F$719:$F$760,$G767),"")))),"HTTP","HTTPS")&amp;")","No"),"*")</f>
        <v>*</v>
      </c>
      <c r="CY767" s="58" t="str">
        <f>IF(CY$9="Include",IF(JoinIfFuzzy(CY$719:CY$760,$F$719:$F$760,$G767)&amp;IF(AND(CY$2=CZ$3,CZ$9="Include (Platform Duplicate)"),JoinIfFuzzy(CZ$719:CZ$760,$F$719:$F$760,$G767),"")&lt;&gt;"","Yes ("&amp;IF(NOT(ISERR(FIND("HTTP,",JoinIfFuzzy(CY$719:CY$760,$F$719:$F$760,$G767)&amp;IF(AND(CY$2=CZ$3,CZ$9="Include (Platform Duplicate)"),JoinIfFuzzy(CZ$719:CZ$760,$F$719:$F$760,$G767),"")))),"HTTP","HTTPS")&amp;")","No"),"*")</f>
        <v>No</v>
      </c>
      <c r="CZ767" s="58" t="str">
        <f>IF(CZ$9="Include",IF(JoinIfFuzzy(CZ$719:CZ$760,$F$719:$F$760,$G767)&amp;IF(AND(CZ$2=DA$3,DA$9="Include (Platform Duplicate)"),JoinIfFuzzy(DA$719:DA$760,$F$719:$F$760,$G767),"")&lt;&gt;"","Yes ("&amp;IF(NOT(ISERR(FIND("HTTP,",JoinIfFuzzy(CZ$719:CZ$760,$F$719:$F$760,$G767)&amp;IF(AND(CZ$2=DA$3,DA$9="Include (Platform Duplicate)"),JoinIfFuzzy(DA$719:DA$760,$F$719:$F$760,$G767),"")))),"HTTP","HTTPS")&amp;")","No"),"*")</f>
        <v>*</v>
      </c>
      <c r="DA767" s="58" t="str">
        <f>IF(DA$9="Include",IF(JoinIfFuzzy(DA$719:DA$760,$F$719:$F$760,$G767)&amp;IF(AND(DA$2=DB$3,DB$9="Include (Platform Duplicate)"),JoinIfFuzzy(DB$719:DB$760,$F$719:$F$760,$G767),"")&lt;&gt;"","Yes ("&amp;IF(NOT(ISERR(FIND("HTTP,",JoinIfFuzzy(DA$719:DA$760,$F$719:$F$760,$G767)&amp;IF(AND(DA$2=DB$3,DB$9="Include (Platform Duplicate)"),JoinIfFuzzy(DB$719:DB$760,$F$719:$F$760,$G767),"")))),"HTTP","HTTPS")&amp;")","No"),"*")</f>
        <v>No</v>
      </c>
      <c r="DB767" s="58" t="str">
        <f>IF(DB$9="Include",IF(JoinIfFuzzy(DB$719:DB$760,$F$719:$F$760,$G767)&amp;IF(AND(DB$2=DC$3,DC$9="Include (Platform Duplicate)"),JoinIfFuzzy(DC$719:DC$760,$F$719:$F$760,$G767),"")&lt;&gt;"","Yes ("&amp;IF(NOT(ISERR(FIND("HTTP,",JoinIfFuzzy(DB$719:DB$760,$F$719:$F$760,$G767)&amp;IF(AND(DB$2=DC$3,DC$9="Include (Platform Duplicate)"),JoinIfFuzzy(DC$719:DC$760,$F$719:$F$760,$G767),"")))),"HTTP","HTTPS")&amp;")","No"),"*")</f>
        <v>*</v>
      </c>
      <c r="DC767" s="58" t="str">
        <f>IF(DC$9="Include",IF(JoinIfFuzzy(DC$719:DC$760,$F$719:$F$760,$G767)&amp;IF(AND(DC$2=DD$3,DD$9="Include (Platform Duplicate)"),JoinIfFuzzy(DD$719:DD$760,$F$719:$F$760,$G767),"")&lt;&gt;"","Yes ("&amp;IF(NOT(ISERR(FIND("HTTP,",JoinIfFuzzy(DC$719:DC$760,$F$719:$F$760,$G767)&amp;IF(AND(DC$2=DD$3,DD$9="Include (Platform Duplicate)"),JoinIfFuzzy(DD$719:DD$760,$F$719:$F$760,$G767),"")))),"HTTP","HTTPS")&amp;")","No"),"*")</f>
        <v>*</v>
      </c>
      <c r="DD767" s="58" t="str">
        <f>IF(DD$9="Include",IF(JoinIfFuzzy(DD$719:DD$760,$F$719:$F$760,$G767)&amp;IF(AND(DD$2=DE$3,DE$9="Include (Platform Duplicate)"),JoinIfFuzzy(DE$719:DE$760,$F$719:$F$760,$G767),"")&lt;&gt;"","Yes ("&amp;IF(NOT(ISERR(FIND("HTTP,",JoinIfFuzzy(DD$719:DD$760,$F$719:$F$760,$G767)&amp;IF(AND(DD$2=DE$3,DE$9="Include (Platform Duplicate)"),JoinIfFuzzy(DE$719:DE$760,$F$719:$F$760,$G767),"")))),"HTTP","HTTPS")&amp;")","No"),"*")</f>
        <v>No</v>
      </c>
      <c r="DE767" s="58" t="str">
        <f>IF(DE$9="Include",IF(JoinIfFuzzy(DE$719:DE$760,$F$719:$F$760,$G767)&amp;IF(AND(DE$2=DF$3,DF$9="Include (Platform Duplicate)"),JoinIfFuzzy(DF$719:DF$760,$F$719:$F$760,$G767),"")&lt;&gt;"","Yes ("&amp;IF(NOT(ISERR(FIND("HTTP,",JoinIfFuzzy(DE$719:DE$760,$F$719:$F$760,$G767)&amp;IF(AND(DE$2=DF$3,DF$9="Include (Platform Duplicate)"),JoinIfFuzzy(DF$719:DF$760,$F$719:$F$760,$G767),"")))),"HTTP","HTTPS")&amp;")","No"),"*")</f>
        <v>No</v>
      </c>
      <c r="DF767" s="58" t="str">
        <f>IF(DF$9="Include",IF(JoinIfFuzzy(DF$719:DF$760,$F$719:$F$760,$G767)&amp;IF(AND(DF$2=DG$3,DG$9="Include (Platform Duplicate)"),JoinIfFuzzy(DG$719:DG$760,$F$719:$F$760,$G767),"")&lt;&gt;"","Yes ("&amp;IF(NOT(ISERR(FIND("HTTP,",JoinIfFuzzy(DF$719:DF$760,$F$719:$F$760,$G767)&amp;IF(AND(DF$2=DG$3,DG$9="Include (Platform Duplicate)"),JoinIfFuzzy(DG$719:DG$760,$F$719:$F$760,$G767),"")))),"HTTP","HTTPS")&amp;")","No"),"*")</f>
        <v>*</v>
      </c>
      <c r="DG767" s="58" t="str">
        <f>IF(DG$9="Include",IF(JoinIfFuzzy(DG$719:DG$760,$F$719:$F$760,$G767)&amp;IF(AND(DG$2=DH$3,DH$9="Include (Platform Duplicate)"),JoinIfFuzzy(DH$719:DH$760,$F$719:$F$760,$G767),"")&lt;&gt;"","Yes ("&amp;IF(NOT(ISERR(FIND("HTTP,",JoinIfFuzzy(DG$719:DG$760,$F$719:$F$760,$G767)&amp;IF(AND(DG$2=DH$3,DH$9="Include (Platform Duplicate)"),JoinIfFuzzy(DH$719:DH$760,$F$719:$F$760,$G767),"")))),"HTTP","HTTPS")&amp;")","No"),"*")</f>
        <v>No</v>
      </c>
      <c r="DH767" s="58" t="str">
        <f>IF(DH$9="Include",IF(JoinIfFuzzy(DH$719:DH$760,$F$719:$F$760,$G767)&amp;IF(AND(DH$2=DI$3,DI$9="Include (Platform Duplicate)"),JoinIfFuzzy(DI$719:DI$760,$F$719:$F$760,$G767),"")&lt;&gt;"","Yes ("&amp;IF(NOT(ISERR(FIND("HTTP,",JoinIfFuzzy(DH$719:DH$760,$F$719:$F$760,$G767)&amp;IF(AND(DH$2=DI$3,DI$9="Include (Platform Duplicate)"),JoinIfFuzzy(DI$719:DI$760,$F$719:$F$760,$G767),"")))),"HTTP","HTTPS")&amp;")","No"),"*")</f>
        <v>No</v>
      </c>
      <c r="DI767" s="58" t="str">
        <f>IF(DI$9="Include",IF(JoinIfFuzzy(DI$719:DI$760,$F$719:$F$760,$G767)&amp;IF(AND(DI$2=DJ$3,DJ$9="Include (Platform Duplicate)"),JoinIfFuzzy(DJ$719:DJ$760,$F$719:$F$760,$G767),"")&lt;&gt;"","Yes ("&amp;IF(NOT(ISERR(FIND("HTTP,",JoinIfFuzzy(DI$719:DI$760,$F$719:$F$760,$G767)&amp;IF(AND(DI$2=DJ$3,DJ$9="Include (Platform Duplicate)"),JoinIfFuzzy(DJ$719:DJ$760,$F$719:$F$760,$G767),"")))),"HTTP","HTTPS")&amp;")","No"),"*")</f>
        <v>No</v>
      </c>
      <c r="DJ767" s="58" t="str">
        <f>IF(DJ$9="Include",IF(JoinIfFuzzy(DJ$719:DJ$760,$F$719:$F$760,$G767)&amp;IF(AND(DJ$2=DK$3,DK$9="Include (Platform Duplicate)"),JoinIfFuzzy(DK$719:DK$760,$F$719:$F$760,$G767),"")&lt;&gt;"","Yes ("&amp;IF(NOT(ISERR(FIND("HTTP,",JoinIfFuzzy(DJ$719:DJ$760,$F$719:$F$760,$G767)&amp;IF(AND(DJ$2=DK$3,DK$9="Include (Platform Duplicate)"),JoinIfFuzzy(DK$719:DK$760,$F$719:$F$760,$G767),"")))),"HTTP","HTTPS")&amp;")","No"),"*")</f>
        <v>No</v>
      </c>
      <c r="DK767" s="58" t="str">
        <f>IF(DK$9="Include",IF(JoinIfFuzzy(DK$719:DK$760,$F$719:$F$760,$G767)&amp;IF(AND(DK$2=DL$3,DL$9="Include (Platform Duplicate)"),JoinIfFuzzy(DL$719:DL$760,$F$719:$F$760,$G767),"")&lt;&gt;"","Yes ("&amp;IF(NOT(ISERR(FIND("HTTP,",JoinIfFuzzy(DK$719:DK$760,$F$719:$F$760,$G767)&amp;IF(AND(DK$2=DL$3,DL$9="Include (Platform Duplicate)"),JoinIfFuzzy(DL$719:DL$760,$F$719:$F$760,$G767),"")))),"HTTP","HTTPS")&amp;")","No"),"*")</f>
        <v>*</v>
      </c>
      <c r="DL767" s="58" t="str">
        <f>IF(DL$9="Include",IF(JoinIfFuzzy(DL$719:DL$760,$F$719:$F$760,$G767)&amp;IF(AND(DL$2=DM$3,DM$9="Include (Platform Duplicate)"),JoinIfFuzzy(DM$719:DM$760,$F$719:$F$760,$G767),"")&lt;&gt;"","Yes ("&amp;IF(NOT(ISERR(FIND("HTTP,",JoinIfFuzzy(DL$719:DL$760,$F$719:$F$760,$G767)&amp;IF(AND(DL$2=DM$3,DM$9="Include (Platform Duplicate)"),JoinIfFuzzy(DM$719:DM$760,$F$719:$F$760,$G767),"")))),"HTTP","HTTPS")&amp;")","No"),"*")</f>
        <v>No</v>
      </c>
      <c r="DM767" s="58" t="str">
        <f>IF(DM$9="Include",IF(JoinIfFuzzy(DM$719:DM$760,$F$719:$F$760,$G767)&amp;IF(AND(DM$2=DN$3,DN$9="Include (Platform Duplicate)"),JoinIfFuzzy(DN$719:DN$760,$F$719:$F$760,$G767),"")&lt;&gt;"","Yes ("&amp;IF(NOT(ISERR(FIND("HTTP,",JoinIfFuzzy(DM$719:DM$760,$F$719:$F$760,$G767)&amp;IF(AND(DM$2=DN$3,DN$9="Include (Platform Duplicate)"),JoinIfFuzzy(DN$719:DN$760,$F$719:$F$760,$G767),"")))),"HTTP","HTTPS")&amp;")","No"),"*")</f>
        <v>*</v>
      </c>
      <c r="DN767" s="58" t="str">
        <f>IF(DN$9="Include",IF(JoinIfFuzzy(DN$719:DN$760,$F$719:$F$760,$G767)&amp;IF(AND(DN$2=DO$3,DO$9="Include (Platform Duplicate)"),JoinIfFuzzy(DO$719:DO$760,$F$719:$F$760,$G767),"")&lt;&gt;"","Yes ("&amp;IF(NOT(ISERR(FIND("HTTP,",JoinIfFuzzy(DN$719:DN$760,$F$719:$F$760,$G767)&amp;IF(AND(DN$2=DO$3,DO$9="Include (Platform Duplicate)"),JoinIfFuzzy(DO$719:DO$760,$F$719:$F$760,$G767),"")))),"HTTP","HTTPS")&amp;")","No"),"*")</f>
        <v>No</v>
      </c>
      <c r="DO767" s="58" t="str">
        <f>IF(DO$9="Include",IF(JoinIfFuzzy(DO$719:DO$760,$F$719:$F$760,$G767)&amp;IF(AND(DO$2=DP$3,DP$9="Include (Platform Duplicate)"),JoinIfFuzzy(DP$719:DP$760,$F$719:$F$760,$G767),"")&lt;&gt;"","Yes ("&amp;IF(NOT(ISERR(FIND("HTTP,",JoinIfFuzzy(DO$719:DO$760,$F$719:$F$760,$G767)&amp;IF(AND(DO$2=DP$3,DP$9="Include (Platform Duplicate)"),JoinIfFuzzy(DP$719:DP$760,$F$719:$F$760,$G767),"")))),"HTTP","HTTPS")&amp;")","No"),"*")</f>
        <v>*</v>
      </c>
      <c r="DP767" s="58" t="str">
        <f>IF(DP$9="Include",IF(JoinIfFuzzy(DP$719:DP$760,$F$719:$F$760,$G767)&amp;IF(AND(DP$2=DQ$3,DQ$9="Include (Platform Duplicate)"),JoinIfFuzzy(DQ$719:DQ$760,$F$719:$F$760,$G767),"")&lt;&gt;"","Yes ("&amp;IF(NOT(ISERR(FIND("HTTP,",JoinIfFuzzy(DP$719:DP$760,$F$719:$F$760,$G767)&amp;IF(AND(DP$2=DQ$3,DQ$9="Include (Platform Duplicate)"),JoinIfFuzzy(DQ$719:DQ$760,$F$719:$F$760,$G767),"")))),"HTTP","HTTPS")&amp;")","No"),"*")</f>
        <v>No</v>
      </c>
      <c r="DQ767" s="58" t="str">
        <f>IF(DQ$9="Include",IF(JoinIfFuzzy(DQ$719:DQ$760,$F$719:$F$760,$G767)&amp;IF(AND(DQ$2=DR$3,DR$9="Include (Platform Duplicate)"),JoinIfFuzzy(DR$719:DR$760,$F$719:$F$760,$G767),"")&lt;&gt;"","Yes ("&amp;IF(NOT(ISERR(FIND("HTTP,",JoinIfFuzzy(DQ$719:DQ$760,$F$719:$F$760,$G767)&amp;IF(AND(DQ$2=DR$3,DR$9="Include (Platform Duplicate)"),JoinIfFuzzy(DR$719:DR$760,$F$719:$F$760,$G767),"")))),"HTTP","HTTPS")&amp;")","No"),"*")</f>
        <v>*</v>
      </c>
      <c r="DR767" s="58" t="str">
        <f>IF(DR$9="Include",IF(JoinIfFuzzy(DR$719:DR$760,$F$719:$F$760,$G767)&amp;IF(AND(DR$2=DS$3,DS$9="Include (Platform Duplicate)"),JoinIfFuzzy(DS$719:DS$760,$F$719:$F$760,$G767),"")&lt;&gt;"","Yes ("&amp;IF(NOT(ISERR(FIND("HTTP,",JoinIfFuzzy(DR$719:DR$760,$F$719:$F$760,$G767)&amp;IF(AND(DR$2=DS$3,DS$9="Include (Platform Duplicate)"),JoinIfFuzzy(DS$719:DS$760,$F$719:$F$760,$G767),"")))),"HTTP","HTTPS")&amp;")","No"),"*")</f>
        <v>*</v>
      </c>
      <c r="DS767" s="58" t="str">
        <f>IF(DS$9="Include",IF(JoinIfFuzzy(DS$719:DS$760,$F$719:$F$760,$G767)&amp;IF(AND(DS$2=DT$3,DT$9="Include (Platform Duplicate)"),JoinIfFuzzy(DT$719:DT$760,$F$719:$F$760,$G767),"")&lt;&gt;"","Yes ("&amp;IF(NOT(ISERR(FIND("HTTP,",JoinIfFuzzy(DS$719:DS$760,$F$719:$F$760,$G767)&amp;IF(AND(DS$2=DT$3,DT$9="Include (Platform Duplicate)"),JoinIfFuzzy(DT$719:DT$760,$F$719:$F$760,$G767),"")))),"HTTP","HTTPS")&amp;")","No"),"*")</f>
        <v>No</v>
      </c>
      <c r="DT767" s="58" t="str">
        <f>IF(DT$9="Include",IF(JoinIfFuzzy(DT$719:DT$760,$F$719:$F$760,$G767)&amp;IF(AND(DT$2=DU$3,DU$9="Include (Platform Duplicate)"),JoinIfFuzzy(DU$719:DU$760,$F$719:$F$760,$G767),"")&lt;&gt;"","Yes ("&amp;IF(NOT(ISERR(FIND("HTTP,",JoinIfFuzzy(DT$719:DT$760,$F$719:$F$760,$G767)&amp;IF(AND(DT$2=DU$3,DU$9="Include (Platform Duplicate)"),JoinIfFuzzy(DU$719:DU$760,$F$719:$F$760,$G767),"")))),"HTTP","HTTPS")&amp;")","No"),"*")</f>
        <v>No</v>
      </c>
      <c r="DU767" s="58" t="str">
        <f>IF(DU$9="Include",IF(JoinIfFuzzy(DU$719:DU$760,$F$719:$F$760,$G767)&amp;IF(AND(DU$2=DV$3,DV$9="Include (Platform Duplicate)"),JoinIfFuzzy(DV$719:DV$760,$F$719:$F$760,$G767),"")&lt;&gt;"","Yes ("&amp;IF(NOT(ISERR(FIND("HTTP,",JoinIfFuzzy(DU$719:DU$760,$F$719:$F$760,$G767)&amp;IF(AND(DU$2=DV$3,DV$9="Include (Platform Duplicate)"),JoinIfFuzzy(DV$719:DV$760,$F$719:$F$760,$G767),"")))),"HTTP","HTTPS")&amp;")","No"),"*")</f>
        <v>*</v>
      </c>
      <c r="DV767" s="58" t="str">
        <f>IF(DV$9="Include",IF(JoinIfFuzzy(DV$719:DV$760,$F$719:$F$760,$G767)&amp;IF(AND(DV$2=DW$3,DW$9="Include (Platform Duplicate)"),JoinIfFuzzy(DW$719:DW$760,$F$719:$F$760,$G767),"")&lt;&gt;"","Yes ("&amp;IF(NOT(ISERR(FIND("HTTP,",JoinIfFuzzy(DV$719:DV$760,$F$719:$F$760,$G767)&amp;IF(AND(DV$2=DW$3,DW$9="Include (Platform Duplicate)"),JoinIfFuzzy(DW$719:DW$760,$F$719:$F$760,$G767),"")))),"HTTP","HTTPS")&amp;")","No"),"*")</f>
        <v>*</v>
      </c>
      <c r="DW767" s="58" t="str">
        <f>IF(DW$9="Include",IF(JoinIfFuzzy(DW$719:DW$760,$F$719:$F$760,$G767)&amp;IF(AND(DW$2=DX$3,DX$9="Include (Platform Duplicate)"),JoinIfFuzzy(DX$719:DX$760,$F$719:$F$760,$G767),"")&lt;&gt;"","Yes ("&amp;IF(NOT(ISERR(FIND("HTTP,",JoinIfFuzzy(DW$719:DW$760,$F$719:$F$760,$G767)&amp;IF(AND(DW$2=DX$3,DX$9="Include (Platform Duplicate)"),JoinIfFuzzy(DX$719:DX$760,$F$719:$F$760,$G767),"")))),"HTTP","HTTPS")&amp;")","No"),"*")</f>
        <v>No</v>
      </c>
      <c r="DX767" s="58" t="str">
        <f>IF(DX$9="Include",IF(JoinIfFuzzy(DX$719:DX$760,$F$719:$F$760,$G767)&amp;IF(AND(DX$2=DY$3,DY$9="Include (Platform Duplicate)"),JoinIfFuzzy(DY$719:DY$760,$F$719:$F$760,$G767),"")&lt;&gt;"","Yes ("&amp;IF(NOT(ISERR(FIND("HTTP,",JoinIfFuzzy(DX$719:DX$760,$F$719:$F$760,$G767)&amp;IF(AND(DX$2=DY$3,DY$9="Include (Platform Duplicate)"),JoinIfFuzzy(DY$719:DY$760,$F$719:$F$760,$G767),"")))),"HTTP","HTTPS")&amp;")","No"),"*")</f>
        <v>No</v>
      </c>
      <c r="DY767" s="58" t="str">
        <f>IF(DY$9="Include",IF(JoinIfFuzzy(DY$719:DY$760,$F$719:$F$760,$G767)&amp;IF(AND(DY$2=DZ$3,DZ$9="Include (Platform Duplicate)"),JoinIfFuzzy(DZ$719:DZ$760,$F$719:$F$760,$G767),"")&lt;&gt;"","Yes ("&amp;IF(NOT(ISERR(FIND("HTTP,",JoinIfFuzzy(DY$719:DY$760,$F$719:$F$760,$G767)&amp;IF(AND(DY$2=DZ$3,DZ$9="Include (Platform Duplicate)"),JoinIfFuzzy(DZ$719:DZ$760,$F$719:$F$760,$G767),"")))),"HTTP","HTTPS")&amp;")","No"),"*")</f>
        <v>No</v>
      </c>
      <c r="DZ767" s="58" t="str">
        <f>IF(DZ$9="Include",IF(JoinIfFuzzy(DZ$719:DZ$760,$F$719:$F$760,$G767)&amp;IF(AND(DZ$2=EA$3,EA$9="Include (Platform Duplicate)"),JoinIfFuzzy(EA$719:EA$760,$F$719:$F$760,$G767),"")&lt;&gt;"","Yes ("&amp;IF(NOT(ISERR(FIND("HTTP,",JoinIfFuzzy(DZ$719:DZ$760,$F$719:$F$760,$G767)&amp;IF(AND(DZ$2=EA$3,EA$9="Include (Platform Duplicate)"),JoinIfFuzzy(EA$719:EA$760,$F$719:$F$760,$G767),"")))),"HTTP","HTTPS")&amp;")","No"),"*")</f>
        <v>*</v>
      </c>
      <c r="EA767" s="58" t="str">
        <f>IF(EA$9="Include",IF(JoinIfFuzzy(EA$719:EA$760,$F$719:$F$760,$G767)&amp;IF(AND(EA$2=EB$3,EB$9="Include (Platform Duplicate)"),JoinIfFuzzy(EB$719:EB$760,$F$719:$F$760,$G767),"")&lt;&gt;"","Yes ("&amp;IF(NOT(ISERR(FIND("HTTP,",JoinIfFuzzy(EA$719:EA$760,$F$719:$F$760,$G767)&amp;IF(AND(EA$2=EB$3,EB$9="Include (Platform Duplicate)"),JoinIfFuzzy(EB$719:EB$760,$F$719:$F$760,$G767),"")))),"HTTP","HTTPS")&amp;")","No"),"*")</f>
        <v>No</v>
      </c>
      <c r="EB767" s="58" t="str">
        <f>IF(EB$9="Include",IF(JoinIfFuzzy(EB$719:EB$760,$F$719:$F$760,$G767)&amp;IF(AND(EB$2=EC$3,EC$9="Include (Platform Duplicate)"),JoinIfFuzzy(EC$719:EC$760,$F$719:$F$760,$G767),"")&lt;&gt;"","Yes ("&amp;IF(NOT(ISERR(FIND("HTTP,",JoinIfFuzzy(EB$719:EB$760,$F$719:$F$760,$G767)&amp;IF(AND(EB$2=EC$3,EC$9="Include (Platform Duplicate)"),JoinIfFuzzy(EC$719:EC$760,$F$719:$F$760,$G767),"")))),"HTTP","HTTPS")&amp;")","No"),"*")</f>
        <v>No</v>
      </c>
      <c r="EC767" s="58" t="str">
        <f>IF(EC$9="Include",IF(JoinIfFuzzy(EC$719:EC$760,$F$719:$F$760,$G767)&amp;IF(AND(EC$2=ED$3,ED$9="Include (Platform Duplicate)"),JoinIfFuzzy(ED$719:ED$760,$F$719:$F$760,$G767),"")&lt;&gt;"","Yes ("&amp;IF(NOT(ISERR(FIND("HTTP,",JoinIfFuzzy(EC$719:EC$760,$F$719:$F$760,$G767)&amp;IF(AND(EC$2=ED$3,ED$9="Include (Platform Duplicate)"),JoinIfFuzzy(ED$719:ED$760,$F$719:$F$760,$G767),"")))),"HTTP","HTTPS")&amp;")","No"),"*")</f>
        <v>No</v>
      </c>
      <c r="ED767" s="58" t="str">
        <f>IF(ED$9="Include",IF(JoinIfFuzzy(ED$719:ED$760,$F$719:$F$760,$G767)&amp;IF(AND(ED$2=EE$3,EE$9="Include (Platform Duplicate)"),JoinIfFuzzy(EE$719:EE$760,$F$719:$F$760,$G767),"")&lt;&gt;"","Yes ("&amp;IF(NOT(ISERR(FIND("HTTP,",JoinIfFuzzy(ED$719:ED$760,$F$719:$F$760,$G767)&amp;IF(AND(ED$2=EE$3,EE$9="Include (Platform Duplicate)"),JoinIfFuzzy(EE$719:EE$760,$F$719:$F$760,$G767),"")))),"HTTP","HTTPS")&amp;")","No"),"*")</f>
        <v>*</v>
      </c>
      <c r="EE767" s="58" t="str">
        <f>IF(EE$9="Include",IF(JoinIfFuzzy(EE$719:EE$760,$F$719:$F$760,$G767)&amp;IF(AND(EE$2=EF$3,EF$9="Include (Platform Duplicate)"),JoinIfFuzzy(EF$719:EF$760,$F$719:$F$760,$G767),"")&lt;&gt;"","Yes ("&amp;IF(NOT(ISERR(FIND("HTTP,",JoinIfFuzzy(EE$719:EE$760,$F$719:$F$760,$G767)&amp;IF(AND(EE$2=EF$3,EF$9="Include (Platform Duplicate)"),JoinIfFuzzy(EF$719:EF$760,$F$719:$F$760,$G767),"")))),"HTTP","HTTPS")&amp;")","No"),"*")</f>
        <v>No</v>
      </c>
      <c r="EF767" s="58" t="str">
        <f>IF(EF$9="Include",IF(JoinIfFuzzy(EF$719:EF$760,$F$719:$F$760,$G767)&amp;IF(AND(EF$2=EG$3,EG$9="Include (Platform Duplicate)"),JoinIfFuzzy(EG$719:EG$760,$F$719:$F$760,$G767),"")&lt;&gt;"","Yes ("&amp;IF(NOT(ISERR(FIND("HTTP,",JoinIfFuzzy(EF$719:EF$760,$F$719:$F$760,$G767)&amp;IF(AND(EF$2=EG$3,EG$9="Include (Platform Duplicate)"),JoinIfFuzzy(EG$719:EG$760,$F$719:$F$760,$G767),"")))),"HTTP","HTTPS")&amp;")","No"),"*")</f>
        <v>No</v>
      </c>
      <c r="EG767" s="58" t="str">
        <f>IF(EG$9="Include",IF(JoinIfFuzzy(EG$719:EG$760,$F$719:$F$760,$G767)&amp;IF(AND(EG$2=EH$3,EH$9="Include (Platform Duplicate)"),JoinIfFuzzy(EH$719:EH$760,$F$719:$F$760,$G767),"")&lt;&gt;"","Yes ("&amp;IF(NOT(ISERR(FIND("HTTP,",JoinIfFuzzy(EG$719:EG$760,$F$719:$F$760,$G767)&amp;IF(AND(EG$2=EH$3,EH$9="Include (Platform Duplicate)"),JoinIfFuzzy(EH$719:EH$760,$F$719:$F$760,$G767),"")))),"HTTP","HTTPS")&amp;")","No"),"*")</f>
        <v>*</v>
      </c>
      <c r="EH767" s="58" t="str">
        <f>IF(EH$9="Include",IF(JoinIfFuzzy(EH$719:EH$760,$F$719:$F$760,$G767)&amp;IF(AND(EH$2=EI$3,EI$9="Include (Platform Duplicate)"),JoinIfFuzzy(EI$719:EI$760,$F$719:$F$760,$G767),"")&lt;&gt;"","Yes ("&amp;IF(NOT(ISERR(FIND("HTTP,",JoinIfFuzzy(EH$719:EH$760,$F$719:$F$760,$G767)&amp;IF(AND(EH$2=EI$3,EI$9="Include (Platform Duplicate)"),JoinIfFuzzy(EI$719:EI$760,$F$719:$F$760,$G767),"")))),"HTTP","HTTPS")&amp;")","No"),"*")</f>
        <v>No</v>
      </c>
      <c r="EI767" s="58" t="str">
        <f>IF(EI$9="Include",IF(JoinIfFuzzy(EI$719:EI$760,$F$719:$F$760,$G767)&amp;IF(AND(EI$2=EJ$3,EJ$9="Include (Platform Duplicate)"),JoinIfFuzzy(EJ$719:EJ$760,$F$719:$F$760,$G767),"")&lt;&gt;"","Yes ("&amp;IF(NOT(ISERR(FIND("HTTP,",JoinIfFuzzy(EI$719:EI$760,$F$719:$F$760,$G767)&amp;IF(AND(EI$2=EJ$3,EJ$9="Include (Platform Duplicate)"),JoinIfFuzzy(EJ$719:EJ$760,$F$719:$F$760,$G767),"")))),"HTTP","HTTPS")&amp;")","No"),"*")</f>
        <v>*</v>
      </c>
      <c r="EJ767" s="58" t="str">
        <f>IF(EJ$9="Include",IF(JoinIfFuzzy(EJ$719:EJ$760,$F$719:$F$760,$G767)&amp;IF(AND(EJ$2=EK$3,EK$9="Include (Platform Duplicate)"),JoinIfFuzzy(EK$719:EK$760,$F$719:$F$760,$G767),"")&lt;&gt;"","Yes ("&amp;IF(NOT(ISERR(FIND("HTTP,",JoinIfFuzzy(EJ$719:EJ$760,$F$719:$F$760,$G767)&amp;IF(AND(EJ$2=EK$3,EK$9="Include (Platform Duplicate)"),JoinIfFuzzy(EK$719:EK$760,$F$719:$F$760,$G767),"")))),"HTTP","HTTPS")&amp;")","No"),"*")</f>
        <v>No</v>
      </c>
      <c r="EK767" s="58" t="str">
        <f>IF(EK$9="Include",IF(JoinIfFuzzy(EK$719:EK$760,$F$719:$F$760,$G767)&amp;IF(AND(EK$2=EL$3,EL$9="Include (Platform Duplicate)"),JoinIfFuzzy(EL$719:EL$760,$F$719:$F$760,$G767),"")&lt;&gt;"","Yes ("&amp;IF(NOT(ISERR(FIND("HTTP,",JoinIfFuzzy(EK$719:EK$760,$F$719:$F$760,$G767)&amp;IF(AND(EK$2=EL$3,EL$9="Include (Platform Duplicate)"),JoinIfFuzzy(EL$719:EL$760,$F$719:$F$760,$G767),"")))),"HTTP","HTTPS")&amp;")","No"),"*")</f>
        <v>*</v>
      </c>
      <c r="EL767" s="109"/>
      <c r="EM767" s="109"/>
    </row>
    <row r="768" spans="1:143" s="58" customFormat="1" ht="12.75" customHeight="1" x14ac:dyDescent="0.25">
      <c r="A768" s="5"/>
      <c r="B768" s="96"/>
      <c r="C768" s="96"/>
      <c r="D768" s="96"/>
      <c r="E768" s="96"/>
      <c r="F768" s="96"/>
      <c r="G768" s="58" t="s">
        <v>3542</v>
      </c>
      <c r="H768" s="18" t="s">
        <v>5</v>
      </c>
      <c r="I768" s="18"/>
      <c r="J768" s="58" t="str">
        <f>IF(J$9="Include",IF(JoinIfFuzzy(J$719:J$760,$F$719:$F$760,$G768)&amp;IF(AND(J$2=K$3,K$9="Include (Platform Duplicate)"),JoinIfFuzzy(K$719:K$760,$F$719:$F$760,$G768),"")&lt;&gt;"","Yes ("&amp;IF(NOT(ISERR(FIND("HTTP,",JoinIfFuzzy(J$719:J$760,$F$719:$F$760,$G768)&amp;IF(AND(J$2=K$3,K$9="Include (Platform Duplicate)"),JoinIfFuzzy(K$719:K$760,$F$719:$F$760,$G768),"")))),"HTTP","HTTPS")&amp;")","No"),"*")</f>
        <v>No</v>
      </c>
      <c r="K768" s="58" t="str">
        <f>IF(K$9="Include",IF(JoinIfFuzzy(K$719:K$760,$F$719:$F$760,$G768)&amp;IF(AND(K$2=L$3,L$9="Include (Platform Duplicate)"),JoinIfFuzzy(L$719:L$760,$F$719:$F$760,$G768),"")&lt;&gt;"","Yes ("&amp;IF(NOT(ISERR(FIND("HTTP,",JoinIfFuzzy(K$719:K$760,$F$719:$F$760,$G768)&amp;IF(AND(K$2=L$3,L$9="Include (Platform Duplicate)"),JoinIfFuzzy(L$719:L$760,$F$719:$F$760,$G768),"")))),"HTTP","HTTPS")&amp;")","No"),"*")</f>
        <v>No</v>
      </c>
      <c r="L768" s="58" t="str">
        <f>IF(L$9="Include",IF(JoinIfFuzzy(L$719:L$760,$F$719:$F$760,$G768)&amp;IF(AND(L$2=M$3,M$9="Include (Platform Duplicate)"),JoinIfFuzzy(M$719:M$760,$F$719:$F$760,$G768),"")&lt;&gt;"","Yes ("&amp;IF(NOT(ISERR(FIND("HTTP,",JoinIfFuzzy(L$719:L$760,$F$719:$F$760,$G768)&amp;IF(AND(L$2=M$3,M$9="Include (Platform Duplicate)"),JoinIfFuzzy(M$719:M$760,$F$719:$F$760,$G768),"")))),"HTTP","HTTPS")&amp;")","No"),"*")</f>
        <v>*</v>
      </c>
      <c r="M768" s="58" t="str">
        <f>IF(M$9="Include",IF(JoinIfFuzzy(M$719:M$760,$F$719:$F$760,$G768)&amp;IF(AND(M$2=N$3,N$9="Include (Platform Duplicate)"),JoinIfFuzzy(N$719:N$760,$F$719:$F$760,$G768),"")&lt;&gt;"","Yes ("&amp;IF(NOT(ISERR(FIND("HTTP,",JoinIfFuzzy(M$719:M$760,$F$719:$F$760,$G768)&amp;IF(AND(M$2=N$3,N$9="Include (Platform Duplicate)"),JoinIfFuzzy(N$719:N$760,$F$719:$F$760,$G768),"")))),"HTTP","HTTPS")&amp;")","No"),"*")</f>
        <v>No</v>
      </c>
      <c r="N768" s="58" t="str">
        <f>IF(N$9="Include",IF(JoinIfFuzzy(N$719:N$760,$F$719:$F$760,$G768)&amp;IF(AND(N$2=O$3,O$9="Include (Platform Duplicate)"),JoinIfFuzzy(O$719:O$760,$F$719:$F$760,$G768),"")&lt;&gt;"","Yes ("&amp;IF(NOT(ISERR(FIND("HTTP,",JoinIfFuzzy(N$719:N$760,$F$719:$F$760,$G768)&amp;IF(AND(N$2=O$3,O$9="Include (Platform Duplicate)"),JoinIfFuzzy(O$719:O$760,$F$719:$F$760,$G768),"")))),"HTTP","HTTPS")&amp;")","No"),"*")</f>
        <v>*</v>
      </c>
      <c r="O768" s="58" t="str">
        <f>IF(O$9="Include",IF(JoinIfFuzzy(O$719:O$760,$F$719:$F$760,$G768)&amp;IF(AND(O$2=P$3,P$9="Include (Platform Duplicate)"),JoinIfFuzzy(P$719:P$760,$F$719:$F$760,$G768),"")&lt;&gt;"","Yes ("&amp;IF(NOT(ISERR(FIND("HTTP,",JoinIfFuzzy(O$719:O$760,$F$719:$F$760,$G768)&amp;IF(AND(O$2=P$3,P$9="Include (Platform Duplicate)"),JoinIfFuzzy(P$719:P$760,$F$719:$F$760,$G768),"")))),"HTTP","HTTPS")&amp;")","No"),"*")</f>
        <v>No</v>
      </c>
      <c r="P768" s="58" t="str">
        <f>IF(P$9="Include",IF(JoinIfFuzzy(P$719:P$760,$F$719:$F$760,$G768)&amp;IF(AND(P$2=Q$3,Q$9="Include (Platform Duplicate)"),JoinIfFuzzy(Q$719:Q$760,$F$719:$F$760,$G768),"")&lt;&gt;"","Yes ("&amp;IF(NOT(ISERR(FIND("HTTP,",JoinIfFuzzy(P$719:P$760,$F$719:$F$760,$G768)&amp;IF(AND(P$2=Q$3,Q$9="Include (Platform Duplicate)"),JoinIfFuzzy(Q$719:Q$760,$F$719:$F$760,$G768),"")))),"HTTP","HTTPS")&amp;")","No"),"*")</f>
        <v>*</v>
      </c>
      <c r="Q768" s="58" t="str">
        <f>IF(Q$9="Include",IF(JoinIfFuzzy(Q$719:Q$760,$F$719:$F$760,$G768)&amp;IF(AND(Q$2=R$3,R$9="Include (Platform Duplicate)"),JoinIfFuzzy(R$719:R$760,$F$719:$F$760,$G768),"")&lt;&gt;"","Yes ("&amp;IF(NOT(ISERR(FIND("HTTP,",JoinIfFuzzy(Q$719:Q$760,$F$719:$F$760,$G768)&amp;IF(AND(Q$2=R$3,R$9="Include (Platform Duplicate)"),JoinIfFuzzy(R$719:R$760,$F$719:$F$760,$G768),"")))),"HTTP","HTTPS")&amp;")","No"),"*")</f>
        <v>No</v>
      </c>
      <c r="R768" s="58" t="str">
        <f>IF(R$9="Include",IF(JoinIfFuzzy(R$719:R$760,$F$719:$F$760,$G768)&amp;IF(AND(R$2=S$3,S$9="Include (Platform Duplicate)"),JoinIfFuzzy(S$719:S$760,$F$719:$F$760,$G768),"")&lt;&gt;"","Yes ("&amp;IF(NOT(ISERR(FIND("HTTP,",JoinIfFuzzy(R$719:R$760,$F$719:$F$760,$G768)&amp;IF(AND(R$2=S$3,S$9="Include (Platform Duplicate)"),JoinIfFuzzy(S$719:S$760,$F$719:$F$760,$G768),"")))),"HTTP","HTTPS")&amp;")","No"),"*")</f>
        <v>*</v>
      </c>
      <c r="S768" s="58" t="str">
        <f>IF(S$9="Include",IF(JoinIfFuzzy(S$719:S$760,$F$719:$F$760,$G768)&amp;IF(AND(S$2=T$3,T$9="Include (Platform Duplicate)"),JoinIfFuzzy(T$719:T$760,$F$719:$F$760,$G768),"")&lt;&gt;"","Yes ("&amp;IF(NOT(ISERR(FIND("HTTP,",JoinIfFuzzy(S$719:S$760,$F$719:$F$760,$G768)&amp;IF(AND(S$2=T$3,T$9="Include (Platform Duplicate)"),JoinIfFuzzy(T$719:T$760,$F$719:$F$760,$G768),"")))),"HTTP","HTTPS")&amp;")","No"),"*")</f>
        <v>No</v>
      </c>
      <c r="T768" s="58" t="str">
        <f>IF(T$9="Include",IF(JoinIfFuzzy(T$719:T$760,$F$719:$F$760,$G768)&amp;IF(AND(T$2=U$3,U$9="Include (Platform Duplicate)"),JoinIfFuzzy(U$719:U$760,$F$719:$F$760,$G768),"")&lt;&gt;"","Yes ("&amp;IF(NOT(ISERR(FIND("HTTP,",JoinIfFuzzy(T$719:T$760,$F$719:$F$760,$G768)&amp;IF(AND(T$2=U$3,U$9="Include (Platform Duplicate)"),JoinIfFuzzy(U$719:U$760,$F$719:$F$760,$G768),"")))),"HTTP","HTTPS")&amp;")","No"),"*")</f>
        <v>*</v>
      </c>
      <c r="U768" s="58" t="str">
        <f>IF(U$9="Include",IF(JoinIfFuzzy(U$719:U$760,$F$719:$F$760,$G768)&amp;IF(AND(U$2=V$3,V$9="Include (Platform Duplicate)"),JoinIfFuzzy(V$719:V$760,$F$719:$F$760,$G768),"")&lt;&gt;"","Yes ("&amp;IF(NOT(ISERR(FIND("HTTP,",JoinIfFuzzy(U$719:U$760,$F$719:$F$760,$G768)&amp;IF(AND(U$2=V$3,V$9="Include (Platform Duplicate)"),JoinIfFuzzy(V$719:V$760,$F$719:$F$760,$G768),"")))),"HTTP","HTTPS")&amp;")","No"),"*")</f>
        <v>No</v>
      </c>
      <c r="V768" s="58" t="str">
        <f>IF(V$9="Include",IF(JoinIfFuzzy(V$719:V$760,$F$719:$F$760,$G768)&amp;IF(AND(V$2=W$3,W$9="Include (Platform Duplicate)"),JoinIfFuzzy(W$719:W$760,$F$719:$F$760,$G768),"")&lt;&gt;"","Yes ("&amp;IF(NOT(ISERR(FIND("HTTP,",JoinIfFuzzy(V$719:V$760,$F$719:$F$760,$G768)&amp;IF(AND(V$2=W$3,W$9="Include (Platform Duplicate)"),JoinIfFuzzy(W$719:W$760,$F$719:$F$760,$G768),"")))),"HTTP","HTTPS")&amp;")","No"),"*")</f>
        <v>No</v>
      </c>
      <c r="W768" s="58" t="str">
        <f>IF(W$9="Include",IF(JoinIfFuzzy(W$719:W$760,$F$719:$F$760,$G768)&amp;IF(AND(W$2=X$3,X$9="Include (Platform Duplicate)"),JoinIfFuzzy(X$719:X$760,$F$719:$F$760,$G768),"")&lt;&gt;"","Yes ("&amp;IF(NOT(ISERR(FIND("HTTP,",JoinIfFuzzy(W$719:W$760,$F$719:$F$760,$G768)&amp;IF(AND(W$2=X$3,X$9="Include (Platform Duplicate)"),JoinIfFuzzy(X$719:X$760,$F$719:$F$760,$G768),"")))),"HTTP","HTTPS")&amp;")","No"),"*")</f>
        <v>No</v>
      </c>
      <c r="X768" s="58" t="str">
        <f>IF(X$9="Include",IF(JoinIfFuzzy(X$719:X$760,$F$719:$F$760,$G768)&amp;IF(AND(X$2=Y$3,Y$9="Include (Platform Duplicate)"),JoinIfFuzzy(Y$719:Y$760,$F$719:$F$760,$G768),"")&lt;&gt;"","Yes ("&amp;IF(NOT(ISERR(FIND("HTTP,",JoinIfFuzzy(X$719:X$760,$F$719:$F$760,$G768)&amp;IF(AND(X$2=Y$3,Y$9="Include (Platform Duplicate)"),JoinIfFuzzy(Y$719:Y$760,$F$719:$F$760,$G768),"")))),"HTTP","HTTPS")&amp;")","No"),"*")</f>
        <v>*</v>
      </c>
      <c r="Y768" s="58" t="str">
        <f>IF(Y$9="Include",IF(JoinIfFuzzy(Y$719:Y$760,$F$719:$F$760,$G768)&amp;IF(AND(Y$2=Z$3,Z$9="Include (Platform Duplicate)"),JoinIfFuzzy(Z$719:Z$760,$F$719:$F$760,$G768),"")&lt;&gt;"","Yes ("&amp;IF(NOT(ISERR(FIND("HTTP,",JoinIfFuzzy(Y$719:Y$760,$F$719:$F$760,$G768)&amp;IF(AND(Y$2=Z$3,Z$9="Include (Platform Duplicate)"),JoinIfFuzzy(Z$719:Z$760,$F$719:$F$760,$G768),"")))),"HTTP","HTTPS")&amp;")","No"),"*")</f>
        <v>No</v>
      </c>
      <c r="Z768" s="58" t="str">
        <f>IF(Z$9="Include",IF(JoinIfFuzzy(Z$719:Z$760,$F$719:$F$760,$G768)&amp;IF(AND(Z$2=AA$3,AA$9="Include (Platform Duplicate)"),JoinIfFuzzy(AA$719:AA$760,$F$719:$F$760,$G768),"")&lt;&gt;"","Yes ("&amp;IF(NOT(ISERR(FIND("HTTP,",JoinIfFuzzy(Z$719:Z$760,$F$719:$F$760,$G768)&amp;IF(AND(Z$2=AA$3,AA$9="Include (Platform Duplicate)"),JoinIfFuzzy(AA$719:AA$760,$F$719:$F$760,$G768),"")))),"HTTP","HTTPS")&amp;")","No"),"*")</f>
        <v>*</v>
      </c>
      <c r="AA768" s="58" t="str">
        <f>IF(AA$9="Include",IF(JoinIfFuzzy(AA$719:AA$760,$F$719:$F$760,$G768)&amp;IF(AND(AA$2=AB$3,AB$9="Include (Platform Duplicate)"),JoinIfFuzzy(AB$719:AB$760,$F$719:$F$760,$G768),"")&lt;&gt;"","Yes ("&amp;IF(NOT(ISERR(FIND("HTTP,",JoinIfFuzzy(AA$719:AA$760,$F$719:$F$760,$G768)&amp;IF(AND(AA$2=AB$3,AB$9="Include (Platform Duplicate)"),JoinIfFuzzy(AB$719:AB$760,$F$719:$F$760,$G768),"")))),"HTTP","HTTPS")&amp;")","No"),"*")</f>
        <v>No</v>
      </c>
      <c r="AB768" s="58" t="str">
        <f>IF(AB$9="Include",IF(JoinIfFuzzy(AB$719:AB$760,$F$719:$F$760,$G768)&amp;IF(AND(AB$2=AC$3,AC$9="Include (Platform Duplicate)"),JoinIfFuzzy(AC$719:AC$760,$F$719:$F$760,$G768),"")&lt;&gt;"","Yes ("&amp;IF(NOT(ISERR(FIND("HTTP,",JoinIfFuzzy(AB$719:AB$760,$F$719:$F$760,$G768)&amp;IF(AND(AB$2=AC$3,AC$9="Include (Platform Duplicate)"),JoinIfFuzzy(AC$719:AC$760,$F$719:$F$760,$G768),"")))),"HTTP","HTTPS")&amp;")","No"),"*")</f>
        <v>*</v>
      </c>
      <c r="AC768" s="58" t="str">
        <f>IF(AC$9="Include",IF(JoinIfFuzzy(AC$719:AC$760,$F$719:$F$760,$G768)&amp;IF(AND(AC$2=AD$3,AD$9="Include (Platform Duplicate)"),JoinIfFuzzy(AD$719:AD$760,$F$719:$F$760,$G768),"")&lt;&gt;"","Yes ("&amp;IF(NOT(ISERR(FIND("HTTP,",JoinIfFuzzy(AC$719:AC$760,$F$719:$F$760,$G768)&amp;IF(AND(AC$2=AD$3,AD$9="Include (Platform Duplicate)"),JoinIfFuzzy(AD$719:AD$760,$F$719:$F$760,$G768),"")))),"HTTP","HTTPS")&amp;")","No"),"*")</f>
        <v>No</v>
      </c>
      <c r="AD768" s="58" t="str">
        <f>IF(AD$9="Include",IF(JoinIfFuzzy(AD$719:AD$760,$F$719:$F$760,$G768)&amp;IF(AND(AD$2=AE$3,AE$9="Include (Platform Duplicate)"),JoinIfFuzzy(AE$719:AE$760,$F$719:$F$760,$G768),"")&lt;&gt;"","Yes ("&amp;IF(NOT(ISERR(FIND("HTTP,",JoinIfFuzzy(AD$719:AD$760,$F$719:$F$760,$G768)&amp;IF(AND(AD$2=AE$3,AE$9="Include (Platform Duplicate)"),JoinIfFuzzy(AE$719:AE$760,$F$719:$F$760,$G768),"")))),"HTTP","HTTPS")&amp;")","No"),"*")</f>
        <v>No</v>
      </c>
      <c r="AE768" s="58" t="str">
        <f>IF(AE$9="Include",IF(JoinIfFuzzy(AE$719:AE$760,$F$719:$F$760,$G768)&amp;IF(AND(AE$2=AF$3,AF$9="Include (Platform Duplicate)"),JoinIfFuzzy(AF$719:AF$760,$F$719:$F$760,$G768),"")&lt;&gt;"","Yes ("&amp;IF(NOT(ISERR(FIND("HTTP,",JoinIfFuzzy(AE$719:AE$760,$F$719:$F$760,$G768)&amp;IF(AND(AE$2=AF$3,AF$9="Include (Platform Duplicate)"),JoinIfFuzzy(AF$719:AF$760,$F$719:$F$760,$G768),"")))),"HTTP","HTTPS")&amp;")","No"),"*")</f>
        <v>*</v>
      </c>
      <c r="AF768" s="58" t="str">
        <f>IF(AF$9="Include",IF(JoinIfFuzzy(AF$719:AF$760,$F$719:$F$760,$G768)&amp;IF(AND(AF$2=AG$3,AG$9="Include (Platform Duplicate)"),JoinIfFuzzy(AG$719:AG$760,$F$719:$F$760,$G768),"")&lt;&gt;"","Yes ("&amp;IF(NOT(ISERR(FIND("HTTP,",JoinIfFuzzy(AF$719:AF$760,$F$719:$F$760,$G768)&amp;IF(AND(AF$2=AG$3,AG$9="Include (Platform Duplicate)"),JoinIfFuzzy(AG$719:AG$760,$F$719:$F$760,$G768),"")))),"HTTP","HTTPS")&amp;")","No"),"*")</f>
        <v>No</v>
      </c>
      <c r="AG768" s="58" t="str">
        <f>IF(AG$9="Include",IF(JoinIfFuzzy(AG$719:AG$760,$F$719:$F$760,$G768)&amp;IF(AND(AG$2=AH$3,AH$9="Include (Platform Duplicate)"),JoinIfFuzzy(AH$719:AH$760,$F$719:$F$760,$G768),"")&lt;&gt;"","Yes ("&amp;IF(NOT(ISERR(FIND("HTTP,",JoinIfFuzzy(AG$719:AG$760,$F$719:$F$760,$G768)&amp;IF(AND(AG$2=AH$3,AH$9="Include (Platform Duplicate)"),JoinIfFuzzy(AH$719:AH$760,$F$719:$F$760,$G768),"")))),"HTTP","HTTPS")&amp;")","No"),"*")</f>
        <v>No</v>
      </c>
      <c r="AH768" s="58" t="str">
        <f>IF(AH$9="Include",IF(JoinIfFuzzy(AH$719:AH$760,$F$719:$F$760,$G768)&amp;IF(AND(AH$2=AI$3,AI$9="Include (Platform Duplicate)"),JoinIfFuzzy(AI$719:AI$760,$F$719:$F$760,$G768),"")&lt;&gt;"","Yes ("&amp;IF(NOT(ISERR(FIND("HTTP,",JoinIfFuzzy(AH$719:AH$760,$F$719:$F$760,$G768)&amp;IF(AND(AH$2=AI$3,AI$9="Include (Platform Duplicate)"),JoinIfFuzzy(AI$719:AI$760,$F$719:$F$760,$G768),"")))),"HTTP","HTTPS")&amp;")","No"),"*")</f>
        <v>No</v>
      </c>
      <c r="AI768" s="58" t="str">
        <f>IF(AI$9="Include",IF(JoinIfFuzzy(AI$719:AI$760,$F$719:$F$760,$G768)&amp;IF(AND(AI$2=AJ$3,AJ$9="Include (Platform Duplicate)"),JoinIfFuzzy(AJ$719:AJ$760,$F$719:$F$760,$G768),"")&lt;&gt;"","Yes ("&amp;IF(NOT(ISERR(FIND("HTTP,",JoinIfFuzzy(AI$719:AI$760,$F$719:$F$760,$G768)&amp;IF(AND(AI$2=AJ$3,AJ$9="Include (Platform Duplicate)"),JoinIfFuzzy(AJ$719:AJ$760,$F$719:$F$760,$G768),"")))),"HTTP","HTTPS")&amp;")","No"),"*")</f>
        <v>*</v>
      </c>
      <c r="AJ768" s="58" t="str">
        <f>IF(AJ$9="Include",IF(JoinIfFuzzy(AJ$719:AJ$760,$F$719:$F$760,$G768)&amp;IF(AND(AJ$2=AK$3,AK$9="Include (Platform Duplicate)"),JoinIfFuzzy(AK$719:AK$760,$F$719:$F$760,$G768),"")&lt;&gt;"","Yes ("&amp;IF(NOT(ISERR(FIND("HTTP,",JoinIfFuzzy(AJ$719:AJ$760,$F$719:$F$760,$G768)&amp;IF(AND(AJ$2=AK$3,AK$9="Include (Platform Duplicate)"),JoinIfFuzzy(AK$719:AK$760,$F$719:$F$760,$G768),"")))),"HTTP","HTTPS")&amp;")","No"),"*")</f>
        <v>No</v>
      </c>
      <c r="AK768" s="58" t="str">
        <f>IF(AK$9="Include",IF(JoinIfFuzzy(AK$719:AK$760,$F$719:$F$760,$G768)&amp;IF(AND(AK$2=AL$3,AL$9="Include (Platform Duplicate)"),JoinIfFuzzy(AL$719:AL$760,$F$719:$F$760,$G768),"")&lt;&gt;"","Yes ("&amp;IF(NOT(ISERR(FIND("HTTP,",JoinIfFuzzy(AK$719:AK$760,$F$719:$F$760,$G768)&amp;IF(AND(AK$2=AL$3,AL$9="Include (Platform Duplicate)"),JoinIfFuzzy(AL$719:AL$760,$F$719:$F$760,$G768),"")))),"HTTP","HTTPS")&amp;")","No"),"*")</f>
        <v>*</v>
      </c>
      <c r="AL768" s="58" t="str">
        <f>IF(AL$9="Include",IF(JoinIfFuzzy(AL$719:AL$760,$F$719:$F$760,$G768)&amp;IF(AND(AL$2=AM$3,AM$9="Include (Platform Duplicate)"),JoinIfFuzzy(AM$719:AM$760,$F$719:$F$760,$G768),"")&lt;&gt;"","Yes ("&amp;IF(NOT(ISERR(FIND("HTTP,",JoinIfFuzzy(AL$719:AL$760,$F$719:$F$760,$G768)&amp;IF(AND(AL$2=AM$3,AM$9="Include (Platform Duplicate)"),JoinIfFuzzy(AM$719:AM$760,$F$719:$F$760,$G768),"")))),"HTTP","HTTPS")&amp;")","No"),"*")</f>
        <v>No</v>
      </c>
      <c r="AM768" s="58" t="str">
        <f>IF(AM$9="Include",IF(JoinIfFuzzy(AM$719:AM$760,$F$719:$F$760,$G768)&amp;IF(AND(AM$2=AN$3,AN$9="Include (Platform Duplicate)"),JoinIfFuzzy(AN$719:AN$760,$F$719:$F$760,$G768),"")&lt;&gt;"","Yes ("&amp;IF(NOT(ISERR(FIND("HTTP,",JoinIfFuzzy(AM$719:AM$760,$F$719:$F$760,$G768)&amp;IF(AND(AM$2=AN$3,AN$9="Include (Platform Duplicate)"),JoinIfFuzzy(AN$719:AN$760,$F$719:$F$760,$G768),"")))),"HTTP","HTTPS")&amp;")","No"),"*")</f>
        <v>No</v>
      </c>
      <c r="AN768" s="58" t="str">
        <f>IF(AN$9="Include",IF(JoinIfFuzzy(AN$719:AN$760,$F$719:$F$760,$G768)&amp;IF(AND(AN$2=AO$3,AO$9="Include (Platform Duplicate)"),JoinIfFuzzy(AO$719:AO$760,$F$719:$F$760,$G768),"")&lt;&gt;"","Yes ("&amp;IF(NOT(ISERR(FIND("HTTP,",JoinIfFuzzy(AN$719:AN$760,$F$719:$F$760,$G768)&amp;IF(AND(AN$2=AO$3,AO$9="Include (Platform Duplicate)"),JoinIfFuzzy(AO$719:AO$760,$F$719:$F$760,$G768),"")))),"HTTP","HTTPS")&amp;")","No"),"*")</f>
        <v>No</v>
      </c>
      <c r="AO768" s="58" t="str">
        <f>IF(AO$9="Include",IF(JoinIfFuzzy(AO$719:AO$760,$F$719:$F$760,$G768)&amp;IF(AND(AO$2=AP$3,AP$9="Include (Platform Duplicate)"),JoinIfFuzzy(AP$719:AP$760,$F$719:$F$760,$G768),"")&lt;&gt;"","Yes ("&amp;IF(NOT(ISERR(FIND("HTTP,",JoinIfFuzzy(AO$719:AO$760,$F$719:$F$760,$G768)&amp;IF(AND(AO$2=AP$3,AP$9="Include (Platform Duplicate)"),JoinIfFuzzy(AP$719:AP$760,$F$719:$F$760,$G768),"")))),"HTTP","HTTPS")&amp;")","No"),"*")</f>
        <v>*</v>
      </c>
      <c r="AP768" s="58" t="str">
        <f>IF(AP$9="Include",IF(JoinIfFuzzy(AP$719:AP$760,$F$719:$F$760,$G768)&amp;IF(AND(AP$2=AQ$3,AQ$9="Include (Platform Duplicate)"),JoinIfFuzzy(AQ$719:AQ$760,$F$719:$F$760,$G768),"")&lt;&gt;"","Yes ("&amp;IF(NOT(ISERR(FIND("HTTP,",JoinIfFuzzy(AP$719:AP$760,$F$719:$F$760,$G768)&amp;IF(AND(AP$2=AQ$3,AQ$9="Include (Platform Duplicate)"),JoinIfFuzzy(AQ$719:AQ$760,$F$719:$F$760,$G768),"")))),"HTTP","HTTPS")&amp;")","No"),"*")</f>
        <v>No</v>
      </c>
      <c r="AQ768" s="58" t="str">
        <f>IF(AQ$9="Include",IF(JoinIfFuzzy(AQ$719:AQ$760,$F$719:$F$760,$G768)&amp;IF(AND(AQ$2=AR$3,AR$9="Include (Platform Duplicate)"),JoinIfFuzzy(AR$719:AR$760,$F$719:$F$760,$G768),"")&lt;&gt;"","Yes ("&amp;IF(NOT(ISERR(FIND("HTTP,",JoinIfFuzzy(AQ$719:AQ$760,$F$719:$F$760,$G768)&amp;IF(AND(AQ$2=AR$3,AR$9="Include (Platform Duplicate)"),JoinIfFuzzy(AR$719:AR$760,$F$719:$F$760,$G768),"")))),"HTTP","HTTPS")&amp;")","No"),"*")</f>
        <v>*</v>
      </c>
      <c r="AR768" s="58" t="str">
        <f>IF(AR$9="Include",IF(JoinIfFuzzy(AR$719:AR$760,$F$719:$F$760,$G768)&amp;IF(AND(AR$2=AS$3,AS$9="Include (Platform Duplicate)"),JoinIfFuzzy(AS$719:AS$760,$F$719:$F$760,$G768),"")&lt;&gt;"","Yes ("&amp;IF(NOT(ISERR(FIND("HTTP,",JoinIfFuzzy(AR$719:AR$760,$F$719:$F$760,$G768)&amp;IF(AND(AR$2=AS$3,AS$9="Include (Platform Duplicate)"),JoinIfFuzzy(AS$719:AS$760,$F$719:$F$760,$G768),"")))),"HTTP","HTTPS")&amp;")","No"),"*")</f>
        <v>No</v>
      </c>
      <c r="AS768" s="58" t="str">
        <f>IF(AS$9="Include",IF(JoinIfFuzzy(AS$719:AS$760,$F$719:$F$760,$G768)&amp;IF(AND(AS$2=AT$3,AT$9="Include (Platform Duplicate)"),JoinIfFuzzy(AT$719:AT$760,$F$719:$F$760,$G768),"")&lt;&gt;"","Yes ("&amp;IF(NOT(ISERR(FIND("HTTP,",JoinIfFuzzy(AS$719:AS$760,$F$719:$F$760,$G768)&amp;IF(AND(AS$2=AT$3,AT$9="Include (Platform Duplicate)"),JoinIfFuzzy(AT$719:AT$760,$F$719:$F$760,$G768),"")))),"HTTP","HTTPS")&amp;")","No"),"*")</f>
        <v>*</v>
      </c>
      <c r="AT768" s="58" t="str">
        <f>IF(AT$9="Include",IF(JoinIfFuzzy(AT$719:AT$760,$F$719:$F$760,$G768)&amp;IF(AND(AT$2=AU$3,AU$9="Include (Platform Duplicate)"),JoinIfFuzzy(AU$719:AU$760,$F$719:$F$760,$G768),"")&lt;&gt;"","Yes ("&amp;IF(NOT(ISERR(FIND("HTTP,",JoinIfFuzzy(AT$719:AT$760,$F$719:$F$760,$G768)&amp;IF(AND(AT$2=AU$3,AU$9="Include (Platform Duplicate)"),JoinIfFuzzy(AU$719:AU$760,$F$719:$F$760,$G768),"")))),"HTTP","HTTPS")&amp;")","No"),"*")</f>
        <v>No</v>
      </c>
      <c r="AU768" s="58" t="str">
        <f>IF(AU$9="Include",IF(JoinIfFuzzy(AU$719:AU$760,$F$719:$F$760,$G768)&amp;IF(AND(AU$2=AV$3,AV$9="Include (Platform Duplicate)"),JoinIfFuzzy(AV$719:AV$760,$F$719:$F$760,$G768),"")&lt;&gt;"","Yes ("&amp;IF(NOT(ISERR(FIND("HTTP,",JoinIfFuzzy(AU$719:AU$760,$F$719:$F$760,$G768)&amp;IF(AND(AU$2=AV$3,AV$9="Include (Platform Duplicate)"),JoinIfFuzzy(AV$719:AV$760,$F$719:$F$760,$G768),"")))),"HTTP","HTTPS")&amp;")","No"),"*")</f>
        <v>No</v>
      </c>
      <c r="AV768" s="58" t="str">
        <f>IF(AV$9="Include",IF(JoinIfFuzzy(AV$719:AV$760,$F$719:$F$760,$G768)&amp;IF(AND(AV$2=AW$3,AW$9="Include (Platform Duplicate)"),JoinIfFuzzy(AW$719:AW$760,$F$719:$F$760,$G768),"")&lt;&gt;"","Yes ("&amp;IF(NOT(ISERR(FIND("HTTP,",JoinIfFuzzy(AV$719:AV$760,$F$719:$F$760,$G768)&amp;IF(AND(AV$2=AW$3,AW$9="Include (Platform Duplicate)"),JoinIfFuzzy(AW$719:AW$760,$F$719:$F$760,$G768),"")))),"HTTP","HTTPS")&amp;")","No"),"*")</f>
        <v>*</v>
      </c>
      <c r="AW768" s="58" t="str">
        <f>IF(AW$9="Include",IF(JoinIfFuzzy(AW$719:AW$760,$F$719:$F$760,$G768)&amp;IF(AND(AW$2=AX$3,AX$9="Include (Platform Duplicate)"),JoinIfFuzzy(AX$719:AX$760,$F$719:$F$760,$G768),"")&lt;&gt;"","Yes ("&amp;IF(NOT(ISERR(FIND("HTTP,",JoinIfFuzzy(AW$719:AW$760,$F$719:$F$760,$G768)&amp;IF(AND(AW$2=AX$3,AX$9="Include (Platform Duplicate)"),JoinIfFuzzy(AX$719:AX$760,$F$719:$F$760,$G768),"")))),"HTTP","HTTPS")&amp;")","No"),"*")</f>
        <v>*</v>
      </c>
      <c r="AX768" s="58" t="str">
        <f>IF(AX$9="Include",IF(JoinIfFuzzy(AX$719:AX$760,$F$719:$F$760,$G768)&amp;IF(AND(AX$2=AY$3,AY$9="Include (Platform Duplicate)"),JoinIfFuzzy(AY$719:AY$760,$F$719:$F$760,$G768),"")&lt;&gt;"","Yes ("&amp;IF(NOT(ISERR(FIND("HTTP,",JoinIfFuzzy(AX$719:AX$760,$F$719:$F$760,$G768)&amp;IF(AND(AX$2=AY$3,AY$9="Include (Platform Duplicate)"),JoinIfFuzzy(AY$719:AY$760,$F$719:$F$760,$G768),"")))),"HTTP","HTTPS")&amp;")","No"),"*")</f>
        <v>*</v>
      </c>
      <c r="AY768" s="58" t="str">
        <f>IF(AY$9="Include",IF(JoinIfFuzzy(AY$719:AY$760,$F$719:$F$760,$G768)&amp;IF(AND(AY$2=AZ$3,AZ$9="Include (Platform Duplicate)"),JoinIfFuzzy(AZ$719:AZ$760,$F$719:$F$760,$G768),"")&lt;&gt;"","Yes ("&amp;IF(NOT(ISERR(FIND("HTTP,",JoinIfFuzzy(AY$719:AY$760,$F$719:$F$760,$G768)&amp;IF(AND(AY$2=AZ$3,AZ$9="Include (Platform Duplicate)"),JoinIfFuzzy(AZ$719:AZ$760,$F$719:$F$760,$G768),"")))),"HTTP","HTTPS")&amp;")","No"),"*")</f>
        <v>*</v>
      </c>
      <c r="AZ768" s="58" t="str">
        <f>IF(AZ$9="Include",IF(JoinIfFuzzy(AZ$719:AZ$760,$F$719:$F$760,$G768)&amp;IF(AND(AZ$2=BA$3,BA$9="Include (Platform Duplicate)"),JoinIfFuzzy(BA$719:BA$760,$F$719:$F$760,$G768),"")&lt;&gt;"","Yes ("&amp;IF(NOT(ISERR(FIND("HTTP,",JoinIfFuzzy(AZ$719:AZ$760,$F$719:$F$760,$G768)&amp;IF(AND(AZ$2=BA$3,BA$9="Include (Platform Duplicate)"),JoinIfFuzzy(BA$719:BA$760,$F$719:$F$760,$G768),"")))),"HTTP","HTTPS")&amp;")","No"),"*")</f>
        <v>No</v>
      </c>
      <c r="BA768" s="58" t="str">
        <f>IF(BA$9="Include",IF(JoinIfFuzzy(BA$719:BA$760,$F$719:$F$760,$G768)&amp;IF(AND(BA$2=BB$3,BB$9="Include (Platform Duplicate)"),JoinIfFuzzy(BB$719:BB$760,$F$719:$F$760,$G768),"")&lt;&gt;"","Yes ("&amp;IF(NOT(ISERR(FIND("HTTP,",JoinIfFuzzy(BA$719:BA$760,$F$719:$F$760,$G768)&amp;IF(AND(BA$2=BB$3,BB$9="Include (Platform Duplicate)"),JoinIfFuzzy(BB$719:BB$760,$F$719:$F$760,$G768),"")))),"HTTP","HTTPS")&amp;")","No"),"*")</f>
        <v>No</v>
      </c>
      <c r="BB768" s="58" t="str">
        <f>IF(BB$9="Include",IF(JoinIfFuzzy(BB$719:BB$760,$F$719:$F$760,$G768)&amp;IF(AND(BB$2=BC$3,BC$9="Include (Platform Duplicate)"),JoinIfFuzzy(BC$719:BC$760,$F$719:$F$760,$G768),"")&lt;&gt;"","Yes ("&amp;IF(NOT(ISERR(FIND("HTTP,",JoinIfFuzzy(BB$719:BB$760,$F$719:$F$760,$G768)&amp;IF(AND(BB$2=BC$3,BC$9="Include (Platform Duplicate)"),JoinIfFuzzy(BC$719:BC$760,$F$719:$F$760,$G768),"")))),"HTTP","HTTPS")&amp;")","No"),"*")</f>
        <v>No</v>
      </c>
      <c r="BC768" s="58" t="str">
        <f>IF(BC$9="Include",IF(JoinIfFuzzy(BC$719:BC$760,$F$719:$F$760,$G768)&amp;IF(AND(BC$2=BD$3,BD$9="Include (Platform Duplicate)"),JoinIfFuzzy(BD$719:BD$760,$F$719:$F$760,$G768),"")&lt;&gt;"","Yes ("&amp;IF(NOT(ISERR(FIND("HTTP,",JoinIfFuzzy(BC$719:BC$760,$F$719:$F$760,$G768)&amp;IF(AND(BC$2=BD$3,BD$9="Include (Platform Duplicate)"),JoinIfFuzzy(BD$719:BD$760,$F$719:$F$760,$G768),"")))),"HTTP","HTTPS")&amp;")","No"),"*")</f>
        <v>No</v>
      </c>
      <c r="BD768" s="58" t="str">
        <f>IF(BD$9="Include",IF(JoinIfFuzzy(BD$719:BD$760,$F$719:$F$760,$G768)&amp;IF(AND(BD$2=BE$3,BE$9="Include (Platform Duplicate)"),JoinIfFuzzy(BE$719:BE$760,$F$719:$F$760,$G768),"")&lt;&gt;"","Yes ("&amp;IF(NOT(ISERR(FIND("HTTP,",JoinIfFuzzy(BD$719:BD$760,$F$719:$F$760,$G768)&amp;IF(AND(BD$2=BE$3,BE$9="Include (Platform Duplicate)"),JoinIfFuzzy(BE$719:BE$760,$F$719:$F$760,$G768),"")))),"HTTP","HTTPS")&amp;")","No"),"*")</f>
        <v>No</v>
      </c>
      <c r="BE768" s="58" t="str">
        <f>IF(BE$9="Include",IF(JoinIfFuzzy(BE$719:BE$760,$F$719:$F$760,$G768)&amp;IF(AND(BE$2=BF$3,BF$9="Include (Platform Duplicate)"),JoinIfFuzzy(BF$719:BF$760,$F$719:$F$760,$G768),"")&lt;&gt;"","Yes ("&amp;IF(NOT(ISERR(FIND("HTTP,",JoinIfFuzzy(BE$719:BE$760,$F$719:$F$760,$G768)&amp;IF(AND(BE$2=BF$3,BF$9="Include (Platform Duplicate)"),JoinIfFuzzy(BF$719:BF$760,$F$719:$F$760,$G768),"")))),"HTTP","HTTPS")&amp;")","No"),"*")</f>
        <v>*</v>
      </c>
      <c r="BF768" s="58" t="str">
        <f>IF(BF$9="Include",IF(JoinIfFuzzy(BF$719:BF$760,$F$719:$F$760,$G768)&amp;IF(AND(BF$2=BG$3,BG$9="Include (Platform Duplicate)"),JoinIfFuzzy(BG$719:BG$760,$F$719:$F$760,$G768),"")&lt;&gt;"","Yes ("&amp;IF(NOT(ISERR(FIND("HTTP,",JoinIfFuzzy(BF$719:BF$760,$F$719:$F$760,$G768)&amp;IF(AND(BF$2=BG$3,BG$9="Include (Platform Duplicate)"),JoinIfFuzzy(BG$719:BG$760,$F$719:$F$760,$G768),"")))),"HTTP","HTTPS")&amp;")","No"),"*")</f>
        <v>*</v>
      </c>
      <c r="BG768" s="58" t="str">
        <f>IF(BG$9="Include",IF(JoinIfFuzzy(BG$719:BG$760,$F$719:$F$760,$G768)&amp;IF(AND(BG$2=BH$3,BH$9="Include (Platform Duplicate)"),JoinIfFuzzy(BH$719:BH$760,$F$719:$F$760,$G768),"")&lt;&gt;"","Yes ("&amp;IF(NOT(ISERR(FIND("HTTP,",JoinIfFuzzy(BG$719:BG$760,$F$719:$F$760,$G768)&amp;IF(AND(BG$2=BH$3,BH$9="Include (Platform Duplicate)"),JoinIfFuzzy(BH$719:BH$760,$F$719:$F$760,$G768),"")))),"HTTP","HTTPS")&amp;")","No"),"*")</f>
        <v>No</v>
      </c>
      <c r="BH768" s="58" t="str">
        <f>IF(BH$9="Include",IF(JoinIfFuzzy(BH$719:BH$760,$F$719:$F$760,$G768)&amp;IF(AND(BH$2=BI$3,BI$9="Include (Platform Duplicate)"),JoinIfFuzzy(BI$719:BI$760,$F$719:$F$760,$G768),"")&lt;&gt;"","Yes ("&amp;IF(NOT(ISERR(FIND("HTTP,",JoinIfFuzzy(BH$719:BH$760,$F$719:$F$760,$G768)&amp;IF(AND(BH$2=BI$3,BI$9="Include (Platform Duplicate)"),JoinIfFuzzy(BI$719:BI$760,$F$719:$F$760,$G768),"")))),"HTTP","HTTPS")&amp;")","No"),"*")</f>
        <v>*</v>
      </c>
      <c r="BI768" s="58" t="str">
        <f>IF(BI$9="Include",IF(JoinIfFuzzy(BI$719:BI$760,$F$719:$F$760,$G768)&amp;IF(AND(BI$2=BJ$3,BJ$9="Include (Platform Duplicate)"),JoinIfFuzzy(BJ$719:BJ$760,$F$719:$F$760,$G768),"")&lt;&gt;"","Yes ("&amp;IF(NOT(ISERR(FIND("HTTP,",JoinIfFuzzy(BI$719:BI$760,$F$719:$F$760,$G768)&amp;IF(AND(BI$2=BJ$3,BJ$9="Include (Platform Duplicate)"),JoinIfFuzzy(BJ$719:BJ$760,$F$719:$F$760,$G768),"")))),"HTTP","HTTPS")&amp;")","No"),"*")</f>
        <v>No</v>
      </c>
      <c r="BJ768" s="58" t="str">
        <f>IF(BJ$9="Include",IF(JoinIfFuzzy(BJ$719:BJ$760,$F$719:$F$760,$G768)&amp;IF(AND(BJ$2=BK$3,BK$9="Include (Platform Duplicate)"),JoinIfFuzzy(BK$719:BK$760,$F$719:$F$760,$G768),"")&lt;&gt;"","Yes ("&amp;IF(NOT(ISERR(FIND("HTTP,",JoinIfFuzzy(BJ$719:BJ$760,$F$719:$F$760,$G768)&amp;IF(AND(BJ$2=BK$3,BK$9="Include (Platform Duplicate)"),JoinIfFuzzy(BK$719:BK$760,$F$719:$F$760,$G768),"")))),"HTTP","HTTPS")&amp;")","No"),"*")</f>
        <v>No</v>
      </c>
      <c r="BK768" s="58" t="str">
        <f>IF(BK$9="Include",IF(JoinIfFuzzy(BK$719:BK$760,$F$719:$F$760,$G768)&amp;IF(AND(BK$2=BL$3,BL$9="Include (Platform Duplicate)"),JoinIfFuzzy(BL$719:BL$760,$F$719:$F$760,$G768),"")&lt;&gt;"","Yes ("&amp;IF(NOT(ISERR(FIND("HTTP,",JoinIfFuzzy(BK$719:BK$760,$F$719:$F$760,$G768)&amp;IF(AND(BK$2=BL$3,BL$9="Include (Platform Duplicate)"),JoinIfFuzzy(BL$719:BL$760,$F$719:$F$760,$G768),"")))),"HTTP","HTTPS")&amp;")","No"),"*")</f>
        <v>*</v>
      </c>
      <c r="BL768" s="58" t="str">
        <f>IF(BL$9="Include",IF(JoinIfFuzzy(BL$719:BL$760,$F$719:$F$760,$G768)&amp;IF(AND(BL$2=BM$3,BM$9="Include (Platform Duplicate)"),JoinIfFuzzy(BM$719:BM$760,$F$719:$F$760,$G768),"")&lt;&gt;"","Yes ("&amp;IF(NOT(ISERR(FIND("HTTP,",JoinIfFuzzy(BL$719:BL$760,$F$719:$F$760,$G768)&amp;IF(AND(BL$2=BM$3,BM$9="Include (Platform Duplicate)"),JoinIfFuzzy(BM$719:BM$760,$F$719:$F$760,$G768),"")))),"HTTP","HTTPS")&amp;")","No"),"*")</f>
        <v>No</v>
      </c>
      <c r="BM768" s="58" t="str">
        <f>IF(BM$9="Include",IF(JoinIfFuzzy(BM$719:BM$760,$F$719:$F$760,$G768)&amp;IF(AND(BM$2=BN$3,BN$9="Include (Platform Duplicate)"),JoinIfFuzzy(BN$719:BN$760,$F$719:$F$760,$G768),"")&lt;&gt;"","Yes ("&amp;IF(NOT(ISERR(FIND("HTTP,",JoinIfFuzzy(BM$719:BM$760,$F$719:$F$760,$G768)&amp;IF(AND(BM$2=BN$3,BN$9="Include (Platform Duplicate)"),JoinIfFuzzy(BN$719:BN$760,$F$719:$F$760,$G768),"")))),"HTTP","HTTPS")&amp;")","No"),"*")</f>
        <v>*</v>
      </c>
      <c r="BN768" s="58" t="str">
        <f>IF(BN$9="Include",IF(JoinIfFuzzy(BN$719:BN$760,$F$719:$F$760,$G768)&amp;IF(AND(BN$2=BO$3,BO$9="Include (Platform Duplicate)"),JoinIfFuzzy(BO$719:BO$760,$F$719:$F$760,$G768),"")&lt;&gt;"","Yes ("&amp;IF(NOT(ISERR(FIND("HTTP,",JoinIfFuzzy(BN$719:BN$760,$F$719:$F$760,$G768)&amp;IF(AND(BN$2=BO$3,BO$9="Include (Platform Duplicate)"),JoinIfFuzzy(BO$719:BO$760,$F$719:$F$760,$G768),"")))),"HTTP","HTTPS")&amp;")","No"),"*")</f>
        <v>No</v>
      </c>
      <c r="BO768" s="58" t="str">
        <f>IF(BO$9="Include",IF(JoinIfFuzzy(BO$719:BO$760,$F$719:$F$760,$G768)&amp;IF(AND(BO$2=BP$3,BP$9="Include (Platform Duplicate)"),JoinIfFuzzy(BP$719:BP$760,$F$719:$F$760,$G768),"")&lt;&gt;"","Yes ("&amp;IF(NOT(ISERR(FIND("HTTP,",JoinIfFuzzy(BO$719:BO$760,$F$719:$F$760,$G768)&amp;IF(AND(BO$2=BP$3,BP$9="Include (Platform Duplicate)"),JoinIfFuzzy(BP$719:BP$760,$F$719:$F$760,$G768),"")))),"HTTP","HTTPS")&amp;")","No"),"*")</f>
        <v>No</v>
      </c>
      <c r="BP768" s="58" t="str">
        <f>IF(BP$9="Include",IF(JoinIfFuzzy(BP$719:BP$760,$F$719:$F$760,$G768)&amp;IF(AND(BP$2=BQ$3,BQ$9="Include (Platform Duplicate)"),JoinIfFuzzy(BQ$719:BQ$760,$F$719:$F$760,$G768),"")&lt;&gt;"","Yes ("&amp;IF(NOT(ISERR(FIND("HTTP,",JoinIfFuzzy(BP$719:BP$760,$F$719:$F$760,$G768)&amp;IF(AND(BP$2=BQ$3,BQ$9="Include (Platform Duplicate)"),JoinIfFuzzy(BQ$719:BQ$760,$F$719:$F$760,$G768),"")))),"HTTP","HTTPS")&amp;")","No"),"*")</f>
        <v>*</v>
      </c>
      <c r="BQ768" s="58" t="str">
        <f>IF(BQ$9="Include",IF(JoinIfFuzzy(BQ$719:BQ$760,$F$719:$F$760,$G768)&amp;IF(AND(BQ$2=BR$3,BR$9="Include (Platform Duplicate)"),JoinIfFuzzy(BR$719:BR$760,$F$719:$F$760,$G768),"")&lt;&gt;"","Yes ("&amp;IF(NOT(ISERR(FIND("HTTP,",JoinIfFuzzy(BQ$719:BQ$760,$F$719:$F$760,$G768)&amp;IF(AND(BQ$2=BR$3,BR$9="Include (Platform Duplicate)"),JoinIfFuzzy(BR$719:BR$760,$F$719:$F$760,$G768),"")))),"HTTP","HTTPS")&amp;")","No"),"*")</f>
        <v>No</v>
      </c>
      <c r="BR768" s="58" t="str">
        <f>IF(BR$9="Include",IF(JoinIfFuzzy(BR$719:BR$760,$F$719:$F$760,$G768)&amp;IF(AND(BR$2=BS$3,BS$9="Include (Platform Duplicate)"),JoinIfFuzzy(BS$719:BS$760,$F$719:$F$760,$G768),"")&lt;&gt;"","Yes ("&amp;IF(NOT(ISERR(FIND("HTTP,",JoinIfFuzzy(BR$719:BR$760,$F$719:$F$760,$G768)&amp;IF(AND(BR$2=BS$3,BS$9="Include (Platform Duplicate)"),JoinIfFuzzy(BS$719:BS$760,$F$719:$F$760,$G768),"")))),"HTTP","HTTPS")&amp;")","No"),"*")</f>
        <v>*</v>
      </c>
      <c r="BS768" s="58" t="str">
        <f>IF(BS$9="Include",IF(JoinIfFuzzy(BS$719:BS$760,$F$719:$F$760,$G768)&amp;IF(AND(BS$2=BT$3,BT$9="Include (Platform Duplicate)"),JoinIfFuzzy(BT$719:BT$760,$F$719:$F$760,$G768),"")&lt;&gt;"","Yes ("&amp;IF(NOT(ISERR(FIND("HTTP,",JoinIfFuzzy(BS$719:BS$760,$F$719:$F$760,$G768)&amp;IF(AND(BS$2=BT$3,BT$9="Include (Platform Duplicate)"),JoinIfFuzzy(BT$719:BT$760,$F$719:$F$760,$G768),"")))),"HTTP","HTTPS")&amp;")","No"),"*")</f>
        <v>No</v>
      </c>
      <c r="BT768" s="58" t="str">
        <f>IF(BT$9="Include",IF(JoinIfFuzzy(BT$719:BT$760,$F$719:$F$760,$G768)&amp;IF(AND(BT$2=BU$3,BU$9="Include (Platform Duplicate)"),JoinIfFuzzy(BU$719:BU$760,$F$719:$F$760,$G768),"")&lt;&gt;"","Yes ("&amp;IF(NOT(ISERR(FIND("HTTP,",JoinIfFuzzy(BT$719:BT$760,$F$719:$F$760,$G768)&amp;IF(AND(BT$2=BU$3,BU$9="Include (Platform Duplicate)"),JoinIfFuzzy(BU$719:BU$760,$F$719:$F$760,$G768),"")))),"HTTP","HTTPS")&amp;")","No"),"*")</f>
        <v>No</v>
      </c>
      <c r="BU768" s="58" t="str">
        <f>IF(BU$9="Include",IF(JoinIfFuzzy(BU$719:BU$760,$F$719:$F$760,$G768)&amp;IF(AND(BU$2=BV$3,BV$9="Include (Platform Duplicate)"),JoinIfFuzzy(BV$719:BV$760,$F$719:$F$760,$G768),"")&lt;&gt;"","Yes ("&amp;IF(NOT(ISERR(FIND("HTTP,",JoinIfFuzzy(BU$719:BU$760,$F$719:$F$760,$G768)&amp;IF(AND(BU$2=BV$3,BV$9="Include (Platform Duplicate)"),JoinIfFuzzy(BV$719:BV$760,$F$719:$F$760,$G768),"")))),"HTTP","HTTPS")&amp;")","No"),"*")</f>
        <v>*</v>
      </c>
      <c r="BV768" s="58" t="str">
        <f>IF(BV$9="Include",IF(JoinIfFuzzy(BV$719:BV$760,$F$719:$F$760,$G768)&amp;IF(AND(BV$2=BW$3,BW$9="Include (Platform Duplicate)"),JoinIfFuzzy(BW$719:BW$760,$F$719:$F$760,$G768),"")&lt;&gt;"","Yes ("&amp;IF(NOT(ISERR(FIND("HTTP,",JoinIfFuzzy(BV$719:BV$760,$F$719:$F$760,$G768)&amp;IF(AND(BV$2=BW$3,BW$9="Include (Platform Duplicate)"),JoinIfFuzzy(BW$719:BW$760,$F$719:$F$760,$G768),"")))),"HTTP","HTTPS")&amp;")","No"),"*")</f>
        <v>No</v>
      </c>
      <c r="BW768" s="58" t="str">
        <f>IF(BW$9="Include",IF(JoinIfFuzzy(BW$719:BW$760,$F$719:$F$760,$G768)&amp;IF(AND(BW$2=BX$3,BX$9="Include (Platform Duplicate)"),JoinIfFuzzy(BX$719:BX$760,$F$719:$F$760,$G768),"")&lt;&gt;"","Yes ("&amp;IF(NOT(ISERR(FIND("HTTP,",JoinIfFuzzy(BW$719:BW$760,$F$719:$F$760,$G768)&amp;IF(AND(BW$2=BX$3,BX$9="Include (Platform Duplicate)"),JoinIfFuzzy(BX$719:BX$760,$F$719:$F$760,$G768),"")))),"HTTP","HTTPS")&amp;")","No"),"*")</f>
        <v>*</v>
      </c>
      <c r="BX768" s="58" t="str">
        <f>IF(BX$9="Include",IF(JoinIfFuzzy(BX$719:BX$760,$F$719:$F$760,$G768)&amp;IF(AND(BX$2=BY$3,BY$9="Include (Platform Duplicate)"),JoinIfFuzzy(BY$719:BY$760,$F$719:$F$760,$G768),"")&lt;&gt;"","Yes ("&amp;IF(NOT(ISERR(FIND("HTTP,",JoinIfFuzzy(BX$719:BX$760,$F$719:$F$760,$G768)&amp;IF(AND(BX$2=BY$3,BY$9="Include (Platform Duplicate)"),JoinIfFuzzy(BY$719:BY$760,$F$719:$F$760,$G768),"")))),"HTTP","HTTPS")&amp;")","No"),"*")</f>
        <v>No</v>
      </c>
      <c r="BY768" s="58" t="str">
        <f>IF(BY$9="Include",IF(JoinIfFuzzy(BY$719:BY$760,$F$719:$F$760,$G768)&amp;IF(AND(BY$2=BZ$3,BZ$9="Include (Platform Duplicate)"),JoinIfFuzzy(BZ$719:BZ$760,$F$719:$F$760,$G768),"")&lt;&gt;"","Yes ("&amp;IF(NOT(ISERR(FIND("HTTP,",JoinIfFuzzy(BY$719:BY$760,$F$719:$F$760,$G768)&amp;IF(AND(BY$2=BZ$3,BZ$9="Include (Platform Duplicate)"),JoinIfFuzzy(BZ$719:BZ$760,$F$719:$F$760,$G768),"")))),"HTTP","HTTPS")&amp;")","No"),"*")</f>
        <v>*</v>
      </c>
      <c r="BZ768" s="58" t="str">
        <f>IF(BZ$9="Include",IF(JoinIfFuzzy(BZ$719:BZ$760,$F$719:$F$760,$G768)&amp;IF(AND(BZ$2=CA$3,CA$9="Include (Platform Duplicate)"),JoinIfFuzzy(CA$719:CA$760,$F$719:$F$760,$G768),"")&lt;&gt;"","Yes ("&amp;IF(NOT(ISERR(FIND("HTTP,",JoinIfFuzzy(BZ$719:BZ$760,$F$719:$F$760,$G768)&amp;IF(AND(BZ$2=CA$3,CA$9="Include (Platform Duplicate)"),JoinIfFuzzy(CA$719:CA$760,$F$719:$F$760,$G768),"")))),"HTTP","HTTPS")&amp;")","No"),"*")</f>
        <v>No</v>
      </c>
      <c r="CA768" s="58" t="str">
        <f>IF(CA$9="Include",IF(JoinIfFuzzy(CA$719:CA$760,$F$719:$F$760,$G768)&amp;IF(AND(CA$2=CB$3,CB$9="Include (Platform Duplicate)"),JoinIfFuzzy(CB$719:CB$760,$F$719:$F$760,$G768),"")&lt;&gt;"","Yes ("&amp;IF(NOT(ISERR(FIND("HTTP,",JoinIfFuzzy(CA$719:CA$760,$F$719:$F$760,$G768)&amp;IF(AND(CA$2=CB$3,CB$9="Include (Platform Duplicate)"),JoinIfFuzzy(CB$719:CB$760,$F$719:$F$760,$G768),"")))),"HTTP","HTTPS")&amp;")","No"),"*")</f>
        <v>No</v>
      </c>
      <c r="CB768" s="58" t="str">
        <f>IF(CB$9="Include",IF(JoinIfFuzzy(CB$719:CB$760,$F$719:$F$760,$G768)&amp;IF(AND(CB$2=CC$3,CC$9="Include (Platform Duplicate)"),JoinIfFuzzy(CC$719:CC$760,$F$719:$F$760,$G768),"")&lt;&gt;"","Yes ("&amp;IF(NOT(ISERR(FIND("HTTP,",JoinIfFuzzy(CB$719:CB$760,$F$719:$F$760,$G768)&amp;IF(AND(CB$2=CC$3,CC$9="Include (Platform Duplicate)"),JoinIfFuzzy(CC$719:CC$760,$F$719:$F$760,$G768),"")))),"HTTP","HTTPS")&amp;")","No"),"*")</f>
        <v>No</v>
      </c>
      <c r="CC768" s="58" t="str">
        <f>IF(CC$9="Include",IF(JoinIfFuzzy(CC$719:CC$760,$F$719:$F$760,$G768)&amp;IF(AND(CC$2=CD$3,CD$9="Include (Platform Duplicate)"),JoinIfFuzzy(CD$719:CD$760,$F$719:$F$760,$G768),"")&lt;&gt;"","Yes ("&amp;IF(NOT(ISERR(FIND("HTTP,",JoinIfFuzzy(CC$719:CC$760,$F$719:$F$760,$G768)&amp;IF(AND(CC$2=CD$3,CD$9="Include (Platform Duplicate)"),JoinIfFuzzy(CD$719:CD$760,$F$719:$F$760,$G768),"")))),"HTTP","HTTPS")&amp;")","No"),"*")</f>
        <v>No</v>
      </c>
      <c r="CD768" s="58" t="str">
        <f>IF(CD$9="Include",IF(JoinIfFuzzy(CD$719:CD$760,$F$719:$F$760,$G768)&amp;IF(AND(CD$2=CE$3,CE$9="Include (Platform Duplicate)"),JoinIfFuzzy(CE$719:CE$760,$F$719:$F$760,$G768),"")&lt;&gt;"","Yes ("&amp;IF(NOT(ISERR(FIND("HTTP,",JoinIfFuzzy(CD$719:CD$760,$F$719:$F$760,$G768)&amp;IF(AND(CD$2=CE$3,CE$9="Include (Platform Duplicate)"),JoinIfFuzzy(CE$719:CE$760,$F$719:$F$760,$G768),"")))),"HTTP","HTTPS")&amp;")","No"),"*")</f>
        <v>*</v>
      </c>
      <c r="CE768" s="58" t="str">
        <f>IF(CE$9="Include",IF(JoinIfFuzzy(CE$719:CE$760,$F$719:$F$760,$G768)&amp;IF(AND(CE$2=CF$3,CF$9="Include (Platform Duplicate)"),JoinIfFuzzy(CF$719:CF$760,$F$719:$F$760,$G768),"")&lt;&gt;"","Yes ("&amp;IF(NOT(ISERR(FIND("HTTP,",JoinIfFuzzy(CE$719:CE$760,$F$719:$F$760,$G768)&amp;IF(AND(CE$2=CF$3,CF$9="Include (Platform Duplicate)"),JoinIfFuzzy(CF$719:CF$760,$F$719:$F$760,$G768),"")))),"HTTP","HTTPS")&amp;")","No"),"*")</f>
        <v>*</v>
      </c>
      <c r="CF768" s="58" t="str">
        <f>IF(CF$9="Include",IF(JoinIfFuzzy(CF$719:CF$760,$F$719:$F$760,$G768)&amp;IF(AND(CF$2=CG$3,CG$9="Include (Platform Duplicate)"),JoinIfFuzzy(CG$719:CG$760,$F$719:$F$760,$G768),"")&lt;&gt;"","Yes ("&amp;IF(NOT(ISERR(FIND("HTTP,",JoinIfFuzzy(CF$719:CF$760,$F$719:$F$760,$G768)&amp;IF(AND(CF$2=CG$3,CG$9="Include (Platform Duplicate)"),JoinIfFuzzy(CG$719:CG$760,$F$719:$F$760,$G768),"")))),"HTTP","HTTPS")&amp;")","No"),"*")</f>
        <v>*</v>
      </c>
      <c r="CG768" s="58" t="str">
        <f>IF(CG$9="Include",IF(JoinIfFuzzy(CG$719:CG$760,$F$719:$F$760,$G768)&amp;IF(AND(CG$2=CH$3,CH$9="Include (Platform Duplicate)"),JoinIfFuzzy(CH$719:CH$760,$F$719:$F$760,$G768),"")&lt;&gt;"","Yes ("&amp;IF(NOT(ISERR(FIND("HTTP,",JoinIfFuzzy(CG$719:CG$760,$F$719:$F$760,$G768)&amp;IF(AND(CG$2=CH$3,CH$9="Include (Platform Duplicate)"),JoinIfFuzzy(CH$719:CH$760,$F$719:$F$760,$G768),"")))),"HTTP","HTTPS")&amp;")","No"),"*")</f>
        <v>No</v>
      </c>
      <c r="CH768" s="58" t="str">
        <f>IF(CH$9="Include",IF(JoinIfFuzzy(CH$719:CH$760,$F$719:$F$760,$G768)&amp;IF(AND(CH$2=CI$3,CI$9="Include (Platform Duplicate)"),JoinIfFuzzy(CI$719:CI$760,$F$719:$F$760,$G768),"")&lt;&gt;"","Yes ("&amp;IF(NOT(ISERR(FIND("HTTP,",JoinIfFuzzy(CH$719:CH$760,$F$719:$F$760,$G768)&amp;IF(AND(CH$2=CI$3,CI$9="Include (Platform Duplicate)"),JoinIfFuzzy(CI$719:CI$760,$F$719:$F$760,$G768),"")))),"HTTP","HTTPS")&amp;")","No"),"*")</f>
        <v>No</v>
      </c>
      <c r="CI768" s="58" t="str">
        <f>IF(CI$9="Include",IF(JoinIfFuzzy(CI$719:CI$760,$F$719:$F$760,$G768)&amp;IF(AND(CI$2=CJ$3,CJ$9="Include (Platform Duplicate)"),JoinIfFuzzy(CJ$719:CJ$760,$F$719:$F$760,$G768),"")&lt;&gt;"","Yes ("&amp;IF(NOT(ISERR(FIND("HTTP,",JoinIfFuzzy(CI$719:CI$760,$F$719:$F$760,$G768)&amp;IF(AND(CI$2=CJ$3,CJ$9="Include (Platform Duplicate)"),JoinIfFuzzy(CJ$719:CJ$760,$F$719:$F$760,$G768),"")))),"HTTP","HTTPS")&amp;")","No"),"*")</f>
        <v>*</v>
      </c>
      <c r="CJ768" s="58" t="str">
        <f>IF(CJ$9="Include",IF(JoinIfFuzzy(CJ$719:CJ$760,$F$719:$F$760,$G768)&amp;IF(AND(CJ$2=CK$3,CK$9="Include (Platform Duplicate)"),JoinIfFuzzy(CK$719:CK$760,$F$719:$F$760,$G768),"")&lt;&gt;"","Yes ("&amp;IF(NOT(ISERR(FIND("HTTP,",JoinIfFuzzy(CJ$719:CJ$760,$F$719:$F$760,$G768)&amp;IF(AND(CJ$2=CK$3,CK$9="Include (Platform Duplicate)"),JoinIfFuzzy(CK$719:CK$760,$F$719:$F$760,$G768),"")))),"HTTP","HTTPS")&amp;")","No"),"*")</f>
        <v>No</v>
      </c>
      <c r="CK768" s="58" t="str">
        <f>IF(CK$9="Include",IF(JoinIfFuzzy(CK$719:CK$760,$F$719:$F$760,$G768)&amp;IF(AND(CK$2=CL$3,CL$9="Include (Platform Duplicate)"),JoinIfFuzzy(CL$719:CL$760,$F$719:$F$760,$G768),"")&lt;&gt;"","Yes ("&amp;IF(NOT(ISERR(FIND("HTTP,",JoinIfFuzzy(CK$719:CK$760,$F$719:$F$760,$G768)&amp;IF(AND(CK$2=CL$3,CL$9="Include (Platform Duplicate)"),JoinIfFuzzy(CL$719:CL$760,$F$719:$F$760,$G768),"")))),"HTTP","HTTPS")&amp;")","No"),"*")</f>
        <v>No</v>
      </c>
      <c r="CL768" s="58" t="str">
        <f>IF(CL$9="Include",IF(JoinIfFuzzy(CL$719:CL$760,$F$719:$F$760,$G768)&amp;IF(AND(CL$2=CM$3,CM$9="Include (Platform Duplicate)"),JoinIfFuzzy(CM$719:CM$760,$F$719:$F$760,$G768),"")&lt;&gt;"","Yes ("&amp;IF(NOT(ISERR(FIND("HTTP,",JoinIfFuzzy(CL$719:CL$760,$F$719:$F$760,$G768)&amp;IF(AND(CL$2=CM$3,CM$9="Include (Platform Duplicate)"),JoinIfFuzzy(CM$719:CM$760,$F$719:$F$760,$G768),"")))),"HTTP","HTTPS")&amp;")","No"),"*")</f>
        <v>No</v>
      </c>
      <c r="CM768" s="58" t="str">
        <f>IF(CM$9="Include",IF(JoinIfFuzzy(CM$719:CM$760,$F$719:$F$760,$G768)&amp;IF(AND(CM$2=CN$3,CN$9="Include (Platform Duplicate)"),JoinIfFuzzy(CN$719:CN$760,$F$719:$F$760,$G768),"")&lt;&gt;"","Yes ("&amp;IF(NOT(ISERR(FIND("HTTP,",JoinIfFuzzy(CM$719:CM$760,$F$719:$F$760,$G768)&amp;IF(AND(CM$2=CN$3,CN$9="Include (Platform Duplicate)"),JoinIfFuzzy(CN$719:CN$760,$F$719:$F$760,$G768),"")))),"HTTP","HTTPS")&amp;")","No"),"*")</f>
        <v>*</v>
      </c>
      <c r="CN768" s="58" t="str">
        <f>IF(CN$9="Include",IF(JoinIfFuzzy(CN$719:CN$760,$F$719:$F$760,$G768)&amp;IF(AND(CN$2=CO$3,CO$9="Include (Platform Duplicate)"),JoinIfFuzzy(CO$719:CO$760,$F$719:$F$760,$G768),"")&lt;&gt;"","Yes ("&amp;IF(NOT(ISERR(FIND("HTTP,",JoinIfFuzzy(CN$719:CN$760,$F$719:$F$760,$G768)&amp;IF(AND(CN$2=CO$3,CO$9="Include (Platform Duplicate)"),JoinIfFuzzy(CO$719:CO$760,$F$719:$F$760,$G768),"")))),"HTTP","HTTPS")&amp;")","No"),"*")</f>
        <v>No</v>
      </c>
      <c r="CO768" s="58" t="str">
        <f>IF(CO$9="Include",IF(JoinIfFuzzy(CO$719:CO$760,$F$719:$F$760,$G768)&amp;IF(AND(CO$2=CP$3,CP$9="Include (Platform Duplicate)"),JoinIfFuzzy(CP$719:CP$760,$F$719:$F$760,$G768),"")&lt;&gt;"","Yes ("&amp;IF(NOT(ISERR(FIND("HTTP,",JoinIfFuzzy(CO$719:CO$760,$F$719:$F$760,$G768)&amp;IF(AND(CO$2=CP$3,CP$9="Include (Platform Duplicate)"),JoinIfFuzzy(CP$719:CP$760,$F$719:$F$760,$G768),"")))),"HTTP","HTTPS")&amp;")","No"),"*")</f>
        <v>No</v>
      </c>
      <c r="CP768" s="58" t="str">
        <f>IF(CP$9="Include",IF(JoinIfFuzzy(CP$719:CP$760,$F$719:$F$760,$G768)&amp;IF(AND(CP$2=CQ$3,CQ$9="Include (Platform Duplicate)"),JoinIfFuzzy(CQ$719:CQ$760,$F$719:$F$760,$G768),"")&lt;&gt;"","Yes ("&amp;IF(NOT(ISERR(FIND("HTTP,",JoinIfFuzzy(CP$719:CP$760,$F$719:$F$760,$G768)&amp;IF(AND(CP$2=CQ$3,CQ$9="Include (Platform Duplicate)"),JoinIfFuzzy(CQ$719:CQ$760,$F$719:$F$760,$G768),"")))),"HTTP","HTTPS")&amp;")","No"),"*")</f>
        <v>*</v>
      </c>
      <c r="CQ768" s="58" t="str">
        <f>IF(CQ$9="Include",IF(JoinIfFuzzy(CQ$719:CQ$760,$F$719:$F$760,$G768)&amp;IF(AND(CQ$2=CR$3,CR$9="Include (Platform Duplicate)"),JoinIfFuzzy(CR$719:CR$760,$F$719:$F$760,$G768),"")&lt;&gt;"","Yes ("&amp;IF(NOT(ISERR(FIND("HTTP,",JoinIfFuzzy(CQ$719:CQ$760,$F$719:$F$760,$G768)&amp;IF(AND(CQ$2=CR$3,CR$9="Include (Platform Duplicate)"),JoinIfFuzzy(CR$719:CR$760,$F$719:$F$760,$G768),"")))),"HTTP","HTTPS")&amp;")","No"),"*")</f>
        <v>No</v>
      </c>
      <c r="CR768" s="58" t="str">
        <f>IF(CR$9="Include",IF(JoinIfFuzzy(CR$719:CR$760,$F$719:$F$760,$G768)&amp;IF(AND(CR$2=CS$3,CS$9="Include (Platform Duplicate)"),JoinIfFuzzy(CS$719:CS$760,$F$719:$F$760,$G768),"")&lt;&gt;"","Yes ("&amp;IF(NOT(ISERR(FIND("HTTP,",JoinIfFuzzy(CR$719:CR$760,$F$719:$F$760,$G768)&amp;IF(AND(CR$2=CS$3,CS$9="Include (Platform Duplicate)"),JoinIfFuzzy(CS$719:CS$760,$F$719:$F$760,$G768),"")))),"HTTP","HTTPS")&amp;")","No"),"*")</f>
        <v>No</v>
      </c>
      <c r="CS768" s="58" t="str">
        <f>IF(CS$9="Include",IF(JoinIfFuzzy(CS$719:CS$760,$F$719:$F$760,$G768)&amp;IF(AND(CS$2=CT$3,CT$9="Include (Platform Duplicate)"),JoinIfFuzzy(CT$719:CT$760,$F$719:$F$760,$G768),"")&lt;&gt;"","Yes ("&amp;IF(NOT(ISERR(FIND("HTTP,",JoinIfFuzzy(CS$719:CS$760,$F$719:$F$760,$G768)&amp;IF(AND(CS$2=CT$3,CT$9="Include (Platform Duplicate)"),JoinIfFuzzy(CT$719:CT$760,$F$719:$F$760,$G768),"")))),"HTTP","HTTPS")&amp;")","No"),"*")</f>
        <v>No</v>
      </c>
      <c r="CT768" s="58" t="str">
        <f>IF(CT$9="Include",IF(JoinIfFuzzy(CT$719:CT$760,$F$719:$F$760,$G768)&amp;IF(AND(CT$2=CU$3,CU$9="Include (Platform Duplicate)"),JoinIfFuzzy(CU$719:CU$760,$F$719:$F$760,$G768),"")&lt;&gt;"","Yes ("&amp;IF(NOT(ISERR(FIND("HTTP,",JoinIfFuzzy(CT$719:CT$760,$F$719:$F$760,$G768)&amp;IF(AND(CT$2=CU$3,CU$9="Include (Platform Duplicate)"),JoinIfFuzzy(CU$719:CU$760,$F$719:$F$760,$G768),"")))),"HTTP","HTTPS")&amp;")","No"),"*")</f>
        <v>*</v>
      </c>
      <c r="CU768" s="58" t="str">
        <f>IF(CU$9="Include",IF(JoinIfFuzzy(CU$719:CU$760,$F$719:$F$760,$G768)&amp;IF(AND(CU$2=CV$3,CV$9="Include (Platform Duplicate)"),JoinIfFuzzy(CV$719:CV$760,$F$719:$F$760,$G768),"")&lt;&gt;"","Yes ("&amp;IF(NOT(ISERR(FIND("HTTP,",JoinIfFuzzy(CU$719:CU$760,$F$719:$F$760,$G768)&amp;IF(AND(CU$2=CV$3,CV$9="Include (Platform Duplicate)"),JoinIfFuzzy(CV$719:CV$760,$F$719:$F$760,$G768),"")))),"HTTP","HTTPS")&amp;")","No"),"*")</f>
        <v>No</v>
      </c>
      <c r="CV768" s="58" t="str">
        <f>IF(CV$9="Include",IF(JoinIfFuzzy(CV$719:CV$760,$F$719:$F$760,$G768)&amp;IF(AND(CV$2=CW$3,CW$9="Include (Platform Duplicate)"),JoinIfFuzzy(CW$719:CW$760,$F$719:$F$760,$G768),"")&lt;&gt;"","Yes ("&amp;IF(NOT(ISERR(FIND("HTTP,",JoinIfFuzzy(CV$719:CV$760,$F$719:$F$760,$G768)&amp;IF(AND(CV$2=CW$3,CW$9="Include (Platform Duplicate)"),JoinIfFuzzy(CW$719:CW$760,$F$719:$F$760,$G768),"")))),"HTTP","HTTPS")&amp;")","No"),"*")</f>
        <v>*</v>
      </c>
      <c r="CW768" s="58" t="str">
        <f>IF(CW$9="Include",IF(JoinIfFuzzy(CW$719:CW$760,$F$719:$F$760,$G768)&amp;IF(AND(CW$2=CX$3,CX$9="Include (Platform Duplicate)"),JoinIfFuzzy(CX$719:CX$760,$F$719:$F$760,$G768),"")&lt;&gt;"","Yes ("&amp;IF(NOT(ISERR(FIND("HTTP,",JoinIfFuzzy(CW$719:CW$760,$F$719:$F$760,$G768)&amp;IF(AND(CW$2=CX$3,CX$9="Include (Platform Duplicate)"),JoinIfFuzzy(CX$719:CX$760,$F$719:$F$760,$G768),"")))),"HTTP","HTTPS")&amp;")","No"),"*")</f>
        <v>No</v>
      </c>
      <c r="CX768" s="58" t="str">
        <f>IF(CX$9="Include",IF(JoinIfFuzzy(CX$719:CX$760,$F$719:$F$760,$G768)&amp;IF(AND(CX$2=CY$3,CY$9="Include (Platform Duplicate)"),JoinIfFuzzy(CY$719:CY$760,$F$719:$F$760,$G768),"")&lt;&gt;"","Yes ("&amp;IF(NOT(ISERR(FIND("HTTP,",JoinIfFuzzy(CX$719:CX$760,$F$719:$F$760,$G768)&amp;IF(AND(CX$2=CY$3,CY$9="Include (Platform Duplicate)"),JoinIfFuzzy(CY$719:CY$760,$F$719:$F$760,$G768),"")))),"HTTP","HTTPS")&amp;")","No"),"*")</f>
        <v>*</v>
      </c>
      <c r="CY768" s="58" t="str">
        <f>IF(CY$9="Include",IF(JoinIfFuzzy(CY$719:CY$760,$F$719:$F$760,$G768)&amp;IF(AND(CY$2=CZ$3,CZ$9="Include (Platform Duplicate)"),JoinIfFuzzy(CZ$719:CZ$760,$F$719:$F$760,$G768),"")&lt;&gt;"","Yes ("&amp;IF(NOT(ISERR(FIND("HTTP,",JoinIfFuzzy(CY$719:CY$760,$F$719:$F$760,$G768)&amp;IF(AND(CY$2=CZ$3,CZ$9="Include (Platform Duplicate)"),JoinIfFuzzy(CZ$719:CZ$760,$F$719:$F$760,$G768),"")))),"HTTP","HTTPS")&amp;")","No"),"*")</f>
        <v>No</v>
      </c>
      <c r="CZ768" s="58" t="str">
        <f>IF(CZ$9="Include",IF(JoinIfFuzzy(CZ$719:CZ$760,$F$719:$F$760,$G768)&amp;IF(AND(CZ$2=DA$3,DA$9="Include (Platform Duplicate)"),JoinIfFuzzy(DA$719:DA$760,$F$719:$F$760,$G768),"")&lt;&gt;"","Yes ("&amp;IF(NOT(ISERR(FIND("HTTP,",JoinIfFuzzy(CZ$719:CZ$760,$F$719:$F$760,$G768)&amp;IF(AND(CZ$2=DA$3,DA$9="Include (Platform Duplicate)"),JoinIfFuzzy(DA$719:DA$760,$F$719:$F$760,$G768),"")))),"HTTP","HTTPS")&amp;")","No"),"*")</f>
        <v>*</v>
      </c>
      <c r="DA768" s="58" t="str">
        <f>IF(DA$9="Include",IF(JoinIfFuzzy(DA$719:DA$760,$F$719:$F$760,$G768)&amp;IF(AND(DA$2=DB$3,DB$9="Include (Platform Duplicate)"),JoinIfFuzzy(DB$719:DB$760,$F$719:$F$760,$G768),"")&lt;&gt;"","Yes ("&amp;IF(NOT(ISERR(FIND("HTTP,",JoinIfFuzzy(DA$719:DA$760,$F$719:$F$760,$G768)&amp;IF(AND(DA$2=DB$3,DB$9="Include (Platform Duplicate)"),JoinIfFuzzy(DB$719:DB$760,$F$719:$F$760,$G768),"")))),"HTTP","HTTPS")&amp;")","No"),"*")</f>
        <v>No</v>
      </c>
      <c r="DB768" s="58" t="str">
        <f>IF(DB$9="Include",IF(JoinIfFuzzy(DB$719:DB$760,$F$719:$F$760,$G768)&amp;IF(AND(DB$2=DC$3,DC$9="Include (Platform Duplicate)"),JoinIfFuzzy(DC$719:DC$760,$F$719:$F$760,$G768),"")&lt;&gt;"","Yes ("&amp;IF(NOT(ISERR(FIND("HTTP,",JoinIfFuzzy(DB$719:DB$760,$F$719:$F$760,$G768)&amp;IF(AND(DB$2=DC$3,DC$9="Include (Platform Duplicate)"),JoinIfFuzzy(DC$719:DC$760,$F$719:$F$760,$G768),"")))),"HTTP","HTTPS")&amp;")","No"),"*")</f>
        <v>*</v>
      </c>
      <c r="DC768" s="58" t="str">
        <f>IF(DC$9="Include",IF(JoinIfFuzzy(DC$719:DC$760,$F$719:$F$760,$G768)&amp;IF(AND(DC$2=DD$3,DD$9="Include (Platform Duplicate)"),JoinIfFuzzy(DD$719:DD$760,$F$719:$F$760,$G768),"")&lt;&gt;"","Yes ("&amp;IF(NOT(ISERR(FIND("HTTP,",JoinIfFuzzy(DC$719:DC$760,$F$719:$F$760,$G768)&amp;IF(AND(DC$2=DD$3,DD$9="Include (Platform Duplicate)"),JoinIfFuzzy(DD$719:DD$760,$F$719:$F$760,$G768),"")))),"HTTP","HTTPS")&amp;")","No"),"*")</f>
        <v>*</v>
      </c>
      <c r="DD768" s="58" t="str">
        <f>IF(DD$9="Include",IF(JoinIfFuzzy(DD$719:DD$760,$F$719:$F$760,$G768)&amp;IF(AND(DD$2=DE$3,DE$9="Include (Platform Duplicate)"),JoinIfFuzzy(DE$719:DE$760,$F$719:$F$760,$G768),"")&lt;&gt;"","Yes ("&amp;IF(NOT(ISERR(FIND("HTTP,",JoinIfFuzzy(DD$719:DD$760,$F$719:$F$760,$G768)&amp;IF(AND(DD$2=DE$3,DE$9="Include (Platform Duplicate)"),JoinIfFuzzy(DE$719:DE$760,$F$719:$F$760,$G768),"")))),"HTTP","HTTPS")&amp;")","No"),"*")</f>
        <v>No</v>
      </c>
      <c r="DE768" s="58" t="str">
        <f>IF(DE$9="Include",IF(JoinIfFuzzy(DE$719:DE$760,$F$719:$F$760,$G768)&amp;IF(AND(DE$2=DF$3,DF$9="Include (Platform Duplicate)"),JoinIfFuzzy(DF$719:DF$760,$F$719:$F$760,$G768),"")&lt;&gt;"","Yes ("&amp;IF(NOT(ISERR(FIND("HTTP,",JoinIfFuzzy(DE$719:DE$760,$F$719:$F$760,$G768)&amp;IF(AND(DE$2=DF$3,DF$9="Include (Platform Duplicate)"),JoinIfFuzzy(DF$719:DF$760,$F$719:$F$760,$G768),"")))),"HTTP","HTTPS")&amp;")","No"),"*")</f>
        <v>No</v>
      </c>
      <c r="DF768" s="58" t="str">
        <f>IF(DF$9="Include",IF(JoinIfFuzzy(DF$719:DF$760,$F$719:$F$760,$G768)&amp;IF(AND(DF$2=DG$3,DG$9="Include (Platform Duplicate)"),JoinIfFuzzy(DG$719:DG$760,$F$719:$F$760,$G768),"")&lt;&gt;"","Yes ("&amp;IF(NOT(ISERR(FIND("HTTP,",JoinIfFuzzy(DF$719:DF$760,$F$719:$F$760,$G768)&amp;IF(AND(DF$2=DG$3,DG$9="Include (Platform Duplicate)"),JoinIfFuzzy(DG$719:DG$760,$F$719:$F$760,$G768),"")))),"HTTP","HTTPS")&amp;")","No"),"*")</f>
        <v>*</v>
      </c>
      <c r="DG768" s="58" t="str">
        <f>IF(DG$9="Include",IF(JoinIfFuzzy(DG$719:DG$760,$F$719:$F$760,$G768)&amp;IF(AND(DG$2=DH$3,DH$9="Include (Platform Duplicate)"),JoinIfFuzzy(DH$719:DH$760,$F$719:$F$760,$G768),"")&lt;&gt;"","Yes ("&amp;IF(NOT(ISERR(FIND("HTTP,",JoinIfFuzzy(DG$719:DG$760,$F$719:$F$760,$G768)&amp;IF(AND(DG$2=DH$3,DH$9="Include (Platform Duplicate)"),JoinIfFuzzy(DH$719:DH$760,$F$719:$F$760,$G768),"")))),"HTTP","HTTPS")&amp;")","No"),"*")</f>
        <v>No</v>
      </c>
      <c r="DH768" s="58" t="str">
        <f>IF(DH$9="Include",IF(JoinIfFuzzy(DH$719:DH$760,$F$719:$F$760,$G768)&amp;IF(AND(DH$2=DI$3,DI$9="Include (Platform Duplicate)"),JoinIfFuzzy(DI$719:DI$760,$F$719:$F$760,$G768),"")&lt;&gt;"","Yes ("&amp;IF(NOT(ISERR(FIND("HTTP,",JoinIfFuzzy(DH$719:DH$760,$F$719:$F$760,$G768)&amp;IF(AND(DH$2=DI$3,DI$9="Include (Platform Duplicate)"),JoinIfFuzzy(DI$719:DI$760,$F$719:$F$760,$G768),"")))),"HTTP","HTTPS")&amp;")","No"),"*")</f>
        <v>No</v>
      </c>
      <c r="DI768" s="58" t="str">
        <f>IF(DI$9="Include",IF(JoinIfFuzzy(DI$719:DI$760,$F$719:$F$760,$G768)&amp;IF(AND(DI$2=DJ$3,DJ$9="Include (Platform Duplicate)"),JoinIfFuzzy(DJ$719:DJ$760,$F$719:$F$760,$G768),"")&lt;&gt;"","Yes ("&amp;IF(NOT(ISERR(FIND("HTTP,",JoinIfFuzzy(DI$719:DI$760,$F$719:$F$760,$G768)&amp;IF(AND(DI$2=DJ$3,DJ$9="Include (Platform Duplicate)"),JoinIfFuzzy(DJ$719:DJ$760,$F$719:$F$760,$G768),"")))),"HTTP","HTTPS")&amp;")","No"),"*")</f>
        <v>No</v>
      </c>
      <c r="DJ768" s="58" t="str">
        <f>IF(DJ$9="Include",IF(JoinIfFuzzy(DJ$719:DJ$760,$F$719:$F$760,$G768)&amp;IF(AND(DJ$2=DK$3,DK$9="Include (Platform Duplicate)"),JoinIfFuzzy(DK$719:DK$760,$F$719:$F$760,$G768),"")&lt;&gt;"","Yes ("&amp;IF(NOT(ISERR(FIND("HTTP,",JoinIfFuzzy(DJ$719:DJ$760,$F$719:$F$760,$G768)&amp;IF(AND(DJ$2=DK$3,DK$9="Include (Platform Duplicate)"),JoinIfFuzzy(DK$719:DK$760,$F$719:$F$760,$G768),"")))),"HTTP","HTTPS")&amp;")","No"),"*")</f>
        <v>No</v>
      </c>
      <c r="DK768" s="58" t="str">
        <f>IF(DK$9="Include",IF(JoinIfFuzzy(DK$719:DK$760,$F$719:$F$760,$G768)&amp;IF(AND(DK$2=DL$3,DL$9="Include (Platform Duplicate)"),JoinIfFuzzy(DL$719:DL$760,$F$719:$F$760,$G768),"")&lt;&gt;"","Yes ("&amp;IF(NOT(ISERR(FIND("HTTP,",JoinIfFuzzy(DK$719:DK$760,$F$719:$F$760,$G768)&amp;IF(AND(DK$2=DL$3,DL$9="Include (Platform Duplicate)"),JoinIfFuzzy(DL$719:DL$760,$F$719:$F$760,$G768),"")))),"HTTP","HTTPS")&amp;")","No"),"*")</f>
        <v>*</v>
      </c>
      <c r="DL768" s="58" t="str">
        <f>IF(DL$9="Include",IF(JoinIfFuzzy(DL$719:DL$760,$F$719:$F$760,$G768)&amp;IF(AND(DL$2=DM$3,DM$9="Include (Platform Duplicate)"),JoinIfFuzzy(DM$719:DM$760,$F$719:$F$760,$G768),"")&lt;&gt;"","Yes ("&amp;IF(NOT(ISERR(FIND("HTTP,",JoinIfFuzzy(DL$719:DL$760,$F$719:$F$760,$G768)&amp;IF(AND(DL$2=DM$3,DM$9="Include (Platform Duplicate)"),JoinIfFuzzy(DM$719:DM$760,$F$719:$F$760,$G768),"")))),"HTTP","HTTPS")&amp;")","No"),"*")</f>
        <v>No</v>
      </c>
      <c r="DM768" s="58" t="str">
        <f>IF(DM$9="Include",IF(JoinIfFuzzy(DM$719:DM$760,$F$719:$F$760,$G768)&amp;IF(AND(DM$2=DN$3,DN$9="Include (Platform Duplicate)"),JoinIfFuzzy(DN$719:DN$760,$F$719:$F$760,$G768),"")&lt;&gt;"","Yes ("&amp;IF(NOT(ISERR(FIND("HTTP,",JoinIfFuzzy(DM$719:DM$760,$F$719:$F$760,$G768)&amp;IF(AND(DM$2=DN$3,DN$9="Include (Platform Duplicate)"),JoinIfFuzzy(DN$719:DN$760,$F$719:$F$760,$G768),"")))),"HTTP","HTTPS")&amp;")","No"),"*")</f>
        <v>*</v>
      </c>
      <c r="DN768" s="58" t="str">
        <f>IF(DN$9="Include",IF(JoinIfFuzzy(DN$719:DN$760,$F$719:$F$760,$G768)&amp;IF(AND(DN$2=DO$3,DO$9="Include (Platform Duplicate)"),JoinIfFuzzy(DO$719:DO$760,$F$719:$F$760,$G768),"")&lt;&gt;"","Yes ("&amp;IF(NOT(ISERR(FIND("HTTP,",JoinIfFuzzy(DN$719:DN$760,$F$719:$F$760,$G768)&amp;IF(AND(DN$2=DO$3,DO$9="Include (Platform Duplicate)"),JoinIfFuzzy(DO$719:DO$760,$F$719:$F$760,$G768),"")))),"HTTP","HTTPS")&amp;")","No"),"*")</f>
        <v>No</v>
      </c>
      <c r="DO768" s="58" t="str">
        <f>IF(DO$9="Include",IF(JoinIfFuzzy(DO$719:DO$760,$F$719:$F$760,$G768)&amp;IF(AND(DO$2=DP$3,DP$9="Include (Platform Duplicate)"),JoinIfFuzzy(DP$719:DP$760,$F$719:$F$760,$G768),"")&lt;&gt;"","Yes ("&amp;IF(NOT(ISERR(FIND("HTTP,",JoinIfFuzzy(DO$719:DO$760,$F$719:$F$760,$G768)&amp;IF(AND(DO$2=DP$3,DP$9="Include (Platform Duplicate)"),JoinIfFuzzy(DP$719:DP$760,$F$719:$F$760,$G768),"")))),"HTTP","HTTPS")&amp;")","No"),"*")</f>
        <v>*</v>
      </c>
      <c r="DP768" s="58" t="str">
        <f>IF(DP$9="Include",IF(JoinIfFuzzy(DP$719:DP$760,$F$719:$F$760,$G768)&amp;IF(AND(DP$2=DQ$3,DQ$9="Include (Platform Duplicate)"),JoinIfFuzzy(DQ$719:DQ$760,$F$719:$F$760,$G768),"")&lt;&gt;"","Yes ("&amp;IF(NOT(ISERR(FIND("HTTP,",JoinIfFuzzy(DP$719:DP$760,$F$719:$F$760,$G768)&amp;IF(AND(DP$2=DQ$3,DQ$9="Include (Platform Duplicate)"),JoinIfFuzzy(DQ$719:DQ$760,$F$719:$F$760,$G768),"")))),"HTTP","HTTPS")&amp;")","No"),"*")</f>
        <v>No</v>
      </c>
      <c r="DQ768" s="58" t="str">
        <f>IF(DQ$9="Include",IF(JoinIfFuzzy(DQ$719:DQ$760,$F$719:$F$760,$G768)&amp;IF(AND(DQ$2=DR$3,DR$9="Include (Platform Duplicate)"),JoinIfFuzzy(DR$719:DR$760,$F$719:$F$760,$G768),"")&lt;&gt;"","Yes ("&amp;IF(NOT(ISERR(FIND("HTTP,",JoinIfFuzzy(DQ$719:DQ$760,$F$719:$F$760,$G768)&amp;IF(AND(DQ$2=DR$3,DR$9="Include (Platform Duplicate)"),JoinIfFuzzy(DR$719:DR$760,$F$719:$F$760,$G768),"")))),"HTTP","HTTPS")&amp;")","No"),"*")</f>
        <v>*</v>
      </c>
      <c r="DR768" s="58" t="str">
        <f>IF(DR$9="Include",IF(JoinIfFuzzy(DR$719:DR$760,$F$719:$F$760,$G768)&amp;IF(AND(DR$2=DS$3,DS$9="Include (Platform Duplicate)"),JoinIfFuzzy(DS$719:DS$760,$F$719:$F$760,$G768),"")&lt;&gt;"","Yes ("&amp;IF(NOT(ISERR(FIND("HTTP,",JoinIfFuzzy(DR$719:DR$760,$F$719:$F$760,$G768)&amp;IF(AND(DR$2=DS$3,DS$9="Include (Platform Duplicate)"),JoinIfFuzzy(DS$719:DS$760,$F$719:$F$760,$G768),"")))),"HTTP","HTTPS")&amp;")","No"),"*")</f>
        <v>*</v>
      </c>
      <c r="DS768" s="58" t="str">
        <f>IF(DS$9="Include",IF(JoinIfFuzzy(DS$719:DS$760,$F$719:$F$760,$G768)&amp;IF(AND(DS$2=DT$3,DT$9="Include (Platform Duplicate)"),JoinIfFuzzy(DT$719:DT$760,$F$719:$F$760,$G768),"")&lt;&gt;"","Yes ("&amp;IF(NOT(ISERR(FIND("HTTP,",JoinIfFuzzy(DS$719:DS$760,$F$719:$F$760,$G768)&amp;IF(AND(DS$2=DT$3,DT$9="Include (Platform Duplicate)"),JoinIfFuzzy(DT$719:DT$760,$F$719:$F$760,$G768),"")))),"HTTP","HTTPS")&amp;")","No"),"*")</f>
        <v>No</v>
      </c>
      <c r="DT768" s="58" t="str">
        <f>IF(DT$9="Include",IF(JoinIfFuzzy(DT$719:DT$760,$F$719:$F$760,$G768)&amp;IF(AND(DT$2=DU$3,DU$9="Include (Platform Duplicate)"),JoinIfFuzzy(DU$719:DU$760,$F$719:$F$760,$G768),"")&lt;&gt;"","Yes ("&amp;IF(NOT(ISERR(FIND("HTTP,",JoinIfFuzzy(DT$719:DT$760,$F$719:$F$760,$G768)&amp;IF(AND(DT$2=DU$3,DU$9="Include (Platform Duplicate)"),JoinIfFuzzy(DU$719:DU$760,$F$719:$F$760,$G768),"")))),"HTTP","HTTPS")&amp;")","No"),"*")</f>
        <v>No</v>
      </c>
      <c r="DU768" s="58" t="str">
        <f>IF(DU$9="Include",IF(JoinIfFuzzy(DU$719:DU$760,$F$719:$F$760,$G768)&amp;IF(AND(DU$2=DV$3,DV$9="Include (Platform Duplicate)"),JoinIfFuzzy(DV$719:DV$760,$F$719:$F$760,$G768),"")&lt;&gt;"","Yes ("&amp;IF(NOT(ISERR(FIND("HTTP,",JoinIfFuzzy(DU$719:DU$760,$F$719:$F$760,$G768)&amp;IF(AND(DU$2=DV$3,DV$9="Include (Platform Duplicate)"),JoinIfFuzzy(DV$719:DV$760,$F$719:$F$760,$G768),"")))),"HTTP","HTTPS")&amp;")","No"),"*")</f>
        <v>*</v>
      </c>
      <c r="DV768" s="58" t="str">
        <f>IF(DV$9="Include",IF(JoinIfFuzzy(DV$719:DV$760,$F$719:$F$760,$G768)&amp;IF(AND(DV$2=DW$3,DW$9="Include (Platform Duplicate)"),JoinIfFuzzy(DW$719:DW$760,$F$719:$F$760,$G768),"")&lt;&gt;"","Yes ("&amp;IF(NOT(ISERR(FIND("HTTP,",JoinIfFuzzy(DV$719:DV$760,$F$719:$F$760,$G768)&amp;IF(AND(DV$2=DW$3,DW$9="Include (Platform Duplicate)"),JoinIfFuzzy(DW$719:DW$760,$F$719:$F$760,$G768),"")))),"HTTP","HTTPS")&amp;")","No"),"*")</f>
        <v>*</v>
      </c>
      <c r="DW768" s="58" t="str">
        <f>IF(DW$9="Include",IF(JoinIfFuzzy(DW$719:DW$760,$F$719:$F$760,$G768)&amp;IF(AND(DW$2=DX$3,DX$9="Include (Platform Duplicate)"),JoinIfFuzzy(DX$719:DX$760,$F$719:$F$760,$G768),"")&lt;&gt;"","Yes ("&amp;IF(NOT(ISERR(FIND("HTTP,",JoinIfFuzzy(DW$719:DW$760,$F$719:$F$760,$G768)&amp;IF(AND(DW$2=DX$3,DX$9="Include (Platform Duplicate)"),JoinIfFuzzy(DX$719:DX$760,$F$719:$F$760,$G768),"")))),"HTTP","HTTPS")&amp;")","No"),"*")</f>
        <v>No</v>
      </c>
      <c r="DX768" s="58" t="str">
        <f>IF(DX$9="Include",IF(JoinIfFuzzy(DX$719:DX$760,$F$719:$F$760,$G768)&amp;IF(AND(DX$2=DY$3,DY$9="Include (Platform Duplicate)"),JoinIfFuzzy(DY$719:DY$760,$F$719:$F$760,$G768),"")&lt;&gt;"","Yes ("&amp;IF(NOT(ISERR(FIND("HTTP,",JoinIfFuzzy(DX$719:DX$760,$F$719:$F$760,$G768)&amp;IF(AND(DX$2=DY$3,DY$9="Include (Platform Duplicate)"),JoinIfFuzzy(DY$719:DY$760,$F$719:$F$760,$G768),"")))),"HTTP","HTTPS")&amp;")","No"),"*")</f>
        <v>No</v>
      </c>
      <c r="DY768" s="58" t="str">
        <f>IF(DY$9="Include",IF(JoinIfFuzzy(DY$719:DY$760,$F$719:$F$760,$G768)&amp;IF(AND(DY$2=DZ$3,DZ$9="Include (Platform Duplicate)"),JoinIfFuzzy(DZ$719:DZ$760,$F$719:$F$760,$G768),"")&lt;&gt;"","Yes ("&amp;IF(NOT(ISERR(FIND("HTTP,",JoinIfFuzzy(DY$719:DY$760,$F$719:$F$760,$G768)&amp;IF(AND(DY$2=DZ$3,DZ$9="Include (Platform Duplicate)"),JoinIfFuzzy(DZ$719:DZ$760,$F$719:$F$760,$G768),"")))),"HTTP","HTTPS")&amp;")","No"),"*")</f>
        <v>No</v>
      </c>
      <c r="DZ768" s="58" t="str">
        <f>IF(DZ$9="Include",IF(JoinIfFuzzy(DZ$719:DZ$760,$F$719:$F$760,$G768)&amp;IF(AND(DZ$2=EA$3,EA$9="Include (Platform Duplicate)"),JoinIfFuzzy(EA$719:EA$760,$F$719:$F$760,$G768),"")&lt;&gt;"","Yes ("&amp;IF(NOT(ISERR(FIND("HTTP,",JoinIfFuzzy(DZ$719:DZ$760,$F$719:$F$760,$G768)&amp;IF(AND(DZ$2=EA$3,EA$9="Include (Platform Duplicate)"),JoinIfFuzzy(EA$719:EA$760,$F$719:$F$760,$G768),"")))),"HTTP","HTTPS")&amp;")","No"),"*")</f>
        <v>*</v>
      </c>
      <c r="EA768" s="58" t="str">
        <f>IF(EA$9="Include",IF(JoinIfFuzzy(EA$719:EA$760,$F$719:$F$760,$G768)&amp;IF(AND(EA$2=EB$3,EB$9="Include (Platform Duplicate)"),JoinIfFuzzy(EB$719:EB$760,$F$719:$F$760,$G768),"")&lt;&gt;"","Yes ("&amp;IF(NOT(ISERR(FIND("HTTP,",JoinIfFuzzy(EA$719:EA$760,$F$719:$F$760,$G768)&amp;IF(AND(EA$2=EB$3,EB$9="Include (Platform Duplicate)"),JoinIfFuzzy(EB$719:EB$760,$F$719:$F$760,$G768),"")))),"HTTP","HTTPS")&amp;")","No"),"*")</f>
        <v>No</v>
      </c>
      <c r="EB768" s="58" t="str">
        <f>IF(EB$9="Include",IF(JoinIfFuzzy(EB$719:EB$760,$F$719:$F$760,$G768)&amp;IF(AND(EB$2=EC$3,EC$9="Include (Platform Duplicate)"),JoinIfFuzzy(EC$719:EC$760,$F$719:$F$760,$G768),"")&lt;&gt;"","Yes ("&amp;IF(NOT(ISERR(FIND("HTTP,",JoinIfFuzzy(EB$719:EB$760,$F$719:$F$760,$G768)&amp;IF(AND(EB$2=EC$3,EC$9="Include (Platform Duplicate)"),JoinIfFuzzy(EC$719:EC$760,$F$719:$F$760,$G768),"")))),"HTTP","HTTPS")&amp;")","No"),"*")</f>
        <v>No</v>
      </c>
      <c r="EC768" s="58" t="str">
        <f>IF(EC$9="Include",IF(JoinIfFuzzy(EC$719:EC$760,$F$719:$F$760,$G768)&amp;IF(AND(EC$2=ED$3,ED$9="Include (Platform Duplicate)"),JoinIfFuzzy(ED$719:ED$760,$F$719:$F$760,$G768),"")&lt;&gt;"","Yes ("&amp;IF(NOT(ISERR(FIND("HTTP,",JoinIfFuzzy(EC$719:EC$760,$F$719:$F$760,$G768)&amp;IF(AND(EC$2=ED$3,ED$9="Include (Platform Duplicate)"),JoinIfFuzzy(ED$719:ED$760,$F$719:$F$760,$G768),"")))),"HTTP","HTTPS")&amp;")","No"),"*")</f>
        <v>No</v>
      </c>
      <c r="ED768" s="58" t="str">
        <f>IF(ED$9="Include",IF(JoinIfFuzzy(ED$719:ED$760,$F$719:$F$760,$G768)&amp;IF(AND(ED$2=EE$3,EE$9="Include (Platform Duplicate)"),JoinIfFuzzy(EE$719:EE$760,$F$719:$F$760,$G768),"")&lt;&gt;"","Yes ("&amp;IF(NOT(ISERR(FIND("HTTP,",JoinIfFuzzy(ED$719:ED$760,$F$719:$F$760,$G768)&amp;IF(AND(ED$2=EE$3,EE$9="Include (Platform Duplicate)"),JoinIfFuzzy(EE$719:EE$760,$F$719:$F$760,$G768),"")))),"HTTP","HTTPS")&amp;")","No"),"*")</f>
        <v>*</v>
      </c>
      <c r="EE768" s="58" t="str">
        <f>IF(EE$9="Include",IF(JoinIfFuzzy(EE$719:EE$760,$F$719:$F$760,$G768)&amp;IF(AND(EE$2=EF$3,EF$9="Include (Platform Duplicate)"),JoinIfFuzzy(EF$719:EF$760,$F$719:$F$760,$G768),"")&lt;&gt;"","Yes ("&amp;IF(NOT(ISERR(FIND("HTTP,",JoinIfFuzzy(EE$719:EE$760,$F$719:$F$760,$G768)&amp;IF(AND(EE$2=EF$3,EF$9="Include (Platform Duplicate)"),JoinIfFuzzy(EF$719:EF$760,$F$719:$F$760,$G768),"")))),"HTTP","HTTPS")&amp;")","No"),"*")</f>
        <v>No</v>
      </c>
      <c r="EF768" s="58" t="str">
        <f>IF(EF$9="Include",IF(JoinIfFuzzy(EF$719:EF$760,$F$719:$F$760,$G768)&amp;IF(AND(EF$2=EG$3,EG$9="Include (Platform Duplicate)"),JoinIfFuzzy(EG$719:EG$760,$F$719:$F$760,$G768),"")&lt;&gt;"","Yes ("&amp;IF(NOT(ISERR(FIND("HTTP,",JoinIfFuzzy(EF$719:EF$760,$F$719:$F$760,$G768)&amp;IF(AND(EF$2=EG$3,EG$9="Include (Platform Duplicate)"),JoinIfFuzzy(EG$719:EG$760,$F$719:$F$760,$G768),"")))),"HTTP","HTTPS")&amp;")","No"),"*")</f>
        <v>No</v>
      </c>
      <c r="EG768" s="58" t="str">
        <f>IF(EG$9="Include",IF(JoinIfFuzzy(EG$719:EG$760,$F$719:$F$760,$G768)&amp;IF(AND(EG$2=EH$3,EH$9="Include (Platform Duplicate)"),JoinIfFuzzy(EH$719:EH$760,$F$719:$F$760,$G768),"")&lt;&gt;"","Yes ("&amp;IF(NOT(ISERR(FIND("HTTP,",JoinIfFuzzy(EG$719:EG$760,$F$719:$F$760,$G768)&amp;IF(AND(EG$2=EH$3,EH$9="Include (Platform Duplicate)"),JoinIfFuzzy(EH$719:EH$760,$F$719:$F$760,$G768),"")))),"HTTP","HTTPS")&amp;")","No"),"*")</f>
        <v>*</v>
      </c>
      <c r="EH768" s="58" t="str">
        <f>IF(EH$9="Include",IF(JoinIfFuzzy(EH$719:EH$760,$F$719:$F$760,$G768)&amp;IF(AND(EH$2=EI$3,EI$9="Include (Platform Duplicate)"),JoinIfFuzzy(EI$719:EI$760,$F$719:$F$760,$G768),"")&lt;&gt;"","Yes ("&amp;IF(NOT(ISERR(FIND("HTTP,",JoinIfFuzzy(EH$719:EH$760,$F$719:$F$760,$G768)&amp;IF(AND(EH$2=EI$3,EI$9="Include (Platform Duplicate)"),JoinIfFuzzy(EI$719:EI$760,$F$719:$F$760,$G768),"")))),"HTTP","HTTPS")&amp;")","No"),"*")</f>
        <v>No</v>
      </c>
      <c r="EI768" s="58" t="str">
        <f>IF(EI$9="Include",IF(JoinIfFuzzy(EI$719:EI$760,$F$719:$F$760,$G768)&amp;IF(AND(EI$2=EJ$3,EJ$9="Include (Platform Duplicate)"),JoinIfFuzzy(EJ$719:EJ$760,$F$719:$F$760,$G768),"")&lt;&gt;"","Yes ("&amp;IF(NOT(ISERR(FIND("HTTP,",JoinIfFuzzy(EI$719:EI$760,$F$719:$F$760,$G768)&amp;IF(AND(EI$2=EJ$3,EJ$9="Include (Platform Duplicate)"),JoinIfFuzzy(EJ$719:EJ$760,$F$719:$F$760,$G768),"")))),"HTTP","HTTPS")&amp;")","No"),"*")</f>
        <v>*</v>
      </c>
      <c r="EJ768" s="58" t="str">
        <f>IF(EJ$9="Include",IF(JoinIfFuzzy(EJ$719:EJ$760,$F$719:$F$760,$G768)&amp;IF(AND(EJ$2=EK$3,EK$9="Include (Platform Duplicate)"),JoinIfFuzzy(EK$719:EK$760,$F$719:$F$760,$G768),"")&lt;&gt;"","Yes ("&amp;IF(NOT(ISERR(FIND("HTTP,",JoinIfFuzzy(EJ$719:EJ$760,$F$719:$F$760,$G768)&amp;IF(AND(EJ$2=EK$3,EK$9="Include (Platform Duplicate)"),JoinIfFuzzy(EK$719:EK$760,$F$719:$F$760,$G768),"")))),"HTTP","HTTPS")&amp;")","No"),"*")</f>
        <v>No</v>
      </c>
      <c r="EK768" s="58" t="str">
        <f>IF(EK$9="Include",IF(JoinIfFuzzy(EK$719:EK$760,$F$719:$F$760,$G768)&amp;IF(AND(EK$2=EL$3,EL$9="Include (Platform Duplicate)"),JoinIfFuzzy(EL$719:EL$760,$F$719:$F$760,$G768),"")&lt;&gt;"","Yes ("&amp;IF(NOT(ISERR(FIND("HTTP,",JoinIfFuzzy(EK$719:EK$760,$F$719:$F$760,$G768)&amp;IF(AND(EK$2=EL$3,EL$9="Include (Platform Duplicate)"),JoinIfFuzzy(EL$719:EL$760,$F$719:$F$760,$G768),"")))),"HTTP","HTTPS")&amp;")","No"),"*")</f>
        <v>*</v>
      </c>
      <c r="EL768" s="109"/>
      <c r="EM768" s="109"/>
    </row>
    <row r="769" spans="1:143" s="58" customFormat="1" ht="12.75" customHeight="1" x14ac:dyDescent="0.25">
      <c r="A769" s="5"/>
      <c r="B769" s="96"/>
      <c r="C769" s="96"/>
      <c r="D769" s="96"/>
      <c r="E769" s="96"/>
      <c r="F769" s="96"/>
      <c r="G769" s="58" t="s">
        <v>3539</v>
      </c>
      <c r="H769" s="18" t="s">
        <v>5</v>
      </c>
      <c r="I769" s="18"/>
      <c r="J769" s="58" t="str">
        <f>IF(J$9="Include",IF(JoinIfFuzzy(J$719:J$760,$F$719:$F$760,$G769)&amp;IF(AND(J$2=K$3,K$9="Include (Platform Duplicate)"),JoinIfFuzzy(K$719:K$760,$F$719:$F$760,$G769),"")&lt;&gt;"","Yes ("&amp;IF(NOT(ISERR(FIND("HTTP,",JoinIfFuzzy(J$719:J$760,$F$719:$F$760,$G769)&amp;IF(AND(J$2=K$3,K$9="Include (Platform Duplicate)"),JoinIfFuzzy(K$719:K$760,$F$719:$F$760,$G769),"")))),"HTTP","HTTPS")&amp;")","No"),"*")</f>
        <v>No</v>
      </c>
      <c r="K769" s="58" t="str">
        <f>IF(K$9="Include",IF(JoinIfFuzzy(K$719:K$760,$F$719:$F$760,$G769)&amp;IF(AND(K$2=L$3,L$9="Include (Platform Duplicate)"),JoinIfFuzzy(L$719:L$760,$F$719:$F$760,$G769),"")&lt;&gt;"","Yes ("&amp;IF(NOT(ISERR(FIND("HTTP,",JoinIfFuzzy(K$719:K$760,$F$719:$F$760,$G769)&amp;IF(AND(K$2=L$3,L$9="Include (Platform Duplicate)"),JoinIfFuzzy(L$719:L$760,$F$719:$F$760,$G769),"")))),"HTTP","HTTPS")&amp;")","No"),"*")</f>
        <v>No</v>
      </c>
      <c r="L769" s="58" t="str">
        <f>IF(L$9="Include",IF(JoinIfFuzzy(L$719:L$760,$F$719:$F$760,$G769)&amp;IF(AND(L$2=M$3,M$9="Include (Platform Duplicate)"),JoinIfFuzzy(M$719:M$760,$F$719:$F$760,$G769),"")&lt;&gt;"","Yes ("&amp;IF(NOT(ISERR(FIND("HTTP,",JoinIfFuzzy(L$719:L$760,$F$719:$F$760,$G769)&amp;IF(AND(L$2=M$3,M$9="Include (Platform Duplicate)"),JoinIfFuzzy(M$719:M$760,$F$719:$F$760,$G769),"")))),"HTTP","HTTPS")&amp;")","No"),"*")</f>
        <v>*</v>
      </c>
      <c r="M769" s="58" t="str">
        <f>IF(M$9="Include",IF(JoinIfFuzzy(M$719:M$760,$F$719:$F$760,$G769)&amp;IF(AND(M$2=N$3,N$9="Include (Platform Duplicate)"),JoinIfFuzzy(N$719:N$760,$F$719:$F$760,$G769),"")&lt;&gt;"","Yes ("&amp;IF(NOT(ISERR(FIND("HTTP,",JoinIfFuzzy(M$719:M$760,$F$719:$F$760,$G769)&amp;IF(AND(M$2=N$3,N$9="Include (Platform Duplicate)"),JoinIfFuzzy(N$719:N$760,$F$719:$F$760,$G769),"")))),"HTTP","HTTPS")&amp;")","No"),"*")</f>
        <v>No</v>
      </c>
      <c r="N769" s="58" t="str">
        <f>IF(N$9="Include",IF(JoinIfFuzzy(N$719:N$760,$F$719:$F$760,$G769)&amp;IF(AND(N$2=O$3,O$9="Include (Platform Duplicate)"),JoinIfFuzzy(O$719:O$760,$F$719:$F$760,$G769),"")&lt;&gt;"","Yes ("&amp;IF(NOT(ISERR(FIND("HTTP,",JoinIfFuzzy(N$719:N$760,$F$719:$F$760,$G769)&amp;IF(AND(N$2=O$3,O$9="Include (Platform Duplicate)"),JoinIfFuzzy(O$719:O$760,$F$719:$F$760,$G769),"")))),"HTTP","HTTPS")&amp;")","No"),"*")</f>
        <v>*</v>
      </c>
      <c r="O769" s="58" t="str">
        <f>IF(O$9="Include",IF(JoinIfFuzzy(O$719:O$760,$F$719:$F$760,$G769)&amp;IF(AND(O$2=P$3,P$9="Include (Platform Duplicate)"),JoinIfFuzzy(P$719:P$760,$F$719:$F$760,$G769),"")&lt;&gt;"","Yes ("&amp;IF(NOT(ISERR(FIND("HTTP,",JoinIfFuzzy(O$719:O$760,$F$719:$F$760,$G769)&amp;IF(AND(O$2=P$3,P$9="Include (Platform Duplicate)"),JoinIfFuzzy(P$719:P$760,$F$719:$F$760,$G769),"")))),"HTTP","HTTPS")&amp;")","No"),"*")</f>
        <v>No</v>
      </c>
      <c r="P769" s="58" t="str">
        <f>IF(P$9="Include",IF(JoinIfFuzzy(P$719:P$760,$F$719:$F$760,$G769)&amp;IF(AND(P$2=Q$3,Q$9="Include (Platform Duplicate)"),JoinIfFuzzy(Q$719:Q$760,$F$719:$F$760,$G769),"")&lt;&gt;"","Yes ("&amp;IF(NOT(ISERR(FIND("HTTP,",JoinIfFuzzy(P$719:P$760,$F$719:$F$760,$G769)&amp;IF(AND(P$2=Q$3,Q$9="Include (Platform Duplicate)"),JoinIfFuzzy(Q$719:Q$760,$F$719:$F$760,$G769),"")))),"HTTP","HTTPS")&amp;")","No"),"*")</f>
        <v>*</v>
      </c>
      <c r="Q769" s="58" t="str">
        <f>IF(Q$9="Include",IF(JoinIfFuzzy(Q$719:Q$760,$F$719:$F$760,$G769)&amp;IF(AND(Q$2=R$3,R$9="Include (Platform Duplicate)"),JoinIfFuzzy(R$719:R$760,$F$719:$F$760,$G769),"")&lt;&gt;"","Yes ("&amp;IF(NOT(ISERR(FIND("HTTP,",JoinIfFuzzy(Q$719:Q$760,$F$719:$F$760,$G769)&amp;IF(AND(Q$2=R$3,R$9="Include (Platform Duplicate)"),JoinIfFuzzy(R$719:R$760,$F$719:$F$760,$G769),"")))),"HTTP","HTTPS")&amp;")","No"),"*")</f>
        <v>No</v>
      </c>
      <c r="R769" s="58" t="str">
        <f>IF(R$9="Include",IF(JoinIfFuzzy(R$719:R$760,$F$719:$F$760,$G769)&amp;IF(AND(R$2=S$3,S$9="Include (Platform Duplicate)"),JoinIfFuzzy(S$719:S$760,$F$719:$F$760,$G769),"")&lt;&gt;"","Yes ("&amp;IF(NOT(ISERR(FIND("HTTP,",JoinIfFuzzy(R$719:R$760,$F$719:$F$760,$G769)&amp;IF(AND(R$2=S$3,S$9="Include (Platform Duplicate)"),JoinIfFuzzy(S$719:S$760,$F$719:$F$760,$G769),"")))),"HTTP","HTTPS")&amp;")","No"),"*")</f>
        <v>*</v>
      </c>
      <c r="S769" s="58" t="str">
        <f>IF(S$9="Include",IF(JoinIfFuzzy(S$719:S$760,$F$719:$F$760,$G769)&amp;IF(AND(S$2=T$3,T$9="Include (Platform Duplicate)"),JoinIfFuzzy(T$719:T$760,$F$719:$F$760,$G769),"")&lt;&gt;"","Yes ("&amp;IF(NOT(ISERR(FIND("HTTP,",JoinIfFuzzy(S$719:S$760,$F$719:$F$760,$G769)&amp;IF(AND(S$2=T$3,T$9="Include (Platform Duplicate)"),JoinIfFuzzy(T$719:T$760,$F$719:$F$760,$G769),"")))),"HTTP","HTTPS")&amp;")","No"),"*")</f>
        <v>No</v>
      </c>
      <c r="T769" s="58" t="str">
        <f>IF(T$9="Include",IF(JoinIfFuzzy(T$719:T$760,$F$719:$F$760,$G769)&amp;IF(AND(T$2=U$3,U$9="Include (Platform Duplicate)"),JoinIfFuzzy(U$719:U$760,$F$719:$F$760,$G769),"")&lt;&gt;"","Yes ("&amp;IF(NOT(ISERR(FIND("HTTP,",JoinIfFuzzy(T$719:T$760,$F$719:$F$760,$G769)&amp;IF(AND(T$2=U$3,U$9="Include (Platform Duplicate)"),JoinIfFuzzy(U$719:U$760,$F$719:$F$760,$G769),"")))),"HTTP","HTTPS")&amp;")","No"),"*")</f>
        <v>*</v>
      </c>
      <c r="U769" s="58" t="str">
        <f>IF(U$9="Include",IF(JoinIfFuzzy(U$719:U$760,$F$719:$F$760,$G769)&amp;IF(AND(U$2=V$3,V$9="Include (Platform Duplicate)"),JoinIfFuzzy(V$719:V$760,$F$719:$F$760,$G769),"")&lt;&gt;"","Yes ("&amp;IF(NOT(ISERR(FIND("HTTP,",JoinIfFuzzy(U$719:U$760,$F$719:$F$760,$G769)&amp;IF(AND(U$2=V$3,V$9="Include (Platform Duplicate)"),JoinIfFuzzy(V$719:V$760,$F$719:$F$760,$G769),"")))),"HTTP","HTTPS")&amp;")","No"),"*")</f>
        <v>No</v>
      </c>
      <c r="V769" s="58" t="str">
        <f>IF(V$9="Include",IF(JoinIfFuzzy(V$719:V$760,$F$719:$F$760,$G769)&amp;IF(AND(V$2=W$3,W$9="Include (Platform Duplicate)"),JoinIfFuzzy(W$719:W$760,$F$719:$F$760,$G769),"")&lt;&gt;"","Yes ("&amp;IF(NOT(ISERR(FIND("HTTP,",JoinIfFuzzy(V$719:V$760,$F$719:$F$760,$G769)&amp;IF(AND(V$2=W$3,W$9="Include (Platform Duplicate)"),JoinIfFuzzy(W$719:W$760,$F$719:$F$760,$G769),"")))),"HTTP","HTTPS")&amp;")","No"),"*")</f>
        <v>No</v>
      </c>
      <c r="W769" s="58" t="str">
        <f>IF(W$9="Include",IF(JoinIfFuzzy(W$719:W$760,$F$719:$F$760,$G769)&amp;IF(AND(W$2=X$3,X$9="Include (Platform Duplicate)"),JoinIfFuzzy(X$719:X$760,$F$719:$F$760,$G769),"")&lt;&gt;"","Yes ("&amp;IF(NOT(ISERR(FIND("HTTP,",JoinIfFuzzy(W$719:W$760,$F$719:$F$760,$G769)&amp;IF(AND(W$2=X$3,X$9="Include (Platform Duplicate)"),JoinIfFuzzy(X$719:X$760,$F$719:$F$760,$G769),"")))),"HTTP","HTTPS")&amp;")","No"),"*")</f>
        <v>No</v>
      </c>
      <c r="X769" s="58" t="str">
        <f>IF(X$9="Include",IF(JoinIfFuzzy(X$719:X$760,$F$719:$F$760,$G769)&amp;IF(AND(X$2=Y$3,Y$9="Include (Platform Duplicate)"),JoinIfFuzzy(Y$719:Y$760,$F$719:$F$760,$G769),"")&lt;&gt;"","Yes ("&amp;IF(NOT(ISERR(FIND("HTTP,",JoinIfFuzzy(X$719:X$760,$F$719:$F$760,$G769)&amp;IF(AND(X$2=Y$3,Y$9="Include (Platform Duplicate)"),JoinIfFuzzy(Y$719:Y$760,$F$719:$F$760,$G769),"")))),"HTTP","HTTPS")&amp;")","No"),"*")</f>
        <v>*</v>
      </c>
      <c r="Y769" s="58" t="str">
        <f>IF(Y$9="Include",IF(JoinIfFuzzy(Y$719:Y$760,$F$719:$F$760,$G769)&amp;IF(AND(Y$2=Z$3,Z$9="Include (Platform Duplicate)"),JoinIfFuzzy(Z$719:Z$760,$F$719:$F$760,$G769),"")&lt;&gt;"","Yes ("&amp;IF(NOT(ISERR(FIND("HTTP,",JoinIfFuzzy(Y$719:Y$760,$F$719:$F$760,$G769)&amp;IF(AND(Y$2=Z$3,Z$9="Include (Platform Duplicate)"),JoinIfFuzzy(Z$719:Z$760,$F$719:$F$760,$G769),"")))),"HTTP","HTTPS")&amp;")","No"),"*")</f>
        <v>No</v>
      </c>
      <c r="Z769" s="58" t="str">
        <f>IF(Z$9="Include",IF(JoinIfFuzzy(Z$719:Z$760,$F$719:$F$760,$G769)&amp;IF(AND(Z$2=AA$3,AA$9="Include (Platform Duplicate)"),JoinIfFuzzy(AA$719:AA$760,$F$719:$F$760,$G769),"")&lt;&gt;"","Yes ("&amp;IF(NOT(ISERR(FIND("HTTP,",JoinIfFuzzy(Z$719:Z$760,$F$719:$F$760,$G769)&amp;IF(AND(Z$2=AA$3,AA$9="Include (Platform Duplicate)"),JoinIfFuzzy(AA$719:AA$760,$F$719:$F$760,$G769),"")))),"HTTP","HTTPS")&amp;")","No"),"*")</f>
        <v>*</v>
      </c>
      <c r="AA769" s="58" t="str">
        <f>IF(AA$9="Include",IF(JoinIfFuzzy(AA$719:AA$760,$F$719:$F$760,$G769)&amp;IF(AND(AA$2=AB$3,AB$9="Include (Platform Duplicate)"),JoinIfFuzzy(AB$719:AB$760,$F$719:$F$760,$G769),"")&lt;&gt;"","Yes ("&amp;IF(NOT(ISERR(FIND("HTTP,",JoinIfFuzzy(AA$719:AA$760,$F$719:$F$760,$G769)&amp;IF(AND(AA$2=AB$3,AB$9="Include (Platform Duplicate)"),JoinIfFuzzy(AB$719:AB$760,$F$719:$F$760,$G769),"")))),"HTTP","HTTPS")&amp;")","No"),"*")</f>
        <v>No</v>
      </c>
      <c r="AB769" s="58" t="str">
        <f>IF(AB$9="Include",IF(JoinIfFuzzy(AB$719:AB$760,$F$719:$F$760,$G769)&amp;IF(AND(AB$2=AC$3,AC$9="Include (Platform Duplicate)"),JoinIfFuzzy(AC$719:AC$760,$F$719:$F$760,$G769),"")&lt;&gt;"","Yes ("&amp;IF(NOT(ISERR(FIND("HTTP,",JoinIfFuzzy(AB$719:AB$760,$F$719:$F$760,$G769)&amp;IF(AND(AB$2=AC$3,AC$9="Include (Platform Duplicate)"),JoinIfFuzzy(AC$719:AC$760,$F$719:$F$760,$G769),"")))),"HTTP","HTTPS")&amp;")","No"),"*")</f>
        <v>*</v>
      </c>
      <c r="AC769" s="58" t="str">
        <f>IF(AC$9="Include",IF(JoinIfFuzzy(AC$719:AC$760,$F$719:$F$760,$G769)&amp;IF(AND(AC$2=AD$3,AD$9="Include (Platform Duplicate)"),JoinIfFuzzy(AD$719:AD$760,$F$719:$F$760,$G769),"")&lt;&gt;"","Yes ("&amp;IF(NOT(ISERR(FIND("HTTP,",JoinIfFuzzy(AC$719:AC$760,$F$719:$F$760,$G769)&amp;IF(AND(AC$2=AD$3,AD$9="Include (Platform Duplicate)"),JoinIfFuzzy(AD$719:AD$760,$F$719:$F$760,$G769),"")))),"HTTP","HTTPS")&amp;")","No"),"*")</f>
        <v>No</v>
      </c>
      <c r="AD769" s="58" t="str">
        <f>IF(AD$9="Include",IF(JoinIfFuzzy(AD$719:AD$760,$F$719:$F$760,$G769)&amp;IF(AND(AD$2=AE$3,AE$9="Include (Platform Duplicate)"),JoinIfFuzzy(AE$719:AE$760,$F$719:$F$760,$G769),"")&lt;&gt;"","Yes ("&amp;IF(NOT(ISERR(FIND("HTTP,",JoinIfFuzzy(AD$719:AD$760,$F$719:$F$760,$G769)&amp;IF(AND(AD$2=AE$3,AE$9="Include (Platform Duplicate)"),JoinIfFuzzy(AE$719:AE$760,$F$719:$F$760,$G769),"")))),"HTTP","HTTPS")&amp;")","No"),"*")</f>
        <v>No</v>
      </c>
      <c r="AE769" s="58" t="str">
        <f>IF(AE$9="Include",IF(JoinIfFuzzy(AE$719:AE$760,$F$719:$F$760,$G769)&amp;IF(AND(AE$2=AF$3,AF$9="Include (Platform Duplicate)"),JoinIfFuzzy(AF$719:AF$760,$F$719:$F$760,$G769),"")&lt;&gt;"","Yes ("&amp;IF(NOT(ISERR(FIND("HTTP,",JoinIfFuzzy(AE$719:AE$760,$F$719:$F$760,$G769)&amp;IF(AND(AE$2=AF$3,AF$9="Include (Platform Duplicate)"),JoinIfFuzzy(AF$719:AF$760,$F$719:$F$760,$G769),"")))),"HTTP","HTTPS")&amp;")","No"),"*")</f>
        <v>*</v>
      </c>
      <c r="AF769" s="58" t="str">
        <f>IF(AF$9="Include",IF(JoinIfFuzzy(AF$719:AF$760,$F$719:$F$760,$G769)&amp;IF(AND(AF$2=AG$3,AG$9="Include (Platform Duplicate)"),JoinIfFuzzy(AG$719:AG$760,$F$719:$F$760,$G769),"")&lt;&gt;"","Yes ("&amp;IF(NOT(ISERR(FIND("HTTP,",JoinIfFuzzy(AF$719:AF$760,$F$719:$F$760,$G769)&amp;IF(AND(AF$2=AG$3,AG$9="Include (Platform Duplicate)"),JoinIfFuzzy(AG$719:AG$760,$F$719:$F$760,$G769),"")))),"HTTP","HTTPS")&amp;")","No"),"*")</f>
        <v>No</v>
      </c>
      <c r="AG769" s="58" t="str">
        <f>IF(AG$9="Include",IF(JoinIfFuzzy(AG$719:AG$760,$F$719:$F$760,$G769)&amp;IF(AND(AG$2=AH$3,AH$9="Include (Platform Duplicate)"),JoinIfFuzzy(AH$719:AH$760,$F$719:$F$760,$G769),"")&lt;&gt;"","Yes ("&amp;IF(NOT(ISERR(FIND("HTTP,",JoinIfFuzzy(AG$719:AG$760,$F$719:$F$760,$G769)&amp;IF(AND(AG$2=AH$3,AH$9="Include (Platform Duplicate)"),JoinIfFuzzy(AH$719:AH$760,$F$719:$F$760,$G769),"")))),"HTTP","HTTPS")&amp;")","No"),"*")</f>
        <v>No</v>
      </c>
      <c r="AH769" s="58" t="str">
        <f>IF(AH$9="Include",IF(JoinIfFuzzy(AH$719:AH$760,$F$719:$F$760,$G769)&amp;IF(AND(AH$2=AI$3,AI$9="Include (Platform Duplicate)"),JoinIfFuzzy(AI$719:AI$760,$F$719:$F$760,$G769),"")&lt;&gt;"","Yes ("&amp;IF(NOT(ISERR(FIND("HTTP,",JoinIfFuzzy(AH$719:AH$760,$F$719:$F$760,$G769)&amp;IF(AND(AH$2=AI$3,AI$9="Include (Platform Duplicate)"),JoinIfFuzzy(AI$719:AI$760,$F$719:$F$760,$G769),"")))),"HTTP","HTTPS")&amp;")","No"),"*")</f>
        <v>No</v>
      </c>
      <c r="AI769" s="58" t="str">
        <f>IF(AI$9="Include",IF(JoinIfFuzzy(AI$719:AI$760,$F$719:$F$760,$G769)&amp;IF(AND(AI$2=AJ$3,AJ$9="Include (Platform Duplicate)"),JoinIfFuzzy(AJ$719:AJ$760,$F$719:$F$760,$G769),"")&lt;&gt;"","Yes ("&amp;IF(NOT(ISERR(FIND("HTTP,",JoinIfFuzzy(AI$719:AI$760,$F$719:$F$760,$G769)&amp;IF(AND(AI$2=AJ$3,AJ$9="Include (Platform Duplicate)"),JoinIfFuzzy(AJ$719:AJ$760,$F$719:$F$760,$G769),"")))),"HTTP","HTTPS")&amp;")","No"),"*")</f>
        <v>*</v>
      </c>
      <c r="AJ769" s="58" t="str">
        <f>IF(AJ$9="Include",IF(JoinIfFuzzy(AJ$719:AJ$760,$F$719:$F$760,$G769)&amp;IF(AND(AJ$2=AK$3,AK$9="Include (Platform Duplicate)"),JoinIfFuzzy(AK$719:AK$760,$F$719:$F$760,$G769),"")&lt;&gt;"","Yes ("&amp;IF(NOT(ISERR(FIND("HTTP,",JoinIfFuzzy(AJ$719:AJ$760,$F$719:$F$760,$G769)&amp;IF(AND(AJ$2=AK$3,AK$9="Include (Platform Duplicate)"),JoinIfFuzzy(AK$719:AK$760,$F$719:$F$760,$G769),"")))),"HTTP","HTTPS")&amp;")","No"),"*")</f>
        <v>No</v>
      </c>
      <c r="AK769" s="58" t="str">
        <f>IF(AK$9="Include",IF(JoinIfFuzzy(AK$719:AK$760,$F$719:$F$760,$G769)&amp;IF(AND(AK$2=AL$3,AL$9="Include (Platform Duplicate)"),JoinIfFuzzy(AL$719:AL$760,$F$719:$F$760,$G769),"")&lt;&gt;"","Yes ("&amp;IF(NOT(ISERR(FIND("HTTP,",JoinIfFuzzy(AK$719:AK$760,$F$719:$F$760,$G769)&amp;IF(AND(AK$2=AL$3,AL$9="Include (Platform Duplicate)"),JoinIfFuzzy(AL$719:AL$760,$F$719:$F$760,$G769),"")))),"HTTP","HTTPS")&amp;")","No"),"*")</f>
        <v>*</v>
      </c>
      <c r="AL769" s="58" t="str">
        <f>IF(AL$9="Include",IF(JoinIfFuzzy(AL$719:AL$760,$F$719:$F$760,$G769)&amp;IF(AND(AL$2=AM$3,AM$9="Include (Platform Duplicate)"),JoinIfFuzzy(AM$719:AM$760,$F$719:$F$760,$G769),"")&lt;&gt;"","Yes ("&amp;IF(NOT(ISERR(FIND("HTTP,",JoinIfFuzzy(AL$719:AL$760,$F$719:$F$760,$G769)&amp;IF(AND(AL$2=AM$3,AM$9="Include (Platform Duplicate)"),JoinIfFuzzy(AM$719:AM$760,$F$719:$F$760,$G769),"")))),"HTTP","HTTPS")&amp;")","No"),"*")</f>
        <v>No</v>
      </c>
      <c r="AM769" s="58" t="str">
        <f>IF(AM$9="Include",IF(JoinIfFuzzy(AM$719:AM$760,$F$719:$F$760,$G769)&amp;IF(AND(AM$2=AN$3,AN$9="Include (Platform Duplicate)"),JoinIfFuzzy(AN$719:AN$760,$F$719:$F$760,$G769),"")&lt;&gt;"","Yes ("&amp;IF(NOT(ISERR(FIND("HTTP,",JoinIfFuzzy(AM$719:AM$760,$F$719:$F$760,$G769)&amp;IF(AND(AM$2=AN$3,AN$9="Include (Platform Duplicate)"),JoinIfFuzzy(AN$719:AN$760,$F$719:$F$760,$G769),"")))),"HTTP","HTTPS")&amp;")","No"),"*")</f>
        <v>No</v>
      </c>
      <c r="AN769" s="58" t="str">
        <f>IF(AN$9="Include",IF(JoinIfFuzzy(AN$719:AN$760,$F$719:$F$760,$G769)&amp;IF(AND(AN$2=AO$3,AO$9="Include (Platform Duplicate)"),JoinIfFuzzy(AO$719:AO$760,$F$719:$F$760,$G769),"")&lt;&gt;"","Yes ("&amp;IF(NOT(ISERR(FIND("HTTP,",JoinIfFuzzy(AN$719:AN$760,$F$719:$F$760,$G769)&amp;IF(AND(AN$2=AO$3,AO$9="Include (Platform Duplicate)"),JoinIfFuzzy(AO$719:AO$760,$F$719:$F$760,$G769),"")))),"HTTP","HTTPS")&amp;")","No"),"*")</f>
        <v>No</v>
      </c>
      <c r="AO769" s="58" t="str">
        <f>IF(AO$9="Include",IF(JoinIfFuzzy(AO$719:AO$760,$F$719:$F$760,$G769)&amp;IF(AND(AO$2=AP$3,AP$9="Include (Platform Duplicate)"),JoinIfFuzzy(AP$719:AP$760,$F$719:$F$760,$G769),"")&lt;&gt;"","Yes ("&amp;IF(NOT(ISERR(FIND("HTTP,",JoinIfFuzzy(AO$719:AO$760,$F$719:$F$760,$G769)&amp;IF(AND(AO$2=AP$3,AP$9="Include (Platform Duplicate)"),JoinIfFuzzy(AP$719:AP$760,$F$719:$F$760,$G769),"")))),"HTTP","HTTPS")&amp;")","No"),"*")</f>
        <v>*</v>
      </c>
      <c r="AP769" s="58" t="str">
        <f>IF(AP$9="Include",IF(JoinIfFuzzy(AP$719:AP$760,$F$719:$F$760,$G769)&amp;IF(AND(AP$2=AQ$3,AQ$9="Include (Platform Duplicate)"),JoinIfFuzzy(AQ$719:AQ$760,$F$719:$F$760,$G769),"")&lt;&gt;"","Yes ("&amp;IF(NOT(ISERR(FIND("HTTP,",JoinIfFuzzy(AP$719:AP$760,$F$719:$F$760,$G769)&amp;IF(AND(AP$2=AQ$3,AQ$9="Include (Platform Duplicate)"),JoinIfFuzzy(AQ$719:AQ$760,$F$719:$F$760,$G769),"")))),"HTTP","HTTPS")&amp;")","No"),"*")</f>
        <v>No</v>
      </c>
      <c r="AQ769" s="58" t="str">
        <f>IF(AQ$9="Include",IF(JoinIfFuzzy(AQ$719:AQ$760,$F$719:$F$760,$G769)&amp;IF(AND(AQ$2=AR$3,AR$9="Include (Platform Duplicate)"),JoinIfFuzzy(AR$719:AR$760,$F$719:$F$760,$G769),"")&lt;&gt;"","Yes ("&amp;IF(NOT(ISERR(FIND("HTTP,",JoinIfFuzzy(AQ$719:AQ$760,$F$719:$F$760,$G769)&amp;IF(AND(AQ$2=AR$3,AR$9="Include (Platform Duplicate)"),JoinIfFuzzy(AR$719:AR$760,$F$719:$F$760,$G769),"")))),"HTTP","HTTPS")&amp;")","No"),"*")</f>
        <v>*</v>
      </c>
      <c r="AR769" s="58" t="str">
        <f>IF(AR$9="Include",IF(JoinIfFuzzy(AR$719:AR$760,$F$719:$F$760,$G769)&amp;IF(AND(AR$2=AS$3,AS$9="Include (Platform Duplicate)"),JoinIfFuzzy(AS$719:AS$760,$F$719:$F$760,$G769),"")&lt;&gt;"","Yes ("&amp;IF(NOT(ISERR(FIND("HTTP,",JoinIfFuzzy(AR$719:AR$760,$F$719:$F$760,$G769)&amp;IF(AND(AR$2=AS$3,AS$9="Include (Platform Duplicate)"),JoinIfFuzzy(AS$719:AS$760,$F$719:$F$760,$G769),"")))),"HTTP","HTTPS")&amp;")","No"),"*")</f>
        <v>No</v>
      </c>
      <c r="AS769" s="58" t="str">
        <f>IF(AS$9="Include",IF(JoinIfFuzzy(AS$719:AS$760,$F$719:$F$760,$G769)&amp;IF(AND(AS$2=AT$3,AT$9="Include (Platform Duplicate)"),JoinIfFuzzy(AT$719:AT$760,$F$719:$F$760,$G769),"")&lt;&gt;"","Yes ("&amp;IF(NOT(ISERR(FIND("HTTP,",JoinIfFuzzy(AS$719:AS$760,$F$719:$F$760,$G769)&amp;IF(AND(AS$2=AT$3,AT$9="Include (Platform Duplicate)"),JoinIfFuzzy(AT$719:AT$760,$F$719:$F$760,$G769),"")))),"HTTP","HTTPS")&amp;")","No"),"*")</f>
        <v>*</v>
      </c>
      <c r="AT769" s="58" t="str">
        <f>IF(AT$9="Include",IF(JoinIfFuzzy(AT$719:AT$760,$F$719:$F$760,$G769)&amp;IF(AND(AT$2=AU$3,AU$9="Include (Platform Duplicate)"),JoinIfFuzzy(AU$719:AU$760,$F$719:$F$760,$G769),"")&lt;&gt;"","Yes ("&amp;IF(NOT(ISERR(FIND("HTTP,",JoinIfFuzzy(AT$719:AT$760,$F$719:$F$760,$G769)&amp;IF(AND(AT$2=AU$3,AU$9="Include (Platform Duplicate)"),JoinIfFuzzy(AU$719:AU$760,$F$719:$F$760,$G769),"")))),"HTTP","HTTPS")&amp;")","No"),"*")</f>
        <v>No</v>
      </c>
      <c r="AU769" s="58" t="str">
        <f>IF(AU$9="Include",IF(JoinIfFuzzy(AU$719:AU$760,$F$719:$F$760,$G769)&amp;IF(AND(AU$2=AV$3,AV$9="Include (Platform Duplicate)"),JoinIfFuzzy(AV$719:AV$760,$F$719:$F$760,$G769),"")&lt;&gt;"","Yes ("&amp;IF(NOT(ISERR(FIND("HTTP,",JoinIfFuzzy(AU$719:AU$760,$F$719:$F$760,$G769)&amp;IF(AND(AU$2=AV$3,AV$9="Include (Platform Duplicate)"),JoinIfFuzzy(AV$719:AV$760,$F$719:$F$760,$G769),"")))),"HTTP","HTTPS")&amp;")","No"),"*")</f>
        <v>No</v>
      </c>
      <c r="AV769" s="58" t="str">
        <f>IF(AV$9="Include",IF(JoinIfFuzzy(AV$719:AV$760,$F$719:$F$760,$G769)&amp;IF(AND(AV$2=AW$3,AW$9="Include (Platform Duplicate)"),JoinIfFuzzy(AW$719:AW$760,$F$719:$F$760,$G769),"")&lt;&gt;"","Yes ("&amp;IF(NOT(ISERR(FIND("HTTP,",JoinIfFuzzy(AV$719:AV$760,$F$719:$F$760,$G769)&amp;IF(AND(AV$2=AW$3,AW$9="Include (Platform Duplicate)"),JoinIfFuzzy(AW$719:AW$760,$F$719:$F$760,$G769),"")))),"HTTP","HTTPS")&amp;")","No"),"*")</f>
        <v>*</v>
      </c>
      <c r="AW769" s="58" t="str">
        <f>IF(AW$9="Include",IF(JoinIfFuzzy(AW$719:AW$760,$F$719:$F$760,$G769)&amp;IF(AND(AW$2=AX$3,AX$9="Include (Platform Duplicate)"),JoinIfFuzzy(AX$719:AX$760,$F$719:$F$760,$G769),"")&lt;&gt;"","Yes ("&amp;IF(NOT(ISERR(FIND("HTTP,",JoinIfFuzzy(AW$719:AW$760,$F$719:$F$760,$G769)&amp;IF(AND(AW$2=AX$3,AX$9="Include (Platform Duplicate)"),JoinIfFuzzy(AX$719:AX$760,$F$719:$F$760,$G769),"")))),"HTTP","HTTPS")&amp;")","No"),"*")</f>
        <v>*</v>
      </c>
      <c r="AX769" s="58" t="str">
        <f>IF(AX$9="Include",IF(JoinIfFuzzy(AX$719:AX$760,$F$719:$F$760,$G769)&amp;IF(AND(AX$2=AY$3,AY$9="Include (Platform Duplicate)"),JoinIfFuzzy(AY$719:AY$760,$F$719:$F$760,$G769),"")&lt;&gt;"","Yes ("&amp;IF(NOT(ISERR(FIND("HTTP,",JoinIfFuzzy(AX$719:AX$760,$F$719:$F$760,$G769)&amp;IF(AND(AX$2=AY$3,AY$9="Include (Platform Duplicate)"),JoinIfFuzzy(AY$719:AY$760,$F$719:$F$760,$G769),"")))),"HTTP","HTTPS")&amp;")","No"),"*")</f>
        <v>*</v>
      </c>
      <c r="AY769" s="58" t="str">
        <f>IF(AY$9="Include",IF(JoinIfFuzzy(AY$719:AY$760,$F$719:$F$760,$G769)&amp;IF(AND(AY$2=AZ$3,AZ$9="Include (Platform Duplicate)"),JoinIfFuzzy(AZ$719:AZ$760,$F$719:$F$760,$G769),"")&lt;&gt;"","Yes ("&amp;IF(NOT(ISERR(FIND("HTTP,",JoinIfFuzzy(AY$719:AY$760,$F$719:$F$760,$G769)&amp;IF(AND(AY$2=AZ$3,AZ$9="Include (Platform Duplicate)"),JoinIfFuzzy(AZ$719:AZ$760,$F$719:$F$760,$G769),"")))),"HTTP","HTTPS")&amp;")","No"),"*")</f>
        <v>*</v>
      </c>
      <c r="AZ769" s="58" t="str">
        <f>IF(AZ$9="Include",IF(JoinIfFuzzy(AZ$719:AZ$760,$F$719:$F$760,$G769)&amp;IF(AND(AZ$2=BA$3,BA$9="Include (Platform Duplicate)"),JoinIfFuzzy(BA$719:BA$760,$F$719:$F$760,$G769),"")&lt;&gt;"","Yes ("&amp;IF(NOT(ISERR(FIND("HTTP,",JoinIfFuzzy(AZ$719:AZ$760,$F$719:$F$760,$G769)&amp;IF(AND(AZ$2=BA$3,BA$9="Include (Platform Duplicate)"),JoinIfFuzzy(BA$719:BA$760,$F$719:$F$760,$G769),"")))),"HTTP","HTTPS")&amp;")","No"),"*")</f>
        <v>No</v>
      </c>
      <c r="BA769" s="58" t="str">
        <f>IF(BA$9="Include",IF(JoinIfFuzzy(BA$719:BA$760,$F$719:$F$760,$G769)&amp;IF(AND(BA$2=BB$3,BB$9="Include (Platform Duplicate)"),JoinIfFuzzy(BB$719:BB$760,$F$719:$F$760,$G769),"")&lt;&gt;"","Yes ("&amp;IF(NOT(ISERR(FIND("HTTP,",JoinIfFuzzy(BA$719:BA$760,$F$719:$F$760,$G769)&amp;IF(AND(BA$2=BB$3,BB$9="Include (Platform Duplicate)"),JoinIfFuzzy(BB$719:BB$760,$F$719:$F$760,$G769),"")))),"HTTP","HTTPS")&amp;")","No"),"*")</f>
        <v>No</v>
      </c>
      <c r="BB769" s="58" t="str">
        <f>IF(BB$9="Include",IF(JoinIfFuzzy(BB$719:BB$760,$F$719:$F$760,$G769)&amp;IF(AND(BB$2=BC$3,BC$9="Include (Platform Duplicate)"),JoinIfFuzzy(BC$719:BC$760,$F$719:$F$760,$G769),"")&lt;&gt;"","Yes ("&amp;IF(NOT(ISERR(FIND("HTTP,",JoinIfFuzzy(BB$719:BB$760,$F$719:$F$760,$G769)&amp;IF(AND(BB$2=BC$3,BC$9="Include (Platform Duplicate)"),JoinIfFuzzy(BC$719:BC$760,$F$719:$F$760,$G769),"")))),"HTTP","HTTPS")&amp;")","No"),"*")</f>
        <v>No</v>
      </c>
      <c r="BC769" s="58" t="str">
        <f>IF(BC$9="Include",IF(JoinIfFuzzy(BC$719:BC$760,$F$719:$F$760,$G769)&amp;IF(AND(BC$2=BD$3,BD$9="Include (Platform Duplicate)"),JoinIfFuzzy(BD$719:BD$760,$F$719:$F$760,$G769),"")&lt;&gt;"","Yes ("&amp;IF(NOT(ISERR(FIND("HTTP,",JoinIfFuzzy(BC$719:BC$760,$F$719:$F$760,$G769)&amp;IF(AND(BC$2=BD$3,BD$9="Include (Platform Duplicate)"),JoinIfFuzzy(BD$719:BD$760,$F$719:$F$760,$G769),"")))),"HTTP","HTTPS")&amp;")","No"),"*")</f>
        <v>No</v>
      </c>
      <c r="BD769" s="58" t="str">
        <f>IF(BD$9="Include",IF(JoinIfFuzzy(BD$719:BD$760,$F$719:$F$760,$G769)&amp;IF(AND(BD$2=BE$3,BE$9="Include (Platform Duplicate)"),JoinIfFuzzy(BE$719:BE$760,$F$719:$F$760,$G769),"")&lt;&gt;"","Yes ("&amp;IF(NOT(ISERR(FIND("HTTP,",JoinIfFuzzy(BD$719:BD$760,$F$719:$F$760,$G769)&amp;IF(AND(BD$2=BE$3,BE$9="Include (Platform Duplicate)"),JoinIfFuzzy(BE$719:BE$760,$F$719:$F$760,$G769),"")))),"HTTP","HTTPS")&amp;")","No"),"*")</f>
        <v>No</v>
      </c>
      <c r="BE769" s="58" t="str">
        <f>IF(BE$9="Include",IF(JoinIfFuzzy(BE$719:BE$760,$F$719:$F$760,$G769)&amp;IF(AND(BE$2=BF$3,BF$9="Include (Platform Duplicate)"),JoinIfFuzzy(BF$719:BF$760,$F$719:$F$760,$G769),"")&lt;&gt;"","Yes ("&amp;IF(NOT(ISERR(FIND("HTTP,",JoinIfFuzzy(BE$719:BE$760,$F$719:$F$760,$G769)&amp;IF(AND(BE$2=BF$3,BF$9="Include (Platform Duplicate)"),JoinIfFuzzy(BF$719:BF$760,$F$719:$F$760,$G769),"")))),"HTTP","HTTPS")&amp;")","No"),"*")</f>
        <v>*</v>
      </c>
      <c r="BF769" s="58" t="str">
        <f>IF(BF$9="Include",IF(JoinIfFuzzy(BF$719:BF$760,$F$719:$F$760,$G769)&amp;IF(AND(BF$2=BG$3,BG$9="Include (Platform Duplicate)"),JoinIfFuzzy(BG$719:BG$760,$F$719:$F$760,$G769),"")&lt;&gt;"","Yes ("&amp;IF(NOT(ISERR(FIND("HTTP,",JoinIfFuzzy(BF$719:BF$760,$F$719:$F$760,$G769)&amp;IF(AND(BF$2=BG$3,BG$9="Include (Platform Duplicate)"),JoinIfFuzzy(BG$719:BG$760,$F$719:$F$760,$G769),"")))),"HTTP","HTTPS")&amp;")","No"),"*")</f>
        <v>*</v>
      </c>
      <c r="BG769" s="58" t="str">
        <f>IF(BG$9="Include",IF(JoinIfFuzzy(BG$719:BG$760,$F$719:$F$760,$G769)&amp;IF(AND(BG$2=BH$3,BH$9="Include (Platform Duplicate)"),JoinIfFuzzy(BH$719:BH$760,$F$719:$F$760,$G769),"")&lt;&gt;"","Yes ("&amp;IF(NOT(ISERR(FIND("HTTP,",JoinIfFuzzy(BG$719:BG$760,$F$719:$F$760,$G769)&amp;IF(AND(BG$2=BH$3,BH$9="Include (Platform Duplicate)"),JoinIfFuzzy(BH$719:BH$760,$F$719:$F$760,$G769),"")))),"HTTP","HTTPS")&amp;")","No"),"*")</f>
        <v>No</v>
      </c>
      <c r="BH769" s="58" t="str">
        <f>IF(BH$9="Include",IF(JoinIfFuzzy(BH$719:BH$760,$F$719:$F$760,$G769)&amp;IF(AND(BH$2=BI$3,BI$9="Include (Platform Duplicate)"),JoinIfFuzzy(BI$719:BI$760,$F$719:$F$760,$G769),"")&lt;&gt;"","Yes ("&amp;IF(NOT(ISERR(FIND("HTTP,",JoinIfFuzzy(BH$719:BH$760,$F$719:$F$760,$G769)&amp;IF(AND(BH$2=BI$3,BI$9="Include (Platform Duplicate)"),JoinIfFuzzy(BI$719:BI$760,$F$719:$F$760,$G769),"")))),"HTTP","HTTPS")&amp;")","No"),"*")</f>
        <v>*</v>
      </c>
      <c r="BI769" s="58" t="str">
        <f>IF(BI$9="Include",IF(JoinIfFuzzy(BI$719:BI$760,$F$719:$F$760,$G769)&amp;IF(AND(BI$2=BJ$3,BJ$9="Include (Platform Duplicate)"),JoinIfFuzzy(BJ$719:BJ$760,$F$719:$F$760,$G769),"")&lt;&gt;"","Yes ("&amp;IF(NOT(ISERR(FIND("HTTP,",JoinIfFuzzy(BI$719:BI$760,$F$719:$F$760,$G769)&amp;IF(AND(BI$2=BJ$3,BJ$9="Include (Platform Duplicate)"),JoinIfFuzzy(BJ$719:BJ$760,$F$719:$F$760,$G769),"")))),"HTTP","HTTPS")&amp;")","No"),"*")</f>
        <v>No</v>
      </c>
      <c r="BJ769" s="58" t="str">
        <f>IF(BJ$9="Include",IF(JoinIfFuzzy(BJ$719:BJ$760,$F$719:$F$760,$G769)&amp;IF(AND(BJ$2=BK$3,BK$9="Include (Platform Duplicate)"),JoinIfFuzzy(BK$719:BK$760,$F$719:$F$760,$G769),"")&lt;&gt;"","Yes ("&amp;IF(NOT(ISERR(FIND("HTTP,",JoinIfFuzzy(BJ$719:BJ$760,$F$719:$F$760,$G769)&amp;IF(AND(BJ$2=BK$3,BK$9="Include (Platform Duplicate)"),JoinIfFuzzy(BK$719:BK$760,$F$719:$F$760,$G769),"")))),"HTTP","HTTPS")&amp;")","No"),"*")</f>
        <v>No</v>
      </c>
      <c r="BK769" s="58" t="str">
        <f>IF(BK$9="Include",IF(JoinIfFuzzy(BK$719:BK$760,$F$719:$F$760,$G769)&amp;IF(AND(BK$2=BL$3,BL$9="Include (Platform Duplicate)"),JoinIfFuzzy(BL$719:BL$760,$F$719:$F$760,$G769),"")&lt;&gt;"","Yes ("&amp;IF(NOT(ISERR(FIND("HTTP,",JoinIfFuzzy(BK$719:BK$760,$F$719:$F$760,$G769)&amp;IF(AND(BK$2=BL$3,BL$9="Include (Platform Duplicate)"),JoinIfFuzzy(BL$719:BL$760,$F$719:$F$760,$G769),"")))),"HTTP","HTTPS")&amp;")","No"),"*")</f>
        <v>*</v>
      </c>
      <c r="BL769" s="58" t="str">
        <f>IF(BL$9="Include",IF(JoinIfFuzzy(BL$719:BL$760,$F$719:$F$760,$G769)&amp;IF(AND(BL$2=BM$3,BM$9="Include (Platform Duplicate)"),JoinIfFuzzy(BM$719:BM$760,$F$719:$F$760,$G769),"")&lt;&gt;"","Yes ("&amp;IF(NOT(ISERR(FIND("HTTP,",JoinIfFuzzy(BL$719:BL$760,$F$719:$F$760,$G769)&amp;IF(AND(BL$2=BM$3,BM$9="Include (Platform Duplicate)"),JoinIfFuzzy(BM$719:BM$760,$F$719:$F$760,$G769),"")))),"HTTP","HTTPS")&amp;")","No"),"*")</f>
        <v>No</v>
      </c>
      <c r="BM769" s="58" t="str">
        <f>IF(BM$9="Include",IF(JoinIfFuzzy(BM$719:BM$760,$F$719:$F$760,$G769)&amp;IF(AND(BM$2=BN$3,BN$9="Include (Platform Duplicate)"),JoinIfFuzzy(BN$719:BN$760,$F$719:$F$760,$G769),"")&lt;&gt;"","Yes ("&amp;IF(NOT(ISERR(FIND("HTTP,",JoinIfFuzzy(BM$719:BM$760,$F$719:$F$760,$G769)&amp;IF(AND(BM$2=BN$3,BN$9="Include (Platform Duplicate)"),JoinIfFuzzy(BN$719:BN$760,$F$719:$F$760,$G769),"")))),"HTTP","HTTPS")&amp;")","No"),"*")</f>
        <v>*</v>
      </c>
      <c r="BN769" s="58" t="str">
        <f>IF(BN$9="Include",IF(JoinIfFuzzy(BN$719:BN$760,$F$719:$F$760,$G769)&amp;IF(AND(BN$2=BO$3,BO$9="Include (Platform Duplicate)"),JoinIfFuzzy(BO$719:BO$760,$F$719:$F$760,$G769),"")&lt;&gt;"","Yes ("&amp;IF(NOT(ISERR(FIND("HTTP,",JoinIfFuzzy(BN$719:BN$760,$F$719:$F$760,$G769)&amp;IF(AND(BN$2=BO$3,BO$9="Include (Platform Duplicate)"),JoinIfFuzzy(BO$719:BO$760,$F$719:$F$760,$G769),"")))),"HTTP","HTTPS")&amp;")","No"),"*")</f>
        <v>No</v>
      </c>
      <c r="BO769" s="58" t="str">
        <f>IF(BO$9="Include",IF(JoinIfFuzzy(BO$719:BO$760,$F$719:$F$760,$G769)&amp;IF(AND(BO$2=BP$3,BP$9="Include (Platform Duplicate)"),JoinIfFuzzy(BP$719:BP$760,$F$719:$F$760,$G769),"")&lt;&gt;"","Yes ("&amp;IF(NOT(ISERR(FIND("HTTP,",JoinIfFuzzy(BO$719:BO$760,$F$719:$F$760,$G769)&amp;IF(AND(BO$2=BP$3,BP$9="Include (Platform Duplicate)"),JoinIfFuzzy(BP$719:BP$760,$F$719:$F$760,$G769),"")))),"HTTP","HTTPS")&amp;")","No"),"*")</f>
        <v>No</v>
      </c>
      <c r="BP769" s="58" t="str">
        <f>IF(BP$9="Include",IF(JoinIfFuzzy(BP$719:BP$760,$F$719:$F$760,$G769)&amp;IF(AND(BP$2=BQ$3,BQ$9="Include (Platform Duplicate)"),JoinIfFuzzy(BQ$719:BQ$760,$F$719:$F$760,$G769),"")&lt;&gt;"","Yes ("&amp;IF(NOT(ISERR(FIND("HTTP,",JoinIfFuzzy(BP$719:BP$760,$F$719:$F$760,$G769)&amp;IF(AND(BP$2=BQ$3,BQ$9="Include (Platform Duplicate)"),JoinIfFuzzy(BQ$719:BQ$760,$F$719:$F$760,$G769),"")))),"HTTP","HTTPS")&amp;")","No"),"*")</f>
        <v>*</v>
      </c>
      <c r="BQ769" s="58" t="str">
        <f>IF(BQ$9="Include",IF(JoinIfFuzzy(BQ$719:BQ$760,$F$719:$F$760,$G769)&amp;IF(AND(BQ$2=BR$3,BR$9="Include (Platform Duplicate)"),JoinIfFuzzy(BR$719:BR$760,$F$719:$F$760,$G769),"")&lt;&gt;"","Yes ("&amp;IF(NOT(ISERR(FIND("HTTP,",JoinIfFuzzy(BQ$719:BQ$760,$F$719:$F$760,$G769)&amp;IF(AND(BQ$2=BR$3,BR$9="Include (Platform Duplicate)"),JoinIfFuzzy(BR$719:BR$760,$F$719:$F$760,$G769),"")))),"HTTP","HTTPS")&amp;")","No"),"*")</f>
        <v>No</v>
      </c>
      <c r="BR769" s="58" t="str">
        <f>IF(BR$9="Include",IF(JoinIfFuzzy(BR$719:BR$760,$F$719:$F$760,$G769)&amp;IF(AND(BR$2=BS$3,BS$9="Include (Platform Duplicate)"),JoinIfFuzzy(BS$719:BS$760,$F$719:$F$760,$G769),"")&lt;&gt;"","Yes ("&amp;IF(NOT(ISERR(FIND("HTTP,",JoinIfFuzzy(BR$719:BR$760,$F$719:$F$760,$G769)&amp;IF(AND(BR$2=BS$3,BS$9="Include (Platform Duplicate)"),JoinIfFuzzy(BS$719:BS$760,$F$719:$F$760,$G769),"")))),"HTTP","HTTPS")&amp;")","No"),"*")</f>
        <v>*</v>
      </c>
      <c r="BS769" s="58" t="str">
        <f>IF(BS$9="Include",IF(JoinIfFuzzy(BS$719:BS$760,$F$719:$F$760,$G769)&amp;IF(AND(BS$2=BT$3,BT$9="Include (Platform Duplicate)"),JoinIfFuzzy(BT$719:BT$760,$F$719:$F$760,$G769),"")&lt;&gt;"","Yes ("&amp;IF(NOT(ISERR(FIND("HTTP,",JoinIfFuzzy(BS$719:BS$760,$F$719:$F$760,$G769)&amp;IF(AND(BS$2=BT$3,BT$9="Include (Platform Duplicate)"),JoinIfFuzzy(BT$719:BT$760,$F$719:$F$760,$G769),"")))),"HTTP","HTTPS")&amp;")","No"),"*")</f>
        <v>No</v>
      </c>
      <c r="BT769" s="58" t="str">
        <f>IF(BT$9="Include",IF(JoinIfFuzzy(BT$719:BT$760,$F$719:$F$760,$G769)&amp;IF(AND(BT$2=BU$3,BU$9="Include (Platform Duplicate)"),JoinIfFuzzy(BU$719:BU$760,$F$719:$F$760,$G769),"")&lt;&gt;"","Yes ("&amp;IF(NOT(ISERR(FIND("HTTP,",JoinIfFuzzy(BT$719:BT$760,$F$719:$F$760,$G769)&amp;IF(AND(BT$2=BU$3,BU$9="Include (Platform Duplicate)"),JoinIfFuzzy(BU$719:BU$760,$F$719:$F$760,$G769),"")))),"HTTP","HTTPS")&amp;")","No"),"*")</f>
        <v>No</v>
      </c>
      <c r="BU769" s="58" t="str">
        <f>IF(BU$9="Include",IF(JoinIfFuzzy(BU$719:BU$760,$F$719:$F$760,$G769)&amp;IF(AND(BU$2=BV$3,BV$9="Include (Platform Duplicate)"),JoinIfFuzzy(BV$719:BV$760,$F$719:$F$760,$G769),"")&lt;&gt;"","Yes ("&amp;IF(NOT(ISERR(FIND("HTTP,",JoinIfFuzzy(BU$719:BU$760,$F$719:$F$760,$G769)&amp;IF(AND(BU$2=BV$3,BV$9="Include (Platform Duplicate)"),JoinIfFuzzy(BV$719:BV$760,$F$719:$F$760,$G769),"")))),"HTTP","HTTPS")&amp;")","No"),"*")</f>
        <v>*</v>
      </c>
      <c r="BV769" s="58" t="str">
        <f>IF(BV$9="Include",IF(JoinIfFuzzy(BV$719:BV$760,$F$719:$F$760,$G769)&amp;IF(AND(BV$2=BW$3,BW$9="Include (Platform Duplicate)"),JoinIfFuzzy(BW$719:BW$760,$F$719:$F$760,$G769),"")&lt;&gt;"","Yes ("&amp;IF(NOT(ISERR(FIND("HTTP,",JoinIfFuzzy(BV$719:BV$760,$F$719:$F$760,$G769)&amp;IF(AND(BV$2=BW$3,BW$9="Include (Platform Duplicate)"),JoinIfFuzzy(BW$719:BW$760,$F$719:$F$760,$G769),"")))),"HTTP","HTTPS")&amp;")","No"),"*")</f>
        <v>No</v>
      </c>
      <c r="BW769" s="58" t="str">
        <f>IF(BW$9="Include",IF(JoinIfFuzzy(BW$719:BW$760,$F$719:$F$760,$G769)&amp;IF(AND(BW$2=BX$3,BX$9="Include (Platform Duplicate)"),JoinIfFuzzy(BX$719:BX$760,$F$719:$F$760,$G769),"")&lt;&gt;"","Yes ("&amp;IF(NOT(ISERR(FIND("HTTP,",JoinIfFuzzy(BW$719:BW$760,$F$719:$F$760,$G769)&amp;IF(AND(BW$2=BX$3,BX$9="Include (Platform Duplicate)"),JoinIfFuzzy(BX$719:BX$760,$F$719:$F$760,$G769),"")))),"HTTP","HTTPS")&amp;")","No"),"*")</f>
        <v>*</v>
      </c>
      <c r="BX769" s="58" t="str">
        <f>IF(BX$9="Include",IF(JoinIfFuzzy(BX$719:BX$760,$F$719:$F$760,$G769)&amp;IF(AND(BX$2=BY$3,BY$9="Include (Platform Duplicate)"),JoinIfFuzzy(BY$719:BY$760,$F$719:$F$760,$G769),"")&lt;&gt;"","Yes ("&amp;IF(NOT(ISERR(FIND("HTTP,",JoinIfFuzzy(BX$719:BX$760,$F$719:$F$760,$G769)&amp;IF(AND(BX$2=BY$3,BY$9="Include (Platform Duplicate)"),JoinIfFuzzy(BY$719:BY$760,$F$719:$F$760,$G769),"")))),"HTTP","HTTPS")&amp;")","No"),"*")</f>
        <v>No</v>
      </c>
      <c r="BY769" s="58" t="str">
        <f>IF(BY$9="Include",IF(JoinIfFuzzy(BY$719:BY$760,$F$719:$F$760,$G769)&amp;IF(AND(BY$2=BZ$3,BZ$9="Include (Platform Duplicate)"),JoinIfFuzzy(BZ$719:BZ$760,$F$719:$F$760,$G769),"")&lt;&gt;"","Yes ("&amp;IF(NOT(ISERR(FIND("HTTP,",JoinIfFuzzy(BY$719:BY$760,$F$719:$F$760,$G769)&amp;IF(AND(BY$2=BZ$3,BZ$9="Include (Platform Duplicate)"),JoinIfFuzzy(BZ$719:BZ$760,$F$719:$F$760,$G769),"")))),"HTTP","HTTPS")&amp;")","No"),"*")</f>
        <v>*</v>
      </c>
      <c r="BZ769" s="58" t="str">
        <f>IF(BZ$9="Include",IF(JoinIfFuzzy(BZ$719:BZ$760,$F$719:$F$760,$G769)&amp;IF(AND(BZ$2=CA$3,CA$9="Include (Platform Duplicate)"),JoinIfFuzzy(CA$719:CA$760,$F$719:$F$760,$G769),"")&lt;&gt;"","Yes ("&amp;IF(NOT(ISERR(FIND("HTTP,",JoinIfFuzzy(BZ$719:BZ$760,$F$719:$F$760,$G769)&amp;IF(AND(BZ$2=CA$3,CA$9="Include (Platform Duplicate)"),JoinIfFuzzy(CA$719:CA$760,$F$719:$F$760,$G769),"")))),"HTTP","HTTPS")&amp;")","No"),"*")</f>
        <v>No</v>
      </c>
      <c r="CA769" s="58" t="str">
        <f>IF(CA$9="Include",IF(JoinIfFuzzy(CA$719:CA$760,$F$719:$F$760,$G769)&amp;IF(AND(CA$2=CB$3,CB$9="Include (Platform Duplicate)"),JoinIfFuzzy(CB$719:CB$760,$F$719:$F$760,$G769),"")&lt;&gt;"","Yes ("&amp;IF(NOT(ISERR(FIND("HTTP,",JoinIfFuzzy(CA$719:CA$760,$F$719:$F$760,$G769)&amp;IF(AND(CA$2=CB$3,CB$9="Include (Platform Duplicate)"),JoinIfFuzzy(CB$719:CB$760,$F$719:$F$760,$G769),"")))),"HTTP","HTTPS")&amp;")","No"),"*")</f>
        <v>No</v>
      </c>
      <c r="CB769" s="58" t="str">
        <f>IF(CB$9="Include",IF(JoinIfFuzzy(CB$719:CB$760,$F$719:$F$760,$G769)&amp;IF(AND(CB$2=CC$3,CC$9="Include (Platform Duplicate)"),JoinIfFuzzy(CC$719:CC$760,$F$719:$F$760,$G769),"")&lt;&gt;"","Yes ("&amp;IF(NOT(ISERR(FIND("HTTP,",JoinIfFuzzy(CB$719:CB$760,$F$719:$F$760,$G769)&amp;IF(AND(CB$2=CC$3,CC$9="Include (Platform Duplicate)"),JoinIfFuzzy(CC$719:CC$760,$F$719:$F$760,$G769),"")))),"HTTP","HTTPS")&amp;")","No"),"*")</f>
        <v>No</v>
      </c>
      <c r="CC769" s="58" t="str">
        <f>IF(CC$9="Include",IF(JoinIfFuzzy(CC$719:CC$760,$F$719:$F$760,$G769)&amp;IF(AND(CC$2=CD$3,CD$9="Include (Platform Duplicate)"),JoinIfFuzzy(CD$719:CD$760,$F$719:$F$760,$G769),"")&lt;&gt;"","Yes ("&amp;IF(NOT(ISERR(FIND("HTTP,",JoinIfFuzzy(CC$719:CC$760,$F$719:$F$760,$G769)&amp;IF(AND(CC$2=CD$3,CD$9="Include (Platform Duplicate)"),JoinIfFuzzy(CD$719:CD$760,$F$719:$F$760,$G769),"")))),"HTTP","HTTPS")&amp;")","No"),"*")</f>
        <v>No</v>
      </c>
      <c r="CD769" s="58" t="str">
        <f>IF(CD$9="Include",IF(JoinIfFuzzy(CD$719:CD$760,$F$719:$F$760,$G769)&amp;IF(AND(CD$2=CE$3,CE$9="Include (Platform Duplicate)"),JoinIfFuzzy(CE$719:CE$760,$F$719:$F$760,$G769),"")&lt;&gt;"","Yes ("&amp;IF(NOT(ISERR(FIND("HTTP,",JoinIfFuzzy(CD$719:CD$760,$F$719:$F$760,$G769)&amp;IF(AND(CD$2=CE$3,CE$9="Include (Platform Duplicate)"),JoinIfFuzzy(CE$719:CE$760,$F$719:$F$760,$G769),"")))),"HTTP","HTTPS")&amp;")","No"),"*")</f>
        <v>*</v>
      </c>
      <c r="CE769" s="58" t="str">
        <f>IF(CE$9="Include",IF(JoinIfFuzzy(CE$719:CE$760,$F$719:$F$760,$G769)&amp;IF(AND(CE$2=CF$3,CF$9="Include (Platform Duplicate)"),JoinIfFuzzy(CF$719:CF$760,$F$719:$F$760,$G769),"")&lt;&gt;"","Yes ("&amp;IF(NOT(ISERR(FIND("HTTP,",JoinIfFuzzy(CE$719:CE$760,$F$719:$F$760,$G769)&amp;IF(AND(CE$2=CF$3,CF$9="Include (Platform Duplicate)"),JoinIfFuzzy(CF$719:CF$760,$F$719:$F$760,$G769),"")))),"HTTP","HTTPS")&amp;")","No"),"*")</f>
        <v>*</v>
      </c>
      <c r="CF769" s="58" t="str">
        <f>IF(CF$9="Include",IF(JoinIfFuzzy(CF$719:CF$760,$F$719:$F$760,$G769)&amp;IF(AND(CF$2=CG$3,CG$9="Include (Platform Duplicate)"),JoinIfFuzzy(CG$719:CG$760,$F$719:$F$760,$G769),"")&lt;&gt;"","Yes ("&amp;IF(NOT(ISERR(FIND("HTTP,",JoinIfFuzzy(CF$719:CF$760,$F$719:$F$760,$G769)&amp;IF(AND(CF$2=CG$3,CG$9="Include (Platform Duplicate)"),JoinIfFuzzy(CG$719:CG$760,$F$719:$F$760,$G769),"")))),"HTTP","HTTPS")&amp;")","No"),"*")</f>
        <v>*</v>
      </c>
      <c r="CG769" s="58" t="str">
        <f>IF(CG$9="Include",IF(JoinIfFuzzy(CG$719:CG$760,$F$719:$F$760,$G769)&amp;IF(AND(CG$2=CH$3,CH$9="Include (Platform Duplicate)"),JoinIfFuzzy(CH$719:CH$760,$F$719:$F$760,$G769),"")&lt;&gt;"","Yes ("&amp;IF(NOT(ISERR(FIND("HTTP,",JoinIfFuzzy(CG$719:CG$760,$F$719:$F$760,$G769)&amp;IF(AND(CG$2=CH$3,CH$9="Include (Platform Duplicate)"),JoinIfFuzzy(CH$719:CH$760,$F$719:$F$760,$G769),"")))),"HTTP","HTTPS")&amp;")","No"),"*")</f>
        <v>No</v>
      </c>
      <c r="CH769" s="58" t="str">
        <f>IF(CH$9="Include",IF(JoinIfFuzzy(CH$719:CH$760,$F$719:$F$760,$G769)&amp;IF(AND(CH$2=CI$3,CI$9="Include (Platform Duplicate)"),JoinIfFuzzy(CI$719:CI$760,$F$719:$F$760,$G769),"")&lt;&gt;"","Yes ("&amp;IF(NOT(ISERR(FIND("HTTP,",JoinIfFuzzy(CH$719:CH$760,$F$719:$F$760,$G769)&amp;IF(AND(CH$2=CI$3,CI$9="Include (Platform Duplicate)"),JoinIfFuzzy(CI$719:CI$760,$F$719:$F$760,$G769),"")))),"HTTP","HTTPS")&amp;")","No"),"*")</f>
        <v>No</v>
      </c>
      <c r="CI769" s="58" t="str">
        <f>IF(CI$9="Include",IF(JoinIfFuzzy(CI$719:CI$760,$F$719:$F$760,$G769)&amp;IF(AND(CI$2=CJ$3,CJ$9="Include (Platform Duplicate)"),JoinIfFuzzy(CJ$719:CJ$760,$F$719:$F$760,$G769),"")&lt;&gt;"","Yes ("&amp;IF(NOT(ISERR(FIND("HTTP,",JoinIfFuzzy(CI$719:CI$760,$F$719:$F$760,$G769)&amp;IF(AND(CI$2=CJ$3,CJ$9="Include (Platform Duplicate)"),JoinIfFuzzy(CJ$719:CJ$760,$F$719:$F$760,$G769),"")))),"HTTP","HTTPS")&amp;")","No"),"*")</f>
        <v>*</v>
      </c>
      <c r="CJ769" s="58" t="str">
        <f>IF(CJ$9="Include",IF(JoinIfFuzzy(CJ$719:CJ$760,$F$719:$F$760,$G769)&amp;IF(AND(CJ$2=CK$3,CK$9="Include (Platform Duplicate)"),JoinIfFuzzy(CK$719:CK$760,$F$719:$F$760,$G769),"")&lt;&gt;"","Yes ("&amp;IF(NOT(ISERR(FIND("HTTP,",JoinIfFuzzy(CJ$719:CJ$760,$F$719:$F$760,$G769)&amp;IF(AND(CJ$2=CK$3,CK$9="Include (Platform Duplicate)"),JoinIfFuzzy(CK$719:CK$760,$F$719:$F$760,$G769),"")))),"HTTP","HTTPS")&amp;")","No"),"*")</f>
        <v>No</v>
      </c>
      <c r="CK769" s="58" t="str">
        <f>IF(CK$9="Include",IF(JoinIfFuzzy(CK$719:CK$760,$F$719:$F$760,$G769)&amp;IF(AND(CK$2=CL$3,CL$9="Include (Platform Duplicate)"),JoinIfFuzzy(CL$719:CL$760,$F$719:$F$760,$G769),"")&lt;&gt;"","Yes ("&amp;IF(NOT(ISERR(FIND("HTTP,",JoinIfFuzzy(CK$719:CK$760,$F$719:$F$760,$G769)&amp;IF(AND(CK$2=CL$3,CL$9="Include (Platform Duplicate)"),JoinIfFuzzy(CL$719:CL$760,$F$719:$F$760,$G769),"")))),"HTTP","HTTPS")&amp;")","No"),"*")</f>
        <v>No</v>
      </c>
      <c r="CL769" s="58" t="str">
        <f>IF(CL$9="Include",IF(JoinIfFuzzy(CL$719:CL$760,$F$719:$F$760,$G769)&amp;IF(AND(CL$2=CM$3,CM$9="Include (Platform Duplicate)"),JoinIfFuzzy(CM$719:CM$760,$F$719:$F$760,$G769),"")&lt;&gt;"","Yes ("&amp;IF(NOT(ISERR(FIND("HTTP,",JoinIfFuzzy(CL$719:CL$760,$F$719:$F$760,$G769)&amp;IF(AND(CL$2=CM$3,CM$9="Include (Platform Duplicate)"),JoinIfFuzzy(CM$719:CM$760,$F$719:$F$760,$G769),"")))),"HTTP","HTTPS")&amp;")","No"),"*")</f>
        <v>No</v>
      </c>
      <c r="CM769" s="58" t="str">
        <f>IF(CM$9="Include",IF(JoinIfFuzzy(CM$719:CM$760,$F$719:$F$760,$G769)&amp;IF(AND(CM$2=CN$3,CN$9="Include (Platform Duplicate)"),JoinIfFuzzy(CN$719:CN$760,$F$719:$F$760,$G769),"")&lt;&gt;"","Yes ("&amp;IF(NOT(ISERR(FIND("HTTP,",JoinIfFuzzy(CM$719:CM$760,$F$719:$F$760,$G769)&amp;IF(AND(CM$2=CN$3,CN$9="Include (Platform Duplicate)"),JoinIfFuzzy(CN$719:CN$760,$F$719:$F$760,$G769),"")))),"HTTP","HTTPS")&amp;")","No"),"*")</f>
        <v>*</v>
      </c>
      <c r="CN769" s="58" t="str">
        <f>IF(CN$9="Include",IF(JoinIfFuzzy(CN$719:CN$760,$F$719:$F$760,$G769)&amp;IF(AND(CN$2=CO$3,CO$9="Include (Platform Duplicate)"),JoinIfFuzzy(CO$719:CO$760,$F$719:$F$760,$G769),"")&lt;&gt;"","Yes ("&amp;IF(NOT(ISERR(FIND("HTTP,",JoinIfFuzzy(CN$719:CN$760,$F$719:$F$760,$G769)&amp;IF(AND(CN$2=CO$3,CO$9="Include (Platform Duplicate)"),JoinIfFuzzy(CO$719:CO$760,$F$719:$F$760,$G769),"")))),"HTTP","HTTPS")&amp;")","No"),"*")</f>
        <v>No</v>
      </c>
      <c r="CO769" s="58" t="str">
        <f>IF(CO$9="Include",IF(JoinIfFuzzy(CO$719:CO$760,$F$719:$F$760,$G769)&amp;IF(AND(CO$2=CP$3,CP$9="Include (Platform Duplicate)"),JoinIfFuzzy(CP$719:CP$760,$F$719:$F$760,$G769),"")&lt;&gt;"","Yes ("&amp;IF(NOT(ISERR(FIND("HTTP,",JoinIfFuzzy(CO$719:CO$760,$F$719:$F$760,$G769)&amp;IF(AND(CO$2=CP$3,CP$9="Include (Platform Duplicate)"),JoinIfFuzzy(CP$719:CP$760,$F$719:$F$760,$G769),"")))),"HTTP","HTTPS")&amp;")","No"),"*")</f>
        <v>No</v>
      </c>
      <c r="CP769" s="58" t="str">
        <f>IF(CP$9="Include",IF(JoinIfFuzzy(CP$719:CP$760,$F$719:$F$760,$G769)&amp;IF(AND(CP$2=CQ$3,CQ$9="Include (Platform Duplicate)"),JoinIfFuzzy(CQ$719:CQ$760,$F$719:$F$760,$G769),"")&lt;&gt;"","Yes ("&amp;IF(NOT(ISERR(FIND("HTTP,",JoinIfFuzzy(CP$719:CP$760,$F$719:$F$760,$G769)&amp;IF(AND(CP$2=CQ$3,CQ$9="Include (Platform Duplicate)"),JoinIfFuzzy(CQ$719:CQ$760,$F$719:$F$760,$G769),"")))),"HTTP","HTTPS")&amp;")","No"),"*")</f>
        <v>*</v>
      </c>
      <c r="CQ769" s="58" t="str">
        <f>IF(CQ$9="Include",IF(JoinIfFuzzy(CQ$719:CQ$760,$F$719:$F$760,$G769)&amp;IF(AND(CQ$2=CR$3,CR$9="Include (Platform Duplicate)"),JoinIfFuzzy(CR$719:CR$760,$F$719:$F$760,$G769),"")&lt;&gt;"","Yes ("&amp;IF(NOT(ISERR(FIND("HTTP,",JoinIfFuzzy(CQ$719:CQ$760,$F$719:$F$760,$G769)&amp;IF(AND(CQ$2=CR$3,CR$9="Include (Platform Duplicate)"),JoinIfFuzzy(CR$719:CR$760,$F$719:$F$760,$G769),"")))),"HTTP","HTTPS")&amp;")","No"),"*")</f>
        <v>No</v>
      </c>
      <c r="CR769" s="58" t="str">
        <f>IF(CR$9="Include",IF(JoinIfFuzzy(CR$719:CR$760,$F$719:$F$760,$G769)&amp;IF(AND(CR$2=CS$3,CS$9="Include (Platform Duplicate)"),JoinIfFuzzy(CS$719:CS$760,$F$719:$F$760,$G769),"")&lt;&gt;"","Yes ("&amp;IF(NOT(ISERR(FIND("HTTP,",JoinIfFuzzy(CR$719:CR$760,$F$719:$F$760,$G769)&amp;IF(AND(CR$2=CS$3,CS$9="Include (Platform Duplicate)"),JoinIfFuzzy(CS$719:CS$760,$F$719:$F$760,$G769),"")))),"HTTP","HTTPS")&amp;")","No"),"*")</f>
        <v>No</v>
      </c>
      <c r="CS769" s="58" t="str">
        <f>IF(CS$9="Include",IF(JoinIfFuzzy(CS$719:CS$760,$F$719:$F$760,$G769)&amp;IF(AND(CS$2=CT$3,CT$9="Include (Platform Duplicate)"),JoinIfFuzzy(CT$719:CT$760,$F$719:$F$760,$G769),"")&lt;&gt;"","Yes ("&amp;IF(NOT(ISERR(FIND("HTTP,",JoinIfFuzzy(CS$719:CS$760,$F$719:$F$760,$G769)&amp;IF(AND(CS$2=CT$3,CT$9="Include (Platform Duplicate)"),JoinIfFuzzy(CT$719:CT$760,$F$719:$F$760,$G769),"")))),"HTTP","HTTPS")&amp;")","No"),"*")</f>
        <v>No</v>
      </c>
      <c r="CT769" s="58" t="str">
        <f>IF(CT$9="Include",IF(JoinIfFuzzy(CT$719:CT$760,$F$719:$F$760,$G769)&amp;IF(AND(CT$2=CU$3,CU$9="Include (Platform Duplicate)"),JoinIfFuzzy(CU$719:CU$760,$F$719:$F$760,$G769),"")&lt;&gt;"","Yes ("&amp;IF(NOT(ISERR(FIND("HTTP,",JoinIfFuzzy(CT$719:CT$760,$F$719:$F$760,$G769)&amp;IF(AND(CT$2=CU$3,CU$9="Include (Platform Duplicate)"),JoinIfFuzzy(CU$719:CU$760,$F$719:$F$760,$G769),"")))),"HTTP","HTTPS")&amp;")","No"),"*")</f>
        <v>*</v>
      </c>
      <c r="CU769" s="58" t="str">
        <f>IF(CU$9="Include",IF(JoinIfFuzzy(CU$719:CU$760,$F$719:$F$760,$G769)&amp;IF(AND(CU$2=CV$3,CV$9="Include (Platform Duplicate)"),JoinIfFuzzy(CV$719:CV$760,$F$719:$F$760,$G769),"")&lt;&gt;"","Yes ("&amp;IF(NOT(ISERR(FIND("HTTP,",JoinIfFuzzy(CU$719:CU$760,$F$719:$F$760,$G769)&amp;IF(AND(CU$2=CV$3,CV$9="Include (Platform Duplicate)"),JoinIfFuzzy(CV$719:CV$760,$F$719:$F$760,$G769),"")))),"HTTP","HTTPS")&amp;")","No"),"*")</f>
        <v>No</v>
      </c>
      <c r="CV769" s="58" t="str">
        <f>IF(CV$9="Include",IF(JoinIfFuzzy(CV$719:CV$760,$F$719:$F$760,$G769)&amp;IF(AND(CV$2=CW$3,CW$9="Include (Platform Duplicate)"),JoinIfFuzzy(CW$719:CW$760,$F$719:$F$760,$G769),"")&lt;&gt;"","Yes ("&amp;IF(NOT(ISERR(FIND("HTTP,",JoinIfFuzzy(CV$719:CV$760,$F$719:$F$760,$G769)&amp;IF(AND(CV$2=CW$3,CW$9="Include (Platform Duplicate)"),JoinIfFuzzy(CW$719:CW$760,$F$719:$F$760,$G769),"")))),"HTTP","HTTPS")&amp;")","No"),"*")</f>
        <v>*</v>
      </c>
      <c r="CW769" s="58" t="str">
        <f>IF(CW$9="Include",IF(JoinIfFuzzy(CW$719:CW$760,$F$719:$F$760,$G769)&amp;IF(AND(CW$2=CX$3,CX$9="Include (Platform Duplicate)"),JoinIfFuzzy(CX$719:CX$760,$F$719:$F$760,$G769),"")&lt;&gt;"","Yes ("&amp;IF(NOT(ISERR(FIND("HTTP,",JoinIfFuzzy(CW$719:CW$760,$F$719:$F$760,$G769)&amp;IF(AND(CW$2=CX$3,CX$9="Include (Platform Duplicate)"),JoinIfFuzzy(CX$719:CX$760,$F$719:$F$760,$G769),"")))),"HTTP","HTTPS")&amp;")","No"),"*")</f>
        <v>No</v>
      </c>
      <c r="CX769" s="58" t="str">
        <f>IF(CX$9="Include",IF(JoinIfFuzzy(CX$719:CX$760,$F$719:$F$760,$G769)&amp;IF(AND(CX$2=CY$3,CY$9="Include (Platform Duplicate)"),JoinIfFuzzy(CY$719:CY$760,$F$719:$F$760,$G769),"")&lt;&gt;"","Yes ("&amp;IF(NOT(ISERR(FIND("HTTP,",JoinIfFuzzy(CX$719:CX$760,$F$719:$F$760,$G769)&amp;IF(AND(CX$2=CY$3,CY$9="Include (Platform Duplicate)"),JoinIfFuzzy(CY$719:CY$760,$F$719:$F$760,$G769),"")))),"HTTP","HTTPS")&amp;")","No"),"*")</f>
        <v>*</v>
      </c>
      <c r="CY769" s="58" t="str">
        <f>IF(CY$9="Include",IF(JoinIfFuzzy(CY$719:CY$760,$F$719:$F$760,$G769)&amp;IF(AND(CY$2=CZ$3,CZ$9="Include (Platform Duplicate)"),JoinIfFuzzy(CZ$719:CZ$760,$F$719:$F$760,$G769),"")&lt;&gt;"","Yes ("&amp;IF(NOT(ISERR(FIND("HTTP,",JoinIfFuzzy(CY$719:CY$760,$F$719:$F$760,$G769)&amp;IF(AND(CY$2=CZ$3,CZ$9="Include (Platform Duplicate)"),JoinIfFuzzy(CZ$719:CZ$760,$F$719:$F$760,$G769),"")))),"HTTP","HTTPS")&amp;")","No"),"*")</f>
        <v>No</v>
      </c>
      <c r="CZ769" s="58" t="str">
        <f>IF(CZ$9="Include",IF(JoinIfFuzzy(CZ$719:CZ$760,$F$719:$F$760,$G769)&amp;IF(AND(CZ$2=DA$3,DA$9="Include (Platform Duplicate)"),JoinIfFuzzy(DA$719:DA$760,$F$719:$F$760,$G769),"")&lt;&gt;"","Yes ("&amp;IF(NOT(ISERR(FIND("HTTP,",JoinIfFuzzy(CZ$719:CZ$760,$F$719:$F$760,$G769)&amp;IF(AND(CZ$2=DA$3,DA$9="Include (Platform Duplicate)"),JoinIfFuzzy(DA$719:DA$760,$F$719:$F$760,$G769),"")))),"HTTP","HTTPS")&amp;")","No"),"*")</f>
        <v>*</v>
      </c>
      <c r="DA769" s="58" t="str">
        <f>IF(DA$9="Include",IF(JoinIfFuzzy(DA$719:DA$760,$F$719:$F$760,$G769)&amp;IF(AND(DA$2=DB$3,DB$9="Include (Platform Duplicate)"),JoinIfFuzzy(DB$719:DB$760,$F$719:$F$760,$G769),"")&lt;&gt;"","Yes ("&amp;IF(NOT(ISERR(FIND("HTTP,",JoinIfFuzzy(DA$719:DA$760,$F$719:$F$760,$G769)&amp;IF(AND(DA$2=DB$3,DB$9="Include (Platform Duplicate)"),JoinIfFuzzy(DB$719:DB$760,$F$719:$F$760,$G769),"")))),"HTTP","HTTPS")&amp;")","No"),"*")</f>
        <v>No</v>
      </c>
      <c r="DB769" s="58" t="str">
        <f>IF(DB$9="Include",IF(JoinIfFuzzy(DB$719:DB$760,$F$719:$F$760,$G769)&amp;IF(AND(DB$2=DC$3,DC$9="Include (Platform Duplicate)"),JoinIfFuzzy(DC$719:DC$760,$F$719:$F$760,$G769),"")&lt;&gt;"","Yes ("&amp;IF(NOT(ISERR(FIND("HTTP,",JoinIfFuzzy(DB$719:DB$760,$F$719:$F$760,$G769)&amp;IF(AND(DB$2=DC$3,DC$9="Include (Platform Duplicate)"),JoinIfFuzzy(DC$719:DC$760,$F$719:$F$760,$G769),"")))),"HTTP","HTTPS")&amp;")","No"),"*")</f>
        <v>*</v>
      </c>
      <c r="DC769" s="58" t="str">
        <f>IF(DC$9="Include",IF(JoinIfFuzzy(DC$719:DC$760,$F$719:$F$760,$G769)&amp;IF(AND(DC$2=DD$3,DD$9="Include (Platform Duplicate)"),JoinIfFuzzy(DD$719:DD$760,$F$719:$F$760,$G769),"")&lt;&gt;"","Yes ("&amp;IF(NOT(ISERR(FIND("HTTP,",JoinIfFuzzy(DC$719:DC$760,$F$719:$F$760,$G769)&amp;IF(AND(DC$2=DD$3,DD$9="Include (Platform Duplicate)"),JoinIfFuzzy(DD$719:DD$760,$F$719:$F$760,$G769),"")))),"HTTP","HTTPS")&amp;")","No"),"*")</f>
        <v>*</v>
      </c>
      <c r="DD769" s="58" t="str">
        <f>IF(DD$9="Include",IF(JoinIfFuzzy(DD$719:DD$760,$F$719:$F$760,$G769)&amp;IF(AND(DD$2=DE$3,DE$9="Include (Platform Duplicate)"),JoinIfFuzzy(DE$719:DE$760,$F$719:$F$760,$G769),"")&lt;&gt;"","Yes ("&amp;IF(NOT(ISERR(FIND("HTTP,",JoinIfFuzzy(DD$719:DD$760,$F$719:$F$760,$G769)&amp;IF(AND(DD$2=DE$3,DE$9="Include (Platform Duplicate)"),JoinIfFuzzy(DE$719:DE$760,$F$719:$F$760,$G769),"")))),"HTTP","HTTPS")&amp;")","No"),"*")</f>
        <v>No</v>
      </c>
      <c r="DE769" s="58" t="str">
        <f>IF(DE$9="Include",IF(JoinIfFuzzy(DE$719:DE$760,$F$719:$F$760,$G769)&amp;IF(AND(DE$2=DF$3,DF$9="Include (Platform Duplicate)"),JoinIfFuzzy(DF$719:DF$760,$F$719:$F$760,$G769),"")&lt;&gt;"","Yes ("&amp;IF(NOT(ISERR(FIND("HTTP,",JoinIfFuzzy(DE$719:DE$760,$F$719:$F$760,$G769)&amp;IF(AND(DE$2=DF$3,DF$9="Include (Platform Duplicate)"),JoinIfFuzzy(DF$719:DF$760,$F$719:$F$760,$G769),"")))),"HTTP","HTTPS")&amp;")","No"),"*")</f>
        <v>No</v>
      </c>
      <c r="DF769" s="58" t="str">
        <f>IF(DF$9="Include",IF(JoinIfFuzzy(DF$719:DF$760,$F$719:$F$760,$G769)&amp;IF(AND(DF$2=DG$3,DG$9="Include (Platform Duplicate)"),JoinIfFuzzy(DG$719:DG$760,$F$719:$F$760,$G769),"")&lt;&gt;"","Yes ("&amp;IF(NOT(ISERR(FIND("HTTP,",JoinIfFuzzy(DF$719:DF$760,$F$719:$F$760,$G769)&amp;IF(AND(DF$2=DG$3,DG$9="Include (Platform Duplicate)"),JoinIfFuzzy(DG$719:DG$760,$F$719:$F$760,$G769),"")))),"HTTP","HTTPS")&amp;")","No"),"*")</f>
        <v>*</v>
      </c>
      <c r="DG769" s="58" t="str">
        <f>IF(DG$9="Include",IF(JoinIfFuzzy(DG$719:DG$760,$F$719:$F$760,$G769)&amp;IF(AND(DG$2=DH$3,DH$9="Include (Platform Duplicate)"),JoinIfFuzzy(DH$719:DH$760,$F$719:$F$760,$G769),"")&lt;&gt;"","Yes ("&amp;IF(NOT(ISERR(FIND("HTTP,",JoinIfFuzzy(DG$719:DG$760,$F$719:$F$760,$G769)&amp;IF(AND(DG$2=DH$3,DH$9="Include (Platform Duplicate)"),JoinIfFuzzy(DH$719:DH$760,$F$719:$F$760,$G769),"")))),"HTTP","HTTPS")&amp;")","No"),"*")</f>
        <v>No</v>
      </c>
      <c r="DH769" s="58" t="str">
        <f>IF(DH$9="Include",IF(JoinIfFuzzy(DH$719:DH$760,$F$719:$F$760,$G769)&amp;IF(AND(DH$2=DI$3,DI$9="Include (Platform Duplicate)"),JoinIfFuzzy(DI$719:DI$760,$F$719:$F$760,$G769),"")&lt;&gt;"","Yes ("&amp;IF(NOT(ISERR(FIND("HTTP,",JoinIfFuzzy(DH$719:DH$760,$F$719:$F$760,$G769)&amp;IF(AND(DH$2=DI$3,DI$9="Include (Platform Duplicate)"),JoinIfFuzzy(DI$719:DI$760,$F$719:$F$760,$G769),"")))),"HTTP","HTTPS")&amp;")","No"),"*")</f>
        <v>No</v>
      </c>
      <c r="DI769" s="58" t="str">
        <f>IF(DI$9="Include",IF(JoinIfFuzzy(DI$719:DI$760,$F$719:$F$760,$G769)&amp;IF(AND(DI$2=DJ$3,DJ$9="Include (Platform Duplicate)"),JoinIfFuzzy(DJ$719:DJ$760,$F$719:$F$760,$G769),"")&lt;&gt;"","Yes ("&amp;IF(NOT(ISERR(FIND("HTTP,",JoinIfFuzzy(DI$719:DI$760,$F$719:$F$760,$G769)&amp;IF(AND(DI$2=DJ$3,DJ$9="Include (Platform Duplicate)"),JoinIfFuzzy(DJ$719:DJ$760,$F$719:$F$760,$G769),"")))),"HTTP","HTTPS")&amp;")","No"),"*")</f>
        <v>No</v>
      </c>
      <c r="DJ769" s="58" t="str">
        <f>IF(DJ$9="Include",IF(JoinIfFuzzy(DJ$719:DJ$760,$F$719:$F$760,$G769)&amp;IF(AND(DJ$2=DK$3,DK$9="Include (Platform Duplicate)"),JoinIfFuzzy(DK$719:DK$760,$F$719:$F$760,$G769),"")&lt;&gt;"","Yes ("&amp;IF(NOT(ISERR(FIND("HTTP,",JoinIfFuzzy(DJ$719:DJ$760,$F$719:$F$760,$G769)&amp;IF(AND(DJ$2=DK$3,DK$9="Include (Platform Duplicate)"),JoinIfFuzzy(DK$719:DK$760,$F$719:$F$760,$G769),"")))),"HTTP","HTTPS")&amp;")","No"),"*")</f>
        <v>No</v>
      </c>
      <c r="DK769" s="58" t="str">
        <f>IF(DK$9="Include",IF(JoinIfFuzzy(DK$719:DK$760,$F$719:$F$760,$G769)&amp;IF(AND(DK$2=DL$3,DL$9="Include (Platform Duplicate)"),JoinIfFuzzy(DL$719:DL$760,$F$719:$F$760,$G769),"")&lt;&gt;"","Yes ("&amp;IF(NOT(ISERR(FIND("HTTP,",JoinIfFuzzy(DK$719:DK$760,$F$719:$F$760,$G769)&amp;IF(AND(DK$2=DL$3,DL$9="Include (Platform Duplicate)"),JoinIfFuzzy(DL$719:DL$760,$F$719:$F$760,$G769),"")))),"HTTP","HTTPS")&amp;")","No"),"*")</f>
        <v>*</v>
      </c>
      <c r="DL769" s="58" t="str">
        <f>IF(DL$9="Include",IF(JoinIfFuzzy(DL$719:DL$760,$F$719:$F$760,$G769)&amp;IF(AND(DL$2=DM$3,DM$9="Include (Platform Duplicate)"),JoinIfFuzzy(DM$719:DM$760,$F$719:$F$760,$G769),"")&lt;&gt;"","Yes ("&amp;IF(NOT(ISERR(FIND("HTTP,",JoinIfFuzzy(DL$719:DL$760,$F$719:$F$760,$G769)&amp;IF(AND(DL$2=DM$3,DM$9="Include (Platform Duplicate)"),JoinIfFuzzy(DM$719:DM$760,$F$719:$F$760,$G769),"")))),"HTTP","HTTPS")&amp;")","No"),"*")</f>
        <v>No</v>
      </c>
      <c r="DM769" s="58" t="str">
        <f>IF(DM$9="Include",IF(JoinIfFuzzy(DM$719:DM$760,$F$719:$F$760,$G769)&amp;IF(AND(DM$2=DN$3,DN$9="Include (Platform Duplicate)"),JoinIfFuzzy(DN$719:DN$760,$F$719:$F$760,$G769),"")&lt;&gt;"","Yes ("&amp;IF(NOT(ISERR(FIND("HTTP,",JoinIfFuzzy(DM$719:DM$760,$F$719:$F$760,$G769)&amp;IF(AND(DM$2=DN$3,DN$9="Include (Platform Duplicate)"),JoinIfFuzzy(DN$719:DN$760,$F$719:$F$760,$G769),"")))),"HTTP","HTTPS")&amp;")","No"),"*")</f>
        <v>*</v>
      </c>
      <c r="DN769" s="58" t="str">
        <f>IF(DN$9="Include",IF(JoinIfFuzzy(DN$719:DN$760,$F$719:$F$760,$G769)&amp;IF(AND(DN$2=DO$3,DO$9="Include (Platform Duplicate)"),JoinIfFuzzy(DO$719:DO$760,$F$719:$F$760,$G769),"")&lt;&gt;"","Yes ("&amp;IF(NOT(ISERR(FIND("HTTP,",JoinIfFuzzy(DN$719:DN$760,$F$719:$F$760,$G769)&amp;IF(AND(DN$2=DO$3,DO$9="Include (Platform Duplicate)"),JoinIfFuzzy(DO$719:DO$760,$F$719:$F$760,$G769),"")))),"HTTP","HTTPS")&amp;")","No"),"*")</f>
        <v>No</v>
      </c>
      <c r="DO769" s="58" t="str">
        <f>IF(DO$9="Include",IF(JoinIfFuzzy(DO$719:DO$760,$F$719:$F$760,$G769)&amp;IF(AND(DO$2=DP$3,DP$9="Include (Platform Duplicate)"),JoinIfFuzzy(DP$719:DP$760,$F$719:$F$760,$G769),"")&lt;&gt;"","Yes ("&amp;IF(NOT(ISERR(FIND("HTTP,",JoinIfFuzzy(DO$719:DO$760,$F$719:$F$760,$G769)&amp;IF(AND(DO$2=DP$3,DP$9="Include (Platform Duplicate)"),JoinIfFuzzy(DP$719:DP$760,$F$719:$F$760,$G769),"")))),"HTTP","HTTPS")&amp;")","No"),"*")</f>
        <v>*</v>
      </c>
      <c r="DP769" s="58" t="str">
        <f>IF(DP$9="Include",IF(JoinIfFuzzy(DP$719:DP$760,$F$719:$F$760,$G769)&amp;IF(AND(DP$2=DQ$3,DQ$9="Include (Platform Duplicate)"),JoinIfFuzzy(DQ$719:DQ$760,$F$719:$F$760,$G769),"")&lt;&gt;"","Yes ("&amp;IF(NOT(ISERR(FIND("HTTP,",JoinIfFuzzy(DP$719:DP$760,$F$719:$F$760,$G769)&amp;IF(AND(DP$2=DQ$3,DQ$9="Include (Platform Duplicate)"),JoinIfFuzzy(DQ$719:DQ$760,$F$719:$F$760,$G769),"")))),"HTTP","HTTPS")&amp;")","No"),"*")</f>
        <v>No</v>
      </c>
      <c r="DQ769" s="58" t="str">
        <f>IF(DQ$9="Include",IF(JoinIfFuzzy(DQ$719:DQ$760,$F$719:$F$760,$G769)&amp;IF(AND(DQ$2=DR$3,DR$9="Include (Platform Duplicate)"),JoinIfFuzzy(DR$719:DR$760,$F$719:$F$760,$G769),"")&lt;&gt;"","Yes ("&amp;IF(NOT(ISERR(FIND("HTTP,",JoinIfFuzzy(DQ$719:DQ$760,$F$719:$F$760,$G769)&amp;IF(AND(DQ$2=DR$3,DR$9="Include (Platform Duplicate)"),JoinIfFuzzy(DR$719:DR$760,$F$719:$F$760,$G769),"")))),"HTTP","HTTPS")&amp;")","No"),"*")</f>
        <v>*</v>
      </c>
      <c r="DR769" s="58" t="str">
        <f>IF(DR$9="Include",IF(JoinIfFuzzy(DR$719:DR$760,$F$719:$F$760,$G769)&amp;IF(AND(DR$2=DS$3,DS$9="Include (Platform Duplicate)"),JoinIfFuzzy(DS$719:DS$760,$F$719:$F$760,$G769),"")&lt;&gt;"","Yes ("&amp;IF(NOT(ISERR(FIND("HTTP,",JoinIfFuzzy(DR$719:DR$760,$F$719:$F$760,$G769)&amp;IF(AND(DR$2=DS$3,DS$9="Include (Platform Duplicate)"),JoinIfFuzzy(DS$719:DS$760,$F$719:$F$760,$G769),"")))),"HTTP","HTTPS")&amp;")","No"),"*")</f>
        <v>*</v>
      </c>
      <c r="DS769" s="58" t="str">
        <f>IF(DS$9="Include",IF(JoinIfFuzzy(DS$719:DS$760,$F$719:$F$760,$G769)&amp;IF(AND(DS$2=DT$3,DT$9="Include (Platform Duplicate)"),JoinIfFuzzy(DT$719:DT$760,$F$719:$F$760,$G769),"")&lt;&gt;"","Yes ("&amp;IF(NOT(ISERR(FIND("HTTP,",JoinIfFuzzy(DS$719:DS$760,$F$719:$F$760,$G769)&amp;IF(AND(DS$2=DT$3,DT$9="Include (Platform Duplicate)"),JoinIfFuzzy(DT$719:DT$760,$F$719:$F$760,$G769),"")))),"HTTP","HTTPS")&amp;")","No"),"*")</f>
        <v>No</v>
      </c>
      <c r="DT769" s="58" t="str">
        <f>IF(DT$9="Include",IF(JoinIfFuzzy(DT$719:DT$760,$F$719:$F$760,$G769)&amp;IF(AND(DT$2=DU$3,DU$9="Include (Platform Duplicate)"),JoinIfFuzzy(DU$719:DU$760,$F$719:$F$760,$G769),"")&lt;&gt;"","Yes ("&amp;IF(NOT(ISERR(FIND("HTTP,",JoinIfFuzzy(DT$719:DT$760,$F$719:$F$760,$G769)&amp;IF(AND(DT$2=DU$3,DU$9="Include (Platform Duplicate)"),JoinIfFuzzy(DU$719:DU$760,$F$719:$F$760,$G769),"")))),"HTTP","HTTPS")&amp;")","No"),"*")</f>
        <v>No</v>
      </c>
      <c r="DU769" s="58" t="str">
        <f>IF(DU$9="Include",IF(JoinIfFuzzy(DU$719:DU$760,$F$719:$F$760,$G769)&amp;IF(AND(DU$2=DV$3,DV$9="Include (Platform Duplicate)"),JoinIfFuzzy(DV$719:DV$760,$F$719:$F$760,$G769),"")&lt;&gt;"","Yes ("&amp;IF(NOT(ISERR(FIND("HTTP,",JoinIfFuzzy(DU$719:DU$760,$F$719:$F$760,$G769)&amp;IF(AND(DU$2=DV$3,DV$9="Include (Platform Duplicate)"),JoinIfFuzzy(DV$719:DV$760,$F$719:$F$760,$G769),"")))),"HTTP","HTTPS")&amp;")","No"),"*")</f>
        <v>*</v>
      </c>
      <c r="DV769" s="58" t="str">
        <f>IF(DV$9="Include",IF(JoinIfFuzzy(DV$719:DV$760,$F$719:$F$760,$G769)&amp;IF(AND(DV$2=DW$3,DW$9="Include (Platform Duplicate)"),JoinIfFuzzy(DW$719:DW$760,$F$719:$F$760,$G769),"")&lt;&gt;"","Yes ("&amp;IF(NOT(ISERR(FIND("HTTP,",JoinIfFuzzy(DV$719:DV$760,$F$719:$F$760,$G769)&amp;IF(AND(DV$2=DW$3,DW$9="Include (Platform Duplicate)"),JoinIfFuzzy(DW$719:DW$760,$F$719:$F$760,$G769),"")))),"HTTP","HTTPS")&amp;")","No"),"*")</f>
        <v>*</v>
      </c>
      <c r="DW769" s="58" t="str">
        <f>IF(DW$9="Include",IF(JoinIfFuzzy(DW$719:DW$760,$F$719:$F$760,$G769)&amp;IF(AND(DW$2=DX$3,DX$9="Include (Platform Duplicate)"),JoinIfFuzzy(DX$719:DX$760,$F$719:$F$760,$G769),"")&lt;&gt;"","Yes ("&amp;IF(NOT(ISERR(FIND("HTTP,",JoinIfFuzzy(DW$719:DW$760,$F$719:$F$760,$G769)&amp;IF(AND(DW$2=DX$3,DX$9="Include (Platform Duplicate)"),JoinIfFuzzy(DX$719:DX$760,$F$719:$F$760,$G769),"")))),"HTTP","HTTPS")&amp;")","No"),"*")</f>
        <v>No</v>
      </c>
      <c r="DX769" s="58" t="str">
        <f>IF(DX$9="Include",IF(JoinIfFuzzy(DX$719:DX$760,$F$719:$F$760,$G769)&amp;IF(AND(DX$2=DY$3,DY$9="Include (Platform Duplicate)"),JoinIfFuzzy(DY$719:DY$760,$F$719:$F$760,$G769),"")&lt;&gt;"","Yes ("&amp;IF(NOT(ISERR(FIND("HTTP,",JoinIfFuzzy(DX$719:DX$760,$F$719:$F$760,$G769)&amp;IF(AND(DX$2=DY$3,DY$9="Include (Platform Duplicate)"),JoinIfFuzzy(DY$719:DY$760,$F$719:$F$760,$G769),"")))),"HTTP","HTTPS")&amp;")","No"),"*")</f>
        <v>No</v>
      </c>
      <c r="DY769" s="58" t="str">
        <f>IF(DY$9="Include",IF(JoinIfFuzzy(DY$719:DY$760,$F$719:$F$760,$G769)&amp;IF(AND(DY$2=DZ$3,DZ$9="Include (Platform Duplicate)"),JoinIfFuzzy(DZ$719:DZ$760,$F$719:$F$760,$G769),"")&lt;&gt;"","Yes ("&amp;IF(NOT(ISERR(FIND("HTTP,",JoinIfFuzzy(DY$719:DY$760,$F$719:$F$760,$G769)&amp;IF(AND(DY$2=DZ$3,DZ$9="Include (Platform Duplicate)"),JoinIfFuzzy(DZ$719:DZ$760,$F$719:$F$760,$G769),"")))),"HTTP","HTTPS")&amp;")","No"),"*")</f>
        <v>No</v>
      </c>
      <c r="DZ769" s="58" t="str">
        <f>IF(DZ$9="Include",IF(JoinIfFuzzy(DZ$719:DZ$760,$F$719:$F$760,$G769)&amp;IF(AND(DZ$2=EA$3,EA$9="Include (Platform Duplicate)"),JoinIfFuzzy(EA$719:EA$760,$F$719:$F$760,$G769),"")&lt;&gt;"","Yes ("&amp;IF(NOT(ISERR(FIND("HTTP,",JoinIfFuzzy(DZ$719:DZ$760,$F$719:$F$760,$G769)&amp;IF(AND(DZ$2=EA$3,EA$9="Include (Platform Duplicate)"),JoinIfFuzzy(EA$719:EA$760,$F$719:$F$760,$G769),"")))),"HTTP","HTTPS")&amp;")","No"),"*")</f>
        <v>*</v>
      </c>
      <c r="EA769" s="58" t="str">
        <f>IF(EA$9="Include",IF(JoinIfFuzzy(EA$719:EA$760,$F$719:$F$760,$G769)&amp;IF(AND(EA$2=EB$3,EB$9="Include (Platform Duplicate)"),JoinIfFuzzy(EB$719:EB$760,$F$719:$F$760,$G769),"")&lt;&gt;"","Yes ("&amp;IF(NOT(ISERR(FIND("HTTP,",JoinIfFuzzy(EA$719:EA$760,$F$719:$F$760,$G769)&amp;IF(AND(EA$2=EB$3,EB$9="Include (Platform Duplicate)"),JoinIfFuzzy(EB$719:EB$760,$F$719:$F$760,$G769),"")))),"HTTP","HTTPS")&amp;")","No"),"*")</f>
        <v>No</v>
      </c>
      <c r="EB769" s="58" t="str">
        <f>IF(EB$9="Include",IF(JoinIfFuzzy(EB$719:EB$760,$F$719:$F$760,$G769)&amp;IF(AND(EB$2=EC$3,EC$9="Include (Platform Duplicate)"),JoinIfFuzzy(EC$719:EC$760,$F$719:$F$760,$G769),"")&lt;&gt;"","Yes ("&amp;IF(NOT(ISERR(FIND("HTTP,",JoinIfFuzzy(EB$719:EB$760,$F$719:$F$760,$G769)&amp;IF(AND(EB$2=EC$3,EC$9="Include (Platform Duplicate)"),JoinIfFuzzy(EC$719:EC$760,$F$719:$F$760,$G769),"")))),"HTTP","HTTPS")&amp;")","No"),"*")</f>
        <v>No</v>
      </c>
      <c r="EC769" s="58" t="str">
        <f>IF(EC$9="Include",IF(JoinIfFuzzy(EC$719:EC$760,$F$719:$F$760,$G769)&amp;IF(AND(EC$2=ED$3,ED$9="Include (Platform Duplicate)"),JoinIfFuzzy(ED$719:ED$760,$F$719:$F$760,$G769),"")&lt;&gt;"","Yes ("&amp;IF(NOT(ISERR(FIND("HTTP,",JoinIfFuzzy(EC$719:EC$760,$F$719:$F$760,$G769)&amp;IF(AND(EC$2=ED$3,ED$9="Include (Platform Duplicate)"),JoinIfFuzzy(ED$719:ED$760,$F$719:$F$760,$G769),"")))),"HTTP","HTTPS")&amp;")","No"),"*")</f>
        <v>No</v>
      </c>
      <c r="ED769" s="58" t="str">
        <f>IF(ED$9="Include",IF(JoinIfFuzzy(ED$719:ED$760,$F$719:$F$760,$G769)&amp;IF(AND(ED$2=EE$3,EE$9="Include (Platform Duplicate)"),JoinIfFuzzy(EE$719:EE$760,$F$719:$F$760,$G769),"")&lt;&gt;"","Yes ("&amp;IF(NOT(ISERR(FIND("HTTP,",JoinIfFuzzy(ED$719:ED$760,$F$719:$F$760,$G769)&amp;IF(AND(ED$2=EE$3,EE$9="Include (Platform Duplicate)"),JoinIfFuzzy(EE$719:EE$760,$F$719:$F$760,$G769),"")))),"HTTP","HTTPS")&amp;")","No"),"*")</f>
        <v>*</v>
      </c>
      <c r="EE769" s="58" t="str">
        <f>IF(EE$9="Include",IF(JoinIfFuzzy(EE$719:EE$760,$F$719:$F$760,$G769)&amp;IF(AND(EE$2=EF$3,EF$9="Include (Platform Duplicate)"),JoinIfFuzzy(EF$719:EF$760,$F$719:$F$760,$G769),"")&lt;&gt;"","Yes ("&amp;IF(NOT(ISERR(FIND("HTTP,",JoinIfFuzzy(EE$719:EE$760,$F$719:$F$760,$G769)&amp;IF(AND(EE$2=EF$3,EF$9="Include (Platform Duplicate)"),JoinIfFuzzy(EF$719:EF$760,$F$719:$F$760,$G769),"")))),"HTTP","HTTPS")&amp;")","No"),"*")</f>
        <v>No</v>
      </c>
      <c r="EF769" s="58" t="str">
        <f>IF(EF$9="Include",IF(JoinIfFuzzy(EF$719:EF$760,$F$719:$F$760,$G769)&amp;IF(AND(EF$2=EG$3,EG$9="Include (Platform Duplicate)"),JoinIfFuzzy(EG$719:EG$760,$F$719:$F$760,$G769),"")&lt;&gt;"","Yes ("&amp;IF(NOT(ISERR(FIND("HTTP,",JoinIfFuzzy(EF$719:EF$760,$F$719:$F$760,$G769)&amp;IF(AND(EF$2=EG$3,EG$9="Include (Platform Duplicate)"),JoinIfFuzzy(EG$719:EG$760,$F$719:$F$760,$G769),"")))),"HTTP","HTTPS")&amp;")","No"),"*")</f>
        <v>No</v>
      </c>
      <c r="EG769" s="58" t="str">
        <f>IF(EG$9="Include",IF(JoinIfFuzzy(EG$719:EG$760,$F$719:$F$760,$G769)&amp;IF(AND(EG$2=EH$3,EH$9="Include (Platform Duplicate)"),JoinIfFuzzy(EH$719:EH$760,$F$719:$F$760,$G769),"")&lt;&gt;"","Yes ("&amp;IF(NOT(ISERR(FIND("HTTP,",JoinIfFuzzy(EG$719:EG$760,$F$719:$F$760,$G769)&amp;IF(AND(EG$2=EH$3,EH$9="Include (Platform Duplicate)"),JoinIfFuzzy(EH$719:EH$760,$F$719:$F$760,$G769),"")))),"HTTP","HTTPS")&amp;")","No"),"*")</f>
        <v>*</v>
      </c>
      <c r="EH769" s="58" t="str">
        <f>IF(EH$9="Include",IF(JoinIfFuzzy(EH$719:EH$760,$F$719:$F$760,$G769)&amp;IF(AND(EH$2=EI$3,EI$9="Include (Platform Duplicate)"),JoinIfFuzzy(EI$719:EI$760,$F$719:$F$760,$G769),"")&lt;&gt;"","Yes ("&amp;IF(NOT(ISERR(FIND("HTTP,",JoinIfFuzzy(EH$719:EH$760,$F$719:$F$760,$G769)&amp;IF(AND(EH$2=EI$3,EI$9="Include (Platform Duplicate)"),JoinIfFuzzy(EI$719:EI$760,$F$719:$F$760,$G769),"")))),"HTTP","HTTPS")&amp;")","No"),"*")</f>
        <v>No</v>
      </c>
      <c r="EI769" s="58" t="str">
        <f>IF(EI$9="Include",IF(JoinIfFuzzy(EI$719:EI$760,$F$719:$F$760,$G769)&amp;IF(AND(EI$2=EJ$3,EJ$9="Include (Platform Duplicate)"),JoinIfFuzzy(EJ$719:EJ$760,$F$719:$F$760,$G769),"")&lt;&gt;"","Yes ("&amp;IF(NOT(ISERR(FIND("HTTP,",JoinIfFuzzy(EI$719:EI$760,$F$719:$F$760,$G769)&amp;IF(AND(EI$2=EJ$3,EJ$9="Include (Platform Duplicate)"),JoinIfFuzzy(EJ$719:EJ$760,$F$719:$F$760,$G769),"")))),"HTTP","HTTPS")&amp;")","No"),"*")</f>
        <v>*</v>
      </c>
      <c r="EJ769" s="58" t="str">
        <f>IF(EJ$9="Include",IF(JoinIfFuzzy(EJ$719:EJ$760,$F$719:$F$760,$G769)&amp;IF(AND(EJ$2=EK$3,EK$9="Include (Platform Duplicate)"),JoinIfFuzzy(EK$719:EK$760,$F$719:$F$760,$G769),"")&lt;&gt;"","Yes ("&amp;IF(NOT(ISERR(FIND("HTTP,",JoinIfFuzzy(EJ$719:EJ$760,$F$719:$F$760,$G769)&amp;IF(AND(EJ$2=EK$3,EK$9="Include (Platform Duplicate)"),JoinIfFuzzy(EK$719:EK$760,$F$719:$F$760,$G769),"")))),"HTTP","HTTPS")&amp;")","No"),"*")</f>
        <v>No</v>
      </c>
      <c r="EK769" s="58" t="str">
        <f>IF(EK$9="Include",IF(JoinIfFuzzy(EK$719:EK$760,$F$719:$F$760,$G769)&amp;IF(AND(EK$2=EL$3,EL$9="Include (Platform Duplicate)"),JoinIfFuzzy(EL$719:EL$760,$F$719:$F$760,$G769),"")&lt;&gt;"","Yes ("&amp;IF(NOT(ISERR(FIND("HTTP,",JoinIfFuzzy(EK$719:EK$760,$F$719:$F$760,$G769)&amp;IF(AND(EK$2=EL$3,EL$9="Include (Platform Duplicate)"),JoinIfFuzzy(EL$719:EL$760,$F$719:$F$760,$G769),"")))),"HTTP","HTTPS")&amp;")","No"),"*")</f>
        <v>*</v>
      </c>
      <c r="EL769" s="109"/>
      <c r="EM769" s="109"/>
    </row>
    <row r="770" spans="1:143" s="58" customFormat="1" ht="12.75" customHeight="1" x14ac:dyDescent="0.25">
      <c r="A770" s="5"/>
      <c r="B770" s="96"/>
      <c r="C770" s="96"/>
      <c r="D770" s="96"/>
      <c r="E770" s="96"/>
      <c r="F770" s="96"/>
      <c r="G770" s="4" t="s">
        <v>3540</v>
      </c>
      <c r="H770" s="18" t="s">
        <v>5</v>
      </c>
      <c r="I770" s="18"/>
      <c r="J770" s="58" t="str">
        <f>IF(J$9="Include",IF(JoinIfFuzzy(J$719:J$760,$F$719:$F$760,$G770)&amp;IF(AND(J$2=K$3,K$9="Include (Platform Duplicate)"),JoinIfFuzzy(K$719:K$760,$F$719:$F$760,$G770),"")&lt;&gt;"","Yes ("&amp;IF(NOT(ISERR(FIND("HTTP,",JoinIfFuzzy(J$719:J$760,$F$719:$F$760,$G770)&amp;IF(AND(J$2=K$3,K$9="Include (Platform Duplicate)"),JoinIfFuzzy(K$719:K$760,$F$719:$F$760,$G770),"")))),"HTTP","HTTPS")&amp;")","No"),"*")</f>
        <v>No</v>
      </c>
      <c r="K770" s="58" t="str">
        <f>IF(K$9="Include",IF(JoinIfFuzzy(K$719:K$760,$F$719:$F$760,$G770)&amp;IF(AND(K$2=L$3,L$9="Include (Platform Duplicate)"),JoinIfFuzzy(L$719:L$760,$F$719:$F$760,$G770),"")&lt;&gt;"","Yes ("&amp;IF(NOT(ISERR(FIND("HTTP,",JoinIfFuzzy(K$719:K$760,$F$719:$F$760,$G770)&amp;IF(AND(K$2=L$3,L$9="Include (Platform Duplicate)"),JoinIfFuzzy(L$719:L$760,$F$719:$F$760,$G770),"")))),"HTTP","HTTPS")&amp;")","No"),"*")</f>
        <v>No</v>
      </c>
      <c r="L770" s="58" t="str">
        <f>IF(L$9="Include",IF(JoinIfFuzzy(L$719:L$760,$F$719:$F$760,$G770)&amp;IF(AND(L$2=M$3,M$9="Include (Platform Duplicate)"),JoinIfFuzzy(M$719:M$760,$F$719:$F$760,$G770),"")&lt;&gt;"","Yes ("&amp;IF(NOT(ISERR(FIND("HTTP,",JoinIfFuzzy(L$719:L$760,$F$719:$F$760,$G770)&amp;IF(AND(L$2=M$3,M$9="Include (Platform Duplicate)"),JoinIfFuzzy(M$719:M$760,$F$719:$F$760,$G770),"")))),"HTTP","HTTPS")&amp;")","No"),"*")</f>
        <v>*</v>
      </c>
      <c r="M770" s="58" t="str">
        <f>IF(M$9="Include",IF(JoinIfFuzzy(M$719:M$760,$F$719:$F$760,$G770)&amp;IF(AND(M$2=N$3,N$9="Include (Platform Duplicate)"),JoinIfFuzzy(N$719:N$760,$F$719:$F$760,$G770),"")&lt;&gt;"","Yes ("&amp;IF(NOT(ISERR(FIND("HTTP,",JoinIfFuzzy(M$719:M$760,$F$719:$F$760,$G770)&amp;IF(AND(M$2=N$3,N$9="Include (Platform Duplicate)"),JoinIfFuzzy(N$719:N$760,$F$719:$F$760,$G770),"")))),"HTTP","HTTPS")&amp;")","No"),"*")</f>
        <v>Yes (HTTPS)</v>
      </c>
      <c r="N770" s="58" t="str">
        <f>IF(N$9="Include",IF(JoinIfFuzzy(N$719:N$760,$F$719:$F$760,$G770)&amp;IF(AND(N$2=O$3,O$9="Include (Platform Duplicate)"),JoinIfFuzzy(O$719:O$760,$F$719:$F$760,$G770),"")&lt;&gt;"","Yes ("&amp;IF(NOT(ISERR(FIND("HTTP,",JoinIfFuzzy(N$719:N$760,$F$719:$F$760,$G770)&amp;IF(AND(N$2=O$3,O$9="Include (Platform Duplicate)"),JoinIfFuzzy(O$719:O$760,$F$719:$F$760,$G770),"")))),"HTTP","HTTPS")&amp;")","No"),"*")</f>
        <v>*</v>
      </c>
      <c r="O770" s="58" t="str">
        <f>IF(O$9="Include",IF(JoinIfFuzzy(O$719:O$760,$F$719:$F$760,$G770)&amp;IF(AND(O$2=P$3,P$9="Include (Platform Duplicate)"),JoinIfFuzzy(P$719:P$760,$F$719:$F$760,$G770),"")&lt;&gt;"","Yes ("&amp;IF(NOT(ISERR(FIND("HTTP,",JoinIfFuzzy(O$719:O$760,$F$719:$F$760,$G770)&amp;IF(AND(O$2=P$3,P$9="Include (Platform Duplicate)"),JoinIfFuzzy(P$719:P$760,$F$719:$F$760,$G770),"")))),"HTTP","HTTPS")&amp;")","No"),"*")</f>
        <v>No</v>
      </c>
      <c r="P770" s="58" t="str">
        <f>IF(P$9="Include",IF(JoinIfFuzzy(P$719:P$760,$F$719:$F$760,$G770)&amp;IF(AND(P$2=Q$3,Q$9="Include (Platform Duplicate)"),JoinIfFuzzy(Q$719:Q$760,$F$719:$F$760,$G770),"")&lt;&gt;"","Yes ("&amp;IF(NOT(ISERR(FIND("HTTP,",JoinIfFuzzy(P$719:P$760,$F$719:$F$760,$G770)&amp;IF(AND(P$2=Q$3,Q$9="Include (Platform Duplicate)"),JoinIfFuzzy(Q$719:Q$760,$F$719:$F$760,$G770),"")))),"HTTP","HTTPS")&amp;")","No"),"*")</f>
        <v>*</v>
      </c>
      <c r="Q770" s="58" t="str">
        <f>IF(Q$9="Include",IF(JoinIfFuzzy(Q$719:Q$760,$F$719:$F$760,$G770)&amp;IF(AND(Q$2=R$3,R$9="Include (Platform Duplicate)"),JoinIfFuzzy(R$719:R$760,$F$719:$F$760,$G770),"")&lt;&gt;"","Yes ("&amp;IF(NOT(ISERR(FIND("HTTP,",JoinIfFuzzy(Q$719:Q$760,$F$719:$F$760,$G770)&amp;IF(AND(Q$2=R$3,R$9="Include (Platform Duplicate)"),JoinIfFuzzy(R$719:R$760,$F$719:$F$760,$G770),"")))),"HTTP","HTTPS")&amp;")","No"),"*")</f>
        <v>No</v>
      </c>
      <c r="R770" s="58" t="str">
        <f>IF(R$9="Include",IF(JoinIfFuzzy(R$719:R$760,$F$719:$F$760,$G770)&amp;IF(AND(R$2=S$3,S$9="Include (Platform Duplicate)"),JoinIfFuzzy(S$719:S$760,$F$719:$F$760,$G770),"")&lt;&gt;"","Yes ("&amp;IF(NOT(ISERR(FIND("HTTP,",JoinIfFuzzy(R$719:R$760,$F$719:$F$760,$G770)&amp;IF(AND(R$2=S$3,S$9="Include (Platform Duplicate)"),JoinIfFuzzy(S$719:S$760,$F$719:$F$760,$G770),"")))),"HTTP","HTTPS")&amp;")","No"),"*")</f>
        <v>*</v>
      </c>
      <c r="S770" s="58" t="str">
        <f>IF(S$9="Include",IF(JoinIfFuzzy(S$719:S$760,$F$719:$F$760,$G770)&amp;IF(AND(S$2=T$3,T$9="Include (Platform Duplicate)"),JoinIfFuzzy(T$719:T$760,$F$719:$F$760,$G770),"")&lt;&gt;"","Yes ("&amp;IF(NOT(ISERR(FIND("HTTP,",JoinIfFuzzy(S$719:S$760,$F$719:$F$760,$G770)&amp;IF(AND(S$2=T$3,T$9="Include (Platform Duplicate)"),JoinIfFuzzy(T$719:T$760,$F$719:$F$760,$G770),"")))),"HTTP","HTTPS")&amp;")","No"),"*")</f>
        <v>No</v>
      </c>
      <c r="T770" s="58" t="str">
        <f>IF(T$9="Include",IF(JoinIfFuzzy(T$719:T$760,$F$719:$F$760,$G770)&amp;IF(AND(T$2=U$3,U$9="Include (Platform Duplicate)"),JoinIfFuzzy(U$719:U$760,$F$719:$F$760,$G770),"")&lt;&gt;"","Yes ("&amp;IF(NOT(ISERR(FIND("HTTP,",JoinIfFuzzy(T$719:T$760,$F$719:$F$760,$G770)&amp;IF(AND(T$2=U$3,U$9="Include (Platform Duplicate)"),JoinIfFuzzy(U$719:U$760,$F$719:$F$760,$G770),"")))),"HTTP","HTTPS")&amp;")","No"),"*")</f>
        <v>*</v>
      </c>
      <c r="U770" s="58" t="str">
        <f>IF(U$9="Include",IF(JoinIfFuzzy(U$719:U$760,$F$719:$F$760,$G770)&amp;IF(AND(U$2=V$3,V$9="Include (Platform Duplicate)"),JoinIfFuzzy(V$719:V$760,$F$719:$F$760,$G770),"")&lt;&gt;"","Yes ("&amp;IF(NOT(ISERR(FIND("HTTP,",JoinIfFuzzy(U$719:U$760,$F$719:$F$760,$G770)&amp;IF(AND(U$2=V$3,V$9="Include (Platform Duplicate)"),JoinIfFuzzy(V$719:V$760,$F$719:$F$760,$G770),"")))),"HTTP","HTTPS")&amp;")","No"),"*")</f>
        <v>No</v>
      </c>
      <c r="V770" s="58" t="str">
        <f>IF(V$9="Include",IF(JoinIfFuzzy(V$719:V$760,$F$719:$F$760,$G770)&amp;IF(AND(V$2=W$3,W$9="Include (Platform Duplicate)"),JoinIfFuzzy(W$719:W$760,$F$719:$F$760,$G770),"")&lt;&gt;"","Yes ("&amp;IF(NOT(ISERR(FIND("HTTP,",JoinIfFuzzy(V$719:V$760,$F$719:$F$760,$G770)&amp;IF(AND(V$2=W$3,W$9="Include (Platform Duplicate)"),JoinIfFuzzy(W$719:W$760,$F$719:$F$760,$G770),"")))),"HTTP","HTTPS")&amp;")","No"),"*")</f>
        <v>No</v>
      </c>
      <c r="W770" s="58" t="str">
        <f>IF(W$9="Include",IF(JoinIfFuzzy(W$719:W$760,$F$719:$F$760,$G770)&amp;IF(AND(W$2=X$3,X$9="Include (Platform Duplicate)"),JoinIfFuzzy(X$719:X$760,$F$719:$F$760,$G770),"")&lt;&gt;"","Yes ("&amp;IF(NOT(ISERR(FIND("HTTP,",JoinIfFuzzy(W$719:W$760,$F$719:$F$760,$G770)&amp;IF(AND(W$2=X$3,X$9="Include (Platform Duplicate)"),JoinIfFuzzy(X$719:X$760,$F$719:$F$760,$G770),"")))),"HTTP","HTTPS")&amp;")","No"),"*")</f>
        <v>No</v>
      </c>
      <c r="X770" s="58" t="str">
        <f>IF(X$9="Include",IF(JoinIfFuzzy(X$719:X$760,$F$719:$F$760,$G770)&amp;IF(AND(X$2=Y$3,Y$9="Include (Platform Duplicate)"),JoinIfFuzzy(Y$719:Y$760,$F$719:$F$760,$G770),"")&lt;&gt;"","Yes ("&amp;IF(NOT(ISERR(FIND("HTTP,",JoinIfFuzzy(X$719:X$760,$F$719:$F$760,$G770)&amp;IF(AND(X$2=Y$3,Y$9="Include (Platform Duplicate)"),JoinIfFuzzy(Y$719:Y$760,$F$719:$F$760,$G770),"")))),"HTTP","HTTPS")&amp;")","No"),"*")</f>
        <v>*</v>
      </c>
      <c r="Y770" s="58" t="str">
        <f>IF(Y$9="Include",IF(JoinIfFuzzy(Y$719:Y$760,$F$719:$F$760,$G770)&amp;IF(AND(Y$2=Z$3,Z$9="Include (Platform Duplicate)"),JoinIfFuzzy(Z$719:Z$760,$F$719:$F$760,$G770),"")&lt;&gt;"","Yes ("&amp;IF(NOT(ISERR(FIND("HTTP,",JoinIfFuzzy(Y$719:Y$760,$F$719:$F$760,$G770)&amp;IF(AND(Y$2=Z$3,Z$9="Include (Platform Duplicate)"),JoinIfFuzzy(Z$719:Z$760,$F$719:$F$760,$G770),"")))),"HTTP","HTTPS")&amp;")","No"),"*")</f>
        <v>No</v>
      </c>
      <c r="Z770" s="58" t="str">
        <f>IF(Z$9="Include",IF(JoinIfFuzzy(Z$719:Z$760,$F$719:$F$760,$G770)&amp;IF(AND(Z$2=AA$3,AA$9="Include (Platform Duplicate)"),JoinIfFuzzy(AA$719:AA$760,$F$719:$F$760,$G770),"")&lt;&gt;"","Yes ("&amp;IF(NOT(ISERR(FIND("HTTP,",JoinIfFuzzy(Z$719:Z$760,$F$719:$F$760,$G770)&amp;IF(AND(Z$2=AA$3,AA$9="Include (Platform Duplicate)"),JoinIfFuzzy(AA$719:AA$760,$F$719:$F$760,$G770),"")))),"HTTP","HTTPS")&amp;")","No"),"*")</f>
        <v>*</v>
      </c>
      <c r="AA770" s="58" t="str">
        <f>IF(AA$9="Include",IF(JoinIfFuzzy(AA$719:AA$760,$F$719:$F$760,$G770)&amp;IF(AND(AA$2=AB$3,AB$9="Include (Platform Duplicate)"),JoinIfFuzzy(AB$719:AB$760,$F$719:$F$760,$G770),"")&lt;&gt;"","Yes ("&amp;IF(NOT(ISERR(FIND("HTTP,",JoinIfFuzzy(AA$719:AA$760,$F$719:$F$760,$G770)&amp;IF(AND(AA$2=AB$3,AB$9="Include (Platform Duplicate)"),JoinIfFuzzy(AB$719:AB$760,$F$719:$F$760,$G770),"")))),"HTTP","HTTPS")&amp;")","No"),"*")</f>
        <v>No</v>
      </c>
      <c r="AB770" s="58" t="str">
        <f>IF(AB$9="Include",IF(JoinIfFuzzy(AB$719:AB$760,$F$719:$F$760,$G770)&amp;IF(AND(AB$2=AC$3,AC$9="Include (Platform Duplicate)"),JoinIfFuzzy(AC$719:AC$760,$F$719:$F$760,$G770),"")&lt;&gt;"","Yes ("&amp;IF(NOT(ISERR(FIND("HTTP,",JoinIfFuzzy(AB$719:AB$760,$F$719:$F$760,$G770)&amp;IF(AND(AB$2=AC$3,AC$9="Include (Platform Duplicate)"),JoinIfFuzzy(AC$719:AC$760,$F$719:$F$760,$G770),"")))),"HTTP","HTTPS")&amp;")","No"),"*")</f>
        <v>*</v>
      </c>
      <c r="AC770" s="58" t="str">
        <f>IF(AC$9="Include",IF(JoinIfFuzzy(AC$719:AC$760,$F$719:$F$760,$G770)&amp;IF(AND(AC$2=AD$3,AD$9="Include (Platform Duplicate)"),JoinIfFuzzy(AD$719:AD$760,$F$719:$F$760,$G770),"")&lt;&gt;"","Yes ("&amp;IF(NOT(ISERR(FIND("HTTP,",JoinIfFuzzy(AC$719:AC$760,$F$719:$F$760,$G770)&amp;IF(AND(AC$2=AD$3,AD$9="Include (Platform Duplicate)"),JoinIfFuzzy(AD$719:AD$760,$F$719:$F$760,$G770),"")))),"HTTP","HTTPS")&amp;")","No"),"*")</f>
        <v>No</v>
      </c>
      <c r="AD770" s="58" t="str">
        <f>IF(AD$9="Include",IF(JoinIfFuzzy(AD$719:AD$760,$F$719:$F$760,$G770)&amp;IF(AND(AD$2=AE$3,AE$9="Include (Platform Duplicate)"),JoinIfFuzzy(AE$719:AE$760,$F$719:$F$760,$G770),"")&lt;&gt;"","Yes ("&amp;IF(NOT(ISERR(FIND("HTTP,",JoinIfFuzzy(AD$719:AD$760,$F$719:$F$760,$G770)&amp;IF(AND(AD$2=AE$3,AE$9="Include (Platform Duplicate)"),JoinIfFuzzy(AE$719:AE$760,$F$719:$F$760,$G770),"")))),"HTTP","HTTPS")&amp;")","No"),"*")</f>
        <v>No</v>
      </c>
      <c r="AE770" s="58" t="str">
        <f>IF(AE$9="Include",IF(JoinIfFuzzy(AE$719:AE$760,$F$719:$F$760,$G770)&amp;IF(AND(AE$2=AF$3,AF$9="Include (Platform Duplicate)"),JoinIfFuzzy(AF$719:AF$760,$F$719:$F$760,$G770),"")&lt;&gt;"","Yes ("&amp;IF(NOT(ISERR(FIND("HTTP,",JoinIfFuzzy(AE$719:AE$760,$F$719:$F$760,$G770)&amp;IF(AND(AE$2=AF$3,AF$9="Include (Platform Duplicate)"),JoinIfFuzzy(AF$719:AF$760,$F$719:$F$760,$G770),"")))),"HTTP","HTTPS")&amp;")","No"),"*")</f>
        <v>*</v>
      </c>
      <c r="AF770" s="58" t="str">
        <f>IF(AF$9="Include",IF(JoinIfFuzzy(AF$719:AF$760,$F$719:$F$760,$G770)&amp;IF(AND(AF$2=AG$3,AG$9="Include (Platform Duplicate)"),JoinIfFuzzy(AG$719:AG$760,$F$719:$F$760,$G770),"")&lt;&gt;"","Yes ("&amp;IF(NOT(ISERR(FIND("HTTP,",JoinIfFuzzy(AF$719:AF$760,$F$719:$F$760,$G770)&amp;IF(AND(AF$2=AG$3,AG$9="Include (Platform Duplicate)"),JoinIfFuzzy(AG$719:AG$760,$F$719:$F$760,$G770),"")))),"HTTP","HTTPS")&amp;")","No"),"*")</f>
        <v>No</v>
      </c>
      <c r="AG770" s="58" t="str">
        <f>IF(AG$9="Include",IF(JoinIfFuzzy(AG$719:AG$760,$F$719:$F$760,$G770)&amp;IF(AND(AG$2=AH$3,AH$9="Include (Platform Duplicate)"),JoinIfFuzzy(AH$719:AH$760,$F$719:$F$760,$G770),"")&lt;&gt;"","Yes ("&amp;IF(NOT(ISERR(FIND("HTTP,",JoinIfFuzzy(AG$719:AG$760,$F$719:$F$760,$G770)&amp;IF(AND(AG$2=AH$3,AH$9="Include (Platform Duplicate)"),JoinIfFuzzy(AH$719:AH$760,$F$719:$F$760,$G770),"")))),"HTTP","HTTPS")&amp;")","No"),"*")</f>
        <v>No</v>
      </c>
      <c r="AH770" s="58" t="str">
        <f>IF(AH$9="Include",IF(JoinIfFuzzy(AH$719:AH$760,$F$719:$F$760,$G770)&amp;IF(AND(AH$2=AI$3,AI$9="Include (Platform Duplicate)"),JoinIfFuzzy(AI$719:AI$760,$F$719:$F$760,$G770),"")&lt;&gt;"","Yes ("&amp;IF(NOT(ISERR(FIND("HTTP,",JoinIfFuzzy(AH$719:AH$760,$F$719:$F$760,$G770)&amp;IF(AND(AH$2=AI$3,AI$9="Include (Platform Duplicate)"),JoinIfFuzzy(AI$719:AI$760,$F$719:$F$760,$G770),"")))),"HTTP","HTTPS")&amp;")","No"),"*")</f>
        <v>No</v>
      </c>
      <c r="AI770" s="58" t="str">
        <f>IF(AI$9="Include",IF(JoinIfFuzzy(AI$719:AI$760,$F$719:$F$760,$G770)&amp;IF(AND(AI$2=AJ$3,AJ$9="Include (Platform Duplicate)"),JoinIfFuzzy(AJ$719:AJ$760,$F$719:$F$760,$G770),"")&lt;&gt;"","Yes ("&amp;IF(NOT(ISERR(FIND("HTTP,",JoinIfFuzzy(AI$719:AI$760,$F$719:$F$760,$G770)&amp;IF(AND(AI$2=AJ$3,AJ$9="Include (Platform Duplicate)"),JoinIfFuzzy(AJ$719:AJ$760,$F$719:$F$760,$G770),"")))),"HTTP","HTTPS")&amp;")","No"),"*")</f>
        <v>*</v>
      </c>
      <c r="AJ770" s="58" t="str">
        <f>IF(AJ$9="Include",IF(JoinIfFuzzy(AJ$719:AJ$760,$F$719:$F$760,$G770)&amp;IF(AND(AJ$2=AK$3,AK$9="Include (Platform Duplicate)"),JoinIfFuzzy(AK$719:AK$760,$F$719:$F$760,$G770),"")&lt;&gt;"","Yes ("&amp;IF(NOT(ISERR(FIND("HTTP,",JoinIfFuzzy(AJ$719:AJ$760,$F$719:$F$760,$G770)&amp;IF(AND(AJ$2=AK$3,AK$9="Include (Platform Duplicate)"),JoinIfFuzzy(AK$719:AK$760,$F$719:$F$760,$G770),"")))),"HTTP","HTTPS")&amp;")","No"),"*")</f>
        <v>No</v>
      </c>
      <c r="AK770" s="58" t="str">
        <f>IF(AK$9="Include",IF(JoinIfFuzzy(AK$719:AK$760,$F$719:$F$760,$G770)&amp;IF(AND(AK$2=AL$3,AL$9="Include (Platform Duplicate)"),JoinIfFuzzy(AL$719:AL$760,$F$719:$F$760,$G770),"")&lt;&gt;"","Yes ("&amp;IF(NOT(ISERR(FIND("HTTP,",JoinIfFuzzy(AK$719:AK$760,$F$719:$F$760,$G770)&amp;IF(AND(AK$2=AL$3,AL$9="Include (Platform Duplicate)"),JoinIfFuzzy(AL$719:AL$760,$F$719:$F$760,$G770),"")))),"HTTP","HTTPS")&amp;")","No"),"*")</f>
        <v>*</v>
      </c>
      <c r="AL770" s="58" t="str">
        <f>IF(AL$9="Include",IF(JoinIfFuzzy(AL$719:AL$760,$F$719:$F$760,$G770)&amp;IF(AND(AL$2=AM$3,AM$9="Include (Platform Duplicate)"),JoinIfFuzzy(AM$719:AM$760,$F$719:$F$760,$G770),"")&lt;&gt;"","Yes ("&amp;IF(NOT(ISERR(FIND("HTTP,",JoinIfFuzzy(AL$719:AL$760,$F$719:$F$760,$G770)&amp;IF(AND(AL$2=AM$3,AM$9="Include (Platform Duplicate)"),JoinIfFuzzy(AM$719:AM$760,$F$719:$F$760,$G770),"")))),"HTTP","HTTPS")&amp;")","No"),"*")</f>
        <v>No</v>
      </c>
      <c r="AM770" s="58" t="str">
        <f>IF(AM$9="Include",IF(JoinIfFuzzy(AM$719:AM$760,$F$719:$F$760,$G770)&amp;IF(AND(AM$2=AN$3,AN$9="Include (Platform Duplicate)"),JoinIfFuzzy(AN$719:AN$760,$F$719:$F$760,$G770),"")&lt;&gt;"","Yes ("&amp;IF(NOT(ISERR(FIND("HTTP,",JoinIfFuzzy(AM$719:AM$760,$F$719:$F$760,$G770)&amp;IF(AND(AM$2=AN$3,AN$9="Include (Platform Duplicate)"),JoinIfFuzzy(AN$719:AN$760,$F$719:$F$760,$G770),"")))),"HTTP","HTTPS")&amp;")","No"),"*")</f>
        <v>No</v>
      </c>
      <c r="AN770" s="58" t="str">
        <f>IF(AN$9="Include",IF(JoinIfFuzzy(AN$719:AN$760,$F$719:$F$760,$G770)&amp;IF(AND(AN$2=AO$3,AO$9="Include (Platform Duplicate)"),JoinIfFuzzy(AO$719:AO$760,$F$719:$F$760,$G770),"")&lt;&gt;"","Yes ("&amp;IF(NOT(ISERR(FIND("HTTP,",JoinIfFuzzy(AN$719:AN$760,$F$719:$F$760,$G770)&amp;IF(AND(AN$2=AO$3,AO$9="Include (Platform Duplicate)"),JoinIfFuzzy(AO$719:AO$760,$F$719:$F$760,$G770),"")))),"HTTP","HTTPS")&amp;")","No"),"*")</f>
        <v>No</v>
      </c>
      <c r="AO770" s="58" t="str">
        <f>IF(AO$9="Include",IF(JoinIfFuzzy(AO$719:AO$760,$F$719:$F$760,$G770)&amp;IF(AND(AO$2=AP$3,AP$9="Include (Platform Duplicate)"),JoinIfFuzzy(AP$719:AP$760,$F$719:$F$760,$G770),"")&lt;&gt;"","Yes ("&amp;IF(NOT(ISERR(FIND("HTTP,",JoinIfFuzzy(AO$719:AO$760,$F$719:$F$760,$G770)&amp;IF(AND(AO$2=AP$3,AP$9="Include (Platform Duplicate)"),JoinIfFuzzy(AP$719:AP$760,$F$719:$F$760,$G770),"")))),"HTTP","HTTPS")&amp;")","No"),"*")</f>
        <v>*</v>
      </c>
      <c r="AP770" s="58" t="str">
        <f>IF(AP$9="Include",IF(JoinIfFuzzy(AP$719:AP$760,$F$719:$F$760,$G770)&amp;IF(AND(AP$2=AQ$3,AQ$9="Include (Platform Duplicate)"),JoinIfFuzzy(AQ$719:AQ$760,$F$719:$F$760,$G770),"")&lt;&gt;"","Yes ("&amp;IF(NOT(ISERR(FIND("HTTP,",JoinIfFuzzy(AP$719:AP$760,$F$719:$F$760,$G770)&amp;IF(AND(AP$2=AQ$3,AQ$9="Include (Platform Duplicate)"),JoinIfFuzzy(AQ$719:AQ$760,$F$719:$F$760,$G770),"")))),"HTTP","HTTPS")&amp;")","No"),"*")</f>
        <v>No</v>
      </c>
      <c r="AQ770" s="58" t="str">
        <f>IF(AQ$9="Include",IF(JoinIfFuzzy(AQ$719:AQ$760,$F$719:$F$760,$G770)&amp;IF(AND(AQ$2=AR$3,AR$9="Include (Platform Duplicate)"),JoinIfFuzzy(AR$719:AR$760,$F$719:$F$760,$G770),"")&lt;&gt;"","Yes ("&amp;IF(NOT(ISERR(FIND("HTTP,",JoinIfFuzzy(AQ$719:AQ$760,$F$719:$F$760,$G770)&amp;IF(AND(AQ$2=AR$3,AR$9="Include (Platform Duplicate)"),JoinIfFuzzy(AR$719:AR$760,$F$719:$F$760,$G770),"")))),"HTTP","HTTPS")&amp;")","No"),"*")</f>
        <v>*</v>
      </c>
      <c r="AR770" s="58" t="str">
        <f>IF(AR$9="Include",IF(JoinIfFuzzy(AR$719:AR$760,$F$719:$F$760,$G770)&amp;IF(AND(AR$2=AS$3,AS$9="Include (Platform Duplicate)"),JoinIfFuzzy(AS$719:AS$760,$F$719:$F$760,$G770),"")&lt;&gt;"","Yes ("&amp;IF(NOT(ISERR(FIND("HTTP,",JoinIfFuzzy(AR$719:AR$760,$F$719:$F$760,$G770)&amp;IF(AND(AR$2=AS$3,AS$9="Include (Platform Duplicate)"),JoinIfFuzzy(AS$719:AS$760,$F$719:$F$760,$G770),"")))),"HTTP","HTTPS")&amp;")","No"),"*")</f>
        <v>No</v>
      </c>
      <c r="AS770" s="58" t="str">
        <f>IF(AS$9="Include",IF(JoinIfFuzzy(AS$719:AS$760,$F$719:$F$760,$G770)&amp;IF(AND(AS$2=AT$3,AT$9="Include (Platform Duplicate)"),JoinIfFuzzy(AT$719:AT$760,$F$719:$F$760,$G770),"")&lt;&gt;"","Yes ("&amp;IF(NOT(ISERR(FIND("HTTP,",JoinIfFuzzy(AS$719:AS$760,$F$719:$F$760,$G770)&amp;IF(AND(AS$2=AT$3,AT$9="Include (Platform Duplicate)"),JoinIfFuzzy(AT$719:AT$760,$F$719:$F$760,$G770),"")))),"HTTP","HTTPS")&amp;")","No"),"*")</f>
        <v>*</v>
      </c>
      <c r="AT770" s="58" t="str">
        <f>IF(AT$9="Include",IF(JoinIfFuzzy(AT$719:AT$760,$F$719:$F$760,$G770)&amp;IF(AND(AT$2=AU$3,AU$9="Include (Platform Duplicate)"),JoinIfFuzzy(AU$719:AU$760,$F$719:$F$760,$G770),"")&lt;&gt;"","Yes ("&amp;IF(NOT(ISERR(FIND("HTTP,",JoinIfFuzzy(AT$719:AT$760,$F$719:$F$760,$G770)&amp;IF(AND(AT$2=AU$3,AU$9="Include (Platform Duplicate)"),JoinIfFuzzy(AU$719:AU$760,$F$719:$F$760,$G770),"")))),"HTTP","HTTPS")&amp;")","No"),"*")</f>
        <v>No</v>
      </c>
      <c r="AU770" s="58" t="str">
        <f>IF(AU$9="Include",IF(JoinIfFuzzy(AU$719:AU$760,$F$719:$F$760,$G770)&amp;IF(AND(AU$2=AV$3,AV$9="Include (Platform Duplicate)"),JoinIfFuzzy(AV$719:AV$760,$F$719:$F$760,$G770),"")&lt;&gt;"","Yes ("&amp;IF(NOT(ISERR(FIND("HTTP,",JoinIfFuzzy(AU$719:AU$760,$F$719:$F$760,$G770)&amp;IF(AND(AU$2=AV$3,AV$9="Include (Platform Duplicate)"),JoinIfFuzzy(AV$719:AV$760,$F$719:$F$760,$G770),"")))),"HTTP","HTTPS")&amp;")","No"),"*")</f>
        <v>No</v>
      </c>
      <c r="AV770" s="58" t="str">
        <f>IF(AV$9="Include",IF(JoinIfFuzzy(AV$719:AV$760,$F$719:$F$760,$G770)&amp;IF(AND(AV$2=AW$3,AW$9="Include (Platform Duplicate)"),JoinIfFuzzy(AW$719:AW$760,$F$719:$F$760,$G770),"")&lt;&gt;"","Yes ("&amp;IF(NOT(ISERR(FIND("HTTP,",JoinIfFuzzy(AV$719:AV$760,$F$719:$F$760,$G770)&amp;IF(AND(AV$2=AW$3,AW$9="Include (Platform Duplicate)"),JoinIfFuzzy(AW$719:AW$760,$F$719:$F$760,$G770),"")))),"HTTP","HTTPS")&amp;")","No"),"*")</f>
        <v>*</v>
      </c>
      <c r="AW770" s="58" t="str">
        <f>IF(AW$9="Include",IF(JoinIfFuzzy(AW$719:AW$760,$F$719:$F$760,$G770)&amp;IF(AND(AW$2=AX$3,AX$9="Include (Platform Duplicate)"),JoinIfFuzzy(AX$719:AX$760,$F$719:$F$760,$G770),"")&lt;&gt;"","Yes ("&amp;IF(NOT(ISERR(FIND("HTTP,",JoinIfFuzzy(AW$719:AW$760,$F$719:$F$760,$G770)&amp;IF(AND(AW$2=AX$3,AX$9="Include (Platform Duplicate)"),JoinIfFuzzy(AX$719:AX$760,$F$719:$F$760,$G770),"")))),"HTTP","HTTPS")&amp;")","No"),"*")</f>
        <v>*</v>
      </c>
      <c r="AX770" s="58" t="str">
        <f>IF(AX$9="Include",IF(JoinIfFuzzy(AX$719:AX$760,$F$719:$F$760,$G770)&amp;IF(AND(AX$2=AY$3,AY$9="Include (Platform Duplicate)"),JoinIfFuzzy(AY$719:AY$760,$F$719:$F$760,$G770),"")&lt;&gt;"","Yes ("&amp;IF(NOT(ISERR(FIND("HTTP,",JoinIfFuzzy(AX$719:AX$760,$F$719:$F$760,$G770)&amp;IF(AND(AX$2=AY$3,AY$9="Include (Platform Duplicate)"),JoinIfFuzzy(AY$719:AY$760,$F$719:$F$760,$G770),"")))),"HTTP","HTTPS")&amp;")","No"),"*")</f>
        <v>*</v>
      </c>
      <c r="AY770" s="58" t="str">
        <f>IF(AY$9="Include",IF(JoinIfFuzzy(AY$719:AY$760,$F$719:$F$760,$G770)&amp;IF(AND(AY$2=AZ$3,AZ$9="Include (Platform Duplicate)"),JoinIfFuzzy(AZ$719:AZ$760,$F$719:$F$760,$G770),"")&lt;&gt;"","Yes ("&amp;IF(NOT(ISERR(FIND("HTTP,",JoinIfFuzzy(AY$719:AY$760,$F$719:$F$760,$G770)&amp;IF(AND(AY$2=AZ$3,AZ$9="Include (Platform Duplicate)"),JoinIfFuzzy(AZ$719:AZ$760,$F$719:$F$760,$G770),"")))),"HTTP","HTTPS")&amp;")","No"),"*")</f>
        <v>*</v>
      </c>
      <c r="AZ770" s="58" t="str">
        <f>IF(AZ$9="Include",IF(JoinIfFuzzy(AZ$719:AZ$760,$F$719:$F$760,$G770)&amp;IF(AND(AZ$2=BA$3,BA$9="Include (Platform Duplicate)"),JoinIfFuzzy(BA$719:BA$760,$F$719:$F$760,$G770),"")&lt;&gt;"","Yes ("&amp;IF(NOT(ISERR(FIND("HTTP,",JoinIfFuzzy(AZ$719:AZ$760,$F$719:$F$760,$G770)&amp;IF(AND(AZ$2=BA$3,BA$9="Include (Platform Duplicate)"),JoinIfFuzzy(BA$719:BA$760,$F$719:$F$760,$G770),"")))),"HTTP","HTTPS")&amp;")","No"),"*")</f>
        <v>No</v>
      </c>
      <c r="BA770" s="58" t="str">
        <f>IF(BA$9="Include",IF(JoinIfFuzzy(BA$719:BA$760,$F$719:$F$760,$G770)&amp;IF(AND(BA$2=BB$3,BB$9="Include (Platform Duplicate)"),JoinIfFuzzy(BB$719:BB$760,$F$719:$F$760,$G770),"")&lt;&gt;"","Yes ("&amp;IF(NOT(ISERR(FIND("HTTP,",JoinIfFuzzy(BA$719:BA$760,$F$719:$F$760,$G770)&amp;IF(AND(BA$2=BB$3,BB$9="Include (Platform Duplicate)"),JoinIfFuzzy(BB$719:BB$760,$F$719:$F$760,$G770),"")))),"HTTP","HTTPS")&amp;")","No"),"*")</f>
        <v>No</v>
      </c>
      <c r="BB770" s="58" t="str">
        <f>IF(BB$9="Include",IF(JoinIfFuzzy(BB$719:BB$760,$F$719:$F$760,$G770)&amp;IF(AND(BB$2=BC$3,BC$9="Include (Platform Duplicate)"),JoinIfFuzzy(BC$719:BC$760,$F$719:$F$760,$G770),"")&lt;&gt;"","Yes ("&amp;IF(NOT(ISERR(FIND("HTTP,",JoinIfFuzzy(BB$719:BB$760,$F$719:$F$760,$G770)&amp;IF(AND(BB$2=BC$3,BC$9="Include (Platform Duplicate)"),JoinIfFuzzy(BC$719:BC$760,$F$719:$F$760,$G770),"")))),"HTTP","HTTPS")&amp;")","No"),"*")</f>
        <v>No</v>
      </c>
      <c r="BC770" s="58" t="str">
        <f>IF(BC$9="Include",IF(JoinIfFuzzy(BC$719:BC$760,$F$719:$F$760,$G770)&amp;IF(AND(BC$2=BD$3,BD$9="Include (Platform Duplicate)"),JoinIfFuzzy(BD$719:BD$760,$F$719:$F$760,$G770),"")&lt;&gt;"","Yes ("&amp;IF(NOT(ISERR(FIND("HTTP,",JoinIfFuzzy(BC$719:BC$760,$F$719:$F$760,$G770)&amp;IF(AND(BC$2=BD$3,BD$9="Include (Platform Duplicate)"),JoinIfFuzzy(BD$719:BD$760,$F$719:$F$760,$G770),"")))),"HTTP","HTTPS")&amp;")","No"),"*")</f>
        <v>No</v>
      </c>
      <c r="BD770" s="58" t="str">
        <f>IF(BD$9="Include",IF(JoinIfFuzzy(BD$719:BD$760,$F$719:$F$760,$G770)&amp;IF(AND(BD$2=BE$3,BE$9="Include (Platform Duplicate)"),JoinIfFuzzy(BE$719:BE$760,$F$719:$F$760,$G770),"")&lt;&gt;"","Yes ("&amp;IF(NOT(ISERR(FIND("HTTP,",JoinIfFuzzy(BD$719:BD$760,$F$719:$F$760,$G770)&amp;IF(AND(BD$2=BE$3,BE$9="Include (Platform Duplicate)"),JoinIfFuzzy(BE$719:BE$760,$F$719:$F$760,$G770),"")))),"HTTP","HTTPS")&amp;")","No"),"*")</f>
        <v>No</v>
      </c>
      <c r="BE770" s="58" t="str">
        <f>IF(BE$9="Include",IF(JoinIfFuzzy(BE$719:BE$760,$F$719:$F$760,$G770)&amp;IF(AND(BE$2=BF$3,BF$9="Include (Platform Duplicate)"),JoinIfFuzzy(BF$719:BF$760,$F$719:$F$760,$G770),"")&lt;&gt;"","Yes ("&amp;IF(NOT(ISERR(FIND("HTTP,",JoinIfFuzzy(BE$719:BE$760,$F$719:$F$760,$G770)&amp;IF(AND(BE$2=BF$3,BF$9="Include (Platform Duplicate)"),JoinIfFuzzy(BF$719:BF$760,$F$719:$F$760,$G770),"")))),"HTTP","HTTPS")&amp;")","No"),"*")</f>
        <v>*</v>
      </c>
      <c r="BF770" s="58" t="str">
        <f>IF(BF$9="Include",IF(JoinIfFuzzy(BF$719:BF$760,$F$719:$F$760,$G770)&amp;IF(AND(BF$2=BG$3,BG$9="Include (Platform Duplicate)"),JoinIfFuzzy(BG$719:BG$760,$F$719:$F$760,$G770),"")&lt;&gt;"","Yes ("&amp;IF(NOT(ISERR(FIND("HTTP,",JoinIfFuzzy(BF$719:BF$760,$F$719:$F$760,$G770)&amp;IF(AND(BF$2=BG$3,BG$9="Include (Platform Duplicate)"),JoinIfFuzzy(BG$719:BG$760,$F$719:$F$760,$G770),"")))),"HTTP","HTTPS")&amp;")","No"),"*")</f>
        <v>*</v>
      </c>
      <c r="BG770" s="58" t="str">
        <f>IF(BG$9="Include",IF(JoinIfFuzzy(BG$719:BG$760,$F$719:$F$760,$G770)&amp;IF(AND(BG$2=BH$3,BH$9="Include (Platform Duplicate)"),JoinIfFuzzy(BH$719:BH$760,$F$719:$F$760,$G770),"")&lt;&gt;"","Yes ("&amp;IF(NOT(ISERR(FIND("HTTP,",JoinIfFuzzy(BG$719:BG$760,$F$719:$F$760,$G770)&amp;IF(AND(BG$2=BH$3,BH$9="Include (Platform Duplicate)"),JoinIfFuzzy(BH$719:BH$760,$F$719:$F$760,$G770),"")))),"HTTP","HTTPS")&amp;")","No"),"*")</f>
        <v>No</v>
      </c>
      <c r="BH770" s="58" t="str">
        <f>IF(BH$9="Include",IF(JoinIfFuzzy(BH$719:BH$760,$F$719:$F$760,$G770)&amp;IF(AND(BH$2=BI$3,BI$9="Include (Platform Duplicate)"),JoinIfFuzzy(BI$719:BI$760,$F$719:$F$760,$G770),"")&lt;&gt;"","Yes ("&amp;IF(NOT(ISERR(FIND("HTTP,",JoinIfFuzzy(BH$719:BH$760,$F$719:$F$760,$G770)&amp;IF(AND(BH$2=BI$3,BI$9="Include (Platform Duplicate)"),JoinIfFuzzy(BI$719:BI$760,$F$719:$F$760,$G770),"")))),"HTTP","HTTPS")&amp;")","No"),"*")</f>
        <v>*</v>
      </c>
      <c r="BI770" s="58" t="str">
        <f>IF(BI$9="Include",IF(JoinIfFuzzy(BI$719:BI$760,$F$719:$F$760,$G770)&amp;IF(AND(BI$2=BJ$3,BJ$9="Include (Platform Duplicate)"),JoinIfFuzzy(BJ$719:BJ$760,$F$719:$F$760,$G770),"")&lt;&gt;"","Yes ("&amp;IF(NOT(ISERR(FIND("HTTP,",JoinIfFuzzy(BI$719:BI$760,$F$719:$F$760,$G770)&amp;IF(AND(BI$2=BJ$3,BJ$9="Include (Platform Duplicate)"),JoinIfFuzzy(BJ$719:BJ$760,$F$719:$F$760,$G770),"")))),"HTTP","HTTPS")&amp;")","No"),"*")</f>
        <v>No</v>
      </c>
      <c r="BJ770" s="58" t="str">
        <f>IF(BJ$9="Include",IF(JoinIfFuzzy(BJ$719:BJ$760,$F$719:$F$760,$G770)&amp;IF(AND(BJ$2=BK$3,BK$9="Include (Platform Duplicate)"),JoinIfFuzzy(BK$719:BK$760,$F$719:$F$760,$G770),"")&lt;&gt;"","Yes ("&amp;IF(NOT(ISERR(FIND("HTTP,",JoinIfFuzzy(BJ$719:BJ$760,$F$719:$F$760,$G770)&amp;IF(AND(BJ$2=BK$3,BK$9="Include (Platform Duplicate)"),JoinIfFuzzy(BK$719:BK$760,$F$719:$F$760,$G770),"")))),"HTTP","HTTPS")&amp;")","No"),"*")</f>
        <v>No</v>
      </c>
      <c r="BK770" s="58" t="str">
        <f>IF(BK$9="Include",IF(JoinIfFuzzy(BK$719:BK$760,$F$719:$F$760,$G770)&amp;IF(AND(BK$2=BL$3,BL$9="Include (Platform Duplicate)"),JoinIfFuzzy(BL$719:BL$760,$F$719:$F$760,$G770),"")&lt;&gt;"","Yes ("&amp;IF(NOT(ISERR(FIND("HTTP,",JoinIfFuzzy(BK$719:BK$760,$F$719:$F$760,$G770)&amp;IF(AND(BK$2=BL$3,BL$9="Include (Platform Duplicate)"),JoinIfFuzzy(BL$719:BL$760,$F$719:$F$760,$G770),"")))),"HTTP","HTTPS")&amp;")","No"),"*")</f>
        <v>*</v>
      </c>
      <c r="BL770" s="58" t="str">
        <f>IF(BL$9="Include",IF(JoinIfFuzzy(BL$719:BL$760,$F$719:$F$760,$G770)&amp;IF(AND(BL$2=BM$3,BM$9="Include (Platform Duplicate)"),JoinIfFuzzy(BM$719:BM$760,$F$719:$F$760,$G770),"")&lt;&gt;"","Yes ("&amp;IF(NOT(ISERR(FIND("HTTP,",JoinIfFuzzy(BL$719:BL$760,$F$719:$F$760,$G770)&amp;IF(AND(BL$2=BM$3,BM$9="Include (Platform Duplicate)"),JoinIfFuzzy(BM$719:BM$760,$F$719:$F$760,$G770),"")))),"HTTP","HTTPS")&amp;")","No"),"*")</f>
        <v>No</v>
      </c>
      <c r="BM770" s="58" t="str">
        <f>IF(BM$9="Include",IF(JoinIfFuzzy(BM$719:BM$760,$F$719:$F$760,$G770)&amp;IF(AND(BM$2=BN$3,BN$9="Include (Platform Duplicate)"),JoinIfFuzzy(BN$719:BN$760,$F$719:$F$760,$G770),"")&lt;&gt;"","Yes ("&amp;IF(NOT(ISERR(FIND("HTTP,",JoinIfFuzzy(BM$719:BM$760,$F$719:$F$760,$G770)&amp;IF(AND(BM$2=BN$3,BN$9="Include (Platform Duplicate)"),JoinIfFuzzy(BN$719:BN$760,$F$719:$F$760,$G770),"")))),"HTTP","HTTPS")&amp;")","No"),"*")</f>
        <v>*</v>
      </c>
      <c r="BN770" s="58" t="str">
        <f>IF(BN$9="Include",IF(JoinIfFuzzy(BN$719:BN$760,$F$719:$F$760,$G770)&amp;IF(AND(BN$2=BO$3,BO$9="Include (Platform Duplicate)"),JoinIfFuzzy(BO$719:BO$760,$F$719:$F$760,$G770),"")&lt;&gt;"","Yes ("&amp;IF(NOT(ISERR(FIND("HTTP,",JoinIfFuzzy(BN$719:BN$760,$F$719:$F$760,$G770)&amp;IF(AND(BN$2=BO$3,BO$9="Include (Platform Duplicate)"),JoinIfFuzzy(BO$719:BO$760,$F$719:$F$760,$G770),"")))),"HTTP","HTTPS")&amp;")","No"),"*")</f>
        <v>No</v>
      </c>
      <c r="BO770" s="58" t="str">
        <f>IF(BO$9="Include",IF(JoinIfFuzzy(BO$719:BO$760,$F$719:$F$760,$G770)&amp;IF(AND(BO$2=BP$3,BP$9="Include (Platform Duplicate)"),JoinIfFuzzy(BP$719:BP$760,$F$719:$F$760,$G770),"")&lt;&gt;"","Yes ("&amp;IF(NOT(ISERR(FIND("HTTP,",JoinIfFuzzy(BO$719:BO$760,$F$719:$F$760,$G770)&amp;IF(AND(BO$2=BP$3,BP$9="Include (Platform Duplicate)"),JoinIfFuzzy(BP$719:BP$760,$F$719:$F$760,$G770),"")))),"HTTP","HTTPS")&amp;")","No"),"*")</f>
        <v>Yes (HTTPS)</v>
      </c>
      <c r="BP770" s="58" t="str">
        <f>IF(BP$9="Include",IF(JoinIfFuzzy(BP$719:BP$760,$F$719:$F$760,$G770)&amp;IF(AND(BP$2=BQ$3,BQ$9="Include (Platform Duplicate)"),JoinIfFuzzy(BQ$719:BQ$760,$F$719:$F$760,$G770),"")&lt;&gt;"","Yes ("&amp;IF(NOT(ISERR(FIND("HTTP,",JoinIfFuzzy(BP$719:BP$760,$F$719:$F$760,$G770)&amp;IF(AND(BP$2=BQ$3,BQ$9="Include (Platform Duplicate)"),JoinIfFuzzy(BQ$719:BQ$760,$F$719:$F$760,$G770),"")))),"HTTP","HTTPS")&amp;")","No"),"*")</f>
        <v>*</v>
      </c>
      <c r="BQ770" s="58" t="str">
        <f>IF(BQ$9="Include",IF(JoinIfFuzzy(BQ$719:BQ$760,$F$719:$F$760,$G770)&amp;IF(AND(BQ$2=BR$3,BR$9="Include (Platform Duplicate)"),JoinIfFuzzy(BR$719:BR$760,$F$719:$F$760,$G770),"")&lt;&gt;"","Yes ("&amp;IF(NOT(ISERR(FIND("HTTP,",JoinIfFuzzy(BQ$719:BQ$760,$F$719:$F$760,$G770)&amp;IF(AND(BQ$2=BR$3,BR$9="Include (Platform Duplicate)"),JoinIfFuzzy(BR$719:BR$760,$F$719:$F$760,$G770),"")))),"HTTP","HTTPS")&amp;")","No"),"*")</f>
        <v>No</v>
      </c>
      <c r="BR770" s="58" t="str">
        <f>IF(BR$9="Include",IF(JoinIfFuzzy(BR$719:BR$760,$F$719:$F$760,$G770)&amp;IF(AND(BR$2=BS$3,BS$9="Include (Platform Duplicate)"),JoinIfFuzzy(BS$719:BS$760,$F$719:$F$760,$G770),"")&lt;&gt;"","Yes ("&amp;IF(NOT(ISERR(FIND("HTTP,",JoinIfFuzzy(BR$719:BR$760,$F$719:$F$760,$G770)&amp;IF(AND(BR$2=BS$3,BS$9="Include (Platform Duplicate)"),JoinIfFuzzy(BS$719:BS$760,$F$719:$F$760,$G770),"")))),"HTTP","HTTPS")&amp;")","No"),"*")</f>
        <v>*</v>
      </c>
      <c r="BS770" s="58" t="str">
        <f>IF(BS$9="Include",IF(JoinIfFuzzy(BS$719:BS$760,$F$719:$F$760,$G770)&amp;IF(AND(BS$2=BT$3,BT$9="Include (Platform Duplicate)"),JoinIfFuzzy(BT$719:BT$760,$F$719:$F$760,$G770),"")&lt;&gt;"","Yes ("&amp;IF(NOT(ISERR(FIND("HTTP,",JoinIfFuzzy(BS$719:BS$760,$F$719:$F$760,$G770)&amp;IF(AND(BS$2=BT$3,BT$9="Include (Platform Duplicate)"),JoinIfFuzzy(BT$719:BT$760,$F$719:$F$760,$G770),"")))),"HTTP","HTTPS")&amp;")","No"),"*")</f>
        <v>No</v>
      </c>
      <c r="BT770" s="58" t="str">
        <f>IF(BT$9="Include",IF(JoinIfFuzzy(BT$719:BT$760,$F$719:$F$760,$G770)&amp;IF(AND(BT$2=BU$3,BU$9="Include (Platform Duplicate)"),JoinIfFuzzy(BU$719:BU$760,$F$719:$F$760,$G770),"")&lt;&gt;"","Yes ("&amp;IF(NOT(ISERR(FIND("HTTP,",JoinIfFuzzy(BT$719:BT$760,$F$719:$F$760,$G770)&amp;IF(AND(BT$2=BU$3,BU$9="Include (Platform Duplicate)"),JoinIfFuzzy(BU$719:BU$760,$F$719:$F$760,$G770),"")))),"HTTP","HTTPS")&amp;")","No"),"*")</f>
        <v>Yes (HTTPS)</v>
      </c>
      <c r="BU770" s="58" t="str">
        <f>IF(BU$9="Include",IF(JoinIfFuzzy(BU$719:BU$760,$F$719:$F$760,$G770)&amp;IF(AND(BU$2=BV$3,BV$9="Include (Platform Duplicate)"),JoinIfFuzzy(BV$719:BV$760,$F$719:$F$760,$G770),"")&lt;&gt;"","Yes ("&amp;IF(NOT(ISERR(FIND("HTTP,",JoinIfFuzzy(BU$719:BU$760,$F$719:$F$760,$G770)&amp;IF(AND(BU$2=BV$3,BV$9="Include (Platform Duplicate)"),JoinIfFuzzy(BV$719:BV$760,$F$719:$F$760,$G770),"")))),"HTTP","HTTPS")&amp;")","No"),"*")</f>
        <v>*</v>
      </c>
      <c r="BV770" s="58" t="str">
        <f>IF(BV$9="Include",IF(JoinIfFuzzy(BV$719:BV$760,$F$719:$F$760,$G770)&amp;IF(AND(BV$2=BW$3,BW$9="Include (Platform Duplicate)"),JoinIfFuzzy(BW$719:BW$760,$F$719:$F$760,$G770),"")&lt;&gt;"","Yes ("&amp;IF(NOT(ISERR(FIND("HTTP,",JoinIfFuzzy(BV$719:BV$760,$F$719:$F$760,$G770)&amp;IF(AND(BV$2=BW$3,BW$9="Include (Platform Duplicate)"),JoinIfFuzzy(BW$719:BW$760,$F$719:$F$760,$G770),"")))),"HTTP","HTTPS")&amp;")","No"),"*")</f>
        <v>No</v>
      </c>
      <c r="BW770" s="58" t="str">
        <f>IF(BW$9="Include",IF(JoinIfFuzzy(BW$719:BW$760,$F$719:$F$760,$G770)&amp;IF(AND(BW$2=BX$3,BX$9="Include (Platform Duplicate)"),JoinIfFuzzy(BX$719:BX$760,$F$719:$F$760,$G770),"")&lt;&gt;"","Yes ("&amp;IF(NOT(ISERR(FIND("HTTP,",JoinIfFuzzy(BW$719:BW$760,$F$719:$F$760,$G770)&amp;IF(AND(BW$2=BX$3,BX$9="Include (Platform Duplicate)"),JoinIfFuzzy(BX$719:BX$760,$F$719:$F$760,$G770),"")))),"HTTP","HTTPS")&amp;")","No"),"*")</f>
        <v>*</v>
      </c>
      <c r="BX770" s="58" t="str">
        <f>IF(BX$9="Include",IF(JoinIfFuzzy(BX$719:BX$760,$F$719:$F$760,$G770)&amp;IF(AND(BX$2=BY$3,BY$9="Include (Platform Duplicate)"),JoinIfFuzzy(BY$719:BY$760,$F$719:$F$760,$G770),"")&lt;&gt;"","Yes ("&amp;IF(NOT(ISERR(FIND("HTTP,",JoinIfFuzzy(BX$719:BX$760,$F$719:$F$760,$G770)&amp;IF(AND(BX$2=BY$3,BY$9="Include (Platform Duplicate)"),JoinIfFuzzy(BY$719:BY$760,$F$719:$F$760,$G770),"")))),"HTTP","HTTPS")&amp;")","No"),"*")</f>
        <v>No</v>
      </c>
      <c r="BY770" s="58" t="str">
        <f>IF(BY$9="Include",IF(JoinIfFuzzy(BY$719:BY$760,$F$719:$F$760,$G770)&amp;IF(AND(BY$2=BZ$3,BZ$9="Include (Platform Duplicate)"),JoinIfFuzzy(BZ$719:BZ$760,$F$719:$F$760,$G770),"")&lt;&gt;"","Yes ("&amp;IF(NOT(ISERR(FIND("HTTP,",JoinIfFuzzy(BY$719:BY$760,$F$719:$F$760,$G770)&amp;IF(AND(BY$2=BZ$3,BZ$9="Include (Platform Duplicate)"),JoinIfFuzzy(BZ$719:BZ$760,$F$719:$F$760,$G770),"")))),"HTTP","HTTPS")&amp;")","No"),"*")</f>
        <v>*</v>
      </c>
      <c r="BZ770" s="58" t="str">
        <f>IF(BZ$9="Include",IF(JoinIfFuzzy(BZ$719:BZ$760,$F$719:$F$760,$G770)&amp;IF(AND(BZ$2=CA$3,CA$9="Include (Platform Duplicate)"),JoinIfFuzzy(CA$719:CA$760,$F$719:$F$760,$G770),"")&lt;&gt;"","Yes ("&amp;IF(NOT(ISERR(FIND("HTTP,",JoinIfFuzzy(BZ$719:BZ$760,$F$719:$F$760,$G770)&amp;IF(AND(BZ$2=CA$3,CA$9="Include (Platform Duplicate)"),JoinIfFuzzy(CA$719:CA$760,$F$719:$F$760,$G770),"")))),"HTTP","HTTPS")&amp;")","No"),"*")</f>
        <v>No</v>
      </c>
      <c r="CA770" s="58" t="str">
        <f>IF(CA$9="Include",IF(JoinIfFuzzy(CA$719:CA$760,$F$719:$F$760,$G770)&amp;IF(AND(CA$2=CB$3,CB$9="Include (Platform Duplicate)"),JoinIfFuzzy(CB$719:CB$760,$F$719:$F$760,$G770),"")&lt;&gt;"","Yes ("&amp;IF(NOT(ISERR(FIND("HTTP,",JoinIfFuzzy(CA$719:CA$760,$F$719:$F$760,$G770)&amp;IF(AND(CA$2=CB$3,CB$9="Include (Platform Duplicate)"),JoinIfFuzzy(CB$719:CB$760,$F$719:$F$760,$G770),"")))),"HTTP","HTTPS")&amp;")","No"),"*")</f>
        <v>No</v>
      </c>
      <c r="CB770" s="58" t="str">
        <f>IF(CB$9="Include",IF(JoinIfFuzzy(CB$719:CB$760,$F$719:$F$760,$G770)&amp;IF(AND(CB$2=CC$3,CC$9="Include (Platform Duplicate)"),JoinIfFuzzy(CC$719:CC$760,$F$719:$F$760,$G770),"")&lt;&gt;"","Yes ("&amp;IF(NOT(ISERR(FIND("HTTP,",JoinIfFuzzy(CB$719:CB$760,$F$719:$F$760,$G770)&amp;IF(AND(CB$2=CC$3,CC$9="Include (Platform Duplicate)"),JoinIfFuzzy(CC$719:CC$760,$F$719:$F$760,$G770),"")))),"HTTP","HTTPS")&amp;")","No"),"*")</f>
        <v>No</v>
      </c>
      <c r="CC770" s="58" t="str">
        <f>IF(CC$9="Include",IF(JoinIfFuzzy(CC$719:CC$760,$F$719:$F$760,$G770)&amp;IF(AND(CC$2=CD$3,CD$9="Include (Platform Duplicate)"),JoinIfFuzzy(CD$719:CD$760,$F$719:$F$760,$G770),"")&lt;&gt;"","Yes ("&amp;IF(NOT(ISERR(FIND("HTTP,",JoinIfFuzzy(CC$719:CC$760,$F$719:$F$760,$G770)&amp;IF(AND(CC$2=CD$3,CD$9="Include (Platform Duplicate)"),JoinIfFuzzy(CD$719:CD$760,$F$719:$F$760,$G770),"")))),"HTTP","HTTPS")&amp;")","No"),"*")</f>
        <v>No</v>
      </c>
      <c r="CD770" s="58" t="str">
        <f>IF(CD$9="Include",IF(JoinIfFuzzy(CD$719:CD$760,$F$719:$F$760,$G770)&amp;IF(AND(CD$2=CE$3,CE$9="Include (Platform Duplicate)"),JoinIfFuzzy(CE$719:CE$760,$F$719:$F$760,$G770),"")&lt;&gt;"","Yes ("&amp;IF(NOT(ISERR(FIND("HTTP,",JoinIfFuzzy(CD$719:CD$760,$F$719:$F$760,$G770)&amp;IF(AND(CD$2=CE$3,CE$9="Include (Platform Duplicate)"),JoinIfFuzzy(CE$719:CE$760,$F$719:$F$760,$G770),"")))),"HTTP","HTTPS")&amp;")","No"),"*")</f>
        <v>*</v>
      </c>
      <c r="CE770" s="58" t="str">
        <f>IF(CE$9="Include",IF(JoinIfFuzzy(CE$719:CE$760,$F$719:$F$760,$G770)&amp;IF(AND(CE$2=CF$3,CF$9="Include (Platform Duplicate)"),JoinIfFuzzy(CF$719:CF$760,$F$719:$F$760,$G770),"")&lt;&gt;"","Yes ("&amp;IF(NOT(ISERR(FIND("HTTP,",JoinIfFuzzy(CE$719:CE$760,$F$719:$F$760,$G770)&amp;IF(AND(CE$2=CF$3,CF$9="Include (Platform Duplicate)"),JoinIfFuzzy(CF$719:CF$760,$F$719:$F$760,$G770),"")))),"HTTP","HTTPS")&amp;")","No"),"*")</f>
        <v>*</v>
      </c>
      <c r="CF770" s="58" t="str">
        <f>IF(CF$9="Include",IF(JoinIfFuzzy(CF$719:CF$760,$F$719:$F$760,$G770)&amp;IF(AND(CF$2=CG$3,CG$9="Include (Platform Duplicate)"),JoinIfFuzzy(CG$719:CG$760,$F$719:$F$760,$G770),"")&lt;&gt;"","Yes ("&amp;IF(NOT(ISERR(FIND("HTTP,",JoinIfFuzzy(CF$719:CF$760,$F$719:$F$760,$G770)&amp;IF(AND(CF$2=CG$3,CG$9="Include (Platform Duplicate)"),JoinIfFuzzy(CG$719:CG$760,$F$719:$F$760,$G770),"")))),"HTTP","HTTPS")&amp;")","No"),"*")</f>
        <v>*</v>
      </c>
      <c r="CG770" s="58" t="str">
        <f>IF(CG$9="Include",IF(JoinIfFuzzy(CG$719:CG$760,$F$719:$F$760,$G770)&amp;IF(AND(CG$2=CH$3,CH$9="Include (Platform Duplicate)"),JoinIfFuzzy(CH$719:CH$760,$F$719:$F$760,$G770),"")&lt;&gt;"","Yes ("&amp;IF(NOT(ISERR(FIND("HTTP,",JoinIfFuzzy(CG$719:CG$760,$F$719:$F$760,$G770)&amp;IF(AND(CG$2=CH$3,CH$9="Include (Platform Duplicate)"),JoinIfFuzzy(CH$719:CH$760,$F$719:$F$760,$G770),"")))),"HTTP","HTTPS")&amp;")","No"),"*")</f>
        <v>No</v>
      </c>
      <c r="CH770" s="58" t="str">
        <f>IF(CH$9="Include",IF(JoinIfFuzzy(CH$719:CH$760,$F$719:$F$760,$G770)&amp;IF(AND(CH$2=CI$3,CI$9="Include (Platform Duplicate)"),JoinIfFuzzy(CI$719:CI$760,$F$719:$F$760,$G770),"")&lt;&gt;"","Yes ("&amp;IF(NOT(ISERR(FIND("HTTP,",JoinIfFuzzy(CH$719:CH$760,$F$719:$F$760,$G770)&amp;IF(AND(CH$2=CI$3,CI$9="Include (Platform Duplicate)"),JoinIfFuzzy(CI$719:CI$760,$F$719:$F$760,$G770),"")))),"HTTP","HTTPS")&amp;")","No"),"*")</f>
        <v>No</v>
      </c>
      <c r="CI770" s="58" t="str">
        <f>IF(CI$9="Include",IF(JoinIfFuzzy(CI$719:CI$760,$F$719:$F$760,$G770)&amp;IF(AND(CI$2=CJ$3,CJ$9="Include (Platform Duplicate)"),JoinIfFuzzy(CJ$719:CJ$760,$F$719:$F$760,$G770),"")&lt;&gt;"","Yes ("&amp;IF(NOT(ISERR(FIND("HTTP,",JoinIfFuzzy(CI$719:CI$760,$F$719:$F$760,$G770)&amp;IF(AND(CI$2=CJ$3,CJ$9="Include (Platform Duplicate)"),JoinIfFuzzy(CJ$719:CJ$760,$F$719:$F$760,$G770),"")))),"HTTP","HTTPS")&amp;")","No"),"*")</f>
        <v>*</v>
      </c>
      <c r="CJ770" s="58" t="str">
        <f>IF(CJ$9="Include",IF(JoinIfFuzzy(CJ$719:CJ$760,$F$719:$F$760,$G770)&amp;IF(AND(CJ$2=CK$3,CK$9="Include (Platform Duplicate)"),JoinIfFuzzy(CK$719:CK$760,$F$719:$F$760,$G770),"")&lt;&gt;"","Yes ("&amp;IF(NOT(ISERR(FIND("HTTP,",JoinIfFuzzy(CJ$719:CJ$760,$F$719:$F$760,$G770)&amp;IF(AND(CJ$2=CK$3,CK$9="Include (Platform Duplicate)"),JoinIfFuzzy(CK$719:CK$760,$F$719:$F$760,$G770),"")))),"HTTP","HTTPS")&amp;")","No"),"*")</f>
        <v>No</v>
      </c>
      <c r="CK770" s="58" t="str">
        <f>IF(CK$9="Include",IF(JoinIfFuzzy(CK$719:CK$760,$F$719:$F$760,$G770)&amp;IF(AND(CK$2=CL$3,CL$9="Include (Platform Duplicate)"),JoinIfFuzzy(CL$719:CL$760,$F$719:$F$760,$G770),"")&lt;&gt;"","Yes ("&amp;IF(NOT(ISERR(FIND("HTTP,",JoinIfFuzzy(CK$719:CK$760,$F$719:$F$760,$G770)&amp;IF(AND(CK$2=CL$3,CL$9="Include (Platform Duplicate)"),JoinIfFuzzy(CL$719:CL$760,$F$719:$F$760,$G770),"")))),"HTTP","HTTPS")&amp;")","No"),"*")</f>
        <v>No</v>
      </c>
      <c r="CL770" s="58" t="str">
        <f>IF(CL$9="Include",IF(JoinIfFuzzy(CL$719:CL$760,$F$719:$F$760,$G770)&amp;IF(AND(CL$2=CM$3,CM$9="Include (Platform Duplicate)"),JoinIfFuzzy(CM$719:CM$760,$F$719:$F$760,$G770),"")&lt;&gt;"","Yes ("&amp;IF(NOT(ISERR(FIND("HTTP,",JoinIfFuzzy(CL$719:CL$760,$F$719:$F$760,$G770)&amp;IF(AND(CL$2=CM$3,CM$9="Include (Platform Duplicate)"),JoinIfFuzzy(CM$719:CM$760,$F$719:$F$760,$G770),"")))),"HTTP","HTTPS")&amp;")","No"),"*")</f>
        <v>Yes (HTTPS)</v>
      </c>
      <c r="CM770" s="58" t="str">
        <f>IF(CM$9="Include",IF(JoinIfFuzzy(CM$719:CM$760,$F$719:$F$760,$G770)&amp;IF(AND(CM$2=CN$3,CN$9="Include (Platform Duplicate)"),JoinIfFuzzy(CN$719:CN$760,$F$719:$F$760,$G770),"")&lt;&gt;"","Yes ("&amp;IF(NOT(ISERR(FIND("HTTP,",JoinIfFuzzy(CM$719:CM$760,$F$719:$F$760,$G770)&amp;IF(AND(CM$2=CN$3,CN$9="Include (Platform Duplicate)"),JoinIfFuzzy(CN$719:CN$760,$F$719:$F$760,$G770),"")))),"HTTP","HTTPS")&amp;")","No"),"*")</f>
        <v>*</v>
      </c>
      <c r="CN770" s="58" t="str">
        <f>IF(CN$9="Include",IF(JoinIfFuzzy(CN$719:CN$760,$F$719:$F$760,$G770)&amp;IF(AND(CN$2=CO$3,CO$9="Include (Platform Duplicate)"),JoinIfFuzzy(CO$719:CO$760,$F$719:$F$760,$G770),"")&lt;&gt;"","Yes ("&amp;IF(NOT(ISERR(FIND("HTTP,",JoinIfFuzzy(CN$719:CN$760,$F$719:$F$760,$G770)&amp;IF(AND(CN$2=CO$3,CO$9="Include (Platform Duplicate)"),JoinIfFuzzy(CO$719:CO$760,$F$719:$F$760,$G770),"")))),"HTTP","HTTPS")&amp;")","No"),"*")</f>
        <v>No</v>
      </c>
      <c r="CO770" s="58" t="str">
        <f>IF(CO$9="Include",IF(JoinIfFuzzy(CO$719:CO$760,$F$719:$F$760,$G770)&amp;IF(AND(CO$2=CP$3,CP$9="Include (Platform Duplicate)"),JoinIfFuzzy(CP$719:CP$760,$F$719:$F$760,$G770),"")&lt;&gt;"","Yes ("&amp;IF(NOT(ISERR(FIND("HTTP,",JoinIfFuzzy(CO$719:CO$760,$F$719:$F$760,$G770)&amp;IF(AND(CO$2=CP$3,CP$9="Include (Platform Duplicate)"),JoinIfFuzzy(CP$719:CP$760,$F$719:$F$760,$G770),"")))),"HTTP","HTTPS")&amp;")","No"),"*")</f>
        <v>Yes (HTTPS)</v>
      </c>
      <c r="CP770" s="58" t="str">
        <f>IF(CP$9="Include",IF(JoinIfFuzzy(CP$719:CP$760,$F$719:$F$760,$G770)&amp;IF(AND(CP$2=CQ$3,CQ$9="Include (Platform Duplicate)"),JoinIfFuzzy(CQ$719:CQ$760,$F$719:$F$760,$G770),"")&lt;&gt;"","Yes ("&amp;IF(NOT(ISERR(FIND("HTTP,",JoinIfFuzzy(CP$719:CP$760,$F$719:$F$760,$G770)&amp;IF(AND(CP$2=CQ$3,CQ$9="Include (Platform Duplicate)"),JoinIfFuzzy(CQ$719:CQ$760,$F$719:$F$760,$G770),"")))),"HTTP","HTTPS")&amp;")","No"),"*")</f>
        <v>*</v>
      </c>
      <c r="CQ770" s="58" t="str">
        <f>IF(CQ$9="Include",IF(JoinIfFuzzy(CQ$719:CQ$760,$F$719:$F$760,$G770)&amp;IF(AND(CQ$2=CR$3,CR$9="Include (Platform Duplicate)"),JoinIfFuzzy(CR$719:CR$760,$F$719:$F$760,$G770),"")&lt;&gt;"","Yes ("&amp;IF(NOT(ISERR(FIND("HTTP,",JoinIfFuzzy(CQ$719:CQ$760,$F$719:$F$760,$G770)&amp;IF(AND(CQ$2=CR$3,CR$9="Include (Platform Duplicate)"),JoinIfFuzzy(CR$719:CR$760,$F$719:$F$760,$G770),"")))),"HTTP","HTTPS")&amp;")","No"),"*")</f>
        <v>No</v>
      </c>
      <c r="CR770" s="58" t="str">
        <f>IF(CR$9="Include",IF(JoinIfFuzzy(CR$719:CR$760,$F$719:$F$760,$G770)&amp;IF(AND(CR$2=CS$3,CS$9="Include (Platform Duplicate)"),JoinIfFuzzy(CS$719:CS$760,$F$719:$F$760,$G770),"")&lt;&gt;"","Yes ("&amp;IF(NOT(ISERR(FIND("HTTP,",JoinIfFuzzy(CR$719:CR$760,$F$719:$F$760,$G770)&amp;IF(AND(CR$2=CS$3,CS$9="Include (Platform Duplicate)"),JoinIfFuzzy(CS$719:CS$760,$F$719:$F$760,$G770),"")))),"HTTP","HTTPS")&amp;")","No"),"*")</f>
        <v>No</v>
      </c>
      <c r="CS770" s="58" t="str">
        <f>IF(CS$9="Include",IF(JoinIfFuzzy(CS$719:CS$760,$F$719:$F$760,$G770)&amp;IF(AND(CS$2=CT$3,CT$9="Include (Platform Duplicate)"),JoinIfFuzzy(CT$719:CT$760,$F$719:$F$760,$G770),"")&lt;&gt;"","Yes ("&amp;IF(NOT(ISERR(FIND("HTTP,",JoinIfFuzzy(CS$719:CS$760,$F$719:$F$760,$G770)&amp;IF(AND(CS$2=CT$3,CT$9="Include (Platform Duplicate)"),JoinIfFuzzy(CT$719:CT$760,$F$719:$F$760,$G770),"")))),"HTTP","HTTPS")&amp;")","No"),"*")</f>
        <v>No</v>
      </c>
      <c r="CT770" s="58" t="str">
        <f>IF(CT$9="Include",IF(JoinIfFuzzy(CT$719:CT$760,$F$719:$F$760,$G770)&amp;IF(AND(CT$2=CU$3,CU$9="Include (Platform Duplicate)"),JoinIfFuzzy(CU$719:CU$760,$F$719:$F$760,$G770),"")&lt;&gt;"","Yes ("&amp;IF(NOT(ISERR(FIND("HTTP,",JoinIfFuzzy(CT$719:CT$760,$F$719:$F$760,$G770)&amp;IF(AND(CT$2=CU$3,CU$9="Include (Platform Duplicate)"),JoinIfFuzzy(CU$719:CU$760,$F$719:$F$760,$G770),"")))),"HTTP","HTTPS")&amp;")","No"),"*")</f>
        <v>*</v>
      </c>
      <c r="CU770" s="58" t="str">
        <f>IF(CU$9="Include",IF(JoinIfFuzzy(CU$719:CU$760,$F$719:$F$760,$G770)&amp;IF(AND(CU$2=CV$3,CV$9="Include (Platform Duplicate)"),JoinIfFuzzy(CV$719:CV$760,$F$719:$F$760,$G770),"")&lt;&gt;"","Yes ("&amp;IF(NOT(ISERR(FIND("HTTP,",JoinIfFuzzy(CU$719:CU$760,$F$719:$F$760,$G770)&amp;IF(AND(CU$2=CV$3,CV$9="Include (Platform Duplicate)"),JoinIfFuzzy(CV$719:CV$760,$F$719:$F$760,$G770),"")))),"HTTP","HTTPS")&amp;")","No"),"*")</f>
        <v>No</v>
      </c>
      <c r="CV770" s="58" t="str">
        <f>IF(CV$9="Include",IF(JoinIfFuzzy(CV$719:CV$760,$F$719:$F$760,$G770)&amp;IF(AND(CV$2=CW$3,CW$9="Include (Platform Duplicate)"),JoinIfFuzzy(CW$719:CW$760,$F$719:$F$760,$G770),"")&lt;&gt;"","Yes ("&amp;IF(NOT(ISERR(FIND("HTTP,",JoinIfFuzzy(CV$719:CV$760,$F$719:$F$760,$G770)&amp;IF(AND(CV$2=CW$3,CW$9="Include (Platform Duplicate)"),JoinIfFuzzy(CW$719:CW$760,$F$719:$F$760,$G770),"")))),"HTTP","HTTPS")&amp;")","No"),"*")</f>
        <v>*</v>
      </c>
      <c r="CW770" s="58" t="str">
        <f>IF(CW$9="Include",IF(JoinIfFuzzy(CW$719:CW$760,$F$719:$F$760,$G770)&amp;IF(AND(CW$2=CX$3,CX$9="Include (Platform Duplicate)"),JoinIfFuzzy(CX$719:CX$760,$F$719:$F$760,$G770),"")&lt;&gt;"","Yes ("&amp;IF(NOT(ISERR(FIND("HTTP,",JoinIfFuzzy(CW$719:CW$760,$F$719:$F$760,$G770)&amp;IF(AND(CW$2=CX$3,CX$9="Include (Platform Duplicate)"),JoinIfFuzzy(CX$719:CX$760,$F$719:$F$760,$G770),"")))),"HTTP","HTTPS")&amp;")","No"),"*")</f>
        <v>Yes (HTTPS)</v>
      </c>
      <c r="CX770" s="58" t="str">
        <f>IF(CX$9="Include",IF(JoinIfFuzzy(CX$719:CX$760,$F$719:$F$760,$G770)&amp;IF(AND(CX$2=CY$3,CY$9="Include (Platform Duplicate)"),JoinIfFuzzy(CY$719:CY$760,$F$719:$F$760,$G770),"")&lt;&gt;"","Yes ("&amp;IF(NOT(ISERR(FIND("HTTP,",JoinIfFuzzy(CX$719:CX$760,$F$719:$F$760,$G770)&amp;IF(AND(CX$2=CY$3,CY$9="Include (Platform Duplicate)"),JoinIfFuzzy(CY$719:CY$760,$F$719:$F$760,$G770),"")))),"HTTP","HTTPS")&amp;")","No"),"*")</f>
        <v>*</v>
      </c>
      <c r="CY770" s="58" t="str">
        <f>IF(CY$9="Include",IF(JoinIfFuzzy(CY$719:CY$760,$F$719:$F$760,$G770)&amp;IF(AND(CY$2=CZ$3,CZ$9="Include (Platform Duplicate)"),JoinIfFuzzy(CZ$719:CZ$760,$F$719:$F$760,$G770),"")&lt;&gt;"","Yes ("&amp;IF(NOT(ISERR(FIND("HTTP,",JoinIfFuzzy(CY$719:CY$760,$F$719:$F$760,$G770)&amp;IF(AND(CY$2=CZ$3,CZ$9="Include (Platform Duplicate)"),JoinIfFuzzy(CZ$719:CZ$760,$F$719:$F$760,$G770),"")))),"HTTP","HTTPS")&amp;")","No"),"*")</f>
        <v>Yes (HTTPS)</v>
      </c>
      <c r="CZ770" s="58" t="str">
        <f>IF(CZ$9="Include",IF(JoinIfFuzzy(CZ$719:CZ$760,$F$719:$F$760,$G770)&amp;IF(AND(CZ$2=DA$3,DA$9="Include (Platform Duplicate)"),JoinIfFuzzy(DA$719:DA$760,$F$719:$F$760,$G770),"")&lt;&gt;"","Yes ("&amp;IF(NOT(ISERR(FIND("HTTP,",JoinIfFuzzy(CZ$719:CZ$760,$F$719:$F$760,$G770)&amp;IF(AND(CZ$2=DA$3,DA$9="Include (Platform Duplicate)"),JoinIfFuzzy(DA$719:DA$760,$F$719:$F$760,$G770),"")))),"HTTP","HTTPS")&amp;")","No"),"*")</f>
        <v>*</v>
      </c>
      <c r="DA770" s="58" t="str">
        <f>IF(DA$9="Include",IF(JoinIfFuzzy(DA$719:DA$760,$F$719:$F$760,$G770)&amp;IF(AND(DA$2=DB$3,DB$9="Include (Platform Duplicate)"),JoinIfFuzzy(DB$719:DB$760,$F$719:$F$760,$G770),"")&lt;&gt;"","Yes ("&amp;IF(NOT(ISERR(FIND("HTTP,",JoinIfFuzzy(DA$719:DA$760,$F$719:$F$760,$G770)&amp;IF(AND(DA$2=DB$3,DB$9="Include (Platform Duplicate)"),JoinIfFuzzy(DB$719:DB$760,$F$719:$F$760,$G770),"")))),"HTTP","HTTPS")&amp;")","No"),"*")</f>
        <v>Yes (HTTPS)</v>
      </c>
      <c r="DB770" s="58" t="str">
        <f>IF(DB$9="Include",IF(JoinIfFuzzy(DB$719:DB$760,$F$719:$F$760,$G770)&amp;IF(AND(DB$2=DC$3,DC$9="Include (Platform Duplicate)"),JoinIfFuzzy(DC$719:DC$760,$F$719:$F$760,$G770),"")&lt;&gt;"","Yes ("&amp;IF(NOT(ISERR(FIND("HTTP,",JoinIfFuzzy(DB$719:DB$760,$F$719:$F$760,$G770)&amp;IF(AND(DB$2=DC$3,DC$9="Include (Platform Duplicate)"),JoinIfFuzzy(DC$719:DC$760,$F$719:$F$760,$G770),"")))),"HTTP","HTTPS")&amp;")","No"),"*")</f>
        <v>*</v>
      </c>
      <c r="DC770" s="58" t="str">
        <f>IF(DC$9="Include",IF(JoinIfFuzzy(DC$719:DC$760,$F$719:$F$760,$G770)&amp;IF(AND(DC$2=DD$3,DD$9="Include (Platform Duplicate)"),JoinIfFuzzy(DD$719:DD$760,$F$719:$F$760,$G770),"")&lt;&gt;"","Yes ("&amp;IF(NOT(ISERR(FIND("HTTP,",JoinIfFuzzy(DC$719:DC$760,$F$719:$F$760,$G770)&amp;IF(AND(DC$2=DD$3,DD$9="Include (Platform Duplicate)"),JoinIfFuzzy(DD$719:DD$760,$F$719:$F$760,$G770),"")))),"HTTP","HTTPS")&amp;")","No"),"*")</f>
        <v>*</v>
      </c>
      <c r="DD770" s="58" t="str">
        <f>IF(DD$9="Include",IF(JoinIfFuzzy(DD$719:DD$760,$F$719:$F$760,$G770)&amp;IF(AND(DD$2=DE$3,DE$9="Include (Platform Duplicate)"),JoinIfFuzzy(DE$719:DE$760,$F$719:$F$760,$G770),"")&lt;&gt;"","Yes ("&amp;IF(NOT(ISERR(FIND("HTTP,",JoinIfFuzzy(DD$719:DD$760,$F$719:$F$760,$G770)&amp;IF(AND(DD$2=DE$3,DE$9="Include (Platform Duplicate)"),JoinIfFuzzy(DE$719:DE$760,$F$719:$F$760,$G770),"")))),"HTTP","HTTPS")&amp;")","No"),"*")</f>
        <v>No</v>
      </c>
      <c r="DE770" s="58" t="str">
        <f>IF(DE$9="Include",IF(JoinIfFuzzy(DE$719:DE$760,$F$719:$F$760,$G770)&amp;IF(AND(DE$2=DF$3,DF$9="Include (Platform Duplicate)"),JoinIfFuzzy(DF$719:DF$760,$F$719:$F$760,$G770),"")&lt;&gt;"","Yes ("&amp;IF(NOT(ISERR(FIND("HTTP,",JoinIfFuzzy(DE$719:DE$760,$F$719:$F$760,$G770)&amp;IF(AND(DE$2=DF$3,DF$9="Include (Platform Duplicate)"),JoinIfFuzzy(DF$719:DF$760,$F$719:$F$760,$G770),"")))),"HTTP","HTTPS")&amp;")","No"),"*")</f>
        <v>No</v>
      </c>
      <c r="DF770" s="58" t="str">
        <f>IF(DF$9="Include",IF(JoinIfFuzzy(DF$719:DF$760,$F$719:$F$760,$G770)&amp;IF(AND(DF$2=DG$3,DG$9="Include (Platform Duplicate)"),JoinIfFuzzy(DG$719:DG$760,$F$719:$F$760,$G770),"")&lt;&gt;"","Yes ("&amp;IF(NOT(ISERR(FIND("HTTP,",JoinIfFuzzy(DF$719:DF$760,$F$719:$F$760,$G770)&amp;IF(AND(DF$2=DG$3,DG$9="Include (Platform Duplicate)"),JoinIfFuzzy(DG$719:DG$760,$F$719:$F$760,$G770),"")))),"HTTP","HTTPS")&amp;")","No"),"*")</f>
        <v>*</v>
      </c>
      <c r="DG770" s="58" t="str">
        <f>IF(DG$9="Include",IF(JoinIfFuzzy(DG$719:DG$760,$F$719:$F$760,$G770)&amp;IF(AND(DG$2=DH$3,DH$9="Include (Platform Duplicate)"),JoinIfFuzzy(DH$719:DH$760,$F$719:$F$760,$G770),"")&lt;&gt;"","Yes ("&amp;IF(NOT(ISERR(FIND("HTTP,",JoinIfFuzzy(DG$719:DG$760,$F$719:$F$760,$G770)&amp;IF(AND(DG$2=DH$3,DH$9="Include (Platform Duplicate)"),JoinIfFuzzy(DH$719:DH$760,$F$719:$F$760,$G770),"")))),"HTTP","HTTPS")&amp;")","No"),"*")</f>
        <v>Yes (HTTPS)</v>
      </c>
      <c r="DH770" s="58" t="str">
        <f>IF(DH$9="Include",IF(JoinIfFuzzy(DH$719:DH$760,$F$719:$F$760,$G770)&amp;IF(AND(DH$2=DI$3,DI$9="Include (Platform Duplicate)"),JoinIfFuzzy(DI$719:DI$760,$F$719:$F$760,$G770),"")&lt;&gt;"","Yes ("&amp;IF(NOT(ISERR(FIND("HTTP,",JoinIfFuzzy(DH$719:DH$760,$F$719:$F$760,$G770)&amp;IF(AND(DH$2=DI$3,DI$9="Include (Platform Duplicate)"),JoinIfFuzzy(DI$719:DI$760,$F$719:$F$760,$G770),"")))),"HTTP","HTTPS")&amp;")","No"),"*")</f>
        <v>No</v>
      </c>
      <c r="DI770" s="58" t="str">
        <f>IF(DI$9="Include",IF(JoinIfFuzzy(DI$719:DI$760,$F$719:$F$760,$G770)&amp;IF(AND(DI$2=DJ$3,DJ$9="Include (Platform Duplicate)"),JoinIfFuzzy(DJ$719:DJ$760,$F$719:$F$760,$G770),"")&lt;&gt;"","Yes ("&amp;IF(NOT(ISERR(FIND("HTTP,",JoinIfFuzzy(DI$719:DI$760,$F$719:$F$760,$G770)&amp;IF(AND(DI$2=DJ$3,DJ$9="Include (Platform Duplicate)"),JoinIfFuzzy(DJ$719:DJ$760,$F$719:$F$760,$G770),"")))),"HTTP","HTTPS")&amp;")","No"),"*")</f>
        <v>No</v>
      </c>
      <c r="DJ770" s="58" t="str">
        <f>IF(DJ$9="Include",IF(JoinIfFuzzy(DJ$719:DJ$760,$F$719:$F$760,$G770)&amp;IF(AND(DJ$2=DK$3,DK$9="Include (Platform Duplicate)"),JoinIfFuzzy(DK$719:DK$760,$F$719:$F$760,$G770),"")&lt;&gt;"","Yes ("&amp;IF(NOT(ISERR(FIND("HTTP,",JoinIfFuzzy(DJ$719:DJ$760,$F$719:$F$760,$G770)&amp;IF(AND(DJ$2=DK$3,DK$9="Include (Platform Duplicate)"),JoinIfFuzzy(DK$719:DK$760,$F$719:$F$760,$G770),"")))),"HTTP","HTTPS")&amp;")","No"),"*")</f>
        <v>No</v>
      </c>
      <c r="DK770" s="58" t="str">
        <f>IF(DK$9="Include",IF(JoinIfFuzzy(DK$719:DK$760,$F$719:$F$760,$G770)&amp;IF(AND(DK$2=DL$3,DL$9="Include (Platform Duplicate)"),JoinIfFuzzy(DL$719:DL$760,$F$719:$F$760,$G770),"")&lt;&gt;"","Yes ("&amp;IF(NOT(ISERR(FIND("HTTP,",JoinIfFuzzy(DK$719:DK$760,$F$719:$F$760,$G770)&amp;IF(AND(DK$2=DL$3,DL$9="Include (Platform Duplicate)"),JoinIfFuzzy(DL$719:DL$760,$F$719:$F$760,$G770),"")))),"HTTP","HTTPS")&amp;")","No"),"*")</f>
        <v>*</v>
      </c>
      <c r="DL770" s="58" t="str">
        <f>IF(DL$9="Include",IF(JoinIfFuzzy(DL$719:DL$760,$F$719:$F$760,$G770)&amp;IF(AND(DL$2=DM$3,DM$9="Include (Platform Duplicate)"),JoinIfFuzzy(DM$719:DM$760,$F$719:$F$760,$G770),"")&lt;&gt;"","Yes ("&amp;IF(NOT(ISERR(FIND("HTTP,",JoinIfFuzzy(DL$719:DL$760,$F$719:$F$760,$G770)&amp;IF(AND(DL$2=DM$3,DM$9="Include (Platform Duplicate)"),JoinIfFuzzy(DM$719:DM$760,$F$719:$F$760,$G770),"")))),"HTTP","HTTPS")&amp;")","No"),"*")</f>
        <v>No</v>
      </c>
      <c r="DM770" s="58" t="str">
        <f>IF(DM$9="Include",IF(JoinIfFuzzy(DM$719:DM$760,$F$719:$F$760,$G770)&amp;IF(AND(DM$2=DN$3,DN$9="Include (Platform Duplicate)"),JoinIfFuzzy(DN$719:DN$760,$F$719:$F$760,$G770),"")&lt;&gt;"","Yes ("&amp;IF(NOT(ISERR(FIND("HTTP,",JoinIfFuzzy(DM$719:DM$760,$F$719:$F$760,$G770)&amp;IF(AND(DM$2=DN$3,DN$9="Include (Platform Duplicate)"),JoinIfFuzzy(DN$719:DN$760,$F$719:$F$760,$G770),"")))),"HTTP","HTTPS")&amp;")","No"),"*")</f>
        <v>*</v>
      </c>
      <c r="DN770" s="58" t="str">
        <f>IF(DN$9="Include",IF(JoinIfFuzzy(DN$719:DN$760,$F$719:$F$760,$G770)&amp;IF(AND(DN$2=DO$3,DO$9="Include (Platform Duplicate)"),JoinIfFuzzy(DO$719:DO$760,$F$719:$F$760,$G770),"")&lt;&gt;"","Yes ("&amp;IF(NOT(ISERR(FIND("HTTP,",JoinIfFuzzy(DN$719:DN$760,$F$719:$F$760,$G770)&amp;IF(AND(DN$2=DO$3,DO$9="Include (Platform Duplicate)"),JoinIfFuzzy(DO$719:DO$760,$F$719:$F$760,$G770),"")))),"HTTP","HTTPS")&amp;")","No"),"*")</f>
        <v>Yes (HTTPS)</v>
      </c>
      <c r="DO770" s="58" t="str">
        <f>IF(DO$9="Include",IF(JoinIfFuzzy(DO$719:DO$760,$F$719:$F$760,$G770)&amp;IF(AND(DO$2=DP$3,DP$9="Include (Platform Duplicate)"),JoinIfFuzzy(DP$719:DP$760,$F$719:$F$760,$G770),"")&lt;&gt;"","Yes ("&amp;IF(NOT(ISERR(FIND("HTTP,",JoinIfFuzzy(DO$719:DO$760,$F$719:$F$760,$G770)&amp;IF(AND(DO$2=DP$3,DP$9="Include (Platform Duplicate)"),JoinIfFuzzy(DP$719:DP$760,$F$719:$F$760,$G770),"")))),"HTTP","HTTPS")&amp;")","No"),"*")</f>
        <v>*</v>
      </c>
      <c r="DP770" s="58" t="str">
        <f>IF(DP$9="Include",IF(JoinIfFuzzy(DP$719:DP$760,$F$719:$F$760,$G770)&amp;IF(AND(DP$2=DQ$3,DQ$9="Include (Platform Duplicate)"),JoinIfFuzzy(DQ$719:DQ$760,$F$719:$F$760,$G770),"")&lt;&gt;"","Yes ("&amp;IF(NOT(ISERR(FIND("HTTP,",JoinIfFuzzy(DP$719:DP$760,$F$719:$F$760,$G770)&amp;IF(AND(DP$2=DQ$3,DQ$9="Include (Platform Duplicate)"),JoinIfFuzzy(DQ$719:DQ$760,$F$719:$F$760,$G770),"")))),"HTTP","HTTPS")&amp;")","No"),"*")</f>
        <v>No</v>
      </c>
      <c r="DQ770" s="58" t="str">
        <f>IF(DQ$9="Include",IF(JoinIfFuzzy(DQ$719:DQ$760,$F$719:$F$760,$G770)&amp;IF(AND(DQ$2=DR$3,DR$9="Include (Platform Duplicate)"),JoinIfFuzzy(DR$719:DR$760,$F$719:$F$760,$G770),"")&lt;&gt;"","Yes ("&amp;IF(NOT(ISERR(FIND("HTTP,",JoinIfFuzzy(DQ$719:DQ$760,$F$719:$F$760,$G770)&amp;IF(AND(DQ$2=DR$3,DR$9="Include (Platform Duplicate)"),JoinIfFuzzy(DR$719:DR$760,$F$719:$F$760,$G770),"")))),"HTTP","HTTPS")&amp;")","No"),"*")</f>
        <v>*</v>
      </c>
      <c r="DR770" s="58" t="str">
        <f>IF(DR$9="Include",IF(JoinIfFuzzy(DR$719:DR$760,$F$719:$F$760,$G770)&amp;IF(AND(DR$2=DS$3,DS$9="Include (Platform Duplicate)"),JoinIfFuzzy(DS$719:DS$760,$F$719:$F$760,$G770),"")&lt;&gt;"","Yes ("&amp;IF(NOT(ISERR(FIND("HTTP,",JoinIfFuzzy(DR$719:DR$760,$F$719:$F$760,$G770)&amp;IF(AND(DR$2=DS$3,DS$9="Include (Platform Duplicate)"),JoinIfFuzzy(DS$719:DS$760,$F$719:$F$760,$G770),"")))),"HTTP","HTTPS")&amp;")","No"),"*")</f>
        <v>*</v>
      </c>
      <c r="DS770" s="58" t="str">
        <f>IF(DS$9="Include",IF(JoinIfFuzzy(DS$719:DS$760,$F$719:$F$760,$G770)&amp;IF(AND(DS$2=DT$3,DT$9="Include (Platform Duplicate)"),JoinIfFuzzy(DT$719:DT$760,$F$719:$F$760,$G770),"")&lt;&gt;"","Yes ("&amp;IF(NOT(ISERR(FIND("HTTP,",JoinIfFuzzy(DS$719:DS$760,$F$719:$F$760,$G770)&amp;IF(AND(DS$2=DT$3,DT$9="Include (Platform Duplicate)"),JoinIfFuzzy(DT$719:DT$760,$F$719:$F$760,$G770),"")))),"HTTP","HTTPS")&amp;")","No"),"*")</f>
        <v>No</v>
      </c>
      <c r="DT770" s="58" t="str">
        <f>IF(DT$9="Include",IF(JoinIfFuzzy(DT$719:DT$760,$F$719:$F$760,$G770)&amp;IF(AND(DT$2=DU$3,DU$9="Include (Platform Duplicate)"),JoinIfFuzzy(DU$719:DU$760,$F$719:$F$760,$G770),"")&lt;&gt;"","Yes ("&amp;IF(NOT(ISERR(FIND("HTTP,",JoinIfFuzzy(DT$719:DT$760,$F$719:$F$760,$G770)&amp;IF(AND(DT$2=DU$3,DU$9="Include (Platform Duplicate)"),JoinIfFuzzy(DU$719:DU$760,$F$719:$F$760,$G770),"")))),"HTTP","HTTPS")&amp;")","No"),"*")</f>
        <v>No</v>
      </c>
      <c r="DU770" s="58" t="str">
        <f>IF(DU$9="Include",IF(JoinIfFuzzy(DU$719:DU$760,$F$719:$F$760,$G770)&amp;IF(AND(DU$2=DV$3,DV$9="Include (Platform Duplicate)"),JoinIfFuzzy(DV$719:DV$760,$F$719:$F$760,$G770),"")&lt;&gt;"","Yes ("&amp;IF(NOT(ISERR(FIND("HTTP,",JoinIfFuzzy(DU$719:DU$760,$F$719:$F$760,$G770)&amp;IF(AND(DU$2=DV$3,DV$9="Include (Platform Duplicate)"),JoinIfFuzzy(DV$719:DV$760,$F$719:$F$760,$G770),"")))),"HTTP","HTTPS")&amp;")","No"),"*")</f>
        <v>*</v>
      </c>
      <c r="DV770" s="58" t="str">
        <f>IF(DV$9="Include",IF(JoinIfFuzzy(DV$719:DV$760,$F$719:$F$760,$G770)&amp;IF(AND(DV$2=DW$3,DW$9="Include (Platform Duplicate)"),JoinIfFuzzy(DW$719:DW$760,$F$719:$F$760,$G770),"")&lt;&gt;"","Yes ("&amp;IF(NOT(ISERR(FIND("HTTP,",JoinIfFuzzy(DV$719:DV$760,$F$719:$F$760,$G770)&amp;IF(AND(DV$2=DW$3,DW$9="Include (Platform Duplicate)"),JoinIfFuzzy(DW$719:DW$760,$F$719:$F$760,$G770),"")))),"HTTP","HTTPS")&amp;")","No"),"*")</f>
        <v>*</v>
      </c>
      <c r="DW770" s="58" t="str">
        <f>IF(DW$9="Include",IF(JoinIfFuzzy(DW$719:DW$760,$F$719:$F$760,$G770)&amp;IF(AND(DW$2=DX$3,DX$9="Include (Platform Duplicate)"),JoinIfFuzzy(DX$719:DX$760,$F$719:$F$760,$G770),"")&lt;&gt;"","Yes ("&amp;IF(NOT(ISERR(FIND("HTTP,",JoinIfFuzzy(DW$719:DW$760,$F$719:$F$760,$G770)&amp;IF(AND(DW$2=DX$3,DX$9="Include (Platform Duplicate)"),JoinIfFuzzy(DX$719:DX$760,$F$719:$F$760,$G770),"")))),"HTTP","HTTPS")&amp;")","No"),"*")</f>
        <v>No</v>
      </c>
      <c r="DX770" s="58" t="str">
        <f>IF(DX$9="Include",IF(JoinIfFuzzy(DX$719:DX$760,$F$719:$F$760,$G770)&amp;IF(AND(DX$2=DY$3,DY$9="Include (Platform Duplicate)"),JoinIfFuzzy(DY$719:DY$760,$F$719:$F$760,$G770),"")&lt;&gt;"","Yes ("&amp;IF(NOT(ISERR(FIND("HTTP,",JoinIfFuzzy(DX$719:DX$760,$F$719:$F$760,$G770)&amp;IF(AND(DX$2=DY$3,DY$9="Include (Platform Duplicate)"),JoinIfFuzzy(DY$719:DY$760,$F$719:$F$760,$G770),"")))),"HTTP","HTTPS")&amp;")","No"),"*")</f>
        <v>No</v>
      </c>
      <c r="DY770" s="58" t="str">
        <f>IF(DY$9="Include",IF(JoinIfFuzzy(DY$719:DY$760,$F$719:$F$760,$G770)&amp;IF(AND(DY$2=DZ$3,DZ$9="Include (Platform Duplicate)"),JoinIfFuzzy(DZ$719:DZ$760,$F$719:$F$760,$G770),"")&lt;&gt;"","Yes ("&amp;IF(NOT(ISERR(FIND("HTTP,",JoinIfFuzzy(DY$719:DY$760,$F$719:$F$760,$G770)&amp;IF(AND(DY$2=DZ$3,DZ$9="Include (Platform Duplicate)"),JoinIfFuzzy(DZ$719:DZ$760,$F$719:$F$760,$G770),"")))),"HTTP","HTTPS")&amp;")","No"),"*")</f>
        <v>Yes (HTTPS)</v>
      </c>
      <c r="DZ770" s="58" t="str">
        <f>IF(DZ$9="Include",IF(JoinIfFuzzy(DZ$719:DZ$760,$F$719:$F$760,$G770)&amp;IF(AND(DZ$2=EA$3,EA$9="Include (Platform Duplicate)"),JoinIfFuzzy(EA$719:EA$760,$F$719:$F$760,$G770),"")&lt;&gt;"","Yes ("&amp;IF(NOT(ISERR(FIND("HTTP,",JoinIfFuzzy(DZ$719:DZ$760,$F$719:$F$760,$G770)&amp;IF(AND(DZ$2=EA$3,EA$9="Include (Platform Duplicate)"),JoinIfFuzzy(EA$719:EA$760,$F$719:$F$760,$G770),"")))),"HTTP","HTTPS")&amp;")","No"),"*")</f>
        <v>*</v>
      </c>
      <c r="EA770" s="58" t="str">
        <f>IF(EA$9="Include",IF(JoinIfFuzzy(EA$719:EA$760,$F$719:$F$760,$G770)&amp;IF(AND(EA$2=EB$3,EB$9="Include (Platform Duplicate)"),JoinIfFuzzy(EB$719:EB$760,$F$719:$F$760,$G770),"")&lt;&gt;"","Yes ("&amp;IF(NOT(ISERR(FIND("HTTP,",JoinIfFuzzy(EA$719:EA$760,$F$719:$F$760,$G770)&amp;IF(AND(EA$2=EB$3,EB$9="Include (Platform Duplicate)"),JoinIfFuzzy(EB$719:EB$760,$F$719:$F$760,$G770),"")))),"HTTP","HTTPS")&amp;")","No"),"*")</f>
        <v>No</v>
      </c>
      <c r="EB770" s="58" t="str">
        <f>IF(EB$9="Include",IF(JoinIfFuzzy(EB$719:EB$760,$F$719:$F$760,$G770)&amp;IF(AND(EB$2=EC$3,EC$9="Include (Platform Duplicate)"),JoinIfFuzzy(EC$719:EC$760,$F$719:$F$760,$G770),"")&lt;&gt;"","Yes ("&amp;IF(NOT(ISERR(FIND("HTTP,",JoinIfFuzzy(EB$719:EB$760,$F$719:$F$760,$G770)&amp;IF(AND(EB$2=EC$3,EC$9="Include (Platform Duplicate)"),JoinIfFuzzy(EC$719:EC$760,$F$719:$F$760,$G770),"")))),"HTTP","HTTPS")&amp;")","No"),"*")</f>
        <v>No</v>
      </c>
      <c r="EC770" s="58" t="str">
        <f>IF(EC$9="Include",IF(JoinIfFuzzy(EC$719:EC$760,$F$719:$F$760,$G770)&amp;IF(AND(EC$2=ED$3,ED$9="Include (Platform Duplicate)"),JoinIfFuzzy(ED$719:ED$760,$F$719:$F$760,$G770),"")&lt;&gt;"","Yes ("&amp;IF(NOT(ISERR(FIND("HTTP,",JoinIfFuzzy(EC$719:EC$760,$F$719:$F$760,$G770)&amp;IF(AND(EC$2=ED$3,ED$9="Include (Platform Duplicate)"),JoinIfFuzzy(ED$719:ED$760,$F$719:$F$760,$G770),"")))),"HTTP","HTTPS")&amp;")","No"),"*")</f>
        <v>Yes (HTTPS)</v>
      </c>
      <c r="ED770" s="58" t="str">
        <f>IF(ED$9="Include",IF(JoinIfFuzzy(ED$719:ED$760,$F$719:$F$760,$G770)&amp;IF(AND(ED$2=EE$3,EE$9="Include (Platform Duplicate)"),JoinIfFuzzy(EE$719:EE$760,$F$719:$F$760,$G770),"")&lt;&gt;"","Yes ("&amp;IF(NOT(ISERR(FIND("HTTP,",JoinIfFuzzy(ED$719:ED$760,$F$719:$F$760,$G770)&amp;IF(AND(ED$2=EE$3,EE$9="Include (Platform Duplicate)"),JoinIfFuzzy(EE$719:EE$760,$F$719:$F$760,$G770),"")))),"HTTP","HTTPS")&amp;")","No"),"*")</f>
        <v>*</v>
      </c>
      <c r="EE770" s="58" t="str">
        <f>IF(EE$9="Include",IF(JoinIfFuzzy(EE$719:EE$760,$F$719:$F$760,$G770)&amp;IF(AND(EE$2=EF$3,EF$9="Include (Platform Duplicate)"),JoinIfFuzzy(EF$719:EF$760,$F$719:$F$760,$G770),"")&lt;&gt;"","Yes ("&amp;IF(NOT(ISERR(FIND("HTTP,",JoinIfFuzzy(EE$719:EE$760,$F$719:$F$760,$G770)&amp;IF(AND(EE$2=EF$3,EF$9="Include (Platform Duplicate)"),JoinIfFuzzy(EF$719:EF$760,$F$719:$F$760,$G770),"")))),"HTTP","HTTPS")&amp;")","No"),"*")</f>
        <v>Yes (HTTPS)</v>
      </c>
      <c r="EF770" s="58" t="str">
        <f>IF(EF$9="Include",IF(JoinIfFuzzy(EF$719:EF$760,$F$719:$F$760,$G770)&amp;IF(AND(EF$2=EG$3,EG$9="Include (Platform Duplicate)"),JoinIfFuzzy(EG$719:EG$760,$F$719:$F$760,$G770),"")&lt;&gt;"","Yes ("&amp;IF(NOT(ISERR(FIND("HTTP,",JoinIfFuzzy(EF$719:EF$760,$F$719:$F$760,$G770)&amp;IF(AND(EF$2=EG$3,EG$9="Include (Platform Duplicate)"),JoinIfFuzzy(EG$719:EG$760,$F$719:$F$760,$G770),"")))),"HTTP","HTTPS")&amp;")","No"),"*")</f>
        <v>No</v>
      </c>
      <c r="EG770" s="58" t="str">
        <f>IF(EG$9="Include",IF(JoinIfFuzzy(EG$719:EG$760,$F$719:$F$760,$G770)&amp;IF(AND(EG$2=EH$3,EH$9="Include (Platform Duplicate)"),JoinIfFuzzy(EH$719:EH$760,$F$719:$F$760,$G770),"")&lt;&gt;"","Yes ("&amp;IF(NOT(ISERR(FIND("HTTP,",JoinIfFuzzy(EG$719:EG$760,$F$719:$F$760,$G770)&amp;IF(AND(EG$2=EH$3,EH$9="Include (Platform Duplicate)"),JoinIfFuzzy(EH$719:EH$760,$F$719:$F$760,$G770),"")))),"HTTP","HTTPS")&amp;")","No"),"*")</f>
        <v>*</v>
      </c>
      <c r="EH770" s="58" t="str">
        <f>IF(EH$9="Include",IF(JoinIfFuzzy(EH$719:EH$760,$F$719:$F$760,$G770)&amp;IF(AND(EH$2=EI$3,EI$9="Include (Platform Duplicate)"),JoinIfFuzzy(EI$719:EI$760,$F$719:$F$760,$G770),"")&lt;&gt;"","Yes ("&amp;IF(NOT(ISERR(FIND("HTTP,",JoinIfFuzzy(EH$719:EH$760,$F$719:$F$760,$G770)&amp;IF(AND(EH$2=EI$3,EI$9="Include (Platform Duplicate)"),JoinIfFuzzy(EI$719:EI$760,$F$719:$F$760,$G770),"")))),"HTTP","HTTPS")&amp;")","No"),"*")</f>
        <v>No</v>
      </c>
      <c r="EI770" s="58" t="str">
        <f>IF(EI$9="Include",IF(JoinIfFuzzy(EI$719:EI$760,$F$719:$F$760,$G770)&amp;IF(AND(EI$2=EJ$3,EJ$9="Include (Platform Duplicate)"),JoinIfFuzzy(EJ$719:EJ$760,$F$719:$F$760,$G770),"")&lt;&gt;"","Yes ("&amp;IF(NOT(ISERR(FIND("HTTP,",JoinIfFuzzy(EI$719:EI$760,$F$719:$F$760,$G770)&amp;IF(AND(EI$2=EJ$3,EJ$9="Include (Platform Duplicate)"),JoinIfFuzzy(EJ$719:EJ$760,$F$719:$F$760,$G770),"")))),"HTTP","HTTPS")&amp;")","No"),"*")</f>
        <v>*</v>
      </c>
      <c r="EJ770" s="58" t="str">
        <f>IF(EJ$9="Include",IF(JoinIfFuzzy(EJ$719:EJ$760,$F$719:$F$760,$G770)&amp;IF(AND(EJ$2=EK$3,EK$9="Include (Platform Duplicate)"),JoinIfFuzzy(EK$719:EK$760,$F$719:$F$760,$G770),"")&lt;&gt;"","Yes ("&amp;IF(NOT(ISERR(FIND("HTTP,",JoinIfFuzzy(EJ$719:EJ$760,$F$719:$F$760,$G770)&amp;IF(AND(EJ$2=EK$3,EK$9="Include (Platform Duplicate)"),JoinIfFuzzy(EK$719:EK$760,$F$719:$F$760,$G770),"")))),"HTTP","HTTPS")&amp;")","No"),"*")</f>
        <v>No</v>
      </c>
      <c r="EK770" s="58" t="str">
        <f>IF(EK$9="Include",IF(JoinIfFuzzy(EK$719:EK$760,$F$719:$F$760,$G770)&amp;IF(AND(EK$2=EL$3,EL$9="Include (Platform Duplicate)"),JoinIfFuzzy(EL$719:EL$760,$F$719:$F$760,$G770),"")&lt;&gt;"","Yes ("&amp;IF(NOT(ISERR(FIND("HTTP,",JoinIfFuzzy(EK$719:EK$760,$F$719:$F$760,$G770)&amp;IF(AND(EK$2=EL$3,EL$9="Include (Platform Duplicate)"),JoinIfFuzzy(EL$719:EL$760,$F$719:$F$760,$G770),"")))),"HTTP","HTTPS")&amp;")","No"),"*")</f>
        <v>*</v>
      </c>
      <c r="EL770" s="109"/>
      <c r="EM770" s="109"/>
    </row>
    <row r="771" spans="1:143" s="58" customFormat="1" ht="12.75" customHeight="1" x14ac:dyDescent="0.25">
      <c r="A771" s="5"/>
      <c r="B771" s="96"/>
      <c r="C771" s="96"/>
      <c r="D771" s="96"/>
      <c r="E771" s="96"/>
      <c r="F771" s="96"/>
      <c r="G771" s="4" t="s">
        <v>4225</v>
      </c>
      <c r="H771" s="18" t="s">
        <v>5</v>
      </c>
      <c r="I771" s="18"/>
      <c r="J771" s="58" t="str">
        <f>IF(J$9="Include",IF(JoinIfFuzzy(J$719:J$760,$F$719:$F$760,$G771)&amp;IF(AND(J$2=K$3,K$9="Include (Platform Duplicate)"),JoinIfFuzzy(K$719:K$760,$F$719:$F$760,$G771),"")&lt;&gt;"","Yes ("&amp;IF(NOT(ISERR(FIND("HTTP,",JoinIfFuzzy(J$719:J$760,$F$719:$F$760,$G771)&amp;IF(AND(J$2=K$3,K$9="Include (Platform Duplicate)"),JoinIfFuzzy(K$719:K$760,$F$719:$F$760,$G771),"")))),"HTTP","HTTPS")&amp;")","No"),"*")</f>
        <v>Yes (HTTPS)</v>
      </c>
      <c r="K771" s="58" t="str">
        <f>IF(K$9="Include",IF(JoinIfFuzzy(K$719:K$760,$F$719:$F$760,$G771)&amp;IF(AND(K$2=L$3,L$9="Include (Platform Duplicate)"),JoinIfFuzzy(L$719:L$760,$F$719:$F$760,$G771),"")&lt;&gt;"","Yes ("&amp;IF(NOT(ISERR(FIND("HTTP,",JoinIfFuzzy(K$719:K$760,$F$719:$F$760,$G771)&amp;IF(AND(K$2=L$3,L$9="Include (Platform Duplicate)"),JoinIfFuzzy(L$719:L$760,$F$719:$F$760,$G771),"")))),"HTTP","HTTPS")&amp;")","No"),"*")</f>
        <v>Yes (HTTPS)</v>
      </c>
      <c r="L771" s="58" t="str">
        <f>IF(L$9="Include",IF(JoinIfFuzzy(L$719:L$760,$F$719:$F$760,$G771)&amp;IF(AND(L$2=M$3,M$9="Include (Platform Duplicate)"),JoinIfFuzzy(M$719:M$760,$F$719:$F$760,$G771),"")&lt;&gt;"","Yes ("&amp;IF(NOT(ISERR(FIND("HTTP,",JoinIfFuzzy(L$719:L$760,$F$719:$F$760,$G771)&amp;IF(AND(L$2=M$3,M$9="Include (Platform Duplicate)"),JoinIfFuzzy(M$719:M$760,$F$719:$F$760,$G771),"")))),"HTTP","HTTPS")&amp;")","No"),"*")</f>
        <v>*</v>
      </c>
      <c r="M771" s="58" t="str">
        <f>IF(M$9="Include",IF(JoinIfFuzzy(M$719:M$760,$F$719:$F$760,$G771)&amp;IF(AND(M$2=N$3,N$9="Include (Platform Duplicate)"),JoinIfFuzzy(N$719:N$760,$F$719:$F$760,$G771),"")&lt;&gt;"","Yes ("&amp;IF(NOT(ISERR(FIND("HTTP,",JoinIfFuzzy(M$719:M$760,$F$719:$F$760,$G771)&amp;IF(AND(M$2=N$3,N$9="Include (Platform Duplicate)"),JoinIfFuzzy(N$719:N$760,$F$719:$F$760,$G771),"")))),"HTTP","HTTPS")&amp;")","No"),"*")</f>
        <v>Yes (HTTPS)</v>
      </c>
      <c r="N771" s="58" t="str">
        <f>IF(N$9="Include",IF(JoinIfFuzzy(N$719:N$760,$F$719:$F$760,$G771)&amp;IF(AND(N$2=O$3,O$9="Include (Platform Duplicate)"),JoinIfFuzzy(O$719:O$760,$F$719:$F$760,$G771),"")&lt;&gt;"","Yes ("&amp;IF(NOT(ISERR(FIND("HTTP,",JoinIfFuzzy(N$719:N$760,$F$719:$F$760,$G771)&amp;IF(AND(N$2=O$3,O$9="Include (Platform Duplicate)"),JoinIfFuzzy(O$719:O$760,$F$719:$F$760,$G771),"")))),"HTTP","HTTPS")&amp;")","No"),"*")</f>
        <v>*</v>
      </c>
      <c r="O771" s="58" t="str">
        <f>IF(O$9="Include",IF(JoinIfFuzzy(O$719:O$760,$F$719:$F$760,$G771)&amp;IF(AND(O$2=P$3,P$9="Include (Platform Duplicate)"),JoinIfFuzzy(P$719:P$760,$F$719:$F$760,$G771),"")&lt;&gt;"","Yes ("&amp;IF(NOT(ISERR(FIND("HTTP,",JoinIfFuzzy(O$719:O$760,$F$719:$F$760,$G771)&amp;IF(AND(O$2=P$3,P$9="Include (Platform Duplicate)"),JoinIfFuzzy(P$719:P$760,$F$719:$F$760,$G771),"")))),"HTTP","HTTPS")&amp;")","No"),"*")</f>
        <v>Yes (HTTP)</v>
      </c>
      <c r="P771" s="58" t="str">
        <f>IF(P$9="Include",IF(JoinIfFuzzy(P$719:P$760,$F$719:$F$760,$G771)&amp;IF(AND(P$2=Q$3,Q$9="Include (Platform Duplicate)"),JoinIfFuzzy(Q$719:Q$760,$F$719:$F$760,$G771),"")&lt;&gt;"","Yes ("&amp;IF(NOT(ISERR(FIND("HTTP,",JoinIfFuzzy(P$719:P$760,$F$719:$F$760,$G771)&amp;IF(AND(P$2=Q$3,Q$9="Include (Platform Duplicate)"),JoinIfFuzzy(Q$719:Q$760,$F$719:$F$760,$G771),"")))),"HTTP","HTTPS")&amp;")","No"),"*")</f>
        <v>*</v>
      </c>
      <c r="Q771" s="58" t="str">
        <f>IF(Q$9="Include",IF(JoinIfFuzzy(Q$719:Q$760,$F$719:$F$760,$G771)&amp;IF(AND(Q$2=R$3,R$9="Include (Platform Duplicate)"),JoinIfFuzzy(R$719:R$760,$F$719:$F$760,$G771),"")&lt;&gt;"","Yes ("&amp;IF(NOT(ISERR(FIND("HTTP,",JoinIfFuzzy(Q$719:Q$760,$F$719:$F$760,$G771)&amp;IF(AND(Q$2=R$3,R$9="Include (Platform Duplicate)"),JoinIfFuzzy(R$719:R$760,$F$719:$F$760,$G771),"")))),"HTTP","HTTPS")&amp;")","No"),"*")</f>
        <v>Yes (HTTPS)</v>
      </c>
      <c r="R771" s="58" t="str">
        <f>IF(R$9="Include",IF(JoinIfFuzzy(R$719:R$760,$F$719:$F$760,$G771)&amp;IF(AND(R$2=S$3,S$9="Include (Platform Duplicate)"),JoinIfFuzzy(S$719:S$760,$F$719:$F$760,$G771),"")&lt;&gt;"","Yes ("&amp;IF(NOT(ISERR(FIND("HTTP,",JoinIfFuzzy(R$719:R$760,$F$719:$F$760,$G771)&amp;IF(AND(R$2=S$3,S$9="Include (Platform Duplicate)"),JoinIfFuzzy(S$719:S$760,$F$719:$F$760,$G771),"")))),"HTTP","HTTPS")&amp;")","No"),"*")</f>
        <v>*</v>
      </c>
      <c r="S771" s="58" t="str">
        <f>IF(S$9="Include",IF(JoinIfFuzzy(S$719:S$760,$F$719:$F$760,$G771)&amp;IF(AND(S$2=T$3,T$9="Include (Platform Duplicate)"),JoinIfFuzzy(T$719:T$760,$F$719:$F$760,$G771),"")&lt;&gt;"","Yes ("&amp;IF(NOT(ISERR(FIND("HTTP,",JoinIfFuzzy(S$719:S$760,$F$719:$F$760,$G771)&amp;IF(AND(S$2=T$3,T$9="Include (Platform Duplicate)"),JoinIfFuzzy(T$719:T$760,$F$719:$F$760,$G771),"")))),"HTTP","HTTPS")&amp;")","No"),"*")</f>
        <v>Yes (HTTPS)</v>
      </c>
      <c r="T771" s="58" t="str">
        <f>IF(T$9="Include",IF(JoinIfFuzzy(T$719:T$760,$F$719:$F$760,$G771)&amp;IF(AND(T$2=U$3,U$9="Include (Platform Duplicate)"),JoinIfFuzzy(U$719:U$760,$F$719:$F$760,$G771),"")&lt;&gt;"","Yes ("&amp;IF(NOT(ISERR(FIND("HTTP,",JoinIfFuzzy(T$719:T$760,$F$719:$F$760,$G771)&amp;IF(AND(T$2=U$3,U$9="Include (Platform Duplicate)"),JoinIfFuzzy(U$719:U$760,$F$719:$F$760,$G771),"")))),"HTTP","HTTPS")&amp;")","No"),"*")</f>
        <v>*</v>
      </c>
      <c r="U771" s="58" t="str">
        <f>IF(U$9="Include",IF(JoinIfFuzzy(U$719:U$760,$F$719:$F$760,$G771)&amp;IF(AND(U$2=V$3,V$9="Include (Platform Duplicate)"),JoinIfFuzzy(V$719:V$760,$F$719:$F$760,$G771),"")&lt;&gt;"","Yes ("&amp;IF(NOT(ISERR(FIND("HTTP,",JoinIfFuzzy(U$719:U$760,$F$719:$F$760,$G771)&amp;IF(AND(U$2=V$3,V$9="Include (Platform Duplicate)"),JoinIfFuzzy(V$719:V$760,$F$719:$F$760,$G771),"")))),"HTTP","HTTPS")&amp;")","No"),"*")</f>
        <v>No</v>
      </c>
      <c r="V771" s="58" t="str">
        <f>IF(V$9="Include",IF(JoinIfFuzzy(V$719:V$760,$F$719:$F$760,$G771)&amp;IF(AND(V$2=W$3,W$9="Include (Platform Duplicate)"),JoinIfFuzzy(W$719:W$760,$F$719:$F$760,$G771),"")&lt;&gt;"","Yes ("&amp;IF(NOT(ISERR(FIND("HTTP,",JoinIfFuzzy(V$719:V$760,$F$719:$F$760,$G771)&amp;IF(AND(V$2=W$3,W$9="Include (Platform Duplicate)"),JoinIfFuzzy(W$719:W$760,$F$719:$F$760,$G771),"")))),"HTTP","HTTPS")&amp;")","No"),"*")</f>
        <v>No</v>
      </c>
      <c r="W771" s="58" t="str">
        <f>IF(W$9="Include",IF(JoinIfFuzzy(W$719:W$760,$F$719:$F$760,$G771)&amp;IF(AND(W$2=X$3,X$9="Include (Platform Duplicate)"),JoinIfFuzzy(X$719:X$760,$F$719:$F$760,$G771),"")&lt;&gt;"","Yes ("&amp;IF(NOT(ISERR(FIND("HTTP,",JoinIfFuzzy(W$719:W$760,$F$719:$F$760,$G771)&amp;IF(AND(W$2=X$3,X$9="Include (Platform Duplicate)"),JoinIfFuzzy(X$719:X$760,$F$719:$F$760,$G771),"")))),"HTTP","HTTPS")&amp;")","No"),"*")</f>
        <v>No</v>
      </c>
      <c r="X771" s="58" t="str">
        <f>IF(X$9="Include",IF(JoinIfFuzzy(X$719:X$760,$F$719:$F$760,$G771)&amp;IF(AND(X$2=Y$3,Y$9="Include (Platform Duplicate)"),JoinIfFuzzy(Y$719:Y$760,$F$719:$F$760,$G771),"")&lt;&gt;"","Yes ("&amp;IF(NOT(ISERR(FIND("HTTP,",JoinIfFuzzy(X$719:X$760,$F$719:$F$760,$G771)&amp;IF(AND(X$2=Y$3,Y$9="Include (Platform Duplicate)"),JoinIfFuzzy(Y$719:Y$760,$F$719:$F$760,$G771),"")))),"HTTP","HTTPS")&amp;")","No"),"*")</f>
        <v>*</v>
      </c>
      <c r="Y771" s="58" t="str">
        <f>IF(Y$9="Include",IF(JoinIfFuzzy(Y$719:Y$760,$F$719:$F$760,$G771)&amp;IF(AND(Y$2=Z$3,Z$9="Include (Platform Duplicate)"),JoinIfFuzzy(Z$719:Z$760,$F$719:$F$760,$G771),"")&lt;&gt;"","Yes ("&amp;IF(NOT(ISERR(FIND("HTTP,",JoinIfFuzzy(Y$719:Y$760,$F$719:$F$760,$G771)&amp;IF(AND(Y$2=Z$3,Z$9="Include (Platform Duplicate)"),JoinIfFuzzy(Z$719:Z$760,$F$719:$F$760,$G771),"")))),"HTTP","HTTPS")&amp;")","No"),"*")</f>
        <v>Yes (HTTPS)</v>
      </c>
      <c r="Z771" s="58" t="str">
        <f>IF(Z$9="Include",IF(JoinIfFuzzy(Z$719:Z$760,$F$719:$F$760,$G771)&amp;IF(AND(Z$2=AA$3,AA$9="Include (Platform Duplicate)"),JoinIfFuzzy(AA$719:AA$760,$F$719:$F$760,$G771),"")&lt;&gt;"","Yes ("&amp;IF(NOT(ISERR(FIND("HTTP,",JoinIfFuzzy(Z$719:Z$760,$F$719:$F$760,$G771)&amp;IF(AND(Z$2=AA$3,AA$9="Include (Platform Duplicate)"),JoinIfFuzzy(AA$719:AA$760,$F$719:$F$760,$G771),"")))),"HTTP","HTTPS")&amp;")","No"),"*")</f>
        <v>*</v>
      </c>
      <c r="AA771" s="58" t="str">
        <f>IF(AA$9="Include",IF(JoinIfFuzzy(AA$719:AA$760,$F$719:$F$760,$G771)&amp;IF(AND(AA$2=AB$3,AB$9="Include (Platform Duplicate)"),JoinIfFuzzy(AB$719:AB$760,$F$719:$F$760,$G771),"")&lt;&gt;"","Yes ("&amp;IF(NOT(ISERR(FIND("HTTP,",JoinIfFuzzy(AA$719:AA$760,$F$719:$F$760,$G771)&amp;IF(AND(AA$2=AB$3,AB$9="Include (Platform Duplicate)"),JoinIfFuzzy(AB$719:AB$760,$F$719:$F$760,$G771),"")))),"HTTP","HTTPS")&amp;")","No"),"*")</f>
        <v>Yes (HTTPS)</v>
      </c>
      <c r="AB771" s="58" t="str">
        <f>IF(AB$9="Include",IF(JoinIfFuzzy(AB$719:AB$760,$F$719:$F$760,$G771)&amp;IF(AND(AB$2=AC$3,AC$9="Include (Platform Duplicate)"),JoinIfFuzzy(AC$719:AC$760,$F$719:$F$760,$G771),"")&lt;&gt;"","Yes ("&amp;IF(NOT(ISERR(FIND("HTTP,",JoinIfFuzzy(AB$719:AB$760,$F$719:$F$760,$G771)&amp;IF(AND(AB$2=AC$3,AC$9="Include (Platform Duplicate)"),JoinIfFuzzy(AC$719:AC$760,$F$719:$F$760,$G771),"")))),"HTTP","HTTPS")&amp;")","No"),"*")</f>
        <v>*</v>
      </c>
      <c r="AC771" s="58" t="str">
        <f>IF(AC$9="Include",IF(JoinIfFuzzy(AC$719:AC$760,$F$719:$F$760,$G771)&amp;IF(AND(AC$2=AD$3,AD$9="Include (Platform Duplicate)"),JoinIfFuzzy(AD$719:AD$760,$F$719:$F$760,$G771),"")&lt;&gt;"","Yes ("&amp;IF(NOT(ISERR(FIND("HTTP,",JoinIfFuzzy(AC$719:AC$760,$F$719:$F$760,$G771)&amp;IF(AND(AC$2=AD$3,AD$9="Include (Platform Duplicate)"),JoinIfFuzzy(AD$719:AD$760,$F$719:$F$760,$G771),"")))),"HTTP","HTTPS")&amp;")","No"),"*")</f>
        <v>Yes (HTTPS)</v>
      </c>
      <c r="AD771" s="58" t="str">
        <f>IF(AD$9="Include",IF(JoinIfFuzzy(AD$719:AD$760,$F$719:$F$760,$G771)&amp;IF(AND(AD$2=AE$3,AE$9="Include (Platform Duplicate)"),JoinIfFuzzy(AE$719:AE$760,$F$719:$F$760,$G771),"")&lt;&gt;"","Yes ("&amp;IF(NOT(ISERR(FIND("HTTP,",JoinIfFuzzy(AD$719:AD$760,$F$719:$F$760,$G771)&amp;IF(AND(AD$2=AE$3,AE$9="Include (Platform Duplicate)"),JoinIfFuzzy(AE$719:AE$760,$F$719:$F$760,$G771),"")))),"HTTP","HTTPS")&amp;")","No"),"*")</f>
        <v>Yes (HTTPS)</v>
      </c>
      <c r="AE771" s="58" t="str">
        <f>IF(AE$9="Include",IF(JoinIfFuzzy(AE$719:AE$760,$F$719:$F$760,$G771)&amp;IF(AND(AE$2=AF$3,AF$9="Include (Platform Duplicate)"),JoinIfFuzzy(AF$719:AF$760,$F$719:$F$760,$G771),"")&lt;&gt;"","Yes ("&amp;IF(NOT(ISERR(FIND("HTTP,",JoinIfFuzzy(AE$719:AE$760,$F$719:$F$760,$G771)&amp;IF(AND(AE$2=AF$3,AF$9="Include (Platform Duplicate)"),JoinIfFuzzy(AF$719:AF$760,$F$719:$F$760,$G771),"")))),"HTTP","HTTPS")&amp;")","No"),"*")</f>
        <v>*</v>
      </c>
      <c r="AF771" s="58" t="str">
        <f>IF(AF$9="Include",IF(JoinIfFuzzy(AF$719:AF$760,$F$719:$F$760,$G771)&amp;IF(AND(AF$2=AG$3,AG$9="Include (Platform Duplicate)"),JoinIfFuzzy(AG$719:AG$760,$F$719:$F$760,$G771),"")&lt;&gt;"","Yes ("&amp;IF(NOT(ISERR(FIND("HTTP,",JoinIfFuzzy(AF$719:AF$760,$F$719:$F$760,$G771)&amp;IF(AND(AF$2=AG$3,AG$9="Include (Platform Duplicate)"),JoinIfFuzzy(AG$719:AG$760,$F$719:$F$760,$G771),"")))),"HTTP","HTTPS")&amp;")","No"),"*")</f>
        <v>Yes (HTTPS)</v>
      </c>
      <c r="AG771" s="58" t="str">
        <f>IF(AG$9="Include",IF(JoinIfFuzzy(AG$719:AG$760,$F$719:$F$760,$G771)&amp;IF(AND(AG$2=AH$3,AH$9="Include (Platform Duplicate)"),JoinIfFuzzy(AH$719:AH$760,$F$719:$F$760,$G771),"")&lt;&gt;"","Yes ("&amp;IF(NOT(ISERR(FIND("HTTP,",JoinIfFuzzy(AG$719:AG$760,$F$719:$F$760,$G771)&amp;IF(AND(AG$2=AH$3,AH$9="Include (Platform Duplicate)"),JoinIfFuzzy(AH$719:AH$760,$F$719:$F$760,$G771),"")))),"HTTP","HTTPS")&amp;")","No"),"*")</f>
        <v>Yes (HTTPS)</v>
      </c>
      <c r="AH771" s="58" t="str">
        <f>IF(AH$9="Include",IF(JoinIfFuzzy(AH$719:AH$760,$F$719:$F$760,$G771)&amp;IF(AND(AH$2=AI$3,AI$9="Include (Platform Duplicate)"),JoinIfFuzzy(AI$719:AI$760,$F$719:$F$760,$G771),"")&lt;&gt;"","Yes ("&amp;IF(NOT(ISERR(FIND("HTTP,",JoinIfFuzzy(AH$719:AH$760,$F$719:$F$760,$G771)&amp;IF(AND(AH$2=AI$3,AI$9="Include (Platform Duplicate)"),JoinIfFuzzy(AI$719:AI$760,$F$719:$F$760,$G771),"")))),"HTTP","HTTPS")&amp;")","No"),"*")</f>
        <v>Yes (HTTPS)</v>
      </c>
      <c r="AI771" s="58" t="str">
        <f>IF(AI$9="Include",IF(JoinIfFuzzy(AI$719:AI$760,$F$719:$F$760,$G771)&amp;IF(AND(AI$2=AJ$3,AJ$9="Include (Platform Duplicate)"),JoinIfFuzzy(AJ$719:AJ$760,$F$719:$F$760,$G771),"")&lt;&gt;"","Yes ("&amp;IF(NOT(ISERR(FIND("HTTP,",JoinIfFuzzy(AI$719:AI$760,$F$719:$F$760,$G771)&amp;IF(AND(AI$2=AJ$3,AJ$9="Include (Platform Duplicate)"),JoinIfFuzzy(AJ$719:AJ$760,$F$719:$F$760,$G771),"")))),"HTTP","HTTPS")&amp;")","No"),"*")</f>
        <v>*</v>
      </c>
      <c r="AJ771" s="58" t="str">
        <f>IF(AJ$9="Include",IF(JoinIfFuzzy(AJ$719:AJ$760,$F$719:$F$760,$G771)&amp;IF(AND(AJ$2=AK$3,AK$9="Include (Platform Duplicate)"),JoinIfFuzzy(AK$719:AK$760,$F$719:$F$760,$G771),"")&lt;&gt;"","Yes ("&amp;IF(NOT(ISERR(FIND("HTTP,",JoinIfFuzzy(AJ$719:AJ$760,$F$719:$F$760,$G771)&amp;IF(AND(AJ$2=AK$3,AK$9="Include (Platform Duplicate)"),JoinIfFuzzy(AK$719:AK$760,$F$719:$F$760,$G771),"")))),"HTTP","HTTPS")&amp;")","No"),"*")</f>
        <v>Yes (HTTPS)</v>
      </c>
      <c r="AK771" s="58" t="str">
        <f>IF(AK$9="Include",IF(JoinIfFuzzy(AK$719:AK$760,$F$719:$F$760,$G771)&amp;IF(AND(AK$2=AL$3,AL$9="Include (Platform Duplicate)"),JoinIfFuzzy(AL$719:AL$760,$F$719:$F$760,$G771),"")&lt;&gt;"","Yes ("&amp;IF(NOT(ISERR(FIND("HTTP,",JoinIfFuzzy(AK$719:AK$760,$F$719:$F$760,$G771)&amp;IF(AND(AK$2=AL$3,AL$9="Include (Platform Duplicate)"),JoinIfFuzzy(AL$719:AL$760,$F$719:$F$760,$G771),"")))),"HTTP","HTTPS")&amp;")","No"),"*")</f>
        <v>*</v>
      </c>
      <c r="AL771" s="58" t="str">
        <f>IF(AL$9="Include",IF(JoinIfFuzzy(AL$719:AL$760,$F$719:$F$760,$G771)&amp;IF(AND(AL$2=AM$3,AM$9="Include (Platform Duplicate)"),JoinIfFuzzy(AM$719:AM$760,$F$719:$F$760,$G771),"")&lt;&gt;"","Yes ("&amp;IF(NOT(ISERR(FIND("HTTP,",JoinIfFuzzy(AL$719:AL$760,$F$719:$F$760,$G771)&amp;IF(AND(AL$2=AM$3,AM$9="Include (Platform Duplicate)"),JoinIfFuzzy(AM$719:AM$760,$F$719:$F$760,$G771),"")))),"HTTP","HTTPS")&amp;")","No"),"*")</f>
        <v>Yes (HTTPS)</v>
      </c>
      <c r="AM771" s="58" t="str">
        <f>IF(AM$9="Include",IF(JoinIfFuzzy(AM$719:AM$760,$F$719:$F$760,$G771)&amp;IF(AND(AM$2=AN$3,AN$9="Include (Platform Duplicate)"),JoinIfFuzzy(AN$719:AN$760,$F$719:$F$760,$G771),"")&lt;&gt;"","Yes ("&amp;IF(NOT(ISERR(FIND("HTTP,",JoinIfFuzzy(AM$719:AM$760,$F$719:$F$760,$G771)&amp;IF(AND(AM$2=AN$3,AN$9="Include (Platform Duplicate)"),JoinIfFuzzy(AN$719:AN$760,$F$719:$F$760,$G771),"")))),"HTTP","HTTPS")&amp;")","No"),"*")</f>
        <v>No</v>
      </c>
      <c r="AN771" s="58" t="str">
        <f>IF(AN$9="Include",IF(JoinIfFuzzy(AN$719:AN$760,$F$719:$F$760,$G771)&amp;IF(AND(AN$2=AO$3,AO$9="Include (Platform Duplicate)"),JoinIfFuzzy(AO$719:AO$760,$F$719:$F$760,$G771),"")&lt;&gt;"","Yes ("&amp;IF(NOT(ISERR(FIND("HTTP,",JoinIfFuzzy(AN$719:AN$760,$F$719:$F$760,$G771)&amp;IF(AND(AN$2=AO$3,AO$9="Include (Platform Duplicate)"),JoinIfFuzzy(AO$719:AO$760,$F$719:$F$760,$G771),"")))),"HTTP","HTTPS")&amp;")","No"),"*")</f>
        <v>Yes (HTTP)</v>
      </c>
      <c r="AO771" s="58" t="str">
        <f>IF(AO$9="Include",IF(JoinIfFuzzy(AO$719:AO$760,$F$719:$F$760,$G771)&amp;IF(AND(AO$2=AP$3,AP$9="Include (Platform Duplicate)"),JoinIfFuzzy(AP$719:AP$760,$F$719:$F$760,$G771),"")&lt;&gt;"","Yes ("&amp;IF(NOT(ISERR(FIND("HTTP,",JoinIfFuzzy(AO$719:AO$760,$F$719:$F$760,$G771)&amp;IF(AND(AO$2=AP$3,AP$9="Include (Platform Duplicate)"),JoinIfFuzzy(AP$719:AP$760,$F$719:$F$760,$G771),"")))),"HTTP","HTTPS")&amp;")","No"),"*")</f>
        <v>*</v>
      </c>
      <c r="AP771" s="58" t="str">
        <f>IF(AP$9="Include",IF(JoinIfFuzzy(AP$719:AP$760,$F$719:$F$760,$G771)&amp;IF(AND(AP$2=AQ$3,AQ$9="Include (Platform Duplicate)"),JoinIfFuzzy(AQ$719:AQ$760,$F$719:$F$760,$G771),"")&lt;&gt;"","Yes ("&amp;IF(NOT(ISERR(FIND("HTTP,",JoinIfFuzzy(AP$719:AP$760,$F$719:$F$760,$G771)&amp;IF(AND(AP$2=AQ$3,AQ$9="Include (Platform Duplicate)"),JoinIfFuzzy(AQ$719:AQ$760,$F$719:$F$760,$G771),"")))),"HTTP","HTTPS")&amp;")","No"),"*")</f>
        <v>No</v>
      </c>
      <c r="AQ771" s="58" t="str">
        <f>IF(AQ$9="Include",IF(JoinIfFuzzy(AQ$719:AQ$760,$F$719:$F$760,$G771)&amp;IF(AND(AQ$2=AR$3,AR$9="Include (Platform Duplicate)"),JoinIfFuzzy(AR$719:AR$760,$F$719:$F$760,$G771),"")&lt;&gt;"","Yes ("&amp;IF(NOT(ISERR(FIND("HTTP,",JoinIfFuzzy(AQ$719:AQ$760,$F$719:$F$760,$G771)&amp;IF(AND(AQ$2=AR$3,AR$9="Include (Platform Duplicate)"),JoinIfFuzzy(AR$719:AR$760,$F$719:$F$760,$G771),"")))),"HTTP","HTTPS")&amp;")","No"),"*")</f>
        <v>*</v>
      </c>
      <c r="AR771" s="58" t="str">
        <f>IF(AR$9="Include",IF(JoinIfFuzzy(AR$719:AR$760,$F$719:$F$760,$G771)&amp;IF(AND(AR$2=AS$3,AS$9="Include (Platform Duplicate)"),JoinIfFuzzy(AS$719:AS$760,$F$719:$F$760,$G771),"")&lt;&gt;"","Yes ("&amp;IF(NOT(ISERR(FIND("HTTP,",JoinIfFuzzy(AR$719:AR$760,$F$719:$F$760,$G771)&amp;IF(AND(AR$2=AS$3,AS$9="Include (Platform Duplicate)"),JoinIfFuzzy(AS$719:AS$760,$F$719:$F$760,$G771),"")))),"HTTP","HTTPS")&amp;")","No"),"*")</f>
        <v>Yes (HTTPS)</v>
      </c>
      <c r="AS771" s="58" t="str">
        <f>IF(AS$9="Include",IF(JoinIfFuzzy(AS$719:AS$760,$F$719:$F$760,$G771)&amp;IF(AND(AS$2=AT$3,AT$9="Include (Platform Duplicate)"),JoinIfFuzzy(AT$719:AT$760,$F$719:$F$760,$G771),"")&lt;&gt;"","Yes ("&amp;IF(NOT(ISERR(FIND("HTTP,",JoinIfFuzzy(AS$719:AS$760,$F$719:$F$760,$G771)&amp;IF(AND(AS$2=AT$3,AT$9="Include (Platform Duplicate)"),JoinIfFuzzy(AT$719:AT$760,$F$719:$F$760,$G771),"")))),"HTTP","HTTPS")&amp;")","No"),"*")</f>
        <v>*</v>
      </c>
      <c r="AT771" s="58" t="str">
        <f>IF(AT$9="Include",IF(JoinIfFuzzy(AT$719:AT$760,$F$719:$F$760,$G771)&amp;IF(AND(AT$2=AU$3,AU$9="Include (Platform Duplicate)"),JoinIfFuzzy(AU$719:AU$760,$F$719:$F$760,$G771),"")&lt;&gt;"","Yes ("&amp;IF(NOT(ISERR(FIND("HTTP,",JoinIfFuzzy(AT$719:AT$760,$F$719:$F$760,$G771)&amp;IF(AND(AT$2=AU$3,AU$9="Include (Platform Duplicate)"),JoinIfFuzzy(AU$719:AU$760,$F$719:$F$760,$G771),"")))),"HTTP","HTTPS")&amp;")","No"),"*")</f>
        <v>Yes (HTTPS)</v>
      </c>
      <c r="AU771" s="58" t="str">
        <f>IF(AU$9="Include",IF(JoinIfFuzzy(AU$719:AU$760,$F$719:$F$760,$G771)&amp;IF(AND(AU$2=AV$3,AV$9="Include (Platform Duplicate)"),JoinIfFuzzy(AV$719:AV$760,$F$719:$F$760,$G771),"")&lt;&gt;"","Yes ("&amp;IF(NOT(ISERR(FIND("HTTP,",JoinIfFuzzy(AU$719:AU$760,$F$719:$F$760,$G771)&amp;IF(AND(AU$2=AV$3,AV$9="Include (Platform Duplicate)"),JoinIfFuzzy(AV$719:AV$760,$F$719:$F$760,$G771),"")))),"HTTP","HTTPS")&amp;")","No"),"*")</f>
        <v>No</v>
      </c>
      <c r="AV771" s="58" t="str">
        <f>IF(AV$9="Include",IF(JoinIfFuzzy(AV$719:AV$760,$F$719:$F$760,$G771)&amp;IF(AND(AV$2=AW$3,AW$9="Include (Platform Duplicate)"),JoinIfFuzzy(AW$719:AW$760,$F$719:$F$760,$G771),"")&lt;&gt;"","Yes ("&amp;IF(NOT(ISERR(FIND("HTTP,",JoinIfFuzzy(AV$719:AV$760,$F$719:$F$760,$G771)&amp;IF(AND(AV$2=AW$3,AW$9="Include (Platform Duplicate)"),JoinIfFuzzy(AW$719:AW$760,$F$719:$F$760,$G771),"")))),"HTTP","HTTPS")&amp;")","No"),"*")</f>
        <v>*</v>
      </c>
      <c r="AW771" s="58" t="str">
        <f>IF(AW$9="Include",IF(JoinIfFuzzy(AW$719:AW$760,$F$719:$F$760,$G771)&amp;IF(AND(AW$2=AX$3,AX$9="Include (Platform Duplicate)"),JoinIfFuzzy(AX$719:AX$760,$F$719:$F$760,$G771),"")&lt;&gt;"","Yes ("&amp;IF(NOT(ISERR(FIND("HTTP,",JoinIfFuzzy(AW$719:AW$760,$F$719:$F$760,$G771)&amp;IF(AND(AW$2=AX$3,AX$9="Include (Platform Duplicate)"),JoinIfFuzzy(AX$719:AX$760,$F$719:$F$760,$G771),"")))),"HTTP","HTTPS")&amp;")","No"),"*")</f>
        <v>*</v>
      </c>
      <c r="AX771" s="58" t="str">
        <f>IF(AX$9="Include",IF(JoinIfFuzzy(AX$719:AX$760,$F$719:$F$760,$G771)&amp;IF(AND(AX$2=AY$3,AY$9="Include (Platform Duplicate)"),JoinIfFuzzy(AY$719:AY$760,$F$719:$F$760,$G771),"")&lt;&gt;"","Yes ("&amp;IF(NOT(ISERR(FIND("HTTP,",JoinIfFuzzy(AX$719:AX$760,$F$719:$F$760,$G771)&amp;IF(AND(AX$2=AY$3,AY$9="Include (Platform Duplicate)"),JoinIfFuzzy(AY$719:AY$760,$F$719:$F$760,$G771),"")))),"HTTP","HTTPS")&amp;")","No"),"*")</f>
        <v>*</v>
      </c>
      <c r="AY771" s="58" t="str">
        <f>IF(AY$9="Include",IF(JoinIfFuzzy(AY$719:AY$760,$F$719:$F$760,$G771)&amp;IF(AND(AY$2=AZ$3,AZ$9="Include (Platform Duplicate)"),JoinIfFuzzy(AZ$719:AZ$760,$F$719:$F$760,$G771),"")&lt;&gt;"","Yes ("&amp;IF(NOT(ISERR(FIND("HTTP,",JoinIfFuzzy(AY$719:AY$760,$F$719:$F$760,$G771)&amp;IF(AND(AY$2=AZ$3,AZ$9="Include (Platform Duplicate)"),JoinIfFuzzy(AZ$719:AZ$760,$F$719:$F$760,$G771),"")))),"HTTP","HTTPS")&amp;")","No"),"*")</f>
        <v>*</v>
      </c>
      <c r="AZ771" s="58" t="str">
        <f>IF(AZ$9="Include",IF(JoinIfFuzzy(AZ$719:AZ$760,$F$719:$F$760,$G771)&amp;IF(AND(AZ$2=BA$3,BA$9="Include (Platform Duplicate)"),JoinIfFuzzy(BA$719:BA$760,$F$719:$F$760,$G771),"")&lt;&gt;"","Yes ("&amp;IF(NOT(ISERR(FIND("HTTP,",JoinIfFuzzy(AZ$719:AZ$760,$F$719:$F$760,$G771)&amp;IF(AND(AZ$2=BA$3,BA$9="Include (Platform Duplicate)"),JoinIfFuzzy(BA$719:BA$760,$F$719:$F$760,$G771),"")))),"HTTP","HTTPS")&amp;")","No"),"*")</f>
        <v>Yes (HTTPS)</v>
      </c>
      <c r="BA771" s="58" t="str">
        <f>IF(BA$9="Include",IF(JoinIfFuzzy(BA$719:BA$760,$F$719:$F$760,$G771)&amp;IF(AND(BA$2=BB$3,BB$9="Include (Platform Duplicate)"),JoinIfFuzzy(BB$719:BB$760,$F$719:$F$760,$G771),"")&lt;&gt;"","Yes ("&amp;IF(NOT(ISERR(FIND("HTTP,",JoinIfFuzzy(BA$719:BA$760,$F$719:$F$760,$G771)&amp;IF(AND(BA$2=BB$3,BB$9="Include (Platform Duplicate)"),JoinIfFuzzy(BB$719:BB$760,$F$719:$F$760,$G771),"")))),"HTTP","HTTPS")&amp;")","No"),"*")</f>
        <v>No</v>
      </c>
      <c r="BB771" s="58" t="str">
        <f>IF(BB$9="Include",IF(JoinIfFuzzy(BB$719:BB$760,$F$719:$F$760,$G771)&amp;IF(AND(BB$2=BC$3,BC$9="Include (Platform Duplicate)"),JoinIfFuzzy(BC$719:BC$760,$F$719:$F$760,$G771),"")&lt;&gt;"","Yes ("&amp;IF(NOT(ISERR(FIND("HTTP,",JoinIfFuzzy(BB$719:BB$760,$F$719:$F$760,$G771)&amp;IF(AND(BB$2=BC$3,BC$9="Include (Platform Duplicate)"),JoinIfFuzzy(BC$719:BC$760,$F$719:$F$760,$G771),"")))),"HTTP","HTTPS")&amp;")","No"),"*")</f>
        <v>Yes (HTTPS)</v>
      </c>
      <c r="BC771" s="58" t="str">
        <f>IF(BC$9="Include",IF(JoinIfFuzzy(BC$719:BC$760,$F$719:$F$760,$G771)&amp;IF(AND(BC$2=BD$3,BD$9="Include (Platform Duplicate)"),JoinIfFuzzy(BD$719:BD$760,$F$719:$F$760,$G771),"")&lt;&gt;"","Yes ("&amp;IF(NOT(ISERR(FIND("HTTP,",JoinIfFuzzy(BC$719:BC$760,$F$719:$F$760,$G771)&amp;IF(AND(BC$2=BD$3,BD$9="Include (Platform Duplicate)"),JoinIfFuzzy(BD$719:BD$760,$F$719:$F$760,$G771),"")))),"HTTP","HTTPS")&amp;")","No"),"*")</f>
        <v>Yes (HTTPS)</v>
      </c>
      <c r="BD771" s="58" t="str">
        <f>IF(BD$9="Include",IF(JoinIfFuzzy(BD$719:BD$760,$F$719:$F$760,$G771)&amp;IF(AND(BD$2=BE$3,BE$9="Include (Platform Duplicate)"),JoinIfFuzzy(BE$719:BE$760,$F$719:$F$760,$G771),"")&lt;&gt;"","Yes ("&amp;IF(NOT(ISERR(FIND("HTTP,",JoinIfFuzzy(BD$719:BD$760,$F$719:$F$760,$G771)&amp;IF(AND(BD$2=BE$3,BE$9="Include (Platform Duplicate)"),JoinIfFuzzy(BE$719:BE$760,$F$719:$F$760,$G771),"")))),"HTTP","HTTPS")&amp;")","No"),"*")</f>
        <v>No</v>
      </c>
      <c r="BE771" s="58" t="str">
        <f>IF(BE$9="Include",IF(JoinIfFuzzy(BE$719:BE$760,$F$719:$F$760,$G771)&amp;IF(AND(BE$2=BF$3,BF$9="Include (Platform Duplicate)"),JoinIfFuzzy(BF$719:BF$760,$F$719:$F$760,$G771),"")&lt;&gt;"","Yes ("&amp;IF(NOT(ISERR(FIND("HTTP,",JoinIfFuzzy(BE$719:BE$760,$F$719:$F$760,$G771)&amp;IF(AND(BE$2=BF$3,BF$9="Include (Platform Duplicate)"),JoinIfFuzzy(BF$719:BF$760,$F$719:$F$760,$G771),"")))),"HTTP","HTTPS")&amp;")","No"),"*")</f>
        <v>*</v>
      </c>
      <c r="BF771" s="58" t="str">
        <f>IF(BF$9="Include",IF(JoinIfFuzzy(BF$719:BF$760,$F$719:$F$760,$G771)&amp;IF(AND(BF$2=BG$3,BG$9="Include (Platform Duplicate)"),JoinIfFuzzy(BG$719:BG$760,$F$719:$F$760,$G771),"")&lt;&gt;"","Yes ("&amp;IF(NOT(ISERR(FIND("HTTP,",JoinIfFuzzy(BF$719:BF$760,$F$719:$F$760,$G771)&amp;IF(AND(BF$2=BG$3,BG$9="Include (Platform Duplicate)"),JoinIfFuzzy(BG$719:BG$760,$F$719:$F$760,$G771),"")))),"HTTP","HTTPS")&amp;")","No"),"*")</f>
        <v>*</v>
      </c>
      <c r="BG771" s="58" t="str">
        <f>IF(BG$9="Include",IF(JoinIfFuzzy(BG$719:BG$760,$F$719:$F$760,$G771)&amp;IF(AND(BG$2=BH$3,BH$9="Include (Platform Duplicate)"),JoinIfFuzzy(BH$719:BH$760,$F$719:$F$760,$G771),"")&lt;&gt;"","Yes ("&amp;IF(NOT(ISERR(FIND("HTTP,",JoinIfFuzzy(BG$719:BG$760,$F$719:$F$760,$G771)&amp;IF(AND(BG$2=BH$3,BH$9="Include (Platform Duplicate)"),JoinIfFuzzy(BH$719:BH$760,$F$719:$F$760,$G771),"")))),"HTTP","HTTPS")&amp;")","No"),"*")</f>
        <v>Yes (HTTPS)</v>
      </c>
      <c r="BH771" s="58" t="str">
        <f>IF(BH$9="Include",IF(JoinIfFuzzy(BH$719:BH$760,$F$719:$F$760,$G771)&amp;IF(AND(BH$2=BI$3,BI$9="Include (Platform Duplicate)"),JoinIfFuzzy(BI$719:BI$760,$F$719:$F$760,$G771),"")&lt;&gt;"","Yes ("&amp;IF(NOT(ISERR(FIND("HTTP,",JoinIfFuzzy(BH$719:BH$760,$F$719:$F$760,$G771)&amp;IF(AND(BH$2=BI$3,BI$9="Include (Platform Duplicate)"),JoinIfFuzzy(BI$719:BI$760,$F$719:$F$760,$G771),"")))),"HTTP","HTTPS")&amp;")","No"),"*")</f>
        <v>*</v>
      </c>
      <c r="BI771" s="58" t="str">
        <f>IF(BI$9="Include",IF(JoinIfFuzzy(BI$719:BI$760,$F$719:$F$760,$G771)&amp;IF(AND(BI$2=BJ$3,BJ$9="Include (Platform Duplicate)"),JoinIfFuzzy(BJ$719:BJ$760,$F$719:$F$760,$G771),"")&lt;&gt;"","Yes ("&amp;IF(NOT(ISERR(FIND("HTTP,",JoinIfFuzzy(BI$719:BI$760,$F$719:$F$760,$G771)&amp;IF(AND(BI$2=BJ$3,BJ$9="Include (Platform Duplicate)"),JoinIfFuzzy(BJ$719:BJ$760,$F$719:$F$760,$G771),"")))),"HTTP","HTTPS")&amp;")","No"),"*")</f>
        <v>Yes (HTTPS)</v>
      </c>
      <c r="BJ771" s="58" t="str">
        <f>IF(BJ$9="Include",IF(JoinIfFuzzy(BJ$719:BJ$760,$F$719:$F$760,$G771)&amp;IF(AND(BJ$2=BK$3,BK$9="Include (Platform Duplicate)"),JoinIfFuzzy(BK$719:BK$760,$F$719:$F$760,$G771),"")&lt;&gt;"","Yes ("&amp;IF(NOT(ISERR(FIND("HTTP,",JoinIfFuzzy(BJ$719:BJ$760,$F$719:$F$760,$G771)&amp;IF(AND(BJ$2=BK$3,BK$9="Include (Platform Duplicate)"),JoinIfFuzzy(BK$719:BK$760,$F$719:$F$760,$G771),"")))),"HTTP","HTTPS")&amp;")","No"),"*")</f>
        <v>No</v>
      </c>
      <c r="BK771" s="58" t="str">
        <f>IF(BK$9="Include",IF(JoinIfFuzzy(BK$719:BK$760,$F$719:$F$760,$G771)&amp;IF(AND(BK$2=BL$3,BL$9="Include (Platform Duplicate)"),JoinIfFuzzy(BL$719:BL$760,$F$719:$F$760,$G771),"")&lt;&gt;"","Yes ("&amp;IF(NOT(ISERR(FIND("HTTP,",JoinIfFuzzy(BK$719:BK$760,$F$719:$F$760,$G771)&amp;IF(AND(BK$2=BL$3,BL$9="Include (Platform Duplicate)"),JoinIfFuzzy(BL$719:BL$760,$F$719:$F$760,$G771),"")))),"HTTP","HTTPS")&amp;")","No"),"*")</f>
        <v>*</v>
      </c>
      <c r="BL771" s="58" t="str">
        <f>IF(BL$9="Include",IF(JoinIfFuzzy(BL$719:BL$760,$F$719:$F$760,$G771)&amp;IF(AND(BL$2=BM$3,BM$9="Include (Platform Duplicate)"),JoinIfFuzzy(BM$719:BM$760,$F$719:$F$760,$G771),"")&lt;&gt;"","Yes ("&amp;IF(NOT(ISERR(FIND("HTTP,",JoinIfFuzzy(BL$719:BL$760,$F$719:$F$760,$G771)&amp;IF(AND(BL$2=BM$3,BM$9="Include (Platform Duplicate)"),JoinIfFuzzy(BM$719:BM$760,$F$719:$F$760,$G771),"")))),"HTTP","HTTPS")&amp;")","No"),"*")</f>
        <v>Yes (HTTPS)</v>
      </c>
      <c r="BM771" s="58" t="str">
        <f>IF(BM$9="Include",IF(JoinIfFuzzy(BM$719:BM$760,$F$719:$F$760,$G771)&amp;IF(AND(BM$2=BN$3,BN$9="Include (Platform Duplicate)"),JoinIfFuzzy(BN$719:BN$760,$F$719:$F$760,$G771),"")&lt;&gt;"","Yes ("&amp;IF(NOT(ISERR(FIND("HTTP,",JoinIfFuzzy(BM$719:BM$760,$F$719:$F$760,$G771)&amp;IF(AND(BM$2=BN$3,BN$9="Include (Platform Duplicate)"),JoinIfFuzzy(BN$719:BN$760,$F$719:$F$760,$G771),"")))),"HTTP","HTTPS")&amp;")","No"),"*")</f>
        <v>*</v>
      </c>
      <c r="BN771" s="58" t="str">
        <f>IF(BN$9="Include",IF(JoinIfFuzzy(BN$719:BN$760,$F$719:$F$760,$G771)&amp;IF(AND(BN$2=BO$3,BO$9="Include (Platform Duplicate)"),JoinIfFuzzy(BO$719:BO$760,$F$719:$F$760,$G771),"")&lt;&gt;"","Yes ("&amp;IF(NOT(ISERR(FIND("HTTP,",JoinIfFuzzy(BN$719:BN$760,$F$719:$F$760,$G771)&amp;IF(AND(BN$2=BO$3,BO$9="Include (Platform Duplicate)"),JoinIfFuzzy(BO$719:BO$760,$F$719:$F$760,$G771),"")))),"HTTP","HTTPS")&amp;")","No"),"*")</f>
        <v>No</v>
      </c>
      <c r="BO771" s="58" t="str">
        <f>IF(BO$9="Include",IF(JoinIfFuzzy(BO$719:BO$760,$F$719:$F$760,$G771)&amp;IF(AND(BO$2=BP$3,BP$9="Include (Platform Duplicate)"),JoinIfFuzzy(BP$719:BP$760,$F$719:$F$760,$G771),"")&lt;&gt;"","Yes ("&amp;IF(NOT(ISERR(FIND("HTTP,",JoinIfFuzzy(BO$719:BO$760,$F$719:$F$760,$G771)&amp;IF(AND(BO$2=BP$3,BP$9="Include (Platform Duplicate)"),JoinIfFuzzy(BP$719:BP$760,$F$719:$F$760,$G771),"")))),"HTTP","HTTPS")&amp;")","No"),"*")</f>
        <v>Yes (HTTPS)</v>
      </c>
      <c r="BP771" s="58" t="str">
        <f>IF(BP$9="Include",IF(JoinIfFuzzy(BP$719:BP$760,$F$719:$F$760,$G771)&amp;IF(AND(BP$2=BQ$3,BQ$9="Include (Platform Duplicate)"),JoinIfFuzzy(BQ$719:BQ$760,$F$719:$F$760,$G771),"")&lt;&gt;"","Yes ("&amp;IF(NOT(ISERR(FIND("HTTP,",JoinIfFuzzy(BP$719:BP$760,$F$719:$F$760,$G771)&amp;IF(AND(BP$2=BQ$3,BQ$9="Include (Platform Duplicate)"),JoinIfFuzzy(BQ$719:BQ$760,$F$719:$F$760,$G771),"")))),"HTTP","HTTPS")&amp;")","No"),"*")</f>
        <v>*</v>
      </c>
      <c r="BQ771" s="58" t="str">
        <f>IF(BQ$9="Include",IF(JoinIfFuzzy(BQ$719:BQ$760,$F$719:$F$760,$G771)&amp;IF(AND(BQ$2=BR$3,BR$9="Include (Platform Duplicate)"),JoinIfFuzzy(BR$719:BR$760,$F$719:$F$760,$G771),"")&lt;&gt;"","Yes ("&amp;IF(NOT(ISERR(FIND("HTTP,",JoinIfFuzzy(BQ$719:BQ$760,$F$719:$F$760,$G771)&amp;IF(AND(BQ$2=BR$3,BR$9="Include (Platform Duplicate)"),JoinIfFuzzy(BR$719:BR$760,$F$719:$F$760,$G771),"")))),"HTTP","HTTPS")&amp;")","No"),"*")</f>
        <v>Yes (HTTPS)</v>
      </c>
      <c r="BR771" s="58" t="str">
        <f>IF(BR$9="Include",IF(JoinIfFuzzy(BR$719:BR$760,$F$719:$F$760,$G771)&amp;IF(AND(BR$2=BS$3,BS$9="Include (Platform Duplicate)"),JoinIfFuzzy(BS$719:BS$760,$F$719:$F$760,$G771),"")&lt;&gt;"","Yes ("&amp;IF(NOT(ISERR(FIND("HTTP,",JoinIfFuzzy(BR$719:BR$760,$F$719:$F$760,$G771)&amp;IF(AND(BR$2=BS$3,BS$9="Include (Platform Duplicate)"),JoinIfFuzzy(BS$719:BS$760,$F$719:$F$760,$G771),"")))),"HTTP","HTTPS")&amp;")","No"),"*")</f>
        <v>*</v>
      </c>
      <c r="BS771" s="58" t="str">
        <f>IF(BS$9="Include",IF(JoinIfFuzzy(BS$719:BS$760,$F$719:$F$760,$G771)&amp;IF(AND(BS$2=BT$3,BT$9="Include (Platform Duplicate)"),JoinIfFuzzy(BT$719:BT$760,$F$719:$F$760,$G771),"")&lt;&gt;"","Yes ("&amp;IF(NOT(ISERR(FIND("HTTP,",JoinIfFuzzy(BS$719:BS$760,$F$719:$F$760,$G771)&amp;IF(AND(BS$2=BT$3,BT$9="Include (Platform Duplicate)"),JoinIfFuzzy(BT$719:BT$760,$F$719:$F$760,$G771),"")))),"HTTP","HTTPS")&amp;")","No"),"*")</f>
        <v>Yes (HTTP)</v>
      </c>
      <c r="BT771" s="58" t="str">
        <f>IF(BT$9="Include",IF(JoinIfFuzzy(BT$719:BT$760,$F$719:$F$760,$G771)&amp;IF(AND(BT$2=BU$3,BU$9="Include (Platform Duplicate)"),JoinIfFuzzy(BU$719:BU$760,$F$719:$F$760,$G771),"")&lt;&gt;"","Yes ("&amp;IF(NOT(ISERR(FIND("HTTP,",JoinIfFuzzy(BT$719:BT$760,$F$719:$F$760,$G771)&amp;IF(AND(BT$2=BU$3,BU$9="Include (Platform Duplicate)"),JoinIfFuzzy(BU$719:BU$760,$F$719:$F$760,$G771),"")))),"HTTP","HTTPS")&amp;")","No"),"*")</f>
        <v>Yes (HTTPS)</v>
      </c>
      <c r="BU771" s="58" t="str">
        <f>IF(BU$9="Include",IF(JoinIfFuzzy(BU$719:BU$760,$F$719:$F$760,$G771)&amp;IF(AND(BU$2=BV$3,BV$9="Include (Platform Duplicate)"),JoinIfFuzzy(BV$719:BV$760,$F$719:$F$760,$G771),"")&lt;&gt;"","Yes ("&amp;IF(NOT(ISERR(FIND("HTTP,",JoinIfFuzzy(BU$719:BU$760,$F$719:$F$760,$G771)&amp;IF(AND(BU$2=BV$3,BV$9="Include (Platform Duplicate)"),JoinIfFuzzy(BV$719:BV$760,$F$719:$F$760,$G771),"")))),"HTTP","HTTPS")&amp;")","No"),"*")</f>
        <v>*</v>
      </c>
      <c r="BV771" s="58" t="str">
        <f>IF(BV$9="Include",IF(JoinIfFuzzy(BV$719:BV$760,$F$719:$F$760,$G771)&amp;IF(AND(BV$2=BW$3,BW$9="Include (Platform Duplicate)"),JoinIfFuzzy(BW$719:BW$760,$F$719:$F$760,$G771),"")&lt;&gt;"","Yes ("&amp;IF(NOT(ISERR(FIND("HTTP,",JoinIfFuzzy(BV$719:BV$760,$F$719:$F$760,$G771)&amp;IF(AND(BV$2=BW$3,BW$9="Include (Platform Duplicate)"),JoinIfFuzzy(BW$719:BW$760,$F$719:$F$760,$G771),"")))),"HTTP","HTTPS")&amp;")","No"),"*")</f>
        <v>Yes (HTTPS)</v>
      </c>
      <c r="BW771" s="58" t="str">
        <f>IF(BW$9="Include",IF(JoinIfFuzzy(BW$719:BW$760,$F$719:$F$760,$G771)&amp;IF(AND(BW$2=BX$3,BX$9="Include (Platform Duplicate)"),JoinIfFuzzy(BX$719:BX$760,$F$719:$F$760,$G771),"")&lt;&gt;"","Yes ("&amp;IF(NOT(ISERR(FIND("HTTP,",JoinIfFuzzy(BW$719:BW$760,$F$719:$F$760,$G771)&amp;IF(AND(BW$2=BX$3,BX$9="Include (Platform Duplicate)"),JoinIfFuzzy(BX$719:BX$760,$F$719:$F$760,$G771),"")))),"HTTP","HTTPS")&amp;")","No"),"*")</f>
        <v>*</v>
      </c>
      <c r="BX771" s="58" t="str">
        <f>IF(BX$9="Include",IF(JoinIfFuzzy(BX$719:BX$760,$F$719:$F$760,$G771)&amp;IF(AND(BX$2=BY$3,BY$9="Include (Platform Duplicate)"),JoinIfFuzzy(BY$719:BY$760,$F$719:$F$760,$G771),"")&lt;&gt;"","Yes ("&amp;IF(NOT(ISERR(FIND("HTTP,",JoinIfFuzzy(BX$719:BX$760,$F$719:$F$760,$G771)&amp;IF(AND(BX$2=BY$3,BY$9="Include (Platform Duplicate)"),JoinIfFuzzy(BY$719:BY$760,$F$719:$F$760,$G771),"")))),"HTTP","HTTPS")&amp;")","No"),"*")</f>
        <v>Yes (HTTPS)</v>
      </c>
      <c r="BY771" s="58" t="str">
        <f>IF(BY$9="Include",IF(JoinIfFuzzy(BY$719:BY$760,$F$719:$F$760,$G771)&amp;IF(AND(BY$2=BZ$3,BZ$9="Include (Platform Duplicate)"),JoinIfFuzzy(BZ$719:BZ$760,$F$719:$F$760,$G771),"")&lt;&gt;"","Yes ("&amp;IF(NOT(ISERR(FIND("HTTP,",JoinIfFuzzy(BY$719:BY$760,$F$719:$F$760,$G771)&amp;IF(AND(BY$2=BZ$3,BZ$9="Include (Platform Duplicate)"),JoinIfFuzzy(BZ$719:BZ$760,$F$719:$F$760,$G771),"")))),"HTTP","HTTPS")&amp;")","No"),"*")</f>
        <v>*</v>
      </c>
      <c r="BZ771" s="58" t="str">
        <f>IF(BZ$9="Include",IF(JoinIfFuzzy(BZ$719:BZ$760,$F$719:$F$760,$G771)&amp;IF(AND(BZ$2=CA$3,CA$9="Include (Platform Duplicate)"),JoinIfFuzzy(CA$719:CA$760,$F$719:$F$760,$G771),"")&lt;&gt;"","Yes ("&amp;IF(NOT(ISERR(FIND("HTTP,",JoinIfFuzzy(BZ$719:BZ$760,$F$719:$F$760,$G771)&amp;IF(AND(BZ$2=CA$3,CA$9="Include (Platform Duplicate)"),JoinIfFuzzy(CA$719:CA$760,$F$719:$F$760,$G771),"")))),"HTTP","HTTPS")&amp;")","No"),"*")</f>
        <v>Yes (HTTPS)</v>
      </c>
      <c r="CA771" s="58" t="str">
        <f>IF(CA$9="Include",IF(JoinIfFuzzy(CA$719:CA$760,$F$719:$F$760,$G771)&amp;IF(AND(CA$2=CB$3,CB$9="Include (Platform Duplicate)"),JoinIfFuzzy(CB$719:CB$760,$F$719:$F$760,$G771),"")&lt;&gt;"","Yes ("&amp;IF(NOT(ISERR(FIND("HTTP,",JoinIfFuzzy(CA$719:CA$760,$F$719:$F$760,$G771)&amp;IF(AND(CA$2=CB$3,CB$9="Include (Platform Duplicate)"),JoinIfFuzzy(CB$719:CB$760,$F$719:$F$760,$G771),"")))),"HTTP","HTTPS")&amp;")","No"),"*")</f>
        <v>No</v>
      </c>
      <c r="CB771" s="58" t="str">
        <f>IF(CB$9="Include",IF(JoinIfFuzzy(CB$719:CB$760,$F$719:$F$760,$G771)&amp;IF(AND(CB$2=CC$3,CC$9="Include (Platform Duplicate)"),JoinIfFuzzy(CC$719:CC$760,$F$719:$F$760,$G771),"")&lt;&gt;"","Yes ("&amp;IF(NOT(ISERR(FIND("HTTP,",JoinIfFuzzy(CB$719:CB$760,$F$719:$F$760,$G771)&amp;IF(AND(CB$2=CC$3,CC$9="Include (Platform Duplicate)"),JoinIfFuzzy(CC$719:CC$760,$F$719:$F$760,$G771),"")))),"HTTP","HTTPS")&amp;")","No"),"*")</f>
        <v>Yes (HTTP)</v>
      </c>
      <c r="CC771" s="58" t="str">
        <f>IF(CC$9="Include",IF(JoinIfFuzzy(CC$719:CC$760,$F$719:$F$760,$G771)&amp;IF(AND(CC$2=CD$3,CD$9="Include (Platform Duplicate)"),JoinIfFuzzy(CD$719:CD$760,$F$719:$F$760,$G771),"")&lt;&gt;"","Yes ("&amp;IF(NOT(ISERR(FIND("HTTP,",JoinIfFuzzy(CC$719:CC$760,$F$719:$F$760,$G771)&amp;IF(AND(CC$2=CD$3,CD$9="Include (Platform Duplicate)"),JoinIfFuzzy(CD$719:CD$760,$F$719:$F$760,$G771),"")))),"HTTP","HTTPS")&amp;")","No"),"*")</f>
        <v>Yes (HTTPS)</v>
      </c>
      <c r="CD771" s="58" t="str">
        <f>IF(CD$9="Include",IF(JoinIfFuzzy(CD$719:CD$760,$F$719:$F$760,$G771)&amp;IF(AND(CD$2=CE$3,CE$9="Include (Platform Duplicate)"),JoinIfFuzzy(CE$719:CE$760,$F$719:$F$760,$G771),"")&lt;&gt;"","Yes ("&amp;IF(NOT(ISERR(FIND("HTTP,",JoinIfFuzzy(CD$719:CD$760,$F$719:$F$760,$G771)&amp;IF(AND(CD$2=CE$3,CE$9="Include (Platform Duplicate)"),JoinIfFuzzy(CE$719:CE$760,$F$719:$F$760,$G771),"")))),"HTTP","HTTPS")&amp;")","No"),"*")</f>
        <v>*</v>
      </c>
      <c r="CE771" s="58" t="str">
        <f>IF(CE$9="Include",IF(JoinIfFuzzy(CE$719:CE$760,$F$719:$F$760,$G771)&amp;IF(AND(CE$2=CF$3,CF$9="Include (Platform Duplicate)"),JoinIfFuzzy(CF$719:CF$760,$F$719:$F$760,$G771),"")&lt;&gt;"","Yes ("&amp;IF(NOT(ISERR(FIND("HTTP,",JoinIfFuzzy(CE$719:CE$760,$F$719:$F$760,$G771)&amp;IF(AND(CE$2=CF$3,CF$9="Include (Platform Duplicate)"),JoinIfFuzzy(CF$719:CF$760,$F$719:$F$760,$G771),"")))),"HTTP","HTTPS")&amp;")","No"),"*")</f>
        <v>*</v>
      </c>
      <c r="CF771" s="58" t="str">
        <f>IF(CF$9="Include",IF(JoinIfFuzzy(CF$719:CF$760,$F$719:$F$760,$G771)&amp;IF(AND(CF$2=CG$3,CG$9="Include (Platform Duplicate)"),JoinIfFuzzy(CG$719:CG$760,$F$719:$F$760,$G771),"")&lt;&gt;"","Yes ("&amp;IF(NOT(ISERR(FIND("HTTP,",JoinIfFuzzy(CF$719:CF$760,$F$719:$F$760,$G771)&amp;IF(AND(CF$2=CG$3,CG$9="Include (Platform Duplicate)"),JoinIfFuzzy(CG$719:CG$760,$F$719:$F$760,$G771),"")))),"HTTP","HTTPS")&amp;")","No"),"*")</f>
        <v>*</v>
      </c>
      <c r="CG771" s="58" t="str">
        <f>IF(CG$9="Include",IF(JoinIfFuzzy(CG$719:CG$760,$F$719:$F$760,$G771)&amp;IF(AND(CG$2=CH$3,CH$9="Include (Platform Duplicate)"),JoinIfFuzzy(CH$719:CH$760,$F$719:$F$760,$G771),"")&lt;&gt;"","Yes ("&amp;IF(NOT(ISERR(FIND("HTTP,",JoinIfFuzzy(CG$719:CG$760,$F$719:$F$760,$G771)&amp;IF(AND(CG$2=CH$3,CH$9="Include (Platform Duplicate)"),JoinIfFuzzy(CH$719:CH$760,$F$719:$F$760,$G771),"")))),"HTTP","HTTPS")&amp;")","No"),"*")</f>
        <v>Yes (HTTPS)</v>
      </c>
      <c r="CH771" s="58" t="str">
        <f>IF(CH$9="Include",IF(JoinIfFuzzy(CH$719:CH$760,$F$719:$F$760,$G771)&amp;IF(AND(CH$2=CI$3,CI$9="Include (Platform Duplicate)"),JoinIfFuzzy(CI$719:CI$760,$F$719:$F$760,$G771),"")&lt;&gt;"","Yes ("&amp;IF(NOT(ISERR(FIND("HTTP,",JoinIfFuzzy(CH$719:CH$760,$F$719:$F$760,$G771)&amp;IF(AND(CH$2=CI$3,CI$9="Include (Platform Duplicate)"),JoinIfFuzzy(CI$719:CI$760,$F$719:$F$760,$G771),"")))),"HTTP","HTTPS")&amp;")","No"),"*")</f>
        <v>Yes (HTTPS)</v>
      </c>
      <c r="CI771" s="58" t="str">
        <f>IF(CI$9="Include",IF(JoinIfFuzzy(CI$719:CI$760,$F$719:$F$760,$G771)&amp;IF(AND(CI$2=CJ$3,CJ$9="Include (Platform Duplicate)"),JoinIfFuzzy(CJ$719:CJ$760,$F$719:$F$760,$G771),"")&lt;&gt;"","Yes ("&amp;IF(NOT(ISERR(FIND("HTTP,",JoinIfFuzzy(CI$719:CI$760,$F$719:$F$760,$G771)&amp;IF(AND(CI$2=CJ$3,CJ$9="Include (Platform Duplicate)"),JoinIfFuzzy(CJ$719:CJ$760,$F$719:$F$760,$G771),"")))),"HTTP","HTTPS")&amp;")","No"),"*")</f>
        <v>*</v>
      </c>
      <c r="CJ771" s="58" t="str">
        <f>IF(CJ$9="Include",IF(JoinIfFuzzy(CJ$719:CJ$760,$F$719:$F$760,$G771)&amp;IF(AND(CJ$2=CK$3,CK$9="Include (Platform Duplicate)"),JoinIfFuzzy(CK$719:CK$760,$F$719:$F$760,$G771),"")&lt;&gt;"","Yes ("&amp;IF(NOT(ISERR(FIND("HTTP,",JoinIfFuzzy(CJ$719:CJ$760,$F$719:$F$760,$G771)&amp;IF(AND(CJ$2=CK$3,CK$9="Include (Platform Duplicate)"),JoinIfFuzzy(CK$719:CK$760,$F$719:$F$760,$G771),"")))),"HTTP","HTTPS")&amp;")","No"),"*")</f>
        <v>No</v>
      </c>
      <c r="CK771" s="58" t="str">
        <f>IF(CK$9="Include",IF(JoinIfFuzzy(CK$719:CK$760,$F$719:$F$760,$G771)&amp;IF(AND(CK$2=CL$3,CL$9="Include (Platform Duplicate)"),JoinIfFuzzy(CL$719:CL$760,$F$719:$F$760,$G771),"")&lt;&gt;"","Yes ("&amp;IF(NOT(ISERR(FIND("HTTP,",JoinIfFuzzy(CK$719:CK$760,$F$719:$F$760,$G771)&amp;IF(AND(CK$2=CL$3,CL$9="Include (Platform Duplicate)"),JoinIfFuzzy(CL$719:CL$760,$F$719:$F$760,$G771),"")))),"HTTP","HTTPS")&amp;")","No"),"*")</f>
        <v>Yes (HTTPS)</v>
      </c>
      <c r="CL771" s="58" t="str">
        <f>IF(CL$9="Include",IF(JoinIfFuzzy(CL$719:CL$760,$F$719:$F$760,$G771)&amp;IF(AND(CL$2=CM$3,CM$9="Include (Platform Duplicate)"),JoinIfFuzzy(CM$719:CM$760,$F$719:$F$760,$G771),"")&lt;&gt;"","Yes ("&amp;IF(NOT(ISERR(FIND("HTTP,",JoinIfFuzzy(CL$719:CL$760,$F$719:$F$760,$G771)&amp;IF(AND(CL$2=CM$3,CM$9="Include (Platform Duplicate)"),JoinIfFuzzy(CM$719:CM$760,$F$719:$F$760,$G771),"")))),"HTTP","HTTPS")&amp;")","No"),"*")</f>
        <v>Yes (HTTPS)</v>
      </c>
      <c r="CM771" s="58" t="str">
        <f>IF(CM$9="Include",IF(JoinIfFuzzy(CM$719:CM$760,$F$719:$F$760,$G771)&amp;IF(AND(CM$2=CN$3,CN$9="Include (Platform Duplicate)"),JoinIfFuzzy(CN$719:CN$760,$F$719:$F$760,$G771),"")&lt;&gt;"","Yes ("&amp;IF(NOT(ISERR(FIND("HTTP,",JoinIfFuzzy(CM$719:CM$760,$F$719:$F$760,$G771)&amp;IF(AND(CM$2=CN$3,CN$9="Include (Platform Duplicate)"),JoinIfFuzzy(CN$719:CN$760,$F$719:$F$760,$G771),"")))),"HTTP","HTTPS")&amp;")","No"),"*")</f>
        <v>*</v>
      </c>
      <c r="CN771" s="58" t="str">
        <f>IF(CN$9="Include",IF(JoinIfFuzzy(CN$719:CN$760,$F$719:$F$760,$G771)&amp;IF(AND(CN$2=CO$3,CO$9="Include (Platform Duplicate)"),JoinIfFuzzy(CO$719:CO$760,$F$719:$F$760,$G771),"")&lt;&gt;"","Yes ("&amp;IF(NOT(ISERR(FIND("HTTP,",JoinIfFuzzy(CN$719:CN$760,$F$719:$F$760,$G771)&amp;IF(AND(CN$2=CO$3,CO$9="Include (Platform Duplicate)"),JoinIfFuzzy(CO$719:CO$760,$F$719:$F$760,$G771),"")))),"HTTP","HTTPS")&amp;")","No"),"*")</f>
        <v>Yes (HTTPS)</v>
      </c>
      <c r="CO771" s="58" t="str">
        <f>IF(CO$9="Include",IF(JoinIfFuzzy(CO$719:CO$760,$F$719:$F$760,$G771)&amp;IF(AND(CO$2=CP$3,CP$9="Include (Platform Duplicate)"),JoinIfFuzzy(CP$719:CP$760,$F$719:$F$760,$G771),"")&lt;&gt;"","Yes ("&amp;IF(NOT(ISERR(FIND("HTTP,",JoinIfFuzzy(CO$719:CO$760,$F$719:$F$760,$G771)&amp;IF(AND(CO$2=CP$3,CP$9="Include (Platform Duplicate)"),JoinIfFuzzy(CP$719:CP$760,$F$719:$F$760,$G771),"")))),"HTTP","HTTPS")&amp;")","No"),"*")</f>
        <v>Yes (HTTP)</v>
      </c>
      <c r="CP771" s="58" t="str">
        <f>IF(CP$9="Include",IF(JoinIfFuzzy(CP$719:CP$760,$F$719:$F$760,$G771)&amp;IF(AND(CP$2=CQ$3,CQ$9="Include (Platform Duplicate)"),JoinIfFuzzy(CQ$719:CQ$760,$F$719:$F$760,$G771),"")&lt;&gt;"","Yes ("&amp;IF(NOT(ISERR(FIND("HTTP,",JoinIfFuzzy(CP$719:CP$760,$F$719:$F$760,$G771)&amp;IF(AND(CP$2=CQ$3,CQ$9="Include (Platform Duplicate)"),JoinIfFuzzy(CQ$719:CQ$760,$F$719:$F$760,$G771),"")))),"HTTP","HTTPS")&amp;")","No"),"*")</f>
        <v>*</v>
      </c>
      <c r="CQ771" s="58" t="str">
        <f>IF(CQ$9="Include",IF(JoinIfFuzzy(CQ$719:CQ$760,$F$719:$F$760,$G771)&amp;IF(AND(CQ$2=CR$3,CR$9="Include (Platform Duplicate)"),JoinIfFuzzy(CR$719:CR$760,$F$719:$F$760,$G771),"")&lt;&gt;"","Yes ("&amp;IF(NOT(ISERR(FIND("HTTP,",JoinIfFuzzy(CQ$719:CQ$760,$F$719:$F$760,$G771)&amp;IF(AND(CQ$2=CR$3,CR$9="Include (Platform Duplicate)"),JoinIfFuzzy(CR$719:CR$760,$F$719:$F$760,$G771),"")))),"HTTP","HTTPS")&amp;")","No"),"*")</f>
        <v>Yes (HTTPS)</v>
      </c>
      <c r="CR771" s="58" t="str">
        <f>IF(CR$9="Include",IF(JoinIfFuzzy(CR$719:CR$760,$F$719:$F$760,$G771)&amp;IF(AND(CR$2=CS$3,CS$9="Include (Platform Duplicate)"),JoinIfFuzzy(CS$719:CS$760,$F$719:$F$760,$G771),"")&lt;&gt;"","Yes ("&amp;IF(NOT(ISERR(FIND("HTTP,",JoinIfFuzzy(CR$719:CR$760,$F$719:$F$760,$G771)&amp;IF(AND(CR$2=CS$3,CS$9="Include (Platform Duplicate)"),JoinIfFuzzy(CS$719:CS$760,$F$719:$F$760,$G771),"")))),"HTTP","HTTPS")&amp;")","No"),"*")</f>
        <v>No</v>
      </c>
      <c r="CS771" s="58" t="str">
        <f>IF(CS$9="Include",IF(JoinIfFuzzy(CS$719:CS$760,$F$719:$F$760,$G771)&amp;IF(AND(CS$2=CT$3,CT$9="Include (Platform Duplicate)"),JoinIfFuzzy(CT$719:CT$760,$F$719:$F$760,$G771),"")&lt;&gt;"","Yes ("&amp;IF(NOT(ISERR(FIND("HTTP,",JoinIfFuzzy(CS$719:CS$760,$F$719:$F$760,$G771)&amp;IF(AND(CS$2=CT$3,CT$9="Include (Platform Duplicate)"),JoinIfFuzzy(CT$719:CT$760,$F$719:$F$760,$G771),"")))),"HTTP","HTTPS")&amp;")","No"),"*")</f>
        <v>Yes (HTTPS)</v>
      </c>
      <c r="CT771" s="58" t="str">
        <f>IF(CT$9="Include",IF(JoinIfFuzzy(CT$719:CT$760,$F$719:$F$760,$G771)&amp;IF(AND(CT$2=CU$3,CU$9="Include (Platform Duplicate)"),JoinIfFuzzy(CU$719:CU$760,$F$719:$F$760,$G771),"")&lt;&gt;"","Yes ("&amp;IF(NOT(ISERR(FIND("HTTP,",JoinIfFuzzy(CT$719:CT$760,$F$719:$F$760,$G771)&amp;IF(AND(CT$2=CU$3,CU$9="Include (Platform Duplicate)"),JoinIfFuzzy(CU$719:CU$760,$F$719:$F$760,$G771),"")))),"HTTP","HTTPS")&amp;")","No"),"*")</f>
        <v>*</v>
      </c>
      <c r="CU771" s="58" t="str">
        <f>IF(CU$9="Include",IF(JoinIfFuzzy(CU$719:CU$760,$F$719:$F$760,$G771)&amp;IF(AND(CU$2=CV$3,CV$9="Include (Platform Duplicate)"),JoinIfFuzzy(CV$719:CV$760,$F$719:$F$760,$G771),"")&lt;&gt;"","Yes ("&amp;IF(NOT(ISERR(FIND("HTTP,",JoinIfFuzzy(CU$719:CU$760,$F$719:$F$760,$G771)&amp;IF(AND(CU$2=CV$3,CV$9="Include (Platform Duplicate)"),JoinIfFuzzy(CV$719:CV$760,$F$719:$F$760,$G771),"")))),"HTTP","HTTPS")&amp;")","No"),"*")</f>
        <v>Yes (HTTPS)</v>
      </c>
      <c r="CV771" s="58" t="str">
        <f>IF(CV$9="Include",IF(JoinIfFuzzy(CV$719:CV$760,$F$719:$F$760,$G771)&amp;IF(AND(CV$2=CW$3,CW$9="Include (Platform Duplicate)"),JoinIfFuzzy(CW$719:CW$760,$F$719:$F$760,$G771),"")&lt;&gt;"","Yes ("&amp;IF(NOT(ISERR(FIND("HTTP,",JoinIfFuzzy(CV$719:CV$760,$F$719:$F$760,$G771)&amp;IF(AND(CV$2=CW$3,CW$9="Include (Platform Duplicate)"),JoinIfFuzzy(CW$719:CW$760,$F$719:$F$760,$G771),"")))),"HTTP","HTTPS")&amp;")","No"),"*")</f>
        <v>*</v>
      </c>
      <c r="CW771" s="58" t="str">
        <f>IF(CW$9="Include",IF(JoinIfFuzzy(CW$719:CW$760,$F$719:$F$760,$G771)&amp;IF(AND(CW$2=CX$3,CX$9="Include (Platform Duplicate)"),JoinIfFuzzy(CX$719:CX$760,$F$719:$F$760,$G771),"")&lt;&gt;"","Yes ("&amp;IF(NOT(ISERR(FIND("HTTP,",JoinIfFuzzy(CW$719:CW$760,$F$719:$F$760,$G771)&amp;IF(AND(CW$2=CX$3,CX$9="Include (Platform Duplicate)"),JoinIfFuzzy(CX$719:CX$760,$F$719:$F$760,$G771),"")))),"HTTP","HTTPS")&amp;")","No"),"*")</f>
        <v>Yes (HTTPS)</v>
      </c>
      <c r="CX771" s="58" t="str">
        <f>IF(CX$9="Include",IF(JoinIfFuzzy(CX$719:CX$760,$F$719:$F$760,$G771)&amp;IF(AND(CX$2=CY$3,CY$9="Include (Platform Duplicate)"),JoinIfFuzzy(CY$719:CY$760,$F$719:$F$760,$G771),"")&lt;&gt;"","Yes ("&amp;IF(NOT(ISERR(FIND("HTTP,",JoinIfFuzzy(CX$719:CX$760,$F$719:$F$760,$G771)&amp;IF(AND(CX$2=CY$3,CY$9="Include (Platform Duplicate)"),JoinIfFuzzy(CY$719:CY$760,$F$719:$F$760,$G771),"")))),"HTTP","HTTPS")&amp;")","No"),"*")</f>
        <v>*</v>
      </c>
      <c r="CY771" s="58" t="str">
        <f>IF(CY$9="Include",IF(JoinIfFuzzy(CY$719:CY$760,$F$719:$F$760,$G771)&amp;IF(AND(CY$2=CZ$3,CZ$9="Include (Platform Duplicate)"),JoinIfFuzzy(CZ$719:CZ$760,$F$719:$F$760,$G771),"")&lt;&gt;"","Yes ("&amp;IF(NOT(ISERR(FIND("HTTP,",JoinIfFuzzy(CY$719:CY$760,$F$719:$F$760,$G771)&amp;IF(AND(CY$2=CZ$3,CZ$9="Include (Platform Duplicate)"),JoinIfFuzzy(CZ$719:CZ$760,$F$719:$F$760,$G771),"")))),"HTTP","HTTPS")&amp;")","No"),"*")</f>
        <v>Yes (HTTPS)</v>
      </c>
      <c r="CZ771" s="58" t="str">
        <f>IF(CZ$9="Include",IF(JoinIfFuzzy(CZ$719:CZ$760,$F$719:$F$760,$G771)&amp;IF(AND(CZ$2=DA$3,DA$9="Include (Platform Duplicate)"),JoinIfFuzzy(DA$719:DA$760,$F$719:$F$760,$G771),"")&lt;&gt;"","Yes ("&amp;IF(NOT(ISERR(FIND("HTTP,",JoinIfFuzzy(CZ$719:CZ$760,$F$719:$F$760,$G771)&amp;IF(AND(CZ$2=DA$3,DA$9="Include (Platform Duplicate)"),JoinIfFuzzy(DA$719:DA$760,$F$719:$F$760,$G771),"")))),"HTTP","HTTPS")&amp;")","No"),"*")</f>
        <v>*</v>
      </c>
      <c r="DA771" s="58" t="str">
        <f>IF(DA$9="Include",IF(JoinIfFuzzy(DA$719:DA$760,$F$719:$F$760,$G771)&amp;IF(AND(DA$2=DB$3,DB$9="Include (Platform Duplicate)"),JoinIfFuzzy(DB$719:DB$760,$F$719:$F$760,$G771),"")&lt;&gt;"","Yes ("&amp;IF(NOT(ISERR(FIND("HTTP,",JoinIfFuzzy(DA$719:DA$760,$F$719:$F$760,$G771)&amp;IF(AND(DA$2=DB$3,DB$9="Include (Platform Duplicate)"),JoinIfFuzzy(DB$719:DB$760,$F$719:$F$760,$G771),"")))),"HTTP","HTTPS")&amp;")","No"),"*")</f>
        <v>Yes (HTTPS)</v>
      </c>
      <c r="DB771" s="58" t="str">
        <f>IF(DB$9="Include",IF(JoinIfFuzzy(DB$719:DB$760,$F$719:$F$760,$G771)&amp;IF(AND(DB$2=DC$3,DC$9="Include (Platform Duplicate)"),JoinIfFuzzy(DC$719:DC$760,$F$719:$F$760,$G771),"")&lt;&gt;"","Yes ("&amp;IF(NOT(ISERR(FIND("HTTP,",JoinIfFuzzy(DB$719:DB$760,$F$719:$F$760,$G771)&amp;IF(AND(DB$2=DC$3,DC$9="Include (Platform Duplicate)"),JoinIfFuzzy(DC$719:DC$760,$F$719:$F$760,$G771),"")))),"HTTP","HTTPS")&amp;")","No"),"*")</f>
        <v>*</v>
      </c>
      <c r="DC771" s="58" t="str">
        <f>IF(DC$9="Include",IF(JoinIfFuzzy(DC$719:DC$760,$F$719:$F$760,$G771)&amp;IF(AND(DC$2=DD$3,DD$9="Include (Platform Duplicate)"),JoinIfFuzzy(DD$719:DD$760,$F$719:$F$760,$G771),"")&lt;&gt;"","Yes ("&amp;IF(NOT(ISERR(FIND("HTTP,",JoinIfFuzzy(DC$719:DC$760,$F$719:$F$760,$G771)&amp;IF(AND(DC$2=DD$3,DD$9="Include (Platform Duplicate)"),JoinIfFuzzy(DD$719:DD$760,$F$719:$F$760,$G771),"")))),"HTTP","HTTPS")&amp;")","No"),"*")</f>
        <v>*</v>
      </c>
      <c r="DD771" s="58" t="str">
        <f>IF(DD$9="Include",IF(JoinIfFuzzy(DD$719:DD$760,$F$719:$F$760,$G771)&amp;IF(AND(DD$2=DE$3,DE$9="Include (Platform Duplicate)"),JoinIfFuzzy(DE$719:DE$760,$F$719:$F$760,$G771),"")&lt;&gt;"","Yes ("&amp;IF(NOT(ISERR(FIND("HTTP,",JoinIfFuzzy(DD$719:DD$760,$F$719:$F$760,$G771)&amp;IF(AND(DD$2=DE$3,DE$9="Include (Platform Duplicate)"),JoinIfFuzzy(DE$719:DE$760,$F$719:$F$760,$G771),"")))),"HTTP","HTTPS")&amp;")","No"),"*")</f>
        <v>No</v>
      </c>
      <c r="DE771" s="58" t="str">
        <f>IF(DE$9="Include",IF(JoinIfFuzzy(DE$719:DE$760,$F$719:$F$760,$G771)&amp;IF(AND(DE$2=DF$3,DF$9="Include (Platform Duplicate)"),JoinIfFuzzy(DF$719:DF$760,$F$719:$F$760,$G771),"")&lt;&gt;"","Yes ("&amp;IF(NOT(ISERR(FIND("HTTP,",JoinIfFuzzy(DE$719:DE$760,$F$719:$F$760,$G771)&amp;IF(AND(DE$2=DF$3,DF$9="Include (Platform Duplicate)"),JoinIfFuzzy(DF$719:DF$760,$F$719:$F$760,$G771),"")))),"HTTP","HTTPS")&amp;")","No"),"*")</f>
        <v>Yes (HTTPS)</v>
      </c>
      <c r="DF771" s="58" t="str">
        <f>IF(DF$9="Include",IF(JoinIfFuzzy(DF$719:DF$760,$F$719:$F$760,$G771)&amp;IF(AND(DF$2=DG$3,DG$9="Include (Platform Duplicate)"),JoinIfFuzzy(DG$719:DG$760,$F$719:$F$760,$G771),"")&lt;&gt;"","Yes ("&amp;IF(NOT(ISERR(FIND("HTTP,",JoinIfFuzzy(DF$719:DF$760,$F$719:$F$760,$G771)&amp;IF(AND(DF$2=DG$3,DG$9="Include (Platform Duplicate)"),JoinIfFuzzy(DG$719:DG$760,$F$719:$F$760,$G771),"")))),"HTTP","HTTPS")&amp;")","No"),"*")</f>
        <v>*</v>
      </c>
      <c r="DG771" s="58" t="str">
        <f>IF(DG$9="Include",IF(JoinIfFuzzy(DG$719:DG$760,$F$719:$F$760,$G771)&amp;IF(AND(DG$2=DH$3,DH$9="Include (Platform Duplicate)"),JoinIfFuzzy(DH$719:DH$760,$F$719:$F$760,$G771),"")&lt;&gt;"","Yes ("&amp;IF(NOT(ISERR(FIND("HTTP,",JoinIfFuzzy(DG$719:DG$760,$F$719:$F$760,$G771)&amp;IF(AND(DG$2=DH$3,DH$9="Include (Platform Duplicate)"),JoinIfFuzzy(DH$719:DH$760,$F$719:$F$760,$G771),"")))),"HTTP","HTTPS")&amp;")","No"),"*")</f>
        <v>Yes (HTTP)</v>
      </c>
      <c r="DH771" s="58" t="str">
        <f>IF(DH$9="Include",IF(JoinIfFuzzy(DH$719:DH$760,$F$719:$F$760,$G771)&amp;IF(AND(DH$2=DI$3,DI$9="Include (Platform Duplicate)"),JoinIfFuzzy(DI$719:DI$760,$F$719:$F$760,$G771),"")&lt;&gt;"","Yes ("&amp;IF(NOT(ISERR(FIND("HTTP,",JoinIfFuzzy(DH$719:DH$760,$F$719:$F$760,$G771)&amp;IF(AND(DH$2=DI$3,DI$9="Include (Platform Duplicate)"),JoinIfFuzzy(DI$719:DI$760,$F$719:$F$760,$G771),"")))),"HTTP","HTTPS")&amp;")","No"),"*")</f>
        <v>Yes (HTTPS)</v>
      </c>
      <c r="DI771" s="58" t="str">
        <f>IF(DI$9="Include",IF(JoinIfFuzzy(DI$719:DI$760,$F$719:$F$760,$G771)&amp;IF(AND(DI$2=DJ$3,DJ$9="Include (Platform Duplicate)"),JoinIfFuzzy(DJ$719:DJ$760,$F$719:$F$760,$G771),"")&lt;&gt;"","Yes ("&amp;IF(NOT(ISERR(FIND("HTTP,",JoinIfFuzzy(DI$719:DI$760,$F$719:$F$760,$G771)&amp;IF(AND(DI$2=DJ$3,DJ$9="Include (Platform Duplicate)"),JoinIfFuzzy(DJ$719:DJ$760,$F$719:$F$760,$G771),"")))),"HTTP","HTTPS")&amp;")","No"),"*")</f>
        <v>Yes (HTTPS)</v>
      </c>
      <c r="DJ771" s="58" t="str">
        <f>IF(DJ$9="Include",IF(JoinIfFuzzy(DJ$719:DJ$760,$F$719:$F$760,$G771)&amp;IF(AND(DJ$2=DK$3,DK$9="Include (Platform Duplicate)"),JoinIfFuzzy(DK$719:DK$760,$F$719:$F$760,$G771),"")&lt;&gt;"","Yes ("&amp;IF(NOT(ISERR(FIND("HTTP,",JoinIfFuzzy(DJ$719:DJ$760,$F$719:$F$760,$G771)&amp;IF(AND(DJ$2=DK$3,DK$9="Include (Platform Duplicate)"),JoinIfFuzzy(DK$719:DK$760,$F$719:$F$760,$G771),"")))),"HTTP","HTTPS")&amp;")","No"),"*")</f>
        <v>Yes (HTTPS)</v>
      </c>
      <c r="DK771" s="58" t="str">
        <f>IF(DK$9="Include",IF(JoinIfFuzzy(DK$719:DK$760,$F$719:$F$760,$G771)&amp;IF(AND(DK$2=DL$3,DL$9="Include (Platform Duplicate)"),JoinIfFuzzy(DL$719:DL$760,$F$719:$F$760,$G771),"")&lt;&gt;"","Yes ("&amp;IF(NOT(ISERR(FIND("HTTP,",JoinIfFuzzy(DK$719:DK$760,$F$719:$F$760,$G771)&amp;IF(AND(DK$2=DL$3,DL$9="Include (Platform Duplicate)"),JoinIfFuzzy(DL$719:DL$760,$F$719:$F$760,$G771),"")))),"HTTP","HTTPS")&amp;")","No"),"*")</f>
        <v>*</v>
      </c>
      <c r="DL771" s="58" t="str">
        <f>IF(DL$9="Include",IF(JoinIfFuzzy(DL$719:DL$760,$F$719:$F$760,$G771)&amp;IF(AND(DL$2=DM$3,DM$9="Include (Platform Duplicate)"),JoinIfFuzzy(DM$719:DM$760,$F$719:$F$760,$G771),"")&lt;&gt;"","Yes ("&amp;IF(NOT(ISERR(FIND("HTTP,",JoinIfFuzzy(DL$719:DL$760,$F$719:$F$760,$G771)&amp;IF(AND(DL$2=DM$3,DM$9="Include (Platform Duplicate)"),JoinIfFuzzy(DM$719:DM$760,$F$719:$F$760,$G771),"")))),"HTTP","HTTPS")&amp;")","No"),"*")</f>
        <v>Yes (HTTPS)</v>
      </c>
      <c r="DM771" s="58" t="str">
        <f>IF(DM$9="Include",IF(JoinIfFuzzy(DM$719:DM$760,$F$719:$F$760,$G771)&amp;IF(AND(DM$2=DN$3,DN$9="Include (Platform Duplicate)"),JoinIfFuzzy(DN$719:DN$760,$F$719:$F$760,$G771),"")&lt;&gt;"","Yes ("&amp;IF(NOT(ISERR(FIND("HTTP,",JoinIfFuzzy(DM$719:DM$760,$F$719:$F$760,$G771)&amp;IF(AND(DM$2=DN$3,DN$9="Include (Platform Duplicate)"),JoinIfFuzzy(DN$719:DN$760,$F$719:$F$760,$G771),"")))),"HTTP","HTTPS")&amp;")","No"),"*")</f>
        <v>*</v>
      </c>
      <c r="DN771" s="58" t="str">
        <f>IF(DN$9="Include",IF(JoinIfFuzzy(DN$719:DN$760,$F$719:$F$760,$G771)&amp;IF(AND(DN$2=DO$3,DO$9="Include (Platform Duplicate)"),JoinIfFuzzy(DO$719:DO$760,$F$719:$F$760,$G771),"")&lt;&gt;"","Yes ("&amp;IF(NOT(ISERR(FIND("HTTP,",JoinIfFuzzy(DN$719:DN$760,$F$719:$F$760,$G771)&amp;IF(AND(DN$2=DO$3,DO$9="Include (Platform Duplicate)"),JoinIfFuzzy(DO$719:DO$760,$F$719:$F$760,$G771),"")))),"HTTP","HTTPS")&amp;")","No"),"*")</f>
        <v>Yes (HTTPS)</v>
      </c>
      <c r="DO771" s="58" t="str">
        <f>IF(DO$9="Include",IF(JoinIfFuzzy(DO$719:DO$760,$F$719:$F$760,$G771)&amp;IF(AND(DO$2=DP$3,DP$9="Include (Platform Duplicate)"),JoinIfFuzzy(DP$719:DP$760,$F$719:$F$760,$G771),"")&lt;&gt;"","Yes ("&amp;IF(NOT(ISERR(FIND("HTTP,",JoinIfFuzzy(DO$719:DO$760,$F$719:$F$760,$G771)&amp;IF(AND(DO$2=DP$3,DP$9="Include (Platform Duplicate)"),JoinIfFuzzy(DP$719:DP$760,$F$719:$F$760,$G771),"")))),"HTTP","HTTPS")&amp;")","No"),"*")</f>
        <v>*</v>
      </c>
      <c r="DP771" s="58" t="str">
        <f>IF(DP$9="Include",IF(JoinIfFuzzy(DP$719:DP$760,$F$719:$F$760,$G771)&amp;IF(AND(DP$2=DQ$3,DQ$9="Include (Platform Duplicate)"),JoinIfFuzzy(DQ$719:DQ$760,$F$719:$F$760,$G771),"")&lt;&gt;"","Yes ("&amp;IF(NOT(ISERR(FIND("HTTP,",JoinIfFuzzy(DP$719:DP$760,$F$719:$F$760,$G771)&amp;IF(AND(DP$2=DQ$3,DQ$9="Include (Platform Duplicate)"),JoinIfFuzzy(DQ$719:DQ$760,$F$719:$F$760,$G771),"")))),"HTTP","HTTPS")&amp;")","No"),"*")</f>
        <v>Yes (HTTP)</v>
      </c>
      <c r="DQ771" s="58" t="str">
        <f>IF(DQ$9="Include",IF(JoinIfFuzzy(DQ$719:DQ$760,$F$719:$F$760,$G771)&amp;IF(AND(DQ$2=DR$3,DR$9="Include (Platform Duplicate)"),JoinIfFuzzy(DR$719:DR$760,$F$719:$F$760,$G771),"")&lt;&gt;"","Yes ("&amp;IF(NOT(ISERR(FIND("HTTP,",JoinIfFuzzy(DQ$719:DQ$760,$F$719:$F$760,$G771)&amp;IF(AND(DQ$2=DR$3,DR$9="Include (Platform Duplicate)"),JoinIfFuzzy(DR$719:DR$760,$F$719:$F$760,$G771),"")))),"HTTP","HTTPS")&amp;")","No"),"*")</f>
        <v>*</v>
      </c>
      <c r="DR771" s="58" t="str">
        <f>IF(DR$9="Include",IF(JoinIfFuzzy(DR$719:DR$760,$F$719:$F$760,$G771)&amp;IF(AND(DR$2=DS$3,DS$9="Include (Platform Duplicate)"),JoinIfFuzzy(DS$719:DS$760,$F$719:$F$760,$G771),"")&lt;&gt;"","Yes ("&amp;IF(NOT(ISERR(FIND("HTTP,",JoinIfFuzzy(DR$719:DR$760,$F$719:$F$760,$G771)&amp;IF(AND(DR$2=DS$3,DS$9="Include (Platform Duplicate)"),JoinIfFuzzy(DS$719:DS$760,$F$719:$F$760,$G771),"")))),"HTTP","HTTPS")&amp;")","No"),"*")</f>
        <v>*</v>
      </c>
      <c r="DS771" s="58" t="str">
        <f>IF(DS$9="Include",IF(JoinIfFuzzy(DS$719:DS$760,$F$719:$F$760,$G771)&amp;IF(AND(DS$2=DT$3,DT$9="Include (Platform Duplicate)"),JoinIfFuzzy(DT$719:DT$760,$F$719:$F$760,$G771),"")&lt;&gt;"","Yes ("&amp;IF(NOT(ISERR(FIND("HTTP,",JoinIfFuzzy(DS$719:DS$760,$F$719:$F$760,$G771)&amp;IF(AND(DS$2=DT$3,DT$9="Include (Platform Duplicate)"),JoinIfFuzzy(DT$719:DT$760,$F$719:$F$760,$G771),"")))),"HTTP","HTTPS")&amp;")","No"),"*")</f>
        <v>No</v>
      </c>
      <c r="DT771" s="58" t="str">
        <f>IF(DT$9="Include",IF(JoinIfFuzzy(DT$719:DT$760,$F$719:$F$760,$G771)&amp;IF(AND(DT$2=DU$3,DU$9="Include (Platform Duplicate)"),JoinIfFuzzy(DU$719:DU$760,$F$719:$F$760,$G771),"")&lt;&gt;"","Yes ("&amp;IF(NOT(ISERR(FIND("HTTP,",JoinIfFuzzy(DT$719:DT$760,$F$719:$F$760,$G771)&amp;IF(AND(DT$2=DU$3,DU$9="Include (Platform Duplicate)"),JoinIfFuzzy(DU$719:DU$760,$F$719:$F$760,$G771),"")))),"HTTP","HTTPS")&amp;")","No"),"*")</f>
        <v>Yes (HTTPS)</v>
      </c>
      <c r="DU771" s="58" t="str">
        <f>IF(DU$9="Include",IF(JoinIfFuzzy(DU$719:DU$760,$F$719:$F$760,$G771)&amp;IF(AND(DU$2=DV$3,DV$9="Include (Platform Duplicate)"),JoinIfFuzzy(DV$719:DV$760,$F$719:$F$760,$G771),"")&lt;&gt;"","Yes ("&amp;IF(NOT(ISERR(FIND("HTTP,",JoinIfFuzzy(DU$719:DU$760,$F$719:$F$760,$G771)&amp;IF(AND(DU$2=DV$3,DV$9="Include (Platform Duplicate)"),JoinIfFuzzy(DV$719:DV$760,$F$719:$F$760,$G771),"")))),"HTTP","HTTPS")&amp;")","No"),"*")</f>
        <v>*</v>
      </c>
      <c r="DV771" s="58" t="str">
        <f>IF(DV$9="Include",IF(JoinIfFuzzy(DV$719:DV$760,$F$719:$F$760,$G771)&amp;IF(AND(DV$2=DW$3,DW$9="Include (Platform Duplicate)"),JoinIfFuzzy(DW$719:DW$760,$F$719:$F$760,$G771),"")&lt;&gt;"","Yes ("&amp;IF(NOT(ISERR(FIND("HTTP,",JoinIfFuzzy(DV$719:DV$760,$F$719:$F$760,$G771)&amp;IF(AND(DV$2=DW$3,DW$9="Include (Platform Duplicate)"),JoinIfFuzzy(DW$719:DW$760,$F$719:$F$760,$G771),"")))),"HTTP","HTTPS")&amp;")","No"),"*")</f>
        <v>*</v>
      </c>
      <c r="DW771" s="58" t="str">
        <f>IF(DW$9="Include",IF(JoinIfFuzzy(DW$719:DW$760,$F$719:$F$760,$G771)&amp;IF(AND(DW$2=DX$3,DX$9="Include (Platform Duplicate)"),JoinIfFuzzy(DX$719:DX$760,$F$719:$F$760,$G771),"")&lt;&gt;"","Yes ("&amp;IF(NOT(ISERR(FIND("HTTP,",JoinIfFuzzy(DW$719:DW$760,$F$719:$F$760,$G771)&amp;IF(AND(DW$2=DX$3,DX$9="Include (Platform Duplicate)"),JoinIfFuzzy(DX$719:DX$760,$F$719:$F$760,$G771),"")))),"HTTP","HTTPS")&amp;")","No"),"*")</f>
        <v>No</v>
      </c>
      <c r="DX771" s="58" t="str">
        <f>IF(DX$9="Include",IF(JoinIfFuzzy(DX$719:DX$760,$F$719:$F$760,$G771)&amp;IF(AND(DX$2=DY$3,DY$9="Include (Platform Duplicate)"),JoinIfFuzzy(DY$719:DY$760,$F$719:$F$760,$G771),"")&lt;&gt;"","Yes ("&amp;IF(NOT(ISERR(FIND("HTTP,",JoinIfFuzzy(DX$719:DX$760,$F$719:$F$760,$G771)&amp;IF(AND(DX$2=DY$3,DY$9="Include (Platform Duplicate)"),JoinIfFuzzy(DY$719:DY$760,$F$719:$F$760,$G771),"")))),"HTTP","HTTPS")&amp;")","No"),"*")</f>
        <v>Yes (HTTPS)</v>
      </c>
      <c r="DY771" s="58" t="str">
        <f>IF(DY$9="Include",IF(JoinIfFuzzy(DY$719:DY$760,$F$719:$F$760,$G771)&amp;IF(AND(DY$2=DZ$3,DZ$9="Include (Platform Duplicate)"),JoinIfFuzzy(DZ$719:DZ$760,$F$719:$F$760,$G771),"")&lt;&gt;"","Yes ("&amp;IF(NOT(ISERR(FIND("HTTP,",JoinIfFuzzy(DY$719:DY$760,$F$719:$F$760,$G771)&amp;IF(AND(DY$2=DZ$3,DZ$9="Include (Platform Duplicate)"),JoinIfFuzzy(DZ$719:DZ$760,$F$719:$F$760,$G771),"")))),"HTTP","HTTPS")&amp;")","No"),"*")</f>
        <v>Yes (HTTPS)</v>
      </c>
      <c r="DZ771" s="58" t="str">
        <f>IF(DZ$9="Include",IF(JoinIfFuzzy(DZ$719:DZ$760,$F$719:$F$760,$G771)&amp;IF(AND(DZ$2=EA$3,EA$9="Include (Platform Duplicate)"),JoinIfFuzzy(EA$719:EA$760,$F$719:$F$760,$G771),"")&lt;&gt;"","Yes ("&amp;IF(NOT(ISERR(FIND("HTTP,",JoinIfFuzzy(DZ$719:DZ$760,$F$719:$F$760,$G771)&amp;IF(AND(DZ$2=EA$3,EA$9="Include (Platform Duplicate)"),JoinIfFuzzy(EA$719:EA$760,$F$719:$F$760,$G771),"")))),"HTTP","HTTPS")&amp;")","No"),"*")</f>
        <v>*</v>
      </c>
      <c r="EA771" s="58" t="str">
        <f>IF(EA$9="Include",IF(JoinIfFuzzy(EA$719:EA$760,$F$719:$F$760,$G771)&amp;IF(AND(EA$2=EB$3,EB$9="Include (Platform Duplicate)"),JoinIfFuzzy(EB$719:EB$760,$F$719:$F$760,$G771),"")&lt;&gt;"","Yes ("&amp;IF(NOT(ISERR(FIND("HTTP,",JoinIfFuzzy(EA$719:EA$760,$F$719:$F$760,$G771)&amp;IF(AND(EA$2=EB$3,EB$9="Include (Platform Duplicate)"),JoinIfFuzzy(EB$719:EB$760,$F$719:$F$760,$G771),"")))),"HTTP","HTTPS")&amp;")","No"),"*")</f>
        <v>Yes (HTTPS)</v>
      </c>
      <c r="EB771" s="58" t="str">
        <f>IF(EB$9="Include",IF(JoinIfFuzzy(EB$719:EB$760,$F$719:$F$760,$G771)&amp;IF(AND(EB$2=EC$3,EC$9="Include (Platform Duplicate)"),JoinIfFuzzy(EC$719:EC$760,$F$719:$F$760,$G771),"")&lt;&gt;"","Yes ("&amp;IF(NOT(ISERR(FIND("HTTP,",JoinIfFuzzy(EB$719:EB$760,$F$719:$F$760,$G771)&amp;IF(AND(EB$2=EC$3,EC$9="Include (Platform Duplicate)"),JoinIfFuzzy(EC$719:EC$760,$F$719:$F$760,$G771),"")))),"HTTP","HTTPS")&amp;")","No"),"*")</f>
        <v>Yes (HTTPS)</v>
      </c>
      <c r="EC771" s="58" t="str">
        <f>IF(EC$9="Include",IF(JoinIfFuzzy(EC$719:EC$760,$F$719:$F$760,$G771)&amp;IF(AND(EC$2=ED$3,ED$9="Include (Platform Duplicate)"),JoinIfFuzzy(ED$719:ED$760,$F$719:$F$760,$G771),"")&lt;&gt;"","Yes ("&amp;IF(NOT(ISERR(FIND("HTTP,",JoinIfFuzzy(EC$719:EC$760,$F$719:$F$760,$G771)&amp;IF(AND(EC$2=ED$3,ED$9="Include (Platform Duplicate)"),JoinIfFuzzy(ED$719:ED$760,$F$719:$F$760,$G771),"")))),"HTTP","HTTPS")&amp;")","No"),"*")</f>
        <v>Yes (HTTP)</v>
      </c>
      <c r="ED771" s="58" t="str">
        <f>IF(ED$9="Include",IF(JoinIfFuzzy(ED$719:ED$760,$F$719:$F$760,$G771)&amp;IF(AND(ED$2=EE$3,EE$9="Include (Platform Duplicate)"),JoinIfFuzzy(EE$719:EE$760,$F$719:$F$760,$G771),"")&lt;&gt;"","Yes ("&amp;IF(NOT(ISERR(FIND("HTTP,",JoinIfFuzzy(ED$719:ED$760,$F$719:$F$760,$G771)&amp;IF(AND(ED$2=EE$3,EE$9="Include (Platform Duplicate)"),JoinIfFuzzy(EE$719:EE$760,$F$719:$F$760,$G771),"")))),"HTTP","HTTPS")&amp;")","No"),"*")</f>
        <v>*</v>
      </c>
      <c r="EE771" s="58" t="str">
        <f>IF(EE$9="Include",IF(JoinIfFuzzy(EE$719:EE$760,$F$719:$F$760,$G771)&amp;IF(AND(EE$2=EF$3,EF$9="Include (Platform Duplicate)"),JoinIfFuzzy(EF$719:EF$760,$F$719:$F$760,$G771),"")&lt;&gt;"","Yes ("&amp;IF(NOT(ISERR(FIND("HTTP,",JoinIfFuzzy(EE$719:EE$760,$F$719:$F$760,$G771)&amp;IF(AND(EE$2=EF$3,EF$9="Include (Platform Duplicate)"),JoinIfFuzzy(EF$719:EF$760,$F$719:$F$760,$G771),"")))),"HTTP","HTTPS")&amp;")","No"),"*")</f>
        <v>Yes (HTTPS)</v>
      </c>
      <c r="EF771" s="58" t="str">
        <f>IF(EF$9="Include",IF(JoinIfFuzzy(EF$719:EF$760,$F$719:$F$760,$G771)&amp;IF(AND(EF$2=EG$3,EG$9="Include (Platform Duplicate)"),JoinIfFuzzy(EG$719:EG$760,$F$719:$F$760,$G771),"")&lt;&gt;"","Yes ("&amp;IF(NOT(ISERR(FIND("HTTP,",JoinIfFuzzy(EF$719:EF$760,$F$719:$F$760,$G771)&amp;IF(AND(EF$2=EG$3,EG$9="Include (Platform Duplicate)"),JoinIfFuzzy(EG$719:EG$760,$F$719:$F$760,$G771),"")))),"HTTP","HTTPS")&amp;")","No"),"*")</f>
        <v>Yes (HTTP)</v>
      </c>
      <c r="EG771" s="58" t="str">
        <f>IF(EG$9="Include",IF(JoinIfFuzzy(EG$719:EG$760,$F$719:$F$760,$G771)&amp;IF(AND(EG$2=EH$3,EH$9="Include (Platform Duplicate)"),JoinIfFuzzy(EH$719:EH$760,$F$719:$F$760,$G771),"")&lt;&gt;"","Yes ("&amp;IF(NOT(ISERR(FIND("HTTP,",JoinIfFuzzy(EG$719:EG$760,$F$719:$F$760,$G771)&amp;IF(AND(EG$2=EH$3,EH$9="Include (Platform Duplicate)"),JoinIfFuzzy(EH$719:EH$760,$F$719:$F$760,$G771),"")))),"HTTP","HTTPS")&amp;")","No"),"*")</f>
        <v>*</v>
      </c>
      <c r="EH771" s="58" t="str">
        <f>IF(EH$9="Include",IF(JoinIfFuzzy(EH$719:EH$760,$F$719:$F$760,$G771)&amp;IF(AND(EH$2=EI$3,EI$9="Include (Platform Duplicate)"),JoinIfFuzzy(EI$719:EI$760,$F$719:$F$760,$G771),"")&lt;&gt;"","Yes ("&amp;IF(NOT(ISERR(FIND("HTTP,",JoinIfFuzzy(EH$719:EH$760,$F$719:$F$760,$G771)&amp;IF(AND(EH$2=EI$3,EI$9="Include (Platform Duplicate)"),JoinIfFuzzy(EI$719:EI$760,$F$719:$F$760,$G771),"")))),"HTTP","HTTPS")&amp;")","No"),"*")</f>
        <v>Yes (HTTP)</v>
      </c>
      <c r="EI771" s="58" t="str">
        <f>IF(EI$9="Include",IF(JoinIfFuzzy(EI$719:EI$760,$F$719:$F$760,$G771)&amp;IF(AND(EI$2=EJ$3,EJ$9="Include (Platform Duplicate)"),JoinIfFuzzy(EJ$719:EJ$760,$F$719:$F$760,$G771),"")&lt;&gt;"","Yes ("&amp;IF(NOT(ISERR(FIND("HTTP,",JoinIfFuzzy(EI$719:EI$760,$F$719:$F$760,$G771)&amp;IF(AND(EI$2=EJ$3,EJ$9="Include (Platform Duplicate)"),JoinIfFuzzy(EJ$719:EJ$760,$F$719:$F$760,$G771),"")))),"HTTP","HTTPS")&amp;")","No"),"*")</f>
        <v>*</v>
      </c>
      <c r="EJ771" s="58" t="str">
        <f>IF(EJ$9="Include",IF(JoinIfFuzzy(EJ$719:EJ$760,$F$719:$F$760,$G771)&amp;IF(AND(EJ$2=EK$3,EK$9="Include (Platform Duplicate)"),JoinIfFuzzy(EK$719:EK$760,$F$719:$F$760,$G771),"")&lt;&gt;"","Yes ("&amp;IF(NOT(ISERR(FIND("HTTP,",JoinIfFuzzy(EJ$719:EJ$760,$F$719:$F$760,$G771)&amp;IF(AND(EJ$2=EK$3,EK$9="Include (Platform Duplicate)"),JoinIfFuzzy(EK$719:EK$760,$F$719:$F$760,$G771),"")))),"HTTP","HTTPS")&amp;")","No"),"*")</f>
        <v>Yes (HTTPS)</v>
      </c>
      <c r="EK771" s="58" t="str">
        <f>IF(EK$9="Include",IF(JoinIfFuzzy(EK$719:EK$760,$F$719:$F$760,$G771)&amp;IF(AND(EK$2=EL$3,EL$9="Include (Platform Duplicate)"),JoinIfFuzzy(EL$719:EL$760,$F$719:$F$760,$G771),"")&lt;&gt;"","Yes ("&amp;IF(NOT(ISERR(FIND("HTTP,",JoinIfFuzzy(EK$719:EK$760,$F$719:$F$760,$G771)&amp;IF(AND(EK$2=EL$3,EL$9="Include (Platform Duplicate)"),JoinIfFuzzy(EL$719:EL$760,$F$719:$F$760,$G771),"")))),"HTTP","HTTPS")&amp;")","No"),"*")</f>
        <v>*</v>
      </c>
      <c r="EL771" s="109"/>
      <c r="EM771" s="109"/>
    </row>
    <row r="772" spans="1:143" s="21" customFormat="1" ht="12.75" customHeight="1" x14ac:dyDescent="0.25">
      <c r="A772" s="164"/>
      <c r="B772" s="125"/>
      <c r="C772" s="125"/>
      <c r="D772" s="125"/>
      <c r="E772" s="125"/>
      <c r="F772" s="125"/>
      <c r="G772" s="165" t="s">
        <v>4226</v>
      </c>
      <c r="H772" s="166" t="s">
        <v>5</v>
      </c>
      <c r="I772" s="166"/>
      <c r="J772" s="21" t="str">
        <f>IF(J$9="Include",IF(JoinIfFuzzy(J$719:J$760,$F$719:$F$760,$G772)&amp;IF(AND(J$2=K$3,K$9="Include (Platform Duplicate)"),JoinIfFuzzy(K$719:K$760,$F$719:$F$760,$G772),"")&lt;&gt;"","Yes ("&amp;IF(NOT(ISERR(FIND("HTTP,",JoinIfFuzzy(J$719:J$760,$F$719:$F$760,$G772)&amp;IF(AND(J$2=K$3,K$9="Include (Platform Duplicate)"),JoinIfFuzzy(K$719:K$760,$F$719:$F$760,$G772),"")))),"HTTP","HTTPS")&amp;")","No"),"*")</f>
        <v>No</v>
      </c>
      <c r="K772" s="21" t="str">
        <f>IF(K$9="Include",IF(JoinIfFuzzy(K$719:K$760,$F$719:$F$760,$G772)&amp;IF(AND(K$2=L$3,L$9="Include (Platform Duplicate)"),JoinIfFuzzy(L$719:L$760,$F$719:$F$760,$G772),"")&lt;&gt;"","Yes ("&amp;IF(NOT(ISERR(FIND("HTTP,",JoinIfFuzzy(K$719:K$760,$F$719:$F$760,$G772)&amp;IF(AND(K$2=L$3,L$9="Include (Platform Duplicate)"),JoinIfFuzzy(L$719:L$760,$F$719:$F$760,$G772),"")))),"HTTP","HTTPS")&amp;")","No"),"*")</f>
        <v>No</v>
      </c>
      <c r="L772" s="21" t="str">
        <f>IF(L$9="Include",IF(JoinIfFuzzy(L$719:L$760,$F$719:$F$760,$G772)&amp;IF(AND(L$2=M$3,M$9="Include (Platform Duplicate)"),JoinIfFuzzy(M$719:M$760,$F$719:$F$760,$G772),"")&lt;&gt;"","Yes ("&amp;IF(NOT(ISERR(FIND("HTTP,",JoinIfFuzzy(L$719:L$760,$F$719:$F$760,$G772)&amp;IF(AND(L$2=M$3,M$9="Include (Platform Duplicate)"),JoinIfFuzzy(M$719:M$760,$F$719:$F$760,$G772),"")))),"HTTP","HTTPS")&amp;")","No"),"*")</f>
        <v>*</v>
      </c>
      <c r="M772" s="21" t="str">
        <f>IF(M$9="Include",IF(JoinIfFuzzy(M$719:M$760,$F$719:$F$760,$G772)&amp;IF(AND(M$2=N$3,N$9="Include (Platform Duplicate)"),JoinIfFuzzy(N$719:N$760,$F$719:$F$760,$G772),"")&lt;&gt;"","Yes ("&amp;IF(NOT(ISERR(FIND("HTTP,",JoinIfFuzzy(M$719:M$760,$F$719:$F$760,$G772)&amp;IF(AND(M$2=N$3,N$9="Include (Platform Duplicate)"),JoinIfFuzzy(N$719:N$760,$F$719:$F$760,$G772),"")))),"HTTP","HTTPS")&amp;")","No"),"*")</f>
        <v>Yes (HTTPS)</v>
      </c>
      <c r="N772" s="21" t="str">
        <f>IF(N$9="Include",IF(JoinIfFuzzy(N$719:N$760,$F$719:$F$760,$G772)&amp;IF(AND(N$2=O$3,O$9="Include (Platform Duplicate)"),JoinIfFuzzy(O$719:O$760,$F$719:$F$760,$G772),"")&lt;&gt;"","Yes ("&amp;IF(NOT(ISERR(FIND("HTTP,",JoinIfFuzzy(N$719:N$760,$F$719:$F$760,$G772)&amp;IF(AND(N$2=O$3,O$9="Include (Platform Duplicate)"),JoinIfFuzzy(O$719:O$760,$F$719:$F$760,$G772),"")))),"HTTP","HTTPS")&amp;")","No"),"*")</f>
        <v>*</v>
      </c>
      <c r="O772" s="21" t="str">
        <f>IF(O$9="Include",IF(JoinIfFuzzy(O$719:O$760,$F$719:$F$760,$G772)&amp;IF(AND(O$2=P$3,P$9="Include (Platform Duplicate)"),JoinIfFuzzy(P$719:P$760,$F$719:$F$760,$G772),"")&lt;&gt;"","Yes ("&amp;IF(NOT(ISERR(FIND("HTTP,",JoinIfFuzzy(O$719:O$760,$F$719:$F$760,$G772)&amp;IF(AND(O$2=P$3,P$9="Include (Platform Duplicate)"),JoinIfFuzzy(P$719:P$760,$F$719:$F$760,$G772),"")))),"HTTP","HTTPS")&amp;")","No"),"*")</f>
        <v>Yes (HTTPS)</v>
      </c>
      <c r="P772" s="21" t="str">
        <f>IF(P$9="Include",IF(JoinIfFuzzy(P$719:P$760,$F$719:$F$760,$G772)&amp;IF(AND(P$2=Q$3,Q$9="Include (Platform Duplicate)"),JoinIfFuzzy(Q$719:Q$760,$F$719:$F$760,$G772),"")&lt;&gt;"","Yes ("&amp;IF(NOT(ISERR(FIND("HTTP,",JoinIfFuzzy(P$719:P$760,$F$719:$F$760,$G772)&amp;IF(AND(P$2=Q$3,Q$9="Include (Platform Duplicate)"),JoinIfFuzzy(Q$719:Q$760,$F$719:$F$760,$G772),"")))),"HTTP","HTTPS")&amp;")","No"),"*")</f>
        <v>*</v>
      </c>
      <c r="Q772" s="21" t="str">
        <f>IF(Q$9="Include",IF(JoinIfFuzzy(Q$719:Q$760,$F$719:$F$760,$G772)&amp;IF(AND(Q$2=R$3,R$9="Include (Platform Duplicate)"),JoinIfFuzzy(R$719:R$760,$F$719:$F$760,$G772),"")&lt;&gt;"","Yes ("&amp;IF(NOT(ISERR(FIND("HTTP,",JoinIfFuzzy(Q$719:Q$760,$F$719:$F$760,$G772)&amp;IF(AND(Q$2=R$3,R$9="Include (Platform Duplicate)"),JoinIfFuzzy(R$719:R$760,$F$719:$F$760,$G772),"")))),"HTTP","HTTPS")&amp;")","No"),"*")</f>
        <v>Yes (HTTPS)</v>
      </c>
      <c r="R772" s="21" t="str">
        <f>IF(R$9="Include",IF(JoinIfFuzzy(R$719:R$760,$F$719:$F$760,$G772)&amp;IF(AND(R$2=S$3,S$9="Include (Platform Duplicate)"),JoinIfFuzzy(S$719:S$760,$F$719:$F$760,$G772),"")&lt;&gt;"","Yes ("&amp;IF(NOT(ISERR(FIND("HTTP,",JoinIfFuzzy(R$719:R$760,$F$719:$F$760,$G772)&amp;IF(AND(R$2=S$3,S$9="Include (Platform Duplicate)"),JoinIfFuzzy(S$719:S$760,$F$719:$F$760,$G772),"")))),"HTTP","HTTPS")&amp;")","No"),"*")</f>
        <v>*</v>
      </c>
      <c r="S772" s="21" t="str">
        <f>IF(S$9="Include",IF(JoinIfFuzzy(S$719:S$760,$F$719:$F$760,$G772)&amp;IF(AND(S$2=T$3,T$9="Include (Platform Duplicate)"),JoinIfFuzzy(T$719:T$760,$F$719:$F$760,$G772),"")&lt;&gt;"","Yes ("&amp;IF(NOT(ISERR(FIND("HTTP,",JoinIfFuzzy(S$719:S$760,$F$719:$F$760,$G772)&amp;IF(AND(S$2=T$3,T$9="Include (Platform Duplicate)"),JoinIfFuzzy(T$719:T$760,$F$719:$F$760,$G772),"")))),"HTTP","HTTPS")&amp;")","No"),"*")</f>
        <v>Yes (HTTPS)</v>
      </c>
      <c r="T772" s="21" t="str">
        <f>IF(T$9="Include",IF(JoinIfFuzzy(T$719:T$760,$F$719:$F$760,$G772)&amp;IF(AND(T$2=U$3,U$9="Include (Platform Duplicate)"),JoinIfFuzzy(U$719:U$760,$F$719:$F$760,$G772),"")&lt;&gt;"","Yes ("&amp;IF(NOT(ISERR(FIND("HTTP,",JoinIfFuzzy(T$719:T$760,$F$719:$F$760,$G772)&amp;IF(AND(T$2=U$3,U$9="Include (Platform Duplicate)"),JoinIfFuzzy(U$719:U$760,$F$719:$F$760,$G772),"")))),"HTTP","HTTPS")&amp;")","No"),"*")</f>
        <v>*</v>
      </c>
      <c r="U772" s="21" t="str">
        <f>IF(U$9="Include",IF(JoinIfFuzzy(U$719:U$760,$F$719:$F$760,$G772)&amp;IF(AND(U$2=V$3,V$9="Include (Platform Duplicate)"),JoinIfFuzzy(V$719:V$760,$F$719:$F$760,$G772),"")&lt;&gt;"","Yes ("&amp;IF(NOT(ISERR(FIND("HTTP,",JoinIfFuzzy(U$719:U$760,$F$719:$F$760,$G772)&amp;IF(AND(U$2=V$3,V$9="Include (Platform Duplicate)"),JoinIfFuzzy(V$719:V$760,$F$719:$F$760,$G772),"")))),"HTTP","HTTPS")&amp;")","No"),"*")</f>
        <v>No</v>
      </c>
      <c r="V772" s="21" t="str">
        <f>IF(V$9="Include",IF(JoinIfFuzzy(V$719:V$760,$F$719:$F$760,$G772)&amp;IF(AND(V$2=W$3,W$9="Include (Platform Duplicate)"),JoinIfFuzzy(W$719:W$760,$F$719:$F$760,$G772),"")&lt;&gt;"","Yes ("&amp;IF(NOT(ISERR(FIND("HTTP,",JoinIfFuzzy(V$719:V$760,$F$719:$F$760,$G772)&amp;IF(AND(V$2=W$3,W$9="Include (Platform Duplicate)"),JoinIfFuzzy(W$719:W$760,$F$719:$F$760,$G772),"")))),"HTTP","HTTPS")&amp;")","No"),"*")</f>
        <v>No</v>
      </c>
      <c r="W772" s="21" t="str">
        <f>IF(W$9="Include",IF(JoinIfFuzzy(W$719:W$760,$F$719:$F$760,$G772)&amp;IF(AND(W$2=X$3,X$9="Include (Platform Duplicate)"),JoinIfFuzzy(X$719:X$760,$F$719:$F$760,$G772),"")&lt;&gt;"","Yes ("&amp;IF(NOT(ISERR(FIND("HTTP,",JoinIfFuzzy(W$719:W$760,$F$719:$F$760,$G772)&amp;IF(AND(W$2=X$3,X$9="Include (Platform Duplicate)"),JoinIfFuzzy(X$719:X$760,$F$719:$F$760,$G772),"")))),"HTTP","HTTPS")&amp;")","No"),"*")</f>
        <v>No</v>
      </c>
      <c r="X772" s="21" t="str">
        <f>IF(X$9="Include",IF(JoinIfFuzzy(X$719:X$760,$F$719:$F$760,$G772)&amp;IF(AND(X$2=Y$3,Y$9="Include (Platform Duplicate)"),JoinIfFuzzy(Y$719:Y$760,$F$719:$F$760,$G772),"")&lt;&gt;"","Yes ("&amp;IF(NOT(ISERR(FIND("HTTP,",JoinIfFuzzy(X$719:X$760,$F$719:$F$760,$G772)&amp;IF(AND(X$2=Y$3,Y$9="Include (Platform Duplicate)"),JoinIfFuzzy(Y$719:Y$760,$F$719:$F$760,$G772),"")))),"HTTP","HTTPS")&amp;")","No"),"*")</f>
        <v>*</v>
      </c>
      <c r="Y772" s="21" t="str">
        <f>IF(Y$9="Include",IF(JoinIfFuzzy(Y$719:Y$760,$F$719:$F$760,$G772)&amp;IF(AND(Y$2=Z$3,Z$9="Include (Platform Duplicate)"),JoinIfFuzzy(Z$719:Z$760,$F$719:$F$760,$G772),"")&lt;&gt;"","Yes ("&amp;IF(NOT(ISERR(FIND("HTTP,",JoinIfFuzzy(Y$719:Y$760,$F$719:$F$760,$G772)&amp;IF(AND(Y$2=Z$3,Z$9="Include (Platform Duplicate)"),JoinIfFuzzy(Z$719:Z$760,$F$719:$F$760,$G772),"")))),"HTTP","HTTPS")&amp;")","No"),"*")</f>
        <v>Yes (HTTPS)</v>
      </c>
      <c r="Z772" s="21" t="str">
        <f>IF(Z$9="Include",IF(JoinIfFuzzy(Z$719:Z$760,$F$719:$F$760,$G772)&amp;IF(AND(Z$2=AA$3,AA$9="Include (Platform Duplicate)"),JoinIfFuzzy(AA$719:AA$760,$F$719:$F$760,$G772),"")&lt;&gt;"","Yes ("&amp;IF(NOT(ISERR(FIND("HTTP,",JoinIfFuzzy(Z$719:Z$760,$F$719:$F$760,$G772)&amp;IF(AND(Z$2=AA$3,AA$9="Include (Platform Duplicate)"),JoinIfFuzzy(AA$719:AA$760,$F$719:$F$760,$G772),"")))),"HTTP","HTTPS")&amp;")","No"),"*")</f>
        <v>*</v>
      </c>
      <c r="AA772" s="21" t="str">
        <f>IF(AA$9="Include",IF(JoinIfFuzzy(AA$719:AA$760,$F$719:$F$760,$G772)&amp;IF(AND(AA$2=AB$3,AB$9="Include (Platform Duplicate)"),JoinIfFuzzy(AB$719:AB$760,$F$719:$F$760,$G772),"")&lt;&gt;"","Yes ("&amp;IF(NOT(ISERR(FIND("HTTP,",JoinIfFuzzy(AA$719:AA$760,$F$719:$F$760,$G772)&amp;IF(AND(AA$2=AB$3,AB$9="Include (Platform Duplicate)"),JoinIfFuzzy(AB$719:AB$760,$F$719:$F$760,$G772),"")))),"HTTP","HTTPS")&amp;")","No"),"*")</f>
        <v>No</v>
      </c>
      <c r="AB772" s="21" t="str">
        <f>IF(AB$9="Include",IF(JoinIfFuzzy(AB$719:AB$760,$F$719:$F$760,$G772)&amp;IF(AND(AB$2=AC$3,AC$9="Include (Platform Duplicate)"),JoinIfFuzzy(AC$719:AC$760,$F$719:$F$760,$G772),"")&lt;&gt;"","Yes ("&amp;IF(NOT(ISERR(FIND("HTTP,",JoinIfFuzzy(AB$719:AB$760,$F$719:$F$760,$G772)&amp;IF(AND(AB$2=AC$3,AC$9="Include (Platform Duplicate)"),JoinIfFuzzy(AC$719:AC$760,$F$719:$F$760,$G772),"")))),"HTTP","HTTPS")&amp;")","No"),"*")</f>
        <v>*</v>
      </c>
      <c r="AC772" s="21" t="str">
        <f>IF(AC$9="Include",IF(JoinIfFuzzy(AC$719:AC$760,$F$719:$F$760,$G772)&amp;IF(AND(AC$2=AD$3,AD$9="Include (Platform Duplicate)"),JoinIfFuzzy(AD$719:AD$760,$F$719:$F$760,$G772),"")&lt;&gt;"","Yes ("&amp;IF(NOT(ISERR(FIND("HTTP,",JoinIfFuzzy(AC$719:AC$760,$F$719:$F$760,$G772)&amp;IF(AND(AC$2=AD$3,AD$9="Include (Platform Duplicate)"),JoinIfFuzzy(AD$719:AD$760,$F$719:$F$760,$G772),"")))),"HTTP","HTTPS")&amp;")","No"),"*")</f>
        <v>Yes (HTTPS)</v>
      </c>
      <c r="AD772" s="21" t="str">
        <f>IF(AD$9="Include",IF(JoinIfFuzzy(AD$719:AD$760,$F$719:$F$760,$G772)&amp;IF(AND(AD$2=AE$3,AE$9="Include (Platform Duplicate)"),JoinIfFuzzy(AE$719:AE$760,$F$719:$F$760,$G772),"")&lt;&gt;"","Yes ("&amp;IF(NOT(ISERR(FIND("HTTP,",JoinIfFuzzy(AD$719:AD$760,$F$719:$F$760,$G772)&amp;IF(AND(AD$2=AE$3,AE$9="Include (Platform Duplicate)"),JoinIfFuzzy(AE$719:AE$760,$F$719:$F$760,$G772),"")))),"HTTP","HTTPS")&amp;")","No"),"*")</f>
        <v>Yes (HTTPS)</v>
      </c>
      <c r="AE772" s="21" t="str">
        <f>IF(AE$9="Include",IF(JoinIfFuzzy(AE$719:AE$760,$F$719:$F$760,$G772)&amp;IF(AND(AE$2=AF$3,AF$9="Include (Platform Duplicate)"),JoinIfFuzzy(AF$719:AF$760,$F$719:$F$760,$G772),"")&lt;&gt;"","Yes ("&amp;IF(NOT(ISERR(FIND("HTTP,",JoinIfFuzzy(AE$719:AE$760,$F$719:$F$760,$G772)&amp;IF(AND(AE$2=AF$3,AF$9="Include (Platform Duplicate)"),JoinIfFuzzy(AF$719:AF$760,$F$719:$F$760,$G772),"")))),"HTTP","HTTPS")&amp;")","No"),"*")</f>
        <v>*</v>
      </c>
      <c r="AF772" s="21" t="str">
        <f>IF(AF$9="Include",IF(JoinIfFuzzy(AF$719:AF$760,$F$719:$F$760,$G772)&amp;IF(AND(AF$2=AG$3,AG$9="Include (Platform Duplicate)"),JoinIfFuzzy(AG$719:AG$760,$F$719:$F$760,$G772),"")&lt;&gt;"","Yes ("&amp;IF(NOT(ISERR(FIND("HTTP,",JoinIfFuzzy(AF$719:AF$760,$F$719:$F$760,$G772)&amp;IF(AND(AF$2=AG$3,AG$9="Include (Platform Duplicate)"),JoinIfFuzzy(AG$719:AG$760,$F$719:$F$760,$G772),"")))),"HTTP","HTTPS")&amp;")","No"),"*")</f>
        <v>Yes (HTTPS)</v>
      </c>
      <c r="AG772" s="21" t="str">
        <f>IF(AG$9="Include",IF(JoinIfFuzzy(AG$719:AG$760,$F$719:$F$760,$G772)&amp;IF(AND(AG$2=AH$3,AH$9="Include (Platform Duplicate)"),JoinIfFuzzy(AH$719:AH$760,$F$719:$F$760,$G772),"")&lt;&gt;"","Yes ("&amp;IF(NOT(ISERR(FIND("HTTP,",JoinIfFuzzy(AG$719:AG$760,$F$719:$F$760,$G772)&amp;IF(AND(AG$2=AH$3,AH$9="Include (Platform Duplicate)"),JoinIfFuzzy(AH$719:AH$760,$F$719:$F$760,$G772),"")))),"HTTP","HTTPS")&amp;")","No"),"*")</f>
        <v>Yes (HTTPS)</v>
      </c>
      <c r="AH772" s="21" t="str">
        <f>IF(AH$9="Include",IF(JoinIfFuzzy(AH$719:AH$760,$F$719:$F$760,$G772)&amp;IF(AND(AH$2=AI$3,AI$9="Include (Platform Duplicate)"),JoinIfFuzzy(AI$719:AI$760,$F$719:$F$760,$G772),"")&lt;&gt;"","Yes ("&amp;IF(NOT(ISERR(FIND("HTTP,",JoinIfFuzzy(AH$719:AH$760,$F$719:$F$760,$G772)&amp;IF(AND(AH$2=AI$3,AI$9="Include (Platform Duplicate)"),JoinIfFuzzy(AI$719:AI$760,$F$719:$F$760,$G772),"")))),"HTTP","HTTPS")&amp;")","No"),"*")</f>
        <v>No</v>
      </c>
      <c r="AI772" s="21" t="str">
        <f>IF(AI$9="Include",IF(JoinIfFuzzy(AI$719:AI$760,$F$719:$F$760,$G772)&amp;IF(AND(AI$2=AJ$3,AJ$9="Include (Platform Duplicate)"),JoinIfFuzzy(AJ$719:AJ$760,$F$719:$F$760,$G772),"")&lt;&gt;"","Yes ("&amp;IF(NOT(ISERR(FIND("HTTP,",JoinIfFuzzy(AI$719:AI$760,$F$719:$F$760,$G772)&amp;IF(AND(AI$2=AJ$3,AJ$9="Include (Platform Duplicate)"),JoinIfFuzzy(AJ$719:AJ$760,$F$719:$F$760,$G772),"")))),"HTTP","HTTPS")&amp;")","No"),"*")</f>
        <v>*</v>
      </c>
      <c r="AJ772" s="21" t="str">
        <f>IF(AJ$9="Include",IF(JoinIfFuzzy(AJ$719:AJ$760,$F$719:$F$760,$G772)&amp;IF(AND(AJ$2=AK$3,AK$9="Include (Platform Duplicate)"),JoinIfFuzzy(AK$719:AK$760,$F$719:$F$760,$G772),"")&lt;&gt;"","Yes ("&amp;IF(NOT(ISERR(FIND("HTTP,",JoinIfFuzzy(AJ$719:AJ$760,$F$719:$F$760,$G772)&amp;IF(AND(AJ$2=AK$3,AK$9="Include (Platform Duplicate)"),JoinIfFuzzy(AK$719:AK$760,$F$719:$F$760,$G772),"")))),"HTTP","HTTPS")&amp;")","No"),"*")</f>
        <v>Yes (HTTPS)</v>
      </c>
      <c r="AK772" s="21" t="str">
        <f>IF(AK$9="Include",IF(JoinIfFuzzy(AK$719:AK$760,$F$719:$F$760,$G772)&amp;IF(AND(AK$2=AL$3,AL$9="Include (Platform Duplicate)"),JoinIfFuzzy(AL$719:AL$760,$F$719:$F$760,$G772),"")&lt;&gt;"","Yes ("&amp;IF(NOT(ISERR(FIND("HTTP,",JoinIfFuzzy(AK$719:AK$760,$F$719:$F$760,$G772)&amp;IF(AND(AK$2=AL$3,AL$9="Include (Platform Duplicate)"),JoinIfFuzzy(AL$719:AL$760,$F$719:$F$760,$G772),"")))),"HTTP","HTTPS")&amp;")","No"),"*")</f>
        <v>*</v>
      </c>
      <c r="AL772" s="21" t="str">
        <f>IF(AL$9="Include",IF(JoinIfFuzzy(AL$719:AL$760,$F$719:$F$760,$G772)&amp;IF(AND(AL$2=AM$3,AM$9="Include (Platform Duplicate)"),JoinIfFuzzy(AM$719:AM$760,$F$719:$F$760,$G772),"")&lt;&gt;"","Yes ("&amp;IF(NOT(ISERR(FIND("HTTP,",JoinIfFuzzy(AL$719:AL$760,$F$719:$F$760,$G772)&amp;IF(AND(AL$2=AM$3,AM$9="Include (Platform Duplicate)"),JoinIfFuzzy(AM$719:AM$760,$F$719:$F$760,$G772),"")))),"HTTP","HTTPS")&amp;")","No"),"*")</f>
        <v>No</v>
      </c>
      <c r="AM772" s="21" t="str">
        <f>IF(AM$9="Include",IF(JoinIfFuzzy(AM$719:AM$760,$F$719:$F$760,$G772)&amp;IF(AND(AM$2=AN$3,AN$9="Include (Platform Duplicate)"),JoinIfFuzzy(AN$719:AN$760,$F$719:$F$760,$G772),"")&lt;&gt;"","Yes ("&amp;IF(NOT(ISERR(FIND("HTTP,",JoinIfFuzzy(AM$719:AM$760,$F$719:$F$760,$G772)&amp;IF(AND(AM$2=AN$3,AN$9="Include (Platform Duplicate)"),JoinIfFuzzy(AN$719:AN$760,$F$719:$F$760,$G772),"")))),"HTTP","HTTPS")&amp;")","No"),"*")</f>
        <v>No</v>
      </c>
      <c r="AN772" s="21" t="str">
        <f>IF(AN$9="Include",IF(JoinIfFuzzy(AN$719:AN$760,$F$719:$F$760,$G772)&amp;IF(AND(AN$2=AO$3,AO$9="Include (Platform Duplicate)"),JoinIfFuzzy(AO$719:AO$760,$F$719:$F$760,$G772),"")&lt;&gt;"","Yes ("&amp;IF(NOT(ISERR(FIND("HTTP,",JoinIfFuzzy(AN$719:AN$760,$F$719:$F$760,$G772)&amp;IF(AND(AN$2=AO$3,AO$9="Include (Platform Duplicate)"),JoinIfFuzzy(AO$719:AO$760,$F$719:$F$760,$G772),"")))),"HTTP","HTTPS")&amp;")","No"),"*")</f>
        <v>Yes (HTTPS)</v>
      </c>
      <c r="AO772" s="21" t="str">
        <f>IF(AO$9="Include",IF(JoinIfFuzzy(AO$719:AO$760,$F$719:$F$760,$G772)&amp;IF(AND(AO$2=AP$3,AP$9="Include (Platform Duplicate)"),JoinIfFuzzy(AP$719:AP$760,$F$719:$F$760,$G772),"")&lt;&gt;"","Yes ("&amp;IF(NOT(ISERR(FIND("HTTP,",JoinIfFuzzy(AO$719:AO$760,$F$719:$F$760,$G772)&amp;IF(AND(AO$2=AP$3,AP$9="Include (Platform Duplicate)"),JoinIfFuzzy(AP$719:AP$760,$F$719:$F$760,$G772),"")))),"HTTP","HTTPS")&amp;")","No"),"*")</f>
        <v>*</v>
      </c>
      <c r="AP772" s="21" t="str">
        <f>IF(AP$9="Include",IF(JoinIfFuzzy(AP$719:AP$760,$F$719:$F$760,$G772)&amp;IF(AND(AP$2=AQ$3,AQ$9="Include (Platform Duplicate)"),JoinIfFuzzy(AQ$719:AQ$760,$F$719:$F$760,$G772),"")&lt;&gt;"","Yes ("&amp;IF(NOT(ISERR(FIND("HTTP,",JoinIfFuzzy(AP$719:AP$760,$F$719:$F$760,$G772)&amp;IF(AND(AP$2=AQ$3,AQ$9="Include (Platform Duplicate)"),JoinIfFuzzy(AQ$719:AQ$760,$F$719:$F$760,$G772),"")))),"HTTP","HTTPS")&amp;")","No"),"*")</f>
        <v>No</v>
      </c>
      <c r="AQ772" s="21" t="str">
        <f>IF(AQ$9="Include",IF(JoinIfFuzzy(AQ$719:AQ$760,$F$719:$F$760,$G772)&amp;IF(AND(AQ$2=AR$3,AR$9="Include (Platform Duplicate)"),JoinIfFuzzy(AR$719:AR$760,$F$719:$F$760,$G772),"")&lt;&gt;"","Yes ("&amp;IF(NOT(ISERR(FIND("HTTP,",JoinIfFuzzy(AQ$719:AQ$760,$F$719:$F$760,$G772)&amp;IF(AND(AQ$2=AR$3,AR$9="Include (Platform Duplicate)"),JoinIfFuzzy(AR$719:AR$760,$F$719:$F$760,$G772),"")))),"HTTP","HTTPS")&amp;")","No"),"*")</f>
        <v>*</v>
      </c>
      <c r="AR772" s="21" t="str">
        <f>IF(AR$9="Include",IF(JoinIfFuzzy(AR$719:AR$760,$F$719:$F$760,$G772)&amp;IF(AND(AR$2=AS$3,AS$9="Include (Platform Duplicate)"),JoinIfFuzzy(AS$719:AS$760,$F$719:$F$760,$G772),"")&lt;&gt;"","Yes ("&amp;IF(NOT(ISERR(FIND("HTTP,",JoinIfFuzzy(AR$719:AR$760,$F$719:$F$760,$G772)&amp;IF(AND(AR$2=AS$3,AS$9="Include (Platform Duplicate)"),JoinIfFuzzy(AS$719:AS$760,$F$719:$F$760,$G772),"")))),"HTTP","HTTPS")&amp;")","No"),"*")</f>
        <v>No</v>
      </c>
      <c r="AS772" s="21" t="str">
        <f>IF(AS$9="Include",IF(JoinIfFuzzy(AS$719:AS$760,$F$719:$F$760,$G772)&amp;IF(AND(AS$2=AT$3,AT$9="Include (Platform Duplicate)"),JoinIfFuzzy(AT$719:AT$760,$F$719:$F$760,$G772),"")&lt;&gt;"","Yes ("&amp;IF(NOT(ISERR(FIND("HTTP,",JoinIfFuzzy(AS$719:AS$760,$F$719:$F$760,$G772)&amp;IF(AND(AS$2=AT$3,AT$9="Include (Platform Duplicate)"),JoinIfFuzzy(AT$719:AT$760,$F$719:$F$760,$G772),"")))),"HTTP","HTTPS")&amp;")","No"),"*")</f>
        <v>*</v>
      </c>
      <c r="AT772" s="21" t="str">
        <f>IF(AT$9="Include",IF(JoinIfFuzzy(AT$719:AT$760,$F$719:$F$760,$G772)&amp;IF(AND(AT$2=AU$3,AU$9="Include (Platform Duplicate)"),JoinIfFuzzy(AU$719:AU$760,$F$719:$F$760,$G772),"")&lt;&gt;"","Yes ("&amp;IF(NOT(ISERR(FIND("HTTP,",JoinIfFuzzy(AT$719:AT$760,$F$719:$F$760,$G772)&amp;IF(AND(AT$2=AU$3,AU$9="Include (Platform Duplicate)"),JoinIfFuzzy(AU$719:AU$760,$F$719:$F$760,$G772),"")))),"HTTP","HTTPS")&amp;")","No"),"*")</f>
        <v>No</v>
      </c>
      <c r="AU772" s="21" t="str">
        <f>IF(AU$9="Include",IF(JoinIfFuzzy(AU$719:AU$760,$F$719:$F$760,$G772)&amp;IF(AND(AU$2=AV$3,AV$9="Include (Platform Duplicate)"),JoinIfFuzzy(AV$719:AV$760,$F$719:$F$760,$G772),"")&lt;&gt;"","Yes ("&amp;IF(NOT(ISERR(FIND("HTTP,",JoinIfFuzzy(AU$719:AU$760,$F$719:$F$760,$G772)&amp;IF(AND(AU$2=AV$3,AV$9="Include (Platform Duplicate)"),JoinIfFuzzy(AV$719:AV$760,$F$719:$F$760,$G772),"")))),"HTTP","HTTPS")&amp;")","No"),"*")</f>
        <v>No</v>
      </c>
      <c r="AV772" s="21" t="str">
        <f>IF(AV$9="Include",IF(JoinIfFuzzy(AV$719:AV$760,$F$719:$F$760,$G772)&amp;IF(AND(AV$2=AW$3,AW$9="Include (Platform Duplicate)"),JoinIfFuzzy(AW$719:AW$760,$F$719:$F$760,$G772),"")&lt;&gt;"","Yes ("&amp;IF(NOT(ISERR(FIND("HTTP,",JoinIfFuzzy(AV$719:AV$760,$F$719:$F$760,$G772)&amp;IF(AND(AV$2=AW$3,AW$9="Include (Platform Duplicate)"),JoinIfFuzzy(AW$719:AW$760,$F$719:$F$760,$G772),"")))),"HTTP","HTTPS")&amp;")","No"),"*")</f>
        <v>*</v>
      </c>
      <c r="AW772" s="21" t="str">
        <f>IF(AW$9="Include",IF(JoinIfFuzzy(AW$719:AW$760,$F$719:$F$760,$G772)&amp;IF(AND(AW$2=AX$3,AX$9="Include (Platform Duplicate)"),JoinIfFuzzy(AX$719:AX$760,$F$719:$F$760,$G772),"")&lt;&gt;"","Yes ("&amp;IF(NOT(ISERR(FIND("HTTP,",JoinIfFuzzy(AW$719:AW$760,$F$719:$F$760,$G772)&amp;IF(AND(AW$2=AX$3,AX$9="Include (Platform Duplicate)"),JoinIfFuzzy(AX$719:AX$760,$F$719:$F$760,$G772),"")))),"HTTP","HTTPS")&amp;")","No"),"*")</f>
        <v>*</v>
      </c>
      <c r="AX772" s="21" t="str">
        <f>IF(AX$9="Include",IF(JoinIfFuzzy(AX$719:AX$760,$F$719:$F$760,$G772)&amp;IF(AND(AX$2=AY$3,AY$9="Include (Platform Duplicate)"),JoinIfFuzzy(AY$719:AY$760,$F$719:$F$760,$G772),"")&lt;&gt;"","Yes ("&amp;IF(NOT(ISERR(FIND("HTTP,",JoinIfFuzzy(AX$719:AX$760,$F$719:$F$760,$G772)&amp;IF(AND(AX$2=AY$3,AY$9="Include (Platform Duplicate)"),JoinIfFuzzy(AY$719:AY$760,$F$719:$F$760,$G772),"")))),"HTTP","HTTPS")&amp;")","No"),"*")</f>
        <v>*</v>
      </c>
      <c r="AY772" s="21" t="str">
        <f>IF(AY$9="Include",IF(JoinIfFuzzy(AY$719:AY$760,$F$719:$F$760,$G772)&amp;IF(AND(AY$2=AZ$3,AZ$9="Include (Platform Duplicate)"),JoinIfFuzzy(AZ$719:AZ$760,$F$719:$F$760,$G772),"")&lt;&gt;"","Yes ("&amp;IF(NOT(ISERR(FIND("HTTP,",JoinIfFuzzy(AY$719:AY$760,$F$719:$F$760,$G772)&amp;IF(AND(AY$2=AZ$3,AZ$9="Include (Platform Duplicate)"),JoinIfFuzzy(AZ$719:AZ$760,$F$719:$F$760,$G772),"")))),"HTTP","HTTPS")&amp;")","No"),"*")</f>
        <v>*</v>
      </c>
      <c r="AZ772" s="21" t="str">
        <f>IF(AZ$9="Include",IF(JoinIfFuzzy(AZ$719:AZ$760,$F$719:$F$760,$G772)&amp;IF(AND(AZ$2=BA$3,BA$9="Include (Platform Duplicate)"),JoinIfFuzzy(BA$719:BA$760,$F$719:$F$760,$G772),"")&lt;&gt;"","Yes ("&amp;IF(NOT(ISERR(FIND("HTTP,",JoinIfFuzzy(AZ$719:AZ$760,$F$719:$F$760,$G772)&amp;IF(AND(AZ$2=BA$3,BA$9="Include (Platform Duplicate)"),JoinIfFuzzy(BA$719:BA$760,$F$719:$F$760,$G772),"")))),"HTTP","HTTPS")&amp;")","No"),"*")</f>
        <v>Yes (HTTPS)</v>
      </c>
      <c r="BA772" s="21" t="str">
        <f>IF(BA$9="Include",IF(JoinIfFuzzy(BA$719:BA$760,$F$719:$F$760,$G772)&amp;IF(AND(BA$2=BB$3,BB$9="Include (Platform Duplicate)"),JoinIfFuzzy(BB$719:BB$760,$F$719:$F$760,$G772),"")&lt;&gt;"","Yes ("&amp;IF(NOT(ISERR(FIND("HTTP,",JoinIfFuzzy(BA$719:BA$760,$F$719:$F$760,$G772)&amp;IF(AND(BA$2=BB$3,BB$9="Include (Platform Duplicate)"),JoinIfFuzzy(BB$719:BB$760,$F$719:$F$760,$G772),"")))),"HTTP","HTTPS")&amp;")","No"),"*")</f>
        <v>No</v>
      </c>
      <c r="BB772" s="21" t="str">
        <f>IF(BB$9="Include",IF(JoinIfFuzzy(BB$719:BB$760,$F$719:$F$760,$G772)&amp;IF(AND(BB$2=BC$3,BC$9="Include (Platform Duplicate)"),JoinIfFuzzy(BC$719:BC$760,$F$719:$F$760,$G772),"")&lt;&gt;"","Yes ("&amp;IF(NOT(ISERR(FIND("HTTP,",JoinIfFuzzy(BB$719:BB$760,$F$719:$F$760,$G772)&amp;IF(AND(BB$2=BC$3,BC$9="Include (Platform Duplicate)"),JoinIfFuzzy(BC$719:BC$760,$F$719:$F$760,$G772),"")))),"HTTP","HTTPS")&amp;")","No"),"*")</f>
        <v>Yes (HTTPS)</v>
      </c>
      <c r="BC772" s="21" t="str">
        <f>IF(BC$9="Include",IF(JoinIfFuzzy(BC$719:BC$760,$F$719:$F$760,$G772)&amp;IF(AND(BC$2=BD$3,BD$9="Include (Platform Duplicate)"),JoinIfFuzzy(BD$719:BD$760,$F$719:$F$760,$G772),"")&lt;&gt;"","Yes ("&amp;IF(NOT(ISERR(FIND("HTTP,",JoinIfFuzzy(BC$719:BC$760,$F$719:$F$760,$G772)&amp;IF(AND(BC$2=BD$3,BD$9="Include (Platform Duplicate)"),JoinIfFuzzy(BD$719:BD$760,$F$719:$F$760,$G772),"")))),"HTTP","HTTPS")&amp;")","No"),"*")</f>
        <v>Yes (HTTPS)</v>
      </c>
      <c r="BD772" s="21" t="str">
        <f>IF(BD$9="Include",IF(JoinIfFuzzy(BD$719:BD$760,$F$719:$F$760,$G772)&amp;IF(AND(BD$2=BE$3,BE$9="Include (Platform Duplicate)"),JoinIfFuzzy(BE$719:BE$760,$F$719:$F$760,$G772),"")&lt;&gt;"","Yes ("&amp;IF(NOT(ISERR(FIND("HTTP,",JoinIfFuzzy(BD$719:BD$760,$F$719:$F$760,$G772)&amp;IF(AND(BD$2=BE$3,BE$9="Include (Platform Duplicate)"),JoinIfFuzzy(BE$719:BE$760,$F$719:$F$760,$G772),"")))),"HTTP","HTTPS")&amp;")","No"),"*")</f>
        <v>No</v>
      </c>
      <c r="BE772" s="21" t="str">
        <f>IF(BE$9="Include",IF(JoinIfFuzzy(BE$719:BE$760,$F$719:$F$760,$G772)&amp;IF(AND(BE$2=BF$3,BF$9="Include (Platform Duplicate)"),JoinIfFuzzy(BF$719:BF$760,$F$719:$F$760,$G772),"")&lt;&gt;"","Yes ("&amp;IF(NOT(ISERR(FIND("HTTP,",JoinIfFuzzy(BE$719:BE$760,$F$719:$F$760,$G772)&amp;IF(AND(BE$2=BF$3,BF$9="Include (Platform Duplicate)"),JoinIfFuzzy(BF$719:BF$760,$F$719:$F$760,$G772),"")))),"HTTP","HTTPS")&amp;")","No"),"*")</f>
        <v>*</v>
      </c>
      <c r="BF772" s="21" t="str">
        <f>IF(BF$9="Include",IF(JoinIfFuzzy(BF$719:BF$760,$F$719:$F$760,$G772)&amp;IF(AND(BF$2=BG$3,BG$9="Include (Platform Duplicate)"),JoinIfFuzzy(BG$719:BG$760,$F$719:$F$760,$G772),"")&lt;&gt;"","Yes ("&amp;IF(NOT(ISERR(FIND("HTTP,",JoinIfFuzzy(BF$719:BF$760,$F$719:$F$760,$G772)&amp;IF(AND(BF$2=BG$3,BG$9="Include (Platform Duplicate)"),JoinIfFuzzy(BG$719:BG$760,$F$719:$F$760,$G772),"")))),"HTTP","HTTPS")&amp;")","No"),"*")</f>
        <v>*</v>
      </c>
      <c r="BG772" s="21" t="str">
        <f>IF(BG$9="Include",IF(JoinIfFuzzy(BG$719:BG$760,$F$719:$F$760,$G772)&amp;IF(AND(BG$2=BH$3,BH$9="Include (Platform Duplicate)"),JoinIfFuzzy(BH$719:BH$760,$F$719:$F$760,$G772),"")&lt;&gt;"","Yes ("&amp;IF(NOT(ISERR(FIND("HTTP,",JoinIfFuzzy(BG$719:BG$760,$F$719:$F$760,$G772)&amp;IF(AND(BG$2=BH$3,BH$9="Include (Platform Duplicate)"),JoinIfFuzzy(BH$719:BH$760,$F$719:$F$760,$G772),"")))),"HTTP","HTTPS")&amp;")","No"),"*")</f>
        <v>No</v>
      </c>
      <c r="BH772" s="21" t="str">
        <f>IF(BH$9="Include",IF(JoinIfFuzzy(BH$719:BH$760,$F$719:$F$760,$G772)&amp;IF(AND(BH$2=BI$3,BI$9="Include (Platform Duplicate)"),JoinIfFuzzy(BI$719:BI$760,$F$719:$F$760,$G772),"")&lt;&gt;"","Yes ("&amp;IF(NOT(ISERR(FIND("HTTP,",JoinIfFuzzy(BH$719:BH$760,$F$719:$F$760,$G772)&amp;IF(AND(BH$2=BI$3,BI$9="Include (Platform Duplicate)"),JoinIfFuzzy(BI$719:BI$760,$F$719:$F$760,$G772),"")))),"HTTP","HTTPS")&amp;")","No"),"*")</f>
        <v>*</v>
      </c>
      <c r="BI772" s="21" t="str">
        <f>IF(BI$9="Include",IF(JoinIfFuzzy(BI$719:BI$760,$F$719:$F$760,$G772)&amp;IF(AND(BI$2=BJ$3,BJ$9="Include (Platform Duplicate)"),JoinIfFuzzy(BJ$719:BJ$760,$F$719:$F$760,$G772),"")&lt;&gt;"","Yes ("&amp;IF(NOT(ISERR(FIND("HTTP,",JoinIfFuzzy(BI$719:BI$760,$F$719:$F$760,$G772)&amp;IF(AND(BI$2=BJ$3,BJ$9="Include (Platform Duplicate)"),JoinIfFuzzy(BJ$719:BJ$760,$F$719:$F$760,$G772),"")))),"HTTP","HTTPS")&amp;")","No"),"*")</f>
        <v>Yes (HTTPS)</v>
      </c>
      <c r="BJ772" s="21" t="str">
        <f>IF(BJ$9="Include",IF(JoinIfFuzzy(BJ$719:BJ$760,$F$719:$F$760,$G772)&amp;IF(AND(BJ$2=BK$3,BK$9="Include (Platform Duplicate)"),JoinIfFuzzy(BK$719:BK$760,$F$719:$F$760,$G772),"")&lt;&gt;"","Yes ("&amp;IF(NOT(ISERR(FIND("HTTP,",JoinIfFuzzy(BJ$719:BJ$760,$F$719:$F$760,$G772)&amp;IF(AND(BJ$2=BK$3,BK$9="Include (Platform Duplicate)"),JoinIfFuzzy(BK$719:BK$760,$F$719:$F$760,$G772),"")))),"HTTP","HTTPS")&amp;")","No"),"*")</f>
        <v>No</v>
      </c>
      <c r="BK772" s="21" t="str">
        <f>IF(BK$9="Include",IF(JoinIfFuzzy(BK$719:BK$760,$F$719:$F$760,$G772)&amp;IF(AND(BK$2=BL$3,BL$9="Include (Platform Duplicate)"),JoinIfFuzzy(BL$719:BL$760,$F$719:$F$760,$G772),"")&lt;&gt;"","Yes ("&amp;IF(NOT(ISERR(FIND("HTTP,",JoinIfFuzzy(BK$719:BK$760,$F$719:$F$760,$G772)&amp;IF(AND(BK$2=BL$3,BL$9="Include (Platform Duplicate)"),JoinIfFuzzy(BL$719:BL$760,$F$719:$F$760,$G772),"")))),"HTTP","HTTPS")&amp;")","No"),"*")</f>
        <v>*</v>
      </c>
      <c r="BL772" s="21" t="str">
        <f>IF(BL$9="Include",IF(JoinIfFuzzy(BL$719:BL$760,$F$719:$F$760,$G772)&amp;IF(AND(BL$2=BM$3,BM$9="Include (Platform Duplicate)"),JoinIfFuzzy(BM$719:BM$760,$F$719:$F$760,$G772),"")&lt;&gt;"","Yes ("&amp;IF(NOT(ISERR(FIND("HTTP,",JoinIfFuzzy(BL$719:BL$760,$F$719:$F$760,$G772)&amp;IF(AND(BL$2=BM$3,BM$9="Include (Platform Duplicate)"),JoinIfFuzzy(BM$719:BM$760,$F$719:$F$760,$G772),"")))),"HTTP","HTTPS")&amp;")","No"),"*")</f>
        <v>Yes (HTTPS)</v>
      </c>
      <c r="BM772" s="21" t="str">
        <f>IF(BM$9="Include",IF(JoinIfFuzzy(BM$719:BM$760,$F$719:$F$760,$G772)&amp;IF(AND(BM$2=BN$3,BN$9="Include (Platform Duplicate)"),JoinIfFuzzy(BN$719:BN$760,$F$719:$F$760,$G772),"")&lt;&gt;"","Yes ("&amp;IF(NOT(ISERR(FIND("HTTP,",JoinIfFuzzy(BM$719:BM$760,$F$719:$F$760,$G772)&amp;IF(AND(BM$2=BN$3,BN$9="Include (Platform Duplicate)"),JoinIfFuzzy(BN$719:BN$760,$F$719:$F$760,$G772),"")))),"HTTP","HTTPS")&amp;")","No"),"*")</f>
        <v>*</v>
      </c>
      <c r="BN772" s="21" t="str">
        <f>IF(BN$9="Include",IF(JoinIfFuzzy(BN$719:BN$760,$F$719:$F$760,$G772)&amp;IF(AND(BN$2=BO$3,BO$9="Include (Platform Duplicate)"),JoinIfFuzzy(BO$719:BO$760,$F$719:$F$760,$G772),"")&lt;&gt;"","Yes ("&amp;IF(NOT(ISERR(FIND("HTTP,",JoinIfFuzzy(BN$719:BN$760,$F$719:$F$760,$G772)&amp;IF(AND(BN$2=BO$3,BO$9="Include (Platform Duplicate)"),JoinIfFuzzy(BO$719:BO$760,$F$719:$F$760,$G772),"")))),"HTTP","HTTPS")&amp;")","No"),"*")</f>
        <v>No</v>
      </c>
      <c r="BO772" s="21" t="str">
        <f>IF(BO$9="Include",IF(JoinIfFuzzy(BO$719:BO$760,$F$719:$F$760,$G772)&amp;IF(AND(BO$2=BP$3,BP$9="Include (Platform Duplicate)"),JoinIfFuzzy(BP$719:BP$760,$F$719:$F$760,$G772),"")&lt;&gt;"","Yes ("&amp;IF(NOT(ISERR(FIND("HTTP,",JoinIfFuzzy(BO$719:BO$760,$F$719:$F$760,$G772)&amp;IF(AND(BO$2=BP$3,BP$9="Include (Platform Duplicate)"),JoinIfFuzzy(BP$719:BP$760,$F$719:$F$760,$G772),"")))),"HTTP","HTTPS")&amp;")","No"),"*")</f>
        <v>Yes (HTTPS)</v>
      </c>
      <c r="BP772" s="21" t="str">
        <f>IF(BP$9="Include",IF(JoinIfFuzzy(BP$719:BP$760,$F$719:$F$760,$G772)&amp;IF(AND(BP$2=BQ$3,BQ$9="Include (Platform Duplicate)"),JoinIfFuzzy(BQ$719:BQ$760,$F$719:$F$760,$G772),"")&lt;&gt;"","Yes ("&amp;IF(NOT(ISERR(FIND("HTTP,",JoinIfFuzzy(BP$719:BP$760,$F$719:$F$760,$G772)&amp;IF(AND(BP$2=BQ$3,BQ$9="Include (Platform Duplicate)"),JoinIfFuzzy(BQ$719:BQ$760,$F$719:$F$760,$G772),"")))),"HTTP","HTTPS")&amp;")","No"),"*")</f>
        <v>*</v>
      </c>
      <c r="BQ772" s="21" t="str">
        <f>IF(BQ$9="Include",IF(JoinIfFuzzy(BQ$719:BQ$760,$F$719:$F$760,$G772)&amp;IF(AND(BQ$2=BR$3,BR$9="Include (Platform Duplicate)"),JoinIfFuzzy(BR$719:BR$760,$F$719:$F$760,$G772),"")&lt;&gt;"","Yes ("&amp;IF(NOT(ISERR(FIND("HTTP,",JoinIfFuzzy(BQ$719:BQ$760,$F$719:$F$760,$G772)&amp;IF(AND(BQ$2=BR$3,BR$9="Include (Platform Duplicate)"),JoinIfFuzzy(BR$719:BR$760,$F$719:$F$760,$G772),"")))),"HTTP","HTTPS")&amp;")","No"),"*")</f>
        <v>Yes (HTTPS)</v>
      </c>
      <c r="BR772" s="21" t="str">
        <f>IF(BR$9="Include",IF(JoinIfFuzzy(BR$719:BR$760,$F$719:$F$760,$G772)&amp;IF(AND(BR$2=BS$3,BS$9="Include (Platform Duplicate)"),JoinIfFuzzy(BS$719:BS$760,$F$719:$F$760,$G772),"")&lt;&gt;"","Yes ("&amp;IF(NOT(ISERR(FIND("HTTP,",JoinIfFuzzy(BR$719:BR$760,$F$719:$F$760,$G772)&amp;IF(AND(BR$2=BS$3,BS$9="Include (Platform Duplicate)"),JoinIfFuzzy(BS$719:BS$760,$F$719:$F$760,$G772),"")))),"HTTP","HTTPS")&amp;")","No"),"*")</f>
        <v>*</v>
      </c>
      <c r="BS772" s="21" t="str">
        <f>IF(BS$9="Include",IF(JoinIfFuzzy(BS$719:BS$760,$F$719:$F$760,$G772)&amp;IF(AND(BS$2=BT$3,BT$9="Include (Platform Duplicate)"),JoinIfFuzzy(BT$719:BT$760,$F$719:$F$760,$G772),"")&lt;&gt;"","Yes ("&amp;IF(NOT(ISERR(FIND("HTTP,",JoinIfFuzzy(BS$719:BS$760,$F$719:$F$760,$G772)&amp;IF(AND(BS$2=BT$3,BT$9="Include (Platform Duplicate)"),JoinIfFuzzy(BT$719:BT$760,$F$719:$F$760,$G772),"")))),"HTTP","HTTPS")&amp;")","No"),"*")</f>
        <v>Yes (HTTPS)</v>
      </c>
      <c r="BT772" s="21" t="str">
        <f>IF(BT$9="Include",IF(JoinIfFuzzy(BT$719:BT$760,$F$719:$F$760,$G772)&amp;IF(AND(BT$2=BU$3,BU$9="Include (Platform Duplicate)"),JoinIfFuzzy(BU$719:BU$760,$F$719:$F$760,$G772),"")&lt;&gt;"","Yes ("&amp;IF(NOT(ISERR(FIND("HTTP,",JoinIfFuzzy(BT$719:BT$760,$F$719:$F$760,$G772)&amp;IF(AND(BT$2=BU$3,BU$9="Include (Platform Duplicate)"),JoinIfFuzzy(BU$719:BU$760,$F$719:$F$760,$G772),"")))),"HTTP","HTTPS")&amp;")","No"),"*")</f>
        <v>Yes (HTTPS)</v>
      </c>
      <c r="BU772" s="21" t="str">
        <f>IF(BU$9="Include",IF(JoinIfFuzzy(BU$719:BU$760,$F$719:$F$760,$G772)&amp;IF(AND(BU$2=BV$3,BV$9="Include (Platform Duplicate)"),JoinIfFuzzy(BV$719:BV$760,$F$719:$F$760,$G772),"")&lt;&gt;"","Yes ("&amp;IF(NOT(ISERR(FIND("HTTP,",JoinIfFuzzy(BU$719:BU$760,$F$719:$F$760,$G772)&amp;IF(AND(BU$2=BV$3,BV$9="Include (Platform Duplicate)"),JoinIfFuzzy(BV$719:BV$760,$F$719:$F$760,$G772),"")))),"HTTP","HTTPS")&amp;")","No"),"*")</f>
        <v>*</v>
      </c>
      <c r="BV772" s="21" t="str">
        <f>IF(BV$9="Include",IF(JoinIfFuzzy(BV$719:BV$760,$F$719:$F$760,$G772)&amp;IF(AND(BV$2=BW$3,BW$9="Include (Platform Duplicate)"),JoinIfFuzzy(BW$719:BW$760,$F$719:$F$760,$G772),"")&lt;&gt;"","Yes ("&amp;IF(NOT(ISERR(FIND("HTTP,",JoinIfFuzzy(BV$719:BV$760,$F$719:$F$760,$G772)&amp;IF(AND(BV$2=BW$3,BW$9="Include (Platform Duplicate)"),JoinIfFuzzy(BW$719:BW$760,$F$719:$F$760,$G772),"")))),"HTTP","HTTPS")&amp;")","No"),"*")</f>
        <v>Yes (HTTPS)</v>
      </c>
      <c r="BW772" s="21" t="str">
        <f>IF(BW$9="Include",IF(JoinIfFuzzy(BW$719:BW$760,$F$719:$F$760,$G772)&amp;IF(AND(BW$2=BX$3,BX$9="Include (Platform Duplicate)"),JoinIfFuzzy(BX$719:BX$760,$F$719:$F$760,$G772),"")&lt;&gt;"","Yes ("&amp;IF(NOT(ISERR(FIND("HTTP,",JoinIfFuzzy(BW$719:BW$760,$F$719:$F$760,$G772)&amp;IF(AND(BW$2=BX$3,BX$9="Include (Platform Duplicate)"),JoinIfFuzzy(BX$719:BX$760,$F$719:$F$760,$G772),"")))),"HTTP","HTTPS")&amp;")","No"),"*")</f>
        <v>*</v>
      </c>
      <c r="BX772" s="21" t="str">
        <f>IF(BX$9="Include",IF(JoinIfFuzzy(BX$719:BX$760,$F$719:$F$760,$G772)&amp;IF(AND(BX$2=BY$3,BY$9="Include (Platform Duplicate)"),JoinIfFuzzy(BY$719:BY$760,$F$719:$F$760,$G772),"")&lt;&gt;"","Yes ("&amp;IF(NOT(ISERR(FIND("HTTP,",JoinIfFuzzy(BX$719:BX$760,$F$719:$F$760,$G772)&amp;IF(AND(BX$2=BY$3,BY$9="Include (Platform Duplicate)"),JoinIfFuzzy(BY$719:BY$760,$F$719:$F$760,$G772),"")))),"HTTP","HTTPS")&amp;")","No"),"*")</f>
        <v>Yes (HTTPS)</v>
      </c>
      <c r="BY772" s="21" t="str">
        <f>IF(BY$9="Include",IF(JoinIfFuzzy(BY$719:BY$760,$F$719:$F$760,$G772)&amp;IF(AND(BY$2=BZ$3,BZ$9="Include (Platform Duplicate)"),JoinIfFuzzy(BZ$719:BZ$760,$F$719:$F$760,$G772),"")&lt;&gt;"","Yes ("&amp;IF(NOT(ISERR(FIND("HTTP,",JoinIfFuzzy(BY$719:BY$760,$F$719:$F$760,$G772)&amp;IF(AND(BY$2=BZ$3,BZ$9="Include (Platform Duplicate)"),JoinIfFuzzy(BZ$719:BZ$760,$F$719:$F$760,$G772),"")))),"HTTP","HTTPS")&amp;")","No"),"*")</f>
        <v>*</v>
      </c>
      <c r="BZ772" s="21" t="str">
        <f>IF(BZ$9="Include",IF(JoinIfFuzzy(BZ$719:BZ$760,$F$719:$F$760,$G772)&amp;IF(AND(BZ$2=CA$3,CA$9="Include (Platform Duplicate)"),JoinIfFuzzy(CA$719:CA$760,$F$719:$F$760,$G772),"")&lt;&gt;"","Yes ("&amp;IF(NOT(ISERR(FIND("HTTP,",JoinIfFuzzy(BZ$719:BZ$760,$F$719:$F$760,$G772)&amp;IF(AND(BZ$2=CA$3,CA$9="Include (Platform Duplicate)"),JoinIfFuzzy(CA$719:CA$760,$F$719:$F$760,$G772),"")))),"HTTP","HTTPS")&amp;")","No"),"*")</f>
        <v>No</v>
      </c>
      <c r="CA772" s="21" t="str">
        <f>IF(CA$9="Include",IF(JoinIfFuzzy(CA$719:CA$760,$F$719:$F$760,$G772)&amp;IF(AND(CA$2=CB$3,CB$9="Include (Platform Duplicate)"),JoinIfFuzzy(CB$719:CB$760,$F$719:$F$760,$G772),"")&lt;&gt;"","Yes ("&amp;IF(NOT(ISERR(FIND("HTTP,",JoinIfFuzzy(CA$719:CA$760,$F$719:$F$760,$G772)&amp;IF(AND(CA$2=CB$3,CB$9="Include (Platform Duplicate)"),JoinIfFuzzy(CB$719:CB$760,$F$719:$F$760,$G772),"")))),"HTTP","HTTPS")&amp;")","No"),"*")</f>
        <v>No</v>
      </c>
      <c r="CB772" s="21" t="str">
        <f>IF(CB$9="Include",IF(JoinIfFuzzy(CB$719:CB$760,$F$719:$F$760,$G772)&amp;IF(AND(CB$2=CC$3,CC$9="Include (Platform Duplicate)"),JoinIfFuzzy(CC$719:CC$760,$F$719:$F$760,$G772),"")&lt;&gt;"","Yes ("&amp;IF(NOT(ISERR(FIND("HTTP,",JoinIfFuzzy(CB$719:CB$760,$F$719:$F$760,$G772)&amp;IF(AND(CB$2=CC$3,CC$9="Include (Platform Duplicate)"),JoinIfFuzzy(CC$719:CC$760,$F$719:$F$760,$G772),"")))),"HTTP","HTTPS")&amp;")","No"),"*")</f>
        <v>No</v>
      </c>
      <c r="CC772" s="21" t="str">
        <f>IF(CC$9="Include",IF(JoinIfFuzzy(CC$719:CC$760,$F$719:$F$760,$G772)&amp;IF(AND(CC$2=CD$3,CD$9="Include (Platform Duplicate)"),JoinIfFuzzy(CD$719:CD$760,$F$719:$F$760,$G772),"")&lt;&gt;"","Yes ("&amp;IF(NOT(ISERR(FIND("HTTP,",JoinIfFuzzy(CC$719:CC$760,$F$719:$F$760,$G772)&amp;IF(AND(CC$2=CD$3,CD$9="Include (Platform Duplicate)"),JoinIfFuzzy(CD$719:CD$760,$F$719:$F$760,$G772),"")))),"HTTP","HTTPS")&amp;")","No"),"*")</f>
        <v>Yes (HTTPS)</v>
      </c>
      <c r="CD772" s="21" t="str">
        <f>IF(CD$9="Include",IF(JoinIfFuzzy(CD$719:CD$760,$F$719:$F$760,$G772)&amp;IF(AND(CD$2=CE$3,CE$9="Include (Platform Duplicate)"),JoinIfFuzzy(CE$719:CE$760,$F$719:$F$760,$G772),"")&lt;&gt;"","Yes ("&amp;IF(NOT(ISERR(FIND("HTTP,",JoinIfFuzzy(CD$719:CD$760,$F$719:$F$760,$G772)&amp;IF(AND(CD$2=CE$3,CE$9="Include (Platform Duplicate)"),JoinIfFuzzy(CE$719:CE$760,$F$719:$F$760,$G772),"")))),"HTTP","HTTPS")&amp;")","No"),"*")</f>
        <v>*</v>
      </c>
      <c r="CE772" s="21" t="str">
        <f>IF(CE$9="Include",IF(JoinIfFuzzy(CE$719:CE$760,$F$719:$F$760,$G772)&amp;IF(AND(CE$2=CF$3,CF$9="Include (Platform Duplicate)"),JoinIfFuzzy(CF$719:CF$760,$F$719:$F$760,$G772),"")&lt;&gt;"","Yes ("&amp;IF(NOT(ISERR(FIND("HTTP,",JoinIfFuzzy(CE$719:CE$760,$F$719:$F$760,$G772)&amp;IF(AND(CE$2=CF$3,CF$9="Include (Platform Duplicate)"),JoinIfFuzzy(CF$719:CF$760,$F$719:$F$760,$G772),"")))),"HTTP","HTTPS")&amp;")","No"),"*")</f>
        <v>*</v>
      </c>
      <c r="CF772" s="21" t="str">
        <f>IF(CF$9="Include",IF(JoinIfFuzzy(CF$719:CF$760,$F$719:$F$760,$G772)&amp;IF(AND(CF$2=CG$3,CG$9="Include (Platform Duplicate)"),JoinIfFuzzy(CG$719:CG$760,$F$719:$F$760,$G772),"")&lt;&gt;"","Yes ("&amp;IF(NOT(ISERR(FIND("HTTP,",JoinIfFuzzy(CF$719:CF$760,$F$719:$F$760,$G772)&amp;IF(AND(CF$2=CG$3,CG$9="Include (Platform Duplicate)"),JoinIfFuzzy(CG$719:CG$760,$F$719:$F$760,$G772),"")))),"HTTP","HTTPS")&amp;")","No"),"*")</f>
        <v>*</v>
      </c>
      <c r="CG772" s="21" t="str">
        <f>IF(CG$9="Include",IF(JoinIfFuzzy(CG$719:CG$760,$F$719:$F$760,$G772)&amp;IF(AND(CG$2=CH$3,CH$9="Include (Platform Duplicate)"),JoinIfFuzzy(CH$719:CH$760,$F$719:$F$760,$G772),"")&lt;&gt;"","Yes ("&amp;IF(NOT(ISERR(FIND("HTTP,",JoinIfFuzzy(CG$719:CG$760,$F$719:$F$760,$G772)&amp;IF(AND(CG$2=CH$3,CH$9="Include (Platform Duplicate)"),JoinIfFuzzy(CH$719:CH$760,$F$719:$F$760,$G772),"")))),"HTTP","HTTPS")&amp;")","No"),"*")</f>
        <v>Yes (HTTPS)</v>
      </c>
      <c r="CH772" s="21" t="str">
        <f>IF(CH$9="Include",IF(JoinIfFuzzy(CH$719:CH$760,$F$719:$F$760,$G772)&amp;IF(AND(CH$2=CI$3,CI$9="Include (Platform Duplicate)"),JoinIfFuzzy(CI$719:CI$760,$F$719:$F$760,$G772),"")&lt;&gt;"","Yes ("&amp;IF(NOT(ISERR(FIND("HTTP,",JoinIfFuzzy(CH$719:CH$760,$F$719:$F$760,$G772)&amp;IF(AND(CH$2=CI$3,CI$9="Include (Platform Duplicate)"),JoinIfFuzzy(CI$719:CI$760,$F$719:$F$760,$G772),"")))),"HTTP","HTTPS")&amp;")","No"),"*")</f>
        <v>Yes (HTTPS)</v>
      </c>
      <c r="CI772" s="21" t="str">
        <f>IF(CI$9="Include",IF(JoinIfFuzzy(CI$719:CI$760,$F$719:$F$760,$G772)&amp;IF(AND(CI$2=CJ$3,CJ$9="Include (Platform Duplicate)"),JoinIfFuzzy(CJ$719:CJ$760,$F$719:$F$760,$G772),"")&lt;&gt;"","Yes ("&amp;IF(NOT(ISERR(FIND("HTTP,",JoinIfFuzzy(CI$719:CI$760,$F$719:$F$760,$G772)&amp;IF(AND(CI$2=CJ$3,CJ$9="Include (Platform Duplicate)"),JoinIfFuzzy(CJ$719:CJ$760,$F$719:$F$760,$G772),"")))),"HTTP","HTTPS")&amp;")","No"),"*")</f>
        <v>*</v>
      </c>
      <c r="CJ772" s="21" t="str">
        <f>IF(CJ$9="Include",IF(JoinIfFuzzy(CJ$719:CJ$760,$F$719:$F$760,$G772)&amp;IF(AND(CJ$2=CK$3,CK$9="Include (Platform Duplicate)"),JoinIfFuzzy(CK$719:CK$760,$F$719:$F$760,$G772),"")&lt;&gt;"","Yes ("&amp;IF(NOT(ISERR(FIND("HTTP,",JoinIfFuzzy(CJ$719:CJ$760,$F$719:$F$760,$G772)&amp;IF(AND(CJ$2=CK$3,CK$9="Include (Platform Duplicate)"),JoinIfFuzzy(CK$719:CK$760,$F$719:$F$760,$G772),"")))),"HTTP","HTTPS")&amp;")","No"),"*")</f>
        <v>No</v>
      </c>
      <c r="CK772" s="21" t="str">
        <f>IF(CK$9="Include",IF(JoinIfFuzzy(CK$719:CK$760,$F$719:$F$760,$G772)&amp;IF(AND(CK$2=CL$3,CL$9="Include (Platform Duplicate)"),JoinIfFuzzy(CL$719:CL$760,$F$719:$F$760,$G772),"")&lt;&gt;"","Yes ("&amp;IF(NOT(ISERR(FIND("HTTP,",JoinIfFuzzy(CK$719:CK$760,$F$719:$F$760,$G772)&amp;IF(AND(CK$2=CL$3,CL$9="Include (Platform Duplicate)"),JoinIfFuzzy(CL$719:CL$760,$F$719:$F$760,$G772),"")))),"HTTP","HTTPS")&amp;")","No"),"*")</f>
        <v>No</v>
      </c>
      <c r="CL772" s="21" t="str">
        <f>IF(CL$9="Include",IF(JoinIfFuzzy(CL$719:CL$760,$F$719:$F$760,$G772)&amp;IF(AND(CL$2=CM$3,CM$9="Include (Platform Duplicate)"),JoinIfFuzzy(CM$719:CM$760,$F$719:$F$760,$G772),"")&lt;&gt;"","Yes ("&amp;IF(NOT(ISERR(FIND("HTTP,",JoinIfFuzzy(CL$719:CL$760,$F$719:$F$760,$G772)&amp;IF(AND(CL$2=CM$3,CM$9="Include (Platform Duplicate)"),JoinIfFuzzy(CM$719:CM$760,$F$719:$F$760,$G772),"")))),"HTTP","HTTPS")&amp;")","No"),"*")</f>
        <v>Yes (HTTPS)</v>
      </c>
      <c r="CM772" s="21" t="str">
        <f>IF(CM$9="Include",IF(JoinIfFuzzy(CM$719:CM$760,$F$719:$F$760,$G772)&amp;IF(AND(CM$2=CN$3,CN$9="Include (Platform Duplicate)"),JoinIfFuzzy(CN$719:CN$760,$F$719:$F$760,$G772),"")&lt;&gt;"","Yes ("&amp;IF(NOT(ISERR(FIND("HTTP,",JoinIfFuzzy(CM$719:CM$760,$F$719:$F$760,$G772)&amp;IF(AND(CM$2=CN$3,CN$9="Include (Platform Duplicate)"),JoinIfFuzzy(CN$719:CN$760,$F$719:$F$760,$G772),"")))),"HTTP","HTTPS")&amp;")","No"),"*")</f>
        <v>*</v>
      </c>
      <c r="CN772" s="21" t="str">
        <f>IF(CN$9="Include",IF(JoinIfFuzzy(CN$719:CN$760,$F$719:$F$760,$G772)&amp;IF(AND(CN$2=CO$3,CO$9="Include (Platform Duplicate)"),JoinIfFuzzy(CO$719:CO$760,$F$719:$F$760,$G772),"")&lt;&gt;"","Yes ("&amp;IF(NOT(ISERR(FIND("HTTP,",JoinIfFuzzy(CN$719:CN$760,$F$719:$F$760,$G772)&amp;IF(AND(CN$2=CO$3,CO$9="Include (Platform Duplicate)"),JoinIfFuzzy(CO$719:CO$760,$F$719:$F$760,$G772),"")))),"HTTP","HTTPS")&amp;")","No"),"*")</f>
        <v>No</v>
      </c>
      <c r="CO772" s="21" t="str">
        <f>IF(CO$9="Include",IF(JoinIfFuzzy(CO$719:CO$760,$F$719:$F$760,$G772)&amp;IF(AND(CO$2=CP$3,CP$9="Include (Platform Duplicate)"),JoinIfFuzzy(CP$719:CP$760,$F$719:$F$760,$G772),"")&lt;&gt;"","Yes ("&amp;IF(NOT(ISERR(FIND("HTTP,",JoinIfFuzzy(CO$719:CO$760,$F$719:$F$760,$G772)&amp;IF(AND(CO$2=CP$3,CP$9="Include (Platform Duplicate)"),JoinIfFuzzy(CP$719:CP$760,$F$719:$F$760,$G772),"")))),"HTTP","HTTPS")&amp;")","No"),"*")</f>
        <v>Yes (HTTP)</v>
      </c>
      <c r="CP772" s="21" t="str">
        <f>IF(CP$9="Include",IF(JoinIfFuzzy(CP$719:CP$760,$F$719:$F$760,$G772)&amp;IF(AND(CP$2=CQ$3,CQ$9="Include (Platform Duplicate)"),JoinIfFuzzy(CQ$719:CQ$760,$F$719:$F$760,$G772),"")&lt;&gt;"","Yes ("&amp;IF(NOT(ISERR(FIND("HTTP,",JoinIfFuzzy(CP$719:CP$760,$F$719:$F$760,$G772)&amp;IF(AND(CP$2=CQ$3,CQ$9="Include (Platform Duplicate)"),JoinIfFuzzy(CQ$719:CQ$760,$F$719:$F$760,$G772),"")))),"HTTP","HTTPS")&amp;")","No"),"*")</f>
        <v>*</v>
      </c>
      <c r="CQ772" s="21" t="str">
        <f>IF(CQ$9="Include",IF(JoinIfFuzzy(CQ$719:CQ$760,$F$719:$F$760,$G772)&amp;IF(AND(CQ$2=CR$3,CR$9="Include (Platform Duplicate)"),JoinIfFuzzy(CR$719:CR$760,$F$719:$F$760,$G772),"")&lt;&gt;"","Yes ("&amp;IF(NOT(ISERR(FIND("HTTP,",JoinIfFuzzy(CQ$719:CQ$760,$F$719:$F$760,$G772)&amp;IF(AND(CQ$2=CR$3,CR$9="Include (Platform Duplicate)"),JoinIfFuzzy(CR$719:CR$760,$F$719:$F$760,$G772),"")))),"HTTP","HTTPS")&amp;")","No"),"*")</f>
        <v>Yes (HTTPS)</v>
      </c>
      <c r="CR772" s="21" t="str">
        <f>IF(CR$9="Include",IF(JoinIfFuzzy(CR$719:CR$760,$F$719:$F$760,$G772)&amp;IF(AND(CR$2=CS$3,CS$9="Include (Platform Duplicate)"),JoinIfFuzzy(CS$719:CS$760,$F$719:$F$760,$G772),"")&lt;&gt;"","Yes ("&amp;IF(NOT(ISERR(FIND("HTTP,",JoinIfFuzzy(CR$719:CR$760,$F$719:$F$760,$G772)&amp;IF(AND(CR$2=CS$3,CS$9="Include (Platform Duplicate)"),JoinIfFuzzy(CS$719:CS$760,$F$719:$F$760,$G772),"")))),"HTTP","HTTPS")&amp;")","No"),"*")</f>
        <v>No</v>
      </c>
      <c r="CS772" s="21" t="str">
        <f>IF(CS$9="Include",IF(JoinIfFuzzy(CS$719:CS$760,$F$719:$F$760,$G772)&amp;IF(AND(CS$2=CT$3,CT$9="Include (Platform Duplicate)"),JoinIfFuzzy(CT$719:CT$760,$F$719:$F$760,$G772),"")&lt;&gt;"","Yes ("&amp;IF(NOT(ISERR(FIND("HTTP,",JoinIfFuzzy(CS$719:CS$760,$F$719:$F$760,$G772)&amp;IF(AND(CS$2=CT$3,CT$9="Include (Platform Duplicate)"),JoinIfFuzzy(CT$719:CT$760,$F$719:$F$760,$G772),"")))),"HTTP","HTTPS")&amp;")","No"),"*")</f>
        <v>Yes (HTTPS)</v>
      </c>
      <c r="CT772" s="21" t="str">
        <f>IF(CT$9="Include",IF(JoinIfFuzzy(CT$719:CT$760,$F$719:$F$760,$G772)&amp;IF(AND(CT$2=CU$3,CU$9="Include (Platform Duplicate)"),JoinIfFuzzy(CU$719:CU$760,$F$719:$F$760,$G772),"")&lt;&gt;"","Yes ("&amp;IF(NOT(ISERR(FIND("HTTP,",JoinIfFuzzy(CT$719:CT$760,$F$719:$F$760,$G772)&amp;IF(AND(CT$2=CU$3,CU$9="Include (Platform Duplicate)"),JoinIfFuzzy(CU$719:CU$760,$F$719:$F$760,$G772),"")))),"HTTP","HTTPS")&amp;")","No"),"*")</f>
        <v>*</v>
      </c>
      <c r="CU772" s="21" t="str">
        <f>IF(CU$9="Include",IF(JoinIfFuzzy(CU$719:CU$760,$F$719:$F$760,$G772)&amp;IF(AND(CU$2=CV$3,CV$9="Include (Platform Duplicate)"),JoinIfFuzzy(CV$719:CV$760,$F$719:$F$760,$G772),"")&lt;&gt;"","Yes ("&amp;IF(NOT(ISERR(FIND("HTTP,",JoinIfFuzzy(CU$719:CU$760,$F$719:$F$760,$G772)&amp;IF(AND(CU$2=CV$3,CV$9="Include (Platform Duplicate)"),JoinIfFuzzy(CV$719:CV$760,$F$719:$F$760,$G772),"")))),"HTTP","HTTPS")&amp;")","No"),"*")</f>
        <v>No</v>
      </c>
      <c r="CV772" s="21" t="str">
        <f>IF(CV$9="Include",IF(JoinIfFuzzy(CV$719:CV$760,$F$719:$F$760,$G772)&amp;IF(AND(CV$2=CW$3,CW$9="Include (Platform Duplicate)"),JoinIfFuzzy(CW$719:CW$760,$F$719:$F$760,$G772),"")&lt;&gt;"","Yes ("&amp;IF(NOT(ISERR(FIND("HTTP,",JoinIfFuzzy(CV$719:CV$760,$F$719:$F$760,$G772)&amp;IF(AND(CV$2=CW$3,CW$9="Include (Platform Duplicate)"),JoinIfFuzzy(CW$719:CW$760,$F$719:$F$760,$G772),"")))),"HTTP","HTTPS")&amp;")","No"),"*")</f>
        <v>*</v>
      </c>
      <c r="CW772" s="21" t="str">
        <f>IF(CW$9="Include",IF(JoinIfFuzzy(CW$719:CW$760,$F$719:$F$760,$G772)&amp;IF(AND(CW$2=CX$3,CX$9="Include (Platform Duplicate)"),JoinIfFuzzy(CX$719:CX$760,$F$719:$F$760,$G772),"")&lt;&gt;"","Yes ("&amp;IF(NOT(ISERR(FIND("HTTP,",JoinIfFuzzy(CW$719:CW$760,$F$719:$F$760,$G772)&amp;IF(AND(CW$2=CX$3,CX$9="Include (Platform Duplicate)"),JoinIfFuzzy(CX$719:CX$760,$F$719:$F$760,$G772),"")))),"HTTP","HTTPS")&amp;")","No"),"*")</f>
        <v>No</v>
      </c>
      <c r="CX772" s="21" t="str">
        <f>IF(CX$9="Include",IF(JoinIfFuzzy(CX$719:CX$760,$F$719:$F$760,$G772)&amp;IF(AND(CX$2=CY$3,CY$9="Include (Platform Duplicate)"),JoinIfFuzzy(CY$719:CY$760,$F$719:$F$760,$G772),"")&lt;&gt;"","Yes ("&amp;IF(NOT(ISERR(FIND("HTTP,",JoinIfFuzzy(CX$719:CX$760,$F$719:$F$760,$G772)&amp;IF(AND(CX$2=CY$3,CY$9="Include (Platform Duplicate)"),JoinIfFuzzy(CY$719:CY$760,$F$719:$F$760,$G772),"")))),"HTTP","HTTPS")&amp;")","No"),"*")</f>
        <v>*</v>
      </c>
      <c r="CY772" s="21" t="str">
        <f>IF(CY$9="Include",IF(JoinIfFuzzy(CY$719:CY$760,$F$719:$F$760,$G772)&amp;IF(AND(CY$2=CZ$3,CZ$9="Include (Platform Duplicate)"),JoinIfFuzzy(CZ$719:CZ$760,$F$719:$F$760,$G772),"")&lt;&gt;"","Yes ("&amp;IF(NOT(ISERR(FIND("HTTP,",JoinIfFuzzy(CY$719:CY$760,$F$719:$F$760,$G772)&amp;IF(AND(CY$2=CZ$3,CZ$9="Include (Platform Duplicate)"),JoinIfFuzzy(CZ$719:CZ$760,$F$719:$F$760,$G772),"")))),"HTTP","HTTPS")&amp;")","No"),"*")</f>
        <v>Yes (HTTPS)</v>
      </c>
      <c r="CZ772" s="21" t="str">
        <f>IF(CZ$9="Include",IF(JoinIfFuzzy(CZ$719:CZ$760,$F$719:$F$760,$G772)&amp;IF(AND(CZ$2=DA$3,DA$9="Include (Platform Duplicate)"),JoinIfFuzzy(DA$719:DA$760,$F$719:$F$760,$G772),"")&lt;&gt;"","Yes ("&amp;IF(NOT(ISERR(FIND("HTTP,",JoinIfFuzzy(CZ$719:CZ$760,$F$719:$F$760,$G772)&amp;IF(AND(CZ$2=DA$3,DA$9="Include (Platform Duplicate)"),JoinIfFuzzy(DA$719:DA$760,$F$719:$F$760,$G772),"")))),"HTTP","HTTPS")&amp;")","No"),"*")</f>
        <v>*</v>
      </c>
      <c r="DA772" s="21" t="str">
        <f>IF(DA$9="Include",IF(JoinIfFuzzy(DA$719:DA$760,$F$719:$F$760,$G772)&amp;IF(AND(DA$2=DB$3,DB$9="Include (Platform Duplicate)"),JoinIfFuzzy(DB$719:DB$760,$F$719:$F$760,$G772),"")&lt;&gt;"","Yes ("&amp;IF(NOT(ISERR(FIND("HTTP,",JoinIfFuzzy(DA$719:DA$760,$F$719:$F$760,$G772)&amp;IF(AND(DA$2=DB$3,DB$9="Include (Platform Duplicate)"),JoinIfFuzzy(DB$719:DB$760,$F$719:$F$760,$G772),"")))),"HTTP","HTTPS")&amp;")","No"),"*")</f>
        <v>Yes (HTTPS)</v>
      </c>
      <c r="DB772" s="21" t="str">
        <f>IF(DB$9="Include",IF(JoinIfFuzzy(DB$719:DB$760,$F$719:$F$760,$G772)&amp;IF(AND(DB$2=DC$3,DC$9="Include (Platform Duplicate)"),JoinIfFuzzy(DC$719:DC$760,$F$719:$F$760,$G772),"")&lt;&gt;"","Yes ("&amp;IF(NOT(ISERR(FIND("HTTP,",JoinIfFuzzy(DB$719:DB$760,$F$719:$F$760,$G772)&amp;IF(AND(DB$2=DC$3,DC$9="Include (Platform Duplicate)"),JoinIfFuzzy(DC$719:DC$760,$F$719:$F$760,$G772),"")))),"HTTP","HTTPS")&amp;")","No"),"*")</f>
        <v>*</v>
      </c>
      <c r="DC772" s="21" t="str">
        <f>IF(DC$9="Include",IF(JoinIfFuzzy(DC$719:DC$760,$F$719:$F$760,$G772)&amp;IF(AND(DC$2=DD$3,DD$9="Include (Platform Duplicate)"),JoinIfFuzzy(DD$719:DD$760,$F$719:$F$760,$G772),"")&lt;&gt;"","Yes ("&amp;IF(NOT(ISERR(FIND("HTTP,",JoinIfFuzzy(DC$719:DC$760,$F$719:$F$760,$G772)&amp;IF(AND(DC$2=DD$3,DD$9="Include (Platform Duplicate)"),JoinIfFuzzy(DD$719:DD$760,$F$719:$F$760,$G772),"")))),"HTTP","HTTPS")&amp;")","No"),"*")</f>
        <v>*</v>
      </c>
      <c r="DD772" s="21" t="str">
        <f>IF(DD$9="Include",IF(JoinIfFuzzy(DD$719:DD$760,$F$719:$F$760,$G772)&amp;IF(AND(DD$2=DE$3,DE$9="Include (Platform Duplicate)"),JoinIfFuzzy(DE$719:DE$760,$F$719:$F$760,$G772),"")&lt;&gt;"","Yes ("&amp;IF(NOT(ISERR(FIND("HTTP,",JoinIfFuzzy(DD$719:DD$760,$F$719:$F$760,$G772)&amp;IF(AND(DD$2=DE$3,DE$9="Include (Platform Duplicate)"),JoinIfFuzzy(DE$719:DE$760,$F$719:$F$760,$G772),"")))),"HTTP","HTTPS")&amp;")","No"),"*")</f>
        <v>No</v>
      </c>
      <c r="DE772" s="21" t="str">
        <f>IF(DE$9="Include",IF(JoinIfFuzzy(DE$719:DE$760,$F$719:$F$760,$G772)&amp;IF(AND(DE$2=DF$3,DF$9="Include (Platform Duplicate)"),JoinIfFuzzy(DF$719:DF$760,$F$719:$F$760,$G772),"")&lt;&gt;"","Yes ("&amp;IF(NOT(ISERR(FIND("HTTP,",JoinIfFuzzy(DE$719:DE$760,$F$719:$F$760,$G772)&amp;IF(AND(DE$2=DF$3,DF$9="Include (Platform Duplicate)"),JoinIfFuzzy(DF$719:DF$760,$F$719:$F$760,$G772),"")))),"HTTP","HTTPS")&amp;")","No"),"*")</f>
        <v>Yes (HTTPS)</v>
      </c>
      <c r="DF772" s="21" t="str">
        <f>IF(DF$9="Include",IF(JoinIfFuzzy(DF$719:DF$760,$F$719:$F$760,$G772)&amp;IF(AND(DF$2=DG$3,DG$9="Include (Platform Duplicate)"),JoinIfFuzzy(DG$719:DG$760,$F$719:$F$760,$G772),"")&lt;&gt;"","Yes ("&amp;IF(NOT(ISERR(FIND("HTTP,",JoinIfFuzzy(DF$719:DF$760,$F$719:$F$760,$G772)&amp;IF(AND(DF$2=DG$3,DG$9="Include (Platform Duplicate)"),JoinIfFuzzy(DG$719:DG$760,$F$719:$F$760,$G772),"")))),"HTTP","HTTPS")&amp;")","No"),"*")</f>
        <v>*</v>
      </c>
      <c r="DG772" s="21" t="str">
        <f>IF(DG$9="Include",IF(JoinIfFuzzy(DG$719:DG$760,$F$719:$F$760,$G772)&amp;IF(AND(DG$2=DH$3,DH$9="Include (Platform Duplicate)"),JoinIfFuzzy(DH$719:DH$760,$F$719:$F$760,$G772),"")&lt;&gt;"","Yes ("&amp;IF(NOT(ISERR(FIND("HTTP,",JoinIfFuzzy(DG$719:DG$760,$F$719:$F$760,$G772)&amp;IF(AND(DG$2=DH$3,DH$9="Include (Platform Duplicate)"),JoinIfFuzzy(DH$719:DH$760,$F$719:$F$760,$G772),"")))),"HTTP","HTTPS")&amp;")","No"),"*")</f>
        <v>Yes (HTTPS)</v>
      </c>
      <c r="DH772" s="21" t="str">
        <f>IF(DH$9="Include",IF(JoinIfFuzzy(DH$719:DH$760,$F$719:$F$760,$G772)&amp;IF(AND(DH$2=DI$3,DI$9="Include (Platform Duplicate)"),JoinIfFuzzy(DI$719:DI$760,$F$719:$F$760,$G772),"")&lt;&gt;"","Yes ("&amp;IF(NOT(ISERR(FIND("HTTP,",JoinIfFuzzy(DH$719:DH$760,$F$719:$F$760,$G772)&amp;IF(AND(DH$2=DI$3,DI$9="Include (Platform Duplicate)"),JoinIfFuzzy(DI$719:DI$760,$F$719:$F$760,$G772),"")))),"HTTP","HTTPS")&amp;")","No"),"*")</f>
        <v>Yes (HTTPS)</v>
      </c>
      <c r="DI772" s="21" t="str">
        <f>IF(DI$9="Include",IF(JoinIfFuzzy(DI$719:DI$760,$F$719:$F$760,$G772)&amp;IF(AND(DI$2=DJ$3,DJ$9="Include (Platform Duplicate)"),JoinIfFuzzy(DJ$719:DJ$760,$F$719:$F$760,$G772),"")&lt;&gt;"","Yes ("&amp;IF(NOT(ISERR(FIND("HTTP,",JoinIfFuzzy(DI$719:DI$760,$F$719:$F$760,$G772)&amp;IF(AND(DI$2=DJ$3,DJ$9="Include (Platform Duplicate)"),JoinIfFuzzy(DJ$719:DJ$760,$F$719:$F$760,$G772),"")))),"HTTP","HTTPS")&amp;")","No"),"*")</f>
        <v>Yes (HTTPS)</v>
      </c>
      <c r="DJ772" s="21" t="str">
        <f>IF(DJ$9="Include",IF(JoinIfFuzzy(DJ$719:DJ$760,$F$719:$F$760,$G772)&amp;IF(AND(DJ$2=DK$3,DK$9="Include (Platform Duplicate)"),JoinIfFuzzy(DK$719:DK$760,$F$719:$F$760,$G772),"")&lt;&gt;"","Yes ("&amp;IF(NOT(ISERR(FIND("HTTP,",JoinIfFuzzy(DJ$719:DJ$760,$F$719:$F$760,$G772)&amp;IF(AND(DJ$2=DK$3,DK$9="Include (Platform Duplicate)"),JoinIfFuzzy(DK$719:DK$760,$F$719:$F$760,$G772),"")))),"HTTP","HTTPS")&amp;")","No"),"*")</f>
        <v>Yes (HTTPS)</v>
      </c>
      <c r="DK772" s="21" t="str">
        <f>IF(DK$9="Include",IF(JoinIfFuzzy(DK$719:DK$760,$F$719:$F$760,$G772)&amp;IF(AND(DK$2=DL$3,DL$9="Include (Platform Duplicate)"),JoinIfFuzzy(DL$719:DL$760,$F$719:$F$760,$G772),"")&lt;&gt;"","Yes ("&amp;IF(NOT(ISERR(FIND("HTTP,",JoinIfFuzzy(DK$719:DK$760,$F$719:$F$760,$G772)&amp;IF(AND(DK$2=DL$3,DL$9="Include (Platform Duplicate)"),JoinIfFuzzy(DL$719:DL$760,$F$719:$F$760,$G772),"")))),"HTTP","HTTPS")&amp;")","No"),"*")</f>
        <v>*</v>
      </c>
      <c r="DL772" s="21" t="str">
        <f>IF(DL$9="Include",IF(JoinIfFuzzy(DL$719:DL$760,$F$719:$F$760,$G772)&amp;IF(AND(DL$2=DM$3,DM$9="Include (Platform Duplicate)"),JoinIfFuzzy(DM$719:DM$760,$F$719:$F$760,$G772),"")&lt;&gt;"","Yes ("&amp;IF(NOT(ISERR(FIND("HTTP,",JoinIfFuzzy(DL$719:DL$760,$F$719:$F$760,$G772)&amp;IF(AND(DL$2=DM$3,DM$9="Include (Platform Duplicate)"),JoinIfFuzzy(DM$719:DM$760,$F$719:$F$760,$G772),"")))),"HTTP","HTTPS")&amp;")","No"),"*")</f>
        <v>Yes (HTTPS)</v>
      </c>
      <c r="DM772" s="21" t="str">
        <f>IF(DM$9="Include",IF(JoinIfFuzzy(DM$719:DM$760,$F$719:$F$760,$G772)&amp;IF(AND(DM$2=DN$3,DN$9="Include (Platform Duplicate)"),JoinIfFuzzy(DN$719:DN$760,$F$719:$F$760,$G772),"")&lt;&gt;"","Yes ("&amp;IF(NOT(ISERR(FIND("HTTP,",JoinIfFuzzy(DM$719:DM$760,$F$719:$F$760,$G772)&amp;IF(AND(DM$2=DN$3,DN$9="Include (Platform Duplicate)"),JoinIfFuzzy(DN$719:DN$760,$F$719:$F$760,$G772),"")))),"HTTP","HTTPS")&amp;")","No"),"*")</f>
        <v>*</v>
      </c>
      <c r="DN772" s="21" t="str">
        <f>IF(DN$9="Include",IF(JoinIfFuzzy(DN$719:DN$760,$F$719:$F$760,$G772)&amp;IF(AND(DN$2=DO$3,DO$9="Include (Platform Duplicate)"),JoinIfFuzzy(DO$719:DO$760,$F$719:$F$760,$G772),"")&lt;&gt;"","Yes ("&amp;IF(NOT(ISERR(FIND("HTTP,",JoinIfFuzzy(DN$719:DN$760,$F$719:$F$760,$G772)&amp;IF(AND(DN$2=DO$3,DO$9="Include (Platform Duplicate)"),JoinIfFuzzy(DO$719:DO$760,$F$719:$F$760,$G772),"")))),"HTTP","HTTPS")&amp;")","No"),"*")</f>
        <v>Yes (HTTPS)</v>
      </c>
      <c r="DO772" s="21" t="str">
        <f>IF(DO$9="Include",IF(JoinIfFuzzy(DO$719:DO$760,$F$719:$F$760,$G772)&amp;IF(AND(DO$2=DP$3,DP$9="Include (Platform Duplicate)"),JoinIfFuzzy(DP$719:DP$760,$F$719:$F$760,$G772),"")&lt;&gt;"","Yes ("&amp;IF(NOT(ISERR(FIND("HTTP,",JoinIfFuzzy(DO$719:DO$760,$F$719:$F$760,$G772)&amp;IF(AND(DO$2=DP$3,DP$9="Include (Platform Duplicate)"),JoinIfFuzzy(DP$719:DP$760,$F$719:$F$760,$G772),"")))),"HTTP","HTTPS")&amp;")","No"),"*")</f>
        <v>*</v>
      </c>
      <c r="DP772" s="21" t="str">
        <f>IF(DP$9="Include",IF(JoinIfFuzzy(DP$719:DP$760,$F$719:$F$760,$G772)&amp;IF(AND(DP$2=DQ$3,DQ$9="Include (Platform Duplicate)"),JoinIfFuzzy(DQ$719:DQ$760,$F$719:$F$760,$G772),"")&lt;&gt;"","Yes ("&amp;IF(NOT(ISERR(FIND("HTTP,",JoinIfFuzzy(DP$719:DP$760,$F$719:$F$760,$G772)&amp;IF(AND(DP$2=DQ$3,DQ$9="Include (Platform Duplicate)"),JoinIfFuzzy(DQ$719:DQ$760,$F$719:$F$760,$G772),"")))),"HTTP","HTTPS")&amp;")","No"),"*")</f>
        <v>Yes (HTTPS)</v>
      </c>
      <c r="DQ772" s="21" t="str">
        <f>IF(DQ$9="Include",IF(JoinIfFuzzy(DQ$719:DQ$760,$F$719:$F$760,$G772)&amp;IF(AND(DQ$2=DR$3,DR$9="Include (Platform Duplicate)"),JoinIfFuzzy(DR$719:DR$760,$F$719:$F$760,$G772),"")&lt;&gt;"","Yes ("&amp;IF(NOT(ISERR(FIND("HTTP,",JoinIfFuzzy(DQ$719:DQ$760,$F$719:$F$760,$G772)&amp;IF(AND(DQ$2=DR$3,DR$9="Include (Platform Duplicate)"),JoinIfFuzzy(DR$719:DR$760,$F$719:$F$760,$G772),"")))),"HTTP","HTTPS")&amp;")","No"),"*")</f>
        <v>*</v>
      </c>
      <c r="DR772" s="21" t="str">
        <f>IF(DR$9="Include",IF(JoinIfFuzzy(DR$719:DR$760,$F$719:$F$760,$G772)&amp;IF(AND(DR$2=DS$3,DS$9="Include (Platform Duplicate)"),JoinIfFuzzy(DS$719:DS$760,$F$719:$F$760,$G772),"")&lt;&gt;"","Yes ("&amp;IF(NOT(ISERR(FIND("HTTP,",JoinIfFuzzy(DR$719:DR$760,$F$719:$F$760,$G772)&amp;IF(AND(DR$2=DS$3,DS$9="Include (Platform Duplicate)"),JoinIfFuzzy(DS$719:DS$760,$F$719:$F$760,$G772),"")))),"HTTP","HTTPS")&amp;")","No"),"*")</f>
        <v>*</v>
      </c>
      <c r="DS772" s="21" t="str">
        <f>IF(DS$9="Include",IF(JoinIfFuzzy(DS$719:DS$760,$F$719:$F$760,$G772)&amp;IF(AND(DS$2=DT$3,DT$9="Include (Platform Duplicate)"),JoinIfFuzzy(DT$719:DT$760,$F$719:$F$760,$G772),"")&lt;&gt;"","Yes ("&amp;IF(NOT(ISERR(FIND("HTTP,",JoinIfFuzzy(DS$719:DS$760,$F$719:$F$760,$G772)&amp;IF(AND(DS$2=DT$3,DT$9="Include (Platform Duplicate)"),JoinIfFuzzy(DT$719:DT$760,$F$719:$F$760,$G772),"")))),"HTTP","HTTPS")&amp;")","No"),"*")</f>
        <v>No</v>
      </c>
      <c r="DT772" s="21" t="str">
        <f>IF(DT$9="Include",IF(JoinIfFuzzy(DT$719:DT$760,$F$719:$F$760,$G772)&amp;IF(AND(DT$2=DU$3,DU$9="Include (Platform Duplicate)"),JoinIfFuzzy(DU$719:DU$760,$F$719:$F$760,$G772),"")&lt;&gt;"","Yes ("&amp;IF(NOT(ISERR(FIND("HTTP,",JoinIfFuzzy(DT$719:DT$760,$F$719:$F$760,$G772)&amp;IF(AND(DT$2=DU$3,DU$9="Include (Platform Duplicate)"),JoinIfFuzzy(DU$719:DU$760,$F$719:$F$760,$G772),"")))),"HTTP","HTTPS")&amp;")","No"),"*")</f>
        <v>Yes (HTTPS)</v>
      </c>
      <c r="DU772" s="21" t="str">
        <f>IF(DU$9="Include",IF(JoinIfFuzzy(DU$719:DU$760,$F$719:$F$760,$G772)&amp;IF(AND(DU$2=DV$3,DV$9="Include (Platform Duplicate)"),JoinIfFuzzy(DV$719:DV$760,$F$719:$F$760,$G772),"")&lt;&gt;"","Yes ("&amp;IF(NOT(ISERR(FIND("HTTP,",JoinIfFuzzy(DU$719:DU$760,$F$719:$F$760,$G772)&amp;IF(AND(DU$2=DV$3,DV$9="Include (Platform Duplicate)"),JoinIfFuzzy(DV$719:DV$760,$F$719:$F$760,$G772),"")))),"HTTP","HTTPS")&amp;")","No"),"*")</f>
        <v>*</v>
      </c>
      <c r="DV772" s="21" t="str">
        <f>IF(DV$9="Include",IF(JoinIfFuzzy(DV$719:DV$760,$F$719:$F$760,$G772)&amp;IF(AND(DV$2=DW$3,DW$9="Include (Platform Duplicate)"),JoinIfFuzzy(DW$719:DW$760,$F$719:$F$760,$G772),"")&lt;&gt;"","Yes ("&amp;IF(NOT(ISERR(FIND("HTTP,",JoinIfFuzzy(DV$719:DV$760,$F$719:$F$760,$G772)&amp;IF(AND(DV$2=DW$3,DW$9="Include (Platform Duplicate)"),JoinIfFuzzy(DW$719:DW$760,$F$719:$F$760,$G772),"")))),"HTTP","HTTPS")&amp;")","No"),"*")</f>
        <v>*</v>
      </c>
      <c r="DW772" s="21" t="str">
        <f>IF(DW$9="Include",IF(JoinIfFuzzy(DW$719:DW$760,$F$719:$F$760,$G772)&amp;IF(AND(DW$2=DX$3,DX$9="Include (Platform Duplicate)"),JoinIfFuzzy(DX$719:DX$760,$F$719:$F$760,$G772),"")&lt;&gt;"","Yes ("&amp;IF(NOT(ISERR(FIND("HTTP,",JoinIfFuzzy(DW$719:DW$760,$F$719:$F$760,$G772)&amp;IF(AND(DW$2=DX$3,DX$9="Include (Platform Duplicate)"),JoinIfFuzzy(DX$719:DX$760,$F$719:$F$760,$G772),"")))),"HTTP","HTTPS")&amp;")","No"),"*")</f>
        <v>No</v>
      </c>
      <c r="DX772" s="21" t="str">
        <f>IF(DX$9="Include",IF(JoinIfFuzzy(DX$719:DX$760,$F$719:$F$760,$G772)&amp;IF(AND(DX$2=DY$3,DY$9="Include (Platform Duplicate)"),JoinIfFuzzy(DY$719:DY$760,$F$719:$F$760,$G772),"")&lt;&gt;"","Yes ("&amp;IF(NOT(ISERR(FIND("HTTP,",JoinIfFuzzy(DX$719:DX$760,$F$719:$F$760,$G772)&amp;IF(AND(DX$2=DY$3,DY$9="Include (Platform Duplicate)"),JoinIfFuzzy(DY$719:DY$760,$F$719:$F$760,$G772),"")))),"HTTP","HTTPS")&amp;")","No"),"*")</f>
        <v>No</v>
      </c>
      <c r="DY772" s="21" t="str">
        <f>IF(DY$9="Include",IF(JoinIfFuzzy(DY$719:DY$760,$F$719:$F$760,$G772)&amp;IF(AND(DY$2=DZ$3,DZ$9="Include (Platform Duplicate)"),JoinIfFuzzy(DZ$719:DZ$760,$F$719:$F$760,$G772),"")&lt;&gt;"","Yes ("&amp;IF(NOT(ISERR(FIND("HTTP,",JoinIfFuzzy(DY$719:DY$760,$F$719:$F$760,$G772)&amp;IF(AND(DY$2=DZ$3,DZ$9="Include (Platform Duplicate)"),JoinIfFuzzy(DZ$719:DZ$760,$F$719:$F$760,$G772),"")))),"HTTP","HTTPS")&amp;")","No"),"*")</f>
        <v>Yes (HTTPS)</v>
      </c>
      <c r="DZ772" s="21" t="str">
        <f>IF(DZ$9="Include",IF(JoinIfFuzzy(DZ$719:DZ$760,$F$719:$F$760,$G772)&amp;IF(AND(DZ$2=EA$3,EA$9="Include (Platform Duplicate)"),JoinIfFuzzy(EA$719:EA$760,$F$719:$F$760,$G772),"")&lt;&gt;"","Yes ("&amp;IF(NOT(ISERR(FIND("HTTP,",JoinIfFuzzy(DZ$719:DZ$760,$F$719:$F$760,$G772)&amp;IF(AND(DZ$2=EA$3,EA$9="Include (Platform Duplicate)"),JoinIfFuzzy(EA$719:EA$760,$F$719:$F$760,$G772),"")))),"HTTP","HTTPS")&amp;")","No"),"*")</f>
        <v>*</v>
      </c>
      <c r="EA772" s="21" t="str">
        <f>IF(EA$9="Include",IF(JoinIfFuzzy(EA$719:EA$760,$F$719:$F$760,$G772)&amp;IF(AND(EA$2=EB$3,EB$9="Include (Platform Duplicate)"),JoinIfFuzzy(EB$719:EB$760,$F$719:$F$760,$G772),"")&lt;&gt;"","Yes ("&amp;IF(NOT(ISERR(FIND("HTTP,",JoinIfFuzzy(EA$719:EA$760,$F$719:$F$760,$G772)&amp;IF(AND(EA$2=EB$3,EB$9="Include (Platform Duplicate)"),JoinIfFuzzy(EB$719:EB$760,$F$719:$F$760,$G772),"")))),"HTTP","HTTPS")&amp;")","No"),"*")</f>
        <v>No</v>
      </c>
      <c r="EB772" s="21" t="str">
        <f>IF(EB$9="Include",IF(JoinIfFuzzy(EB$719:EB$760,$F$719:$F$760,$G772)&amp;IF(AND(EB$2=EC$3,EC$9="Include (Platform Duplicate)"),JoinIfFuzzy(EC$719:EC$760,$F$719:$F$760,$G772),"")&lt;&gt;"","Yes ("&amp;IF(NOT(ISERR(FIND("HTTP,",JoinIfFuzzy(EB$719:EB$760,$F$719:$F$760,$G772)&amp;IF(AND(EB$2=EC$3,EC$9="Include (Platform Duplicate)"),JoinIfFuzzy(EC$719:EC$760,$F$719:$F$760,$G772),"")))),"HTTP","HTTPS")&amp;")","No"),"*")</f>
        <v>No</v>
      </c>
      <c r="EC772" s="21" t="str">
        <f>IF(EC$9="Include",IF(JoinIfFuzzy(EC$719:EC$760,$F$719:$F$760,$G772)&amp;IF(AND(EC$2=ED$3,ED$9="Include (Platform Duplicate)"),JoinIfFuzzy(ED$719:ED$760,$F$719:$F$760,$G772),"")&lt;&gt;"","Yes ("&amp;IF(NOT(ISERR(FIND("HTTP,",JoinIfFuzzy(EC$719:EC$760,$F$719:$F$760,$G772)&amp;IF(AND(EC$2=ED$3,ED$9="Include (Platform Duplicate)"),JoinIfFuzzy(ED$719:ED$760,$F$719:$F$760,$G772),"")))),"HTTP","HTTPS")&amp;")","No"),"*")</f>
        <v>Yes (HTTPS)</v>
      </c>
      <c r="ED772" s="21" t="str">
        <f>IF(ED$9="Include",IF(JoinIfFuzzy(ED$719:ED$760,$F$719:$F$760,$G772)&amp;IF(AND(ED$2=EE$3,EE$9="Include (Platform Duplicate)"),JoinIfFuzzy(EE$719:EE$760,$F$719:$F$760,$G772),"")&lt;&gt;"","Yes ("&amp;IF(NOT(ISERR(FIND("HTTP,",JoinIfFuzzy(ED$719:ED$760,$F$719:$F$760,$G772)&amp;IF(AND(ED$2=EE$3,EE$9="Include (Platform Duplicate)"),JoinIfFuzzy(EE$719:EE$760,$F$719:$F$760,$G772),"")))),"HTTP","HTTPS")&amp;")","No"),"*")</f>
        <v>*</v>
      </c>
      <c r="EE772" s="21" t="str">
        <f>IF(EE$9="Include",IF(JoinIfFuzzy(EE$719:EE$760,$F$719:$F$760,$G772)&amp;IF(AND(EE$2=EF$3,EF$9="Include (Platform Duplicate)"),JoinIfFuzzy(EF$719:EF$760,$F$719:$F$760,$G772),"")&lt;&gt;"","Yes ("&amp;IF(NOT(ISERR(FIND("HTTP,",JoinIfFuzzy(EE$719:EE$760,$F$719:$F$760,$G772)&amp;IF(AND(EE$2=EF$3,EF$9="Include (Platform Duplicate)"),JoinIfFuzzy(EF$719:EF$760,$F$719:$F$760,$G772),"")))),"HTTP","HTTPS")&amp;")","No"),"*")</f>
        <v>No</v>
      </c>
      <c r="EF772" s="21" t="str">
        <f>IF(EF$9="Include",IF(JoinIfFuzzy(EF$719:EF$760,$F$719:$F$760,$G772)&amp;IF(AND(EF$2=EG$3,EG$9="Include (Platform Duplicate)"),JoinIfFuzzy(EG$719:EG$760,$F$719:$F$760,$G772),"")&lt;&gt;"","Yes ("&amp;IF(NOT(ISERR(FIND("HTTP,",JoinIfFuzzy(EF$719:EF$760,$F$719:$F$760,$G772)&amp;IF(AND(EF$2=EG$3,EG$9="Include (Platform Duplicate)"),JoinIfFuzzy(EG$719:EG$760,$F$719:$F$760,$G772),"")))),"HTTP","HTTPS")&amp;")","No"),"*")</f>
        <v>Yes (HTTPS)</v>
      </c>
      <c r="EG772" s="21" t="str">
        <f>IF(EG$9="Include",IF(JoinIfFuzzy(EG$719:EG$760,$F$719:$F$760,$G772)&amp;IF(AND(EG$2=EH$3,EH$9="Include (Platform Duplicate)"),JoinIfFuzzy(EH$719:EH$760,$F$719:$F$760,$G772),"")&lt;&gt;"","Yes ("&amp;IF(NOT(ISERR(FIND("HTTP,",JoinIfFuzzy(EG$719:EG$760,$F$719:$F$760,$G772)&amp;IF(AND(EG$2=EH$3,EH$9="Include (Platform Duplicate)"),JoinIfFuzzy(EH$719:EH$760,$F$719:$F$760,$G772),"")))),"HTTP","HTTPS")&amp;")","No"),"*")</f>
        <v>*</v>
      </c>
      <c r="EH772" s="21" t="str">
        <f>IF(EH$9="Include",IF(JoinIfFuzzy(EH$719:EH$760,$F$719:$F$760,$G772)&amp;IF(AND(EH$2=EI$3,EI$9="Include (Platform Duplicate)"),JoinIfFuzzy(EI$719:EI$760,$F$719:$F$760,$G772),"")&lt;&gt;"","Yes ("&amp;IF(NOT(ISERR(FIND("HTTP,",JoinIfFuzzy(EH$719:EH$760,$F$719:$F$760,$G772)&amp;IF(AND(EH$2=EI$3,EI$9="Include (Platform Duplicate)"),JoinIfFuzzy(EI$719:EI$760,$F$719:$F$760,$G772),"")))),"HTTP","HTTPS")&amp;")","No"),"*")</f>
        <v>Yes (HTTPS)</v>
      </c>
      <c r="EI772" s="21" t="str">
        <f>IF(EI$9="Include",IF(JoinIfFuzzy(EI$719:EI$760,$F$719:$F$760,$G772)&amp;IF(AND(EI$2=EJ$3,EJ$9="Include (Platform Duplicate)"),JoinIfFuzzy(EJ$719:EJ$760,$F$719:$F$760,$G772),"")&lt;&gt;"","Yes ("&amp;IF(NOT(ISERR(FIND("HTTP,",JoinIfFuzzy(EI$719:EI$760,$F$719:$F$760,$G772)&amp;IF(AND(EI$2=EJ$3,EJ$9="Include (Platform Duplicate)"),JoinIfFuzzy(EJ$719:EJ$760,$F$719:$F$760,$G772),"")))),"HTTP","HTTPS")&amp;")","No"),"*")</f>
        <v>*</v>
      </c>
      <c r="EJ772" s="21" t="str">
        <f>IF(EJ$9="Include",IF(JoinIfFuzzy(EJ$719:EJ$760,$F$719:$F$760,$G772)&amp;IF(AND(EJ$2=EK$3,EK$9="Include (Platform Duplicate)"),JoinIfFuzzy(EK$719:EK$760,$F$719:$F$760,$G772),"")&lt;&gt;"","Yes ("&amp;IF(NOT(ISERR(FIND("HTTP,",JoinIfFuzzy(EJ$719:EJ$760,$F$719:$F$760,$G772)&amp;IF(AND(EJ$2=EK$3,EK$9="Include (Platform Duplicate)"),JoinIfFuzzy(EK$719:EK$760,$F$719:$F$760,$G772),"")))),"HTTP","HTTPS")&amp;")","No"),"*")</f>
        <v>Yes (HTTPS)</v>
      </c>
      <c r="EK772" s="21" t="str">
        <f>IF(EK$9="Include",IF(JoinIfFuzzy(EK$719:EK$760,$F$719:$F$760,$G772)&amp;IF(AND(EK$2=EL$3,EL$9="Include (Platform Duplicate)"),JoinIfFuzzy(EL$719:EL$760,$F$719:$F$760,$G772),"")&lt;&gt;"","Yes ("&amp;IF(NOT(ISERR(FIND("HTTP,",JoinIfFuzzy(EK$719:EK$760,$F$719:$F$760,$G772)&amp;IF(AND(EK$2=EL$3,EL$9="Include (Platform Duplicate)"),JoinIfFuzzy(EL$719:EL$760,$F$719:$F$760,$G772),"")))),"HTTP","HTTPS")&amp;")","No"),"*")</f>
        <v>*</v>
      </c>
      <c r="EL772" s="110"/>
      <c r="EM772" s="110"/>
    </row>
    <row r="773" spans="1:143" s="58" customFormat="1" ht="12.75" customHeight="1" x14ac:dyDescent="0.25">
      <c r="A773" s="5"/>
      <c r="B773" s="96"/>
      <c r="C773" s="96"/>
      <c r="D773" s="96"/>
      <c r="E773" s="96"/>
      <c r="F773" s="96"/>
      <c r="G773" s="4" t="s">
        <v>3726</v>
      </c>
      <c r="H773" s="18"/>
      <c r="I773" s="18"/>
      <c r="J773" s="58" t="str">
        <f t="shared" ref="J773:AO773" si="536">IF(COUNTIF(J762:J772,"*(HTTP)*")&gt;0,IF(COUNTIF(J762:J772,"*(HTTPS)*")&gt;0,"(HTTP), (HTTPS)","(HTTP)"),IF(COUNTIF(J762:J772,"*(HTTPS)*")&gt;0,"(HTTPS)","*"))</f>
        <v>(HTTPS)</v>
      </c>
      <c r="K773" s="58" t="str">
        <f t="shared" si="536"/>
        <v>(HTTPS)</v>
      </c>
      <c r="L773" s="58" t="str">
        <f t="shared" si="536"/>
        <v>*</v>
      </c>
      <c r="M773" s="58" t="str">
        <f t="shared" si="536"/>
        <v>(HTTPS)</v>
      </c>
      <c r="N773" s="58" t="str">
        <f t="shared" si="536"/>
        <v>*</v>
      </c>
      <c r="O773" s="58" t="str">
        <f t="shared" si="536"/>
        <v>(HTTP), (HTTPS)</v>
      </c>
      <c r="P773" s="58" t="str">
        <f t="shared" si="536"/>
        <v>*</v>
      </c>
      <c r="Q773" s="58" t="str">
        <f t="shared" si="536"/>
        <v>(HTTPS)</v>
      </c>
      <c r="R773" s="58" t="str">
        <f t="shared" si="536"/>
        <v>*</v>
      </c>
      <c r="S773" s="58" t="str">
        <f t="shared" si="536"/>
        <v>(HTTPS)</v>
      </c>
      <c r="T773" s="58" t="str">
        <f t="shared" si="536"/>
        <v>*</v>
      </c>
      <c r="U773" s="58" t="str">
        <f t="shared" si="536"/>
        <v>*</v>
      </c>
      <c r="V773" s="58" t="str">
        <f t="shared" si="536"/>
        <v>*</v>
      </c>
      <c r="W773" s="58" t="str">
        <f t="shared" si="536"/>
        <v>*</v>
      </c>
      <c r="X773" s="58" t="str">
        <f t="shared" si="536"/>
        <v>*</v>
      </c>
      <c r="Y773" s="58" t="str">
        <f t="shared" si="536"/>
        <v>(HTTPS)</v>
      </c>
      <c r="Z773" s="58" t="str">
        <f t="shared" si="536"/>
        <v>*</v>
      </c>
      <c r="AA773" s="58" t="str">
        <f t="shared" si="536"/>
        <v>(HTTPS)</v>
      </c>
      <c r="AB773" s="58" t="str">
        <f t="shared" si="536"/>
        <v>*</v>
      </c>
      <c r="AC773" s="58" t="str">
        <f t="shared" si="536"/>
        <v>(HTTPS)</v>
      </c>
      <c r="AD773" s="58" t="str">
        <f t="shared" si="536"/>
        <v>(HTTPS)</v>
      </c>
      <c r="AE773" s="58" t="str">
        <f t="shared" si="536"/>
        <v>*</v>
      </c>
      <c r="AF773" s="58" t="str">
        <f t="shared" si="536"/>
        <v>(HTTPS)</v>
      </c>
      <c r="AG773" s="58" t="str">
        <f t="shared" si="536"/>
        <v>(HTTPS)</v>
      </c>
      <c r="AH773" s="58" t="str">
        <f t="shared" si="536"/>
        <v>(HTTPS)</v>
      </c>
      <c r="AI773" s="58" t="str">
        <f t="shared" si="536"/>
        <v>*</v>
      </c>
      <c r="AJ773" s="58" t="str">
        <f t="shared" si="536"/>
        <v>(HTTPS)</v>
      </c>
      <c r="AK773" s="58" t="str">
        <f t="shared" si="536"/>
        <v>*</v>
      </c>
      <c r="AL773" s="58" t="str">
        <f t="shared" si="536"/>
        <v>(HTTPS)</v>
      </c>
      <c r="AM773" s="58" t="str">
        <f t="shared" si="536"/>
        <v>*</v>
      </c>
      <c r="AN773" s="58" t="str">
        <f t="shared" si="536"/>
        <v>(HTTP), (HTTPS)</v>
      </c>
      <c r="AO773" s="58" t="str">
        <f t="shared" si="536"/>
        <v>*</v>
      </c>
      <c r="AP773" s="58" t="str">
        <f t="shared" ref="AP773:BU773" si="537">IF(COUNTIF(AP762:AP772,"*(HTTP)*")&gt;0,IF(COUNTIF(AP762:AP772,"*(HTTPS)*")&gt;0,"(HTTP), (HTTPS)","(HTTP)"),IF(COUNTIF(AP762:AP772,"*(HTTPS)*")&gt;0,"(HTTPS)","*"))</f>
        <v>*</v>
      </c>
      <c r="AQ773" s="58" t="str">
        <f t="shared" si="537"/>
        <v>*</v>
      </c>
      <c r="AR773" s="58" t="str">
        <f t="shared" si="537"/>
        <v>(HTTPS)</v>
      </c>
      <c r="AS773" s="58" t="str">
        <f t="shared" si="537"/>
        <v>*</v>
      </c>
      <c r="AT773" s="58" t="str">
        <f t="shared" si="537"/>
        <v>(HTTPS)</v>
      </c>
      <c r="AU773" s="58" t="str">
        <f t="shared" si="537"/>
        <v>*</v>
      </c>
      <c r="AV773" s="58" t="str">
        <f t="shared" si="537"/>
        <v>*</v>
      </c>
      <c r="AW773" s="58" t="str">
        <f t="shared" si="537"/>
        <v>*</v>
      </c>
      <c r="AX773" s="58" t="str">
        <f t="shared" si="537"/>
        <v>*</v>
      </c>
      <c r="AY773" s="58" t="str">
        <f t="shared" si="537"/>
        <v>*</v>
      </c>
      <c r="AZ773" s="58" t="str">
        <f t="shared" si="537"/>
        <v>(HTTPS)</v>
      </c>
      <c r="BA773" s="58" t="str">
        <f t="shared" si="537"/>
        <v>*</v>
      </c>
      <c r="BB773" s="58" t="str">
        <f t="shared" si="537"/>
        <v>(HTTPS)</v>
      </c>
      <c r="BC773" s="58" t="str">
        <f t="shared" si="537"/>
        <v>(HTTPS)</v>
      </c>
      <c r="BD773" s="58" t="str">
        <f t="shared" si="537"/>
        <v>*</v>
      </c>
      <c r="BE773" s="58" t="str">
        <f t="shared" si="537"/>
        <v>*</v>
      </c>
      <c r="BF773" s="58" t="str">
        <f t="shared" si="537"/>
        <v>*</v>
      </c>
      <c r="BG773" s="58" t="str">
        <f t="shared" si="537"/>
        <v>(HTTPS)</v>
      </c>
      <c r="BH773" s="58" t="str">
        <f t="shared" si="537"/>
        <v>*</v>
      </c>
      <c r="BI773" s="58" t="str">
        <f t="shared" si="537"/>
        <v>(HTTPS)</v>
      </c>
      <c r="BJ773" s="58" t="str">
        <f t="shared" si="537"/>
        <v>*</v>
      </c>
      <c r="BK773" s="58" t="str">
        <f t="shared" si="537"/>
        <v>*</v>
      </c>
      <c r="BL773" s="58" t="str">
        <f t="shared" si="537"/>
        <v>(HTTPS)</v>
      </c>
      <c r="BM773" s="58" t="str">
        <f t="shared" si="537"/>
        <v>*</v>
      </c>
      <c r="BN773" s="58" t="str">
        <f t="shared" si="537"/>
        <v>*</v>
      </c>
      <c r="BO773" s="58" t="str">
        <f t="shared" si="537"/>
        <v>(HTTPS)</v>
      </c>
      <c r="BP773" s="58" t="str">
        <f t="shared" si="537"/>
        <v>*</v>
      </c>
      <c r="BQ773" s="58" t="str">
        <f t="shared" si="537"/>
        <v>(HTTPS)</v>
      </c>
      <c r="BR773" s="58" t="str">
        <f t="shared" si="537"/>
        <v>*</v>
      </c>
      <c r="BS773" s="58" t="str">
        <f t="shared" si="537"/>
        <v>(HTTP), (HTTPS)</v>
      </c>
      <c r="BT773" s="58" t="str">
        <f t="shared" si="537"/>
        <v>(HTTPS)</v>
      </c>
      <c r="BU773" s="58" t="str">
        <f t="shared" si="537"/>
        <v>*</v>
      </c>
      <c r="BV773" s="58" t="str">
        <f t="shared" ref="BV773:DA773" si="538">IF(COUNTIF(BV762:BV772,"*(HTTP)*")&gt;0,IF(COUNTIF(BV762:BV772,"*(HTTPS)*")&gt;0,"(HTTP), (HTTPS)","(HTTP)"),IF(COUNTIF(BV762:BV772,"*(HTTPS)*")&gt;0,"(HTTPS)","*"))</f>
        <v>(HTTPS)</v>
      </c>
      <c r="BW773" s="58" t="str">
        <f t="shared" si="538"/>
        <v>*</v>
      </c>
      <c r="BX773" s="58" t="str">
        <f t="shared" si="538"/>
        <v>(HTTPS)</v>
      </c>
      <c r="BY773" s="58" t="str">
        <f t="shared" si="538"/>
        <v>*</v>
      </c>
      <c r="BZ773" s="58" t="str">
        <f t="shared" si="538"/>
        <v>(HTTPS)</v>
      </c>
      <c r="CA773" s="58" t="str">
        <f t="shared" si="538"/>
        <v>*</v>
      </c>
      <c r="CB773" s="58" t="str">
        <f t="shared" si="538"/>
        <v>(HTTP)</v>
      </c>
      <c r="CC773" s="58" t="str">
        <f t="shared" si="538"/>
        <v>(HTTPS)</v>
      </c>
      <c r="CD773" s="58" t="str">
        <f t="shared" si="538"/>
        <v>*</v>
      </c>
      <c r="CE773" s="58" t="str">
        <f t="shared" si="538"/>
        <v>*</v>
      </c>
      <c r="CF773" s="58" t="str">
        <f t="shared" si="538"/>
        <v>*</v>
      </c>
      <c r="CG773" s="58" t="str">
        <f t="shared" si="538"/>
        <v>(HTTPS)</v>
      </c>
      <c r="CH773" s="58" t="str">
        <f t="shared" si="538"/>
        <v>(HTTPS)</v>
      </c>
      <c r="CI773" s="58" t="str">
        <f t="shared" si="538"/>
        <v>*</v>
      </c>
      <c r="CJ773" s="58" t="str">
        <f t="shared" si="538"/>
        <v>*</v>
      </c>
      <c r="CK773" s="58" t="str">
        <f t="shared" si="538"/>
        <v>(HTTPS)</v>
      </c>
      <c r="CL773" s="58" t="str">
        <f t="shared" si="538"/>
        <v>(HTTPS)</v>
      </c>
      <c r="CM773" s="58" t="str">
        <f t="shared" si="538"/>
        <v>*</v>
      </c>
      <c r="CN773" s="58" t="str">
        <f t="shared" si="538"/>
        <v>(HTTPS)</v>
      </c>
      <c r="CO773" s="58" t="str">
        <f t="shared" si="538"/>
        <v>(HTTP), (HTTPS)</v>
      </c>
      <c r="CP773" s="58" t="str">
        <f t="shared" si="538"/>
        <v>*</v>
      </c>
      <c r="CQ773" s="58" t="str">
        <f t="shared" si="538"/>
        <v>(HTTPS)</v>
      </c>
      <c r="CR773" s="58" t="str">
        <f t="shared" si="538"/>
        <v>*</v>
      </c>
      <c r="CS773" s="58" t="str">
        <f t="shared" si="538"/>
        <v>(HTTPS)</v>
      </c>
      <c r="CT773" s="58" t="str">
        <f t="shared" si="538"/>
        <v>*</v>
      </c>
      <c r="CU773" s="58" t="str">
        <f t="shared" si="538"/>
        <v>(HTTPS)</v>
      </c>
      <c r="CV773" s="58" t="str">
        <f t="shared" si="538"/>
        <v>*</v>
      </c>
      <c r="CW773" s="58" t="str">
        <f t="shared" si="538"/>
        <v>(HTTPS)</v>
      </c>
      <c r="CX773" s="58" t="str">
        <f t="shared" si="538"/>
        <v>*</v>
      </c>
      <c r="CY773" s="58" t="str">
        <f t="shared" si="538"/>
        <v>(HTTPS)</v>
      </c>
      <c r="CZ773" s="58" t="str">
        <f t="shared" si="538"/>
        <v>*</v>
      </c>
      <c r="DA773" s="58" t="str">
        <f t="shared" si="538"/>
        <v>(HTTPS)</v>
      </c>
      <c r="DB773" s="58" t="str">
        <f t="shared" ref="DB773:EG773" si="539">IF(COUNTIF(DB762:DB772,"*(HTTP)*")&gt;0,IF(COUNTIF(DB762:DB772,"*(HTTPS)*")&gt;0,"(HTTP), (HTTPS)","(HTTP)"),IF(COUNTIF(DB762:DB772,"*(HTTPS)*")&gt;0,"(HTTPS)","*"))</f>
        <v>*</v>
      </c>
      <c r="DC773" s="58" t="str">
        <f t="shared" si="539"/>
        <v>*</v>
      </c>
      <c r="DD773" s="58" t="str">
        <f t="shared" si="539"/>
        <v>*</v>
      </c>
      <c r="DE773" s="58" t="str">
        <f t="shared" si="539"/>
        <v>(HTTPS)</v>
      </c>
      <c r="DF773" s="58" t="str">
        <f t="shared" si="539"/>
        <v>*</v>
      </c>
      <c r="DG773" s="58" t="str">
        <f t="shared" si="539"/>
        <v>(HTTP), (HTTPS)</v>
      </c>
      <c r="DH773" s="58" t="str">
        <f t="shared" si="539"/>
        <v>(HTTPS)</v>
      </c>
      <c r="DI773" s="58" t="str">
        <f t="shared" si="539"/>
        <v>(HTTPS)</v>
      </c>
      <c r="DJ773" s="58" t="str">
        <f t="shared" si="539"/>
        <v>(HTTPS)</v>
      </c>
      <c r="DK773" s="58" t="str">
        <f t="shared" si="539"/>
        <v>*</v>
      </c>
      <c r="DL773" s="58" t="str">
        <f t="shared" si="539"/>
        <v>(HTTPS)</v>
      </c>
      <c r="DM773" s="58" t="str">
        <f t="shared" si="539"/>
        <v>*</v>
      </c>
      <c r="DN773" s="58" t="str">
        <f t="shared" si="539"/>
        <v>(HTTPS)</v>
      </c>
      <c r="DO773" s="58" t="str">
        <f t="shared" si="539"/>
        <v>*</v>
      </c>
      <c r="DP773" s="58" t="str">
        <f t="shared" si="539"/>
        <v>(HTTP), (HTTPS)</v>
      </c>
      <c r="DQ773" s="58" t="str">
        <f t="shared" si="539"/>
        <v>*</v>
      </c>
      <c r="DR773" s="58" t="str">
        <f t="shared" si="539"/>
        <v>*</v>
      </c>
      <c r="DS773" s="58" t="str">
        <f t="shared" si="539"/>
        <v>*</v>
      </c>
      <c r="DT773" s="58" t="str">
        <f t="shared" si="539"/>
        <v>(HTTPS)</v>
      </c>
      <c r="DU773" s="58" t="str">
        <f t="shared" si="539"/>
        <v>*</v>
      </c>
      <c r="DV773" s="58" t="str">
        <f t="shared" si="539"/>
        <v>*</v>
      </c>
      <c r="DW773" s="58" t="str">
        <f t="shared" si="539"/>
        <v>*</v>
      </c>
      <c r="DX773" s="58" t="str">
        <f t="shared" si="539"/>
        <v>(HTTPS)</v>
      </c>
      <c r="DY773" s="58" t="str">
        <f t="shared" si="539"/>
        <v>(HTTP), (HTTPS)</v>
      </c>
      <c r="DZ773" s="58" t="str">
        <f t="shared" si="539"/>
        <v>*</v>
      </c>
      <c r="EA773" s="58" t="str">
        <f t="shared" si="539"/>
        <v>(HTTPS)</v>
      </c>
      <c r="EB773" s="58" t="str">
        <f t="shared" si="539"/>
        <v>(HTTPS)</v>
      </c>
      <c r="EC773" s="58" t="str">
        <f t="shared" si="539"/>
        <v>(HTTP), (HTTPS)</v>
      </c>
      <c r="ED773" s="58" t="str">
        <f t="shared" si="539"/>
        <v>*</v>
      </c>
      <c r="EE773" s="58" t="str">
        <f t="shared" si="539"/>
        <v>(HTTPS)</v>
      </c>
      <c r="EF773" s="58" t="str">
        <f t="shared" si="539"/>
        <v>(HTTP), (HTTPS)</v>
      </c>
      <c r="EG773" s="58" t="str">
        <f t="shared" si="539"/>
        <v>*</v>
      </c>
      <c r="EH773" s="58" t="str">
        <f>IF(COUNTIF(EH762:EH772,"*(HTTP)*")&gt;0,IF(COUNTIF(EH762:EH772,"*(HTTPS)*")&gt;0,"(HTTP), (HTTPS)","(HTTP)"),IF(COUNTIF(EH762:EH772,"*(HTTPS)*")&gt;0,"(HTTPS)","*"))</f>
        <v>(HTTP), (HTTPS)</v>
      </c>
      <c r="EI773" s="58" t="str">
        <f>IF(COUNTIF(EI762:EI772,"*(HTTP)*")&gt;0,IF(COUNTIF(EI762:EI772,"*(HTTPS)*")&gt;0,"(HTTP), (HTTPS)","(HTTP)"),IF(COUNTIF(EI762:EI772,"*(HTTPS)*")&gt;0,"(HTTPS)","*"))</f>
        <v>*</v>
      </c>
      <c r="EJ773" s="58" t="str">
        <f>IF(COUNTIF(EJ762:EJ772,"*(HTTP)*")&gt;0,IF(COUNTIF(EJ762:EJ772,"*(HTTPS)*")&gt;0,"(HTTP), (HTTPS)","(HTTP)"),IF(COUNTIF(EJ762:EJ772,"*(HTTPS)*")&gt;0,"(HTTPS)","*"))</f>
        <v>(HTTPS)</v>
      </c>
      <c r="EK773" s="58" t="str">
        <f>IF(COUNTIF(EK762:EK772,"*(HTTP)*")&gt;0,IF(COUNTIF(EK762:EK772,"*(HTTPS)*")&gt;0,"(HTTP), (HTTPS)","(HTTP)"),IF(COUNTIF(EK762:EK772,"*(HTTPS)*")&gt;0,"(HTTPS)","*"))</f>
        <v>*</v>
      </c>
      <c r="EL773" s="109"/>
      <c r="EM773" s="109"/>
    </row>
    <row r="774" spans="1:143" s="58" customFormat="1" ht="12.75" customHeight="1" x14ac:dyDescent="0.25">
      <c r="A774" s="5"/>
      <c r="B774" s="96"/>
      <c r="C774" s="96"/>
      <c r="D774" s="96"/>
      <c r="E774" s="96"/>
      <c r="F774" s="96"/>
      <c r="G774" s="4" t="s">
        <v>4099</v>
      </c>
      <c r="H774" s="18"/>
      <c r="I774" s="18"/>
      <c r="J774" s="58" t="str">
        <f t="shared" ref="J774:AO774" si="540">IF(J$9="Include",IF(NOT(ISERR(FIND("(HTTP)",J763&amp;J766))),"(HTTP)",IF(NOT(ISERR(FIND("(HTTPS)",J763&amp;J766))),"(HTTPS)","No")),"*")</f>
        <v>No</v>
      </c>
      <c r="K774" s="58" t="str">
        <f t="shared" si="540"/>
        <v>No</v>
      </c>
      <c r="L774" s="58" t="str">
        <f t="shared" si="540"/>
        <v>*</v>
      </c>
      <c r="M774" s="58" t="str">
        <f t="shared" si="540"/>
        <v>(HTTPS)</v>
      </c>
      <c r="N774" s="58" t="str">
        <f t="shared" si="540"/>
        <v>*</v>
      </c>
      <c r="O774" s="58" t="str">
        <f t="shared" si="540"/>
        <v>No</v>
      </c>
      <c r="P774" s="58" t="str">
        <f t="shared" si="540"/>
        <v>*</v>
      </c>
      <c r="Q774" s="58" t="str">
        <f t="shared" si="540"/>
        <v>No</v>
      </c>
      <c r="R774" s="58" t="str">
        <f t="shared" si="540"/>
        <v>*</v>
      </c>
      <c r="S774" s="58" t="str">
        <f t="shared" si="540"/>
        <v>No</v>
      </c>
      <c r="T774" s="58" t="str">
        <f t="shared" si="540"/>
        <v>*</v>
      </c>
      <c r="U774" s="58" t="str">
        <f t="shared" si="540"/>
        <v>No</v>
      </c>
      <c r="V774" s="58" t="str">
        <f t="shared" si="540"/>
        <v>No</v>
      </c>
      <c r="W774" s="58" t="str">
        <f t="shared" si="540"/>
        <v>No</v>
      </c>
      <c r="X774" s="58" t="str">
        <f t="shared" si="540"/>
        <v>*</v>
      </c>
      <c r="Y774" s="58" t="str">
        <f t="shared" si="540"/>
        <v>(HTTPS)</v>
      </c>
      <c r="Z774" s="58" t="str">
        <f t="shared" si="540"/>
        <v>*</v>
      </c>
      <c r="AA774" s="58" t="str">
        <f t="shared" si="540"/>
        <v>(HTTPS)</v>
      </c>
      <c r="AB774" s="58" t="str">
        <f t="shared" si="540"/>
        <v>*</v>
      </c>
      <c r="AC774" s="58" t="str">
        <f t="shared" si="540"/>
        <v>(HTTPS)</v>
      </c>
      <c r="AD774" s="58" t="str">
        <f t="shared" si="540"/>
        <v>No</v>
      </c>
      <c r="AE774" s="58" t="str">
        <f t="shared" si="540"/>
        <v>*</v>
      </c>
      <c r="AF774" s="58" t="str">
        <f t="shared" si="540"/>
        <v>(HTTPS)</v>
      </c>
      <c r="AG774" s="58" t="str">
        <f t="shared" si="540"/>
        <v>No</v>
      </c>
      <c r="AH774" s="58" t="str">
        <f t="shared" si="540"/>
        <v>No</v>
      </c>
      <c r="AI774" s="58" t="str">
        <f t="shared" si="540"/>
        <v>*</v>
      </c>
      <c r="AJ774" s="58" t="str">
        <f t="shared" si="540"/>
        <v>(HTTPS)</v>
      </c>
      <c r="AK774" s="58" t="str">
        <f t="shared" si="540"/>
        <v>*</v>
      </c>
      <c r="AL774" s="58" t="str">
        <f t="shared" si="540"/>
        <v>No</v>
      </c>
      <c r="AM774" s="58" t="str">
        <f t="shared" si="540"/>
        <v>No</v>
      </c>
      <c r="AN774" s="58" t="str">
        <f t="shared" si="540"/>
        <v>No</v>
      </c>
      <c r="AO774" s="58" t="str">
        <f t="shared" si="540"/>
        <v>*</v>
      </c>
      <c r="AP774" s="58" t="str">
        <f t="shared" ref="AP774:BU774" si="541">IF(AP$9="Include",IF(NOT(ISERR(FIND("(HTTP)",AP763&amp;AP766))),"(HTTP)",IF(NOT(ISERR(FIND("(HTTPS)",AP763&amp;AP766))),"(HTTPS)","No")),"*")</f>
        <v>No</v>
      </c>
      <c r="AQ774" s="58" t="str">
        <f t="shared" si="541"/>
        <v>*</v>
      </c>
      <c r="AR774" s="58" t="str">
        <f t="shared" si="541"/>
        <v>No</v>
      </c>
      <c r="AS774" s="58" t="str">
        <f t="shared" si="541"/>
        <v>*</v>
      </c>
      <c r="AT774" s="58" t="str">
        <f t="shared" si="541"/>
        <v>No</v>
      </c>
      <c r="AU774" s="58" t="str">
        <f t="shared" si="541"/>
        <v>No</v>
      </c>
      <c r="AV774" s="58" t="str">
        <f t="shared" si="541"/>
        <v>*</v>
      </c>
      <c r="AW774" s="58" t="str">
        <f t="shared" si="541"/>
        <v>*</v>
      </c>
      <c r="AX774" s="58" t="str">
        <f t="shared" si="541"/>
        <v>*</v>
      </c>
      <c r="AY774" s="58" t="str">
        <f t="shared" si="541"/>
        <v>*</v>
      </c>
      <c r="AZ774" s="58" t="str">
        <f t="shared" si="541"/>
        <v>No</v>
      </c>
      <c r="BA774" s="58" t="str">
        <f t="shared" si="541"/>
        <v>No</v>
      </c>
      <c r="BB774" s="58" t="str">
        <f t="shared" si="541"/>
        <v>(HTTPS)</v>
      </c>
      <c r="BC774" s="58" t="str">
        <f t="shared" si="541"/>
        <v>(HTTPS)</v>
      </c>
      <c r="BD774" s="58" t="str">
        <f t="shared" si="541"/>
        <v>No</v>
      </c>
      <c r="BE774" s="58" t="str">
        <f t="shared" si="541"/>
        <v>*</v>
      </c>
      <c r="BF774" s="58" t="str">
        <f t="shared" si="541"/>
        <v>*</v>
      </c>
      <c r="BG774" s="58" t="str">
        <f t="shared" si="541"/>
        <v>No</v>
      </c>
      <c r="BH774" s="58" t="str">
        <f t="shared" si="541"/>
        <v>*</v>
      </c>
      <c r="BI774" s="58" t="str">
        <f t="shared" si="541"/>
        <v>(HTTPS)</v>
      </c>
      <c r="BJ774" s="58" t="str">
        <f t="shared" si="541"/>
        <v>No</v>
      </c>
      <c r="BK774" s="58" t="str">
        <f t="shared" si="541"/>
        <v>*</v>
      </c>
      <c r="BL774" s="58" t="str">
        <f t="shared" si="541"/>
        <v>No</v>
      </c>
      <c r="BM774" s="58" t="str">
        <f t="shared" si="541"/>
        <v>*</v>
      </c>
      <c r="BN774" s="58" t="str">
        <f t="shared" si="541"/>
        <v>No</v>
      </c>
      <c r="BO774" s="58" t="str">
        <f t="shared" si="541"/>
        <v>No</v>
      </c>
      <c r="BP774" s="58" t="str">
        <f t="shared" si="541"/>
        <v>*</v>
      </c>
      <c r="BQ774" s="58" t="str">
        <f t="shared" si="541"/>
        <v>No</v>
      </c>
      <c r="BR774" s="58" t="str">
        <f t="shared" si="541"/>
        <v>*</v>
      </c>
      <c r="BS774" s="58" t="str">
        <f t="shared" si="541"/>
        <v>No</v>
      </c>
      <c r="BT774" s="58" t="str">
        <f t="shared" si="541"/>
        <v>(HTTPS)</v>
      </c>
      <c r="BU774" s="58" t="str">
        <f t="shared" si="541"/>
        <v>*</v>
      </c>
      <c r="BV774" s="58" t="str">
        <f t="shared" ref="BV774:DA774" si="542">IF(BV$9="Include",IF(NOT(ISERR(FIND("(HTTP)",BV763&amp;BV766))),"(HTTP)",IF(NOT(ISERR(FIND("(HTTPS)",BV763&amp;BV766))),"(HTTPS)","No")),"*")</f>
        <v>No</v>
      </c>
      <c r="BW774" s="58" t="str">
        <f t="shared" si="542"/>
        <v>*</v>
      </c>
      <c r="BX774" s="58" t="str">
        <f t="shared" si="542"/>
        <v>No</v>
      </c>
      <c r="BY774" s="58" t="str">
        <f t="shared" si="542"/>
        <v>*</v>
      </c>
      <c r="BZ774" s="58" t="str">
        <f t="shared" si="542"/>
        <v>No</v>
      </c>
      <c r="CA774" s="58" t="str">
        <f t="shared" si="542"/>
        <v>No</v>
      </c>
      <c r="CB774" s="58" t="str">
        <f t="shared" si="542"/>
        <v>No</v>
      </c>
      <c r="CC774" s="58" t="str">
        <f t="shared" si="542"/>
        <v>(HTTPS)</v>
      </c>
      <c r="CD774" s="58" t="str">
        <f t="shared" si="542"/>
        <v>*</v>
      </c>
      <c r="CE774" s="58" t="str">
        <f t="shared" si="542"/>
        <v>*</v>
      </c>
      <c r="CF774" s="58" t="str">
        <f t="shared" si="542"/>
        <v>*</v>
      </c>
      <c r="CG774" s="58" t="str">
        <f t="shared" si="542"/>
        <v>No</v>
      </c>
      <c r="CH774" s="58" t="str">
        <f t="shared" si="542"/>
        <v>No</v>
      </c>
      <c r="CI774" s="58" t="str">
        <f t="shared" si="542"/>
        <v>*</v>
      </c>
      <c r="CJ774" s="58" t="str">
        <f t="shared" si="542"/>
        <v>No</v>
      </c>
      <c r="CK774" s="58" t="str">
        <f t="shared" si="542"/>
        <v>No</v>
      </c>
      <c r="CL774" s="58" t="str">
        <f t="shared" si="542"/>
        <v>(HTTPS)</v>
      </c>
      <c r="CM774" s="58" t="str">
        <f t="shared" si="542"/>
        <v>*</v>
      </c>
      <c r="CN774" s="58" t="str">
        <f t="shared" si="542"/>
        <v>No</v>
      </c>
      <c r="CO774" s="58" t="str">
        <f t="shared" si="542"/>
        <v>(HTTP)</v>
      </c>
      <c r="CP774" s="58" t="str">
        <f t="shared" si="542"/>
        <v>*</v>
      </c>
      <c r="CQ774" s="58" t="str">
        <f t="shared" si="542"/>
        <v>(HTTPS)</v>
      </c>
      <c r="CR774" s="58" t="str">
        <f t="shared" si="542"/>
        <v>No</v>
      </c>
      <c r="CS774" s="58" t="str">
        <f t="shared" si="542"/>
        <v>No</v>
      </c>
      <c r="CT774" s="58" t="str">
        <f t="shared" si="542"/>
        <v>*</v>
      </c>
      <c r="CU774" s="58" t="str">
        <f t="shared" si="542"/>
        <v>No</v>
      </c>
      <c r="CV774" s="58" t="str">
        <f t="shared" si="542"/>
        <v>*</v>
      </c>
      <c r="CW774" s="58" t="str">
        <f t="shared" si="542"/>
        <v>No</v>
      </c>
      <c r="CX774" s="58" t="str">
        <f t="shared" si="542"/>
        <v>*</v>
      </c>
      <c r="CY774" s="58" t="str">
        <f t="shared" si="542"/>
        <v>(HTTPS)</v>
      </c>
      <c r="CZ774" s="58" t="str">
        <f t="shared" si="542"/>
        <v>*</v>
      </c>
      <c r="DA774" s="58" t="str">
        <f t="shared" si="542"/>
        <v>(HTTPS)</v>
      </c>
      <c r="DB774" s="58" t="str">
        <f t="shared" ref="DB774:EK774" si="543">IF(DB$9="Include",IF(NOT(ISERR(FIND("(HTTP)",DB763&amp;DB766))),"(HTTP)",IF(NOT(ISERR(FIND("(HTTPS)",DB763&amp;DB766))),"(HTTPS)","No")),"*")</f>
        <v>*</v>
      </c>
      <c r="DC774" s="58" t="str">
        <f t="shared" si="543"/>
        <v>*</v>
      </c>
      <c r="DD774" s="58" t="str">
        <f t="shared" si="543"/>
        <v>No</v>
      </c>
      <c r="DE774" s="58" t="str">
        <f t="shared" si="543"/>
        <v>(HTTPS)</v>
      </c>
      <c r="DF774" s="58" t="str">
        <f t="shared" si="543"/>
        <v>*</v>
      </c>
      <c r="DG774" s="58" t="str">
        <f t="shared" si="543"/>
        <v>No</v>
      </c>
      <c r="DH774" s="58" t="str">
        <f t="shared" si="543"/>
        <v>No</v>
      </c>
      <c r="DI774" s="58" t="str">
        <f t="shared" si="543"/>
        <v>No</v>
      </c>
      <c r="DJ774" s="58" t="str">
        <f t="shared" si="543"/>
        <v>(HTTPS)</v>
      </c>
      <c r="DK774" s="58" t="str">
        <f t="shared" si="543"/>
        <v>*</v>
      </c>
      <c r="DL774" s="58" t="str">
        <f t="shared" si="543"/>
        <v>No</v>
      </c>
      <c r="DM774" s="58" t="str">
        <f t="shared" si="543"/>
        <v>*</v>
      </c>
      <c r="DN774" s="58" t="str">
        <f t="shared" si="543"/>
        <v>(HTTPS)</v>
      </c>
      <c r="DO774" s="58" t="str">
        <f t="shared" si="543"/>
        <v>*</v>
      </c>
      <c r="DP774" s="58" t="str">
        <f t="shared" si="543"/>
        <v>No</v>
      </c>
      <c r="DQ774" s="58" t="str">
        <f t="shared" si="543"/>
        <v>*</v>
      </c>
      <c r="DR774" s="58" t="str">
        <f t="shared" si="543"/>
        <v>*</v>
      </c>
      <c r="DS774" s="58" t="str">
        <f t="shared" si="543"/>
        <v>No</v>
      </c>
      <c r="DT774" s="58" t="str">
        <f t="shared" si="543"/>
        <v>No</v>
      </c>
      <c r="DU774" s="58" t="str">
        <f t="shared" si="543"/>
        <v>*</v>
      </c>
      <c r="DV774" s="58" t="str">
        <f t="shared" si="543"/>
        <v>*</v>
      </c>
      <c r="DW774" s="58" t="str">
        <f t="shared" si="543"/>
        <v>No</v>
      </c>
      <c r="DX774" s="58" t="str">
        <f t="shared" si="543"/>
        <v>No</v>
      </c>
      <c r="DY774" s="58" t="str">
        <f t="shared" si="543"/>
        <v>(HTTPS)</v>
      </c>
      <c r="DZ774" s="58" t="str">
        <f t="shared" si="543"/>
        <v>*</v>
      </c>
      <c r="EA774" s="58" t="str">
        <f t="shared" si="543"/>
        <v>No</v>
      </c>
      <c r="EB774" s="58" t="str">
        <f t="shared" si="543"/>
        <v>No</v>
      </c>
      <c r="EC774" s="58" t="str">
        <f t="shared" si="543"/>
        <v>(HTTPS)</v>
      </c>
      <c r="ED774" s="58" t="str">
        <f t="shared" si="543"/>
        <v>*</v>
      </c>
      <c r="EE774" s="58" t="str">
        <f t="shared" si="543"/>
        <v>No</v>
      </c>
      <c r="EF774" s="58" t="str">
        <f t="shared" si="543"/>
        <v>(HTTPS)</v>
      </c>
      <c r="EG774" s="58" t="str">
        <f t="shared" si="543"/>
        <v>*</v>
      </c>
      <c r="EH774" s="58" t="str">
        <f t="shared" si="543"/>
        <v>No</v>
      </c>
      <c r="EI774" s="58" t="str">
        <f t="shared" si="543"/>
        <v>*</v>
      </c>
      <c r="EJ774" s="58" t="str">
        <f t="shared" si="543"/>
        <v>No</v>
      </c>
      <c r="EK774" s="58" t="str">
        <f t="shared" si="543"/>
        <v>*</v>
      </c>
      <c r="EL774" s="109"/>
      <c r="EM774" s="109"/>
    </row>
    <row r="775" spans="1:143" s="21" customFormat="1" ht="12.75" customHeight="1" x14ac:dyDescent="0.25">
      <c r="A775" s="164"/>
      <c r="B775" s="125"/>
      <c r="C775" s="125"/>
      <c r="D775" s="125"/>
      <c r="E775" s="125"/>
      <c r="F775" s="125"/>
      <c r="G775" s="165" t="s">
        <v>4098</v>
      </c>
      <c r="H775" s="166"/>
      <c r="I775" s="166"/>
      <c r="J775" s="21" t="str">
        <f t="shared" ref="J775:AO775" si="544">IF(J$9="Include",IF(AND(J762&lt;&gt;"No",J765&lt;&gt;"No"),IF(NOT(ISERR(FIND("(HTTP)",J762&amp;J765))),"(HTTP)",IF(NOT(ISERR(FIND("(HTTPS)",J762&amp;J765))),"(HTTPS)","No")),"No"),"*")</f>
        <v>No</v>
      </c>
      <c r="K775" s="21" t="str">
        <f t="shared" si="544"/>
        <v>No</v>
      </c>
      <c r="L775" s="21" t="str">
        <f t="shared" si="544"/>
        <v>*</v>
      </c>
      <c r="M775" s="21" t="str">
        <f t="shared" si="544"/>
        <v>No</v>
      </c>
      <c r="N775" s="21" t="str">
        <f t="shared" si="544"/>
        <v>*</v>
      </c>
      <c r="O775" s="21" t="str">
        <f t="shared" si="544"/>
        <v>No</v>
      </c>
      <c r="P775" s="21" t="str">
        <f t="shared" si="544"/>
        <v>*</v>
      </c>
      <c r="Q775" s="21" t="str">
        <f t="shared" si="544"/>
        <v>No</v>
      </c>
      <c r="R775" s="21" t="str">
        <f t="shared" si="544"/>
        <v>*</v>
      </c>
      <c r="S775" s="21" t="str">
        <f t="shared" si="544"/>
        <v>No</v>
      </c>
      <c r="T775" s="21" t="str">
        <f t="shared" si="544"/>
        <v>*</v>
      </c>
      <c r="U775" s="21" t="str">
        <f t="shared" si="544"/>
        <v>No</v>
      </c>
      <c r="V775" s="21" t="str">
        <f t="shared" si="544"/>
        <v>No</v>
      </c>
      <c r="W775" s="21" t="str">
        <f t="shared" si="544"/>
        <v>No</v>
      </c>
      <c r="X775" s="21" t="str">
        <f t="shared" si="544"/>
        <v>*</v>
      </c>
      <c r="Y775" s="21" t="str">
        <f t="shared" si="544"/>
        <v>No</v>
      </c>
      <c r="Z775" s="21" t="str">
        <f t="shared" si="544"/>
        <v>*</v>
      </c>
      <c r="AA775" s="21" t="str">
        <f t="shared" si="544"/>
        <v>No</v>
      </c>
      <c r="AB775" s="21" t="str">
        <f t="shared" si="544"/>
        <v>*</v>
      </c>
      <c r="AC775" s="21" t="str">
        <f t="shared" si="544"/>
        <v>No</v>
      </c>
      <c r="AD775" s="21" t="str">
        <f t="shared" si="544"/>
        <v>No</v>
      </c>
      <c r="AE775" s="21" t="str">
        <f t="shared" si="544"/>
        <v>*</v>
      </c>
      <c r="AF775" s="21" t="str">
        <f t="shared" si="544"/>
        <v>No</v>
      </c>
      <c r="AG775" s="21" t="str">
        <f t="shared" si="544"/>
        <v>No</v>
      </c>
      <c r="AH775" s="21" t="str">
        <f t="shared" si="544"/>
        <v>No</v>
      </c>
      <c r="AI775" s="21" t="str">
        <f t="shared" si="544"/>
        <v>*</v>
      </c>
      <c r="AJ775" s="21" t="str">
        <f t="shared" si="544"/>
        <v>No</v>
      </c>
      <c r="AK775" s="21" t="str">
        <f t="shared" si="544"/>
        <v>*</v>
      </c>
      <c r="AL775" s="21" t="str">
        <f t="shared" si="544"/>
        <v>No</v>
      </c>
      <c r="AM775" s="21" t="str">
        <f t="shared" si="544"/>
        <v>No</v>
      </c>
      <c r="AN775" s="21" t="str">
        <f t="shared" si="544"/>
        <v>No</v>
      </c>
      <c r="AO775" s="21" t="str">
        <f t="shared" si="544"/>
        <v>*</v>
      </c>
      <c r="AP775" s="21" t="str">
        <f t="shared" ref="AP775:BU775" si="545">IF(AP$9="Include",IF(AND(AP762&lt;&gt;"No",AP765&lt;&gt;"No"),IF(NOT(ISERR(FIND("(HTTP)",AP762&amp;AP765))),"(HTTP)",IF(NOT(ISERR(FIND("(HTTPS)",AP762&amp;AP765))),"(HTTPS)","No")),"No"),"*")</f>
        <v>No</v>
      </c>
      <c r="AQ775" s="21" t="str">
        <f t="shared" si="545"/>
        <v>*</v>
      </c>
      <c r="AR775" s="21" t="str">
        <f t="shared" si="545"/>
        <v>No</v>
      </c>
      <c r="AS775" s="21" t="str">
        <f t="shared" si="545"/>
        <v>*</v>
      </c>
      <c r="AT775" s="21" t="str">
        <f t="shared" si="545"/>
        <v>No</v>
      </c>
      <c r="AU775" s="21" t="str">
        <f t="shared" si="545"/>
        <v>No</v>
      </c>
      <c r="AV775" s="21" t="str">
        <f t="shared" si="545"/>
        <v>*</v>
      </c>
      <c r="AW775" s="21" t="str">
        <f t="shared" si="545"/>
        <v>*</v>
      </c>
      <c r="AX775" s="21" t="str">
        <f t="shared" si="545"/>
        <v>*</v>
      </c>
      <c r="AY775" s="21" t="str">
        <f t="shared" si="545"/>
        <v>*</v>
      </c>
      <c r="AZ775" s="21" t="str">
        <f t="shared" si="545"/>
        <v>No</v>
      </c>
      <c r="BA775" s="21" t="str">
        <f t="shared" si="545"/>
        <v>No</v>
      </c>
      <c r="BB775" s="21" t="str">
        <f t="shared" si="545"/>
        <v>No</v>
      </c>
      <c r="BC775" s="21" t="str">
        <f t="shared" si="545"/>
        <v>No</v>
      </c>
      <c r="BD775" s="21" t="str">
        <f t="shared" si="545"/>
        <v>No</v>
      </c>
      <c r="BE775" s="21" t="str">
        <f t="shared" si="545"/>
        <v>*</v>
      </c>
      <c r="BF775" s="21" t="str">
        <f t="shared" si="545"/>
        <v>*</v>
      </c>
      <c r="BG775" s="21" t="str">
        <f t="shared" si="545"/>
        <v>No</v>
      </c>
      <c r="BH775" s="21" t="str">
        <f t="shared" si="545"/>
        <v>*</v>
      </c>
      <c r="BI775" s="21" t="str">
        <f t="shared" si="545"/>
        <v>No</v>
      </c>
      <c r="BJ775" s="21" t="str">
        <f t="shared" si="545"/>
        <v>No</v>
      </c>
      <c r="BK775" s="21" t="str">
        <f t="shared" si="545"/>
        <v>*</v>
      </c>
      <c r="BL775" s="21" t="str">
        <f t="shared" si="545"/>
        <v>No</v>
      </c>
      <c r="BM775" s="21" t="str">
        <f t="shared" si="545"/>
        <v>*</v>
      </c>
      <c r="BN775" s="21" t="str">
        <f t="shared" si="545"/>
        <v>No</v>
      </c>
      <c r="BO775" s="21" t="str">
        <f t="shared" si="545"/>
        <v>No</v>
      </c>
      <c r="BP775" s="21" t="str">
        <f t="shared" si="545"/>
        <v>*</v>
      </c>
      <c r="BQ775" s="21" t="str">
        <f t="shared" si="545"/>
        <v>No</v>
      </c>
      <c r="BR775" s="21" t="str">
        <f t="shared" si="545"/>
        <v>*</v>
      </c>
      <c r="BS775" s="21" t="str">
        <f t="shared" si="545"/>
        <v>No</v>
      </c>
      <c r="BT775" s="21" t="str">
        <f t="shared" si="545"/>
        <v>No</v>
      </c>
      <c r="BU775" s="21" t="str">
        <f t="shared" si="545"/>
        <v>*</v>
      </c>
      <c r="BV775" s="21" t="str">
        <f t="shared" ref="BV775:DA775" si="546">IF(BV$9="Include",IF(AND(BV762&lt;&gt;"No",BV765&lt;&gt;"No"),IF(NOT(ISERR(FIND("(HTTP)",BV762&amp;BV765))),"(HTTP)",IF(NOT(ISERR(FIND("(HTTPS)",BV762&amp;BV765))),"(HTTPS)","No")),"No"),"*")</f>
        <v>No</v>
      </c>
      <c r="BW775" s="21" t="str">
        <f t="shared" si="546"/>
        <v>*</v>
      </c>
      <c r="BX775" s="21" t="str">
        <f t="shared" si="546"/>
        <v>No</v>
      </c>
      <c r="BY775" s="21" t="str">
        <f t="shared" si="546"/>
        <v>*</v>
      </c>
      <c r="BZ775" s="21" t="str">
        <f t="shared" si="546"/>
        <v>No</v>
      </c>
      <c r="CA775" s="21" t="str">
        <f t="shared" si="546"/>
        <v>No</v>
      </c>
      <c r="CB775" s="21" t="str">
        <f t="shared" si="546"/>
        <v>No</v>
      </c>
      <c r="CC775" s="21" t="str">
        <f t="shared" si="546"/>
        <v>No</v>
      </c>
      <c r="CD775" s="21" t="str">
        <f t="shared" si="546"/>
        <v>*</v>
      </c>
      <c r="CE775" s="21" t="str">
        <f t="shared" si="546"/>
        <v>*</v>
      </c>
      <c r="CF775" s="21" t="str">
        <f t="shared" si="546"/>
        <v>*</v>
      </c>
      <c r="CG775" s="21" t="str">
        <f t="shared" si="546"/>
        <v>No</v>
      </c>
      <c r="CH775" s="21" t="str">
        <f t="shared" si="546"/>
        <v>No</v>
      </c>
      <c r="CI775" s="21" t="str">
        <f t="shared" si="546"/>
        <v>*</v>
      </c>
      <c r="CJ775" s="21" t="str">
        <f t="shared" si="546"/>
        <v>No</v>
      </c>
      <c r="CK775" s="21" t="str">
        <f t="shared" si="546"/>
        <v>No</v>
      </c>
      <c r="CL775" s="21" t="str">
        <f t="shared" si="546"/>
        <v>No</v>
      </c>
      <c r="CM775" s="21" t="str">
        <f t="shared" si="546"/>
        <v>*</v>
      </c>
      <c r="CN775" s="21" t="str">
        <f t="shared" si="546"/>
        <v>No</v>
      </c>
      <c r="CO775" s="21" t="str">
        <f t="shared" si="546"/>
        <v>No</v>
      </c>
      <c r="CP775" s="21" t="str">
        <f t="shared" si="546"/>
        <v>*</v>
      </c>
      <c r="CQ775" s="21" t="str">
        <f t="shared" si="546"/>
        <v>No</v>
      </c>
      <c r="CR775" s="21" t="str">
        <f t="shared" si="546"/>
        <v>No</v>
      </c>
      <c r="CS775" s="21" t="str">
        <f t="shared" si="546"/>
        <v>No</v>
      </c>
      <c r="CT775" s="21" t="str">
        <f t="shared" si="546"/>
        <v>*</v>
      </c>
      <c r="CU775" s="21" t="str">
        <f t="shared" si="546"/>
        <v>No</v>
      </c>
      <c r="CV775" s="21" t="str">
        <f t="shared" si="546"/>
        <v>*</v>
      </c>
      <c r="CW775" s="21" t="str">
        <f t="shared" si="546"/>
        <v>No</v>
      </c>
      <c r="CX775" s="21" t="str">
        <f t="shared" si="546"/>
        <v>*</v>
      </c>
      <c r="CY775" s="21" t="str">
        <f t="shared" si="546"/>
        <v>No</v>
      </c>
      <c r="CZ775" s="21" t="str">
        <f t="shared" si="546"/>
        <v>*</v>
      </c>
      <c r="DA775" s="21" t="str">
        <f t="shared" si="546"/>
        <v>No</v>
      </c>
      <c r="DB775" s="21" t="str">
        <f t="shared" ref="DB775:EK775" si="547">IF(DB$9="Include",IF(AND(DB762&lt;&gt;"No",DB765&lt;&gt;"No"),IF(NOT(ISERR(FIND("(HTTP)",DB762&amp;DB765))),"(HTTP)",IF(NOT(ISERR(FIND("(HTTPS)",DB762&amp;DB765))),"(HTTPS)","No")),"No"),"*")</f>
        <v>*</v>
      </c>
      <c r="DC775" s="21" t="str">
        <f t="shared" si="547"/>
        <v>*</v>
      </c>
      <c r="DD775" s="21" t="str">
        <f t="shared" si="547"/>
        <v>No</v>
      </c>
      <c r="DE775" s="21" t="str">
        <f t="shared" si="547"/>
        <v>No</v>
      </c>
      <c r="DF775" s="21" t="str">
        <f t="shared" si="547"/>
        <v>*</v>
      </c>
      <c r="DG775" s="21" t="str">
        <f t="shared" si="547"/>
        <v>No</v>
      </c>
      <c r="DH775" s="21" t="str">
        <f t="shared" si="547"/>
        <v>No</v>
      </c>
      <c r="DI775" s="21" t="str">
        <f t="shared" si="547"/>
        <v>No</v>
      </c>
      <c r="DJ775" s="21" t="str">
        <f t="shared" si="547"/>
        <v>No</v>
      </c>
      <c r="DK775" s="21" t="str">
        <f t="shared" si="547"/>
        <v>*</v>
      </c>
      <c r="DL775" s="21" t="str">
        <f t="shared" si="547"/>
        <v>No</v>
      </c>
      <c r="DM775" s="21" t="str">
        <f t="shared" si="547"/>
        <v>*</v>
      </c>
      <c r="DN775" s="21" t="str">
        <f t="shared" si="547"/>
        <v>No</v>
      </c>
      <c r="DO775" s="21" t="str">
        <f t="shared" si="547"/>
        <v>*</v>
      </c>
      <c r="DP775" s="21" t="str">
        <f t="shared" si="547"/>
        <v>No</v>
      </c>
      <c r="DQ775" s="21" t="str">
        <f t="shared" si="547"/>
        <v>*</v>
      </c>
      <c r="DR775" s="21" t="str">
        <f t="shared" si="547"/>
        <v>*</v>
      </c>
      <c r="DS775" s="21" t="str">
        <f t="shared" si="547"/>
        <v>No</v>
      </c>
      <c r="DT775" s="21" t="str">
        <f t="shared" si="547"/>
        <v>No</v>
      </c>
      <c r="DU775" s="21" t="str">
        <f t="shared" si="547"/>
        <v>*</v>
      </c>
      <c r="DV775" s="21" t="str">
        <f t="shared" si="547"/>
        <v>*</v>
      </c>
      <c r="DW775" s="21" t="str">
        <f t="shared" si="547"/>
        <v>No</v>
      </c>
      <c r="DX775" s="21" t="str">
        <f t="shared" si="547"/>
        <v>No</v>
      </c>
      <c r="DY775" s="21" t="str">
        <f t="shared" si="547"/>
        <v>No</v>
      </c>
      <c r="DZ775" s="21" t="str">
        <f t="shared" si="547"/>
        <v>*</v>
      </c>
      <c r="EA775" s="21" t="str">
        <f t="shared" si="547"/>
        <v>No</v>
      </c>
      <c r="EB775" s="21" t="str">
        <f t="shared" si="547"/>
        <v>No</v>
      </c>
      <c r="EC775" s="21" t="str">
        <f t="shared" si="547"/>
        <v>No</v>
      </c>
      <c r="ED775" s="21" t="str">
        <f t="shared" si="547"/>
        <v>*</v>
      </c>
      <c r="EE775" s="21" t="str">
        <f t="shared" si="547"/>
        <v>No</v>
      </c>
      <c r="EF775" s="21" t="str">
        <f t="shared" si="547"/>
        <v>No</v>
      </c>
      <c r="EG775" s="21" t="str">
        <f t="shared" si="547"/>
        <v>*</v>
      </c>
      <c r="EH775" s="21" t="str">
        <f t="shared" si="547"/>
        <v>No</v>
      </c>
      <c r="EI775" s="21" t="str">
        <f t="shared" si="547"/>
        <v>*</v>
      </c>
      <c r="EJ775" s="21" t="str">
        <f t="shared" si="547"/>
        <v>No</v>
      </c>
      <c r="EK775" s="21" t="str">
        <f t="shared" si="547"/>
        <v>*</v>
      </c>
      <c r="EL775" s="110"/>
      <c r="EM775" s="110"/>
    </row>
    <row r="776" spans="1:143" s="179" customFormat="1" ht="12.75" customHeight="1" x14ac:dyDescent="0.25">
      <c r="A776" s="177"/>
      <c r="B776" s="177"/>
      <c r="C776" s="177"/>
      <c r="D776" s="177"/>
      <c r="E776" s="177"/>
      <c r="F776" s="177"/>
      <c r="G776" s="384" t="s">
        <v>4517</v>
      </c>
      <c r="H776" s="178"/>
      <c r="I776" s="178"/>
      <c r="O776" s="180"/>
    </row>
    <row r="777" spans="1:143" s="58" customFormat="1" ht="12.75" customHeight="1" x14ac:dyDescent="0.25">
      <c r="A777" s="5"/>
      <c r="B777" s="96"/>
      <c r="C777" s="96"/>
      <c r="D777" s="96"/>
      <c r="E777" s="96"/>
      <c r="F777" s="96"/>
      <c r="G777" s="4" t="s">
        <v>420</v>
      </c>
      <c r="H777" s="18"/>
      <c r="I777" s="18"/>
      <c r="J777" s="58" t="str">
        <f>IF(OR(LEFT(J96,4)="WILL",LEFT(J169,3)&lt;&gt;"No",LEFT(J500,3)="Yes"),"Yes","No")</f>
        <v>No</v>
      </c>
      <c r="K777" s="58" t="str">
        <f t="shared" ref="K777:BV777" si="548">IF(OR(LEFT(K96,4)="WILL",LEFT(K169,3)&lt;&gt;"No",LEFT(K500,3)="Yes"),"Yes","No")</f>
        <v>No</v>
      </c>
      <c r="L777" s="58" t="str">
        <f t="shared" si="548"/>
        <v>No</v>
      </c>
      <c r="M777" s="58" t="str">
        <f t="shared" si="548"/>
        <v>No</v>
      </c>
      <c r="N777" s="58" t="str">
        <f t="shared" si="548"/>
        <v>No</v>
      </c>
      <c r="O777" s="58" t="str">
        <f t="shared" si="548"/>
        <v>No</v>
      </c>
      <c r="P777" s="58" t="str">
        <f t="shared" si="548"/>
        <v>No</v>
      </c>
      <c r="Q777" s="58" t="str">
        <f t="shared" si="548"/>
        <v>No</v>
      </c>
      <c r="R777" s="58" t="str">
        <f t="shared" si="548"/>
        <v>No</v>
      </c>
      <c r="S777" s="58" t="str">
        <f t="shared" si="548"/>
        <v>Yes</v>
      </c>
      <c r="T777" s="58" t="str">
        <f t="shared" si="548"/>
        <v>Yes</v>
      </c>
      <c r="U777" s="58" t="str">
        <f t="shared" si="548"/>
        <v>No</v>
      </c>
      <c r="V777" s="58" t="str">
        <f t="shared" si="548"/>
        <v>Yes</v>
      </c>
      <c r="W777" s="58" t="str">
        <f t="shared" si="548"/>
        <v>No</v>
      </c>
      <c r="X777" s="58" t="str">
        <f t="shared" si="548"/>
        <v>No</v>
      </c>
      <c r="Y777" s="58" t="str">
        <f t="shared" si="548"/>
        <v>No</v>
      </c>
      <c r="Z777" s="58" t="str">
        <f t="shared" si="548"/>
        <v>No</v>
      </c>
      <c r="AA777" s="58" t="str">
        <f t="shared" si="548"/>
        <v>No</v>
      </c>
      <c r="AB777" s="58" t="str">
        <f t="shared" si="548"/>
        <v>No</v>
      </c>
      <c r="AC777" s="58" t="str">
        <f t="shared" si="548"/>
        <v>No</v>
      </c>
      <c r="AD777" s="58" t="str">
        <f t="shared" si="548"/>
        <v>Yes</v>
      </c>
      <c r="AE777" s="58" t="str">
        <f t="shared" si="548"/>
        <v>No</v>
      </c>
      <c r="AF777" s="58" t="str">
        <f t="shared" si="548"/>
        <v>No</v>
      </c>
      <c r="AG777" s="58" t="str">
        <f t="shared" si="548"/>
        <v>No</v>
      </c>
      <c r="AH777" s="58" t="str">
        <f t="shared" si="548"/>
        <v>No</v>
      </c>
      <c r="AI777" s="58" t="str">
        <f t="shared" si="548"/>
        <v>No</v>
      </c>
      <c r="AJ777" s="58" t="str">
        <f t="shared" si="548"/>
        <v>No</v>
      </c>
      <c r="AK777" s="58" t="str">
        <f t="shared" si="548"/>
        <v>No</v>
      </c>
      <c r="AL777" s="58" t="str">
        <f t="shared" si="548"/>
        <v>No</v>
      </c>
      <c r="AM777" s="58" t="str">
        <f t="shared" si="548"/>
        <v>No</v>
      </c>
      <c r="AN777" s="58" t="str">
        <f t="shared" si="548"/>
        <v>No</v>
      </c>
      <c r="AO777" s="58" t="str">
        <f t="shared" si="548"/>
        <v>No</v>
      </c>
      <c r="AP777" s="58" t="str">
        <f t="shared" si="548"/>
        <v>No</v>
      </c>
      <c r="AQ777" s="58" t="str">
        <f t="shared" si="548"/>
        <v>No</v>
      </c>
      <c r="AR777" s="58" t="str">
        <f t="shared" si="548"/>
        <v>No</v>
      </c>
      <c r="AS777" s="58" t="str">
        <f t="shared" si="548"/>
        <v>No</v>
      </c>
      <c r="AT777" s="58" t="str">
        <f t="shared" si="548"/>
        <v>Yes</v>
      </c>
      <c r="AU777" s="58" t="str">
        <f t="shared" si="548"/>
        <v>No</v>
      </c>
      <c r="AV777" s="58" t="str">
        <f t="shared" si="548"/>
        <v>No</v>
      </c>
      <c r="AW777" s="58" t="str">
        <f t="shared" si="548"/>
        <v>No</v>
      </c>
      <c r="AX777" s="58" t="str">
        <f t="shared" si="548"/>
        <v>No</v>
      </c>
      <c r="AY777" s="58" t="str">
        <f t="shared" si="548"/>
        <v>No</v>
      </c>
      <c r="AZ777" s="58" t="str">
        <f t="shared" si="548"/>
        <v>No</v>
      </c>
      <c r="BA777" s="58" t="str">
        <f t="shared" si="548"/>
        <v>No</v>
      </c>
      <c r="BB777" s="58" t="str">
        <f t="shared" si="548"/>
        <v>No</v>
      </c>
      <c r="BC777" s="58" t="str">
        <f t="shared" si="548"/>
        <v>No</v>
      </c>
      <c r="BD777" s="58" t="str">
        <f t="shared" si="548"/>
        <v>No</v>
      </c>
      <c r="BE777" s="58" t="str">
        <f t="shared" si="548"/>
        <v>No</v>
      </c>
      <c r="BF777" s="58" t="str">
        <f t="shared" si="548"/>
        <v>No</v>
      </c>
      <c r="BG777" s="58" t="str">
        <f t="shared" si="548"/>
        <v>No</v>
      </c>
      <c r="BH777" s="58" t="str">
        <f t="shared" si="548"/>
        <v>No</v>
      </c>
      <c r="BI777" s="58" t="str">
        <f t="shared" si="548"/>
        <v>No</v>
      </c>
      <c r="BJ777" s="58" t="str">
        <f t="shared" si="548"/>
        <v>No</v>
      </c>
      <c r="BK777" s="58" t="str">
        <f t="shared" si="548"/>
        <v>No</v>
      </c>
      <c r="BL777" s="58" t="str">
        <f t="shared" si="548"/>
        <v>No</v>
      </c>
      <c r="BM777" s="58" t="str">
        <f t="shared" si="548"/>
        <v>No</v>
      </c>
      <c r="BN777" s="58" t="str">
        <f t="shared" si="548"/>
        <v>No</v>
      </c>
      <c r="BO777" s="58" t="str">
        <f t="shared" si="548"/>
        <v>Yes</v>
      </c>
      <c r="BP777" s="58" t="str">
        <f t="shared" si="548"/>
        <v>Yes</v>
      </c>
      <c r="BQ777" s="58" t="str">
        <f t="shared" si="548"/>
        <v>Yes</v>
      </c>
      <c r="BR777" s="58" t="str">
        <f t="shared" si="548"/>
        <v>No</v>
      </c>
      <c r="BS777" s="58" t="str">
        <f t="shared" si="548"/>
        <v>No</v>
      </c>
      <c r="BT777" s="58" t="str">
        <f t="shared" si="548"/>
        <v>No</v>
      </c>
      <c r="BU777" s="58" t="str">
        <f t="shared" si="548"/>
        <v>No</v>
      </c>
      <c r="BV777" s="58" t="str">
        <f t="shared" si="548"/>
        <v>No</v>
      </c>
      <c r="BW777" s="58" t="str">
        <f t="shared" ref="BW777:EH777" si="549">IF(OR(LEFT(BW96,4)="WILL",LEFT(BW169,3)&lt;&gt;"No",LEFT(BW500,3)="Yes"),"Yes","No")</f>
        <v>No</v>
      </c>
      <c r="BX777" s="58" t="str">
        <f t="shared" si="549"/>
        <v>No</v>
      </c>
      <c r="BY777" s="58" t="str">
        <f t="shared" si="549"/>
        <v>No</v>
      </c>
      <c r="BZ777" s="58" t="str">
        <f t="shared" si="549"/>
        <v>No</v>
      </c>
      <c r="CA777" s="58" t="str">
        <f t="shared" si="549"/>
        <v>No</v>
      </c>
      <c r="CB777" s="58" t="str">
        <f t="shared" si="549"/>
        <v>Yes</v>
      </c>
      <c r="CC777" s="58" t="str">
        <f t="shared" si="549"/>
        <v>No</v>
      </c>
      <c r="CD777" s="58" t="str">
        <f t="shared" si="549"/>
        <v>No</v>
      </c>
      <c r="CE777" s="58" t="str">
        <f t="shared" si="549"/>
        <v>No</v>
      </c>
      <c r="CF777" s="58" t="str">
        <f t="shared" si="549"/>
        <v>No</v>
      </c>
      <c r="CG777" s="58" t="str">
        <f t="shared" si="549"/>
        <v>No</v>
      </c>
      <c r="CH777" s="58" t="str">
        <f t="shared" si="549"/>
        <v>No</v>
      </c>
      <c r="CI777" s="58" t="str">
        <f t="shared" si="549"/>
        <v>No</v>
      </c>
      <c r="CJ777" s="58" t="str">
        <f t="shared" si="549"/>
        <v>No</v>
      </c>
      <c r="CK777" s="58" t="str">
        <f t="shared" si="549"/>
        <v>No</v>
      </c>
      <c r="CL777" s="58" t="str">
        <f t="shared" si="549"/>
        <v>No</v>
      </c>
      <c r="CM777" s="58" t="str">
        <f t="shared" si="549"/>
        <v>No</v>
      </c>
      <c r="CN777" s="58" t="str">
        <f t="shared" si="549"/>
        <v>No</v>
      </c>
      <c r="CO777" s="58" t="str">
        <f t="shared" si="549"/>
        <v>No</v>
      </c>
      <c r="CP777" s="58" t="str">
        <f t="shared" si="549"/>
        <v>No</v>
      </c>
      <c r="CQ777" s="58" t="str">
        <f t="shared" si="549"/>
        <v>No</v>
      </c>
      <c r="CR777" s="58" t="str">
        <f t="shared" si="549"/>
        <v>No</v>
      </c>
      <c r="CS777" s="58" t="str">
        <f t="shared" si="549"/>
        <v>No</v>
      </c>
      <c r="CT777" s="58" t="str">
        <f t="shared" si="549"/>
        <v>No</v>
      </c>
      <c r="CU777" s="58" t="str">
        <f t="shared" si="549"/>
        <v>No</v>
      </c>
      <c r="CV777" s="58" t="str">
        <f t="shared" si="549"/>
        <v>No</v>
      </c>
      <c r="CW777" s="58" t="str">
        <f t="shared" si="549"/>
        <v>No</v>
      </c>
      <c r="CX777" s="58" t="str">
        <f t="shared" si="549"/>
        <v>No</v>
      </c>
      <c r="CY777" s="58" t="str">
        <f t="shared" si="549"/>
        <v>Yes</v>
      </c>
      <c r="CZ777" s="58" t="str">
        <f t="shared" si="549"/>
        <v>No</v>
      </c>
      <c r="DA777" s="58" t="str">
        <f t="shared" si="549"/>
        <v>No</v>
      </c>
      <c r="DB777" s="58" t="str">
        <f t="shared" si="549"/>
        <v>No</v>
      </c>
      <c r="DC777" s="58" t="str">
        <f t="shared" si="549"/>
        <v>No</v>
      </c>
      <c r="DD777" s="58" t="str">
        <f t="shared" si="549"/>
        <v>No</v>
      </c>
      <c r="DE777" s="58" t="str">
        <f t="shared" si="549"/>
        <v>No</v>
      </c>
      <c r="DF777" s="58" t="str">
        <f t="shared" si="549"/>
        <v>No</v>
      </c>
      <c r="DG777" s="58" t="str">
        <f t="shared" si="549"/>
        <v>No</v>
      </c>
      <c r="DH777" s="58" t="str">
        <f t="shared" si="549"/>
        <v>Yes</v>
      </c>
      <c r="DI777" s="58" t="str">
        <f t="shared" si="549"/>
        <v>No</v>
      </c>
      <c r="DJ777" s="58" t="str">
        <f t="shared" si="549"/>
        <v>No</v>
      </c>
      <c r="DK777" s="58" t="str">
        <f t="shared" si="549"/>
        <v>No</v>
      </c>
      <c r="DL777" s="58" t="str">
        <f t="shared" si="549"/>
        <v>No</v>
      </c>
      <c r="DM777" s="58" t="str">
        <f t="shared" si="549"/>
        <v>No</v>
      </c>
      <c r="DN777" s="58" t="str">
        <f t="shared" si="549"/>
        <v>No</v>
      </c>
      <c r="DO777" s="58" t="str">
        <f t="shared" si="549"/>
        <v>No</v>
      </c>
      <c r="DP777" s="58" t="str">
        <f t="shared" si="549"/>
        <v>No</v>
      </c>
      <c r="DQ777" s="58" t="str">
        <f t="shared" si="549"/>
        <v>No</v>
      </c>
      <c r="DR777" s="58" t="str">
        <f t="shared" si="549"/>
        <v>No</v>
      </c>
      <c r="DS777" s="58" t="str">
        <f t="shared" si="549"/>
        <v>No</v>
      </c>
      <c r="DT777" s="58" t="str">
        <f t="shared" si="549"/>
        <v>No</v>
      </c>
      <c r="DU777" s="58" t="str">
        <f t="shared" si="549"/>
        <v>No</v>
      </c>
      <c r="DV777" s="58" t="str">
        <f t="shared" si="549"/>
        <v>No</v>
      </c>
      <c r="DW777" s="58" t="str">
        <f t="shared" si="549"/>
        <v>No</v>
      </c>
      <c r="DX777" s="58" t="str">
        <f t="shared" si="549"/>
        <v>No</v>
      </c>
      <c r="DY777" s="58" t="str">
        <f t="shared" si="549"/>
        <v>No</v>
      </c>
      <c r="DZ777" s="58" t="str">
        <f t="shared" si="549"/>
        <v>No</v>
      </c>
      <c r="EA777" s="58" t="str">
        <f t="shared" si="549"/>
        <v>No</v>
      </c>
      <c r="EB777" s="58" t="str">
        <f t="shared" si="549"/>
        <v>No</v>
      </c>
      <c r="EC777" s="58" t="str">
        <f t="shared" si="549"/>
        <v>No</v>
      </c>
      <c r="ED777" s="58" t="str">
        <f t="shared" si="549"/>
        <v>No</v>
      </c>
      <c r="EE777" s="58" t="str">
        <f t="shared" si="549"/>
        <v>Yes</v>
      </c>
      <c r="EF777" s="58" t="str">
        <f t="shared" si="549"/>
        <v>Yes</v>
      </c>
      <c r="EG777" s="58" t="str">
        <f t="shared" si="549"/>
        <v>Yes</v>
      </c>
      <c r="EH777" s="58" t="str">
        <f t="shared" si="549"/>
        <v>Yes</v>
      </c>
      <c r="EI777" s="58" t="str">
        <f>IF(OR(LEFT(EI96,4)="WILL",LEFT(EI169,3)&lt;&gt;"No",LEFT(EI500,3)="Yes"),"Yes","No")</f>
        <v>Yes</v>
      </c>
      <c r="EJ777" s="58" t="str">
        <f>IF(OR(LEFT(EJ96,4)="WILL",LEFT(EJ169,3)&lt;&gt;"No",LEFT(EJ500,3)="Yes"),"Yes","No")</f>
        <v>Yes</v>
      </c>
      <c r="EK777" s="58" t="str">
        <f>IF(OR(LEFT(EK96,4)="WILL",LEFT(EK169,3)&lt;&gt;"No",LEFT(EK500,3)="Yes"),"Yes","No")</f>
        <v>Yes</v>
      </c>
      <c r="EL777" s="109"/>
      <c r="EM777" s="109"/>
    </row>
    <row r="778" spans="1:143" s="58" customFormat="1" ht="12.75" customHeight="1" x14ac:dyDescent="0.25">
      <c r="A778" s="5"/>
      <c r="B778" s="96"/>
      <c r="C778" s="96"/>
      <c r="D778" s="96"/>
      <c r="E778" s="96"/>
      <c r="F778" s="96"/>
      <c r="G778" s="4" t="s">
        <v>4518</v>
      </c>
      <c r="H778" s="18"/>
      <c r="I778" s="18"/>
      <c r="J778" s="58" t="str">
        <f>IF(OR(LEFT(J112,4)="WILL",LEFT(J113,4)="WILL",LEFT(J185,3)&lt;&gt;"No",LEFT(J186,3)&lt;&gt;"No",LEFT(J516,3)="Yes",LEFT(J517,3)="Yes"),"Yes","No")</f>
        <v>No</v>
      </c>
      <c r="K778" s="58" t="str">
        <f t="shared" ref="K778:BV778" si="550">IF(OR(LEFT(K112,4)="WILL",LEFT(K113,4)="WILL",LEFT(K185,3)&lt;&gt;"No",LEFT(K186,3)&lt;&gt;"No",LEFT(K516,3)="Yes",LEFT(K517,3)="Yes"),"Yes","No")</f>
        <v>No</v>
      </c>
      <c r="L778" s="58" t="str">
        <f t="shared" si="550"/>
        <v>No</v>
      </c>
      <c r="M778" s="58" t="str">
        <f t="shared" si="550"/>
        <v>No</v>
      </c>
      <c r="N778" s="58" t="str">
        <f t="shared" si="550"/>
        <v>No</v>
      </c>
      <c r="O778" s="58" t="str">
        <f t="shared" si="550"/>
        <v>No</v>
      </c>
      <c r="P778" s="58" t="str">
        <f t="shared" si="550"/>
        <v>No</v>
      </c>
      <c r="Q778" s="58" t="str">
        <f t="shared" si="550"/>
        <v>No</v>
      </c>
      <c r="R778" s="58" t="str">
        <f t="shared" si="550"/>
        <v>No</v>
      </c>
      <c r="S778" s="58" t="str">
        <f t="shared" si="550"/>
        <v>Yes</v>
      </c>
      <c r="T778" s="58" t="str">
        <f t="shared" si="550"/>
        <v>Yes</v>
      </c>
      <c r="U778" s="58" t="str">
        <f t="shared" si="550"/>
        <v>No</v>
      </c>
      <c r="V778" s="58" t="str">
        <f t="shared" si="550"/>
        <v>Yes</v>
      </c>
      <c r="W778" s="58" t="str">
        <f t="shared" si="550"/>
        <v>No</v>
      </c>
      <c r="X778" s="58" t="str">
        <f t="shared" si="550"/>
        <v>No</v>
      </c>
      <c r="Y778" s="58" t="str">
        <f t="shared" si="550"/>
        <v>No</v>
      </c>
      <c r="Z778" s="58" t="str">
        <f t="shared" si="550"/>
        <v>No</v>
      </c>
      <c r="AA778" s="58" t="str">
        <f t="shared" si="550"/>
        <v>No</v>
      </c>
      <c r="AB778" s="58" t="str">
        <f t="shared" si="550"/>
        <v>No</v>
      </c>
      <c r="AC778" s="58" t="str">
        <f t="shared" si="550"/>
        <v>No</v>
      </c>
      <c r="AD778" s="58" t="str">
        <f t="shared" si="550"/>
        <v>No</v>
      </c>
      <c r="AE778" s="58" t="str">
        <f t="shared" si="550"/>
        <v>No</v>
      </c>
      <c r="AF778" s="58" t="str">
        <f t="shared" si="550"/>
        <v>Yes</v>
      </c>
      <c r="AG778" s="58" t="str">
        <f t="shared" si="550"/>
        <v>Yes</v>
      </c>
      <c r="AH778" s="58" t="str">
        <f t="shared" si="550"/>
        <v>No</v>
      </c>
      <c r="AI778" s="58" t="str">
        <f t="shared" si="550"/>
        <v>No</v>
      </c>
      <c r="AJ778" s="58" t="str">
        <f t="shared" si="550"/>
        <v>Yes</v>
      </c>
      <c r="AK778" s="58" t="str">
        <f t="shared" si="550"/>
        <v>Yes</v>
      </c>
      <c r="AL778" s="58" t="str">
        <f t="shared" si="550"/>
        <v>No</v>
      </c>
      <c r="AM778" s="58" t="str">
        <f t="shared" si="550"/>
        <v>No</v>
      </c>
      <c r="AN778" s="58" t="str">
        <f t="shared" si="550"/>
        <v>No</v>
      </c>
      <c r="AO778" s="58" t="str">
        <f t="shared" si="550"/>
        <v>No</v>
      </c>
      <c r="AP778" s="58" t="str">
        <f t="shared" si="550"/>
        <v>Yes</v>
      </c>
      <c r="AQ778" s="58" t="str">
        <f t="shared" si="550"/>
        <v>No</v>
      </c>
      <c r="AR778" s="58" t="str">
        <f t="shared" si="550"/>
        <v>No</v>
      </c>
      <c r="AS778" s="58" t="str">
        <f t="shared" si="550"/>
        <v>No</v>
      </c>
      <c r="AT778" s="58" t="str">
        <f t="shared" si="550"/>
        <v>No</v>
      </c>
      <c r="AU778" s="58" t="str">
        <f t="shared" si="550"/>
        <v>Yes</v>
      </c>
      <c r="AV778" s="58" t="str">
        <f t="shared" si="550"/>
        <v>No</v>
      </c>
      <c r="AW778" s="58" t="str">
        <f t="shared" si="550"/>
        <v>No</v>
      </c>
      <c r="AX778" s="58" t="str">
        <f t="shared" si="550"/>
        <v>No</v>
      </c>
      <c r="AY778" s="58" t="str">
        <f t="shared" si="550"/>
        <v>No</v>
      </c>
      <c r="AZ778" s="58" t="str">
        <f t="shared" si="550"/>
        <v>No</v>
      </c>
      <c r="BA778" s="58" t="str">
        <f t="shared" si="550"/>
        <v>Yes</v>
      </c>
      <c r="BB778" s="58" t="str">
        <f t="shared" si="550"/>
        <v>Yes</v>
      </c>
      <c r="BC778" s="58" t="str">
        <f t="shared" si="550"/>
        <v>Yes</v>
      </c>
      <c r="BD778" s="58" t="str">
        <f t="shared" si="550"/>
        <v>No</v>
      </c>
      <c r="BE778" s="58" t="str">
        <f t="shared" si="550"/>
        <v>No</v>
      </c>
      <c r="BF778" s="58" t="str">
        <f t="shared" si="550"/>
        <v>No</v>
      </c>
      <c r="BG778" s="58" t="str">
        <f t="shared" si="550"/>
        <v>No</v>
      </c>
      <c r="BH778" s="58" t="str">
        <f t="shared" si="550"/>
        <v>No</v>
      </c>
      <c r="BI778" s="58" t="str">
        <f t="shared" si="550"/>
        <v>No</v>
      </c>
      <c r="BJ778" s="58" t="str">
        <f t="shared" si="550"/>
        <v>No</v>
      </c>
      <c r="BK778" s="58" t="str">
        <f t="shared" si="550"/>
        <v>No</v>
      </c>
      <c r="BL778" s="58" t="str">
        <f t="shared" si="550"/>
        <v>No</v>
      </c>
      <c r="BM778" s="58" t="str">
        <f t="shared" si="550"/>
        <v>No</v>
      </c>
      <c r="BN778" s="58" t="str">
        <f t="shared" si="550"/>
        <v>No</v>
      </c>
      <c r="BO778" s="58" t="str">
        <f t="shared" si="550"/>
        <v>No</v>
      </c>
      <c r="BP778" s="58" t="str">
        <f t="shared" si="550"/>
        <v>No</v>
      </c>
      <c r="BQ778" s="58" t="str">
        <f t="shared" si="550"/>
        <v>No</v>
      </c>
      <c r="BR778" s="58" t="str">
        <f t="shared" si="550"/>
        <v>No</v>
      </c>
      <c r="BS778" s="58" t="str">
        <f t="shared" si="550"/>
        <v>No</v>
      </c>
      <c r="BT778" s="58" t="str">
        <f t="shared" si="550"/>
        <v>No</v>
      </c>
      <c r="BU778" s="58" t="str">
        <f t="shared" si="550"/>
        <v>No</v>
      </c>
      <c r="BV778" s="58" t="str">
        <f t="shared" si="550"/>
        <v>No</v>
      </c>
      <c r="BW778" s="58" t="str">
        <f t="shared" ref="BW778:EH778" si="551">IF(OR(LEFT(BW112,4)="WILL",LEFT(BW113,4)="WILL",LEFT(BW185,3)&lt;&gt;"No",LEFT(BW186,3)&lt;&gt;"No",LEFT(BW516,3)="Yes",LEFT(BW517,3)="Yes"),"Yes","No")</f>
        <v>No</v>
      </c>
      <c r="BX778" s="58" t="str">
        <f t="shared" si="551"/>
        <v>No</v>
      </c>
      <c r="BY778" s="58" t="str">
        <f t="shared" si="551"/>
        <v>No</v>
      </c>
      <c r="BZ778" s="58" t="str">
        <f t="shared" si="551"/>
        <v>No</v>
      </c>
      <c r="CA778" s="58" t="str">
        <f t="shared" si="551"/>
        <v>No</v>
      </c>
      <c r="CB778" s="58" t="str">
        <f t="shared" si="551"/>
        <v>No</v>
      </c>
      <c r="CC778" s="58" t="str">
        <f t="shared" si="551"/>
        <v>No</v>
      </c>
      <c r="CD778" s="58" t="str">
        <f t="shared" si="551"/>
        <v>No</v>
      </c>
      <c r="CE778" s="58" t="str">
        <f t="shared" si="551"/>
        <v>No</v>
      </c>
      <c r="CF778" s="58" t="str">
        <f t="shared" si="551"/>
        <v>No</v>
      </c>
      <c r="CG778" s="58" t="str">
        <f t="shared" si="551"/>
        <v>No</v>
      </c>
      <c r="CH778" s="58" t="str">
        <f t="shared" si="551"/>
        <v>No</v>
      </c>
      <c r="CI778" s="58" t="str">
        <f t="shared" si="551"/>
        <v>No</v>
      </c>
      <c r="CJ778" s="58" t="str">
        <f t="shared" si="551"/>
        <v>No</v>
      </c>
      <c r="CK778" s="58" t="str">
        <f t="shared" si="551"/>
        <v>No</v>
      </c>
      <c r="CL778" s="58" t="str">
        <f t="shared" si="551"/>
        <v>No</v>
      </c>
      <c r="CM778" s="58" t="str">
        <f t="shared" si="551"/>
        <v>No</v>
      </c>
      <c r="CN778" s="58" t="str">
        <f t="shared" si="551"/>
        <v>No</v>
      </c>
      <c r="CO778" s="58" t="str">
        <f t="shared" si="551"/>
        <v>No</v>
      </c>
      <c r="CP778" s="58" t="str">
        <f t="shared" si="551"/>
        <v>No</v>
      </c>
      <c r="CQ778" s="58" t="str">
        <f t="shared" si="551"/>
        <v>No</v>
      </c>
      <c r="CR778" s="58" t="str">
        <f t="shared" si="551"/>
        <v>No</v>
      </c>
      <c r="CS778" s="58" t="str">
        <f t="shared" si="551"/>
        <v>No</v>
      </c>
      <c r="CT778" s="58" t="str">
        <f t="shared" si="551"/>
        <v>No</v>
      </c>
      <c r="CU778" s="58" t="str">
        <f t="shared" si="551"/>
        <v>No</v>
      </c>
      <c r="CV778" s="58" t="str">
        <f t="shared" si="551"/>
        <v>No</v>
      </c>
      <c r="CW778" s="58" t="str">
        <f t="shared" si="551"/>
        <v>No</v>
      </c>
      <c r="CX778" s="58" t="str">
        <f t="shared" si="551"/>
        <v>No</v>
      </c>
      <c r="CY778" s="58" t="str">
        <f t="shared" si="551"/>
        <v>Yes</v>
      </c>
      <c r="CZ778" s="58" t="str">
        <f t="shared" si="551"/>
        <v>Yes</v>
      </c>
      <c r="DA778" s="58" t="str">
        <f t="shared" si="551"/>
        <v>No</v>
      </c>
      <c r="DB778" s="58" t="str">
        <f t="shared" si="551"/>
        <v>No</v>
      </c>
      <c r="DC778" s="58" t="str">
        <f t="shared" si="551"/>
        <v>No</v>
      </c>
      <c r="DD778" s="58" t="str">
        <f t="shared" si="551"/>
        <v>Yes</v>
      </c>
      <c r="DE778" s="58" t="str">
        <f t="shared" si="551"/>
        <v>No</v>
      </c>
      <c r="DF778" s="58" t="str">
        <f t="shared" si="551"/>
        <v>No</v>
      </c>
      <c r="DG778" s="58" t="str">
        <f t="shared" si="551"/>
        <v>No</v>
      </c>
      <c r="DH778" s="58" t="str">
        <f t="shared" si="551"/>
        <v>Yes</v>
      </c>
      <c r="DI778" s="58" t="str">
        <f t="shared" si="551"/>
        <v>No</v>
      </c>
      <c r="DJ778" s="58" t="str">
        <f t="shared" si="551"/>
        <v>Yes</v>
      </c>
      <c r="DK778" s="58" t="str">
        <f t="shared" si="551"/>
        <v>Yes</v>
      </c>
      <c r="DL778" s="58" t="str">
        <f t="shared" si="551"/>
        <v>No</v>
      </c>
      <c r="DM778" s="58" t="str">
        <f t="shared" si="551"/>
        <v>No</v>
      </c>
      <c r="DN778" s="58" t="str">
        <f t="shared" si="551"/>
        <v>No</v>
      </c>
      <c r="DO778" s="58" t="str">
        <f t="shared" si="551"/>
        <v>No</v>
      </c>
      <c r="DP778" s="58" t="str">
        <f t="shared" si="551"/>
        <v>Yes</v>
      </c>
      <c r="DQ778" s="58" t="str">
        <f t="shared" si="551"/>
        <v>No</v>
      </c>
      <c r="DR778" s="58" t="str">
        <f t="shared" si="551"/>
        <v>No</v>
      </c>
      <c r="DS778" s="58" t="str">
        <f t="shared" si="551"/>
        <v>Yes</v>
      </c>
      <c r="DT778" s="58" t="str">
        <f t="shared" si="551"/>
        <v>No</v>
      </c>
      <c r="DU778" s="58" t="str">
        <f t="shared" si="551"/>
        <v>No</v>
      </c>
      <c r="DV778" s="58" t="str">
        <f t="shared" si="551"/>
        <v>No</v>
      </c>
      <c r="DW778" s="58" t="str">
        <f t="shared" si="551"/>
        <v>No</v>
      </c>
      <c r="DX778" s="58" t="str">
        <f t="shared" si="551"/>
        <v>No</v>
      </c>
      <c r="DY778" s="58" t="str">
        <f t="shared" si="551"/>
        <v>Yes</v>
      </c>
      <c r="DZ778" s="58" t="str">
        <f t="shared" si="551"/>
        <v>Yes</v>
      </c>
      <c r="EA778" s="58" t="str">
        <f t="shared" si="551"/>
        <v>No</v>
      </c>
      <c r="EB778" s="58" t="str">
        <f t="shared" si="551"/>
        <v>No</v>
      </c>
      <c r="EC778" s="58" t="str">
        <f t="shared" si="551"/>
        <v>No</v>
      </c>
      <c r="ED778" s="58" t="str">
        <f t="shared" si="551"/>
        <v>No</v>
      </c>
      <c r="EE778" s="58" t="str">
        <f t="shared" si="551"/>
        <v>No</v>
      </c>
      <c r="EF778" s="58" t="str">
        <f t="shared" si="551"/>
        <v>No</v>
      </c>
      <c r="EG778" s="58" t="str">
        <f t="shared" si="551"/>
        <v>No</v>
      </c>
      <c r="EH778" s="58" t="str">
        <f t="shared" si="551"/>
        <v>No</v>
      </c>
      <c r="EI778" s="58" t="str">
        <f>IF(OR(LEFT(EI112,4)="WILL",LEFT(EI113,4)="WILL",LEFT(EI185,3)&lt;&gt;"No",LEFT(EI186,3)&lt;&gt;"No",LEFT(EI516,3)="Yes",LEFT(EI517,3)="Yes"),"Yes","No")</f>
        <v>No</v>
      </c>
      <c r="EJ778" s="58" t="str">
        <f>IF(OR(LEFT(EJ112,4)="WILL",LEFT(EJ113,4)="WILL",LEFT(EJ185,3)&lt;&gt;"No",LEFT(EJ186,3)&lt;&gt;"No",LEFT(EJ516,3)="Yes",LEFT(EJ517,3)="Yes"),"Yes","No")</f>
        <v>No</v>
      </c>
      <c r="EK778" s="58" t="str">
        <f>IF(OR(LEFT(EK112,4)="WILL",LEFT(EK113,4)="WILL",LEFT(EK185,3)&lt;&gt;"No",LEFT(EK186,3)&lt;&gt;"No",LEFT(EK516,3)="Yes",LEFT(EK517,3)="Yes"),"Yes","No")</f>
        <v>No</v>
      </c>
      <c r="EL778" s="109"/>
      <c r="EM778" s="109"/>
    </row>
    <row r="779" spans="1:143" s="58" customFormat="1" ht="12.75" customHeight="1" x14ac:dyDescent="0.25">
      <c r="A779" s="5"/>
      <c r="B779" s="96"/>
      <c r="C779" s="96"/>
      <c r="D779" s="96"/>
      <c r="E779" s="96"/>
      <c r="F779" s="96"/>
      <c r="G779" s="4" t="s">
        <v>4519</v>
      </c>
      <c r="H779" s="18"/>
      <c r="I779" s="18"/>
      <c r="J779" s="58" t="str">
        <f>IF(OR(LEFT(J93,4)="WILL",LEFT(J115,4)="WILL",LEFT(J166,3)&lt;&gt;"No",LEFT(J188,3)&lt;&gt;"No",NOT(ISERR(FIND("Contact",J190))),LEFT(J497,3)="Yes",LEFT(J519,3)="Yes",NOT(ISERR(FIND("Contact",J521)))),"Yes","No")</f>
        <v>No</v>
      </c>
      <c r="K779" s="58" t="str">
        <f t="shared" ref="K779:BV779" si="552">IF(OR(LEFT(K93,4)="WILL",LEFT(K115,4)="WILL",LEFT(K166,3)&lt;&gt;"No",LEFT(K188,3)&lt;&gt;"No",NOT(ISERR(FIND("Contact",K190))),LEFT(K497,3)="Yes",LEFT(K519,3)="Yes",NOT(ISERR(FIND("Contact",K521)))),"Yes","No")</f>
        <v>No</v>
      </c>
      <c r="L779" s="58" t="str">
        <f t="shared" si="552"/>
        <v>No</v>
      </c>
      <c r="M779" s="58" t="str">
        <f t="shared" si="552"/>
        <v>Yes</v>
      </c>
      <c r="N779" s="58" t="str">
        <f t="shared" si="552"/>
        <v>Yes</v>
      </c>
      <c r="O779" s="58" t="str">
        <f t="shared" si="552"/>
        <v>No</v>
      </c>
      <c r="P779" s="58" t="str">
        <f t="shared" si="552"/>
        <v>No</v>
      </c>
      <c r="Q779" s="58" t="str">
        <f t="shared" si="552"/>
        <v>No</v>
      </c>
      <c r="R779" s="58" t="str">
        <f t="shared" si="552"/>
        <v>No</v>
      </c>
      <c r="S779" s="58" t="str">
        <f t="shared" si="552"/>
        <v>Yes</v>
      </c>
      <c r="T779" s="58" t="str">
        <f t="shared" si="552"/>
        <v>Yes</v>
      </c>
      <c r="U779" s="58" t="str">
        <f t="shared" si="552"/>
        <v>Yes</v>
      </c>
      <c r="V779" s="58" t="str">
        <f t="shared" si="552"/>
        <v>Yes</v>
      </c>
      <c r="W779" s="58" t="str">
        <f t="shared" si="552"/>
        <v>No</v>
      </c>
      <c r="X779" s="58" t="str">
        <f t="shared" si="552"/>
        <v>No</v>
      </c>
      <c r="Y779" s="58" t="str">
        <f t="shared" si="552"/>
        <v>No</v>
      </c>
      <c r="Z779" s="58" t="str">
        <f t="shared" si="552"/>
        <v>No</v>
      </c>
      <c r="AA779" s="58" t="str">
        <f t="shared" si="552"/>
        <v>No</v>
      </c>
      <c r="AB779" s="58" t="str">
        <f t="shared" si="552"/>
        <v>No</v>
      </c>
      <c r="AC779" s="58" t="str">
        <f t="shared" si="552"/>
        <v>Yes</v>
      </c>
      <c r="AD779" s="58" t="str">
        <f t="shared" si="552"/>
        <v>No</v>
      </c>
      <c r="AE779" s="58" t="str">
        <f t="shared" si="552"/>
        <v>No</v>
      </c>
      <c r="AF779" s="58" t="str">
        <f t="shared" si="552"/>
        <v>No</v>
      </c>
      <c r="AG779" s="58" t="str">
        <f t="shared" si="552"/>
        <v>No</v>
      </c>
      <c r="AH779" s="58" t="str">
        <f t="shared" si="552"/>
        <v>No</v>
      </c>
      <c r="AI779" s="58" t="str">
        <f t="shared" si="552"/>
        <v>No</v>
      </c>
      <c r="AJ779" s="58" t="str">
        <f t="shared" si="552"/>
        <v>Yes</v>
      </c>
      <c r="AK779" s="58" t="str">
        <f t="shared" si="552"/>
        <v>Yes</v>
      </c>
      <c r="AL779" s="58" t="str">
        <f t="shared" si="552"/>
        <v>No</v>
      </c>
      <c r="AM779" s="58" t="str">
        <f t="shared" si="552"/>
        <v>No</v>
      </c>
      <c r="AN779" s="58" t="str">
        <f t="shared" si="552"/>
        <v>Yes</v>
      </c>
      <c r="AO779" s="58" t="str">
        <f t="shared" si="552"/>
        <v>Yes</v>
      </c>
      <c r="AP779" s="58" t="str">
        <f t="shared" si="552"/>
        <v>No</v>
      </c>
      <c r="AQ779" s="58" t="str">
        <f t="shared" si="552"/>
        <v>No</v>
      </c>
      <c r="AR779" s="58" t="str">
        <f t="shared" si="552"/>
        <v>No</v>
      </c>
      <c r="AS779" s="58" t="str">
        <f t="shared" si="552"/>
        <v>No</v>
      </c>
      <c r="AT779" s="58" t="str">
        <f t="shared" si="552"/>
        <v>Yes</v>
      </c>
      <c r="AU779" s="58" t="str">
        <f t="shared" si="552"/>
        <v>Yes</v>
      </c>
      <c r="AV779" s="58" t="str">
        <f t="shared" si="552"/>
        <v>Yes</v>
      </c>
      <c r="AW779" s="58" t="str">
        <f t="shared" si="552"/>
        <v>Yes</v>
      </c>
      <c r="AX779" s="58" t="str">
        <f t="shared" si="552"/>
        <v>No</v>
      </c>
      <c r="AY779" s="58" t="str">
        <f t="shared" si="552"/>
        <v>No</v>
      </c>
      <c r="AZ779" s="58" t="str">
        <f t="shared" si="552"/>
        <v>Yes</v>
      </c>
      <c r="BA779" s="58" t="str">
        <f t="shared" si="552"/>
        <v>No</v>
      </c>
      <c r="BB779" s="58" t="str">
        <f t="shared" si="552"/>
        <v>No</v>
      </c>
      <c r="BC779" s="58" t="str">
        <f t="shared" si="552"/>
        <v>No</v>
      </c>
      <c r="BD779" s="58" t="str">
        <f t="shared" si="552"/>
        <v>No</v>
      </c>
      <c r="BE779" s="58" t="str">
        <f t="shared" si="552"/>
        <v>No</v>
      </c>
      <c r="BF779" s="58" t="str">
        <f t="shared" si="552"/>
        <v>No</v>
      </c>
      <c r="BG779" s="58" t="str">
        <f t="shared" si="552"/>
        <v>No</v>
      </c>
      <c r="BH779" s="58" t="str">
        <f t="shared" si="552"/>
        <v>No</v>
      </c>
      <c r="BI779" s="58" t="str">
        <f t="shared" si="552"/>
        <v>No</v>
      </c>
      <c r="BJ779" s="58" t="str">
        <f t="shared" si="552"/>
        <v>Yes</v>
      </c>
      <c r="BK779" s="58" t="str">
        <f t="shared" si="552"/>
        <v>Yes</v>
      </c>
      <c r="BL779" s="58" t="str">
        <f t="shared" si="552"/>
        <v>Yes</v>
      </c>
      <c r="BM779" s="58" t="str">
        <f t="shared" si="552"/>
        <v>Yes</v>
      </c>
      <c r="BN779" s="58" t="str">
        <f t="shared" si="552"/>
        <v>No</v>
      </c>
      <c r="BO779" s="58" t="str">
        <f t="shared" si="552"/>
        <v>No</v>
      </c>
      <c r="BP779" s="58" t="str">
        <f t="shared" si="552"/>
        <v>No</v>
      </c>
      <c r="BQ779" s="58" t="str">
        <f t="shared" si="552"/>
        <v>No</v>
      </c>
      <c r="BR779" s="58" t="str">
        <f t="shared" si="552"/>
        <v>No</v>
      </c>
      <c r="BS779" s="58" t="str">
        <f t="shared" si="552"/>
        <v>Yes</v>
      </c>
      <c r="BT779" s="58" t="str">
        <f t="shared" si="552"/>
        <v>No</v>
      </c>
      <c r="BU779" s="58" t="str">
        <f t="shared" si="552"/>
        <v>No</v>
      </c>
      <c r="BV779" s="58" t="str">
        <f t="shared" si="552"/>
        <v>No</v>
      </c>
      <c r="BW779" s="58" t="str">
        <f t="shared" ref="BW779:EH779" si="553">IF(OR(LEFT(BW93,4)="WILL",LEFT(BW115,4)="WILL",LEFT(BW166,3)&lt;&gt;"No",LEFT(BW188,3)&lt;&gt;"No",NOT(ISERR(FIND("Contact",BW190))),LEFT(BW497,3)="Yes",LEFT(BW519,3)="Yes",NOT(ISERR(FIND("Contact",BW521)))),"Yes","No")</f>
        <v>No</v>
      </c>
      <c r="BX779" s="58" t="str">
        <f t="shared" si="553"/>
        <v>No</v>
      </c>
      <c r="BY779" s="58" t="str">
        <f t="shared" si="553"/>
        <v>No</v>
      </c>
      <c r="BZ779" s="58" t="str">
        <f t="shared" si="553"/>
        <v>Yes</v>
      </c>
      <c r="CA779" s="58" t="str">
        <f t="shared" si="553"/>
        <v>Yes</v>
      </c>
      <c r="CB779" s="58" t="str">
        <f t="shared" si="553"/>
        <v>No</v>
      </c>
      <c r="CC779" s="58" t="str">
        <f t="shared" si="553"/>
        <v>Yes</v>
      </c>
      <c r="CD779" s="58" t="str">
        <f t="shared" si="553"/>
        <v>Yes</v>
      </c>
      <c r="CE779" s="58" t="str">
        <f t="shared" si="553"/>
        <v>No</v>
      </c>
      <c r="CF779" s="58" t="str">
        <f t="shared" si="553"/>
        <v>No</v>
      </c>
      <c r="CG779" s="58" t="str">
        <f t="shared" si="553"/>
        <v>No</v>
      </c>
      <c r="CH779" s="58" t="str">
        <f t="shared" si="553"/>
        <v>No</v>
      </c>
      <c r="CI779" s="58" t="str">
        <f t="shared" si="553"/>
        <v>No</v>
      </c>
      <c r="CJ779" s="58" t="str">
        <f t="shared" si="553"/>
        <v>No</v>
      </c>
      <c r="CK779" s="58" t="str">
        <f t="shared" si="553"/>
        <v>No</v>
      </c>
      <c r="CL779" s="58" t="str">
        <f t="shared" si="553"/>
        <v>No</v>
      </c>
      <c r="CM779" s="58" t="str">
        <f t="shared" si="553"/>
        <v>No</v>
      </c>
      <c r="CN779" s="58" t="str">
        <f t="shared" si="553"/>
        <v>No</v>
      </c>
      <c r="CO779" s="58" t="str">
        <f t="shared" si="553"/>
        <v>Yes</v>
      </c>
      <c r="CP779" s="58" t="str">
        <f t="shared" si="553"/>
        <v>Yes</v>
      </c>
      <c r="CQ779" s="58" t="str">
        <f t="shared" si="553"/>
        <v>No</v>
      </c>
      <c r="CR779" s="58" t="str">
        <f t="shared" si="553"/>
        <v>Yes</v>
      </c>
      <c r="CS779" s="58" t="str">
        <f t="shared" si="553"/>
        <v>No</v>
      </c>
      <c r="CT779" s="58" t="str">
        <f t="shared" si="553"/>
        <v>No</v>
      </c>
      <c r="CU779" s="58" t="str">
        <f t="shared" si="553"/>
        <v>Yes</v>
      </c>
      <c r="CV779" s="58" t="str">
        <f t="shared" si="553"/>
        <v>Yes</v>
      </c>
      <c r="CW779" s="58" t="str">
        <f t="shared" si="553"/>
        <v>No</v>
      </c>
      <c r="CX779" s="58" t="str">
        <f t="shared" si="553"/>
        <v>No</v>
      </c>
      <c r="CY779" s="58" t="str">
        <f t="shared" si="553"/>
        <v>No</v>
      </c>
      <c r="CZ779" s="58" t="str">
        <f t="shared" si="553"/>
        <v>No</v>
      </c>
      <c r="DA779" s="58" t="str">
        <f t="shared" si="553"/>
        <v>Yes</v>
      </c>
      <c r="DB779" s="58" t="str">
        <f t="shared" si="553"/>
        <v>Yes</v>
      </c>
      <c r="DC779" s="58" t="str">
        <f t="shared" si="553"/>
        <v>No</v>
      </c>
      <c r="DD779" s="58" t="str">
        <f t="shared" si="553"/>
        <v>No</v>
      </c>
      <c r="DE779" s="58" t="str">
        <f t="shared" si="553"/>
        <v>No</v>
      </c>
      <c r="DF779" s="58" t="str">
        <f t="shared" si="553"/>
        <v>No</v>
      </c>
      <c r="DG779" s="58" t="str">
        <f t="shared" si="553"/>
        <v>Yes</v>
      </c>
      <c r="DH779" s="58" t="str">
        <f t="shared" si="553"/>
        <v>No</v>
      </c>
      <c r="DI779" s="58" t="str">
        <f t="shared" si="553"/>
        <v>No</v>
      </c>
      <c r="DJ779" s="58" t="str">
        <f t="shared" si="553"/>
        <v>No</v>
      </c>
      <c r="DK779" s="58" t="str">
        <f t="shared" si="553"/>
        <v>No</v>
      </c>
      <c r="DL779" s="58" t="str">
        <f t="shared" si="553"/>
        <v>No</v>
      </c>
      <c r="DM779" s="58" t="str">
        <f t="shared" si="553"/>
        <v>No</v>
      </c>
      <c r="DN779" s="58" t="str">
        <f t="shared" si="553"/>
        <v>No</v>
      </c>
      <c r="DO779" s="58" t="str">
        <f t="shared" si="553"/>
        <v>No</v>
      </c>
      <c r="DP779" s="58" t="str">
        <f t="shared" si="553"/>
        <v>No</v>
      </c>
      <c r="DQ779" s="58" t="str">
        <f t="shared" si="553"/>
        <v>No</v>
      </c>
      <c r="DR779" s="58" t="str">
        <f t="shared" si="553"/>
        <v>No</v>
      </c>
      <c r="DS779" s="58" t="str">
        <f t="shared" si="553"/>
        <v>No</v>
      </c>
      <c r="DT779" s="58" t="str">
        <f t="shared" si="553"/>
        <v>No</v>
      </c>
      <c r="DU779" s="58" t="str">
        <f t="shared" si="553"/>
        <v>No</v>
      </c>
      <c r="DV779" s="58" t="str">
        <f t="shared" si="553"/>
        <v>No</v>
      </c>
      <c r="DW779" s="58" t="str">
        <f t="shared" si="553"/>
        <v>No</v>
      </c>
      <c r="DX779" s="58" t="str">
        <f t="shared" si="553"/>
        <v>No</v>
      </c>
      <c r="DY779" s="58" t="str">
        <f t="shared" si="553"/>
        <v>No</v>
      </c>
      <c r="DZ779" s="58" t="str">
        <f t="shared" si="553"/>
        <v>No</v>
      </c>
      <c r="EA779" s="58" t="str">
        <f t="shared" si="553"/>
        <v>No</v>
      </c>
      <c r="EB779" s="58" t="str">
        <f t="shared" si="553"/>
        <v>No</v>
      </c>
      <c r="EC779" s="58" t="str">
        <f t="shared" si="553"/>
        <v>No</v>
      </c>
      <c r="ED779" s="58" t="str">
        <f t="shared" si="553"/>
        <v>No</v>
      </c>
      <c r="EE779" s="58" t="str">
        <f t="shared" si="553"/>
        <v>Yes</v>
      </c>
      <c r="EF779" s="58" t="str">
        <f t="shared" si="553"/>
        <v>Yes</v>
      </c>
      <c r="EG779" s="58" t="str">
        <f t="shared" si="553"/>
        <v>Yes</v>
      </c>
      <c r="EH779" s="58" t="str">
        <f t="shared" si="553"/>
        <v>Yes</v>
      </c>
      <c r="EI779" s="58" t="str">
        <f>IF(OR(LEFT(EI93,4)="WILL",LEFT(EI115,4)="WILL",LEFT(EI166,3)&lt;&gt;"No",LEFT(EI188,3)&lt;&gt;"No",NOT(ISERR(FIND("Contact",EI190))),LEFT(EI497,3)="Yes",LEFT(EI519,3)="Yes",NOT(ISERR(FIND("Contact",EI521)))),"Yes","No")</f>
        <v>Yes</v>
      </c>
      <c r="EJ779" s="58" t="str">
        <f>IF(OR(LEFT(EJ93,4)="WILL",LEFT(EJ115,4)="WILL",LEFT(EJ166,3)&lt;&gt;"No",LEFT(EJ188,3)&lt;&gt;"No",NOT(ISERR(FIND("Contact",EJ190))),LEFT(EJ497,3)="Yes",LEFT(EJ519,3)="Yes",NOT(ISERR(FIND("Contact",EJ521)))),"Yes","No")</f>
        <v>Yes</v>
      </c>
      <c r="EK779" s="58" t="str">
        <f>IF(OR(LEFT(EK93,4)="WILL",LEFT(EK115,4)="WILL",LEFT(EK166,3)&lt;&gt;"No",LEFT(EK188,3)&lt;&gt;"No",NOT(ISERR(FIND("Contact",EK190))),LEFT(EK497,3)="Yes",LEFT(EK519,3)="Yes",NOT(ISERR(FIND("Contact",EK521)))),"Yes","No")</f>
        <v>Yes</v>
      </c>
      <c r="EL779" s="109"/>
      <c r="EM779" s="109"/>
    </row>
    <row r="780" spans="1:143" s="21" customFormat="1" ht="12.75" customHeight="1" x14ac:dyDescent="0.25">
      <c r="A780" s="164"/>
      <c r="B780" s="125"/>
      <c r="C780" s="125"/>
      <c r="D780" s="125"/>
      <c r="E780" s="125"/>
      <c r="F780" s="125"/>
      <c r="G780" s="165" t="s">
        <v>4520</v>
      </c>
      <c r="H780" s="166"/>
      <c r="I780" s="166"/>
      <c r="J780" s="21" t="str">
        <f>IF(OR(NOT(ISERR(FIND("Appointment",J117))),NOT(ISERR(FIND("Appointment",J190))),NOT(ISERR(FIND("Appointment",J521)))),"Yes","No")</f>
        <v>No</v>
      </c>
      <c r="K780" s="21" t="str">
        <f t="shared" ref="K780:BV780" si="554">IF(OR(NOT(ISERR(FIND("Appointment",K117))),NOT(ISERR(FIND("Appointment",K190))),NOT(ISERR(FIND("Appointment",K521)))),"Yes","No")</f>
        <v>No</v>
      </c>
      <c r="L780" s="21" t="str">
        <f t="shared" si="554"/>
        <v>No</v>
      </c>
      <c r="M780" s="21" t="str">
        <f t="shared" si="554"/>
        <v>No</v>
      </c>
      <c r="N780" s="21" t="str">
        <f t="shared" si="554"/>
        <v>No</v>
      </c>
      <c r="O780" s="21" t="str">
        <f t="shared" si="554"/>
        <v>No</v>
      </c>
      <c r="P780" s="21" t="str">
        <f t="shared" si="554"/>
        <v>No</v>
      </c>
      <c r="Q780" s="21" t="str">
        <f t="shared" si="554"/>
        <v>No</v>
      </c>
      <c r="R780" s="21" t="str">
        <f t="shared" si="554"/>
        <v>No</v>
      </c>
      <c r="S780" s="21" t="str">
        <f t="shared" si="554"/>
        <v>No</v>
      </c>
      <c r="T780" s="21" t="str">
        <f t="shared" si="554"/>
        <v>No</v>
      </c>
      <c r="U780" s="21" t="str">
        <f t="shared" si="554"/>
        <v>No</v>
      </c>
      <c r="V780" s="21" t="str">
        <f t="shared" si="554"/>
        <v>No</v>
      </c>
      <c r="W780" s="21" t="str">
        <f t="shared" si="554"/>
        <v>No</v>
      </c>
      <c r="X780" s="21" t="str">
        <f t="shared" si="554"/>
        <v>No</v>
      </c>
      <c r="Y780" s="21" t="str">
        <f t="shared" si="554"/>
        <v>No</v>
      </c>
      <c r="Z780" s="21" t="str">
        <f t="shared" si="554"/>
        <v>No</v>
      </c>
      <c r="AA780" s="21" t="str">
        <f t="shared" si="554"/>
        <v>No</v>
      </c>
      <c r="AB780" s="21" t="str">
        <f t="shared" si="554"/>
        <v>No</v>
      </c>
      <c r="AC780" s="21" t="str">
        <f t="shared" si="554"/>
        <v>Yes</v>
      </c>
      <c r="AD780" s="21" t="str">
        <f t="shared" si="554"/>
        <v>No</v>
      </c>
      <c r="AE780" s="21" t="str">
        <f t="shared" si="554"/>
        <v>No</v>
      </c>
      <c r="AF780" s="21" t="str">
        <f t="shared" si="554"/>
        <v>No</v>
      </c>
      <c r="AG780" s="21" t="str">
        <f t="shared" si="554"/>
        <v>No</v>
      </c>
      <c r="AH780" s="21" t="str">
        <f t="shared" si="554"/>
        <v>No</v>
      </c>
      <c r="AI780" s="21" t="str">
        <f t="shared" si="554"/>
        <v>No</v>
      </c>
      <c r="AJ780" s="21" t="str">
        <f t="shared" si="554"/>
        <v>Yes</v>
      </c>
      <c r="AK780" s="21" t="str">
        <f t="shared" si="554"/>
        <v>Yes</v>
      </c>
      <c r="AL780" s="21" t="str">
        <f t="shared" si="554"/>
        <v>No</v>
      </c>
      <c r="AM780" s="21" t="str">
        <f t="shared" si="554"/>
        <v>No</v>
      </c>
      <c r="AN780" s="21" t="str">
        <f t="shared" si="554"/>
        <v>No</v>
      </c>
      <c r="AO780" s="21" t="str">
        <f t="shared" si="554"/>
        <v>No</v>
      </c>
      <c r="AP780" s="21" t="str">
        <f t="shared" si="554"/>
        <v>No</v>
      </c>
      <c r="AQ780" s="21" t="str">
        <f t="shared" si="554"/>
        <v>No</v>
      </c>
      <c r="AR780" s="21" t="str">
        <f t="shared" si="554"/>
        <v>No</v>
      </c>
      <c r="AS780" s="21" t="str">
        <f t="shared" si="554"/>
        <v>No</v>
      </c>
      <c r="AT780" s="21" t="str">
        <f t="shared" si="554"/>
        <v>No</v>
      </c>
      <c r="AU780" s="21" t="str">
        <f t="shared" si="554"/>
        <v>No</v>
      </c>
      <c r="AV780" s="21" t="str">
        <f t="shared" si="554"/>
        <v>No</v>
      </c>
      <c r="AW780" s="21" t="str">
        <f t="shared" si="554"/>
        <v>No</v>
      </c>
      <c r="AX780" s="21" t="str">
        <f t="shared" si="554"/>
        <v>No</v>
      </c>
      <c r="AY780" s="21" t="str">
        <f t="shared" si="554"/>
        <v>No</v>
      </c>
      <c r="AZ780" s="21" t="str">
        <f t="shared" si="554"/>
        <v>Yes</v>
      </c>
      <c r="BA780" s="21" t="str">
        <f t="shared" si="554"/>
        <v>Yes</v>
      </c>
      <c r="BB780" s="21" t="str">
        <f t="shared" si="554"/>
        <v>Yes</v>
      </c>
      <c r="BC780" s="21" t="str">
        <f t="shared" si="554"/>
        <v>Yes</v>
      </c>
      <c r="BD780" s="21" t="str">
        <f t="shared" si="554"/>
        <v>No</v>
      </c>
      <c r="BE780" s="21" t="str">
        <f t="shared" si="554"/>
        <v>No</v>
      </c>
      <c r="BF780" s="21" t="str">
        <f t="shared" si="554"/>
        <v>No</v>
      </c>
      <c r="BG780" s="21" t="str">
        <f t="shared" si="554"/>
        <v>No</v>
      </c>
      <c r="BH780" s="21" t="str">
        <f t="shared" si="554"/>
        <v>No</v>
      </c>
      <c r="BI780" s="21" t="str">
        <f t="shared" si="554"/>
        <v>No</v>
      </c>
      <c r="BJ780" s="21" t="str">
        <f t="shared" si="554"/>
        <v>No</v>
      </c>
      <c r="BK780" s="21" t="str">
        <f t="shared" si="554"/>
        <v>No</v>
      </c>
      <c r="BL780" s="21" t="str">
        <f t="shared" si="554"/>
        <v>No</v>
      </c>
      <c r="BM780" s="21" t="str">
        <f t="shared" si="554"/>
        <v>No</v>
      </c>
      <c r="BN780" s="21" t="str">
        <f t="shared" si="554"/>
        <v>No</v>
      </c>
      <c r="BO780" s="21" t="str">
        <f t="shared" si="554"/>
        <v>No</v>
      </c>
      <c r="BP780" s="21" t="str">
        <f t="shared" si="554"/>
        <v>No</v>
      </c>
      <c r="BQ780" s="21" t="str">
        <f t="shared" si="554"/>
        <v>No</v>
      </c>
      <c r="BR780" s="21" t="str">
        <f t="shared" si="554"/>
        <v>No</v>
      </c>
      <c r="BS780" s="21" t="str">
        <f t="shared" si="554"/>
        <v>Yes</v>
      </c>
      <c r="BT780" s="21" t="str">
        <f t="shared" si="554"/>
        <v>No</v>
      </c>
      <c r="BU780" s="21" t="str">
        <f t="shared" si="554"/>
        <v>No</v>
      </c>
      <c r="BV780" s="21" t="str">
        <f t="shared" si="554"/>
        <v>No</v>
      </c>
      <c r="BW780" s="21" t="str">
        <f t="shared" ref="BW780:EH780" si="555">IF(OR(NOT(ISERR(FIND("Appointment",BW117))),NOT(ISERR(FIND("Appointment",BW190))),NOT(ISERR(FIND("Appointment",BW521)))),"Yes","No")</f>
        <v>No</v>
      </c>
      <c r="BX780" s="21" t="str">
        <f t="shared" si="555"/>
        <v>No</v>
      </c>
      <c r="BY780" s="21" t="str">
        <f t="shared" si="555"/>
        <v>No</v>
      </c>
      <c r="BZ780" s="21" t="str">
        <f t="shared" si="555"/>
        <v>No</v>
      </c>
      <c r="CA780" s="21" t="str">
        <f t="shared" si="555"/>
        <v>No</v>
      </c>
      <c r="CB780" s="21" t="str">
        <f t="shared" si="555"/>
        <v>No</v>
      </c>
      <c r="CC780" s="21" t="str">
        <f t="shared" si="555"/>
        <v>No</v>
      </c>
      <c r="CD780" s="21" t="str">
        <f t="shared" si="555"/>
        <v>No</v>
      </c>
      <c r="CE780" s="21" t="str">
        <f t="shared" si="555"/>
        <v>No</v>
      </c>
      <c r="CF780" s="21" t="str">
        <f t="shared" si="555"/>
        <v>No</v>
      </c>
      <c r="CG780" s="21" t="str">
        <f t="shared" si="555"/>
        <v>No</v>
      </c>
      <c r="CH780" s="21" t="str">
        <f t="shared" si="555"/>
        <v>No</v>
      </c>
      <c r="CI780" s="21" t="str">
        <f t="shared" si="555"/>
        <v>No</v>
      </c>
      <c r="CJ780" s="21" t="str">
        <f t="shared" si="555"/>
        <v>No</v>
      </c>
      <c r="CK780" s="21" t="str">
        <f t="shared" si="555"/>
        <v>No</v>
      </c>
      <c r="CL780" s="21" t="str">
        <f t="shared" si="555"/>
        <v>No</v>
      </c>
      <c r="CM780" s="21" t="str">
        <f t="shared" si="555"/>
        <v>No</v>
      </c>
      <c r="CN780" s="21" t="str">
        <f t="shared" si="555"/>
        <v>No</v>
      </c>
      <c r="CO780" s="21" t="str">
        <f t="shared" si="555"/>
        <v>No</v>
      </c>
      <c r="CP780" s="21" t="str">
        <f t="shared" si="555"/>
        <v>No</v>
      </c>
      <c r="CQ780" s="21" t="str">
        <f t="shared" si="555"/>
        <v>No</v>
      </c>
      <c r="CR780" s="21" t="str">
        <f t="shared" si="555"/>
        <v>Yes</v>
      </c>
      <c r="CS780" s="21" t="str">
        <f t="shared" si="555"/>
        <v>No</v>
      </c>
      <c r="CT780" s="21" t="str">
        <f t="shared" si="555"/>
        <v>No</v>
      </c>
      <c r="CU780" s="21" t="str">
        <f t="shared" si="555"/>
        <v>No</v>
      </c>
      <c r="CV780" s="21" t="str">
        <f t="shared" si="555"/>
        <v>No</v>
      </c>
      <c r="CW780" s="21" t="str">
        <f t="shared" si="555"/>
        <v>No</v>
      </c>
      <c r="CX780" s="21" t="str">
        <f t="shared" si="555"/>
        <v>No</v>
      </c>
      <c r="CY780" s="21" t="str">
        <f t="shared" si="555"/>
        <v>No</v>
      </c>
      <c r="CZ780" s="21" t="str">
        <f t="shared" si="555"/>
        <v>No</v>
      </c>
      <c r="DA780" s="21" t="str">
        <f t="shared" si="555"/>
        <v>No</v>
      </c>
      <c r="DB780" s="21" t="str">
        <f t="shared" si="555"/>
        <v>No</v>
      </c>
      <c r="DC780" s="21" t="str">
        <f t="shared" si="555"/>
        <v>No</v>
      </c>
      <c r="DD780" s="21" t="str">
        <f t="shared" si="555"/>
        <v>No</v>
      </c>
      <c r="DE780" s="21" t="str">
        <f t="shared" si="555"/>
        <v>No</v>
      </c>
      <c r="DF780" s="21" t="str">
        <f t="shared" si="555"/>
        <v>No</v>
      </c>
      <c r="DG780" s="21" t="str">
        <f t="shared" si="555"/>
        <v>No</v>
      </c>
      <c r="DH780" s="21" t="str">
        <f t="shared" si="555"/>
        <v>No</v>
      </c>
      <c r="DI780" s="21" t="str">
        <f t="shared" si="555"/>
        <v>No</v>
      </c>
      <c r="DJ780" s="21" t="str">
        <f t="shared" si="555"/>
        <v>No</v>
      </c>
      <c r="DK780" s="21" t="str">
        <f t="shared" si="555"/>
        <v>No</v>
      </c>
      <c r="DL780" s="21" t="str">
        <f t="shared" si="555"/>
        <v>No</v>
      </c>
      <c r="DM780" s="21" t="str">
        <f t="shared" si="555"/>
        <v>No</v>
      </c>
      <c r="DN780" s="21" t="str">
        <f t="shared" si="555"/>
        <v>No</v>
      </c>
      <c r="DO780" s="21" t="str">
        <f t="shared" si="555"/>
        <v>No</v>
      </c>
      <c r="DP780" s="21" t="str">
        <f t="shared" si="555"/>
        <v>No</v>
      </c>
      <c r="DQ780" s="21" t="str">
        <f t="shared" si="555"/>
        <v>No</v>
      </c>
      <c r="DR780" s="21" t="str">
        <f t="shared" si="555"/>
        <v>No</v>
      </c>
      <c r="DS780" s="21" t="str">
        <f t="shared" si="555"/>
        <v>No</v>
      </c>
      <c r="DT780" s="21" t="str">
        <f t="shared" si="555"/>
        <v>No</v>
      </c>
      <c r="DU780" s="21" t="str">
        <f t="shared" si="555"/>
        <v>No</v>
      </c>
      <c r="DV780" s="21" t="str">
        <f t="shared" si="555"/>
        <v>No</v>
      </c>
      <c r="DW780" s="21" t="str">
        <f t="shared" si="555"/>
        <v>No</v>
      </c>
      <c r="DX780" s="21" t="str">
        <f t="shared" si="555"/>
        <v>Yes</v>
      </c>
      <c r="DY780" s="21" t="str">
        <f t="shared" si="555"/>
        <v>No</v>
      </c>
      <c r="DZ780" s="21" t="str">
        <f t="shared" si="555"/>
        <v>No</v>
      </c>
      <c r="EA780" s="21" t="str">
        <f t="shared" si="555"/>
        <v>No</v>
      </c>
      <c r="EB780" s="21" t="str">
        <f t="shared" si="555"/>
        <v>No</v>
      </c>
      <c r="EC780" s="21" t="str">
        <f t="shared" si="555"/>
        <v>No</v>
      </c>
      <c r="ED780" s="21" t="str">
        <f t="shared" si="555"/>
        <v>No</v>
      </c>
      <c r="EE780" s="21" t="str">
        <f t="shared" si="555"/>
        <v>Yes</v>
      </c>
      <c r="EF780" s="21" t="str">
        <f t="shared" si="555"/>
        <v>No</v>
      </c>
      <c r="EG780" s="21" t="str">
        <f t="shared" si="555"/>
        <v>No</v>
      </c>
      <c r="EH780" s="21" t="str">
        <f t="shared" si="555"/>
        <v>No</v>
      </c>
      <c r="EI780" s="21" t="str">
        <f>IF(OR(NOT(ISERR(FIND("Appointment",EI117))),NOT(ISERR(FIND("Appointment",EI190))),NOT(ISERR(FIND("Appointment",EI521)))),"Yes","No")</f>
        <v>No</v>
      </c>
      <c r="EJ780" s="21" t="str">
        <f>IF(OR(NOT(ISERR(FIND("Appointment",EJ117))),NOT(ISERR(FIND("Appointment",EJ190))),NOT(ISERR(FIND("Appointment",EJ521)))),"Yes","No")</f>
        <v>No</v>
      </c>
      <c r="EK780" s="21" t="str">
        <f>IF(OR(NOT(ISERR(FIND("Appointment",EK117))),NOT(ISERR(FIND("Appointment",EK190))),NOT(ISERR(FIND("Appointment",EK521)))),"Yes","No")</f>
        <v>No</v>
      </c>
      <c r="EL780" s="110"/>
      <c r="EM780" s="110"/>
    </row>
    <row r="781" spans="1:143" s="58" customFormat="1" ht="12.75" customHeight="1" x14ac:dyDescent="0.25">
      <c r="A781" s="5"/>
      <c r="B781" s="96"/>
      <c r="C781" s="96"/>
      <c r="D781" s="96"/>
      <c r="E781" s="96"/>
      <c r="F781" s="96"/>
      <c r="G781" s="4"/>
      <c r="H781" s="18"/>
      <c r="I781" s="18"/>
      <c r="O781" s="59"/>
      <c r="EL781" s="109"/>
      <c r="EM781" s="109"/>
    </row>
  </sheetData>
  <dataConsolidate link="1"/>
  <conditionalFormatting sqref="J24:ZZ26">
    <cfRule type="expression" dxfId="76" priority="67">
      <formula>OR(J$23="No",J$23="*")</formula>
    </cfRule>
  </conditionalFormatting>
  <conditionalFormatting sqref="J48:ZZ49">
    <cfRule type="expression" dxfId="75" priority="148">
      <formula>OR(J$47="No",J$47="*")</formula>
    </cfRule>
  </conditionalFormatting>
  <conditionalFormatting sqref="J70:ZZ72">
    <cfRule type="expression" dxfId="74" priority="127">
      <formula>OR(J$68="No", J$68="*")</formula>
    </cfRule>
  </conditionalFormatting>
  <conditionalFormatting sqref="J77:ZZ80">
    <cfRule type="expression" dxfId="73" priority="116">
      <formula>AND(J$75&lt;&gt;"Yes",J$75&lt;&gt;"")</formula>
    </cfRule>
  </conditionalFormatting>
  <conditionalFormatting sqref="J150:ZZ152">
    <cfRule type="expression" dxfId="72" priority="115">
      <formula>OR(J$149="No",J$149="*")</formula>
    </cfRule>
  </conditionalFormatting>
  <conditionalFormatting sqref="J218:ZZ244 J246:ZZ287">
    <cfRule type="expression" dxfId="71" priority="114">
      <formula>OR(J$216="No",J$216="*")</formula>
    </cfRule>
  </conditionalFormatting>
  <conditionalFormatting sqref="J226:ZZ226">
    <cfRule type="expression" dxfId="70" priority="113">
      <formula>OR(J$225="No",J$225="*")</formula>
    </cfRule>
  </conditionalFormatting>
  <conditionalFormatting sqref="J228:ZZ228">
    <cfRule type="expression" dxfId="69" priority="112">
      <formula>OR(J$227="No",J$227="*")</formula>
    </cfRule>
  </conditionalFormatting>
  <conditionalFormatting sqref="J230:ZZ230">
    <cfRule type="expression" dxfId="68" priority="100">
      <formula>OR(J$229="Yes",J$229="*")</formula>
    </cfRule>
  </conditionalFormatting>
  <conditionalFormatting sqref="J199:ZZ199">
    <cfRule type="expression" dxfId="67" priority="98">
      <formula>OR(J$198="No",J$198="*")</formula>
    </cfRule>
  </conditionalFormatting>
  <conditionalFormatting sqref="J205:ZZ207">
    <cfRule type="expression" dxfId="66" priority="88">
      <formula>OR(J$204="No",J$204="*")</formula>
    </cfRule>
  </conditionalFormatting>
  <conditionalFormatting sqref="J300:ZZ302">
    <cfRule type="expression" dxfId="65" priority="86">
      <formula>OR(J$299="No",J$299="*")</formula>
    </cfRule>
  </conditionalFormatting>
  <conditionalFormatting sqref="J292:ZZ308">
    <cfRule type="expression" dxfId="64" priority="84">
      <formula>AND(OR(J$289="No",J$289="*"),OR(J$290="No",J$290="*"))</formula>
    </cfRule>
  </conditionalFormatting>
  <conditionalFormatting sqref="J355:ZZ365 J367:ZZ408">
    <cfRule type="expression" dxfId="63" priority="83">
      <formula>OR(J$353="No",J$353="*")</formula>
    </cfRule>
  </conditionalFormatting>
  <conditionalFormatting sqref="J468:ZZ468">
    <cfRule type="expression" dxfId="62" priority="82">
      <formula>OR(J$467="No",J$467="*")</formula>
    </cfRule>
  </conditionalFormatting>
  <conditionalFormatting sqref="J470:ZZ470">
    <cfRule type="expression" dxfId="61" priority="81">
      <formula>OR(J$469="No",J$469="*")</formula>
    </cfRule>
  </conditionalFormatting>
  <conditionalFormatting sqref="J472:ZZ472">
    <cfRule type="expression" dxfId="60" priority="80">
      <formula>OR(J$471="No",J$471="*")</formula>
    </cfRule>
  </conditionalFormatting>
  <conditionalFormatting sqref="J474:ZZ474">
    <cfRule type="expression" dxfId="59" priority="79">
      <formula>OR(J$473="No",J$473="*")</formula>
    </cfRule>
  </conditionalFormatting>
  <conditionalFormatting sqref="J413:ZZ418 J420:ZZ461">
    <cfRule type="expression" dxfId="58" priority="78">
      <formula>OR(J$410="No",J$410="*")</formula>
    </cfRule>
  </conditionalFormatting>
  <conditionalFormatting sqref="J295:ZZ295">
    <cfRule type="expression" dxfId="57" priority="77">
      <formula>OR(J$294="No",J$294="*")</formula>
    </cfRule>
  </conditionalFormatting>
  <conditionalFormatting sqref="J221:ZZ221">
    <cfRule type="expression" dxfId="56" priority="76">
      <formula>OR(J$220="No",J$220="*")</formula>
    </cfRule>
  </conditionalFormatting>
  <conditionalFormatting sqref="J10:ZZ10">
    <cfRule type="expression" dxfId="55" priority="49">
      <formula>LEFT(J9,7)= "Include"</formula>
    </cfRule>
  </conditionalFormatting>
  <conditionalFormatting sqref="J195:ZZ200">
    <cfRule type="expression" dxfId="54" priority="75">
      <formula>AND(COUNTIF(J$155:J$189,"No")=35,J$191="No")</formula>
    </cfRule>
  </conditionalFormatting>
  <conditionalFormatting sqref="J155:ZZ155">
    <cfRule type="expression" dxfId="53" priority="74">
      <formula>AND(J$156&lt;&gt;"No",J$156&lt;&gt;"")</formula>
    </cfRule>
  </conditionalFormatting>
  <conditionalFormatting sqref="J156:ZZ156">
    <cfRule type="expression" dxfId="52" priority="149">
      <formula>(J$155="Yes")</formula>
    </cfRule>
  </conditionalFormatting>
  <conditionalFormatting sqref="J157:ZZ157">
    <cfRule type="expression" dxfId="51" priority="71">
      <formula>AND(J$158&lt;&gt;"No",J$158&lt;&gt;"")</formula>
    </cfRule>
  </conditionalFormatting>
  <conditionalFormatting sqref="J158:ZZ158">
    <cfRule type="expression" dxfId="50" priority="70">
      <formula>(J$157="Yes")</formula>
    </cfRule>
  </conditionalFormatting>
  <conditionalFormatting sqref="J167:ZZ168">
    <cfRule type="expression" dxfId="49" priority="69">
      <formula>AND(J$166&lt;&gt;"No", J$166&lt;&gt;"")</formula>
    </cfRule>
  </conditionalFormatting>
  <conditionalFormatting sqref="J158:ZZ158">
    <cfRule type="expression" dxfId="48" priority="68">
      <formula>AND(J$157&lt;&gt;"No",J$157&lt;&gt;"")</formula>
    </cfRule>
  </conditionalFormatting>
  <conditionalFormatting sqref="J155:ZZ191">
    <cfRule type="expression" dxfId="47" priority="73">
      <formula>AND(J155&lt;&gt;"No",J155&lt;&gt;"")</formula>
    </cfRule>
  </conditionalFormatting>
  <conditionalFormatting sqref="J201:ZZ207">
    <cfRule type="expression" dxfId="46" priority="66">
      <formula>COUNTIF(J$155:J$191,"No")=37</formula>
    </cfRule>
  </conditionalFormatting>
  <conditionalFormatting sqref="J246:ZZ287 J367:ZZ408 J420:ZZ461 J486:ZZ527 J529:ZZ537 J762:EK770 J772:EK775 J310:ZZ351 J539:ZZ545">
    <cfRule type="expression" dxfId="45" priority="57">
      <formula>LEFT(J246,3)="Yes"</formula>
    </cfRule>
  </conditionalFormatting>
  <conditionalFormatting sqref="J310:ZZ351">
    <cfRule type="expression" dxfId="44" priority="65">
      <formula>OR(J$290="No",J$290="*")</formula>
    </cfRule>
  </conditionalFormatting>
  <conditionalFormatting sqref="J310:ZZ351">
    <cfRule type="expression" dxfId="43" priority="64">
      <formula>OR(J$214="No",J$214="*")</formula>
    </cfRule>
  </conditionalFormatting>
  <conditionalFormatting sqref="J304:ZZ304">
    <cfRule type="expression" dxfId="42" priority="62">
      <formula>OR(J$214="No",J$214="*")</formula>
    </cfRule>
  </conditionalFormatting>
  <conditionalFormatting sqref="J407:ZZ407">
    <cfRule type="expression" dxfId="41" priority="59">
      <formula>LEFT(J407,3)="Yes"</formula>
    </cfRule>
  </conditionalFormatting>
  <conditionalFormatting sqref="EN357:XW357 EN239:XW239 EN237:XW237 EN234:XW234 EN303:XW303 EN414:XW414 EN82:XW123 EN125:XW147">
    <cfRule type="expression" dxfId="40" priority="161">
      <formula>#REF!="No"</formula>
    </cfRule>
  </conditionalFormatting>
  <conditionalFormatting sqref="J477:ZZ477">
    <cfRule type="expression" dxfId="39" priority="162">
      <formula>OR(J$7="No",J$8="No")</formula>
    </cfRule>
  </conditionalFormatting>
  <conditionalFormatting sqref="J529:ZZ537 J486:ZZ527 J539:ZZ539 J762:EK770 J772:EK772">
    <cfRule type="expression" dxfId="38" priority="52" stopIfTrue="1">
      <formula>OR(NOT(ISERR(FIND("HTTP,",J486))),NOT(ISERR(FIND("HTTP)",J486))))</formula>
    </cfRule>
  </conditionalFormatting>
  <conditionalFormatting sqref="J210:ZZ212">
    <cfRule type="expression" dxfId="37" priority="51">
      <formula>J$209="No"</formula>
    </cfRule>
  </conditionalFormatting>
  <conditionalFormatting sqref="J209:ZZ212">
    <cfRule type="expression" dxfId="36" priority="50">
      <formula>COUNTIF(J$155:J$191,"No")=37</formula>
    </cfRule>
  </conditionalFormatting>
  <conditionalFormatting sqref="CN93:ZZ93 J93:CK93 J94:CI94 CK94:ZZ94 J28:DB28 DD28:ZZ28 J1:ZZ27 J29:ZZ92 J557:ZZ558 J575:ZZ676 J719:ZZ770 J711:ZZ717 J678:ZZ709 J560:ZZ573 J539:ZZ555 J95:ZZ537 J772:ZZ1048576">
    <cfRule type="expression" dxfId="35" priority="48" stopIfTrue="1">
      <formula>AND(NOT(ISBLANK(J$9)),LEFT(J$9,7)="Exclude")</formula>
    </cfRule>
  </conditionalFormatting>
  <conditionalFormatting sqref="CN93:ZZ93 J82:ZZ92 J93:CK93 J94:CI94 CK94:ZZ94 J95:ZZ123">
    <cfRule type="expression" dxfId="34" priority="60" stopIfTrue="1">
      <formula>NOT(ISERROR(FIND("WON'T Transmit",J82)))</formula>
    </cfRule>
    <cfRule type="expression" dxfId="33" priority="61">
      <formula>NOT(ISERROR(FIND("WILL Transmit",J82)))</formula>
    </cfRule>
  </conditionalFormatting>
  <conditionalFormatting sqref="J626:XW667 J577:XW613">
    <cfRule type="expression" dxfId="32" priority="47">
      <formula>AND(I$2=J$3,J$9="Include (Platform Duplicate)",J577&lt;&gt;I577)</formula>
    </cfRule>
  </conditionalFormatting>
  <conditionalFormatting sqref="CJ94">
    <cfRule type="expression" dxfId="31" priority="43" stopIfTrue="1">
      <formula>AND(NOT(ISBLANK(CJ$9)),LEFT(CJ$9,7)="Exclude")</formula>
    </cfRule>
    <cfRule type="expression" dxfId="30" priority="46" stopIfTrue="1">
      <formula>CJ$9="Include (Platform Duplicate)"</formula>
    </cfRule>
  </conditionalFormatting>
  <conditionalFormatting sqref="CJ94">
    <cfRule type="expression" dxfId="29" priority="44" stopIfTrue="1">
      <formula>NOT(ISERROR(FIND("WON'T Transmit",CJ94)))</formula>
    </cfRule>
    <cfRule type="expression" dxfId="28" priority="45">
      <formula>NOT(ISERROR(FIND("WILL Transmit",CJ94)))</formula>
    </cfRule>
  </conditionalFormatting>
  <conditionalFormatting sqref="J28:DB28 DD28:ZZ28 J1:ZZ27 J557:ZZ558 J575:ZZ676 J719:ZZ770 J711:ZZ717 J678:ZZ709 J560:ZZ573 J539:ZZ555 J29:ZZ537 J772:ZZ1048576">
    <cfRule type="expression" dxfId="27" priority="167" stopIfTrue="1">
      <formula>J$9="Include (Platform Duplicate)"</formula>
    </cfRule>
  </conditionalFormatting>
  <conditionalFormatting sqref="J710:ZZ710">
    <cfRule type="expression" dxfId="26" priority="41" stopIfTrue="1">
      <formula>AND(NOT(ISBLANK(J$9)),LEFT(J$9,7)="Exclude")</formula>
    </cfRule>
  </conditionalFormatting>
  <conditionalFormatting sqref="J710:ZZ710">
    <cfRule type="expression" dxfId="25" priority="42" stopIfTrue="1">
      <formula>J$9="Include (Platform Duplicate)"</formula>
    </cfRule>
  </conditionalFormatting>
  <conditionalFormatting sqref="DC28">
    <cfRule type="expression" dxfId="24" priority="39" stopIfTrue="1">
      <formula>AND(NOT(ISBLANK(DC$9)),LEFT(DC$9,7)="Exclude")</formula>
    </cfRule>
  </conditionalFormatting>
  <conditionalFormatting sqref="DC28">
    <cfRule type="expression" dxfId="23" priority="40" stopIfTrue="1">
      <formula>DC$9="Include (Platform Duplicate)"</formula>
    </cfRule>
  </conditionalFormatting>
  <conditionalFormatting sqref="J718:ZZ718">
    <cfRule type="expression" dxfId="22" priority="37" stopIfTrue="1">
      <formula>AND(NOT(ISBLANK(J$9)),LEFT(J$9,7)="Exclude")</formula>
    </cfRule>
  </conditionalFormatting>
  <conditionalFormatting sqref="J718:ZZ718">
    <cfRule type="expression" dxfId="21" priority="38" stopIfTrue="1">
      <formula>J$9="Include (Platform Duplicate)"</formula>
    </cfRule>
  </conditionalFormatting>
  <conditionalFormatting sqref="J538:ZZ538">
    <cfRule type="expression" dxfId="20" priority="27">
      <formula>LEFT(J538,3)="Yes"</formula>
    </cfRule>
  </conditionalFormatting>
  <conditionalFormatting sqref="J538:ZZ538">
    <cfRule type="expression" dxfId="19" priority="26" stopIfTrue="1">
      <formula>OR(NOT(ISERR(FIND("HTTP,",J538))),NOT(ISERR(FIND("HTTP)",J538))))</formula>
    </cfRule>
  </conditionalFormatting>
  <conditionalFormatting sqref="J538:ZZ538">
    <cfRule type="expression" dxfId="18" priority="25" stopIfTrue="1">
      <formula>AND(NOT(ISBLANK(J$9)),LEFT(J$9,7)="Exclude")</formula>
    </cfRule>
  </conditionalFormatting>
  <conditionalFormatting sqref="J538:ZZ538">
    <cfRule type="expression" dxfId="17" priority="28" stopIfTrue="1">
      <formula>J$9="Include (Platform Duplicate)"</formula>
    </cfRule>
  </conditionalFormatting>
  <conditionalFormatting sqref="J556:ZZ556">
    <cfRule type="expression" dxfId="16" priority="23" stopIfTrue="1">
      <formula>AND(NOT(ISBLANK(J$9)),LEFT(J$9,7)="Exclude")</formula>
    </cfRule>
  </conditionalFormatting>
  <conditionalFormatting sqref="J556:ZZ556">
    <cfRule type="expression" dxfId="15" priority="24" stopIfTrue="1">
      <formula>J$9="Include (Platform Duplicate)"</formula>
    </cfRule>
  </conditionalFormatting>
  <conditionalFormatting sqref="J574:ZZ574">
    <cfRule type="expression" dxfId="14" priority="21" stopIfTrue="1">
      <formula>AND(NOT(ISBLANK(J$9)),LEFT(J$9,7)="Exclude")</formula>
    </cfRule>
  </conditionalFormatting>
  <conditionalFormatting sqref="J574:ZZ574">
    <cfRule type="expression" dxfId="13" priority="22" stopIfTrue="1">
      <formula>J$9="Include (Platform Duplicate)"</formula>
    </cfRule>
  </conditionalFormatting>
  <conditionalFormatting sqref="J677:ZZ677">
    <cfRule type="expression" dxfId="12" priority="19" stopIfTrue="1">
      <formula>AND(NOT(ISBLANK(J$9)),LEFT(J$9,7)="Exclude")</formula>
    </cfRule>
  </conditionalFormatting>
  <conditionalFormatting sqref="J677:ZZ677">
    <cfRule type="expression" dxfId="11" priority="20" stopIfTrue="1">
      <formula>J$9="Include (Platform Duplicate)"</formula>
    </cfRule>
  </conditionalFormatting>
  <conditionalFormatting sqref="J771:EK771">
    <cfRule type="expression" dxfId="10" priority="17">
      <formula>LEFT(J771,3)="Yes"</formula>
    </cfRule>
  </conditionalFormatting>
  <conditionalFormatting sqref="J771:EK771">
    <cfRule type="expression" dxfId="9" priority="16" stopIfTrue="1">
      <formula>OR(NOT(ISERR(FIND("HTTP,",J771))),NOT(ISERR(FIND("HTTP)",J771))))</formula>
    </cfRule>
  </conditionalFormatting>
  <conditionalFormatting sqref="J771:ZZ771">
    <cfRule type="expression" dxfId="8" priority="15" stopIfTrue="1">
      <formula>AND(NOT(ISBLANK(J$9)),LEFT(J$9,7)="Exclude")</formula>
    </cfRule>
  </conditionalFormatting>
  <conditionalFormatting sqref="J771:ZZ771">
    <cfRule type="expression" dxfId="7" priority="18" stopIfTrue="1">
      <formula>J$9="Include (Platform Duplicate)"</formula>
    </cfRule>
  </conditionalFormatting>
  <conditionalFormatting sqref="J559:ZZ559">
    <cfRule type="expression" dxfId="6" priority="13">
      <formula>LEFT(J559,3)="Yes"</formula>
    </cfRule>
  </conditionalFormatting>
  <conditionalFormatting sqref="J559:ZZ559">
    <cfRule type="expression" dxfId="5" priority="12" stopIfTrue="1">
      <formula>AND(NOT(ISBLANK(J$9)),LEFT(J$9,7)="Exclude")</formula>
    </cfRule>
  </conditionalFormatting>
  <conditionalFormatting sqref="J559:ZZ559">
    <cfRule type="expression" dxfId="4" priority="14" stopIfTrue="1">
      <formula>J$9="Include (Platform Duplicate)"</formula>
    </cfRule>
  </conditionalFormatting>
  <conditionalFormatting sqref="J551:EK551">
    <cfRule type="expression" dxfId="3" priority="11">
      <formula>LEFT(J551,3)="Yes"</formula>
    </cfRule>
  </conditionalFormatting>
  <conditionalFormatting sqref="J551:EK551">
    <cfRule type="expression" dxfId="2" priority="10" stopIfTrue="1">
      <formula>OR(NOT(ISERR(FIND("HTTP,",J551))),NOT(ISERR(FIND("HTTP)",J551))))</formula>
    </cfRule>
  </conditionalFormatting>
  <conditionalFormatting sqref="J569:EK569">
    <cfRule type="expression" dxfId="1" priority="9">
      <formula>LEFT(J569,3)="Yes"</formula>
    </cfRule>
  </conditionalFormatting>
  <conditionalFormatting sqref="J569:EK569">
    <cfRule type="expression" dxfId="0" priority="8" stopIfTrue="1">
      <formula>OR(NOT(ISERR(FIND("HTTP,",J569))),NOT(ISERR(FIND("HTTP)",J569))))</formula>
    </cfRule>
  </conditionalFormatting>
  <dataValidations count="4">
    <dataValidation type="list" allowBlank="1" showInputMessage="1" showErrorMessage="1" sqref="J6:XFD6">
      <formula1>"Yes,No"</formula1>
    </dataValidation>
    <dataValidation type="list" allowBlank="1" showInputMessage="1" showErrorMessage="1" sqref="J41:XFD41 J51:XFD51">
      <formula1>"Excluded,Clinician resource"</formula1>
    </dataValidation>
    <dataValidation type="list" allowBlank="1" showInputMessage="1" showErrorMessage="1" sqref="EH71:XFD71 AC71:DK71 J71:U71 DM71:EE71">
      <formula1>$U$2:$U$6</formula1>
    </dataValidation>
    <dataValidation type="list" allowBlank="1" showInputMessage="1" showErrorMessage="1" sqref="J295:XFD295 J419:XFD419 DU414 J412:XFD412 J364:XFD365 J463:XFD463 J465:XFD465 J307:XFD307">
      <formula1>$V$2:$V$7</formula1>
    </dataValidation>
  </dataValidations>
  <hyperlinks>
    <hyperlink ref="CI16" r:id="rId1" location="?t=W251bGwsMSwyLDEsInVrLmNvLmlzYWkubmhzMjRtc2siXQ"/>
    <hyperlink ref="AM16" r:id="rId2"/>
    <hyperlink ref="DR16" r:id="rId3"/>
    <hyperlink ref="DC16" r:id="rId4"/>
    <hyperlink ref="DV16" r:id="rId5"/>
    <hyperlink ref="AE16" r:id="rId6"/>
    <hyperlink ref="BG16" r:id="rId7"/>
    <hyperlink ref="CA15" r:id="rId8"/>
    <hyperlink ref="CA16" r:id="rId9"/>
    <hyperlink ref="DH16" r:id="rId10"/>
    <hyperlink ref="DX16" r:id="rId11"/>
    <hyperlink ref="EB16" r:id="rId12"/>
    <hyperlink ref="DJ16" r:id="rId13"/>
    <hyperlink ref="DW16" r:id="rId14"/>
    <hyperlink ref="DL16" r:id="rId15"/>
    <hyperlink ref="DL15" r:id="rId16"/>
    <hyperlink ref="CU16" r:id="rId17"/>
    <hyperlink ref="AL16" r:id="rId18"/>
    <hyperlink ref="AZ16" r:id="rId19"/>
    <hyperlink ref="DY16" r:id="rId20"/>
    <hyperlink ref="Z16" r:id="rId21"/>
    <hyperlink ref="AA16" r:id="rId22"/>
    <hyperlink ref="AB16" r:id="rId23"/>
    <hyperlink ref="CX16" r:id="rId24"/>
    <hyperlink ref="CZ16" r:id="rId25"/>
    <hyperlink ref="X48" r:id="rId26"/>
    <hyperlink ref="Z48" r:id="rId27"/>
    <hyperlink ref="AB48" r:id="rId28"/>
    <hyperlink ref="AI48" r:id="rId29"/>
    <hyperlink ref="AK48" r:id="rId30"/>
    <hyperlink ref="AT48" r:id="rId31"/>
    <hyperlink ref="AT16" r:id="rId32"/>
    <hyperlink ref="AU16" r:id="rId33"/>
    <hyperlink ref="AU48" r:id="rId34"/>
    <hyperlink ref="AU228" r:id="rId35"/>
    <hyperlink ref="BM49" r:id="rId36"/>
    <hyperlink ref="BW49" r:id="rId37"/>
    <hyperlink ref="BW48" r:id="rId38"/>
    <hyperlink ref="BW16" r:id="rId39"/>
    <hyperlink ref="CI48" r:id="rId40"/>
    <hyperlink ref="CZ48" r:id="rId41"/>
    <hyperlink ref="DZ48" r:id="rId42"/>
    <hyperlink ref="EG228" r:id="rId43"/>
    <hyperlink ref="EK228" r:id="rId44"/>
    <hyperlink ref="EI228" r:id="rId45"/>
    <hyperlink ref="BK49" r:id="rId46"/>
    <hyperlink ref="CD48" r:id="rId47"/>
    <hyperlink ref="J48" r:id="rId48"/>
    <hyperlink ref="J49" r:id="rId49"/>
    <hyperlink ref="K16" r:id="rId50"/>
    <hyperlink ref="K48" r:id="rId51"/>
    <hyperlink ref="L48" r:id="rId52"/>
    <hyperlink ref="K49" r:id="rId53"/>
    <hyperlink ref="V228" r:id="rId54"/>
    <hyperlink ref="V16" r:id="rId55"/>
    <hyperlink ref="V48" r:id="rId56"/>
    <hyperlink ref="X16" r:id="rId57"/>
    <hyperlink ref="X15" r:id="rId58"/>
    <hyperlink ref="W16" r:id="rId59"/>
    <hyperlink ref="Y16" r:id="rId60"/>
    <hyperlink ref="CK16" r:id="rId61"/>
    <hyperlink ref="AA48" r:id="rId62"/>
    <hyperlink ref="AC48" r:id="rId63"/>
    <hyperlink ref="AC49" r:id="rId64"/>
    <hyperlink ref="AD16" r:id="rId65"/>
    <hyperlink ref="AD48" r:id="rId66"/>
    <hyperlink ref="AF16" r:id="rId67"/>
    <hyperlink ref="AG16" r:id="rId68"/>
    <hyperlink ref="AF15" r:id="rId69"/>
    <hyperlink ref="AG15" r:id="rId70"/>
    <hyperlink ref="AE15" r:id="rId71"/>
    <hyperlink ref="AD15" r:id="rId72"/>
    <hyperlink ref="AF48" r:id="rId73"/>
    <hyperlink ref="AG48" r:id="rId74"/>
    <hyperlink ref="AH48" r:id="rId75"/>
    <hyperlink ref="AH16" r:id="rId76"/>
    <hyperlink ref="AJ49" r:id="rId77"/>
    <hyperlink ref="AJ48" r:id="rId78"/>
    <hyperlink ref="AL49" r:id="rId79"/>
    <hyperlink ref="AO16" r:id="rId80"/>
    <hyperlink ref="AN15" r:id="rId81"/>
    <hyperlink ref="AN16" r:id="rId82"/>
    <hyperlink ref="AO15" r:id="rId83"/>
    <hyperlink ref="AM15" r:id="rId84"/>
    <hyperlink ref="AN48" r:id="rId85"/>
    <hyperlink ref="AM49" r:id="rId86"/>
    <hyperlink ref="AO48" r:id="rId87"/>
    <hyperlink ref="AP48" r:id="rId88"/>
    <hyperlink ref="AR16" r:id="rId89"/>
    <hyperlink ref="AR48" r:id="rId90"/>
    <hyperlink ref="AZ48" r:id="rId91"/>
    <hyperlink ref="BD16" r:id="rId92"/>
    <hyperlink ref="BD49" r:id="rId93"/>
    <hyperlink ref="BD48" r:id="rId94"/>
    <hyperlink ref="BD15" r:id="rId95"/>
    <hyperlink ref="BC15" r:id="rId96"/>
    <hyperlink ref="BC16" r:id="rId97"/>
    <hyperlink ref="BB16" r:id="rId98"/>
    <hyperlink ref="BB15" r:id="rId99"/>
    <hyperlink ref="BA16" r:id="rId100"/>
    <hyperlink ref="BA15" r:id="rId101"/>
    <hyperlink ref="AZ15" r:id="rId102"/>
    <hyperlink ref="AY16" r:id="rId103"/>
    <hyperlink ref="AY15" r:id="rId104"/>
    <hyperlink ref="AX15" r:id="rId105"/>
    <hyperlink ref="AX16" r:id="rId106"/>
    <hyperlink ref="AZ49" r:id="rId107"/>
    <hyperlink ref="AY49" r:id="rId108"/>
    <hyperlink ref="AY48" r:id="rId109"/>
    <hyperlink ref="AW48" r:id="rId110"/>
    <hyperlink ref="AW49" r:id="rId111"/>
    <hyperlink ref="AW16" r:id="rId112"/>
    <hyperlink ref="AW15" r:id="rId113"/>
    <hyperlink ref="AV15" r:id="rId114"/>
    <hyperlink ref="AU15" r:id="rId115"/>
    <hyperlink ref="AU49" r:id="rId116"/>
    <hyperlink ref="AT49" r:id="rId117"/>
    <hyperlink ref="AT15" r:id="rId118"/>
    <hyperlink ref="AS16" r:id="rId119" location="?t=W251bGwsMSwxLDEwMiwiY29tLm1lZGlsb2M4LmZhaXJmaWVsZC5wYXJrIl0."/>
    <hyperlink ref="AS15" r:id="rId120"/>
    <hyperlink ref="AS49" r:id="rId121"/>
    <hyperlink ref="AR15" r:id="rId122"/>
    <hyperlink ref="AQ15" r:id="rId123"/>
    <hyperlink ref="AQ16" r:id="rId124"/>
    <hyperlink ref="AP16" r:id="rId125"/>
    <hyperlink ref="AP15" r:id="rId126"/>
    <hyperlink ref="AL15" r:id="rId127"/>
    <hyperlink ref="AK16" r:id="rId128" location="?t=W251bGwsMSwxLDIxMiwiY29tLnpvbmUuZGlhYmV0ZXN1ayJd"/>
    <hyperlink ref="AK49" r:id="rId129"/>
    <hyperlink ref="AK15" r:id="rId130"/>
    <hyperlink ref="AI49" r:id="rId131"/>
    <hyperlink ref="AH49" r:id="rId132"/>
    <hyperlink ref="AE49" r:id="rId133"/>
    <hyperlink ref="AC16" r:id="rId134"/>
    <hyperlink ref="AC15" r:id="rId135"/>
    <hyperlink ref="AB15" r:id="rId136"/>
    <hyperlink ref="AB49" r:id="rId137"/>
    <hyperlink ref="Z49" r:id="rId138"/>
    <hyperlink ref="X49" r:id="rId139"/>
    <hyperlink ref="V15" r:id="rId140"/>
    <hyperlink ref="T48" r:id="rId141"/>
    <hyperlink ref="T49" r:id="rId142"/>
    <hyperlink ref="S49" r:id="rId143"/>
    <hyperlink ref="T16" r:id="rId144"/>
    <hyperlink ref="T15" r:id="rId145"/>
    <hyperlink ref="S16" r:id="rId146"/>
    <hyperlink ref="S15" r:id="rId147"/>
    <hyperlink ref="R15" r:id="rId148"/>
    <hyperlink ref="R16" r:id="rId149" location="?t=W251bGwsMSwxLDEwMiwiY29tLm1lZGlsb2M4LmJzdWhlYWx0aDIiXQ.."/>
    <hyperlink ref="R49" r:id="rId150"/>
    <hyperlink ref="Q49" r:id="rId151"/>
    <hyperlink ref="N15" r:id="rId152"/>
    <hyperlink ref="N16" r:id="rId153"/>
    <hyperlink ref="N49" r:id="rId154"/>
    <hyperlink ref="L49" r:id="rId155"/>
    <hyperlink ref="M49" r:id="rId156"/>
    <hyperlink ref="BI16" r:id="rId157"/>
    <hyperlink ref="BI15" r:id="rId158"/>
    <hyperlink ref="BI48" r:id="rId159"/>
    <hyperlink ref="BJ49" r:id="rId160"/>
    <hyperlink ref="BL49" r:id="rId161"/>
    <hyperlink ref="BM48" r:id="rId162"/>
    <hyperlink ref="BN49" r:id="rId163"/>
    <hyperlink ref="BN16" r:id="rId164"/>
    <hyperlink ref="BN15" r:id="rId165"/>
    <hyperlink ref="BM15" r:id="rId166"/>
    <hyperlink ref="BM16" r:id="rId167"/>
    <hyperlink ref="BL16" r:id="rId168"/>
    <hyperlink ref="BL15" r:id="rId169"/>
    <hyperlink ref="BK16" r:id="rId170"/>
    <hyperlink ref="BK15" r:id="rId171"/>
    <hyperlink ref="BK48" r:id="rId172"/>
    <hyperlink ref="BJ16" r:id="rId173"/>
    <hyperlink ref="BJ15" r:id="rId174"/>
    <hyperlink ref="BH16" r:id="rId175"/>
    <hyperlink ref="BH15" r:id="rId176"/>
    <hyperlink ref="BG15" r:id="rId177"/>
    <hyperlink ref="BG49" r:id="rId178"/>
    <hyperlink ref="BF15" r:id="rId179"/>
    <hyperlink ref="BE15" r:id="rId180"/>
    <hyperlink ref="BO16" r:id="rId181"/>
    <hyperlink ref="BO15" r:id="rId182"/>
    <hyperlink ref="BP15" r:id="rId183"/>
    <hyperlink ref="BP16" r:id="rId184" location="?t=W251bGwsMSwxLDEsInVrLm5ocy5lYXN0Y29hc3RrZW50LmNjYXJkIl0."/>
    <hyperlink ref="BO48" r:id="rId185"/>
    <hyperlink ref="BP48" r:id="rId186"/>
    <hyperlink ref="BV49" r:id="rId187"/>
    <hyperlink ref="BV48" r:id="rId188"/>
    <hyperlink ref="BV16" r:id="rId189"/>
    <hyperlink ref="BV15" r:id="rId190"/>
    <hyperlink ref="BW15" r:id="rId191"/>
    <hyperlink ref="BU15" r:id="rId192"/>
    <hyperlink ref="BU16" r:id="rId193" location="?t=W10"/>
    <hyperlink ref="BT16" r:id="rId194"/>
    <hyperlink ref="BT15" r:id="rId195"/>
    <hyperlink ref="BU49" r:id="rId196"/>
    <hyperlink ref="BX16" r:id="rId197"/>
    <hyperlink ref="BX15" r:id="rId198"/>
    <hyperlink ref="BY16" r:id="rId199"/>
    <hyperlink ref="BY15" r:id="rId200"/>
    <hyperlink ref="BX48" r:id="rId201"/>
    <hyperlink ref="BY49" r:id="rId202"/>
    <hyperlink ref="BZ15" r:id="rId203"/>
    <hyperlink ref="BZ16" r:id="rId204"/>
    <hyperlink ref="BZ48" r:id="rId205"/>
    <hyperlink ref="CA48" r:id="rId206"/>
    <hyperlink ref="CB15" r:id="rId207"/>
    <hyperlink ref="CB16" r:id="rId208"/>
    <hyperlink ref="CD16" r:id="rId209"/>
    <hyperlink ref="CD15" r:id="rId210"/>
    <hyperlink ref="CC15" r:id="rId211"/>
    <hyperlink ref="CC16" r:id="rId212"/>
    <hyperlink ref="CD49" r:id="rId213"/>
    <hyperlink ref="CC49" r:id="rId214"/>
    <hyperlink ref="CB49" r:id="rId215"/>
    <hyperlink ref="CB48" r:id="rId216"/>
    <hyperlink ref="CG15" r:id="rId217"/>
    <hyperlink ref="CG16" r:id="rId218"/>
    <hyperlink ref="CH48" r:id="rId219"/>
    <hyperlink ref="CG48" r:id="rId220"/>
    <hyperlink ref="CH16" r:id="rId221"/>
    <hyperlink ref="CI15" r:id="rId222"/>
    <hyperlink ref="CH15" r:id="rId223"/>
    <hyperlink ref="CF15" r:id="rId224"/>
    <hyperlink ref="CF16" r:id="rId225" location="?t=W251bGwsMSwyLDEsImNvbS5jcmltc29udGlkZS5oYXMiXQ"/>
    <hyperlink ref="CE15" r:id="rId226"/>
    <hyperlink ref="CE16" r:id="rId227"/>
    <hyperlink ref="CF49" r:id="rId228"/>
    <hyperlink ref="CJ16" r:id="rId229"/>
    <hyperlink ref="CJ15" r:id="rId230"/>
    <hyperlink ref="CK15" r:id="rId231"/>
    <hyperlink ref="CK48" r:id="rId232"/>
    <hyperlink ref="CL15" r:id="rId233"/>
    <hyperlink ref="CL16" r:id="rId234"/>
    <hyperlink ref="CM15" r:id="rId235"/>
    <hyperlink ref="CM16" r:id="rId236"/>
    <hyperlink ref="CL48" r:id="rId237"/>
    <hyperlink ref="CM49" r:id="rId238"/>
    <hyperlink ref="CM48" r:id="rId239"/>
    <hyperlink ref="CN16" r:id="rId240"/>
    <hyperlink ref="CN15" r:id="rId241"/>
    <hyperlink ref="CN48" r:id="rId242"/>
    <hyperlink ref="CO16" r:id="rId243"/>
    <hyperlink ref="CO15" r:id="rId244"/>
    <hyperlink ref="CP15" r:id="rId245"/>
    <hyperlink ref="CP16" r:id="rId246" location="?t=W251bGwsMSwyLDEsInVrLm5ocy5udHciXQ.."/>
    <hyperlink ref="CO48" r:id="rId247"/>
    <hyperlink ref="CP48" r:id="rId248"/>
    <hyperlink ref="CP49" r:id="rId249"/>
    <hyperlink ref="CQ16" r:id="rId250"/>
    <hyperlink ref="CQ15" r:id="rId251"/>
    <hyperlink ref="CR16" r:id="rId252"/>
    <hyperlink ref="CR15" r:id="rId253"/>
    <hyperlink ref="CS15" r:id="rId254"/>
    <hyperlink ref="CS16" r:id="rId255"/>
    <hyperlink ref="CT15" r:id="rId256"/>
    <hyperlink ref="CU15" r:id="rId257"/>
    <hyperlink ref="CQ49" r:id="rId258"/>
    <hyperlink ref="CQ48" r:id="rId259"/>
    <hyperlink ref="CR49" r:id="rId260"/>
    <hyperlink ref="CS48" r:id="rId261"/>
    <hyperlink ref="CT49" r:id="rId262"/>
    <hyperlink ref="CT48" r:id="rId263"/>
    <hyperlink ref="CV49" r:id="rId264"/>
    <hyperlink ref="CV15" r:id="rId265"/>
    <hyperlink ref="CV16" r:id="rId266"/>
    <hyperlink ref="CW16" r:id="rId267"/>
    <hyperlink ref="CW15" r:id="rId268"/>
    <hyperlink ref="CX15" r:id="rId269"/>
    <hyperlink ref="CX49" r:id="rId270"/>
    <hyperlink ref="CW48" r:id="rId271"/>
    <hyperlink ref="CY16" r:id="rId272"/>
    <hyperlink ref="CZ15" r:id="rId273"/>
    <hyperlink ref="CY15" r:id="rId274"/>
    <hyperlink ref="DB15" r:id="rId275"/>
    <hyperlink ref="DB16" r:id="rId276"/>
    <hyperlink ref="DA16" r:id="rId277"/>
    <hyperlink ref="DA15" r:id="rId278"/>
    <hyperlink ref="CY48" r:id="rId279"/>
    <hyperlink ref="CZ49" r:id="rId280"/>
    <hyperlink ref="DA48" r:id="rId281"/>
    <hyperlink ref="DB49" r:id="rId282"/>
    <hyperlink ref="DB48" r:id="rId283"/>
    <hyperlink ref="DD16" r:id="rId284"/>
    <hyperlink ref="DD15" r:id="rId285"/>
    <hyperlink ref="DC15" r:id="rId286"/>
    <hyperlink ref="DE15" r:id="rId287"/>
    <hyperlink ref="DE16" r:id="rId288"/>
    <hyperlink ref="DD48" r:id="rId289"/>
    <hyperlink ref="DG49" r:id="rId290"/>
    <hyperlink ref="DG16" r:id="rId291"/>
    <hyperlink ref="DG15" r:id="rId292"/>
    <hyperlink ref="DI16" r:id="rId293"/>
    <hyperlink ref="DI15" r:id="rId294"/>
    <hyperlink ref="DH15" r:id="rId295"/>
    <hyperlink ref="DJ15" r:id="rId296"/>
    <hyperlink ref="DH48" r:id="rId297"/>
    <hyperlink ref="DI48" r:id="rId298"/>
    <hyperlink ref="DI49" r:id="rId299"/>
    <hyperlink ref="DJ48" r:id="rId300"/>
    <hyperlink ref="DK49" r:id="rId301"/>
    <hyperlink ref="DK16" r:id="rId302"/>
    <hyperlink ref="DK15" r:id="rId303"/>
    <hyperlink ref="DL49" r:id="rId304"/>
    <hyperlink ref="DN15" r:id="rId305"/>
    <hyperlink ref="DO15" r:id="rId306"/>
    <hyperlink ref="DP15" r:id="rId307"/>
    <hyperlink ref="DQ15" r:id="rId308"/>
    <hyperlink ref="DQ16" r:id="rId309"/>
    <hyperlink ref="DP16" r:id="rId310"/>
    <hyperlink ref="DN16" r:id="rId311"/>
    <hyperlink ref="DO16" r:id="rId312"/>
    <hyperlink ref="DN49" r:id="rId313"/>
    <hyperlink ref="DP48" r:id="rId314"/>
    <hyperlink ref="DT16" r:id="rId315"/>
    <hyperlink ref="DT15" r:id="rId316"/>
    <hyperlink ref="DU16" r:id="rId317"/>
    <hyperlink ref="DU15" r:id="rId318"/>
    <hyperlink ref="DU48" r:id="rId319"/>
    <hyperlink ref="DT48" r:id="rId320"/>
    <hyperlink ref="DS15" r:id="rId321"/>
    <hyperlink ref="DS16" r:id="rId322"/>
    <hyperlink ref="DS49" r:id="rId323"/>
    <hyperlink ref="DW48" r:id="rId324"/>
    <hyperlink ref="DY48" r:id="rId325"/>
    <hyperlink ref="DX15" r:id="rId326"/>
    <hyperlink ref="DY15" r:id="rId327"/>
    <hyperlink ref="DZ15" r:id="rId328"/>
    <hyperlink ref="DZ16" r:id="rId329"/>
    <hyperlink ref="EA15" r:id="rId330"/>
    <hyperlink ref="EA16" r:id="rId331"/>
    <hyperlink ref="EB15" r:id="rId332"/>
    <hyperlink ref="EC15" r:id="rId333"/>
    <hyperlink ref="EC16" r:id="rId334"/>
    <hyperlink ref="ED15" r:id="rId335"/>
    <hyperlink ref="ED16" r:id="rId336"/>
    <hyperlink ref="EE15" r:id="rId337"/>
    <hyperlink ref="EE16" r:id="rId338"/>
    <hyperlink ref="EF15" r:id="rId339"/>
    <hyperlink ref="EF16" r:id="rId340"/>
    <hyperlink ref="EG15" r:id="rId341"/>
    <hyperlink ref="EG16" r:id="rId342"/>
    <hyperlink ref="EH15" r:id="rId343"/>
    <hyperlink ref="EH16" r:id="rId344"/>
    <hyperlink ref="EI15" r:id="rId345"/>
    <hyperlink ref="EI16" r:id="rId346"/>
    <hyperlink ref="EJ15" r:id="rId347"/>
    <hyperlink ref="EJ16" r:id="rId348"/>
    <hyperlink ref="EK15" r:id="rId349"/>
    <hyperlink ref="EK16" r:id="rId350"/>
    <hyperlink ref="EK48" r:id="rId351"/>
    <hyperlink ref="EK49" r:id="rId352"/>
    <hyperlink ref="EI48" r:id="rId353"/>
    <hyperlink ref="EI49" r:id="rId354"/>
    <hyperlink ref="ED49" r:id="rId355"/>
    <hyperlink ref="DZ49" r:id="rId356"/>
    <hyperlink ref="DX49" r:id="rId357"/>
    <hyperlink ref="EA49" r:id="rId358"/>
    <hyperlink ref="EB49" r:id="rId359"/>
    <hyperlink ref="EH48" r:id="rId360"/>
    <hyperlink ref="EJ48" r:id="rId361"/>
    <hyperlink ref="EE48" r:id="rId362"/>
    <hyperlink ref="K77" r:id="rId363"/>
    <hyperlink ref="J16" r:id="rId364"/>
    <hyperlink ref="M16" r:id="rId365"/>
    <hyperlink ref="O16" r:id="rId366"/>
    <hyperlink ref="Q16" r:id="rId367"/>
    <hyperlink ref="AJ16" r:id="rId368"/>
    <hyperlink ref="L16" r:id="rId369"/>
    <hyperlink ref="DD77" r:id="rId370"/>
    <hyperlink ref="AJ77" r:id="rId371"/>
    <hyperlink ref="AK77" r:id="rId372"/>
    <hyperlink ref="AT77" r:id="rId373"/>
    <hyperlink ref="AT31" r:id="rId374"/>
    <hyperlink ref="BD77" r:id="rId375"/>
    <hyperlink ref="BD228" r:id="rId376"/>
    <hyperlink ref="BD483" r:id="rId377"/>
    <hyperlink ref="CC413" r:id="rId378"/>
    <hyperlink ref="CL415" r:id="rId379" display="www.nhsdirect.nhs.uk"/>
    <hyperlink ref="CL241" r:id="rId380"/>
    <hyperlink ref="CL243" r:id="rId381"/>
    <hyperlink ref="CM241" r:id="rId382"/>
    <hyperlink ref="CM243" r:id="rId383"/>
    <hyperlink ref="CL219" r:id="rId384"/>
    <hyperlink ref="CM219" r:id="rId385"/>
    <hyperlink ref="CP418" r:id="rId386"/>
    <hyperlink ref="CP483" r:id="rId387"/>
    <hyperlink ref="DA241" r:id="rId388"/>
    <hyperlink ref="DB483" r:id="rId389"/>
    <hyperlink ref="DD241" r:id="rId390"/>
    <hyperlink ref="DD228" r:id="rId391"/>
    <hyperlink ref="EA228" r:id="rId392"/>
    <hyperlink ref="O15" r:id="rId393"/>
    <hyperlink ref="DI31" r:id="rId394"/>
    <hyperlink ref="DA77" r:id="rId395"/>
    <hyperlink ref="M31" r:id="rId396"/>
  </hyperlinks>
  <pageMargins left="0.7" right="0.7" top="0.75" bottom="0.75" header="0.3" footer="0.3"/>
  <pageSetup paperSize="9" orientation="portrait" horizontalDpi="4294967292" verticalDpi="4294967292" r:id="rId397"/>
  <legacyDrawing r:id="rId398"/>
  <extLst>
    <ext xmlns:x14="http://schemas.microsoft.com/office/spreadsheetml/2009/9/main" uri="{CCE6A557-97BC-4b89-ADB6-D9C93CAAB3DF}">
      <x14:dataValidations xmlns:xm="http://schemas.microsoft.com/office/excel/2006/main" count="23">
        <x14:dataValidation type="list" allowBlank="1" showInputMessage="1">
          <x14:formula1>
            <xm:f>'List Sources'!$A$3:$A$4</xm:f>
          </x14:formula1>
          <xm:sqref>AF178:AF186 H174:AE186 H155:XFD173 H187:XFD191 AG174:XFD186 AF174:AF176 A155:D191</xm:sqref>
        </x14:dataValidation>
        <x14:dataValidation type="list" allowBlank="1" showInputMessage="1" showErrorMessage="1">
          <x14:formula1>
            <xm:f>'List Sources'!$A$2:$A$4</xm:f>
          </x14:formula1>
          <xm:sqref>J203:XFD204 J200:XFD200 J195:XFD197 J45:XFD46 J206:XFD206 J231:XFD231 J221:XFD225 J239:XFD239 J357:XFD359 J227:XFD227 J237:XFD237 J361:XFD361 A232:XFD232 J25:XFD25 J23:XFD23 J214:XFD214 J473:XFD473 J471:XFD471 J469:XFD469 J467:XFD467 J229:XFD229 J78:XFD79 J149:XFD149 J296:XFD297 J304:XFD304 J233:XFD233</xm:sqref>
        </x14:dataValidation>
        <x14:dataValidation type="list" allowBlank="1" showInputMessage="1">
          <x14:formula1>
            <xm:f>'List Sources'!$C$2</xm:f>
          </x14:formula1>
          <xm:sqref>J22:XFD22</xm:sqref>
        </x14:dataValidation>
        <x14:dataValidation type="list" allowBlank="1" showInputMessage="1" showErrorMessage="1">
          <x14:formula1>
            <xm:f>'List Sources'!$H$2:$H$6</xm:f>
          </x14:formula1>
          <xm:sqref>J7:XFD8</xm:sqref>
        </x14:dataValidation>
        <x14:dataValidation type="list" allowBlank="1" showInputMessage="1">
          <x14:formula1>
            <xm:f>'List Sources'!$F$2:$F$17</xm:f>
          </x14:formula1>
          <xm:sqref>J30:XFD30</xm:sqref>
        </x14:dataValidation>
        <x14:dataValidation type="list" allowBlank="1" showInputMessage="1" showErrorMessage="1">
          <x14:formula1>
            <xm:f>'List Sources'!$Y$2:$Y$7</xm:f>
          </x14:formula1>
          <xm:sqref>J205:XFD205</xm:sqref>
        </x14:dataValidation>
        <x14:dataValidation type="list" allowBlank="1" showInputMessage="1" showErrorMessage="1">
          <x14:formula1>
            <xm:f>'List Sources'!$U$2:$U$5</xm:f>
          </x14:formula1>
          <xm:sqref>J75:XFD75</xm:sqref>
        </x14:dataValidation>
        <x14:dataValidation type="list" allowBlank="1" showInputMessage="1" showErrorMessage="1">
          <x14:formula1>
            <xm:f>'List Sources'!$I$2:$I$3</xm:f>
          </x14:formula1>
          <xm:sqref>J5:XFD5</xm:sqref>
        </x14:dataValidation>
        <x14:dataValidation type="list" allowBlank="1" showInputMessage="1" showErrorMessage="1">
          <x14:formula1>
            <xm:f>'List Sources'!$AE$2:$AE$5</xm:f>
          </x14:formula1>
          <xm:sqref>J216:XFD216</xm:sqref>
        </x14:dataValidation>
        <x14:dataValidation type="list" allowBlank="1" showInputMessage="1" showErrorMessage="1">
          <x14:formula1>
            <xm:f>'List Sources'!$AH$2:$AH$6</xm:f>
          </x14:formula1>
          <xm:sqref>J294:XFD294 J238:XFD238 J230:XFD230 J240:XFD240 J356:XFD356</xm:sqref>
        </x14:dataValidation>
        <x14:dataValidation type="list" allowBlank="1" showInputMessage="1" showErrorMessage="1">
          <x14:formula1>
            <xm:f>'List Sources'!$AC$2:$AC$17</xm:f>
          </x14:formula1>
          <xm:sqref>J293:XFD293</xm:sqref>
        </x14:dataValidation>
        <x14:dataValidation type="list" allowBlank="1" showInputMessage="1" showErrorMessage="1">
          <x14:formula1>
            <xm:f>'List Sources'!$AJ$2:$AJ$7</xm:f>
          </x14:formula1>
          <xm:sqref>J302:XFD302</xm:sqref>
        </x14:dataValidation>
        <x14:dataValidation type="list" allowBlank="1" showInputMessage="1" showErrorMessage="1">
          <x14:formula1>
            <xm:f>'List Sources'!$AK$2:$AK$6</xm:f>
          </x14:formula1>
          <xm:sqref>J289:XFD289</xm:sqref>
        </x14:dataValidation>
        <x14:dataValidation type="list" allowBlank="1" showInputMessage="1" showErrorMessage="1">
          <x14:formula1>
            <xm:f>'List Sources'!$AL$2:$AL$6</xm:f>
          </x14:formula1>
          <xm:sqref>J353:XFD353</xm:sqref>
        </x14:dataValidation>
        <x14:dataValidation type="list" allowBlank="1" showInputMessage="1" showErrorMessage="1">
          <x14:formula1>
            <xm:f>'List Sources'!$I$2:$I$4</xm:f>
          </x14:formula1>
          <xm:sqref>J481:XFD481</xm:sqref>
        </x14:dataValidation>
        <x14:dataValidation type="list" allowBlank="1" showInputMessage="1" showErrorMessage="1">
          <x14:formula1>
            <xm:f>'List Sources'!$AG$2:$AG$6</xm:f>
          </x14:formula1>
          <xm:sqref>A220:XFD220</xm:sqref>
        </x14:dataValidation>
        <x14:dataValidation type="list" allowBlank="1" showInputMessage="1" showErrorMessage="1">
          <x14:formula1>
            <xm:f>'List Sources'!$AO$2:$AO$5</xm:f>
          </x14:formula1>
          <xm:sqref>A235:XFD235</xm:sqref>
        </x14:dataValidation>
        <x14:dataValidation type="list" allowBlank="1" showInputMessage="1" showErrorMessage="1">
          <x14:formula1>
            <xm:f>'List Sources'!$AP$2:$AP$5</xm:f>
          </x14:formula1>
          <xm:sqref>A201:XFD202</xm:sqref>
        </x14:dataValidation>
        <x14:dataValidation type="list" allowBlank="1" showInputMessage="1" showErrorMessage="1">
          <x14:formula1>
            <xm:f>'List Sources'!$X$2:$X$7</xm:f>
          </x14:formula1>
          <xm:sqref>A47:XFD47</xm:sqref>
        </x14:dataValidation>
        <x14:dataValidation type="list" allowBlank="1" showInputMessage="1" showErrorMessage="1">
          <x14:formula1>
            <xm:f>'List Sources'!$AS$2:$AS$5</xm:f>
          </x14:formula1>
          <xm:sqref>A194:XFD194</xm:sqref>
        </x14:dataValidation>
        <x14:dataValidation type="list" allowBlank="1" showInputMessage="1" showErrorMessage="1">
          <x14:formula1>
            <xm:f>'List Sources'!$AT$2:$AT$5</xm:f>
          </x14:formula1>
          <xm:sqref>A198:XFD198</xm:sqref>
        </x14:dataValidation>
        <x14:dataValidation type="list" allowBlank="1" showInputMessage="1" showErrorMessage="1">
          <x14:formula1>
            <xm:f>'List Sources'!$AF$2:$AF$12</xm:f>
          </x14:formula1>
          <xm:sqref>A218:XFD218</xm:sqref>
        </x14:dataValidation>
        <x14:dataValidation type="list" allowBlank="1" showInputMessage="1" showErrorMessage="1">
          <x14:formula1>
            <xm:f>'List Sources'!$E$2:$E$14</xm:f>
          </x14:formula1>
          <xm:sqref>A9:XFD9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autoPageBreaks="0"/>
  </sheetPr>
  <dimension ref="B1:S70"/>
  <sheetViews>
    <sheetView workbookViewId="0">
      <selection activeCell="F51" sqref="F51"/>
    </sheetView>
  </sheetViews>
  <sheetFormatPr defaultRowHeight="14.25" x14ac:dyDescent="0.25"/>
  <cols>
    <col min="1" max="1" width="9.140625" style="226"/>
    <col min="2" max="2" width="35.7109375" style="226" customWidth="1"/>
    <col min="3" max="3" width="11.7109375" style="226" customWidth="1"/>
    <col min="4" max="4" width="9.140625" style="226"/>
    <col min="5" max="5" width="2.7109375" style="226" customWidth="1"/>
    <col min="6" max="9" width="9.140625" style="226"/>
    <col min="10" max="10" width="11.28515625" style="226" customWidth="1"/>
    <col min="11" max="11" width="9.140625" style="226"/>
    <col min="12" max="12" width="3.28515625" style="226" customWidth="1"/>
    <col min="13" max="16384" width="9.140625" style="226"/>
  </cols>
  <sheetData>
    <row r="1" spans="2:19" s="216" customFormat="1" x14ac:dyDescent="0.25"/>
    <row r="2" spans="2:19" s="217" customFormat="1" x14ac:dyDescent="0.25">
      <c r="B2" s="218" t="s">
        <v>4310</v>
      </c>
      <c r="D2" s="221"/>
      <c r="E2" s="221"/>
      <c r="F2" s="219"/>
      <c r="G2" s="218"/>
      <c r="H2" s="220"/>
      <c r="I2" s="221"/>
      <c r="J2" s="221"/>
      <c r="K2" s="221"/>
      <c r="N2" s="222"/>
      <c r="O2" s="222"/>
    </row>
    <row r="3" spans="2:19" s="217" customFormat="1" x14ac:dyDescent="0.25">
      <c r="B3" s="223" t="s">
        <v>4491</v>
      </c>
      <c r="C3" s="219"/>
      <c r="D3" s="218"/>
      <c r="E3" s="218"/>
      <c r="F3" s="219"/>
      <c r="G3" s="218"/>
      <c r="H3" s="219"/>
      <c r="I3" s="218"/>
      <c r="J3" s="218"/>
      <c r="K3" s="218"/>
      <c r="N3" s="222"/>
      <c r="O3" s="222"/>
    </row>
    <row r="4" spans="2:19" s="244" customFormat="1" x14ac:dyDescent="0.25">
      <c r="B4" s="243" t="s">
        <v>3559</v>
      </c>
      <c r="C4" s="244">
        <f>COUNTIFS(Include,"=Include",Platform,"*")</f>
        <v>79</v>
      </c>
      <c r="F4" s="244">
        <f>COUNTIFS(Include,"=Include",PlatformAndroid,"&lt;&gt;No",PlatformiOS,"No")</f>
        <v>4</v>
      </c>
      <c r="G4" s="245"/>
      <c r="H4" s="244">
        <f>COUNTIFS(Include,"=Include",PlatformAndroid,"No",PlatformiOS,"&lt;&gt;No")</f>
        <v>37</v>
      </c>
      <c r="J4" s="244">
        <f>COUNTIFS(Include,"=Include",PlatformAndroid,"&lt;&gt;No",PlatformiOS,"&lt;&gt;No")</f>
        <v>38</v>
      </c>
      <c r="M4" s="244">
        <f>COUNTIFS(Include,"=Include",Cost, "Free")</f>
        <v>58</v>
      </c>
      <c r="O4" s="244">
        <f>COUNTIFS(Include,"=Include",Cost, "&gt;0")</f>
        <v>21</v>
      </c>
    </row>
    <row r="5" spans="2:19" x14ac:dyDescent="0.25">
      <c r="B5" s="246"/>
      <c r="C5" s="233"/>
      <c r="F5" s="385" t="s">
        <v>4313</v>
      </c>
      <c r="G5" s="385"/>
      <c r="H5" s="385"/>
      <c r="I5" s="385"/>
      <c r="J5" s="385"/>
      <c r="K5" s="385"/>
      <c r="M5" s="386" t="s">
        <v>4320</v>
      </c>
      <c r="N5" s="386"/>
      <c r="O5" s="386"/>
      <c r="P5" s="386"/>
      <c r="Q5" s="292"/>
    </row>
    <row r="6" spans="2:19" x14ac:dyDescent="0.25">
      <c r="B6" s="247"/>
      <c r="C6" s="387" t="str">
        <f>"All (n="&amp;C4&amp;")"</f>
        <v>All (n=79)</v>
      </c>
      <c r="D6" s="387"/>
      <c r="E6" s="248"/>
      <c r="F6" s="388" t="str">
        <f>"Android-only (n="&amp;F4&amp;")"</f>
        <v>Android-only (n=4)</v>
      </c>
      <c r="G6" s="388"/>
      <c r="H6" s="388" t="str">
        <f>"iOS-only (n="&amp;H4&amp;")"</f>
        <v>iOS-only (n=37)</v>
      </c>
      <c r="I6" s="388"/>
      <c r="J6" s="388" t="str">
        <f>"Multi-platform (n="&amp;J4&amp;")"</f>
        <v>Multi-platform (n=38)</v>
      </c>
      <c r="K6" s="388"/>
      <c r="L6" s="249"/>
      <c r="M6" s="388" t="str">
        <f>"Free (n="&amp;M4&amp;")"</f>
        <v>Free (n=58)</v>
      </c>
      <c r="N6" s="388"/>
      <c r="O6" s="388" t="str">
        <f>"Paid (n="&amp;O4&amp;")"</f>
        <v>Paid (n=21)</v>
      </c>
      <c r="P6" s="388"/>
      <c r="Q6" s="249"/>
    </row>
    <row r="7" spans="2:19" s="241" customFormat="1" x14ac:dyDescent="0.25">
      <c r="B7" s="250" t="s">
        <v>4088</v>
      </c>
      <c r="C7" s="251" t="s">
        <v>3559</v>
      </c>
      <c r="D7" s="251" t="s">
        <v>4338</v>
      </c>
      <c r="E7" s="251"/>
      <c r="F7" s="251" t="s">
        <v>3559</v>
      </c>
      <c r="G7" s="251" t="s">
        <v>4338</v>
      </c>
      <c r="H7" s="251" t="s">
        <v>3559</v>
      </c>
      <c r="I7" s="251" t="s">
        <v>4338</v>
      </c>
      <c r="J7" s="251" t="s">
        <v>3559</v>
      </c>
      <c r="K7" s="251" t="s">
        <v>4338</v>
      </c>
      <c r="L7" s="251"/>
      <c r="M7" s="251" t="s">
        <v>3559</v>
      </c>
      <c r="N7" s="251" t="s">
        <v>4338</v>
      </c>
      <c r="O7" s="251" t="s">
        <v>3559</v>
      </c>
      <c r="P7" s="251" t="s">
        <v>4338</v>
      </c>
      <c r="Q7" s="251"/>
    </row>
    <row r="8" spans="2:19" s="237" customFormat="1" x14ac:dyDescent="0.25">
      <c r="B8" s="281" t="s">
        <v>8</v>
      </c>
      <c r="C8" s="281"/>
      <c r="F8" s="281"/>
      <c r="H8" s="281"/>
      <c r="J8" s="281"/>
      <c r="M8" s="281"/>
      <c r="O8" s="281"/>
    </row>
    <row r="9" spans="2:19" s="237" customFormat="1" x14ac:dyDescent="0.25">
      <c r="B9" s="234" t="s">
        <v>4502</v>
      </c>
      <c r="C9" s="321">
        <f>COUNTIFS(Include,"Include",Platform,"*",PlatformiOS,"&lt;&gt;No",PlatformAndroid,"&lt;&gt;No")</f>
        <v>38</v>
      </c>
      <c r="D9" s="341">
        <f>C9/C$4</f>
        <v>0.48101265822784811</v>
      </c>
      <c r="F9" s="321">
        <f>COUNTIFS(Include,"Include",PlatformAndroid,"&lt;&gt;No",PlatformiOS,"No",PlatformiOS,"&lt;&gt;No",PlatformAndroid,"&lt;&gt;No")</f>
        <v>0</v>
      </c>
      <c r="G9" s="341">
        <f>F9/F$4</f>
        <v>0</v>
      </c>
      <c r="H9" s="321">
        <f>COUNTIFS(Include,"Include",PlatformAndroid,"No",PlatformiOS,"&lt;&gt;No",PlatformiOS,"&lt;&gt;No",PlatformAndroid,"&lt;&gt;No")</f>
        <v>0</v>
      </c>
      <c r="I9" s="341">
        <f>H9/H$4</f>
        <v>0</v>
      </c>
      <c r="J9" s="321">
        <f>COUNTIFS(Include,"Include",PlatformAndroid,"&lt;&gt;No",PlatformiOS,"&lt;&gt;No",PlatformiOS,"&lt;&gt;No",PlatformAndroid,"&lt;&gt;No")</f>
        <v>38</v>
      </c>
      <c r="K9" s="341">
        <f>J9/J$4</f>
        <v>1</v>
      </c>
      <c r="M9" s="321">
        <f>COUNTIFS(Include,"Include",Cost,"Free",PlatformiOS,"&lt;&gt;No",PlatformAndroid,"&lt;&gt;No")</f>
        <v>29</v>
      </c>
      <c r="N9" s="341">
        <f>M9/M$4</f>
        <v>0.5</v>
      </c>
      <c r="O9" s="321">
        <f>COUNTIFS(Include,"Include",Cost,"&gt;0",PlatformiOS,"&lt;&gt;No",PlatformAndroid,"&lt;&gt;No")</f>
        <v>9</v>
      </c>
      <c r="P9" s="341">
        <f>O9/O$4</f>
        <v>0.42857142857142855</v>
      </c>
      <c r="Q9" s="341"/>
    </row>
    <row r="10" spans="2:19" s="237" customFormat="1" x14ac:dyDescent="0.25">
      <c r="B10" s="234" t="s">
        <v>4498</v>
      </c>
      <c r="C10" s="321">
        <f>COUNTIFS(Include,"Include",Platform,"*",PlatformiOS,"&lt;&gt;No",PlatformAndroid,"No")</f>
        <v>37</v>
      </c>
      <c r="D10" s="341">
        <f t="shared" ref="D10:D58" si="0">C10/C$4</f>
        <v>0.46835443037974683</v>
      </c>
      <c r="F10" s="321">
        <f>COUNTIFS(Include,"Include",PlatformAndroid,"&lt;&gt;No",PlatformiOS,"No",PlatformiOS,"&lt;&gt;No",PlatformAndroid,"No")</f>
        <v>0</v>
      </c>
      <c r="G10" s="341">
        <f t="shared" ref="G10:G58" si="1">F10/F$4</f>
        <v>0</v>
      </c>
      <c r="H10" s="321">
        <f>COUNTIFS(Include,"Include",PlatformAndroid,"No",PlatformiOS,"&lt;&gt;No",PlatformiOS,"&lt;&gt;No",PlatformAndroid,"No")</f>
        <v>37</v>
      </c>
      <c r="I10" s="341">
        <f t="shared" ref="I10:I58" si="2">H10/H$4</f>
        <v>1</v>
      </c>
      <c r="J10" s="321">
        <f>COUNTIFS(Include,"Include",PlatformAndroid,"&lt;&gt;No",PlatformiOS,"&lt;&gt;No",PlatformiOS,"&lt;&gt;No",PlatformAndroid,"No")</f>
        <v>0</v>
      </c>
      <c r="K10" s="341">
        <f t="shared" ref="K10:K58" si="3">J10/J$4</f>
        <v>0</v>
      </c>
      <c r="M10" s="321">
        <f>COUNTIFS(Include,"Include",Cost,"Free",PlatformiOS,"&lt;&gt;No",PlatformAndroid,"No")</f>
        <v>26</v>
      </c>
      <c r="N10" s="341">
        <f t="shared" ref="N10:N58" si="4">M10/M$4</f>
        <v>0.44827586206896552</v>
      </c>
      <c r="O10" s="321">
        <f>COUNTIFS(Include,"Include",Cost,"&gt;0",PlatformiOS,"&lt;&gt;No",PlatformAndroid,"No")</f>
        <v>11</v>
      </c>
      <c r="P10" s="341">
        <f t="shared" ref="P10:P58" si="5">O10/O$4</f>
        <v>0.52380952380952384</v>
      </c>
      <c r="Q10" s="341"/>
      <c r="R10" s="253"/>
      <c r="S10" s="253"/>
    </row>
    <row r="11" spans="2:19" s="237" customFormat="1" x14ac:dyDescent="0.25">
      <c r="B11" s="234" t="s">
        <v>4499</v>
      </c>
      <c r="C11" s="321">
        <f>COUNTIFS(Include,"Include",Platform,"*",PlatformiOS,"No",PlatformAndroid,"&lt;&gt;No")</f>
        <v>4</v>
      </c>
      <c r="D11" s="341">
        <f t="shared" si="0"/>
        <v>5.0632911392405063E-2</v>
      </c>
      <c r="F11" s="321">
        <f>COUNTIFS(Include,"Include",PlatformAndroid,"&lt;&gt;No",PlatformiOS,"No",PlatformiOS,"No",PlatformAndroid,"&lt;&gt;No")</f>
        <v>4</v>
      </c>
      <c r="G11" s="341">
        <f t="shared" si="1"/>
        <v>1</v>
      </c>
      <c r="H11" s="321">
        <f>COUNTIFS(Include,"Include",PlatformAndroid,"No",PlatformiOS,"&lt;&gt;No",PlatformiOS,"No",PlatformAndroid,"&lt;&gt;No")</f>
        <v>0</v>
      </c>
      <c r="I11" s="341">
        <f t="shared" si="2"/>
        <v>0</v>
      </c>
      <c r="J11" s="321">
        <f>COUNTIFS(Include,"Include",PlatformAndroid,"&lt;&gt;No",PlatformiOS,"&lt;&gt;No",PlatformiOS,"No",PlatformAndroid,"&lt;&gt;No")</f>
        <v>0</v>
      </c>
      <c r="K11" s="341">
        <f t="shared" si="3"/>
        <v>0</v>
      </c>
      <c r="M11" s="321">
        <f>COUNTIFS(Include,"Include",Cost,"Free",PlatformiOS,"No",PlatformAndroid,"&lt;&gt;No")</f>
        <v>3</v>
      </c>
      <c r="N11" s="341">
        <f t="shared" si="4"/>
        <v>5.1724137931034482E-2</v>
      </c>
      <c r="O11" s="321">
        <f>COUNTIFS(Include,"Include",Cost,"&gt;0",PlatformiOS,"No",PlatformAndroid,"&lt;&gt;No")</f>
        <v>1</v>
      </c>
      <c r="P11" s="341">
        <f t="shared" si="5"/>
        <v>4.7619047619047616E-2</v>
      </c>
      <c r="Q11" s="341"/>
      <c r="R11" s="253"/>
      <c r="S11" s="256"/>
    </row>
    <row r="12" spans="2:19" s="237" customFormat="1" x14ac:dyDescent="0.25">
      <c r="B12" s="234" t="s">
        <v>4503</v>
      </c>
      <c r="C12" s="234"/>
      <c r="D12" s="341"/>
      <c r="F12" s="234"/>
      <c r="G12" s="341"/>
      <c r="H12" s="234"/>
      <c r="I12" s="341"/>
      <c r="J12" s="234"/>
      <c r="K12" s="341"/>
      <c r="M12" s="234"/>
      <c r="N12" s="341"/>
      <c r="O12" s="234"/>
      <c r="P12" s="341"/>
      <c r="Q12" s="341"/>
      <c r="R12" s="253"/>
      <c r="S12" s="256"/>
    </row>
    <row r="13" spans="2:19" s="237" customFormat="1" x14ac:dyDescent="0.25">
      <c r="B13" s="234" t="s">
        <v>4086</v>
      </c>
      <c r="C13" s="321">
        <f>COUNTIFS(Include,"Include",Platform,"*",Cost,"Free")</f>
        <v>58</v>
      </c>
      <c r="D13" s="341">
        <f t="shared" si="0"/>
        <v>0.73417721518987344</v>
      </c>
      <c r="F13" s="321">
        <f>COUNTIFS(Include,"Include",PlatformAndroid,"&lt;&gt;No",PlatformiOS,"No",Cost,"Free")</f>
        <v>3</v>
      </c>
      <c r="G13" s="341">
        <f t="shared" si="1"/>
        <v>0.75</v>
      </c>
      <c r="H13" s="321">
        <f>COUNTIFS(Include,"Include",PlatformAndroid,"No",PlatformiOS,"&lt;&gt;No",Cost,"Free")</f>
        <v>26</v>
      </c>
      <c r="I13" s="341">
        <f t="shared" si="2"/>
        <v>0.70270270270270274</v>
      </c>
      <c r="J13" s="321">
        <f>COUNTIFS(Include,"Include",PlatformAndroid,"&lt;&gt;No",PlatformiOS,"&lt;&gt;No",Cost,"Free")</f>
        <v>29</v>
      </c>
      <c r="K13" s="341">
        <f t="shared" si="3"/>
        <v>0.76315789473684215</v>
      </c>
      <c r="M13" s="321">
        <f>COUNTIFS(Include,"Include",Cost,"Free",Cost,"Free")</f>
        <v>58</v>
      </c>
      <c r="N13" s="341">
        <f t="shared" si="4"/>
        <v>1</v>
      </c>
      <c r="O13" s="321">
        <f>COUNTIFS(Include,"Include",Cost,"&gt;0",Cost,"Free")</f>
        <v>0</v>
      </c>
      <c r="P13" s="341">
        <f t="shared" si="5"/>
        <v>0</v>
      </c>
      <c r="Q13" s="341"/>
      <c r="R13" s="253"/>
      <c r="S13" s="256"/>
    </row>
    <row r="14" spans="2:19" s="237" customFormat="1" x14ac:dyDescent="0.25">
      <c r="B14" s="234" t="s">
        <v>4500</v>
      </c>
      <c r="C14" s="321">
        <f>COUNTIFS(Include,"Include",Platform,"*",Cost,"&gt;0")</f>
        <v>21</v>
      </c>
      <c r="D14" s="341">
        <f t="shared" si="0"/>
        <v>0.26582278481012656</v>
      </c>
      <c r="F14" s="321">
        <f>COUNTIFS(Include,"Include",PlatformAndroid,"&lt;&gt;No",PlatformiOS,"No",Cost,"&gt;0")</f>
        <v>1</v>
      </c>
      <c r="G14" s="341">
        <f t="shared" si="1"/>
        <v>0.25</v>
      </c>
      <c r="H14" s="321">
        <f>COUNTIFS(Include,"Include",PlatformAndroid,"No",PlatformiOS,"&lt;&gt;No",Cost,"&gt;0")</f>
        <v>11</v>
      </c>
      <c r="I14" s="341">
        <f t="shared" si="2"/>
        <v>0.29729729729729731</v>
      </c>
      <c r="J14" s="321">
        <f>COUNTIFS(Include,"Include",PlatformAndroid,"&lt;&gt;No",PlatformiOS,"&lt;&gt;No",Cost,"&gt;0")</f>
        <v>9</v>
      </c>
      <c r="K14" s="341">
        <f t="shared" si="3"/>
        <v>0.23684210526315788</v>
      </c>
      <c r="M14" s="321">
        <f>COUNTIFS(Include,"Include",Cost,"Free",Cost,"&gt;0")</f>
        <v>0</v>
      </c>
      <c r="N14" s="341">
        <f t="shared" si="4"/>
        <v>0</v>
      </c>
      <c r="O14" s="321">
        <f>COUNTIFS(Include,"Include",Cost,"&gt;0",Cost,"&gt;0")</f>
        <v>21</v>
      </c>
      <c r="P14" s="341">
        <f t="shared" si="5"/>
        <v>1</v>
      </c>
      <c r="Q14" s="341"/>
      <c r="R14" s="253"/>
      <c r="S14" s="256"/>
    </row>
    <row r="15" spans="2:19" s="237" customFormat="1" x14ac:dyDescent="0.25">
      <c r="B15" s="234" t="s">
        <v>4501</v>
      </c>
      <c r="C15" s="342">
        <f t="array" ref="C15">MEDIAN(IF((Cost &gt; 0) * (Include="Include"),Cost,""))</f>
        <v>1.99</v>
      </c>
      <c r="D15" s="341"/>
      <c r="F15" s="342">
        <f t="array" ref="F15">MEDIAN(IF((Cost &gt; 0) * (Include="Include")*(PlatformAndroid&lt;&gt;"No")*(PlatformiOS="No"),Cost,""))</f>
        <v>0.69</v>
      </c>
      <c r="G15" s="341"/>
      <c r="H15" s="342">
        <f t="array" ref="H15">MEDIAN(IF((Cost &gt; 0) * (Include="Include")*(PlatformAndroid="No")*(PlatformiOS&lt;&gt;"No"),Cost,""))</f>
        <v>2.99</v>
      </c>
      <c r="I15" s="341"/>
      <c r="J15" s="342">
        <f t="array" ref="J15">MEDIAN(IF((Cost &gt; 0) * (Include="Include")*(PlatformAndroid&lt;&gt;"No")*(PlatformiOS&lt;&gt;"No"),Cost,""))</f>
        <v>1.99</v>
      </c>
      <c r="K15" s="341"/>
      <c r="M15" s="343" t="s">
        <v>4044</v>
      </c>
      <c r="N15" s="341"/>
      <c r="O15" s="342">
        <f t="array" ref="O15">MEDIAN(IF((Cost &gt; 0) * (Include="Include"),Cost,""))</f>
        <v>1.99</v>
      </c>
      <c r="P15" s="341"/>
      <c r="Q15" s="341"/>
      <c r="R15" s="253"/>
      <c r="S15" s="256"/>
    </row>
    <row r="16" spans="2:19" x14ac:dyDescent="0.25">
      <c r="B16" s="234" t="s">
        <v>4411</v>
      </c>
      <c r="C16" s="234"/>
      <c r="D16" s="279"/>
      <c r="F16" s="234"/>
      <c r="G16" s="279"/>
      <c r="H16" s="234"/>
      <c r="I16" s="279"/>
      <c r="J16" s="234"/>
      <c r="K16" s="279"/>
      <c r="M16" s="234"/>
      <c r="N16" s="279"/>
      <c r="O16" s="234"/>
      <c r="P16" s="279"/>
      <c r="Q16" s="279"/>
      <c r="R16" s="233"/>
      <c r="S16" s="267"/>
    </row>
    <row r="17" spans="2:19" x14ac:dyDescent="0.25">
      <c r="B17" s="234" t="s">
        <v>4412</v>
      </c>
      <c r="C17" s="249">
        <f>COUNTIFS(Include,"Include",Platform,"*",IsFirstVersion,"Yes")</f>
        <v>17</v>
      </c>
      <c r="D17" s="279">
        <f t="shared" si="0"/>
        <v>0.21518987341772153</v>
      </c>
      <c r="F17" s="249">
        <f>COUNTIFS(Include,"Include",PlatformAndroid,"&lt;&gt;No",PlatformiOS,"No",IsFirstVersion,"Yes")</f>
        <v>0</v>
      </c>
      <c r="G17" s="279">
        <f t="shared" si="1"/>
        <v>0</v>
      </c>
      <c r="H17" s="249">
        <f>COUNTIFS(Include,"Include",PlatformAndroid,"No",PlatformiOS,"&lt;&gt;No",IsFirstVersion,"Yes")</f>
        <v>9</v>
      </c>
      <c r="I17" s="279">
        <f t="shared" si="2"/>
        <v>0.24324324324324326</v>
      </c>
      <c r="J17" s="249">
        <f>COUNTIFS(Include,"Include",PlatformAndroid,"&lt;&gt;No",PlatformiOS,"&lt;&gt;No",IsFirstVersion,"Yes")</f>
        <v>8</v>
      </c>
      <c r="K17" s="279">
        <f t="shared" si="3"/>
        <v>0.21052631578947367</v>
      </c>
      <c r="M17" s="249">
        <f>COUNTIFS(Include,"Include",Cost,"Free",IsFirstVersion,"Yes")</f>
        <v>9</v>
      </c>
      <c r="N17" s="279">
        <f t="shared" si="4"/>
        <v>0.15517241379310345</v>
      </c>
      <c r="O17" s="249">
        <f>COUNTIFS(Include,"Include",Cost,"&gt;0",IsFirstVersion,"Yes")</f>
        <v>8</v>
      </c>
      <c r="P17" s="279">
        <f t="shared" si="5"/>
        <v>0.38095238095238093</v>
      </c>
      <c r="Q17" s="279"/>
      <c r="R17" s="233"/>
      <c r="S17" s="267"/>
    </row>
    <row r="18" spans="2:19" x14ac:dyDescent="0.25">
      <c r="B18" s="234" t="s">
        <v>4087</v>
      </c>
      <c r="C18" s="249">
        <f>COUNTIFS(Include,"Include",Platform,"*",IsFirstVersion,"No")</f>
        <v>62</v>
      </c>
      <c r="D18" s="279">
        <f t="shared" si="0"/>
        <v>0.78481012658227844</v>
      </c>
      <c r="F18" s="249">
        <f>COUNTIFS(Include,"Include",PlatformAndroid,"&lt;&gt;No",PlatformiOS,"No",IsFirstVersion,"No")</f>
        <v>4</v>
      </c>
      <c r="G18" s="279">
        <f t="shared" si="1"/>
        <v>1</v>
      </c>
      <c r="H18" s="249">
        <f>COUNTIFS(Include,"Include",PlatformAndroid,"No",PlatformiOS,"&lt;&gt;No",IsFirstVersion,"No")</f>
        <v>28</v>
      </c>
      <c r="I18" s="279">
        <f t="shared" si="2"/>
        <v>0.7567567567567568</v>
      </c>
      <c r="J18" s="249">
        <f>COUNTIFS(Include,"Include",PlatformAndroid,"&lt;&gt;No",PlatformiOS,"&lt;&gt;No",IsFirstVersion,"No")</f>
        <v>30</v>
      </c>
      <c r="K18" s="279">
        <f t="shared" si="3"/>
        <v>0.78947368421052633</v>
      </c>
      <c r="M18" s="249">
        <f>COUNTIFS(Include,"Include",Cost,"Free",IsFirstVersion,"No")</f>
        <v>49</v>
      </c>
      <c r="N18" s="279">
        <f t="shared" si="4"/>
        <v>0.84482758620689657</v>
      </c>
      <c r="O18" s="249">
        <f>COUNTIFS(Include,"Include",Cost,"&gt;0",IsFirstVersion,"No")</f>
        <v>13</v>
      </c>
      <c r="P18" s="279">
        <f t="shared" si="5"/>
        <v>0.61904761904761907</v>
      </c>
      <c r="Q18" s="279"/>
      <c r="R18" s="233"/>
      <c r="S18" s="267"/>
    </row>
    <row r="19" spans="2:19" x14ac:dyDescent="0.25">
      <c r="B19" s="234" t="s">
        <v>4413</v>
      </c>
      <c r="C19" s="234" t="s">
        <v>4060</v>
      </c>
      <c r="D19" s="279"/>
      <c r="F19" s="234" t="s">
        <v>4060</v>
      </c>
      <c r="G19" s="279"/>
      <c r="H19" s="234" t="s">
        <v>4060</v>
      </c>
      <c r="I19" s="279"/>
      <c r="J19" s="234" t="s">
        <v>4060</v>
      </c>
      <c r="K19" s="279"/>
      <c r="M19" s="234" t="s">
        <v>4060</v>
      </c>
      <c r="N19" s="279"/>
      <c r="O19" s="234" t="s">
        <v>4060</v>
      </c>
      <c r="P19" s="279"/>
      <c r="Q19" s="279"/>
      <c r="R19" s="233"/>
      <c r="S19" s="267"/>
    </row>
    <row r="20" spans="2:19" x14ac:dyDescent="0.25">
      <c r="B20" s="234" t="s">
        <v>4414</v>
      </c>
      <c r="C20" s="249">
        <f t="shared" ref="C20:C46" si="6">COUNTIFS(Include,"Include",Platform,"*",Taxonomy,"*" &amp; $R20&amp;"*")</f>
        <v>21</v>
      </c>
      <c r="D20" s="279">
        <f t="shared" si="0"/>
        <v>0.26582278481012656</v>
      </c>
      <c r="F20" s="249">
        <f t="shared" ref="F20:F46" si="7">COUNTIFS(Include,"Include",PlatformAndroid,"&lt;&gt;No",PlatformiOS,"No",Taxonomy,"*" &amp; $R20&amp;"*")</f>
        <v>0</v>
      </c>
      <c r="G20" s="279">
        <f t="shared" si="1"/>
        <v>0</v>
      </c>
      <c r="H20" s="249">
        <f t="shared" ref="H20:H46" si="8">COUNTIFS(Include,"Include",PlatformAndroid,"No",PlatformiOS,"&lt;&gt;No",Taxonomy,"*" &amp; $R20&amp;"*")</f>
        <v>8</v>
      </c>
      <c r="I20" s="279">
        <f t="shared" si="2"/>
        <v>0.21621621621621623</v>
      </c>
      <c r="J20" s="249">
        <f t="shared" ref="J20:J46" si="9">COUNTIFS(Include,"Include",PlatformAndroid,"&lt;&gt;No",PlatformiOS,"&lt;&gt;No",Taxonomy,"*" &amp; $R20&amp;"*")</f>
        <v>13</v>
      </c>
      <c r="K20" s="279">
        <f t="shared" si="3"/>
        <v>0.34210526315789475</v>
      </c>
      <c r="M20" s="249">
        <f t="shared" ref="M20:M46" si="10">COUNTIFS(Include,"Include",Cost,"Free",Taxonomy,"*" &amp; $R20&amp;"*")</f>
        <v>19</v>
      </c>
      <c r="N20" s="279">
        <f t="shared" si="4"/>
        <v>0.32758620689655171</v>
      </c>
      <c r="O20" s="249">
        <f t="shared" ref="O20:O46" si="11">COUNTIFS(Include,"Include",Cost,"&gt;0",Taxonomy,"*" &amp; $R20&amp;"*")</f>
        <v>2</v>
      </c>
      <c r="P20" s="279">
        <f t="shared" si="5"/>
        <v>9.5238095238095233E-2</v>
      </c>
      <c r="Q20" s="279"/>
      <c r="R20" s="294" t="s">
        <v>4093</v>
      </c>
      <c r="S20" s="267"/>
    </row>
    <row r="21" spans="2:19" x14ac:dyDescent="0.25">
      <c r="B21" s="234" t="s">
        <v>4415</v>
      </c>
      <c r="C21" s="249">
        <f t="shared" si="6"/>
        <v>8</v>
      </c>
      <c r="D21" s="279">
        <f t="shared" si="0"/>
        <v>0.10126582278481013</v>
      </c>
      <c r="F21" s="249">
        <f t="shared" si="7"/>
        <v>0</v>
      </c>
      <c r="G21" s="279">
        <f t="shared" si="1"/>
        <v>0</v>
      </c>
      <c r="H21" s="249">
        <f t="shared" si="8"/>
        <v>3</v>
      </c>
      <c r="I21" s="279">
        <f t="shared" si="2"/>
        <v>8.1081081081081086E-2</v>
      </c>
      <c r="J21" s="249">
        <f t="shared" si="9"/>
        <v>5</v>
      </c>
      <c r="K21" s="279">
        <f t="shared" si="3"/>
        <v>0.13157894736842105</v>
      </c>
      <c r="M21" s="249">
        <f t="shared" si="10"/>
        <v>6</v>
      </c>
      <c r="N21" s="279">
        <f t="shared" si="4"/>
        <v>0.10344827586206896</v>
      </c>
      <c r="O21" s="249">
        <f t="shared" si="11"/>
        <v>2</v>
      </c>
      <c r="P21" s="279">
        <f t="shared" si="5"/>
        <v>9.5238095238095233E-2</v>
      </c>
      <c r="Q21" s="279"/>
      <c r="R21" s="294" t="s">
        <v>4112</v>
      </c>
      <c r="S21" s="267"/>
    </row>
    <row r="22" spans="2:19" x14ac:dyDescent="0.25">
      <c r="B22" s="234" t="s">
        <v>4416</v>
      </c>
      <c r="C22" s="249">
        <f t="shared" si="6"/>
        <v>6</v>
      </c>
      <c r="D22" s="279">
        <f t="shared" si="0"/>
        <v>7.5949367088607597E-2</v>
      </c>
      <c r="F22" s="249">
        <f t="shared" si="7"/>
        <v>0</v>
      </c>
      <c r="G22" s="279">
        <f t="shared" si="1"/>
        <v>0</v>
      </c>
      <c r="H22" s="249">
        <f t="shared" si="8"/>
        <v>2</v>
      </c>
      <c r="I22" s="279">
        <f t="shared" si="2"/>
        <v>5.4054054054054057E-2</v>
      </c>
      <c r="J22" s="249">
        <f t="shared" si="9"/>
        <v>4</v>
      </c>
      <c r="K22" s="279">
        <f t="shared" si="3"/>
        <v>0.10526315789473684</v>
      </c>
      <c r="M22" s="249">
        <f t="shared" si="10"/>
        <v>5</v>
      </c>
      <c r="N22" s="279">
        <f t="shared" si="4"/>
        <v>8.6206896551724144E-2</v>
      </c>
      <c r="O22" s="249">
        <f t="shared" si="11"/>
        <v>1</v>
      </c>
      <c r="P22" s="279">
        <f t="shared" si="5"/>
        <v>4.7619047619047616E-2</v>
      </c>
      <c r="Q22" s="279"/>
      <c r="R22" s="294" t="s">
        <v>4092</v>
      </c>
      <c r="S22" s="267"/>
    </row>
    <row r="23" spans="2:19" x14ac:dyDescent="0.25">
      <c r="B23" s="234" t="s">
        <v>4417</v>
      </c>
      <c r="C23" s="249">
        <f t="shared" si="6"/>
        <v>8</v>
      </c>
      <c r="D23" s="279">
        <f t="shared" si="0"/>
        <v>0.10126582278481013</v>
      </c>
      <c r="F23" s="249">
        <f t="shared" si="7"/>
        <v>0</v>
      </c>
      <c r="G23" s="279">
        <f t="shared" si="1"/>
        <v>0</v>
      </c>
      <c r="H23" s="249">
        <f t="shared" si="8"/>
        <v>2</v>
      </c>
      <c r="I23" s="279">
        <f t="shared" si="2"/>
        <v>5.4054054054054057E-2</v>
      </c>
      <c r="J23" s="249">
        <f t="shared" si="9"/>
        <v>6</v>
      </c>
      <c r="K23" s="279">
        <f t="shared" si="3"/>
        <v>0.15789473684210525</v>
      </c>
      <c r="M23" s="249">
        <f t="shared" si="10"/>
        <v>8</v>
      </c>
      <c r="N23" s="279">
        <f t="shared" si="4"/>
        <v>0.13793103448275862</v>
      </c>
      <c r="O23" s="249">
        <f t="shared" si="11"/>
        <v>0</v>
      </c>
      <c r="P23" s="279">
        <f t="shared" si="5"/>
        <v>0</v>
      </c>
      <c r="Q23" s="279"/>
      <c r="R23" s="294" t="s">
        <v>4090</v>
      </c>
      <c r="S23" s="267"/>
    </row>
    <row r="24" spans="2:19" x14ac:dyDescent="0.25">
      <c r="B24" s="234" t="s">
        <v>4418</v>
      </c>
      <c r="C24" s="249">
        <f t="shared" si="6"/>
        <v>5</v>
      </c>
      <c r="D24" s="279">
        <f t="shared" si="0"/>
        <v>6.3291139240506333E-2</v>
      </c>
      <c r="F24" s="249">
        <f t="shared" si="7"/>
        <v>0</v>
      </c>
      <c r="G24" s="279">
        <f t="shared" si="1"/>
        <v>0</v>
      </c>
      <c r="H24" s="249">
        <f t="shared" si="8"/>
        <v>0</v>
      </c>
      <c r="I24" s="279">
        <f t="shared" si="2"/>
        <v>0</v>
      </c>
      <c r="J24" s="249">
        <f t="shared" si="9"/>
        <v>5</v>
      </c>
      <c r="K24" s="279">
        <f t="shared" si="3"/>
        <v>0.13157894736842105</v>
      </c>
      <c r="M24" s="249">
        <f t="shared" si="10"/>
        <v>5</v>
      </c>
      <c r="N24" s="279">
        <f t="shared" si="4"/>
        <v>8.6206896551724144E-2</v>
      </c>
      <c r="O24" s="249">
        <f t="shared" si="11"/>
        <v>0</v>
      </c>
      <c r="P24" s="279">
        <f t="shared" si="5"/>
        <v>0</v>
      </c>
      <c r="Q24" s="279"/>
      <c r="R24" s="294" t="s">
        <v>4113</v>
      </c>
      <c r="S24" s="267"/>
    </row>
    <row r="25" spans="2:19" x14ac:dyDescent="0.25">
      <c r="B25" s="234" t="s">
        <v>4419</v>
      </c>
      <c r="C25" s="249">
        <f t="shared" si="6"/>
        <v>5</v>
      </c>
      <c r="D25" s="279">
        <f t="shared" si="0"/>
        <v>6.3291139240506333E-2</v>
      </c>
      <c r="F25" s="249">
        <f t="shared" si="7"/>
        <v>0</v>
      </c>
      <c r="G25" s="279">
        <f t="shared" si="1"/>
        <v>0</v>
      </c>
      <c r="H25" s="249">
        <f t="shared" si="8"/>
        <v>0</v>
      </c>
      <c r="I25" s="279">
        <f t="shared" si="2"/>
        <v>0</v>
      </c>
      <c r="J25" s="249">
        <f t="shared" si="9"/>
        <v>5</v>
      </c>
      <c r="K25" s="279">
        <f t="shared" si="3"/>
        <v>0.13157894736842105</v>
      </c>
      <c r="M25" s="249">
        <f t="shared" si="10"/>
        <v>5</v>
      </c>
      <c r="N25" s="279">
        <f t="shared" si="4"/>
        <v>8.6206896551724144E-2</v>
      </c>
      <c r="O25" s="249">
        <f t="shared" si="11"/>
        <v>0</v>
      </c>
      <c r="P25" s="279">
        <f t="shared" si="5"/>
        <v>0</v>
      </c>
      <c r="Q25" s="279"/>
      <c r="R25" s="294" t="s">
        <v>4091</v>
      </c>
      <c r="S25" s="267"/>
    </row>
    <row r="26" spans="2:19" x14ac:dyDescent="0.25">
      <c r="B26" s="234" t="s">
        <v>4420</v>
      </c>
      <c r="C26" s="249">
        <f t="shared" si="6"/>
        <v>16</v>
      </c>
      <c r="D26" s="279">
        <f t="shared" si="0"/>
        <v>0.20253164556962025</v>
      </c>
      <c r="F26" s="249">
        <f t="shared" si="7"/>
        <v>1</v>
      </c>
      <c r="G26" s="279">
        <f t="shared" si="1"/>
        <v>0.25</v>
      </c>
      <c r="H26" s="249">
        <f t="shared" si="8"/>
        <v>6</v>
      </c>
      <c r="I26" s="279">
        <f t="shared" si="2"/>
        <v>0.16216216216216217</v>
      </c>
      <c r="J26" s="249">
        <f t="shared" si="9"/>
        <v>9</v>
      </c>
      <c r="K26" s="279">
        <f t="shared" si="3"/>
        <v>0.23684210526315788</v>
      </c>
      <c r="M26" s="249">
        <f t="shared" si="10"/>
        <v>11</v>
      </c>
      <c r="N26" s="279">
        <f t="shared" si="4"/>
        <v>0.18965517241379309</v>
      </c>
      <c r="O26" s="249">
        <f t="shared" si="11"/>
        <v>5</v>
      </c>
      <c r="P26" s="279">
        <f t="shared" si="5"/>
        <v>0.23809523809523808</v>
      </c>
      <c r="Q26" s="279"/>
      <c r="R26" s="294" t="s">
        <v>4028</v>
      </c>
      <c r="S26" s="267"/>
    </row>
    <row r="27" spans="2:19" x14ac:dyDescent="0.25">
      <c r="B27" s="234" t="s">
        <v>4421</v>
      </c>
      <c r="C27" s="249">
        <f t="shared" si="6"/>
        <v>10</v>
      </c>
      <c r="D27" s="279">
        <f t="shared" si="0"/>
        <v>0.12658227848101267</v>
      </c>
      <c r="F27" s="249">
        <f t="shared" si="7"/>
        <v>0</v>
      </c>
      <c r="G27" s="279">
        <f t="shared" si="1"/>
        <v>0</v>
      </c>
      <c r="H27" s="249">
        <f t="shared" si="8"/>
        <v>4</v>
      </c>
      <c r="I27" s="279">
        <f t="shared" si="2"/>
        <v>0.10810810810810811</v>
      </c>
      <c r="J27" s="249">
        <f t="shared" si="9"/>
        <v>6</v>
      </c>
      <c r="K27" s="279">
        <f t="shared" si="3"/>
        <v>0.15789473684210525</v>
      </c>
      <c r="M27" s="249">
        <f t="shared" si="10"/>
        <v>8</v>
      </c>
      <c r="N27" s="279">
        <f t="shared" si="4"/>
        <v>0.13793103448275862</v>
      </c>
      <c r="O27" s="249">
        <f t="shared" si="11"/>
        <v>2</v>
      </c>
      <c r="P27" s="279">
        <f t="shared" si="5"/>
        <v>9.5238095238095233E-2</v>
      </c>
      <c r="Q27" s="279"/>
      <c r="R27" s="294" t="s">
        <v>4133</v>
      </c>
      <c r="S27" s="267"/>
    </row>
    <row r="28" spans="2:19" x14ac:dyDescent="0.25">
      <c r="B28" s="234" t="s">
        <v>4116</v>
      </c>
      <c r="C28" s="249">
        <f t="shared" si="6"/>
        <v>5</v>
      </c>
      <c r="D28" s="279">
        <f t="shared" si="0"/>
        <v>6.3291139240506333E-2</v>
      </c>
      <c r="F28" s="249">
        <f t="shared" si="7"/>
        <v>0</v>
      </c>
      <c r="G28" s="279">
        <f t="shared" si="1"/>
        <v>0</v>
      </c>
      <c r="H28" s="249">
        <f t="shared" si="8"/>
        <v>2</v>
      </c>
      <c r="I28" s="279">
        <f t="shared" si="2"/>
        <v>5.4054054054054057E-2</v>
      </c>
      <c r="J28" s="249">
        <f t="shared" si="9"/>
        <v>3</v>
      </c>
      <c r="K28" s="279">
        <f t="shared" si="3"/>
        <v>7.8947368421052627E-2</v>
      </c>
      <c r="M28" s="249">
        <f t="shared" si="10"/>
        <v>4</v>
      </c>
      <c r="N28" s="279">
        <f t="shared" si="4"/>
        <v>6.8965517241379309E-2</v>
      </c>
      <c r="O28" s="249">
        <f t="shared" si="11"/>
        <v>1</v>
      </c>
      <c r="P28" s="279">
        <f t="shared" si="5"/>
        <v>4.7619047619047616E-2</v>
      </c>
      <c r="Q28" s="279"/>
      <c r="R28" s="294" t="s">
        <v>1445</v>
      </c>
      <c r="S28" s="267"/>
    </row>
    <row r="29" spans="2:19" x14ac:dyDescent="0.25">
      <c r="B29" s="234" t="s">
        <v>4140</v>
      </c>
      <c r="C29" s="249">
        <f t="shared" si="6"/>
        <v>2</v>
      </c>
      <c r="D29" s="279">
        <f t="shared" si="0"/>
        <v>2.5316455696202531E-2</v>
      </c>
      <c r="F29" s="249">
        <f t="shared" si="7"/>
        <v>0</v>
      </c>
      <c r="G29" s="279">
        <f t="shared" si="1"/>
        <v>0</v>
      </c>
      <c r="H29" s="249">
        <f t="shared" si="8"/>
        <v>1</v>
      </c>
      <c r="I29" s="279">
        <f t="shared" si="2"/>
        <v>2.7027027027027029E-2</v>
      </c>
      <c r="J29" s="249">
        <f t="shared" si="9"/>
        <v>1</v>
      </c>
      <c r="K29" s="279">
        <f t="shared" si="3"/>
        <v>2.6315789473684209E-2</v>
      </c>
      <c r="M29" s="249">
        <f t="shared" si="10"/>
        <v>2</v>
      </c>
      <c r="N29" s="279">
        <f t="shared" si="4"/>
        <v>3.4482758620689655E-2</v>
      </c>
      <c r="O29" s="249">
        <f t="shared" si="11"/>
        <v>0</v>
      </c>
      <c r="P29" s="279">
        <f t="shared" si="5"/>
        <v>0</v>
      </c>
      <c r="Q29" s="279"/>
      <c r="R29" s="294" t="s">
        <v>4141</v>
      </c>
      <c r="S29" s="267"/>
    </row>
    <row r="30" spans="2:19" x14ac:dyDescent="0.25">
      <c r="B30" s="234" t="s">
        <v>4117</v>
      </c>
      <c r="C30" s="249">
        <f t="shared" si="6"/>
        <v>1</v>
      </c>
      <c r="D30" s="279">
        <f t="shared" si="0"/>
        <v>1.2658227848101266E-2</v>
      </c>
      <c r="F30" s="249">
        <f t="shared" si="7"/>
        <v>0</v>
      </c>
      <c r="G30" s="279">
        <f t="shared" si="1"/>
        <v>0</v>
      </c>
      <c r="H30" s="249">
        <f t="shared" si="8"/>
        <v>1</v>
      </c>
      <c r="I30" s="279">
        <f t="shared" si="2"/>
        <v>2.7027027027027029E-2</v>
      </c>
      <c r="J30" s="249">
        <f t="shared" si="9"/>
        <v>0</v>
      </c>
      <c r="K30" s="279">
        <f t="shared" si="3"/>
        <v>0</v>
      </c>
      <c r="M30" s="249">
        <f t="shared" si="10"/>
        <v>1</v>
      </c>
      <c r="N30" s="279">
        <f t="shared" si="4"/>
        <v>1.7241379310344827E-2</v>
      </c>
      <c r="O30" s="249">
        <f t="shared" si="11"/>
        <v>0</v>
      </c>
      <c r="P30" s="279">
        <f t="shared" si="5"/>
        <v>0</v>
      </c>
      <c r="Q30" s="279"/>
      <c r="R30" s="294" t="s">
        <v>4115</v>
      </c>
      <c r="S30" s="267"/>
    </row>
    <row r="31" spans="2:19" x14ac:dyDescent="0.25">
      <c r="B31" s="234" t="s">
        <v>4422</v>
      </c>
      <c r="C31" s="249">
        <f t="shared" si="6"/>
        <v>1</v>
      </c>
      <c r="D31" s="279">
        <f t="shared" si="0"/>
        <v>1.2658227848101266E-2</v>
      </c>
      <c r="F31" s="249">
        <f t="shared" si="7"/>
        <v>0</v>
      </c>
      <c r="G31" s="279">
        <f t="shared" si="1"/>
        <v>0</v>
      </c>
      <c r="H31" s="249">
        <f t="shared" si="8"/>
        <v>0</v>
      </c>
      <c r="I31" s="279">
        <f t="shared" si="2"/>
        <v>0</v>
      </c>
      <c r="J31" s="249">
        <f t="shared" si="9"/>
        <v>1</v>
      </c>
      <c r="K31" s="279">
        <f t="shared" si="3"/>
        <v>2.6315789473684209E-2</v>
      </c>
      <c r="M31" s="249">
        <f t="shared" si="10"/>
        <v>1</v>
      </c>
      <c r="N31" s="279">
        <f t="shared" si="4"/>
        <v>1.7241379310344827E-2</v>
      </c>
      <c r="O31" s="249">
        <f t="shared" si="11"/>
        <v>0</v>
      </c>
      <c r="P31" s="279">
        <f t="shared" si="5"/>
        <v>0</v>
      </c>
      <c r="Q31" s="279"/>
      <c r="R31" s="294" t="s">
        <v>4136</v>
      </c>
      <c r="S31" s="267"/>
    </row>
    <row r="32" spans="2:19" x14ac:dyDescent="0.25">
      <c r="B32" s="234" t="s">
        <v>4423</v>
      </c>
      <c r="C32" s="249">
        <f t="shared" si="6"/>
        <v>1</v>
      </c>
      <c r="D32" s="279">
        <f t="shared" si="0"/>
        <v>1.2658227848101266E-2</v>
      </c>
      <c r="F32" s="249">
        <f t="shared" si="7"/>
        <v>0</v>
      </c>
      <c r="G32" s="279">
        <f t="shared" si="1"/>
        <v>0</v>
      </c>
      <c r="H32" s="249">
        <f t="shared" si="8"/>
        <v>1</v>
      </c>
      <c r="I32" s="279">
        <f t="shared" si="2"/>
        <v>2.7027027027027029E-2</v>
      </c>
      <c r="J32" s="249">
        <f t="shared" si="9"/>
        <v>0</v>
      </c>
      <c r="K32" s="279">
        <f t="shared" si="3"/>
        <v>0</v>
      </c>
      <c r="M32" s="249">
        <f t="shared" si="10"/>
        <v>1</v>
      </c>
      <c r="N32" s="279">
        <f t="shared" si="4"/>
        <v>1.7241379310344827E-2</v>
      </c>
      <c r="O32" s="249">
        <f t="shared" si="11"/>
        <v>0</v>
      </c>
      <c r="P32" s="279">
        <f t="shared" si="5"/>
        <v>0</v>
      </c>
      <c r="Q32" s="279"/>
      <c r="R32" s="294" t="s">
        <v>4134</v>
      </c>
      <c r="S32" s="267"/>
    </row>
    <row r="33" spans="2:19" x14ac:dyDescent="0.25">
      <c r="B33" s="234" t="s">
        <v>4138</v>
      </c>
      <c r="C33" s="249">
        <f t="shared" si="6"/>
        <v>1</v>
      </c>
      <c r="D33" s="279">
        <f t="shared" si="0"/>
        <v>1.2658227848101266E-2</v>
      </c>
      <c r="F33" s="249">
        <f t="shared" si="7"/>
        <v>0</v>
      </c>
      <c r="G33" s="279">
        <f t="shared" si="1"/>
        <v>0</v>
      </c>
      <c r="H33" s="249">
        <f t="shared" si="8"/>
        <v>0</v>
      </c>
      <c r="I33" s="279">
        <f t="shared" si="2"/>
        <v>0</v>
      </c>
      <c r="J33" s="249">
        <f t="shared" si="9"/>
        <v>1</v>
      </c>
      <c r="K33" s="279">
        <f t="shared" si="3"/>
        <v>2.6315789473684209E-2</v>
      </c>
      <c r="M33" s="249">
        <f t="shared" si="10"/>
        <v>1</v>
      </c>
      <c r="N33" s="279">
        <f t="shared" si="4"/>
        <v>1.7241379310344827E-2</v>
      </c>
      <c r="O33" s="249">
        <f t="shared" si="11"/>
        <v>0</v>
      </c>
      <c r="P33" s="279">
        <f t="shared" si="5"/>
        <v>0</v>
      </c>
      <c r="Q33" s="279"/>
      <c r="R33" s="294" t="s">
        <v>4137</v>
      </c>
      <c r="S33" s="267"/>
    </row>
    <row r="34" spans="2:19" x14ac:dyDescent="0.25">
      <c r="B34" s="234" t="s">
        <v>4424</v>
      </c>
      <c r="C34" s="249">
        <f t="shared" si="6"/>
        <v>11</v>
      </c>
      <c r="D34" s="279">
        <f t="shared" si="0"/>
        <v>0.13924050632911392</v>
      </c>
      <c r="F34" s="249">
        <f t="shared" si="7"/>
        <v>1</v>
      </c>
      <c r="G34" s="279">
        <f t="shared" si="1"/>
        <v>0.25</v>
      </c>
      <c r="H34" s="249">
        <f t="shared" si="8"/>
        <v>8</v>
      </c>
      <c r="I34" s="279">
        <f t="shared" si="2"/>
        <v>0.21621621621621623</v>
      </c>
      <c r="J34" s="249">
        <f t="shared" si="9"/>
        <v>2</v>
      </c>
      <c r="K34" s="279">
        <f t="shared" si="3"/>
        <v>5.2631578947368418E-2</v>
      </c>
      <c r="M34" s="249">
        <f t="shared" si="10"/>
        <v>3</v>
      </c>
      <c r="N34" s="279">
        <f t="shared" si="4"/>
        <v>5.1724137931034482E-2</v>
      </c>
      <c r="O34" s="249">
        <f t="shared" si="11"/>
        <v>8</v>
      </c>
      <c r="P34" s="279">
        <f t="shared" si="5"/>
        <v>0.38095238095238093</v>
      </c>
      <c r="Q34" s="279"/>
      <c r="R34" s="294" t="s">
        <v>4135</v>
      </c>
      <c r="S34" s="267"/>
    </row>
    <row r="35" spans="2:19" x14ac:dyDescent="0.25">
      <c r="B35" s="234" t="s">
        <v>4425</v>
      </c>
      <c r="C35" s="249">
        <f t="shared" si="6"/>
        <v>9</v>
      </c>
      <c r="D35" s="279">
        <f t="shared" si="0"/>
        <v>0.11392405063291139</v>
      </c>
      <c r="F35" s="249">
        <f t="shared" si="7"/>
        <v>2</v>
      </c>
      <c r="G35" s="279">
        <f t="shared" si="1"/>
        <v>0.5</v>
      </c>
      <c r="H35" s="249">
        <f t="shared" si="8"/>
        <v>2</v>
      </c>
      <c r="I35" s="279">
        <f t="shared" si="2"/>
        <v>5.4054054054054057E-2</v>
      </c>
      <c r="J35" s="249">
        <f t="shared" si="9"/>
        <v>5</v>
      </c>
      <c r="K35" s="279">
        <f t="shared" si="3"/>
        <v>0.13157894736842105</v>
      </c>
      <c r="M35" s="249">
        <f t="shared" si="10"/>
        <v>6</v>
      </c>
      <c r="N35" s="279">
        <f t="shared" si="4"/>
        <v>0.10344827586206896</v>
      </c>
      <c r="O35" s="249">
        <f t="shared" si="11"/>
        <v>3</v>
      </c>
      <c r="P35" s="279">
        <f t="shared" si="5"/>
        <v>0.14285714285714285</v>
      </c>
      <c r="Q35" s="279"/>
      <c r="R35" s="294" t="s">
        <v>4018</v>
      </c>
      <c r="S35" s="267"/>
    </row>
    <row r="36" spans="2:19" x14ac:dyDescent="0.25">
      <c r="B36" s="234" t="s">
        <v>4426</v>
      </c>
      <c r="C36" s="249">
        <f t="shared" si="6"/>
        <v>8</v>
      </c>
      <c r="D36" s="279">
        <f t="shared" si="0"/>
        <v>0.10126582278481013</v>
      </c>
      <c r="F36" s="249">
        <f t="shared" si="7"/>
        <v>2</v>
      </c>
      <c r="G36" s="279">
        <f t="shared" si="1"/>
        <v>0.5</v>
      </c>
      <c r="H36" s="249">
        <f t="shared" si="8"/>
        <v>1</v>
      </c>
      <c r="I36" s="279">
        <f t="shared" si="2"/>
        <v>2.7027027027027029E-2</v>
      </c>
      <c r="J36" s="249">
        <f t="shared" si="9"/>
        <v>5</v>
      </c>
      <c r="K36" s="279">
        <f t="shared" si="3"/>
        <v>0.13157894736842105</v>
      </c>
      <c r="M36" s="249">
        <f t="shared" si="10"/>
        <v>6</v>
      </c>
      <c r="N36" s="279">
        <f t="shared" si="4"/>
        <v>0.10344827586206896</v>
      </c>
      <c r="O36" s="249">
        <f t="shared" si="11"/>
        <v>2</v>
      </c>
      <c r="P36" s="279">
        <f t="shared" si="5"/>
        <v>9.5238095238095233E-2</v>
      </c>
      <c r="Q36" s="279"/>
      <c r="R36" s="294" t="s">
        <v>4143</v>
      </c>
      <c r="S36" s="267"/>
    </row>
    <row r="37" spans="2:19" x14ac:dyDescent="0.25">
      <c r="B37" s="234" t="s">
        <v>4427</v>
      </c>
      <c r="C37" s="249">
        <f t="shared" si="6"/>
        <v>4</v>
      </c>
      <c r="D37" s="279">
        <f t="shared" si="0"/>
        <v>5.0632911392405063E-2</v>
      </c>
      <c r="F37" s="249">
        <f t="shared" si="7"/>
        <v>1</v>
      </c>
      <c r="G37" s="279">
        <f t="shared" si="1"/>
        <v>0.25</v>
      </c>
      <c r="H37" s="249">
        <f t="shared" si="8"/>
        <v>1</v>
      </c>
      <c r="I37" s="279">
        <f t="shared" si="2"/>
        <v>2.7027027027027029E-2</v>
      </c>
      <c r="J37" s="249">
        <f t="shared" si="9"/>
        <v>2</v>
      </c>
      <c r="K37" s="279">
        <f t="shared" si="3"/>
        <v>5.2631578947368418E-2</v>
      </c>
      <c r="M37" s="249">
        <f t="shared" si="10"/>
        <v>4</v>
      </c>
      <c r="N37" s="279">
        <f t="shared" si="4"/>
        <v>6.8965517241379309E-2</v>
      </c>
      <c r="O37" s="249">
        <f t="shared" si="11"/>
        <v>0</v>
      </c>
      <c r="P37" s="279">
        <f t="shared" si="5"/>
        <v>0</v>
      </c>
      <c r="Q37" s="279"/>
      <c r="R37" s="294" t="s">
        <v>4144</v>
      </c>
      <c r="S37" s="267"/>
    </row>
    <row r="38" spans="2:19" x14ac:dyDescent="0.25">
      <c r="B38" s="234" t="s">
        <v>4428</v>
      </c>
      <c r="C38" s="249">
        <f t="shared" si="6"/>
        <v>4</v>
      </c>
      <c r="D38" s="279">
        <f t="shared" si="0"/>
        <v>5.0632911392405063E-2</v>
      </c>
      <c r="F38" s="249">
        <f t="shared" si="7"/>
        <v>1</v>
      </c>
      <c r="G38" s="279">
        <f t="shared" si="1"/>
        <v>0.25</v>
      </c>
      <c r="H38" s="249">
        <f t="shared" si="8"/>
        <v>0</v>
      </c>
      <c r="I38" s="279">
        <f t="shared" si="2"/>
        <v>0</v>
      </c>
      <c r="J38" s="249">
        <f t="shared" si="9"/>
        <v>3</v>
      </c>
      <c r="K38" s="279">
        <f t="shared" si="3"/>
        <v>7.8947368421052627E-2</v>
      </c>
      <c r="M38" s="249">
        <f t="shared" si="10"/>
        <v>2</v>
      </c>
      <c r="N38" s="279">
        <f t="shared" si="4"/>
        <v>3.4482758620689655E-2</v>
      </c>
      <c r="O38" s="249">
        <f t="shared" si="11"/>
        <v>2</v>
      </c>
      <c r="P38" s="279">
        <f t="shared" si="5"/>
        <v>9.5238095238095233E-2</v>
      </c>
      <c r="Q38" s="279"/>
      <c r="R38" s="294" t="s">
        <v>4145</v>
      </c>
      <c r="S38" s="267"/>
    </row>
    <row r="39" spans="2:19" x14ac:dyDescent="0.25">
      <c r="B39" s="234" t="s">
        <v>4429</v>
      </c>
      <c r="C39" s="249">
        <f t="shared" si="6"/>
        <v>9</v>
      </c>
      <c r="D39" s="279">
        <f t="shared" si="0"/>
        <v>0.11392405063291139</v>
      </c>
      <c r="F39" s="249">
        <f t="shared" si="7"/>
        <v>1</v>
      </c>
      <c r="G39" s="279">
        <f t="shared" si="1"/>
        <v>0.25</v>
      </c>
      <c r="H39" s="249">
        <f t="shared" si="8"/>
        <v>2</v>
      </c>
      <c r="I39" s="279">
        <f t="shared" si="2"/>
        <v>5.4054054054054057E-2</v>
      </c>
      <c r="J39" s="249">
        <f t="shared" si="9"/>
        <v>6</v>
      </c>
      <c r="K39" s="279">
        <f t="shared" si="3"/>
        <v>0.15789473684210525</v>
      </c>
      <c r="M39" s="249">
        <f t="shared" si="10"/>
        <v>9</v>
      </c>
      <c r="N39" s="279">
        <f t="shared" si="4"/>
        <v>0.15517241379310345</v>
      </c>
      <c r="O39" s="249">
        <f t="shared" si="11"/>
        <v>0</v>
      </c>
      <c r="P39" s="279">
        <f t="shared" si="5"/>
        <v>0</v>
      </c>
      <c r="Q39" s="279"/>
      <c r="R39" s="294" t="s">
        <v>4019</v>
      </c>
      <c r="S39" s="267"/>
    </row>
    <row r="40" spans="2:19" x14ac:dyDescent="0.25">
      <c r="B40" s="234" t="s">
        <v>4430</v>
      </c>
      <c r="C40" s="249">
        <f t="shared" si="6"/>
        <v>46</v>
      </c>
      <c r="D40" s="279">
        <f t="shared" si="0"/>
        <v>0.58227848101265822</v>
      </c>
      <c r="F40" s="249">
        <f t="shared" si="7"/>
        <v>1</v>
      </c>
      <c r="G40" s="279">
        <f t="shared" si="1"/>
        <v>0.25</v>
      </c>
      <c r="H40" s="249">
        <f t="shared" si="8"/>
        <v>20</v>
      </c>
      <c r="I40" s="279">
        <f t="shared" si="2"/>
        <v>0.54054054054054057</v>
      </c>
      <c r="J40" s="249">
        <f t="shared" si="9"/>
        <v>25</v>
      </c>
      <c r="K40" s="279">
        <f t="shared" si="3"/>
        <v>0.65789473684210531</v>
      </c>
      <c r="M40" s="249">
        <f t="shared" si="10"/>
        <v>35</v>
      </c>
      <c r="N40" s="279">
        <f t="shared" si="4"/>
        <v>0.60344827586206895</v>
      </c>
      <c r="O40" s="249">
        <f t="shared" si="11"/>
        <v>11</v>
      </c>
      <c r="P40" s="279">
        <f t="shared" si="5"/>
        <v>0.52380952380952384</v>
      </c>
      <c r="Q40" s="279"/>
      <c r="R40" s="294" t="s">
        <v>4016</v>
      </c>
      <c r="S40" s="267"/>
    </row>
    <row r="41" spans="2:19" x14ac:dyDescent="0.25">
      <c r="B41" s="234" t="s">
        <v>4431</v>
      </c>
      <c r="C41" s="249">
        <f t="shared" si="6"/>
        <v>27</v>
      </c>
      <c r="D41" s="279">
        <f t="shared" si="0"/>
        <v>0.34177215189873417</v>
      </c>
      <c r="F41" s="249">
        <f t="shared" si="7"/>
        <v>0</v>
      </c>
      <c r="G41" s="279">
        <f t="shared" si="1"/>
        <v>0</v>
      </c>
      <c r="H41" s="249">
        <f t="shared" si="8"/>
        <v>19</v>
      </c>
      <c r="I41" s="279">
        <f t="shared" si="2"/>
        <v>0.51351351351351349</v>
      </c>
      <c r="J41" s="249">
        <f t="shared" si="9"/>
        <v>8</v>
      </c>
      <c r="K41" s="279">
        <f t="shared" si="3"/>
        <v>0.21052631578947367</v>
      </c>
      <c r="M41" s="249">
        <f t="shared" si="10"/>
        <v>15</v>
      </c>
      <c r="N41" s="279">
        <f t="shared" si="4"/>
        <v>0.25862068965517243</v>
      </c>
      <c r="O41" s="249">
        <f t="shared" si="11"/>
        <v>12</v>
      </c>
      <c r="P41" s="279">
        <f t="shared" si="5"/>
        <v>0.5714285714285714</v>
      </c>
      <c r="Q41" s="279"/>
      <c r="R41" s="294" t="s">
        <v>345</v>
      </c>
      <c r="S41" s="267"/>
    </row>
    <row r="42" spans="2:19" x14ac:dyDescent="0.25">
      <c r="B42" s="234" t="s">
        <v>4432</v>
      </c>
      <c r="C42" s="249">
        <f t="shared" si="6"/>
        <v>3</v>
      </c>
      <c r="D42" s="279">
        <f t="shared" si="0"/>
        <v>3.7974683544303799E-2</v>
      </c>
      <c r="F42" s="249">
        <f t="shared" si="7"/>
        <v>0</v>
      </c>
      <c r="G42" s="279">
        <f t="shared" si="1"/>
        <v>0</v>
      </c>
      <c r="H42" s="249">
        <f t="shared" si="8"/>
        <v>2</v>
      </c>
      <c r="I42" s="279">
        <f t="shared" si="2"/>
        <v>5.4054054054054057E-2</v>
      </c>
      <c r="J42" s="249">
        <f t="shared" si="9"/>
        <v>1</v>
      </c>
      <c r="K42" s="279">
        <f t="shared" si="3"/>
        <v>2.6315789473684209E-2</v>
      </c>
      <c r="M42" s="249">
        <f t="shared" si="10"/>
        <v>2</v>
      </c>
      <c r="N42" s="279">
        <f t="shared" si="4"/>
        <v>3.4482758620689655E-2</v>
      </c>
      <c r="O42" s="249">
        <f t="shared" si="11"/>
        <v>1</v>
      </c>
      <c r="P42" s="279">
        <f t="shared" si="5"/>
        <v>4.7619047619047616E-2</v>
      </c>
      <c r="Q42" s="279"/>
      <c r="R42" s="294" t="s">
        <v>4089</v>
      </c>
      <c r="S42" s="267"/>
    </row>
    <row r="43" spans="2:19" x14ac:dyDescent="0.25">
      <c r="B43" s="234" t="s">
        <v>4433</v>
      </c>
      <c r="C43" s="249">
        <f t="shared" si="6"/>
        <v>4</v>
      </c>
      <c r="D43" s="279">
        <f t="shared" si="0"/>
        <v>5.0632911392405063E-2</v>
      </c>
      <c r="F43" s="249">
        <f t="shared" si="7"/>
        <v>0</v>
      </c>
      <c r="G43" s="279">
        <f t="shared" si="1"/>
        <v>0</v>
      </c>
      <c r="H43" s="249">
        <f t="shared" si="8"/>
        <v>3</v>
      </c>
      <c r="I43" s="279">
        <f t="shared" si="2"/>
        <v>8.1081081081081086E-2</v>
      </c>
      <c r="J43" s="249">
        <f t="shared" si="9"/>
        <v>1</v>
      </c>
      <c r="K43" s="279">
        <f t="shared" si="3"/>
        <v>2.6315789473684209E-2</v>
      </c>
      <c r="M43" s="249">
        <f t="shared" si="10"/>
        <v>4</v>
      </c>
      <c r="N43" s="279">
        <f t="shared" si="4"/>
        <v>6.8965517241379309E-2</v>
      </c>
      <c r="O43" s="249">
        <f t="shared" si="11"/>
        <v>0</v>
      </c>
      <c r="P43" s="279">
        <f t="shared" si="5"/>
        <v>0</v>
      </c>
      <c r="Q43" s="279"/>
      <c r="R43" s="294" t="s">
        <v>4096</v>
      </c>
      <c r="S43" s="267"/>
    </row>
    <row r="44" spans="2:19" x14ac:dyDescent="0.25">
      <c r="B44" s="234" t="s">
        <v>4434</v>
      </c>
      <c r="C44" s="249">
        <f t="shared" si="6"/>
        <v>4</v>
      </c>
      <c r="D44" s="279">
        <f t="shared" si="0"/>
        <v>5.0632911392405063E-2</v>
      </c>
      <c r="F44" s="249">
        <f t="shared" si="7"/>
        <v>1</v>
      </c>
      <c r="G44" s="279">
        <f t="shared" si="1"/>
        <v>0.25</v>
      </c>
      <c r="H44" s="249">
        <f t="shared" si="8"/>
        <v>3</v>
      </c>
      <c r="I44" s="279">
        <f t="shared" si="2"/>
        <v>8.1081081081081086E-2</v>
      </c>
      <c r="J44" s="249">
        <f t="shared" si="9"/>
        <v>0</v>
      </c>
      <c r="K44" s="279">
        <f t="shared" si="3"/>
        <v>0</v>
      </c>
      <c r="M44" s="249">
        <f t="shared" si="10"/>
        <v>4</v>
      </c>
      <c r="N44" s="279">
        <f t="shared" si="4"/>
        <v>6.8965517241379309E-2</v>
      </c>
      <c r="O44" s="249">
        <f t="shared" si="11"/>
        <v>0</v>
      </c>
      <c r="P44" s="279">
        <f t="shared" si="5"/>
        <v>0</v>
      </c>
      <c r="Q44" s="279"/>
      <c r="R44" s="294" t="s">
        <v>4017</v>
      </c>
      <c r="S44" s="267"/>
    </row>
    <row r="45" spans="2:19" x14ac:dyDescent="0.25">
      <c r="B45" s="234" t="s">
        <v>3725</v>
      </c>
      <c r="C45" s="249">
        <f t="shared" si="6"/>
        <v>4</v>
      </c>
      <c r="D45" s="279">
        <f t="shared" si="0"/>
        <v>5.0632911392405063E-2</v>
      </c>
      <c r="F45" s="249">
        <f t="shared" si="7"/>
        <v>0</v>
      </c>
      <c r="G45" s="279">
        <f t="shared" si="1"/>
        <v>0</v>
      </c>
      <c r="H45" s="249">
        <f t="shared" si="8"/>
        <v>2</v>
      </c>
      <c r="I45" s="279">
        <f t="shared" si="2"/>
        <v>5.4054054054054057E-2</v>
      </c>
      <c r="J45" s="249">
        <f t="shared" si="9"/>
        <v>2</v>
      </c>
      <c r="K45" s="279">
        <f t="shared" si="3"/>
        <v>5.2631578947368418E-2</v>
      </c>
      <c r="M45" s="249">
        <f t="shared" si="10"/>
        <v>3</v>
      </c>
      <c r="N45" s="279">
        <f t="shared" si="4"/>
        <v>5.1724137931034482E-2</v>
      </c>
      <c r="O45" s="249">
        <f t="shared" si="11"/>
        <v>1</v>
      </c>
      <c r="P45" s="279">
        <f t="shared" si="5"/>
        <v>4.7619047619047616E-2</v>
      </c>
      <c r="Q45" s="279"/>
      <c r="R45" s="294" t="s">
        <v>4103</v>
      </c>
      <c r="S45" s="267"/>
    </row>
    <row r="46" spans="2:19" x14ac:dyDescent="0.25">
      <c r="B46" s="234" t="s">
        <v>4435</v>
      </c>
      <c r="C46" s="249">
        <f t="shared" si="6"/>
        <v>6</v>
      </c>
      <c r="D46" s="279">
        <f t="shared" si="0"/>
        <v>7.5949367088607597E-2</v>
      </c>
      <c r="F46" s="249">
        <f t="shared" si="7"/>
        <v>0</v>
      </c>
      <c r="G46" s="279">
        <f t="shared" si="1"/>
        <v>0</v>
      </c>
      <c r="H46" s="249">
        <f t="shared" si="8"/>
        <v>3</v>
      </c>
      <c r="I46" s="279">
        <f t="shared" si="2"/>
        <v>8.1081081081081086E-2</v>
      </c>
      <c r="J46" s="249">
        <f t="shared" si="9"/>
        <v>3</v>
      </c>
      <c r="K46" s="279">
        <f t="shared" si="3"/>
        <v>7.8947368421052627E-2</v>
      </c>
      <c r="M46" s="249">
        <f t="shared" si="10"/>
        <v>6</v>
      </c>
      <c r="N46" s="279">
        <f t="shared" si="4"/>
        <v>0.10344827586206896</v>
      </c>
      <c r="O46" s="249">
        <f t="shared" si="11"/>
        <v>0</v>
      </c>
      <c r="P46" s="279">
        <f t="shared" si="5"/>
        <v>0</v>
      </c>
      <c r="Q46" s="279"/>
      <c r="R46" s="294" t="s">
        <v>3972</v>
      </c>
      <c r="S46" s="267"/>
    </row>
    <row r="47" spans="2:19" x14ac:dyDescent="0.25">
      <c r="B47" s="234" t="s">
        <v>4492</v>
      </c>
      <c r="C47" s="321"/>
      <c r="D47" s="279"/>
      <c r="F47" s="321"/>
      <c r="G47" s="279"/>
      <c r="H47" s="321"/>
      <c r="I47" s="279"/>
      <c r="J47" s="321"/>
      <c r="K47" s="279"/>
      <c r="M47" s="321"/>
      <c r="N47" s="279"/>
      <c r="O47" s="321"/>
      <c r="P47" s="279"/>
      <c r="Q47" s="279"/>
      <c r="R47" s="294"/>
      <c r="S47" s="267"/>
    </row>
    <row r="48" spans="2:19" ht="15" x14ac:dyDescent="0.25">
      <c r="B48" s="340" t="s">
        <v>4494</v>
      </c>
      <c r="C48" s="167">
        <f>COUNTIFS(Include,"Include*",Platform,"*", SourceCountry,TRIM($B48))</f>
        <v>6</v>
      </c>
      <c r="D48" s="279">
        <f t="shared" si="0"/>
        <v>7.5949367088607597E-2</v>
      </c>
      <c r="F48" s="167">
        <f>COUNTIFS(Include,"Include*",PlatformAndroid,"&lt;&gt;No",PlatformiOS,"No", SourceCountry,TRIM($B48))</f>
        <v>0</v>
      </c>
      <c r="G48" s="279">
        <f>F48/F$4</f>
        <v>0</v>
      </c>
      <c r="H48" s="167">
        <f>COUNTIFS(Include,"Include*",PlatformAndroid,"No",PlatformiOS,"&lt;&gt;No", SourceCountry,TRIM($B48))</f>
        <v>1</v>
      </c>
      <c r="I48" s="279">
        <f>H48/H$4</f>
        <v>2.7027027027027029E-2</v>
      </c>
      <c r="J48" s="167">
        <f>COUNTIFS(Include,"Include*",PlatformAndroid,"&lt;&gt;No",PlatformiOS,"&lt;&gt;No", SourceCountry,TRIM($B48))</f>
        <v>5</v>
      </c>
      <c r="K48" s="279">
        <f>J48/J$4</f>
        <v>0.13157894736842105</v>
      </c>
      <c r="M48" s="167">
        <f>COUNTIFS(Include,"Include*",Cost,"Free", SourceCountry,TRIM($B48))</f>
        <v>1</v>
      </c>
      <c r="N48" s="279">
        <f>M48/M$4</f>
        <v>1.7241379310344827E-2</v>
      </c>
      <c r="O48" s="167">
        <f>COUNTIFS(Include,"Include*",Cost,"&gt;0", SourceCountry,TRIM($B48))</f>
        <v>5</v>
      </c>
      <c r="P48" s="279">
        <f>O48/O$4</f>
        <v>0.23809523809523808</v>
      </c>
      <c r="Q48" s="279"/>
      <c r="R48" s="294"/>
      <c r="S48" s="267"/>
    </row>
    <row r="49" spans="2:19" ht="15" x14ac:dyDescent="0.25">
      <c r="B49" s="340" t="s">
        <v>4495</v>
      </c>
      <c r="C49" s="167">
        <f>COUNTIFS(Include,"Include*",Platform,"*", SourceCountry,TRIM($B49))</f>
        <v>3</v>
      </c>
      <c r="D49" s="279">
        <f t="shared" si="0"/>
        <v>3.7974683544303799E-2</v>
      </c>
      <c r="F49" s="167">
        <f>COUNTIFS(Include,"Include*",PlatformAndroid,"&lt;&gt;No",PlatformiOS,"No", SourceCountry,TRIM($B49))</f>
        <v>0</v>
      </c>
      <c r="G49" s="279">
        <f>F49/F$4</f>
        <v>0</v>
      </c>
      <c r="H49" s="167">
        <f>COUNTIFS(Include,"Include*",PlatformAndroid,"No",PlatformiOS,"&lt;&gt;No", SourceCountry,TRIM($B49))</f>
        <v>2</v>
      </c>
      <c r="I49" s="279">
        <f>H49/H$4</f>
        <v>5.4054054054054057E-2</v>
      </c>
      <c r="J49" s="167">
        <f>COUNTIFS(Include,"Include*",PlatformAndroid,"&lt;&gt;No",PlatformiOS,"&lt;&gt;No", SourceCountry,TRIM($B49))</f>
        <v>1</v>
      </c>
      <c r="K49" s="279">
        <f>J49/J$4</f>
        <v>2.6315789473684209E-2</v>
      </c>
      <c r="M49" s="167">
        <f>COUNTIFS(Include,"Include*",Cost,"Free", SourceCountry,TRIM($B49))</f>
        <v>2</v>
      </c>
      <c r="N49" s="279">
        <f>M49/M$4</f>
        <v>3.4482758620689655E-2</v>
      </c>
      <c r="O49" s="167">
        <f>COUNTIFS(Include,"Include*",Cost,"&gt;0", SourceCountry,TRIM($B49))</f>
        <v>1</v>
      </c>
      <c r="P49" s="279">
        <f>O49/O$4</f>
        <v>4.7619047619047616E-2</v>
      </c>
      <c r="Q49" s="279"/>
      <c r="R49" s="294"/>
      <c r="S49" s="267"/>
    </row>
    <row r="50" spans="2:19" ht="15" x14ac:dyDescent="0.25">
      <c r="B50" s="340" t="s">
        <v>4496</v>
      </c>
      <c r="C50" s="167">
        <f>COUNTIFS(Include,"Include*",Platform,"*", SourceCountry,TRIM($B50))</f>
        <v>1</v>
      </c>
      <c r="D50" s="279">
        <f t="shared" si="0"/>
        <v>1.2658227848101266E-2</v>
      </c>
      <c r="F50" s="167">
        <f>COUNTIFS(Include,"Include*",PlatformAndroid,"&lt;&gt;No",PlatformiOS,"No", SourceCountry,TRIM($B50))</f>
        <v>1</v>
      </c>
      <c r="G50" s="279">
        <f>F50/F$4</f>
        <v>0.25</v>
      </c>
      <c r="H50" s="167">
        <f>COUNTIFS(Include,"Include*",PlatformAndroid,"No",PlatformiOS,"&lt;&gt;No", SourceCountry,TRIM($B50))</f>
        <v>0</v>
      </c>
      <c r="I50" s="279">
        <f>H50/H$4</f>
        <v>0</v>
      </c>
      <c r="J50" s="167">
        <f>COUNTIFS(Include,"Include*",PlatformAndroid,"&lt;&gt;No",PlatformiOS,"&lt;&gt;No", SourceCountry,TRIM($B50))</f>
        <v>0</v>
      </c>
      <c r="K50" s="279">
        <f>J50/J$4</f>
        <v>0</v>
      </c>
      <c r="M50" s="167">
        <f>COUNTIFS(Include,"Include*",Cost,"Free", SourceCountry,TRIM($B50))</f>
        <v>1</v>
      </c>
      <c r="N50" s="279">
        <f>M50/M$4</f>
        <v>1.7241379310344827E-2</v>
      </c>
      <c r="O50" s="167">
        <f>COUNTIFS(Include,"Include*",Cost,"&gt;0", SourceCountry,TRIM($B50))</f>
        <v>0</v>
      </c>
      <c r="P50" s="279">
        <f>O50/O$4</f>
        <v>0</v>
      </c>
      <c r="Q50" s="279"/>
      <c r="R50" s="294"/>
      <c r="S50" s="267"/>
    </row>
    <row r="51" spans="2:19" ht="15" x14ac:dyDescent="0.25">
      <c r="B51" s="340" t="s">
        <v>4493</v>
      </c>
      <c r="C51" s="167">
        <f>COUNTIFS(Include,"Include*",Platform,"*", SourceCountry,TRIM($B51))</f>
        <v>71</v>
      </c>
      <c r="D51" s="279">
        <f t="shared" si="0"/>
        <v>0.89873417721518989</v>
      </c>
      <c r="F51" s="167">
        <f>COUNTIFS(Include,"Include*",PlatformAndroid,"&lt;&gt;No",PlatformiOS,"No", SourceCountry,TRIM($B51))</f>
        <v>3</v>
      </c>
      <c r="G51" s="279">
        <f>F51/F$4</f>
        <v>0.75</v>
      </c>
      <c r="H51" s="167">
        <f>COUNTIFS(Include,"Include*",PlatformAndroid,"No",PlatformiOS,"&lt;&gt;No", SourceCountry,TRIM($B51))</f>
        <v>23</v>
      </c>
      <c r="I51" s="279">
        <f>H51/H$4</f>
        <v>0.6216216216216216</v>
      </c>
      <c r="J51" s="167">
        <f>COUNTIFS(Include,"Include*",PlatformAndroid,"&lt;&gt;No",PlatformiOS,"&lt;&gt;No", SourceCountry,TRIM($B51))</f>
        <v>45</v>
      </c>
      <c r="K51" s="279">
        <f>J51/J$4</f>
        <v>1.1842105263157894</v>
      </c>
      <c r="M51" s="167">
        <f>COUNTIFS(Include,"Include*",Cost,"Free", SourceCountry,TRIM($B51))</f>
        <v>52</v>
      </c>
      <c r="N51" s="279">
        <f>M51/M$4</f>
        <v>0.89655172413793105</v>
      </c>
      <c r="O51" s="167">
        <f>COUNTIFS(Include,"Include*",Cost,"&gt;0", SourceCountry,TRIM($B51))</f>
        <v>19</v>
      </c>
      <c r="P51" s="279">
        <f>O51/O$4</f>
        <v>0.90476190476190477</v>
      </c>
      <c r="Q51" s="279"/>
      <c r="R51" s="294"/>
      <c r="S51" s="267"/>
    </row>
    <row r="52" spans="2:19" s="239" customFormat="1" ht="15" x14ac:dyDescent="0.25">
      <c r="B52" s="340" t="s">
        <v>4497</v>
      </c>
      <c r="C52" s="167">
        <f>COUNTIFS(Include,"Include*",Platform,"*", SourceCountry,TRIM($B52))</f>
        <v>36</v>
      </c>
      <c r="D52" s="279">
        <f t="shared" si="0"/>
        <v>0.45569620253164556</v>
      </c>
      <c r="F52" s="167">
        <f>COUNTIFS(Include,"Include*",PlatformAndroid,"&lt;&gt;No",PlatformiOS,"No", SourceCountry,TRIM($B52))</f>
        <v>0</v>
      </c>
      <c r="G52" s="279">
        <f>F52/F$4</f>
        <v>0</v>
      </c>
      <c r="H52" s="167">
        <f>COUNTIFS(Include,"Include*",PlatformAndroid,"No",PlatformiOS,"&lt;&gt;No", SourceCountry,TRIM($B52))</f>
        <v>11</v>
      </c>
      <c r="I52" s="279">
        <f>H52/H$4</f>
        <v>0.29729729729729731</v>
      </c>
      <c r="J52" s="167">
        <f>COUNTIFS(Include,"Include*",PlatformAndroid,"&lt;&gt;No",PlatformiOS,"&lt;&gt;No", SourceCountry,TRIM($B52))</f>
        <v>25</v>
      </c>
      <c r="K52" s="279">
        <f>J52/J$4</f>
        <v>0.65789473684210531</v>
      </c>
      <c r="M52" s="167">
        <f>COUNTIFS(Include,"Include*",Cost,"Free", SourceCountry,TRIM($B52))</f>
        <v>32</v>
      </c>
      <c r="N52" s="279">
        <f>M52/M$4</f>
        <v>0.55172413793103448</v>
      </c>
      <c r="O52" s="167">
        <f>COUNTIFS(Include,"Include*",Cost,"&gt;0", SourceCountry,TRIM($B52))</f>
        <v>4</v>
      </c>
      <c r="P52" s="279">
        <f>O52/O$4</f>
        <v>0.19047619047619047</v>
      </c>
      <c r="Q52" s="283"/>
      <c r="R52" s="339"/>
      <c r="S52" s="301"/>
    </row>
    <row r="53" spans="2:19" s="235" customFormat="1" x14ac:dyDescent="0.25">
      <c r="B53" s="235" t="s">
        <v>487</v>
      </c>
      <c r="D53" s="329"/>
      <c r="G53" s="329"/>
      <c r="I53" s="329"/>
      <c r="K53" s="329"/>
      <c r="N53" s="329"/>
      <c r="P53" s="329"/>
      <c r="Q53" s="329"/>
      <c r="S53" s="286"/>
    </row>
    <row r="54" spans="2:19" s="230" customFormat="1" x14ac:dyDescent="0.25">
      <c r="B54" s="235" t="s">
        <v>4436</v>
      </c>
      <c r="C54" s="228">
        <f>COUNTIFS(Include,"Include",Platform,"*",AppPolicy,"Yes*")</f>
        <v>22</v>
      </c>
      <c r="D54" s="293">
        <f t="shared" si="0"/>
        <v>0.27848101265822783</v>
      </c>
      <c r="F54" s="228">
        <f>COUNTIFS(Include,"Include",PlatformAndroid,"&lt;&gt;No",PlatformiOS,"No",AppPolicy,"Yes*")</f>
        <v>1</v>
      </c>
      <c r="G54" s="293">
        <f t="shared" si="1"/>
        <v>0.25</v>
      </c>
      <c r="H54" s="228">
        <f>COUNTIFS(Include,"Include",PlatformAndroid,"No",PlatformiOS,"&lt;&gt;No",AppPolicy,"Yes*")</f>
        <v>8</v>
      </c>
      <c r="I54" s="293">
        <f t="shared" si="2"/>
        <v>0.21621621621621623</v>
      </c>
      <c r="J54" s="228">
        <f>COUNTIFS(Include,"Include",PlatformAndroid,"&lt;&gt;No",PlatformiOS,"&lt;&gt;No",AppPolicy,"Yes*")</f>
        <v>13</v>
      </c>
      <c r="K54" s="293">
        <f t="shared" si="3"/>
        <v>0.34210526315789475</v>
      </c>
      <c r="M54" s="228">
        <f>COUNTIFS(Include,"Include",Cost,"Free",AppPolicy,"Yes*")</f>
        <v>21</v>
      </c>
      <c r="N54" s="293">
        <f t="shared" si="4"/>
        <v>0.36206896551724138</v>
      </c>
      <c r="O54" s="228">
        <f>COUNTIFS(Include,"Include",Cost,"&gt;0",AppPolicy,"Yes*")</f>
        <v>1</v>
      </c>
      <c r="P54" s="293">
        <f t="shared" si="5"/>
        <v>4.7619047619047616E-2</v>
      </c>
      <c r="Q54" s="293"/>
      <c r="S54" s="285"/>
    </row>
    <row r="55" spans="2:19" s="230" customFormat="1" x14ac:dyDescent="0.25">
      <c r="B55" s="235" t="s">
        <v>4437</v>
      </c>
      <c r="C55" s="228">
        <f>COUNTIFS(Include,"Include",Platform,"*",WebPolicy,"Yes*")</f>
        <v>48</v>
      </c>
      <c r="D55" s="293">
        <f t="shared" si="0"/>
        <v>0.60759493670886078</v>
      </c>
      <c r="F55" s="228">
        <f>COUNTIFS(Include,"Include",PlatformAndroid,"&lt;&gt;No",PlatformiOS,"No",WebPolicy,"Yes*")</f>
        <v>3</v>
      </c>
      <c r="G55" s="293">
        <f t="shared" si="1"/>
        <v>0.75</v>
      </c>
      <c r="H55" s="228">
        <f>COUNTIFS(Include,"Include",PlatformAndroid,"No",PlatformiOS,"&lt;&gt;No",WebPolicy,"Yes*")</f>
        <v>21</v>
      </c>
      <c r="I55" s="293">
        <f t="shared" si="2"/>
        <v>0.56756756756756754</v>
      </c>
      <c r="J55" s="228">
        <f>COUNTIFS(Include,"Include",PlatformAndroid,"&lt;&gt;No",PlatformiOS,"&lt;&gt;No",WebPolicy,"Yes*")</f>
        <v>24</v>
      </c>
      <c r="K55" s="293">
        <f t="shared" si="3"/>
        <v>0.63157894736842102</v>
      </c>
      <c r="M55" s="228">
        <f>COUNTIFS(Include,"Include",Cost,"Free",WebPolicy,"Yes*")</f>
        <v>40</v>
      </c>
      <c r="N55" s="293">
        <f t="shared" si="4"/>
        <v>0.68965517241379315</v>
      </c>
      <c r="O55" s="228">
        <f>COUNTIFS(Include,"Include",Cost,"&gt;0",WebPolicy,"Yes*")</f>
        <v>8</v>
      </c>
      <c r="P55" s="293">
        <f t="shared" si="5"/>
        <v>0.38095238095238093</v>
      </c>
      <c r="Q55" s="293"/>
      <c r="S55" s="285"/>
    </row>
    <row r="56" spans="2:19" s="230" customFormat="1" x14ac:dyDescent="0.25">
      <c r="B56" s="235" t="s">
        <v>4438</v>
      </c>
      <c r="C56" s="228">
        <f>COUNTIFS(Include,"Include",Platform,"*",HasAnyPolicy,"No")</f>
        <v>26</v>
      </c>
      <c r="D56" s="293">
        <f t="shared" si="0"/>
        <v>0.32911392405063289</v>
      </c>
      <c r="F56" s="228">
        <f>COUNTIFS(Include,"Include",PlatformAndroid,"&lt;&gt;No",PlatformiOS,"No",HasAnyPolicy,"No")</f>
        <v>1</v>
      </c>
      <c r="G56" s="293">
        <f t="shared" si="1"/>
        <v>0.25</v>
      </c>
      <c r="H56" s="228">
        <f>COUNTIFS(Include,"Include",PlatformAndroid,"No",PlatformiOS,"&lt;&gt;No",HasAnyPolicy,"No")</f>
        <v>14</v>
      </c>
      <c r="I56" s="293">
        <f t="shared" si="2"/>
        <v>0.3783783783783784</v>
      </c>
      <c r="J56" s="228">
        <f>COUNTIFS(Include,"Include",PlatformAndroid,"&lt;&gt;No",PlatformiOS,"&lt;&gt;No",HasAnyPolicy,"No")</f>
        <v>11</v>
      </c>
      <c r="K56" s="293">
        <f t="shared" si="3"/>
        <v>0.28947368421052633</v>
      </c>
      <c r="M56" s="228">
        <f>COUNTIFS(Include,"Include",Cost,"Free",HasAnyPolicy,"No")</f>
        <v>14</v>
      </c>
      <c r="N56" s="293">
        <f t="shared" si="4"/>
        <v>0.2413793103448276</v>
      </c>
      <c r="O56" s="228">
        <f>COUNTIFS(Include,"Include",Cost,"&gt;0",HasAnyPolicy,"No")</f>
        <v>12</v>
      </c>
      <c r="P56" s="293">
        <f t="shared" si="5"/>
        <v>0.5714285714285714</v>
      </c>
      <c r="Q56" s="293"/>
      <c r="R56" s="284"/>
      <c r="S56" s="285"/>
    </row>
    <row r="57" spans="2:19" s="230" customFormat="1" x14ac:dyDescent="0.25">
      <c r="B57" s="235" t="s">
        <v>4439</v>
      </c>
      <c r="C57" s="228">
        <f>COUNTIFS(Include,"Include",Platform,"*",AdvertisersSeparatePolicy,"Yes*")</f>
        <v>3</v>
      </c>
      <c r="D57" s="293">
        <f t="shared" si="0"/>
        <v>3.7974683544303799E-2</v>
      </c>
      <c r="F57" s="228">
        <f>COUNTIFS(Include,"Include",PlatformAndroid,"&lt;&gt;No",PlatformiOS,"No",AdvertisersSeparatePolicy,"Yes*")</f>
        <v>0</v>
      </c>
      <c r="G57" s="293">
        <f t="shared" si="1"/>
        <v>0</v>
      </c>
      <c r="H57" s="228">
        <f>COUNTIFS(Include,"Include",PlatformAndroid,"No",PlatformiOS,"&lt;&gt;No",AdvertisersSeparatePolicy,"Yes*")</f>
        <v>0</v>
      </c>
      <c r="I57" s="293">
        <f t="shared" si="2"/>
        <v>0</v>
      </c>
      <c r="J57" s="228">
        <f>COUNTIFS(Include,"Include",PlatformAndroid,"&lt;&gt;No",PlatformiOS,"&lt;&gt;No",AdvertisersSeparatePolicy,"Yes*")</f>
        <v>3</v>
      </c>
      <c r="K57" s="293">
        <f t="shared" si="3"/>
        <v>7.8947368421052627E-2</v>
      </c>
      <c r="M57" s="228">
        <f>COUNTIFS(Include,"Include",Cost,"Free",AdvertisersSeparatePolicy,"Yes*")</f>
        <v>1</v>
      </c>
      <c r="N57" s="293">
        <f t="shared" si="4"/>
        <v>1.7241379310344827E-2</v>
      </c>
      <c r="O57" s="228">
        <f>COUNTIFS(Include,"Include",Cost,"&gt;0",AdvertisersSeparatePolicy,"Yes*")</f>
        <v>2</v>
      </c>
      <c r="P57" s="293">
        <f t="shared" si="5"/>
        <v>9.5238095238095233E-2</v>
      </c>
      <c r="Q57" s="293"/>
      <c r="R57" s="284"/>
      <c r="S57" s="285"/>
    </row>
    <row r="58" spans="2:19" s="236" customFormat="1" x14ac:dyDescent="0.25">
      <c r="B58" s="236" t="s">
        <v>4440</v>
      </c>
      <c r="C58" s="287">
        <f>COUNTIFS(Include,"Include",Platform,"*",ClinicalDisclaimer,"Yes*")</f>
        <v>36</v>
      </c>
      <c r="D58" s="308">
        <f t="shared" si="0"/>
        <v>0.45569620253164556</v>
      </c>
      <c r="F58" s="287">
        <f>COUNTIFS(Include,"Include",PlatformAndroid,"&lt;&gt;No",PlatformiOS,"No",ClinicalDisclaimer,"Yes*")</f>
        <v>1</v>
      </c>
      <c r="G58" s="308">
        <f t="shared" si="1"/>
        <v>0.25</v>
      </c>
      <c r="H58" s="287">
        <f>COUNTIFS(Include,"Include",PlatformAndroid,"No",PlatformiOS,"&lt;&gt;No",ClinicalDisclaimer,"Yes*")</f>
        <v>16</v>
      </c>
      <c r="I58" s="308">
        <f t="shared" si="2"/>
        <v>0.43243243243243246</v>
      </c>
      <c r="J58" s="287">
        <f>COUNTIFS(Include,"Include",PlatformAndroid,"&lt;&gt;No",PlatformiOS,"&lt;&gt;No",ClinicalDisclaimer,"Yes*")</f>
        <v>19</v>
      </c>
      <c r="K58" s="308">
        <f t="shared" si="3"/>
        <v>0.5</v>
      </c>
      <c r="M58" s="287">
        <f>COUNTIFS(Include,"Include",Cost,"Free",ClinicalDisclaimer,"Yes*")</f>
        <v>23</v>
      </c>
      <c r="N58" s="308">
        <f t="shared" si="4"/>
        <v>0.39655172413793105</v>
      </c>
      <c r="O58" s="287">
        <f>COUNTIFS(Include,"Include",Cost,"&gt;0",ClinicalDisclaimer,"Yes*")</f>
        <v>13</v>
      </c>
      <c r="P58" s="308">
        <f t="shared" si="5"/>
        <v>0.61904761904761907</v>
      </c>
      <c r="Q58" s="308"/>
      <c r="R58" s="287"/>
      <c r="S58" s="288"/>
    </row>
    <row r="59" spans="2:19" x14ac:dyDescent="0.25">
      <c r="R59" s="233"/>
      <c r="S59" s="267"/>
    </row>
    <row r="60" spans="2:19" x14ac:dyDescent="0.25">
      <c r="R60" s="233"/>
      <c r="S60" s="267"/>
    </row>
    <row r="61" spans="2:19" x14ac:dyDescent="0.25">
      <c r="R61" s="233"/>
      <c r="S61" s="267"/>
    </row>
    <row r="62" spans="2:19" x14ac:dyDescent="0.25">
      <c r="B62" s="233"/>
      <c r="R62" s="233"/>
      <c r="S62" s="267"/>
    </row>
    <row r="63" spans="2:19" x14ac:dyDescent="0.25">
      <c r="S63" s="267"/>
    </row>
    <row r="64" spans="2:19" x14ac:dyDescent="0.25">
      <c r="S64" s="267"/>
    </row>
    <row r="65" spans="19:19" x14ac:dyDescent="0.25">
      <c r="S65" s="267"/>
    </row>
    <row r="66" spans="19:19" x14ac:dyDescent="0.25">
      <c r="S66" s="267"/>
    </row>
    <row r="67" spans="19:19" x14ac:dyDescent="0.25">
      <c r="S67" s="267"/>
    </row>
    <row r="68" spans="19:19" x14ac:dyDescent="0.25">
      <c r="S68" s="267"/>
    </row>
    <row r="69" spans="19:19" x14ac:dyDescent="0.25">
      <c r="S69" s="267"/>
    </row>
    <row r="70" spans="19:19" x14ac:dyDescent="0.25">
      <c r="S70" s="267"/>
    </row>
  </sheetData>
  <sortState ref="B48:B52">
    <sortCondition ref="B52"/>
  </sortState>
  <mergeCells count="8">
    <mergeCell ref="F5:K5"/>
    <mergeCell ref="M5:P5"/>
    <mergeCell ref="C6:D6"/>
    <mergeCell ref="F6:G6"/>
    <mergeCell ref="H6:I6"/>
    <mergeCell ref="J6:K6"/>
    <mergeCell ref="M6:N6"/>
    <mergeCell ref="O6:P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B1:P111"/>
  <sheetViews>
    <sheetView topLeftCell="A76" workbookViewId="0">
      <selection activeCell="C111" sqref="C111"/>
    </sheetView>
  </sheetViews>
  <sheetFormatPr defaultRowHeight="15" x14ac:dyDescent="0.25"/>
  <cols>
    <col min="2" max="2" width="54.7109375" customWidth="1"/>
    <col min="3" max="3" width="11.7109375" customWidth="1"/>
    <col min="5" max="5" width="2.7109375" customWidth="1"/>
    <col min="10" max="10" width="11.28515625" customWidth="1"/>
    <col min="12" max="12" width="3.28515625" customWidth="1"/>
  </cols>
  <sheetData>
    <row r="1" spans="2:16" s="216" customFormat="1" ht="14.25" x14ac:dyDescent="0.25"/>
    <row r="2" spans="2:16" s="217" customFormat="1" ht="14.25" x14ac:dyDescent="0.25">
      <c r="B2" s="218" t="s">
        <v>4310</v>
      </c>
      <c r="E2" s="221"/>
      <c r="F2" s="221"/>
      <c r="G2" s="219"/>
      <c r="H2" s="218"/>
      <c r="I2" s="220"/>
      <c r="J2" s="221"/>
      <c r="K2" s="221"/>
      <c r="L2" s="221"/>
      <c r="O2" s="222"/>
      <c r="P2" s="222"/>
    </row>
    <row r="3" spans="2:16" s="217" customFormat="1" ht="14.25" x14ac:dyDescent="0.25">
      <c r="B3" s="223" t="s">
        <v>4472</v>
      </c>
      <c r="D3" s="219"/>
      <c r="E3" s="218"/>
      <c r="F3" s="218"/>
      <c r="G3" s="219"/>
      <c r="H3" s="218"/>
      <c r="I3" s="219"/>
      <c r="J3" s="218"/>
      <c r="K3" s="218"/>
      <c r="L3" s="218"/>
      <c r="O3" s="222"/>
      <c r="P3" s="222"/>
    </row>
    <row r="4" spans="2:16" s="268" customFormat="1" ht="14.25" x14ac:dyDescent="0.25">
      <c r="B4" s="268" t="s">
        <v>4473</v>
      </c>
      <c r="C4" s="269">
        <f>COUNTIFS(Include,"=Include",Platform,"*",AppCollectsData,"Yes*")</f>
        <v>70</v>
      </c>
      <c r="D4" s="269"/>
      <c r="E4" s="269"/>
      <c r="F4" s="269">
        <f>COUNTIFS(Include,"=Include",PlatformAndroid,"&lt;&gt;No",PlatformiOS,"No",AppCollectsData,"Yes*")</f>
        <v>4</v>
      </c>
      <c r="G4" s="269"/>
      <c r="H4" s="269">
        <f>COUNTIFS(Include,"=Include",PlatformAndroid,"No",PlatformiOS,"&lt;&gt;No",AppCollectsData,"Yes*")</f>
        <v>35</v>
      </c>
      <c r="I4" s="269"/>
      <c r="J4" s="269">
        <f>COUNTIFS(Include,"=Include",PlatformAndroid,"&lt;&gt;No",PlatformiOS,"&lt;&gt;No",AppCollectsData,"Yes*")</f>
        <v>31</v>
      </c>
      <c r="K4" s="269"/>
      <c r="L4" s="269"/>
      <c r="M4" s="269">
        <f>COUNTIFS(Include,"=Include",Cost,"Free",AppCollectsData,"Yes*")</f>
        <v>51</v>
      </c>
      <c r="N4" s="269"/>
      <c r="O4" s="269">
        <f>COUNTIFS(Include,"=Include",Cost,"&gt;0",AppCollectsData,"Yes*")</f>
        <v>19</v>
      </c>
      <c r="P4" s="269"/>
    </row>
    <row r="5" spans="2:16" s="226" customFormat="1" ht="14.25" x14ac:dyDescent="0.25">
      <c r="C5" s="386" t="s">
        <v>4463</v>
      </c>
      <c r="D5" s="386"/>
      <c r="E5" s="386"/>
      <c r="F5" s="386"/>
      <c r="G5" s="386"/>
      <c r="H5" s="386"/>
      <c r="I5" s="386"/>
      <c r="J5" s="386"/>
      <c r="K5" s="386"/>
      <c r="L5" s="386"/>
      <c r="M5" s="386"/>
      <c r="N5" s="386"/>
      <c r="O5" s="386"/>
      <c r="P5" s="386"/>
    </row>
    <row r="6" spans="2:16" s="226" customFormat="1" ht="14.25" x14ac:dyDescent="0.25">
      <c r="C6" s="233"/>
      <c r="F6" s="385" t="s">
        <v>4313</v>
      </c>
      <c r="G6" s="385"/>
      <c r="H6" s="385"/>
      <c r="I6" s="385"/>
      <c r="J6" s="385"/>
      <c r="K6" s="385"/>
      <c r="M6" s="386" t="s">
        <v>4320</v>
      </c>
      <c r="N6" s="386"/>
      <c r="O6" s="386"/>
      <c r="P6" s="386"/>
    </row>
    <row r="7" spans="2:16" s="237" customFormat="1" ht="14.25" x14ac:dyDescent="0.25">
      <c r="B7" s="247"/>
      <c r="C7" s="389" t="str">
        <f>"All (n="&amp;C4&amp;")"</f>
        <v>All (n=70)</v>
      </c>
      <c r="D7" s="389"/>
      <c r="E7" s="270"/>
      <c r="F7" s="388" t="str">
        <f>"Android-only (n="&amp;F4&amp;")"</f>
        <v>Android-only (n=4)</v>
      </c>
      <c r="G7" s="388"/>
      <c r="H7" s="388" t="str">
        <f>"iOS-only (n="&amp;H4&amp;")"</f>
        <v>iOS-only (n=35)</v>
      </c>
      <c r="I7" s="388"/>
      <c r="J7" s="388" t="str">
        <f>"Multi-platform (n="&amp;J4&amp;")"</f>
        <v>Multi-platform (n=31)</v>
      </c>
      <c r="K7" s="388"/>
      <c r="L7" s="249"/>
      <c r="M7" s="388" t="str">
        <f>"Free (n="&amp;M4&amp;")"</f>
        <v>Free (n=51)</v>
      </c>
      <c r="N7" s="388"/>
      <c r="O7" s="388" t="str">
        <f>"Paid (n="&amp;O4&amp;")"</f>
        <v>Paid (n=19)</v>
      </c>
      <c r="P7" s="388"/>
    </row>
    <row r="8" spans="2:16" s="237" customFormat="1" ht="14.25" x14ac:dyDescent="0.25">
      <c r="B8" s="271" t="s">
        <v>4474</v>
      </c>
      <c r="C8" s="251" t="s">
        <v>3559</v>
      </c>
      <c r="D8" s="251" t="s">
        <v>4338</v>
      </c>
      <c r="E8" s="251"/>
      <c r="F8" s="251" t="s">
        <v>3559</v>
      </c>
      <c r="G8" s="251" t="s">
        <v>4338</v>
      </c>
      <c r="H8" s="251" t="s">
        <v>3559</v>
      </c>
      <c r="I8" s="251" t="s">
        <v>4338</v>
      </c>
      <c r="J8" s="251" t="s">
        <v>3559</v>
      </c>
      <c r="K8" s="251" t="s">
        <v>4338</v>
      </c>
      <c r="L8" s="251"/>
      <c r="M8" s="251" t="s">
        <v>3559</v>
      </c>
      <c r="N8" s="251" t="s">
        <v>4338</v>
      </c>
      <c r="O8" s="251" t="s">
        <v>3559</v>
      </c>
      <c r="P8" s="251" t="s">
        <v>4338</v>
      </c>
    </row>
    <row r="9" spans="2:16" s="275" customFormat="1" ht="14.25" x14ac:dyDescent="0.25">
      <c r="B9" s="272" t="s">
        <v>4323</v>
      </c>
      <c r="C9" s="273">
        <f t="shared" ref="C9:C18" si="0">COUNTIFS(Include,"=Include",AppCollectsData,"Yes",Platform,"*",RestrictRangeByKey(CollectionSummary, CollectionSummaryTypes, "*"&amp;TRIM($B9)&amp;"*"),"&lt;&gt;No")</f>
        <v>56</v>
      </c>
      <c r="D9" s="274">
        <f t="shared" ref="D9:D18" si="1">C9/C$4</f>
        <v>0.8</v>
      </c>
      <c r="F9" s="273">
        <f t="shared" ref="F9:F18" si="2">COUNTIFS(Include,"=Include",AppCollectsData,"Yes",PlatformAndroid,"&lt;&gt;No", PlatformiOS,"No",RestrictRangeByKey(CollectionSummary, CollectionSummaryTypes, "*"&amp;TRIM($B9)&amp;"*"),"&lt;&gt;No")</f>
        <v>4</v>
      </c>
      <c r="G9" s="274">
        <f t="shared" ref="G9:G18" si="3">F9/F$4</f>
        <v>1</v>
      </c>
      <c r="H9" s="273">
        <f t="shared" ref="H9:H18" si="4">COUNTIFS(Include,"=Include",AppCollectsData,"Yes",PlatformAndroid,"No", PlatformiOS,"&lt;&gt;No",RestrictRangeByKey(CollectionSummary, CollectionSummaryTypes, "*"&amp;TRIM($B9)&amp;"*"),"&lt;&gt;No")</f>
        <v>28</v>
      </c>
      <c r="I9" s="274">
        <f t="shared" ref="I9:I18" si="5">H9/H$4</f>
        <v>0.8</v>
      </c>
      <c r="J9" s="273">
        <f t="shared" ref="J9:J18" si="6">COUNTIFS(Include,"=Include",AppCollectsData,"Yes",PlatformAndroid,"&lt;&gt;No", PlatformiOS,"&lt;&gt;No",RestrictRangeByKey(CollectionSummary, CollectionSummaryTypes, "*"&amp;TRIM($B9)&amp;"*"),"&lt;&gt;No")</f>
        <v>24</v>
      </c>
      <c r="K9" s="274">
        <f t="shared" ref="K9:K18" si="7">J9/J$4</f>
        <v>0.77419354838709675</v>
      </c>
      <c r="M9" s="273">
        <f t="shared" ref="M9:M18" si="8">COUNTIFS(Include,"=Include",AppCollectsData,"Yes",Cost,"Free",RestrictRangeByKey(CollectionSummary, CollectionSummaryTypes, "*"&amp;TRIM($B9)&amp;"*"),"&lt;&gt;No")</f>
        <v>40</v>
      </c>
      <c r="N9" s="274">
        <f t="shared" ref="N9:N18" si="9">M9/M$4</f>
        <v>0.78431372549019607</v>
      </c>
      <c r="O9" s="273">
        <f t="shared" ref="O9:O18" si="10">COUNTIFS(Include,"=Include",AppCollectsData,"Yes",Cost,"&gt;0",RestrictRangeByKey(CollectionSummary, CollectionSummaryTypes, "*"&amp;TRIM($B9)&amp;"*"),"&lt;&gt;No")</f>
        <v>16</v>
      </c>
      <c r="P9" s="274">
        <f t="shared" ref="P9:P18" si="11">O9/O$4</f>
        <v>0.84210526315789469</v>
      </c>
    </row>
    <row r="10" spans="2:16" s="239" customFormat="1" ht="14.25" x14ac:dyDescent="0.25">
      <c r="B10" s="276" t="s">
        <v>4324</v>
      </c>
      <c r="C10" s="231">
        <f t="shared" si="0"/>
        <v>46</v>
      </c>
      <c r="D10" s="258">
        <f t="shared" si="1"/>
        <v>0.65714285714285714</v>
      </c>
      <c r="F10" s="231">
        <f t="shared" si="2"/>
        <v>2</v>
      </c>
      <c r="G10" s="258">
        <f t="shared" si="3"/>
        <v>0.5</v>
      </c>
      <c r="H10" s="231">
        <f t="shared" si="4"/>
        <v>24</v>
      </c>
      <c r="I10" s="258">
        <f t="shared" si="5"/>
        <v>0.68571428571428572</v>
      </c>
      <c r="J10" s="231">
        <f t="shared" si="6"/>
        <v>20</v>
      </c>
      <c r="K10" s="258">
        <f t="shared" si="7"/>
        <v>0.64516129032258063</v>
      </c>
      <c r="M10" s="231">
        <f t="shared" si="8"/>
        <v>32</v>
      </c>
      <c r="N10" s="258">
        <f t="shared" si="9"/>
        <v>0.62745098039215685</v>
      </c>
      <c r="O10" s="231">
        <f t="shared" si="10"/>
        <v>14</v>
      </c>
      <c r="P10" s="258">
        <f t="shared" si="11"/>
        <v>0.73684210526315785</v>
      </c>
    </row>
    <row r="11" spans="2:16" s="239" customFormat="1" ht="14.25" x14ac:dyDescent="0.25">
      <c r="B11" s="276" t="s">
        <v>4325</v>
      </c>
      <c r="C11" s="231">
        <f t="shared" si="0"/>
        <v>34</v>
      </c>
      <c r="D11" s="258">
        <f t="shared" si="1"/>
        <v>0.48571428571428571</v>
      </c>
      <c r="F11" s="231">
        <f t="shared" si="2"/>
        <v>3</v>
      </c>
      <c r="G11" s="258">
        <f t="shared" si="3"/>
        <v>0.75</v>
      </c>
      <c r="H11" s="231">
        <f t="shared" si="4"/>
        <v>17</v>
      </c>
      <c r="I11" s="258">
        <f t="shared" si="5"/>
        <v>0.48571428571428571</v>
      </c>
      <c r="J11" s="231">
        <f t="shared" si="6"/>
        <v>14</v>
      </c>
      <c r="K11" s="258">
        <f t="shared" si="7"/>
        <v>0.45161290322580644</v>
      </c>
      <c r="M11" s="231">
        <f t="shared" si="8"/>
        <v>27</v>
      </c>
      <c r="N11" s="258">
        <f t="shared" si="9"/>
        <v>0.52941176470588236</v>
      </c>
      <c r="O11" s="231">
        <f t="shared" si="10"/>
        <v>7</v>
      </c>
      <c r="P11" s="258">
        <f t="shared" si="11"/>
        <v>0.36842105263157893</v>
      </c>
    </row>
    <row r="12" spans="2:16" s="239" customFormat="1" ht="14.25" x14ac:dyDescent="0.25">
      <c r="B12" s="276" t="s">
        <v>4063</v>
      </c>
      <c r="C12" s="231">
        <f t="shared" si="0"/>
        <v>40</v>
      </c>
      <c r="D12" s="258">
        <f t="shared" si="1"/>
        <v>0.5714285714285714</v>
      </c>
      <c r="F12" s="231">
        <f t="shared" si="2"/>
        <v>2</v>
      </c>
      <c r="G12" s="258">
        <f t="shared" si="3"/>
        <v>0.5</v>
      </c>
      <c r="H12" s="231">
        <f t="shared" si="4"/>
        <v>24</v>
      </c>
      <c r="I12" s="258">
        <f t="shared" si="5"/>
        <v>0.68571428571428572</v>
      </c>
      <c r="J12" s="231">
        <f t="shared" si="6"/>
        <v>14</v>
      </c>
      <c r="K12" s="258">
        <f t="shared" si="7"/>
        <v>0.45161290322580644</v>
      </c>
      <c r="M12" s="231">
        <f t="shared" si="8"/>
        <v>26</v>
      </c>
      <c r="N12" s="258">
        <f t="shared" si="9"/>
        <v>0.50980392156862742</v>
      </c>
      <c r="O12" s="231">
        <f t="shared" si="10"/>
        <v>14</v>
      </c>
      <c r="P12" s="258">
        <f t="shared" si="11"/>
        <v>0.73684210526315785</v>
      </c>
    </row>
    <row r="13" spans="2:16" s="239" customFormat="1" ht="14.25" x14ac:dyDescent="0.25">
      <c r="B13" s="319" t="s">
        <v>4326</v>
      </c>
      <c r="C13" s="231">
        <f t="shared" si="0"/>
        <v>33</v>
      </c>
      <c r="D13" s="258">
        <f t="shared" si="1"/>
        <v>0.47142857142857142</v>
      </c>
      <c r="F13" s="231">
        <f t="shared" si="2"/>
        <v>1</v>
      </c>
      <c r="G13" s="258">
        <f t="shared" si="3"/>
        <v>0.25</v>
      </c>
      <c r="H13" s="231">
        <f t="shared" si="4"/>
        <v>21</v>
      </c>
      <c r="I13" s="258">
        <f t="shared" si="5"/>
        <v>0.6</v>
      </c>
      <c r="J13" s="231">
        <f t="shared" si="6"/>
        <v>11</v>
      </c>
      <c r="K13" s="258">
        <f t="shared" si="7"/>
        <v>0.35483870967741937</v>
      </c>
      <c r="M13" s="231">
        <f t="shared" si="8"/>
        <v>20</v>
      </c>
      <c r="N13" s="258">
        <f t="shared" si="9"/>
        <v>0.39215686274509803</v>
      </c>
      <c r="O13" s="231">
        <f t="shared" si="10"/>
        <v>13</v>
      </c>
      <c r="P13" s="258">
        <f t="shared" si="11"/>
        <v>0.68421052631578949</v>
      </c>
    </row>
    <row r="14" spans="2:16" s="239" customFormat="1" ht="14.25" x14ac:dyDescent="0.25">
      <c r="B14" s="319" t="s">
        <v>4327</v>
      </c>
      <c r="C14" s="231">
        <f t="shared" si="0"/>
        <v>25</v>
      </c>
      <c r="D14" s="258">
        <f t="shared" si="1"/>
        <v>0.35714285714285715</v>
      </c>
      <c r="F14" s="231">
        <f t="shared" si="2"/>
        <v>2</v>
      </c>
      <c r="G14" s="258">
        <f t="shared" si="3"/>
        <v>0.5</v>
      </c>
      <c r="H14" s="231">
        <f t="shared" si="4"/>
        <v>16</v>
      </c>
      <c r="I14" s="258">
        <f t="shared" si="5"/>
        <v>0.45714285714285713</v>
      </c>
      <c r="J14" s="231">
        <f t="shared" si="6"/>
        <v>7</v>
      </c>
      <c r="K14" s="258">
        <f t="shared" si="7"/>
        <v>0.22580645161290322</v>
      </c>
      <c r="M14" s="231">
        <f t="shared" si="8"/>
        <v>15</v>
      </c>
      <c r="N14" s="258">
        <f t="shared" si="9"/>
        <v>0.29411764705882354</v>
      </c>
      <c r="O14" s="231">
        <f t="shared" si="10"/>
        <v>10</v>
      </c>
      <c r="P14" s="258">
        <f t="shared" si="11"/>
        <v>0.52631578947368418</v>
      </c>
    </row>
    <row r="15" spans="2:16" s="239" customFormat="1" ht="14.25" x14ac:dyDescent="0.25">
      <c r="B15" s="276" t="s">
        <v>4328</v>
      </c>
      <c r="C15" s="231">
        <f t="shared" si="0"/>
        <v>5</v>
      </c>
      <c r="D15" s="258">
        <f t="shared" si="1"/>
        <v>7.1428571428571425E-2</v>
      </c>
      <c r="F15" s="231">
        <f t="shared" si="2"/>
        <v>1</v>
      </c>
      <c r="G15" s="258">
        <f t="shared" si="3"/>
        <v>0.25</v>
      </c>
      <c r="H15" s="231">
        <f t="shared" si="4"/>
        <v>1</v>
      </c>
      <c r="I15" s="258">
        <f t="shared" si="5"/>
        <v>2.8571428571428571E-2</v>
      </c>
      <c r="J15" s="231">
        <f t="shared" si="6"/>
        <v>3</v>
      </c>
      <c r="K15" s="258">
        <f t="shared" si="7"/>
        <v>9.6774193548387094E-2</v>
      </c>
      <c r="M15" s="231">
        <f t="shared" si="8"/>
        <v>3</v>
      </c>
      <c r="N15" s="258">
        <f t="shared" si="9"/>
        <v>5.8823529411764705E-2</v>
      </c>
      <c r="O15" s="231">
        <f t="shared" si="10"/>
        <v>2</v>
      </c>
      <c r="P15" s="258">
        <f t="shared" si="11"/>
        <v>0.10526315789473684</v>
      </c>
    </row>
    <row r="16" spans="2:16" s="239" customFormat="1" ht="14.25" x14ac:dyDescent="0.25">
      <c r="B16" s="276" t="s">
        <v>4329</v>
      </c>
      <c r="C16" s="231">
        <f t="shared" si="0"/>
        <v>58</v>
      </c>
      <c r="D16" s="258">
        <f t="shared" si="1"/>
        <v>0.82857142857142863</v>
      </c>
      <c r="F16" s="231">
        <f t="shared" si="2"/>
        <v>1</v>
      </c>
      <c r="G16" s="258">
        <f t="shared" si="3"/>
        <v>0.25</v>
      </c>
      <c r="H16" s="231">
        <f t="shared" si="4"/>
        <v>31</v>
      </c>
      <c r="I16" s="258">
        <f t="shared" si="5"/>
        <v>0.88571428571428568</v>
      </c>
      <c r="J16" s="231">
        <f t="shared" si="6"/>
        <v>26</v>
      </c>
      <c r="K16" s="258">
        <f t="shared" si="7"/>
        <v>0.83870967741935487</v>
      </c>
      <c r="M16" s="231">
        <f t="shared" si="8"/>
        <v>43</v>
      </c>
      <c r="N16" s="258">
        <f t="shared" si="9"/>
        <v>0.84313725490196079</v>
      </c>
      <c r="O16" s="231">
        <f t="shared" si="10"/>
        <v>15</v>
      </c>
      <c r="P16" s="258">
        <f t="shared" si="11"/>
        <v>0.78947368421052633</v>
      </c>
    </row>
    <row r="17" spans="2:16" s="235" customFormat="1" ht="14.25" x14ac:dyDescent="0.25">
      <c r="B17" s="325" t="s">
        <v>4236</v>
      </c>
      <c r="C17" s="228">
        <f t="shared" si="0"/>
        <v>0</v>
      </c>
      <c r="D17" s="326">
        <f t="shared" si="1"/>
        <v>0</v>
      </c>
      <c r="F17" s="228">
        <f t="shared" si="2"/>
        <v>0</v>
      </c>
      <c r="G17" s="326">
        <f t="shared" si="3"/>
        <v>0</v>
      </c>
      <c r="H17" s="228">
        <f t="shared" si="4"/>
        <v>0</v>
      </c>
      <c r="I17" s="326">
        <f t="shared" si="5"/>
        <v>0</v>
      </c>
      <c r="J17" s="228">
        <f t="shared" si="6"/>
        <v>0</v>
      </c>
      <c r="K17" s="326">
        <f t="shared" si="7"/>
        <v>0</v>
      </c>
      <c r="M17" s="228">
        <f t="shared" si="8"/>
        <v>0</v>
      </c>
      <c r="N17" s="326">
        <f t="shared" si="9"/>
        <v>0</v>
      </c>
      <c r="O17" s="228">
        <f t="shared" si="10"/>
        <v>0</v>
      </c>
      <c r="P17" s="326">
        <f t="shared" si="11"/>
        <v>0</v>
      </c>
    </row>
    <row r="18" spans="2:16" s="236" customFormat="1" ht="14.25" x14ac:dyDescent="0.25">
      <c r="B18" s="323" t="s">
        <v>4235</v>
      </c>
      <c r="C18" s="287">
        <f t="shared" si="0"/>
        <v>0</v>
      </c>
      <c r="D18" s="324">
        <f t="shared" si="1"/>
        <v>0</v>
      </c>
      <c r="F18" s="287">
        <f t="shared" si="2"/>
        <v>0</v>
      </c>
      <c r="G18" s="324">
        <f t="shared" si="3"/>
        <v>0</v>
      </c>
      <c r="H18" s="287">
        <f t="shared" si="4"/>
        <v>0</v>
      </c>
      <c r="I18" s="324">
        <f t="shared" si="5"/>
        <v>0</v>
      </c>
      <c r="J18" s="287">
        <f t="shared" si="6"/>
        <v>0</v>
      </c>
      <c r="K18" s="324">
        <f t="shared" si="7"/>
        <v>0</v>
      </c>
      <c r="M18" s="287">
        <f t="shared" si="8"/>
        <v>0</v>
      </c>
      <c r="N18" s="324">
        <f t="shared" si="9"/>
        <v>0</v>
      </c>
      <c r="O18" s="287">
        <f t="shared" si="10"/>
        <v>0</v>
      </c>
      <c r="P18" s="324">
        <f t="shared" si="11"/>
        <v>0</v>
      </c>
    </row>
    <row r="20" spans="2:16" s="268" customFormat="1" ht="14.25" x14ac:dyDescent="0.25">
      <c r="B20" s="268" t="s">
        <v>4322</v>
      </c>
      <c r="C20" s="269">
        <f>COUNTIFS(Include,"=Include",Platform,"*",AppCollectsData,"Yes*")</f>
        <v>70</v>
      </c>
      <c r="D20" s="269"/>
      <c r="E20" s="269"/>
      <c r="F20" s="269">
        <f>COUNTIFS(Include,"=Include",PlatformAndroid,"&lt;&gt;No",PlatformiOS,"No",AppCollectsData,"Yes*")</f>
        <v>4</v>
      </c>
      <c r="G20" s="269"/>
      <c r="H20" s="269">
        <f>COUNTIFS(Include,"=Include",PlatformAndroid,"No",PlatformiOS,"&lt;&gt;No",AppCollectsData,"Yes*")</f>
        <v>35</v>
      </c>
      <c r="I20" s="269"/>
      <c r="J20" s="269">
        <f>COUNTIFS(Include,"=Include",PlatformAndroid,"&lt;&gt;No",PlatformiOS,"&lt;&gt;No",AppCollectsData,"Yes*")</f>
        <v>31</v>
      </c>
      <c r="K20" s="269"/>
      <c r="L20" s="269"/>
      <c r="M20" s="269">
        <f>COUNTIFS(Include,"=Include",Cost,"Free",AppCollectsData,"Yes*")</f>
        <v>51</v>
      </c>
      <c r="N20" s="269"/>
      <c r="O20" s="269">
        <f>COUNTIFS(Include,"=Include",Cost,"&gt;0",AppCollectsData,"Yes*")</f>
        <v>19</v>
      </c>
      <c r="P20" s="269"/>
    </row>
    <row r="21" spans="2:16" s="226" customFormat="1" ht="14.25" x14ac:dyDescent="0.25">
      <c r="C21" s="386" t="s">
        <v>4463</v>
      </c>
      <c r="D21" s="386"/>
      <c r="E21" s="386"/>
      <c r="F21" s="386"/>
      <c r="G21" s="386"/>
      <c r="H21" s="386"/>
      <c r="I21" s="386"/>
      <c r="J21" s="386"/>
      <c r="K21" s="386"/>
      <c r="L21" s="386"/>
      <c r="M21" s="386"/>
      <c r="N21" s="386"/>
      <c r="O21" s="386"/>
      <c r="P21" s="386"/>
    </row>
    <row r="22" spans="2:16" s="226" customFormat="1" ht="14.25" x14ac:dyDescent="0.25">
      <c r="C22" s="233"/>
      <c r="F22" s="385" t="s">
        <v>4313</v>
      </c>
      <c r="G22" s="385"/>
      <c r="H22" s="385"/>
      <c r="I22" s="385"/>
      <c r="J22" s="385"/>
      <c r="K22" s="385"/>
      <c r="M22" s="385" t="s">
        <v>4320</v>
      </c>
      <c r="N22" s="385"/>
      <c r="O22" s="385"/>
      <c r="P22" s="385"/>
    </row>
    <row r="23" spans="2:16" s="237" customFormat="1" ht="14.25" x14ac:dyDescent="0.25">
      <c r="B23" s="247"/>
      <c r="C23" s="387" t="str">
        <f>"All (n="&amp;C20&amp;")"</f>
        <v>All (n=70)</v>
      </c>
      <c r="D23" s="387"/>
      <c r="E23" s="270"/>
      <c r="F23" s="388" t="str">
        <f>"Android-only (n="&amp;F20&amp;")"</f>
        <v>Android-only (n=4)</v>
      </c>
      <c r="G23" s="388"/>
      <c r="H23" s="388" t="str">
        <f>"iOS-only (n="&amp;H20&amp;")"</f>
        <v>iOS-only (n=35)</v>
      </c>
      <c r="I23" s="388"/>
      <c r="J23" s="388" t="str">
        <f>"Multi-platform (n="&amp;J20&amp;")"</f>
        <v>Multi-platform (n=31)</v>
      </c>
      <c r="K23" s="388"/>
      <c r="L23" s="249"/>
      <c r="M23" s="388" t="str">
        <f>"Free (n="&amp;M20&amp;")"</f>
        <v>Free (n=51)</v>
      </c>
      <c r="N23" s="388"/>
      <c r="O23" s="388" t="str">
        <f>"Paid (n="&amp;O20&amp;")"</f>
        <v>Paid (n=19)</v>
      </c>
      <c r="P23" s="388"/>
    </row>
    <row r="24" spans="2:16" s="242" customFormat="1" ht="14.25" x14ac:dyDescent="0.25">
      <c r="B24" s="250" t="s">
        <v>4475</v>
      </c>
      <c r="C24" s="251" t="s">
        <v>3559</v>
      </c>
      <c r="D24" s="251" t="s">
        <v>4338</v>
      </c>
      <c r="E24" s="251"/>
      <c r="F24" s="251" t="s">
        <v>3559</v>
      </c>
      <c r="G24" s="251" t="s">
        <v>4338</v>
      </c>
      <c r="H24" s="251" t="s">
        <v>3559</v>
      </c>
      <c r="I24" s="251" t="s">
        <v>4338</v>
      </c>
      <c r="J24" s="251" t="s">
        <v>3559</v>
      </c>
      <c r="K24" s="251" t="s">
        <v>4338</v>
      </c>
      <c r="L24" s="251"/>
      <c r="M24" s="251" t="s">
        <v>3559</v>
      </c>
      <c r="N24" s="251" t="s">
        <v>4338</v>
      </c>
      <c r="O24" s="251" t="s">
        <v>3559</v>
      </c>
      <c r="P24" s="251" t="s">
        <v>4338</v>
      </c>
    </row>
    <row r="25" spans="2:16" s="226" customFormat="1" ht="14.25" x14ac:dyDescent="0.25">
      <c r="B25" s="234" t="s">
        <v>4330</v>
      </c>
      <c r="C25" s="278">
        <f>COUNTIFS(Include,"=Include",Platform,"*",AppCollectsData,"Yes*",HasAnyPolicy,"Yes*")</f>
        <v>50</v>
      </c>
      <c r="D25" s="282">
        <f>C25/C$20</f>
        <v>0.7142857142857143</v>
      </c>
      <c r="F25" s="278">
        <f>COUNTIFS(Include,"=Include",PlatformAndroid,"&lt;&gt;No",PlatformiOS,"No",AppCollectsData,"Yes*",HasAnyPolicy,"Yes*")</f>
        <v>3</v>
      </c>
      <c r="G25" s="282">
        <f>F25/F$20</f>
        <v>0.75</v>
      </c>
      <c r="H25" s="278">
        <f>COUNTIFS(Include,"=Include",PlatformAndroid,"No",PlatformiOS,"&lt;&gt;No",AppCollectsData,"Yes*",HasAnyPolicy,"Yes*")</f>
        <v>22</v>
      </c>
      <c r="I25" s="282">
        <f>H25/H$20</f>
        <v>0.62857142857142856</v>
      </c>
      <c r="J25" s="278">
        <f>COUNTIFS(Include,"=Include",PlatformAndroid,"&lt;&gt;No",PlatformiOS,"&lt;&gt;No",AppCollectsData,"Yes*",HasAnyPolicy,"Yes*")</f>
        <v>25</v>
      </c>
      <c r="K25" s="282">
        <f>J25/J$20</f>
        <v>0.80645161290322576</v>
      </c>
      <c r="M25" s="278">
        <f>COUNTIFS(Include,"=Include",Cost,"Free",AppCollectsData,"Yes*",HasAnyPolicy,"Yes*")</f>
        <v>42</v>
      </c>
      <c r="N25" s="282">
        <f>M25/M$20</f>
        <v>0.82352941176470584</v>
      </c>
      <c r="O25" s="278">
        <f>COUNTIFS(Include,"=Include",Cost,"&gt;0",AppCollectsData,"Yes*",HasAnyPolicy,"Yes*")</f>
        <v>8</v>
      </c>
      <c r="P25" s="282">
        <f>O25/O$20</f>
        <v>0.42105263157894735</v>
      </c>
    </row>
    <row r="26" spans="2:16" x14ac:dyDescent="0.25">
      <c r="B26" s="234" t="s">
        <v>4478</v>
      </c>
      <c r="C26" s="249">
        <f>COUNTIFS(Include,"=Include",Platform,"*",AppCollectsData,"Yes*",HasAnyPolicy,"Yes*",CollectionPolicyMismatches,"*P~*C+*")</f>
        <v>41</v>
      </c>
      <c r="D26" s="283">
        <f t="shared" ref="D26:D53" si="12">C26/C$20</f>
        <v>0.58571428571428574</v>
      </c>
      <c r="F26" s="249">
        <f>COUNTIFS(Include,"=Include",PlatformAndroid,"&lt;&gt;No",PlatformiOS,"No",AppCollectsData,"Yes*",HasAnyPolicy,"Yes*",CollectionPolicyMismatches,"*P~*C+*")</f>
        <v>2</v>
      </c>
      <c r="G26" s="283">
        <f t="shared" ref="G26:G53" si="13">F26/F$20</f>
        <v>0.5</v>
      </c>
      <c r="H26" s="249">
        <f>COUNTIFS(Include,"=Include",PlatformAndroid,"No",PlatformiOS,"&lt;&gt;No",AppCollectsData,"Yes*",HasAnyPolicy,"Yes*",CollectionPolicyMismatches,"*P~*C+*")</f>
        <v>22</v>
      </c>
      <c r="I26" s="283">
        <f t="shared" ref="I26:I53" si="14">H26/H$20</f>
        <v>0.62857142857142856</v>
      </c>
      <c r="J26" s="249">
        <f>COUNTIFS(Include,"=Include",PlatformAndroid,"&lt;&gt;No",PlatformiOS,"&lt;&gt;No",AppCollectsData,"Yes*",HasAnyPolicy,"Yes*",CollectionPolicyMismatches,"*P~*C+*")</f>
        <v>17</v>
      </c>
      <c r="K26" s="283">
        <f t="shared" ref="K26:K53" si="15">J26/J$20</f>
        <v>0.54838709677419351</v>
      </c>
      <c r="M26" s="249">
        <f>COUNTIFS(Include,"=Include",Cost,"Free",AppCollectsData,"Yes*",HasAnyPolicy,"Yes*",CollectionPolicyMismatches,"*P~*C+*")</f>
        <v>35</v>
      </c>
      <c r="N26" s="283">
        <f t="shared" ref="N26:N53" si="16">M26/M$20</f>
        <v>0.68627450980392157</v>
      </c>
      <c r="O26" s="249">
        <f>COUNTIFS(Include,"=Include",Cost,"&gt;0",AppCollectsData,"Yes*",HasAnyPolicy,"Yes*",CollectionPolicyMismatches,"*P~*C+*")</f>
        <v>6</v>
      </c>
      <c r="P26" s="283">
        <f t="shared" ref="P26:P53" si="17">O26/O$20</f>
        <v>0.31578947368421051</v>
      </c>
    </row>
    <row r="27" spans="2:16" x14ac:dyDescent="0.25">
      <c r="B27" s="276" t="s">
        <v>4339</v>
      </c>
      <c r="C27" s="249">
        <f t="shared" ref="C27:C34" si="18">COUNTIFS(Include,"=Include",Platform,"*",AppCollectsData,"Yes*",HasAnyPolicy,"Yes*",RestrictRangeByKey(CollectionPolicyMismatchSummary, CollectionPolicyMismatchSummaryTypes, "*"&amp;TRIM($B27)&amp;"*"),"*P~*C+*")</f>
        <v>32</v>
      </c>
      <c r="D27" s="283">
        <f t="shared" si="12"/>
        <v>0.45714285714285713</v>
      </c>
      <c r="F27" s="249">
        <f t="shared" ref="F27:F34" si="19">COUNTIFS(Include,"=Include",PlatformAndroid,"&lt;&gt;No",PlatformiOS,"No",AppCollectsData,"Yes*",HasAnyPolicy,"Yes*",RestrictRangeByKey(CollectionPolicyMismatchSummary, CollectionPolicyMismatchSummaryTypes, "*"&amp;TRIM($B27)&amp;"*"),"*P~*C+*")</f>
        <v>2</v>
      </c>
      <c r="G27" s="283">
        <f t="shared" si="13"/>
        <v>0.5</v>
      </c>
      <c r="H27" s="249">
        <f t="shared" ref="H27:H34" si="20">COUNTIFS(Include,"=Include",PlatformAndroid,"No",PlatformiOS,"&lt;&gt;No",AppCollectsData,"Yes*",HasAnyPolicy,"Yes*",RestrictRangeByKey(CollectionPolicyMismatchSummary, CollectionPolicyMismatchSummaryTypes, "*"&amp;TRIM($B27)&amp;"*"),"*P~*C+*")</f>
        <v>16</v>
      </c>
      <c r="I27" s="283">
        <f t="shared" si="14"/>
        <v>0.45714285714285713</v>
      </c>
      <c r="J27" s="249">
        <f t="shared" ref="J27:J34" si="21">COUNTIFS(Include,"=Include",PlatformAndroid,"&lt;&gt;No",PlatformiOS,"&lt;&gt;No",AppCollectsData,"Yes*",HasAnyPolicy,"Yes*",RestrictRangeByKey(CollectionPolicyMismatchSummary, CollectionPolicyMismatchSummaryTypes, "*"&amp;TRIM($B27)&amp;"*"),"*P~*C+*")</f>
        <v>14</v>
      </c>
      <c r="K27" s="283">
        <f t="shared" si="15"/>
        <v>0.45161290322580644</v>
      </c>
      <c r="M27" s="249">
        <f t="shared" ref="M27:M34" si="22">COUNTIFS(Include,"=Include",Cost,"Free",AppCollectsData,"Yes*",HasAnyPolicy,"Yes*",RestrictRangeByKey(CollectionPolicyMismatchSummary, CollectionPolicyMismatchSummaryTypes, "*"&amp;TRIM($B27)&amp;"*"),"*P~*C+*")</f>
        <v>26</v>
      </c>
      <c r="N27" s="283">
        <f t="shared" si="16"/>
        <v>0.50980392156862742</v>
      </c>
      <c r="O27" s="249">
        <f t="shared" ref="O27:O34" si="23">COUNTIFS(Include,"=Include",Cost,"&gt;0",AppCollectsData,"Yes*",HasAnyPolicy,"Yes*",RestrictRangeByKey(CollectionPolicyMismatchSummary, CollectionPolicyMismatchSummaryTypes, "*"&amp;TRIM($B27)&amp;"*"),"*P~*C+*")</f>
        <v>6</v>
      </c>
      <c r="P27" s="283">
        <f t="shared" si="17"/>
        <v>0.31578947368421051</v>
      </c>
    </row>
    <row r="28" spans="2:16" x14ac:dyDescent="0.25">
      <c r="B28" s="276" t="s">
        <v>4340</v>
      </c>
      <c r="C28" s="249">
        <f t="shared" si="18"/>
        <v>21</v>
      </c>
      <c r="D28" s="283">
        <f t="shared" si="12"/>
        <v>0.3</v>
      </c>
      <c r="F28" s="249">
        <f t="shared" si="19"/>
        <v>2</v>
      </c>
      <c r="G28" s="283">
        <f t="shared" si="13"/>
        <v>0.5</v>
      </c>
      <c r="H28" s="249">
        <f t="shared" si="20"/>
        <v>12</v>
      </c>
      <c r="I28" s="283">
        <f t="shared" si="14"/>
        <v>0.34285714285714286</v>
      </c>
      <c r="J28" s="249">
        <f t="shared" si="21"/>
        <v>7</v>
      </c>
      <c r="K28" s="283">
        <f t="shared" si="15"/>
        <v>0.22580645161290322</v>
      </c>
      <c r="M28" s="249">
        <f t="shared" si="22"/>
        <v>16</v>
      </c>
      <c r="N28" s="283">
        <f t="shared" si="16"/>
        <v>0.31372549019607843</v>
      </c>
      <c r="O28" s="249">
        <f t="shared" si="23"/>
        <v>5</v>
      </c>
      <c r="P28" s="283">
        <f t="shared" si="17"/>
        <v>0.26315789473684209</v>
      </c>
    </row>
    <row r="29" spans="2:16" x14ac:dyDescent="0.25">
      <c r="B29" s="276" t="s">
        <v>4341</v>
      </c>
      <c r="C29" s="249">
        <f t="shared" si="18"/>
        <v>23</v>
      </c>
      <c r="D29" s="283">
        <f t="shared" si="12"/>
        <v>0.32857142857142857</v>
      </c>
      <c r="F29" s="249">
        <f t="shared" si="19"/>
        <v>1</v>
      </c>
      <c r="G29" s="283">
        <f t="shared" si="13"/>
        <v>0.25</v>
      </c>
      <c r="H29" s="249">
        <f t="shared" si="20"/>
        <v>11</v>
      </c>
      <c r="I29" s="283">
        <f t="shared" si="14"/>
        <v>0.31428571428571428</v>
      </c>
      <c r="J29" s="249">
        <f t="shared" si="21"/>
        <v>11</v>
      </c>
      <c r="K29" s="283">
        <f t="shared" si="15"/>
        <v>0.35483870967741937</v>
      </c>
      <c r="M29" s="249">
        <f t="shared" si="22"/>
        <v>18</v>
      </c>
      <c r="N29" s="283">
        <f t="shared" si="16"/>
        <v>0.35294117647058826</v>
      </c>
      <c r="O29" s="249">
        <f t="shared" si="23"/>
        <v>5</v>
      </c>
      <c r="P29" s="283">
        <f t="shared" si="17"/>
        <v>0.26315789473684209</v>
      </c>
    </row>
    <row r="30" spans="2:16" x14ac:dyDescent="0.25">
      <c r="B30" s="276" t="s">
        <v>4342</v>
      </c>
      <c r="C30" s="249">
        <f t="shared" si="18"/>
        <v>26</v>
      </c>
      <c r="D30" s="283">
        <f t="shared" si="12"/>
        <v>0.37142857142857144</v>
      </c>
      <c r="F30" s="249">
        <f t="shared" si="19"/>
        <v>1</v>
      </c>
      <c r="G30" s="283">
        <f t="shared" si="13"/>
        <v>0.25</v>
      </c>
      <c r="H30" s="249">
        <f t="shared" si="20"/>
        <v>13</v>
      </c>
      <c r="I30" s="283">
        <f t="shared" si="14"/>
        <v>0.37142857142857144</v>
      </c>
      <c r="J30" s="249">
        <f t="shared" si="21"/>
        <v>12</v>
      </c>
      <c r="K30" s="283">
        <f t="shared" si="15"/>
        <v>0.38709677419354838</v>
      </c>
      <c r="M30" s="249">
        <f t="shared" si="22"/>
        <v>20</v>
      </c>
      <c r="N30" s="283">
        <f t="shared" si="16"/>
        <v>0.39215686274509803</v>
      </c>
      <c r="O30" s="249">
        <f t="shared" si="23"/>
        <v>6</v>
      </c>
      <c r="P30" s="283">
        <f t="shared" si="17"/>
        <v>0.31578947368421051</v>
      </c>
    </row>
    <row r="31" spans="2:16" x14ac:dyDescent="0.25">
      <c r="B31" s="319" t="s">
        <v>4343</v>
      </c>
      <c r="C31" s="249">
        <f t="shared" si="18"/>
        <v>22</v>
      </c>
      <c r="D31" s="283">
        <f t="shared" si="12"/>
        <v>0.31428571428571428</v>
      </c>
      <c r="F31" s="249">
        <f t="shared" si="19"/>
        <v>0</v>
      </c>
      <c r="G31" s="283">
        <f t="shared" si="13"/>
        <v>0</v>
      </c>
      <c r="H31" s="249">
        <f t="shared" si="20"/>
        <v>12</v>
      </c>
      <c r="I31" s="283">
        <f t="shared" si="14"/>
        <v>0.34285714285714286</v>
      </c>
      <c r="J31" s="249">
        <f t="shared" si="21"/>
        <v>10</v>
      </c>
      <c r="K31" s="283">
        <f t="shared" si="15"/>
        <v>0.32258064516129031</v>
      </c>
      <c r="M31" s="249">
        <f t="shared" si="22"/>
        <v>16</v>
      </c>
      <c r="N31" s="283">
        <f t="shared" si="16"/>
        <v>0.31372549019607843</v>
      </c>
      <c r="O31" s="249">
        <f t="shared" si="23"/>
        <v>6</v>
      </c>
      <c r="P31" s="283">
        <f t="shared" si="17"/>
        <v>0.31578947368421051</v>
      </c>
    </row>
    <row r="32" spans="2:16" x14ac:dyDescent="0.25">
      <c r="B32" s="319" t="s">
        <v>4344</v>
      </c>
      <c r="C32" s="249">
        <f t="shared" si="18"/>
        <v>14</v>
      </c>
      <c r="D32" s="283">
        <f t="shared" si="12"/>
        <v>0.2</v>
      </c>
      <c r="F32" s="249">
        <f t="shared" si="19"/>
        <v>1</v>
      </c>
      <c r="G32" s="283">
        <f t="shared" si="13"/>
        <v>0.25</v>
      </c>
      <c r="H32" s="249">
        <f t="shared" si="20"/>
        <v>9</v>
      </c>
      <c r="I32" s="283">
        <f t="shared" si="14"/>
        <v>0.25714285714285712</v>
      </c>
      <c r="J32" s="249">
        <f t="shared" si="21"/>
        <v>4</v>
      </c>
      <c r="K32" s="283">
        <f t="shared" si="15"/>
        <v>0.12903225806451613</v>
      </c>
      <c r="M32" s="249">
        <f t="shared" si="22"/>
        <v>9</v>
      </c>
      <c r="N32" s="283">
        <f t="shared" si="16"/>
        <v>0.17647058823529413</v>
      </c>
      <c r="O32" s="249">
        <f t="shared" si="23"/>
        <v>5</v>
      </c>
      <c r="P32" s="283">
        <f t="shared" si="17"/>
        <v>0.26315789473684209</v>
      </c>
    </row>
    <row r="33" spans="2:16" x14ac:dyDescent="0.25">
      <c r="B33" s="276" t="s">
        <v>4345</v>
      </c>
      <c r="C33" s="249">
        <f t="shared" si="18"/>
        <v>4</v>
      </c>
      <c r="D33" s="283">
        <f t="shared" si="12"/>
        <v>5.7142857142857141E-2</v>
      </c>
      <c r="F33" s="249">
        <f t="shared" si="19"/>
        <v>0</v>
      </c>
      <c r="G33" s="283">
        <f t="shared" si="13"/>
        <v>0</v>
      </c>
      <c r="H33" s="249">
        <f t="shared" si="20"/>
        <v>1</v>
      </c>
      <c r="I33" s="283">
        <f t="shared" si="14"/>
        <v>2.8571428571428571E-2</v>
      </c>
      <c r="J33" s="249">
        <f t="shared" si="21"/>
        <v>3</v>
      </c>
      <c r="K33" s="283">
        <f t="shared" si="15"/>
        <v>9.6774193548387094E-2</v>
      </c>
      <c r="M33" s="249">
        <f t="shared" si="22"/>
        <v>3</v>
      </c>
      <c r="N33" s="283">
        <f t="shared" si="16"/>
        <v>5.8823529411764705E-2</v>
      </c>
      <c r="O33" s="249">
        <f t="shared" si="23"/>
        <v>1</v>
      </c>
      <c r="P33" s="283">
        <f t="shared" si="17"/>
        <v>5.2631578947368418E-2</v>
      </c>
    </row>
    <row r="34" spans="2:16" x14ac:dyDescent="0.25">
      <c r="B34" s="276" t="s">
        <v>4346</v>
      </c>
      <c r="C34" s="249">
        <f t="shared" si="18"/>
        <v>20</v>
      </c>
      <c r="D34" s="283">
        <f t="shared" si="12"/>
        <v>0.2857142857142857</v>
      </c>
      <c r="F34" s="249">
        <f t="shared" si="19"/>
        <v>1</v>
      </c>
      <c r="G34" s="283">
        <f t="shared" si="13"/>
        <v>0.25</v>
      </c>
      <c r="H34" s="249">
        <f t="shared" si="20"/>
        <v>14</v>
      </c>
      <c r="I34" s="283">
        <f t="shared" si="14"/>
        <v>0.4</v>
      </c>
      <c r="J34" s="249">
        <f t="shared" si="21"/>
        <v>5</v>
      </c>
      <c r="K34" s="283">
        <f t="shared" si="15"/>
        <v>0.16129032258064516</v>
      </c>
      <c r="M34" s="249">
        <f t="shared" si="22"/>
        <v>15</v>
      </c>
      <c r="N34" s="283">
        <f t="shared" si="16"/>
        <v>0.29411764705882354</v>
      </c>
      <c r="O34" s="249">
        <f t="shared" si="23"/>
        <v>5</v>
      </c>
      <c r="P34" s="283">
        <f t="shared" si="17"/>
        <v>0.26315789473684209</v>
      </c>
    </row>
    <row r="35" spans="2:16" x14ac:dyDescent="0.25">
      <c r="B35" s="234" t="s">
        <v>4477</v>
      </c>
      <c r="C35" s="249">
        <f>COUNTIFS(Include,"=Include",Platform,"*",AppCollectsData,"Yes*",HasAnyPolicy,"Yes*",CollectionPolicyNoContradictions,"Yes")</f>
        <v>8</v>
      </c>
      <c r="D35" s="283">
        <f t="shared" si="12"/>
        <v>0.11428571428571428</v>
      </c>
      <c r="F35" s="249">
        <f>COUNTIFS(Include,"=Include",PlatformAndroid,"&lt;&gt;No",PlatformiOS,"No",AppCollectsData,"Yes*",HasAnyPolicy,"Yes*",CollectionPolicyNoContradictions,"Yes")</f>
        <v>1</v>
      </c>
      <c r="G35" s="283">
        <f t="shared" si="13"/>
        <v>0.25</v>
      </c>
      <c r="H35" s="249">
        <f>COUNTIFS(Include,"=Include",PlatformAndroid,"No",PlatformiOS,"&lt;&gt;No",AppCollectsData,"Yes*",HasAnyPolicy,"Yes*",CollectionPolicyNoContradictions,"Yes")</f>
        <v>0</v>
      </c>
      <c r="I35" s="283">
        <f t="shared" si="14"/>
        <v>0</v>
      </c>
      <c r="J35" s="249">
        <f>COUNTIFS(Include,"=Include",PlatformAndroid,"&lt;&gt;No",PlatformiOS,"&lt;&gt;No",AppCollectsData,"Yes*",HasAnyPolicy,"Yes*",CollectionPolicyNoContradictions,"Yes")</f>
        <v>7</v>
      </c>
      <c r="K35" s="283">
        <f t="shared" si="15"/>
        <v>0.22580645161290322</v>
      </c>
      <c r="M35" s="249">
        <f>COUNTIFS(Include,"=Include",Cost,"Free",AppCollectsData,"Yes*",HasAnyPolicy,"Yes*",CollectionPolicyNoContradictions,"Yes")</f>
        <v>6</v>
      </c>
      <c r="N35" s="283">
        <f t="shared" si="16"/>
        <v>0.11764705882352941</v>
      </c>
      <c r="O35" s="249">
        <f>COUNTIFS(Include,"=Include",Cost,"&gt;0",AppCollectsData,"Yes*",HasAnyPolicy,"Yes*",CollectionPolicyNoContradictions,"Yes")</f>
        <v>2</v>
      </c>
      <c r="P35" s="283">
        <f t="shared" si="17"/>
        <v>0.10526315789473684</v>
      </c>
    </row>
    <row r="36" spans="2:16" x14ac:dyDescent="0.25">
      <c r="B36" s="169" t="s">
        <v>4476</v>
      </c>
      <c r="C36" s="249">
        <f>COUNTIFS(Include,"=Include",Platform,"*",AppCollectsData,"Yes*",HasAnyPolicy,"Yes*",CollectionPolicyMismatches,"*P+C-*")</f>
        <v>42</v>
      </c>
      <c r="D36" s="283">
        <f t="shared" si="12"/>
        <v>0.6</v>
      </c>
      <c r="F36" s="249">
        <f>COUNTIFS(Include,"=Include",PlatformAndroid,"&lt;&gt;No",PlatformiOS,"No",AppCollectsData,"Yes*",HasAnyPolicy,"Yes*",CollectionPolicyMismatches,"*P+C-*")</f>
        <v>3</v>
      </c>
      <c r="G36" s="283">
        <f t="shared" si="13"/>
        <v>0.75</v>
      </c>
      <c r="H36" s="249">
        <f>COUNTIFS(Include,"=Include",PlatformAndroid,"No",PlatformiOS,"&lt;&gt;No",AppCollectsData,"Yes*",HasAnyPolicy,"Yes*",CollectionPolicyMismatches,"*P+C-*")</f>
        <v>18</v>
      </c>
      <c r="I36" s="283">
        <f t="shared" si="14"/>
        <v>0.51428571428571423</v>
      </c>
      <c r="J36" s="249">
        <f>COUNTIFS(Include,"=Include",PlatformAndroid,"&lt;&gt;No",PlatformiOS,"&lt;&gt;No",AppCollectsData,"Yes*",HasAnyPolicy,"Yes*",CollectionPolicyMismatches,"*P+C-*")</f>
        <v>21</v>
      </c>
      <c r="K36" s="283">
        <f t="shared" si="15"/>
        <v>0.67741935483870963</v>
      </c>
      <c r="M36" s="249">
        <f>COUNTIFS(Include,"=Include",Cost,"Free",AppCollectsData,"Yes*",HasAnyPolicy,"Yes*",CollectionPolicyMismatches,"*P+C-*")</f>
        <v>35</v>
      </c>
      <c r="N36" s="283">
        <f t="shared" si="16"/>
        <v>0.68627450980392157</v>
      </c>
      <c r="O36" s="249">
        <f>COUNTIFS(Include,"=Include",Cost,"&gt;0",AppCollectsData,"Yes*",HasAnyPolicy,"Yes*",CollectionPolicyMismatches,"*P+C-*")</f>
        <v>7</v>
      </c>
      <c r="P36" s="283">
        <f t="shared" si="17"/>
        <v>0.36842105263157893</v>
      </c>
    </row>
    <row r="37" spans="2:16" x14ac:dyDescent="0.25">
      <c r="B37" s="276" t="s">
        <v>4339</v>
      </c>
      <c r="C37" s="249">
        <f t="shared" ref="C37:C44" si="24">COUNTIFS(Include,"=Include",Platform,"*",AppCollectsData,"Yes*",HasAnyPolicy,"Yes*",RestrictRangeByKey(CollectionPolicyMismatchSummary, CollectionPolicyMismatchSummaryTypes, "*"&amp;TRIM($B37)&amp;"*"),"*P+C-*")</f>
        <v>42</v>
      </c>
      <c r="D37" s="283">
        <f t="shared" si="12"/>
        <v>0.6</v>
      </c>
      <c r="F37" s="249">
        <f t="shared" ref="F37:F44" si="25">COUNTIFS(Include,"=Include",PlatformAndroid,"&lt;&gt;No",PlatformiOS,"No",AppCollectsData,"Yes*",HasAnyPolicy,"Yes*",RestrictRangeByKey(CollectionPolicyMismatchSummary, CollectionPolicyMismatchSummaryTypes, "*"&amp;TRIM($B37)&amp;"*"),"*P+C-*")</f>
        <v>3</v>
      </c>
      <c r="G37" s="283">
        <f t="shared" si="13"/>
        <v>0.75</v>
      </c>
      <c r="H37" s="249">
        <f t="shared" ref="H37:H44" si="26">COUNTIFS(Include,"=Include",PlatformAndroid,"No",PlatformiOS,"&lt;&gt;No",AppCollectsData,"Yes*",HasAnyPolicy,"Yes*",RestrictRangeByKey(CollectionPolicyMismatchSummary, CollectionPolicyMismatchSummaryTypes, "*"&amp;TRIM($B37)&amp;"*"),"*P+C-*")</f>
        <v>18</v>
      </c>
      <c r="I37" s="283">
        <f t="shared" si="14"/>
        <v>0.51428571428571423</v>
      </c>
      <c r="J37" s="249">
        <f t="shared" ref="J37:J44" si="27">COUNTIFS(Include,"=Include",PlatformAndroid,"&lt;&gt;No",PlatformiOS,"&lt;&gt;No",AppCollectsData,"Yes*",HasAnyPolicy,"Yes*",RestrictRangeByKey(CollectionPolicyMismatchSummary, CollectionPolicyMismatchSummaryTypes, "*"&amp;TRIM($B37)&amp;"*"),"*P+C-*")</f>
        <v>21</v>
      </c>
      <c r="K37" s="283">
        <f t="shared" si="15"/>
        <v>0.67741935483870963</v>
      </c>
      <c r="M37" s="249">
        <f t="shared" ref="M37:M44" si="28">COUNTIFS(Include,"=Include",Cost,"Free",AppCollectsData,"Yes*",HasAnyPolicy,"Yes*",RestrictRangeByKey(CollectionPolicyMismatchSummary, CollectionPolicyMismatchSummaryTypes, "*"&amp;TRIM($B37)&amp;"*"),"*P+C-*")</f>
        <v>35</v>
      </c>
      <c r="N37" s="283">
        <f t="shared" si="16"/>
        <v>0.68627450980392157</v>
      </c>
      <c r="O37" s="249">
        <f t="shared" ref="O37:O44" si="29">COUNTIFS(Include,"=Include",Cost,"&gt;0",AppCollectsData,"Yes*",HasAnyPolicy,"Yes*",RestrictRangeByKey(CollectionPolicyMismatchSummary, CollectionPolicyMismatchSummaryTypes, "*"&amp;TRIM($B37)&amp;"*"),"*P+C-*")</f>
        <v>7</v>
      </c>
      <c r="P37" s="283">
        <f t="shared" si="17"/>
        <v>0.36842105263157893</v>
      </c>
    </row>
    <row r="38" spans="2:16" x14ac:dyDescent="0.25">
      <c r="B38" s="276" t="s">
        <v>4340</v>
      </c>
      <c r="C38" s="249">
        <f t="shared" si="24"/>
        <v>42</v>
      </c>
      <c r="D38" s="283">
        <f t="shared" si="12"/>
        <v>0.6</v>
      </c>
      <c r="F38" s="249">
        <f t="shared" si="25"/>
        <v>3</v>
      </c>
      <c r="G38" s="283">
        <f t="shared" si="13"/>
        <v>0.75</v>
      </c>
      <c r="H38" s="249">
        <f t="shared" si="26"/>
        <v>18</v>
      </c>
      <c r="I38" s="283">
        <f t="shared" si="14"/>
        <v>0.51428571428571423</v>
      </c>
      <c r="J38" s="249">
        <f t="shared" si="27"/>
        <v>21</v>
      </c>
      <c r="K38" s="283">
        <f t="shared" si="15"/>
        <v>0.67741935483870963</v>
      </c>
      <c r="M38" s="249">
        <f t="shared" si="28"/>
        <v>35</v>
      </c>
      <c r="N38" s="283">
        <f t="shared" si="16"/>
        <v>0.68627450980392157</v>
      </c>
      <c r="O38" s="249">
        <f t="shared" si="29"/>
        <v>7</v>
      </c>
      <c r="P38" s="283">
        <f t="shared" si="17"/>
        <v>0.36842105263157893</v>
      </c>
    </row>
    <row r="39" spans="2:16" x14ac:dyDescent="0.25">
      <c r="B39" s="276" t="s">
        <v>4341</v>
      </c>
      <c r="C39" s="249">
        <f t="shared" si="24"/>
        <v>23</v>
      </c>
      <c r="D39" s="283">
        <f t="shared" si="12"/>
        <v>0.32857142857142857</v>
      </c>
      <c r="F39" s="249">
        <f t="shared" si="25"/>
        <v>1</v>
      </c>
      <c r="G39" s="283">
        <f t="shared" si="13"/>
        <v>0.25</v>
      </c>
      <c r="H39" s="249">
        <f t="shared" si="26"/>
        <v>10</v>
      </c>
      <c r="I39" s="283">
        <f t="shared" si="14"/>
        <v>0.2857142857142857</v>
      </c>
      <c r="J39" s="249">
        <f t="shared" si="27"/>
        <v>12</v>
      </c>
      <c r="K39" s="283">
        <f t="shared" si="15"/>
        <v>0.38709677419354838</v>
      </c>
      <c r="M39" s="249">
        <f t="shared" si="28"/>
        <v>20</v>
      </c>
      <c r="N39" s="283">
        <f t="shared" si="16"/>
        <v>0.39215686274509803</v>
      </c>
      <c r="O39" s="249">
        <f t="shared" si="29"/>
        <v>3</v>
      </c>
      <c r="P39" s="283">
        <f t="shared" si="17"/>
        <v>0.15789473684210525</v>
      </c>
    </row>
    <row r="40" spans="2:16" x14ac:dyDescent="0.25">
      <c r="B40" s="276" t="s">
        <v>4342</v>
      </c>
      <c r="C40" s="249">
        <f t="shared" si="24"/>
        <v>9</v>
      </c>
      <c r="D40" s="283">
        <f t="shared" si="12"/>
        <v>0.12857142857142856</v>
      </c>
      <c r="F40" s="249">
        <f t="shared" si="25"/>
        <v>0</v>
      </c>
      <c r="G40" s="283">
        <f t="shared" si="13"/>
        <v>0</v>
      </c>
      <c r="H40" s="249">
        <f t="shared" si="26"/>
        <v>4</v>
      </c>
      <c r="I40" s="283">
        <f t="shared" si="14"/>
        <v>0.11428571428571428</v>
      </c>
      <c r="J40" s="249">
        <f t="shared" si="27"/>
        <v>5</v>
      </c>
      <c r="K40" s="283">
        <f t="shared" si="15"/>
        <v>0.16129032258064516</v>
      </c>
      <c r="M40" s="249">
        <f t="shared" si="28"/>
        <v>7</v>
      </c>
      <c r="N40" s="283">
        <f t="shared" si="16"/>
        <v>0.13725490196078433</v>
      </c>
      <c r="O40" s="249">
        <f t="shared" si="29"/>
        <v>2</v>
      </c>
      <c r="P40" s="283">
        <f t="shared" si="17"/>
        <v>0.10526315789473684</v>
      </c>
    </row>
    <row r="41" spans="2:16" x14ac:dyDescent="0.25">
      <c r="B41" s="319" t="s">
        <v>4343</v>
      </c>
      <c r="C41" s="249">
        <f t="shared" si="24"/>
        <v>5</v>
      </c>
      <c r="D41" s="283">
        <f t="shared" si="12"/>
        <v>7.1428571428571425E-2</v>
      </c>
      <c r="F41" s="249">
        <f t="shared" si="25"/>
        <v>0</v>
      </c>
      <c r="G41" s="283">
        <f t="shared" si="13"/>
        <v>0</v>
      </c>
      <c r="H41" s="249">
        <f t="shared" si="26"/>
        <v>2</v>
      </c>
      <c r="I41" s="283">
        <f t="shared" si="14"/>
        <v>5.7142857142857141E-2</v>
      </c>
      <c r="J41" s="249">
        <f t="shared" si="27"/>
        <v>3</v>
      </c>
      <c r="K41" s="283">
        <f t="shared" si="15"/>
        <v>9.6774193548387094E-2</v>
      </c>
      <c r="M41" s="249">
        <f t="shared" si="28"/>
        <v>5</v>
      </c>
      <c r="N41" s="283">
        <f t="shared" si="16"/>
        <v>9.8039215686274508E-2</v>
      </c>
      <c r="O41" s="249">
        <f t="shared" si="29"/>
        <v>0</v>
      </c>
      <c r="P41" s="283">
        <f t="shared" si="17"/>
        <v>0</v>
      </c>
    </row>
    <row r="42" spans="2:16" x14ac:dyDescent="0.25">
      <c r="B42" s="319" t="s">
        <v>4344</v>
      </c>
      <c r="C42" s="249">
        <f t="shared" si="24"/>
        <v>2</v>
      </c>
      <c r="D42" s="283">
        <f t="shared" si="12"/>
        <v>2.8571428571428571E-2</v>
      </c>
      <c r="F42" s="249">
        <f t="shared" si="25"/>
        <v>0</v>
      </c>
      <c r="G42" s="283">
        <f t="shared" si="13"/>
        <v>0</v>
      </c>
      <c r="H42" s="249">
        <f t="shared" si="26"/>
        <v>0</v>
      </c>
      <c r="I42" s="283">
        <f t="shared" si="14"/>
        <v>0</v>
      </c>
      <c r="J42" s="249">
        <f t="shared" si="27"/>
        <v>2</v>
      </c>
      <c r="K42" s="283">
        <f t="shared" si="15"/>
        <v>6.4516129032258063E-2</v>
      </c>
      <c r="M42" s="249">
        <f t="shared" si="28"/>
        <v>0</v>
      </c>
      <c r="N42" s="283">
        <f t="shared" si="16"/>
        <v>0</v>
      </c>
      <c r="O42" s="249">
        <f t="shared" si="29"/>
        <v>2</v>
      </c>
      <c r="P42" s="283">
        <f t="shared" si="17"/>
        <v>0.10526315789473684</v>
      </c>
    </row>
    <row r="43" spans="2:16" x14ac:dyDescent="0.25">
      <c r="B43" s="276" t="s">
        <v>4345</v>
      </c>
      <c r="C43" s="249">
        <f t="shared" si="24"/>
        <v>2</v>
      </c>
      <c r="D43" s="283">
        <f t="shared" si="12"/>
        <v>2.8571428571428571E-2</v>
      </c>
      <c r="F43" s="249">
        <f t="shared" si="25"/>
        <v>0</v>
      </c>
      <c r="G43" s="283">
        <f t="shared" si="13"/>
        <v>0</v>
      </c>
      <c r="H43" s="249">
        <f t="shared" si="26"/>
        <v>2</v>
      </c>
      <c r="I43" s="283">
        <f t="shared" si="14"/>
        <v>5.7142857142857141E-2</v>
      </c>
      <c r="J43" s="249">
        <f t="shared" si="27"/>
        <v>0</v>
      </c>
      <c r="K43" s="283">
        <f t="shared" si="15"/>
        <v>0</v>
      </c>
      <c r="M43" s="249">
        <f t="shared" si="28"/>
        <v>2</v>
      </c>
      <c r="N43" s="283">
        <f t="shared" si="16"/>
        <v>3.9215686274509803E-2</v>
      </c>
      <c r="O43" s="249">
        <f t="shared" si="29"/>
        <v>0</v>
      </c>
      <c r="P43" s="283">
        <f t="shared" si="17"/>
        <v>0</v>
      </c>
    </row>
    <row r="44" spans="2:16" x14ac:dyDescent="0.25">
      <c r="B44" s="276" t="s">
        <v>4346</v>
      </c>
      <c r="C44" s="249">
        <f t="shared" si="24"/>
        <v>13</v>
      </c>
      <c r="D44" s="283">
        <f t="shared" si="12"/>
        <v>0.18571428571428572</v>
      </c>
      <c r="F44" s="249">
        <f t="shared" si="25"/>
        <v>2</v>
      </c>
      <c r="G44" s="283">
        <f t="shared" si="13"/>
        <v>0.5</v>
      </c>
      <c r="H44" s="249">
        <f t="shared" si="26"/>
        <v>4</v>
      </c>
      <c r="I44" s="283">
        <f t="shared" si="14"/>
        <v>0.11428571428571428</v>
      </c>
      <c r="J44" s="249">
        <f t="shared" si="27"/>
        <v>7</v>
      </c>
      <c r="K44" s="283">
        <f t="shared" si="15"/>
        <v>0.22580645161290322</v>
      </c>
      <c r="M44" s="249">
        <f t="shared" si="28"/>
        <v>13</v>
      </c>
      <c r="N44" s="283">
        <f t="shared" si="16"/>
        <v>0.25490196078431371</v>
      </c>
      <c r="O44" s="249">
        <f t="shared" si="29"/>
        <v>0</v>
      </c>
      <c r="P44" s="283">
        <f t="shared" si="17"/>
        <v>0</v>
      </c>
    </row>
    <row r="45" spans="2:16" x14ac:dyDescent="0.25">
      <c r="B45" s="276" t="s">
        <v>4335</v>
      </c>
      <c r="C45" s="249">
        <f>COUNTIFS(Include,"=Include",Platform,"*",AppCollectsData,"Yes*",HasAnyPolicy,"No*")</f>
        <v>20</v>
      </c>
      <c r="D45" s="283">
        <f t="shared" si="12"/>
        <v>0.2857142857142857</v>
      </c>
      <c r="F45" s="249">
        <f>COUNTIFS(Include,"=Include",PlatformAndroid,"&lt;&gt;No",PlatformiOS,"No",AppCollectsData,"Yes*",HasAnyPolicy,"No*")</f>
        <v>1</v>
      </c>
      <c r="G45" s="283">
        <f t="shared" si="13"/>
        <v>0.25</v>
      </c>
      <c r="H45" s="249">
        <f>COUNTIFS(Include,"=Include",PlatformAndroid,"No",PlatformiOS,"&lt;&gt;No",AppCollectsData,"Yes*",HasAnyPolicy,"No*")</f>
        <v>13</v>
      </c>
      <c r="I45" s="283">
        <f t="shared" si="14"/>
        <v>0.37142857142857144</v>
      </c>
      <c r="J45" s="249">
        <f>COUNTIFS(Include,"=Include",PlatformAndroid,"&lt;&gt;No",PlatformiOS,"&lt;&gt;No",AppCollectsData,"Yes*",HasAnyPolicy,"No*")</f>
        <v>6</v>
      </c>
      <c r="K45" s="283">
        <f t="shared" si="15"/>
        <v>0.19354838709677419</v>
      </c>
      <c r="M45" s="249">
        <f>COUNTIFS(Include,"=Include",Cost,"Free",AppCollectsData,"Yes*",HasAnyPolicy,"No*")</f>
        <v>9</v>
      </c>
      <c r="N45" s="283">
        <f t="shared" si="16"/>
        <v>0.17647058823529413</v>
      </c>
      <c r="O45" s="249">
        <f>COUNTIFS(Include,"=Include",Cost,"&gt;0",AppCollectsData,"Yes*",HasAnyPolicy,"No*")</f>
        <v>11</v>
      </c>
      <c r="P45" s="283">
        <f t="shared" si="17"/>
        <v>0.57894736842105265</v>
      </c>
    </row>
    <row r="46" spans="2:16" x14ac:dyDescent="0.25">
      <c r="B46" s="276" t="s">
        <v>4354</v>
      </c>
      <c r="C46" s="249">
        <f t="shared" ref="C46:C53" si="30">COUNTIFS(Include,"=Include",Platform,"*",AppCollectsData,"Yes*",HasAnyPolicy,"No*",RestrictRangeByKey(CollectionPolicyMismatchSummary, CollectionPolicyMismatchSummaryTypes, "*"&amp;TRIM($B46)&amp;"*"),"*P~*C+*")</f>
        <v>15</v>
      </c>
      <c r="D46" s="283">
        <f t="shared" si="12"/>
        <v>0.21428571428571427</v>
      </c>
      <c r="F46" s="249">
        <f t="shared" ref="F46:F53" si="31">COUNTIFS(Include,"=Include",PlatformAndroid,"&lt;&gt;No",PlatformiOS,"No",AppCollectsData,"Yes*",HasAnyPolicy,"No*",RestrictRangeByKey(CollectionPolicyMismatchSummary, CollectionPolicyMismatchSummaryTypes, "*"&amp;TRIM($B46)&amp;"*"),"*P~*C+*")</f>
        <v>1</v>
      </c>
      <c r="G46" s="283">
        <f t="shared" si="13"/>
        <v>0.25</v>
      </c>
      <c r="H46" s="249">
        <f t="shared" ref="H46:H53" si="32">COUNTIFS(Include,"=Include",PlatformAndroid,"No",PlatformiOS,"&lt;&gt;No",AppCollectsData,"Yes*",HasAnyPolicy,"No*",RestrictRangeByKey(CollectionPolicyMismatchSummary, CollectionPolicyMismatchSummaryTypes, "*"&amp;TRIM($B46)&amp;"*"),"*P~*C+*")</f>
        <v>10</v>
      </c>
      <c r="I46" s="283">
        <f t="shared" si="14"/>
        <v>0.2857142857142857</v>
      </c>
      <c r="J46" s="249">
        <f t="shared" ref="J46:J53" si="33">COUNTIFS(Include,"=Include",PlatformAndroid,"&lt;&gt;No",PlatformiOS,"&lt;&gt;No",AppCollectsData,"Yes*",HasAnyPolicy,"No*",RestrictRangeByKey(CollectionPolicyMismatchSummary, CollectionPolicyMismatchSummaryTypes, "*"&amp;TRIM($B46)&amp;"*"),"*P~*C+*")</f>
        <v>4</v>
      </c>
      <c r="K46" s="283">
        <f t="shared" si="15"/>
        <v>0.12903225806451613</v>
      </c>
      <c r="M46" s="249">
        <f t="shared" ref="M46:M53" si="34">COUNTIFS(Include,"=Include",Cost,"Free",AppCollectsData,"Yes*",HasAnyPolicy,"No*",RestrictRangeByKey(CollectionPolicyMismatchSummary, CollectionPolicyMismatchSummaryTypes, "*"&amp;TRIM($B46)&amp;"*"),"*P~*C+*")</f>
        <v>7</v>
      </c>
      <c r="N46" s="283">
        <f t="shared" si="16"/>
        <v>0.13725490196078433</v>
      </c>
      <c r="O46" s="249">
        <f t="shared" ref="O46:O53" si="35">COUNTIFS(Include,"=Include",Cost,"&gt;0",AppCollectsData,"Yes*",HasAnyPolicy,"No*",RestrictRangeByKey(CollectionPolicyMismatchSummary, CollectionPolicyMismatchSummaryTypes, "*"&amp;TRIM($B46)&amp;"*"),"*P~*C+*")</f>
        <v>8</v>
      </c>
      <c r="P46" s="283">
        <f t="shared" si="17"/>
        <v>0.42105263157894735</v>
      </c>
    </row>
    <row r="47" spans="2:16" x14ac:dyDescent="0.25">
      <c r="B47" s="276" t="s">
        <v>4355</v>
      </c>
      <c r="C47" s="249">
        <f t="shared" si="30"/>
        <v>11</v>
      </c>
      <c r="D47" s="283">
        <f t="shared" si="12"/>
        <v>0.15714285714285714</v>
      </c>
      <c r="F47" s="249">
        <f t="shared" si="31"/>
        <v>0</v>
      </c>
      <c r="G47" s="283">
        <f t="shared" si="13"/>
        <v>0</v>
      </c>
      <c r="H47" s="249">
        <f t="shared" si="32"/>
        <v>8</v>
      </c>
      <c r="I47" s="283">
        <f t="shared" si="14"/>
        <v>0.22857142857142856</v>
      </c>
      <c r="J47" s="249">
        <f t="shared" si="33"/>
        <v>3</v>
      </c>
      <c r="K47" s="283">
        <f t="shared" si="15"/>
        <v>9.6774193548387094E-2</v>
      </c>
      <c r="M47" s="249">
        <f t="shared" si="34"/>
        <v>4</v>
      </c>
      <c r="N47" s="283">
        <f t="shared" si="16"/>
        <v>7.8431372549019607E-2</v>
      </c>
      <c r="O47" s="249">
        <f t="shared" si="35"/>
        <v>7</v>
      </c>
      <c r="P47" s="283">
        <f t="shared" si="17"/>
        <v>0.36842105263157893</v>
      </c>
    </row>
    <row r="48" spans="2:16" x14ac:dyDescent="0.25">
      <c r="B48" s="276" t="s">
        <v>4356</v>
      </c>
      <c r="C48" s="249">
        <f t="shared" si="30"/>
        <v>7</v>
      </c>
      <c r="D48" s="283">
        <f t="shared" si="12"/>
        <v>0.1</v>
      </c>
      <c r="F48" s="249">
        <f t="shared" si="31"/>
        <v>1</v>
      </c>
      <c r="G48" s="283">
        <f t="shared" si="13"/>
        <v>0.25</v>
      </c>
      <c r="H48" s="249">
        <f t="shared" si="32"/>
        <v>4</v>
      </c>
      <c r="I48" s="283">
        <f t="shared" si="14"/>
        <v>0.11428571428571428</v>
      </c>
      <c r="J48" s="249">
        <f t="shared" si="33"/>
        <v>2</v>
      </c>
      <c r="K48" s="283">
        <f t="shared" si="15"/>
        <v>6.4516129032258063E-2</v>
      </c>
      <c r="M48" s="249">
        <f t="shared" si="34"/>
        <v>5</v>
      </c>
      <c r="N48" s="283">
        <f t="shared" si="16"/>
        <v>9.8039215686274508E-2</v>
      </c>
      <c r="O48" s="249">
        <f t="shared" si="35"/>
        <v>2</v>
      </c>
      <c r="P48" s="283">
        <f t="shared" si="17"/>
        <v>0.10526315789473684</v>
      </c>
    </row>
    <row r="49" spans="2:16" x14ac:dyDescent="0.25">
      <c r="B49" s="276" t="s">
        <v>4357</v>
      </c>
      <c r="C49" s="249">
        <f t="shared" si="30"/>
        <v>12</v>
      </c>
      <c r="D49" s="283">
        <f t="shared" si="12"/>
        <v>0.17142857142857143</v>
      </c>
      <c r="F49" s="249">
        <f t="shared" si="31"/>
        <v>1</v>
      </c>
      <c r="G49" s="283">
        <f t="shared" si="13"/>
        <v>0.25</v>
      </c>
      <c r="H49" s="249">
        <f t="shared" si="32"/>
        <v>9</v>
      </c>
      <c r="I49" s="283">
        <f t="shared" si="14"/>
        <v>0.25714285714285712</v>
      </c>
      <c r="J49" s="249">
        <f t="shared" si="33"/>
        <v>2</v>
      </c>
      <c r="K49" s="283">
        <f t="shared" si="15"/>
        <v>6.4516129032258063E-2</v>
      </c>
      <c r="M49" s="249">
        <f t="shared" si="34"/>
        <v>4</v>
      </c>
      <c r="N49" s="283">
        <f t="shared" si="16"/>
        <v>7.8431372549019607E-2</v>
      </c>
      <c r="O49" s="249">
        <f t="shared" si="35"/>
        <v>8</v>
      </c>
      <c r="P49" s="283">
        <f t="shared" si="17"/>
        <v>0.42105263157894735</v>
      </c>
    </row>
    <row r="50" spans="2:16" x14ac:dyDescent="0.25">
      <c r="B50" s="319" t="s">
        <v>4358</v>
      </c>
      <c r="C50" s="249">
        <f t="shared" si="30"/>
        <v>10</v>
      </c>
      <c r="D50" s="283">
        <f t="shared" si="12"/>
        <v>0.14285714285714285</v>
      </c>
      <c r="F50" s="249">
        <f t="shared" si="31"/>
        <v>1</v>
      </c>
      <c r="G50" s="283">
        <f t="shared" si="13"/>
        <v>0.25</v>
      </c>
      <c r="H50" s="249">
        <f t="shared" si="32"/>
        <v>8</v>
      </c>
      <c r="I50" s="283">
        <f t="shared" si="14"/>
        <v>0.22857142857142856</v>
      </c>
      <c r="J50" s="249">
        <f t="shared" si="33"/>
        <v>1</v>
      </c>
      <c r="K50" s="283">
        <f t="shared" si="15"/>
        <v>3.2258064516129031E-2</v>
      </c>
      <c r="M50" s="249">
        <f t="shared" si="34"/>
        <v>3</v>
      </c>
      <c r="N50" s="283">
        <f t="shared" si="16"/>
        <v>5.8823529411764705E-2</v>
      </c>
      <c r="O50" s="249">
        <f t="shared" si="35"/>
        <v>7</v>
      </c>
      <c r="P50" s="283">
        <f t="shared" si="17"/>
        <v>0.36842105263157893</v>
      </c>
    </row>
    <row r="51" spans="2:16" x14ac:dyDescent="0.25">
      <c r="B51" s="319" t="s">
        <v>4359</v>
      </c>
      <c r="C51" s="249">
        <f t="shared" si="30"/>
        <v>8</v>
      </c>
      <c r="D51" s="283">
        <f t="shared" si="12"/>
        <v>0.11428571428571428</v>
      </c>
      <c r="F51" s="249">
        <f t="shared" si="31"/>
        <v>1</v>
      </c>
      <c r="G51" s="283">
        <f t="shared" si="13"/>
        <v>0.25</v>
      </c>
      <c r="H51" s="249">
        <f t="shared" si="32"/>
        <v>5</v>
      </c>
      <c r="I51" s="283">
        <f t="shared" si="14"/>
        <v>0.14285714285714285</v>
      </c>
      <c r="J51" s="249">
        <f t="shared" si="33"/>
        <v>2</v>
      </c>
      <c r="K51" s="283">
        <f t="shared" si="15"/>
        <v>6.4516129032258063E-2</v>
      </c>
      <c r="M51" s="249">
        <f t="shared" si="34"/>
        <v>3</v>
      </c>
      <c r="N51" s="283">
        <f t="shared" si="16"/>
        <v>5.8823529411764705E-2</v>
      </c>
      <c r="O51" s="249">
        <f t="shared" si="35"/>
        <v>5</v>
      </c>
      <c r="P51" s="283">
        <f t="shared" si="17"/>
        <v>0.26315789473684209</v>
      </c>
    </row>
    <row r="52" spans="2:16" x14ac:dyDescent="0.25">
      <c r="B52" s="276" t="s">
        <v>4360</v>
      </c>
      <c r="C52" s="249">
        <f t="shared" si="30"/>
        <v>1</v>
      </c>
      <c r="D52" s="283">
        <f t="shared" si="12"/>
        <v>1.4285714285714285E-2</v>
      </c>
      <c r="F52" s="249">
        <f t="shared" si="31"/>
        <v>1</v>
      </c>
      <c r="G52" s="283">
        <f t="shared" si="13"/>
        <v>0.25</v>
      </c>
      <c r="H52" s="249">
        <f t="shared" si="32"/>
        <v>0</v>
      </c>
      <c r="I52" s="283">
        <f t="shared" si="14"/>
        <v>0</v>
      </c>
      <c r="J52" s="249">
        <f t="shared" si="33"/>
        <v>0</v>
      </c>
      <c r="K52" s="283">
        <f t="shared" si="15"/>
        <v>0</v>
      </c>
      <c r="M52" s="249">
        <f t="shared" si="34"/>
        <v>0</v>
      </c>
      <c r="N52" s="283">
        <f t="shared" si="16"/>
        <v>0</v>
      </c>
      <c r="O52" s="249">
        <f t="shared" si="35"/>
        <v>1</v>
      </c>
      <c r="P52" s="283">
        <f t="shared" si="17"/>
        <v>5.2631578947368418E-2</v>
      </c>
    </row>
    <row r="53" spans="2:16" s="170" customFormat="1" x14ac:dyDescent="0.25">
      <c r="B53" s="277" t="s">
        <v>4361</v>
      </c>
      <c r="C53" s="251">
        <f t="shared" si="30"/>
        <v>16</v>
      </c>
      <c r="D53" s="280">
        <f t="shared" si="12"/>
        <v>0.22857142857142856</v>
      </c>
      <c r="F53" s="251">
        <f t="shared" si="31"/>
        <v>0</v>
      </c>
      <c r="G53" s="280">
        <f t="shared" si="13"/>
        <v>0</v>
      </c>
      <c r="H53" s="251">
        <f t="shared" si="32"/>
        <v>12</v>
      </c>
      <c r="I53" s="280">
        <f t="shared" si="14"/>
        <v>0.34285714285714286</v>
      </c>
      <c r="J53" s="251">
        <f t="shared" si="33"/>
        <v>4</v>
      </c>
      <c r="K53" s="280">
        <f t="shared" si="15"/>
        <v>0.12903225806451613</v>
      </c>
      <c r="M53" s="251">
        <f t="shared" si="34"/>
        <v>8</v>
      </c>
      <c r="N53" s="280">
        <f t="shared" si="16"/>
        <v>0.15686274509803921</v>
      </c>
      <c r="O53" s="251">
        <f t="shared" si="35"/>
        <v>8</v>
      </c>
      <c r="P53" s="280">
        <f t="shared" si="17"/>
        <v>0.42105263157894735</v>
      </c>
    </row>
    <row r="55" spans="2:16" s="268" customFormat="1" ht="14.25" x14ac:dyDescent="0.25">
      <c r="B55" s="268" t="s">
        <v>4473</v>
      </c>
      <c r="C55" s="269">
        <f>COUNTIFS(Include,"=Include",Platform,"*",AppCollectsData,"Yes*")</f>
        <v>70</v>
      </c>
      <c r="D55" s="269"/>
      <c r="E55" s="269"/>
      <c r="F55" s="269">
        <f>COUNTIFS(Include,"=Include",PlatformAndroid,"&lt;&gt;No",PlatformiOS,"No",AppCollectsData,"Yes*")</f>
        <v>4</v>
      </c>
      <c r="G55" s="269"/>
      <c r="H55" s="269">
        <f>COUNTIFS(Include,"=Include",PlatformAndroid,"No",PlatformiOS,"&lt;&gt;No",AppCollectsData,"Yes*")</f>
        <v>35</v>
      </c>
      <c r="I55" s="269"/>
      <c r="J55" s="269">
        <f>COUNTIFS(Include,"=Include",PlatformAndroid,"&lt;&gt;No",PlatformiOS,"&lt;&gt;No",AppCollectsData,"Yes*")</f>
        <v>31</v>
      </c>
      <c r="K55" s="269"/>
      <c r="L55" s="269"/>
      <c r="M55" s="269">
        <f>COUNTIFS(Include,"=Include",Cost,"Free",AppCollectsData,"Yes*")</f>
        <v>51</v>
      </c>
      <c r="N55" s="269"/>
      <c r="O55" s="269">
        <f>COUNTIFS(Include,"=Include",Cost,"&gt;0",AppCollectsData,"Yes*")</f>
        <v>19</v>
      </c>
      <c r="P55" s="269"/>
    </row>
    <row r="56" spans="2:16" s="226" customFormat="1" ht="14.25" x14ac:dyDescent="0.25">
      <c r="C56" s="386" t="s">
        <v>4337</v>
      </c>
      <c r="D56" s="386"/>
      <c r="E56" s="386"/>
      <c r="F56" s="386"/>
      <c r="G56" s="386"/>
      <c r="H56" s="386"/>
      <c r="I56" s="386"/>
      <c r="J56" s="386"/>
      <c r="K56" s="386"/>
      <c r="L56" s="386"/>
      <c r="M56" s="386"/>
      <c r="N56" s="386"/>
      <c r="O56" s="386"/>
      <c r="P56" s="386"/>
    </row>
    <row r="57" spans="2:16" s="226" customFormat="1" ht="14.25" x14ac:dyDescent="0.25">
      <c r="C57" s="233"/>
      <c r="F57" s="385" t="s">
        <v>4313</v>
      </c>
      <c r="G57" s="385"/>
      <c r="H57" s="385"/>
      <c r="I57" s="385"/>
      <c r="J57" s="385"/>
      <c r="K57" s="385"/>
      <c r="M57" s="386" t="s">
        <v>4320</v>
      </c>
      <c r="N57" s="386"/>
      <c r="O57" s="386"/>
      <c r="P57" s="386"/>
    </row>
    <row r="58" spans="2:16" s="237" customFormat="1" ht="14.25" x14ac:dyDescent="0.25">
      <c r="B58" s="247"/>
      <c r="C58" s="389" t="str">
        <f>"All (n="&amp;C55&amp;")"</f>
        <v>All (n=70)</v>
      </c>
      <c r="D58" s="389"/>
      <c r="E58" s="270"/>
      <c r="F58" s="388" t="str">
        <f>"Android-only (n="&amp;F55&amp;")"</f>
        <v>Android-only (n=4)</v>
      </c>
      <c r="G58" s="388"/>
      <c r="H58" s="388" t="str">
        <f>"iOS-only (n="&amp;H55&amp;")"</f>
        <v>iOS-only (n=35)</v>
      </c>
      <c r="I58" s="388"/>
      <c r="J58" s="388" t="str">
        <f>"Multi-platform (n="&amp;J55&amp;")"</f>
        <v>Multi-platform (n=31)</v>
      </c>
      <c r="K58" s="388"/>
      <c r="L58" s="249"/>
      <c r="M58" s="388" t="str">
        <f>"Free (n="&amp;M55&amp;")"</f>
        <v>Free (n=51)</v>
      </c>
      <c r="N58" s="388"/>
      <c r="O58" s="388" t="str">
        <f>"Paid (n="&amp;O55&amp;")"</f>
        <v>Paid (n=19)</v>
      </c>
      <c r="P58" s="388"/>
    </row>
    <row r="59" spans="2:16" s="242" customFormat="1" ht="14.25" x14ac:dyDescent="0.25">
      <c r="B59" s="250" t="s">
        <v>4364</v>
      </c>
      <c r="C59" s="251" t="s">
        <v>3559</v>
      </c>
      <c r="D59" s="251" t="s">
        <v>4338</v>
      </c>
      <c r="E59" s="251"/>
      <c r="F59" s="251" t="s">
        <v>3559</v>
      </c>
      <c r="G59" s="251" t="s">
        <v>4338</v>
      </c>
      <c r="H59" s="251" t="s">
        <v>3559</v>
      </c>
      <c r="I59" s="251" t="s">
        <v>4338</v>
      </c>
      <c r="J59" s="251" t="s">
        <v>3559</v>
      </c>
      <c r="K59" s="251" t="s">
        <v>4338</v>
      </c>
      <c r="L59" s="251"/>
      <c r="M59" s="251" t="s">
        <v>3559</v>
      </c>
      <c r="N59" s="251" t="s">
        <v>4338</v>
      </c>
      <c r="O59" s="251" t="s">
        <v>3559</v>
      </c>
      <c r="P59" s="251" t="s">
        <v>4338</v>
      </c>
    </row>
    <row r="60" spans="2:16" s="226" customFormat="1" ht="14.25" x14ac:dyDescent="0.25">
      <c r="B60" s="234" t="s">
        <v>4403</v>
      </c>
      <c r="C60" s="231">
        <f>COUNTIFS(Include,"=Include",AppCollectsData,"Yes",Platform,"*",RestrictRangeByKey(CollectionSummary, CollectionSummaryTypes, "*"&amp;TRIM($B60)&amp;"*"),"&lt;&gt;No")</f>
        <v>46</v>
      </c>
      <c r="D60" s="282">
        <f t="shared" ref="D60:D101" si="36">C60/C$55</f>
        <v>0.65714285714285714</v>
      </c>
      <c r="F60" s="231">
        <f>COUNTIFS(Include,"=Include",AppCollectsData,"Yes",PlatformAndroid,"&lt;&gt;No", PlatformiOS,"No",RestrictRangeByKey(CollectionSummary, CollectionSummaryTypes, "*"&amp;TRIM($B60)&amp;"*"),"&lt;&gt;No")</f>
        <v>2</v>
      </c>
      <c r="G60" s="282">
        <f t="shared" ref="G60:G101" si="37">F60/F$55</f>
        <v>0.5</v>
      </c>
      <c r="H60" s="231">
        <f>COUNTIFS(Include,"=Include",AppCollectsData,"Yes",PlatformAndroid,"No", PlatformiOS,"&lt;&gt;No",RestrictRangeByKey(CollectionSummary, CollectionSummaryTypes, "*"&amp;TRIM($B60)&amp;"*"),"&lt;&gt;No")</f>
        <v>24</v>
      </c>
      <c r="I60" s="282">
        <f t="shared" ref="I60:I101" si="38">H60/H$55</f>
        <v>0.68571428571428572</v>
      </c>
      <c r="J60" s="231">
        <f>COUNTIFS(Include,"=Include",AppCollectsData,"Yes",PlatformAndroid,"&lt;&gt;No", PlatformiOS,"&lt;&gt;No",RestrictRangeByKey(CollectionSummary, CollectionSummaryTypes, "*"&amp;TRIM($B60)&amp;"*"),"&lt;&gt;No")</f>
        <v>20</v>
      </c>
      <c r="K60" s="282">
        <f t="shared" ref="K60:K101" si="39">J60/J$55</f>
        <v>0.64516129032258063</v>
      </c>
      <c r="M60" s="231">
        <f>COUNTIFS(Include,"=Include",AppCollectsData,"Yes",Cost,"Free",RestrictRangeByKey(CollectionSummary, CollectionSummaryTypes, "*"&amp;TRIM($B60)&amp;"*"),"&lt;&gt;No")</f>
        <v>32</v>
      </c>
      <c r="N60" s="282">
        <f t="shared" ref="N60:N101" si="40">M60/M$55</f>
        <v>0.62745098039215685</v>
      </c>
      <c r="O60" s="231">
        <f>COUNTIFS(Include,"=Include",AppCollectsData,"Yes",Cost,"&gt;0",RestrictRangeByKey(CollectionSummary, CollectionSummaryTypes, "*"&amp;TRIM($B60)&amp;"*"),"&lt;&gt;No")</f>
        <v>14</v>
      </c>
      <c r="P60" s="282">
        <f t="shared" ref="P60:P101" si="41">O60/O$55</f>
        <v>0.73684210526315785</v>
      </c>
    </row>
    <row r="61" spans="2:16" s="226" customFormat="1" ht="14.25" x14ac:dyDescent="0.25">
      <c r="B61" s="226" t="s">
        <v>4366</v>
      </c>
      <c r="C61" s="233">
        <f t="shared" ref="C61:C75" si="42">COUNTIFS(Include,"=Include",Platform,"*",AppCollectsData,"Yes*",RestrictRangeByKey(CollectionItems, CollectionItemTypes, "*"&amp;TRIM($B61)&amp;"*"),"&lt;&gt;No")</f>
        <v>12</v>
      </c>
      <c r="D61" s="283">
        <f t="shared" si="36"/>
        <v>0.17142857142857143</v>
      </c>
      <c r="F61" s="233">
        <f t="shared" ref="F61:F75" si="43">COUNTIFS(Include,"=Include",PlatformAndroid,"&lt;&gt;No", PlatformiOS,"No",AppCollectsData,"Yes*",RestrictRangeByKey(CollectionItems, CollectionItemTypes, "*"&amp;TRIM($B61)&amp;"*"),"&lt;&gt;No")</f>
        <v>1</v>
      </c>
      <c r="G61" s="283">
        <f t="shared" si="37"/>
        <v>0.25</v>
      </c>
      <c r="H61" s="233">
        <f t="shared" ref="H61:H75" si="44">COUNTIFS(Include,"=Include",PlatformAndroid,"No", PlatformiOS,"&lt;&gt;No",AppCollectsData,"Yes*",RestrictRangeByKey(CollectionItems, CollectionItemTypes, "*"&amp;TRIM($B61)&amp;"*"),"&lt;&gt;No")</f>
        <v>8</v>
      </c>
      <c r="I61" s="283">
        <f t="shared" si="38"/>
        <v>0.22857142857142856</v>
      </c>
      <c r="J61" s="233">
        <f t="shared" ref="J61:J75" si="45">COUNTIFS(Include,"=Include",PlatformAndroid,"&lt;&gt;No", PlatformiOS,"&lt;&gt;No",AppCollectsData,"Yes*",RestrictRangeByKey(CollectionItems, CollectionItemTypes, "*"&amp;TRIM($B61)&amp;"*"),"&lt;&gt;No")</f>
        <v>3</v>
      </c>
      <c r="K61" s="283">
        <f t="shared" si="39"/>
        <v>9.6774193548387094E-2</v>
      </c>
      <c r="M61" s="233">
        <f t="shared" ref="M61:M75" si="46">COUNTIFS(Include,"=Include",Cost,"Free",AppCollectsData,"Yes*",RestrictRangeByKey(CollectionItems, CollectionItemTypes, "*"&amp;TRIM($B61)&amp;"*"),"&lt;&gt;No")</f>
        <v>9</v>
      </c>
      <c r="N61" s="283">
        <f t="shared" si="40"/>
        <v>0.17647058823529413</v>
      </c>
      <c r="O61" s="233">
        <f t="shared" ref="O61:O75" si="47">COUNTIFS(Include,"=Include",Cost,"&gt;0",AppCollectsData,"Yes*",RestrictRangeByKey(CollectionItems, CollectionItemTypes, "*"&amp;TRIM($B61)&amp;"*"),"&lt;&gt;No")</f>
        <v>3</v>
      </c>
      <c r="P61" s="283">
        <f t="shared" si="41"/>
        <v>0.15789473684210525</v>
      </c>
    </row>
    <row r="62" spans="2:16" s="226" customFormat="1" ht="14.25" x14ac:dyDescent="0.25">
      <c r="B62" s="226" t="s">
        <v>4369</v>
      </c>
      <c r="C62" s="233">
        <f t="shared" si="42"/>
        <v>22</v>
      </c>
      <c r="D62" s="283">
        <f t="shared" si="36"/>
        <v>0.31428571428571428</v>
      </c>
      <c r="F62" s="233">
        <f t="shared" si="43"/>
        <v>0</v>
      </c>
      <c r="G62" s="283">
        <f t="shared" si="37"/>
        <v>0</v>
      </c>
      <c r="H62" s="233">
        <f t="shared" si="44"/>
        <v>10</v>
      </c>
      <c r="I62" s="283">
        <f t="shared" si="38"/>
        <v>0.2857142857142857</v>
      </c>
      <c r="J62" s="233">
        <f t="shared" si="45"/>
        <v>12</v>
      </c>
      <c r="K62" s="283">
        <f t="shared" si="39"/>
        <v>0.38709677419354838</v>
      </c>
      <c r="M62" s="233">
        <f t="shared" si="46"/>
        <v>17</v>
      </c>
      <c r="N62" s="283">
        <f t="shared" si="40"/>
        <v>0.33333333333333331</v>
      </c>
      <c r="O62" s="233">
        <f t="shared" si="47"/>
        <v>5</v>
      </c>
      <c r="P62" s="283">
        <f t="shared" si="41"/>
        <v>0.26315789473684209</v>
      </c>
    </row>
    <row r="63" spans="2:16" s="226" customFormat="1" ht="14.25" x14ac:dyDescent="0.25">
      <c r="B63" s="226" t="s">
        <v>4379</v>
      </c>
      <c r="C63" s="233">
        <f t="shared" si="42"/>
        <v>2</v>
      </c>
      <c r="D63" s="283">
        <f t="shared" si="36"/>
        <v>2.8571428571428571E-2</v>
      </c>
      <c r="F63" s="233">
        <f t="shared" si="43"/>
        <v>0</v>
      </c>
      <c r="G63" s="283">
        <f t="shared" si="37"/>
        <v>0</v>
      </c>
      <c r="H63" s="233">
        <f t="shared" si="44"/>
        <v>0</v>
      </c>
      <c r="I63" s="283">
        <f t="shared" si="38"/>
        <v>0</v>
      </c>
      <c r="J63" s="233">
        <f t="shared" si="45"/>
        <v>2</v>
      </c>
      <c r="K63" s="283">
        <f t="shared" si="39"/>
        <v>6.4516129032258063E-2</v>
      </c>
      <c r="M63" s="233">
        <f t="shared" si="46"/>
        <v>1</v>
      </c>
      <c r="N63" s="283">
        <f t="shared" si="40"/>
        <v>1.9607843137254902E-2</v>
      </c>
      <c r="O63" s="233">
        <f t="shared" si="47"/>
        <v>1</v>
      </c>
      <c r="P63" s="283">
        <f t="shared" si="41"/>
        <v>5.2631578947368418E-2</v>
      </c>
    </row>
    <row r="64" spans="2:16" s="226" customFormat="1" ht="14.25" x14ac:dyDescent="0.25">
      <c r="B64" s="226" t="s">
        <v>4365</v>
      </c>
      <c r="C64" s="233">
        <f t="shared" si="42"/>
        <v>16</v>
      </c>
      <c r="D64" s="283">
        <f t="shared" si="36"/>
        <v>0.22857142857142856</v>
      </c>
      <c r="F64" s="233">
        <f t="shared" si="43"/>
        <v>1</v>
      </c>
      <c r="G64" s="283">
        <f t="shared" si="37"/>
        <v>0.25</v>
      </c>
      <c r="H64" s="233">
        <f t="shared" si="44"/>
        <v>11</v>
      </c>
      <c r="I64" s="283">
        <f t="shared" si="38"/>
        <v>0.31428571428571428</v>
      </c>
      <c r="J64" s="233">
        <f t="shared" si="45"/>
        <v>4</v>
      </c>
      <c r="K64" s="283">
        <f t="shared" si="39"/>
        <v>0.12903225806451613</v>
      </c>
      <c r="M64" s="233">
        <f t="shared" si="46"/>
        <v>12</v>
      </c>
      <c r="N64" s="283">
        <f t="shared" si="40"/>
        <v>0.23529411764705882</v>
      </c>
      <c r="O64" s="233">
        <f t="shared" si="47"/>
        <v>4</v>
      </c>
      <c r="P64" s="283">
        <f t="shared" si="41"/>
        <v>0.21052631578947367</v>
      </c>
    </row>
    <row r="65" spans="2:16" s="226" customFormat="1" ht="14.25" x14ac:dyDescent="0.25">
      <c r="B65" s="226" t="s">
        <v>4368</v>
      </c>
      <c r="C65" s="233">
        <f t="shared" si="42"/>
        <v>11</v>
      </c>
      <c r="D65" s="283">
        <f t="shared" si="36"/>
        <v>0.15714285714285714</v>
      </c>
      <c r="F65" s="233">
        <f t="shared" si="43"/>
        <v>0</v>
      </c>
      <c r="G65" s="283">
        <f t="shared" si="37"/>
        <v>0</v>
      </c>
      <c r="H65" s="233">
        <f t="shared" si="44"/>
        <v>5</v>
      </c>
      <c r="I65" s="283">
        <f t="shared" si="38"/>
        <v>0.14285714285714285</v>
      </c>
      <c r="J65" s="233">
        <f t="shared" si="45"/>
        <v>6</v>
      </c>
      <c r="K65" s="283">
        <f t="shared" si="39"/>
        <v>0.19354838709677419</v>
      </c>
      <c r="M65" s="233">
        <f t="shared" si="46"/>
        <v>11</v>
      </c>
      <c r="N65" s="283">
        <f t="shared" si="40"/>
        <v>0.21568627450980393</v>
      </c>
      <c r="O65" s="233">
        <f t="shared" si="47"/>
        <v>0</v>
      </c>
      <c r="P65" s="283">
        <f t="shared" si="41"/>
        <v>0</v>
      </c>
    </row>
    <row r="66" spans="2:16" s="226" customFormat="1" ht="14.25" x14ac:dyDescent="0.25">
      <c r="B66" s="226" t="s">
        <v>4373</v>
      </c>
      <c r="C66" s="233">
        <f t="shared" si="42"/>
        <v>7</v>
      </c>
      <c r="D66" s="283">
        <f t="shared" si="36"/>
        <v>0.1</v>
      </c>
      <c r="F66" s="233">
        <f t="shared" si="43"/>
        <v>0</v>
      </c>
      <c r="G66" s="283">
        <f t="shared" si="37"/>
        <v>0</v>
      </c>
      <c r="H66" s="233">
        <f t="shared" si="44"/>
        <v>6</v>
      </c>
      <c r="I66" s="283">
        <f t="shared" si="38"/>
        <v>0.17142857142857143</v>
      </c>
      <c r="J66" s="233">
        <f t="shared" si="45"/>
        <v>1</v>
      </c>
      <c r="K66" s="283">
        <f t="shared" si="39"/>
        <v>3.2258064516129031E-2</v>
      </c>
      <c r="M66" s="233">
        <f t="shared" si="46"/>
        <v>3</v>
      </c>
      <c r="N66" s="283">
        <f t="shared" si="40"/>
        <v>5.8823529411764705E-2</v>
      </c>
      <c r="O66" s="233">
        <f t="shared" si="47"/>
        <v>4</v>
      </c>
      <c r="P66" s="283">
        <f t="shared" si="41"/>
        <v>0.21052631578947367</v>
      </c>
    </row>
    <row r="67" spans="2:16" s="226" customFormat="1" ht="14.25" x14ac:dyDescent="0.25">
      <c r="B67" s="226" t="s">
        <v>4377</v>
      </c>
      <c r="C67" s="233">
        <f t="shared" si="42"/>
        <v>3</v>
      </c>
      <c r="D67" s="283">
        <f t="shared" si="36"/>
        <v>4.2857142857142858E-2</v>
      </c>
      <c r="F67" s="233">
        <f t="shared" si="43"/>
        <v>2</v>
      </c>
      <c r="G67" s="283">
        <f t="shared" si="37"/>
        <v>0.5</v>
      </c>
      <c r="H67" s="233">
        <f t="shared" si="44"/>
        <v>0</v>
      </c>
      <c r="I67" s="283">
        <f t="shared" si="38"/>
        <v>0</v>
      </c>
      <c r="J67" s="233">
        <f t="shared" si="45"/>
        <v>1</v>
      </c>
      <c r="K67" s="283">
        <f t="shared" si="39"/>
        <v>3.2258064516129031E-2</v>
      </c>
      <c r="M67" s="233">
        <f t="shared" si="46"/>
        <v>3</v>
      </c>
      <c r="N67" s="283">
        <f t="shared" si="40"/>
        <v>5.8823529411764705E-2</v>
      </c>
      <c r="O67" s="233">
        <f t="shared" si="47"/>
        <v>0</v>
      </c>
      <c r="P67" s="283">
        <f t="shared" si="41"/>
        <v>0</v>
      </c>
    </row>
    <row r="68" spans="2:16" s="226" customFormat="1" ht="14.25" x14ac:dyDescent="0.25">
      <c r="B68" s="226" t="s">
        <v>4378</v>
      </c>
      <c r="C68" s="233">
        <f t="shared" si="42"/>
        <v>3</v>
      </c>
      <c r="D68" s="283">
        <f t="shared" si="36"/>
        <v>4.2857142857142858E-2</v>
      </c>
      <c r="F68" s="233">
        <f t="shared" si="43"/>
        <v>1</v>
      </c>
      <c r="G68" s="283">
        <f t="shared" si="37"/>
        <v>0.25</v>
      </c>
      <c r="H68" s="233">
        <f t="shared" si="44"/>
        <v>2</v>
      </c>
      <c r="I68" s="283">
        <f t="shared" si="38"/>
        <v>5.7142857142857141E-2</v>
      </c>
      <c r="J68" s="233">
        <f t="shared" si="45"/>
        <v>0</v>
      </c>
      <c r="K68" s="283">
        <f t="shared" si="39"/>
        <v>0</v>
      </c>
      <c r="M68" s="233">
        <f t="shared" si="46"/>
        <v>3</v>
      </c>
      <c r="N68" s="283">
        <f t="shared" si="40"/>
        <v>5.8823529411764705E-2</v>
      </c>
      <c r="O68" s="233">
        <f t="shared" si="47"/>
        <v>0</v>
      </c>
      <c r="P68" s="283">
        <f t="shared" si="41"/>
        <v>0</v>
      </c>
    </row>
    <row r="69" spans="2:16" s="226" customFormat="1" ht="14.25" x14ac:dyDescent="0.25">
      <c r="B69" s="226" t="s">
        <v>4372</v>
      </c>
      <c r="C69" s="233">
        <f t="shared" si="42"/>
        <v>21</v>
      </c>
      <c r="D69" s="283">
        <f t="shared" si="36"/>
        <v>0.3</v>
      </c>
      <c r="F69" s="233">
        <f t="shared" si="43"/>
        <v>1</v>
      </c>
      <c r="G69" s="283">
        <f t="shared" si="37"/>
        <v>0.25</v>
      </c>
      <c r="H69" s="233">
        <f t="shared" si="44"/>
        <v>13</v>
      </c>
      <c r="I69" s="283">
        <f t="shared" si="38"/>
        <v>0.37142857142857144</v>
      </c>
      <c r="J69" s="233">
        <f t="shared" si="45"/>
        <v>7</v>
      </c>
      <c r="K69" s="283">
        <f t="shared" si="39"/>
        <v>0.22580645161290322</v>
      </c>
      <c r="M69" s="233">
        <f t="shared" si="46"/>
        <v>16</v>
      </c>
      <c r="N69" s="283">
        <f t="shared" si="40"/>
        <v>0.31372549019607843</v>
      </c>
      <c r="O69" s="233">
        <f t="shared" si="47"/>
        <v>5</v>
      </c>
      <c r="P69" s="283">
        <f t="shared" si="41"/>
        <v>0.26315789473684209</v>
      </c>
    </row>
    <row r="70" spans="2:16" s="226" customFormat="1" ht="14.25" x14ac:dyDescent="0.25">
      <c r="B70" s="226" t="s">
        <v>4375</v>
      </c>
      <c r="C70" s="233">
        <f t="shared" si="42"/>
        <v>8</v>
      </c>
      <c r="D70" s="283">
        <f t="shared" si="36"/>
        <v>0.11428571428571428</v>
      </c>
      <c r="F70" s="233">
        <f t="shared" si="43"/>
        <v>1</v>
      </c>
      <c r="G70" s="283">
        <f t="shared" si="37"/>
        <v>0.25</v>
      </c>
      <c r="H70" s="233">
        <f t="shared" si="44"/>
        <v>5</v>
      </c>
      <c r="I70" s="283">
        <f t="shared" si="38"/>
        <v>0.14285714285714285</v>
      </c>
      <c r="J70" s="233">
        <f t="shared" si="45"/>
        <v>2</v>
      </c>
      <c r="K70" s="283">
        <f t="shared" si="39"/>
        <v>6.4516129032258063E-2</v>
      </c>
      <c r="M70" s="233">
        <f t="shared" si="46"/>
        <v>3</v>
      </c>
      <c r="N70" s="283">
        <f t="shared" si="40"/>
        <v>5.8823529411764705E-2</v>
      </c>
      <c r="O70" s="233">
        <f t="shared" si="47"/>
        <v>5</v>
      </c>
      <c r="P70" s="283">
        <f t="shared" si="41"/>
        <v>0.26315789473684209</v>
      </c>
    </row>
    <row r="71" spans="2:16" s="226" customFormat="1" ht="14.25" x14ac:dyDescent="0.25">
      <c r="B71" s="226" t="s">
        <v>4367</v>
      </c>
      <c r="C71" s="233">
        <f t="shared" si="42"/>
        <v>7</v>
      </c>
      <c r="D71" s="283">
        <f t="shared" si="36"/>
        <v>0.1</v>
      </c>
      <c r="F71" s="233">
        <f t="shared" si="43"/>
        <v>0</v>
      </c>
      <c r="G71" s="283">
        <f t="shared" si="37"/>
        <v>0</v>
      </c>
      <c r="H71" s="233">
        <f t="shared" si="44"/>
        <v>3</v>
      </c>
      <c r="I71" s="283">
        <f t="shared" si="38"/>
        <v>8.5714285714285715E-2</v>
      </c>
      <c r="J71" s="233">
        <f t="shared" si="45"/>
        <v>4</v>
      </c>
      <c r="K71" s="283">
        <f t="shared" si="39"/>
        <v>0.12903225806451613</v>
      </c>
      <c r="M71" s="233">
        <f t="shared" si="46"/>
        <v>7</v>
      </c>
      <c r="N71" s="283">
        <f t="shared" si="40"/>
        <v>0.13725490196078433</v>
      </c>
      <c r="O71" s="233">
        <f t="shared" si="47"/>
        <v>0</v>
      </c>
      <c r="P71" s="283">
        <f t="shared" si="41"/>
        <v>0</v>
      </c>
    </row>
    <row r="72" spans="2:16" s="226" customFormat="1" ht="14.25" x14ac:dyDescent="0.25">
      <c r="B72" s="226" t="s">
        <v>4376</v>
      </c>
      <c r="C72" s="233">
        <f t="shared" si="42"/>
        <v>4</v>
      </c>
      <c r="D72" s="283">
        <f t="shared" si="36"/>
        <v>5.7142857142857141E-2</v>
      </c>
      <c r="F72" s="233">
        <f t="shared" si="43"/>
        <v>0</v>
      </c>
      <c r="G72" s="283">
        <f t="shared" si="37"/>
        <v>0</v>
      </c>
      <c r="H72" s="233">
        <f t="shared" si="44"/>
        <v>2</v>
      </c>
      <c r="I72" s="283">
        <f t="shared" si="38"/>
        <v>5.7142857142857141E-2</v>
      </c>
      <c r="J72" s="233">
        <f t="shared" si="45"/>
        <v>2</v>
      </c>
      <c r="K72" s="283">
        <f t="shared" si="39"/>
        <v>6.4516129032258063E-2</v>
      </c>
      <c r="M72" s="233">
        <f t="shared" si="46"/>
        <v>3</v>
      </c>
      <c r="N72" s="283">
        <f t="shared" si="40"/>
        <v>5.8823529411764705E-2</v>
      </c>
      <c r="O72" s="233">
        <f t="shared" si="47"/>
        <v>1</v>
      </c>
      <c r="P72" s="283">
        <f t="shared" si="41"/>
        <v>5.2631578947368418E-2</v>
      </c>
    </row>
    <row r="73" spans="2:16" s="226" customFormat="1" ht="14.25" x14ac:dyDescent="0.25">
      <c r="B73" s="226" t="s">
        <v>4374</v>
      </c>
      <c r="C73" s="233">
        <f t="shared" si="42"/>
        <v>0</v>
      </c>
      <c r="D73" s="283">
        <f t="shared" si="36"/>
        <v>0</v>
      </c>
      <c r="F73" s="233">
        <f t="shared" si="43"/>
        <v>0</v>
      </c>
      <c r="G73" s="283">
        <f t="shared" si="37"/>
        <v>0</v>
      </c>
      <c r="H73" s="233">
        <f t="shared" si="44"/>
        <v>0</v>
      </c>
      <c r="I73" s="283">
        <f t="shared" si="38"/>
        <v>0</v>
      </c>
      <c r="J73" s="233">
        <f t="shared" si="45"/>
        <v>0</v>
      </c>
      <c r="K73" s="283">
        <f t="shared" si="39"/>
        <v>0</v>
      </c>
      <c r="M73" s="233">
        <f t="shared" si="46"/>
        <v>0</v>
      </c>
      <c r="N73" s="283">
        <f t="shared" si="40"/>
        <v>0</v>
      </c>
      <c r="O73" s="233">
        <f t="shared" si="47"/>
        <v>0</v>
      </c>
      <c r="P73" s="283">
        <f t="shared" si="41"/>
        <v>0</v>
      </c>
    </row>
    <row r="74" spans="2:16" s="226" customFormat="1" ht="14.25" x14ac:dyDescent="0.25">
      <c r="B74" s="226" t="s">
        <v>4370</v>
      </c>
      <c r="C74" s="233">
        <f t="shared" si="42"/>
        <v>6</v>
      </c>
      <c r="D74" s="283">
        <f t="shared" si="36"/>
        <v>8.5714285714285715E-2</v>
      </c>
      <c r="F74" s="233">
        <f t="shared" si="43"/>
        <v>0</v>
      </c>
      <c r="G74" s="283">
        <f t="shared" si="37"/>
        <v>0</v>
      </c>
      <c r="H74" s="233">
        <f t="shared" si="44"/>
        <v>3</v>
      </c>
      <c r="I74" s="283">
        <f t="shared" si="38"/>
        <v>8.5714285714285715E-2</v>
      </c>
      <c r="J74" s="233">
        <f t="shared" si="45"/>
        <v>3</v>
      </c>
      <c r="K74" s="283">
        <f t="shared" si="39"/>
        <v>9.6774193548387094E-2</v>
      </c>
      <c r="M74" s="233">
        <f t="shared" si="46"/>
        <v>6</v>
      </c>
      <c r="N74" s="283">
        <f t="shared" si="40"/>
        <v>0.11764705882352941</v>
      </c>
      <c r="O74" s="233">
        <f t="shared" si="47"/>
        <v>0</v>
      </c>
      <c r="P74" s="283">
        <f t="shared" si="41"/>
        <v>0</v>
      </c>
    </row>
    <row r="75" spans="2:16" s="226" customFormat="1" ht="14.25" x14ac:dyDescent="0.25">
      <c r="B75" s="226" t="s">
        <v>4371</v>
      </c>
      <c r="C75" s="233">
        <f t="shared" si="42"/>
        <v>10</v>
      </c>
      <c r="D75" s="283">
        <f t="shared" si="36"/>
        <v>0.14285714285714285</v>
      </c>
      <c r="F75" s="233">
        <f t="shared" si="43"/>
        <v>1</v>
      </c>
      <c r="G75" s="283">
        <f t="shared" si="37"/>
        <v>0.25</v>
      </c>
      <c r="H75" s="233">
        <f t="shared" si="44"/>
        <v>7</v>
      </c>
      <c r="I75" s="283">
        <f t="shared" si="38"/>
        <v>0.2</v>
      </c>
      <c r="J75" s="233">
        <f t="shared" si="45"/>
        <v>2</v>
      </c>
      <c r="K75" s="283">
        <f t="shared" si="39"/>
        <v>6.4516129032258063E-2</v>
      </c>
      <c r="M75" s="233">
        <f t="shared" si="46"/>
        <v>5</v>
      </c>
      <c r="N75" s="283">
        <f t="shared" si="40"/>
        <v>9.8039215686274508E-2</v>
      </c>
      <c r="O75" s="233">
        <f t="shared" si="47"/>
        <v>5</v>
      </c>
      <c r="P75" s="283">
        <f t="shared" si="41"/>
        <v>0.26315789473684209</v>
      </c>
    </row>
    <row r="76" spans="2:16" s="226" customFormat="1" ht="14.25" x14ac:dyDescent="0.25">
      <c r="B76" s="226" t="s">
        <v>4402</v>
      </c>
      <c r="C76" s="231">
        <f>COUNTIFS(Include,"=Include",AppCollectsData,"Yes",Platform,"*",RestrictRangeByKey(CollectionSummary, CollectionSummaryTypes, "*"&amp;TRIM($B76)&amp;"*"),"&lt;&gt;No")</f>
        <v>34</v>
      </c>
      <c r="D76" s="283">
        <f t="shared" si="36"/>
        <v>0.48571428571428571</v>
      </c>
      <c r="F76" s="231">
        <f>COUNTIFS(Include,"=Include",AppCollectsData,"Yes",PlatformAndroid,"&lt;&gt;No", PlatformiOS,"No",RestrictRangeByKey(CollectionSummary, CollectionSummaryTypes, "*"&amp;TRIM($B76)&amp;"*"),"&lt;&gt;No")</f>
        <v>3</v>
      </c>
      <c r="G76" s="283">
        <f t="shared" si="37"/>
        <v>0.75</v>
      </c>
      <c r="H76" s="231">
        <f>COUNTIFS(Include,"=Include",AppCollectsData,"Yes",PlatformAndroid,"No", PlatformiOS,"&lt;&gt;No",RestrictRangeByKey(CollectionSummary, CollectionSummaryTypes, "*"&amp;TRIM($B76)&amp;"*"),"&lt;&gt;No")</f>
        <v>17</v>
      </c>
      <c r="I76" s="283">
        <f t="shared" si="38"/>
        <v>0.48571428571428571</v>
      </c>
      <c r="J76" s="231">
        <f>COUNTIFS(Include,"=Include",AppCollectsData,"Yes",PlatformAndroid,"&lt;&gt;No", PlatformiOS,"&lt;&gt;No",RestrictRangeByKey(CollectionSummary, CollectionSummaryTypes, "*"&amp;TRIM($B76)&amp;"*"),"&lt;&gt;No")</f>
        <v>14</v>
      </c>
      <c r="K76" s="283">
        <f t="shared" si="39"/>
        <v>0.45161290322580644</v>
      </c>
      <c r="M76" s="231">
        <f>COUNTIFS(Include,"=Include",AppCollectsData,"Yes",Cost,"Free",RestrictRangeByKey(CollectionSummary, CollectionSummaryTypes, "*"&amp;TRIM($B76)&amp;"*"),"&lt;&gt;No")</f>
        <v>27</v>
      </c>
      <c r="N76" s="283">
        <f t="shared" si="40"/>
        <v>0.52941176470588236</v>
      </c>
      <c r="O76" s="231">
        <f>COUNTIFS(Include,"=Include",AppCollectsData,"Yes",Cost,"&gt;0",RestrictRangeByKey(CollectionSummary, CollectionSummaryTypes, "*"&amp;TRIM($B76)&amp;"*"),"&lt;&gt;No")</f>
        <v>7</v>
      </c>
      <c r="P76" s="283">
        <f t="shared" si="41"/>
        <v>0.36842105263157893</v>
      </c>
    </row>
    <row r="77" spans="2:16" s="226" customFormat="1" ht="14.25" x14ac:dyDescent="0.25">
      <c r="B77" s="226" t="s">
        <v>4382</v>
      </c>
      <c r="C77" s="233">
        <f>COUNTIFS(Include,"=Include",Platform,"*",AppCollectsData,"Yes*",RestrictRangeByKey(CollectionItems, CollectionItemTypes, "*"&amp;TRIM($B77)&amp;"*"),"&lt;&gt;No")</f>
        <v>11</v>
      </c>
      <c r="D77" s="283">
        <f t="shared" si="36"/>
        <v>0.15714285714285714</v>
      </c>
      <c r="F77" s="233">
        <f>COUNTIFS(Include,"=Include",PlatformAndroid,"&lt;&gt;No", PlatformiOS,"No",AppCollectsData,"Yes*",RestrictRangeByKey(CollectionItems, CollectionItemTypes, "*"&amp;TRIM($B77)&amp;"*"),"&lt;&gt;No")</f>
        <v>1</v>
      </c>
      <c r="G77" s="283">
        <f t="shared" si="37"/>
        <v>0.25</v>
      </c>
      <c r="H77" s="233">
        <f>COUNTIFS(Include,"=Include",PlatformAndroid,"No", PlatformiOS,"&lt;&gt;No",AppCollectsData,"Yes*",RestrictRangeByKey(CollectionItems, CollectionItemTypes, "*"&amp;TRIM($B77)&amp;"*"),"&lt;&gt;No")</f>
        <v>2</v>
      </c>
      <c r="I77" s="283">
        <f t="shared" si="38"/>
        <v>5.7142857142857141E-2</v>
      </c>
      <c r="J77" s="233">
        <f>COUNTIFS(Include,"=Include",PlatformAndroid,"&lt;&gt;No", PlatformiOS,"&lt;&gt;No",AppCollectsData,"Yes*",RestrictRangeByKey(CollectionItems, CollectionItemTypes, "*"&amp;TRIM($B77)&amp;"*"),"&lt;&gt;No")</f>
        <v>8</v>
      </c>
      <c r="K77" s="283">
        <f t="shared" si="39"/>
        <v>0.25806451612903225</v>
      </c>
      <c r="M77" s="233">
        <f>COUNTIFS(Include,"=Include",Cost,"Free",AppCollectsData,"Yes*",RestrictRangeByKey(CollectionItems, CollectionItemTypes, "*"&amp;TRIM($B77)&amp;"*"),"&lt;&gt;No")</f>
        <v>8</v>
      </c>
      <c r="N77" s="283">
        <f t="shared" si="40"/>
        <v>0.15686274509803921</v>
      </c>
      <c r="O77" s="233">
        <f>COUNTIFS(Include,"=Include",Cost,"&gt;0",AppCollectsData,"Yes*",RestrictRangeByKey(CollectionItems, CollectionItemTypes, "*"&amp;TRIM($B77)&amp;"*"),"&lt;&gt;No")</f>
        <v>3</v>
      </c>
      <c r="P77" s="283">
        <f t="shared" si="41"/>
        <v>0.15789473684210525</v>
      </c>
    </row>
    <row r="78" spans="2:16" s="226" customFormat="1" ht="14.25" x14ac:dyDescent="0.25">
      <c r="B78" s="226" t="s">
        <v>4384</v>
      </c>
      <c r="C78" s="233">
        <f>COUNTIFS(Include,"=Include",Platform,"*",AppCollectsData,"Yes*",RestrictRangeByKey(CollectionItems, CollectionItemTypes, "*"&amp;TRIM($B78)&amp;"*"),"&lt;&gt;No")</f>
        <v>14</v>
      </c>
      <c r="D78" s="283">
        <f t="shared" si="36"/>
        <v>0.2</v>
      </c>
      <c r="F78" s="233">
        <f>COUNTIFS(Include,"=Include",PlatformAndroid,"&lt;&gt;No", PlatformiOS,"No",AppCollectsData,"Yes*",RestrictRangeByKey(CollectionItems, CollectionItemTypes, "*"&amp;TRIM($B78)&amp;"*"),"&lt;&gt;No")</f>
        <v>1</v>
      </c>
      <c r="G78" s="283">
        <f t="shared" si="37"/>
        <v>0.25</v>
      </c>
      <c r="H78" s="233">
        <f>COUNTIFS(Include,"=Include",PlatformAndroid,"No", PlatformiOS,"&lt;&gt;No",AppCollectsData,"Yes*",RestrictRangeByKey(CollectionItems, CollectionItemTypes, "*"&amp;TRIM($B78)&amp;"*"),"&lt;&gt;No")</f>
        <v>8</v>
      </c>
      <c r="I78" s="283">
        <f t="shared" si="38"/>
        <v>0.22857142857142856</v>
      </c>
      <c r="J78" s="233">
        <f>COUNTIFS(Include,"=Include",PlatformAndroid,"&lt;&gt;No", PlatformiOS,"&lt;&gt;No",AppCollectsData,"Yes*",RestrictRangeByKey(CollectionItems, CollectionItemTypes, "*"&amp;TRIM($B78)&amp;"*"),"&lt;&gt;No")</f>
        <v>5</v>
      </c>
      <c r="K78" s="283">
        <f t="shared" si="39"/>
        <v>0.16129032258064516</v>
      </c>
      <c r="M78" s="233">
        <f>COUNTIFS(Include,"=Include",Cost,"Free",AppCollectsData,"Yes*",RestrictRangeByKey(CollectionItems, CollectionItemTypes, "*"&amp;TRIM($B78)&amp;"*"),"&lt;&gt;No")</f>
        <v>11</v>
      </c>
      <c r="N78" s="283">
        <f t="shared" si="40"/>
        <v>0.21568627450980393</v>
      </c>
      <c r="O78" s="233">
        <f>COUNTIFS(Include,"=Include",Cost,"&gt;0",AppCollectsData,"Yes*",RestrictRangeByKey(CollectionItems, CollectionItemTypes, "*"&amp;TRIM($B78)&amp;"*"),"&lt;&gt;No")</f>
        <v>3</v>
      </c>
      <c r="P78" s="283">
        <f t="shared" si="41"/>
        <v>0.15789473684210525</v>
      </c>
    </row>
    <row r="79" spans="2:16" s="226" customFormat="1" ht="14.25" x14ac:dyDescent="0.25">
      <c r="B79" s="226" t="s">
        <v>4383</v>
      </c>
      <c r="C79" s="233">
        <f>COUNTIFS(Include,"=Include",Platform,"*",AppCollectsData,"Yes*",RestrictRangeByKey(CollectionItems, CollectionItemTypes, "*"&amp;TRIM($B79)&amp;"*"),"&lt;&gt;No")</f>
        <v>18</v>
      </c>
      <c r="D79" s="283">
        <f t="shared" si="36"/>
        <v>0.25714285714285712</v>
      </c>
      <c r="F79" s="233">
        <f>COUNTIFS(Include,"=Include",PlatformAndroid,"&lt;&gt;No", PlatformiOS,"No",AppCollectsData,"Yes*",RestrictRangeByKey(CollectionItems, CollectionItemTypes, "*"&amp;TRIM($B79)&amp;"*"),"&lt;&gt;No")</f>
        <v>2</v>
      </c>
      <c r="G79" s="283">
        <f t="shared" si="37"/>
        <v>0.5</v>
      </c>
      <c r="H79" s="233">
        <f>COUNTIFS(Include,"=Include",PlatformAndroid,"No", PlatformiOS,"&lt;&gt;No",AppCollectsData,"Yes*",RestrictRangeByKey(CollectionItems, CollectionItemTypes, "*"&amp;TRIM($B79)&amp;"*"),"&lt;&gt;No")</f>
        <v>8</v>
      </c>
      <c r="I79" s="283">
        <f t="shared" si="38"/>
        <v>0.22857142857142856</v>
      </c>
      <c r="J79" s="233">
        <f>COUNTIFS(Include,"=Include",PlatformAndroid,"&lt;&gt;No", PlatformiOS,"&lt;&gt;No",AppCollectsData,"Yes*",RestrictRangeByKey(CollectionItems, CollectionItemTypes, "*"&amp;TRIM($B79)&amp;"*"),"&lt;&gt;No")</f>
        <v>8</v>
      </c>
      <c r="K79" s="283">
        <f t="shared" si="39"/>
        <v>0.25806451612903225</v>
      </c>
      <c r="M79" s="233">
        <f>COUNTIFS(Include,"=Include",Cost,"Free",AppCollectsData,"Yes*",RestrictRangeByKey(CollectionItems, CollectionItemTypes, "*"&amp;TRIM($B79)&amp;"*"),"&lt;&gt;No")</f>
        <v>15</v>
      </c>
      <c r="N79" s="283">
        <f t="shared" si="40"/>
        <v>0.29411764705882354</v>
      </c>
      <c r="O79" s="233">
        <f>COUNTIFS(Include,"=Include",Cost,"&gt;0",AppCollectsData,"Yes*",RestrictRangeByKey(CollectionItems, CollectionItemTypes, "*"&amp;TRIM($B79)&amp;"*"),"&lt;&gt;No")</f>
        <v>3</v>
      </c>
      <c r="P79" s="283">
        <f t="shared" si="41"/>
        <v>0.15789473684210525</v>
      </c>
    </row>
    <row r="80" spans="2:16" s="226" customFormat="1" ht="14.25" x14ac:dyDescent="0.25">
      <c r="B80" s="226" t="s">
        <v>4385</v>
      </c>
      <c r="C80" s="233">
        <f>COUNTIFS(Include,"=Include",Platform,"*",AppCollectsData,"Yes*",RestrictRangeByKey(CollectionItems, CollectionItemTypes, "*"&amp;TRIM($B80)&amp;"*"),"&lt;&gt;No")</f>
        <v>6</v>
      </c>
      <c r="D80" s="283">
        <f t="shared" si="36"/>
        <v>8.5714285714285715E-2</v>
      </c>
      <c r="F80" s="233">
        <f>COUNTIFS(Include,"=Include",PlatformAndroid,"&lt;&gt;No", PlatformiOS,"No",AppCollectsData,"Yes*",RestrictRangeByKey(CollectionItems, CollectionItemTypes, "*"&amp;TRIM($B80)&amp;"*"),"&lt;&gt;No")</f>
        <v>1</v>
      </c>
      <c r="G80" s="283">
        <f t="shared" si="37"/>
        <v>0.25</v>
      </c>
      <c r="H80" s="233">
        <f>COUNTIFS(Include,"=Include",PlatformAndroid,"No", PlatformiOS,"&lt;&gt;No",AppCollectsData,"Yes*",RestrictRangeByKey(CollectionItems, CollectionItemTypes, "*"&amp;TRIM($B80)&amp;"*"),"&lt;&gt;No")</f>
        <v>2</v>
      </c>
      <c r="I80" s="283">
        <f t="shared" si="38"/>
        <v>5.7142857142857141E-2</v>
      </c>
      <c r="J80" s="233">
        <f>COUNTIFS(Include,"=Include",PlatformAndroid,"&lt;&gt;No", PlatformiOS,"&lt;&gt;No",AppCollectsData,"Yes*",RestrictRangeByKey(CollectionItems, CollectionItemTypes, "*"&amp;TRIM($B80)&amp;"*"),"&lt;&gt;No")</f>
        <v>3</v>
      </c>
      <c r="K80" s="283">
        <f t="shared" si="39"/>
        <v>9.6774193548387094E-2</v>
      </c>
      <c r="M80" s="233">
        <f>COUNTIFS(Include,"=Include",Cost,"Free",AppCollectsData,"Yes*",RestrictRangeByKey(CollectionItems, CollectionItemTypes, "*"&amp;TRIM($B80)&amp;"*"),"&lt;&gt;No")</f>
        <v>6</v>
      </c>
      <c r="N80" s="283">
        <f t="shared" si="40"/>
        <v>0.11764705882352941</v>
      </c>
      <c r="O80" s="233">
        <f>COUNTIFS(Include,"=Include",Cost,"&gt;0",AppCollectsData,"Yes*",RestrictRangeByKey(CollectionItems, CollectionItemTypes, "*"&amp;TRIM($B80)&amp;"*"),"&lt;&gt;No")</f>
        <v>0</v>
      </c>
      <c r="P80" s="283">
        <f t="shared" si="41"/>
        <v>0</v>
      </c>
    </row>
    <row r="81" spans="2:16" s="226" customFormat="1" ht="14.25" x14ac:dyDescent="0.25">
      <c r="B81" s="226" t="s">
        <v>4381</v>
      </c>
      <c r="C81" s="233">
        <f>COUNTIFS(Include,"=Include",Platform,"*",AppCollectsData,"Yes*",RestrictRangeByKey(CollectionItems, CollectionItemTypes, "*"&amp;TRIM($B81)&amp;"*"),"&lt;&gt;No")</f>
        <v>3</v>
      </c>
      <c r="D81" s="283">
        <f t="shared" si="36"/>
        <v>4.2857142857142858E-2</v>
      </c>
      <c r="F81" s="233">
        <f>COUNTIFS(Include,"=Include",PlatformAndroid,"&lt;&gt;No", PlatformiOS,"No",AppCollectsData,"Yes*",RestrictRangeByKey(CollectionItems, CollectionItemTypes, "*"&amp;TRIM($B81)&amp;"*"),"&lt;&gt;No")</f>
        <v>1</v>
      </c>
      <c r="G81" s="283">
        <f t="shared" si="37"/>
        <v>0.25</v>
      </c>
      <c r="H81" s="233">
        <f>COUNTIFS(Include,"=Include",PlatformAndroid,"No", PlatformiOS,"&lt;&gt;No",AppCollectsData,"Yes*",RestrictRangeByKey(CollectionItems, CollectionItemTypes, "*"&amp;TRIM($B81)&amp;"*"),"&lt;&gt;No")</f>
        <v>0</v>
      </c>
      <c r="I81" s="283">
        <f t="shared" si="38"/>
        <v>0</v>
      </c>
      <c r="J81" s="233">
        <f>COUNTIFS(Include,"=Include",PlatformAndroid,"&lt;&gt;No", PlatformiOS,"&lt;&gt;No",AppCollectsData,"Yes*",RestrictRangeByKey(CollectionItems, CollectionItemTypes, "*"&amp;TRIM($B81)&amp;"*"),"&lt;&gt;No")</f>
        <v>2</v>
      </c>
      <c r="K81" s="283">
        <f t="shared" si="39"/>
        <v>6.4516129032258063E-2</v>
      </c>
      <c r="M81" s="233">
        <f>COUNTIFS(Include,"=Include",Cost,"Free",AppCollectsData,"Yes*",RestrictRangeByKey(CollectionItems, CollectionItemTypes, "*"&amp;TRIM($B81)&amp;"*"),"&lt;&gt;No")</f>
        <v>3</v>
      </c>
      <c r="N81" s="283">
        <f t="shared" si="40"/>
        <v>5.8823529411764705E-2</v>
      </c>
      <c r="O81" s="233">
        <f>COUNTIFS(Include,"=Include",Cost,"&gt;0",AppCollectsData,"Yes*",RestrictRangeByKey(CollectionItems, CollectionItemTypes, "*"&amp;TRIM($B81)&amp;"*"),"&lt;&gt;No")</f>
        <v>0</v>
      </c>
      <c r="P81" s="283">
        <f t="shared" si="41"/>
        <v>0</v>
      </c>
    </row>
    <row r="82" spans="2:16" s="226" customFormat="1" ht="14.25" x14ac:dyDescent="0.25">
      <c r="B82" s="226" t="s">
        <v>3538</v>
      </c>
      <c r="C82" s="231">
        <f>COUNTIFS(Include,"=Include",AppCollectsData,"Yes",Platform,"*",RestrictRangeByKey(CollectionSummary, CollectionSummaryTypes, "*"&amp;TRIM($B82)&amp;"*"),"&lt;&gt;No")</f>
        <v>33</v>
      </c>
      <c r="D82" s="283">
        <f t="shared" si="36"/>
        <v>0.47142857142857142</v>
      </c>
      <c r="F82" s="231">
        <f>COUNTIFS(Include,"=Include",AppCollectsData,"Yes",PlatformAndroid,"&lt;&gt;No", PlatformiOS,"No",RestrictRangeByKey(CollectionSummary, CollectionSummaryTypes, "*"&amp;TRIM($B82)&amp;"*"),"&lt;&gt;No")</f>
        <v>1</v>
      </c>
      <c r="G82" s="283">
        <f t="shared" si="37"/>
        <v>0.25</v>
      </c>
      <c r="H82" s="231">
        <f>COUNTIFS(Include,"=Include",AppCollectsData,"Yes",PlatformAndroid,"No", PlatformiOS,"&lt;&gt;No",RestrictRangeByKey(CollectionSummary, CollectionSummaryTypes, "*"&amp;TRIM($B82)&amp;"*"),"&lt;&gt;No")</f>
        <v>21</v>
      </c>
      <c r="I82" s="283">
        <f t="shared" si="38"/>
        <v>0.6</v>
      </c>
      <c r="J82" s="231">
        <f>COUNTIFS(Include,"=Include",AppCollectsData,"Yes",PlatformAndroid,"&lt;&gt;No", PlatformiOS,"&lt;&gt;No",RestrictRangeByKey(CollectionSummary, CollectionSummaryTypes, "*"&amp;TRIM($B82)&amp;"*"),"&lt;&gt;No")</f>
        <v>11</v>
      </c>
      <c r="K82" s="283">
        <f t="shared" si="39"/>
        <v>0.35483870967741937</v>
      </c>
      <c r="M82" s="231">
        <f>COUNTIFS(Include,"=Include",AppCollectsData,"Yes",Cost,"Free",RestrictRangeByKey(CollectionSummary, CollectionSummaryTypes, "*"&amp;TRIM($B82)&amp;"*"),"&lt;&gt;No")</f>
        <v>20</v>
      </c>
      <c r="N82" s="283">
        <f t="shared" si="40"/>
        <v>0.39215686274509803</v>
      </c>
      <c r="O82" s="231">
        <f>COUNTIFS(Include,"=Include",AppCollectsData,"Yes",Cost,"&gt;0",RestrictRangeByKey(CollectionSummary, CollectionSummaryTypes, "*"&amp;TRIM($B82)&amp;"*"),"&lt;&gt;No")</f>
        <v>13</v>
      </c>
      <c r="P82" s="283">
        <f t="shared" si="41"/>
        <v>0.68421052631578949</v>
      </c>
    </row>
    <row r="83" spans="2:16" s="226" customFormat="1" ht="14.25" x14ac:dyDescent="0.25">
      <c r="B83" s="226" t="s">
        <v>4391</v>
      </c>
      <c r="C83" s="233">
        <f t="shared" ref="C83:C90" si="48">COUNTIFS(Include,"=Include",Platform,"*",AppCollectsData,"Yes*",RestrictRangeByKey(CollectionItems, CollectionItemTypes, "*"&amp;TRIM($B83)&amp;"*"),"&lt;&gt;No")</f>
        <v>0</v>
      </c>
      <c r="D83" s="283">
        <f t="shared" si="36"/>
        <v>0</v>
      </c>
      <c r="F83" s="233">
        <f t="shared" ref="F83:F90" si="49">COUNTIFS(Include,"=Include",PlatformAndroid,"&lt;&gt;No", PlatformiOS,"No",AppCollectsData,"Yes*",RestrictRangeByKey(CollectionItems, CollectionItemTypes, "*"&amp;TRIM($B83)&amp;"*"),"&lt;&gt;No")</f>
        <v>0</v>
      </c>
      <c r="G83" s="283">
        <f t="shared" si="37"/>
        <v>0</v>
      </c>
      <c r="H83" s="233">
        <f t="shared" ref="H83:H90" si="50">COUNTIFS(Include,"=Include",PlatformAndroid,"No", PlatformiOS,"&lt;&gt;No",AppCollectsData,"Yes*",RestrictRangeByKey(CollectionItems, CollectionItemTypes, "*"&amp;TRIM($B83)&amp;"*"),"&lt;&gt;No")</f>
        <v>0</v>
      </c>
      <c r="I83" s="283">
        <f t="shared" si="38"/>
        <v>0</v>
      </c>
      <c r="J83" s="233">
        <f t="shared" ref="J83:J90" si="51">COUNTIFS(Include,"=Include",PlatformAndroid,"&lt;&gt;No", PlatformiOS,"&lt;&gt;No",AppCollectsData,"Yes*",RestrictRangeByKey(CollectionItems, CollectionItemTypes, "*"&amp;TRIM($B83)&amp;"*"),"&lt;&gt;No")</f>
        <v>0</v>
      </c>
      <c r="K83" s="283">
        <f t="shared" si="39"/>
        <v>0</v>
      </c>
      <c r="M83" s="233">
        <f t="shared" ref="M83:M90" si="52">COUNTIFS(Include,"=Include",Cost,"Free",AppCollectsData,"Yes*",RestrictRangeByKey(CollectionItems, CollectionItemTypes, "*"&amp;TRIM($B83)&amp;"*"),"&lt;&gt;No")</f>
        <v>0</v>
      </c>
      <c r="N83" s="283">
        <f t="shared" si="40"/>
        <v>0</v>
      </c>
      <c r="O83" s="233">
        <f t="shared" ref="O83:O90" si="53">COUNTIFS(Include,"=Include",Cost,"&gt;0",AppCollectsData,"Yes*",RestrictRangeByKey(CollectionItems, CollectionItemTypes, "*"&amp;TRIM($B83)&amp;"*"),"&lt;&gt;No")</f>
        <v>0</v>
      </c>
      <c r="P83" s="283">
        <f t="shared" si="41"/>
        <v>0</v>
      </c>
    </row>
    <row r="84" spans="2:16" s="226" customFormat="1" ht="14.25" x14ac:dyDescent="0.25">
      <c r="B84" s="226" t="s">
        <v>4396</v>
      </c>
      <c r="C84" s="233">
        <f t="shared" si="48"/>
        <v>0</v>
      </c>
      <c r="D84" s="283">
        <f t="shared" si="36"/>
        <v>0</v>
      </c>
      <c r="F84" s="233">
        <f t="shared" si="49"/>
        <v>0</v>
      </c>
      <c r="G84" s="283">
        <f t="shared" si="37"/>
        <v>0</v>
      </c>
      <c r="H84" s="233">
        <f t="shared" si="50"/>
        <v>0</v>
      </c>
      <c r="I84" s="283">
        <f t="shared" si="38"/>
        <v>0</v>
      </c>
      <c r="J84" s="233">
        <f t="shared" si="51"/>
        <v>0</v>
      </c>
      <c r="K84" s="283">
        <f t="shared" si="39"/>
        <v>0</v>
      </c>
      <c r="M84" s="233">
        <f t="shared" si="52"/>
        <v>0</v>
      </c>
      <c r="N84" s="283">
        <f t="shared" si="40"/>
        <v>0</v>
      </c>
      <c r="O84" s="233">
        <f t="shared" si="53"/>
        <v>0</v>
      </c>
      <c r="P84" s="283">
        <f t="shared" si="41"/>
        <v>0</v>
      </c>
    </row>
    <row r="85" spans="2:16" s="226" customFormat="1" ht="14.25" x14ac:dyDescent="0.25">
      <c r="B85" s="226" t="s">
        <v>4405</v>
      </c>
      <c r="C85" s="233">
        <f t="shared" si="48"/>
        <v>0</v>
      </c>
      <c r="D85" s="283">
        <f t="shared" si="36"/>
        <v>0</v>
      </c>
      <c r="F85" s="233">
        <f t="shared" si="49"/>
        <v>0</v>
      </c>
      <c r="G85" s="283">
        <f t="shared" si="37"/>
        <v>0</v>
      </c>
      <c r="H85" s="233">
        <f t="shared" si="50"/>
        <v>0</v>
      </c>
      <c r="I85" s="283">
        <f t="shared" si="38"/>
        <v>0</v>
      </c>
      <c r="J85" s="233">
        <f t="shared" si="51"/>
        <v>0</v>
      </c>
      <c r="K85" s="283">
        <f t="shared" si="39"/>
        <v>0</v>
      </c>
      <c r="M85" s="233">
        <f t="shared" si="52"/>
        <v>0</v>
      </c>
      <c r="N85" s="283">
        <f t="shared" si="40"/>
        <v>0</v>
      </c>
      <c r="O85" s="233">
        <f t="shared" si="53"/>
        <v>0</v>
      </c>
      <c r="P85" s="283">
        <f t="shared" si="41"/>
        <v>0</v>
      </c>
    </row>
    <row r="86" spans="2:16" s="226" customFormat="1" ht="14.25" x14ac:dyDescent="0.25">
      <c r="B86" s="226" t="s">
        <v>4404</v>
      </c>
      <c r="C86" s="233">
        <f t="shared" si="48"/>
        <v>0</v>
      </c>
      <c r="D86" s="283">
        <f t="shared" si="36"/>
        <v>0</v>
      </c>
      <c r="F86" s="233">
        <f t="shared" si="49"/>
        <v>0</v>
      </c>
      <c r="G86" s="283">
        <f t="shared" si="37"/>
        <v>0</v>
      </c>
      <c r="H86" s="233">
        <f t="shared" si="50"/>
        <v>0</v>
      </c>
      <c r="I86" s="283">
        <f t="shared" si="38"/>
        <v>0</v>
      </c>
      <c r="J86" s="233">
        <f t="shared" si="51"/>
        <v>0</v>
      </c>
      <c r="K86" s="283">
        <f t="shared" si="39"/>
        <v>0</v>
      </c>
      <c r="M86" s="233">
        <f t="shared" si="52"/>
        <v>0</v>
      </c>
      <c r="N86" s="283">
        <f t="shared" si="40"/>
        <v>0</v>
      </c>
      <c r="O86" s="233">
        <f t="shared" si="53"/>
        <v>0</v>
      </c>
      <c r="P86" s="283">
        <f t="shared" si="41"/>
        <v>0</v>
      </c>
    </row>
    <row r="87" spans="2:16" s="226" customFormat="1" ht="14.25" x14ac:dyDescent="0.25">
      <c r="B87" s="226" t="s">
        <v>4392</v>
      </c>
      <c r="C87" s="233">
        <f t="shared" si="48"/>
        <v>22</v>
      </c>
      <c r="D87" s="283">
        <f t="shared" si="36"/>
        <v>0.31428571428571428</v>
      </c>
      <c r="F87" s="233">
        <f t="shared" si="49"/>
        <v>1</v>
      </c>
      <c r="G87" s="283">
        <f t="shared" si="37"/>
        <v>0.25</v>
      </c>
      <c r="H87" s="233">
        <f t="shared" si="50"/>
        <v>13</v>
      </c>
      <c r="I87" s="283">
        <f t="shared" si="38"/>
        <v>0.37142857142857144</v>
      </c>
      <c r="J87" s="233">
        <f t="shared" si="51"/>
        <v>8</v>
      </c>
      <c r="K87" s="283">
        <f t="shared" si="39"/>
        <v>0.25806451612903225</v>
      </c>
      <c r="M87" s="233">
        <f t="shared" si="52"/>
        <v>11</v>
      </c>
      <c r="N87" s="283">
        <f t="shared" si="40"/>
        <v>0.21568627450980393</v>
      </c>
      <c r="O87" s="233">
        <f t="shared" si="53"/>
        <v>11</v>
      </c>
      <c r="P87" s="283">
        <f t="shared" si="41"/>
        <v>0.57894736842105265</v>
      </c>
    </row>
    <row r="88" spans="2:16" s="226" customFormat="1" ht="14.25" x14ac:dyDescent="0.25">
      <c r="B88" s="226" t="s">
        <v>4394</v>
      </c>
      <c r="C88" s="233">
        <f t="shared" si="48"/>
        <v>12</v>
      </c>
      <c r="D88" s="283">
        <f t="shared" si="36"/>
        <v>0.17142857142857143</v>
      </c>
      <c r="F88" s="233">
        <f t="shared" si="49"/>
        <v>1</v>
      </c>
      <c r="G88" s="283">
        <f t="shared" si="37"/>
        <v>0.25</v>
      </c>
      <c r="H88" s="233">
        <f t="shared" si="50"/>
        <v>6</v>
      </c>
      <c r="I88" s="283">
        <f t="shared" si="38"/>
        <v>0.17142857142857143</v>
      </c>
      <c r="J88" s="233">
        <f t="shared" si="51"/>
        <v>5</v>
      </c>
      <c r="K88" s="283">
        <f t="shared" si="39"/>
        <v>0.16129032258064516</v>
      </c>
      <c r="M88" s="233">
        <f t="shared" si="52"/>
        <v>9</v>
      </c>
      <c r="N88" s="283">
        <f t="shared" si="40"/>
        <v>0.17647058823529413</v>
      </c>
      <c r="O88" s="233">
        <f t="shared" si="53"/>
        <v>3</v>
      </c>
      <c r="P88" s="283">
        <f t="shared" si="41"/>
        <v>0.15789473684210525</v>
      </c>
    </row>
    <row r="89" spans="2:16" s="226" customFormat="1" ht="14.25" x14ac:dyDescent="0.25">
      <c r="B89" s="226" t="s">
        <v>4393</v>
      </c>
      <c r="C89" s="233">
        <f t="shared" si="48"/>
        <v>3</v>
      </c>
      <c r="D89" s="283">
        <f t="shared" si="36"/>
        <v>4.2857142857142858E-2</v>
      </c>
      <c r="F89" s="233">
        <f t="shared" si="49"/>
        <v>0</v>
      </c>
      <c r="G89" s="283">
        <f t="shared" si="37"/>
        <v>0</v>
      </c>
      <c r="H89" s="233">
        <f t="shared" si="50"/>
        <v>1</v>
      </c>
      <c r="I89" s="283">
        <f t="shared" si="38"/>
        <v>2.8571428571428571E-2</v>
      </c>
      <c r="J89" s="233">
        <f t="shared" si="51"/>
        <v>2</v>
      </c>
      <c r="K89" s="283">
        <f t="shared" si="39"/>
        <v>6.4516129032258063E-2</v>
      </c>
      <c r="M89" s="233">
        <f t="shared" si="52"/>
        <v>3</v>
      </c>
      <c r="N89" s="283">
        <f t="shared" si="40"/>
        <v>5.8823529411764705E-2</v>
      </c>
      <c r="O89" s="233">
        <f t="shared" si="53"/>
        <v>0</v>
      </c>
      <c r="P89" s="283">
        <f t="shared" si="41"/>
        <v>0</v>
      </c>
    </row>
    <row r="90" spans="2:16" s="226" customFormat="1" ht="14.25" x14ac:dyDescent="0.25">
      <c r="B90" s="226" t="s">
        <v>4395</v>
      </c>
      <c r="C90" s="233">
        <f t="shared" si="48"/>
        <v>13</v>
      </c>
      <c r="D90" s="283">
        <f t="shared" si="36"/>
        <v>0.18571428571428572</v>
      </c>
      <c r="F90" s="233">
        <f t="shared" si="49"/>
        <v>1</v>
      </c>
      <c r="G90" s="283">
        <f t="shared" si="37"/>
        <v>0.25</v>
      </c>
      <c r="H90" s="233">
        <f t="shared" si="50"/>
        <v>7</v>
      </c>
      <c r="I90" s="283">
        <f t="shared" si="38"/>
        <v>0.2</v>
      </c>
      <c r="J90" s="233">
        <f t="shared" si="51"/>
        <v>5</v>
      </c>
      <c r="K90" s="283">
        <f t="shared" si="39"/>
        <v>0.16129032258064516</v>
      </c>
      <c r="M90" s="233">
        <f t="shared" si="52"/>
        <v>9</v>
      </c>
      <c r="N90" s="283">
        <f t="shared" si="40"/>
        <v>0.17647058823529413</v>
      </c>
      <c r="O90" s="233">
        <f t="shared" si="53"/>
        <v>4</v>
      </c>
      <c r="P90" s="283">
        <f t="shared" si="41"/>
        <v>0.21052631578947367</v>
      </c>
    </row>
    <row r="91" spans="2:16" s="226" customFormat="1" ht="14.25" x14ac:dyDescent="0.25">
      <c r="B91" s="226" t="s">
        <v>3542</v>
      </c>
      <c r="C91" s="231">
        <f>COUNTIFS(Include,"=Include",AppCollectsData,"Yes",Platform,"*",RestrictRangeByKey(CollectionSummary, CollectionSummaryTypes, "*"&amp;TRIM($B91)&amp;"*"),"&lt;&gt;No")</f>
        <v>25</v>
      </c>
      <c r="D91" s="283">
        <f t="shared" si="36"/>
        <v>0.35714285714285715</v>
      </c>
      <c r="F91" s="231">
        <f>COUNTIFS(Include,"=Include",AppCollectsData,"Yes",PlatformAndroid,"&lt;&gt;No", PlatformiOS,"No",RestrictRangeByKey(CollectionSummary, CollectionSummaryTypes, "*"&amp;TRIM($B91)&amp;"*"),"&lt;&gt;No")</f>
        <v>2</v>
      </c>
      <c r="G91" s="283">
        <f t="shared" si="37"/>
        <v>0.5</v>
      </c>
      <c r="H91" s="231">
        <f>COUNTIFS(Include,"=Include",AppCollectsData,"Yes",PlatformAndroid,"No", PlatformiOS,"&lt;&gt;No",RestrictRangeByKey(CollectionSummary, CollectionSummaryTypes, "*"&amp;TRIM($B91)&amp;"*"),"&lt;&gt;No")</f>
        <v>16</v>
      </c>
      <c r="I91" s="283">
        <f t="shared" si="38"/>
        <v>0.45714285714285713</v>
      </c>
      <c r="J91" s="231">
        <f>COUNTIFS(Include,"=Include",AppCollectsData,"Yes",PlatformAndroid,"&lt;&gt;No", PlatformiOS,"&lt;&gt;No",RestrictRangeByKey(CollectionSummary, CollectionSummaryTypes, "*"&amp;TRIM($B91)&amp;"*"),"&lt;&gt;No")</f>
        <v>7</v>
      </c>
      <c r="K91" s="283">
        <f t="shared" si="39"/>
        <v>0.22580645161290322</v>
      </c>
      <c r="M91" s="231">
        <f>COUNTIFS(Include,"=Include",AppCollectsData,"Yes",Cost,"Free",RestrictRangeByKey(CollectionSummary, CollectionSummaryTypes, "*"&amp;TRIM($B91)&amp;"*"),"&lt;&gt;No")</f>
        <v>15</v>
      </c>
      <c r="N91" s="283">
        <f t="shared" si="40"/>
        <v>0.29411764705882354</v>
      </c>
      <c r="O91" s="231">
        <f>COUNTIFS(Include,"=Include",AppCollectsData,"Yes",Cost,"&gt;0",RestrictRangeByKey(CollectionSummary, CollectionSummaryTypes, "*"&amp;TRIM($B91)&amp;"*"),"&lt;&gt;No")</f>
        <v>10</v>
      </c>
      <c r="P91" s="283">
        <f t="shared" si="41"/>
        <v>0.52631578947368418</v>
      </c>
    </row>
    <row r="92" spans="2:16" s="226" customFormat="1" ht="14.25" x14ac:dyDescent="0.25">
      <c r="B92" s="226" t="s">
        <v>3539</v>
      </c>
      <c r="C92" s="231">
        <f>COUNTIFS(Include,"=Include",AppCollectsData,"Yes",Platform,"*",RestrictRangeByKey(CollectionSummary, CollectionSummaryTypes, "*"&amp;TRIM($B92)&amp;"*"),"&lt;&gt;No")</f>
        <v>5</v>
      </c>
      <c r="D92" s="283">
        <f t="shared" si="36"/>
        <v>7.1428571428571425E-2</v>
      </c>
      <c r="F92" s="231">
        <f>COUNTIFS(Include,"=Include",AppCollectsData,"Yes",PlatformAndroid,"&lt;&gt;No", PlatformiOS,"No",RestrictRangeByKey(CollectionSummary, CollectionSummaryTypes, "*"&amp;TRIM($B92)&amp;"*"),"&lt;&gt;No")</f>
        <v>1</v>
      </c>
      <c r="G92" s="283">
        <f t="shared" si="37"/>
        <v>0.25</v>
      </c>
      <c r="H92" s="231">
        <f>COUNTIFS(Include,"=Include",AppCollectsData,"Yes",PlatformAndroid,"No", PlatformiOS,"&lt;&gt;No",RestrictRangeByKey(CollectionSummary, CollectionSummaryTypes, "*"&amp;TRIM($B92)&amp;"*"),"&lt;&gt;No")</f>
        <v>1</v>
      </c>
      <c r="I92" s="283">
        <f t="shared" si="38"/>
        <v>2.8571428571428571E-2</v>
      </c>
      <c r="J92" s="231">
        <f>COUNTIFS(Include,"=Include",AppCollectsData,"Yes",PlatformAndroid,"&lt;&gt;No", PlatformiOS,"&lt;&gt;No",RestrictRangeByKey(CollectionSummary, CollectionSummaryTypes, "*"&amp;TRIM($B92)&amp;"*"),"&lt;&gt;No")</f>
        <v>3</v>
      </c>
      <c r="K92" s="283">
        <f t="shared" si="39"/>
        <v>9.6774193548387094E-2</v>
      </c>
      <c r="M92" s="231">
        <f>COUNTIFS(Include,"=Include",AppCollectsData,"Yes",Cost,"Free",RestrictRangeByKey(CollectionSummary, CollectionSummaryTypes, "*"&amp;TRIM($B92)&amp;"*"),"&lt;&gt;No")</f>
        <v>3</v>
      </c>
      <c r="N92" s="283">
        <f t="shared" si="40"/>
        <v>5.8823529411764705E-2</v>
      </c>
      <c r="O92" s="231">
        <f>COUNTIFS(Include,"=Include",AppCollectsData,"Yes",Cost,"&gt;0",RestrictRangeByKey(CollectionSummary, CollectionSummaryTypes, "*"&amp;TRIM($B92)&amp;"*"),"&lt;&gt;No")</f>
        <v>2</v>
      </c>
      <c r="P92" s="283">
        <f t="shared" si="41"/>
        <v>0.10526315789473684</v>
      </c>
    </row>
    <row r="93" spans="2:16" s="226" customFormat="1" ht="14.25" x14ac:dyDescent="0.25">
      <c r="B93" s="226" t="s">
        <v>4401</v>
      </c>
      <c r="C93" s="233">
        <f>COUNTIFS(Include,"=Include",Platform,"*",AppCollectsData,"Yes*",RestrictRangeByKey(CollectionItems, CollectionItemTypes, "*"&amp;TRIM($B93)&amp;"*"),"&lt;&gt;No")</f>
        <v>2</v>
      </c>
      <c r="D93" s="283">
        <f t="shared" si="36"/>
        <v>2.8571428571428571E-2</v>
      </c>
      <c r="F93" s="233">
        <f>COUNTIFS(Include,"=Include",PlatformAndroid,"&lt;&gt;No", PlatformiOS,"No",AppCollectsData,"Yes*",RestrictRangeByKey(CollectionItems, CollectionItemTypes, "*"&amp;TRIM($B93)&amp;"*"),"&lt;&gt;No")</f>
        <v>0</v>
      </c>
      <c r="G93" s="283">
        <f t="shared" si="37"/>
        <v>0</v>
      </c>
      <c r="H93" s="233">
        <f>COUNTIFS(Include,"=Include",PlatformAndroid,"No", PlatformiOS,"&lt;&gt;No",AppCollectsData,"Yes*",RestrictRangeByKey(CollectionItems, CollectionItemTypes, "*"&amp;TRIM($B93)&amp;"*"),"&lt;&gt;No")</f>
        <v>1</v>
      </c>
      <c r="I93" s="283">
        <f t="shared" si="38"/>
        <v>2.8571428571428571E-2</v>
      </c>
      <c r="J93" s="233">
        <f>COUNTIFS(Include,"=Include",PlatformAndroid,"&lt;&gt;No", PlatformiOS,"&lt;&gt;No",AppCollectsData,"Yes*",RestrictRangeByKey(CollectionItems, CollectionItemTypes, "*"&amp;TRIM($B93)&amp;"*"),"&lt;&gt;No")</f>
        <v>1</v>
      </c>
      <c r="K93" s="283">
        <f t="shared" si="39"/>
        <v>3.2258064516129031E-2</v>
      </c>
      <c r="M93" s="233">
        <f>COUNTIFS(Include,"=Include",Cost,"Free",AppCollectsData,"Yes*",RestrictRangeByKey(CollectionItems, CollectionItemTypes, "*"&amp;TRIM($B93)&amp;"*"),"&lt;&gt;No")</f>
        <v>2</v>
      </c>
      <c r="N93" s="283">
        <f t="shared" si="40"/>
        <v>3.9215686274509803E-2</v>
      </c>
      <c r="O93" s="233">
        <f>COUNTIFS(Include,"=Include",Cost,"&gt;0",AppCollectsData,"Yes*",RestrictRangeByKey(CollectionItems, CollectionItemTypes, "*"&amp;TRIM($B93)&amp;"*"),"&lt;&gt;No")</f>
        <v>0</v>
      </c>
      <c r="P93" s="283">
        <f t="shared" si="41"/>
        <v>0</v>
      </c>
    </row>
    <row r="94" spans="2:16" s="226" customFormat="1" ht="14.25" x14ac:dyDescent="0.25">
      <c r="B94" s="226" t="s">
        <v>4397</v>
      </c>
      <c r="C94" s="233">
        <f>COUNTIFS(Include,"=Include",Platform,"*",AppCollectsData,"Yes*",RestrictRangeByKey(CollectionItems, CollectionItemTypes, "*"&amp;TRIM($B94)&amp;"*"),"&lt;&gt;No")</f>
        <v>3</v>
      </c>
      <c r="D94" s="283">
        <f t="shared" si="36"/>
        <v>4.2857142857142858E-2</v>
      </c>
      <c r="F94" s="233">
        <f>COUNTIFS(Include,"=Include",PlatformAndroid,"&lt;&gt;No", PlatformiOS,"No",AppCollectsData,"Yes*",RestrictRangeByKey(CollectionItems, CollectionItemTypes, "*"&amp;TRIM($B94)&amp;"*"),"&lt;&gt;No")</f>
        <v>1</v>
      </c>
      <c r="G94" s="283">
        <f t="shared" si="37"/>
        <v>0.25</v>
      </c>
      <c r="H94" s="233">
        <f>COUNTIFS(Include,"=Include",PlatformAndroid,"No", PlatformiOS,"&lt;&gt;No",AppCollectsData,"Yes*",RestrictRangeByKey(CollectionItems, CollectionItemTypes, "*"&amp;TRIM($B94)&amp;"*"),"&lt;&gt;No")</f>
        <v>0</v>
      </c>
      <c r="I94" s="283">
        <f t="shared" si="38"/>
        <v>0</v>
      </c>
      <c r="J94" s="233">
        <f>COUNTIFS(Include,"=Include",PlatformAndroid,"&lt;&gt;No", PlatformiOS,"&lt;&gt;No",AppCollectsData,"Yes*",RestrictRangeByKey(CollectionItems, CollectionItemTypes, "*"&amp;TRIM($B94)&amp;"*"),"&lt;&gt;No")</f>
        <v>2</v>
      </c>
      <c r="K94" s="283">
        <f t="shared" si="39"/>
        <v>6.4516129032258063E-2</v>
      </c>
      <c r="M94" s="233">
        <f>COUNTIFS(Include,"=Include",Cost,"Free",AppCollectsData,"Yes*",RestrictRangeByKey(CollectionItems, CollectionItemTypes, "*"&amp;TRIM($B94)&amp;"*"),"&lt;&gt;No")</f>
        <v>1</v>
      </c>
      <c r="N94" s="283">
        <f t="shared" si="40"/>
        <v>1.9607843137254902E-2</v>
      </c>
      <c r="O94" s="233">
        <f>COUNTIFS(Include,"=Include",Cost,"&gt;0",AppCollectsData,"Yes*",RestrictRangeByKey(CollectionItems, CollectionItemTypes, "*"&amp;TRIM($B94)&amp;"*"),"&lt;&gt;No")</f>
        <v>2</v>
      </c>
      <c r="P94" s="283">
        <f t="shared" si="41"/>
        <v>0.10526315789473684</v>
      </c>
    </row>
    <row r="95" spans="2:16" s="226" customFormat="1" ht="14.25" x14ac:dyDescent="0.25">
      <c r="B95" s="226" t="s">
        <v>4399</v>
      </c>
      <c r="C95" s="233">
        <f>COUNTIFS(Include,"=Include",Platform,"*",AppCollectsData,"Yes*",RestrictRangeByKey(CollectionItems, CollectionItemTypes, "*"&amp;TRIM($B95)&amp;"*"),"&lt;&gt;No")</f>
        <v>0</v>
      </c>
      <c r="D95" s="283">
        <f t="shared" si="36"/>
        <v>0</v>
      </c>
      <c r="F95" s="233">
        <f>COUNTIFS(Include,"=Include",PlatformAndroid,"&lt;&gt;No", PlatformiOS,"No",AppCollectsData,"Yes*",RestrictRangeByKey(CollectionItems, CollectionItemTypes, "*"&amp;TRIM($B95)&amp;"*"),"&lt;&gt;No")</f>
        <v>0</v>
      </c>
      <c r="G95" s="283">
        <f t="shared" si="37"/>
        <v>0</v>
      </c>
      <c r="H95" s="233">
        <f>COUNTIFS(Include,"=Include",PlatformAndroid,"No", PlatformiOS,"&lt;&gt;No",AppCollectsData,"Yes*",RestrictRangeByKey(CollectionItems, CollectionItemTypes, "*"&amp;TRIM($B95)&amp;"*"),"&lt;&gt;No")</f>
        <v>0</v>
      </c>
      <c r="I95" s="283">
        <f t="shared" si="38"/>
        <v>0</v>
      </c>
      <c r="J95" s="233">
        <f>COUNTIFS(Include,"=Include",PlatformAndroid,"&lt;&gt;No", PlatformiOS,"&lt;&gt;No",AppCollectsData,"Yes*",RestrictRangeByKey(CollectionItems, CollectionItemTypes, "*"&amp;TRIM($B95)&amp;"*"),"&lt;&gt;No")</f>
        <v>0</v>
      </c>
      <c r="K95" s="283">
        <f t="shared" si="39"/>
        <v>0</v>
      </c>
      <c r="M95" s="233">
        <f>COUNTIFS(Include,"=Include",Cost,"Free",AppCollectsData,"Yes*",RestrictRangeByKey(CollectionItems, CollectionItemTypes, "*"&amp;TRIM($B95)&amp;"*"),"&lt;&gt;No")</f>
        <v>0</v>
      </c>
      <c r="N95" s="283">
        <f t="shared" si="40"/>
        <v>0</v>
      </c>
      <c r="O95" s="233">
        <f>COUNTIFS(Include,"=Include",Cost,"&gt;0",AppCollectsData,"Yes*",RestrictRangeByKey(CollectionItems, CollectionItemTypes, "*"&amp;TRIM($B95)&amp;"*"),"&lt;&gt;No")</f>
        <v>0</v>
      </c>
      <c r="P95" s="283">
        <f t="shared" si="41"/>
        <v>0</v>
      </c>
    </row>
    <row r="96" spans="2:16" s="226" customFormat="1" ht="14.25" x14ac:dyDescent="0.25">
      <c r="B96" s="226" t="s">
        <v>4400</v>
      </c>
      <c r="C96" s="233">
        <f>COUNTIFS(Include,"=Include",Platform,"*",AppCollectsData,"Yes*",RestrictRangeByKey(CollectionItems, CollectionItemTypes, "*"&amp;TRIM($B96)&amp;"*"),"&lt;&gt;No")</f>
        <v>0</v>
      </c>
      <c r="D96" s="283">
        <f t="shared" si="36"/>
        <v>0</v>
      </c>
      <c r="F96" s="233">
        <f>COUNTIFS(Include,"=Include",PlatformAndroid,"&lt;&gt;No", PlatformiOS,"No",AppCollectsData,"Yes*",RestrictRangeByKey(CollectionItems, CollectionItemTypes, "*"&amp;TRIM($B96)&amp;"*"),"&lt;&gt;No")</f>
        <v>0</v>
      </c>
      <c r="G96" s="283">
        <f t="shared" si="37"/>
        <v>0</v>
      </c>
      <c r="H96" s="233">
        <f>COUNTIFS(Include,"=Include",PlatformAndroid,"No", PlatformiOS,"&lt;&gt;No",AppCollectsData,"Yes*",RestrictRangeByKey(CollectionItems, CollectionItemTypes, "*"&amp;TRIM($B96)&amp;"*"),"&lt;&gt;No")</f>
        <v>0</v>
      </c>
      <c r="I96" s="283">
        <f t="shared" si="38"/>
        <v>0</v>
      </c>
      <c r="J96" s="233">
        <f>COUNTIFS(Include,"=Include",PlatformAndroid,"&lt;&gt;No", PlatformiOS,"&lt;&gt;No",AppCollectsData,"Yes*",RestrictRangeByKey(CollectionItems, CollectionItemTypes, "*"&amp;TRIM($B96)&amp;"*"),"&lt;&gt;No")</f>
        <v>0</v>
      </c>
      <c r="K96" s="283">
        <f t="shared" si="39"/>
        <v>0</v>
      </c>
      <c r="M96" s="233">
        <f>COUNTIFS(Include,"=Include",Cost,"Free",AppCollectsData,"Yes*",RestrictRangeByKey(CollectionItems, CollectionItemTypes, "*"&amp;TRIM($B96)&amp;"*"),"&lt;&gt;No")</f>
        <v>0</v>
      </c>
      <c r="N96" s="283">
        <f t="shared" si="40"/>
        <v>0</v>
      </c>
      <c r="O96" s="233">
        <f>COUNTIFS(Include,"=Include",Cost,"&gt;0",AppCollectsData,"Yes*",RestrictRangeByKey(CollectionItems, CollectionItemTypes, "*"&amp;TRIM($B96)&amp;"*"),"&lt;&gt;No")</f>
        <v>0</v>
      </c>
      <c r="P96" s="283">
        <f t="shared" si="41"/>
        <v>0</v>
      </c>
    </row>
    <row r="97" spans="2:16" s="226" customFormat="1" ht="14.25" x14ac:dyDescent="0.25">
      <c r="B97" s="226" t="s">
        <v>4398</v>
      </c>
      <c r="C97" s="233">
        <f>COUNTIFS(Include,"=Include",Platform,"*",AppCollectsData,"Yes*",RestrictRangeByKey(CollectionItems, CollectionItemTypes, "*"&amp;TRIM($B97)&amp;"*"),"&lt;&gt;No")</f>
        <v>1</v>
      </c>
      <c r="D97" s="283">
        <f t="shared" si="36"/>
        <v>1.4285714285714285E-2</v>
      </c>
      <c r="F97" s="233">
        <f>COUNTIFS(Include,"=Include",PlatformAndroid,"&lt;&gt;No", PlatformiOS,"No",AppCollectsData,"Yes*",RestrictRangeByKey(CollectionItems, CollectionItemTypes, "*"&amp;TRIM($B97)&amp;"*"),"&lt;&gt;No")</f>
        <v>0</v>
      </c>
      <c r="G97" s="283">
        <f t="shared" si="37"/>
        <v>0</v>
      </c>
      <c r="H97" s="233">
        <f>COUNTIFS(Include,"=Include",PlatformAndroid,"No", PlatformiOS,"&lt;&gt;No",AppCollectsData,"Yes*",RestrictRangeByKey(CollectionItems, CollectionItemTypes, "*"&amp;TRIM($B97)&amp;"*"),"&lt;&gt;No")</f>
        <v>0</v>
      </c>
      <c r="I97" s="283">
        <f t="shared" si="38"/>
        <v>0</v>
      </c>
      <c r="J97" s="233">
        <f>COUNTIFS(Include,"=Include",PlatformAndroid,"&lt;&gt;No", PlatformiOS,"&lt;&gt;No",AppCollectsData,"Yes*",RestrictRangeByKey(CollectionItems, CollectionItemTypes, "*"&amp;TRIM($B97)&amp;"*"),"&lt;&gt;No")</f>
        <v>1</v>
      </c>
      <c r="K97" s="283">
        <f t="shared" si="39"/>
        <v>3.2258064516129031E-2</v>
      </c>
      <c r="M97" s="233">
        <f>COUNTIFS(Include,"=Include",Cost,"Free",AppCollectsData,"Yes*",RestrictRangeByKey(CollectionItems, CollectionItemTypes, "*"&amp;TRIM($B97)&amp;"*"),"&lt;&gt;No")</f>
        <v>1</v>
      </c>
      <c r="N97" s="283">
        <f t="shared" si="40"/>
        <v>1.9607843137254902E-2</v>
      </c>
      <c r="O97" s="233">
        <f>COUNTIFS(Include,"=Include",Cost,"&gt;0",AppCollectsData,"Yes*",RestrictRangeByKey(CollectionItems, CollectionItemTypes, "*"&amp;TRIM($B97)&amp;"*"),"&lt;&gt;No")</f>
        <v>0</v>
      </c>
      <c r="P97" s="283">
        <f t="shared" si="41"/>
        <v>0</v>
      </c>
    </row>
    <row r="98" spans="2:16" s="226" customFormat="1" ht="14.25" x14ac:dyDescent="0.25">
      <c r="B98" s="226" t="s">
        <v>4329</v>
      </c>
      <c r="C98" s="231">
        <f>COUNTIFS(Include,"=Include",AppCollectsData,"Yes",Platform,"*",RestrictRangeByKey(CollectionSummary, CollectionSummaryTypes, "*"&amp;TRIM($B98)&amp;"*"),"&lt;&gt;No")</f>
        <v>58</v>
      </c>
      <c r="D98" s="283">
        <f t="shared" si="36"/>
        <v>0.82857142857142863</v>
      </c>
      <c r="F98" s="231">
        <f>COUNTIFS(Include,"=Include",AppCollectsData,"Yes",PlatformAndroid,"&lt;&gt;No", PlatformiOS,"No",RestrictRangeByKey(CollectionSummary, CollectionSummaryTypes, "*"&amp;TRIM($B98)&amp;"*"),"&lt;&gt;No")</f>
        <v>1</v>
      </c>
      <c r="G98" s="283">
        <f t="shared" si="37"/>
        <v>0.25</v>
      </c>
      <c r="H98" s="231">
        <f>COUNTIFS(Include,"=Include",AppCollectsData,"Yes",PlatformAndroid,"No", PlatformiOS,"&lt;&gt;No",RestrictRangeByKey(CollectionSummary, CollectionSummaryTypes, "*"&amp;TRIM($B98)&amp;"*"),"&lt;&gt;No")</f>
        <v>31</v>
      </c>
      <c r="I98" s="283">
        <f t="shared" si="38"/>
        <v>0.88571428571428568</v>
      </c>
      <c r="J98" s="231">
        <f>COUNTIFS(Include,"=Include",AppCollectsData,"Yes",PlatformAndroid,"&lt;&gt;No", PlatformiOS,"&lt;&gt;No",RestrictRangeByKey(CollectionSummary, CollectionSummaryTypes, "*"&amp;TRIM($B98)&amp;"*"),"&lt;&gt;No")</f>
        <v>26</v>
      </c>
      <c r="K98" s="283">
        <f t="shared" si="39"/>
        <v>0.83870967741935487</v>
      </c>
      <c r="M98" s="231">
        <f>COUNTIFS(Include,"=Include",AppCollectsData,"Yes",Cost,"Free",RestrictRangeByKey(CollectionSummary, CollectionSummaryTypes, "*"&amp;TRIM($B98)&amp;"*"),"&lt;&gt;No")</f>
        <v>43</v>
      </c>
      <c r="N98" s="283">
        <f t="shared" si="40"/>
        <v>0.84313725490196079</v>
      </c>
      <c r="O98" s="231">
        <f>COUNTIFS(Include,"=Include",AppCollectsData,"Yes",Cost,"&gt;0",RestrictRangeByKey(CollectionSummary, CollectionSummaryTypes, "*"&amp;TRIM($B98)&amp;"*"),"&lt;&gt;No")</f>
        <v>15</v>
      </c>
      <c r="P98" s="283">
        <f t="shared" si="41"/>
        <v>0.78947368421052633</v>
      </c>
    </row>
    <row r="99" spans="2:16" s="226" customFormat="1" ht="14.25" x14ac:dyDescent="0.25">
      <c r="B99" s="226" t="s">
        <v>4387</v>
      </c>
      <c r="C99" s="233">
        <f>COUNTIFS(Include,"=Include",Platform,"*",AppCollectsData,"Yes*",RestrictRangeByKey(CollectionItems, CollectionItemTypes, "*"&amp;TRIM($B99)&amp;"*"),"&lt;&gt;No")</f>
        <v>1</v>
      </c>
      <c r="D99" s="283">
        <f t="shared" si="36"/>
        <v>1.4285714285714285E-2</v>
      </c>
      <c r="F99" s="233">
        <f>COUNTIFS(Include,"=Include",PlatformAndroid,"&lt;&gt;No", PlatformiOS,"No",AppCollectsData,"Yes*",RestrictRangeByKey(CollectionItems, CollectionItemTypes, "*"&amp;TRIM($B99)&amp;"*"),"&lt;&gt;No")</f>
        <v>0</v>
      </c>
      <c r="G99" s="283">
        <f t="shared" si="37"/>
        <v>0</v>
      </c>
      <c r="H99" s="233">
        <f>COUNTIFS(Include,"=Include",PlatformAndroid,"No", PlatformiOS,"&lt;&gt;No",AppCollectsData,"Yes*",RestrictRangeByKey(CollectionItems, CollectionItemTypes, "*"&amp;TRIM($B99)&amp;"*"),"&lt;&gt;No")</f>
        <v>1</v>
      </c>
      <c r="I99" s="283">
        <f t="shared" si="38"/>
        <v>2.8571428571428571E-2</v>
      </c>
      <c r="J99" s="233">
        <f>COUNTIFS(Include,"=Include",PlatformAndroid,"&lt;&gt;No", PlatformiOS,"&lt;&gt;No",AppCollectsData,"Yes*",RestrictRangeByKey(CollectionItems, CollectionItemTypes, "*"&amp;TRIM($B99)&amp;"*"),"&lt;&gt;No")</f>
        <v>0</v>
      </c>
      <c r="K99" s="283">
        <f t="shared" si="39"/>
        <v>0</v>
      </c>
      <c r="M99" s="233">
        <f>COUNTIFS(Include,"=Include",Cost,"Free",AppCollectsData,"Yes*",RestrictRangeByKey(CollectionItems, CollectionItemTypes, "*"&amp;TRIM($B99)&amp;"*"),"&lt;&gt;No")</f>
        <v>1</v>
      </c>
      <c r="N99" s="283">
        <f t="shared" si="40"/>
        <v>1.9607843137254902E-2</v>
      </c>
      <c r="O99" s="233">
        <f>COUNTIFS(Include,"=Include",Cost,"&gt;0",AppCollectsData,"Yes*",RestrictRangeByKey(CollectionItems, CollectionItemTypes, "*"&amp;TRIM($B99)&amp;"*"),"&lt;&gt;No")</f>
        <v>0</v>
      </c>
      <c r="P99" s="283">
        <f t="shared" si="41"/>
        <v>0</v>
      </c>
    </row>
    <row r="100" spans="2:16" s="226" customFormat="1" ht="14.25" x14ac:dyDescent="0.25">
      <c r="B100" s="226" t="s">
        <v>4388</v>
      </c>
      <c r="C100" s="233">
        <f>COUNTIFS(Include,"=Include",Platform,"*",AppCollectsData,"Yes*",RestrictRangeByKey(CollectionItems, CollectionItemTypes, "*"&amp;TRIM($B100)&amp;"*"),"&lt;&gt;No")</f>
        <v>4</v>
      </c>
      <c r="D100" s="283">
        <f t="shared" si="36"/>
        <v>5.7142857142857141E-2</v>
      </c>
      <c r="F100" s="233">
        <f>COUNTIFS(Include,"=Include",PlatformAndroid,"&lt;&gt;No", PlatformiOS,"No",AppCollectsData,"Yes*",RestrictRangeByKey(CollectionItems, CollectionItemTypes, "*"&amp;TRIM($B100)&amp;"*"),"&lt;&gt;No")</f>
        <v>1</v>
      </c>
      <c r="G100" s="283">
        <f t="shared" si="37"/>
        <v>0.25</v>
      </c>
      <c r="H100" s="233">
        <f>COUNTIFS(Include,"=Include",PlatformAndroid,"No", PlatformiOS,"&lt;&gt;No",AppCollectsData,"Yes*",RestrictRangeByKey(CollectionItems, CollectionItemTypes, "*"&amp;TRIM($B100)&amp;"*"),"&lt;&gt;No")</f>
        <v>1</v>
      </c>
      <c r="I100" s="283">
        <f t="shared" si="38"/>
        <v>2.8571428571428571E-2</v>
      </c>
      <c r="J100" s="233">
        <f>COUNTIFS(Include,"=Include",PlatformAndroid,"&lt;&gt;No", PlatformiOS,"&lt;&gt;No",AppCollectsData,"Yes*",RestrictRangeByKey(CollectionItems, CollectionItemTypes, "*"&amp;TRIM($B100)&amp;"*"),"&lt;&gt;No")</f>
        <v>2</v>
      </c>
      <c r="K100" s="283">
        <f t="shared" si="39"/>
        <v>6.4516129032258063E-2</v>
      </c>
      <c r="M100" s="233">
        <f>COUNTIFS(Include,"=Include",Cost,"Free",AppCollectsData,"Yes*",RestrictRangeByKey(CollectionItems, CollectionItemTypes, "*"&amp;TRIM($B100)&amp;"*"),"&lt;&gt;No")</f>
        <v>4</v>
      </c>
      <c r="N100" s="283">
        <f t="shared" si="40"/>
        <v>7.8431372549019607E-2</v>
      </c>
      <c r="O100" s="233">
        <f>COUNTIFS(Include,"=Include",Cost,"&gt;0",AppCollectsData,"Yes*",RestrictRangeByKey(CollectionItems, CollectionItemTypes, "*"&amp;TRIM($B100)&amp;"*"),"&lt;&gt;No")</f>
        <v>0</v>
      </c>
      <c r="P100" s="283">
        <f t="shared" si="41"/>
        <v>0</v>
      </c>
    </row>
    <row r="101" spans="2:16" s="226" customFormat="1" ht="14.25" x14ac:dyDescent="0.25">
      <c r="B101" s="237" t="s">
        <v>4389</v>
      </c>
      <c r="C101" s="233">
        <f>COUNTIFS(Include,"=Include",Platform,"*",AppCollectsData,"Yes*",RestrictRangeByKey(CollectionItems, CollectionItemTypes, "*"&amp;TRIM($B101)&amp;"*"),"&lt;&gt;No")</f>
        <v>58</v>
      </c>
      <c r="D101" s="283">
        <f t="shared" si="36"/>
        <v>0.82857142857142863</v>
      </c>
      <c r="F101" s="233">
        <f>COUNTIFS(Include,"=Include",PlatformAndroid,"&lt;&gt;No", PlatformiOS,"No",AppCollectsData,"Yes*",RestrictRangeByKey(CollectionItems, CollectionItemTypes, "*"&amp;TRIM($B101)&amp;"*"),"&lt;&gt;No")</f>
        <v>1</v>
      </c>
      <c r="G101" s="283">
        <f t="shared" si="37"/>
        <v>0.25</v>
      </c>
      <c r="H101" s="233">
        <f>COUNTIFS(Include,"=Include",PlatformAndroid,"No", PlatformiOS,"&lt;&gt;No",AppCollectsData,"Yes*",RestrictRangeByKey(CollectionItems, CollectionItemTypes, "*"&amp;TRIM($B101)&amp;"*"),"&lt;&gt;No")</f>
        <v>31</v>
      </c>
      <c r="I101" s="283">
        <f t="shared" si="38"/>
        <v>0.88571428571428568</v>
      </c>
      <c r="J101" s="233">
        <f>COUNTIFS(Include,"=Include",PlatformAndroid,"&lt;&gt;No", PlatformiOS,"&lt;&gt;No",AppCollectsData,"Yes*",RestrictRangeByKey(CollectionItems, CollectionItemTypes, "*"&amp;TRIM($B101)&amp;"*"),"&lt;&gt;No")</f>
        <v>26</v>
      </c>
      <c r="K101" s="283">
        <f t="shared" si="39"/>
        <v>0.83870967741935487</v>
      </c>
      <c r="M101" s="233">
        <f>COUNTIFS(Include,"=Include",Cost,"Free",AppCollectsData,"Yes*",RestrictRangeByKey(CollectionItems, CollectionItemTypes, "*"&amp;TRIM($B101)&amp;"*"),"&lt;&gt;No")</f>
        <v>43</v>
      </c>
      <c r="N101" s="283">
        <f t="shared" si="40"/>
        <v>0.84313725490196079</v>
      </c>
      <c r="O101" s="233">
        <f>COUNTIFS(Include,"=Include",Cost,"&gt;0",AppCollectsData,"Yes*",RestrictRangeByKey(CollectionItems, CollectionItemTypes, "*"&amp;TRIM($B101)&amp;"*"),"&lt;&gt;No")</f>
        <v>15</v>
      </c>
      <c r="P101" s="283">
        <f t="shared" si="41"/>
        <v>0.78947368421052633</v>
      </c>
    </row>
    <row r="102" spans="2:16" x14ac:dyDescent="0.25">
      <c r="B102" s="237" t="s">
        <v>4479</v>
      </c>
      <c r="C102" s="253">
        <f t="shared" ref="C102:C108" si="54">COUNTIFS(Include,"=Include",Platform,"*",AppCollectsData,"Yes*",CollectionUserContent,"*"&amp;TRIM($B102)&amp;"*")</f>
        <v>14</v>
      </c>
      <c r="D102" s="283">
        <f t="shared" ref="D102:D108" si="55">C102/C$55</f>
        <v>0.2</v>
      </c>
      <c r="F102" s="253">
        <f t="shared" ref="F102:F108" si="56">COUNTIFS(Include,"=Include",PlatformAndroid,"&lt;&gt;No",PlatformiOS,"No",AppCollectsData,"Yes*",CollectionUserContent,"*"&amp;TRIM($B102)&amp;"*")</f>
        <v>0</v>
      </c>
      <c r="G102" s="283">
        <f t="shared" ref="G102:G108" si="57">F102/F$55</f>
        <v>0</v>
      </c>
      <c r="H102" s="253">
        <f t="shared" ref="H102:H108" si="58">COUNTIFS(Include,"=Include",PlatformAndroid,"No",PlatformiOS,"&lt;&gt;No",AppCollectsData,"Yes*",CollectionUserContent,"*"&amp;TRIM($B102)&amp;"*")</f>
        <v>9</v>
      </c>
      <c r="I102" s="283">
        <f t="shared" ref="I102:I108" si="59">H102/H$55</f>
        <v>0.25714285714285712</v>
      </c>
      <c r="J102" s="253">
        <f t="shared" ref="J102:J108" si="60">COUNTIFS(Include,"=Include",PlatformAndroid,"&lt;&gt;No",PlatformiOS,"&lt;&gt;No",AppCollectsData,"Yes*",CollectionUserContent,"*"&amp;TRIM($B102)&amp;"*")</f>
        <v>5</v>
      </c>
      <c r="K102" s="283">
        <f t="shared" ref="K102:K108" si="61">J102/J$55</f>
        <v>0.16129032258064516</v>
      </c>
      <c r="M102" s="253">
        <f t="shared" ref="M102:M108" si="62">COUNTIFS(Include,"=Include",Cost,"Free",AppCollectsData,"Yes*",CollectionUserContent,"*"&amp;TRIM($B102)&amp;"*")</f>
        <v>11</v>
      </c>
      <c r="N102" s="283">
        <f t="shared" ref="N102:N108" si="63">M102/M$55</f>
        <v>0.21568627450980393</v>
      </c>
      <c r="O102" s="253">
        <f t="shared" ref="O102:O108" si="64">COUNTIFS(Include,"=Include",Cost,"&gt;0",AppCollectsData,"Yes*",CollectionUserContent,"*"&amp;TRIM($B102)&amp;"*")</f>
        <v>3</v>
      </c>
      <c r="P102" s="283">
        <f t="shared" ref="P102:P108" si="65">O102/O$55</f>
        <v>0.15789473684210525</v>
      </c>
    </row>
    <row r="103" spans="2:16" x14ac:dyDescent="0.25">
      <c r="B103" s="237" t="s">
        <v>4480</v>
      </c>
      <c r="C103" s="253">
        <f t="shared" si="54"/>
        <v>10</v>
      </c>
      <c r="D103" s="283">
        <f t="shared" si="55"/>
        <v>0.14285714285714285</v>
      </c>
      <c r="F103" s="253">
        <f t="shared" si="56"/>
        <v>0</v>
      </c>
      <c r="G103" s="283">
        <f t="shared" si="57"/>
        <v>0</v>
      </c>
      <c r="H103" s="253">
        <f t="shared" si="58"/>
        <v>9</v>
      </c>
      <c r="I103" s="283">
        <f t="shared" si="59"/>
        <v>0.25714285714285712</v>
      </c>
      <c r="J103" s="253">
        <f t="shared" si="60"/>
        <v>1</v>
      </c>
      <c r="K103" s="283">
        <f t="shared" si="61"/>
        <v>3.2258064516129031E-2</v>
      </c>
      <c r="M103" s="253">
        <f t="shared" si="62"/>
        <v>3</v>
      </c>
      <c r="N103" s="283">
        <f t="shared" si="63"/>
        <v>5.8823529411764705E-2</v>
      </c>
      <c r="O103" s="253">
        <f t="shared" si="64"/>
        <v>7</v>
      </c>
      <c r="P103" s="283">
        <f t="shared" si="65"/>
        <v>0.36842105263157893</v>
      </c>
    </row>
    <row r="104" spans="2:16" x14ac:dyDescent="0.25">
      <c r="B104" s="237" t="s">
        <v>4481</v>
      </c>
      <c r="C104" s="253">
        <f t="shared" si="54"/>
        <v>11</v>
      </c>
      <c r="D104" s="283">
        <f t="shared" si="55"/>
        <v>0.15714285714285714</v>
      </c>
      <c r="F104" s="253">
        <f t="shared" si="56"/>
        <v>0</v>
      </c>
      <c r="G104" s="283">
        <f t="shared" si="57"/>
        <v>0</v>
      </c>
      <c r="H104" s="253">
        <f t="shared" si="58"/>
        <v>4</v>
      </c>
      <c r="I104" s="283">
        <f t="shared" si="59"/>
        <v>0.11428571428571428</v>
      </c>
      <c r="J104" s="253">
        <f t="shared" si="60"/>
        <v>7</v>
      </c>
      <c r="K104" s="283">
        <f t="shared" si="61"/>
        <v>0.22580645161290322</v>
      </c>
      <c r="M104" s="253">
        <f t="shared" si="62"/>
        <v>11</v>
      </c>
      <c r="N104" s="283">
        <f t="shared" si="63"/>
        <v>0.21568627450980393</v>
      </c>
      <c r="O104" s="253">
        <f t="shared" si="64"/>
        <v>0</v>
      </c>
      <c r="P104" s="283">
        <f t="shared" si="65"/>
        <v>0</v>
      </c>
    </row>
    <row r="105" spans="2:16" x14ac:dyDescent="0.25">
      <c r="B105" s="237" t="s">
        <v>4482</v>
      </c>
      <c r="C105" s="253">
        <f>COUNTIFS(Include,"=Include",Platform,"*",AppCollectsData,"Yes*",CollectionUserContent,"*"&amp;TRIM($B105)&amp;"*")</f>
        <v>12</v>
      </c>
      <c r="D105" s="283">
        <f t="shared" si="55"/>
        <v>0.17142857142857143</v>
      </c>
      <c r="F105" s="253">
        <f t="shared" si="56"/>
        <v>0</v>
      </c>
      <c r="G105" s="283">
        <f t="shared" si="57"/>
        <v>0</v>
      </c>
      <c r="H105" s="253">
        <f t="shared" si="58"/>
        <v>3</v>
      </c>
      <c r="I105" s="283">
        <f t="shared" si="59"/>
        <v>8.5714285714285715E-2</v>
      </c>
      <c r="J105" s="253">
        <f t="shared" si="60"/>
        <v>9</v>
      </c>
      <c r="K105" s="283">
        <f t="shared" si="61"/>
        <v>0.29032258064516131</v>
      </c>
      <c r="M105" s="253">
        <f t="shared" si="62"/>
        <v>12</v>
      </c>
      <c r="N105" s="283">
        <f t="shared" si="63"/>
        <v>0.23529411764705882</v>
      </c>
      <c r="O105" s="253">
        <f t="shared" si="64"/>
        <v>0</v>
      </c>
      <c r="P105" s="283">
        <f t="shared" si="65"/>
        <v>0</v>
      </c>
    </row>
    <row r="106" spans="2:16" x14ac:dyDescent="0.25">
      <c r="B106" s="237" t="s">
        <v>4483</v>
      </c>
      <c r="C106" s="253">
        <f t="shared" si="54"/>
        <v>5</v>
      </c>
      <c r="D106" s="283">
        <f t="shared" si="55"/>
        <v>7.1428571428571425E-2</v>
      </c>
      <c r="F106" s="253">
        <f t="shared" si="56"/>
        <v>1</v>
      </c>
      <c r="G106" s="283">
        <f t="shared" si="57"/>
        <v>0.25</v>
      </c>
      <c r="H106" s="253">
        <f t="shared" si="58"/>
        <v>3</v>
      </c>
      <c r="I106" s="283">
        <f t="shared" si="59"/>
        <v>8.5714285714285715E-2</v>
      </c>
      <c r="J106" s="253">
        <f t="shared" si="60"/>
        <v>1</v>
      </c>
      <c r="K106" s="283">
        <f t="shared" si="61"/>
        <v>3.2258064516129031E-2</v>
      </c>
      <c r="M106" s="253">
        <f t="shared" si="62"/>
        <v>5</v>
      </c>
      <c r="N106" s="283">
        <f t="shared" si="63"/>
        <v>9.8039215686274508E-2</v>
      </c>
      <c r="O106" s="253">
        <f t="shared" si="64"/>
        <v>0</v>
      </c>
      <c r="P106" s="283">
        <f t="shared" si="65"/>
        <v>0</v>
      </c>
    </row>
    <row r="107" spans="2:16" x14ac:dyDescent="0.25">
      <c r="B107" s="237" t="s">
        <v>4484</v>
      </c>
      <c r="C107" s="253">
        <f t="shared" si="54"/>
        <v>13</v>
      </c>
      <c r="D107" s="283">
        <f t="shared" si="55"/>
        <v>0.18571428571428572</v>
      </c>
      <c r="F107" s="253">
        <f t="shared" si="56"/>
        <v>0</v>
      </c>
      <c r="G107" s="283">
        <f t="shared" si="57"/>
        <v>0</v>
      </c>
      <c r="H107" s="253">
        <f t="shared" si="58"/>
        <v>8</v>
      </c>
      <c r="I107" s="283">
        <f t="shared" si="59"/>
        <v>0.22857142857142856</v>
      </c>
      <c r="J107" s="253">
        <f t="shared" si="60"/>
        <v>5</v>
      </c>
      <c r="K107" s="283">
        <f t="shared" si="61"/>
        <v>0.16129032258064516</v>
      </c>
      <c r="M107" s="253">
        <f t="shared" si="62"/>
        <v>11</v>
      </c>
      <c r="N107" s="283">
        <f t="shared" si="63"/>
        <v>0.21568627450980393</v>
      </c>
      <c r="O107" s="253">
        <f t="shared" si="64"/>
        <v>2</v>
      </c>
      <c r="P107" s="283">
        <f t="shared" si="65"/>
        <v>0.10526315789473684</v>
      </c>
    </row>
    <row r="108" spans="2:16" s="170" customFormat="1" x14ac:dyDescent="0.25">
      <c r="B108" s="242" t="s">
        <v>4485</v>
      </c>
      <c r="C108" s="251">
        <f t="shared" si="54"/>
        <v>4</v>
      </c>
      <c r="D108" s="280">
        <f t="shared" si="55"/>
        <v>5.7142857142857141E-2</v>
      </c>
      <c r="F108" s="251">
        <f t="shared" si="56"/>
        <v>0</v>
      </c>
      <c r="G108" s="280">
        <f t="shared" si="57"/>
        <v>0</v>
      </c>
      <c r="H108" s="251">
        <f t="shared" si="58"/>
        <v>2</v>
      </c>
      <c r="I108" s="280">
        <f t="shared" si="59"/>
        <v>5.7142857142857141E-2</v>
      </c>
      <c r="J108" s="251">
        <f t="shared" si="60"/>
        <v>2</v>
      </c>
      <c r="K108" s="280">
        <f t="shared" si="61"/>
        <v>6.4516129032258063E-2</v>
      </c>
      <c r="M108" s="251">
        <f t="shared" si="62"/>
        <v>2</v>
      </c>
      <c r="N108" s="280">
        <f t="shared" si="63"/>
        <v>3.9215686274509803E-2</v>
      </c>
      <c r="O108" s="251">
        <f t="shared" si="64"/>
        <v>2</v>
      </c>
      <c r="P108" s="280">
        <f t="shared" si="65"/>
        <v>0.10526315789473684</v>
      </c>
    </row>
    <row r="110" spans="2:16" x14ac:dyDescent="0.25">
      <c r="F110" s="249"/>
    </row>
    <row r="111" spans="2:16" x14ac:dyDescent="0.25">
      <c r="C111" s="20"/>
    </row>
  </sheetData>
  <mergeCells count="27">
    <mergeCell ref="C5:P5"/>
    <mergeCell ref="F6:K6"/>
    <mergeCell ref="M6:P6"/>
    <mergeCell ref="C7:D7"/>
    <mergeCell ref="F7:G7"/>
    <mergeCell ref="H7:I7"/>
    <mergeCell ref="J7:K7"/>
    <mergeCell ref="M7:N7"/>
    <mergeCell ref="O7:P7"/>
    <mergeCell ref="C21:P21"/>
    <mergeCell ref="F22:K22"/>
    <mergeCell ref="M22:P22"/>
    <mergeCell ref="C23:D23"/>
    <mergeCell ref="F23:G23"/>
    <mergeCell ref="H23:I23"/>
    <mergeCell ref="J23:K23"/>
    <mergeCell ref="M23:N23"/>
    <mergeCell ref="O23:P23"/>
    <mergeCell ref="C56:P56"/>
    <mergeCell ref="F57:K57"/>
    <mergeCell ref="M57:P57"/>
    <mergeCell ref="C58:D58"/>
    <mergeCell ref="F58:G58"/>
    <mergeCell ref="H58:I58"/>
    <mergeCell ref="J58:K58"/>
    <mergeCell ref="M58:N58"/>
    <mergeCell ref="O58:P5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B1:P11"/>
  <sheetViews>
    <sheetView workbookViewId="0">
      <selection activeCell="E22" sqref="E22"/>
    </sheetView>
  </sheetViews>
  <sheetFormatPr defaultRowHeight="15" x14ac:dyDescent="0.25"/>
  <cols>
    <col min="2" max="2" width="54.7109375" customWidth="1"/>
    <col min="3" max="3" width="11.7109375" customWidth="1"/>
    <col min="5" max="5" width="2.7109375" customWidth="1"/>
    <col min="10" max="10" width="11.28515625" customWidth="1"/>
    <col min="12" max="12" width="3.28515625" customWidth="1"/>
  </cols>
  <sheetData>
    <row r="1" spans="2:16" s="216" customFormat="1" ht="14.25" x14ac:dyDescent="0.25"/>
    <row r="2" spans="2:16" s="217" customFormat="1" ht="14.25" x14ac:dyDescent="0.25">
      <c r="B2" s="218" t="s">
        <v>4310</v>
      </c>
      <c r="E2" s="219"/>
      <c r="F2" s="218"/>
      <c r="G2" s="220"/>
      <c r="H2" s="221"/>
      <c r="I2" s="221"/>
      <c r="J2" s="221"/>
      <c r="M2" s="222"/>
      <c r="N2" s="222"/>
    </row>
    <row r="3" spans="2:16" s="217" customFormat="1" ht="14.25" x14ac:dyDescent="0.25">
      <c r="B3" s="223" t="s">
        <v>4443</v>
      </c>
      <c r="D3" s="219"/>
      <c r="E3" s="219"/>
      <c r="F3" s="218"/>
      <c r="G3" s="219"/>
      <c r="H3" s="218"/>
      <c r="I3" s="218"/>
      <c r="J3" s="218"/>
      <c r="M3" s="222"/>
      <c r="N3" s="222"/>
    </row>
    <row r="4" spans="2:16" s="244" customFormat="1" ht="14.25" x14ac:dyDescent="0.25">
      <c r="B4" s="243" t="s">
        <v>3559</v>
      </c>
      <c r="C4" s="244">
        <f>COUNTIFS(Include,"=Include",Platform,"*")</f>
        <v>79</v>
      </c>
      <c r="F4" s="244">
        <f>COUNTIFS(Include,"=Include",PlatformAndroid,"&lt;&gt;No",PlatformiOS,"No")</f>
        <v>4</v>
      </c>
      <c r="G4" s="245"/>
      <c r="H4" s="244">
        <f>COUNTIFS(Include,"=Include",PlatformAndroid,"No",PlatformiOS,"&lt;&gt;No")</f>
        <v>37</v>
      </c>
      <c r="J4" s="244">
        <f>COUNTIFS(Include,"=Include",PlatformAndroid,"&lt;&gt;No",PlatformiOS,"&lt;&gt;No")</f>
        <v>38</v>
      </c>
      <c r="M4" s="244">
        <f>COUNTIFS(Include,"=Include",Cost, "Free")</f>
        <v>58</v>
      </c>
      <c r="O4" s="244">
        <f>COUNTIFS(Include,"=Include",Cost, "&gt;0")</f>
        <v>21</v>
      </c>
    </row>
    <row r="5" spans="2:16" s="226" customFormat="1" ht="14.25" x14ac:dyDescent="0.25">
      <c r="B5" s="246"/>
      <c r="C5" s="233"/>
      <c r="F5" s="385" t="s">
        <v>4313</v>
      </c>
      <c r="G5" s="385"/>
      <c r="H5" s="385"/>
      <c r="I5" s="385"/>
      <c r="J5" s="385"/>
      <c r="K5" s="385"/>
      <c r="M5" s="386" t="s">
        <v>4320</v>
      </c>
      <c r="N5" s="386"/>
      <c r="O5" s="386"/>
      <c r="P5" s="386"/>
    </row>
    <row r="6" spans="2:16" s="237" customFormat="1" ht="14.25" x14ac:dyDescent="0.25">
      <c r="B6" s="247"/>
      <c r="C6" s="387" t="str">
        <f>"All (n="&amp;C4&amp;")"</f>
        <v>All (n=79)</v>
      </c>
      <c r="D6" s="387"/>
      <c r="E6" s="248"/>
      <c r="F6" s="388" t="str">
        <f>"Android-only (n="&amp;F4&amp;")"</f>
        <v>Android-only (n=4)</v>
      </c>
      <c r="G6" s="388"/>
      <c r="H6" s="388" t="str">
        <f>"iOS-only (n="&amp;H4&amp;")"</f>
        <v>iOS-only (n=37)</v>
      </c>
      <c r="I6" s="388"/>
      <c r="J6" s="388" t="str">
        <f>"Multi-platform (n="&amp;J4&amp;")"</f>
        <v>Multi-platform (n=38)</v>
      </c>
      <c r="K6" s="388"/>
      <c r="L6" s="249"/>
      <c r="M6" s="388" t="str">
        <f>"Free (n="&amp;M4&amp;")"</f>
        <v>Free (n=58)</v>
      </c>
      <c r="N6" s="388"/>
      <c r="O6" s="388" t="str">
        <f>"Paid (n="&amp;O4&amp;")"</f>
        <v>Paid (n=21)</v>
      </c>
      <c r="P6" s="388"/>
    </row>
    <row r="7" spans="2:16" s="242" customFormat="1" ht="14.25" x14ac:dyDescent="0.25">
      <c r="B7" s="250" t="s">
        <v>4448</v>
      </c>
      <c r="C7" s="251" t="s">
        <v>3559</v>
      </c>
      <c r="D7" s="251" t="s">
        <v>3560</v>
      </c>
      <c r="E7" s="251"/>
      <c r="F7" s="251" t="s">
        <v>3559</v>
      </c>
      <c r="G7" s="251" t="s">
        <v>3560</v>
      </c>
      <c r="H7" s="251" t="s">
        <v>3559</v>
      </c>
      <c r="I7" s="251" t="s">
        <v>3560</v>
      </c>
      <c r="J7" s="251" t="s">
        <v>3559</v>
      </c>
      <c r="K7" s="251" t="s">
        <v>3560</v>
      </c>
      <c r="L7" s="251"/>
      <c r="M7" s="251" t="s">
        <v>3559</v>
      </c>
      <c r="N7" s="251" t="s">
        <v>3560</v>
      </c>
      <c r="O7" s="251" t="s">
        <v>3559</v>
      </c>
      <c r="P7" s="251" t="s">
        <v>3560</v>
      </c>
    </row>
    <row r="8" spans="2:16" x14ac:dyDescent="0.25">
      <c r="B8" t="s">
        <v>4444</v>
      </c>
      <c r="C8" s="233">
        <f>COUNTIFS(Include,"=Include",Platform,"*",AppStoresData,"Yes")</f>
        <v>75</v>
      </c>
      <c r="D8" s="224">
        <f>C8/C$4</f>
        <v>0.94936708860759489</v>
      </c>
      <c r="F8" s="233">
        <f>COUNTIFS(Include,"=Include",PlatformAndroid,"&lt;&gt;No",PlatformiOS,"No",AppStoresData,"Yes")</f>
        <v>2</v>
      </c>
      <c r="G8" s="224">
        <f>F8/F$4</f>
        <v>0.5</v>
      </c>
      <c r="H8" s="233">
        <f>COUNTIFS(Include,"=Include",PlatformAndroid,"No",PlatformiOS,"&lt;&gt;No",AppStoresData,"Yes")</f>
        <v>37</v>
      </c>
      <c r="I8" s="224">
        <f>H8/H$4</f>
        <v>1</v>
      </c>
      <c r="J8" s="233">
        <f>COUNTIFS(Include,"=Include",PlatformAndroid,"&lt;&gt;No",PlatformiOS,"&lt;&gt;No",AppStoresData,"Yes")</f>
        <v>36</v>
      </c>
      <c r="K8" s="224">
        <f>J8/J$4</f>
        <v>0.94736842105263153</v>
      </c>
      <c r="M8" s="233">
        <f>COUNTIFS(Include,"=Include",Cost,"Free",AppStoresData,"Yes")</f>
        <v>56</v>
      </c>
      <c r="N8" s="224">
        <f>M8/M$4</f>
        <v>0.96551724137931039</v>
      </c>
      <c r="O8" s="233">
        <f>COUNTIFS(Include,"=Include",Cost,"&gt;0",AppStoresData,"Yes")</f>
        <v>19</v>
      </c>
      <c r="P8" s="224">
        <f>O8/O$4</f>
        <v>0.90476190476190477</v>
      </c>
    </row>
    <row r="9" spans="2:16" x14ac:dyDescent="0.25">
      <c r="B9" t="s">
        <v>4445</v>
      </c>
      <c r="C9" s="233">
        <f>COUNTIFS(Include,"=Include",Platform,"*",AppStoresData,"Yes",DataEncrypted,"Yes")</f>
        <v>0</v>
      </c>
      <c r="D9" s="224">
        <f>C9/C$4</f>
        <v>0</v>
      </c>
      <c r="F9" s="233">
        <f>COUNTIFS(Include,"=Include",PlatformAndroid,"&lt;&gt;No",PlatformiOS,"No",AppStoresData,"Yes",DataEncrypted,"Yes")</f>
        <v>0</v>
      </c>
      <c r="G9" s="224">
        <f>F9/F$4</f>
        <v>0</v>
      </c>
      <c r="H9" s="233">
        <f>COUNTIFS(Include,"=Include",PlatformAndroid,"No",PlatformiOS,"&lt;&gt;No",AppStoresData,"Yes",DataEncrypted,"Yes")</f>
        <v>0</v>
      </c>
      <c r="I9" s="224">
        <f>H9/H$4</f>
        <v>0</v>
      </c>
      <c r="J9" s="233">
        <f>COUNTIFS(Include,"=Include",PlatformAndroid,"&lt;&gt;No",PlatformiOS,"&lt;&gt;No",AppStoresData,"Yes",DataEncrypted,"Yes")</f>
        <v>0</v>
      </c>
      <c r="K9" s="224">
        <f>J9/J$4</f>
        <v>0</v>
      </c>
      <c r="M9" s="233">
        <f>COUNTIFS(Include,"=Include",Cost,"Free",AppStoresData,"Yes",DataEncrypted,"Yes")</f>
        <v>0</v>
      </c>
      <c r="N9" s="224">
        <f>M9/M$4</f>
        <v>0</v>
      </c>
      <c r="O9" s="233">
        <f>COUNTIFS(Include,"=Include",Cost,"&gt;0",AppStoresData,"Yes",DataEncrypted,"Yes")</f>
        <v>0</v>
      </c>
      <c r="P9" s="224">
        <f>O9/O$4</f>
        <v>0</v>
      </c>
    </row>
    <row r="10" spans="2:16" x14ac:dyDescent="0.25">
      <c r="B10" t="s">
        <v>4446</v>
      </c>
      <c r="C10" s="233">
        <f>COUNTIFS(Include,"=Include",Platform,"*",AppStoresData,"Yes",AppStoresContainPID,"Yes")</f>
        <v>42</v>
      </c>
      <c r="D10" s="224">
        <f>C10/C$4</f>
        <v>0.53164556962025311</v>
      </c>
      <c r="F10" s="233">
        <f>COUNTIFS(Include,"=Include",PlatformAndroid,"&lt;&gt;No",PlatformiOS,"No",AppStoresData,"Yes",AppStoresContainPID,"Yes")</f>
        <v>0</v>
      </c>
      <c r="G10" s="224">
        <f>F10/F$4</f>
        <v>0</v>
      </c>
      <c r="H10" s="233">
        <f>COUNTIFS(Include,"=Include",PlatformAndroid,"No",PlatformiOS,"&lt;&gt;No",AppStoresData,"Yes",AppStoresContainPID,"Yes")</f>
        <v>23</v>
      </c>
      <c r="I10" s="224">
        <f>H10/H$4</f>
        <v>0.6216216216216216</v>
      </c>
      <c r="J10" s="233">
        <f>COUNTIFS(Include,"=Include",PlatformAndroid,"&lt;&gt;No",PlatformiOS,"&lt;&gt;No",AppStoresData,"Yes",AppStoresContainPID,"Yes")</f>
        <v>19</v>
      </c>
      <c r="K10" s="224">
        <f>J10/J$4</f>
        <v>0.5</v>
      </c>
      <c r="M10" s="233">
        <f>COUNTIFS(Include,"=Include",Cost,"Free",AppStoresData,"Yes",AppStoresContainPID,"Yes")</f>
        <v>30</v>
      </c>
      <c r="N10" s="224">
        <f>M10/M$4</f>
        <v>0.51724137931034486</v>
      </c>
      <c r="O10" s="233">
        <f>COUNTIFS(Include,"=Include",Cost,"&gt;0",AppStoresData,"Yes",AppStoresContainPID,"Yes")</f>
        <v>12</v>
      </c>
      <c r="P10" s="224">
        <f>O10/O$4</f>
        <v>0.5714285714285714</v>
      </c>
    </row>
    <row r="11" spans="2:16" s="170" customFormat="1" x14ac:dyDescent="0.25">
      <c r="B11" s="170" t="s">
        <v>4447</v>
      </c>
      <c r="C11" s="171">
        <f>COUNTIFS(Include,"=Include",Platform,"*",AppStoresData,"&lt;&gt;Yes")</f>
        <v>4</v>
      </c>
      <c r="D11" s="225">
        <f>C11/C$4</f>
        <v>5.0632911392405063E-2</v>
      </c>
      <c r="F11" s="171">
        <f>COUNTIFS(Include,"=Include",PlatformAndroid,"&lt;&gt;No",PlatformiOS,"No",AppStoresData,"&lt;&gt;Yes")</f>
        <v>2</v>
      </c>
      <c r="G11" s="225">
        <f>F11/F$4</f>
        <v>0.5</v>
      </c>
      <c r="H11" s="171">
        <f>COUNTIFS(Include,"=Include",PlatformAndroid,"No",PlatformiOS,"&lt;&gt;No",AppStoresData,"&lt;&gt;Yes")</f>
        <v>0</v>
      </c>
      <c r="I11" s="225">
        <f>H11/H$4</f>
        <v>0</v>
      </c>
      <c r="J11" s="171">
        <f>COUNTIFS(Include,"=Include",PlatformAndroid,"&lt;&gt;No",PlatformiOS,"&lt;&gt;No",AppStoresData,"&lt;&gt;Yes")</f>
        <v>2</v>
      </c>
      <c r="K11" s="225">
        <f>J11/J$4</f>
        <v>5.2631578947368418E-2</v>
      </c>
      <c r="M11" s="171">
        <f>COUNTIFS(Include,"=Include",Cost,"Free",AppStoresData,"&lt;&gt;Yes")</f>
        <v>2</v>
      </c>
      <c r="N11" s="225">
        <f>M11/M$4</f>
        <v>3.4482758620689655E-2</v>
      </c>
      <c r="O11" s="171">
        <f>COUNTIFS(Include,"=Include",Cost,"&gt;0",AppStoresData,"&lt;&gt;Yes")</f>
        <v>2</v>
      </c>
      <c r="P11" s="225">
        <f>O11/O$4</f>
        <v>9.5238095238095233E-2</v>
      </c>
    </row>
  </sheetData>
  <mergeCells count="8">
    <mergeCell ref="F5:K5"/>
    <mergeCell ref="M5:P5"/>
    <mergeCell ref="C6:D6"/>
    <mergeCell ref="F6:G6"/>
    <mergeCell ref="H6:I6"/>
    <mergeCell ref="J6:K6"/>
    <mergeCell ref="M6:N6"/>
    <mergeCell ref="O6:P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R36"/>
  <sheetViews>
    <sheetView workbookViewId="0">
      <selection activeCell="E42" sqref="E42"/>
    </sheetView>
  </sheetViews>
  <sheetFormatPr defaultRowHeight="14.25" x14ac:dyDescent="0.25"/>
  <cols>
    <col min="1" max="1" width="9.140625" style="226"/>
    <col min="2" max="2" width="35.28515625" style="226" customWidth="1"/>
    <col min="3" max="3" width="9.42578125" style="226" customWidth="1"/>
    <col min="4" max="4" width="9.28515625" style="226" customWidth="1"/>
    <col min="5" max="5" width="12.5703125" style="226" customWidth="1"/>
    <col min="6" max="6" width="11.42578125" style="226" customWidth="1"/>
    <col min="7" max="7" width="13" style="226" customWidth="1"/>
    <col min="8" max="8" width="13.5703125" style="226" customWidth="1"/>
    <col min="9" max="9" width="10.28515625" style="226" customWidth="1"/>
    <col min="10" max="10" width="11.28515625" style="226" customWidth="1"/>
    <col min="11" max="16384" width="9.140625" style="226"/>
  </cols>
  <sheetData>
    <row r="1" spans="2:18" s="216" customFormat="1" x14ac:dyDescent="0.25"/>
    <row r="2" spans="2:18" s="217" customFormat="1" x14ac:dyDescent="0.25">
      <c r="B2" s="218" t="s">
        <v>4310</v>
      </c>
      <c r="E2" s="221"/>
      <c r="F2" s="221"/>
      <c r="G2" s="221"/>
      <c r="H2" s="221"/>
      <c r="I2" s="219"/>
      <c r="J2" s="218"/>
      <c r="K2" s="220"/>
      <c r="L2" s="221"/>
      <c r="M2" s="221"/>
      <c r="N2" s="221"/>
      <c r="Q2" s="222"/>
      <c r="R2" s="222"/>
    </row>
    <row r="3" spans="2:18" s="217" customFormat="1" x14ac:dyDescent="0.25">
      <c r="B3" s="223" t="s">
        <v>4410</v>
      </c>
      <c r="D3" s="219"/>
      <c r="E3" s="218"/>
      <c r="F3" s="218"/>
      <c r="G3" s="218"/>
      <c r="H3" s="218"/>
      <c r="I3" s="219"/>
      <c r="J3" s="218"/>
      <c r="K3" s="219"/>
      <c r="L3" s="218"/>
      <c r="M3" s="218"/>
      <c r="N3" s="218"/>
      <c r="Q3" s="222"/>
      <c r="R3" s="222"/>
    </row>
    <row r="4" spans="2:18" s="244" customFormat="1" x14ac:dyDescent="0.25">
      <c r="B4" s="244" t="s">
        <v>3559</v>
      </c>
      <c r="C4" s="304">
        <f>COUNTIFS(Include,"Include", HasAnyPolicy,"Yes*")</f>
        <v>53</v>
      </c>
      <c r="D4" s="304"/>
      <c r="E4" s="304">
        <f>COUNTIFS(Include,"Include",HasAnyPolicy,"Yes", AppCollectsOrStoresData,"Yes")</f>
        <v>50</v>
      </c>
      <c r="F4" s="304"/>
      <c r="G4" s="304">
        <f>COUNTIFS(Include,"Include",HasAnyPolicy,"Yes", AppTransmitsData,"Yes")</f>
        <v>49</v>
      </c>
      <c r="J4" s="245"/>
    </row>
    <row r="5" spans="2:18" s="239" customFormat="1" x14ac:dyDescent="0.25">
      <c r="C5" s="385" t="str">
        <f>"Apps with privacy policies (n="&amp;C4 &amp;")"</f>
        <v>Apps with privacy policies (n=53)</v>
      </c>
      <c r="D5" s="385"/>
      <c r="E5" s="385"/>
      <c r="F5" s="385"/>
      <c r="G5" s="385"/>
      <c r="H5" s="385"/>
      <c r="I5" s="385"/>
      <c r="J5" s="385"/>
    </row>
    <row r="6" spans="2:18" s="239" customFormat="1" x14ac:dyDescent="0.25">
      <c r="C6" s="390" t="str">
        <f>"Covered in policy"</f>
        <v>Covered in policy</v>
      </c>
      <c r="D6" s="390"/>
      <c r="E6" s="390" t="str">
        <f>"Collected by app (n="&amp;E4 &amp; ")"</f>
        <v>Collected by app (n=50)</v>
      </c>
      <c r="F6" s="390"/>
      <c r="G6" s="390" t="str">
        <f>"Transmitted by app (n="&amp;G4&amp;")"</f>
        <v>Transmitted by app (n=49)</v>
      </c>
      <c r="H6" s="390"/>
      <c r="I6" s="391" t="s">
        <v>4311</v>
      </c>
      <c r="J6" s="391"/>
      <c r="K6" s="227"/>
    </row>
    <row r="7" spans="2:18" s="241" customFormat="1" x14ac:dyDescent="0.25">
      <c r="B7" s="334" t="s">
        <v>4489</v>
      </c>
      <c r="C7" s="311" t="s">
        <v>3559</v>
      </c>
      <c r="D7" s="311" t="s">
        <v>4338</v>
      </c>
      <c r="E7" s="311" t="s">
        <v>3559</v>
      </c>
      <c r="F7" s="311" t="s">
        <v>4338</v>
      </c>
      <c r="G7" s="311" t="s">
        <v>3559</v>
      </c>
      <c r="H7" s="311" t="s">
        <v>4338</v>
      </c>
      <c r="I7" s="311" t="s">
        <v>3559</v>
      </c>
      <c r="J7" s="311" t="s">
        <v>4338</v>
      </c>
      <c r="K7" s="335"/>
    </row>
    <row r="8" spans="2:18" s="235" customFormat="1" x14ac:dyDescent="0.25">
      <c r="B8" s="235" t="s">
        <v>4062</v>
      </c>
      <c r="C8" s="228">
        <f t="shared" ref="C8:C18" si="0">COUNTIFS(Include,"Include",HasAnyPolicy,"Yes",RestrictRangeByKey(PolicySummary,PolicySummaryTypes,L8),"Will Transmit*")</f>
        <v>39</v>
      </c>
      <c r="D8" s="329">
        <f t="shared" ref="D8:D18" si="1">C8/C$4</f>
        <v>0.73584905660377353</v>
      </c>
      <c r="E8" s="228">
        <f t="shared" ref="E8:E16" si="2">COUNTIFS(Include,"Include",HasAnyPolicy,"Yes",AppTransmitsData,"Yes",RestrictRangeByKey(CollectionSummary,CollectionSummaryTypes,L8),"Yes*")</f>
        <v>38</v>
      </c>
      <c r="F8" s="329">
        <f t="shared" ref="F8:F17" si="3">E8/E$4</f>
        <v>0.76</v>
      </c>
      <c r="G8" s="228">
        <f t="shared" ref="G8:G18" si="4">COUNTIFS(Include,"Include",HasAnyPolicy,"Yes",AppTransmitsData,"Yes",RestrictRangeByKey(TransmissionSummary,TransmissionSummaryTypes,L8),"Yes*")</f>
        <v>40</v>
      </c>
      <c r="H8" s="329">
        <f t="shared" ref="H8:H18" si="5">G8/G$4</f>
        <v>0.81632653061224492</v>
      </c>
      <c r="I8" s="228">
        <f t="shared" ref="I8:I18" si="6">COUNTIFS(Include,"Include",HasAnyPolicy,"Yes",AppTransmitsData,"Yes",RestrictRangeByKey(TransmissionSummary,TransmissionSummaryTypes,L8),"Yes (HTTPS)")</f>
        <v>32</v>
      </c>
      <c r="J8" s="329">
        <f>I8/G8</f>
        <v>0.8</v>
      </c>
      <c r="K8" s="228"/>
      <c r="L8" s="229" t="s">
        <v>3543</v>
      </c>
    </row>
    <row r="9" spans="2:18" s="239" customFormat="1" x14ac:dyDescent="0.25">
      <c r="B9" s="239" t="s">
        <v>4214</v>
      </c>
      <c r="C9" s="231">
        <f t="shared" si="0"/>
        <v>38</v>
      </c>
      <c r="D9" s="283">
        <f t="shared" si="1"/>
        <v>0.71698113207547165</v>
      </c>
      <c r="E9" s="231">
        <f t="shared" si="2"/>
        <v>32</v>
      </c>
      <c r="F9" s="283">
        <f t="shared" si="3"/>
        <v>0.64</v>
      </c>
      <c r="G9" s="231">
        <f t="shared" si="4"/>
        <v>28</v>
      </c>
      <c r="H9" s="283">
        <f t="shared" si="5"/>
        <v>0.5714285714285714</v>
      </c>
      <c r="I9" s="231">
        <f t="shared" si="6"/>
        <v>27</v>
      </c>
      <c r="J9" s="330">
        <f t="shared" ref="J9:J18" si="7">I9/G9</f>
        <v>0.9642857142857143</v>
      </c>
      <c r="K9" s="231"/>
      <c r="L9" s="232" t="s">
        <v>3541</v>
      </c>
    </row>
    <row r="10" spans="2:18" s="239" customFormat="1" x14ac:dyDescent="0.25">
      <c r="B10" s="239" t="s">
        <v>4213</v>
      </c>
      <c r="C10" s="231">
        <f t="shared" si="0"/>
        <v>24</v>
      </c>
      <c r="D10" s="283">
        <f t="shared" si="1"/>
        <v>0.45283018867924529</v>
      </c>
      <c r="E10" s="231">
        <f t="shared" si="2"/>
        <v>26</v>
      </c>
      <c r="F10" s="283">
        <f t="shared" si="3"/>
        <v>0.52</v>
      </c>
      <c r="G10" s="231">
        <f t="shared" si="4"/>
        <v>38</v>
      </c>
      <c r="H10" s="283">
        <f t="shared" si="5"/>
        <v>0.77551020408163263</v>
      </c>
      <c r="I10" s="231">
        <f t="shared" si="6"/>
        <v>31</v>
      </c>
      <c r="J10" s="330">
        <f t="shared" si="7"/>
        <v>0.81578947368421051</v>
      </c>
      <c r="K10" s="231"/>
      <c r="L10" s="232" t="s">
        <v>4227</v>
      </c>
    </row>
    <row r="11" spans="2:18" s="235" customFormat="1" x14ac:dyDescent="0.25">
      <c r="B11" s="235" t="s">
        <v>4063</v>
      </c>
      <c r="C11" s="228">
        <f t="shared" si="0"/>
        <v>13</v>
      </c>
      <c r="D11" s="329">
        <f t="shared" si="1"/>
        <v>0.24528301886792453</v>
      </c>
      <c r="E11" s="228">
        <f t="shared" si="2"/>
        <v>25</v>
      </c>
      <c r="F11" s="329">
        <f t="shared" si="3"/>
        <v>0.5</v>
      </c>
      <c r="G11" s="228">
        <f t="shared" si="4"/>
        <v>10</v>
      </c>
      <c r="H11" s="329">
        <f t="shared" si="5"/>
        <v>0.20408163265306123</v>
      </c>
      <c r="I11" s="228">
        <f t="shared" si="6"/>
        <v>10</v>
      </c>
      <c r="J11" s="329">
        <f t="shared" si="7"/>
        <v>1</v>
      </c>
      <c r="K11" s="228"/>
      <c r="L11" s="229" t="s">
        <v>3534</v>
      </c>
    </row>
    <row r="12" spans="2:18" s="239" customFormat="1" x14ac:dyDescent="0.25">
      <c r="B12" s="239" t="s">
        <v>4215</v>
      </c>
      <c r="C12" s="231">
        <f t="shared" si="0"/>
        <v>11</v>
      </c>
      <c r="D12" s="283">
        <f t="shared" si="1"/>
        <v>0.20754716981132076</v>
      </c>
      <c r="E12" s="231">
        <f t="shared" si="2"/>
        <v>24</v>
      </c>
      <c r="F12" s="283">
        <f t="shared" si="3"/>
        <v>0.48</v>
      </c>
      <c r="G12" s="231">
        <f t="shared" si="4"/>
        <v>7</v>
      </c>
      <c r="H12" s="283">
        <f t="shared" si="5"/>
        <v>0.14285714285714285</v>
      </c>
      <c r="I12" s="231">
        <f t="shared" si="6"/>
        <v>7</v>
      </c>
      <c r="J12" s="330">
        <f t="shared" si="7"/>
        <v>1</v>
      </c>
      <c r="K12" s="231"/>
      <c r="L12" s="232" t="s">
        <v>4042</v>
      </c>
    </row>
    <row r="13" spans="2:18" s="235" customFormat="1" x14ac:dyDescent="0.25">
      <c r="B13" s="235" t="s">
        <v>4066</v>
      </c>
      <c r="C13" s="228">
        <f t="shared" si="0"/>
        <v>4</v>
      </c>
      <c r="D13" s="329">
        <f t="shared" si="1"/>
        <v>7.5471698113207544E-2</v>
      </c>
      <c r="E13" s="228">
        <f t="shared" si="2"/>
        <v>15</v>
      </c>
      <c r="F13" s="329">
        <f t="shared" si="3"/>
        <v>0.3</v>
      </c>
      <c r="G13" s="228">
        <f t="shared" si="4"/>
        <v>2</v>
      </c>
      <c r="H13" s="329">
        <f t="shared" si="5"/>
        <v>4.0816326530612242E-2</v>
      </c>
      <c r="I13" s="228">
        <f t="shared" si="6"/>
        <v>2</v>
      </c>
      <c r="J13" s="329">
        <f t="shared" si="7"/>
        <v>1</v>
      </c>
      <c r="K13" s="228"/>
      <c r="L13" s="229" t="s">
        <v>3542</v>
      </c>
    </row>
    <row r="14" spans="2:18" s="235" customFormat="1" x14ac:dyDescent="0.25">
      <c r="B14" s="235" t="s">
        <v>4067</v>
      </c>
      <c r="C14" s="228">
        <f t="shared" si="0"/>
        <v>7</v>
      </c>
      <c r="D14" s="329">
        <f t="shared" si="1"/>
        <v>0.13207547169811321</v>
      </c>
      <c r="E14" s="228">
        <f t="shared" si="2"/>
        <v>21</v>
      </c>
      <c r="F14" s="329">
        <f t="shared" si="3"/>
        <v>0.42</v>
      </c>
      <c r="G14" s="228">
        <f t="shared" si="4"/>
        <v>5</v>
      </c>
      <c r="H14" s="329">
        <f t="shared" si="5"/>
        <v>0.10204081632653061</v>
      </c>
      <c r="I14" s="228">
        <f t="shared" si="6"/>
        <v>5</v>
      </c>
      <c r="J14" s="329">
        <f t="shared" si="7"/>
        <v>1</v>
      </c>
      <c r="K14" s="228"/>
      <c r="L14" s="229" t="s">
        <v>3538</v>
      </c>
    </row>
    <row r="15" spans="2:18" s="239" customFormat="1" x14ac:dyDescent="0.25">
      <c r="B15" s="239" t="s">
        <v>4216</v>
      </c>
      <c r="C15" s="231">
        <f t="shared" si="0"/>
        <v>2</v>
      </c>
      <c r="D15" s="283">
        <f t="shared" si="1"/>
        <v>3.7735849056603772E-2</v>
      </c>
      <c r="E15" s="231">
        <f t="shared" si="2"/>
        <v>4</v>
      </c>
      <c r="F15" s="283">
        <f t="shared" si="3"/>
        <v>0.08</v>
      </c>
      <c r="G15" s="231">
        <f t="shared" si="4"/>
        <v>5</v>
      </c>
      <c r="H15" s="283">
        <f t="shared" si="5"/>
        <v>0.10204081632653061</v>
      </c>
      <c r="I15" s="231">
        <f t="shared" si="6"/>
        <v>5</v>
      </c>
      <c r="J15" s="330">
        <f t="shared" si="7"/>
        <v>1</v>
      </c>
      <c r="K15" s="231"/>
      <c r="L15" s="232" t="s">
        <v>3539</v>
      </c>
    </row>
    <row r="16" spans="2:18" s="239" customFormat="1" x14ac:dyDescent="0.25">
      <c r="B16" s="239" t="s">
        <v>4065</v>
      </c>
      <c r="C16" s="231">
        <f t="shared" si="0"/>
        <v>32</v>
      </c>
      <c r="D16" s="283">
        <f t="shared" si="1"/>
        <v>0.60377358490566035</v>
      </c>
      <c r="E16" s="231">
        <f t="shared" si="2"/>
        <v>39</v>
      </c>
      <c r="F16" s="283">
        <f t="shared" si="3"/>
        <v>0.78</v>
      </c>
      <c r="G16" s="231">
        <f t="shared" si="4"/>
        <v>19</v>
      </c>
      <c r="H16" s="283">
        <f t="shared" si="5"/>
        <v>0.38775510204081631</v>
      </c>
      <c r="I16" s="231">
        <f t="shared" si="6"/>
        <v>18</v>
      </c>
      <c r="J16" s="330">
        <f t="shared" si="7"/>
        <v>0.94736842105263153</v>
      </c>
      <c r="K16" s="231"/>
      <c r="L16" s="232" t="s">
        <v>3540</v>
      </c>
    </row>
    <row r="17" spans="2:12" s="239" customFormat="1" x14ac:dyDescent="0.25">
      <c r="B17" s="234" t="s">
        <v>4235</v>
      </c>
      <c r="C17" s="231">
        <f t="shared" si="0"/>
        <v>34</v>
      </c>
      <c r="D17" s="283">
        <f t="shared" si="1"/>
        <v>0.64150943396226412</v>
      </c>
      <c r="E17" s="231">
        <f>COUNTIFS(Include,"Include",HasAnyPolicy,"Yes",AppTransmitsData,"Yes",RestrictRangeByKey(TransmissionSummary,TransmissionSummaryTypes,L17),"Yes*")</f>
        <v>34</v>
      </c>
      <c r="F17" s="283">
        <f t="shared" si="3"/>
        <v>0.68</v>
      </c>
      <c r="G17" s="231">
        <f t="shared" si="4"/>
        <v>34</v>
      </c>
      <c r="H17" s="283">
        <f t="shared" si="5"/>
        <v>0.69387755102040816</v>
      </c>
      <c r="I17" s="231">
        <f t="shared" si="6"/>
        <v>31</v>
      </c>
      <c r="J17" s="330">
        <f t="shared" si="7"/>
        <v>0.91176470588235292</v>
      </c>
      <c r="K17" s="231"/>
      <c r="L17" s="232" t="s">
        <v>4226</v>
      </c>
    </row>
    <row r="18" spans="2:12" s="241" customFormat="1" x14ac:dyDescent="0.25">
      <c r="B18" s="260" t="s">
        <v>4312</v>
      </c>
      <c r="C18" s="265">
        <f t="shared" si="0"/>
        <v>22</v>
      </c>
      <c r="D18" s="280">
        <f t="shared" si="1"/>
        <v>0.41509433962264153</v>
      </c>
      <c r="E18" s="336" t="s">
        <v>4237</v>
      </c>
      <c r="F18" s="280"/>
      <c r="G18" s="265">
        <f t="shared" si="4"/>
        <v>49</v>
      </c>
      <c r="H18" s="280">
        <f t="shared" si="5"/>
        <v>1</v>
      </c>
      <c r="I18" s="265">
        <f t="shared" si="6"/>
        <v>37</v>
      </c>
      <c r="J18" s="337">
        <f t="shared" si="7"/>
        <v>0.75510204081632648</v>
      </c>
      <c r="K18" s="265"/>
      <c r="L18" s="338" t="s">
        <v>4225</v>
      </c>
    </row>
    <row r="19" spans="2:12" s="239" customFormat="1" x14ac:dyDescent="0.25">
      <c r="B19" s="239" t="s">
        <v>4064</v>
      </c>
      <c r="H19" s="231"/>
      <c r="I19" s="231"/>
      <c r="J19" s="231"/>
      <c r="L19" s="234"/>
    </row>
    <row r="20" spans="2:12" s="244" customFormat="1" x14ac:dyDescent="0.25">
      <c r="B20" s="244" t="s">
        <v>3559</v>
      </c>
      <c r="C20" s="304">
        <f>COUNTIFS(Include,"Include", HasAnyPolicy,"No")</f>
        <v>26</v>
      </c>
      <c r="D20" s="304"/>
      <c r="E20" s="304">
        <f>COUNTIFS(Include,"Include",HasAnyPolicy,"No", AppCollectsOrStoresData,"Yes")</f>
        <v>20</v>
      </c>
      <c r="F20" s="304"/>
      <c r="G20" s="304">
        <f>COUNTIFS(Include,"Include",HasAnyPolicy,"No", AppTransmitsData,"Yes")</f>
        <v>21</v>
      </c>
      <c r="J20" s="245"/>
    </row>
    <row r="21" spans="2:12" s="239" customFormat="1" x14ac:dyDescent="0.25">
      <c r="C21" s="385" t="str">
        <f>"Apps without privacy policies (n="&amp;C20&amp;")"</f>
        <v>Apps without privacy policies (n=26)</v>
      </c>
      <c r="D21" s="385"/>
      <c r="E21" s="385"/>
      <c r="F21" s="385"/>
      <c r="G21" s="385"/>
      <c r="H21" s="385"/>
      <c r="I21" s="385"/>
      <c r="J21" s="385"/>
    </row>
    <row r="22" spans="2:12" s="239" customFormat="1" ht="15" customHeight="1" x14ac:dyDescent="0.25">
      <c r="C22" s="390" t="str">
        <f>"Covered in policy"</f>
        <v>Covered in policy</v>
      </c>
      <c r="D22" s="390"/>
      <c r="E22" s="390" t="str">
        <f>"Collected by app (n="&amp;E20 &amp; ")"</f>
        <v>Collected by app (n=20)</v>
      </c>
      <c r="F22" s="390"/>
      <c r="G22" s="390" t="str">
        <f>"Transmitted by app (n="&amp;G20&amp;")"</f>
        <v>Transmitted by app (n=21)</v>
      </c>
      <c r="H22" s="390"/>
      <c r="I22" s="391" t="s">
        <v>4311</v>
      </c>
      <c r="J22" s="391"/>
    </row>
    <row r="23" spans="2:12" s="241" customFormat="1" ht="15" customHeight="1" x14ac:dyDescent="0.25">
      <c r="B23" s="334" t="s">
        <v>4489</v>
      </c>
      <c r="C23" s="311" t="s">
        <v>3559</v>
      </c>
      <c r="D23" s="311" t="s">
        <v>4338</v>
      </c>
      <c r="E23" s="311" t="s">
        <v>3559</v>
      </c>
      <c r="F23" s="311" t="s">
        <v>4338</v>
      </c>
      <c r="G23" s="311" t="s">
        <v>3559</v>
      </c>
      <c r="H23" s="311" t="s">
        <v>4338</v>
      </c>
      <c r="I23" s="311" t="s">
        <v>3559</v>
      </c>
      <c r="J23" s="311" t="s">
        <v>4338</v>
      </c>
    </row>
    <row r="24" spans="2:12" s="235" customFormat="1" x14ac:dyDescent="0.25">
      <c r="B24" s="235" t="s">
        <v>4062</v>
      </c>
      <c r="C24" s="331" t="s">
        <v>4044</v>
      </c>
      <c r="D24" s="331"/>
      <c r="E24" s="228">
        <f t="shared" ref="E24:E32" si="8">COUNTIFS(Include,"Include",HasAnyPolicy,"No",AppTransmitsData,"Yes",RestrictRangeByKey(CollectionSummary,CollectionSummaryTypes,L24),"Yes*")</f>
        <v>13</v>
      </c>
      <c r="F24" s="329">
        <f t="shared" ref="F24:F33" si="9">E24/E$4</f>
        <v>0.26</v>
      </c>
      <c r="G24" s="228">
        <f t="shared" ref="G24:G34" si="10">COUNTIFS(Include,"Include",HasAnyPolicy,"No",AppTransmitsData,"Yes",RestrictRangeByKey(TransmissionSummary,TransmissionSummaryTypes,L24),"Yes*")</f>
        <v>16</v>
      </c>
      <c r="H24" s="329">
        <f t="shared" ref="H24:H34" si="11">G24/G$4</f>
        <v>0.32653061224489793</v>
      </c>
      <c r="I24" s="228">
        <f t="shared" ref="I24:I34" si="12">COUNTIFS(Include,"Include",HasAnyPolicy,"No",AppTransmitsData,"Yes",RestrictRangeByKey(TransmissionSummary,TransmissionSummaryTypes,L24),"Yes (HTTPS)")</f>
        <v>15</v>
      </c>
      <c r="J24" s="329">
        <f>I24/G24</f>
        <v>0.9375</v>
      </c>
      <c r="L24" s="229" t="s">
        <v>3543</v>
      </c>
    </row>
    <row r="25" spans="2:12" s="239" customFormat="1" x14ac:dyDescent="0.25">
      <c r="B25" s="239" t="s">
        <v>4214</v>
      </c>
      <c r="C25" s="306" t="s">
        <v>4044</v>
      </c>
      <c r="D25" s="306"/>
      <c r="E25" s="231">
        <f t="shared" si="8"/>
        <v>9</v>
      </c>
      <c r="F25" s="283">
        <f t="shared" si="9"/>
        <v>0.18</v>
      </c>
      <c r="G25" s="231">
        <f t="shared" si="10"/>
        <v>7</v>
      </c>
      <c r="H25" s="283">
        <f t="shared" si="11"/>
        <v>0.14285714285714285</v>
      </c>
      <c r="I25" s="231">
        <f t="shared" si="12"/>
        <v>7</v>
      </c>
      <c r="J25" s="330">
        <f t="shared" ref="J25:J34" si="13">I25/G25</f>
        <v>1</v>
      </c>
      <c r="L25" s="232" t="s">
        <v>3541</v>
      </c>
    </row>
    <row r="26" spans="2:12" s="239" customFormat="1" x14ac:dyDescent="0.25">
      <c r="B26" s="239" t="s">
        <v>4213</v>
      </c>
      <c r="C26" s="306" t="s">
        <v>4044</v>
      </c>
      <c r="D26" s="306"/>
      <c r="E26" s="231">
        <f t="shared" si="8"/>
        <v>7</v>
      </c>
      <c r="F26" s="283">
        <f t="shared" si="9"/>
        <v>0.14000000000000001</v>
      </c>
      <c r="G26" s="231">
        <f t="shared" si="10"/>
        <v>16</v>
      </c>
      <c r="H26" s="283">
        <f t="shared" si="11"/>
        <v>0.32653061224489793</v>
      </c>
      <c r="I26" s="231">
        <f t="shared" si="12"/>
        <v>15</v>
      </c>
      <c r="J26" s="330">
        <f t="shared" si="13"/>
        <v>0.9375</v>
      </c>
      <c r="L26" s="232" t="s">
        <v>4227</v>
      </c>
    </row>
    <row r="27" spans="2:12" s="235" customFormat="1" x14ac:dyDescent="0.25">
      <c r="B27" s="235" t="s">
        <v>4063</v>
      </c>
      <c r="C27" s="331" t="s">
        <v>4044</v>
      </c>
      <c r="D27" s="331"/>
      <c r="E27" s="228">
        <f t="shared" si="8"/>
        <v>8</v>
      </c>
      <c r="F27" s="329">
        <f t="shared" si="9"/>
        <v>0.16</v>
      </c>
      <c r="G27" s="228">
        <f t="shared" si="10"/>
        <v>2</v>
      </c>
      <c r="H27" s="329">
        <f t="shared" si="11"/>
        <v>4.0816326530612242E-2</v>
      </c>
      <c r="I27" s="228">
        <f t="shared" si="12"/>
        <v>2</v>
      </c>
      <c r="J27" s="329">
        <f t="shared" si="13"/>
        <v>1</v>
      </c>
      <c r="L27" s="229" t="s">
        <v>3534</v>
      </c>
    </row>
    <row r="28" spans="2:12" s="239" customFormat="1" x14ac:dyDescent="0.25">
      <c r="B28" s="239" t="s">
        <v>4215</v>
      </c>
      <c r="C28" s="306" t="s">
        <v>4044</v>
      </c>
      <c r="D28" s="306"/>
      <c r="E28" s="231">
        <f t="shared" si="8"/>
        <v>8</v>
      </c>
      <c r="F28" s="283">
        <f t="shared" si="9"/>
        <v>0.16</v>
      </c>
      <c r="G28" s="231">
        <f t="shared" si="10"/>
        <v>2</v>
      </c>
      <c r="H28" s="283">
        <f t="shared" si="11"/>
        <v>4.0816326530612242E-2</v>
      </c>
      <c r="I28" s="231">
        <f t="shared" si="12"/>
        <v>2</v>
      </c>
      <c r="J28" s="330">
        <f t="shared" si="13"/>
        <v>1</v>
      </c>
      <c r="L28" s="232" t="s">
        <v>4042</v>
      </c>
    </row>
    <row r="29" spans="2:12" s="235" customFormat="1" x14ac:dyDescent="0.25">
      <c r="B29" s="235" t="s">
        <v>4066</v>
      </c>
      <c r="C29" s="331" t="s">
        <v>4044</v>
      </c>
      <c r="D29" s="331"/>
      <c r="E29" s="228">
        <f t="shared" si="8"/>
        <v>5</v>
      </c>
      <c r="F29" s="329">
        <f t="shared" si="9"/>
        <v>0.1</v>
      </c>
      <c r="G29" s="228">
        <f t="shared" si="10"/>
        <v>2</v>
      </c>
      <c r="H29" s="329">
        <f t="shared" si="11"/>
        <v>4.0816326530612242E-2</v>
      </c>
      <c r="I29" s="228">
        <f t="shared" si="12"/>
        <v>2</v>
      </c>
      <c r="J29" s="329">
        <f t="shared" si="13"/>
        <v>1</v>
      </c>
      <c r="L29" s="229" t="s">
        <v>3542</v>
      </c>
    </row>
    <row r="30" spans="2:12" s="235" customFormat="1" x14ac:dyDescent="0.25">
      <c r="B30" s="235" t="s">
        <v>4067</v>
      </c>
      <c r="C30" s="331" t="s">
        <v>4044</v>
      </c>
      <c r="D30" s="331"/>
      <c r="E30" s="228">
        <f t="shared" si="8"/>
        <v>6</v>
      </c>
      <c r="F30" s="329">
        <f t="shared" si="9"/>
        <v>0.12</v>
      </c>
      <c r="G30" s="228">
        <f t="shared" si="10"/>
        <v>0</v>
      </c>
      <c r="H30" s="329">
        <f t="shared" si="11"/>
        <v>0</v>
      </c>
      <c r="I30" s="228">
        <f t="shared" si="12"/>
        <v>0</v>
      </c>
      <c r="J30" s="332" t="s">
        <v>4044</v>
      </c>
      <c r="L30" s="229" t="s">
        <v>3538</v>
      </c>
    </row>
    <row r="31" spans="2:12" s="239" customFormat="1" x14ac:dyDescent="0.25">
      <c r="B31" s="239" t="s">
        <v>4216</v>
      </c>
      <c r="C31" s="306" t="s">
        <v>4044</v>
      </c>
      <c r="D31" s="306"/>
      <c r="E31" s="231">
        <f t="shared" si="8"/>
        <v>1</v>
      </c>
      <c r="F31" s="283">
        <f t="shared" si="9"/>
        <v>0.02</v>
      </c>
      <c r="G31" s="231">
        <f t="shared" si="10"/>
        <v>0</v>
      </c>
      <c r="H31" s="283">
        <f t="shared" si="11"/>
        <v>0</v>
      </c>
      <c r="I31" s="231">
        <f t="shared" si="12"/>
        <v>0</v>
      </c>
      <c r="J31" s="333" t="s">
        <v>4044</v>
      </c>
      <c r="L31" s="232" t="s">
        <v>3539</v>
      </c>
    </row>
    <row r="32" spans="2:12" s="239" customFormat="1" x14ac:dyDescent="0.25">
      <c r="B32" s="239" t="s">
        <v>4065</v>
      </c>
      <c r="C32" s="306" t="s">
        <v>4044</v>
      </c>
      <c r="D32" s="306"/>
      <c r="E32" s="231">
        <f t="shared" si="8"/>
        <v>11</v>
      </c>
      <c r="F32" s="283">
        <f t="shared" si="9"/>
        <v>0.22</v>
      </c>
      <c r="G32" s="231">
        <f t="shared" si="10"/>
        <v>5</v>
      </c>
      <c r="H32" s="283">
        <f t="shared" si="11"/>
        <v>0.10204081632653061</v>
      </c>
      <c r="I32" s="231">
        <f t="shared" si="12"/>
        <v>5</v>
      </c>
      <c r="J32" s="330">
        <f t="shared" si="13"/>
        <v>1</v>
      </c>
      <c r="L32" s="232" t="s">
        <v>3540</v>
      </c>
    </row>
    <row r="33" spans="2:12" s="239" customFormat="1" x14ac:dyDescent="0.25">
      <c r="B33" s="234" t="s">
        <v>4235</v>
      </c>
      <c r="C33" s="306" t="s">
        <v>4044</v>
      </c>
      <c r="D33" s="306"/>
      <c r="E33" s="231">
        <f>COUNTIFS(Include,"Include",HasAnyPolicy,"No",AppTransmitsData,"Yes",RestrictRangeByKey(TransmissionSummary,TransmissionSummaryTypes,L33),"Yes*")</f>
        <v>16</v>
      </c>
      <c r="F33" s="283">
        <f t="shared" si="9"/>
        <v>0.32</v>
      </c>
      <c r="G33" s="231">
        <f t="shared" si="10"/>
        <v>16</v>
      </c>
      <c r="H33" s="283">
        <f t="shared" si="11"/>
        <v>0.32653061224489793</v>
      </c>
      <c r="I33" s="231">
        <f t="shared" si="12"/>
        <v>16</v>
      </c>
      <c r="J33" s="330">
        <f t="shared" si="13"/>
        <v>1</v>
      </c>
      <c r="L33" s="232" t="s">
        <v>4226</v>
      </c>
    </row>
    <row r="34" spans="2:12" s="241" customFormat="1" x14ac:dyDescent="0.25">
      <c r="B34" s="260" t="s">
        <v>4312</v>
      </c>
      <c r="C34" s="307" t="s">
        <v>4044</v>
      </c>
      <c r="D34" s="307"/>
      <c r="E34" s="336" t="s">
        <v>4237</v>
      </c>
      <c r="F34" s="280"/>
      <c r="G34" s="265">
        <f t="shared" si="10"/>
        <v>21</v>
      </c>
      <c r="H34" s="280">
        <f t="shared" si="11"/>
        <v>0.42857142857142855</v>
      </c>
      <c r="I34" s="265">
        <f t="shared" si="12"/>
        <v>18</v>
      </c>
      <c r="J34" s="337">
        <f t="shared" si="13"/>
        <v>0.8571428571428571</v>
      </c>
      <c r="L34" s="338" t="s">
        <v>4225</v>
      </c>
    </row>
    <row r="35" spans="2:12" s="239" customFormat="1" x14ac:dyDescent="0.25">
      <c r="B35" s="239" t="s">
        <v>4064</v>
      </c>
      <c r="H35" s="231"/>
      <c r="I35" s="231"/>
      <c r="J35" s="231"/>
    </row>
    <row r="36" spans="2:12" s="239" customFormat="1" x14ac:dyDescent="0.25"/>
  </sheetData>
  <mergeCells count="10">
    <mergeCell ref="C22:D22"/>
    <mergeCell ref="E22:F22"/>
    <mergeCell ref="G22:H22"/>
    <mergeCell ref="I22:J22"/>
    <mergeCell ref="C5:J5"/>
    <mergeCell ref="C21:J21"/>
    <mergeCell ref="C6:D6"/>
    <mergeCell ref="E6:F6"/>
    <mergeCell ref="G6:H6"/>
    <mergeCell ref="I6:J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T28"/>
  <sheetViews>
    <sheetView topLeftCell="B1" zoomScale="85" zoomScaleNormal="85" workbookViewId="0">
      <selection activeCell="B28" sqref="B28"/>
    </sheetView>
  </sheetViews>
  <sheetFormatPr defaultRowHeight="14.25" x14ac:dyDescent="0.25"/>
  <cols>
    <col min="1" max="1" width="9.140625" style="226"/>
    <col min="2" max="2" width="54.7109375" style="226" customWidth="1"/>
    <col min="3" max="3" width="11.7109375" style="226" customWidth="1"/>
    <col min="4" max="4" width="9.140625" style="226"/>
    <col min="5" max="5" width="18.140625" style="226" customWidth="1"/>
    <col min="6" max="6" width="14" style="226" customWidth="1"/>
    <col min="7" max="7" width="9.140625" style="226"/>
    <col min="8" max="8" width="12.7109375" style="226" customWidth="1"/>
    <col min="9" max="9" width="2.7109375" style="226" customWidth="1"/>
    <col min="10" max="13" width="9.140625" style="226"/>
    <col min="14" max="14" width="11.28515625" style="226" customWidth="1"/>
    <col min="15" max="15" width="9.140625" style="226"/>
    <col min="16" max="16" width="3.28515625" style="226" customWidth="1"/>
    <col min="17" max="16384" width="9.140625" style="226"/>
  </cols>
  <sheetData>
    <row r="1" spans="1:20" s="216" customFormat="1" x14ac:dyDescent="0.25">
      <c r="A1" s="216" t="s">
        <v>4490</v>
      </c>
    </row>
    <row r="2" spans="1:20" s="217" customFormat="1" x14ac:dyDescent="0.25">
      <c r="B2" s="218" t="s">
        <v>4310</v>
      </c>
      <c r="D2" s="221"/>
      <c r="E2" s="221"/>
      <c r="F2" s="221"/>
      <c r="G2" s="221"/>
      <c r="H2" s="221"/>
      <c r="I2" s="221"/>
      <c r="J2" s="219"/>
      <c r="K2" s="218"/>
      <c r="L2" s="220"/>
      <c r="M2" s="221"/>
      <c r="N2" s="221"/>
      <c r="O2" s="221"/>
      <c r="R2" s="222"/>
      <c r="S2" s="222"/>
    </row>
    <row r="3" spans="1:20" s="217" customFormat="1" x14ac:dyDescent="0.25">
      <c r="B3" s="223" t="s">
        <v>4410</v>
      </c>
      <c r="C3" s="219"/>
      <c r="D3" s="218"/>
      <c r="E3" s="218"/>
      <c r="F3" s="218"/>
      <c r="G3" s="218"/>
      <c r="H3" s="218"/>
      <c r="I3" s="218"/>
      <c r="J3" s="219"/>
      <c r="K3" s="218"/>
      <c r="L3" s="219"/>
      <c r="M3" s="218"/>
      <c r="N3" s="218"/>
      <c r="O3" s="218"/>
      <c r="R3" s="222"/>
      <c r="S3" s="222"/>
    </row>
    <row r="4" spans="1:20" s="244" customFormat="1" x14ac:dyDescent="0.25">
      <c r="B4" s="243" t="s">
        <v>3559</v>
      </c>
      <c r="C4" s="244">
        <v>79</v>
      </c>
      <c r="J4" s="244">
        <f>COUNTIFS(Include,"=Include",PlatformAndroid,"&lt;&gt;No",PlatformiOS,"No")</f>
        <v>4</v>
      </c>
      <c r="K4" s="245"/>
      <c r="L4" s="244">
        <f>COUNTIFS(Include,"=Include",PlatformAndroid,"No",PlatformiOS,"&lt;&gt;No")</f>
        <v>37</v>
      </c>
      <c r="N4" s="244">
        <f>COUNTIFS(Include,"=Include",PlatformAndroid,"&lt;&gt;No",PlatformiOS,"&lt;&gt;No")</f>
        <v>38</v>
      </c>
      <c r="Q4" s="244">
        <f>COUNTIFS(Include,"=Include",Cost, "Free")</f>
        <v>58</v>
      </c>
      <c r="S4" s="244">
        <f>COUNTIFS(Include,"=Include",Cost, "&gt;0")</f>
        <v>21</v>
      </c>
    </row>
    <row r="5" spans="1:20" x14ac:dyDescent="0.25">
      <c r="B5" s="246"/>
      <c r="C5" s="233"/>
      <c r="J5" s="385" t="s">
        <v>4313</v>
      </c>
      <c r="K5" s="385"/>
      <c r="L5" s="385"/>
      <c r="M5" s="385"/>
      <c r="N5" s="385"/>
      <c r="O5" s="385"/>
      <c r="Q5" s="386" t="s">
        <v>4320</v>
      </c>
      <c r="R5" s="386"/>
      <c r="S5" s="386"/>
      <c r="T5" s="386"/>
    </row>
    <row r="6" spans="1:20" s="237" customFormat="1" x14ac:dyDescent="0.25">
      <c r="B6" s="247"/>
      <c r="C6" s="387" t="str">
        <f>"All (n="&amp;C4&amp;")"</f>
        <v>All (n=79)</v>
      </c>
      <c r="D6" s="387"/>
      <c r="E6" s="387"/>
      <c r="F6" s="387"/>
      <c r="G6" s="387"/>
      <c r="H6" s="387"/>
      <c r="I6" s="248"/>
      <c r="J6" s="388" t="str">
        <f>"Android-only (n="&amp;J4&amp;")"</f>
        <v>Android-only (n=4)</v>
      </c>
      <c r="K6" s="388"/>
      <c r="L6" s="388" t="str">
        <f>"iOS-only (n="&amp;L4&amp;")"</f>
        <v>iOS-only (n=37)</v>
      </c>
      <c r="M6" s="388"/>
      <c r="N6" s="388" t="str">
        <f>"Multi-platform (n="&amp;N4&amp;")"</f>
        <v>Multi-platform (n=38)</v>
      </c>
      <c r="O6" s="388"/>
      <c r="P6" s="249"/>
      <c r="Q6" s="388" t="str">
        <f>"Free (n="&amp;Q4&amp;")"</f>
        <v>Free (n=58)</v>
      </c>
      <c r="R6" s="388"/>
      <c r="S6" s="388" t="str">
        <f>"Paid (n="&amp;S4&amp;")"</f>
        <v>Paid (n=21)</v>
      </c>
      <c r="T6" s="388"/>
    </row>
    <row r="7" spans="1:20" s="242" customFormat="1" x14ac:dyDescent="0.25">
      <c r="B7" s="250" t="s">
        <v>4061</v>
      </c>
      <c r="C7" s="251" t="s">
        <v>3559</v>
      </c>
      <c r="D7" s="251" t="s">
        <v>3560</v>
      </c>
      <c r="E7" s="251" t="s">
        <v>4510</v>
      </c>
      <c r="F7" s="251" t="s">
        <v>4409</v>
      </c>
      <c r="G7" s="251" t="s">
        <v>4338</v>
      </c>
      <c r="H7" s="251" t="s">
        <v>4511</v>
      </c>
      <c r="I7" s="251"/>
      <c r="J7" s="251" t="s">
        <v>3559</v>
      </c>
      <c r="K7" s="251" t="s">
        <v>3560</v>
      </c>
      <c r="L7" s="251" t="s">
        <v>3559</v>
      </c>
      <c r="M7" s="251" t="s">
        <v>3560</v>
      </c>
      <c r="N7" s="251" t="s">
        <v>3559</v>
      </c>
      <c r="O7" s="251" t="s">
        <v>3560</v>
      </c>
      <c r="P7" s="251"/>
      <c r="Q7" s="251" t="s">
        <v>3559</v>
      </c>
      <c r="R7" s="251" t="s">
        <v>3560</v>
      </c>
      <c r="S7" s="251" t="s">
        <v>3559</v>
      </c>
      <c r="T7" s="251" t="s">
        <v>3560</v>
      </c>
    </row>
    <row r="8" spans="1:20" s="237" customFormat="1" x14ac:dyDescent="0.25">
      <c r="B8" s="237" t="s">
        <v>4268</v>
      </c>
      <c r="C8" s="253">
        <f>COUNTIFS(Include,"Include",Platform,"*",AppTransmitsData,"Yes*")</f>
        <v>70</v>
      </c>
      <c r="D8" s="254">
        <f t="shared" ref="D8:D21" si="0">C8/C$4</f>
        <v>0.88607594936708856</v>
      </c>
      <c r="E8" s="367"/>
      <c r="F8" s="255">
        <f>COUNTIFS(Include,"Include",Platform,"*",AppTransmitsData,"Yes*",TransmissionDestinationCountries,"&lt;&gt;GB",TransmissionDestinationCountries,"&lt;&gt;~*")</f>
        <v>51</v>
      </c>
      <c r="G8" s="254">
        <f t="shared" ref="G8:G13" si="1">F8/C$4</f>
        <v>0.64556962025316456</v>
      </c>
      <c r="H8" s="254">
        <f>F8/C8</f>
        <v>0.72857142857142854</v>
      </c>
      <c r="I8" s="256"/>
      <c r="J8" s="253">
        <f>COUNTIFS(Include,"Include",PlatformAndroid,"&lt;&gt;No",PlatformiOS,"No",AppTransmitsData,"Yes*")</f>
        <v>3</v>
      </c>
      <c r="K8" s="254">
        <f>J8/J$4</f>
        <v>0.75</v>
      </c>
      <c r="L8" s="253">
        <f>COUNTIFS(Include,"Include",PlatformAndroid,"No",PlatformiOS,"&lt;&gt;No",AppTransmitsData,"Yes*")</f>
        <v>29</v>
      </c>
      <c r="M8" s="254">
        <f>L8/L$4</f>
        <v>0.78378378378378377</v>
      </c>
      <c r="N8" s="253">
        <f>COUNTIFS(Include,"Include",PlatformAndroid,"&lt;&gt;No",PlatformiOS,"&lt;&gt;No",AppTransmitsData,"Yes*")</f>
        <v>38</v>
      </c>
      <c r="O8" s="254">
        <f>N8/N$4</f>
        <v>1</v>
      </c>
      <c r="Q8" s="253">
        <f>COUNTIFS(Include,"Include",Cost,"Free",AppTransmitsData,"Yes*")</f>
        <v>54</v>
      </c>
      <c r="R8" s="254">
        <f>Q8/Q$4</f>
        <v>0.93103448275862066</v>
      </c>
      <c r="S8" s="253">
        <f>COUNTIFS(Include,"Include",Cost,"&gt;0",AppTransmitsData,"Yes*")</f>
        <v>16</v>
      </c>
      <c r="T8" s="254">
        <f>S8/S$4</f>
        <v>0.76190476190476186</v>
      </c>
    </row>
    <row r="9" spans="1:20" s="237" customFormat="1" x14ac:dyDescent="0.25">
      <c r="B9" s="237" t="s">
        <v>4267</v>
      </c>
      <c r="C9" s="253">
        <f>COUNTIFS(Include,"Include",Platform,"*",OnlineServiceTransmitsData,"Yes (Developer*")</f>
        <v>23</v>
      </c>
      <c r="D9" s="254">
        <f t="shared" si="0"/>
        <v>0.29113924050632911</v>
      </c>
      <c r="E9" s="254">
        <f>C9/C$8</f>
        <v>0.32857142857142857</v>
      </c>
      <c r="F9" s="255">
        <f>COUNTIFS(Include,"Include",Platform,"*",OnlineServiceTransmitsData,"Yes (Developer*",OnlineServicesDestinationCountries,"&lt;&gt;GB",OnlineServicesDestinationCountries,"&lt;&gt;~*")</f>
        <v>7</v>
      </c>
      <c r="G9" s="254">
        <f t="shared" si="1"/>
        <v>8.8607594936708861E-2</v>
      </c>
      <c r="H9" s="254">
        <f t="shared" ref="H9:H20" si="2">F9/C9</f>
        <v>0.30434782608695654</v>
      </c>
      <c r="I9" s="256"/>
      <c r="J9" s="253">
        <f>COUNTIFS(Include,"Include",PlatformAndroid,"&lt;&gt;No",PlatformiOS,"No",OnlineServiceTransmitsData,"Yes (Developer*")</f>
        <v>2</v>
      </c>
      <c r="K9" s="254">
        <f t="shared" ref="K9:K21" si="3">J9/J$4</f>
        <v>0.5</v>
      </c>
      <c r="L9" s="253">
        <f>COUNTIFS(Include,"Include",PlatformAndroid,"No",PlatformiOS,"&lt;&gt;No",OnlineServiceTransmitsData,"Yes (Developer*")</f>
        <v>8</v>
      </c>
      <c r="M9" s="254">
        <f t="shared" ref="M9:M21" si="4">L9/L$4</f>
        <v>0.21621621621621623</v>
      </c>
      <c r="N9" s="253">
        <f>COUNTIFS(Include,"Include",PlatformAndroid,"&lt;&gt;No",PlatformiOS,"&lt;&gt;No",OnlineServiceTransmitsData,"Yes (Developer*")</f>
        <v>13</v>
      </c>
      <c r="O9" s="254">
        <f t="shared" ref="O9:O21" si="5">N9/N$4</f>
        <v>0.34210526315789475</v>
      </c>
      <c r="Q9" s="253">
        <f>COUNTIFS(Include,"Include",Cost,"Free",OnlineServiceTransmitsData,"Yes (Developer*")</f>
        <v>21</v>
      </c>
      <c r="R9" s="254">
        <f t="shared" ref="R9:R21" si="6">Q9/Q$4</f>
        <v>0.36206896551724138</v>
      </c>
      <c r="S9" s="253">
        <f>COUNTIFS(Include,"Include",Cost,"&gt;0",OnlineServiceTransmitsData,"Yes (Developer*")</f>
        <v>2</v>
      </c>
      <c r="T9" s="254">
        <f t="shared" ref="T9:T21" si="7">S9/S$4</f>
        <v>9.5238095238095233E-2</v>
      </c>
    </row>
    <row r="10" spans="1:20" s="237" customFormat="1" x14ac:dyDescent="0.25">
      <c r="B10" s="237" t="s">
        <v>4270</v>
      </c>
      <c r="C10" s="253">
        <f>COUNTIFS(Include,"Include",Platform,"*",OnlineServiceTransmitsData,"Yes (Developer*",OnlineServicePurpose,"*Functions*")</f>
        <v>12</v>
      </c>
      <c r="D10" s="254">
        <f t="shared" si="0"/>
        <v>0.15189873417721519</v>
      </c>
      <c r="E10" s="254">
        <f t="shared" ref="E10:E20" si="8">C10/C$8</f>
        <v>0.17142857142857143</v>
      </c>
      <c r="F10" s="255">
        <f>COUNTIFS(Include,"Include",Platform,"*",OnlineServiceTransmitsData,"Yes (Developer*",OnlineServicesDestinationCountries,"&lt;&gt;GB",OnlineServicesDestinationCountries,"&lt;&gt;~*",OnlineServicePurpose,"*Functions*")</f>
        <v>4</v>
      </c>
      <c r="G10" s="254">
        <f t="shared" si="1"/>
        <v>5.0632911392405063E-2</v>
      </c>
      <c r="H10" s="254">
        <f t="shared" si="2"/>
        <v>0.33333333333333331</v>
      </c>
      <c r="I10" s="256"/>
      <c r="J10" s="253">
        <f>COUNTIFS(Include,"Include",PlatformAndroid,"&lt;&gt;No",PlatformiOS,"No",OnlineServiceTransmitsData,"Yes (Developer*",OnlineServicePurpose,"*Functions*")</f>
        <v>2</v>
      </c>
      <c r="K10" s="254">
        <f t="shared" si="3"/>
        <v>0.5</v>
      </c>
      <c r="L10" s="253">
        <f>COUNTIFS(Include,"Include",PlatformAndroid,"No",PlatformiOS,"&lt;&gt;No",OnlineServiceTransmitsData,"Yes (Developer*",OnlineServicePurpose,"*Functions*")</f>
        <v>5</v>
      </c>
      <c r="M10" s="254">
        <f t="shared" si="4"/>
        <v>0.13513513513513514</v>
      </c>
      <c r="N10" s="253">
        <f>COUNTIFS(Include,"Include",PlatformAndroid,"&lt;&gt;No",PlatformiOS,"&lt;&gt;No",OnlineServiceTransmitsData,"Yes (Developer*",OnlineServicePurpose,"*Functions*")</f>
        <v>5</v>
      </c>
      <c r="O10" s="254">
        <f t="shared" si="5"/>
        <v>0.13157894736842105</v>
      </c>
      <c r="Q10" s="253">
        <f>COUNTIFS(Include,"Include",Cost,"Free",OnlineServiceTransmitsData,"Yes (Developer*",OnlineServicePurpose,"*Functions*")</f>
        <v>12</v>
      </c>
      <c r="R10" s="254">
        <f t="shared" si="6"/>
        <v>0.20689655172413793</v>
      </c>
      <c r="S10" s="253">
        <f>COUNTIFS(Include,"Include",Cost,"&gt;0",OnlineServiceTransmitsData,"Yes (Developer*",OnlineServicePurpose,"*Functions*")</f>
        <v>0</v>
      </c>
      <c r="T10" s="254">
        <f t="shared" si="7"/>
        <v>0</v>
      </c>
    </row>
    <row r="11" spans="1:20" s="237" customFormat="1" x14ac:dyDescent="0.25">
      <c r="B11" s="237" t="s">
        <v>4263</v>
      </c>
      <c r="C11" s="253">
        <f>COUNTIFS(Include,"Include",Platform,"*",OnlineServiceTransmitsData,"Yes (Developer*",OnlineServicePurpose,"*Host*")</f>
        <v>7</v>
      </c>
      <c r="D11" s="254">
        <f t="shared" si="0"/>
        <v>8.8607594936708861E-2</v>
      </c>
      <c r="E11" s="254">
        <f t="shared" si="8"/>
        <v>0.1</v>
      </c>
      <c r="F11" s="255">
        <f>COUNTIFS(Include,"Include",Platform,"*",OnlineServiceTransmitsData,"Yes (Developer*",OnlineServicesDestinationCountries,"&lt;&gt;GB",OnlineServicesDestinationCountries,"&lt;&gt;~*",OnlineServicePurpose,"*Host*")</f>
        <v>2</v>
      </c>
      <c r="G11" s="254">
        <f t="shared" si="1"/>
        <v>2.5316455696202531E-2</v>
      </c>
      <c r="H11" s="254">
        <f t="shared" si="2"/>
        <v>0.2857142857142857</v>
      </c>
      <c r="I11" s="256"/>
      <c r="J11" s="253">
        <f>COUNTIFS(Include,"Include",PlatformAndroid,"&lt;&gt;No",PlatformiOS,"No",OnlineServiceTransmitsData,"Yes (Developer*",OnlineServicePurpose,"*Host*")</f>
        <v>1</v>
      </c>
      <c r="K11" s="254">
        <f t="shared" si="3"/>
        <v>0.25</v>
      </c>
      <c r="L11" s="253">
        <f>COUNTIFS(Include,"Include",PlatformAndroid,"No",PlatformiOS,"&lt;&gt;No",OnlineServiceTransmitsData,"Yes (Developer*",OnlineServicePurpose,"*Host*")</f>
        <v>4</v>
      </c>
      <c r="M11" s="254">
        <f t="shared" si="4"/>
        <v>0.10810810810810811</v>
      </c>
      <c r="N11" s="253">
        <f>COUNTIFS(Include,"Include",PlatformAndroid,"&lt;&gt;No",PlatformiOS,"&lt;&gt;No",OnlineServiceTransmitsData,"Yes (Developer*",OnlineServicePurpose,"*Host*")</f>
        <v>2</v>
      </c>
      <c r="O11" s="254">
        <f t="shared" si="5"/>
        <v>5.2631578947368418E-2</v>
      </c>
      <c r="Q11" s="253">
        <f>COUNTIFS(Include,"Include",Cost,"Free",OnlineServiceTransmitsData,"Yes (Developer*",OnlineServicePurpose,"*Host*")</f>
        <v>7</v>
      </c>
      <c r="R11" s="254">
        <f t="shared" si="6"/>
        <v>0.1206896551724138</v>
      </c>
      <c r="S11" s="253">
        <f>COUNTIFS(Include,"Include",Cost,"&gt;0",OnlineServiceTransmitsData,"Yes (Developer*",OnlineServicePurpose,"*Host*")</f>
        <v>0</v>
      </c>
      <c r="T11" s="254">
        <f t="shared" si="7"/>
        <v>0</v>
      </c>
    </row>
    <row r="12" spans="1:20" s="237" customFormat="1" x14ac:dyDescent="0.25">
      <c r="B12" s="234" t="s">
        <v>4271</v>
      </c>
      <c r="C12" s="249">
        <f>COUNTIFS(Include,"Include",Platform,"*",OnlineServiceTransmitsData,"Yes (Developer*",OnlineServicePurpose,"*Social Sharing*")</f>
        <v>5</v>
      </c>
      <c r="D12" s="254">
        <f t="shared" si="0"/>
        <v>6.3291139240506333E-2</v>
      </c>
      <c r="E12" s="254">
        <f t="shared" si="8"/>
        <v>7.1428571428571425E-2</v>
      </c>
      <c r="F12" s="255">
        <f>COUNTIFS(Include,"Include",Platform,"*",OnlineServiceTransmitsData,"Yes (Developer*",OnlineServicesDestinationCountries,"&lt;&gt;GB",OnlineServicesDestinationCountries,"&lt;&gt;~*",OnlineServicePurpose,"*Social Sharing*")</f>
        <v>2</v>
      </c>
      <c r="G12" s="254">
        <f t="shared" si="1"/>
        <v>2.5316455696202531E-2</v>
      </c>
      <c r="H12" s="254">
        <f t="shared" si="2"/>
        <v>0.4</v>
      </c>
      <c r="I12" s="259"/>
      <c r="J12" s="249">
        <f>COUNTIFS(Include,"Include",PlatformAndroid,"&lt;&gt;No",PlatformiOS,"No",OnlineServiceTransmitsData,"Yes (Developer*",OnlineServicePurpose,"*Social Sharing*")</f>
        <v>0</v>
      </c>
      <c r="K12" s="254">
        <f t="shared" si="3"/>
        <v>0</v>
      </c>
      <c r="L12" s="249">
        <f>COUNTIFS(Include,"Include",PlatformAndroid,"No",PlatformiOS,"&lt;&gt;No",OnlineServiceTransmitsData,"Yes (Developer*",OnlineServicePurpose,"*Social Sharing*")</f>
        <v>1</v>
      </c>
      <c r="M12" s="254">
        <f t="shared" si="4"/>
        <v>2.7027027027027029E-2</v>
      </c>
      <c r="N12" s="249">
        <f>COUNTIFS(Include,"Include",PlatformAndroid,"&lt;&gt;No",PlatformiOS,"&lt;&gt;No",OnlineServiceTransmitsData,"Yes (Developer*",OnlineServicePurpose,"*Social Sharing*")</f>
        <v>4</v>
      </c>
      <c r="O12" s="254">
        <f t="shared" si="5"/>
        <v>0.10526315789473684</v>
      </c>
      <c r="Q12" s="249">
        <f>COUNTIFS(Include,"Include",Cost,"Free",OnlineServiceTransmitsData,"Yes (Developer*",OnlineServicePurpose,"*Social Sharing*")</f>
        <v>3</v>
      </c>
      <c r="R12" s="254">
        <f t="shared" si="6"/>
        <v>5.1724137931034482E-2</v>
      </c>
      <c r="S12" s="249">
        <f>COUNTIFS(Include,"Include",Cost,"&gt;0",OnlineServiceTransmitsData,"Yes (Developer*",OnlineServicePurpose,"*Social Sharing*")</f>
        <v>2</v>
      </c>
      <c r="T12" s="254">
        <f t="shared" si="7"/>
        <v>9.5238095238095233E-2</v>
      </c>
    </row>
    <row r="13" spans="1:20" s="237" customFormat="1" x14ac:dyDescent="0.25">
      <c r="B13" s="234" t="s">
        <v>4264</v>
      </c>
      <c r="C13" s="249">
        <f>COUNTIFS(Include,"Include",Platform,"*",OnlineServiceTransmitsData,"Yes (Developer*",OnlineServicePurpose,"*Research*")</f>
        <v>5</v>
      </c>
      <c r="D13" s="254">
        <f t="shared" si="0"/>
        <v>6.3291139240506333E-2</v>
      </c>
      <c r="E13" s="254">
        <f t="shared" si="8"/>
        <v>7.1428571428571425E-2</v>
      </c>
      <c r="F13" s="255">
        <f>COUNTIFS(Include,"Include",Platform,"*",OnlineServiceTransmitsData,"Yes (Developer*",OnlineServicesDestinationCountries,"&lt;&gt;GB",OnlineServicesDestinationCountries,"&lt;&gt;~*",OnlineServicePurpose,"*Research*")</f>
        <v>1</v>
      </c>
      <c r="G13" s="254">
        <f t="shared" si="1"/>
        <v>1.2658227848101266E-2</v>
      </c>
      <c r="H13" s="254">
        <f t="shared" si="2"/>
        <v>0.2</v>
      </c>
      <c r="I13" s="259"/>
      <c r="J13" s="249">
        <f>COUNTIFS(Include,"Include",PlatformAndroid,"&lt;&gt;No",PlatformiOS,"No",OnlineServiceTransmitsData,"Yes (Developer*",OnlineServicePurpose,"*Research*")</f>
        <v>0</v>
      </c>
      <c r="K13" s="254">
        <f t="shared" si="3"/>
        <v>0</v>
      </c>
      <c r="L13" s="249">
        <f>COUNTIFS(Include,"Include",PlatformAndroid,"No",PlatformiOS,"&lt;&gt;No",OnlineServiceTransmitsData,"Yes (Developer*",OnlineServicePurpose,"*Research*")</f>
        <v>2</v>
      </c>
      <c r="M13" s="254">
        <f t="shared" si="4"/>
        <v>5.4054054054054057E-2</v>
      </c>
      <c r="N13" s="249">
        <f>COUNTIFS(Include,"Include",PlatformAndroid,"&lt;&gt;No",PlatformiOS,"&lt;&gt;No",OnlineServiceTransmitsData,"Yes (Developer*",OnlineServicePurpose,"*Research*")</f>
        <v>3</v>
      </c>
      <c r="O13" s="254">
        <f t="shared" si="5"/>
        <v>7.8947368421052627E-2</v>
      </c>
      <c r="Q13" s="249">
        <f>COUNTIFS(Include,"Include",Cost,"Free",OnlineServiceTransmitsData,"Yes (Developer*",OnlineServicePurpose,"*Research*")</f>
        <v>5</v>
      </c>
      <c r="R13" s="254">
        <f t="shared" si="6"/>
        <v>8.6206896551724144E-2</v>
      </c>
      <c r="S13" s="249">
        <f>COUNTIFS(Include,"Include",Cost,"&gt;0",OnlineServiceTransmitsData,"Yes (Developer*",OnlineServicePurpose,"*Research*")</f>
        <v>0</v>
      </c>
      <c r="T13" s="254">
        <f t="shared" si="7"/>
        <v>0</v>
      </c>
    </row>
    <row r="14" spans="1:20" s="237" customFormat="1" x14ac:dyDescent="0.25">
      <c r="B14" s="234" t="s">
        <v>4266</v>
      </c>
      <c r="C14" s="249">
        <f>(COUNTIFS(Include,"Include",Platform,"*",ThirdPartyTransmitsData,"Yes*")+0)</f>
        <v>63</v>
      </c>
      <c r="D14" s="254">
        <f t="shared" si="0"/>
        <v>0.79746835443037978</v>
      </c>
      <c r="E14" s="254">
        <f t="shared" si="8"/>
        <v>0.9</v>
      </c>
      <c r="F14" s="257">
        <f>COUNTIFS(Include,"Include",Platform,"*",ThirdPartyTransmitsData,"Yes*",ThirdPartyDestinationCountries,"&lt;&gt;GB",ThirdPartyDestinationCountries,"&lt;&gt;~*")</f>
        <v>50</v>
      </c>
      <c r="G14" s="254">
        <f t="shared" ref="G14:G20" si="9">F14/C$4</f>
        <v>0.63291139240506333</v>
      </c>
      <c r="H14" s="254">
        <f t="shared" si="2"/>
        <v>0.79365079365079361</v>
      </c>
      <c r="I14" s="259"/>
      <c r="J14" s="249">
        <f>(COUNTIFS(Include,"Include",PlatformAndroid,"&lt;&gt;No",PlatformiOS,"No",ThirdPartyTransmitsData,"Yes*")+0)</f>
        <v>2</v>
      </c>
      <c r="K14" s="254">
        <f t="shared" si="3"/>
        <v>0.5</v>
      </c>
      <c r="L14" s="249">
        <f>(COUNTIFS(Include,"Include",PlatformAndroid,"No",PlatformiOS,"&lt;&gt;No",ThirdPartyTransmitsData,"Yes*")+0)</f>
        <v>25</v>
      </c>
      <c r="M14" s="254">
        <f t="shared" si="4"/>
        <v>0.67567567567567566</v>
      </c>
      <c r="N14" s="249">
        <f>(COUNTIFS(Include,"Include",PlatformAndroid,"&lt;&gt;No",PlatformiOS,"&lt;&gt;No",ThirdPartyTransmitsData,"Yes*")+0)</f>
        <v>36</v>
      </c>
      <c r="O14" s="254">
        <f t="shared" si="5"/>
        <v>0.94736842105263153</v>
      </c>
      <c r="Q14" s="249">
        <f>(COUNTIFS(Include,"Include",Cost,"Free",ThirdPartyTransmitsData,"Yes*")+0)</f>
        <v>47</v>
      </c>
      <c r="R14" s="254">
        <f t="shared" si="6"/>
        <v>0.81034482758620685</v>
      </c>
      <c r="S14" s="249">
        <f>(COUNTIFS(Include,"Include",Cost,"&gt;0",ThirdPartyTransmitsData,"Yes*")+0)</f>
        <v>16</v>
      </c>
      <c r="T14" s="254">
        <f t="shared" si="7"/>
        <v>0.76190476190476186</v>
      </c>
    </row>
    <row r="15" spans="1:20" s="237" customFormat="1" x14ac:dyDescent="0.25">
      <c r="B15" s="234" t="s">
        <v>4270</v>
      </c>
      <c r="C15" s="249">
        <f>COUNTIFS(Include,"Include",Platform,"*",ThirdPartyTransmitsData,"Yes*",ContentLoadingTransmitsData,"Yes")</f>
        <v>53</v>
      </c>
      <c r="D15" s="254">
        <f t="shared" si="0"/>
        <v>0.67088607594936711</v>
      </c>
      <c r="E15" s="254">
        <f t="shared" si="8"/>
        <v>0.75714285714285712</v>
      </c>
      <c r="F15" s="257">
        <f>COUNTIFS(Include,"Include",Platform,"*",ThirdPartyTransmitsData,"Yes*",ContentLoadingTransmitsData,"Yes",ContentLoadingDestinationCountries,"&lt;&gt;GB",ContentLoadingDestinationCountries,"&lt;&gt;~*")</f>
        <v>17</v>
      </c>
      <c r="G15" s="254">
        <f t="shared" si="9"/>
        <v>0.21518987341772153</v>
      </c>
      <c r="H15" s="254">
        <f t="shared" si="2"/>
        <v>0.32075471698113206</v>
      </c>
      <c r="I15" s="259"/>
      <c r="J15" s="249">
        <f>COUNTIFS(Include,"Include",PlatformAndroid,"&lt;&gt;No",PlatformiOS,"No",ThirdPartyTransmitsData,"Yes*",ContentLoadingTransmitsData,"Yes")</f>
        <v>2</v>
      </c>
      <c r="K15" s="254">
        <f t="shared" si="3"/>
        <v>0.5</v>
      </c>
      <c r="L15" s="249">
        <f>COUNTIFS(Include,"Include",PlatformAndroid,"No",PlatformiOS,"&lt;&gt;No",ThirdPartyTransmitsData,"Yes*",ContentLoadingTransmitsData,"Yes")</f>
        <v>18</v>
      </c>
      <c r="M15" s="254">
        <f t="shared" si="4"/>
        <v>0.48648648648648651</v>
      </c>
      <c r="N15" s="249">
        <f>COUNTIFS(Include,"Include",PlatformAndroid,"&lt;&gt;No",PlatformiOS,"&lt;&gt;No",ThirdPartyTransmitsData,"Yes*",ContentLoadingTransmitsData,"Yes")</f>
        <v>33</v>
      </c>
      <c r="O15" s="254">
        <f t="shared" si="5"/>
        <v>0.86842105263157898</v>
      </c>
      <c r="Q15" s="249">
        <f>COUNTIFS(Include,"Include",Cost,"Free",ThirdPartyTransmitsData,"Yes*",ContentLoadingTransmitsData,"Yes")</f>
        <v>41</v>
      </c>
      <c r="R15" s="254">
        <f t="shared" si="6"/>
        <v>0.7068965517241379</v>
      </c>
      <c r="S15" s="249">
        <f>COUNTIFS(Include,"Include",Cost,"&gt;0",ThirdPartyTransmitsData,"Yes*",ContentLoadingTransmitsData,"Yes")</f>
        <v>12</v>
      </c>
      <c r="T15" s="254">
        <f t="shared" si="7"/>
        <v>0.5714285714285714</v>
      </c>
    </row>
    <row r="16" spans="1:20" s="237" customFormat="1" x14ac:dyDescent="0.25">
      <c r="B16" s="234" t="s">
        <v>4263</v>
      </c>
      <c r="C16" s="249">
        <f>COUNTIFS(Include,"Include",Platform,"*",OnlineServiceTransmitsData,"Yes (Third*",OnlineServicePurpose,"*Host*")</f>
        <v>2</v>
      </c>
      <c r="D16" s="254">
        <f t="shared" si="0"/>
        <v>2.5316455696202531E-2</v>
      </c>
      <c r="E16" s="254">
        <f t="shared" si="8"/>
        <v>2.8571428571428571E-2</v>
      </c>
      <c r="F16" s="257">
        <f>COUNTIFS(Include,"Include",Platform,"*",OnlineServiceTransmitsData,"Yes (Third Party*",OnlineServicePurpose,"*Host*",OnlineServicesDestinationCountries,"&lt;&gt;GB",OnlineServicesDestinationCountries,"&lt;&gt;~*")</f>
        <v>1</v>
      </c>
      <c r="G16" s="254">
        <f t="shared" si="9"/>
        <v>1.2658227848101266E-2</v>
      </c>
      <c r="H16" s="254">
        <f t="shared" si="2"/>
        <v>0.5</v>
      </c>
      <c r="I16" s="259"/>
      <c r="J16" s="249">
        <f>COUNTIFS(Include,"Include",PlatformAndroid,"&lt;&gt;No",PlatformiOS,"No",OnlineServiceTransmitsData,"Yes (Third*",OnlineServicePurpose,"*Host*")</f>
        <v>0</v>
      </c>
      <c r="K16" s="254">
        <f t="shared" si="3"/>
        <v>0</v>
      </c>
      <c r="L16" s="249">
        <f>COUNTIFS(Include,"Include",PlatformAndroid,"No",PlatformiOS,"&lt;&gt;No",OnlineServiceTransmitsData,"Yes (Third*",OnlineServicePurpose,"*Host*")</f>
        <v>0</v>
      </c>
      <c r="M16" s="254">
        <f t="shared" si="4"/>
        <v>0</v>
      </c>
      <c r="N16" s="249">
        <f>COUNTIFS(Include,"Include",PlatformAndroid,"&lt;&gt;No",PlatformiOS,"&lt;&gt;No",OnlineServiceTransmitsData,"Yes (Third*",OnlineServicePurpose,"*Host*")</f>
        <v>2</v>
      </c>
      <c r="O16" s="254">
        <f t="shared" si="5"/>
        <v>5.2631578947368418E-2</v>
      </c>
      <c r="Q16" s="249">
        <f>COUNTIFS(Include,"Include",Cost,"Free",OnlineServiceTransmitsData,"Yes (Third*",OnlineServicePurpose,"*Host*")</f>
        <v>1</v>
      </c>
      <c r="R16" s="254">
        <f t="shared" si="6"/>
        <v>1.7241379310344827E-2</v>
      </c>
      <c r="S16" s="249">
        <f>COUNTIFS(Include,"Include",Cost,"&gt;0",OnlineServiceTransmitsData,"Yes (Third*",OnlineServicePurpose,"*Host*")</f>
        <v>1</v>
      </c>
      <c r="T16" s="254">
        <f t="shared" si="7"/>
        <v>4.7619047619047616E-2</v>
      </c>
    </row>
    <row r="17" spans="2:20" s="237" customFormat="1" x14ac:dyDescent="0.25">
      <c r="B17" s="234" t="s">
        <v>4271</v>
      </c>
      <c r="C17" s="249">
        <f>COUNTIFS(Include,"Include",Platform,"*",OnlineServiceTransmitsData,"Yes (Third Party*",OnlineServicePurpose,"*Social Sharing*")</f>
        <v>1</v>
      </c>
      <c r="D17" s="254">
        <f t="shared" si="0"/>
        <v>1.2658227848101266E-2</v>
      </c>
      <c r="E17" s="254">
        <f t="shared" si="8"/>
        <v>1.4285714285714285E-2</v>
      </c>
      <c r="F17" s="257">
        <f>COUNTIFS(Include,"Include",Platform,"*",OnlineServiceTransmitsData,"Yes (Third Party*",OnlineServicePurpose,"*Social*",OnlineServicesDestinationCountries,"&lt;&gt;GB",OnlineServicesDestinationCountries,"&lt;&gt;~*")</f>
        <v>0</v>
      </c>
      <c r="G17" s="254">
        <f t="shared" si="9"/>
        <v>0</v>
      </c>
      <c r="H17" s="254">
        <f t="shared" si="2"/>
        <v>0</v>
      </c>
      <c r="I17" s="259"/>
      <c r="J17" s="249">
        <f>COUNTIFS(Include,"Include",PlatformAndroid,"&lt;&gt;No",PlatformiOS,"No",OnlineServiceTransmitsData,"Yes (Third Party*",OnlineServicePurpose,"*Social Sharing*")</f>
        <v>0</v>
      </c>
      <c r="K17" s="254">
        <f t="shared" si="3"/>
        <v>0</v>
      </c>
      <c r="L17" s="249">
        <f>COUNTIFS(Include,"Include",PlatformAndroid,"No",PlatformiOS,"&lt;&gt;No",OnlineServiceTransmitsData,"Yes (Third Party*",OnlineServicePurpose,"*Social Sharing*")</f>
        <v>1</v>
      </c>
      <c r="M17" s="254">
        <f t="shared" si="4"/>
        <v>2.7027027027027029E-2</v>
      </c>
      <c r="N17" s="249">
        <f>COUNTIFS(Include,"Include",PlatformAndroid,"&lt;&gt;No",PlatformiOS,"&lt;&gt;No",OnlineServiceTransmitsData,"Yes (Third Party*",OnlineServicePurpose,"*Social Sharing*")</f>
        <v>0</v>
      </c>
      <c r="O17" s="254">
        <f t="shared" si="5"/>
        <v>0</v>
      </c>
      <c r="Q17" s="249">
        <f>COUNTIFS(Include,"Include",Cost,"Free",OnlineServiceTransmitsData,"Yes (Third Party*",OnlineServicePurpose,"*Social Sharing*")</f>
        <v>1</v>
      </c>
      <c r="R17" s="254">
        <f t="shared" si="6"/>
        <v>1.7241379310344827E-2</v>
      </c>
      <c r="S17" s="249">
        <f>COUNTIFS(Include,"Include",Cost,"&gt;0",OnlineServiceTransmitsData,"Yes (Third Party*",OnlineServicePurpose,"*Social Sharing*")</f>
        <v>0</v>
      </c>
      <c r="T17" s="254">
        <f t="shared" si="7"/>
        <v>0</v>
      </c>
    </row>
    <row r="18" spans="2:20" s="237" customFormat="1" x14ac:dyDescent="0.25">
      <c r="B18" s="234" t="s">
        <v>4272</v>
      </c>
      <c r="C18" s="249">
        <f>COUNTIFS(Include,"Include",Platform,"*",ThirdPartyTransmitsData,"Yes*",AdvertisersTransmitsData,"Yes")</f>
        <v>14</v>
      </c>
      <c r="D18" s="254">
        <f t="shared" si="0"/>
        <v>0.17721518987341772</v>
      </c>
      <c r="E18" s="254">
        <f t="shared" si="8"/>
        <v>0.2</v>
      </c>
      <c r="F18" s="257">
        <f>COUNTIFS(Include,"Include",Platform,"*",ThirdPartyTransmitsData,"Yes*",AdvertisersTransmitsData,"Yes",AdvertisersDestinationCountries,"&lt;&gt;GB",AdvertisersDestinationCountries,"&lt;&gt;~*")</f>
        <v>9</v>
      </c>
      <c r="G18" s="254">
        <f t="shared" si="9"/>
        <v>0.11392405063291139</v>
      </c>
      <c r="H18" s="254">
        <f t="shared" si="2"/>
        <v>0.6428571428571429</v>
      </c>
      <c r="I18" s="259"/>
      <c r="J18" s="249">
        <f>COUNTIFS(Include,"Include",PlatformAndroid,"&lt;&gt;No",PlatformiOS,"No",ThirdPartyTransmitsData,"Yes*",AdvertisersTransmitsData,"Yes")</f>
        <v>1</v>
      </c>
      <c r="K18" s="254">
        <f t="shared" si="3"/>
        <v>0.25</v>
      </c>
      <c r="L18" s="249">
        <f>COUNTIFS(Include,"Include",PlatformAndroid,"No",PlatformiOS,"&lt;&gt;No",ThirdPartyTransmitsData,"Yes*",AdvertisersTransmitsData,"Yes")</f>
        <v>5</v>
      </c>
      <c r="M18" s="254">
        <f t="shared" si="4"/>
        <v>0.13513513513513514</v>
      </c>
      <c r="N18" s="249">
        <f>COUNTIFS(Include,"Include",PlatformAndroid,"&lt;&gt;No",PlatformiOS,"&lt;&gt;No",ThirdPartyTransmitsData,"Yes*",AdvertisersTransmitsData,"Yes")</f>
        <v>8</v>
      </c>
      <c r="O18" s="254">
        <f t="shared" si="5"/>
        <v>0.21052631578947367</v>
      </c>
      <c r="Q18" s="249">
        <f>COUNTIFS(Include,"Include",Cost,"Free",ThirdPartyTransmitsData,"Yes*",AdvertisersTransmitsData,"Yes")</f>
        <v>12</v>
      </c>
      <c r="R18" s="254">
        <f t="shared" si="6"/>
        <v>0.20689655172413793</v>
      </c>
      <c r="S18" s="249">
        <f>COUNTIFS(Include,"Include",Cost,"&gt;0",ThirdPartyTransmitsData,"Yes*",AdvertisersTransmitsData,"Yes")</f>
        <v>2</v>
      </c>
      <c r="T18" s="254">
        <f t="shared" si="7"/>
        <v>9.5238095238095233E-2</v>
      </c>
    </row>
    <row r="19" spans="2:20" s="237" customFormat="1" x14ac:dyDescent="0.25">
      <c r="B19" s="234" t="s">
        <v>4265</v>
      </c>
      <c r="C19" s="249">
        <f>COUNTIFS(Include,"Include",Platform,"*",ThirdPartyTransmitsData,"Yes*",AnalyticsTransmitsData,"Yes")</f>
        <v>43</v>
      </c>
      <c r="D19" s="254">
        <f t="shared" si="0"/>
        <v>0.54430379746835444</v>
      </c>
      <c r="E19" s="254">
        <f t="shared" si="8"/>
        <v>0.61428571428571432</v>
      </c>
      <c r="F19" s="257">
        <f>COUNTIFS(Include,"Include",Platform,"*",ThirdPartyTransmitsData,"Yes*",AnalyticsTransmitsData,"Yes",AnalyticsDestinationCountries,"&lt;&gt;GB",AnalyticsDestinationCountries,"&lt;&gt;~*")</f>
        <v>42</v>
      </c>
      <c r="G19" s="254">
        <f t="shared" si="9"/>
        <v>0.53164556962025311</v>
      </c>
      <c r="H19" s="254">
        <f t="shared" si="2"/>
        <v>0.97674418604651159</v>
      </c>
      <c r="I19" s="259"/>
      <c r="J19" s="249">
        <f>COUNTIFS(Include,"Include",PlatformAndroid,"&lt;&gt;No",PlatformiOS,"No",ThirdPartyTransmitsData,"Yes*",AnalyticsTransmitsData,"Yes")</f>
        <v>0</v>
      </c>
      <c r="K19" s="254">
        <f t="shared" si="3"/>
        <v>0</v>
      </c>
      <c r="L19" s="249">
        <f>COUNTIFS(Include,"Include",PlatformAndroid,"No",PlatformiOS,"&lt;&gt;No",ThirdPartyTransmitsData,"Yes*",AnalyticsTransmitsData,"Yes")</f>
        <v>15</v>
      </c>
      <c r="M19" s="254">
        <f t="shared" si="4"/>
        <v>0.40540540540540543</v>
      </c>
      <c r="N19" s="249">
        <f>COUNTIFS(Include,"Include",PlatformAndroid,"&lt;&gt;No",PlatformiOS,"&lt;&gt;No",ThirdPartyTransmitsData,"Yes*",AnalyticsTransmitsData,"Yes")</f>
        <v>28</v>
      </c>
      <c r="O19" s="254">
        <f t="shared" si="5"/>
        <v>0.73684210526315785</v>
      </c>
      <c r="Q19" s="249">
        <f>COUNTIFS(Include,"Include",Cost,"Free",ThirdPartyTransmitsData,"Yes*",AnalyticsTransmitsData,"Yes")</f>
        <v>32</v>
      </c>
      <c r="R19" s="254">
        <f t="shared" si="6"/>
        <v>0.55172413793103448</v>
      </c>
      <c r="S19" s="249">
        <f>COUNTIFS(Include,"Include",Cost,"&gt;0",ThirdPartyTransmitsData,"Yes*",AnalyticsTransmitsData,"Yes")</f>
        <v>11</v>
      </c>
      <c r="T19" s="254">
        <f t="shared" si="7"/>
        <v>0.52380952380952384</v>
      </c>
    </row>
    <row r="20" spans="2:20" s="237" customFormat="1" x14ac:dyDescent="0.25">
      <c r="B20" s="234" t="s">
        <v>4264</v>
      </c>
      <c r="C20" s="249">
        <f>COUNTIFS(Include,"Include",Platform,"*",OnlineServiceTransmitsData,"Yes (Third Party*",OnlineServicePurpose,"*Research*")</f>
        <v>1</v>
      </c>
      <c r="D20" s="254">
        <f t="shared" si="0"/>
        <v>1.2658227848101266E-2</v>
      </c>
      <c r="E20" s="254">
        <f t="shared" si="8"/>
        <v>1.4285714285714285E-2</v>
      </c>
      <c r="F20" s="257">
        <f>COUNTIFS(Include,"Include",Platform,"*",OnlineServiceTransmitsData,"Yes (Third Party*",OnlineServicePurpose,"*Research*",OnlineServicesDestinationCountries,"&lt;&gt;GB",OnlineServicesDestinationCountries,"&lt;&gt;~*")</f>
        <v>1</v>
      </c>
      <c r="G20" s="254">
        <f t="shared" si="9"/>
        <v>1.2658227848101266E-2</v>
      </c>
      <c r="H20" s="254">
        <f t="shared" si="2"/>
        <v>1</v>
      </c>
      <c r="I20" s="259"/>
      <c r="J20" s="249">
        <f>COUNTIFS(Include,"Include",PlatformAndroid,"&lt;&gt;No",PlatformiOS,"No",OnlineServiceTransmitsData,"Yes (Third Party*",OnlineServicePurpose,"*Research*")</f>
        <v>0</v>
      </c>
      <c r="K20" s="254">
        <f t="shared" si="3"/>
        <v>0</v>
      </c>
      <c r="L20" s="249">
        <f>COUNTIFS(Include,"Include",PlatformAndroid,"No",PlatformiOS,"&lt;&gt;No",OnlineServiceTransmitsData,"Yes (Third Party*",OnlineServicePurpose,"*Research*")</f>
        <v>1</v>
      </c>
      <c r="M20" s="254">
        <f t="shared" si="4"/>
        <v>2.7027027027027029E-2</v>
      </c>
      <c r="N20" s="249">
        <f>COUNTIFS(Include,"Include",PlatformAndroid,"&lt;&gt;No",PlatformiOS,"&lt;&gt;No",OnlineServiceTransmitsData,"Yes (Third Party*",OnlineServicePurpose,"*Research*")</f>
        <v>0</v>
      </c>
      <c r="O20" s="254">
        <f t="shared" si="5"/>
        <v>0</v>
      </c>
      <c r="Q20" s="249">
        <f>COUNTIFS(Include,"Include",Cost,"Free",OnlineServiceTransmitsData,"Yes (Third Party*",OnlineServicePurpose,"*Research*")</f>
        <v>1</v>
      </c>
      <c r="R20" s="254">
        <f t="shared" si="6"/>
        <v>1.7241379310344827E-2</v>
      </c>
      <c r="S20" s="249">
        <f>COUNTIFS(Include,"Include",Cost,"&gt;0",OnlineServiceTransmitsData,"Yes (Third Party*",OnlineServicePurpose,"*Research*")</f>
        <v>0</v>
      </c>
      <c r="T20" s="254">
        <f t="shared" si="7"/>
        <v>0</v>
      </c>
    </row>
    <row r="21" spans="2:20" s="241" customFormat="1" x14ac:dyDescent="0.25">
      <c r="B21" s="260" t="s">
        <v>4041</v>
      </c>
      <c r="C21" s="252">
        <f>COUNTIFS(Include,"Include",Platform,"*",Platform,"*",AppTransmitsData,"No*")</f>
        <v>9</v>
      </c>
      <c r="D21" s="261">
        <f t="shared" si="0"/>
        <v>0.11392405063291139</v>
      </c>
      <c r="E21" s="266"/>
      <c r="F21" s="262" t="s">
        <v>4044</v>
      </c>
      <c r="G21" s="263"/>
      <c r="H21" s="263"/>
      <c r="I21" s="264"/>
      <c r="J21" s="265">
        <f>COUNTIFS(Include,"Include",PlatformAndroid,"&lt;&gt;No",PlatformiOS,"No",PlatformAndroid,"&lt;&gt;No",PlatformiOS,"No",AppTransmitsData,"No*")</f>
        <v>1</v>
      </c>
      <c r="K21" s="266">
        <f t="shared" si="3"/>
        <v>0.25</v>
      </c>
      <c r="L21" s="265">
        <f>COUNTIFS(Include,"Include",PlatformAndroid,"No",PlatformiOS,"&lt;&gt;No",PlatformAndroid,"No",PlatformiOS,"&lt;&gt;No",AppTransmitsData,"No*")</f>
        <v>8</v>
      </c>
      <c r="M21" s="266">
        <f t="shared" si="4"/>
        <v>0.21621621621621623</v>
      </c>
      <c r="N21" s="265">
        <f>COUNTIFS(Include,"Include",PlatformAndroid,"&lt;&gt;No",PlatformiOS,"&lt;&gt;No",PlatformAndroid,"&lt;&gt;No",PlatformiOS,"&lt;&gt;No",AppTransmitsData,"No*")</f>
        <v>0</v>
      </c>
      <c r="O21" s="266">
        <f t="shared" si="5"/>
        <v>0</v>
      </c>
      <c r="Q21" s="265">
        <f>COUNTIFS(Include,"Include",Cost,"Free",Cost,"Free",AppTransmitsData,"No*")</f>
        <v>4</v>
      </c>
      <c r="R21" s="266">
        <f t="shared" si="6"/>
        <v>6.8965517241379309E-2</v>
      </c>
      <c r="S21" s="265">
        <f>COUNTIFS(Include,"Include",Cost,"&gt;0",Cost,"&gt;0",AppTransmitsData,"No*")</f>
        <v>5</v>
      </c>
      <c r="T21" s="266">
        <f t="shared" si="7"/>
        <v>0.23809523809523808</v>
      </c>
    </row>
    <row r="23" spans="2:20" x14ac:dyDescent="0.25">
      <c r="B23" s="237"/>
    </row>
    <row r="25" spans="2:20" x14ac:dyDescent="0.25">
      <c r="F25" s="366"/>
    </row>
    <row r="26" spans="2:20" x14ac:dyDescent="0.25">
      <c r="F26" s="366"/>
    </row>
    <row r="27" spans="2:20" x14ac:dyDescent="0.25">
      <c r="F27" s="366"/>
    </row>
    <row r="28" spans="2:20" x14ac:dyDescent="0.25">
      <c r="F28" s="366"/>
    </row>
  </sheetData>
  <mergeCells count="8">
    <mergeCell ref="C6:H6"/>
    <mergeCell ref="J5:O5"/>
    <mergeCell ref="Q5:T5"/>
    <mergeCell ref="J6:K6"/>
    <mergeCell ref="L6:M6"/>
    <mergeCell ref="N6:O6"/>
    <mergeCell ref="Q6:R6"/>
    <mergeCell ref="S6:T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autoPageBreaks="0"/>
  </sheetPr>
  <dimension ref="B1:P135"/>
  <sheetViews>
    <sheetView workbookViewId="0">
      <selection activeCell="B89" sqref="B89"/>
    </sheetView>
  </sheetViews>
  <sheetFormatPr defaultRowHeight="14.25" x14ac:dyDescent="0.25"/>
  <cols>
    <col min="1" max="1" width="9.140625" style="226"/>
    <col min="2" max="2" width="54.7109375" style="226" customWidth="1"/>
    <col min="3" max="3" width="11.7109375" style="226" customWidth="1"/>
    <col min="4" max="4" width="9.140625" style="226"/>
    <col min="5" max="5" width="2.7109375" style="226" customWidth="1"/>
    <col min="6" max="9" width="9.140625" style="226"/>
    <col min="10" max="10" width="11.28515625" style="226" customWidth="1"/>
    <col min="11" max="11" width="9.140625" style="226"/>
    <col min="12" max="12" width="3.28515625" style="226" customWidth="1"/>
    <col min="13" max="16384" width="9.140625" style="226"/>
  </cols>
  <sheetData>
    <row r="1" spans="2:16" s="216" customFormat="1" x14ac:dyDescent="0.25"/>
    <row r="2" spans="2:16" s="217" customFormat="1" x14ac:dyDescent="0.25">
      <c r="B2" s="218" t="s">
        <v>4310</v>
      </c>
      <c r="D2" s="221"/>
      <c r="E2" s="221"/>
      <c r="F2" s="219"/>
      <c r="G2" s="218"/>
      <c r="H2" s="220"/>
      <c r="I2" s="221"/>
      <c r="J2" s="221"/>
      <c r="K2" s="221"/>
      <c r="N2" s="222"/>
      <c r="O2" s="222"/>
    </row>
    <row r="3" spans="2:16" s="217" customFormat="1" x14ac:dyDescent="0.25">
      <c r="B3" s="223" t="s">
        <v>1520</v>
      </c>
      <c r="C3" s="219"/>
      <c r="D3" s="218"/>
      <c r="E3" s="218"/>
      <c r="F3" s="219"/>
      <c r="G3" s="218"/>
      <c r="H3" s="219"/>
      <c r="I3" s="218"/>
      <c r="J3" s="218"/>
      <c r="K3" s="218"/>
      <c r="N3" s="222"/>
      <c r="O3" s="222"/>
    </row>
    <row r="4" spans="2:16" s="244" customFormat="1" x14ac:dyDescent="0.25">
      <c r="B4" s="243" t="s">
        <v>3559</v>
      </c>
      <c r="C4" s="244">
        <f>COUNTIFS(Include,"=Include",Platform,"*")</f>
        <v>79</v>
      </c>
      <c r="F4" s="244">
        <f>COUNTIFS(Include,"=Include",PlatformAndroid,"&lt;&gt;No",PlatformiOS,"No")</f>
        <v>4</v>
      </c>
      <c r="G4" s="245"/>
      <c r="H4" s="244">
        <f>COUNTIFS(Include,"=Include",PlatformAndroid,"No",PlatformiOS,"&lt;&gt;No")</f>
        <v>37</v>
      </c>
      <c r="J4" s="244">
        <f>COUNTIFS(Include,"=Include",PlatformAndroid,"&lt;&gt;No",PlatformiOS,"&lt;&gt;No")</f>
        <v>38</v>
      </c>
      <c r="M4" s="244">
        <f>COUNTIFS(Include,"=Include",Cost, "Free")</f>
        <v>58</v>
      </c>
      <c r="O4" s="244">
        <f>COUNTIFS(Include,"=Include",Cost, "&gt;0")</f>
        <v>21</v>
      </c>
    </row>
    <row r="5" spans="2:16" x14ac:dyDescent="0.25">
      <c r="B5" s="246"/>
      <c r="C5" s="233"/>
      <c r="F5" s="385" t="s">
        <v>4313</v>
      </c>
      <c r="G5" s="385"/>
      <c r="H5" s="385"/>
      <c r="I5" s="385"/>
      <c r="J5" s="385"/>
      <c r="K5" s="385"/>
      <c r="M5" s="386" t="s">
        <v>4320</v>
      </c>
      <c r="N5" s="386"/>
      <c r="O5" s="386"/>
      <c r="P5" s="386"/>
    </row>
    <row r="6" spans="2:16" s="237" customFormat="1" x14ac:dyDescent="0.25">
      <c r="B6" s="247"/>
      <c r="C6" s="387" t="str">
        <f>"All (n="&amp;C4&amp;")"</f>
        <v>All (n=79)</v>
      </c>
      <c r="D6" s="387"/>
      <c r="E6" s="248"/>
      <c r="F6" s="388" t="str">
        <f>"Android-only (n="&amp;F4&amp;")"</f>
        <v>Android-only (n=4)</v>
      </c>
      <c r="G6" s="388"/>
      <c r="H6" s="388" t="str">
        <f>"iOS-only (n="&amp;H4&amp;")"</f>
        <v>iOS-only (n=37)</v>
      </c>
      <c r="I6" s="388"/>
      <c r="J6" s="388" t="str">
        <f>"Multi-platform (n="&amp;J4&amp;")"</f>
        <v>Multi-platform (n=38)</v>
      </c>
      <c r="K6" s="388"/>
      <c r="L6" s="249"/>
      <c r="M6" s="388" t="str">
        <f>"Free (n="&amp;M4&amp;")"</f>
        <v>Free (n=58)</v>
      </c>
      <c r="N6" s="388"/>
      <c r="O6" s="388" t="str">
        <f>"Paid (n="&amp;O4&amp;")"</f>
        <v>Paid (n=21)</v>
      </c>
      <c r="P6" s="388"/>
    </row>
    <row r="7" spans="2:16" s="242" customFormat="1" x14ac:dyDescent="0.25">
      <c r="B7" s="250" t="s">
        <v>4314</v>
      </c>
      <c r="C7" s="251" t="s">
        <v>3559</v>
      </c>
      <c r="D7" s="251" t="s">
        <v>4338</v>
      </c>
      <c r="E7" s="251"/>
      <c r="F7" s="251" t="s">
        <v>3559</v>
      </c>
      <c r="G7" s="251" t="s">
        <v>4338</v>
      </c>
      <c r="H7" s="251" t="s">
        <v>3559</v>
      </c>
      <c r="I7" s="251" t="s">
        <v>4338</v>
      </c>
      <c r="J7" s="251" t="s">
        <v>3559</v>
      </c>
      <c r="K7" s="251" t="s">
        <v>4338</v>
      </c>
      <c r="L7" s="251"/>
      <c r="M7" s="251" t="s">
        <v>3559</v>
      </c>
      <c r="N7" s="251" t="s">
        <v>4338</v>
      </c>
      <c r="O7" s="251" t="s">
        <v>3559</v>
      </c>
      <c r="P7" s="251" t="s">
        <v>4338</v>
      </c>
    </row>
    <row r="8" spans="2:16" s="237" customFormat="1" x14ac:dyDescent="0.25">
      <c r="B8" s="237" t="s">
        <v>4315</v>
      </c>
      <c r="C8" s="253">
        <f>COUNTIFS(Include,"=Include",Platform,"*",AppTransmitsData,"Yes*")</f>
        <v>70</v>
      </c>
      <c r="D8" s="254">
        <f t="shared" ref="D8:D13" si="0">C8/C$4</f>
        <v>0.88607594936708856</v>
      </c>
      <c r="E8" s="256"/>
      <c r="F8" s="253">
        <f>COUNTIFS(Include,"=Include",PlatformAndroid,"&lt;&gt;No",PlatformiOS,"No",AppTransmitsData,"Yes*")</f>
        <v>3</v>
      </c>
      <c r="G8" s="254">
        <f t="shared" ref="G8:G13" si="1">F8/F$4</f>
        <v>0.75</v>
      </c>
      <c r="H8" s="253">
        <f>COUNTIFS(Include,"=Include",PlatformAndroid,"No",PlatformiOS,"&lt;&gt;No",AppTransmitsData,"Yes*")</f>
        <v>29</v>
      </c>
      <c r="I8" s="254">
        <f t="shared" ref="I8:I13" si="2">H8/H$4</f>
        <v>0.78378378378378377</v>
      </c>
      <c r="J8" s="253">
        <f>COUNTIFS(Include,"=Include",PlatformAndroid,"&lt;&gt;No",PlatformiOS,"&lt;&gt;No",AppTransmitsData,"Yes*")</f>
        <v>38</v>
      </c>
      <c r="K8" s="254">
        <f t="shared" ref="K8:K13" si="3">J8/J$4</f>
        <v>1</v>
      </c>
      <c r="M8" s="253">
        <f>COUNTIFS(Include,"=Include",Cost,"Free",AppTransmitsData,"Yes*")</f>
        <v>54</v>
      </c>
      <c r="N8" s="254">
        <f t="shared" ref="N8:N13" si="4">M8/M$4</f>
        <v>0.93103448275862066</v>
      </c>
      <c r="O8" s="253">
        <f>COUNTIFS(Include,"=Include",Cost,"&gt;0",AppTransmitsData,"Yes*")</f>
        <v>16</v>
      </c>
      <c r="P8" s="254">
        <f t="shared" ref="P8:P13" si="5">O8/O$4</f>
        <v>0.76190476190476186</v>
      </c>
    </row>
    <row r="9" spans="2:16" s="237" customFormat="1" x14ac:dyDescent="0.25">
      <c r="B9" s="237" t="s">
        <v>4316</v>
      </c>
      <c r="C9" s="253">
        <f>COUNTIFS(Include,"=Include",Platform,"*",OnlineServiceTransmitsData,"Yes*")</f>
        <v>27</v>
      </c>
      <c r="D9" s="254">
        <f t="shared" si="0"/>
        <v>0.34177215189873417</v>
      </c>
      <c r="E9" s="256"/>
      <c r="F9" s="253">
        <f>COUNTIFS(Include,"=Include",PlatformAndroid,"&lt;&gt;No",PlatformiOS,"No",OnlineServiceTransmitsData,"Yes*")</f>
        <v>2</v>
      </c>
      <c r="G9" s="254">
        <f t="shared" si="1"/>
        <v>0.5</v>
      </c>
      <c r="H9" s="253">
        <f>COUNTIFS(Include,"=Include",PlatformAndroid,"No",PlatformiOS,"&lt;&gt;No",OnlineServiceTransmitsData,"Yes*")</f>
        <v>10</v>
      </c>
      <c r="I9" s="254">
        <f t="shared" si="2"/>
        <v>0.27027027027027029</v>
      </c>
      <c r="J9" s="253">
        <f>COUNTIFS(Include,"=Include",PlatformAndroid,"&lt;&gt;No",PlatformiOS,"&lt;&gt;No",OnlineServiceTransmitsData,"Yes*")</f>
        <v>15</v>
      </c>
      <c r="K9" s="254">
        <f t="shared" si="3"/>
        <v>0.39473684210526316</v>
      </c>
      <c r="M9" s="253">
        <f>COUNTIFS(Include,"=Include",Cost,"Free",OnlineServiceTransmitsData,"Yes*")</f>
        <v>24</v>
      </c>
      <c r="N9" s="254">
        <f t="shared" si="4"/>
        <v>0.41379310344827586</v>
      </c>
      <c r="O9" s="253">
        <f>COUNTIFS(Include,"=Include",Cost,"&gt;0",OnlineServiceTransmitsData,"Yes*")</f>
        <v>3</v>
      </c>
      <c r="P9" s="254">
        <f t="shared" si="5"/>
        <v>0.14285714285714285</v>
      </c>
    </row>
    <row r="10" spans="2:16" s="237" customFormat="1" x14ac:dyDescent="0.25">
      <c r="B10" s="237" t="s">
        <v>4317</v>
      </c>
      <c r="C10" s="253">
        <f>COUNTIFS(Include,"=Include",Platform,"*",AdvertisersTransmitsData,"Yes*")</f>
        <v>14</v>
      </c>
      <c r="D10" s="254">
        <f t="shared" si="0"/>
        <v>0.17721518987341772</v>
      </c>
      <c r="E10" s="256"/>
      <c r="F10" s="253">
        <f>COUNTIFS(Include,"=Include",PlatformAndroid,"&lt;&gt;No",PlatformiOS,"No",AdvertisersTransmitsData,"Yes*")</f>
        <v>1</v>
      </c>
      <c r="G10" s="254">
        <f t="shared" si="1"/>
        <v>0.25</v>
      </c>
      <c r="H10" s="253">
        <f>COUNTIFS(Include,"=Include",PlatformAndroid,"No",PlatformiOS,"&lt;&gt;No",AdvertisersTransmitsData,"Yes*")</f>
        <v>5</v>
      </c>
      <c r="I10" s="254">
        <f t="shared" si="2"/>
        <v>0.13513513513513514</v>
      </c>
      <c r="J10" s="253">
        <f>COUNTIFS(Include,"=Include",PlatformAndroid,"&lt;&gt;No",PlatformiOS,"&lt;&gt;No",AdvertisersTransmitsData,"Yes*")</f>
        <v>8</v>
      </c>
      <c r="K10" s="254">
        <f t="shared" si="3"/>
        <v>0.21052631578947367</v>
      </c>
      <c r="M10" s="253">
        <f>COUNTIFS(Include,"=Include",Cost,"Free",AdvertisersTransmitsData,"Yes*")</f>
        <v>12</v>
      </c>
      <c r="N10" s="254">
        <f t="shared" si="4"/>
        <v>0.20689655172413793</v>
      </c>
      <c r="O10" s="253">
        <f>COUNTIFS(Include,"=Include",Cost,"&gt;0",AdvertisersTransmitsData,"Yes*")</f>
        <v>2</v>
      </c>
      <c r="P10" s="254">
        <f t="shared" si="5"/>
        <v>9.5238095238095233E-2</v>
      </c>
    </row>
    <row r="11" spans="2:16" s="237" customFormat="1" x14ac:dyDescent="0.25">
      <c r="B11" s="237" t="s">
        <v>4273</v>
      </c>
      <c r="C11" s="253">
        <f>COUNTIFS(Include,"=Include",Platform,"*",AnalyticsTransmitsData,"Yes*")</f>
        <v>43</v>
      </c>
      <c r="D11" s="254">
        <f t="shared" si="0"/>
        <v>0.54430379746835444</v>
      </c>
      <c r="E11" s="256"/>
      <c r="F11" s="253">
        <f>COUNTIFS(Include,"=Include",PlatformAndroid,"&lt;&gt;No",PlatformiOS,"No",AnalyticsTransmitsData,"Yes*")</f>
        <v>0</v>
      </c>
      <c r="G11" s="254">
        <f t="shared" si="1"/>
        <v>0</v>
      </c>
      <c r="H11" s="253">
        <f>COUNTIFS(Include,"=Include",PlatformAndroid,"No",PlatformiOS,"&lt;&gt;No",AnalyticsTransmitsData,"Yes*")</f>
        <v>15</v>
      </c>
      <c r="I11" s="254">
        <f t="shared" si="2"/>
        <v>0.40540540540540543</v>
      </c>
      <c r="J11" s="253">
        <f>COUNTIFS(Include,"=Include",PlatformAndroid,"&lt;&gt;No",PlatformiOS,"&lt;&gt;No",AnalyticsTransmitsData,"Yes*")</f>
        <v>28</v>
      </c>
      <c r="K11" s="254">
        <f t="shared" si="3"/>
        <v>0.73684210526315785</v>
      </c>
      <c r="M11" s="253">
        <f>COUNTIFS(Include,"=Include",Cost,"Free",AnalyticsTransmitsData,"Yes*")</f>
        <v>32</v>
      </c>
      <c r="N11" s="254">
        <f t="shared" si="4"/>
        <v>0.55172413793103448</v>
      </c>
      <c r="O11" s="253">
        <f>COUNTIFS(Include,"=Include",Cost,"&gt;0",AnalyticsTransmitsData,"Yes*")</f>
        <v>11</v>
      </c>
      <c r="P11" s="254">
        <f t="shared" si="5"/>
        <v>0.52380952380952384</v>
      </c>
    </row>
    <row r="12" spans="2:16" s="237" customFormat="1" x14ac:dyDescent="0.25">
      <c r="B12" s="234" t="s">
        <v>4318</v>
      </c>
      <c r="C12" s="249">
        <f>COUNTIFS(Include,"=Include",Platform,"*",ContentLoadingTransmitsData,"Yes*")+COUNTIFS(Include,"=Include",Platform,"*",ContentLoadingTransmitsData,"No",OnlineServicePurpose,"*Function*")</f>
        <v>61</v>
      </c>
      <c r="D12" s="258">
        <f t="shared" si="0"/>
        <v>0.77215189873417722</v>
      </c>
      <c r="E12" s="259"/>
      <c r="F12" s="249">
        <f>COUNTIFS(Include,"=Include",PlatformAndroid,"&lt;&gt;No",PlatformiOS,"No",ContentLoadingTransmitsData,"Yes*")+COUNTIFS(Include,"=Include",PlatformAndroid,"&lt;&gt;No",PlatformiOS,"No",ContentLoadingTransmitsData,"No",OnlineServicePurpose,"*Function*")</f>
        <v>3</v>
      </c>
      <c r="G12" s="258">
        <f t="shared" si="1"/>
        <v>0.75</v>
      </c>
      <c r="H12" s="249">
        <f>COUNTIFS(Include,"=Include",PlatformAndroid,"No",PlatformiOS,"&lt;&gt;No",ContentLoadingTransmitsData,"Yes*")+COUNTIFS(Include,"=Include",PlatformAndroid,"No",PlatformiOS,"&lt;&gt;No",ContentLoadingTransmitsData,"No",OnlineServicePurpose,"*Function*")</f>
        <v>21</v>
      </c>
      <c r="I12" s="258">
        <f t="shared" si="2"/>
        <v>0.56756756756756754</v>
      </c>
      <c r="J12" s="249">
        <f>COUNTIFS(Include,"=Include",PlatformAndroid,"&lt;&gt;No",PlatformiOS,"&lt;&gt;No",ContentLoadingTransmitsData,"Yes*")+COUNTIFS(Include,"=Include",PlatformAndroid,"&lt;&gt;No",PlatformiOS,"&lt;&gt;No",ContentLoadingTransmitsData,"No",OnlineServicePurpose,"*Function*")</f>
        <v>37</v>
      </c>
      <c r="K12" s="258">
        <f t="shared" si="3"/>
        <v>0.97368421052631582</v>
      </c>
      <c r="M12" s="249">
        <f>COUNTIFS(Include,"=Include",Cost,"Free",ContentLoadingTransmitsData,"Yes*")</f>
        <v>41</v>
      </c>
      <c r="N12" s="258">
        <f t="shared" si="4"/>
        <v>0.7068965517241379</v>
      </c>
      <c r="O12" s="249">
        <f>COUNTIFS(Include,"=Include",Cost,"&gt;0",ContentLoadingTransmitsData,"Yes*")</f>
        <v>12</v>
      </c>
      <c r="P12" s="258">
        <f t="shared" si="5"/>
        <v>0.5714285714285714</v>
      </c>
    </row>
    <row r="13" spans="2:16" s="241" customFormat="1" x14ac:dyDescent="0.25">
      <c r="B13" s="241" t="s">
        <v>4319</v>
      </c>
      <c r="C13" s="265">
        <f>COUNTIFS(Include,"=Include",Platform,"*",AppTransmitsData,"No*")</f>
        <v>9</v>
      </c>
      <c r="D13" s="263">
        <f t="shared" si="0"/>
        <v>0.11392405063291139</v>
      </c>
      <c r="E13" s="264"/>
      <c r="F13" s="265">
        <f>COUNTIFS(Include,"=Include",PlatformAndroid,"&lt;&gt;No",PlatformiOS,"No",AppTransmitsData,"No*")</f>
        <v>1</v>
      </c>
      <c r="G13" s="263">
        <f t="shared" si="1"/>
        <v>0.25</v>
      </c>
      <c r="H13" s="265">
        <f>COUNTIFS(Include,"=Include",PlatformAndroid,"No",PlatformiOS,"&lt;&gt;No",AppTransmitsData,"No*")</f>
        <v>8</v>
      </c>
      <c r="I13" s="263">
        <f t="shared" si="2"/>
        <v>0.21621621621621623</v>
      </c>
      <c r="J13" s="265">
        <f>COUNTIFS(Include,"=Include",PlatformAndroid,"&lt;&gt;No",PlatformiOS,"&lt;&gt;No",AppTransmitsData,"No*")</f>
        <v>0</v>
      </c>
      <c r="K13" s="263">
        <f t="shared" si="3"/>
        <v>0</v>
      </c>
      <c r="M13" s="265">
        <f>COUNTIFS(Include,"=Include",Cost,"Free",AppTransmitsData,"No*")</f>
        <v>4</v>
      </c>
      <c r="N13" s="263">
        <f t="shared" si="4"/>
        <v>6.8965517241379309E-2</v>
      </c>
      <c r="O13" s="265">
        <f>COUNTIFS(Include,"=Include",Cost,"&gt;0",AppTransmitsData,"No*")</f>
        <v>5</v>
      </c>
      <c r="P13" s="263">
        <f t="shared" si="5"/>
        <v>0.23809523809523808</v>
      </c>
    </row>
    <row r="14" spans="2:16" x14ac:dyDescent="0.25">
      <c r="B14" s="246"/>
      <c r="C14" s="233"/>
      <c r="F14" s="233"/>
      <c r="G14" s="267"/>
      <c r="H14" s="233"/>
      <c r="M14" s="233"/>
      <c r="O14" s="233"/>
    </row>
    <row r="15" spans="2:16" s="268" customFormat="1" x14ac:dyDescent="0.25">
      <c r="B15" s="268" t="s">
        <v>4322</v>
      </c>
      <c r="C15" s="269">
        <f>COUNTIFS(Include,"=Include",Platform,"*",AppTransmitsData,"Yes*")</f>
        <v>70</v>
      </c>
      <c r="D15" s="269"/>
      <c r="E15" s="269"/>
      <c r="F15" s="269">
        <f>COUNTIFS(Include,"=Include",PlatformAndroid,"&lt;&gt;No",PlatformiOS,"No",AppTransmitsData,"Yes*")</f>
        <v>3</v>
      </c>
      <c r="G15" s="269"/>
      <c r="H15" s="269">
        <f>COUNTIFS(Include,"=Include",PlatformAndroid,"No",PlatformiOS,"&lt;&gt;No",AppTransmitsData,"Yes*")</f>
        <v>29</v>
      </c>
      <c r="I15" s="269"/>
      <c r="J15" s="269">
        <f>COUNTIFS(Include,"=Include",PlatformAndroid,"&lt;&gt;No",PlatformiOS,"&lt;&gt;No",AppTransmitsData,"Yes*")</f>
        <v>38</v>
      </c>
      <c r="K15" s="269"/>
      <c r="L15" s="269"/>
      <c r="M15" s="269">
        <f>COUNTIFS(Include,"=Include",Cost,"Free",AppTransmitsData,"Yes*")</f>
        <v>54</v>
      </c>
      <c r="N15" s="269"/>
      <c r="O15" s="269">
        <f>COUNTIFS(Include,"=Include",Cost,"&gt;0",AppTransmitsData,"Yes*")</f>
        <v>16</v>
      </c>
      <c r="P15" s="269"/>
    </row>
    <row r="16" spans="2:16" x14ac:dyDescent="0.25">
      <c r="C16" s="386" t="s">
        <v>4337</v>
      </c>
      <c r="D16" s="386"/>
      <c r="E16" s="386"/>
      <c r="F16" s="386"/>
      <c r="G16" s="386"/>
      <c r="H16" s="386"/>
      <c r="I16" s="386"/>
      <c r="J16" s="386"/>
      <c r="K16" s="386"/>
      <c r="L16" s="386"/>
      <c r="M16" s="386"/>
      <c r="N16" s="386"/>
      <c r="O16" s="386"/>
      <c r="P16" s="386"/>
    </row>
    <row r="17" spans="2:16" x14ac:dyDescent="0.25">
      <c r="C17" s="233"/>
      <c r="F17" s="385" t="s">
        <v>4313</v>
      </c>
      <c r="G17" s="385"/>
      <c r="H17" s="385"/>
      <c r="I17" s="385"/>
      <c r="J17" s="385"/>
      <c r="K17" s="385"/>
      <c r="M17" s="386" t="s">
        <v>4320</v>
      </c>
      <c r="N17" s="386"/>
      <c r="O17" s="386"/>
      <c r="P17" s="386"/>
    </row>
    <row r="18" spans="2:16" s="237" customFormat="1" x14ac:dyDescent="0.25">
      <c r="B18" s="247"/>
      <c r="C18" s="389" t="str">
        <f>"All (n="&amp;C15&amp;")"</f>
        <v>All (n=70)</v>
      </c>
      <c r="D18" s="389"/>
      <c r="E18" s="248"/>
      <c r="F18" s="388" t="str">
        <f>"Android-only (n="&amp;F15&amp;")"</f>
        <v>Android-only (n=3)</v>
      </c>
      <c r="G18" s="388"/>
      <c r="H18" s="388" t="str">
        <f>"iOS-only (n="&amp;H15&amp;")"</f>
        <v>iOS-only (n=29)</v>
      </c>
      <c r="I18" s="388"/>
      <c r="J18" s="388" t="str">
        <f>"Multi-platform (n="&amp;J15&amp;")"</f>
        <v>Multi-platform (n=38)</v>
      </c>
      <c r="K18" s="388"/>
      <c r="L18" s="249"/>
      <c r="M18" s="388" t="str">
        <f>"Free (n="&amp;M15&amp;")"</f>
        <v>Free (n=54)</v>
      </c>
      <c r="N18" s="388"/>
      <c r="O18" s="388" t="str">
        <f>"Paid (n="&amp;O15&amp;")"</f>
        <v>Paid (n=16)</v>
      </c>
      <c r="P18" s="388"/>
    </row>
    <row r="19" spans="2:16" s="237" customFormat="1" x14ac:dyDescent="0.25">
      <c r="B19" s="271" t="s">
        <v>4321</v>
      </c>
      <c r="C19" s="251" t="s">
        <v>3559</v>
      </c>
      <c r="D19" s="251" t="s">
        <v>4338</v>
      </c>
      <c r="E19" s="251"/>
      <c r="F19" s="251" t="s">
        <v>3559</v>
      </c>
      <c r="G19" s="251" t="s">
        <v>4338</v>
      </c>
      <c r="H19" s="251" t="s">
        <v>3559</v>
      </c>
      <c r="I19" s="251" t="s">
        <v>4338</v>
      </c>
      <c r="J19" s="251" t="s">
        <v>3559</v>
      </c>
      <c r="K19" s="251" t="s">
        <v>4338</v>
      </c>
      <c r="L19" s="251"/>
      <c r="M19" s="251" t="s">
        <v>3559</v>
      </c>
      <c r="N19" s="251" t="s">
        <v>4338</v>
      </c>
      <c r="O19" s="251" t="s">
        <v>3559</v>
      </c>
      <c r="P19" s="251" t="s">
        <v>4338</v>
      </c>
    </row>
    <row r="20" spans="2:16" s="275" customFormat="1" x14ac:dyDescent="0.25">
      <c r="B20" s="272" t="s">
        <v>4323</v>
      </c>
      <c r="C20" s="273">
        <f t="shared" ref="C20:C29" si="6">COUNTIFS(Include,"=Include",AppTransmitsData,"Yes",Platform,"*",RestrictRangeByKey(TransmissionSummary, TransmissionSummaryTypes, "*"&amp;TRIM($B20)&amp;"*"),"&lt;&gt;No")</f>
        <v>56</v>
      </c>
      <c r="D20" s="274">
        <f>C20/C$15</f>
        <v>0.8</v>
      </c>
      <c r="F20" s="273">
        <f t="shared" ref="F20:F29" si="7">COUNTIFS(Include,"=Include",AppTransmitsData,"Yes",PlatformAndroid,"&lt;&gt;No", PlatformiOS,"No",RestrictRangeByKey(TransmissionSummary, TransmissionSummaryTypes, "*"&amp;TRIM($B20)&amp;"*"),"&lt;&gt;No")</f>
        <v>2</v>
      </c>
      <c r="G20" s="274">
        <f>F20/F$15</f>
        <v>0.66666666666666663</v>
      </c>
      <c r="H20" s="273">
        <f t="shared" ref="H20:H29" si="8">COUNTIFS(Include,"=Include",AppTransmitsData,"Yes",PlatformAndroid,"No", PlatformiOS,"&lt;&gt;No",RestrictRangeByKey(TransmissionSummary, TransmissionSummaryTypes, "*"&amp;TRIM($B20)&amp;"*"),"&lt;&gt;No")</f>
        <v>24</v>
      </c>
      <c r="I20" s="274">
        <f>H20/H$15</f>
        <v>0.82758620689655171</v>
      </c>
      <c r="J20" s="273">
        <f t="shared" ref="J20:J29" si="9">COUNTIFS(Include,"=Include",AppTransmitsData,"Yes",PlatformAndroid,"&lt;&gt;No", PlatformiOS,"&lt;&gt;No",RestrictRangeByKey(TransmissionSummary, TransmissionSummaryTypes, "*"&amp;TRIM($B20)&amp;"*"),"&lt;&gt;No")</f>
        <v>30</v>
      </c>
      <c r="K20" s="274">
        <f>J20/J$15</f>
        <v>0.78947368421052633</v>
      </c>
      <c r="M20" s="273">
        <f t="shared" ref="M20:M29" si="10">COUNTIFS(Include,"=Include",AppTransmitsData,"Yes",Cost,"Free",RestrictRangeByKey(TransmissionSummary, TransmissionSummaryTypes, "*"&amp;TRIM($B20)&amp;"*"),"&lt;&gt;No")</f>
        <v>45</v>
      </c>
      <c r="N20" s="274">
        <f>M20/M$15</f>
        <v>0.83333333333333337</v>
      </c>
      <c r="O20" s="273">
        <f t="shared" ref="O20:O29" si="11">COUNTIFS(Include,"=Include",AppTransmitsData,"Yes",Cost,"&gt;0",RestrictRangeByKey(TransmissionSummary, TransmissionSummaryTypes, "*"&amp;TRIM($B20)&amp;"*"),"&lt;&gt;No")</f>
        <v>11</v>
      </c>
      <c r="P20" s="274">
        <f>O20/O$15</f>
        <v>0.6875</v>
      </c>
    </row>
    <row r="21" spans="2:16" s="239" customFormat="1" x14ac:dyDescent="0.25">
      <c r="B21" s="276" t="s">
        <v>4324</v>
      </c>
      <c r="C21" s="231">
        <f t="shared" si="6"/>
        <v>35</v>
      </c>
      <c r="D21" s="258">
        <f t="shared" ref="D21:D29" si="12">C21/C$15</f>
        <v>0.5</v>
      </c>
      <c r="F21" s="231">
        <f t="shared" si="7"/>
        <v>1</v>
      </c>
      <c r="G21" s="258">
        <f t="shared" ref="G21:G29" si="13">F21/F$15</f>
        <v>0.33333333333333331</v>
      </c>
      <c r="H21" s="231">
        <f t="shared" si="8"/>
        <v>12</v>
      </c>
      <c r="I21" s="258">
        <f t="shared" ref="I21:I29" si="14">H21/H$15</f>
        <v>0.41379310344827586</v>
      </c>
      <c r="J21" s="231">
        <f t="shared" si="9"/>
        <v>22</v>
      </c>
      <c r="K21" s="258">
        <f t="shared" ref="K21:K29" si="15">J21/J$15</f>
        <v>0.57894736842105265</v>
      </c>
      <c r="M21" s="231">
        <f t="shared" si="10"/>
        <v>28</v>
      </c>
      <c r="N21" s="258">
        <f t="shared" ref="N21:N29" si="16">M21/M$15</f>
        <v>0.51851851851851849</v>
      </c>
      <c r="O21" s="231">
        <f t="shared" si="11"/>
        <v>7</v>
      </c>
      <c r="P21" s="258">
        <f t="shared" ref="P21:P29" si="17">O21/O$15</f>
        <v>0.4375</v>
      </c>
    </row>
    <row r="22" spans="2:16" s="239" customFormat="1" x14ac:dyDescent="0.25">
      <c r="B22" s="276" t="s">
        <v>4325</v>
      </c>
      <c r="C22" s="231">
        <f t="shared" si="6"/>
        <v>54</v>
      </c>
      <c r="D22" s="258">
        <f t="shared" si="12"/>
        <v>0.77142857142857146</v>
      </c>
      <c r="F22" s="231">
        <f t="shared" si="7"/>
        <v>2</v>
      </c>
      <c r="G22" s="258">
        <f t="shared" si="13"/>
        <v>0.66666666666666663</v>
      </c>
      <c r="H22" s="231">
        <f t="shared" si="8"/>
        <v>24</v>
      </c>
      <c r="I22" s="258">
        <f t="shared" si="14"/>
        <v>0.82758620689655171</v>
      </c>
      <c r="J22" s="231">
        <f t="shared" si="9"/>
        <v>28</v>
      </c>
      <c r="K22" s="258">
        <f t="shared" si="15"/>
        <v>0.73684210526315785</v>
      </c>
      <c r="M22" s="231">
        <f t="shared" si="10"/>
        <v>43</v>
      </c>
      <c r="N22" s="258">
        <f t="shared" si="16"/>
        <v>0.79629629629629628</v>
      </c>
      <c r="O22" s="231">
        <f t="shared" si="11"/>
        <v>11</v>
      </c>
      <c r="P22" s="258">
        <f t="shared" si="17"/>
        <v>0.6875</v>
      </c>
    </row>
    <row r="23" spans="2:16" s="239" customFormat="1" x14ac:dyDescent="0.25">
      <c r="B23" s="276" t="s">
        <v>4063</v>
      </c>
      <c r="C23" s="231">
        <f t="shared" si="6"/>
        <v>12</v>
      </c>
      <c r="D23" s="258">
        <f t="shared" si="12"/>
        <v>0.17142857142857143</v>
      </c>
      <c r="F23" s="231">
        <f t="shared" si="7"/>
        <v>0</v>
      </c>
      <c r="G23" s="258">
        <f t="shared" si="13"/>
        <v>0</v>
      </c>
      <c r="H23" s="231">
        <f t="shared" si="8"/>
        <v>6</v>
      </c>
      <c r="I23" s="258">
        <f t="shared" si="14"/>
        <v>0.20689655172413793</v>
      </c>
      <c r="J23" s="231">
        <f t="shared" si="9"/>
        <v>6</v>
      </c>
      <c r="K23" s="258">
        <f t="shared" si="15"/>
        <v>0.15789473684210525</v>
      </c>
      <c r="M23" s="231">
        <f t="shared" si="10"/>
        <v>11</v>
      </c>
      <c r="N23" s="258">
        <f t="shared" si="16"/>
        <v>0.20370370370370369</v>
      </c>
      <c r="O23" s="231">
        <f t="shared" si="11"/>
        <v>1</v>
      </c>
      <c r="P23" s="258">
        <f t="shared" si="17"/>
        <v>6.25E-2</v>
      </c>
    </row>
    <row r="24" spans="2:16" s="239" customFormat="1" x14ac:dyDescent="0.25">
      <c r="B24" s="319" t="s">
        <v>4326</v>
      </c>
      <c r="C24" s="231">
        <f t="shared" si="6"/>
        <v>5</v>
      </c>
      <c r="D24" s="258">
        <f t="shared" si="12"/>
        <v>7.1428571428571425E-2</v>
      </c>
      <c r="F24" s="231">
        <f t="shared" si="7"/>
        <v>0</v>
      </c>
      <c r="G24" s="258">
        <f t="shared" si="13"/>
        <v>0</v>
      </c>
      <c r="H24" s="231">
        <f t="shared" si="8"/>
        <v>2</v>
      </c>
      <c r="I24" s="258">
        <f t="shared" si="14"/>
        <v>6.8965517241379309E-2</v>
      </c>
      <c r="J24" s="231">
        <f t="shared" si="9"/>
        <v>3</v>
      </c>
      <c r="K24" s="258">
        <f t="shared" si="15"/>
        <v>7.8947368421052627E-2</v>
      </c>
      <c r="M24" s="231">
        <f t="shared" si="10"/>
        <v>5</v>
      </c>
      <c r="N24" s="258">
        <f t="shared" si="16"/>
        <v>9.2592592592592587E-2</v>
      </c>
      <c r="O24" s="231">
        <f t="shared" si="11"/>
        <v>0</v>
      </c>
      <c r="P24" s="258">
        <f t="shared" si="17"/>
        <v>0</v>
      </c>
    </row>
    <row r="25" spans="2:16" s="239" customFormat="1" x14ac:dyDescent="0.25">
      <c r="B25" s="319" t="s">
        <v>4327</v>
      </c>
      <c r="C25" s="231">
        <f t="shared" si="6"/>
        <v>4</v>
      </c>
      <c r="D25" s="258">
        <f t="shared" si="12"/>
        <v>5.7142857142857141E-2</v>
      </c>
      <c r="F25" s="231">
        <f t="shared" si="7"/>
        <v>0</v>
      </c>
      <c r="G25" s="258">
        <f t="shared" si="13"/>
        <v>0</v>
      </c>
      <c r="H25" s="231">
        <f t="shared" si="8"/>
        <v>2</v>
      </c>
      <c r="I25" s="258">
        <f t="shared" si="14"/>
        <v>6.8965517241379309E-2</v>
      </c>
      <c r="J25" s="231">
        <f t="shared" si="9"/>
        <v>2</v>
      </c>
      <c r="K25" s="258">
        <f t="shared" si="15"/>
        <v>5.2631578947368418E-2</v>
      </c>
      <c r="M25" s="231">
        <f t="shared" si="10"/>
        <v>3</v>
      </c>
      <c r="N25" s="258">
        <f t="shared" si="16"/>
        <v>5.5555555555555552E-2</v>
      </c>
      <c r="O25" s="231">
        <f t="shared" si="11"/>
        <v>1</v>
      </c>
      <c r="P25" s="258">
        <f t="shared" si="17"/>
        <v>6.25E-2</v>
      </c>
    </row>
    <row r="26" spans="2:16" s="239" customFormat="1" x14ac:dyDescent="0.25">
      <c r="B26" s="276" t="s">
        <v>4328</v>
      </c>
      <c r="C26" s="231">
        <f t="shared" si="6"/>
        <v>5</v>
      </c>
      <c r="D26" s="258">
        <f t="shared" si="12"/>
        <v>7.1428571428571425E-2</v>
      </c>
      <c r="F26" s="231">
        <f t="shared" si="7"/>
        <v>0</v>
      </c>
      <c r="G26" s="258">
        <f t="shared" si="13"/>
        <v>0</v>
      </c>
      <c r="H26" s="231">
        <f t="shared" si="8"/>
        <v>3</v>
      </c>
      <c r="I26" s="258">
        <f t="shared" si="14"/>
        <v>0.10344827586206896</v>
      </c>
      <c r="J26" s="231">
        <f t="shared" si="9"/>
        <v>2</v>
      </c>
      <c r="K26" s="258">
        <f t="shared" si="15"/>
        <v>5.2631578947368418E-2</v>
      </c>
      <c r="M26" s="231">
        <f t="shared" si="10"/>
        <v>5</v>
      </c>
      <c r="N26" s="258">
        <f t="shared" si="16"/>
        <v>9.2592592592592587E-2</v>
      </c>
      <c r="O26" s="231">
        <f t="shared" si="11"/>
        <v>0</v>
      </c>
      <c r="P26" s="258">
        <f t="shared" si="17"/>
        <v>0</v>
      </c>
    </row>
    <row r="27" spans="2:16" s="239" customFormat="1" x14ac:dyDescent="0.25">
      <c r="B27" s="276" t="s">
        <v>4329</v>
      </c>
      <c r="C27" s="231">
        <f t="shared" si="6"/>
        <v>24</v>
      </c>
      <c r="D27" s="258">
        <f t="shared" si="12"/>
        <v>0.34285714285714286</v>
      </c>
      <c r="F27" s="231">
        <f t="shared" si="7"/>
        <v>0</v>
      </c>
      <c r="G27" s="258">
        <f t="shared" si="13"/>
        <v>0</v>
      </c>
      <c r="H27" s="231">
        <f t="shared" si="8"/>
        <v>7</v>
      </c>
      <c r="I27" s="258">
        <f t="shared" si="14"/>
        <v>0.2413793103448276</v>
      </c>
      <c r="J27" s="231">
        <f t="shared" si="9"/>
        <v>17</v>
      </c>
      <c r="K27" s="258">
        <f t="shared" si="15"/>
        <v>0.44736842105263158</v>
      </c>
      <c r="M27" s="231">
        <f t="shared" si="10"/>
        <v>21</v>
      </c>
      <c r="N27" s="258">
        <f t="shared" si="16"/>
        <v>0.3888888888888889</v>
      </c>
      <c r="O27" s="231">
        <f t="shared" si="11"/>
        <v>3</v>
      </c>
      <c r="P27" s="258">
        <f t="shared" si="17"/>
        <v>0.1875</v>
      </c>
    </row>
    <row r="28" spans="2:16" s="239" customFormat="1" x14ac:dyDescent="0.25">
      <c r="B28" s="276" t="s">
        <v>4236</v>
      </c>
      <c r="C28" s="231">
        <f t="shared" si="6"/>
        <v>70</v>
      </c>
      <c r="D28" s="258">
        <f t="shared" si="12"/>
        <v>1</v>
      </c>
      <c r="F28" s="231">
        <f t="shared" si="7"/>
        <v>3</v>
      </c>
      <c r="G28" s="258">
        <f t="shared" si="13"/>
        <v>1</v>
      </c>
      <c r="H28" s="231">
        <f t="shared" si="8"/>
        <v>29</v>
      </c>
      <c r="I28" s="258">
        <f t="shared" si="14"/>
        <v>1</v>
      </c>
      <c r="J28" s="231">
        <f t="shared" si="9"/>
        <v>38</v>
      </c>
      <c r="K28" s="258">
        <f t="shared" si="15"/>
        <v>1</v>
      </c>
      <c r="M28" s="231">
        <f t="shared" si="10"/>
        <v>54</v>
      </c>
      <c r="N28" s="258">
        <f t="shared" si="16"/>
        <v>1</v>
      </c>
      <c r="O28" s="231">
        <f t="shared" si="11"/>
        <v>16</v>
      </c>
      <c r="P28" s="258">
        <f t="shared" si="17"/>
        <v>1</v>
      </c>
    </row>
    <row r="29" spans="2:16" s="241" customFormat="1" x14ac:dyDescent="0.25">
      <c r="B29" s="277" t="s">
        <v>4235</v>
      </c>
      <c r="C29" s="265">
        <f t="shared" si="6"/>
        <v>50</v>
      </c>
      <c r="D29" s="266">
        <f t="shared" si="12"/>
        <v>0.7142857142857143</v>
      </c>
      <c r="F29" s="265">
        <f t="shared" si="7"/>
        <v>0</v>
      </c>
      <c r="G29" s="266">
        <f t="shared" si="13"/>
        <v>0</v>
      </c>
      <c r="H29" s="265">
        <f t="shared" si="8"/>
        <v>18</v>
      </c>
      <c r="I29" s="266">
        <f t="shared" si="14"/>
        <v>0.62068965517241381</v>
      </c>
      <c r="J29" s="265">
        <f t="shared" si="9"/>
        <v>32</v>
      </c>
      <c r="K29" s="266">
        <f t="shared" si="15"/>
        <v>0.84210526315789469</v>
      </c>
      <c r="M29" s="265">
        <f t="shared" si="10"/>
        <v>39</v>
      </c>
      <c r="N29" s="266">
        <f t="shared" si="16"/>
        <v>0.72222222222222221</v>
      </c>
      <c r="O29" s="265">
        <f t="shared" si="11"/>
        <v>11</v>
      </c>
      <c r="P29" s="266">
        <f t="shared" si="17"/>
        <v>0.6875</v>
      </c>
    </row>
    <row r="30" spans="2:16" x14ac:dyDescent="0.25">
      <c r="B30" s="246"/>
      <c r="C30" s="233"/>
      <c r="F30" s="233"/>
      <c r="G30" s="267"/>
      <c r="H30" s="233"/>
      <c r="M30" s="233"/>
      <c r="O30" s="233"/>
    </row>
    <row r="31" spans="2:16" s="268" customFormat="1" x14ac:dyDescent="0.25">
      <c r="B31" s="268" t="s">
        <v>4322</v>
      </c>
      <c r="C31" s="269">
        <f>COUNTIFS(Include,"=Include",Platform,"*",AppTransmitsData,"Yes*")</f>
        <v>70</v>
      </c>
      <c r="D31" s="269"/>
      <c r="E31" s="269"/>
      <c r="F31" s="269">
        <f>COUNTIFS(Include,"=Include",PlatformAndroid,"&lt;&gt;No",PlatformiOS,"No",AppTransmitsData,"Yes*")</f>
        <v>3</v>
      </c>
      <c r="G31" s="269"/>
      <c r="H31" s="269">
        <f>COUNTIFS(Include,"=Include",PlatformAndroid,"No",PlatformiOS,"&lt;&gt;No",AppTransmitsData,"Yes*")</f>
        <v>29</v>
      </c>
      <c r="I31" s="269"/>
      <c r="J31" s="269">
        <f>COUNTIFS(Include,"=Include",PlatformAndroid,"&lt;&gt;No",PlatformiOS,"&lt;&gt;No",AppTransmitsData,"Yes*")</f>
        <v>38</v>
      </c>
      <c r="K31" s="269"/>
      <c r="L31" s="269"/>
      <c r="M31" s="269">
        <f>COUNTIFS(Include,"=Include",Cost,"Free",AppTransmitsData,"Yes*")</f>
        <v>54</v>
      </c>
      <c r="N31" s="269"/>
      <c r="O31" s="269">
        <f>COUNTIFS(Include,"=Include",Cost,"&gt;0",AppTransmitsData,"Yes*")</f>
        <v>16</v>
      </c>
      <c r="P31" s="269"/>
    </row>
    <row r="32" spans="2:16" x14ac:dyDescent="0.25">
      <c r="C32" s="386" t="s">
        <v>4337</v>
      </c>
      <c r="D32" s="386"/>
      <c r="E32" s="386"/>
      <c r="F32" s="386"/>
      <c r="G32" s="386"/>
      <c r="H32" s="386"/>
      <c r="I32" s="386"/>
      <c r="J32" s="386"/>
      <c r="K32" s="386"/>
      <c r="L32" s="386"/>
      <c r="M32" s="386"/>
      <c r="N32" s="386"/>
      <c r="O32" s="386"/>
      <c r="P32" s="386"/>
    </row>
    <row r="33" spans="2:16" x14ac:dyDescent="0.25">
      <c r="C33" s="233"/>
      <c r="F33" s="385" t="s">
        <v>4313</v>
      </c>
      <c r="G33" s="385"/>
      <c r="H33" s="385"/>
      <c r="I33" s="385"/>
      <c r="J33" s="385"/>
      <c r="K33" s="385"/>
      <c r="M33" s="385" t="s">
        <v>4320</v>
      </c>
      <c r="N33" s="385"/>
      <c r="O33" s="385"/>
      <c r="P33" s="385"/>
    </row>
    <row r="34" spans="2:16" s="237" customFormat="1" x14ac:dyDescent="0.25">
      <c r="B34" s="247"/>
      <c r="C34" s="387" t="str">
        <f>"All (n="&amp;C31&amp;")"</f>
        <v>All (n=70)</v>
      </c>
      <c r="D34" s="387"/>
      <c r="E34" s="248"/>
      <c r="F34" s="388" t="str">
        <f>"Android-only (n="&amp;F31&amp;")"</f>
        <v>Android-only (n=3)</v>
      </c>
      <c r="G34" s="388"/>
      <c r="H34" s="388" t="str">
        <f>"iOS-only (n="&amp;H31&amp;")"</f>
        <v>iOS-only (n=29)</v>
      </c>
      <c r="I34" s="388"/>
      <c r="J34" s="388" t="str">
        <f>"Multi-platform (n="&amp;J31&amp;")"</f>
        <v>Multi-platform (n=38)</v>
      </c>
      <c r="K34" s="388"/>
      <c r="L34" s="249"/>
      <c r="M34" s="388" t="str">
        <f>"Free (n="&amp;M31&amp;")"</f>
        <v>Free (n=54)</v>
      </c>
      <c r="N34" s="388"/>
      <c r="O34" s="388" t="str">
        <f>"Paid (n="&amp;O31&amp;")"</f>
        <v>Paid (n=16)</v>
      </c>
      <c r="P34" s="388"/>
    </row>
    <row r="35" spans="2:16" s="242" customFormat="1" x14ac:dyDescent="0.25">
      <c r="B35" s="250" t="s">
        <v>4336</v>
      </c>
      <c r="C35" s="251" t="s">
        <v>3559</v>
      </c>
      <c r="D35" s="251" t="s">
        <v>4338</v>
      </c>
      <c r="E35" s="251"/>
      <c r="F35" s="251" t="s">
        <v>3559</v>
      </c>
      <c r="G35" s="251" t="s">
        <v>4338</v>
      </c>
      <c r="H35" s="251" t="s">
        <v>3559</v>
      </c>
      <c r="I35" s="251" t="s">
        <v>4338</v>
      </c>
      <c r="J35" s="251" t="s">
        <v>3559</v>
      </c>
      <c r="K35" s="251" t="s">
        <v>4338</v>
      </c>
      <c r="L35" s="251"/>
      <c r="M35" s="251" t="s">
        <v>3559</v>
      </c>
      <c r="N35" s="251" t="s">
        <v>4338</v>
      </c>
      <c r="O35" s="251" t="s">
        <v>3559</v>
      </c>
      <c r="P35" s="251" t="s">
        <v>4338</v>
      </c>
    </row>
    <row r="36" spans="2:16" x14ac:dyDescent="0.25">
      <c r="B36" s="234" t="s">
        <v>4330</v>
      </c>
      <c r="C36" s="278">
        <f>COUNTIFS(Include,"=Include",Platform,"*",AppTransmitsData,"Yes*",HasAnyPolicy,"Yes*")</f>
        <v>49</v>
      </c>
      <c r="D36" s="279">
        <f>C36/C$31</f>
        <v>0.7</v>
      </c>
      <c r="F36" s="278">
        <f>COUNTIFS(Include,"=Include",PlatformAndroid,"&lt;&gt;No",PlatformiOS,"No",AppTransmitsData,"Yes*",HasAnyPolicy,"Yes*")</f>
        <v>2</v>
      </c>
      <c r="G36" s="279">
        <f>F36/F$31</f>
        <v>0.66666666666666663</v>
      </c>
      <c r="H36" s="278">
        <f>COUNTIFS(Include,"=Include",PlatformAndroid,"No",PlatformiOS,"&lt;&gt;No",AppTransmitsData,"Yes*",HasAnyPolicy,"Yes*")</f>
        <v>20</v>
      </c>
      <c r="I36" s="279">
        <f>H36/H$31</f>
        <v>0.68965517241379315</v>
      </c>
      <c r="J36" s="278">
        <f>COUNTIFS(Include,"=Include",PlatformAndroid,"&lt;&gt;No",PlatformiOS,"&lt;&gt;No",AppTransmitsData,"Yes*",HasAnyPolicy,"Yes*")</f>
        <v>27</v>
      </c>
      <c r="K36" s="279">
        <f>J36/J$31</f>
        <v>0.71052631578947367</v>
      </c>
      <c r="M36" s="233">
        <f>COUNTIFS(Include,"=Include",Cost,"Free",AppTransmitsData,"Yes*",HasAnyPolicy,"Yes*")</f>
        <v>42</v>
      </c>
      <c r="N36" s="279">
        <f>M36/M$31</f>
        <v>0.77777777777777779</v>
      </c>
      <c r="O36" s="233">
        <f>COUNTIFS(Include,"=Include",Cost,"&gt;0",AppTransmitsData,"Yes*",HasAnyPolicy,"Yes*")</f>
        <v>7</v>
      </c>
      <c r="P36" s="279">
        <f>O36/O$31</f>
        <v>0.4375</v>
      </c>
    </row>
    <row r="37" spans="2:16" s="237" customFormat="1" x14ac:dyDescent="0.25">
      <c r="B37" s="234" t="s">
        <v>4331</v>
      </c>
      <c r="C37" s="249">
        <f>COUNTIFS(Include,"=Include",Platform,"*",AppTransmitsData,"Yes*",HasAnyPolicy,"Yes*",TransmissionPolicyMismatches,"*P+T-*")</f>
        <v>41</v>
      </c>
      <c r="D37" s="279">
        <f t="shared" ref="D37:D61" si="18">C37/C$31</f>
        <v>0.58571428571428574</v>
      </c>
      <c r="F37" s="249">
        <f>COUNTIFS(Include,"=Include",PlatformAndroid,"&lt;&gt;No",PlatformiOS,"No",AppTransmitsData,"Yes*",HasAnyPolicy,"Yes*",TransmissionPolicyMismatches,"*P+T-*")</f>
        <v>2</v>
      </c>
      <c r="G37" s="279">
        <f t="shared" ref="G37:G61" si="19">F37/F$31</f>
        <v>0.66666666666666663</v>
      </c>
      <c r="H37" s="249">
        <f>COUNTIFS(Include,"=Include",PlatformAndroid,"No",PlatformiOS,"&lt;&gt;No",AppTransmitsData,"Yes*",HasAnyPolicy,"Yes*",TransmissionPolicyMismatches,"*P+T-*")</f>
        <v>15</v>
      </c>
      <c r="I37" s="279">
        <f t="shared" ref="I37:I61" si="20">H37/H$31</f>
        <v>0.51724137931034486</v>
      </c>
      <c r="J37" s="249">
        <f>COUNTIFS(Include,"=Include",PlatformAndroid,"&lt;&gt;No",PlatformiOS,"&lt;&gt;No",AppTransmitsData,"Yes*",HasAnyPolicy,"Yes*",TransmissionPolicyMismatches,"*P+T-*")</f>
        <v>24</v>
      </c>
      <c r="K37" s="279">
        <f t="shared" ref="K37:K61" si="21">J37/J$31</f>
        <v>0.63157894736842102</v>
      </c>
      <c r="M37" s="253">
        <f>COUNTIFS(Include,"=Include",Cost,"Free",AppTransmitsData,"Yes*",HasAnyPolicy,"Yes*",TransmissionPolicyMismatches,"*P+T-*")</f>
        <v>37</v>
      </c>
      <c r="N37" s="279">
        <f t="shared" ref="N37:N61" si="22">M37/M$31</f>
        <v>0.68518518518518523</v>
      </c>
      <c r="O37" s="253">
        <f>COUNTIFS(Include,"=Include",Cost,"&gt;0",AppTransmitsData,"Yes*",HasAnyPolicy,"Yes*",TransmissionPolicyMismatches,"*P+T-*")</f>
        <v>4</v>
      </c>
      <c r="P37" s="279">
        <f t="shared" ref="P37:P61" si="23">O37/O$31</f>
        <v>0.25</v>
      </c>
    </row>
    <row r="38" spans="2:16" s="237" customFormat="1" x14ac:dyDescent="0.25">
      <c r="B38" s="234" t="s">
        <v>4332</v>
      </c>
      <c r="C38" s="249">
        <f>COUNTIFS(Include,"=Include",Platform,"*",AppTransmitsData,"Yes*",HasAnyPolicy,"Yes*",TransmissionPolicyNoContradictions,"Yes")</f>
        <v>11</v>
      </c>
      <c r="D38" s="279">
        <f t="shared" si="18"/>
        <v>0.15714285714285714</v>
      </c>
      <c r="F38" s="249">
        <f>COUNTIFS(Include,"=Include",PlatformAndroid,"&lt;&gt;No",PlatformiOS,"No",AppTransmitsData,"Yes*",HasAnyPolicy,"Yes*",TransmissionPolicyNoContradictions,"Yes")</f>
        <v>0</v>
      </c>
      <c r="G38" s="279">
        <f t="shared" si="19"/>
        <v>0</v>
      </c>
      <c r="H38" s="249">
        <f>COUNTIFS(Include,"=Include",PlatformAndroid,"No",PlatformiOS,"&lt;&gt;No",AppTransmitsData,"Yes*",HasAnyPolicy,"Yes*",TransmissionPolicyNoContradictions,"Yes")</f>
        <v>4</v>
      </c>
      <c r="I38" s="279">
        <f t="shared" si="20"/>
        <v>0.13793103448275862</v>
      </c>
      <c r="J38" s="249">
        <f>COUNTIFS(Include,"=Include",PlatformAndroid,"&lt;&gt;No",PlatformiOS,"&lt;&gt;No",AppTransmitsData,"Yes*",HasAnyPolicy,"Yes*",TransmissionPolicyNoContradictions,"Yes")</f>
        <v>7</v>
      </c>
      <c r="K38" s="279">
        <f t="shared" si="21"/>
        <v>0.18421052631578946</v>
      </c>
      <c r="M38" s="253">
        <f>COUNTIFS(Include,"=Include",Cost,"Free",AppTransmitsData,"Yes*",HasAnyPolicy,"Yes*",TransmissionPolicyNoContradictions,"Yes")</f>
        <v>6</v>
      </c>
      <c r="N38" s="279">
        <f t="shared" si="22"/>
        <v>0.1111111111111111</v>
      </c>
      <c r="O38" s="253">
        <f>COUNTIFS(Include,"=Include",Cost,"&gt;0",AppTransmitsData,"Yes*",HasAnyPolicy,"Yes*",TransmissionPolicyNoContradictions,"Yes")</f>
        <v>5</v>
      </c>
      <c r="P38" s="279">
        <f t="shared" si="23"/>
        <v>0.3125</v>
      </c>
    </row>
    <row r="39" spans="2:16" s="237" customFormat="1" x14ac:dyDescent="0.25">
      <c r="B39" s="234" t="s">
        <v>4333</v>
      </c>
      <c r="C39" s="249">
        <f>COUNTIFS(Include,"=Include",Platform,"*",AppTransmitsData,"Yes*",HasAnyPolicy,"Yes*",TransmissionPolicyMismatches,"*P~*T+*")</f>
        <v>38</v>
      </c>
      <c r="D39" s="279">
        <f t="shared" si="18"/>
        <v>0.54285714285714282</v>
      </c>
      <c r="F39" s="249">
        <f>COUNTIFS(Include,"=Include",PlatformAndroid,"&lt;&gt;No",PlatformiOS,"No",AppTransmitsData,"Yes*",HasAnyPolicy,"Yes*",TransmissionPolicyMismatches,"*P~*T+*")</f>
        <v>2</v>
      </c>
      <c r="G39" s="279">
        <f t="shared" si="19"/>
        <v>0.66666666666666663</v>
      </c>
      <c r="H39" s="249">
        <f>COUNTIFS(Include,"=Include",PlatformAndroid,"No",PlatformiOS,"&lt;&gt;No",AppTransmitsData,"Yes*",HasAnyPolicy,"Yes*",TransmissionPolicyMismatches,"*P~*T+*")</f>
        <v>16</v>
      </c>
      <c r="I39" s="279">
        <f t="shared" si="20"/>
        <v>0.55172413793103448</v>
      </c>
      <c r="J39" s="249">
        <f>COUNTIFS(Include,"=Include",PlatformAndroid,"&lt;&gt;No",PlatformiOS,"&lt;&gt;No",AppTransmitsData,"Yes*",HasAnyPolicy,"Yes*",TransmissionPolicyMismatches,"*P~*T+*")</f>
        <v>20</v>
      </c>
      <c r="K39" s="279">
        <f t="shared" si="21"/>
        <v>0.52631578947368418</v>
      </c>
      <c r="M39" s="253">
        <f>COUNTIFS(Include,"=Include",Cost,"Free",AppTransmitsData,"Yes*",HasAnyPolicy,"Yes*",TransmissionPolicyMismatches,"*P~*T+*")</f>
        <v>36</v>
      </c>
      <c r="N39" s="279">
        <f t="shared" si="22"/>
        <v>0.66666666666666663</v>
      </c>
      <c r="O39" s="253">
        <f>COUNTIFS(Include,"=Include",Cost,"&gt;0",AppTransmitsData,"Yes*",HasAnyPolicy,"Yes*",TransmissionPolicyMismatches,"*P~*T+*")</f>
        <v>2</v>
      </c>
      <c r="P39" s="279">
        <f t="shared" si="23"/>
        <v>0.125</v>
      </c>
    </row>
    <row r="40" spans="2:16" s="237" customFormat="1" x14ac:dyDescent="0.25">
      <c r="B40" s="234" t="s">
        <v>4339</v>
      </c>
      <c r="C40" s="249">
        <f t="shared" ref="C40:C49" si="24">COUNTIFS(Include,"=Include",Platform,"*",AppTransmitsData,"Yes*",HasAnyPolicy,"Yes*",RestrictRangeByKey(TransmissionPolicyMismatchSummary, TransmissionPolicyMismatchSummaryTypes, "*"&amp;TRIM($B40)&amp;"*"),"*P~*T+*")</f>
        <v>35</v>
      </c>
      <c r="D40" s="279">
        <f t="shared" si="18"/>
        <v>0.5</v>
      </c>
      <c r="F40" s="249">
        <f t="shared" ref="F40:F49" si="25">COUNTIFS(Include,"=Include",PlatformAndroid,"&lt;&gt;No",PlatformiOS,"No",AppTransmitsData,"Yes*",HasAnyPolicy,"Yes*",RestrictRangeByKey(TransmissionPolicyMismatchSummary, TransmissionPolicyMismatchSummaryTypes, "*"&amp;TRIM($B40)&amp;"*"),"*P~*T+*")</f>
        <v>2</v>
      </c>
      <c r="G40" s="279">
        <f t="shared" si="19"/>
        <v>0.66666666666666663</v>
      </c>
      <c r="H40" s="249">
        <f t="shared" ref="H40:H49" si="26">COUNTIFS(Include,"=Include",PlatformAndroid,"No",PlatformiOS,"&lt;&gt;No",AppTransmitsData,"Yes*",HasAnyPolicy,"Yes*",RestrictRangeByKey(TransmissionPolicyMismatchSummary, TransmissionPolicyMismatchSummaryTypes, "*"&amp;TRIM($B40)&amp;"*"),"*P~*T+*")</f>
        <v>14</v>
      </c>
      <c r="I40" s="279">
        <f t="shared" si="20"/>
        <v>0.48275862068965519</v>
      </c>
      <c r="J40" s="249">
        <f t="shared" ref="J40:J49" si="27">COUNTIFS(Include,"=Include",PlatformAndroid,"&lt;&gt;No",PlatformiOS,"&lt;&gt;No",AppTransmitsData,"Yes*",HasAnyPolicy,"Yes*",RestrictRangeByKey(TransmissionPolicyMismatchSummary, TransmissionPolicyMismatchSummaryTypes, "*"&amp;TRIM($B40)&amp;"*"),"*P~*T+*")</f>
        <v>19</v>
      </c>
      <c r="K40" s="279">
        <f t="shared" si="21"/>
        <v>0.5</v>
      </c>
      <c r="M40" s="253">
        <f t="shared" ref="M40:M49" si="28">COUNTIFS(Include,"=Include",Cost,"Free",AppTransmitsData,"Yes*",HasAnyPolicy,"Yes*",RestrictRangeByKey(TransmissionPolicyMismatchSummary, TransmissionPolicyMismatchSummaryTypes, "*"&amp;TRIM($B40)&amp;"*"),"*P~*T+*")</f>
        <v>33</v>
      </c>
      <c r="N40" s="279">
        <f t="shared" si="22"/>
        <v>0.61111111111111116</v>
      </c>
      <c r="O40" s="253">
        <f t="shared" ref="O40:O49" si="29">COUNTIFS(Include,"=Include",Cost,"&gt;0",AppTransmitsData,"Yes*",HasAnyPolicy,"Yes*",RestrictRangeByKey(TransmissionPolicyMismatchSummary, TransmissionPolicyMismatchSummaryTypes, "*"&amp;TRIM($B40)&amp;"*"),"*P~*T+*")</f>
        <v>2</v>
      </c>
      <c r="P40" s="279">
        <f t="shared" si="23"/>
        <v>0.125</v>
      </c>
    </row>
    <row r="41" spans="2:16" s="237" customFormat="1" x14ac:dyDescent="0.25">
      <c r="B41" s="234" t="s">
        <v>4340</v>
      </c>
      <c r="C41" s="249">
        <f t="shared" si="24"/>
        <v>23</v>
      </c>
      <c r="D41" s="279">
        <f t="shared" si="18"/>
        <v>0.32857142857142857</v>
      </c>
      <c r="F41" s="249">
        <f t="shared" si="25"/>
        <v>1</v>
      </c>
      <c r="G41" s="279">
        <f t="shared" si="19"/>
        <v>0.33333333333333331</v>
      </c>
      <c r="H41" s="249">
        <f t="shared" si="26"/>
        <v>8</v>
      </c>
      <c r="I41" s="279">
        <f t="shared" si="20"/>
        <v>0.27586206896551724</v>
      </c>
      <c r="J41" s="249">
        <f t="shared" si="27"/>
        <v>14</v>
      </c>
      <c r="K41" s="279">
        <f t="shared" si="21"/>
        <v>0.36842105263157893</v>
      </c>
      <c r="M41" s="253">
        <f t="shared" si="28"/>
        <v>21</v>
      </c>
      <c r="N41" s="279">
        <f t="shared" si="22"/>
        <v>0.3888888888888889</v>
      </c>
      <c r="O41" s="253">
        <f t="shared" si="29"/>
        <v>2</v>
      </c>
      <c r="P41" s="279">
        <f t="shared" si="23"/>
        <v>0.125</v>
      </c>
    </row>
    <row r="42" spans="2:16" s="237" customFormat="1" x14ac:dyDescent="0.25">
      <c r="B42" s="234" t="s">
        <v>4341</v>
      </c>
      <c r="C42" s="249">
        <f t="shared" si="24"/>
        <v>29</v>
      </c>
      <c r="D42" s="279">
        <f t="shared" si="18"/>
        <v>0.41428571428571431</v>
      </c>
      <c r="F42" s="249">
        <f t="shared" si="25"/>
        <v>2</v>
      </c>
      <c r="G42" s="279">
        <f t="shared" si="19"/>
        <v>0.66666666666666663</v>
      </c>
      <c r="H42" s="249">
        <f t="shared" si="26"/>
        <v>12</v>
      </c>
      <c r="I42" s="279">
        <f t="shared" si="20"/>
        <v>0.41379310344827586</v>
      </c>
      <c r="J42" s="249">
        <f t="shared" si="27"/>
        <v>15</v>
      </c>
      <c r="K42" s="279">
        <f t="shared" si="21"/>
        <v>0.39473684210526316</v>
      </c>
      <c r="M42" s="253">
        <f t="shared" si="28"/>
        <v>27</v>
      </c>
      <c r="N42" s="279">
        <f t="shared" si="22"/>
        <v>0.5</v>
      </c>
      <c r="O42" s="253">
        <f t="shared" si="29"/>
        <v>2</v>
      </c>
      <c r="P42" s="279">
        <f t="shared" si="23"/>
        <v>0.125</v>
      </c>
    </row>
    <row r="43" spans="2:16" s="237" customFormat="1" x14ac:dyDescent="0.25">
      <c r="B43" s="234" t="s">
        <v>4342</v>
      </c>
      <c r="C43" s="249">
        <f t="shared" si="24"/>
        <v>6</v>
      </c>
      <c r="D43" s="279">
        <f t="shared" si="18"/>
        <v>8.5714285714285715E-2</v>
      </c>
      <c r="F43" s="249">
        <f t="shared" si="25"/>
        <v>0</v>
      </c>
      <c r="G43" s="279">
        <f t="shared" si="19"/>
        <v>0</v>
      </c>
      <c r="H43" s="249">
        <f t="shared" si="26"/>
        <v>3</v>
      </c>
      <c r="I43" s="279">
        <f t="shared" si="20"/>
        <v>0.10344827586206896</v>
      </c>
      <c r="J43" s="249">
        <f t="shared" si="27"/>
        <v>3</v>
      </c>
      <c r="K43" s="279">
        <f t="shared" si="21"/>
        <v>7.8947368421052627E-2</v>
      </c>
      <c r="M43" s="253">
        <f t="shared" si="28"/>
        <v>6</v>
      </c>
      <c r="N43" s="279">
        <f t="shared" si="22"/>
        <v>0.1111111111111111</v>
      </c>
      <c r="O43" s="253">
        <f t="shared" si="29"/>
        <v>0</v>
      </c>
      <c r="P43" s="279">
        <f t="shared" si="23"/>
        <v>0</v>
      </c>
    </row>
    <row r="44" spans="2:16" s="237" customFormat="1" x14ac:dyDescent="0.25">
      <c r="B44" s="238" t="s">
        <v>4343</v>
      </c>
      <c r="C44" s="249">
        <f t="shared" si="24"/>
        <v>4</v>
      </c>
      <c r="D44" s="279">
        <f t="shared" si="18"/>
        <v>5.7142857142857141E-2</v>
      </c>
      <c r="F44" s="249">
        <f t="shared" si="25"/>
        <v>0</v>
      </c>
      <c r="G44" s="279">
        <f t="shared" si="19"/>
        <v>0</v>
      </c>
      <c r="H44" s="249">
        <f t="shared" si="26"/>
        <v>2</v>
      </c>
      <c r="I44" s="279">
        <f t="shared" si="20"/>
        <v>6.8965517241379309E-2</v>
      </c>
      <c r="J44" s="249">
        <f t="shared" si="27"/>
        <v>2</v>
      </c>
      <c r="K44" s="279">
        <f t="shared" si="21"/>
        <v>5.2631578947368418E-2</v>
      </c>
      <c r="M44" s="253">
        <f t="shared" si="28"/>
        <v>4</v>
      </c>
      <c r="N44" s="279">
        <f t="shared" si="22"/>
        <v>7.407407407407407E-2</v>
      </c>
      <c r="O44" s="253">
        <f t="shared" si="29"/>
        <v>0</v>
      </c>
      <c r="P44" s="279">
        <f t="shared" si="23"/>
        <v>0</v>
      </c>
    </row>
    <row r="45" spans="2:16" s="237" customFormat="1" x14ac:dyDescent="0.25">
      <c r="B45" s="238" t="s">
        <v>4344</v>
      </c>
      <c r="C45" s="249">
        <f t="shared" si="24"/>
        <v>0</v>
      </c>
      <c r="D45" s="279">
        <f t="shared" si="18"/>
        <v>0</v>
      </c>
      <c r="F45" s="249">
        <f t="shared" si="25"/>
        <v>0</v>
      </c>
      <c r="G45" s="279">
        <f t="shared" si="19"/>
        <v>0</v>
      </c>
      <c r="H45" s="249">
        <f t="shared" si="26"/>
        <v>0</v>
      </c>
      <c r="I45" s="279">
        <f t="shared" si="20"/>
        <v>0</v>
      </c>
      <c r="J45" s="249">
        <f t="shared" si="27"/>
        <v>0</v>
      </c>
      <c r="K45" s="279">
        <f t="shared" si="21"/>
        <v>0</v>
      </c>
      <c r="M45" s="253">
        <f t="shared" si="28"/>
        <v>0</v>
      </c>
      <c r="N45" s="279">
        <f t="shared" si="22"/>
        <v>0</v>
      </c>
      <c r="O45" s="253">
        <f t="shared" si="29"/>
        <v>0</v>
      </c>
      <c r="P45" s="279">
        <f t="shared" si="23"/>
        <v>0</v>
      </c>
    </row>
    <row r="46" spans="2:16" s="237" customFormat="1" x14ac:dyDescent="0.25">
      <c r="B46" s="234" t="s">
        <v>4345</v>
      </c>
      <c r="C46" s="249">
        <f t="shared" si="24"/>
        <v>4</v>
      </c>
      <c r="D46" s="279">
        <f t="shared" si="18"/>
        <v>5.7142857142857141E-2</v>
      </c>
      <c r="F46" s="249">
        <f t="shared" si="25"/>
        <v>0</v>
      </c>
      <c r="G46" s="279">
        <f t="shared" si="19"/>
        <v>0</v>
      </c>
      <c r="H46" s="249">
        <f t="shared" si="26"/>
        <v>2</v>
      </c>
      <c r="I46" s="279">
        <f t="shared" si="20"/>
        <v>6.8965517241379309E-2</v>
      </c>
      <c r="J46" s="249">
        <f t="shared" si="27"/>
        <v>2</v>
      </c>
      <c r="K46" s="279">
        <f t="shared" si="21"/>
        <v>5.2631578947368418E-2</v>
      </c>
      <c r="M46" s="253">
        <f t="shared" si="28"/>
        <v>4</v>
      </c>
      <c r="N46" s="279">
        <f t="shared" si="22"/>
        <v>7.407407407407407E-2</v>
      </c>
      <c r="O46" s="253">
        <f t="shared" si="29"/>
        <v>0</v>
      </c>
      <c r="P46" s="279">
        <f t="shared" si="23"/>
        <v>0</v>
      </c>
    </row>
    <row r="47" spans="2:16" s="237" customFormat="1" x14ac:dyDescent="0.25">
      <c r="B47" s="234" t="s">
        <v>4346</v>
      </c>
      <c r="C47" s="249">
        <f t="shared" si="24"/>
        <v>7</v>
      </c>
      <c r="D47" s="279">
        <f t="shared" si="18"/>
        <v>0.1</v>
      </c>
      <c r="F47" s="249">
        <f t="shared" si="25"/>
        <v>0</v>
      </c>
      <c r="G47" s="279">
        <f t="shared" si="19"/>
        <v>0</v>
      </c>
      <c r="H47" s="249">
        <f t="shared" si="26"/>
        <v>4</v>
      </c>
      <c r="I47" s="279">
        <f t="shared" si="20"/>
        <v>0.13793103448275862</v>
      </c>
      <c r="J47" s="249">
        <f t="shared" si="27"/>
        <v>3</v>
      </c>
      <c r="K47" s="279">
        <f t="shared" si="21"/>
        <v>7.8947368421052627E-2</v>
      </c>
      <c r="M47" s="253">
        <f t="shared" si="28"/>
        <v>7</v>
      </c>
      <c r="N47" s="279">
        <f t="shared" si="22"/>
        <v>0.12962962962962962</v>
      </c>
      <c r="O47" s="253">
        <f t="shared" si="29"/>
        <v>0</v>
      </c>
      <c r="P47" s="279">
        <f t="shared" si="23"/>
        <v>0</v>
      </c>
    </row>
    <row r="48" spans="2:16" s="237" customFormat="1" x14ac:dyDescent="0.25">
      <c r="B48" s="234" t="s">
        <v>4347</v>
      </c>
      <c r="C48" s="249">
        <f t="shared" si="24"/>
        <v>0</v>
      </c>
      <c r="D48" s="279">
        <f t="shared" si="18"/>
        <v>0</v>
      </c>
      <c r="F48" s="249">
        <f t="shared" si="25"/>
        <v>0</v>
      </c>
      <c r="G48" s="279">
        <f t="shared" si="19"/>
        <v>0</v>
      </c>
      <c r="H48" s="249">
        <f t="shared" si="26"/>
        <v>0</v>
      </c>
      <c r="I48" s="279">
        <f t="shared" si="20"/>
        <v>0</v>
      </c>
      <c r="J48" s="249">
        <f t="shared" si="27"/>
        <v>0</v>
      </c>
      <c r="K48" s="279">
        <f t="shared" si="21"/>
        <v>0</v>
      </c>
      <c r="M48" s="253">
        <f t="shared" si="28"/>
        <v>0</v>
      </c>
      <c r="N48" s="279">
        <f t="shared" si="22"/>
        <v>0</v>
      </c>
      <c r="O48" s="253">
        <f t="shared" si="29"/>
        <v>0</v>
      </c>
      <c r="P48" s="279">
        <f t="shared" si="23"/>
        <v>0</v>
      </c>
    </row>
    <row r="49" spans="2:16" s="237" customFormat="1" x14ac:dyDescent="0.25">
      <c r="B49" s="234" t="s">
        <v>4348</v>
      </c>
      <c r="C49" s="249">
        <f t="shared" si="24"/>
        <v>12</v>
      </c>
      <c r="D49" s="279">
        <f t="shared" si="18"/>
        <v>0.17142857142857143</v>
      </c>
      <c r="F49" s="249">
        <f t="shared" si="25"/>
        <v>0</v>
      </c>
      <c r="G49" s="279">
        <f t="shared" si="19"/>
        <v>0</v>
      </c>
      <c r="H49" s="249">
        <f t="shared" si="26"/>
        <v>5</v>
      </c>
      <c r="I49" s="279">
        <f t="shared" si="20"/>
        <v>0.17241379310344829</v>
      </c>
      <c r="J49" s="249">
        <f t="shared" si="27"/>
        <v>7</v>
      </c>
      <c r="K49" s="279">
        <f t="shared" si="21"/>
        <v>0.18421052631578946</v>
      </c>
      <c r="M49" s="253">
        <f t="shared" si="28"/>
        <v>12</v>
      </c>
      <c r="N49" s="279">
        <f t="shared" si="22"/>
        <v>0.22222222222222221</v>
      </c>
      <c r="O49" s="253">
        <f t="shared" si="29"/>
        <v>0</v>
      </c>
      <c r="P49" s="279">
        <f t="shared" si="23"/>
        <v>0</v>
      </c>
    </row>
    <row r="50" spans="2:16" s="237" customFormat="1" x14ac:dyDescent="0.25">
      <c r="B50" s="234" t="s">
        <v>4334</v>
      </c>
      <c r="C50" s="249">
        <f>COUNTIFS(Include,"=Include",Platform,"*",AppTransmitsData,"Yes*",HasAnyPolicy,"Yes*",TransmissionPolicyMismatches,"*P-T+*")</f>
        <v>0</v>
      </c>
      <c r="D50" s="279">
        <f t="shared" si="18"/>
        <v>0</v>
      </c>
      <c r="F50" s="249">
        <f>COUNTIFS(Include,"=Include",PlatformAndroid,"&lt;&gt;No",PlatformiOS,"No",AppTransmitsData,"Yes*",HasAnyPolicy,"Yes*",TransmissionPolicyMismatches,"*P-T+*")</f>
        <v>0</v>
      </c>
      <c r="G50" s="279">
        <f t="shared" si="19"/>
        <v>0</v>
      </c>
      <c r="H50" s="249">
        <f>COUNTIFS(Include,"=Include",PlatformAndroid,"No",PlatformiOS,"&lt;&gt;No",AppTransmitsData,"Yes*",HasAnyPolicy,"Yes*",TransmissionPolicyMismatches,"*P-T+*")</f>
        <v>0</v>
      </c>
      <c r="I50" s="279">
        <f t="shared" si="20"/>
        <v>0</v>
      </c>
      <c r="J50" s="249">
        <f>COUNTIFS(Include,"=Include",PlatformAndroid,"&lt;&gt;No",PlatformiOS,"&lt;&gt;No",AppTransmitsData,"Yes*",HasAnyPolicy,"Yes*",TransmissionPolicyMismatches,"*P-T+*")</f>
        <v>0</v>
      </c>
      <c r="K50" s="279">
        <f t="shared" si="21"/>
        <v>0</v>
      </c>
      <c r="M50" s="253">
        <f>COUNTIFS(Include,"=Include",Cost,"Free",AppTransmitsData,"Yes*",HasAnyPolicy,"Yes*",TransmissionPolicyMismatches,"*P-T+*")</f>
        <v>0</v>
      </c>
      <c r="N50" s="279">
        <f t="shared" si="22"/>
        <v>0</v>
      </c>
      <c r="O50" s="253">
        <f>COUNTIFS(Include,"=Include",Cost,"&gt;0",AppTransmitsData,"Yes*",HasAnyPolicy,"Yes*",TransmissionPolicyMismatches,"*P-T+*")</f>
        <v>0</v>
      </c>
      <c r="P50" s="279">
        <f t="shared" si="23"/>
        <v>0</v>
      </c>
    </row>
    <row r="51" spans="2:16" s="237" customFormat="1" x14ac:dyDescent="0.25">
      <c r="B51" s="234" t="s">
        <v>4335</v>
      </c>
      <c r="C51" s="249">
        <f>COUNTIFS(Include,"=Include",Platform,"*",AppTransmitsData,"Yes*",HasAnyPolicy,"No*")</f>
        <v>21</v>
      </c>
      <c r="D51" s="279">
        <f t="shared" si="18"/>
        <v>0.3</v>
      </c>
      <c r="F51" s="249">
        <f>COUNTIFS(Include,"=Include",PlatformAndroid,"&lt;&gt;No",PlatformiOS,"No",AppTransmitsData,"Yes*",HasAnyPolicy,"No*")</f>
        <v>1</v>
      </c>
      <c r="G51" s="279">
        <f t="shared" si="19"/>
        <v>0.33333333333333331</v>
      </c>
      <c r="H51" s="249">
        <f>COUNTIFS(Include,"=Include",PlatformAndroid,"No",PlatformiOS,"&lt;&gt;No",AppTransmitsData,"Yes*",HasAnyPolicy,"No*")</f>
        <v>9</v>
      </c>
      <c r="I51" s="279">
        <f t="shared" si="20"/>
        <v>0.31034482758620691</v>
      </c>
      <c r="J51" s="249">
        <f>COUNTIFS(Include,"=Include",PlatformAndroid,"&lt;&gt;No",PlatformiOS,"&lt;&gt;No",AppTransmitsData,"Yes*",HasAnyPolicy,"No*")</f>
        <v>11</v>
      </c>
      <c r="K51" s="279">
        <f t="shared" si="21"/>
        <v>0.28947368421052633</v>
      </c>
      <c r="M51" s="253">
        <f>COUNTIFS(Include,"=Include",Cost,"Free",AppTransmitsData,"Yes*",HasAnyPolicy,"No*")</f>
        <v>12</v>
      </c>
      <c r="N51" s="279">
        <f t="shared" si="22"/>
        <v>0.22222222222222221</v>
      </c>
      <c r="O51" s="253">
        <f>COUNTIFS(Include,"=Include",Cost,"&gt;0",AppTransmitsData,"Yes*",HasAnyPolicy,"No*")</f>
        <v>9</v>
      </c>
      <c r="P51" s="279">
        <f t="shared" si="23"/>
        <v>0.5625</v>
      </c>
    </row>
    <row r="52" spans="2:16" s="237" customFormat="1" x14ac:dyDescent="0.25">
      <c r="B52" s="234" t="s">
        <v>4339</v>
      </c>
      <c r="C52" s="249">
        <f t="shared" ref="C52:C61" si="30">COUNTIFS(Include,"=Include",Platform,"*",AppTransmitsData,"Yes*",HasAnyPolicy,"No*",RestrictRangeByKey(TransmissionPolicyMismatchSummary, TransmissionPolicyMismatchSummaryTypes, "*"&amp;TRIM($B52)&amp;"*"),"*P~*T+*")</f>
        <v>15</v>
      </c>
      <c r="D52" s="279">
        <f t="shared" si="18"/>
        <v>0.21428571428571427</v>
      </c>
      <c r="F52" s="249">
        <f t="shared" ref="F52:F61" si="31">COUNTIFS(Include,"=Include",PlatformAndroid,"&lt;&gt;No",PlatformiOS,"No",AppTransmitsData,"Yes*",HasAnyPolicy,"No*",RestrictRangeByKey(TransmissionPolicyMismatchSummary, TransmissionPolicyMismatchSummaryTypes, "*"&amp;TRIM($B52)&amp;"*"),"*P~*T+*")</f>
        <v>0</v>
      </c>
      <c r="G52" s="279">
        <f t="shared" si="19"/>
        <v>0</v>
      </c>
      <c r="H52" s="249">
        <f t="shared" ref="H52:H61" si="32">COUNTIFS(Include,"=Include",PlatformAndroid,"No",PlatformiOS,"&lt;&gt;No",AppTransmitsData,"Yes*",HasAnyPolicy,"No*",RestrictRangeByKey(TransmissionPolicyMismatchSummary, TransmissionPolicyMismatchSummaryTypes, "*"&amp;TRIM($B52)&amp;"*"),"*P~*T+*")</f>
        <v>9</v>
      </c>
      <c r="I52" s="279">
        <f t="shared" si="20"/>
        <v>0.31034482758620691</v>
      </c>
      <c r="J52" s="249">
        <f t="shared" ref="J52:J61" si="33">COUNTIFS(Include,"=Include",PlatformAndroid,"&lt;&gt;No",PlatformiOS,"&lt;&gt;No",AppTransmitsData,"Yes*",HasAnyPolicy,"No*",RestrictRangeByKey(TransmissionPolicyMismatchSummary, TransmissionPolicyMismatchSummaryTypes, "*"&amp;TRIM($B52)&amp;"*"),"*P~*T+*")</f>
        <v>6</v>
      </c>
      <c r="K52" s="279">
        <f t="shared" si="21"/>
        <v>0.15789473684210525</v>
      </c>
      <c r="M52" s="253">
        <f t="shared" ref="M52:M61" si="34">COUNTIFS(Include,"=Include",Cost,"Free",AppTransmitsData,"Yes*",HasAnyPolicy,"No*",RestrictRangeByKey(TransmissionPolicyMismatchSummary, TransmissionPolicyMismatchSummaryTypes, "*"&amp;TRIM($B52)&amp;"*"),"*P~*T+*")</f>
        <v>8</v>
      </c>
      <c r="N52" s="279">
        <f t="shared" si="22"/>
        <v>0.14814814814814814</v>
      </c>
      <c r="O52" s="253">
        <f t="shared" ref="O52:O61" si="35">COUNTIFS(Include,"=Include",Cost,"&gt;0",AppTransmitsData,"Yes*",HasAnyPolicy,"No*",RestrictRangeByKey(TransmissionPolicyMismatchSummary, TransmissionPolicyMismatchSummaryTypes, "*"&amp;TRIM($B52)&amp;"*"),"*P~*T+*")</f>
        <v>7</v>
      </c>
      <c r="P52" s="279">
        <f t="shared" si="23"/>
        <v>0.4375</v>
      </c>
    </row>
    <row r="53" spans="2:16" s="237" customFormat="1" x14ac:dyDescent="0.25">
      <c r="B53" s="234" t="s">
        <v>4340</v>
      </c>
      <c r="C53" s="249">
        <f t="shared" si="30"/>
        <v>7</v>
      </c>
      <c r="D53" s="279">
        <f t="shared" si="18"/>
        <v>0.1</v>
      </c>
      <c r="F53" s="249">
        <f t="shared" si="31"/>
        <v>0</v>
      </c>
      <c r="G53" s="279">
        <f t="shared" si="19"/>
        <v>0</v>
      </c>
      <c r="H53" s="249">
        <f t="shared" si="32"/>
        <v>4</v>
      </c>
      <c r="I53" s="279">
        <f t="shared" si="20"/>
        <v>0.13793103448275862</v>
      </c>
      <c r="J53" s="249">
        <f t="shared" si="33"/>
        <v>3</v>
      </c>
      <c r="K53" s="279">
        <f t="shared" si="21"/>
        <v>7.8947368421052627E-2</v>
      </c>
      <c r="M53" s="253">
        <f t="shared" si="34"/>
        <v>4</v>
      </c>
      <c r="N53" s="279">
        <f t="shared" si="22"/>
        <v>7.407407407407407E-2</v>
      </c>
      <c r="O53" s="253">
        <f t="shared" si="35"/>
        <v>3</v>
      </c>
      <c r="P53" s="279">
        <f t="shared" si="23"/>
        <v>0.1875</v>
      </c>
    </row>
    <row r="54" spans="2:16" s="237" customFormat="1" x14ac:dyDescent="0.25">
      <c r="B54" s="234" t="s">
        <v>4341</v>
      </c>
      <c r="C54" s="249">
        <f t="shared" si="30"/>
        <v>13</v>
      </c>
      <c r="D54" s="279">
        <f t="shared" si="18"/>
        <v>0.18571428571428572</v>
      </c>
      <c r="F54" s="249">
        <f t="shared" si="31"/>
        <v>0</v>
      </c>
      <c r="G54" s="279">
        <f t="shared" si="19"/>
        <v>0</v>
      </c>
      <c r="H54" s="249">
        <f t="shared" si="32"/>
        <v>8</v>
      </c>
      <c r="I54" s="279">
        <f t="shared" si="20"/>
        <v>0.27586206896551724</v>
      </c>
      <c r="J54" s="249">
        <f t="shared" si="33"/>
        <v>5</v>
      </c>
      <c r="K54" s="279">
        <f t="shared" si="21"/>
        <v>0.13157894736842105</v>
      </c>
      <c r="M54" s="253">
        <f t="shared" si="34"/>
        <v>7</v>
      </c>
      <c r="N54" s="279">
        <f t="shared" si="22"/>
        <v>0.12962962962962962</v>
      </c>
      <c r="O54" s="253">
        <f t="shared" si="35"/>
        <v>6</v>
      </c>
      <c r="P54" s="279">
        <f t="shared" si="23"/>
        <v>0.375</v>
      </c>
    </row>
    <row r="55" spans="2:16" s="237" customFormat="1" x14ac:dyDescent="0.25">
      <c r="B55" s="234" t="s">
        <v>4342</v>
      </c>
      <c r="C55" s="249">
        <f t="shared" si="30"/>
        <v>2</v>
      </c>
      <c r="D55" s="279">
        <f t="shared" si="18"/>
        <v>2.8571428571428571E-2</v>
      </c>
      <c r="F55" s="249">
        <f t="shared" si="31"/>
        <v>0</v>
      </c>
      <c r="G55" s="279">
        <f t="shared" si="19"/>
        <v>0</v>
      </c>
      <c r="H55" s="249">
        <f t="shared" si="32"/>
        <v>1</v>
      </c>
      <c r="I55" s="279">
        <f t="shared" si="20"/>
        <v>3.4482758620689655E-2</v>
      </c>
      <c r="J55" s="249">
        <f t="shared" si="33"/>
        <v>1</v>
      </c>
      <c r="K55" s="279">
        <f t="shared" si="21"/>
        <v>2.6315789473684209E-2</v>
      </c>
      <c r="M55" s="253">
        <f t="shared" si="34"/>
        <v>1</v>
      </c>
      <c r="N55" s="279">
        <f t="shared" si="22"/>
        <v>1.8518518518518517E-2</v>
      </c>
      <c r="O55" s="253">
        <f t="shared" si="35"/>
        <v>1</v>
      </c>
      <c r="P55" s="279">
        <f t="shared" si="23"/>
        <v>6.25E-2</v>
      </c>
    </row>
    <row r="56" spans="2:16" s="237" customFormat="1" x14ac:dyDescent="0.25">
      <c r="B56" s="238" t="s">
        <v>4343</v>
      </c>
      <c r="C56" s="249">
        <f t="shared" si="30"/>
        <v>0</v>
      </c>
      <c r="D56" s="279">
        <f t="shared" si="18"/>
        <v>0</v>
      </c>
      <c r="F56" s="249">
        <f t="shared" si="31"/>
        <v>0</v>
      </c>
      <c r="G56" s="279">
        <f t="shared" si="19"/>
        <v>0</v>
      </c>
      <c r="H56" s="249">
        <f t="shared" si="32"/>
        <v>0</v>
      </c>
      <c r="I56" s="279">
        <f t="shared" si="20"/>
        <v>0</v>
      </c>
      <c r="J56" s="249">
        <f t="shared" si="33"/>
        <v>0</v>
      </c>
      <c r="K56" s="279">
        <f t="shared" si="21"/>
        <v>0</v>
      </c>
      <c r="M56" s="253">
        <f t="shared" si="34"/>
        <v>0</v>
      </c>
      <c r="N56" s="279">
        <f t="shared" si="22"/>
        <v>0</v>
      </c>
      <c r="O56" s="253">
        <f t="shared" si="35"/>
        <v>0</v>
      </c>
      <c r="P56" s="279">
        <f t="shared" si="23"/>
        <v>0</v>
      </c>
    </row>
    <row r="57" spans="2:16" s="237" customFormat="1" x14ac:dyDescent="0.25">
      <c r="B57" s="238" t="s">
        <v>4344</v>
      </c>
      <c r="C57" s="249">
        <f t="shared" si="30"/>
        <v>2</v>
      </c>
      <c r="D57" s="279">
        <f t="shared" si="18"/>
        <v>2.8571428571428571E-2</v>
      </c>
      <c r="F57" s="249">
        <f t="shared" si="31"/>
        <v>0</v>
      </c>
      <c r="G57" s="279">
        <f t="shared" si="19"/>
        <v>0</v>
      </c>
      <c r="H57" s="249">
        <f t="shared" si="32"/>
        <v>1</v>
      </c>
      <c r="I57" s="279">
        <f t="shared" si="20"/>
        <v>3.4482758620689655E-2</v>
      </c>
      <c r="J57" s="249">
        <f t="shared" si="33"/>
        <v>1</v>
      </c>
      <c r="K57" s="279">
        <f t="shared" si="21"/>
        <v>2.6315789473684209E-2</v>
      </c>
      <c r="M57" s="253">
        <f t="shared" si="34"/>
        <v>1</v>
      </c>
      <c r="N57" s="279">
        <f t="shared" si="22"/>
        <v>1.8518518518518517E-2</v>
      </c>
      <c r="O57" s="253">
        <f t="shared" si="35"/>
        <v>1</v>
      </c>
      <c r="P57" s="279">
        <f t="shared" si="23"/>
        <v>6.25E-2</v>
      </c>
    </row>
    <row r="58" spans="2:16" s="237" customFormat="1" x14ac:dyDescent="0.25">
      <c r="B58" s="234" t="s">
        <v>4345</v>
      </c>
      <c r="C58" s="249">
        <f t="shared" si="30"/>
        <v>0</v>
      </c>
      <c r="D58" s="279">
        <f t="shared" si="18"/>
        <v>0</v>
      </c>
      <c r="F58" s="249">
        <f t="shared" si="31"/>
        <v>0</v>
      </c>
      <c r="G58" s="279">
        <f t="shared" si="19"/>
        <v>0</v>
      </c>
      <c r="H58" s="249">
        <f t="shared" si="32"/>
        <v>0</v>
      </c>
      <c r="I58" s="279">
        <f t="shared" si="20"/>
        <v>0</v>
      </c>
      <c r="J58" s="249">
        <f t="shared" si="33"/>
        <v>0</v>
      </c>
      <c r="K58" s="279">
        <f t="shared" si="21"/>
        <v>0</v>
      </c>
      <c r="M58" s="253">
        <f t="shared" si="34"/>
        <v>0</v>
      </c>
      <c r="N58" s="279">
        <f t="shared" si="22"/>
        <v>0</v>
      </c>
      <c r="O58" s="253">
        <f t="shared" si="35"/>
        <v>0</v>
      </c>
      <c r="P58" s="279">
        <f t="shared" si="23"/>
        <v>0</v>
      </c>
    </row>
    <row r="59" spans="2:16" s="237" customFormat="1" x14ac:dyDescent="0.25">
      <c r="B59" s="234" t="s">
        <v>4346</v>
      </c>
      <c r="C59" s="249">
        <f t="shared" si="30"/>
        <v>5</v>
      </c>
      <c r="D59" s="279">
        <f t="shared" si="18"/>
        <v>7.1428571428571425E-2</v>
      </c>
      <c r="F59" s="249">
        <f t="shared" si="31"/>
        <v>0</v>
      </c>
      <c r="G59" s="279">
        <f t="shared" si="19"/>
        <v>0</v>
      </c>
      <c r="H59" s="249">
        <f t="shared" si="32"/>
        <v>2</v>
      </c>
      <c r="I59" s="279">
        <f t="shared" si="20"/>
        <v>6.8965517241379309E-2</v>
      </c>
      <c r="J59" s="249">
        <f t="shared" si="33"/>
        <v>3</v>
      </c>
      <c r="K59" s="279">
        <f t="shared" si="21"/>
        <v>7.8947368421052627E-2</v>
      </c>
      <c r="M59" s="253">
        <f t="shared" si="34"/>
        <v>4</v>
      </c>
      <c r="N59" s="279">
        <f t="shared" si="22"/>
        <v>7.407407407407407E-2</v>
      </c>
      <c r="O59" s="253">
        <f t="shared" si="35"/>
        <v>1</v>
      </c>
      <c r="P59" s="279">
        <f t="shared" si="23"/>
        <v>6.25E-2</v>
      </c>
    </row>
    <row r="60" spans="2:16" s="237" customFormat="1" x14ac:dyDescent="0.25">
      <c r="B60" s="234" t="s">
        <v>4347</v>
      </c>
      <c r="C60" s="249">
        <f t="shared" si="30"/>
        <v>0</v>
      </c>
      <c r="D60" s="279">
        <f t="shared" si="18"/>
        <v>0</v>
      </c>
      <c r="F60" s="249">
        <f t="shared" si="31"/>
        <v>0</v>
      </c>
      <c r="G60" s="279">
        <f t="shared" si="19"/>
        <v>0</v>
      </c>
      <c r="H60" s="249">
        <f t="shared" si="32"/>
        <v>0</v>
      </c>
      <c r="I60" s="279">
        <f t="shared" si="20"/>
        <v>0</v>
      </c>
      <c r="J60" s="249">
        <f t="shared" si="33"/>
        <v>0</v>
      </c>
      <c r="K60" s="279">
        <f t="shared" si="21"/>
        <v>0</v>
      </c>
      <c r="M60" s="253">
        <f t="shared" si="34"/>
        <v>0</v>
      </c>
      <c r="N60" s="279">
        <f t="shared" si="22"/>
        <v>0</v>
      </c>
      <c r="O60" s="253">
        <f t="shared" si="35"/>
        <v>0</v>
      </c>
      <c r="P60" s="279">
        <f t="shared" si="23"/>
        <v>0</v>
      </c>
    </row>
    <row r="61" spans="2:16" s="242" customFormat="1" x14ac:dyDescent="0.25">
      <c r="B61" s="242" t="s">
        <v>4348</v>
      </c>
      <c r="C61" s="251">
        <f t="shared" si="30"/>
        <v>16</v>
      </c>
      <c r="D61" s="280">
        <f t="shared" si="18"/>
        <v>0.22857142857142856</v>
      </c>
      <c r="F61" s="251">
        <f t="shared" si="31"/>
        <v>0</v>
      </c>
      <c r="G61" s="280">
        <f t="shared" si="19"/>
        <v>0</v>
      </c>
      <c r="H61" s="251">
        <f t="shared" si="32"/>
        <v>7</v>
      </c>
      <c r="I61" s="280">
        <f t="shared" si="20"/>
        <v>0.2413793103448276</v>
      </c>
      <c r="J61" s="251">
        <f t="shared" si="33"/>
        <v>9</v>
      </c>
      <c r="K61" s="280">
        <f t="shared" si="21"/>
        <v>0.23684210526315788</v>
      </c>
      <c r="M61" s="251">
        <f t="shared" si="34"/>
        <v>9</v>
      </c>
      <c r="N61" s="280">
        <f t="shared" si="22"/>
        <v>0.16666666666666666</v>
      </c>
      <c r="O61" s="251">
        <f t="shared" si="35"/>
        <v>7</v>
      </c>
      <c r="P61" s="280">
        <f t="shared" si="23"/>
        <v>0.4375</v>
      </c>
    </row>
    <row r="63" spans="2:16" s="268" customFormat="1" x14ac:dyDescent="0.25">
      <c r="B63" s="268" t="s">
        <v>4322</v>
      </c>
      <c r="C63" s="269">
        <f>COUNTIFS(Include,"=Include",Platform,"*",AppTransmitsData,"Yes*")</f>
        <v>70</v>
      </c>
      <c r="D63" s="269"/>
      <c r="E63" s="269"/>
      <c r="F63" s="269">
        <f>COUNTIFS(Include,"=Include",PlatformAndroid,"&lt;&gt;No",PlatformiOS,"No",AppTransmitsData,"Yes*")</f>
        <v>3</v>
      </c>
      <c r="G63" s="269"/>
      <c r="H63" s="269">
        <f>COUNTIFS(Include,"=Include",PlatformAndroid,"No",PlatformiOS,"&lt;&gt;No",AppTransmitsData,"Yes*")</f>
        <v>29</v>
      </c>
      <c r="I63" s="269"/>
      <c r="J63" s="269">
        <f>COUNTIFS(Include,"=Include",PlatformAndroid,"&lt;&gt;No",PlatformiOS,"&lt;&gt;No",AppTransmitsData,"Yes*")</f>
        <v>38</v>
      </c>
      <c r="K63" s="269"/>
      <c r="L63" s="269"/>
      <c r="M63" s="269">
        <f>COUNTIFS(Include,"=Include",Cost,"Free",AppTransmitsData,"Yes*")</f>
        <v>54</v>
      </c>
      <c r="N63" s="269"/>
      <c r="O63" s="269">
        <f>COUNTIFS(Include,"=Include",Cost,"&gt;0",AppTransmitsData,"Yes*")</f>
        <v>16</v>
      </c>
      <c r="P63" s="269"/>
    </row>
    <row r="64" spans="2:16" x14ac:dyDescent="0.25">
      <c r="C64" s="386" t="s">
        <v>4337</v>
      </c>
      <c r="D64" s="386"/>
      <c r="E64" s="386"/>
      <c r="F64" s="386"/>
      <c r="G64" s="386"/>
      <c r="H64" s="386"/>
      <c r="I64" s="386"/>
      <c r="J64" s="386"/>
      <c r="K64" s="386"/>
      <c r="L64" s="386"/>
      <c r="M64" s="386"/>
      <c r="N64" s="386"/>
      <c r="O64" s="386"/>
      <c r="P64" s="386"/>
    </row>
    <row r="65" spans="2:16" x14ac:dyDescent="0.25">
      <c r="C65" s="233"/>
      <c r="F65" s="385" t="s">
        <v>4313</v>
      </c>
      <c r="G65" s="385"/>
      <c r="H65" s="385"/>
      <c r="I65" s="385"/>
      <c r="J65" s="385"/>
      <c r="K65" s="385"/>
      <c r="M65" s="385" t="s">
        <v>4320</v>
      </c>
      <c r="N65" s="385"/>
      <c r="O65" s="385"/>
      <c r="P65" s="385"/>
    </row>
    <row r="66" spans="2:16" x14ac:dyDescent="0.25">
      <c r="C66" s="387" t="str">
        <f>"All (n="&amp;C63&amp;")"</f>
        <v>All (n=70)</v>
      </c>
      <c r="D66" s="387"/>
      <c r="E66" s="248"/>
      <c r="F66" s="388" t="str">
        <f>"Android-only (n="&amp;F63&amp;")"</f>
        <v>Android-only (n=3)</v>
      </c>
      <c r="G66" s="388"/>
      <c r="H66" s="388" t="str">
        <f>"iOS-only (n="&amp;H63&amp;")"</f>
        <v>iOS-only (n=29)</v>
      </c>
      <c r="I66" s="388"/>
      <c r="J66" s="388" t="str">
        <f>"Multi-platform (n="&amp;J63&amp;")"</f>
        <v>Multi-platform (n=38)</v>
      </c>
      <c r="K66" s="388"/>
      <c r="L66" s="249"/>
      <c r="M66" s="388" t="str">
        <f>"Free (n="&amp;M63&amp;")"</f>
        <v>Free (n=54)</v>
      </c>
      <c r="N66" s="388"/>
      <c r="O66" s="388" t="str">
        <f>"Paid (n="&amp;O63&amp;")"</f>
        <v>Paid (n=16)</v>
      </c>
      <c r="P66" s="388"/>
    </row>
    <row r="67" spans="2:16" s="241" customFormat="1" x14ac:dyDescent="0.25">
      <c r="B67" s="250" t="s">
        <v>4349</v>
      </c>
      <c r="C67" s="251" t="s">
        <v>3559</v>
      </c>
      <c r="D67" s="251" t="s">
        <v>4338</v>
      </c>
      <c r="E67" s="251"/>
      <c r="F67" s="251" t="s">
        <v>3559</v>
      </c>
      <c r="G67" s="251" t="s">
        <v>4338</v>
      </c>
      <c r="H67" s="251" t="s">
        <v>3559</v>
      </c>
      <c r="I67" s="251" t="s">
        <v>4338</v>
      </c>
      <c r="J67" s="251" t="s">
        <v>3559</v>
      </c>
      <c r="K67" s="251" t="s">
        <v>4338</v>
      </c>
      <c r="L67" s="251"/>
      <c r="M67" s="251" t="s">
        <v>3559</v>
      </c>
      <c r="N67" s="251" t="s">
        <v>4338</v>
      </c>
      <c r="O67" s="251" t="s">
        <v>3559</v>
      </c>
      <c r="P67" s="251" t="s">
        <v>4338</v>
      </c>
    </row>
    <row r="68" spans="2:16" x14ac:dyDescent="0.25">
      <c r="B68" s="281" t="s">
        <v>4350</v>
      </c>
      <c r="C68" s="278">
        <f>COUNTIFS(Include,"=Include",Platform,"*",AppTransmitsData,"Yes*",TransmissionEncryption,"*(HTTPS)*")</f>
        <v>70</v>
      </c>
      <c r="D68" s="282">
        <f>C68/C$63</f>
        <v>1</v>
      </c>
      <c r="F68" s="278">
        <f>COUNTIFS(Include,"=Include",PlatformAndroid,"&lt;&gt;No",PlatformiOS,"No",AppTransmitsData,"Yes*",TransmissionEncryption,"*(HTTPS)*")</f>
        <v>3</v>
      </c>
      <c r="G68" s="282">
        <f>F68/F$63</f>
        <v>1</v>
      </c>
      <c r="H68" s="278">
        <f>COUNTIFS(Include,"=Include",PlatformAndroid,"No",PlatformiOS,"&lt;&gt;No",AppTransmitsData,"Yes*",TransmissionEncryption,"*(HTTPS)*")</f>
        <v>29</v>
      </c>
      <c r="I68" s="282">
        <f>H68/H$63</f>
        <v>1</v>
      </c>
      <c r="J68" s="278">
        <f>COUNTIFS(Include,"=Include",PlatformAndroid,"&lt;&gt;No",PlatformiOS,"&lt;&gt;No",AppTransmitsData,"Yes*",TransmissionEncryption,"*(HTTPS)*")</f>
        <v>38</v>
      </c>
      <c r="K68" s="282">
        <f>J68/J$63</f>
        <v>1</v>
      </c>
      <c r="M68" s="278">
        <f>COUNTIFS(Include,"=Include",Cost,"Free",AppTransmitsData,"Yes*",TransmissionEncryption,"*(HTTPS)*")</f>
        <v>54</v>
      </c>
      <c r="N68" s="282">
        <f>M68/M$63</f>
        <v>1</v>
      </c>
      <c r="O68" s="278">
        <f>COUNTIFS(Include,"=Include",Cost,"&gt;0",AppTransmitsData,"Yes*",TransmissionEncryption,"*(HTTPS)*")</f>
        <v>16</v>
      </c>
      <c r="P68" s="282">
        <f>O68/O$63</f>
        <v>1</v>
      </c>
    </row>
    <row r="69" spans="2:16" x14ac:dyDescent="0.25">
      <c r="B69" s="234" t="s">
        <v>4351</v>
      </c>
      <c r="C69" s="249">
        <f>COUNTIFS(Include,"=Include",Platform,"*",AppTransmitsData,"Yes*",TransmissionEncryption,"=(HTTPS)")</f>
        <v>54</v>
      </c>
      <c r="D69" s="283">
        <f t="shared" ref="D69:D81" si="36">C69/C$63</f>
        <v>0.77142857142857146</v>
      </c>
      <c r="F69" s="249">
        <f>COUNTIFS(Include,"=Include",PlatformAndroid,"&lt;&gt;No",PlatformiOS,"No",AppTransmitsData,"Yes*",TransmissionEncryption,"=(HTTPS)")</f>
        <v>3</v>
      </c>
      <c r="G69" s="283">
        <f t="shared" ref="G69:G81" si="37">F69/F$63</f>
        <v>1</v>
      </c>
      <c r="H69" s="249">
        <f>COUNTIFS(Include,"=Include",PlatformAndroid,"No",PlatformiOS,"&lt;&gt;No",AppTransmitsData,"Yes*",TransmissionEncryption,"=(HTTPS)")</f>
        <v>23</v>
      </c>
      <c r="I69" s="283">
        <f t="shared" ref="I69:I81" si="38">H69/H$63</f>
        <v>0.7931034482758621</v>
      </c>
      <c r="J69" s="249">
        <f>COUNTIFS(Include,"=Include",PlatformAndroid,"&lt;&gt;No",PlatformiOS,"&lt;&gt;No",AppTransmitsData,"Yes*",TransmissionEncryption,"=(HTTPS)")</f>
        <v>28</v>
      </c>
      <c r="K69" s="283">
        <f t="shared" ref="K69:K81" si="39">J69/J$63</f>
        <v>0.73684210526315785</v>
      </c>
      <c r="M69" s="249">
        <f>COUNTIFS(Include,"=Include",Cost,"Free",AppTransmitsData,"Yes*",TransmissionEncryption,"=(HTTPS)")</f>
        <v>41</v>
      </c>
      <c r="N69" s="283">
        <f t="shared" ref="N69:N81" si="40">M69/M$63</f>
        <v>0.7592592592592593</v>
      </c>
      <c r="O69" s="249">
        <f>COUNTIFS(Include,"=Include",Cost,"&gt;0",AppTransmitsData,"Yes*",TransmissionEncryption,"=(HTTPS)")</f>
        <v>13</v>
      </c>
      <c r="P69" s="283">
        <f t="shared" ref="P69:P81" si="41">O69/O$63</f>
        <v>0.8125</v>
      </c>
    </row>
    <row r="70" spans="2:16" x14ac:dyDescent="0.25">
      <c r="B70" s="234" t="s">
        <v>4352</v>
      </c>
      <c r="C70" s="249">
        <f>COUNTIFS(Include,"=Include",Platform,"*",AppTransmitsData,"Yes*",TransmissionEncryption,"*(HTTP)*")</f>
        <v>16</v>
      </c>
      <c r="D70" s="283">
        <f t="shared" si="36"/>
        <v>0.22857142857142856</v>
      </c>
      <c r="F70" s="249">
        <f>COUNTIFS(Include,"=Include",PlatformAndroid,"&lt;&gt;No",PlatformiOS,"No",AppTransmitsData,"Yes*",TransmissionEncryption,"*(HTTP)*")</f>
        <v>0</v>
      </c>
      <c r="G70" s="283">
        <f t="shared" si="37"/>
        <v>0</v>
      </c>
      <c r="H70" s="249">
        <f>COUNTIFS(Include,"=Include",PlatformAndroid,"No",PlatformiOS,"&lt;&gt;No",AppTransmitsData,"Yes*",TransmissionEncryption,"*(HTTP)*")</f>
        <v>6</v>
      </c>
      <c r="I70" s="283">
        <f t="shared" si="38"/>
        <v>0.20689655172413793</v>
      </c>
      <c r="J70" s="249">
        <f>COUNTIFS(Include,"=Include",PlatformAndroid,"&lt;&gt;No",PlatformiOS,"&lt;&gt;No",AppTransmitsData,"Yes*",TransmissionEncryption,"*(HTTP)*")</f>
        <v>10</v>
      </c>
      <c r="K70" s="283">
        <f t="shared" si="39"/>
        <v>0.26315789473684209</v>
      </c>
      <c r="M70" s="249">
        <f>COUNTIFS(Include,"=Include",Cost,"Free",AppTransmitsData,"Yes*",TransmissionEncryption,"*(HTTP)*")</f>
        <v>13</v>
      </c>
      <c r="N70" s="283">
        <f t="shared" si="40"/>
        <v>0.24074074074074073</v>
      </c>
      <c r="O70" s="249">
        <f>COUNTIFS(Include,"=Include",Cost,"&gt;0",AppTransmitsData,"Yes*",TransmissionEncryption,"*(HTTP)*")</f>
        <v>3</v>
      </c>
      <c r="P70" s="283">
        <f t="shared" si="41"/>
        <v>0.1875</v>
      </c>
    </row>
    <row r="71" spans="2:16" x14ac:dyDescent="0.25">
      <c r="B71" s="234" t="s">
        <v>4353</v>
      </c>
      <c r="C71" s="249">
        <f>COUNTIFS(Include,"=Include",Platform,"*",AppTransmitsData,"Yes*",TransmissionEncryption,"=(HTTP)")</f>
        <v>0</v>
      </c>
      <c r="D71" s="283">
        <f t="shared" si="36"/>
        <v>0</v>
      </c>
      <c r="F71" s="249">
        <f>COUNTIFS(Include,"=Include",PlatformAndroid,"&lt;&gt;No",PlatformiOS,"No",AppTransmitsData,"Yes*",TransmissionEncryption,"=(HTTP)")</f>
        <v>0</v>
      </c>
      <c r="G71" s="283">
        <f t="shared" si="37"/>
        <v>0</v>
      </c>
      <c r="H71" s="249">
        <f>COUNTIFS(Include,"=Include",PlatformAndroid,"No",PlatformiOS,"&lt;&gt;No",AppTransmitsData,"Yes*",TransmissionEncryption,"=(HTTP)")</f>
        <v>0</v>
      </c>
      <c r="I71" s="283">
        <f t="shared" si="38"/>
        <v>0</v>
      </c>
      <c r="J71" s="249">
        <f>COUNTIFS(Include,"=Include",PlatformAndroid,"&lt;&gt;No",PlatformiOS,"&lt;&gt;No",AppTransmitsData,"Yes*",TransmissionEncryption,"=(HTTP)")</f>
        <v>0</v>
      </c>
      <c r="K71" s="283">
        <f t="shared" si="39"/>
        <v>0</v>
      </c>
      <c r="M71" s="249">
        <f>COUNTIFS(Include,"=Include",Cost,"Free",AppTransmitsData,"Yes*",TransmissionEncryption,"=(HTTP)")</f>
        <v>0</v>
      </c>
      <c r="N71" s="283">
        <f t="shared" si="40"/>
        <v>0</v>
      </c>
      <c r="O71" s="249">
        <f>COUNTIFS(Include,"=Include",Cost,"&gt;0",AppTransmitsData,"Yes*",TransmissionEncryption,"=(HTTP)")</f>
        <v>0</v>
      </c>
      <c r="P71" s="283">
        <f t="shared" si="41"/>
        <v>0</v>
      </c>
    </row>
    <row r="72" spans="2:16" x14ac:dyDescent="0.25">
      <c r="B72" s="234" t="s">
        <v>4354</v>
      </c>
      <c r="C72" s="249">
        <f t="shared" ref="C72:C81" si="42">COUNTIFS(Include,"=Include",Platform,"*",AppTransmitsData,"Yes*",RestrictRangeByKey(TransmissionSummary, TransmissionSummaryTypes, "*"&amp;TRIM($B72)&amp;"*"),"*(HTTP)*")</f>
        <v>9</v>
      </c>
      <c r="D72" s="283">
        <f t="shared" si="36"/>
        <v>0.12857142857142856</v>
      </c>
      <c r="F72" s="249">
        <f t="shared" ref="F72:F81" si="43">COUNTIFS(Include,"=Include",PlatformAndroid,"&lt;&gt;No",PlatformiOS,"No",AppTransmitsData,"Yes*",RestrictRangeByKey(TransmissionSummary, TransmissionSummaryTypes, "*"&amp;TRIM($B72)&amp;"*"),"*(HTTP)*")</f>
        <v>0</v>
      </c>
      <c r="G72" s="283">
        <f t="shared" si="37"/>
        <v>0</v>
      </c>
      <c r="H72" s="249">
        <f t="shared" ref="H72:H81" si="44">COUNTIFS(Include,"=Include",PlatformAndroid,"No",PlatformiOS,"&lt;&gt;No",AppTransmitsData,"Yes*",RestrictRangeByKey(TransmissionSummary, TransmissionSummaryTypes, "*"&amp;TRIM($B72)&amp;"*"),"*(HTTP)*")</f>
        <v>4</v>
      </c>
      <c r="I72" s="283">
        <f t="shared" si="38"/>
        <v>0.13793103448275862</v>
      </c>
      <c r="J72" s="249">
        <f t="shared" ref="J72:J81" si="45">COUNTIFS(Include,"=Include",PlatformAndroid,"&lt;&gt;No",PlatformiOS,"&lt;&gt;No",AppTransmitsData,"Yes*",RestrictRangeByKey(TransmissionSummary, TransmissionSummaryTypes, "*"&amp;TRIM($B72)&amp;"*"),"*(HTTP)*")</f>
        <v>5</v>
      </c>
      <c r="K72" s="283">
        <f t="shared" si="39"/>
        <v>0.13157894736842105</v>
      </c>
      <c r="M72" s="249">
        <f t="shared" ref="M72:M81" si="46">COUNTIFS(Include,"=Include",Cost,"Free",AppTransmitsData,"Yes*",RestrictRangeByKey(TransmissionSummary, TransmissionSummaryTypes, "*"&amp;TRIM($B72)&amp;"*"),"*(HTTP)*")</f>
        <v>8</v>
      </c>
      <c r="N72" s="283">
        <f t="shared" si="40"/>
        <v>0.14814814814814814</v>
      </c>
      <c r="O72" s="249">
        <f t="shared" ref="O72:O81" si="47">COUNTIFS(Include,"=Include",Cost,"&gt;0",AppTransmitsData,"Yes*",RestrictRangeByKey(TransmissionSummary, TransmissionSummaryTypes, "*"&amp;TRIM($B72)&amp;"*"),"*(HTTP)*")</f>
        <v>1</v>
      </c>
      <c r="P72" s="283">
        <f t="shared" si="41"/>
        <v>6.25E-2</v>
      </c>
    </row>
    <row r="73" spans="2:16" x14ac:dyDescent="0.25">
      <c r="B73" s="234" t="s">
        <v>4355</v>
      </c>
      <c r="C73" s="249">
        <f t="shared" si="42"/>
        <v>1</v>
      </c>
      <c r="D73" s="283">
        <f t="shared" si="36"/>
        <v>1.4285714285714285E-2</v>
      </c>
      <c r="F73" s="249">
        <f t="shared" si="43"/>
        <v>0</v>
      </c>
      <c r="G73" s="283">
        <f t="shared" si="37"/>
        <v>0</v>
      </c>
      <c r="H73" s="249">
        <f t="shared" si="44"/>
        <v>0</v>
      </c>
      <c r="I73" s="283">
        <f t="shared" si="38"/>
        <v>0</v>
      </c>
      <c r="J73" s="249">
        <f t="shared" si="45"/>
        <v>1</v>
      </c>
      <c r="K73" s="283">
        <f t="shared" si="39"/>
        <v>2.6315789473684209E-2</v>
      </c>
      <c r="M73" s="249">
        <f t="shared" si="46"/>
        <v>1</v>
      </c>
      <c r="N73" s="283">
        <f t="shared" si="40"/>
        <v>1.8518518518518517E-2</v>
      </c>
      <c r="O73" s="249">
        <f t="shared" si="47"/>
        <v>0</v>
      </c>
      <c r="P73" s="283">
        <f t="shared" si="41"/>
        <v>0</v>
      </c>
    </row>
    <row r="74" spans="2:16" x14ac:dyDescent="0.25">
      <c r="B74" s="234" t="s">
        <v>4356</v>
      </c>
      <c r="C74" s="249">
        <f t="shared" si="42"/>
        <v>8</v>
      </c>
      <c r="D74" s="283">
        <f t="shared" si="36"/>
        <v>0.11428571428571428</v>
      </c>
      <c r="F74" s="249">
        <f t="shared" si="43"/>
        <v>0</v>
      </c>
      <c r="G74" s="283">
        <f t="shared" si="37"/>
        <v>0</v>
      </c>
      <c r="H74" s="249">
        <f t="shared" si="44"/>
        <v>4</v>
      </c>
      <c r="I74" s="283">
        <f t="shared" si="38"/>
        <v>0.13793103448275862</v>
      </c>
      <c r="J74" s="249">
        <f t="shared" si="45"/>
        <v>4</v>
      </c>
      <c r="K74" s="283">
        <f t="shared" si="39"/>
        <v>0.10526315789473684</v>
      </c>
      <c r="M74" s="249">
        <f t="shared" si="46"/>
        <v>7</v>
      </c>
      <c r="N74" s="283">
        <f t="shared" si="40"/>
        <v>0.12962962962962962</v>
      </c>
      <c r="O74" s="249">
        <f t="shared" si="47"/>
        <v>1</v>
      </c>
      <c r="P74" s="283">
        <f t="shared" si="41"/>
        <v>6.25E-2</v>
      </c>
    </row>
    <row r="75" spans="2:16" x14ac:dyDescent="0.25">
      <c r="B75" s="234" t="s">
        <v>4357</v>
      </c>
      <c r="C75" s="249">
        <f t="shared" si="42"/>
        <v>0</v>
      </c>
      <c r="D75" s="283">
        <f t="shared" si="36"/>
        <v>0</v>
      </c>
      <c r="F75" s="249">
        <f t="shared" si="43"/>
        <v>0</v>
      </c>
      <c r="G75" s="283">
        <f t="shared" si="37"/>
        <v>0</v>
      </c>
      <c r="H75" s="249">
        <f t="shared" si="44"/>
        <v>0</v>
      </c>
      <c r="I75" s="283">
        <f t="shared" si="38"/>
        <v>0</v>
      </c>
      <c r="J75" s="249">
        <f t="shared" si="45"/>
        <v>0</v>
      </c>
      <c r="K75" s="283">
        <f t="shared" si="39"/>
        <v>0</v>
      </c>
      <c r="M75" s="249">
        <f t="shared" si="46"/>
        <v>0</v>
      </c>
      <c r="N75" s="283">
        <f t="shared" si="40"/>
        <v>0</v>
      </c>
      <c r="O75" s="249">
        <f t="shared" si="47"/>
        <v>0</v>
      </c>
      <c r="P75" s="283">
        <f t="shared" si="41"/>
        <v>0</v>
      </c>
    </row>
    <row r="76" spans="2:16" x14ac:dyDescent="0.25">
      <c r="B76" s="238" t="s">
        <v>4358</v>
      </c>
      <c r="C76" s="249">
        <f t="shared" si="42"/>
        <v>0</v>
      </c>
      <c r="D76" s="283">
        <f t="shared" si="36"/>
        <v>0</v>
      </c>
      <c r="F76" s="249">
        <f t="shared" si="43"/>
        <v>0</v>
      </c>
      <c r="G76" s="283">
        <f t="shared" si="37"/>
        <v>0</v>
      </c>
      <c r="H76" s="249">
        <f t="shared" si="44"/>
        <v>0</v>
      </c>
      <c r="I76" s="283">
        <f t="shared" si="38"/>
        <v>0</v>
      </c>
      <c r="J76" s="249">
        <f t="shared" si="45"/>
        <v>0</v>
      </c>
      <c r="K76" s="283">
        <f t="shared" si="39"/>
        <v>0</v>
      </c>
      <c r="M76" s="249">
        <f t="shared" si="46"/>
        <v>0</v>
      </c>
      <c r="N76" s="283">
        <f t="shared" si="40"/>
        <v>0</v>
      </c>
      <c r="O76" s="249">
        <f t="shared" si="47"/>
        <v>0</v>
      </c>
      <c r="P76" s="283">
        <f t="shared" si="41"/>
        <v>0</v>
      </c>
    </row>
    <row r="77" spans="2:16" x14ac:dyDescent="0.25">
      <c r="B77" s="238" t="s">
        <v>4359</v>
      </c>
      <c r="C77" s="249">
        <f t="shared" si="42"/>
        <v>0</v>
      </c>
      <c r="D77" s="283">
        <f t="shared" si="36"/>
        <v>0</v>
      </c>
      <c r="F77" s="249">
        <f t="shared" si="43"/>
        <v>0</v>
      </c>
      <c r="G77" s="283">
        <f t="shared" si="37"/>
        <v>0</v>
      </c>
      <c r="H77" s="249">
        <f t="shared" si="44"/>
        <v>0</v>
      </c>
      <c r="I77" s="283">
        <f t="shared" si="38"/>
        <v>0</v>
      </c>
      <c r="J77" s="249">
        <f t="shared" si="45"/>
        <v>0</v>
      </c>
      <c r="K77" s="283">
        <f t="shared" si="39"/>
        <v>0</v>
      </c>
      <c r="M77" s="249">
        <f t="shared" si="46"/>
        <v>0</v>
      </c>
      <c r="N77" s="283">
        <f t="shared" si="40"/>
        <v>0</v>
      </c>
      <c r="O77" s="249">
        <f t="shared" si="47"/>
        <v>0</v>
      </c>
      <c r="P77" s="283">
        <f t="shared" si="41"/>
        <v>0</v>
      </c>
    </row>
    <row r="78" spans="2:16" x14ac:dyDescent="0.25">
      <c r="B78" s="234" t="s">
        <v>4360</v>
      </c>
      <c r="C78" s="249">
        <f t="shared" si="42"/>
        <v>0</v>
      </c>
      <c r="D78" s="283">
        <f t="shared" si="36"/>
        <v>0</v>
      </c>
      <c r="F78" s="249">
        <f t="shared" si="43"/>
        <v>0</v>
      </c>
      <c r="G78" s="283">
        <f t="shared" si="37"/>
        <v>0</v>
      </c>
      <c r="H78" s="249">
        <f t="shared" si="44"/>
        <v>0</v>
      </c>
      <c r="I78" s="283">
        <f t="shared" si="38"/>
        <v>0</v>
      </c>
      <c r="J78" s="249">
        <f t="shared" si="45"/>
        <v>0</v>
      </c>
      <c r="K78" s="283">
        <f t="shared" si="39"/>
        <v>0</v>
      </c>
      <c r="M78" s="249">
        <f t="shared" si="46"/>
        <v>0</v>
      </c>
      <c r="N78" s="283">
        <f t="shared" si="40"/>
        <v>0</v>
      </c>
      <c r="O78" s="249">
        <f t="shared" si="47"/>
        <v>0</v>
      </c>
      <c r="P78" s="283">
        <f t="shared" si="41"/>
        <v>0</v>
      </c>
    </row>
    <row r="79" spans="2:16" x14ac:dyDescent="0.25">
      <c r="B79" s="234" t="s">
        <v>4361</v>
      </c>
      <c r="C79" s="249">
        <f t="shared" si="42"/>
        <v>1</v>
      </c>
      <c r="D79" s="283">
        <f t="shared" si="36"/>
        <v>1.4285714285714285E-2</v>
      </c>
      <c r="F79" s="249">
        <f t="shared" si="43"/>
        <v>0</v>
      </c>
      <c r="G79" s="283">
        <f t="shared" si="37"/>
        <v>0</v>
      </c>
      <c r="H79" s="249">
        <f t="shared" si="44"/>
        <v>0</v>
      </c>
      <c r="I79" s="283">
        <f t="shared" si="38"/>
        <v>0</v>
      </c>
      <c r="J79" s="249">
        <f t="shared" si="45"/>
        <v>1</v>
      </c>
      <c r="K79" s="283">
        <f t="shared" si="39"/>
        <v>2.6315789473684209E-2</v>
      </c>
      <c r="M79" s="249">
        <f t="shared" si="46"/>
        <v>1</v>
      </c>
      <c r="N79" s="283">
        <f t="shared" si="40"/>
        <v>1.8518518518518517E-2</v>
      </c>
      <c r="O79" s="249">
        <f t="shared" si="47"/>
        <v>0</v>
      </c>
      <c r="P79" s="283">
        <f t="shared" si="41"/>
        <v>0</v>
      </c>
    </row>
    <row r="80" spans="2:16" s="239" customFormat="1" x14ac:dyDescent="0.25">
      <c r="B80" s="234" t="s">
        <v>4362</v>
      </c>
      <c r="C80" s="249">
        <f t="shared" si="42"/>
        <v>15</v>
      </c>
      <c r="D80" s="283">
        <f t="shared" si="36"/>
        <v>0.21428571428571427</v>
      </c>
      <c r="F80" s="249">
        <f t="shared" si="43"/>
        <v>0</v>
      </c>
      <c r="G80" s="283">
        <f t="shared" si="37"/>
        <v>0</v>
      </c>
      <c r="H80" s="249">
        <f t="shared" si="44"/>
        <v>6</v>
      </c>
      <c r="I80" s="283">
        <f t="shared" si="38"/>
        <v>0.20689655172413793</v>
      </c>
      <c r="J80" s="249">
        <f t="shared" si="45"/>
        <v>9</v>
      </c>
      <c r="K80" s="283">
        <f t="shared" si="39"/>
        <v>0.23684210526315788</v>
      </c>
      <c r="M80" s="249">
        <f t="shared" si="46"/>
        <v>12</v>
      </c>
      <c r="N80" s="283">
        <f t="shared" si="40"/>
        <v>0.22222222222222221</v>
      </c>
      <c r="O80" s="249">
        <f t="shared" si="47"/>
        <v>3</v>
      </c>
      <c r="P80" s="283">
        <f t="shared" si="41"/>
        <v>0.1875</v>
      </c>
    </row>
    <row r="81" spans="2:16" s="241" customFormat="1" x14ac:dyDescent="0.25">
      <c r="B81" s="242" t="s">
        <v>4363</v>
      </c>
      <c r="C81" s="251">
        <f t="shared" si="42"/>
        <v>3</v>
      </c>
      <c r="D81" s="280">
        <f t="shared" si="36"/>
        <v>4.2857142857142858E-2</v>
      </c>
      <c r="F81" s="251">
        <f t="shared" si="43"/>
        <v>0</v>
      </c>
      <c r="G81" s="280">
        <f t="shared" si="37"/>
        <v>0</v>
      </c>
      <c r="H81" s="251">
        <f t="shared" si="44"/>
        <v>1</v>
      </c>
      <c r="I81" s="280">
        <f t="shared" si="38"/>
        <v>3.4482758620689655E-2</v>
      </c>
      <c r="J81" s="251">
        <f t="shared" si="45"/>
        <v>2</v>
      </c>
      <c r="K81" s="280">
        <f t="shared" si="39"/>
        <v>5.2631578947368418E-2</v>
      </c>
      <c r="M81" s="251">
        <f t="shared" si="46"/>
        <v>3</v>
      </c>
      <c r="N81" s="280">
        <f t="shared" si="40"/>
        <v>5.5555555555555552E-2</v>
      </c>
      <c r="O81" s="251">
        <f t="shared" si="47"/>
        <v>0</v>
      </c>
      <c r="P81" s="280">
        <f t="shared" si="41"/>
        <v>0</v>
      </c>
    </row>
    <row r="82" spans="2:16" x14ac:dyDescent="0.25">
      <c r="B82" s="237"/>
    </row>
    <row r="83" spans="2:16" s="268" customFormat="1" x14ac:dyDescent="0.25">
      <c r="B83" s="268" t="s">
        <v>4322</v>
      </c>
      <c r="C83" s="269">
        <f>COUNTIFS(Include,"=Include",Platform,"*",AppTransmitsData,"Yes*")</f>
        <v>70</v>
      </c>
      <c r="D83" s="269"/>
      <c r="E83" s="269"/>
      <c r="F83" s="269">
        <f>COUNTIFS(Include,"=Include",PlatformAndroid,"&lt;&gt;No",PlatformiOS,"No",AppTransmitsData,"Yes*")</f>
        <v>3</v>
      </c>
      <c r="G83" s="269"/>
      <c r="H83" s="269">
        <f>COUNTIFS(Include,"=Include",PlatformAndroid,"No",PlatformiOS,"&lt;&gt;No",AppTransmitsData,"Yes*")</f>
        <v>29</v>
      </c>
      <c r="I83" s="269"/>
      <c r="J83" s="269">
        <f>COUNTIFS(Include,"=Include",PlatformAndroid,"&lt;&gt;No",PlatformiOS,"&lt;&gt;No",AppTransmitsData,"Yes*")</f>
        <v>38</v>
      </c>
      <c r="K83" s="269"/>
      <c r="L83" s="269"/>
      <c r="M83" s="269">
        <f>COUNTIFS(Include,"=Include",Cost,"Free",AppTransmitsData,"Yes*")</f>
        <v>54</v>
      </c>
      <c r="N83" s="269"/>
      <c r="O83" s="269">
        <f>COUNTIFS(Include,"=Include",Cost,"&gt;0",AppTransmitsData,"Yes*")</f>
        <v>16</v>
      </c>
      <c r="P83" s="269"/>
    </row>
    <row r="84" spans="2:16" x14ac:dyDescent="0.25">
      <c r="C84" s="386" t="s">
        <v>4337</v>
      </c>
      <c r="D84" s="386"/>
      <c r="E84" s="386"/>
      <c r="F84" s="386"/>
      <c r="G84" s="386"/>
      <c r="H84" s="386"/>
      <c r="I84" s="386"/>
      <c r="J84" s="386"/>
      <c r="K84" s="386"/>
      <c r="L84" s="386"/>
      <c r="M84" s="386"/>
      <c r="N84" s="386"/>
      <c r="O84" s="386"/>
      <c r="P84" s="386"/>
    </row>
    <row r="85" spans="2:16" x14ac:dyDescent="0.25">
      <c r="C85" s="233"/>
      <c r="F85" s="385" t="s">
        <v>4313</v>
      </c>
      <c r="G85" s="385"/>
      <c r="H85" s="385"/>
      <c r="I85" s="385"/>
      <c r="J85" s="385"/>
      <c r="K85" s="385"/>
      <c r="M85" s="386" t="s">
        <v>4320</v>
      </c>
      <c r="N85" s="386"/>
      <c r="O85" s="386"/>
      <c r="P85" s="386"/>
    </row>
    <row r="86" spans="2:16" s="237" customFormat="1" x14ac:dyDescent="0.25">
      <c r="B86" s="247"/>
      <c r="C86" s="389" t="str">
        <f>"All (n="&amp;C83&amp;")"</f>
        <v>All (n=70)</v>
      </c>
      <c r="D86" s="389"/>
      <c r="E86" s="248"/>
      <c r="F86" s="388" t="str">
        <f>"Android-only (n="&amp;F83&amp;")"</f>
        <v>Android-only (n=3)</v>
      </c>
      <c r="G86" s="388"/>
      <c r="H86" s="388" t="str">
        <f>"iOS-only (n="&amp;H83&amp;")"</f>
        <v>iOS-only (n=29)</v>
      </c>
      <c r="I86" s="388"/>
      <c r="J86" s="388" t="str">
        <f>"Multi-platform (n="&amp;J83&amp;")"</f>
        <v>Multi-platform (n=38)</v>
      </c>
      <c r="K86" s="388"/>
      <c r="L86" s="249"/>
      <c r="M86" s="388" t="str">
        <f>"Free (n="&amp;M83&amp;")"</f>
        <v>Free (n=54)</v>
      </c>
      <c r="N86" s="388"/>
      <c r="O86" s="388" t="str">
        <f>"Paid (n="&amp;O83&amp;")"</f>
        <v>Paid (n=16)</v>
      </c>
      <c r="P86" s="388"/>
    </row>
    <row r="87" spans="2:16" s="242" customFormat="1" x14ac:dyDescent="0.25">
      <c r="B87" s="250" t="s">
        <v>4364</v>
      </c>
      <c r="C87" s="251" t="s">
        <v>3559</v>
      </c>
      <c r="D87" s="251" t="s">
        <v>4338</v>
      </c>
      <c r="E87" s="251"/>
      <c r="F87" s="251" t="s">
        <v>3559</v>
      </c>
      <c r="G87" s="251" t="s">
        <v>4338</v>
      </c>
      <c r="H87" s="251" t="s">
        <v>3559</v>
      </c>
      <c r="I87" s="251" t="s">
        <v>4338</v>
      </c>
      <c r="J87" s="251" t="s">
        <v>3559</v>
      </c>
      <c r="K87" s="251" t="s">
        <v>4338</v>
      </c>
      <c r="L87" s="251"/>
      <c r="M87" s="251" t="s">
        <v>3559</v>
      </c>
      <c r="N87" s="251" t="s">
        <v>4338</v>
      </c>
      <c r="O87" s="251" t="s">
        <v>3559</v>
      </c>
      <c r="P87" s="251" t="s">
        <v>4338</v>
      </c>
    </row>
    <row r="88" spans="2:16" x14ac:dyDescent="0.25">
      <c r="B88" s="234" t="s">
        <v>4403</v>
      </c>
      <c r="C88" s="231">
        <f>COUNTIFS(Include,"=Include",AppTransmitsData,"Yes",Platform,"*",RestrictRangeByKey(TransmissionSummary, TransmissionSummaryTypes, "*"&amp;TRIM($B88)&amp;"*"),"&lt;&gt;No")</f>
        <v>35</v>
      </c>
      <c r="D88" s="282">
        <f>C88/C$83</f>
        <v>0.5</v>
      </c>
      <c r="F88" s="231">
        <f>COUNTIFS(Include,"=Include",AppTransmitsData,"Yes",PlatformAndroid,"&lt;&gt;No", PlatformiOS,"No",RestrictRangeByKey(TransmissionSummary, TransmissionSummaryTypes, "*"&amp;TRIM($B88)&amp;"*"),"&lt;&gt;No")</f>
        <v>1</v>
      </c>
      <c r="G88" s="282">
        <f>F88/F$83</f>
        <v>0.33333333333333331</v>
      </c>
      <c r="H88" s="231">
        <f>COUNTIFS(Include,"=Include",AppTransmitsData,"Yes",PlatformAndroid,"No", PlatformiOS,"&lt;&gt;No",RestrictRangeByKey(TransmissionSummary, TransmissionSummaryTypes, "*"&amp;TRIM($B88)&amp;"*"),"&lt;&gt;No")</f>
        <v>12</v>
      </c>
      <c r="I88" s="282">
        <f>H88/H$83</f>
        <v>0.41379310344827586</v>
      </c>
      <c r="J88" s="231">
        <f>COUNTIFS(Include,"=Include",AppTransmitsData,"Yes",PlatformAndroid,"&lt;&gt;No", PlatformiOS,"&lt;&gt;No",RestrictRangeByKey(TransmissionSummary, TransmissionSummaryTypes, "*"&amp;TRIM($B88)&amp;"*"),"&lt;&gt;No")</f>
        <v>22</v>
      </c>
      <c r="K88" s="282">
        <f>J88/J$83</f>
        <v>0.57894736842105265</v>
      </c>
      <c r="M88" s="231">
        <f>COUNTIFS(Include,"=Include",AppTransmitsData,"Yes",Cost,"Free",RestrictRangeByKey(TransmissionSummary, TransmissionSummaryTypes, "*"&amp;TRIM($B88)&amp;"*"),"&lt;&gt;No")</f>
        <v>28</v>
      </c>
      <c r="N88" s="282">
        <f>M88/M$83</f>
        <v>0.51851851851851849</v>
      </c>
      <c r="O88" s="231">
        <f>COUNTIFS(Include,"=Include",AppTransmitsData,"Yes",Cost,"&gt;0",RestrictRangeByKey(TransmissionSummary, TransmissionSummaryTypes, "*"&amp;TRIM($B88)&amp;"*"),"&lt;&gt;No")</f>
        <v>7</v>
      </c>
      <c r="P88" s="282">
        <f>O88/O$83</f>
        <v>0.4375</v>
      </c>
    </row>
    <row r="89" spans="2:16" x14ac:dyDescent="0.25">
      <c r="B89" s="226" t="s">
        <v>4366</v>
      </c>
      <c r="C89" s="233">
        <f t="shared" ref="C89:C104" si="48">COUNTIFS(Include,"=Include",Platform,"*",AppTransmitsData,"Yes*",RestrictRangeByKey(TransmissionItems, TransmissionItemTypes, "*"&amp;TRIM($B89)&amp;"*"),"Yes*")</f>
        <v>6</v>
      </c>
      <c r="D89" s="283">
        <f t="shared" ref="D89:D135" si="49">C89/C$83</f>
        <v>8.5714285714285715E-2</v>
      </c>
      <c r="F89" s="233">
        <f t="shared" ref="F89:F104" si="50">COUNTIFS(Include,"=Include",PlatformAndroid,"&lt;&gt;No", PlatformiOS,"No",AppTransmitsData,"Yes*",RestrictRangeByKey(TransmissionItems, TransmissionItemTypes, "*"&amp;TRIM($B89)&amp;"*"),"Yes*")</f>
        <v>1</v>
      </c>
      <c r="G89" s="283">
        <f t="shared" ref="G89:G135" si="51">F89/F$83</f>
        <v>0.33333333333333331</v>
      </c>
      <c r="H89" s="233">
        <f t="shared" ref="H89:H104" si="52">COUNTIFS(Include,"=Include",PlatformAndroid,"No", PlatformiOS,"&lt;&gt;No",AppTransmitsData,"Yes*",RestrictRangeByKey(TransmissionItems, TransmissionItemTypes, "*"&amp;TRIM($B89)&amp;"*"),"Yes*")</f>
        <v>2</v>
      </c>
      <c r="I89" s="283">
        <f t="shared" ref="I89:I135" si="53">H89/H$83</f>
        <v>6.8965517241379309E-2</v>
      </c>
      <c r="J89" s="233">
        <f t="shared" ref="J89:J104" si="54">COUNTIFS(Include,"=Include",PlatformAndroid,"&lt;&gt;No", PlatformiOS,"&lt;&gt;No",AppTransmitsData,"Yes*",RestrictRangeByKey(TransmissionItems, TransmissionItemTypes, "*"&amp;TRIM($B89)&amp;"*"),"Yes*")</f>
        <v>3</v>
      </c>
      <c r="K89" s="283">
        <f t="shared" ref="K89:K135" si="55">J89/J$83</f>
        <v>7.8947368421052627E-2</v>
      </c>
      <c r="M89" s="233">
        <f t="shared" ref="M89:M104" si="56">COUNTIFS(Include,"=Include",Cost,"Free",AppTransmitsData,"Yes*",RestrictRangeByKey(TransmissionItems, TransmissionItemTypes, "*"&amp;TRIM($B89)&amp;"*"),"Yes*")</f>
        <v>6</v>
      </c>
      <c r="N89" s="283">
        <f t="shared" ref="N89:N135" si="57">M89/M$83</f>
        <v>0.1111111111111111</v>
      </c>
      <c r="O89" s="233">
        <f t="shared" ref="O89:O104" si="58">COUNTIFS(Include,"=Include",Cost,"&gt;0",AppTransmitsData,"Yes*",RestrictRangeByKey(TransmissionItems, TransmissionItemTypes, "*"&amp;TRIM($B89)&amp;"*"),"Yes*")</f>
        <v>0</v>
      </c>
      <c r="P89" s="283">
        <f t="shared" ref="P89:P135" si="59">O89/O$83</f>
        <v>0</v>
      </c>
    </row>
    <row r="90" spans="2:16" x14ac:dyDescent="0.25">
      <c r="B90" s="226" t="s">
        <v>4380</v>
      </c>
      <c r="C90" s="233">
        <f t="shared" si="48"/>
        <v>11</v>
      </c>
      <c r="D90" s="283">
        <f t="shared" si="49"/>
        <v>0.15714285714285714</v>
      </c>
      <c r="F90" s="233">
        <f t="shared" si="50"/>
        <v>0</v>
      </c>
      <c r="G90" s="283">
        <f t="shared" si="51"/>
        <v>0</v>
      </c>
      <c r="H90" s="233">
        <f t="shared" si="52"/>
        <v>7</v>
      </c>
      <c r="I90" s="283">
        <f t="shared" si="53"/>
        <v>0.2413793103448276</v>
      </c>
      <c r="J90" s="233">
        <f t="shared" si="54"/>
        <v>4</v>
      </c>
      <c r="K90" s="283">
        <f t="shared" si="55"/>
        <v>0.10526315789473684</v>
      </c>
      <c r="M90" s="233">
        <f t="shared" si="56"/>
        <v>7</v>
      </c>
      <c r="N90" s="283">
        <f t="shared" si="57"/>
        <v>0.12962962962962962</v>
      </c>
      <c r="O90" s="233">
        <f t="shared" si="58"/>
        <v>4</v>
      </c>
      <c r="P90" s="283">
        <f t="shared" si="59"/>
        <v>0.25</v>
      </c>
    </row>
    <row r="91" spans="2:16" x14ac:dyDescent="0.25">
      <c r="B91" s="226" t="s">
        <v>4369</v>
      </c>
      <c r="C91" s="233">
        <f t="shared" si="48"/>
        <v>14</v>
      </c>
      <c r="D91" s="283">
        <f t="shared" si="49"/>
        <v>0.2</v>
      </c>
      <c r="F91" s="233">
        <f t="shared" si="50"/>
        <v>1</v>
      </c>
      <c r="G91" s="283">
        <f t="shared" si="51"/>
        <v>0.33333333333333331</v>
      </c>
      <c r="H91" s="233">
        <f t="shared" si="52"/>
        <v>4</v>
      </c>
      <c r="I91" s="283">
        <f t="shared" si="53"/>
        <v>0.13793103448275862</v>
      </c>
      <c r="J91" s="233">
        <f t="shared" si="54"/>
        <v>9</v>
      </c>
      <c r="K91" s="283">
        <f t="shared" si="55"/>
        <v>0.23684210526315788</v>
      </c>
      <c r="M91" s="233">
        <f t="shared" si="56"/>
        <v>12</v>
      </c>
      <c r="N91" s="283">
        <f t="shared" si="57"/>
        <v>0.22222222222222221</v>
      </c>
      <c r="O91" s="233">
        <f t="shared" si="58"/>
        <v>2</v>
      </c>
      <c r="P91" s="283">
        <f t="shared" si="59"/>
        <v>0.125</v>
      </c>
    </row>
    <row r="92" spans="2:16" x14ac:dyDescent="0.25">
      <c r="B92" s="226" t="s">
        <v>4379</v>
      </c>
      <c r="C92" s="233">
        <f t="shared" si="48"/>
        <v>0</v>
      </c>
      <c r="D92" s="283">
        <f t="shared" si="49"/>
        <v>0</v>
      </c>
      <c r="F92" s="233">
        <f t="shared" si="50"/>
        <v>0</v>
      </c>
      <c r="G92" s="283">
        <f t="shared" si="51"/>
        <v>0</v>
      </c>
      <c r="H92" s="233">
        <f t="shared" si="52"/>
        <v>0</v>
      </c>
      <c r="I92" s="283">
        <f t="shared" si="53"/>
        <v>0</v>
      </c>
      <c r="J92" s="233">
        <f t="shared" si="54"/>
        <v>0</v>
      </c>
      <c r="K92" s="283">
        <f t="shared" si="55"/>
        <v>0</v>
      </c>
      <c r="M92" s="233">
        <f t="shared" si="56"/>
        <v>0</v>
      </c>
      <c r="N92" s="283">
        <f t="shared" si="57"/>
        <v>0</v>
      </c>
      <c r="O92" s="233">
        <f t="shared" si="58"/>
        <v>0</v>
      </c>
      <c r="P92" s="283">
        <f t="shared" si="59"/>
        <v>0</v>
      </c>
    </row>
    <row r="93" spans="2:16" x14ac:dyDescent="0.25">
      <c r="B93" s="226" t="s">
        <v>4365</v>
      </c>
      <c r="C93" s="233">
        <f t="shared" si="48"/>
        <v>8</v>
      </c>
      <c r="D93" s="283">
        <f t="shared" si="49"/>
        <v>0.11428571428571428</v>
      </c>
      <c r="F93" s="233">
        <f t="shared" si="50"/>
        <v>1</v>
      </c>
      <c r="G93" s="283">
        <f t="shared" si="51"/>
        <v>0.33333333333333331</v>
      </c>
      <c r="H93" s="233">
        <f t="shared" si="52"/>
        <v>4</v>
      </c>
      <c r="I93" s="283">
        <f t="shared" si="53"/>
        <v>0.13793103448275862</v>
      </c>
      <c r="J93" s="233">
        <f t="shared" si="54"/>
        <v>3</v>
      </c>
      <c r="K93" s="283">
        <f t="shared" si="55"/>
        <v>7.8947368421052627E-2</v>
      </c>
      <c r="M93" s="233">
        <f t="shared" si="56"/>
        <v>8</v>
      </c>
      <c r="N93" s="283">
        <f t="shared" si="57"/>
        <v>0.14814814814814814</v>
      </c>
      <c r="O93" s="233">
        <f t="shared" si="58"/>
        <v>0</v>
      </c>
      <c r="P93" s="283">
        <f t="shared" si="59"/>
        <v>0</v>
      </c>
    </row>
    <row r="94" spans="2:16" x14ac:dyDescent="0.25">
      <c r="B94" s="226" t="s">
        <v>4368</v>
      </c>
      <c r="C94" s="233">
        <f t="shared" si="48"/>
        <v>6</v>
      </c>
      <c r="D94" s="283">
        <f t="shared" si="49"/>
        <v>8.5714285714285715E-2</v>
      </c>
      <c r="F94" s="233">
        <f t="shared" si="50"/>
        <v>1</v>
      </c>
      <c r="G94" s="283">
        <f t="shared" si="51"/>
        <v>0.33333333333333331</v>
      </c>
      <c r="H94" s="233">
        <f t="shared" si="52"/>
        <v>2</v>
      </c>
      <c r="I94" s="283">
        <f t="shared" si="53"/>
        <v>6.8965517241379309E-2</v>
      </c>
      <c r="J94" s="233">
        <f t="shared" si="54"/>
        <v>3</v>
      </c>
      <c r="K94" s="283">
        <f t="shared" si="55"/>
        <v>7.8947368421052627E-2</v>
      </c>
      <c r="M94" s="233">
        <f t="shared" si="56"/>
        <v>6</v>
      </c>
      <c r="N94" s="283">
        <f t="shared" si="57"/>
        <v>0.1111111111111111</v>
      </c>
      <c r="O94" s="233">
        <f t="shared" si="58"/>
        <v>0</v>
      </c>
      <c r="P94" s="283">
        <f t="shared" si="59"/>
        <v>0</v>
      </c>
    </row>
    <row r="95" spans="2:16" x14ac:dyDescent="0.25">
      <c r="B95" s="226" t="s">
        <v>4373</v>
      </c>
      <c r="C95" s="233">
        <f t="shared" si="48"/>
        <v>1</v>
      </c>
      <c r="D95" s="283">
        <f t="shared" si="49"/>
        <v>1.4285714285714285E-2</v>
      </c>
      <c r="F95" s="233">
        <f t="shared" si="50"/>
        <v>0</v>
      </c>
      <c r="G95" s="283">
        <f t="shared" si="51"/>
        <v>0</v>
      </c>
      <c r="H95" s="233">
        <f t="shared" si="52"/>
        <v>0</v>
      </c>
      <c r="I95" s="283">
        <f t="shared" si="53"/>
        <v>0</v>
      </c>
      <c r="J95" s="233">
        <f t="shared" si="54"/>
        <v>1</v>
      </c>
      <c r="K95" s="283">
        <f t="shared" si="55"/>
        <v>2.6315789473684209E-2</v>
      </c>
      <c r="M95" s="233">
        <f t="shared" si="56"/>
        <v>1</v>
      </c>
      <c r="N95" s="283">
        <f t="shared" si="57"/>
        <v>1.8518518518518517E-2</v>
      </c>
      <c r="O95" s="233">
        <f t="shared" si="58"/>
        <v>0</v>
      </c>
      <c r="P95" s="283">
        <f t="shared" si="59"/>
        <v>0</v>
      </c>
    </row>
    <row r="96" spans="2:16" x14ac:dyDescent="0.25">
      <c r="B96" s="226" t="s">
        <v>4377</v>
      </c>
      <c r="C96" s="233">
        <f t="shared" si="48"/>
        <v>0</v>
      </c>
      <c r="D96" s="283">
        <f t="shared" si="49"/>
        <v>0</v>
      </c>
      <c r="F96" s="233">
        <f t="shared" si="50"/>
        <v>0</v>
      </c>
      <c r="G96" s="283">
        <f t="shared" si="51"/>
        <v>0</v>
      </c>
      <c r="H96" s="233">
        <f t="shared" si="52"/>
        <v>0</v>
      </c>
      <c r="I96" s="283">
        <f t="shared" si="53"/>
        <v>0</v>
      </c>
      <c r="J96" s="233">
        <f t="shared" si="54"/>
        <v>0</v>
      </c>
      <c r="K96" s="283">
        <f t="shared" si="55"/>
        <v>0</v>
      </c>
      <c r="M96" s="233">
        <f t="shared" si="56"/>
        <v>0</v>
      </c>
      <c r="N96" s="283">
        <f t="shared" si="57"/>
        <v>0</v>
      </c>
      <c r="O96" s="233">
        <f t="shared" si="58"/>
        <v>0</v>
      </c>
      <c r="P96" s="283">
        <f t="shared" si="59"/>
        <v>0</v>
      </c>
    </row>
    <row r="97" spans="2:16" x14ac:dyDescent="0.25">
      <c r="B97" s="226" t="s">
        <v>4378</v>
      </c>
      <c r="C97" s="233">
        <f t="shared" si="48"/>
        <v>1</v>
      </c>
      <c r="D97" s="283">
        <f t="shared" si="49"/>
        <v>1.4285714285714285E-2</v>
      </c>
      <c r="F97" s="233">
        <f t="shared" si="50"/>
        <v>0</v>
      </c>
      <c r="G97" s="283">
        <f t="shared" si="51"/>
        <v>0</v>
      </c>
      <c r="H97" s="233">
        <f t="shared" si="52"/>
        <v>1</v>
      </c>
      <c r="I97" s="283">
        <f t="shared" si="53"/>
        <v>3.4482758620689655E-2</v>
      </c>
      <c r="J97" s="233">
        <f t="shared" si="54"/>
        <v>0</v>
      </c>
      <c r="K97" s="283">
        <f t="shared" si="55"/>
        <v>0</v>
      </c>
      <c r="M97" s="233">
        <f t="shared" si="56"/>
        <v>1</v>
      </c>
      <c r="N97" s="283">
        <f t="shared" si="57"/>
        <v>1.8518518518518517E-2</v>
      </c>
      <c r="O97" s="233">
        <f t="shared" si="58"/>
        <v>0</v>
      </c>
      <c r="P97" s="283">
        <f t="shared" si="59"/>
        <v>0</v>
      </c>
    </row>
    <row r="98" spans="2:16" x14ac:dyDescent="0.25">
      <c r="B98" s="226" t="s">
        <v>4372</v>
      </c>
      <c r="C98" s="233">
        <f t="shared" si="48"/>
        <v>11</v>
      </c>
      <c r="D98" s="283">
        <f t="shared" si="49"/>
        <v>0.15714285714285714</v>
      </c>
      <c r="F98" s="233">
        <f t="shared" si="50"/>
        <v>1</v>
      </c>
      <c r="G98" s="283">
        <f t="shared" si="51"/>
        <v>0.33333333333333331</v>
      </c>
      <c r="H98" s="233">
        <f t="shared" si="52"/>
        <v>5</v>
      </c>
      <c r="I98" s="283">
        <f t="shared" si="53"/>
        <v>0.17241379310344829</v>
      </c>
      <c r="J98" s="233">
        <f t="shared" si="54"/>
        <v>5</v>
      </c>
      <c r="K98" s="283">
        <f t="shared" si="55"/>
        <v>0.13157894736842105</v>
      </c>
      <c r="M98" s="233">
        <f t="shared" si="56"/>
        <v>8</v>
      </c>
      <c r="N98" s="283">
        <f t="shared" si="57"/>
        <v>0.14814814814814814</v>
      </c>
      <c r="O98" s="233">
        <f t="shared" si="58"/>
        <v>3</v>
      </c>
      <c r="P98" s="283">
        <f t="shared" si="59"/>
        <v>0.1875</v>
      </c>
    </row>
    <row r="99" spans="2:16" x14ac:dyDescent="0.25">
      <c r="B99" s="226" t="s">
        <v>4375</v>
      </c>
      <c r="C99" s="233">
        <f t="shared" si="48"/>
        <v>2</v>
      </c>
      <c r="D99" s="283">
        <f t="shared" si="49"/>
        <v>2.8571428571428571E-2</v>
      </c>
      <c r="F99" s="233">
        <f t="shared" si="50"/>
        <v>0</v>
      </c>
      <c r="G99" s="283">
        <f t="shared" si="51"/>
        <v>0</v>
      </c>
      <c r="H99" s="233">
        <f t="shared" si="52"/>
        <v>2</v>
      </c>
      <c r="I99" s="283">
        <f t="shared" si="53"/>
        <v>6.8965517241379309E-2</v>
      </c>
      <c r="J99" s="233">
        <f t="shared" si="54"/>
        <v>0</v>
      </c>
      <c r="K99" s="283">
        <f t="shared" si="55"/>
        <v>0</v>
      </c>
      <c r="M99" s="233">
        <f t="shared" si="56"/>
        <v>2</v>
      </c>
      <c r="N99" s="283">
        <f t="shared" si="57"/>
        <v>3.7037037037037035E-2</v>
      </c>
      <c r="O99" s="233">
        <f t="shared" si="58"/>
        <v>0</v>
      </c>
      <c r="P99" s="283">
        <f t="shared" si="59"/>
        <v>0</v>
      </c>
    </row>
    <row r="100" spans="2:16" x14ac:dyDescent="0.25">
      <c r="B100" s="226" t="s">
        <v>4367</v>
      </c>
      <c r="C100" s="233">
        <f t="shared" si="48"/>
        <v>2</v>
      </c>
      <c r="D100" s="283">
        <f t="shared" si="49"/>
        <v>2.8571428571428571E-2</v>
      </c>
      <c r="F100" s="233">
        <f t="shared" si="50"/>
        <v>0</v>
      </c>
      <c r="G100" s="283">
        <f t="shared" si="51"/>
        <v>0</v>
      </c>
      <c r="H100" s="233">
        <f t="shared" si="52"/>
        <v>0</v>
      </c>
      <c r="I100" s="283">
        <f t="shared" si="53"/>
        <v>0</v>
      </c>
      <c r="J100" s="233">
        <f t="shared" si="54"/>
        <v>2</v>
      </c>
      <c r="K100" s="283">
        <f t="shared" si="55"/>
        <v>5.2631578947368418E-2</v>
      </c>
      <c r="M100" s="233">
        <f t="shared" si="56"/>
        <v>2</v>
      </c>
      <c r="N100" s="283">
        <f t="shared" si="57"/>
        <v>3.7037037037037035E-2</v>
      </c>
      <c r="O100" s="233">
        <f t="shared" si="58"/>
        <v>0</v>
      </c>
      <c r="P100" s="283">
        <f t="shared" si="59"/>
        <v>0</v>
      </c>
    </row>
    <row r="101" spans="2:16" x14ac:dyDescent="0.25">
      <c r="B101" s="226" t="s">
        <v>4376</v>
      </c>
      <c r="C101" s="233">
        <f t="shared" si="48"/>
        <v>0</v>
      </c>
      <c r="D101" s="283">
        <f t="shared" si="49"/>
        <v>0</v>
      </c>
      <c r="F101" s="233">
        <f t="shared" si="50"/>
        <v>0</v>
      </c>
      <c r="G101" s="283">
        <f t="shared" si="51"/>
        <v>0</v>
      </c>
      <c r="H101" s="233">
        <f t="shared" si="52"/>
        <v>0</v>
      </c>
      <c r="I101" s="283">
        <f t="shared" si="53"/>
        <v>0</v>
      </c>
      <c r="J101" s="233">
        <f t="shared" si="54"/>
        <v>0</v>
      </c>
      <c r="K101" s="283">
        <f t="shared" si="55"/>
        <v>0</v>
      </c>
      <c r="M101" s="233">
        <f t="shared" si="56"/>
        <v>0</v>
      </c>
      <c r="N101" s="283">
        <f t="shared" si="57"/>
        <v>0</v>
      </c>
      <c r="O101" s="233">
        <f t="shared" si="58"/>
        <v>0</v>
      </c>
      <c r="P101" s="283">
        <f t="shared" si="59"/>
        <v>0</v>
      </c>
    </row>
    <row r="102" spans="2:16" x14ac:dyDescent="0.25">
      <c r="B102" s="226" t="s">
        <v>4374</v>
      </c>
      <c r="C102" s="233">
        <f t="shared" si="48"/>
        <v>0</v>
      </c>
      <c r="D102" s="283">
        <f t="shared" si="49"/>
        <v>0</v>
      </c>
      <c r="F102" s="233">
        <f t="shared" si="50"/>
        <v>0</v>
      </c>
      <c r="G102" s="283">
        <f t="shared" si="51"/>
        <v>0</v>
      </c>
      <c r="H102" s="233">
        <f t="shared" si="52"/>
        <v>0</v>
      </c>
      <c r="I102" s="283">
        <f t="shared" si="53"/>
        <v>0</v>
      </c>
      <c r="J102" s="233">
        <f t="shared" si="54"/>
        <v>0</v>
      </c>
      <c r="K102" s="283">
        <f t="shared" si="55"/>
        <v>0</v>
      </c>
      <c r="M102" s="233">
        <f t="shared" si="56"/>
        <v>0</v>
      </c>
      <c r="N102" s="283">
        <f t="shared" si="57"/>
        <v>0</v>
      </c>
      <c r="O102" s="233">
        <f t="shared" si="58"/>
        <v>0</v>
      </c>
      <c r="P102" s="283">
        <f t="shared" si="59"/>
        <v>0</v>
      </c>
    </row>
    <row r="103" spans="2:16" x14ac:dyDescent="0.25">
      <c r="B103" s="226" t="s">
        <v>4370</v>
      </c>
      <c r="C103" s="233">
        <f t="shared" si="48"/>
        <v>2</v>
      </c>
      <c r="D103" s="283">
        <f t="shared" si="49"/>
        <v>2.8571428571428571E-2</v>
      </c>
      <c r="F103" s="233">
        <f t="shared" si="50"/>
        <v>0</v>
      </c>
      <c r="G103" s="283">
        <f t="shared" si="51"/>
        <v>0</v>
      </c>
      <c r="H103" s="233">
        <f t="shared" si="52"/>
        <v>0</v>
      </c>
      <c r="I103" s="283">
        <f t="shared" si="53"/>
        <v>0</v>
      </c>
      <c r="J103" s="233">
        <f t="shared" si="54"/>
        <v>2</v>
      </c>
      <c r="K103" s="283">
        <f t="shared" si="55"/>
        <v>5.2631578947368418E-2</v>
      </c>
      <c r="M103" s="233">
        <f t="shared" si="56"/>
        <v>2</v>
      </c>
      <c r="N103" s="283">
        <f t="shared" si="57"/>
        <v>3.7037037037037035E-2</v>
      </c>
      <c r="O103" s="233">
        <f t="shared" si="58"/>
        <v>0</v>
      </c>
      <c r="P103" s="283">
        <f t="shared" si="59"/>
        <v>0</v>
      </c>
    </row>
    <row r="104" spans="2:16" x14ac:dyDescent="0.25">
      <c r="B104" s="226" t="s">
        <v>4371</v>
      </c>
      <c r="C104" s="233">
        <f t="shared" si="48"/>
        <v>6</v>
      </c>
      <c r="D104" s="283">
        <f t="shared" si="49"/>
        <v>8.5714285714285715E-2</v>
      </c>
      <c r="F104" s="233">
        <f t="shared" si="50"/>
        <v>1</v>
      </c>
      <c r="G104" s="283">
        <f t="shared" si="51"/>
        <v>0.33333333333333331</v>
      </c>
      <c r="H104" s="233">
        <f t="shared" si="52"/>
        <v>2</v>
      </c>
      <c r="I104" s="283">
        <f t="shared" si="53"/>
        <v>6.8965517241379309E-2</v>
      </c>
      <c r="J104" s="233">
        <f t="shared" si="54"/>
        <v>3</v>
      </c>
      <c r="K104" s="283">
        <f t="shared" si="55"/>
        <v>7.8947368421052627E-2</v>
      </c>
      <c r="M104" s="233">
        <f t="shared" si="56"/>
        <v>5</v>
      </c>
      <c r="N104" s="283">
        <f t="shared" si="57"/>
        <v>9.2592592592592587E-2</v>
      </c>
      <c r="O104" s="233">
        <f t="shared" si="58"/>
        <v>1</v>
      </c>
      <c r="P104" s="283">
        <f t="shared" si="59"/>
        <v>6.25E-2</v>
      </c>
    </row>
    <row r="105" spans="2:16" x14ac:dyDescent="0.25">
      <c r="B105" s="226" t="s">
        <v>4402</v>
      </c>
      <c r="C105" s="231">
        <f>COUNTIFS(Include,"=Include",AppTransmitsData,"Yes",Platform,"*",RestrictRangeByKey(TransmissionSummary, TransmissionSummaryTypes, "*"&amp;TRIM($B105)&amp;"*"),"&lt;&gt;No")</f>
        <v>54</v>
      </c>
      <c r="D105" s="283">
        <f t="shared" si="49"/>
        <v>0.77142857142857146</v>
      </c>
      <c r="F105" s="231">
        <f>COUNTIFS(Include,"=Include",AppTransmitsData,"Yes",PlatformAndroid,"&lt;&gt;No", PlatformiOS,"No",RestrictRangeByKey(TransmissionSummary, TransmissionSummaryTypes, "*"&amp;TRIM($B105)&amp;"*"),"&lt;&gt;No")</f>
        <v>2</v>
      </c>
      <c r="G105" s="283">
        <f t="shared" si="51"/>
        <v>0.66666666666666663</v>
      </c>
      <c r="H105" s="231">
        <f>COUNTIFS(Include,"=Include",AppTransmitsData,"Yes",PlatformAndroid,"No", PlatformiOS,"&lt;&gt;No",RestrictRangeByKey(TransmissionSummary, TransmissionSummaryTypes, "*"&amp;TRIM($B105)&amp;"*"),"&lt;&gt;No")</f>
        <v>24</v>
      </c>
      <c r="I105" s="283">
        <f t="shared" si="53"/>
        <v>0.82758620689655171</v>
      </c>
      <c r="J105" s="231">
        <f>COUNTIFS(Include,"=Include",AppTransmitsData,"Yes",PlatformAndroid,"&lt;&gt;No", PlatformiOS,"&lt;&gt;No",RestrictRangeByKey(TransmissionSummary, TransmissionSummaryTypes, "*"&amp;TRIM($B105)&amp;"*"),"&lt;&gt;No")</f>
        <v>28</v>
      </c>
      <c r="K105" s="283">
        <f t="shared" si="55"/>
        <v>0.73684210526315785</v>
      </c>
      <c r="M105" s="231">
        <f>COUNTIFS(Include,"=Include",AppTransmitsData,"Yes",Cost,"Free",RestrictRangeByKey(TransmissionSummary, TransmissionSummaryTypes, "*"&amp;TRIM($B105)&amp;"*"),"&lt;&gt;No")</f>
        <v>43</v>
      </c>
      <c r="N105" s="283">
        <f t="shared" si="57"/>
        <v>0.79629629629629628</v>
      </c>
      <c r="O105" s="231">
        <f>COUNTIFS(Include,"=Include",AppTransmitsData,"Yes",Cost,"&gt;0",RestrictRangeByKey(TransmissionSummary, TransmissionSummaryTypes, "*"&amp;TRIM($B105)&amp;"*"),"&lt;&gt;No")</f>
        <v>11</v>
      </c>
      <c r="P105" s="283">
        <f t="shared" si="59"/>
        <v>0.6875</v>
      </c>
    </row>
    <row r="106" spans="2:16" x14ac:dyDescent="0.25">
      <c r="B106" s="226" t="s">
        <v>4382</v>
      </c>
      <c r="C106" s="233">
        <f t="shared" ref="C106:C111" si="60">COUNTIFS(Include,"=Include",Platform,"*",AppTransmitsData,"Yes*",RestrictRangeByKey(TransmissionItems, TransmissionItemTypes, "*"&amp;TRIM($B106)&amp;"*"),"Yes*")</f>
        <v>6</v>
      </c>
      <c r="D106" s="283">
        <f t="shared" si="49"/>
        <v>8.5714285714285715E-2</v>
      </c>
      <c r="F106" s="233">
        <f t="shared" ref="F106:F111" si="61">COUNTIFS(Include,"=Include",PlatformAndroid,"&lt;&gt;No", PlatformiOS,"No",AppTransmitsData,"Yes*",RestrictRangeByKey(TransmissionItems, TransmissionItemTypes, "*"&amp;TRIM($B106)&amp;"*"),"Yes*")</f>
        <v>0</v>
      </c>
      <c r="G106" s="283">
        <f t="shared" si="51"/>
        <v>0</v>
      </c>
      <c r="H106" s="233">
        <f t="shared" ref="H106:H111" si="62">COUNTIFS(Include,"=Include",PlatformAndroid,"No", PlatformiOS,"&lt;&gt;No",AppTransmitsData,"Yes*",RestrictRangeByKey(TransmissionItems, TransmissionItemTypes, "*"&amp;TRIM($B106)&amp;"*"),"Yes*")</f>
        <v>2</v>
      </c>
      <c r="I106" s="283">
        <f t="shared" si="53"/>
        <v>6.8965517241379309E-2</v>
      </c>
      <c r="J106" s="233">
        <f t="shared" ref="J106:J111" si="63">COUNTIFS(Include,"=Include",PlatformAndroid,"&lt;&gt;No", PlatformiOS,"&lt;&gt;No",AppTransmitsData,"Yes*",RestrictRangeByKey(TransmissionItems, TransmissionItemTypes, "*"&amp;TRIM($B106)&amp;"*"),"Yes*")</f>
        <v>4</v>
      </c>
      <c r="K106" s="283">
        <f t="shared" si="55"/>
        <v>0.10526315789473684</v>
      </c>
      <c r="M106" s="233">
        <f t="shared" ref="M106:M111" si="64">COUNTIFS(Include,"=Include",Cost,"Free",AppTransmitsData,"Yes*",RestrictRangeByKey(TransmissionItems, TransmissionItemTypes, "*"&amp;TRIM($B106)&amp;"*"),"Yes*")</f>
        <v>6</v>
      </c>
      <c r="N106" s="283">
        <f t="shared" si="57"/>
        <v>0.1111111111111111</v>
      </c>
      <c r="O106" s="233">
        <f t="shared" ref="O106:O111" si="65">COUNTIFS(Include,"=Include",Cost,"&gt;0",AppTransmitsData,"Yes*",RestrictRangeByKey(TransmissionItems, TransmissionItemTypes, "*"&amp;TRIM($B106)&amp;"*"),"Yes*")</f>
        <v>0</v>
      </c>
      <c r="P106" s="283">
        <f t="shared" si="59"/>
        <v>0</v>
      </c>
    </row>
    <row r="107" spans="2:16" x14ac:dyDescent="0.25">
      <c r="B107" s="226" t="s">
        <v>4384</v>
      </c>
      <c r="C107" s="233">
        <f t="shared" si="60"/>
        <v>37</v>
      </c>
      <c r="D107" s="283">
        <f t="shared" si="49"/>
        <v>0.52857142857142858</v>
      </c>
      <c r="F107" s="233">
        <f t="shared" si="61"/>
        <v>1</v>
      </c>
      <c r="G107" s="283">
        <f t="shared" si="51"/>
        <v>0.33333333333333331</v>
      </c>
      <c r="H107" s="233">
        <f t="shared" si="62"/>
        <v>18</v>
      </c>
      <c r="I107" s="283">
        <f t="shared" si="53"/>
        <v>0.62068965517241381</v>
      </c>
      <c r="J107" s="233">
        <f t="shared" si="63"/>
        <v>18</v>
      </c>
      <c r="K107" s="283">
        <f t="shared" si="55"/>
        <v>0.47368421052631576</v>
      </c>
      <c r="M107" s="233">
        <f t="shared" si="64"/>
        <v>28</v>
      </c>
      <c r="N107" s="283">
        <f t="shared" si="57"/>
        <v>0.51851851851851849</v>
      </c>
      <c r="O107" s="233">
        <f t="shared" si="65"/>
        <v>9</v>
      </c>
      <c r="P107" s="283">
        <f t="shared" si="59"/>
        <v>0.5625</v>
      </c>
    </row>
    <row r="108" spans="2:16" x14ac:dyDescent="0.25">
      <c r="B108" s="226" t="s">
        <v>4383</v>
      </c>
      <c r="C108" s="233">
        <f t="shared" si="60"/>
        <v>11</v>
      </c>
      <c r="D108" s="283">
        <f t="shared" si="49"/>
        <v>0.15714285714285714</v>
      </c>
      <c r="F108" s="233">
        <f t="shared" si="61"/>
        <v>1</v>
      </c>
      <c r="G108" s="283">
        <f t="shared" si="51"/>
        <v>0.33333333333333331</v>
      </c>
      <c r="H108" s="233">
        <f t="shared" si="62"/>
        <v>4</v>
      </c>
      <c r="I108" s="283">
        <f t="shared" si="53"/>
        <v>0.13793103448275862</v>
      </c>
      <c r="J108" s="233">
        <f t="shared" si="63"/>
        <v>6</v>
      </c>
      <c r="K108" s="283">
        <f t="shared" si="55"/>
        <v>0.15789473684210525</v>
      </c>
      <c r="M108" s="233">
        <f t="shared" si="64"/>
        <v>11</v>
      </c>
      <c r="N108" s="283">
        <f t="shared" si="57"/>
        <v>0.20370370370370369</v>
      </c>
      <c r="O108" s="233">
        <f t="shared" si="65"/>
        <v>0</v>
      </c>
      <c r="P108" s="283">
        <f t="shared" si="59"/>
        <v>0</v>
      </c>
    </row>
    <row r="109" spans="2:16" x14ac:dyDescent="0.25">
      <c r="B109" s="226" t="s">
        <v>4385</v>
      </c>
      <c r="C109" s="233">
        <f t="shared" si="60"/>
        <v>7</v>
      </c>
      <c r="D109" s="283">
        <f t="shared" si="49"/>
        <v>0.1</v>
      </c>
      <c r="F109" s="233">
        <f t="shared" si="61"/>
        <v>1</v>
      </c>
      <c r="G109" s="283">
        <f t="shared" si="51"/>
        <v>0.33333333333333331</v>
      </c>
      <c r="H109" s="233">
        <f t="shared" si="62"/>
        <v>3</v>
      </c>
      <c r="I109" s="283">
        <f t="shared" si="53"/>
        <v>0.10344827586206896</v>
      </c>
      <c r="J109" s="233">
        <f t="shared" si="63"/>
        <v>3</v>
      </c>
      <c r="K109" s="283">
        <f t="shared" si="55"/>
        <v>7.8947368421052627E-2</v>
      </c>
      <c r="M109" s="233">
        <f t="shared" si="64"/>
        <v>6</v>
      </c>
      <c r="N109" s="283">
        <f t="shared" si="57"/>
        <v>0.1111111111111111</v>
      </c>
      <c r="O109" s="233">
        <f t="shared" si="65"/>
        <v>1</v>
      </c>
      <c r="P109" s="283">
        <f t="shared" si="59"/>
        <v>6.25E-2</v>
      </c>
    </row>
    <row r="110" spans="2:16" x14ac:dyDescent="0.25">
      <c r="B110" s="226" t="s">
        <v>4381</v>
      </c>
      <c r="C110" s="233">
        <f t="shared" si="60"/>
        <v>2</v>
      </c>
      <c r="D110" s="283">
        <f t="shared" si="49"/>
        <v>2.8571428571428571E-2</v>
      </c>
      <c r="F110" s="233">
        <f t="shared" si="61"/>
        <v>0</v>
      </c>
      <c r="G110" s="283">
        <f t="shared" si="51"/>
        <v>0</v>
      </c>
      <c r="H110" s="233">
        <f t="shared" si="62"/>
        <v>1</v>
      </c>
      <c r="I110" s="283">
        <f t="shared" si="53"/>
        <v>3.4482758620689655E-2</v>
      </c>
      <c r="J110" s="233">
        <f t="shared" si="63"/>
        <v>1</v>
      </c>
      <c r="K110" s="283">
        <f t="shared" si="55"/>
        <v>2.6315789473684209E-2</v>
      </c>
      <c r="M110" s="233">
        <f t="shared" si="64"/>
        <v>2</v>
      </c>
      <c r="N110" s="283">
        <f t="shared" si="57"/>
        <v>3.7037037037037035E-2</v>
      </c>
      <c r="O110" s="233">
        <f t="shared" si="65"/>
        <v>0</v>
      </c>
      <c r="P110" s="283">
        <f t="shared" si="59"/>
        <v>0</v>
      </c>
    </row>
    <row r="111" spans="2:16" x14ac:dyDescent="0.25">
      <c r="B111" s="226" t="s">
        <v>4386</v>
      </c>
      <c r="C111" s="233">
        <f t="shared" si="60"/>
        <v>38</v>
      </c>
      <c r="D111" s="283">
        <f t="shared" si="49"/>
        <v>0.54285714285714282</v>
      </c>
      <c r="F111" s="233">
        <f t="shared" si="61"/>
        <v>2</v>
      </c>
      <c r="G111" s="283">
        <f t="shared" si="51"/>
        <v>0.66666666666666663</v>
      </c>
      <c r="H111" s="233">
        <f t="shared" si="62"/>
        <v>19</v>
      </c>
      <c r="I111" s="283">
        <f t="shared" si="53"/>
        <v>0.65517241379310343</v>
      </c>
      <c r="J111" s="233">
        <f t="shared" si="63"/>
        <v>17</v>
      </c>
      <c r="K111" s="283">
        <f t="shared" si="55"/>
        <v>0.44736842105263158</v>
      </c>
      <c r="M111" s="233">
        <f t="shared" si="64"/>
        <v>29</v>
      </c>
      <c r="N111" s="283">
        <f t="shared" si="57"/>
        <v>0.53703703703703709</v>
      </c>
      <c r="O111" s="233">
        <f t="shared" si="65"/>
        <v>9</v>
      </c>
      <c r="P111" s="283">
        <f t="shared" si="59"/>
        <v>0.5625</v>
      </c>
    </row>
    <row r="112" spans="2:16" x14ac:dyDescent="0.25">
      <c r="B112" s="226" t="s">
        <v>3538</v>
      </c>
      <c r="C112" s="231">
        <f>COUNTIFS(Include,"=Include",AppTransmitsData,"Yes",Platform,"*",RestrictRangeByKey(TransmissionSummary, TransmissionSummaryTypes, "*"&amp;TRIM($B112)&amp;"*"),"&lt;&gt;No")</f>
        <v>5</v>
      </c>
      <c r="D112" s="283">
        <f t="shared" si="49"/>
        <v>7.1428571428571425E-2</v>
      </c>
      <c r="F112" s="231">
        <f>COUNTIFS(Include,"=Include",AppTransmitsData,"Yes",PlatformAndroid,"&lt;&gt;No", PlatformiOS,"No",RestrictRangeByKey(TransmissionSummary, TransmissionSummaryTypes, "*"&amp;TRIM($B112)&amp;"*"),"&lt;&gt;No")</f>
        <v>0</v>
      </c>
      <c r="G112" s="283">
        <f t="shared" si="51"/>
        <v>0</v>
      </c>
      <c r="H112" s="231">
        <f>COUNTIFS(Include,"=Include",AppTransmitsData,"Yes",PlatformAndroid,"No", PlatformiOS,"&lt;&gt;No",RestrictRangeByKey(TransmissionSummary, TransmissionSummaryTypes, "*"&amp;TRIM($B112)&amp;"*"),"&lt;&gt;No")</f>
        <v>2</v>
      </c>
      <c r="I112" s="283">
        <f t="shared" si="53"/>
        <v>6.8965517241379309E-2</v>
      </c>
      <c r="J112" s="231">
        <f>COUNTIFS(Include,"=Include",AppTransmitsData,"Yes",PlatformAndroid,"&lt;&gt;No", PlatformiOS,"&lt;&gt;No",RestrictRangeByKey(TransmissionSummary, TransmissionSummaryTypes, "*"&amp;TRIM($B112)&amp;"*"),"&lt;&gt;No")</f>
        <v>3</v>
      </c>
      <c r="K112" s="283">
        <f t="shared" si="55"/>
        <v>7.8947368421052627E-2</v>
      </c>
      <c r="M112" s="231">
        <f>COUNTIFS(Include,"=Include",AppTransmitsData,"Yes",Cost,"Free",RestrictRangeByKey(TransmissionSummary, TransmissionSummaryTypes, "*"&amp;TRIM($B112)&amp;"*"),"&lt;&gt;No")</f>
        <v>5</v>
      </c>
      <c r="N112" s="283">
        <f t="shared" si="57"/>
        <v>9.2592592592592587E-2</v>
      </c>
      <c r="O112" s="231">
        <f>COUNTIFS(Include,"=Include",AppTransmitsData,"Yes",Cost,"&gt;0",RestrictRangeByKey(TransmissionSummary, TransmissionSummaryTypes, "*"&amp;TRIM($B112)&amp;"*"),"&lt;&gt;No")</f>
        <v>0</v>
      </c>
      <c r="P112" s="283">
        <f t="shared" si="59"/>
        <v>0</v>
      </c>
    </row>
    <row r="113" spans="2:16" x14ac:dyDescent="0.25">
      <c r="B113" s="226" t="s">
        <v>4391</v>
      </c>
      <c r="C113" s="233">
        <f t="shared" ref="C113:C120" si="66">COUNTIFS(Include,"=Include",Platform,"*",AppTransmitsData,"Yes*",RestrictRangeByKey(TransmissionItems, TransmissionItemTypes, "*"&amp;TRIM($B113)&amp;"*"),"Yes*")</f>
        <v>0</v>
      </c>
      <c r="D113" s="283">
        <f t="shared" si="49"/>
        <v>0</v>
      </c>
      <c r="F113" s="233">
        <f t="shared" ref="F113:F120" si="67">COUNTIFS(Include,"=Include",PlatformAndroid,"&lt;&gt;No", PlatformiOS,"No",AppTransmitsData,"Yes*",RestrictRangeByKey(TransmissionItems, TransmissionItemTypes, "*"&amp;TRIM($B113)&amp;"*"),"Yes*")</f>
        <v>0</v>
      </c>
      <c r="G113" s="283">
        <f t="shared" si="51"/>
        <v>0</v>
      </c>
      <c r="H113" s="233">
        <f t="shared" ref="H113:H120" si="68">COUNTIFS(Include,"=Include",PlatformAndroid,"No", PlatformiOS,"&lt;&gt;No",AppTransmitsData,"Yes*",RestrictRangeByKey(TransmissionItems, TransmissionItemTypes, "*"&amp;TRIM($B113)&amp;"*"),"Yes*")</f>
        <v>0</v>
      </c>
      <c r="I113" s="283">
        <f t="shared" si="53"/>
        <v>0</v>
      </c>
      <c r="J113" s="233">
        <f t="shared" ref="J113:J120" si="69">COUNTIFS(Include,"=Include",PlatformAndroid,"&lt;&gt;No", PlatformiOS,"&lt;&gt;No",AppTransmitsData,"Yes*",RestrictRangeByKey(TransmissionItems, TransmissionItemTypes, "*"&amp;TRIM($B113)&amp;"*"),"Yes*")</f>
        <v>0</v>
      </c>
      <c r="K113" s="283">
        <f t="shared" si="55"/>
        <v>0</v>
      </c>
      <c r="M113" s="233">
        <f t="shared" ref="M113:M120" si="70">COUNTIFS(Include,"=Include",Cost,"Free",AppTransmitsData,"Yes*",RestrictRangeByKey(TransmissionItems, TransmissionItemTypes, "*"&amp;TRIM($B113)&amp;"*"),"Yes*")</f>
        <v>0</v>
      </c>
      <c r="N113" s="283">
        <f t="shared" si="57"/>
        <v>0</v>
      </c>
      <c r="O113" s="233">
        <f t="shared" ref="O113:O120" si="71">COUNTIFS(Include,"=Include",Cost,"&gt;0",AppTransmitsData,"Yes*",RestrictRangeByKey(TransmissionItems, TransmissionItemTypes, "*"&amp;TRIM($B113)&amp;"*"),"Yes*")</f>
        <v>0</v>
      </c>
      <c r="P113" s="283">
        <f t="shared" si="59"/>
        <v>0</v>
      </c>
    </row>
    <row r="114" spans="2:16" x14ac:dyDescent="0.25">
      <c r="B114" s="226" t="s">
        <v>4396</v>
      </c>
      <c r="C114" s="233">
        <f t="shared" si="66"/>
        <v>0</v>
      </c>
      <c r="D114" s="283">
        <f t="shared" si="49"/>
        <v>0</v>
      </c>
      <c r="F114" s="233">
        <f t="shared" si="67"/>
        <v>0</v>
      </c>
      <c r="G114" s="283">
        <f t="shared" si="51"/>
        <v>0</v>
      </c>
      <c r="H114" s="233">
        <f t="shared" si="68"/>
        <v>0</v>
      </c>
      <c r="I114" s="283">
        <f t="shared" si="53"/>
        <v>0</v>
      </c>
      <c r="J114" s="233">
        <f t="shared" si="69"/>
        <v>0</v>
      </c>
      <c r="K114" s="283">
        <f t="shared" si="55"/>
        <v>0</v>
      </c>
      <c r="M114" s="233">
        <f t="shared" si="70"/>
        <v>0</v>
      </c>
      <c r="N114" s="283">
        <f t="shared" si="57"/>
        <v>0</v>
      </c>
      <c r="O114" s="233">
        <f t="shared" si="71"/>
        <v>0</v>
      </c>
      <c r="P114" s="283">
        <f t="shared" si="59"/>
        <v>0</v>
      </c>
    </row>
    <row r="115" spans="2:16" x14ac:dyDescent="0.25">
      <c r="B115" s="226" t="s">
        <v>4405</v>
      </c>
      <c r="C115" s="233">
        <f t="shared" si="66"/>
        <v>0</v>
      </c>
      <c r="D115" s="283">
        <f t="shared" si="49"/>
        <v>0</v>
      </c>
      <c r="F115" s="233">
        <f t="shared" si="67"/>
        <v>0</v>
      </c>
      <c r="G115" s="283">
        <f t="shared" si="51"/>
        <v>0</v>
      </c>
      <c r="H115" s="233">
        <f t="shared" si="68"/>
        <v>0</v>
      </c>
      <c r="I115" s="283">
        <f t="shared" si="53"/>
        <v>0</v>
      </c>
      <c r="J115" s="233">
        <f t="shared" si="69"/>
        <v>0</v>
      </c>
      <c r="K115" s="283">
        <f t="shared" si="55"/>
        <v>0</v>
      </c>
      <c r="M115" s="233">
        <f t="shared" si="70"/>
        <v>0</v>
      </c>
      <c r="N115" s="283">
        <f t="shared" si="57"/>
        <v>0</v>
      </c>
      <c r="O115" s="233">
        <f t="shared" si="71"/>
        <v>0</v>
      </c>
      <c r="P115" s="283">
        <f t="shared" si="59"/>
        <v>0</v>
      </c>
    </row>
    <row r="116" spans="2:16" x14ac:dyDescent="0.25">
      <c r="B116" s="226" t="s">
        <v>4404</v>
      </c>
      <c r="C116" s="233">
        <f t="shared" si="66"/>
        <v>0</v>
      </c>
      <c r="D116" s="283">
        <f t="shared" si="49"/>
        <v>0</v>
      </c>
      <c r="F116" s="233">
        <f t="shared" si="67"/>
        <v>0</v>
      </c>
      <c r="G116" s="283">
        <f t="shared" si="51"/>
        <v>0</v>
      </c>
      <c r="H116" s="233">
        <f t="shared" si="68"/>
        <v>0</v>
      </c>
      <c r="I116" s="283">
        <f t="shared" si="53"/>
        <v>0</v>
      </c>
      <c r="J116" s="233">
        <f t="shared" si="69"/>
        <v>0</v>
      </c>
      <c r="K116" s="283">
        <f t="shared" si="55"/>
        <v>0</v>
      </c>
      <c r="M116" s="233">
        <f t="shared" si="70"/>
        <v>0</v>
      </c>
      <c r="N116" s="283">
        <f t="shared" si="57"/>
        <v>0</v>
      </c>
      <c r="O116" s="233">
        <f t="shared" si="71"/>
        <v>0</v>
      </c>
      <c r="P116" s="283">
        <f t="shared" si="59"/>
        <v>0</v>
      </c>
    </row>
    <row r="117" spans="2:16" x14ac:dyDescent="0.25">
      <c r="B117" s="226" t="s">
        <v>4392</v>
      </c>
      <c r="C117" s="233">
        <f t="shared" si="66"/>
        <v>1</v>
      </c>
      <c r="D117" s="283">
        <f t="shared" si="49"/>
        <v>1.4285714285714285E-2</v>
      </c>
      <c r="F117" s="233">
        <f t="shared" si="67"/>
        <v>0</v>
      </c>
      <c r="G117" s="283">
        <f t="shared" si="51"/>
        <v>0</v>
      </c>
      <c r="H117" s="233">
        <f t="shared" si="68"/>
        <v>0</v>
      </c>
      <c r="I117" s="283">
        <f t="shared" si="53"/>
        <v>0</v>
      </c>
      <c r="J117" s="233">
        <f t="shared" si="69"/>
        <v>1</v>
      </c>
      <c r="K117" s="283">
        <f t="shared" si="55"/>
        <v>2.6315789473684209E-2</v>
      </c>
      <c r="M117" s="233">
        <f t="shared" si="70"/>
        <v>1</v>
      </c>
      <c r="N117" s="283">
        <f t="shared" si="57"/>
        <v>1.8518518518518517E-2</v>
      </c>
      <c r="O117" s="233">
        <f t="shared" si="71"/>
        <v>0</v>
      </c>
      <c r="P117" s="283">
        <f t="shared" si="59"/>
        <v>0</v>
      </c>
    </row>
    <row r="118" spans="2:16" x14ac:dyDescent="0.25">
      <c r="B118" s="226" t="s">
        <v>4394</v>
      </c>
      <c r="C118" s="233">
        <f t="shared" si="66"/>
        <v>2</v>
      </c>
      <c r="D118" s="283">
        <f t="shared" si="49"/>
        <v>2.8571428571428571E-2</v>
      </c>
      <c r="F118" s="233">
        <f t="shared" si="67"/>
        <v>0</v>
      </c>
      <c r="G118" s="283">
        <f t="shared" si="51"/>
        <v>0</v>
      </c>
      <c r="H118" s="233">
        <f t="shared" si="68"/>
        <v>0</v>
      </c>
      <c r="I118" s="283">
        <f t="shared" si="53"/>
        <v>0</v>
      </c>
      <c r="J118" s="233">
        <f t="shared" si="69"/>
        <v>2</v>
      </c>
      <c r="K118" s="283">
        <f t="shared" si="55"/>
        <v>5.2631578947368418E-2</v>
      </c>
      <c r="M118" s="233">
        <f t="shared" si="70"/>
        <v>2</v>
      </c>
      <c r="N118" s="283">
        <f t="shared" si="57"/>
        <v>3.7037037037037035E-2</v>
      </c>
      <c r="O118" s="233">
        <f t="shared" si="71"/>
        <v>0</v>
      </c>
      <c r="P118" s="283">
        <f t="shared" si="59"/>
        <v>0</v>
      </c>
    </row>
    <row r="119" spans="2:16" x14ac:dyDescent="0.25">
      <c r="B119" s="226" t="s">
        <v>4393</v>
      </c>
      <c r="C119" s="233">
        <f t="shared" si="66"/>
        <v>1</v>
      </c>
      <c r="D119" s="283">
        <f t="shared" si="49"/>
        <v>1.4285714285714285E-2</v>
      </c>
      <c r="F119" s="233">
        <f t="shared" si="67"/>
        <v>0</v>
      </c>
      <c r="G119" s="283">
        <f t="shared" si="51"/>
        <v>0</v>
      </c>
      <c r="H119" s="233">
        <f t="shared" si="68"/>
        <v>0</v>
      </c>
      <c r="I119" s="283">
        <f t="shared" si="53"/>
        <v>0</v>
      </c>
      <c r="J119" s="233">
        <f t="shared" si="69"/>
        <v>1</v>
      </c>
      <c r="K119" s="283">
        <f t="shared" si="55"/>
        <v>2.6315789473684209E-2</v>
      </c>
      <c r="M119" s="233">
        <f t="shared" si="70"/>
        <v>1</v>
      </c>
      <c r="N119" s="283">
        <f t="shared" si="57"/>
        <v>1.8518518518518517E-2</v>
      </c>
      <c r="O119" s="233">
        <f t="shared" si="71"/>
        <v>0</v>
      </c>
      <c r="P119" s="283">
        <f t="shared" si="59"/>
        <v>0</v>
      </c>
    </row>
    <row r="120" spans="2:16" x14ac:dyDescent="0.25">
      <c r="B120" s="226" t="s">
        <v>4395</v>
      </c>
      <c r="C120" s="233">
        <f t="shared" si="66"/>
        <v>2</v>
      </c>
      <c r="D120" s="283">
        <f t="shared" si="49"/>
        <v>2.8571428571428571E-2</v>
      </c>
      <c r="F120" s="233">
        <f t="shared" si="67"/>
        <v>0</v>
      </c>
      <c r="G120" s="283">
        <f t="shared" si="51"/>
        <v>0</v>
      </c>
      <c r="H120" s="233">
        <f t="shared" si="68"/>
        <v>2</v>
      </c>
      <c r="I120" s="283">
        <f t="shared" si="53"/>
        <v>6.8965517241379309E-2</v>
      </c>
      <c r="J120" s="233">
        <f t="shared" si="69"/>
        <v>0</v>
      </c>
      <c r="K120" s="283">
        <f t="shared" si="55"/>
        <v>0</v>
      </c>
      <c r="M120" s="233">
        <f t="shared" si="70"/>
        <v>2</v>
      </c>
      <c r="N120" s="283">
        <f t="shared" si="57"/>
        <v>3.7037037037037035E-2</v>
      </c>
      <c r="O120" s="233">
        <f t="shared" si="71"/>
        <v>0</v>
      </c>
      <c r="P120" s="283">
        <f t="shared" si="59"/>
        <v>0</v>
      </c>
    </row>
    <row r="121" spans="2:16" x14ac:dyDescent="0.25">
      <c r="B121" s="226" t="s">
        <v>3542</v>
      </c>
      <c r="C121" s="231">
        <f>COUNTIFS(Include,"=Include",AppTransmitsData,"Yes",Platform,"*",RestrictRangeByKey(TransmissionSummary, TransmissionSummaryTypes, "*"&amp;TRIM($B121)&amp;"*"),"&lt;&gt;No")</f>
        <v>4</v>
      </c>
      <c r="D121" s="283">
        <f t="shared" si="49"/>
        <v>5.7142857142857141E-2</v>
      </c>
      <c r="F121" s="231">
        <f>COUNTIFS(Include,"=Include",AppTransmitsData,"Yes",PlatformAndroid,"&lt;&gt;No", PlatformiOS,"No",RestrictRangeByKey(TransmissionSummary, TransmissionSummaryTypes, "*"&amp;TRIM($B121)&amp;"*"),"&lt;&gt;No")</f>
        <v>0</v>
      </c>
      <c r="G121" s="283">
        <f t="shared" si="51"/>
        <v>0</v>
      </c>
      <c r="H121" s="231">
        <f>COUNTIFS(Include,"=Include",AppTransmitsData,"Yes",PlatformAndroid,"No", PlatformiOS,"&lt;&gt;No",RestrictRangeByKey(TransmissionSummary, TransmissionSummaryTypes, "*"&amp;TRIM($B121)&amp;"*"),"&lt;&gt;No")</f>
        <v>2</v>
      </c>
      <c r="I121" s="283">
        <f t="shared" si="53"/>
        <v>6.8965517241379309E-2</v>
      </c>
      <c r="J121" s="231">
        <f>COUNTIFS(Include,"=Include",AppTransmitsData,"Yes",PlatformAndroid,"&lt;&gt;No", PlatformiOS,"&lt;&gt;No",RestrictRangeByKey(TransmissionSummary, TransmissionSummaryTypes, "*"&amp;TRIM($B121)&amp;"*"),"&lt;&gt;No")</f>
        <v>2</v>
      </c>
      <c r="K121" s="283">
        <f t="shared" si="55"/>
        <v>5.2631578947368418E-2</v>
      </c>
      <c r="M121" s="231">
        <f>COUNTIFS(Include,"=Include",AppTransmitsData,"Yes",Cost,"Free",RestrictRangeByKey(TransmissionSummary, TransmissionSummaryTypes, "*"&amp;TRIM($B121)&amp;"*"),"&lt;&gt;No")</f>
        <v>3</v>
      </c>
      <c r="N121" s="283">
        <f t="shared" si="57"/>
        <v>5.5555555555555552E-2</v>
      </c>
      <c r="O121" s="231">
        <f>COUNTIFS(Include,"=Include",AppTransmitsData,"Yes",Cost,"&gt;0",RestrictRangeByKey(TransmissionSummary, TransmissionSummaryTypes, "*"&amp;TRIM($B121)&amp;"*"),"&lt;&gt;No")</f>
        <v>1</v>
      </c>
      <c r="P121" s="283">
        <f t="shared" si="59"/>
        <v>6.25E-2</v>
      </c>
    </row>
    <row r="122" spans="2:16" x14ac:dyDescent="0.25">
      <c r="B122" s="226" t="s">
        <v>3539</v>
      </c>
      <c r="C122" s="231">
        <f>COUNTIFS(Include,"=Include",AppTransmitsData,"Yes",Platform,"*",RestrictRangeByKey(TransmissionSummary, TransmissionSummaryTypes, "*"&amp;TRIM($B122)&amp;"*"),"&lt;&gt;No")</f>
        <v>5</v>
      </c>
      <c r="D122" s="283">
        <f t="shared" si="49"/>
        <v>7.1428571428571425E-2</v>
      </c>
      <c r="F122" s="231">
        <f>COUNTIFS(Include,"=Include",AppTransmitsData,"Yes",PlatformAndroid,"&lt;&gt;No", PlatformiOS,"No",RestrictRangeByKey(TransmissionSummary, TransmissionSummaryTypes, "*"&amp;TRIM($B122)&amp;"*"),"&lt;&gt;No")</f>
        <v>0</v>
      </c>
      <c r="G122" s="283">
        <f t="shared" si="51"/>
        <v>0</v>
      </c>
      <c r="H122" s="231">
        <f>COUNTIFS(Include,"=Include",AppTransmitsData,"Yes",PlatformAndroid,"No", PlatformiOS,"&lt;&gt;No",RestrictRangeByKey(TransmissionSummary, TransmissionSummaryTypes, "*"&amp;TRIM($B122)&amp;"*"),"&lt;&gt;No")</f>
        <v>3</v>
      </c>
      <c r="I122" s="283">
        <f t="shared" si="53"/>
        <v>0.10344827586206896</v>
      </c>
      <c r="J122" s="231">
        <f>COUNTIFS(Include,"=Include",AppTransmitsData,"Yes",PlatformAndroid,"&lt;&gt;No", PlatformiOS,"&lt;&gt;No",RestrictRangeByKey(TransmissionSummary, TransmissionSummaryTypes, "*"&amp;TRIM($B122)&amp;"*"),"&lt;&gt;No")</f>
        <v>2</v>
      </c>
      <c r="K122" s="283">
        <f t="shared" si="55"/>
        <v>5.2631578947368418E-2</v>
      </c>
      <c r="M122" s="231">
        <f>COUNTIFS(Include,"=Include",AppTransmitsData,"Yes",Cost,"Free",RestrictRangeByKey(TransmissionSummary, TransmissionSummaryTypes, "*"&amp;TRIM($B122)&amp;"*"),"&lt;&gt;No")</f>
        <v>5</v>
      </c>
      <c r="N122" s="283">
        <f t="shared" si="57"/>
        <v>9.2592592592592587E-2</v>
      </c>
      <c r="O122" s="231">
        <f>COUNTIFS(Include,"=Include",AppTransmitsData,"Yes",Cost,"&gt;0",RestrictRangeByKey(TransmissionSummary, TransmissionSummaryTypes, "*"&amp;TRIM($B122)&amp;"*"),"&lt;&gt;No")</f>
        <v>0</v>
      </c>
      <c r="P122" s="283">
        <f t="shared" si="59"/>
        <v>0</v>
      </c>
    </row>
    <row r="123" spans="2:16" x14ac:dyDescent="0.25">
      <c r="B123" s="226" t="s">
        <v>4401</v>
      </c>
      <c r="C123" s="233">
        <f>COUNTIFS(Include,"=Include",Platform,"*",AppTransmitsData,"Yes*",RestrictRangeByKey(TransmissionItems, TransmissionItemTypes, "*"&amp;TRIM($B123)&amp;"*"),"Yes*")</f>
        <v>4</v>
      </c>
      <c r="D123" s="283">
        <f t="shared" si="49"/>
        <v>5.7142857142857141E-2</v>
      </c>
      <c r="F123" s="233">
        <f>COUNTIFS(Include,"=Include",PlatformAndroid,"&lt;&gt;No", PlatformiOS,"No",AppTransmitsData,"Yes*",RestrictRangeByKey(TransmissionItems, TransmissionItemTypes, "*"&amp;TRIM($B123)&amp;"*"),"Yes*")</f>
        <v>0</v>
      </c>
      <c r="G123" s="283">
        <f t="shared" si="51"/>
        <v>0</v>
      </c>
      <c r="H123" s="233">
        <f>COUNTIFS(Include,"=Include",PlatformAndroid,"No", PlatformiOS,"&lt;&gt;No",AppTransmitsData,"Yes*",RestrictRangeByKey(TransmissionItems, TransmissionItemTypes, "*"&amp;TRIM($B123)&amp;"*"),"Yes*")</f>
        <v>3</v>
      </c>
      <c r="I123" s="283">
        <f t="shared" si="53"/>
        <v>0.10344827586206896</v>
      </c>
      <c r="J123" s="233">
        <f>COUNTIFS(Include,"=Include",PlatformAndroid,"&lt;&gt;No", PlatformiOS,"&lt;&gt;No",AppTransmitsData,"Yes*",RestrictRangeByKey(TransmissionItems, TransmissionItemTypes, "*"&amp;TRIM($B123)&amp;"*"),"Yes*")</f>
        <v>1</v>
      </c>
      <c r="K123" s="283">
        <f t="shared" si="55"/>
        <v>2.6315789473684209E-2</v>
      </c>
      <c r="M123" s="233">
        <f>COUNTIFS(Include,"=Include",Cost,"Free",AppTransmitsData,"Yes*",RestrictRangeByKey(TransmissionItems, TransmissionItemTypes, "*"&amp;TRIM($B123)&amp;"*"),"Yes*")</f>
        <v>4</v>
      </c>
      <c r="N123" s="283">
        <f t="shared" si="57"/>
        <v>7.407407407407407E-2</v>
      </c>
      <c r="O123" s="233">
        <f>COUNTIFS(Include,"=Include",Cost,"&gt;0",AppTransmitsData,"Yes*",RestrictRangeByKey(TransmissionItems, TransmissionItemTypes, "*"&amp;TRIM($B123)&amp;"*"),"Yes*")</f>
        <v>0</v>
      </c>
      <c r="P123" s="283">
        <f t="shared" si="59"/>
        <v>0</v>
      </c>
    </row>
    <row r="124" spans="2:16" x14ac:dyDescent="0.25">
      <c r="B124" s="226" t="s">
        <v>4397</v>
      </c>
      <c r="C124" s="233">
        <f>COUNTIFS(Include,"=Include",Platform,"*",AppTransmitsData,"Yes*",RestrictRangeByKey(TransmissionItems, TransmissionItemTypes, "*"&amp;TRIM($B124)&amp;"*"),"Yes*")</f>
        <v>1</v>
      </c>
      <c r="D124" s="283">
        <f t="shared" si="49"/>
        <v>1.4285714285714285E-2</v>
      </c>
      <c r="F124" s="233">
        <f>COUNTIFS(Include,"=Include",PlatformAndroid,"&lt;&gt;No", PlatformiOS,"No",AppTransmitsData,"Yes*",RestrictRangeByKey(TransmissionItems, TransmissionItemTypes, "*"&amp;TRIM($B124)&amp;"*"),"Yes*")</f>
        <v>0</v>
      </c>
      <c r="G124" s="283">
        <f t="shared" si="51"/>
        <v>0</v>
      </c>
      <c r="H124" s="233">
        <f>COUNTIFS(Include,"=Include",PlatformAndroid,"No", PlatformiOS,"&lt;&gt;No",AppTransmitsData,"Yes*",RestrictRangeByKey(TransmissionItems, TransmissionItemTypes, "*"&amp;TRIM($B124)&amp;"*"),"Yes*")</f>
        <v>0</v>
      </c>
      <c r="I124" s="283">
        <f t="shared" si="53"/>
        <v>0</v>
      </c>
      <c r="J124" s="233">
        <f>COUNTIFS(Include,"=Include",PlatformAndroid,"&lt;&gt;No", PlatformiOS,"&lt;&gt;No",AppTransmitsData,"Yes*",RestrictRangeByKey(TransmissionItems, TransmissionItemTypes, "*"&amp;TRIM($B124)&amp;"*"),"Yes*")</f>
        <v>1</v>
      </c>
      <c r="K124" s="283">
        <f t="shared" si="55"/>
        <v>2.6315789473684209E-2</v>
      </c>
      <c r="M124" s="233">
        <f>COUNTIFS(Include,"=Include",Cost,"Free",AppTransmitsData,"Yes*",RestrictRangeByKey(TransmissionItems, TransmissionItemTypes, "*"&amp;TRIM($B124)&amp;"*"),"Yes*")</f>
        <v>1</v>
      </c>
      <c r="N124" s="283">
        <f t="shared" si="57"/>
        <v>1.8518518518518517E-2</v>
      </c>
      <c r="O124" s="233">
        <f>COUNTIFS(Include,"=Include",Cost,"&gt;0",AppTransmitsData,"Yes*",RestrictRangeByKey(TransmissionItems, TransmissionItemTypes, "*"&amp;TRIM($B124)&amp;"*"),"Yes*")</f>
        <v>0</v>
      </c>
      <c r="P124" s="283">
        <f t="shared" si="59"/>
        <v>0</v>
      </c>
    </row>
    <row r="125" spans="2:16" x14ac:dyDescent="0.25">
      <c r="B125" s="226" t="s">
        <v>4399</v>
      </c>
      <c r="C125" s="233">
        <f>COUNTIFS(Include,"=Include",Platform,"*",AppTransmitsData,"Yes*",RestrictRangeByKey(TransmissionItems, TransmissionItemTypes, "*"&amp;TRIM($B125)&amp;"*"),"Yes*")</f>
        <v>0</v>
      </c>
      <c r="D125" s="283">
        <f t="shared" si="49"/>
        <v>0</v>
      </c>
      <c r="F125" s="233">
        <f>COUNTIFS(Include,"=Include",PlatformAndroid,"&lt;&gt;No", PlatformiOS,"No",AppTransmitsData,"Yes*",RestrictRangeByKey(TransmissionItems, TransmissionItemTypes, "*"&amp;TRIM($B125)&amp;"*"),"Yes*")</f>
        <v>0</v>
      </c>
      <c r="G125" s="283">
        <f t="shared" si="51"/>
        <v>0</v>
      </c>
      <c r="H125" s="233">
        <f>COUNTIFS(Include,"=Include",PlatformAndroid,"No", PlatformiOS,"&lt;&gt;No",AppTransmitsData,"Yes*",RestrictRangeByKey(TransmissionItems, TransmissionItemTypes, "*"&amp;TRIM($B125)&amp;"*"),"Yes*")</f>
        <v>0</v>
      </c>
      <c r="I125" s="283">
        <f t="shared" si="53"/>
        <v>0</v>
      </c>
      <c r="J125" s="233">
        <f>COUNTIFS(Include,"=Include",PlatformAndroid,"&lt;&gt;No", PlatformiOS,"&lt;&gt;No",AppTransmitsData,"Yes*",RestrictRangeByKey(TransmissionItems, TransmissionItemTypes, "*"&amp;TRIM($B125)&amp;"*"),"Yes*")</f>
        <v>0</v>
      </c>
      <c r="K125" s="283">
        <f t="shared" si="55"/>
        <v>0</v>
      </c>
      <c r="M125" s="233">
        <f>COUNTIFS(Include,"=Include",Cost,"Free",AppTransmitsData,"Yes*",RestrictRangeByKey(TransmissionItems, TransmissionItemTypes, "*"&amp;TRIM($B125)&amp;"*"),"Yes*")</f>
        <v>0</v>
      </c>
      <c r="N125" s="283">
        <f t="shared" si="57"/>
        <v>0</v>
      </c>
      <c r="O125" s="233">
        <f>COUNTIFS(Include,"=Include",Cost,"&gt;0",AppTransmitsData,"Yes*",RestrictRangeByKey(TransmissionItems, TransmissionItemTypes, "*"&amp;TRIM($B125)&amp;"*"),"Yes*")</f>
        <v>0</v>
      </c>
      <c r="P125" s="283">
        <f t="shared" si="59"/>
        <v>0</v>
      </c>
    </row>
    <row r="126" spans="2:16" x14ac:dyDescent="0.25">
      <c r="B126" s="226" t="s">
        <v>4400</v>
      </c>
      <c r="C126" s="233">
        <f>COUNTIFS(Include,"=Include",Platform,"*",AppTransmitsData,"Yes*",RestrictRangeByKey(TransmissionItems, TransmissionItemTypes, "*"&amp;TRIM($B126)&amp;"*"),"Yes*")</f>
        <v>0</v>
      </c>
      <c r="D126" s="283">
        <f t="shared" si="49"/>
        <v>0</v>
      </c>
      <c r="F126" s="233">
        <f>COUNTIFS(Include,"=Include",PlatformAndroid,"&lt;&gt;No", PlatformiOS,"No",AppTransmitsData,"Yes*",RestrictRangeByKey(TransmissionItems, TransmissionItemTypes, "*"&amp;TRIM($B126)&amp;"*"),"Yes*")</f>
        <v>0</v>
      </c>
      <c r="G126" s="283">
        <f t="shared" si="51"/>
        <v>0</v>
      </c>
      <c r="H126" s="233">
        <f>COUNTIFS(Include,"=Include",PlatformAndroid,"No", PlatformiOS,"&lt;&gt;No",AppTransmitsData,"Yes*",RestrictRangeByKey(TransmissionItems, TransmissionItemTypes, "*"&amp;TRIM($B126)&amp;"*"),"Yes*")</f>
        <v>0</v>
      </c>
      <c r="I126" s="283">
        <f t="shared" si="53"/>
        <v>0</v>
      </c>
      <c r="J126" s="233">
        <f>COUNTIFS(Include,"=Include",PlatformAndroid,"&lt;&gt;No", PlatformiOS,"&lt;&gt;No",AppTransmitsData,"Yes*",RestrictRangeByKey(TransmissionItems, TransmissionItemTypes, "*"&amp;TRIM($B126)&amp;"*"),"Yes*")</f>
        <v>0</v>
      </c>
      <c r="K126" s="283">
        <f t="shared" si="55"/>
        <v>0</v>
      </c>
      <c r="M126" s="233">
        <f>COUNTIFS(Include,"=Include",Cost,"Free",AppTransmitsData,"Yes*",RestrictRangeByKey(TransmissionItems, TransmissionItemTypes, "*"&amp;TRIM($B126)&amp;"*"),"Yes*")</f>
        <v>0</v>
      </c>
      <c r="N126" s="283">
        <f t="shared" si="57"/>
        <v>0</v>
      </c>
      <c r="O126" s="233">
        <f>COUNTIFS(Include,"=Include",Cost,"&gt;0",AppTransmitsData,"Yes*",RestrictRangeByKey(TransmissionItems, TransmissionItemTypes, "*"&amp;TRIM($B126)&amp;"*"),"Yes*")</f>
        <v>0</v>
      </c>
      <c r="P126" s="283">
        <f t="shared" si="59"/>
        <v>0</v>
      </c>
    </row>
    <row r="127" spans="2:16" x14ac:dyDescent="0.25">
      <c r="B127" s="226" t="s">
        <v>4398</v>
      </c>
      <c r="C127" s="233">
        <f>COUNTIFS(Include,"=Include",Platform,"*",AppTransmitsData,"Yes*",RestrictRangeByKey(TransmissionItems, TransmissionItemTypes, "*"&amp;TRIM($B127)&amp;"*"),"Yes*")</f>
        <v>1</v>
      </c>
      <c r="D127" s="283">
        <f t="shared" si="49"/>
        <v>1.4285714285714285E-2</v>
      </c>
      <c r="F127" s="233">
        <f>COUNTIFS(Include,"=Include",PlatformAndroid,"&lt;&gt;No", PlatformiOS,"No",AppTransmitsData,"Yes*",RestrictRangeByKey(TransmissionItems, TransmissionItemTypes, "*"&amp;TRIM($B127)&amp;"*"),"Yes*")</f>
        <v>0</v>
      </c>
      <c r="G127" s="283">
        <f t="shared" si="51"/>
        <v>0</v>
      </c>
      <c r="H127" s="233">
        <f>COUNTIFS(Include,"=Include",PlatformAndroid,"No", PlatformiOS,"&lt;&gt;No",AppTransmitsData,"Yes*",RestrictRangeByKey(TransmissionItems, TransmissionItemTypes, "*"&amp;TRIM($B127)&amp;"*"),"Yes*")</f>
        <v>0</v>
      </c>
      <c r="I127" s="283">
        <f t="shared" si="53"/>
        <v>0</v>
      </c>
      <c r="J127" s="233">
        <f>COUNTIFS(Include,"=Include",PlatformAndroid,"&lt;&gt;No", PlatformiOS,"&lt;&gt;No",AppTransmitsData,"Yes*",RestrictRangeByKey(TransmissionItems, TransmissionItemTypes, "*"&amp;TRIM($B127)&amp;"*"),"Yes*")</f>
        <v>1</v>
      </c>
      <c r="K127" s="283">
        <f t="shared" si="55"/>
        <v>2.6315789473684209E-2</v>
      </c>
      <c r="M127" s="233">
        <f>COUNTIFS(Include,"=Include",Cost,"Free",AppTransmitsData,"Yes*",RestrictRangeByKey(TransmissionItems, TransmissionItemTypes, "*"&amp;TRIM($B127)&amp;"*"),"Yes*")</f>
        <v>1</v>
      </c>
      <c r="N127" s="283">
        <f t="shared" si="57"/>
        <v>1.8518518518518517E-2</v>
      </c>
      <c r="O127" s="233">
        <f>COUNTIFS(Include,"=Include",Cost,"&gt;0",AppTransmitsData,"Yes*",RestrictRangeByKey(TransmissionItems, TransmissionItemTypes, "*"&amp;TRIM($B127)&amp;"*"),"Yes*")</f>
        <v>0</v>
      </c>
      <c r="P127" s="283">
        <f t="shared" si="59"/>
        <v>0</v>
      </c>
    </row>
    <row r="128" spans="2:16" x14ac:dyDescent="0.25">
      <c r="B128" s="226" t="s">
        <v>4329</v>
      </c>
      <c r="C128" s="231">
        <f>COUNTIFS(Include,"=Include",AppTransmitsData,"Yes",Platform,"*",RestrictRangeByKey(TransmissionSummary, TransmissionSummaryTypes, "*"&amp;TRIM($B128)&amp;"*"),"&lt;&gt;No")</f>
        <v>24</v>
      </c>
      <c r="D128" s="283">
        <f t="shared" si="49"/>
        <v>0.34285714285714286</v>
      </c>
      <c r="F128" s="231">
        <f>COUNTIFS(Include,"=Include",AppTransmitsData,"Yes",PlatformAndroid,"&lt;&gt;No", PlatformiOS,"No",RestrictRangeByKey(TransmissionSummary, TransmissionSummaryTypes, "*"&amp;TRIM($B128)&amp;"*"),"&lt;&gt;No")</f>
        <v>0</v>
      </c>
      <c r="G128" s="283">
        <f t="shared" si="51"/>
        <v>0</v>
      </c>
      <c r="H128" s="231">
        <f>COUNTIFS(Include,"=Include",AppTransmitsData,"Yes",PlatformAndroid,"No", PlatformiOS,"&lt;&gt;No",RestrictRangeByKey(TransmissionSummary, TransmissionSummaryTypes, "*"&amp;TRIM($B128)&amp;"*"),"&lt;&gt;No")</f>
        <v>7</v>
      </c>
      <c r="I128" s="283">
        <f t="shared" si="53"/>
        <v>0.2413793103448276</v>
      </c>
      <c r="J128" s="231">
        <f>COUNTIFS(Include,"=Include",AppTransmitsData,"Yes",PlatformAndroid,"&lt;&gt;No", PlatformiOS,"&lt;&gt;No",RestrictRangeByKey(TransmissionSummary, TransmissionSummaryTypes, "*"&amp;TRIM($B128)&amp;"*"),"&lt;&gt;No")</f>
        <v>17</v>
      </c>
      <c r="K128" s="283">
        <f t="shared" si="55"/>
        <v>0.44736842105263158</v>
      </c>
      <c r="M128" s="231">
        <f>COUNTIFS(Include,"=Include",AppTransmitsData,"Yes",Cost,"Free",RestrictRangeByKey(TransmissionSummary, TransmissionSummaryTypes, "*"&amp;TRIM($B128)&amp;"*"),"&lt;&gt;No")</f>
        <v>21</v>
      </c>
      <c r="N128" s="283">
        <f t="shared" si="57"/>
        <v>0.3888888888888889</v>
      </c>
      <c r="O128" s="231">
        <f>COUNTIFS(Include,"=Include",AppTransmitsData,"Yes",Cost,"&gt;0",RestrictRangeByKey(TransmissionSummary, TransmissionSummaryTypes, "*"&amp;TRIM($B128)&amp;"*"),"&lt;&gt;No")</f>
        <v>3</v>
      </c>
      <c r="P128" s="283">
        <f t="shared" si="59"/>
        <v>0.1875</v>
      </c>
    </row>
    <row r="129" spans="2:16" x14ac:dyDescent="0.25">
      <c r="B129" s="226" t="s">
        <v>4387</v>
      </c>
      <c r="C129" s="233">
        <f>COUNTIFS(Include,"=Include",Platform,"*",AppTransmitsData,"Yes*",RestrictRangeByKey(TransmissionItems, TransmissionItemTypes, "*"&amp;TRIM($B129)&amp;"*"),"Yes*")</f>
        <v>1</v>
      </c>
      <c r="D129" s="283">
        <f t="shared" si="49"/>
        <v>1.4285714285714285E-2</v>
      </c>
      <c r="F129" s="233">
        <f>COUNTIFS(Include,"=Include",PlatformAndroid,"&lt;&gt;No", PlatformiOS,"No",AppTransmitsData,"Yes*",RestrictRangeByKey(TransmissionItems, TransmissionItemTypes, "*"&amp;TRIM($B129)&amp;"*"),"Yes*")</f>
        <v>0</v>
      </c>
      <c r="G129" s="283">
        <f t="shared" si="51"/>
        <v>0</v>
      </c>
      <c r="H129" s="233">
        <f>COUNTIFS(Include,"=Include",PlatformAndroid,"No", PlatformiOS,"&lt;&gt;No",AppTransmitsData,"Yes*",RestrictRangeByKey(TransmissionItems, TransmissionItemTypes, "*"&amp;TRIM($B129)&amp;"*"),"Yes*")</f>
        <v>1</v>
      </c>
      <c r="I129" s="283">
        <f t="shared" si="53"/>
        <v>3.4482758620689655E-2</v>
      </c>
      <c r="J129" s="233">
        <f>COUNTIFS(Include,"=Include",PlatformAndroid,"&lt;&gt;No", PlatformiOS,"&lt;&gt;No",AppTransmitsData,"Yes*",RestrictRangeByKey(TransmissionItems, TransmissionItemTypes, "*"&amp;TRIM($B129)&amp;"*"),"Yes*")</f>
        <v>0</v>
      </c>
      <c r="K129" s="283">
        <f t="shared" si="55"/>
        <v>0</v>
      </c>
      <c r="M129" s="233">
        <f>COUNTIFS(Include,"=Include",Cost,"Free",AppTransmitsData,"Yes*",RestrictRangeByKey(TransmissionItems, TransmissionItemTypes, "*"&amp;TRIM($B129)&amp;"*"),"Yes*")</f>
        <v>1</v>
      </c>
      <c r="N129" s="283">
        <f t="shared" si="57"/>
        <v>1.8518518518518517E-2</v>
      </c>
      <c r="O129" s="233">
        <f>COUNTIFS(Include,"=Include",Cost,"&gt;0",AppTransmitsData,"Yes*",RestrictRangeByKey(TransmissionItems, TransmissionItemTypes, "*"&amp;TRIM($B129)&amp;"*"),"Yes*")</f>
        <v>0</v>
      </c>
      <c r="P129" s="283">
        <f t="shared" si="59"/>
        <v>0</v>
      </c>
    </row>
    <row r="130" spans="2:16" x14ac:dyDescent="0.25">
      <c r="B130" s="226" t="s">
        <v>4388</v>
      </c>
      <c r="C130" s="233">
        <f>COUNTIFS(Include,"=Include",Platform,"*",AppTransmitsData,"Yes*",RestrictRangeByKey(TransmissionItems, TransmissionItemTypes, "*"&amp;TRIM($B130)&amp;"*"),"Yes*")</f>
        <v>0</v>
      </c>
      <c r="D130" s="283">
        <f t="shared" si="49"/>
        <v>0</v>
      </c>
      <c r="F130" s="233">
        <f>COUNTIFS(Include,"=Include",PlatformAndroid,"&lt;&gt;No", PlatformiOS,"No",AppTransmitsData,"Yes*",RestrictRangeByKey(TransmissionItems, TransmissionItemTypes, "*"&amp;TRIM($B130)&amp;"*"),"Yes*")</f>
        <v>0</v>
      </c>
      <c r="G130" s="283">
        <f t="shared" si="51"/>
        <v>0</v>
      </c>
      <c r="H130" s="233">
        <f>COUNTIFS(Include,"=Include",PlatformAndroid,"No", PlatformiOS,"&lt;&gt;No",AppTransmitsData,"Yes*",RestrictRangeByKey(TransmissionItems, TransmissionItemTypes, "*"&amp;TRIM($B130)&amp;"*"),"Yes*")</f>
        <v>0</v>
      </c>
      <c r="I130" s="283">
        <f t="shared" si="53"/>
        <v>0</v>
      </c>
      <c r="J130" s="233">
        <f>COUNTIFS(Include,"=Include",PlatformAndroid,"&lt;&gt;No", PlatformiOS,"&lt;&gt;No",AppTransmitsData,"Yes*",RestrictRangeByKey(TransmissionItems, TransmissionItemTypes, "*"&amp;TRIM($B130)&amp;"*"),"Yes*")</f>
        <v>0</v>
      </c>
      <c r="K130" s="283">
        <f t="shared" si="55"/>
        <v>0</v>
      </c>
      <c r="M130" s="233">
        <f>COUNTIFS(Include,"=Include",Cost,"Free",AppTransmitsData,"Yes*",RestrictRangeByKey(TransmissionItems, TransmissionItemTypes, "*"&amp;TRIM($B130)&amp;"*"),"Yes*")</f>
        <v>0</v>
      </c>
      <c r="N130" s="283">
        <f t="shared" si="57"/>
        <v>0</v>
      </c>
      <c r="O130" s="233">
        <f>COUNTIFS(Include,"=Include",Cost,"&gt;0",AppTransmitsData,"Yes*",RestrictRangeByKey(TransmissionItems, TransmissionItemTypes, "*"&amp;TRIM($B130)&amp;"*"),"Yes*")</f>
        <v>0</v>
      </c>
      <c r="P130" s="283">
        <f t="shared" si="59"/>
        <v>0</v>
      </c>
    </row>
    <row r="131" spans="2:16" x14ac:dyDescent="0.25">
      <c r="B131" s="226" t="s">
        <v>4389</v>
      </c>
      <c r="C131" s="233">
        <f>COUNTIFS(Include,"=Include",Platform,"*",AppTransmitsData,"Yes*",RestrictRangeByKey(TransmissionItems, TransmissionItemTypes, "*"&amp;TRIM($B131)&amp;"*"),"Yes*")</f>
        <v>16</v>
      </c>
      <c r="D131" s="283">
        <f t="shared" si="49"/>
        <v>0.22857142857142856</v>
      </c>
      <c r="F131" s="233">
        <f>COUNTIFS(Include,"=Include",PlatformAndroid,"&lt;&gt;No", PlatformiOS,"No",AppTransmitsData,"Yes*",RestrictRangeByKey(TransmissionItems, TransmissionItemTypes, "*"&amp;TRIM($B131)&amp;"*"),"Yes*")</f>
        <v>0</v>
      </c>
      <c r="G131" s="283">
        <f t="shared" si="51"/>
        <v>0</v>
      </c>
      <c r="H131" s="233">
        <f>COUNTIFS(Include,"=Include",PlatformAndroid,"No", PlatformiOS,"&lt;&gt;No",AppTransmitsData,"Yes*",RestrictRangeByKey(TransmissionItems, TransmissionItemTypes, "*"&amp;TRIM($B131)&amp;"*"),"Yes*")</f>
        <v>6</v>
      </c>
      <c r="I131" s="283">
        <f t="shared" si="53"/>
        <v>0.20689655172413793</v>
      </c>
      <c r="J131" s="233">
        <f>COUNTIFS(Include,"=Include",PlatformAndroid,"&lt;&gt;No", PlatformiOS,"&lt;&gt;No",AppTransmitsData,"Yes*",RestrictRangeByKey(TransmissionItems, TransmissionItemTypes, "*"&amp;TRIM($B131)&amp;"*"),"Yes*")</f>
        <v>10</v>
      </c>
      <c r="K131" s="283">
        <f t="shared" si="55"/>
        <v>0.26315789473684209</v>
      </c>
      <c r="M131" s="233">
        <f>COUNTIFS(Include,"=Include",Cost,"Free",AppTransmitsData,"Yes*",RestrictRangeByKey(TransmissionItems, TransmissionItemTypes, "*"&amp;TRIM($B131)&amp;"*"),"Yes*")</f>
        <v>15</v>
      </c>
      <c r="N131" s="283">
        <f t="shared" si="57"/>
        <v>0.27777777777777779</v>
      </c>
      <c r="O131" s="233">
        <f>COUNTIFS(Include,"=Include",Cost,"&gt;0",AppTransmitsData,"Yes*",RestrictRangeByKey(TransmissionItems, TransmissionItemTypes, "*"&amp;TRIM($B131)&amp;"*"),"Yes*")</f>
        <v>1</v>
      </c>
      <c r="P131" s="283">
        <f t="shared" si="59"/>
        <v>6.25E-2</v>
      </c>
    </row>
    <row r="132" spans="2:16" x14ac:dyDescent="0.25">
      <c r="B132" s="226" t="s">
        <v>4236</v>
      </c>
      <c r="C132" s="231">
        <f>COUNTIFS(Include,"=Include",AppTransmitsData,"Yes",Platform,"*",RestrictRangeByKey(TransmissionSummary, TransmissionSummaryTypes, "*"&amp;TRIM($B132)&amp;"*"),"&lt;&gt;No")</f>
        <v>70</v>
      </c>
      <c r="D132" s="283">
        <f t="shared" si="49"/>
        <v>1</v>
      </c>
      <c r="F132" s="231">
        <f>COUNTIFS(Include,"=Include",AppTransmitsData,"Yes",PlatformAndroid,"&lt;&gt;No", PlatformiOS,"No",RestrictRangeByKey(TransmissionSummary, TransmissionSummaryTypes, "*"&amp;TRIM($B132)&amp;"*"),"&lt;&gt;No")</f>
        <v>3</v>
      </c>
      <c r="G132" s="283">
        <f t="shared" si="51"/>
        <v>1</v>
      </c>
      <c r="H132" s="231">
        <f>COUNTIFS(Include,"=Include",AppTransmitsData,"Yes",PlatformAndroid,"No", PlatformiOS,"&lt;&gt;No",RestrictRangeByKey(TransmissionSummary, TransmissionSummaryTypes, "*"&amp;TRIM($B132)&amp;"*"),"&lt;&gt;No")</f>
        <v>29</v>
      </c>
      <c r="I132" s="283">
        <f t="shared" si="53"/>
        <v>1</v>
      </c>
      <c r="J132" s="231">
        <f>COUNTIFS(Include,"=Include",AppTransmitsData,"Yes",PlatformAndroid,"&lt;&gt;No", PlatformiOS,"&lt;&gt;No",RestrictRangeByKey(TransmissionSummary, TransmissionSummaryTypes, "*"&amp;TRIM($B132)&amp;"*"),"&lt;&gt;No")</f>
        <v>38</v>
      </c>
      <c r="K132" s="283">
        <f t="shared" si="55"/>
        <v>1</v>
      </c>
      <c r="M132" s="231">
        <f>COUNTIFS(Include,"=Include",AppTransmitsData,"Yes",Cost,"Free",RestrictRangeByKey(TransmissionSummary, TransmissionSummaryTypes, "*"&amp;TRIM($B132)&amp;"*"),"&lt;&gt;No")</f>
        <v>54</v>
      </c>
      <c r="N132" s="283">
        <f t="shared" si="57"/>
        <v>1</v>
      </c>
      <c r="O132" s="231">
        <f>COUNTIFS(Include,"=Include",AppTransmitsData,"Yes",Cost,"&gt;0",RestrictRangeByKey(TransmissionSummary, TransmissionSummaryTypes, "*"&amp;TRIM($B132)&amp;"*"),"&lt;&gt;No")</f>
        <v>16</v>
      </c>
      <c r="P132" s="283">
        <f t="shared" si="59"/>
        <v>1</v>
      </c>
    </row>
    <row r="133" spans="2:16" x14ac:dyDescent="0.25">
      <c r="B133" s="226" t="s">
        <v>4390</v>
      </c>
      <c r="C133" s="233">
        <f>COUNTIFS(Include,"=Include",Platform,"*",AppTransmitsData,"Yes*",RestrictRangeByKey(TransmissionItems, TransmissionItemTypes, "*"&amp;TRIM($B133)&amp;"*"),"Yes*")</f>
        <v>69</v>
      </c>
      <c r="D133" s="283">
        <f t="shared" si="49"/>
        <v>0.98571428571428577</v>
      </c>
      <c r="F133" s="233">
        <f>COUNTIFS(Include,"=Include",PlatformAndroid,"&lt;&gt;No", PlatformiOS,"No",AppTransmitsData,"Yes*",RestrictRangeByKey(TransmissionItems, TransmissionItemTypes, "*"&amp;TRIM($B133)&amp;"*"),"Yes*")</f>
        <v>3</v>
      </c>
      <c r="G133" s="283">
        <f t="shared" si="51"/>
        <v>1</v>
      </c>
      <c r="H133" s="233">
        <f>COUNTIFS(Include,"=Include",PlatformAndroid,"No", PlatformiOS,"&lt;&gt;No",AppTransmitsData,"Yes*",RestrictRangeByKey(TransmissionItems, TransmissionItemTypes, "*"&amp;TRIM($B133)&amp;"*"),"Yes*")</f>
        <v>29</v>
      </c>
      <c r="I133" s="283">
        <f t="shared" si="53"/>
        <v>1</v>
      </c>
      <c r="J133" s="233">
        <f>COUNTIFS(Include,"=Include",PlatformAndroid,"&lt;&gt;No", PlatformiOS,"&lt;&gt;No",AppTransmitsData,"Yes*",RestrictRangeByKey(TransmissionItems, TransmissionItemTypes, "*"&amp;TRIM($B133)&amp;"*"),"Yes*")</f>
        <v>37</v>
      </c>
      <c r="K133" s="283">
        <f t="shared" si="55"/>
        <v>0.97368421052631582</v>
      </c>
      <c r="M133" s="233">
        <f>COUNTIFS(Include,"=Include",Cost,"Free",AppTransmitsData,"Yes*",RestrictRangeByKey(TransmissionItems, TransmissionItemTypes, "*"&amp;TRIM($B133)&amp;"*"),"Yes*")</f>
        <v>54</v>
      </c>
      <c r="N133" s="283">
        <f t="shared" si="57"/>
        <v>1</v>
      </c>
      <c r="O133" s="233">
        <f>COUNTIFS(Include,"=Include",Cost,"&gt;0",AppTransmitsData,"Yes*",RestrictRangeByKey(TransmissionItems, TransmissionItemTypes, "*"&amp;TRIM($B133)&amp;"*"),"Yes*")</f>
        <v>15</v>
      </c>
      <c r="P133" s="283">
        <f t="shared" si="59"/>
        <v>0.9375</v>
      </c>
    </row>
    <row r="134" spans="2:16" x14ac:dyDescent="0.25">
      <c r="B134" s="226" t="s">
        <v>4406</v>
      </c>
      <c r="C134" s="233">
        <f>COUNTIFS(Include,"=Include",Platform,"*",AppTransmitsData,"Yes*",RestrictRangeByKey(TransmissionItems, TransmissionItemTypes, "*"&amp;TRIM($B134)&amp;"*"),"Yes*")</f>
        <v>69</v>
      </c>
      <c r="D134" s="283">
        <f t="shared" si="49"/>
        <v>0.98571428571428577</v>
      </c>
      <c r="F134" s="233">
        <f>COUNTIFS(Include,"=Include",PlatformAndroid,"&lt;&gt;No", PlatformiOS,"No",AppTransmitsData,"Yes*",RestrictRangeByKey(TransmissionItems, TransmissionItemTypes, "*"&amp;TRIM($B134)&amp;"*"),"Yes*")</f>
        <v>3</v>
      </c>
      <c r="G134" s="283">
        <f t="shared" si="51"/>
        <v>1</v>
      </c>
      <c r="H134" s="233">
        <f>COUNTIFS(Include,"=Include",PlatformAndroid,"No", PlatformiOS,"&lt;&gt;No",AppTransmitsData,"Yes*",RestrictRangeByKey(TransmissionItems, TransmissionItemTypes, "*"&amp;TRIM($B134)&amp;"*"),"Yes*")</f>
        <v>29</v>
      </c>
      <c r="I134" s="283">
        <f t="shared" si="53"/>
        <v>1</v>
      </c>
      <c r="J134" s="233">
        <f>COUNTIFS(Include,"=Include",PlatformAndroid,"&lt;&gt;No", PlatformiOS,"&lt;&gt;No",AppTransmitsData,"Yes*",RestrictRangeByKey(TransmissionItems, TransmissionItemTypes, "*"&amp;TRIM($B134)&amp;"*"),"Yes*")</f>
        <v>37</v>
      </c>
      <c r="K134" s="283">
        <f t="shared" si="55"/>
        <v>0.97368421052631582</v>
      </c>
      <c r="M134" s="233">
        <f>COUNTIFS(Include,"=Include",Cost,"Free",AppTransmitsData,"Yes*",RestrictRangeByKey(TransmissionItems, TransmissionItemTypes, "*"&amp;TRIM($B134)&amp;"*"),"Yes*")</f>
        <v>54</v>
      </c>
      <c r="N134" s="283">
        <f t="shared" si="57"/>
        <v>1</v>
      </c>
      <c r="O134" s="233">
        <f>COUNTIFS(Include,"=Include",Cost,"&gt;0",AppTransmitsData,"Yes*",RestrictRangeByKey(TransmissionItems, TransmissionItemTypes, "*"&amp;TRIM($B134)&amp;"*"),"Yes*")</f>
        <v>15</v>
      </c>
      <c r="P134" s="283">
        <f t="shared" si="59"/>
        <v>0.9375</v>
      </c>
    </row>
    <row r="135" spans="2:16" s="241" customFormat="1" x14ac:dyDescent="0.25">
      <c r="B135" s="241" t="s">
        <v>4235</v>
      </c>
      <c r="C135" s="265">
        <f>COUNTIFS(Include,"=Include",AppTransmitsData,"Yes",Platform,"*",RestrictRangeByKey(TransmissionSummary, TransmissionSummaryTypes, "*"&amp;TRIM($B135)&amp;"*"),"&lt;&gt;No")</f>
        <v>50</v>
      </c>
      <c r="D135" s="280">
        <f t="shared" si="49"/>
        <v>0.7142857142857143</v>
      </c>
      <c r="F135" s="265">
        <f>COUNTIFS(Include,"=Include",AppTransmitsData,"Yes",PlatformAndroid,"&lt;&gt;No", PlatformiOS,"No",RestrictRangeByKey(TransmissionSummary, TransmissionSummaryTypes, "*"&amp;TRIM($B135)&amp;"*"),"&lt;&gt;No")</f>
        <v>0</v>
      </c>
      <c r="G135" s="280">
        <f t="shared" si="51"/>
        <v>0</v>
      </c>
      <c r="H135" s="265">
        <f>COUNTIFS(Include,"=Include",AppTransmitsData,"Yes",PlatformAndroid,"No", PlatformiOS,"&lt;&gt;No",RestrictRangeByKey(TransmissionSummary, TransmissionSummaryTypes, "*"&amp;TRIM($B135)&amp;"*"),"&lt;&gt;No")</f>
        <v>18</v>
      </c>
      <c r="I135" s="280">
        <f t="shared" si="53"/>
        <v>0.62068965517241381</v>
      </c>
      <c r="J135" s="265">
        <f>COUNTIFS(Include,"=Include",AppTransmitsData,"Yes",PlatformAndroid,"&lt;&gt;No", PlatformiOS,"&lt;&gt;No",RestrictRangeByKey(TransmissionSummary, TransmissionSummaryTypes, "*"&amp;TRIM($B135)&amp;"*"),"&lt;&gt;No")</f>
        <v>32</v>
      </c>
      <c r="K135" s="280">
        <f t="shared" si="55"/>
        <v>0.84210526315789469</v>
      </c>
      <c r="M135" s="265">
        <f>COUNTIFS(Include,"=Include",AppTransmitsData,"Yes",Cost,"Free",RestrictRangeByKey(TransmissionSummary, TransmissionSummaryTypes, "*"&amp;TRIM($B135)&amp;"*"),"&lt;&gt;No")</f>
        <v>39</v>
      </c>
      <c r="N135" s="280">
        <f t="shared" si="57"/>
        <v>0.72222222222222221</v>
      </c>
      <c r="O135" s="265">
        <f>COUNTIFS(Include,"=Include",AppTransmitsData,"Yes",Cost,"&gt;0",RestrictRangeByKey(TransmissionSummary, TransmissionSummaryTypes, "*"&amp;TRIM($B135)&amp;"*"),"&lt;&gt;No")</f>
        <v>11</v>
      </c>
      <c r="P135" s="280">
        <f t="shared" si="59"/>
        <v>0.6875</v>
      </c>
    </row>
  </sheetData>
  <sortState ref="B124:B128">
    <sortCondition ref="B124"/>
  </sortState>
  <mergeCells count="44">
    <mergeCell ref="C84:P84"/>
    <mergeCell ref="F85:K85"/>
    <mergeCell ref="M85:P85"/>
    <mergeCell ref="C86:D86"/>
    <mergeCell ref="F86:G86"/>
    <mergeCell ref="H86:I86"/>
    <mergeCell ref="J86:K86"/>
    <mergeCell ref="M86:N86"/>
    <mergeCell ref="O86:P86"/>
    <mergeCell ref="C66:D66"/>
    <mergeCell ref="F66:G66"/>
    <mergeCell ref="H66:I66"/>
    <mergeCell ref="J66:K66"/>
    <mergeCell ref="M66:N66"/>
    <mergeCell ref="O66:P66"/>
    <mergeCell ref="C32:P32"/>
    <mergeCell ref="C16:P16"/>
    <mergeCell ref="C64:P64"/>
    <mergeCell ref="F65:K65"/>
    <mergeCell ref="M65:P65"/>
    <mergeCell ref="F33:K33"/>
    <mergeCell ref="M33:P33"/>
    <mergeCell ref="C34:D34"/>
    <mergeCell ref="F34:G34"/>
    <mergeCell ref="H34:I34"/>
    <mergeCell ref="J34:K34"/>
    <mergeCell ref="M34:N34"/>
    <mergeCell ref="O34:P34"/>
    <mergeCell ref="F17:K17"/>
    <mergeCell ref="M17:P17"/>
    <mergeCell ref="O18:P18"/>
    <mergeCell ref="O6:P6"/>
    <mergeCell ref="M5:P5"/>
    <mergeCell ref="C6:D6"/>
    <mergeCell ref="F6:G6"/>
    <mergeCell ref="H6:I6"/>
    <mergeCell ref="J6:K6"/>
    <mergeCell ref="F5:K5"/>
    <mergeCell ref="M6:N6"/>
    <mergeCell ref="C18:D18"/>
    <mergeCell ref="F18:G18"/>
    <mergeCell ref="H18:I18"/>
    <mergeCell ref="J18:K18"/>
    <mergeCell ref="M18:N1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B1:AA21"/>
  <sheetViews>
    <sheetView workbookViewId="0">
      <selection activeCell="N4" sqref="N4"/>
    </sheetView>
  </sheetViews>
  <sheetFormatPr defaultRowHeight="14.25" x14ac:dyDescent="0.25"/>
  <cols>
    <col min="1" max="1" width="4.42578125" style="226" customWidth="1"/>
    <col min="2" max="2" width="12.42578125" style="303" customWidth="1"/>
    <col min="3" max="3" width="15.42578125" style="303" customWidth="1"/>
    <col min="4" max="4" width="9.140625" style="303"/>
    <col min="5" max="5" width="10.42578125" style="303" customWidth="1"/>
    <col min="6" max="6" width="2.7109375" style="226" customWidth="1"/>
    <col min="7" max="10" width="9.140625" style="226"/>
    <col min="11" max="11" width="2.7109375" style="226" customWidth="1"/>
    <col min="12" max="15" width="9.140625" style="226"/>
    <col min="16" max="16" width="2.7109375" style="226" customWidth="1"/>
    <col min="17" max="22" width="9.140625" style="226"/>
    <col min="23" max="23" width="2.7109375" style="226" customWidth="1"/>
    <col min="24" max="16384" width="9.140625" style="226"/>
  </cols>
  <sheetData>
    <row r="1" spans="2:27" s="216" customFormat="1" x14ac:dyDescent="0.25"/>
    <row r="2" spans="2:27" s="217" customFormat="1" x14ac:dyDescent="0.25">
      <c r="B2" s="218" t="s">
        <v>4310</v>
      </c>
      <c r="E2" s="221"/>
      <c r="F2" s="221"/>
      <c r="G2" s="221"/>
      <c r="H2" s="221"/>
      <c r="I2" s="221"/>
      <c r="J2" s="221"/>
      <c r="K2" s="221"/>
      <c r="L2" s="221"/>
      <c r="M2" s="221"/>
      <c r="N2" s="221"/>
      <c r="O2" s="221"/>
      <c r="P2" s="221"/>
      <c r="Q2" s="219"/>
      <c r="R2" s="218"/>
      <c r="S2" s="220"/>
      <c r="T2" s="221"/>
      <c r="U2" s="221"/>
      <c r="V2" s="221"/>
      <c r="Y2" s="222"/>
      <c r="Z2" s="222"/>
    </row>
    <row r="3" spans="2:27" s="217" customFormat="1" x14ac:dyDescent="0.25">
      <c r="B3" s="223" t="s">
        <v>487</v>
      </c>
      <c r="D3" s="219"/>
      <c r="E3" s="218"/>
      <c r="F3" s="218"/>
      <c r="G3" s="218"/>
      <c r="H3" s="218"/>
      <c r="I3" s="218"/>
      <c r="J3" s="218"/>
      <c r="K3" s="218"/>
      <c r="L3" s="218"/>
      <c r="M3" s="218"/>
      <c r="N3" s="218"/>
      <c r="O3" s="218"/>
      <c r="P3" s="218"/>
      <c r="Q3" s="219"/>
      <c r="R3" s="218"/>
      <c r="S3" s="219"/>
      <c r="T3" s="218"/>
      <c r="U3" s="218"/>
      <c r="V3" s="218"/>
      <c r="Y3" s="222"/>
      <c r="Z3" s="222"/>
    </row>
    <row r="4" spans="2:27" s="244" customFormat="1" x14ac:dyDescent="0.25">
      <c r="B4" s="243" t="s">
        <v>3559</v>
      </c>
      <c r="D4" s="244">
        <f>COUNTIFS(Include,"=Include",Platform,"*")</f>
        <v>79</v>
      </c>
      <c r="G4" s="244">
        <f>COUNTIFS(Include,"Include",AppCollectsOrStoresData,"Yes*")</f>
        <v>70</v>
      </c>
      <c r="I4" s="244">
        <f>COUNTIFS(Include,"Include",AppCollectsOrStoresPID,"Yes*")</f>
        <v>59</v>
      </c>
      <c r="L4" s="244">
        <f>COUNTIFS(Include,"Include",AppTransmitsData,"Yes*")</f>
        <v>70</v>
      </c>
      <c r="N4" s="244">
        <f>COUNTIFS(Include,"Include",AppTransmitsPID,"Yes*")</f>
        <v>38</v>
      </c>
      <c r="Q4" s="244">
        <f>COUNTIFS(Include,"=Include",PlatformAndroid,"&lt;&gt;No",PlatformiOS,"No")</f>
        <v>4</v>
      </c>
      <c r="R4" s="245"/>
      <c r="S4" s="244">
        <f>COUNTIFS(Include,"=Include",PlatformAndroid,"No",PlatformiOS,"&lt;&gt;No")</f>
        <v>37</v>
      </c>
      <c r="U4" s="244">
        <f>COUNTIFS(Include,"=Include",PlatformAndroid,"&lt;&gt;No",PlatformiOS,"&lt;&gt;No")</f>
        <v>38</v>
      </c>
      <c r="X4" s="244">
        <f>COUNTIFS(Include,"=Include",Cost, "Free")</f>
        <v>58</v>
      </c>
      <c r="Z4" s="244">
        <f>COUNTIFS(Include,"=Include",Cost, "&gt;0")</f>
        <v>21</v>
      </c>
    </row>
    <row r="5" spans="2:27" x14ac:dyDescent="0.25">
      <c r="B5" s="226"/>
      <c r="C5" s="246"/>
      <c r="D5" s="233"/>
      <c r="E5" s="226"/>
      <c r="G5" s="385" t="s">
        <v>4463</v>
      </c>
      <c r="H5" s="385"/>
      <c r="I5" s="385"/>
      <c r="J5" s="385"/>
      <c r="K5" s="292"/>
      <c r="L5" s="385" t="s">
        <v>4337</v>
      </c>
      <c r="M5" s="385"/>
      <c r="N5" s="385"/>
      <c r="O5" s="385"/>
      <c r="Q5" s="385" t="s">
        <v>4313</v>
      </c>
      <c r="R5" s="385"/>
      <c r="S5" s="385"/>
      <c r="T5" s="385"/>
      <c r="U5" s="385"/>
      <c r="V5" s="385"/>
      <c r="X5" s="385" t="s">
        <v>4320</v>
      </c>
      <c r="Y5" s="385"/>
      <c r="Z5" s="385"/>
      <c r="AA5" s="385"/>
    </row>
    <row r="6" spans="2:27" s="310" customFormat="1" ht="28.5" customHeight="1" x14ac:dyDescent="0.25">
      <c r="C6" s="247"/>
      <c r="D6" s="387" t="str">
        <f>"All (n="&amp;D4&amp;")"</f>
        <v>All (n=79)</v>
      </c>
      <c r="E6" s="387"/>
      <c r="F6" s="248"/>
      <c r="G6" s="393" t="str">
        <f>"Any data (n="&amp;G4&amp;")"</f>
        <v>Any data (n=70)</v>
      </c>
      <c r="H6" s="393"/>
      <c r="I6" s="392" t="str">
        <f>"Personal or sensitive data (n="&amp;I4&amp;")"</f>
        <v>Personal or sensitive data (n=59)</v>
      </c>
      <c r="J6" s="392"/>
      <c r="K6" s="309"/>
      <c r="L6" s="393" t="str">
        <f>"Any data (n="&amp;L4&amp;")"</f>
        <v>Any data (n=70)</v>
      </c>
      <c r="M6" s="393"/>
      <c r="N6" s="392" t="str">
        <f>"Personal or sensitive data (n="&amp;N4&amp;")"</f>
        <v>Personal or sensitive data (n=38)</v>
      </c>
      <c r="O6" s="392"/>
      <c r="Q6" s="393" t="str">
        <f>"Android-only (n="&amp;Q4&amp;")"</f>
        <v>Android-only (n=4)</v>
      </c>
      <c r="R6" s="393"/>
      <c r="S6" s="393" t="str">
        <f>"iOS-only (n="&amp;S4&amp;")"</f>
        <v>iOS-only (n=37)</v>
      </c>
      <c r="T6" s="393"/>
      <c r="U6" s="393" t="str">
        <f>"Multi-platform (n="&amp;U4&amp;")"</f>
        <v>Multi-platform (n=38)</v>
      </c>
      <c r="V6" s="393"/>
      <c r="W6" s="309"/>
      <c r="X6" s="393" t="str">
        <f>"Free (n="&amp;X4&amp;")"</f>
        <v>Free (n=58)</v>
      </c>
      <c r="Y6" s="393"/>
      <c r="Z6" s="393" t="str">
        <f>"Paid (n="&amp;Z4&amp;")"</f>
        <v>Paid (n=21)</v>
      </c>
      <c r="AA6" s="393"/>
    </row>
    <row r="7" spans="2:27" s="242" customFormat="1" x14ac:dyDescent="0.25">
      <c r="B7" s="250" t="s">
        <v>4211</v>
      </c>
      <c r="C7" s="250"/>
      <c r="D7" s="251" t="s">
        <v>3559</v>
      </c>
      <c r="E7" s="251" t="s">
        <v>4338</v>
      </c>
      <c r="F7" s="251"/>
      <c r="G7" s="251" t="s">
        <v>3559</v>
      </c>
      <c r="H7" s="251" t="s">
        <v>4338</v>
      </c>
      <c r="I7" s="251" t="s">
        <v>3559</v>
      </c>
      <c r="J7" s="251" t="s">
        <v>4338</v>
      </c>
      <c r="K7" s="251"/>
      <c r="L7" s="251" t="s">
        <v>3559</v>
      </c>
      <c r="M7" s="251" t="s">
        <v>4338</v>
      </c>
      <c r="N7" s="251" t="s">
        <v>3559</v>
      </c>
      <c r="O7" s="251" t="s">
        <v>4338</v>
      </c>
      <c r="Q7" s="251" t="s">
        <v>3559</v>
      </c>
      <c r="R7" s="251" t="s">
        <v>4338</v>
      </c>
      <c r="S7" s="251" t="s">
        <v>3559</v>
      </c>
      <c r="T7" s="251" t="s">
        <v>4338</v>
      </c>
      <c r="U7" s="251" t="s">
        <v>3559</v>
      </c>
      <c r="V7" s="251" t="s">
        <v>4338</v>
      </c>
      <c r="W7" s="251"/>
      <c r="X7" s="251" t="s">
        <v>3559</v>
      </c>
      <c r="Y7" s="251" t="s">
        <v>4338</v>
      </c>
      <c r="Z7" s="251" t="s">
        <v>3559</v>
      </c>
      <c r="AA7" s="251" t="s">
        <v>4338</v>
      </c>
    </row>
    <row r="8" spans="2:27" s="275" customFormat="1" x14ac:dyDescent="0.25">
      <c r="B8" s="312" t="s">
        <v>4464</v>
      </c>
      <c r="C8" s="313"/>
      <c r="D8" s="313">
        <f>COUNTIFS(Include,"Include",Platform,"*",HasAnyPolicy,"Yes*")</f>
        <v>53</v>
      </c>
      <c r="E8" s="314">
        <f>D8/D$4</f>
        <v>0.67088607594936711</v>
      </c>
      <c r="G8" s="313">
        <f>COUNTIFS(Include,"=Include",AppCollectsOrStoresData,"Yes*",HasAnyPolicy,"Yes*")</f>
        <v>50</v>
      </c>
      <c r="H8" s="314">
        <f>G8/G$4</f>
        <v>0.7142857142857143</v>
      </c>
      <c r="I8" s="313">
        <f>COUNTIFS(Include,"=Include",AppCollectsOrStoresPID,"Yes*",HasAnyPolicy,"Yes*")</f>
        <v>43</v>
      </c>
      <c r="J8" s="314">
        <f>I8/I$4</f>
        <v>0.72881355932203384</v>
      </c>
      <c r="L8" s="313">
        <f>COUNTIFS(Include,"=Include",AppTransmitsData,"Yes*",HasAnyPolicy,"Yes*")</f>
        <v>49</v>
      </c>
      <c r="M8" s="314">
        <f>L8/L$4</f>
        <v>0.7</v>
      </c>
      <c r="N8" s="313">
        <f>COUNTIFS(Include,"=Include",AppTransmitsPID,"Yes*",HasAnyPolicy,"Yes*")</f>
        <v>31</v>
      </c>
      <c r="O8" s="314">
        <f>N8/N$4</f>
        <v>0.81578947368421051</v>
      </c>
      <c r="Q8" s="313">
        <f>COUNTIFS(Include,"Include",PlatformAndroid,"&lt;&gt;No",PlatformiOS,"No",HasAnyPolicy,"Yes*")</f>
        <v>3</v>
      </c>
      <c r="R8" s="314">
        <f>Q8/Q$4</f>
        <v>0.75</v>
      </c>
      <c r="S8" s="313">
        <f>COUNTIFS(Include,"Include",PlatformAndroid,"No",PlatformiOS,"&lt;&gt;No",HasAnyPolicy,"Yes*")</f>
        <v>23</v>
      </c>
      <c r="T8" s="314">
        <f>S8/S$4</f>
        <v>0.6216216216216216</v>
      </c>
      <c r="U8" s="313">
        <f>COUNTIFS(Include,"Include",PlatformAndroid,"&lt;&gt;No",PlatformiOS,"&lt;&gt;No",HasAnyPolicy,"Yes*")</f>
        <v>27</v>
      </c>
      <c r="V8" s="314">
        <f>U8/U$4</f>
        <v>0.71052631578947367</v>
      </c>
      <c r="X8" s="313">
        <f>COUNTIFS(Include,"Include",Cost,"Free",HasAnyPolicy,"Yes*")</f>
        <v>44</v>
      </c>
      <c r="Y8" s="314">
        <f>X8/X$4</f>
        <v>0.75862068965517238</v>
      </c>
      <c r="Z8" s="313">
        <f>COUNTIFS(Include,"Include",Cost,"&gt;0",HasAnyPolicy,"Yes*")</f>
        <v>9</v>
      </c>
      <c r="AA8" s="314">
        <f>Z8/Z$4</f>
        <v>0.42857142857142855</v>
      </c>
    </row>
    <row r="9" spans="2:27" s="239" customFormat="1" x14ac:dyDescent="0.25">
      <c r="B9" s="305" t="s">
        <v>4436</v>
      </c>
      <c r="C9" s="302"/>
      <c r="D9" s="302">
        <f>COUNTIFS(Include,"Include",Platform,"*",HasAnyPolicy,"Yes*",AppPolicy,"Yes*")</f>
        <v>22</v>
      </c>
      <c r="E9" s="315">
        <f t="shared" ref="E9:E14" si="0">D9/D$4</f>
        <v>0.27848101265822783</v>
      </c>
      <c r="G9" s="302">
        <f>COUNTIFS(Include,"=Include",AppCollectsOrStoresData,"Yes*",HasAnyPolicy,"Yes*",AppPolicy,"Yes*")</f>
        <v>22</v>
      </c>
      <c r="H9" s="315">
        <f t="shared" ref="H9:H14" si="1">G9/G$4</f>
        <v>0.31428571428571428</v>
      </c>
      <c r="I9" s="302">
        <f>COUNTIFS(Include,"=Include",AppCollectsOrStoresPID,"Yes*",HasAnyPolicy,"Yes*",AppPolicy,"Yes*")</f>
        <v>21</v>
      </c>
      <c r="J9" s="315">
        <f t="shared" ref="J9:J14" si="2">I9/I$4</f>
        <v>0.3559322033898305</v>
      </c>
      <c r="L9" s="302">
        <f>COUNTIFS(Include,"=Include",AppTransmitsData,"Yes*",HasAnyPolicy,"Yes*",AppPolicy,"Yes*")</f>
        <v>22</v>
      </c>
      <c r="M9" s="315">
        <f t="shared" ref="M9:M14" si="3">L9/L$4</f>
        <v>0.31428571428571428</v>
      </c>
      <c r="N9" s="302">
        <f>COUNTIFS(Include,"=Include",AppTransmitsPID,"Yes*",HasAnyPolicy,"Yes*",AppPolicy,"Yes*")</f>
        <v>15</v>
      </c>
      <c r="O9" s="315">
        <f t="shared" ref="O9:O14" si="4">N9/N$4</f>
        <v>0.39473684210526316</v>
      </c>
      <c r="Q9" s="302">
        <f>COUNTIFS(Include,"Include",PlatformAndroid,"&lt;&gt;No",PlatformiOS,"No",HasAnyPolicy,"Yes*",AppPolicy,"Yes*")</f>
        <v>1</v>
      </c>
      <c r="R9" s="315">
        <f t="shared" ref="R9:R14" si="5">Q9/Q$4</f>
        <v>0.25</v>
      </c>
      <c r="S9" s="302">
        <f>COUNTIFS(Include,"Include",PlatformAndroid,"No",PlatformiOS,"&lt;&gt;No",HasAnyPolicy,"Yes*",AppPolicy,"Yes*")</f>
        <v>8</v>
      </c>
      <c r="T9" s="315">
        <f t="shared" ref="T9:T14" si="6">S9/S$4</f>
        <v>0.21621621621621623</v>
      </c>
      <c r="U9" s="302">
        <f>COUNTIFS(Include,"Include",PlatformAndroid,"&lt;&gt;No",PlatformiOS,"&lt;&gt;No",HasAnyPolicy,"Yes*",AppPolicy,"Yes*")</f>
        <v>13</v>
      </c>
      <c r="V9" s="315">
        <f t="shared" ref="V9:V14" si="7">U9/U$4</f>
        <v>0.34210526315789475</v>
      </c>
      <c r="X9" s="302">
        <f>COUNTIFS(Include,"Include",Cost,"Free",HasAnyPolicy,"Yes*",AppPolicy,"Yes*")</f>
        <v>21</v>
      </c>
      <c r="Y9" s="315">
        <f t="shared" ref="Y9:Y14" si="8">X9/X$4</f>
        <v>0.36206896551724138</v>
      </c>
      <c r="Z9" s="302">
        <f>COUNTIFS(Include,"Include",Cost,"&gt;0",HasAnyPolicy,"Yes*",AppPolicy,"Yes*")</f>
        <v>1</v>
      </c>
      <c r="AA9" s="315">
        <f t="shared" ref="AA9:AA14" si="9">Z9/Z$4</f>
        <v>4.7619047619047616E-2</v>
      </c>
    </row>
    <row r="10" spans="2:27" s="239" customFormat="1" x14ac:dyDescent="0.25">
      <c r="B10" s="305" t="s">
        <v>4439</v>
      </c>
      <c r="C10" s="302"/>
      <c r="D10" s="302">
        <f>COUNTIFS(Include,"Include",Platform,"*",HasAnyPolicy,"Yes*",AdvertisersSeparatePolicy,"Yes*")</f>
        <v>3</v>
      </c>
      <c r="E10" s="315">
        <f t="shared" si="0"/>
        <v>3.7974683544303799E-2</v>
      </c>
      <c r="G10" s="302">
        <f>COUNTIFS(Include,"=Include",AppCollectsOrStoresData,"Yes*",HasAnyPolicy,"Yes*",AdvertisersSeparatePolicy,"Yes*")</f>
        <v>3</v>
      </c>
      <c r="H10" s="315">
        <f t="shared" si="1"/>
        <v>4.2857142857142858E-2</v>
      </c>
      <c r="I10" s="302">
        <f>COUNTIFS(Include,"=Include",AppCollectsOrStoresPID,"Yes*",HasAnyPolicy,"Yes*",AdvertisersSeparatePolicy,"Yes*")</f>
        <v>3</v>
      </c>
      <c r="J10" s="315">
        <f t="shared" si="2"/>
        <v>5.0847457627118647E-2</v>
      </c>
      <c r="L10" s="302">
        <f>COUNTIFS(Include,"=Include",AppTransmitsData,"Yes*",HasAnyPolicy,"Yes*",AdvertisersSeparatePolicy,"Yes*")</f>
        <v>3</v>
      </c>
      <c r="M10" s="315">
        <f t="shared" si="3"/>
        <v>4.2857142857142858E-2</v>
      </c>
      <c r="N10" s="302">
        <f>COUNTIFS(Include,"=Include",AppTransmitsPID,"Yes*",HasAnyPolicy,"Yes*",AdvertisersSeparatePolicy,"Yes*")</f>
        <v>3</v>
      </c>
      <c r="O10" s="315">
        <f t="shared" si="4"/>
        <v>7.8947368421052627E-2</v>
      </c>
      <c r="Q10" s="302">
        <f>COUNTIFS(Include,"Include",PlatformAndroid,"&lt;&gt;No",PlatformiOS,"No",HasAnyPolicy,"Yes*",AdvertisersSeparatePolicy,"Yes*")</f>
        <v>0</v>
      </c>
      <c r="R10" s="315">
        <f t="shared" si="5"/>
        <v>0</v>
      </c>
      <c r="S10" s="302">
        <f>COUNTIFS(Include,"Include",PlatformAndroid,"No",PlatformiOS,"&lt;&gt;No",HasAnyPolicy,"Yes*",AdvertisersSeparatePolicy,"Yes*")</f>
        <v>0</v>
      </c>
      <c r="T10" s="315">
        <f t="shared" si="6"/>
        <v>0</v>
      </c>
      <c r="U10" s="302">
        <f>COUNTIFS(Include,"Include",PlatformAndroid,"&lt;&gt;No",PlatformiOS,"&lt;&gt;No",HasAnyPolicy,"Yes*",AdvertisersSeparatePolicy,"Yes*")</f>
        <v>3</v>
      </c>
      <c r="V10" s="315">
        <f t="shared" si="7"/>
        <v>7.8947368421052627E-2</v>
      </c>
      <c r="X10" s="302">
        <f>COUNTIFS(Include,"Include",Cost,"Free",HasAnyPolicy,"Yes*",AdvertisersSeparatePolicy,"Yes*")</f>
        <v>1</v>
      </c>
      <c r="Y10" s="315">
        <f t="shared" si="8"/>
        <v>1.7241379310344827E-2</v>
      </c>
      <c r="Z10" s="302">
        <f>COUNTIFS(Include,"Include",Cost,"&gt;0",HasAnyPolicy,"Yes*",AdvertisersSeparatePolicy,"Yes*")</f>
        <v>2</v>
      </c>
      <c r="AA10" s="315">
        <f t="shared" si="9"/>
        <v>9.5238095238095233E-2</v>
      </c>
    </row>
    <row r="11" spans="2:27" s="239" customFormat="1" x14ac:dyDescent="0.25">
      <c r="B11" s="305" t="s">
        <v>4437</v>
      </c>
      <c r="C11" s="302"/>
      <c r="D11" s="302">
        <f>COUNTIFS(Include,"Include",Platform,"*",HasAnyPolicy,"Yes*",WebPolicy,"Yes*")</f>
        <v>48</v>
      </c>
      <c r="E11" s="315">
        <f t="shared" si="0"/>
        <v>0.60759493670886078</v>
      </c>
      <c r="G11" s="302">
        <f>COUNTIFS(Include,"=Include",AppCollectsOrStoresData,"Yes*",HasAnyPolicy,"Yes*",WebPolicy,"Yes*")</f>
        <v>45</v>
      </c>
      <c r="H11" s="315">
        <f t="shared" si="1"/>
        <v>0.6428571428571429</v>
      </c>
      <c r="I11" s="302">
        <f>COUNTIFS(Include,"=Include",AppCollectsOrStoresPID,"Yes*",HasAnyPolicy,"Yes*",WebPolicy,"Yes*")</f>
        <v>38</v>
      </c>
      <c r="J11" s="315">
        <f t="shared" si="2"/>
        <v>0.64406779661016944</v>
      </c>
      <c r="L11" s="302">
        <f>COUNTIFS(Include,"=Include",AppTransmitsData,"Yes*",HasAnyPolicy,"Yes*",WebPolicy,"Yes*")</f>
        <v>44</v>
      </c>
      <c r="M11" s="315">
        <f t="shared" si="3"/>
        <v>0.62857142857142856</v>
      </c>
      <c r="N11" s="302">
        <f>COUNTIFS(Include,"=Include",AppTransmitsPID,"Yes*",HasAnyPolicy,"Yes*",WebPolicy,"Yes*")</f>
        <v>29</v>
      </c>
      <c r="O11" s="315">
        <f t="shared" si="4"/>
        <v>0.76315789473684215</v>
      </c>
      <c r="Q11" s="302">
        <f>COUNTIFS(Include,"Include",PlatformAndroid,"&lt;&gt;No",PlatformiOS,"No",HasAnyPolicy,"Yes*",WebPolicy,"Yes*")</f>
        <v>3</v>
      </c>
      <c r="R11" s="315">
        <f t="shared" si="5"/>
        <v>0.75</v>
      </c>
      <c r="S11" s="302">
        <f>COUNTIFS(Include,"Include",PlatformAndroid,"No",PlatformiOS,"&lt;&gt;No",HasAnyPolicy,"Yes*",WebPolicy,"Yes*")</f>
        <v>21</v>
      </c>
      <c r="T11" s="315">
        <f t="shared" si="6"/>
        <v>0.56756756756756754</v>
      </c>
      <c r="U11" s="302">
        <f>COUNTIFS(Include,"Include",PlatformAndroid,"&lt;&gt;No",PlatformiOS,"&lt;&gt;No",HasAnyPolicy,"Yes*",WebPolicy,"Yes*")</f>
        <v>24</v>
      </c>
      <c r="V11" s="315">
        <f t="shared" si="7"/>
        <v>0.63157894736842102</v>
      </c>
      <c r="X11" s="302">
        <f>COUNTIFS(Include,"Include",Cost,"Free",HasAnyPolicy,"Yes*",WebPolicy,"Yes*")</f>
        <v>40</v>
      </c>
      <c r="Y11" s="315">
        <f t="shared" si="8"/>
        <v>0.68965517241379315</v>
      </c>
      <c r="Z11" s="302">
        <f>COUNTIFS(Include,"Include",Cost,"&gt;0",HasAnyPolicy,"Yes*",WebPolicy,"Yes*")</f>
        <v>8</v>
      </c>
      <c r="AA11" s="315">
        <f t="shared" si="9"/>
        <v>0.38095238095238093</v>
      </c>
    </row>
    <row r="12" spans="2:27" s="239" customFormat="1" x14ac:dyDescent="0.25">
      <c r="B12" s="305" t="s">
        <v>4465</v>
      </c>
      <c r="C12" s="302"/>
      <c r="D12" s="302">
        <f>COUNTIFS(Include,"Include",Platform,"*",HasAnyPolicy,"Yes*",WebPolicy,"Yes*",WebPolicyMentionsApp,"Yes*")</f>
        <v>8</v>
      </c>
      <c r="E12" s="315">
        <f t="shared" si="0"/>
        <v>0.10126582278481013</v>
      </c>
      <c r="G12" s="302">
        <f>COUNTIFS(Include,"=Include",AppCollectsOrStoresData,"Yes*",HasAnyPolicy,"Yes*",WebPolicy,"Yes*",WebPolicyMentionsApp,"Yes*")</f>
        <v>8</v>
      </c>
      <c r="H12" s="315">
        <f t="shared" si="1"/>
        <v>0.11428571428571428</v>
      </c>
      <c r="I12" s="302">
        <f>COUNTIFS(Include,"=Include",AppCollectsOrStoresPID,"Yes*",HasAnyPolicy,"Yes*",WebPolicy,"Yes*",WebPolicyMentionsApp,"Yes*")</f>
        <v>5</v>
      </c>
      <c r="J12" s="315">
        <f t="shared" si="2"/>
        <v>8.4745762711864403E-2</v>
      </c>
      <c r="L12" s="302">
        <f>COUNTIFS(Include,"=Include",AppTransmitsData,"Yes*",HasAnyPolicy,"Yes*",WebPolicy,"Yes*",WebPolicyMentionsApp,"Yes*")</f>
        <v>8</v>
      </c>
      <c r="M12" s="315">
        <f t="shared" si="3"/>
        <v>0.11428571428571428</v>
      </c>
      <c r="N12" s="302">
        <f>COUNTIFS(Include,"=Include",AppTransmitsPID,"Yes*",HasAnyPolicy,"Yes*",WebPolicy,"Yes*",WebPolicyMentionsApp,"Yes*")</f>
        <v>5</v>
      </c>
      <c r="O12" s="315">
        <f t="shared" si="4"/>
        <v>0.13157894736842105</v>
      </c>
      <c r="Q12" s="302">
        <f>COUNTIFS(Include,"Include",PlatformAndroid,"&lt;&gt;No",PlatformiOS,"No",HasAnyPolicy,"Yes*",WebPolicy,"Yes*",WebPolicyMentionsApp,"Yes*")</f>
        <v>1</v>
      </c>
      <c r="R12" s="315">
        <f t="shared" si="5"/>
        <v>0.25</v>
      </c>
      <c r="S12" s="302">
        <f>COUNTIFS(Include,"Include",PlatformAndroid,"No",PlatformiOS,"&lt;&gt;No",HasAnyPolicy,"Yes*",WebPolicy,"Yes*",WebPolicyMentionsApp,"Yes*")</f>
        <v>2</v>
      </c>
      <c r="T12" s="315">
        <f t="shared" si="6"/>
        <v>5.4054054054054057E-2</v>
      </c>
      <c r="U12" s="302">
        <f>COUNTIFS(Include,"Include",PlatformAndroid,"&lt;&gt;No",PlatformiOS,"&lt;&gt;No",HasAnyPolicy,"Yes*",WebPolicy,"Yes*",WebPolicyMentionsApp,"Yes*")</f>
        <v>5</v>
      </c>
      <c r="V12" s="315">
        <f t="shared" si="7"/>
        <v>0.13157894736842105</v>
      </c>
      <c r="X12" s="302">
        <f>COUNTIFS(Include,"Include",Cost,"Free",HasAnyPolicy,"Yes*",WebPolicy,"Yes*",WebPolicyMentionsApp,"Yes*")</f>
        <v>6</v>
      </c>
      <c r="Y12" s="315">
        <f t="shared" si="8"/>
        <v>0.10344827586206896</v>
      </c>
      <c r="Z12" s="302">
        <f>COUNTIFS(Include,"Include",Cost,"&gt;0",HasAnyPolicy,"Yes*",WebPolicy,"Yes*",WebPolicyMentionsApp,"Yes*")</f>
        <v>2</v>
      </c>
      <c r="AA12" s="315">
        <f t="shared" si="9"/>
        <v>9.5238095238095233E-2</v>
      </c>
    </row>
    <row r="13" spans="2:27" s="239" customFormat="1" x14ac:dyDescent="0.25">
      <c r="B13" s="305" t="s">
        <v>4466</v>
      </c>
      <c r="C13" s="302"/>
      <c r="D13" s="302">
        <f>COUNTIFS(Include,"Include",Platform,"*",HasAnyPolicy,"No")</f>
        <v>26</v>
      </c>
      <c r="E13" s="315">
        <f t="shared" si="0"/>
        <v>0.32911392405063289</v>
      </c>
      <c r="G13" s="302">
        <f>COUNTIFS(Include,"=Include",AppCollectsOrStoresData,"Yes*",HasAnyPolicy,"No")</f>
        <v>20</v>
      </c>
      <c r="H13" s="315">
        <f t="shared" si="1"/>
        <v>0.2857142857142857</v>
      </c>
      <c r="I13" s="302">
        <f>COUNTIFS(Include,"=Include",AppCollectsOrStoresPID,"Yes*",HasAnyPolicy,"No")</f>
        <v>16</v>
      </c>
      <c r="J13" s="315">
        <f t="shared" si="2"/>
        <v>0.2711864406779661</v>
      </c>
      <c r="L13" s="302">
        <f>COUNTIFS(Include,"=Include",AppTransmitsData,"Yes*",HasAnyPolicy,"No")</f>
        <v>21</v>
      </c>
      <c r="M13" s="315">
        <f t="shared" si="3"/>
        <v>0.3</v>
      </c>
      <c r="N13" s="302">
        <f>COUNTIFS(Include,"=Include",AppTransmitsPID,"Yes*",HasAnyPolicy,"No")</f>
        <v>7</v>
      </c>
      <c r="O13" s="315">
        <f t="shared" si="4"/>
        <v>0.18421052631578946</v>
      </c>
      <c r="Q13" s="302">
        <f>COUNTIFS(Include,"Include",PlatformAndroid,"&lt;&gt;No",PlatformiOS,"No",HasAnyPolicy,"No")</f>
        <v>1</v>
      </c>
      <c r="R13" s="315">
        <f t="shared" si="5"/>
        <v>0.25</v>
      </c>
      <c r="S13" s="302">
        <f>COUNTIFS(Include,"Include",PlatformAndroid,"No",PlatformiOS,"&lt;&gt;No",HasAnyPolicy,"No")</f>
        <v>14</v>
      </c>
      <c r="T13" s="315">
        <f t="shared" si="6"/>
        <v>0.3783783783783784</v>
      </c>
      <c r="U13" s="302">
        <f>COUNTIFS(Include,"Include",PlatformAndroid,"&lt;&gt;No",PlatformiOS,"&lt;&gt;No",HasAnyPolicy,"No")</f>
        <v>11</v>
      </c>
      <c r="V13" s="315">
        <f t="shared" si="7"/>
        <v>0.28947368421052633</v>
      </c>
      <c r="X13" s="302">
        <f>COUNTIFS(Include,"Include",Cost,"Free",HasAnyPolicy,"No")</f>
        <v>14</v>
      </c>
      <c r="Y13" s="315">
        <f t="shared" si="8"/>
        <v>0.2413793103448276</v>
      </c>
      <c r="Z13" s="302">
        <f>COUNTIFS(Include,"Include",Cost,"&gt;0",HasAnyPolicy,"No")</f>
        <v>12</v>
      </c>
      <c r="AA13" s="315">
        <f t="shared" si="9"/>
        <v>0.5714285714285714</v>
      </c>
    </row>
    <row r="14" spans="2:27" s="241" customFormat="1" x14ac:dyDescent="0.25">
      <c r="B14" s="291" t="s">
        <v>4467</v>
      </c>
      <c r="C14" s="311"/>
      <c r="D14" s="311">
        <f>COUNTIFS(Include,"Include",Platform,"*",ClinicalDisclaimer,"Yes")</f>
        <v>36</v>
      </c>
      <c r="E14" s="316">
        <f t="shared" si="0"/>
        <v>0.45569620253164556</v>
      </c>
      <c r="G14" s="311">
        <f>COUNTIFS(Include,"=Include",AppCollectsOrStoresData,"Yes*",ClinicalDisclaimer,"Yes")</f>
        <v>32</v>
      </c>
      <c r="H14" s="316">
        <f t="shared" si="1"/>
        <v>0.45714285714285713</v>
      </c>
      <c r="I14" s="311">
        <f>COUNTIFS(Include,"=Include",AppCollectsOrStoresPID,"Yes*",ClinicalDisclaimer,"Yes")</f>
        <v>26</v>
      </c>
      <c r="J14" s="316">
        <f t="shared" si="2"/>
        <v>0.44067796610169491</v>
      </c>
      <c r="L14" s="311">
        <f>COUNTIFS(Include,"=Include",AppTransmitsData,"Yes*",ClinicalDisclaimer,"Yes")</f>
        <v>33</v>
      </c>
      <c r="M14" s="316">
        <f t="shared" si="3"/>
        <v>0.47142857142857142</v>
      </c>
      <c r="N14" s="311">
        <f>COUNTIFS(Include,"=Include",AppTransmitsPID,"Yes*",ClinicalDisclaimer,"Yes")</f>
        <v>13</v>
      </c>
      <c r="O14" s="316">
        <f t="shared" si="4"/>
        <v>0.34210526315789475</v>
      </c>
      <c r="Q14" s="311">
        <f>COUNTIFS(Include,"Include",PlatformAndroid,"&lt;&gt;No",PlatformiOS,"No",ClinicalDisclaimer,"Yes")</f>
        <v>1</v>
      </c>
      <c r="R14" s="316">
        <f t="shared" si="5"/>
        <v>0.25</v>
      </c>
      <c r="S14" s="311">
        <f>COUNTIFS(Include,"Include",PlatformAndroid,"No",PlatformiOS,"&lt;&gt;No",ClinicalDisclaimer,"Yes")</f>
        <v>16</v>
      </c>
      <c r="T14" s="316">
        <f t="shared" si="6"/>
        <v>0.43243243243243246</v>
      </c>
      <c r="U14" s="311">
        <f>COUNTIFS(Include,"Include",PlatformAndroid,"&lt;&gt;No",PlatformiOS,"&lt;&gt;No",ClinicalDisclaimer,"Yes")</f>
        <v>19</v>
      </c>
      <c r="V14" s="316">
        <f t="shared" si="7"/>
        <v>0.5</v>
      </c>
      <c r="X14" s="311">
        <f>COUNTIFS(Include,"Include",Cost,"Free",ClinicalDisclaimer,"Yes")</f>
        <v>23</v>
      </c>
      <c r="Y14" s="316">
        <f t="shared" si="8"/>
        <v>0.39655172413793105</v>
      </c>
      <c r="Z14" s="311">
        <f>COUNTIFS(Include,"Include",Cost,"&gt;0",ClinicalDisclaimer,"Yes")</f>
        <v>13</v>
      </c>
      <c r="AA14" s="316">
        <f t="shared" si="9"/>
        <v>0.61904761904761907</v>
      </c>
    </row>
    <row r="17" spans="2:15" x14ac:dyDescent="0.25">
      <c r="B17" s="290" t="s">
        <v>4513</v>
      </c>
      <c r="D17" s="233">
        <f>COUNTIFS(Include,"Include",Platform,"*",HasAnyPolicy,"Yes*",AppPolicy,"Yes*")+COUNTIFS(Include,"Include",Platform,"*",HasAnyPolicy,"Yes*",WebPolicy,"Yes*",WebPolicyMentionsApp,"Yes*", AppPolicy,"&lt;&gt;Yes*")</f>
        <v>28</v>
      </c>
      <c r="E17" s="315">
        <f>D17/D$4</f>
        <v>0.35443037974683544</v>
      </c>
      <c r="G17" s="362">
        <f>COUNTIFS(Include,"=Include",AppCollectsOrStoresData,"Yes*",HasAnyPolicy,"Yes*",AppPolicy,"Yes*")+COUNTIFS(Include,"=Include",AppCollectsOrStoresData,"Yes*",HasAnyPolicy,"Yes*",WebPolicy,"Yes*",WebPolicyMentionsApp,"Yes*",AppPolicy,"&lt;&gt;Yes*")</f>
        <v>28</v>
      </c>
      <c r="H17" s="315">
        <f>G17/G$4</f>
        <v>0.4</v>
      </c>
      <c r="I17" s="362">
        <f>COUNTIFS(Include,"=Include",AppCollectsOrStoresPID,"Yes*",HasAnyPolicy,"Yes*",AppPolicy,"Yes*")+COUNTIFS(Include,"=Include",AppCollectsOrStoresPID,"Yes*",HasAnyPolicy,"Yes*",WebPolicy,"Yes*",WebPolicyMentionsApp,"Yes*",AppPolicy,"&lt;&gt;Yes*")</f>
        <v>25</v>
      </c>
      <c r="J17" s="315">
        <f>I17/I$4</f>
        <v>0.42372881355932202</v>
      </c>
      <c r="L17" s="362">
        <f>COUNTIFS(Include,"=Include",AppTransmitsData,"Yes*",HasAnyPolicy,"Yes*",AppPolicy,"Yes*")+COUNTIFS(Include,"=Include",AppTransmitsData,"Yes*",HasAnyPolicy,"Yes*",WebPolicy,"Yes*",WebPolicyMentionsApp,"Yes*",AppPolicy,"&lt;&gt;Yes*")</f>
        <v>28</v>
      </c>
      <c r="M17" s="315">
        <f>L17/L$4</f>
        <v>0.4</v>
      </c>
      <c r="N17" s="362">
        <f>COUNTIFS(Include,"=Include",AppTransmitsPID,"Yes*",HasAnyPolicy,"Yes*",AppPolicy,"Yes*")+COUNTIFS(Include,"=Include",AppTransmitsPID,"Yes*",HasAnyPolicy,"Yes*",WebPolicy,"Yes*",WebPolicyMentionsApp,"Yes*",AppPolicy,"&lt;&gt;Yes*")</f>
        <v>19</v>
      </c>
      <c r="O17" s="315">
        <f>N17/N$4</f>
        <v>0.5</v>
      </c>
    </row>
    <row r="21" spans="2:15" x14ac:dyDescent="0.25">
      <c r="N21" s="226">
        <f>COUNTIFS(Include,"=Include",AppTransmitsData,"Yes",Platform,"*",RestrictRangeByKey(TransmissionSummary, TransmissionSummaryTypes, "*Identifying information (strong)*"),"&lt;&gt;No",HasAnyPolicy,"No")</f>
        <v>7</v>
      </c>
      <c r="O21" s="226">
        <f>7/35</f>
        <v>0.2</v>
      </c>
    </row>
  </sheetData>
  <mergeCells count="14">
    <mergeCell ref="N6:O6"/>
    <mergeCell ref="Q5:V5"/>
    <mergeCell ref="X5:AA5"/>
    <mergeCell ref="D6:E6"/>
    <mergeCell ref="Q6:R6"/>
    <mergeCell ref="S6:T6"/>
    <mergeCell ref="U6:V6"/>
    <mergeCell ref="X6:Y6"/>
    <mergeCell ref="Z6:AA6"/>
    <mergeCell ref="G5:J5"/>
    <mergeCell ref="G6:H6"/>
    <mergeCell ref="I6:J6"/>
    <mergeCell ref="L5:O5"/>
    <mergeCell ref="L6:M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B1:AD158"/>
  <sheetViews>
    <sheetView zoomScale="55" zoomScaleNormal="55" workbookViewId="0">
      <selection activeCell="C43" sqref="C43"/>
    </sheetView>
  </sheetViews>
  <sheetFormatPr defaultRowHeight="14.25" x14ac:dyDescent="0.25"/>
  <cols>
    <col min="1" max="1" width="22" style="226" customWidth="1"/>
    <col min="2" max="2" width="23.28515625" style="226" customWidth="1"/>
    <col min="3" max="3" width="63.42578125" style="226" customWidth="1"/>
    <col min="4" max="16384" width="9.140625" style="226"/>
  </cols>
  <sheetData>
    <row r="1" spans="2:30" s="216" customFormat="1" x14ac:dyDescent="0.25"/>
    <row r="2" spans="2:30" s="217" customFormat="1" x14ac:dyDescent="0.25">
      <c r="B2" s="218" t="s">
        <v>4310</v>
      </c>
      <c r="E2" s="221"/>
      <c r="F2" s="221"/>
      <c r="G2" s="219"/>
      <c r="H2" s="218"/>
      <c r="I2" s="220"/>
      <c r="J2" s="221"/>
      <c r="K2" s="221"/>
      <c r="L2" s="221"/>
      <c r="O2" s="222"/>
      <c r="P2" s="222"/>
    </row>
    <row r="3" spans="2:30" s="217" customFormat="1" x14ac:dyDescent="0.25">
      <c r="B3" s="223" t="s">
        <v>487</v>
      </c>
      <c r="D3" s="219"/>
      <c r="E3" s="218"/>
      <c r="F3" s="218"/>
      <c r="G3" s="219"/>
      <c r="H3" s="218"/>
      <c r="I3" s="219"/>
      <c r="J3" s="218"/>
      <c r="K3" s="218"/>
      <c r="L3" s="218"/>
      <c r="O3" s="222"/>
      <c r="P3" s="222"/>
    </row>
    <row r="4" spans="2:30" s="244" customFormat="1" x14ac:dyDescent="0.25">
      <c r="B4" s="243" t="s">
        <v>4441</v>
      </c>
      <c r="D4" s="244">
        <f>COUNTIFS(Include,"=Include",Platform,"*",HasAnyPolicy,"Yes")</f>
        <v>53</v>
      </c>
      <c r="G4" s="244">
        <f>COUNTIFS(Include,"Include",HasAnyPolicy,"Yes",AppCollectsOrStoresData,"Yes*")</f>
        <v>50</v>
      </c>
      <c r="I4" s="244">
        <f>COUNTIFS(Include,"Include",HasAnyPolicy,"Yes",AppCollectsOrStoresPID,"Yes*")</f>
        <v>43</v>
      </c>
      <c r="L4" s="244">
        <f>COUNTIFS(Include,"Include",HasAnyPolicy,"Yes",AppTransmitsData,"Yes*")</f>
        <v>49</v>
      </c>
      <c r="N4" s="244">
        <f>COUNTIFS(Include,"Include",HasAnyPolicy,"Yes",AppTransmitsPID,"Yes*")</f>
        <v>31</v>
      </c>
      <c r="Q4" s="244">
        <f>COUNTIFS(Include,"=Include",PlatformAndroid,"&lt;&gt;No",PlatformiOS,"No",HasAnyPolicy,"Yes")</f>
        <v>3</v>
      </c>
      <c r="R4" s="245"/>
      <c r="S4" s="244">
        <f>COUNTIFS(Include,"=Include",PlatformAndroid,"No",PlatformiOS,"&lt;&gt;No",HasAnyPolicy,"Yes")</f>
        <v>23</v>
      </c>
      <c r="U4" s="244">
        <f>COUNTIFS(Include,"=Include",PlatformAndroid,"&lt;&gt;No",PlatformiOS,"&lt;&gt;No",HasAnyPolicy,"Yes")</f>
        <v>27</v>
      </c>
      <c r="X4" s="244">
        <f>COUNTIFS(Include,"=Include",Cost, "Free",HasAnyPolicy,"Yes")</f>
        <v>44</v>
      </c>
      <c r="Z4" s="244">
        <f>COUNTIFS(Include,"=Include",Cost, "&gt;0",HasAnyPolicy,"Yes")</f>
        <v>9</v>
      </c>
    </row>
    <row r="5" spans="2:30" s="247" customFormat="1" x14ac:dyDescent="0.25">
      <c r="B5" s="295"/>
      <c r="D5" s="395" t="s">
        <v>4442</v>
      </c>
      <c r="E5" s="395"/>
      <c r="F5" s="395"/>
      <c r="G5" s="395"/>
      <c r="H5" s="395"/>
      <c r="I5" s="395"/>
      <c r="J5" s="395"/>
      <c r="K5" s="395"/>
      <c r="L5" s="395"/>
      <c r="M5" s="395"/>
      <c r="N5" s="395"/>
      <c r="O5" s="395"/>
      <c r="P5" s="395"/>
      <c r="Q5" s="395"/>
      <c r="R5" s="395"/>
      <c r="S5" s="395"/>
      <c r="T5" s="395"/>
      <c r="U5" s="395"/>
      <c r="V5" s="395"/>
      <c r="W5" s="395"/>
      <c r="X5" s="395"/>
      <c r="Y5" s="395"/>
      <c r="Z5" s="395"/>
      <c r="AA5" s="395"/>
    </row>
    <row r="6" spans="2:30" x14ac:dyDescent="0.25">
      <c r="C6" s="246"/>
      <c r="D6" s="233"/>
      <c r="G6" s="385" t="s">
        <v>4463</v>
      </c>
      <c r="H6" s="385"/>
      <c r="I6" s="385"/>
      <c r="J6" s="385"/>
      <c r="L6" s="385" t="s">
        <v>4337</v>
      </c>
      <c r="M6" s="385"/>
      <c r="N6" s="385"/>
      <c r="O6" s="385"/>
      <c r="Q6" s="386" t="s">
        <v>4313</v>
      </c>
      <c r="R6" s="386"/>
      <c r="S6" s="386"/>
      <c r="T6" s="386"/>
      <c r="U6" s="386"/>
      <c r="V6" s="386"/>
      <c r="X6" s="385" t="s">
        <v>4320</v>
      </c>
      <c r="Y6" s="385"/>
      <c r="Z6" s="385"/>
      <c r="AA6" s="385"/>
    </row>
    <row r="7" spans="2:30" s="237" customFormat="1" ht="30" customHeight="1" x14ac:dyDescent="0.25">
      <c r="C7" s="247"/>
      <c r="D7" s="387" t="str">
        <f>"All (n="&amp;D4&amp;")"</f>
        <v>All (n=53)</v>
      </c>
      <c r="E7" s="387"/>
      <c r="F7" s="248"/>
      <c r="G7" s="396" t="str">
        <f>"Any data (n="&amp;G4&amp;")"</f>
        <v>Any data (n=50)</v>
      </c>
      <c r="H7" s="396"/>
      <c r="I7" s="397" t="str">
        <f>"Personal or sensitive data (n="&amp;I4&amp;")"</f>
        <v>Personal or sensitive data (n=43)</v>
      </c>
      <c r="J7" s="397"/>
      <c r="L7" s="398" t="str">
        <f>"Any data (n="&amp;L4&amp;")"</f>
        <v>Any data (n=49)</v>
      </c>
      <c r="M7" s="398"/>
      <c r="N7" s="399" t="str">
        <f>"Personal or sensitive data (n="&amp;N4&amp;")"</f>
        <v>Personal or sensitive data (n=31)</v>
      </c>
      <c r="O7" s="399"/>
      <c r="Q7" s="394" t="str">
        <f>"Android-only (n="&amp;Q4&amp;")"</f>
        <v>Android-only (n=3)</v>
      </c>
      <c r="R7" s="394"/>
      <c r="S7" s="394" t="str">
        <f>"iOS-only (n="&amp;S4&amp;")"</f>
        <v>iOS-only (n=23)</v>
      </c>
      <c r="T7" s="394"/>
      <c r="U7" s="394" t="str">
        <f>"Multi-platform (n="&amp;U4&amp;")"</f>
        <v>Multi-platform (n=27)</v>
      </c>
      <c r="V7" s="394"/>
      <c r="W7" s="249"/>
      <c r="X7" s="394" t="str">
        <f>"Free (n="&amp;X4&amp;")"</f>
        <v>Free (n=44)</v>
      </c>
      <c r="Y7" s="394"/>
      <c r="Z7" s="394" t="str">
        <f>"Paid (n="&amp;Z4&amp;")"</f>
        <v>Paid (n=9)</v>
      </c>
      <c r="AA7" s="394"/>
    </row>
    <row r="8" spans="2:30" s="242" customFormat="1" x14ac:dyDescent="0.25">
      <c r="B8" s="250" t="s">
        <v>4211</v>
      </c>
      <c r="C8" s="250" t="s">
        <v>4212</v>
      </c>
      <c r="D8" s="251" t="s">
        <v>3559</v>
      </c>
      <c r="E8" s="251" t="s">
        <v>4338</v>
      </c>
      <c r="F8" s="251"/>
      <c r="G8" s="251" t="s">
        <v>3559</v>
      </c>
      <c r="H8" s="251" t="s">
        <v>4338</v>
      </c>
      <c r="I8" s="251" t="s">
        <v>3559</v>
      </c>
      <c r="J8" s="251" t="s">
        <v>4338</v>
      </c>
      <c r="L8" s="251" t="s">
        <v>3559</v>
      </c>
      <c r="M8" s="251" t="s">
        <v>4338</v>
      </c>
      <c r="N8" s="251" t="s">
        <v>3559</v>
      </c>
      <c r="O8" s="251" t="s">
        <v>4338</v>
      </c>
      <c r="Q8" s="251" t="s">
        <v>3559</v>
      </c>
      <c r="R8" s="251" t="s">
        <v>4338</v>
      </c>
      <c r="S8" s="251" t="s">
        <v>3559</v>
      </c>
      <c r="T8" s="251" t="s">
        <v>4338</v>
      </c>
      <c r="U8" s="251" t="s">
        <v>3559</v>
      </c>
      <c r="V8" s="251" t="s">
        <v>4338</v>
      </c>
      <c r="W8" s="251"/>
      <c r="X8" s="251" t="s">
        <v>3559</v>
      </c>
      <c r="Y8" s="251" t="s">
        <v>4338</v>
      </c>
      <c r="Z8" s="251" t="s">
        <v>3559</v>
      </c>
      <c r="AA8" s="251" t="s">
        <v>4338</v>
      </c>
    </row>
    <row r="9" spans="2:30" s="275" customFormat="1" x14ac:dyDescent="0.25">
      <c r="B9" s="275" t="s">
        <v>4167</v>
      </c>
      <c r="C9" s="275" t="s">
        <v>416</v>
      </c>
      <c r="D9" s="278">
        <f>COUNTIFS(Include,"=Include",HasAnyPolicy,"Yes",Platform,"*",RestrictRangeByKey(PolicyTopics, PolicyTopicTypes, "*"&amp;$AD9&amp;"*"),"Addressed*")</f>
        <v>46</v>
      </c>
      <c r="E9" s="282">
        <f>D9/D$4</f>
        <v>0.86792452830188682</v>
      </c>
      <c r="G9" s="278">
        <f>COUNTIFS(Include,"=Include",HasAnyPolicy,"Yes",AppCollectsOrStoresData,"Yes*",Platform,"*",RestrictRangeByKey(PolicyTopics, PolicyTopicTypes, "*"&amp;$AD9&amp;"*"),"Addressed*")</f>
        <v>43</v>
      </c>
      <c r="H9" s="282">
        <f>G9/G$4</f>
        <v>0.86</v>
      </c>
      <c r="I9" s="278">
        <f>COUNTIFS(Include,"=Include",HasAnyPolicy,"Yes",AppCollectsOrStoresPID,"Yes*",Platform,"*",RestrictRangeByKey(PolicyTopics, PolicyTopicTypes, "*"&amp;$AD9&amp;"*"),"Addressed*")</f>
        <v>36</v>
      </c>
      <c r="J9" s="282">
        <f>I9/I$4</f>
        <v>0.83720930232558144</v>
      </c>
      <c r="L9" s="278">
        <f>COUNTIFS(Include,"=Include",HasAnyPolicy,"Yes",AppTransmitsData,"Yes*",Platform,"*",RestrictRangeByKey(PolicyTopics, PolicyTopicTypes, "*"&amp;$AD9&amp;"*"),"Addressed*")</f>
        <v>43</v>
      </c>
      <c r="M9" s="282">
        <f>L9/L$4</f>
        <v>0.87755102040816324</v>
      </c>
      <c r="N9" s="278">
        <f>COUNTIFS(Include,"=Include",HasAnyPolicy,"Yes",AppTransmitsPID,"Yes*",Platform,"*",RestrictRangeByKey(PolicyTopics, PolicyTopicTypes, "*"&amp;$AD9&amp;"*"),"Addressed*")</f>
        <v>28</v>
      </c>
      <c r="O9" s="282">
        <f>N9/N$4</f>
        <v>0.90322580645161288</v>
      </c>
      <c r="Q9" s="278">
        <f>COUNTIFS(Include,"=Include",HasAnyPolicy,"Yes",PlatformAndroid,"&lt;&gt;No",PlatformiOS,"No",RestrictRangeByKey(PolicyTopics, PolicyTopicTypes, "*"&amp;$AD9&amp;"*"),"Addressed*")</f>
        <v>3</v>
      </c>
      <c r="R9" s="282">
        <f t="shared" ref="R9:R32" si="0">Q9/Q$4</f>
        <v>1</v>
      </c>
      <c r="S9" s="278">
        <f>COUNTIFS(Include,"=Include",HasAnyPolicy,"Yes",PlatformAndroid,"No",PlatformiOS,"&lt;&gt;No",RestrictRangeByKey(PolicyTopics, PolicyTopicTypes, "*"&amp;$AD9&amp;"*"),"Addressed*")</f>
        <v>20</v>
      </c>
      <c r="T9" s="282">
        <f t="shared" ref="T9:T32" si="1">S9/S$4</f>
        <v>0.86956521739130432</v>
      </c>
      <c r="U9" s="278">
        <f>COUNTIFS(Include,"=Include",HasAnyPolicy,"Yes",PlatformAndroid,"&lt;&gt;No",PlatformiOS,"&lt;&gt;No",RestrictRangeByKey(PolicyTopics, PolicyTopicTypes, "*"&amp;$AD9&amp;"*"),"Addressed*")</f>
        <v>23</v>
      </c>
      <c r="V9" s="282">
        <f t="shared" ref="V9:V32" si="2">U9/U$4</f>
        <v>0.85185185185185186</v>
      </c>
      <c r="X9" s="278">
        <f>COUNTIFS(Include,"=Include",HasAnyPolicy,"Yes",Cost,"Free",RestrictRangeByKey(PolicyTopics, PolicyTopicTypes, "*"&amp;$AD9&amp;"*"),"Addressed*")</f>
        <v>39</v>
      </c>
      <c r="Y9" s="282">
        <f t="shared" ref="Y9:Y32" si="3">X9/X$4</f>
        <v>0.88636363636363635</v>
      </c>
      <c r="Z9" s="278">
        <f>COUNTIFS(Include,"=Include",HasAnyPolicy,"Yes",Cost,"&gt;0",RestrictRangeByKey(PolicyTopics, PolicyTopicTypes, "*"&amp;$AD9&amp;"*"),"Addressed*")</f>
        <v>7</v>
      </c>
      <c r="AA9" s="282">
        <f t="shared" ref="AA9:AA32" si="4">Z9/Z$4</f>
        <v>0.77777777777777779</v>
      </c>
      <c r="AD9" s="296" t="s">
        <v>416</v>
      </c>
    </row>
    <row r="10" spans="2:30" s="239" customFormat="1" x14ac:dyDescent="0.25">
      <c r="C10" s="239" t="s">
        <v>418</v>
      </c>
      <c r="D10" s="249">
        <f>COUNTIFS(Include,"=Include",HasAnyPolicy,"Yes",Platform,"*",RestrictRangeByKey(PolicyTopics, PolicyTopicTypes, "*"&amp;$AD10&amp;"*"),"Addressed*")</f>
        <v>31</v>
      </c>
      <c r="E10" s="283">
        <f t="shared" ref="E10:E32" si="5">D10/D$4</f>
        <v>0.58490566037735847</v>
      </c>
      <c r="G10" s="365">
        <f>COUNTIFS(Include,"=Include",HasAnyPolicy,"Yes",AppCollectsOrStoresData,"Yes*",Platform,"*",RestrictRangeByKey(PolicyTopics, PolicyTopicTypes, "*"&amp;$AD10&amp;"*"),"Addressed*")</f>
        <v>29</v>
      </c>
      <c r="H10" s="283">
        <f t="shared" ref="H10:H32" si="6">G10/G$4</f>
        <v>0.57999999999999996</v>
      </c>
      <c r="I10" s="365">
        <f>COUNTIFS(Include,"=Include",HasAnyPolicy,"Yes",AppCollectsOrStoresPID,"Yes*",Platform,"*",RestrictRangeByKey(PolicyTopics, PolicyTopicTypes, "*"&amp;$AD10&amp;"*"),"Addressed*")</f>
        <v>25</v>
      </c>
      <c r="J10" s="283">
        <f t="shared" ref="J10:J32" si="7">I10/I$4</f>
        <v>0.58139534883720934</v>
      </c>
      <c r="L10" s="365">
        <f>COUNTIFS(Include,"=Include",HasAnyPolicy,"Yes",AppTransmitsData,"Yes*",Platform,"*",RestrictRangeByKey(PolicyTopics, PolicyTopicTypes, "*"&amp;$AD10&amp;"*"),"Addressed*")</f>
        <v>30</v>
      </c>
      <c r="M10" s="283">
        <f t="shared" ref="M10:M32" si="8">L10/L$4</f>
        <v>0.61224489795918369</v>
      </c>
      <c r="N10" s="365">
        <f>COUNTIFS(Include,"=Include",HasAnyPolicy,"Yes",AppTransmitsPID,"Yes*",Platform,"*",RestrictRangeByKey(PolicyTopics, PolicyTopicTypes, "*"&amp;$AD10&amp;"*"),"Addressed*")</f>
        <v>20</v>
      </c>
      <c r="O10" s="283">
        <f t="shared" ref="O10:O32" si="9">N10/N$4</f>
        <v>0.64516129032258063</v>
      </c>
      <c r="Q10" s="365">
        <f>COUNTIFS(Include,"=Include",HasAnyPolicy,"Yes",PlatformAndroid,"&lt;&gt;No",PlatformiOS,"No",RestrictRangeByKey(PolicyTopics, PolicyTopicTypes, "*"&amp;$AD10&amp;"*"),"Addressed*")</f>
        <v>3</v>
      </c>
      <c r="R10" s="283">
        <f t="shared" si="0"/>
        <v>1</v>
      </c>
      <c r="S10" s="365">
        <f>COUNTIFS(Include,"=Include",HasAnyPolicy,"Yes",PlatformAndroid,"No",PlatformiOS,"&lt;&gt;No",RestrictRangeByKey(PolicyTopics, PolicyTopicTypes, "*"&amp;$AD10&amp;"*"),"Addressed*")</f>
        <v>9</v>
      </c>
      <c r="T10" s="283">
        <f t="shared" si="1"/>
        <v>0.39130434782608697</v>
      </c>
      <c r="U10" s="365">
        <f>COUNTIFS(Include,"=Include",HasAnyPolicy,"Yes",PlatformAndroid,"&lt;&gt;No",PlatformiOS,"&lt;&gt;No",RestrictRangeByKey(PolicyTopics, PolicyTopicTypes, "*"&amp;$AD10&amp;"*"),"Addressed*")</f>
        <v>19</v>
      </c>
      <c r="V10" s="283">
        <f t="shared" si="2"/>
        <v>0.70370370370370372</v>
      </c>
      <c r="X10" s="249">
        <f>COUNTIFS(Include,"=Include",HasAnyPolicy,"Yes",Cost,"Free",RestrictRangeByKey(PolicyTopics, PolicyTopicTypes, "*"&amp;$AD10&amp;"*"),"Addressed*")</f>
        <v>27</v>
      </c>
      <c r="Y10" s="283">
        <f t="shared" si="3"/>
        <v>0.61363636363636365</v>
      </c>
      <c r="Z10" s="249">
        <f>COUNTIFS(Include,"=Include",HasAnyPolicy,"Yes",Cost,"&gt;0",RestrictRangeByKey(PolicyTopics, PolicyTopicTypes, "*"&amp;$AD10&amp;"*"),"Addressed*")</f>
        <v>4</v>
      </c>
      <c r="AA10" s="283">
        <f t="shared" si="4"/>
        <v>0.44444444444444442</v>
      </c>
      <c r="AD10" s="297" t="s">
        <v>418</v>
      </c>
    </row>
    <row r="11" spans="2:30" s="239" customFormat="1" x14ac:dyDescent="0.25">
      <c r="C11" s="234" t="s">
        <v>4168</v>
      </c>
      <c r="D11" s="249">
        <f>COUNTIFS(Include,"=Include",Platform,"*", OnlineServiceTransmitsData,"Yes*",HasAnyPolicy,"Yes",OnlineServicePolicyTransmission,"Yes*")</f>
        <v>21</v>
      </c>
      <c r="E11" s="283">
        <f t="shared" si="5"/>
        <v>0.39622641509433965</v>
      </c>
      <c r="G11" s="365">
        <f>COUNTIFS(Include,"=Include",Platform,"*", OnlineServiceTransmitsData,"Yes*",HasAnyPolicy,"Yes",AppCollectsOrStoresData,"Yes*",OnlineServicePolicyTransmission,"Yes*")</f>
        <v>21</v>
      </c>
      <c r="H11" s="283">
        <f t="shared" si="6"/>
        <v>0.42</v>
      </c>
      <c r="I11" s="365">
        <f>COUNTIFS(Include,"=Include",Platform,"*", OnlineServiceTransmitsData,"Yes*",HasAnyPolicy,"Yes",AppCollectsOrStoresPID,"Yes*",OnlineServicePolicyTransmission,"Yes*")</f>
        <v>18</v>
      </c>
      <c r="J11" s="283">
        <f t="shared" si="7"/>
        <v>0.41860465116279072</v>
      </c>
      <c r="L11" s="365">
        <f>COUNTIFS(Include,"=Include",Platform,"*", OnlineServiceTransmitsData,"Yes*",HasAnyPolicy,"Yes",AppTransmitsData,"Yes*",OnlineServicePolicyTransmission,"Yes*")</f>
        <v>21</v>
      </c>
      <c r="M11" s="283">
        <f t="shared" si="8"/>
        <v>0.42857142857142855</v>
      </c>
      <c r="N11" s="365">
        <f>COUNTIFS(Include,"=Include",Platform,"*", OnlineServiceTransmitsData,"Yes*",HasAnyPolicy,"Yes",AppTransmitsPID,"Yes*",OnlineServicePolicyTransmission,"Yes*")</f>
        <v>17</v>
      </c>
      <c r="O11" s="283">
        <f t="shared" si="9"/>
        <v>0.54838709677419351</v>
      </c>
      <c r="Q11" s="365">
        <f>COUNTIFS(Include,"=Include",PlatformAndroid,"&lt;&gt;No",PlatformiOS,"No", OnlineServiceTransmitsData,"Yes*",HasAnyPolicy,"Yes",OnlineServicePolicyTransmission,"Yes*")</f>
        <v>2</v>
      </c>
      <c r="R11" s="283">
        <f t="shared" si="0"/>
        <v>0.66666666666666663</v>
      </c>
      <c r="S11" s="365">
        <f>COUNTIFS(Include,"=Include",PlatformAndroid,"No",PlatformiOS,"&lt;&gt;No", OnlineServiceTransmitsData,"Yes*",HasAnyPolicy,"Yes",OnlineServicePolicyTransmission,"Yes*")</f>
        <v>7</v>
      </c>
      <c r="T11" s="283">
        <f t="shared" si="1"/>
        <v>0.30434782608695654</v>
      </c>
      <c r="U11" s="365">
        <f>COUNTIFS(Include,"=Include",PlatformAndroid,"&lt;&gt;No",PlatformiOS,"&lt;&gt;No", OnlineServiceTransmitsData,"Yes*",HasAnyPolicy,"Yes",OnlineServicePolicyTransmission,"Yes*")</f>
        <v>12</v>
      </c>
      <c r="V11" s="283">
        <f t="shared" si="2"/>
        <v>0.44444444444444442</v>
      </c>
      <c r="X11" s="249">
        <f>COUNTIFS(Include,"=Include",Cost,"Free", OnlineServiceTransmitsData,"Yes*",HasAnyPolicy,"Yes",OnlineServicePolicyTransmission,"Yes*")</f>
        <v>19</v>
      </c>
      <c r="Y11" s="283">
        <f t="shared" si="3"/>
        <v>0.43181818181818182</v>
      </c>
      <c r="Z11" s="249">
        <f>COUNTIFS(Include,"=Include",Cost,"&gt;0", OnlineServiceTransmitsData,"Yes*",HasAnyPolicy,"Yes",OnlineServicePolicyTransmission,"Yes*")</f>
        <v>2</v>
      </c>
      <c r="AA11" s="283">
        <f t="shared" si="4"/>
        <v>0.22222222222222221</v>
      </c>
      <c r="AD11" s="297" t="s">
        <v>4171</v>
      </c>
    </row>
    <row r="12" spans="2:30" s="239" customFormat="1" x14ac:dyDescent="0.25">
      <c r="C12" s="234" t="s">
        <v>4169</v>
      </c>
      <c r="D12" s="249">
        <f>COUNTIFS(Include,"=Include",Platform,"*", AdvertisersTransmitsDataOrDisplaysAdverts,"Yes*",HasAnyPrivacyMarketingPolicy,"Yes",AdvertisersPolicyTransmission,"Yes*")</f>
        <v>6</v>
      </c>
      <c r="E12" s="283">
        <f t="shared" si="5"/>
        <v>0.11320754716981132</v>
      </c>
      <c r="G12" s="365">
        <f>COUNTIFS(Include,"=Include",Platform,"*", AdvertisersTransmitsDataOrDisplaysAdverts,"Yes*",HasAnyPrivacyMarketingPolicy,"Yes",AdvertisersPolicyTransmission,"Yes*")</f>
        <v>6</v>
      </c>
      <c r="H12" s="283">
        <f t="shared" si="6"/>
        <v>0.12</v>
      </c>
      <c r="I12" s="365">
        <f>COUNTIFS(Include,"=Include",Platform,"*", AdvertisersTransmitsDataOrDisplaysAdverts,"Yes*",HasAnyPrivacyMarketingPolicy,"Yes",AdvertisersPolicyTransmission,"Yes*")</f>
        <v>6</v>
      </c>
      <c r="J12" s="283">
        <f t="shared" si="7"/>
        <v>0.13953488372093023</v>
      </c>
      <c r="L12" s="365">
        <f>COUNTIFS(Include,"=Include",Platform,"*", AdvertisersTransmitsDataOrDisplaysAdverts,"Yes*",HasAnyPrivacyMarketingPolicy,"Yes",AdvertisersPolicyTransmission,"Yes*")</f>
        <v>6</v>
      </c>
      <c r="M12" s="283">
        <f t="shared" si="8"/>
        <v>0.12244897959183673</v>
      </c>
      <c r="N12" s="365">
        <f>COUNTIFS(Include,"=Include",Platform,"*", AdvertisersTransmitsDataOrDisplaysAdverts,"Yes*",HasAnyPrivacyMarketingPolicy,"Yes",AdvertisersPolicyTransmission,"Yes*")</f>
        <v>6</v>
      </c>
      <c r="O12" s="283">
        <f t="shared" si="9"/>
        <v>0.19354838709677419</v>
      </c>
      <c r="Q12" s="365">
        <f>COUNTIFS(Include,"=Include",PlatformAndroid,"&lt;&gt;No",PlatformiOS,"No", AdvertisersTransmitsDataOrDisplaysAdverts,"Yes*",HasAnyPrivacyMarketingPolicy,"Yes",AdvertisersPolicyTransmission,"Yes*")</f>
        <v>1</v>
      </c>
      <c r="R12" s="283">
        <f t="shared" si="0"/>
        <v>0.33333333333333331</v>
      </c>
      <c r="S12" s="365">
        <f>COUNTIFS(Include,"=Include",PlatformAndroid,"No",PlatformiOS,"&lt;&gt;No", AdvertisersTransmitsDataOrDisplaysAdverts,"Yes*",HasAnyPrivacyMarketingPolicy,"Yes",AdvertisersPolicyTransmission,"Yes*")</f>
        <v>2</v>
      </c>
      <c r="T12" s="283">
        <f t="shared" si="1"/>
        <v>8.6956521739130432E-2</v>
      </c>
      <c r="U12" s="365">
        <f>COUNTIFS(Include,"=Include",PlatformAndroid,"&lt;&gt;No",PlatformiOS,"&lt;&gt;No", AdvertisersTransmitsDataOrDisplaysAdverts,"Yes*",HasAnyPrivacyMarketingPolicy,"Yes",AdvertisersPolicyTransmission,"Yes*")</f>
        <v>3</v>
      </c>
      <c r="V12" s="283">
        <f t="shared" si="2"/>
        <v>0.1111111111111111</v>
      </c>
      <c r="X12" s="249">
        <f>COUNTIFS(Include,"=Include",Cost,"Free", AdvertisersTransmitsDataOrDisplaysAdverts,"Yes*",HasAnyPrivacyMarketingPolicy,"Yes",AdvertisersPolicyTransmission,"Yes*")</f>
        <v>6</v>
      </c>
      <c r="Y12" s="283">
        <f t="shared" si="3"/>
        <v>0.13636363636363635</v>
      </c>
      <c r="Z12" s="249">
        <f>COUNTIFS(Include,"=Include",Cost,"&gt;0", AdvertisersTransmitsDataOrDisplaysAdverts,"Yes*",HasAnyPrivacyMarketingPolicy,"Yes",AdvertisersPolicyTransmission,"Yes*")</f>
        <v>0</v>
      </c>
      <c r="AA12" s="283">
        <f t="shared" si="4"/>
        <v>0</v>
      </c>
      <c r="AD12" s="297" t="s">
        <v>4168</v>
      </c>
    </row>
    <row r="13" spans="2:30" s="239" customFormat="1" x14ac:dyDescent="0.25">
      <c r="C13" s="234" t="s">
        <v>4244</v>
      </c>
      <c r="D13" s="249">
        <f>COUNTIFS(Include,"=Include",Platform,"*", AnalyticsTransmitsData,"Yes*",HasAnyPolicy,"Yes",AnalyticsPolicyTransmission,"Yes*")</f>
        <v>19</v>
      </c>
      <c r="E13" s="283">
        <f t="shared" si="5"/>
        <v>0.35849056603773582</v>
      </c>
      <c r="G13" s="365">
        <f>COUNTIFS(Include,"=Include",Platform,"*", AnalyticsTransmitsData,"Yes*",HasAnyPolicy,"Yes",AppCollectsOrStoresData,"Yes*",AnalyticsPolicyTransmission,"Yes*")</f>
        <v>18</v>
      </c>
      <c r="H13" s="283">
        <f t="shared" si="6"/>
        <v>0.36</v>
      </c>
      <c r="I13" s="365">
        <f>COUNTIFS(Include,"=Include",Platform,"*", AnalyticsTransmitsData,"Yes*",HasAnyPolicy,"Yes",AppCollectsOrStoresPID,"Yes*",AnalyticsPolicyTransmission,"Yes*")</f>
        <v>14</v>
      </c>
      <c r="J13" s="283">
        <f t="shared" si="7"/>
        <v>0.32558139534883723</v>
      </c>
      <c r="L13" s="365">
        <f>COUNTIFS(Include,"=Include",Platform,"*", AnalyticsTransmitsData,"Yes*",HasAnyPolicy,"Yes",AppTransmitsData,"Yes*",AnalyticsPolicyTransmission,"Yes*")</f>
        <v>19</v>
      </c>
      <c r="M13" s="283">
        <f t="shared" si="8"/>
        <v>0.38775510204081631</v>
      </c>
      <c r="N13" s="365">
        <f>COUNTIFS(Include,"=Include",Platform,"*", AnalyticsTransmitsData,"Yes*",HasAnyPolicy,"Yes",AppTransmitsPID,"Yes*",AnalyticsPolicyTransmission,"Yes*")</f>
        <v>16</v>
      </c>
      <c r="O13" s="283">
        <f t="shared" si="9"/>
        <v>0.5161290322580645</v>
      </c>
      <c r="Q13" s="365">
        <f>COUNTIFS(Include,"=Include",PlatformAndroid,"&lt;&gt;No",PlatformiOS,"No", AnalyticsTransmitsData,"Yes*",HasAnyPolicy,"Yes",AnalyticsPolicyTransmission,"Yes*")</f>
        <v>0</v>
      </c>
      <c r="R13" s="283">
        <f t="shared" si="0"/>
        <v>0</v>
      </c>
      <c r="S13" s="365">
        <f>COUNTIFS(Include,"=Include",PlatformAndroid,"No",PlatformiOS,"&lt;&gt;No", AnalyticsTransmitsData,"Yes*",HasAnyPolicy,"Yes",AnalyticsPolicyTransmission,"Yes*")</f>
        <v>5</v>
      </c>
      <c r="T13" s="283">
        <f t="shared" si="1"/>
        <v>0.21739130434782608</v>
      </c>
      <c r="U13" s="365">
        <f>COUNTIFS(Include,"=Include",PlatformAndroid,"&lt;&gt;No",PlatformiOS,"&lt;&gt;No", AnalyticsTransmitsData,"Yes*",HasAnyPolicy,"Yes",AnalyticsPolicyTransmission,"Yes*")</f>
        <v>14</v>
      </c>
      <c r="V13" s="283">
        <f t="shared" si="2"/>
        <v>0.51851851851851849</v>
      </c>
      <c r="X13" s="249">
        <f>COUNTIFS(Include,"=Include",Cost,"Free", AnalyticsTransmitsData,"Yes*",HasAnyPolicy,"Yes",AnalyticsPolicyTransmission,"Yes*")</f>
        <v>15</v>
      </c>
      <c r="Y13" s="283">
        <f t="shared" si="3"/>
        <v>0.34090909090909088</v>
      </c>
      <c r="Z13" s="249">
        <f>COUNTIFS(Include,"=Include",Cost,"&gt;0", AnalyticsTransmitsData,"Yes*",HasAnyPolicy,"Yes",AnalyticsPolicyTransmission,"Yes*")</f>
        <v>4</v>
      </c>
      <c r="AA13" s="283">
        <f t="shared" si="4"/>
        <v>0.44444444444444442</v>
      </c>
      <c r="AD13" s="297" t="s">
        <v>4169</v>
      </c>
    </row>
    <row r="14" spans="2:30" s="239" customFormat="1" x14ac:dyDescent="0.25">
      <c r="C14" s="234" t="s">
        <v>4171</v>
      </c>
      <c r="D14" s="249">
        <f>COUNTIFS(Include,"=Include",Platform,"*", ContentLoadingTransmitsData,"Yes*",HasAnyPolicy,"Yes",ContentLoadingPolicyTransmission,"Yes*")</f>
        <v>5</v>
      </c>
      <c r="E14" s="283">
        <f t="shared" si="5"/>
        <v>9.4339622641509441E-2</v>
      </c>
      <c r="G14" s="365">
        <f>COUNTIFS(Include,"=Include",Platform,"*", ContentLoadingTransmitsData,"Yes*",HasAnyPolicy,"Yes",AppCollectsOrStoresData,"Yes*",ContentLoadingPolicyTransmission,"Yes*")</f>
        <v>5</v>
      </c>
      <c r="H14" s="283">
        <f t="shared" si="6"/>
        <v>0.1</v>
      </c>
      <c r="I14" s="365">
        <f>COUNTIFS(Include,"=Include",Platform,"*", ContentLoadingTransmitsData,"Yes*",HasAnyPolicy,"Yes",AppCollectsOrStoresPID,"Yes*",ContentLoadingPolicyTransmission,"Yes*")</f>
        <v>4</v>
      </c>
      <c r="J14" s="283">
        <f t="shared" si="7"/>
        <v>9.3023255813953487E-2</v>
      </c>
      <c r="L14" s="365">
        <f>COUNTIFS(Include,"=Include",Platform,"*", ContentLoadingTransmitsData,"Yes*",HasAnyPolicy,"Yes",AppTransmitsData,"Yes*",ContentLoadingPolicyTransmission,"Yes*")</f>
        <v>5</v>
      </c>
      <c r="M14" s="283">
        <f t="shared" si="8"/>
        <v>0.10204081632653061</v>
      </c>
      <c r="N14" s="365">
        <f>COUNTIFS(Include,"=Include",Platform,"*", ContentLoadingTransmitsData,"Yes*",HasAnyPolicy,"Yes",AppTransmitsPID,"Yes*",ContentLoadingPolicyTransmission,"Yes*")</f>
        <v>3</v>
      </c>
      <c r="O14" s="283">
        <f t="shared" si="9"/>
        <v>9.6774193548387094E-2</v>
      </c>
      <c r="Q14" s="365">
        <f>COUNTIFS(Include,"=Include",PlatformAndroid,"&lt;&gt;No",PlatformiOS,"No", ContentLoadingTransmitsData,"Yes*",HasAnyPolicy,"Yes",ContentLoadingPolicyTransmission,"Yes*")</f>
        <v>1</v>
      </c>
      <c r="R14" s="283">
        <f t="shared" si="0"/>
        <v>0.33333333333333331</v>
      </c>
      <c r="S14" s="365">
        <f>COUNTIFS(Include,"=Include",PlatformAndroid,"No",PlatformiOS,"&lt;&gt;No", ContentLoadingTransmitsData,"Yes*",HasAnyPolicy,"Yes",ContentLoadingPolicyTransmission,"Yes*")</f>
        <v>2</v>
      </c>
      <c r="T14" s="283">
        <f t="shared" si="1"/>
        <v>8.6956521739130432E-2</v>
      </c>
      <c r="U14" s="365">
        <f>COUNTIFS(Include,"=Include",PlatformAndroid,"&lt;&gt;No",PlatformiOS,"&lt;&gt;No", ContentLoadingTransmitsData,"Yes*",HasAnyPolicy,"Yes",ContentLoadingPolicyTransmission,"Yes*")</f>
        <v>2</v>
      </c>
      <c r="V14" s="283">
        <f t="shared" si="2"/>
        <v>7.407407407407407E-2</v>
      </c>
      <c r="X14" s="249">
        <f>COUNTIFS(Include,"=Include",Cost,"Free", ContentLoadingTransmitsData,"Yes*",HasAnyPolicy,"Yes",ContentLoadingPolicyTransmission,"Yes*")</f>
        <v>3</v>
      </c>
      <c r="Y14" s="283">
        <f t="shared" si="3"/>
        <v>6.8181818181818177E-2</v>
      </c>
      <c r="Z14" s="249">
        <f>COUNTIFS(Include,"=Include",Cost,"&gt;0", ContentLoadingTransmitsData,"Yes*",HasAnyPolicy,"Yes",ContentLoadingPolicyTransmission,"Yes*")</f>
        <v>2</v>
      </c>
      <c r="AA14" s="283">
        <f t="shared" si="4"/>
        <v>0.22222222222222221</v>
      </c>
      <c r="AD14" s="297" t="s">
        <v>4170</v>
      </c>
    </row>
    <row r="15" spans="2:30" s="239" customFormat="1" x14ac:dyDescent="0.25">
      <c r="C15" s="234" t="s">
        <v>4217</v>
      </c>
      <c r="D15" s="249">
        <f>COUNTIFS(Include,"=Include",HasAnyPolicy,"Yes",Platform,"*",RestrictRangeByKey(PolicyTopics, PolicyTopicTypes, "*"&amp;$AD15&amp;"*"),"Yes")</f>
        <v>8</v>
      </c>
      <c r="E15" s="283">
        <f t="shared" si="5"/>
        <v>0.15094339622641509</v>
      </c>
      <c r="G15" s="365">
        <f>COUNTIFS(Include,"=Include",HasAnyPolicy,"Yes",AppCollectsOrStoresData,"Yes*",Platform,"*",RestrictRangeByKey(PolicyTopics, PolicyTopicTypes, "*"&amp;$AD15&amp;"*"),"Yes")</f>
        <v>7</v>
      </c>
      <c r="H15" s="283">
        <f t="shared" si="6"/>
        <v>0.14000000000000001</v>
      </c>
      <c r="I15" s="365">
        <f>COUNTIFS(Include,"=Include",HasAnyPolicy,"Yes",AppCollectsOrStoresPID,"Yes*",Platform,"*",RestrictRangeByKey(PolicyTopics, PolicyTopicTypes, "*"&amp;$AD15&amp;"*"),"Yes")</f>
        <v>7</v>
      </c>
      <c r="J15" s="283">
        <f t="shared" si="7"/>
        <v>0.16279069767441862</v>
      </c>
      <c r="L15" s="365">
        <f>COUNTIFS(Include,"=Include",HasAnyPolicy,"Yes",AppTransmitsData,"Yes*",Platform,"*",RestrictRangeByKey(PolicyTopics, PolicyTopicTypes, "*"&amp;$AD15&amp;"*"),"Yes")</f>
        <v>8</v>
      </c>
      <c r="M15" s="283">
        <f t="shared" si="8"/>
        <v>0.16326530612244897</v>
      </c>
      <c r="N15" s="365">
        <f>COUNTIFS(Include,"=Include",HasAnyPolicy,"Yes",AppTransmitsPID,"Yes*",Platform,"*",RestrictRangeByKey(PolicyTopics, PolicyTopicTypes, "*"&amp;$AD15&amp;"*"),"Yes")</f>
        <v>4</v>
      </c>
      <c r="O15" s="283">
        <f t="shared" si="9"/>
        <v>0.12903225806451613</v>
      </c>
      <c r="Q15" s="365">
        <f>COUNTIFS(Include,"=Include",HasAnyPolicy,"Yes",PlatformAndroid,"&lt;&gt;No",PlatformiOS,"No",RestrictRangeByKey(PolicyTopics, PolicyTopicTypes, "*"&amp;$AD15&amp;"*"),"Yes")</f>
        <v>0</v>
      </c>
      <c r="R15" s="283">
        <f t="shared" si="0"/>
        <v>0</v>
      </c>
      <c r="S15" s="365">
        <f>COUNTIFS(Include,"=Include",HasAnyPolicy,"Yes",PlatformAndroid,"No",PlatformiOS,"&lt;&gt;No",RestrictRangeByKey(PolicyTopics, PolicyTopicTypes, "*"&amp;$AD15&amp;"*"),"Yes")</f>
        <v>4</v>
      </c>
      <c r="T15" s="283">
        <f t="shared" si="1"/>
        <v>0.17391304347826086</v>
      </c>
      <c r="U15" s="365">
        <f>COUNTIFS(Include,"=Include",HasAnyPolicy,"Yes",PlatformAndroid,"&lt;&gt;No",PlatformiOS,"&lt;&gt;No",RestrictRangeByKey(PolicyTopics, PolicyTopicTypes, "*"&amp;$AD15&amp;"*"),"Yes")</f>
        <v>4</v>
      </c>
      <c r="V15" s="283">
        <f t="shared" si="2"/>
        <v>0.14814814814814814</v>
      </c>
      <c r="X15" s="249">
        <f>COUNTIFS(Include,"=Include",HasAnyPolicy,"Yes",Cost,"Free",RestrictRangeByKey(PolicyTopics, PolicyTopicTypes, "*"&amp;$AD15&amp;"*"),"Yes")</f>
        <v>8</v>
      </c>
      <c r="Y15" s="283">
        <f t="shared" si="3"/>
        <v>0.18181818181818182</v>
      </c>
      <c r="Z15" s="249">
        <f>COUNTIFS(Include,"=Include",HasAnyPolicy,"Yes",Cost,"&gt;0",RestrictRangeByKey(PolicyTopics, PolicyTopicTypes, "*"&amp;$AD15&amp;"*"),"Yes")</f>
        <v>0</v>
      </c>
      <c r="AA15" s="283">
        <f t="shared" si="4"/>
        <v>0</v>
      </c>
      <c r="AD15" s="297" t="s">
        <v>4259</v>
      </c>
    </row>
    <row r="16" spans="2:30" s="239" customFormat="1" x14ac:dyDescent="0.25">
      <c r="B16" s="239" t="s">
        <v>4172</v>
      </c>
      <c r="C16" s="239" t="s">
        <v>3586</v>
      </c>
      <c r="D16" s="249">
        <f>COUNTIFS(Include,"=Include",HasAnyPolicy,"Yes",Platform,"*",RestrictRangeByKey(PolicyTopics, PolicyTopicTypes, "*"&amp;$AD16&amp;"*"),"Addressed*")</f>
        <v>28</v>
      </c>
      <c r="E16" s="283">
        <f t="shared" si="5"/>
        <v>0.52830188679245282</v>
      </c>
      <c r="G16" s="365">
        <f>COUNTIFS(Include,"=Include",HasAnyPolicy,"Yes",AppCollectsOrStoresData,"Yes*",Platform,"*",RestrictRangeByKey(PolicyTopics, PolicyTopicTypes, "*"&amp;$AD16&amp;"*"),"Addressed*")</f>
        <v>26</v>
      </c>
      <c r="H16" s="283">
        <f t="shared" si="6"/>
        <v>0.52</v>
      </c>
      <c r="I16" s="365">
        <f>COUNTIFS(Include,"=Include",HasAnyPolicy,"Yes",AppCollectsOrStoresPID,"Yes*",Platform,"*",RestrictRangeByKey(PolicyTopics, PolicyTopicTypes, "*"&amp;$AD16&amp;"*"),"Addressed*")</f>
        <v>22</v>
      </c>
      <c r="J16" s="283">
        <f t="shared" si="7"/>
        <v>0.51162790697674421</v>
      </c>
      <c r="L16" s="365">
        <f>COUNTIFS(Include,"=Include",HasAnyPolicy,"Yes",AppTransmitsData,"Yes*",Platform,"*",RestrictRangeByKey(PolicyTopics, PolicyTopicTypes, "*"&amp;$AD16&amp;"*"),"Addressed*")</f>
        <v>27</v>
      </c>
      <c r="M16" s="283">
        <f t="shared" si="8"/>
        <v>0.55102040816326525</v>
      </c>
      <c r="N16" s="365">
        <f>COUNTIFS(Include,"=Include",HasAnyPolicy,"Yes",AppTransmitsPID,"Yes*",Platform,"*",RestrictRangeByKey(PolicyTopics, PolicyTopicTypes, "*"&amp;$AD16&amp;"*"),"Addressed*")</f>
        <v>15</v>
      </c>
      <c r="O16" s="283">
        <f t="shared" si="9"/>
        <v>0.4838709677419355</v>
      </c>
      <c r="Q16" s="365">
        <f>COUNTIFS(Include,"=Include",HasAnyPolicy,"Yes",PlatformAndroid,"&lt;&gt;No",PlatformiOS,"No",RestrictRangeByKey(PolicyTopics, PolicyTopicTypes, "*"&amp;$AD16&amp;"*"),"Addressed*")</f>
        <v>2</v>
      </c>
      <c r="R16" s="283">
        <f t="shared" si="0"/>
        <v>0.66666666666666663</v>
      </c>
      <c r="S16" s="365">
        <f>COUNTIFS(Include,"=Include",HasAnyPolicy,"Yes",PlatformAndroid,"No",PlatformiOS,"&lt;&gt;No",RestrictRangeByKey(PolicyTopics, PolicyTopicTypes, "*"&amp;$AD16&amp;"*"),"Addressed*")</f>
        <v>13</v>
      </c>
      <c r="T16" s="283">
        <f t="shared" si="1"/>
        <v>0.56521739130434778</v>
      </c>
      <c r="U16" s="365">
        <f>COUNTIFS(Include,"=Include",HasAnyPolicy,"Yes",PlatformAndroid,"&lt;&gt;No",PlatformiOS,"&lt;&gt;No",RestrictRangeByKey(PolicyTopics, PolicyTopicTypes, "*"&amp;$AD16&amp;"*"),"Addressed*")</f>
        <v>13</v>
      </c>
      <c r="V16" s="283">
        <f t="shared" si="2"/>
        <v>0.48148148148148145</v>
      </c>
      <c r="X16" s="249">
        <f>COUNTIFS(Include,"=Include",HasAnyPolicy,"Yes",Cost,"Free",RestrictRangeByKey(PolicyTopics, PolicyTopicTypes, "*"&amp;$AD16&amp;"*"),"Addressed*")</f>
        <v>23</v>
      </c>
      <c r="Y16" s="283">
        <f t="shared" si="3"/>
        <v>0.52272727272727271</v>
      </c>
      <c r="Z16" s="249">
        <f>COUNTIFS(Include,"=Include",HasAnyPolicy,"Yes",Cost,"&gt;0",RestrictRangeByKey(PolicyTopics, PolicyTopicTypes, "*"&amp;$AD16&amp;"*"),"Addressed*")</f>
        <v>5</v>
      </c>
      <c r="AA16" s="283">
        <f t="shared" si="4"/>
        <v>0.55555555555555558</v>
      </c>
      <c r="AD16" s="297" t="s">
        <v>3586</v>
      </c>
    </row>
    <row r="17" spans="2:30" s="239" customFormat="1" x14ac:dyDescent="0.25">
      <c r="C17" s="239" t="s">
        <v>402</v>
      </c>
      <c r="D17" s="249">
        <f>COUNTIFS(Include,"=Include",HasAnyPolicy,"Yes",Platform,"*",RestrictRangeByKey(PolicyTopics, PolicyTopicTypes, "*"&amp;$AD17&amp;"*"),"Addressed*")</f>
        <v>9</v>
      </c>
      <c r="E17" s="283">
        <f t="shared" si="5"/>
        <v>0.16981132075471697</v>
      </c>
      <c r="G17" s="365">
        <f>COUNTIFS(Include,"=Include",HasAnyPolicy,"Yes",AppCollectsOrStoresData,"Yes*",Platform,"*",RestrictRangeByKey(PolicyTopics, PolicyTopicTypes, "*"&amp;$AD17&amp;"*"),"Addressed*")</f>
        <v>9</v>
      </c>
      <c r="H17" s="283">
        <f t="shared" si="6"/>
        <v>0.18</v>
      </c>
      <c r="I17" s="365">
        <f>COUNTIFS(Include,"=Include",HasAnyPolicy,"Yes",AppCollectsOrStoresPID,"Yes*",Platform,"*",RestrictRangeByKey(PolicyTopics, PolicyTopicTypes, "*"&amp;$AD17&amp;"*"),"Addressed*")</f>
        <v>7</v>
      </c>
      <c r="J17" s="283">
        <f t="shared" si="7"/>
        <v>0.16279069767441862</v>
      </c>
      <c r="L17" s="365">
        <f>COUNTIFS(Include,"=Include",HasAnyPolicy,"Yes",AppTransmitsData,"Yes*",Platform,"*",RestrictRangeByKey(PolicyTopics, PolicyTopicTypes, "*"&amp;$AD17&amp;"*"),"Addressed*")</f>
        <v>9</v>
      </c>
      <c r="M17" s="283">
        <f t="shared" si="8"/>
        <v>0.18367346938775511</v>
      </c>
      <c r="N17" s="365">
        <f>COUNTIFS(Include,"=Include",HasAnyPolicy,"Yes",AppTransmitsPID,"Yes*",Platform,"*",RestrictRangeByKey(PolicyTopics, PolicyTopicTypes, "*"&amp;$AD17&amp;"*"),"Addressed*")</f>
        <v>6</v>
      </c>
      <c r="O17" s="283">
        <f t="shared" si="9"/>
        <v>0.19354838709677419</v>
      </c>
      <c r="Q17" s="365">
        <f>COUNTIFS(Include,"=Include",HasAnyPolicy,"Yes",PlatformAndroid,"&lt;&gt;No",PlatformiOS,"No",RestrictRangeByKey(PolicyTopics, PolicyTopicTypes, "*"&amp;$AD17&amp;"*"),"Addressed*")</f>
        <v>1</v>
      </c>
      <c r="R17" s="283">
        <f t="shared" si="0"/>
        <v>0.33333333333333331</v>
      </c>
      <c r="S17" s="365">
        <f>COUNTIFS(Include,"=Include",HasAnyPolicy,"Yes",PlatformAndroid,"No",PlatformiOS,"&lt;&gt;No",RestrictRangeByKey(PolicyTopics, PolicyTopicTypes, "*"&amp;$AD17&amp;"*"),"Addressed*")</f>
        <v>4</v>
      </c>
      <c r="T17" s="283">
        <f t="shared" si="1"/>
        <v>0.17391304347826086</v>
      </c>
      <c r="U17" s="365">
        <f>COUNTIFS(Include,"=Include",HasAnyPolicy,"Yes",PlatformAndroid,"&lt;&gt;No",PlatformiOS,"&lt;&gt;No",RestrictRangeByKey(PolicyTopics, PolicyTopicTypes, "*"&amp;$AD17&amp;"*"),"Addressed*")</f>
        <v>4</v>
      </c>
      <c r="V17" s="283">
        <f t="shared" si="2"/>
        <v>0.14814814814814814</v>
      </c>
      <c r="X17" s="249">
        <f>COUNTIFS(Include,"=Include",HasAnyPolicy,"Yes",Cost,"Free",RestrictRangeByKey(PolicyTopics, PolicyTopicTypes, "*"&amp;$AD17&amp;"*"),"Addressed*")</f>
        <v>9</v>
      </c>
      <c r="Y17" s="283">
        <f t="shared" si="3"/>
        <v>0.20454545454545456</v>
      </c>
      <c r="Z17" s="249">
        <f>COUNTIFS(Include,"=Include",HasAnyPolicy,"Yes",Cost,"&gt;0",RestrictRangeByKey(PolicyTopics, PolicyTopicTypes, "*"&amp;$AD17&amp;"*"),"Addressed*")</f>
        <v>0</v>
      </c>
      <c r="AA17" s="283">
        <f t="shared" si="4"/>
        <v>0</v>
      </c>
      <c r="AD17" s="297" t="s">
        <v>402</v>
      </c>
    </row>
    <row r="18" spans="2:30" s="239" customFormat="1" x14ac:dyDescent="0.25">
      <c r="C18" s="239" t="s">
        <v>4209</v>
      </c>
      <c r="D18" s="249">
        <f>COUNTIFS(Include,"=Include",HasAnyPolicy,"Yes",Platform,"*",RestrictRangeByKey(PolicyTopics, PolicyTopicTypes, "*"&amp;$AD18&amp;"*"),"Addressed*")</f>
        <v>19</v>
      </c>
      <c r="E18" s="283">
        <f t="shared" si="5"/>
        <v>0.35849056603773582</v>
      </c>
      <c r="G18" s="365">
        <f>COUNTIFS(Include,"=Include",HasAnyPolicy,"Yes",AppCollectsOrStoresData,"Yes*",Platform,"*",RestrictRangeByKey(PolicyTopics, PolicyTopicTypes, "*"&amp;$AD18&amp;"*"),"Addressed*")</f>
        <v>18</v>
      </c>
      <c r="H18" s="283">
        <f t="shared" si="6"/>
        <v>0.36</v>
      </c>
      <c r="I18" s="365">
        <f>COUNTIFS(Include,"=Include",HasAnyPolicy,"Yes",AppCollectsOrStoresPID,"Yes*",Platform,"*",RestrictRangeByKey(PolicyTopics, PolicyTopicTypes, "*"&amp;$AD18&amp;"*"),"Addressed*")</f>
        <v>14</v>
      </c>
      <c r="J18" s="283">
        <f t="shared" si="7"/>
        <v>0.32558139534883723</v>
      </c>
      <c r="L18" s="365">
        <f>COUNTIFS(Include,"=Include",HasAnyPolicy,"Yes",AppTransmitsData,"Yes*",Platform,"*",RestrictRangeByKey(PolicyTopics, PolicyTopicTypes, "*"&amp;$AD18&amp;"*"),"Addressed*")</f>
        <v>19</v>
      </c>
      <c r="M18" s="283">
        <f t="shared" si="8"/>
        <v>0.38775510204081631</v>
      </c>
      <c r="N18" s="365">
        <f>COUNTIFS(Include,"=Include",HasAnyPolicy,"Yes",AppTransmitsPID,"Yes*",Platform,"*",RestrictRangeByKey(PolicyTopics, PolicyTopicTypes, "*"&amp;$AD18&amp;"*"),"Addressed*")</f>
        <v>11</v>
      </c>
      <c r="O18" s="283">
        <f t="shared" si="9"/>
        <v>0.35483870967741937</v>
      </c>
      <c r="Q18" s="365">
        <f>COUNTIFS(Include,"=Include",HasAnyPolicy,"Yes",PlatformAndroid,"&lt;&gt;No",PlatformiOS,"No",RestrictRangeByKey(PolicyTopics, PolicyTopicTypes, "*"&amp;$AD18&amp;"*"),"Addressed*")</f>
        <v>2</v>
      </c>
      <c r="R18" s="283">
        <f t="shared" si="0"/>
        <v>0.66666666666666663</v>
      </c>
      <c r="S18" s="365">
        <f>COUNTIFS(Include,"=Include",HasAnyPolicy,"Yes",PlatformAndroid,"No",PlatformiOS,"&lt;&gt;No",RestrictRangeByKey(PolicyTopics, PolicyTopicTypes, "*"&amp;$AD18&amp;"*"),"Addressed*")</f>
        <v>7</v>
      </c>
      <c r="T18" s="283">
        <f t="shared" si="1"/>
        <v>0.30434782608695654</v>
      </c>
      <c r="U18" s="365">
        <f>COUNTIFS(Include,"=Include",HasAnyPolicy,"Yes",PlatformAndroid,"&lt;&gt;No",PlatformiOS,"&lt;&gt;No",RestrictRangeByKey(PolicyTopics, PolicyTopicTypes, "*"&amp;$AD18&amp;"*"),"Addressed*")</f>
        <v>10</v>
      </c>
      <c r="V18" s="283">
        <f t="shared" si="2"/>
        <v>0.37037037037037035</v>
      </c>
      <c r="X18" s="249">
        <f>COUNTIFS(Include,"=Include",HasAnyPolicy,"Yes",Cost,"Free",RestrictRangeByKey(PolicyTopics, PolicyTopicTypes, "*"&amp;$AD18&amp;"*"),"Addressed*")</f>
        <v>16</v>
      </c>
      <c r="Y18" s="283">
        <f t="shared" si="3"/>
        <v>0.36363636363636365</v>
      </c>
      <c r="Z18" s="249">
        <f>COUNTIFS(Include,"=Include",HasAnyPolicy,"Yes",Cost,"&gt;0",RestrictRangeByKey(PolicyTopics, PolicyTopicTypes, "*"&amp;$AD18&amp;"*"),"Addressed*")</f>
        <v>3</v>
      </c>
      <c r="AA18" s="283">
        <f t="shared" si="4"/>
        <v>0.33333333333333331</v>
      </c>
      <c r="AD18" s="297" t="s">
        <v>4209</v>
      </c>
    </row>
    <row r="19" spans="2:30" s="239" customFormat="1" x14ac:dyDescent="0.25">
      <c r="C19" s="234" t="s">
        <v>4174</v>
      </c>
      <c r="D19" s="249">
        <f>COUNTIFS(Include,"=Include",HasAnyPolicy,"Yes",Platform,"*",RestrictRangeByKey(PolicyTopics, PolicyTopicTypes, "*"&amp;$AD19&amp;"*"),"Addressed*")</f>
        <v>42</v>
      </c>
      <c r="E19" s="283">
        <f t="shared" si="5"/>
        <v>0.79245283018867929</v>
      </c>
      <c r="G19" s="365">
        <f>COUNTIFS(Include,"=Include",HasAnyPolicy,"Yes",AppCollectsOrStoresData,"Yes*",Platform,"*",RestrictRangeByKey(PolicyTopics, PolicyTopicTypes, "*"&amp;$AD19&amp;"*"),"Addressed*")</f>
        <v>39</v>
      </c>
      <c r="H19" s="283">
        <f t="shared" si="6"/>
        <v>0.78</v>
      </c>
      <c r="I19" s="365">
        <f>COUNTIFS(Include,"=Include",HasAnyPolicy,"Yes",AppCollectsOrStoresPID,"Yes*",Platform,"*",RestrictRangeByKey(PolicyTopics, PolicyTopicTypes, "*"&amp;$AD19&amp;"*"),"Addressed*")</f>
        <v>33</v>
      </c>
      <c r="J19" s="283">
        <f t="shared" si="7"/>
        <v>0.76744186046511631</v>
      </c>
      <c r="L19" s="365">
        <f>COUNTIFS(Include,"=Include",HasAnyPolicy,"Yes",AppTransmitsData,"Yes*",Platform,"*",RestrictRangeByKey(PolicyTopics, PolicyTopicTypes, "*"&amp;$AD19&amp;"*"),"Addressed*")</f>
        <v>38</v>
      </c>
      <c r="M19" s="283">
        <f t="shared" si="8"/>
        <v>0.77551020408163263</v>
      </c>
      <c r="N19" s="365">
        <f>COUNTIFS(Include,"=Include",HasAnyPolicy,"Yes",AppTransmitsPID,"Yes*",Platform,"*",RestrictRangeByKey(PolicyTopics, PolicyTopicTypes, "*"&amp;$AD19&amp;"*"),"Addressed*")</f>
        <v>25</v>
      </c>
      <c r="O19" s="283">
        <f t="shared" si="9"/>
        <v>0.80645161290322576</v>
      </c>
      <c r="Q19" s="365">
        <f>COUNTIFS(Include,"=Include",HasAnyPolicy,"Yes",PlatformAndroid,"&lt;&gt;No",PlatformiOS,"No",RestrictRangeByKey(PolicyTopics, PolicyTopicTypes, "*"&amp;$AD19&amp;"*"),"Addressed*")</f>
        <v>3</v>
      </c>
      <c r="R19" s="283">
        <f t="shared" si="0"/>
        <v>1</v>
      </c>
      <c r="S19" s="365">
        <f>COUNTIFS(Include,"=Include",HasAnyPolicy,"Yes",PlatformAndroid,"No",PlatformiOS,"&lt;&gt;No",RestrictRangeByKey(PolicyTopics, PolicyTopicTypes, "*"&amp;$AD19&amp;"*"),"Addressed*")</f>
        <v>19</v>
      </c>
      <c r="T19" s="283">
        <f t="shared" si="1"/>
        <v>0.82608695652173914</v>
      </c>
      <c r="U19" s="365">
        <f>COUNTIFS(Include,"=Include",HasAnyPolicy,"Yes",PlatformAndroid,"&lt;&gt;No",PlatformiOS,"&lt;&gt;No",RestrictRangeByKey(PolicyTopics, PolicyTopicTypes, "*"&amp;$AD19&amp;"*"),"Addressed*")</f>
        <v>20</v>
      </c>
      <c r="V19" s="283">
        <f t="shared" si="2"/>
        <v>0.7407407407407407</v>
      </c>
      <c r="X19" s="249">
        <f>COUNTIFS(Include,"=Include",HasAnyPolicy,"Yes",Cost,"Free",RestrictRangeByKey(PolicyTopics, PolicyTopicTypes, "*"&amp;$AD19&amp;"*"),"Addressed*")</f>
        <v>34</v>
      </c>
      <c r="Y19" s="283">
        <f t="shared" si="3"/>
        <v>0.77272727272727271</v>
      </c>
      <c r="Z19" s="249">
        <f>COUNTIFS(Include,"=Include",HasAnyPolicy,"Yes",Cost,"&gt;0",RestrictRangeByKey(PolicyTopics, PolicyTopicTypes, "*"&amp;$AD19&amp;"*"),"Addressed*")</f>
        <v>8</v>
      </c>
      <c r="AA19" s="283">
        <f t="shared" si="4"/>
        <v>0.88888888888888884</v>
      </c>
      <c r="AD19" s="297" t="s">
        <v>4174</v>
      </c>
    </row>
    <row r="20" spans="2:30" s="239" customFormat="1" x14ac:dyDescent="0.25">
      <c r="B20" s="239" t="s">
        <v>4173</v>
      </c>
      <c r="C20" s="238" t="s">
        <v>4238</v>
      </c>
      <c r="D20" s="249">
        <f>COUNTIFS(Include,"=Include",AppTransmitsData,"Yes*",HasAnyPolicy,"Yes",Platform,"*",RestrictRangeByKey(PolicyTopics, PolicyTopicTypes, "*"&amp;$AD20&amp;"*"),"Addressed*")</f>
        <v>30</v>
      </c>
      <c r="E20" s="283">
        <f t="shared" si="5"/>
        <v>0.56603773584905659</v>
      </c>
      <c r="G20" s="365">
        <f>COUNTIFS(Include,"=Include",AppTransmitsData,"Yes*",HasAnyPolicy,"Yes",AppCollectsOrStoresData,"Yes*",Platform,"*",RestrictRangeByKey(PolicyTopics, PolicyTopicTypes, "*"&amp;$AD20&amp;"*"),"Addressed*")</f>
        <v>28</v>
      </c>
      <c r="H20" s="283">
        <f t="shared" si="6"/>
        <v>0.56000000000000005</v>
      </c>
      <c r="I20" s="365">
        <f>COUNTIFS(Include,"=Include",AppTransmitsData,"Yes*",HasAnyPolicy,"Yes",AppCollectsOrStoresPID,"Yes*",Platform,"*",RestrictRangeByKey(PolicyTopics, PolicyTopicTypes, "*"&amp;$AD20&amp;"*"),"Addressed*")</f>
        <v>25</v>
      </c>
      <c r="J20" s="283">
        <f t="shared" si="7"/>
        <v>0.58139534883720934</v>
      </c>
      <c r="L20" s="365">
        <f>COUNTIFS(Include,"=Include",AppTransmitsData,"Yes*",HasAnyPolicy,"Yes",AppTransmitsData,"Yes*",Platform,"*",RestrictRangeByKey(PolicyTopics, PolicyTopicTypes, "*"&amp;$AD20&amp;"*"),"Addressed*")</f>
        <v>30</v>
      </c>
      <c r="M20" s="283">
        <f t="shared" si="8"/>
        <v>0.61224489795918369</v>
      </c>
      <c r="N20" s="365">
        <f>COUNTIFS(Include,"=Include",AppTransmitsData,"Yes*",HasAnyPolicy,"Yes",AppTransmitsPID,"Yes*",Platform,"*",RestrictRangeByKey(PolicyTopics, PolicyTopicTypes, "*"&amp;$AD20&amp;"*"),"Addressed*")</f>
        <v>19</v>
      </c>
      <c r="O20" s="283">
        <f t="shared" si="9"/>
        <v>0.61290322580645162</v>
      </c>
      <c r="Q20" s="365">
        <f>COUNTIFS(Include,"=Include",AppTransmitsData,"Yes*",HasAnyPolicy,"Yes",PlatformAndroid,"&lt;&gt;No",PlatformiOS,"No",RestrictRangeByKey(PolicyTopics, PolicyTopicTypes, "*"&amp;$AD20&amp;"*"),"Addressed*")</f>
        <v>1</v>
      </c>
      <c r="R20" s="283">
        <f t="shared" si="0"/>
        <v>0.33333333333333331</v>
      </c>
      <c r="S20" s="365">
        <f>COUNTIFS(Include,"=Include",AppTransmitsData,"Yes*",HasAnyPolicy,"Yes",PlatformAndroid,"No",PlatformiOS,"&lt;&gt;No",RestrictRangeByKey(PolicyTopics, PolicyTopicTypes, "*"&amp;$AD20&amp;"*"),"Addressed*")</f>
        <v>11</v>
      </c>
      <c r="T20" s="283">
        <f t="shared" si="1"/>
        <v>0.47826086956521741</v>
      </c>
      <c r="U20" s="365">
        <f>COUNTIFS(Include,"=Include",AppTransmitsData,"Yes*",HasAnyPolicy,"Yes",PlatformAndroid,"&lt;&gt;No",PlatformiOS,"&lt;&gt;No",RestrictRangeByKey(PolicyTopics, PolicyTopicTypes, "*"&amp;$AD20&amp;"*"),"Addressed*")</f>
        <v>18</v>
      </c>
      <c r="V20" s="283">
        <f t="shared" si="2"/>
        <v>0.66666666666666663</v>
      </c>
      <c r="X20" s="249">
        <f>COUNTIFS(Include,"=Include",AppTransmitsData,"Yes*",HasAnyPolicy,"Yes",Cost,"Free",RestrictRangeByKey(PolicyTopics, PolicyTopicTypes, "*"&amp;$AD20&amp;"*"),"Addressed*")</f>
        <v>27</v>
      </c>
      <c r="Y20" s="283">
        <f t="shared" si="3"/>
        <v>0.61363636363636365</v>
      </c>
      <c r="Z20" s="249">
        <f>COUNTIFS(Include,"=Include",AppTransmitsData,"Yes*",HasAnyPolicy,"Yes",Cost,"&gt;0",RestrictRangeByKey(PolicyTopics, PolicyTopicTypes, "*"&amp;$AD20&amp;"*"),"Addressed*")</f>
        <v>3</v>
      </c>
      <c r="AA20" s="283">
        <f t="shared" si="4"/>
        <v>0.33333333333333331</v>
      </c>
      <c r="AD20" s="297" t="s">
        <v>4175</v>
      </c>
    </row>
    <row r="21" spans="2:30" s="239" customFormat="1" x14ac:dyDescent="0.25">
      <c r="C21" s="238" t="s">
        <v>4239</v>
      </c>
      <c r="D21" s="249">
        <f>COUNTIFS(Include,"=Include",AppTransmitsData,"Yes*",HasAnyPolicy,"Yes",Platform,"*",RestrictRangeByKey(PolicyTopics, PolicyTopicTypes, "*"&amp;$AD21&amp;"*"),"Addressed*")</f>
        <v>15</v>
      </c>
      <c r="E21" s="283">
        <f t="shared" si="5"/>
        <v>0.28301886792452829</v>
      </c>
      <c r="G21" s="365">
        <f>COUNTIFS(Include,"=Include",AppTransmitsData,"Yes*",HasAnyPolicy,"Yes",AppCollectsOrStoresData,"Yes*",Platform,"*",RestrictRangeByKey(PolicyTopics, PolicyTopicTypes, "*"&amp;$AD21&amp;"*"),"Addressed*")</f>
        <v>15</v>
      </c>
      <c r="H21" s="283">
        <f t="shared" si="6"/>
        <v>0.3</v>
      </c>
      <c r="I21" s="365">
        <f>COUNTIFS(Include,"=Include",AppTransmitsData,"Yes*",HasAnyPolicy,"Yes",AppCollectsOrStoresPID,"Yes*",Platform,"*",RestrictRangeByKey(PolicyTopics, PolicyTopicTypes, "*"&amp;$AD21&amp;"*"),"Addressed*")</f>
        <v>13</v>
      </c>
      <c r="J21" s="283">
        <f t="shared" si="7"/>
        <v>0.30232558139534882</v>
      </c>
      <c r="L21" s="365">
        <f>COUNTIFS(Include,"=Include",AppTransmitsData,"Yes*",HasAnyPolicy,"Yes",AppTransmitsData,"Yes*",Platform,"*",RestrictRangeByKey(PolicyTopics, PolicyTopicTypes, "*"&amp;$AD21&amp;"*"),"Addressed*")</f>
        <v>15</v>
      </c>
      <c r="M21" s="283">
        <f t="shared" si="8"/>
        <v>0.30612244897959184</v>
      </c>
      <c r="N21" s="365">
        <f>COUNTIFS(Include,"=Include",AppTransmitsData,"Yes*",HasAnyPolicy,"Yes",AppTransmitsPID,"Yes*",Platform,"*",RestrictRangeByKey(PolicyTopics, PolicyTopicTypes, "*"&amp;$AD21&amp;"*"),"Addressed*")</f>
        <v>8</v>
      </c>
      <c r="O21" s="283">
        <f t="shared" si="9"/>
        <v>0.25806451612903225</v>
      </c>
      <c r="Q21" s="365">
        <f>COUNTIFS(Include,"=Include",AppTransmitsData,"Yes*",HasAnyPolicy,"Yes",PlatformAndroid,"&lt;&gt;No",PlatformiOS,"No",RestrictRangeByKey(PolicyTopics, PolicyTopicTypes, "*"&amp;$AD21&amp;"*"),"Addressed*")</f>
        <v>1</v>
      </c>
      <c r="R21" s="283">
        <f t="shared" si="0"/>
        <v>0.33333333333333331</v>
      </c>
      <c r="S21" s="365">
        <f>COUNTIFS(Include,"=Include",AppTransmitsData,"Yes*",HasAnyPolicy,"Yes",PlatformAndroid,"No",PlatformiOS,"&lt;&gt;No",RestrictRangeByKey(PolicyTopics, PolicyTopicTypes, "*"&amp;$AD21&amp;"*"),"Addressed*")</f>
        <v>10</v>
      </c>
      <c r="T21" s="283">
        <f t="shared" si="1"/>
        <v>0.43478260869565216</v>
      </c>
      <c r="U21" s="365">
        <f>COUNTIFS(Include,"=Include",AppTransmitsData,"Yes*",HasAnyPolicy,"Yes",PlatformAndroid,"&lt;&gt;No",PlatformiOS,"&lt;&gt;No",RestrictRangeByKey(PolicyTopics, PolicyTopicTypes, "*"&amp;$AD21&amp;"*"),"Addressed*")</f>
        <v>4</v>
      </c>
      <c r="V21" s="283">
        <f t="shared" si="2"/>
        <v>0.14814814814814814</v>
      </c>
      <c r="X21" s="249">
        <f>COUNTIFS(Include,"=Include",AppTransmitsData,"Yes*",HasAnyPolicy,"Yes",Cost,"Free",RestrictRangeByKey(PolicyTopics, PolicyTopicTypes, "*"&amp;$AD21&amp;"*"),"Addressed*")</f>
        <v>14</v>
      </c>
      <c r="Y21" s="283">
        <f t="shared" si="3"/>
        <v>0.31818181818181818</v>
      </c>
      <c r="Z21" s="249">
        <f>COUNTIFS(Include,"=Include",AppTransmitsData,"Yes*",HasAnyPolicy,"Yes",Cost,"&gt;0",RestrictRangeByKey(PolicyTopics, PolicyTopicTypes, "*"&amp;$AD21&amp;"*"),"Addressed*")</f>
        <v>1</v>
      </c>
      <c r="AA21" s="283">
        <f t="shared" si="4"/>
        <v>0.1111111111111111</v>
      </c>
      <c r="AD21" s="297" t="s">
        <v>4177</v>
      </c>
    </row>
    <row r="22" spans="2:30" s="239" customFormat="1" x14ac:dyDescent="0.25">
      <c r="C22" s="238" t="s">
        <v>4240</v>
      </c>
      <c r="D22" s="249">
        <f>COUNTIFS(Include,"=Include",AppTransmitsData,"Yes*",HasAnyPolicy,"Yes",Platform,"*",RestrictRangeByKey(PolicyTopics, PolicyTopicTypes, "*"&amp;$AD22&amp;"*"),"Addressed*")</f>
        <v>14</v>
      </c>
      <c r="E22" s="283">
        <f t="shared" si="5"/>
        <v>0.26415094339622641</v>
      </c>
      <c r="G22" s="365">
        <f>COUNTIFS(Include,"=Include",AppTransmitsData,"Yes*",HasAnyPolicy,"Yes",AppCollectsOrStoresData,"Yes*",Platform,"*",RestrictRangeByKey(PolicyTopics, PolicyTopicTypes, "*"&amp;$AD22&amp;"*"),"Addressed*")</f>
        <v>14</v>
      </c>
      <c r="H22" s="283">
        <f t="shared" si="6"/>
        <v>0.28000000000000003</v>
      </c>
      <c r="I22" s="365">
        <f>COUNTIFS(Include,"=Include",AppTransmitsData,"Yes*",HasAnyPolicy,"Yes",AppCollectsOrStoresPID,"Yes*",Platform,"*",RestrictRangeByKey(PolicyTopics, PolicyTopicTypes, "*"&amp;$AD22&amp;"*"),"Addressed*")</f>
        <v>10</v>
      </c>
      <c r="J22" s="283">
        <f t="shared" si="7"/>
        <v>0.23255813953488372</v>
      </c>
      <c r="L22" s="365">
        <f>COUNTIFS(Include,"=Include",AppTransmitsData,"Yes*",HasAnyPolicy,"Yes",AppTransmitsData,"Yes*",Platform,"*",RestrictRangeByKey(PolicyTopics, PolicyTopicTypes, "*"&amp;$AD22&amp;"*"),"Addressed*")</f>
        <v>14</v>
      </c>
      <c r="M22" s="283">
        <f t="shared" si="8"/>
        <v>0.2857142857142857</v>
      </c>
      <c r="N22" s="365">
        <f>COUNTIFS(Include,"=Include",AppTransmitsData,"Yes*",HasAnyPolicy,"Yes",AppTransmitsPID,"Yes*",Platform,"*",RestrictRangeByKey(PolicyTopics, PolicyTopicTypes, "*"&amp;$AD22&amp;"*"),"Addressed*")</f>
        <v>9</v>
      </c>
      <c r="O22" s="283">
        <f t="shared" si="9"/>
        <v>0.29032258064516131</v>
      </c>
      <c r="Q22" s="365">
        <f>COUNTIFS(Include,"=Include",AppTransmitsData,"Yes*",HasAnyPolicy,"Yes",PlatformAndroid,"&lt;&gt;No",PlatformiOS,"No",RestrictRangeByKey(PolicyTopics, PolicyTopicTypes, "*"&amp;$AD22&amp;"*"),"Addressed*")</f>
        <v>1</v>
      </c>
      <c r="R22" s="283">
        <f t="shared" si="0"/>
        <v>0.33333333333333331</v>
      </c>
      <c r="S22" s="365">
        <f>COUNTIFS(Include,"=Include",AppTransmitsData,"Yes*",HasAnyPolicy,"Yes",PlatformAndroid,"No",PlatformiOS,"&lt;&gt;No",RestrictRangeByKey(PolicyTopics, PolicyTopicTypes, "*"&amp;$AD22&amp;"*"),"Addressed*")</f>
        <v>4</v>
      </c>
      <c r="T22" s="283">
        <f t="shared" si="1"/>
        <v>0.17391304347826086</v>
      </c>
      <c r="U22" s="365">
        <f>COUNTIFS(Include,"=Include",AppTransmitsData,"Yes*",HasAnyPolicy,"Yes",PlatformAndroid,"&lt;&gt;No",PlatformiOS,"&lt;&gt;No",RestrictRangeByKey(PolicyTopics, PolicyTopicTypes, "*"&amp;$AD22&amp;"*"),"Addressed*")</f>
        <v>9</v>
      </c>
      <c r="V22" s="283">
        <f t="shared" si="2"/>
        <v>0.33333333333333331</v>
      </c>
      <c r="X22" s="249">
        <f>COUNTIFS(Include,"=Include",AppTransmitsData,"Yes*",HasAnyPolicy,"Yes",Cost,"Free",RestrictRangeByKey(PolicyTopics, PolicyTopicTypes, "*"&amp;$AD22&amp;"*"),"Addressed*")</f>
        <v>14</v>
      </c>
      <c r="Y22" s="283">
        <f t="shared" si="3"/>
        <v>0.31818181818181818</v>
      </c>
      <c r="Z22" s="249">
        <f>COUNTIFS(Include,"=Include",AppTransmitsData,"Yes*",HasAnyPolicy,"Yes",Cost,"&gt;0",RestrictRangeByKey(PolicyTopics, PolicyTopicTypes, "*"&amp;$AD22&amp;"*"),"Addressed*")</f>
        <v>0</v>
      </c>
      <c r="AA22" s="283">
        <f t="shared" si="4"/>
        <v>0</v>
      </c>
      <c r="AD22" s="297" t="s">
        <v>401</v>
      </c>
    </row>
    <row r="23" spans="2:30" s="239" customFormat="1" x14ac:dyDescent="0.25">
      <c r="C23" s="238" t="s">
        <v>4241</v>
      </c>
      <c r="D23" s="249">
        <f>COUNTIFS(Include,"=Include",AppTransmitsData,"Yes*",HasAnyPolicy,"Yes",Platform,"*",RestrictRangeByKey(PolicyTopics, PolicyTopicTypes, "*"&amp;$AD23&amp;"*"),"Addressed*")</f>
        <v>29</v>
      </c>
      <c r="E23" s="283">
        <f t="shared" si="5"/>
        <v>0.54716981132075471</v>
      </c>
      <c r="G23" s="365">
        <f>COUNTIFS(Include,"=Include",AppTransmitsData,"Yes*",HasAnyPolicy,"Yes",AppCollectsOrStoresData,"Yes*",Platform,"*",RestrictRangeByKey(PolicyTopics, PolicyTopicTypes, "*"&amp;$AD23&amp;"*"),"Addressed*")</f>
        <v>27</v>
      </c>
      <c r="H23" s="283">
        <f t="shared" si="6"/>
        <v>0.54</v>
      </c>
      <c r="I23" s="365">
        <f>COUNTIFS(Include,"=Include",AppTransmitsData,"Yes*",HasAnyPolicy,"Yes",AppCollectsOrStoresPID,"Yes*",Platform,"*",RestrictRangeByKey(PolicyTopics, PolicyTopicTypes, "*"&amp;$AD23&amp;"*"),"Addressed*")</f>
        <v>23</v>
      </c>
      <c r="J23" s="283">
        <f t="shared" si="7"/>
        <v>0.53488372093023251</v>
      </c>
      <c r="L23" s="365">
        <f>COUNTIFS(Include,"=Include",AppTransmitsData,"Yes*",HasAnyPolicy,"Yes",AppTransmitsData,"Yes*",Platform,"*",RestrictRangeByKey(PolicyTopics, PolicyTopicTypes, "*"&amp;$AD23&amp;"*"),"Addressed*")</f>
        <v>29</v>
      </c>
      <c r="M23" s="283">
        <f t="shared" si="8"/>
        <v>0.59183673469387754</v>
      </c>
      <c r="N23" s="365">
        <f>COUNTIFS(Include,"=Include",AppTransmitsData,"Yes*",HasAnyPolicy,"Yes",AppTransmitsPID,"Yes*",Platform,"*",RestrictRangeByKey(PolicyTopics, PolicyTopicTypes, "*"&amp;$AD23&amp;"*"),"Addressed*")</f>
        <v>17</v>
      </c>
      <c r="O23" s="283">
        <f t="shared" si="9"/>
        <v>0.54838709677419351</v>
      </c>
      <c r="Q23" s="365">
        <f>COUNTIFS(Include,"=Include",AppTransmitsData,"Yes*",HasAnyPolicy,"Yes",PlatformAndroid,"&lt;&gt;No",PlatformiOS,"No",RestrictRangeByKey(PolicyTopics, PolicyTopicTypes, "*"&amp;$AD23&amp;"*"),"Addressed*")</f>
        <v>2</v>
      </c>
      <c r="R23" s="283">
        <f t="shared" si="0"/>
        <v>0.66666666666666663</v>
      </c>
      <c r="S23" s="365">
        <f>COUNTIFS(Include,"=Include",AppTransmitsData,"Yes*",HasAnyPolicy,"Yes",PlatformAndroid,"No",PlatformiOS,"&lt;&gt;No",RestrictRangeByKey(PolicyTopics, PolicyTopicTypes, "*"&amp;$AD23&amp;"*"),"Addressed*")</f>
        <v>9</v>
      </c>
      <c r="T23" s="283">
        <f t="shared" si="1"/>
        <v>0.39130434782608697</v>
      </c>
      <c r="U23" s="365">
        <f>COUNTIFS(Include,"=Include",AppTransmitsData,"Yes*",HasAnyPolicy,"Yes",PlatformAndroid,"&lt;&gt;No",PlatformiOS,"&lt;&gt;No",RestrictRangeByKey(PolicyTopics, PolicyTopicTypes, "*"&amp;$AD23&amp;"*"),"Addressed*")</f>
        <v>18</v>
      </c>
      <c r="V23" s="283">
        <f t="shared" si="2"/>
        <v>0.66666666666666663</v>
      </c>
      <c r="X23" s="249">
        <f>COUNTIFS(Include,"=Include",AppTransmitsData,"Yes*",HasAnyPolicy,"Yes",Cost,"Free",RestrictRangeByKey(PolicyTopics, PolicyTopicTypes, "*"&amp;$AD23&amp;"*"),"Addressed*")</f>
        <v>25</v>
      </c>
      <c r="Y23" s="283">
        <f t="shared" si="3"/>
        <v>0.56818181818181823</v>
      </c>
      <c r="Z23" s="249">
        <f>COUNTIFS(Include,"=Include",AppTransmitsData,"Yes*",HasAnyPolicy,"Yes",Cost,"&gt;0",RestrictRangeByKey(PolicyTopics, PolicyTopicTypes, "*"&amp;$AD23&amp;"*"),"Addressed*")</f>
        <v>4</v>
      </c>
      <c r="AA23" s="283">
        <f t="shared" si="4"/>
        <v>0.44444444444444442</v>
      </c>
      <c r="AD23" s="297" t="s">
        <v>4180</v>
      </c>
    </row>
    <row r="24" spans="2:30" s="239" customFormat="1" x14ac:dyDescent="0.25">
      <c r="C24" s="238" t="s">
        <v>4242</v>
      </c>
      <c r="D24" s="249">
        <f>COUNTIFS(Include,"=Include",AppTransmitsData,"Yes*",HasAnyPolicy,"Yes",Platform,"*",RestrictRangeByKey(PolicyTopics, PolicyTopicTypes, "*"&amp;$AD24&amp;"*"),"Addressed*")</f>
        <v>15</v>
      </c>
      <c r="E24" s="283">
        <f t="shared" si="5"/>
        <v>0.28301886792452829</v>
      </c>
      <c r="G24" s="365">
        <f>COUNTIFS(Include,"=Include",AppTransmitsData,"Yes*",HasAnyPolicy,"Yes",AppCollectsOrStoresData,"Yes*",Platform,"*",RestrictRangeByKey(PolicyTopics, PolicyTopicTypes, "*"&amp;$AD24&amp;"*"),"Addressed*")</f>
        <v>14</v>
      </c>
      <c r="H24" s="283">
        <f t="shared" si="6"/>
        <v>0.28000000000000003</v>
      </c>
      <c r="I24" s="365">
        <f>COUNTIFS(Include,"=Include",AppTransmitsData,"Yes*",HasAnyPolicy,"Yes",AppCollectsOrStoresPID,"Yes*",Platform,"*",RestrictRangeByKey(PolicyTopics, PolicyTopicTypes, "*"&amp;$AD24&amp;"*"),"Addressed*")</f>
        <v>14</v>
      </c>
      <c r="J24" s="283">
        <f t="shared" si="7"/>
        <v>0.32558139534883723</v>
      </c>
      <c r="L24" s="365">
        <f>COUNTIFS(Include,"=Include",AppTransmitsData,"Yes*",HasAnyPolicy,"Yes",AppTransmitsData,"Yes*",Platform,"*",RestrictRangeByKey(PolicyTopics, PolicyTopicTypes, "*"&amp;$AD24&amp;"*"),"Addressed*")</f>
        <v>15</v>
      </c>
      <c r="M24" s="283">
        <f t="shared" si="8"/>
        <v>0.30612244897959184</v>
      </c>
      <c r="N24" s="365">
        <f>COUNTIFS(Include,"=Include",AppTransmitsData,"Yes*",HasAnyPolicy,"Yes",AppTransmitsPID,"Yes*",Platform,"*",RestrictRangeByKey(PolicyTopics, PolicyTopicTypes, "*"&amp;$AD24&amp;"*"),"Addressed*")</f>
        <v>10</v>
      </c>
      <c r="O24" s="283">
        <f t="shared" si="9"/>
        <v>0.32258064516129031</v>
      </c>
      <c r="Q24" s="365">
        <f>COUNTIFS(Include,"=Include",AppTransmitsData,"Yes*",HasAnyPolicy,"Yes",PlatformAndroid,"&lt;&gt;No",PlatformiOS,"No",RestrictRangeByKey(PolicyTopics, PolicyTopicTypes, "*"&amp;$AD24&amp;"*"),"Addressed*")</f>
        <v>0</v>
      </c>
      <c r="R24" s="283">
        <f t="shared" si="0"/>
        <v>0</v>
      </c>
      <c r="S24" s="365">
        <f>COUNTIFS(Include,"=Include",AppTransmitsData,"Yes*",HasAnyPolicy,"Yes",PlatformAndroid,"No",PlatformiOS,"&lt;&gt;No",RestrictRangeByKey(PolicyTopics, PolicyTopicTypes, "*"&amp;$AD24&amp;"*"),"Addressed*")</f>
        <v>8</v>
      </c>
      <c r="T24" s="283">
        <f t="shared" si="1"/>
        <v>0.34782608695652173</v>
      </c>
      <c r="U24" s="365">
        <f>COUNTIFS(Include,"=Include",AppTransmitsData,"Yes*",HasAnyPolicy,"Yes",PlatformAndroid,"&lt;&gt;No",PlatformiOS,"&lt;&gt;No",RestrictRangeByKey(PolicyTopics, PolicyTopicTypes, "*"&amp;$AD24&amp;"*"),"Addressed*")</f>
        <v>7</v>
      </c>
      <c r="V24" s="283">
        <f t="shared" si="2"/>
        <v>0.25925925925925924</v>
      </c>
      <c r="X24" s="249">
        <f>COUNTIFS(Include,"=Include",AppTransmitsData,"Yes*",HasAnyPolicy,"Yes",Cost,"Free",RestrictRangeByKey(PolicyTopics, PolicyTopicTypes, "*"&amp;$AD24&amp;"*"),"Addressed*")</f>
        <v>12</v>
      </c>
      <c r="Y24" s="283">
        <f t="shared" si="3"/>
        <v>0.27272727272727271</v>
      </c>
      <c r="Z24" s="249">
        <f>COUNTIFS(Include,"=Include",AppTransmitsData,"Yes*",HasAnyPolicy,"Yes",Cost,"&gt;0",RestrictRangeByKey(PolicyTopics, PolicyTopicTypes, "*"&amp;$AD24&amp;"*"),"Addressed*")</f>
        <v>3</v>
      </c>
      <c r="AA24" s="283">
        <f t="shared" si="4"/>
        <v>0.33333333333333331</v>
      </c>
      <c r="AD24" s="297" t="s">
        <v>4181</v>
      </c>
    </row>
    <row r="25" spans="2:30" s="239" customFormat="1" x14ac:dyDescent="0.25">
      <c r="C25" s="239" t="s">
        <v>404</v>
      </c>
      <c r="D25" s="249">
        <f>COUNTIFS(Include,"=Include",HasAnyPolicy,"Yes",Platform,"*",RestrictRangeByKey(PolicyTopics, PolicyTopicTypes, "*"&amp;$AD25&amp;"*"),"Addressed*")</f>
        <v>28</v>
      </c>
      <c r="E25" s="283">
        <f t="shared" si="5"/>
        <v>0.52830188679245282</v>
      </c>
      <c r="G25" s="365">
        <f>COUNTIFS(Include,"=Include",HasAnyPolicy,"Yes",AppCollectsOrStoresData,"Yes*",Platform,"*",RestrictRangeByKey(PolicyTopics, PolicyTopicTypes, "*"&amp;$AD25&amp;"*"),"Addressed*")</f>
        <v>27</v>
      </c>
      <c r="H25" s="283">
        <f t="shared" si="6"/>
        <v>0.54</v>
      </c>
      <c r="I25" s="365">
        <f>COUNTIFS(Include,"=Include",HasAnyPolicy,"Yes",AppCollectsOrStoresPID,"Yes*",Platform,"*",RestrictRangeByKey(PolicyTopics, PolicyTopicTypes, "*"&amp;$AD25&amp;"*"),"Addressed*")</f>
        <v>24</v>
      </c>
      <c r="J25" s="283">
        <f t="shared" si="7"/>
        <v>0.55813953488372092</v>
      </c>
      <c r="L25" s="365">
        <f>COUNTIFS(Include,"=Include",HasAnyPolicy,"Yes",AppTransmitsData,"Yes*",Platform,"*",RestrictRangeByKey(PolicyTopics, PolicyTopicTypes, "*"&amp;$AD25&amp;"*"),"Addressed*")</f>
        <v>28</v>
      </c>
      <c r="M25" s="283">
        <f t="shared" si="8"/>
        <v>0.5714285714285714</v>
      </c>
      <c r="N25" s="365">
        <f>COUNTIFS(Include,"=Include",HasAnyPolicy,"Yes",AppTransmitsPID,"Yes*",Platform,"*",RestrictRangeByKey(PolicyTopics, PolicyTopicTypes, "*"&amp;$AD25&amp;"*"),"Addressed*")</f>
        <v>17</v>
      </c>
      <c r="O25" s="283">
        <f t="shared" si="9"/>
        <v>0.54838709677419351</v>
      </c>
      <c r="Q25" s="365">
        <f>COUNTIFS(Include,"=Include",HasAnyPolicy,"Yes",PlatformAndroid,"&lt;&gt;No",PlatformiOS,"No",RestrictRangeByKey(PolicyTopics, PolicyTopicTypes, "*"&amp;$AD25&amp;"*"),"Addressed*")</f>
        <v>2</v>
      </c>
      <c r="R25" s="283">
        <f t="shared" si="0"/>
        <v>0.66666666666666663</v>
      </c>
      <c r="S25" s="365">
        <f>COUNTIFS(Include,"=Include",HasAnyPolicy,"Yes",PlatformAndroid,"No",PlatformiOS,"&lt;&gt;No",RestrictRangeByKey(PolicyTopics, PolicyTopicTypes, "*"&amp;$AD25&amp;"*"),"Addressed*")</f>
        <v>9</v>
      </c>
      <c r="T25" s="283">
        <f t="shared" si="1"/>
        <v>0.39130434782608697</v>
      </c>
      <c r="U25" s="365">
        <f>COUNTIFS(Include,"=Include",HasAnyPolicy,"Yes",PlatformAndroid,"&lt;&gt;No",PlatformiOS,"&lt;&gt;No",RestrictRangeByKey(PolicyTopics, PolicyTopicTypes, "*"&amp;$AD25&amp;"*"),"Addressed*")</f>
        <v>17</v>
      </c>
      <c r="V25" s="283">
        <f t="shared" si="2"/>
        <v>0.62962962962962965</v>
      </c>
      <c r="X25" s="249">
        <f>COUNTIFS(Include,"=Include",HasAnyPolicy,"Yes",Cost,"Free",RestrictRangeByKey(PolicyTopics, PolicyTopicTypes, "*"&amp;$AD25&amp;"*"),"Addressed*")</f>
        <v>24</v>
      </c>
      <c r="Y25" s="283">
        <f t="shared" si="3"/>
        <v>0.54545454545454541</v>
      </c>
      <c r="Z25" s="249">
        <f>COUNTIFS(Include,"=Include",HasAnyPolicy,"Yes",Cost,"&gt;0",RestrictRangeByKey(PolicyTopics, PolicyTopicTypes, "*"&amp;$AD25&amp;"*"),"Addressed*")</f>
        <v>4</v>
      </c>
      <c r="AA25" s="283">
        <f t="shared" si="4"/>
        <v>0.44444444444444442</v>
      </c>
      <c r="AD25" s="297" t="s">
        <v>404</v>
      </c>
    </row>
    <row r="26" spans="2:30" s="239" customFormat="1" x14ac:dyDescent="0.25">
      <c r="C26" s="239" t="s">
        <v>4179</v>
      </c>
      <c r="D26" s="249">
        <f>COUNTIFS(Include,"=Include",HasAnyPolicy,"Yes",Platform,"*",RestrictRangeByKey(PolicyTopics, PolicyTopicTypes, "*"&amp;$AD26&amp;"*"),"Addressed*")</f>
        <v>9</v>
      </c>
      <c r="E26" s="283">
        <f t="shared" si="5"/>
        <v>0.16981132075471697</v>
      </c>
      <c r="G26" s="365">
        <f>COUNTIFS(Include,"=Include",HasAnyPolicy,"Yes",AppCollectsOrStoresData,"Yes*",Platform,"*",RestrictRangeByKey(PolicyTopics, PolicyTopicTypes, "*"&amp;$AD26&amp;"*"),"Addressed*")</f>
        <v>9</v>
      </c>
      <c r="H26" s="283">
        <f t="shared" si="6"/>
        <v>0.18</v>
      </c>
      <c r="I26" s="365">
        <f>COUNTIFS(Include,"=Include",HasAnyPolicy,"Yes",AppCollectsOrStoresPID,"Yes*",Platform,"*",RestrictRangeByKey(PolicyTopics, PolicyTopicTypes, "*"&amp;$AD26&amp;"*"),"Addressed*")</f>
        <v>8</v>
      </c>
      <c r="J26" s="283">
        <f t="shared" si="7"/>
        <v>0.18604651162790697</v>
      </c>
      <c r="L26" s="365">
        <f>COUNTIFS(Include,"=Include",HasAnyPolicy,"Yes",AppTransmitsData,"Yes*",Platform,"*",RestrictRangeByKey(PolicyTopics, PolicyTopicTypes, "*"&amp;$AD26&amp;"*"),"Addressed*")</f>
        <v>9</v>
      </c>
      <c r="M26" s="283">
        <f t="shared" si="8"/>
        <v>0.18367346938775511</v>
      </c>
      <c r="N26" s="365">
        <f>COUNTIFS(Include,"=Include",HasAnyPolicy,"Yes",AppTransmitsPID,"Yes*",Platform,"*",RestrictRangeByKey(PolicyTopics, PolicyTopicTypes, "*"&amp;$AD26&amp;"*"),"Addressed*")</f>
        <v>6</v>
      </c>
      <c r="O26" s="283">
        <f t="shared" si="9"/>
        <v>0.19354838709677419</v>
      </c>
      <c r="Q26" s="365">
        <f>COUNTIFS(Include,"=Include",HasAnyPolicy,"Yes",PlatformAndroid,"&lt;&gt;No",PlatformiOS,"No",RestrictRangeByKey(PolicyTopics, PolicyTopicTypes, "*"&amp;$AD26&amp;"*"),"Addressed*")</f>
        <v>2</v>
      </c>
      <c r="R26" s="283">
        <f t="shared" si="0"/>
        <v>0.66666666666666663</v>
      </c>
      <c r="S26" s="365">
        <f>COUNTIFS(Include,"=Include",HasAnyPolicy,"Yes",PlatformAndroid,"No",PlatformiOS,"&lt;&gt;No",RestrictRangeByKey(PolicyTopics, PolicyTopicTypes, "*"&amp;$AD26&amp;"*"),"Addressed*")</f>
        <v>3</v>
      </c>
      <c r="T26" s="283">
        <f t="shared" si="1"/>
        <v>0.13043478260869565</v>
      </c>
      <c r="U26" s="365">
        <f>COUNTIFS(Include,"=Include",HasAnyPolicy,"Yes",PlatformAndroid,"&lt;&gt;No",PlatformiOS,"&lt;&gt;No",RestrictRangeByKey(PolicyTopics, PolicyTopicTypes, "*"&amp;$AD26&amp;"*"),"Addressed*")</f>
        <v>4</v>
      </c>
      <c r="V26" s="283">
        <f t="shared" si="2"/>
        <v>0.14814814814814814</v>
      </c>
      <c r="X26" s="249">
        <f>COUNTIFS(Include,"=Include",HasAnyPolicy,"Yes",Cost,"Free",RestrictRangeByKey(PolicyTopics, PolicyTopicTypes, "*"&amp;$AD26&amp;"*"),"Addressed*")</f>
        <v>7</v>
      </c>
      <c r="Y26" s="283">
        <f t="shared" si="3"/>
        <v>0.15909090909090909</v>
      </c>
      <c r="Z26" s="249">
        <f>COUNTIFS(Include,"=Include",HasAnyPolicy,"Yes",Cost,"&gt;0",RestrictRangeByKey(PolicyTopics, PolicyTopicTypes, "*"&amp;$AD26&amp;"*"),"Addressed*")</f>
        <v>2</v>
      </c>
      <c r="AA26" s="283">
        <f t="shared" si="4"/>
        <v>0.22222222222222221</v>
      </c>
      <c r="AD26" s="297" t="s">
        <v>4179</v>
      </c>
    </row>
    <row r="27" spans="2:30" s="239" customFormat="1" x14ac:dyDescent="0.25">
      <c r="B27" s="239" t="s">
        <v>4207</v>
      </c>
      <c r="C27" s="239" t="s">
        <v>4182</v>
      </c>
      <c r="D27" s="249">
        <f>COUNTIFS(Include,"=Include",HasAnyPolicy,"Yes",Platform,"*",RestrictRangeByKey(PolicyTopics, PolicyTopicTypes, "*"&amp;$AD27&amp;"*"),"Addressed*")</f>
        <v>16</v>
      </c>
      <c r="E27" s="283">
        <f t="shared" si="5"/>
        <v>0.30188679245283018</v>
      </c>
      <c r="G27" s="365">
        <f>COUNTIFS(Include,"=Include",HasAnyPolicy,"Yes",AppCollectsOrStoresData,"Yes*",Platform,"*",RestrictRangeByKey(PolicyTopics, PolicyTopicTypes, "*"&amp;$AD27&amp;"*"),"Addressed*")</f>
        <v>16</v>
      </c>
      <c r="H27" s="283">
        <f t="shared" si="6"/>
        <v>0.32</v>
      </c>
      <c r="I27" s="365">
        <f>COUNTIFS(Include,"=Include",HasAnyPolicy,"Yes",AppCollectsOrStoresPID,"Yes*",Platform,"*",RestrictRangeByKey(PolicyTopics, PolicyTopicTypes, "*"&amp;$AD27&amp;"*"),"Addressed*")</f>
        <v>14</v>
      </c>
      <c r="J27" s="283">
        <f t="shared" si="7"/>
        <v>0.32558139534883723</v>
      </c>
      <c r="L27" s="365">
        <f>COUNTIFS(Include,"=Include",HasAnyPolicy,"Yes",AppTransmitsData,"Yes*",Platform,"*",RestrictRangeByKey(PolicyTopics, PolicyTopicTypes, "*"&amp;$AD27&amp;"*"),"Addressed*")</f>
        <v>16</v>
      </c>
      <c r="M27" s="283">
        <f t="shared" si="8"/>
        <v>0.32653061224489793</v>
      </c>
      <c r="N27" s="365">
        <f>COUNTIFS(Include,"=Include",HasAnyPolicy,"Yes",AppTransmitsPID,"Yes*",Platform,"*",RestrictRangeByKey(PolicyTopics, PolicyTopicTypes, "*"&amp;$AD27&amp;"*"),"Addressed*")</f>
        <v>10</v>
      </c>
      <c r="O27" s="283">
        <f t="shared" si="9"/>
        <v>0.32258064516129031</v>
      </c>
      <c r="Q27" s="365">
        <f>COUNTIFS(Include,"=Include",HasAnyPolicy,"Yes",PlatformAndroid,"&lt;&gt;No",PlatformiOS,"No",RestrictRangeByKey(PolicyTopics, PolicyTopicTypes, "*"&amp;$AD27&amp;"*"),"Addressed*")</f>
        <v>0</v>
      </c>
      <c r="R27" s="283">
        <f t="shared" si="0"/>
        <v>0</v>
      </c>
      <c r="S27" s="365">
        <f>COUNTIFS(Include,"=Include",HasAnyPolicy,"Yes",PlatformAndroid,"No",PlatformiOS,"&lt;&gt;No",RestrictRangeByKey(PolicyTopics, PolicyTopicTypes, "*"&amp;$AD27&amp;"*"),"Addressed*")</f>
        <v>6</v>
      </c>
      <c r="T27" s="283">
        <f t="shared" si="1"/>
        <v>0.2608695652173913</v>
      </c>
      <c r="U27" s="365">
        <f>COUNTIFS(Include,"=Include",HasAnyPolicy,"Yes",PlatformAndroid,"&lt;&gt;No",PlatformiOS,"&lt;&gt;No",RestrictRangeByKey(PolicyTopics, PolicyTopicTypes, "*"&amp;$AD27&amp;"*"),"Addressed*")</f>
        <v>10</v>
      </c>
      <c r="V27" s="283">
        <f t="shared" si="2"/>
        <v>0.37037037037037035</v>
      </c>
      <c r="X27" s="249">
        <f>COUNTIFS(Include,"=Include",HasAnyPolicy,"Yes",Cost,"Free",RestrictRangeByKey(PolicyTopics, PolicyTopicTypes, "*"&amp;$AD27&amp;"*"),"Addressed*")</f>
        <v>13</v>
      </c>
      <c r="Y27" s="283">
        <f t="shared" si="3"/>
        <v>0.29545454545454547</v>
      </c>
      <c r="Z27" s="249">
        <f>COUNTIFS(Include,"=Include",HasAnyPolicy,"Yes",Cost,"&gt;0",RestrictRangeByKey(PolicyTopics, PolicyTopicTypes, "*"&amp;$AD27&amp;"*"),"Addressed*")</f>
        <v>3</v>
      </c>
      <c r="AA27" s="283">
        <f t="shared" si="4"/>
        <v>0.33333333333333331</v>
      </c>
      <c r="AD27" s="297" t="s">
        <v>4182</v>
      </c>
    </row>
    <row r="28" spans="2:30" s="239" customFormat="1" x14ac:dyDescent="0.25">
      <c r="C28" s="298" t="s">
        <v>4176</v>
      </c>
      <c r="D28" s="249">
        <f>COUNTIFS(Include,"=Include",HasAnyPolicy,"Yes",Platform,"*",RestrictRangeByKey(PolicyTopics, PolicyTopicTypes, "*"&amp;$AD28&amp;"*"),"Addressed*")</f>
        <v>27</v>
      </c>
      <c r="E28" s="283">
        <f t="shared" si="5"/>
        <v>0.50943396226415094</v>
      </c>
      <c r="G28" s="365">
        <f>COUNTIFS(Include,"=Include",HasAnyPolicy,"Yes",AppCollectsOrStoresData,"Yes*",Platform,"*",RestrictRangeByKey(PolicyTopics, PolicyTopicTypes, "*"&amp;$AD28&amp;"*"),"Addressed*")</f>
        <v>26</v>
      </c>
      <c r="H28" s="283">
        <f t="shared" si="6"/>
        <v>0.52</v>
      </c>
      <c r="I28" s="365">
        <f>COUNTIFS(Include,"=Include",HasAnyPolicy,"Yes",AppCollectsOrStoresPID,"Yes*",Platform,"*",RestrictRangeByKey(PolicyTopics, PolicyTopicTypes, "*"&amp;$AD28&amp;"*"),"Addressed*")</f>
        <v>23</v>
      </c>
      <c r="J28" s="283">
        <f t="shared" si="7"/>
        <v>0.53488372093023251</v>
      </c>
      <c r="L28" s="365">
        <f>COUNTIFS(Include,"=Include",HasAnyPolicy,"Yes",AppTransmitsData,"Yes*",Platform,"*",RestrictRangeByKey(PolicyTopics, PolicyTopicTypes, "*"&amp;$AD28&amp;"*"),"Addressed*")</f>
        <v>26</v>
      </c>
      <c r="M28" s="283">
        <f t="shared" si="8"/>
        <v>0.53061224489795922</v>
      </c>
      <c r="N28" s="365">
        <f>COUNTIFS(Include,"=Include",HasAnyPolicy,"Yes",AppTransmitsPID,"Yes*",Platform,"*",RestrictRangeByKey(PolicyTopics, PolicyTopicTypes, "*"&amp;$AD28&amp;"*"),"Addressed*")</f>
        <v>17</v>
      </c>
      <c r="O28" s="283">
        <f t="shared" si="9"/>
        <v>0.54838709677419351</v>
      </c>
      <c r="Q28" s="365">
        <f>COUNTIFS(Include,"=Include",HasAnyPolicy,"Yes",PlatformAndroid,"&lt;&gt;No",PlatformiOS,"No",RestrictRangeByKey(PolicyTopics, PolicyTopicTypes, "*"&amp;$AD28&amp;"*"),"Addressed*")</f>
        <v>0</v>
      </c>
      <c r="R28" s="283">
        <f t="shared" si="0"/>
        <v>0</v>
      </c>
      <c r="S28" s="365">
        <f>COUNTIFS(Include,"=Include",HasAnyPolicy,"Yes",PlatformAndroid,"No",PlatformiOS,"&lt;&gt;No",RestrictRangeByKey(PolicyTopics, PolicyTopicTypes, "*"&amp;$AD28&amp;"*"),"Addressed*")</f>
        <v>16</v>
      </c>
      <c r="T28" s="283">
        <f t="shared" si="1"/>
        <v>0.69565217391304346</v>
      </c>
      <c r="U28" s="365">
        <f>COUNTIFS(Include,"=Include",HasAnyPolicy,"Yes",PlatformAndroid,"&lt;&gt;No",PlatformiOS,"&lt;&gt;No",RestrictRangeByKey(PolicyTopics, PolicyTopicTypes, "*"&amp;$AD28&amp;"*"),"Addressed*")</f>
        <v>11</v>
      </c>
      <c r="V28" s="283">
        <f t="shared" si="2"/>
        <v>0.40740740740740738</v>
      </c>
      <c r="X28" s="249">
        <f>COUNTIFS(Include,"=Include",HasAnyPolicy,"Yes",Cost,"Free",RestrictRangeByKey(PolicyTopics, PolicyTopicTypes, "*"&amp;$AD28&amp;"*"),"Addressed*")</f>
        <v>23</v>
      </c>
      <c r="Y28" s="283">
        <f t="shared" si="3"/>
        <v>0.52272727272727271</v>
      </c>
      <c r="Z28" s="249">
        <f>COUNTIFS(Include,"=Include",HasAnyPolicy,"Yes",Cost,"&gt;0",RestrictRangeByKey(PolicyTopics, PolicyTopicTypes, "*"&amp;$AD28&amp;"*"),"Addressed*")</f>
        <v>4</v>
      </c>
      <c r="AA28" s="283">
        <f t="shared" si="4"/>
        <v>0.44444444444444442</v>
      </c>
      <c r="AD28" s="299" t="s">
        <v>4176</v>
      </c>
    </row>
    <row r="29" spans="2:30" s="239" customFormat="1" x14ac:dyDescent="0.25">
      <c r="C29" s="238" t="s">
        <v>4243</v>
      </c>
      <c r="D29" s="249">
        <f>COUNTIFS(Include,"=Include",AppTransmitsData,"Yes*",HasAnyPolicy,"Yes",Platform,"*",RestrictRangeByKey(PolicyTopics, PolicyTopicTypes, "*"&amp;$AD29&amp;"*"),"Addressed*")</f>
        <v>13</v>
      </c>
      <c r="E29" s="283">
        <f t="shared" si="5"/>
        <v>0.24528301886792453</v>
      </c>
      <c r="G29" s="365">
        <f>COUNTIFS(Include,"=Include",AppTransmitsData,"Yes*",HasAnyPolicy,"Yes",AppCollectsOrStoresData,"Yes*",Platform,"*",RestrictRangeByKey(PolicyTopics, PolicyTopicTypes, "*"&amp;$AD29&amp;"*"),"Addressed*")</f>
        <v>13</v>
      </c>
      <c r="H29" s="283">
        <f t="shared" si="6"/>
        <v>0.26</v>
      </c>
      <c r="I29" s="365">
        <f>COUNTIFS(Include,"=Include",AppTransmitsData,"Yes*",HasAnyPolicy,"Yes",AppCollectsOrStoresPID,"Yes*",Platform,"*",RestrictRangeByKey(PolicyTopics, PolicyTopicTypes, "*"&amp;$AD29&amp;"*"),"Addressed*")</f>
        <v>11</v>
      </c>
      <c r="J29" s="283">
        <f t="shared" si="7"/>
        <v>0.2558139534883721</v>
      </c>
      <c r="L29" s="365">
        <f>COUNTIFS(Include,"=Include",AppTransmitsData,"Yes*",HasAnyPolicy,"Yes",AppTransmitsData,"Yes*",Platform,"*",RestrictRangeByKey(PolicyTopics, PolicyTopicTypes, "*"&amp;$AD29&amp;"*"),"Addressed*")</f>
        <v>13</v>
      </c>
      <c r="M29" s="283">
        <f t="shared" si="8"/>
        <v>0.26530612244897961</v>
      </c>
      <c r="N29" s="365">
        <f>COUNTIFS(Include,"=Include",AppTransmitsData,"Yes*",HasAnyPolicy,"Yes",AppTransmitsPID,"Yes*",Platform,"*",RestrictRangeByKey(PolicyTopics, PolicyTopicTypes, "*"&amp;$AD29&amp;"*"),"Addressed*")</f>
        <v>8</v>
      </c>
      <c r="O29" s="283">
        <f t="shared" si="9"/>
        <v>0.25806451612903225</v>
      </c>
      <c r="Q29" s="365">
        <f>COUNTIFS(Include,"=Include",AppTransmitsData,"Yes*",HasAnyPolicy,"Yes",PlatformAndroid,"&lt;&gt;No",PlatformiOS,"No",RestrictRangeByKey(PolicyTopics, PolicyTopicTypes, "*"&amp;$AD29&amp;"*"),"Addressed*")</f>
        <v>1</v>
      </c>
      <c r="R29" s="283">
        <f t="shared" si="0"/>
        <v>0.33333333333333331</v>
      </c>
      <c r="S29" s="365">
        <f>COUNTIFS(Include,"=Include",AppTransmitsData,"Yes*",HasAnyPolicy,"Yes",PlatformAndroid,"No",PlatformiOS,"&lt;&gt;No",RestrictRangeByKey(PolicyTopics, PolicyTopicTypes, "*"&amp;$AD29&amp;"*"),"Addressed*")</f>
        <v>7</v>
      </c>
      <c r="T29" s="283">
        <f t="shared" si="1"/>
        <v>0.30434782608695654</v>
      </c>
      <c r="U29" s="365">
        <f>COUNTIFS(Include,"=Include",AppTransmitsData,"Yes*",HasAnyPolicy,"Yes",PlatformAndroid,"&lt;&gt;No",PlatformiOS,"&lt;&gt;No",RestrictRangeByKey(PolicyTopics, PolicyTopicTypes, "*"&amp;$AD29&amp;"*"),"Addressed*")</f>
        <v>5</v>
      </c>
      <c r="V29" s="283">
        <f t="shared" si="2"/>
        <v>0.18518518518518517</v>
      </c>
      <c r="X29" s="249">
        <f>COUNTIFS(Include,"=Include",AppTransmitsData,"Yes*",HasAnyPolicy,"Yes",Cost,"Free",RestrictRangeByKey(PolicyTopics, PolicyTopicTypes, "*"&amp;$AD29&amp;"*"),"Addressed*")</f>
        <v>11</v>
      </c>
      <c r="Y29" s="283">
        <f t="shared" si="3"/>
        <v>0.25</v>
      </c>
      <c r="Z29" s="249">
        <f>COUNTIFS(Include,"=Include",AppTransmitsData,"Yes*",HasAnyPolicy,"Yes",Cost,"&gt;0",RestrictRangeByKey(PolicyTopics, PolicyTopicTypes, "*"&amp;$AD29&amp;"*"),"Addressed*")</f>
        <v>2</v>
      </c>
      <c r="AA29" s="283">
        <f t="shared" si="4"/>
        <v>0.22222222222222221</v>
      </c>
      <c r="AD29" s="297" t="s">
        <v>4208</v>
      </c>
    </row>
    <row r="30" spans="2:30" s="239" customFormat="1" x14ac:dyDescent="0.25">
      <c r="C30" s="239" t="s">
        <v>409</v>
      </c>
      <c r="D30" s="249">
        <f>COUNTIFS(Include,"=Include",HasAnyPolicy,"Yes",Platform,"*",RestrictRangeByKey(PolicyTopics, PolicyTopicTypes, "*"&amp;$AD30&amp;"*"),"Addressed*")</f>
        <v>8</v>
      </c>
      <c r="E30" s="283">
        <f t="shared" si="5"/>
        <v>0.15094339622641509</v>
      </c>
      <c r="G30" s="365">
        <f>COUNTIFS(Include,"=Include",HasAnyPolicy,"Yes",AppCollectsOrStoresData,"Yes*",Platform,"*",RestrictRangeByKey(PolicyTopics, PolicyTopicTypes, "*"&amp;$AD30&amp;"*"),"Addressed*")</f>
        <v>7</v>
      </c>
      <c r="H30" s="283">
        <f t="shared" si="6"/>
        <v>0.14000000000000001</v>
      </c>
      <c r="I30" s="365">
        <f>COUNTIFS(Include,"=Include",HasAnyPolicy,"Yes",AppCollectsOrStoresPID,"Yes*",Platform,"*",RestrictRangeByKey(PolicyTopics, PolicyTopicTypes, "*"&amp;$AD30&amp;"*"),"Addressed*")</f>
        <v>5</v>
      </c>
      <c r="J30" s="283">
        <f t="shared" si="7"/>
        <v>0.11627906976744186</v>
      </c>
      <c r="L30" s="365">
        <f>COUNTIFS(Include,"=Include",HasAnyPolicy,"Yes",AppTransmitsData,"Yes*",Platform,"*",RestrictRangeByKey(PolicyTopics, PolicyTopicTypes, "*"&amp;$AD30&amp;"*"),"Addressed*")</f>
        <v>8</v>
      </c>
      <c r="M30" s="283">
        <f t="shared" si="8"/>
        <v>0.16326530612244897</v>
      </c>
      <c r="N30" s="365">
        <f>COUNTIFS(Include,"=Include",HasAnyPolicy,"Yes",AppTransmitsPID,"Yes*",Platform,"*",RestrictRangeByKey(PolicyTopics, PolicyTopicTypes, "*"&amp;$AD30&amp;"*"),"Addressed*")</f>
        <v>3</v>
      </c>
      <c r="O30" s="283">
        <f t="shared" si="9"/>
        <v>9.6774193548387094E-2</v>
      </c>
      <c r="Q30" s="365">
        <f>COUNTIFS(Include,"=Include",HasAnyPolicy,"Yes",PlatformAndroid,"&lt;&gt;No",PlatformiOS,"No",RestrictRangeByKey(PolicyTopics, PolicyTopicTypes, "*"&amp;$AD30&amp;"*"),"Addressed*")</f>
        <v>1</v>
      </c>
      <c r="R30" s="283">
        <f t="shared" si="0"/>
        <v>0.33333333333333331</v>
      </c>
      <c r="S30" s="365">
        <f>COUNTIFS(Include,"=Include",HasAnyPolicy,"Yes",PlatformAndroid,"No",PlatformiOS,"&lt;&gt;No",RestrictRangeByKey(PolicyTopics, PolicyTopicTypes, "*"&amp;$AD30&amp;"*"),"Addressed*")</f>
        <v>4</v>
      </c>
      <c r="T30" s="283">
        <f t="shared" si="1"/>
        <v>0.17391304347826086</v>
      </c>
      <c r="U30" s="365">
        <f>COUNTIFS(Include,"=Include",HasAnyPolicy,"Yes",PlatformAndroid,"&lt;&gt;No",PlatformiOS,"&lt;&gt;No",RestrictRangeByKey(PolicyTopics, PolicyTopicTypes, "*"&amp;$AD30&amp;"*"),"Addressed*")</f>
        <v>3</v>
      </c>
      <c r="V30" s="283">
        <f t="shared" si="2"/>
        <v>0.1111111111111111</v>
      </c>
      <c r="X30" s="249">
        <f>COUNTIFS(Include,"=Include",HasAnyPolicy,"Yes",Cost,"Free",RestrictRangeByKey(PolicyTopics, PolicyTopicTypes, "*"&amp;$AD30&amp;"*"),"Addressed*")</f>
        <v>4</v>
      </c>
      <c r="Y30" s="283">
        <f t="shared" si="3"/>
        <v>9.0909090909090912E-2</v>
      </c>
      <c r="Z30" s="249">
        <f>COUNTIFS(Include,"=Include",HasAnyPolicy,"Yes",Cost,"&gt;0",RestrictRangeByKey(PolicyTopics, PolicyTopicTypes, "*"&amp;$AD30&amp;"*"),"Addressed*")</f>
        <v>4</v>
      </c>
      <c r="AA30" s="283">
        <f t="shared" si="4"/>
        <v>0.44444444444444442</v>
      </c>
      <c r="AD30" s="297" t="s">
        <v>409</v>
      </c>
    </row>
    <row r="31" spans="2:30" s="239" customFormat="1" x14ac:dyDescent="0.25">
      <c r="C31" s="239" t="s">
        <v>410</v>
      </c>
      <c r="D31" s="249">
        <f>COUNTIFS(Include,"=Include",HasAnyPolicy,"Yes",Platform,"*",RestrictRangeByKey(PolicyTopics, PolicyTopicTypes, "*"&amp;$AD31&amp;"*"),"Addressed*")</f>
        <v>0</v>
      </c>
      <c r="E31" s="283">
        <f t="shared" si="5"/>
        <v>0</v>
      </c>
      <c r="G31" s="365">
        <f>COUNTIFS(Include,"=Include",HasAnyPolicy,"Yes",AppCollectsOrStoresData,"Yes*",Platform,"*",RestrictRangeByKey(PolicyTopics, PolicyTopicTypes, "*"&amp;$AD31&amp;"*"),"Addressed*")</f>
        <v>0</v>
      </c>
      <c r="H31" s="283">
        <f t="shared" si="6"/>
        <v>0</v>
      </c>
      <c r="I31" s="365">
        <f>COUNTIFS(Include,"=Include",HasAnyPolicy,"Yes",AppCollectsOrStoresPID,"Yes*",Platform,"*",RestrictRangeByKey(PolicyTopics, PolicyTopicTypes, "*"&amp;$AD31&amp;"*"),"Addressed*")</f>
        <v>0</v>
      </c>
      <c r="J31" s="283">
        <f t="shared" si="7"/>
        <v>0</v>
      </c>
      <c r="L31" s="365">
        <f>COUNTIFS(Include,"=Include",HasAnyPolicy,"Yes",AppTransmitsData,"Yes*",Platform,"*",RestrictRangeByKey(PolicyTopics, PolicyTopicTypes, "*"&amp;$AD31&amp;"*"),"Addressed*")</f>
        <v>0</v>
      </c>
      <c r="M31" s="283">
        <f t="shared" si="8"/>
        <v>0</v>
      </c>
      <c r="N31" s="365">
        <f>COUNTIFS(Include,"=Include",HasAnyPolicy,"Yes",AppTransmitsPID,"Yes*",Platform,"*",RestrictRangeByKey(PolicyTopics, PolicyTopicTypes, "*"&amp;$AD31&amp;"*"),"Addressed*")</f>
        <v>0</v>
      </c>
      <c r="O31" s="283">
        <f t="shared" si="9"/>
        <v>0</v>
      </c>
      <c r="Q31" s="365">
        <f>COUNTIFS(Include,"=Include",HasAnyPolicy,"Yes",PlatformAndroid,"&lt;&gt;No",PlatformiOS,"No",RestrictRangeByKey(PolicyTopics, PolicyTopicTypes, "*"&amp;$AD31&amp;"*"),"Addressed*")</f>
        <v>0</v>
      </c>
      <c r="R31" s="283">
        <f t="shared" si="0"/>
        <v>0</v>
      </c>
      <c r="S31" s="365">
        <f>COUNTIFS(Include,"=Include",HasAnyPolicy,"Yes",PlatformAndroid,"No",PlatformiOS,"&lt;&gt;No",RestrictRangeByKey(PolicyTopics, PolicyTopicTypes, "*"&amp;$AD31&amp;"*"),"Addressed*")</f>
        <v>0</v>
      </c>
      <c r="T31" s="283">
        <f t="shared" si="1"/>
        <v>0</v>
      </c>
      <c r="U31" s="365">
        <f>COUNTIFS(Include,"=Include",HasAnyPolicy,"Yes",PlatformAndroid,"&lt;&gt;No",PlatformiOS,"&lt;&gt;No",RestrictRangeByKey(PolicyTopics, PolicyTopicTypes, "*"&amp;$AD31&amp;"*"),"Addressed*")</f>
        <v>0</v>
      </c>
      <c r="V31" s="283">
        <f t="shared" si="2"/>
        <v>0</v>
      </c>
      <c r="X31" s="249">
        <f>COUNTIFS(Include,"=Include",HasAnyPolicy,"Yes",Cost,"Free",RestrictRangeByKey(PolicyTopics, PolicyTopicTypes, "*"&amp;$AD31&amp;"*"),"Addressed*")</f>
        <v>0</v>
      </c>
      <c r="Y31" s="283">
        <f t="shared" si="3"/>
        <v>0</v>
      </c>
      <c r="Z31" s="249">
        <f>COUNTIFS(Include,"=Include",HasAnyPolicy,"Yes",Cost,"&gt;0",RestrictRangeByKey(PolicyTopics, PolicyTopicTypes, "*"&amp;$AD31&amp;"*"),"Addressed*")</f>
        <v>0</v>
      </c>
      <c r="AA31" s="283">
        <f t="shared" si="4"/>
        <v>0</v>
      </c>
      <c r="AD31" s="297" t="s">
        <v>410</v>
      </c>
    </row>
    <row r="32" spans="2:30" s="241" customFormat="1" x14ac:dyDescent="0.25">
      <c r="C32" s="241" t="s">
        <v>411</v>
      </c>
      <c r="D32" s="251">
        <f>COUNTIFS(Include,"=Include",HasAnyPolicy,"Yes",Platform,"*",RestrictRangeByKey(PolicyTopics, PolicyTopicTypes, "*"&amp;$AD32&amp;"*"),"Addressed*")</f>
        <v>17</v>
      </c>
      <c r="E32" s="280">
        <f t="shared" si="5"/>
        <v>0.32075471698113206</v>
      </c>
      <c r="G32" s="251">
        <f>COUNTIFS(Include,"=Include",HasAnyPolicy,"Yes",AppCollectsOrStoresData,"Yes*",Platform,"*",RestrictRangeByKey(PolicyTopics, PolicyTopicTypes, "*"&amp;$AD32&amp;"*"),"Addressed*")</f>
        <v>17</v>
      </c>
      <c r="H32" s="280">
        <f t="shared" si="6"/>
        <v>0.34</v>
      </c>
      <c r="I32" s="251">
        <f>COUNTIFS(Include,"=Include",HasAnyPolicy,"Yes",AppCollectsOrStoresPID,"Yes*",Platform,"*",RestrictRangeByKey(PolicyTopics, PolicyTopicTypes, "*"&amp;$AD32&amp;"*"),"Addressed*")</f>
        <v>14</v>
      </c>
      <c r="J32" s="280">
        <f t="shared" si="7"/>
        <v>0.32558139534883723</v>
      </c>
      <c r="L32" s="251">
        <f>COUNTIFS(Include,"=Include",HasAnyPolicy,"Yes",AppTransmitsData,"Yes*",Platform,"*",RestrictRangeByKey(PolicyTopics, PolicyTopicTypes, "*"&amp;$AD32&amp;"*"),"Addressed*")</f>
        <v>17</v>
      </c>
      <c r="M32" s="280">
        <f t="shared" si="8"/>
        <v>0.34693877551020408</v>
      </c>
      <c r="N32" s="251">
        <f>COUNTIFS(Include,"=Include",HasAnyPolicy,"Yes",AppTransmitsPID,"Yes*",Platform,"*",RestrictRangeByKey(PolicyTopics, PolicyTopicTypes, "*"&amp;$AD32&amp;"*"),"Addressed*")</f>
        <v>11</v>
      </c>
      <c r="O32" s="280">
        <f t="shared" si="9"/>
        <v>0.35483870967741937</v>
      </c>
      <c r="Q32" s="251">
        <f>COUNTIFS(Include,"=Include",HasAnyPolicy,"Yes",PlatformAndroid,"&lt;&gt;No",PlatformiOS,"No",RestrictRangeByKey(PolicyTopics, PolicyTopicTypes, "*"&amp;$AD32&amp;"*"),"Addressed*")</f>
        <v>2</v>
      </c>
      <c r="R32" s="280">
        <f t="shared" si="0"/>
        <v>0.66666666666666663</v>
      </c>
      <c r="S32" s="251">
        <f>COUNTIFS(Include,"=Include",HasAnyPolicy,"Yes",PlatformAndroid,"No",PlatformiOS,"&lt;&gt;No",RestrictRangeByKey(PolicyTopics, PolicyTopicTypes, "*"&amp;$AD32&amp;"*"),"Addressed*")</f>
        <v>6</v>
      </c>
      <c r="T32" s="280">
        <f t="shared" si="1"/>
        <v>0.2608695652173913</v>
      </c>
      <c r="U32" s="251">
        <f>COUNTIFS(Include,"=Include",HasAnyPolicy,"Yes",PlatformAndroid,"&lt;&gt;No",PlatformiOS,"&lt;&gt;No",RestrictRangeByKey(PolicyTopics, PolicyTopicTypes, "*"&amp;$AD32&amp;"*"),"Addressed*")</f>
        <v>9</v>
      </c>
      <c r="V32" s="280">
        <f t="shared" si="2"/>
        <v>0.33333333333333331</v>
      </c>
      <c r="X32" s="251">
        <f>COUNTIFS(Include,"=Include",HasAnyPolicy,"Yes",Cost,"Free",RestrictRangeByKey(PolicyTopics, PolicyTopicTypes, "*"&amp;$AD32&amp;"*"),"Addressed*")</f>
        <v>16</v>
      </c>
      <c r="Y32" s="280">
        <f t="shared" si="3"/>
        <v>0.36363636363636365</v>
      </c>
      <c r="Z32" s="251">
        <f>COUNTIFS(Include,"=Include",HasAnyPolicy,"Yes",Cost,"&gt;0",RestrictRangeByKey(PolicyTopics, PolicyTopicTypes, "*"&amp;$AD32&amp;"*"),"Addressed*")</f>
        <v>1</v>
      </c>
      <c r="AA32" s="280">
        <f t="shared" si="4"/>
        <v>0.1111111111111111</v>
      </c>
      <c r="AD32" s="300" t="s">
        <v>411</v>
      </c>
    </row>
    <row r="34" spans="3:17" x14ac:dyDescent="0.25">
      <c r="C34" s="240" t="s">
        <v>4210</v>
      </c>
    </row>
    <row r="35" spans="3:17" s="239" customFormat="1" x14ac:dyDescent="0.25"/>
    <row r="36" spans="3:17" s="317" customFormat="1" x14ac:dyDescent="0.25">
      <c r="C36" s="317" t="s">
        <v>4468</v>
      </c>
      <c r="D36" s="318">
        <f>COUNTIFS(Include,"=Include",Platform,"*",HasAnyPolicy,"Yes")</f>
        <v>53</v>
      </c>
      <c r="E36" s="318"/>
      <c r="F36" s="318"/>
      <c r="G36" s="318">
        <f>COUNTIFS(Include,"=Include",PlatformAndroid,"&lt;&gt;No",PlatformiOS,"No",HasAnyPolicy,"Yes")</f>
        <v>3</v>
      </c>
      <c r="H36" s="320"/>
      <c r="I36" s="318">
        <f>COUNTIFS(Include,"=Include",PlatformAndroid,"No",PlatformiOS,"&lt;&gt;No",HasAnyPolicy,"Yes")</f>
        <v>23</v>
      </c>
      <c r="J36" s="318"/>
      <c r="K36" s="318">
        <f>COUNTIFS(Include,"=Include",PlatformAndroid,"&lt;&gt;No",PlatformiOS,"&lt;&gt;No",HasAnyPolicy,"Yes")</f>
        <v>27</v>
      </c>
      <c r="L36" s="318"/>
      <c r="M36" s="318"/>
      <c r="N36" s="318">
        <f>COUNTIFS(Include,"=Include",Cost, "Free",HasAnyPolicy,"Yes")</f>
        <v>44</v>
      </c>
      <c r="O36" s="318"/>
      <c r="P36" s="318">
        <f>COUNTIFS(Include,"=Include",Cost, "&gt;0",HasAnyPolicy,"Yes")</f>
        <v>9</v>
      </c>
      <c r="Q36" s="318"/>
    </row>
    <row r="37" spans="3:17" x14ac:dyDescent="0.25">
      <c r="D37" s="385" t="s">
        <v>4442</v>
      </c>
      <c r="E37" s="385"/>
      <c r="F37" s="385"/>
      <c r="G37" s="385"/>
      <c r="H37" s="385"/>
      <c r="I37" s="385"/>
      <c r="J37" s="385"/>
      <c r="K37" s="385"/>
      <c r="L37" s="385"/>
      <c r="M37" s="385"/>
      <c r="N37" s="385"/>
      <c r="O37" s="385"/>
      <c r="P37" s="385"/>
      <c r="Q37" s="385"/>
    </row>
    <row r="38" spans="3:17" x14ac:dyDescent="0.25">
      <c r="D38" s="233"/>
      <c r="G38" s="385" t="s">
        <v>4313</v>
      </c>
      <c r="H38" s="385"/>
      <c r="I38" s="385"/>
      <c r="J38" s="385"/>
      <c r="K38" s="385"/>
      <c r="L38" s="385"/>
      <c r="N38" s="386" t="s">
        <v>4320</v>
      </c>
      <c r="O38" s="386"/>
      <c r="P38" s="386"/>
      <c r="Q38" s="386"/>
    </row>
    <row r="39" spans="3:17" x14ac:dyDescent="0.25">
      <c r="C39" s="247"/>
      <c r="D39" s="389" t="str">
        <f>"All (n="&amp;D36&amp;")"</f>
        <v>All (n=53)</v>
      </c>
      <c r="E39" s="389"/>
      <c r="F39" s="248"/>
      <c r="G39" s="388" t="str">
        <f>"Android-only (n="&amp;G36&amp;")"</f>
        <v>Android-only (n=3)</v>
      </c>
      <c r="H39" s="388"/>
      <c r="I39" s="388" t="str">
        <f>"iOS-only (n="&amp;I36&amp;")"</f>
        <v>iOS-only (n=23)</v>
      </c>
      <c r="J39" s="388"/>
      <c r="K39" s="388" t="str">
        <f>"Multi-platform (n="&amp;K36&amp;")"</f>
        <v>Multi-platform (n=27)</v>
      </c>
      <c r="L39" s="388"/>
      <c r="M39" s="249"/>
      <c r="N39" s="388" t="str">
        <f>"Free (n="&amp;N36&amp;")"</f>
        <v>Free (n=44)</v>
      </c>
      <c r="O39" s="388"/>
      <c r="P39" s="388" t="str">
        <f>"Paid (n="&amp;P36&amp;")"</f>
        <v>Paid (n=9)</v>
      </c>
      <c r="Q39" s="388"/>
    </row>
    <row r="40" spans="3:17" s="241" customFormat="1" x14ac:dyDescent="0.25">
      <c r="C40" s="250" t="s">
        <v>4469</v>
      </c>
      <c r="D40" s="251" t="s">
        <v>3559</v>
      </c>
      <c r="E40" s="251" t="s">
        <v>4338</v>
      </c>
      <c r="F40" s="251"/>
      <c r="G40" s="251" t="s">
        <v>3559</v>
      </c>
      <c r="H40" s="251" t="s">
        <v>4338</v>
      </c>
      <c r="I40" s="251" t="s">
        <v>3559</v>
      </c>
      <c r="J40" s="251" t="s">
        <v>4338</v>
      </c>
      <c r="K40" s="251" t="s">
        <v>3559</v>
      </c>
      <c r="L40" s="251" t="s">
        <v>4338</v>
      </c>
      <c r="M40" s="251"/>
      <c r="N40" s="251" t="s">
        <v>3559</v>
      </c>
      <c r="O40" s="251" t="s">
        <v>4338</v>
      </c>
      <c r="P40" s="251" t="s">
        <v>3559</v>
      </c>
      <c r="Q40" s="251" t="s">
        <v>4338</v>
      </c>
    </row>
    <row r="41" spans="3:17" x14ac:dyDescent="0.25">
      <c r="C41" s="276" t="s">
        <v>4323</v>
      </c>
      <c r="D41" s="231">
        <f t="shared" ref="D41:D50" si="10">COUNTIFS(Include,"=Include",HasAnyPolicy,"Yes",Platform,"*",RestrictRangeByKey(PolicySummary, PolicySummaryTypes, "*"&amp;TRIM($C41)&amp;"*"),"&lt;&gt;NA")</f>
        <v>41</v>
      </c>
      <c r="E41" s="258">
        <f t="shared" ref="E41:E50" si="11">D41/D$36</f>
        <v>0.77358490566037741</v>
      </c>
      <c r="F41" s="239"/>
      <c r="G41" s="231">
        <f t="shared" ref="G41:G50" si="12">COUNTIFS(Include,"=Include",HasAnyPolicy,"Yes",PlatformAndroid,"&lt;&gt;No", PlatformiOS,"No",RestrictRangeByKey(PolicySummary, PolicySummaryTypes, "*"&amp;TRIM($C41)&amp;"*"),"&lt;&gt;NA")</f>
        <v>3</v>
      </c>
      <c r="H41" s="258">
        <f t="shared" ref="H41:H50" si="13">G41/G$36</f>
        <v>1</v>
      </c>
      <c r="I41" s="231">
        <f t="shared" ref="I41:I50" si="14">COUNTIFS(Include,"=Include",HasAnyPolicy,"Yes",PlatformAndroid,"No", PlatformiOS,"&lt;&gt;No",RestrictRangeByKey(PolicySummary, PolicySummaryTypes, "*"&amp;TRIM($C41)&amp;"*"),"&lt;&gt;NA")</f>
        <v>16</v>
      </c>
      <c r="J41" s="258">
        <f t="shared" ref="J41:J50" si="15">I41/I$36</f>
        <v>0.69565217391304346</v>
      </c>
      <c r="K41" s="231">
        <f t="shared" ref="K41:K50" si="16">COUNTIFS(Include,"=Include",HasAnyPolicy,"Yes",PlatformAndroid,"&lt;&gt;No", PlatformiOS,"&lt;&gt;No",RestrictRangeByKey(PolicySummary, PolicySummaryTypes, "*"&amp;TRIM($C41)&amp;"*"),"&lt;&gt;NA")</f>
        <v>22</v>
      </c>
      <c r="L41" s="258">
        <f t="shared" ref="L41:L50" si="17">K41/K$36</f>
        <v>0.81481481481481477</v>
      </c>
      <c r="M41" s="239"/>
      <c r="N41" s="231">
        <f t="shared" ref="N41:N50" si="18">COUNTIFS(Include,"=Include",HasAnyPolicy,"Yes",Cost,"Free",RestrictRangeByKey(PolicySummary, PolicySummaryTypes, "*"&amp;TRIM($C41)&amp;"*"),"&lt;&gt;NA")</f>
        <v>36</v>
      </c>
      <c r="O41" s="258">
        <f t="shared" ref="O41:O50" si="19">N41/N$36</f>
        <v>0.81818181818181823</v>
      </c>
      <c r="P41" s="231">
        <f t="shared" ref="P41:P50" si="20">COUNTIFS(Include,"=Include",HasAnyPolicy,"Yes",Cost,"&gt;0",RestrictRangeByKey(PolicySummary, PolicySummaryTypes, "*"&amp;TRIM($C41)&amp;"*"),"&lt;&gt;NA")</f>
        <v>5</v>
      </c>
      <c r="Q41" s="258">
        <f t="shared" ref="Q41:Q50" si="21">P41/P$36</f>
        <v>0.55555555555555558</v>
      </c>
    </row>
    <row r="42" spans="3:17" x14ac:dyDescent="0.25">
      <c r="C42" s="276" t="s">
        <v>4324</v>
      </c>
      <c r="D42" s="231">
        <f t="shared" si="10"/>
        <v>41</v>
      </c>
      <c r="E42" s="258">
        <f t="shared" si="11"/>
        <v>0.77358490566037741</v>
      </c>
      <c r="F42" s="239"/>
      <c r="G42" s="231">
        <f t="shared" si="12"/>
        <v>3</v>
      </c>
      <c r="H42" s="258">
        <f t="shared" si="13"/>
        <v>1</v>
      </c>
      <c r="I42" s="231">
        <f t="shared" si="14"/>
        <v>16</v>
      </c>
      <c r="J42" s="258">
        <f t="shared" si="15"/>
        <v>0.69565217391304346</v>
      </c>
      <c r="K42" s="231">
        <f t="shared" si="16"/>
        <v>22</v>
      </c>
      <c r="L42" s="258">
        <f t="shared" si="17"/>
        <v>0.81481481481481477</v>
      </c>
      <c r="M42" s="239"/>
      <c r="N42" s="231">
        <f t="shared" si="18"/>
        <v>36</v>
      </c>
      <c r="O42" s="258">
        <f t="shared" si="19"/>
        <v>0.81818181818181823</v>
      </c>
      <c r="P42" s="231">
        <f t="shared" si="20"/>
        <v>5</v>
      </c>
      <c r="Q42" s="258">
        <f t="shared" si="21"/>
        <v>0.55555555555555558</v>
      </c>
    </row>
    <row r="43" spans="3:17" x14ac:dyDescent="0.25">
      <c r="C43" s="276" t="s">
        <v>4325</v>
      </c>
      <c r="D43" s="231">
        <f t="shared" si="10"/>
        <v>25</v>
      </c>
      <c r="E43" s="258">
        <f t="shared" si="11"/>
        <v>0.47169811320754718</v>
      </c>
      <c r="F43" s="239"/>
      <c r="G43" s="231">
        <f t="shared" si="12"/>
        <v>2</v>
      </c>
      <c r="H43" s="258">
        <f t="shared" si="13"/>
        <v>0.66666666666666663</v>
      </c>
      <c r="I43" s="231">
        <f t="shared" si="14"/>
        <v>11</v>
      </c>
      <c r="J43" s="258">
        <f t="shared" si="15"/>
        <v>0.47826086956521741</v>
      </c>
      <c r="K43" s="231">
        <f t="shared" si="16"/>
        <v>12</v>
      </c>
      <c r="L43" s="258">
        <f t="shared" si="17"/>
        <v>0.44444444444444442</v>
      </c>
      <c r="M43" s="239"/>
      <c r="N43" s="231">
        <f t="shared" si="18"/>
        <v>22</v>
      </c>
      <c r="O43" s="258">
        <f t="shared" si="19"/>
        <v>0.5</v>
      </c>
      <c r="P43" s="231">
        <f t="shared" si="20"/>
        <v>3</v>
      </c>
      <c r="Q43" s="258">
        <f t="shared" si="21"/>
        <v>0.33333333333333331</v>
      </c>
    </row>
    <row r="44" spans="3:17" x14ac:dyDescent="0.25">
      <c r="C44" s="276" t="s">
        <v>4063</v>
      </c>
      <c r="D44" s="231">
        <f t="shared" si="10"/>
        <v>14</v>
      </c>
      <c r="E44" s="258">
        <f t="shared" si="11"/>
        <v>0.26415094339622641</v>
      </c>
      <c r="F44" s="239"/>
      <c r="G44" s="231">
        <f t="shared" si="12"/>
        <v>0</v>
      </c>
      <c r="H44" s="258">
        <f t="shared" si="13"/>
        <v>0</v>
      </c>
      <c r="I44" s="231">
        <f t="shared" si="14"/>
        <v>7</v>
      </c>
      <c r="J44" s="258">
        <f t="shared" si="15"/>
        <v>0.30434782608695654</v>
      </c>
      <c r="K44" s="231">
        <f t="shared" si="16"/>
        <v>7</v>
      </c>
      <c r="L44" s="258">
        <f t="shared" si="17"/>
        <v>0.25925925925925924</v>
      </c>
      <c r="M44" s="239"/>
      <c r="N44" s="231">
        <f t="shared" si="18"/>
        <v>12</v>
      </c>
      <c r="O44" s="258">
        <f t="shared" si="19"/>
        <v>0.27272727272727271</v>
      </c>
      <c r="P44" s="231">
        <f t="shared" si="20"/>
        <v>2</v>
      </c>
      <c r="Q44" s="258">
        <f t="shared" si="21"/>
        <v>0.22222222222222221</v>
      </c>
    </row>
    <row r="45" spans="3:17" x14ac:dyDescent="0.25">
      <c r="C45" s="319" t="s">
        <v>4326</v>
      </c>
      <c r="D45" s="231">
        <f t="shared" si="10"/>
        <v>8</v>
      </c>
      <c r="E45" s="258">
        <f t="shared" si="11"/>
        <v>0.15094339622641509</v>
      </c>
      <c r="F45" s="239"/>
      <c r="G45" s="231">
        <f t="shared" si="12"/>
        <v>0</v>
      </c>
      <c r="H45" s="258">
        <f t="shared" si="13"/>
        <v>0</v>
      </c>
      <c r="I45" s="231">
        <f t="shared" si="14"/>
        <v>4</v>
      </c>
      <c r="J45" s="258">
        <f t="shared" si="15"/>
        <v>0.17391304347826086</v>
      </c>
      <c r="K45" s="231">
        <f t="shared" si="16"/>
        <v>4</v>
      </c>
      <c r="L45" s="258">
        <f t="shared" si="17"/>
        <v>0.14814814814814814</v>
      </c>
      <c r="M45" s="239"/>
      <c r="N45" s="231">
        <f t="shared" si="18"/>
        <v>8</v>
      </c>
      <c r="O45" s="258">
        <f t="shared" si="19"/>
        <v>0.18181818181818182</v>
      </c>
      <c r="P45" s="231">
        <f t="shared" si="20"/>
        <v>0</v>
      </c>
      <c r="Q45" s="258">
        <f t="shared" si="21"/>
        <v>0</v>
      </c>
    </row>
    <row r="46" spans="3:17" x14ac:dyDescent="0.25">
      <c r="C46" s="319" t="s">
        <v>4327</v>
      </c>
      <c r="D46" s="231">
        <f t="shared" si="10"/>
        <v>5</v>
      </c>
      <c r="E46" s="258">
        <f t="shared" si="11"/>
        <v>9.4339622641509441E-2</v>
      </c>
      <c r="F46" s="239"/>
      <c r="G46" s="231">
        <f t="shared" si="12"/>
        <v>0</v>
      </c>
      <c r="H46" s="258">
        <f t="shared" si="13"/>
        <v>0</v>
      </c>
      <c r="I46" s="231">
        <f t="shared" si="14"/>
        <v>2</v>
      </c>
      <c r="J46" s="258">
        <f t="shared" si="15"/>
        <v>8.6956521739130432E-2</v>
      </c>
      <c r="K46" s="231">
        <f t="shared" si="16"/>
        <v>3</v>
      </c>
      <c r="L46" s="258">
        <f t="shared" si="17"/>
        <v>0.1111111111111111</v>
      </c>
      <c r="M46" s="239"/>
      <c r="N46" s="231">
        <f t="shared" si="18"/>
        <v>3</v>
      </c>
      <c r="O46" s="258">
        <f t="shared" si="19"/>
        <v>6.8181818181818177E-2</v>
      </c>
      <c r="P46" s="231">
        <f t="shared" si="20"/>
        <v>2</v>
      </c>
      <c r="Q46" s="258">
        <f t="shared" si="21"/>
        <v>0.22222222222222221</v>
      </c>
    </row>
    <row r="47" spans="3:17" x14ac:dyDescent="0.25">
      <c r="C47" s="276" t="s">
        <v>4328</v>
      </c>
      <c r="D47" s="231">
        <f t="shared" si="10"/>
        <v>3</v>
      </c>
      <c r="E47" s="258">
        <f t="shared" si="11"/>
        <v>5.6603773584905662E-2</v>
      </c>
      <c r="F47" s="239"/>
      <c r="G47" s="231">
        <f t="shared" si="12"/>
        <v>0</v>
      </c>
      <c r="H47" s="258">
        <f t="shared" si="13"/>
        <v>0</v>
      </c>
      <c r="I47" s="231">
        <f t="shared" si="14"/>
        <v>3</v>
      </c>
      <c r="J47" s="258">
        <f t="shared" si="15"/>
        <v>0.13043478260869565</v>
      </c>
      <c r="K47" s="231">
        <f t="shared" si="16"/>
        <v>0</v>
      </c>
      <c r="L47" s="258">
        <f t="shared" si="17"/>
        <v>0</v>
      </c>
      <c r="M47" s="239"/>
      <c r="N47" s="231">
        <f t="shared" si="18"/>
        <v>3</v>
      </c>
      <c r="O47" s="258">
        <f t="shared" si="19"/>
        <v>6.8181818181818177E-2</v>
      </c>
      <c r="P47" s="231">
        <f t="shared" si="20"/>
        <v>0</v>
      </c>
      <c r="Q47" s="258">
        <f t="shared" si="21"/>
        <v>0</v>
      </c>
    </row>
    <row r="48" spans="3:17" x14ac:dyDescent="0.25">
      <c r="C48" s="276" t="s">
        <v>4329</v>
      </c>
      <c r="D48" s="231">
        <f t="shared" si="10"/>
        <v>32</v>
      </c>
      <c r="E48" s="258">
        <f t="shared" si="11"/>
        <v>0.60377358490566035</v>
      </c>
      <c r="F48" s="239"/>
      <c r="G48" s="231">
        <f t="shared" si="12"/>
        <v>3</v>
      </c>
      <c r="H48" s="258">
        <f t="shared" si="13"/>
        <v>1</v>
      </c>
      <c r="I48" s="231">
        <f t="shared" si="14"/>
        <v>7</v>
      </c>
      <c r="J48" s="258">
        <f t="shared" si="15"/>
        <v>0.30434782608695654</v>
      </c>
      <c r="K48" s="231">
        <f t="shared" si="16"/>
        <v>22</v>
      </c>
      <c r="L48" s="258">
        <f t="shared" si="17"/>
        <v>0.81481481481481477</v>
      </c>
      <c r="M48" s="239"/>
      <c r="N48" s="231">
        <f t="shared" si="18"/>
        <v>30</v>
      </c>
      <c r="O48" s="258">
        <f t="shared" si="19"/>
        <v>0.68181818181818177</v>
      </c>
      <c r="P48" s="231">
        <f t="shared" si="20"/>
        <v>2</v>
      </c>
      <c r="Q48" s="258">
        <f t="shared" si="21"/>
        <v>0.22222222222222221</v>
      </c>
    </row>
    <row r="49" spans="3:17" x14ac:dyDescent="0.25">
      <c r="C49" s="276" t="s">
        <v>4236</v>
      </c>
      <c r="D49" s="231">
        <f t="shared" si="10"/>
        <v>24</v>
      </c>
      <c r="E49" s="258">
        <f t="shared" si="11"/>
        <v>0.45283018867924529</v>
      </c>
      <c r="F49" s="239"/>
      <c r="G49" s="231">
        <f t="shared" si="12"/>
        <v>3</v>
      </c>
      <c r="H49" s="258">
        <f t="shared" si="13"/>
        <v>1</v>
      </c>
      <c r="I49" s="231">
        <f t="shared" si="14"/>
        <v>9</v>
      </c>
      <c r="J49" s="258">
        <f t="shared" si="15"/>
        <v>0.39130434782608697</v>
      </c>
      <c r="K49" s="231">
        <f t="shared" si="16"/>
        <v>12</v>
      </c>
      <c r="L49" s="258">
        <f t="shared" si="17"/>
        <v>0.44444444444444442</v>
      </c>
      <c r="M49" s="239"/>
      <c r="N49" s="231">
        <f t="shared" si="18"/>
        <v>23</v>
      </c>
      <c r="O49" s="258">
        <f t="shared" si="19"/>
        <v>0.52272727272727271</v>
      </c>
      <c r="P49" s="231">
        <f t="shared" si="20"/>
        <v>1</v>
      </c>
      <c r="Q49" s="258">
        <f t="shared" si="21"/>
        <v>0.1111111111111111</v>
      </c>
    </row>
    <row r="50" spans="3:17" s="241" customFormat="1" x14ac:dyDescent="0.25">
      <c r="C50" s="277" t="s">
        <v>4235</v>
      </c>
      <c r="D50" s="265">
        <f t="shared" si="10"/>
        <v>34</v>
      </c>
      <c r="E50" s="266">
        <f t="shared" si="11"/>
        <v>0.64150943396226412</v>
      </c>
      <c r="G50" s="265">
        <f t="shared" si="12"/>
        <v>3</v>
      </c>
      <c r="H50" s="266">
        <f t="shared" si="13"/>
        <v>1</v>
      </c>
      <c r="I50" s="265">
        <f t="shared" si="14"/>
        <v>12</v>
      </c>
      <c r="J50" s="266">
        <f t="shared" si="15"/>
        <v>0.52173913043478259</v>
      </c>
      <c r="K50" s="265">
        <f t="shared" si="16"/>
        <v>19</v>
      </c>
      <c r="L50" s="266">
        <f t="shared" si="17"/>
        <v>0.70370370370370372</v>
      </c>
      <c r="N50" s="265">
        <f t="shared" si="18"/>
        <v>27</v>
      </c>
      <c r="O50" s="266">
        <f t="shared" si="19"/>
        <v>0.61363636363636365</v>
      </c>
      <c r="P50" s="265">
        <f t="shared" si="20"/>
        <v>7</v>
      </c>
      <c r="Q50" s="266">
        <f t="shared" si="21"/>
        <v>0.77777777777777779</v>
      </c>
    </row>
    <row r="52" spans="3:17" s="317" customFormat="1" x14ac:dyDescent="0.25">
      <c r="C52" s="317" t="s">
        <v>4468</v>
      </c>
      <c r="D52" s="318">
        <f>COUNTIFS(Include,"=Include",Platform,"*",HasAnyPolicy,"Yes")</f>
        <v>53</v>
      </c>
      <c r="E52" s="318"/>
      <c r="F52" s="318"/>
      <c r="G52" s="318">
        <f>COUNTIFS(Include,"=Include",PlatformAndroid,"&lt;&gt;No",PlatformiOS,"No",HasAnyPolicy,"Yes")</f>
        <v>3</v>
      </c>
      <c r="H52" s="320"/>
      <c r="I52" s="318">
        <f>COUNTIFS(Include,"=Include",PlatformAndroid,"No",PlatformiOS,"&lt;&gt;No",HasAnyPolicy,"Yes")</f>
        <v>23</v>
      </c>
      <c r="J52" s="318"/>
      <c r="K52" s="318">
        <f>COUNTIFS(Include,"=Include",PlatformAndroid,"&lt;&gt;No",PlatformiOS,"&lt;&gt;No",HasAnyPolicy,"Yes")</f>
        <v>27</v>
      </c>
      <c r="L52" s="318"/>
      <c r="M52" s="318"/>
      <c r="N52" s="318">
        <f>COUNTIFS(Include,"=Include",Cost, "Free",HasAnyPolicy,"Yes")</f>
        <v>44</v>
      </c>
      <c r="O52" s="318"/>
      <c r="P52" s="318">
        <f>COUNTIFS(Include,"=Include",Cost, "&gt;0",HasAnyPolicy,"Yes")</f>
        <v>9</v>
      </c>
      <c r="Q52" s="318"/>
    </row>
    <row r="53" spans="3:17" x14ac:dyDescent="0.25">
      <c r="D53" s="385" t="s">
        <v>4442</v>
      </c>
      <c r="E53" s="385"/>
      <c r="F53" s="385"/>
      <c r="G53" s="385"/>
      <c r="H53" s="385"/>
      <c r="I53" s="385"/>
      <c r="J53" s="385"/>
      <c r="K53" s="385"/>
      <c r="L53" s="385"/>
      <c r="M53" s="385"/>
      <c r="N53" s="385"/>
      <c r="O53" s="385"/>
      <c r="P53" s="385"/>
      <c r="Q53" s="385"/>
    </row>
    <row r="54" spans="3:17" x14ac:dyDescent="0.25">
      <c r="D54" s="233"/>
      <c r="G54" s="385" t="s">
        <v>4313</v>
      </c>
      <c r="H54" s="385"/>
      <c r="I54" s="385"/>
      <c r="J54" s="385"/>
      <c r="K54" s="385"/>
      <c r="L54" s="385"/>
      <c r="N54" s="386" t="s">
        <v>4320</v>
      </c>
      <c r="O54" s="386"/>
      <c r="P54" s="386"/>
      <c r="Q54" s="386"/>
    </row>
    <row r="55" spans="3:17" x14ac:dyDescent="0.25">
      <c r="C55" s="247"/>
      <c r="D55" s="389" t="str">
        <f>"All (n="&amp;D52&amp;")"</f>
        <v>All (n=53)</v>
      </c>
      <c r="E55" s="389"/>
      <c r="F55" s="248"/>
      <c r="G55" s="388" t="str">
        <f>"Android-only (n="&amp;G52&amp;")"</f>
        <v>Android-only (n=3)</v>
      </c>
      <c r="H55" s="388"/>
      <c r="I55" s="388" t="str">
        <f>"iOS-only (n="&amp;I52&amp;")"</f>
        <v>iOS-only (n=23)</v>
      </c>
      <c r="J55" s="388"/>
      <c r="K55" s="388" t="str">
        <f>"Multi-platform (n="&amp;K52&amp;")"</f>
        <v>Multi-platform (n=27)</v>
      </c>
      <c r="L55" s="388"/>
      <c r="M55" s="249"/>
      <c r="N55" s="388" t="str">
        <f>"Free (n="&amp;N52&amp;")"</f>
        <v>Free (n=44)</v>
      </c>
      <c r="O55" s="388"/>
      <c r="P55" s="388" t="str">
        <f>"Paid (n="&amp;P52&amp;")"</f>
        <v>Paid (n=9)</v>
      </c>
      <c r="Q55" s="388"/>
    </row>
    <row r="56" spans="3:17" s="241" customFormat="1" x14ac:dyDescent="0.25">
      <c r="C56" s="250" t="s">
        <v>4470</v>
      </c>
      <c r="D56" s="251" t="s">
        <v>3559</v>
      </c>
      <c r="E56" s="251" t="s">
        <v>4338</v>
      </c>
      <c r="F56" s="251"/>
      <c r="G56" s="251" t="s">
        <v>3559</v>
      </c>
      <c r="H56" s="251" t="s">
        <v>4338</v>
      </c>
      <c r="I56" s="251" t="s">
        <v>3559</v>
      </c>
      <c r="J56" s="251" t="s">
        <v>4338</v>
      </c>
      <c r="K56" s="251" t="s">
        <v>3559</v>
      </c>
      <c r="L56" s="251" t="s">
        <v>4338</v>
      </c>
      <c r="M56" s="251"/>
      <c r="N56" s="251" t="s">
        <v>3559</v>
      </c>
      <c r="O56" s="251" t="s">
        <v>4338</v>
      </c>
      <c r="P56" s="251" t="s">
        <v>3559</v>
      </c>
      <c r="Q56" s="251" t="s">
        <v>4338</v>
      </c>
    </row>
    <row r="57" spans="3:17" x14ac:dyDescent="0.25">
      <c r="C57" s="234" t="s">
        <v>4403</v>
      </c>
      <c r="D57" s="231">
        <f>COUNTIFS(Include,"=Include",HasAnyPolicy,"Yes*",Platform,"*",RestrictRangeByKey(PolicySummary, PolicySummaryTypes, "*"&amp;TRIM($C57)&amp;"*"),"Will*")</f>
        <v>38</v>
      </c>
      <c r="E57" s="283">
        <f t="shared" ref="E57:E104" si="22">D57/D$52</f>
        <v>0.71698113207547165</v>
      </c>
      <c r="G57" s="231">
        <f>COUNTIFS(Include,"=Include",HasAnyPolicy,"Yes*",PlatformAndroid,"&lt;&gt;No", PlatformiOS,"No",RestrictRangeByKey(PolicySummary, PolicySummaryTypes, "*"&amp;TRIM($C57)&amp;"*"),"Will*")</f>
        <v>3</v>
      </c>
      <c r="H57" s="283">
        <f t="shared" ref="H57:H104" si="23">G57/G$52</f>
        <v>1</v>
      </c>
      <c r="I57" s="231">
        <f>COUNTIFS(Include,"=Include",HasAnyPolicy,"Yes*",PlatformAndroid,"No", PlatformiOS,"&lt;&gt;No",RestrictRangeByKey(PolicySummary, PolicySummaryTypes, "*"&amp;TRIM($C57)&amp;"*"),"Will*")</f>
        <v>14</v>
      </c>
      <c r="J57" s="283">
        <f t="shared" ref="J57:J104" si="24">I57/I$52</f>
        <v>0.60869565217391308</v>
      </c>
      <c r="K57" s="231">
        <f>COUNTIFS(Include,"=Include",HasAnyPolicy,"Yes*",PlatformAndroid,"&lt;&gt;No", PlatformiOS,"&lt;&gt;No",RestrictRangeByKey(PolicySummary, PolicySummaryTypes, "*"&amp;TRIM($C57)&amp;"*"),"Will*")</f>
        <v>21</v>
      </c>
      <c r="L57" s="283">
        <f t="shared" ref="L57:L104" si="25">K57/K$52</f>
        <v>0.77777777777777779</v>
      </c>
      <c r="N57" s="231">
        <f>COUNTIFS(Include,"=Include",HasAnyPolicy,"Yes*",Cost,"Free",RestrictRangeByKey(PolicySummary, PolicySummaryTypes, "*"&amp;TRIM($C57)&amp;"*"),"Will*")</f>
        <v>33</v>
      </c>
      <c r="O57" s="283">
        <f t="shared" ref="O57:O104" si="26">N57/N$52</f>
        <v>0.75</v>
      </c>
      <c r="P57" s="231">
        <f>COUNTIFS(Include,"=Include",HasAnyPolicy,"Yes*",Cost,"&gt;0",RestrictRangeByKey(PolicySummary, PolicySummaryTypes, "*"&amp;TRIM($C57)&amp;"*"),"Will*")</f>
        <v>5</v>
      </c>
      <c r="Q57" s="283">
        <f t="shared" ref="Q57:Q104" si="27">P57/P$52</f>
        <v>0.55555555555555558</v>
      </c>
    </row>
    <row r="58" spans="3:17" x14ac:dyDescent="0.25">
      <c r="C58" s="226" t="s">
        <v>4366</v>
      </c>
      <c r="D58" s="233">
        <f t="shared" ref="D58:D73" si="28">COUNTIFS(Include,"=Include",Platform,"*",HasAnyPolicy,"Yes*",RestrictRangeByKey(PolicyItems, PolicyItemTypes, "*"&amp;TRIM($C58)&amp;"*"),"Will*")</f>
        <v>5</v>
      </c>
      <c r="E58" s="283">
        <f t="shared" si="22"/>
        <v>9.4339622641509441E-2</v>
      </c>
      <c r="G58" s="233">
        <f t="shared" ref="G58:G73" si="29">COUNTIFS(Include,"=Include",PlatformAndroid,"&lt;&gt;No", PlatformiOS,"No",HasAnyPolicy,"Yes*",RestrictRangeByKey(PolicyItems, PolicyItemTypes, "*"&amp;TRIM($C58)&amp;"*"),"Will*")</f>
        <v>0</v>
      </c>
      <c r="H58" s="283">
        <f t="shared" si="23"/>
        <v>0</v>
      </c>
      <c r="I58" s="233">
        <f t="shared" ref="I58:I73" si="30">COUNTIFS(Include,"=Include",PlatformAndroid,"No", PlatformiOS,"&lt;&gt;No",HasAnyPolicy,"Yes*",RestrictRangeByKey(PolicyItems, PolicyItemTypes, "*"&amp;TRIM($C58)&amp;"*"),"Will*")</f>
        <v>1</v>
      </c>
      <c r="J58" s="283">
        <f t="shared" si="24"/>
        <v>4.3478260869565216E-2</v>
      </c>
      <c r="K58" s="233">
        <f t="shared" ref="K58:K73" si="31">COUNTIFS(Include,"=Include",PlatformAndroid,"&lt;&gt;No", PlatformiOS,"&lt;&gt;No",HasAnyPolicy,"Yes*",RestrictRangeByKey(PolicyItems, PolicyItemTypes, "*"&amp;TRIM($C58)&amp;"*"),"Will*")</f>
        <v>4</v>
      </c>
      <c r="L58" s="283">
        <f t="shared" si="25"/>
        <v>0.14814814814814814</v>
      </c>
      <c r="N58" s="233">
        <f t="shared" ref="N58:N73" si="32">COUNTIFS(Include,"=Include",Cost,"Free",HasAnyPolicy,"Yes*",RestrictRangeByKey(PolicyItems, PolicyItemTypes, "*"&amp;TRIM($C58)&amp;"*"),"Will*")</f>
        <v>5</v>
      </c>
      <c r="O58" s="283">
        <f t="shared" si="26"/>
        <v>0.11363636363636363</v>
      </c>
      <c r="P58" s="233">
        <f t="shared" ref="P58:P73" si="33">COUNTIFS(Include,"=Include",Cost,"&gt;0",HasAnyPolicy,"Yes*",RestrictRangeByKey(PolicyItems, PolicyItemTypes, "*"&amp;TRIM($C58)&amp;"*"),"Will*")</f>
        <v>0</v>
      </c>
      <c r="Q58" s="283">
        <f t="shared" si="27"/>
        <v>0</v>
      </c>
    </row>
    <row r="59" spans="3:17" x14ac:dyDescent="0.25">
      <c r="C59" s="226" t="s">
        <v>4380</v>
      </c>
      <c r="D59" s="233">
        <f t="shared" si="28"/>
        <v>3</v>
      </c>
      <c r="E59" s="283">
        <f t="shared" si="22"/>
        <v>5.6603773584905662E-2</v>
      </c>
      <c r="G59" s="233">
        <f t="shared" si="29"/>
        <v>0</v>
      </c>
      <c r="H59" s="283">
        <f t="shared" si="23"/>
        <v>0</v>
      </c>
      <c r="I59" s="233">
        <f t="shared" si="30"/>
        <v>0</v>
      </c>
      <c r="J59" s="283">
        <f t="shared" si="24"/>
        <v>0</v>
      </c>
      <c r="K59" s="233">
        <f t="shared" si="31"/>
        <v>3</v>
      </c>
      <c r="L59" s="283">
        <f t="shared" si="25"/>
        <v>0.1111111111111111</v>
      </c>
      <c r="N59" s="233">
        <f t="shared" si="32"/>
        <v>1</v>
      </c>
      <c r="O59" s="283">
        <f t="shared" si="26"/>
        <v>2.2727272727272728E-2</v>
      </c>
      <c r="P59" s="233">
        <f t="shared" si="33"/>
        <v>2</v>
      </c>
      <c r="Q59" s="283">
        <f t="shared" si="27"/>
        <v>0.22222222222222221</v>
      </c>
    </row>
    <row r="60" spans="3:17" x14ac:dyDescent="0.25">
      <c r="C60" s="226" t="s">
        <v>4369</v>
      </c>
      <c r="D60" s="233">
        <f t="shared" si="28"/>
        <v>31</v>
      </c>
      <c r="E60" s="283">
        <f t="shared" si="22"/>
        <v>0.58490566037735847</v>
      </c>
      <c r="G60" s="233">
        <f t="shared" si="29"/>
        <v>3</v>
      </c>
      <c r="H60" s="283">
        <f t="shared" si="23"/>
        <v>1</v>
      </c>
      <c r="I60" s="233">
        <f t="shared" si="30"/>
        <v>11</v>
      </c>
      <c r="J60" s="283">
        <f t="shared" si="24"/>
        <v>0.47826086956521741</v>
      </c>
      <c r="K60" s="233">
        <f t="shared" si="31"/>
        <v>17</v>
      </c>
      <c r="L60" s="283">
        <f t="shared" si="25"/>
        <v>0.62962962962962965</v>
      </c>
      <c r="N60" s="233">
        <f t="shared" si="32"/>
        <v>26</v>
      </c>
      <c r="O60" s="283">
        <f t="shared" si="26"/>
        <v>0.59090909090909094</v>
      </c>
      <c r="P60" s="233">
        <f t="shared" si="33"/>
        <v>5</v>
      </c>
      <c r="Q60" s="283">
        <f t="shared" si="27"/>
        <v>0.55555555555555558</v>
      </c>
    </row>
    <row r="61" spans="3:17" x14ac:dyDescent="0.25">
      <c r="C61" s="226" t="s">
        <v>4379</v>
      </c>
      <c r="D61" s="233">
        <f t="shared" si="28"/>
        <v>7</v>
      </c>
      <c r="E61" s="283">
        <f t="shared" si="22"/>
        <v>0.13207547169811321</v>
      </c>
      <c r="G61" s="233">
        <f t="shared" si="29"/>
        <v>2</v>
      </c>
      <c r="H61" s="283">
        <f t="shared" si="23"/>
        <v>0.66666666666666663</v>
      </c>
      <c r="I61" s="233">
        <f t="shared" si="30"/>
        <v>1</v>
      </c>
      <c r="J61" s="283">
        <f t="shared" si="24"/>
        <v>4.3478260869565216E-2</v>
      </c>
      <c r="K61" s="233">
        <f t="shared" si="31"/>
        <v>4</v>
      </c>
      <c r="L61" s="283">
        <f t="shared" si="25"/>
        <v>0.14814814814814814</v>
      </c>
      <c r="N61" s="233">
        <f t="shared" si="32"/>
        <v>7</v>
      </c>
      <c r="O61" s="283">
        <f t="shared" si="26"/>
        <v>0.15909090909090909</v>
      </c>
      <c r="P61" s="233">
        <f t="shared" si="33"/>
        <v>0</v>
      </c>
      <c r="Q61" s="283">
        <f t="shared" si="27"/>
        <v>0</v>
      </c>
    </row>
    <row r="62" spans="3:17" x14ac:dyDescent="0.25">
      <c r="C62" s="226" t="s">
        <v>4365</v>
      </c>
      <c r="D62" s="233">
        <f t="shared" si="28"/>
        <v>3</v>
      </c>
      <c r="E62" s="283">
        <f t="shared" si="22"/>
        <v>5.6603773584905662E-2</v>
      </c>
      <c r="G62" s="233">
        <f t="shared" si="29"/>
        <v>1</v>
      </c>
      <c r="H62" s="283">
        <f t="shared" si="23"/>
        <v>0.33333333333333331</v>
      </c>
      <c r="I62" s="233">
        <f t="shared" si="30"/>
        <v>2</v>
      </c>
      <c r="J62" s="283">
        <f t="shared" si="24"/>
        <v>8.6956521739130432E-2</v>
      </c>
      <c r="K62" s="233">
        <f t="shared" si="31"/>
        <v>0</v>
      </c>
      <c r="L62" s="283">
        <f t="shared" si="25"/>
        <v>0</v>
      </c>
      <c r="N62" s="233">
        <f t="shared" si="32"/>
        <v>3</v>
      </c>
      <c r="O62" s="283">
        <f t="shared" si="26"/>
        <v>6.8181818181818177E-2</v>
      </c>
      <c r="P62" s="233">
        <f t="shared" si="33"/>
        <v>0</v>
      </c>
      <c r="Q62" s="283">
        <f t="shared" si="27"/>
        <v>0</v>
      </c>
    </row>
    <row r="63" spans="3:17" x14ac:dyDescent="0.25">
      <c r="C63" s="226" t="s">
        <v>4368</v>
      </c>
      <c r="D63" s="233">
        <f t="shared" si="28"/>
        <v>16</v>
      </c>
      <c r="E63" s="283">
        <f t="shared" si="22"/>
        <v>0.30188679245283018</v>
      </c>
      <c r="G63" s="233">
        <f t="shared" si="29"/>
        <v>1</v>
      </c>
      <c r="H63" s="283">
        <f t="shared" si="23"/>
        <v>0.33333333333333331</v>
      </c>
      <c r="I63" s="233">
        <f t="shared" si="30"/>
        <v>6</v>
      </c>
      <c r="J63" s="283">
        <f t="shared" si="24"/>
        <v>0.2608695652173913</v>
      </c>
      <c r="K63" s="233">
        <f t="shared" si="31"/>
        <v>9</v>
      </c>
      <c r="L63" s="283">
        <f t="shared" si="25"/>
        <v>0.33333333333333331</v>
      </c>
      <c r="N63" s="233">
        <f t="shared" si="32"/>
        <v>13</v>
      </c>
      <c r="O63" s="283">
        <f t="shared" si="26"/>
        <v>0.29545454545454547</v>
      </c>
      <c r="P63" s="233">
        <f t="shared" si="33"/>
        <v>3</v>
      </c>
      <c r="Q63" s="283">
        <f t="shared" si="27"/>
        <v>0.33333333333333331</v>
      </c>
    </row>
    <row r="64" spans="3:17" x14ac:dyDescent="0.25">
      <c r="C64" s="226" t="s">
        <v>4373</v>
      </c>
      <c r="D64" s="233">
        <f t="shared" si="28"/>
        <v>0</v>
      </c>
      <c r="E64" s="283">
        <f t="shared" si="22"/>
        <v>0</v>
      </c>
      <c r="G64" s="233">
        <f t="shared" si="29"/>
        <v>0</v>
      </c>
      <c r="H64" s="283">
        <f t="shared" si="23"/>
        <v>0</v>
      </c>
      <c r="I64" s="233">
        <f t="shared" si="30"/>
        <v>0</v>
      </c>
      <c r="J64" s="283">
        <f t="shared" si="24"/>
        <v>0</v>
      </c>
      <c r="K64" s="233">
        <f t="shared" si="31"/>
        <v>0</v>
      </c>
      <c r="L64" s="283">
        <f t="shared" si="25"/>
        <v>0</v>
      </c>
      <c r="N64" s="233">
        <f t="shared" si="32"/>
        <v>0</v>
      </c>
      <c r="O64" s="283">
        <f t="shared" si="26"/>
        <v>0</v>
      </c>
      <c r="P64" s="233">
        <f t="shared" si="33"/>
        <v>0</v>
      </c>
      <c r="Q64" s="283">
        <f t="shared" si="27"/>
        <v>0</v>
      </c>
    </row>
    <row r="65" spans="3:17" x14ac:dyDescent="0.25">
      <c r="C65" s="226" t="s">
        <v>4377</v>
      </c>
      <c r="D65" s="233">
        <f t="shared" si="28"/>
        <v>1</v>
      </c>
      <c r="E65" s="283">
        <f t="shared" si="22"/>
        <v>1.8867924528301886E-2</v>
      </c>
      <c r="G65" s="233">
        <f t="shared" si="29"/>
        <v>0</v>
      </c>
      <c r="H65" s="283">
        <f t="shared" si="23"/>
        <v>0</v>
      </c>
      <c r="I65" s="233">
        <f t="shared" si="30"/>
        <v>0</v>
      </c>
      <c r="J65" s="283">
        <f t="shared" si="24"/>
        <v>0</v>
      </c>
      <c r="K65" s="233">
        <f t="shared" si="31"/>
        <v>1</v>
      </c>
      <c r="L65" s="283">
        <f t="shared" si="25"/>
        <v>3.7037037037037035E-2</v>
      </c>
      <c r="N65" s="233">
        <f t="shared" si="32"/>
        <v>1</v>
      </c>
      <c r="O65" s="283">
        <f t="shared" si="26"/>
        <v>2.2727272727272728E-2</v>
      </c>
      <c r="P65" s="233">
        <f t="shared" si="33"/>
        <v>0</v>
      </c>
      <c r="Q65" s="283">
        <f t="shared" si="27"/>
        <v>0</v>
      </c>
    </row>
    <row r="66" spans="3:17" x14ac:dyDescent="0.25">
      <c r="C66" s="226" t="s">
        <v>4378</v>
      </c>
      <c r="D66" s="233">
        <f t="shared" si="28"/>
        <v>0</v>
      </c>
      <c r="E66" s="283">
        <f t="shared" si="22"/>
        <v>0</v>
      </c>
      <c r="G66" s="233">
        <f t="shared" si="29"/>
        <v>0</v>
      </c>
      <c r="H66" s="283">
        <f t="shared" si="23"/>
        <v>0</v>
      </c>
      <c r="I66" s="233">
        <f t="shared" si="30"/>
        <v>0</v>
      </c>
      <c r="J66" s="283">
        <f t="shared" si="24"/>
        <v>0</v>
      </c>
      <c r="K66" s="233">
        <f t="shared" si="31"/>
        <v>0</v>
      </c>
      <c r="L66" s="283">
        <f t="shared" si="25"/>
        <v>0</v>
      </c>
      <c r="N66" s="233">
        <f t="shared" si="32"/>
        <v>0</v>
      </c>
      <c r="O66" s="283">
        <f t="shared" si="26"/>
        <v>0</v>
      </c>
      <c r="P66" s="233">
        <f t="shared" si="33"/>
        <v>0</v>
      </c>
      <c r="Q66" s="283">
        <f t="shared" si="27"/>
        <v>0</v>
      </c>
    </row>
    <row r="67" spans="3:17" x14ac:dyDescent="0.25">
      <c r="C67" s="226" t="s">
        <v>4372</v>
      </c>
      <c r="D67" s="233">
        <f t="shared" si="28"/>
        <v>10</v>
      </c>
      <c r="E67" s="283">
        <f t="shared" si="22"/>
        <v>0.18867924528301888</v>
      </c>
      <c r="G67" s="233">
        <f t="shared" si="29"/>
        <v>1</v>
      </c>
      <c r="H67" s="283">
        <f t="shared" si="23"/>
        <v>0.33333333333333331</v>
      </c>
      <c r="I67" s="233">
        <f t="shared" si="30"/>
        <v>3</v>
      </c>
      <c r="J67" s="283">
        <f t="shared" si="24"/>
        <v>0.13043478260869565</v>
      </c>
      <c r="K67" s="233">
        <f t="shared" si="31"/>
        <v>6</v>
      </c>
      <c r="L67" s="283">
        <f t="shared" si="25"/>
        <v>0.22222222222222221</v>
      </c>
      <c r="N67" s="233">
        <f t="shared" si="32"/>
        <v>6</v>
      </c>
      <c r="O67" s="283">
        <f t="shared" si="26"/>
        <v>0.13636363636363635</v>
      </c>
      <c r="P67" s="233">
        <f t="shared" si="33"/>
        <v>4</v>
      </c>
      <c r="Q67" s="283">
        <f t="shared" si="27"/>
        <v>0.44444444444444442</v>
      </c>
    </row>
    <row r="68" spans="3:17" x14ac:dyDescent="0.25">
      <c r="C68" s="226" t="s">
        <v>4375</v>
      </c>
      <c r="D68" s="233">
        <f t="shared" si="28"/>
        <v>2</v>
      </c>
      <c r="E68" s="283">
        <f t="shared" si="22"/>
        <v>3.7735849056603772E-2</v>
      </c>
      <c r="G68" s="233">
        <f t="shared" si="29"/>
        <v>1</v>
      </c>
      <c r="H68" s="283">
        <f t="shared" si="23"/>
        <v>0.33333333333333331</v>
      </c>
      <c r="I68" s="233">
        <f t="shared" si="30"/>
        <v>1</v>
      </c>
      <c r="J68" s="283">
        <f t="shared" si="24"/>
        <v>4.3478260869565216E-2</v>
      </c>
      <c r="K68" s="233">
        <f t="shared" si="31"/>
        <v>0</v>
      </c>
      <c r="L68" s="283">
        <f t="shared" si="25"/>
        <v>0</v>
      </c>
      <c r="N68" s="233">
        <f t="shared" si="32"/>
        <v>2</v>
      </c>
      <c r="O68" s="283">
        <f t="shared" si="26"/>
        <v>4.5454545454545456E-2</v>
      </c>
      <c r="P68" s="233">
        <f t="shared" si="33"/>
        <v>0</v>
      </c>
      <c r="Q68" s="283">
        <f t="shared" si="27"/>
        <v>0</v>
      </c>
    </row>
    <row r="69" spans="3:17" x14ac:dyDescent="0.25">
      <c r="C69" s="226" t="s">
        <v>4367</v>
      </c>
      <c r="D69" s="233">
        <f t="shared" si="28"/>
        <v>12</v>
      </c>
      <c r="E69" s="283">
        <f t="shared" si="22"/>
        <v>0.22641509433962265</v>
      </c>
      <c r="G69" s="233">
        <f t="shared" si="29"/>
        <v>1</v>
      </c>
      <c r="H69" s="283">
        <f t="shared" si="23"/>
        <v>0.33333333333333331</v>
      </c>
      <c r="I69" s="233">
        <f t="shared" si="30"/>
        <v>3</v>
      </c>
      <c r="J69" s="283">
        <f t="shared" si="24"/>
        <v>0.13043478260869565</v>
      </c>
      <c r="K69" s="233">
        <f t="shared" si="31"/>
        <v>8</v>
      </c>
      <c r="L69" s="283">
        <f t="shared" si="25"/>
        <v>0.29629629629629628</v>
      </c>
      <c r="N69" s="233">
        <f t="shared" si="32"/>
        <v>9</v>
      </c>
      <c r="O69" s="283">
        <f t="shared" si="26"/>
        <v>0.20454545454545456</v>
      </c>
      <c r="P69" s="233">
        <f t="shared" si="33"/>
        <v>3</v>
      </c>
      <c r="Q69" s="283">
        <f t="shared" si="27"/>
        <v>0.33333333333333331</v>
      </c>
    </row>
    <row r="70" spans="3:17" x14ac:dyDescent="0.25">
      <c r="C70" s="226" t="s">
        <v>4376</v>
      </c>
      <c r="D70" s="233">
        <f t="shared" si="28"/>
        <v>8</v>
      </c>
      <c r="E70" s="283">
        <f t="shared" si="22"/>
        <v>0.15094339622641509</v>
      </c>
      <c r="G70" s="233">
        <f t="shared" si="29"/>
        <v>0</v>
      </c>
      <c r="H70" s="283">
        <f t="shared" si="23"/>
        <v>0</v>
      </c>
      <c r="I70" s="233">
        <f t="shared" si="30"/>
        <v>1</v>
      </c>
      <c r="J70" s="283">
        <f t="shared" si="24"/>
        <v>4.3478260869565216E-2</v>
      </c>
      <c r="K70" s="233">
        <f t="shared" si="31"/>
        <v>7</v>
      </c>
      <c r="L70" s="283">
        <f t="shared" si="25"/>
        <v>0.25925925925925924</v>
      </c>
      <c r="N70" s="233">
        <f t="shared" si="32"/>
        <v>6</v>
      </c>
      <c r="O70" s="283">
        <f t="shared" si="26"/>
        <v>0.13636363636363635</v>
      </c>
      <c r="P70" s="233">
        <f t="shared" si="33"/>
        <v>2</v>
      </c>
      <c r="Q70" s="283">
        <f t="shared" si="27"/>
        <v>0.22222222222222221</v>
      </c>
    </row>
    <row r="71" spans="3:17" x14ac:dyDescent="0.25">
      <c r="C71" s="226" t="s">
        <v>4374</v>
      </c>
      <c r="D71" s="233">
        <f t="shared" si="28"/>
        <v>1</v>
      </c>
      <c r="E71" s="283">
        <f t="shared" si="22"/>
        <v>1.8867924528301886E-2</v>
      </c>
      <c r="G71" s="233">
        <f t="shared" si="29"/>
        <v>1</v>
      </c>
      <c r="H71" s="283">
        <f t="shared" si="23"/>
        <v>0.33333333333333331</v>
      </c>
      <c r="I71" s="233">
        <f t="shared" si="30"/>
        <v>0</v>
      </c>
      <c r="J71" s="283">
        <f t="shared" si="24"/>
        <v>0</v>
      </c>
      <c r="K71" s="233">
        <f t="shared" si="31"/>
        <v>0</v>
      </c>
      <c r="L71" s="283">
        <f t="shared" si="25"/>
        <v>0</v>
      </c>
      <c r="N71" s="233">
        <f t="shared" si="32"/>
        <v>1</v>
      </c>
      <c r="O71" s="283">
        <f t="shared" si="26"/>
        <v>2.2727272727272728E-2</v>
      </c>
      <c r="P71" s="233">
        <f t="shared" si="33"/>
        <v>0</v>
      </c>
      <c r="Q71" s="283">
        <f t="shared" si="27"/>
        <v>0</v>
      </c>
    </row>
    <row r="72" spans="3:17" x14ac:dyDescent="0.25">
      <c r="C72" s="226" t="s">
        <v>4370</v>
      </c>
      <c r="D72" s="233">
        <f t="shared" si="28"/>
        <v>14</v>
      </c>
      <c r="E72" s="283">
        <f t="shared" si="22"/>
        <v>0.26415094339622641</v>
      </c>
      <c r="G72" s="233">
        <f t="shared" si="29"/>
        <v>1</v>
      </c>
      <c r="H72" s="283">
        <f t="shared" si="23"/>
        <v>0.33333333333333331</v>
      </c>
      <c r="I72" s="233">
        <f t="shared" si="30"/>
        <v>6</v>
      </c>
      <c r="J72" s="283">
        <f t="shared" si="24"/>
        <v>0.2608695652173913</v>
      </c>
      <c r="K72" s="233">
        <f t="shared" si="31"/>
        <v>7</v>
      </c>
      <c r="L72" s="283">
        <f t="shared" si="25"/>
        <v>0.25925925925925924</v>
      </c>
      <c r="N72" s="233">
        <f t="shared" si="32"/>
        <v>10</v>
      </c>
      <c r="O72" s="283">
        <f t="shared" si="26"/>
        <v>0.22727272727272727</v>
      </c>
      <c r="P72" s="233">
        <f t="shared" si="33"/>
        <v>4</v>
      </c>
      <c r="Q72" s="283">
        <f t="shared" si="27"/>
        <v>0.44444444444444442</v>
      </c>
    </row>
    <row r="73" spans="3:17" x14ac:dyDescent="0.25">
      <c r="C73" s="226" t="s">
        <v>4371</v>
      </c>
      <c r="D73" s="233">
        <f t="shared" si="28"/>
        <v>10</v>
      </c>
      <c r="E73" s="283">
        <f t="shared" si="22"/>
        <v>0.18867924528301888</v>
      </c>
      <c r="G73" s="233">
        <f t="shared" si="29"/>
        <v>0</v>
      </c>
      <c r="H73" s="283">
        <f t="shared" si="23"/>
        <v>0</v>
      </c>
      <c r="I73" s="233">
        <f t="shared" si="30"/>
        <v>5</v>
      </c>
      <c r="J73" s="283">
        <f t="shared" si="24"/>
        <v>0.21739130434782608</v>
      </c>
      <c r="K73" s="233">
        <f t="shared" si="31"/>
        <v>5</v>
      </c>
      <c r="L73" s="283">
        <f t="shared" si="25"/>
        <v>0.18518518518518517</v>
      </c>
      <c r="N73" s="233">
        <f t="shared" si="32"/>
        <v>8</v>
      </c>
      <c r="O73" s="283">
        <f t="shared" si="26"/>
        <v>0.18181818181818182</v>
      </c>
      <c r="P73" s="233">
        <f t="shared" si="33"/>
        <v>2</v>
      </c>
      <c r="Q73" s="283">
        <f t="shared" si="27"/>
        <v>0.22222222222222221</v>
      </c>
    </row>
    <row r="74" spans="3:17" x14ac:dyDescent="0.25">
      <c r="C74" s="226" t="s">
        <v>4402</v>
      </c>
      <c r="D74" s="231">
        <f>COUNTIFS(Include,"=Include",HasAnyPolicy,"Yes*",Platform,"*",RestrictRangeByKey(PolicySummary, PolicySummaryTypes, "*"&amp;TRIM($C74)&amp;"*"),"Will*")</f>
        <v>24</v>
      </c>
      <c r="E74" s="283">
        <f t="shared" si="22"/>
        <v>0.45283018867924529</v>
      </c>
      <c r="G74" s="231">
        <f>COUNTIFS(Include,"=Include",HasAnyPolicy,"Yes*",PlatformAndroid,"&lt;&gt;No", PlatformiOS,"No",RestrictRangeByKey(PolicySummary, PolicySummaryTypes, "*"&amp;TRIM($C74)&amp;"*"),"Will*")</f>
        <v>2</v>
      </c>
      <c r="H74" s="283">
        <f t="shared" si="23"/>
        <v>0.66666666666666663</v>
      </c>
      <c r="I74" s="231">
        <f>COUNTIFS(Include,"=Include",HasAnyPolicy,"Yes*",PlatformAndroid,"No", PlatformiOS,"&lt;&gt;No",RestrictRangeByKey(PolicySummary, PolicySummaryTypes, "*"&amp;TRIM($C74)&amp;"*"),"Will*")</f>
        <v>11</v>
      </c>
      <c r="J74" s="283">
        <f t="shared" si="24"/>
        <v>0.47826086956521741</v>
      </c>
      <c r="K74" s="231">
        <f>COUNTIFS(Include,"=Include",HasAnyPolicy,"Yes*",PlatformAndroid,"&lt;&gt;No", PlatformiOS,"&lt;&gt;No",RestrictRangeByKey(PolicySummary, PolicySummaryTypes, "*"&amp;TRIM($C74)&amp;"*"),"Will*")</f>
        <v>11</v>
      </c>
      <c r="L74" s="283">
        <f t="shared" si="25"/>
        <v>0.40740740740740738</v>
      </c>
      <c r="N74" s="231">
        <f>COUNTIFS(Include,"=Include",HasAnyPolicy,"Yes*",Cost,"Free",RestrictRangeByKey(PolicySummary, PolicySummaryTypes, "*"&amp;TRIM($C74)&amp;"*"),"Will*")</f>
        <v>21</v>
      </c>
      <c r="O74" s="283">
        <f t="shared" si="26"/>
        <v>0.47727272727272729</v>
      </c>
      <c r="P74" s="231">
        <f>COUNTIFS(Include,"=Include",HasAnyPolicy,"Yes*",Cost,"&gt;0",RestrictRangeByKey(PolicySummary, PolicySummaryTypes, "*"&amp;TRIM($C74)&amp;"*"),"Will*")</f>
        <v>3</v>
      </c>
      <c r="Q74" s="283">
        <f t="shared" si="27"/>
        <v>0.33333333333333331</v>
      </c>
    </row>
    <row r="75" spans="3:17" x14ac:dyDescent="0.25">
      <c r="C75" s="226" t="s">
        <v>4382</v>
      </c>
      <c r="D75" s="233">
        <f t="shared" ref="D75:D80" si="34">COUNTIFS(Include,"=Include",Platform,"*",HasAnyPolicy,"Yes*",RestrictRangeByKey(PolicyItems, PolicyItemTypes, "*"&amp;TRIM($C75)&amp;"*"),"Will*")</f>
        <v>8</v>
      </c>
      <c r="E75" s="283">
        <f t="shared" si="22"/>
        <v>0.15094339622641509</v>
      </c>
      <c r="G75" s="233">
        <f t="shared" ref="G75:G80" si="35">COUNTIFS(Include,"=Include",PlatformAndroid,"&lt;&gt;No", PlatformiOS,"No",HasAnyPolicy,"Yes*",RestrictRangeByKey(PolicyItems, PolicyItemTypes, "*"&amp;TRIM($C75)&amp;"*"),"Will*")</f>
        <v>0</v>
      </c>
      <c r="H75" s="283">
        <f t="shared" si="23"/>
        <v>0</v>
      </c>
      <c r="I75" s="233">
        <f t="shared" ref="I75:I80" si="36">COUNTIFS(Include,"=Include",PlatformAndroid,"No", PlatformiOS,"&lt;&gt;No",HasAnyPolicy,"Yes*",RestrictRangeByKey(PolicyItems, PolicyItemTypes, "*"&amp;TRIM($C75)&amp;"*"),"Will*")</f>
        <v>6</v>
      </c>
      <c r="J75" s="283">
        <f t="shared" si="24"/>
        <v>0.2608695652173913</v>
      </c>
      <c r="K75" s="233">
        <f t="shared" ref="K75:K80" si="37">COUNTIFS(Include,"=Include",PlatformAndroid,"&lt;&gt;No", PlatformiOS,"&lt;&gt;No",HasAnyPolicy,"Yes*",RestrictRangeByKey(PolicyItems, PolicyItemTypes, "*"&amp;TRIM($C75)&amp;"*"),"Will*")</f>
        <v>2</v>
      </c>
      <c r="L75" s="283">
        <f t="shared" si="25"/>
        <v>7.407407407407407E-2</v>
      </c>
      <c r="N75" s="233">
        <f t="shared" ref="N75:N80" si="38">COUNTIFS(Include,"=Include",Cost,"Free",HasAnyPolicy,"Yes*",RestrictRangeByKey(PolicyItems, PolicyItemTypes, "*"&amp;TRIM($C75)&amp;"*"),"Will*")</f>
        <v>8</v>
      </c>
      <c r="O75" s="283">
        <f t="shared" si="26"/>
        <v>0.18181818181818182</v>
      </c>
      <c r="P75" s="233">
        <f t="shared" ref="P75:P80" si="39">COUNTIFS(Include,"=Include",Cost,"&gt;0",HasAnyPolicy,"Yes*",RestrictRangeByKey(PolicyItems, PolicyItemTypes, "*"&amp;TRIM($C75)&amp;"*"),"Will*")</f>
        <v>0</v>
      </c>
      <c r="Q75" s="283">
        <f t="shared" si="27"/>
        <v>0</v>
      </c>
    </row>
    <row r="76" spans="3:17" x14ac:dyDescent="0.25">
      <c r="C76" s="226" t="s">
        <v>4384</v>
      </c>
      <c r="D76" s="233">
        <f t="shared" si="34"/>
        <v>4</v>
      </c>
      <c r="E76" s="283">
        <f t="shared" si="22"/>
        <v>7.5471698113207544E-2</v>
      </c>
      <c r="G76" s="233">
        <f t="shared" si="35"/>
        <v>0</v>
      </c>
      <c r="H76" s="283">
        <f t="shared" si="23"/>
        <v>0</v>
      </c>
      <c r="I76" s="233">
        <f t="shared" si="36"/>
        <v>3</v>
      </c>
      <c r="J76" s="283">
        <f t="shared" si="24"/>
        <v>0.13043478260869565</v>
      </c>
      <c r="K76" s="233">
        <f t="shared" si="37"/>
        <v>1</v>
      </c>
      <c r="L76" s="283">
        <f t="shared" si="25"/>
        <v>3.7037037037037035E-2</v>
      </c>
      <c r="N76" s="233">
        <f t="shared" si="38"/>
        <v>4</v>
      </c>
      <c r="O76" s="283">
        <f t="shared" si="26"/>
        <v>9.0909090909090912E-2</v>
      </c>
      <c r="P76" s="233">
        <f t="shared" si="39"/>
        <v>0</v>
      </c>
      <c r="Q76" s="283">
        <f t="shared" si="27"/>
        <v>0</v>
      </c>
    </row>
    <row r="77" spans="3:17" x14ac:dyDescent="0.25">
      <c r="C77" s="226" t="s">
        <v>4383</v>
      </c>
      <c r="D77" s="233">
        <f t="shared" si="34"/>
        <v>3</v>
      </c>
      <c r="E77" s="283">
        <f t="shared" si="22"/>
        <v>5.6603773584905662E-2</v>
      </c>
      <c r="G77" s="233">
        <f t="shared" si="35"/>
        <v>0</v>
      </c>
      <c r="H77" s="283">
        <f t="shared" si="23"/>
        <v>0</v>
      </c>
      <c r="I77" s="233">
        <f t="shared" si="36"/>
        <v>2</v>
      </c>
      <c r="J77" s="283">
        <f t="shared" si="24"/>
        <v>8.6956521739130432E-2</v>
      </c>
      <c r="K77" s="233">
        <f t="shared" si="37"/>
        <v>1</v>
      </c>
      <c r="L77" s="283">
        <f t="shared" si="25"/>
        <v>3.7037037037037035E-2</v>
      </c>
      <c r="N77" s="233">
        <f t="shared" si="38"/>
        <v>3</v>
      </c>
      <c r="O77" s="283">
        <f t="shared" si="26"/>
        <v>6.8181818181818177E-2</v>
      </c>
      <c r="P77" s="233">
        <f t="shared" si="39"/>
        <v>0</v>
      </c>
      <c r="Q77" s="283">
        <f t="shared" si="27"/>
        <v>0</v>
      </c>
    </row>
    <row r="78" spans="3:17" x14ac:dyDescent="0.25">
      <c r="C78" s="226" t="s">
        <v>4385</v>
      </c>
      <c r="D78" s="233">
        <f t="shared" si="34"/>
        <v>5</v>
      </c>
      <c r="E78" s="283">
        <f t="shared" si="22"/>
        <v>9.4339622641509441E-2</v>
      </c>
      <c r="G78" s="233">
        <f t="shared" si="35"/>
        <v>1</v>
      </c>
      <c r="H78" s="283">
        <f t="shared" si="23"/>
        <v>0.33333333333333331</v>
      </c>
      <c r="I78" s="233">
        <f t="shared" si="36"/>
        <v>1</v>
      </c>
      <c r="J78" s="283">
        <f t="shared" si="24"/>
        <v>4.3478260869565216E-2</v>
      </c>
      <c r="K78" s="233">
        <f t="shared" si="37"/>
        <v>3</v>
      </c>
      <c r="L78" s="283">
        <f t="shared" si="25"/>
        <v>0.1111111111111111</v>
      </c>
      <c r="N78" s="233">
        <f t="shared" si="38"/>
        <v>3</v>
      </c>
      <c r="O78" s="283">
        <f t="shared" si="26"/>
        <v>6.8181818181818177E-2</v>
      </c>
      <c r="P78" s="233">
        <f t="shared" si="39"/>
        <v>2</v>
      </c>
      <c r="Q78" s="283">
        <f t="shared" si="27"/>
        <v>0.22222222222222221</v>
      </c>
    </row>
    <row r="79" spans="3:17" x14ac:dyDescent="0.25">
      <c r="C79" s="226" t="s">
        <v>4381</v>
      </c>
      <c r="D79" s="233">
        <f t="shared" si="34"/>
        <v>21</v>
      </c>
      <c r="E79" s="283">
        <f t="shared" si="22"/>
        <v>0.39622641509433965</v>
      </c>
      <c r="G79" s="233">
        <f t="shared" si="35"/>
        <v>2</v>
      </c>
      <c r="H79" s="283">
        <f t="shared" si="23"/>
        <v>0.66666666666666663</v>
      </c>
      <c r="I79" s="233">
        <f t="shared" si="36"/>
        <v>9</v>
      </c>
      <c r="J79" s="283">
        <f t="shared" si="24"/>
        <v>0.39130434782608697</v>
      </c>
      <c r="K79" s="233">
        <f t="shared" si="37"/>
        <v>10</v>
      </c>
      <c r="L79" s="283">
        <f t="shared" si="25"/>
        <v>0.37037037037037035</v>
      </c>
      <c r="N79" s="233">
        <f t="shared" si="38"/>
        <v>18</v>
      </c>
      <c r="O79" s="283">
        <f t="shared" si="26"/>
        <v>0.40909090909090912</v>
      </c>
      <c r="P79" s="233">
        <f t="shared" si="39"/>
        <v>3</v>
      </c>
      <c r="Q79" s="283">
        <f t="shared" si="27"/>
        <v>0.33333333333333331</v>
      </c>
    </row>
    <row r="80" spans="3:17" x14ac:dyDescent="0.25">
      <c r="C80" s="226" t="s">
        <v>4386</v>
      </c>
      <c r="D80" s="233">
        <f t="shared" si="34"/>
        <v>5</v>
      </c>
      <c r="E80" s="283">
        <f t="shared" si="22"/>
        <v>9.4339622641509441E-2</v>
      </c>
      <c r="G80" s="233">
        <f t="shared" si="35"/>
        <v>1</v>
      </c>
      <c r="H80" s="283">
        <f t="shared" si="23"/>
        <v>0.33333333333333331</v>
      </c>
      <c r="I80" s="233">
        <f t="shared" si="36"/>
        <v>2</v>
      </c>
      <c r="J80" s="283">
        <f t="shared" si="24"/>
        <v>8.6956521739130432E-2</v>
      </c>
      <c r="K80" s="233">
        <f t="shared" si="37"/>
        <v>2</v>
      </c>
      <c r="L80" s="283">
        <f t="shared" si="25"/>
        <v>7.407407407407407E-2</v>
      </c>
      <c r="N80" s="233">
        <f t="shared" si="38"/>
        <v>3</v>
      </c>
      <c r="O80" s="283">
        <f t="shared" si="26"/>
        <v>6.8181818181818177E-2</v>
      </c>
      <c r="P80" s="233">
        <f t="shared" si="39"/>
        <v>2</v>
      </c>
      <c r="Q80" s="283">
        <f t="shared" si="27"/>
        <v>0.22222222222222221</v>
      </c>
    </row>
    <row r="81" spans="3:17" x14ac:dyDescent="0.25">
      <c r="C81" s="226" t="s">
        <v>3538</v>
      </c>
      <c r="D81" s="231">
        <f>COUNTIFS(Include,"=Include",HasAnyPolicy,"Yes*",Platform,"*",RestrictRangeByKey(PolicySummary, PolicySummaryTypes, "*"&amp;TRIM($C81)&amp;"*"),"Will*")</f>
        <v>7</v>
      </c>
      <c r="E81" s="283">
        <f t="shared" si="22"/>
        <v>0.13207547169811321</v>
      </c>
      <c r="G81" s="231">
        <f>COUNTIFS(Include,"=Include",HasAnyPolicy,"Yes*",PlatformAndroid,"&lt;&gt;No", PlatformiOS,"No",RestrictRangeByKey(PolicySummary, PolicySummaryTypes, "*"&amp;TRIM($C81)&amp;"*"),"Will*")</f>
        <v>0</v>
      </c>
      <c r="H81" s="283">
        <f t="shared" si="23"/>
        <v>0</v>
      </c>
      <c r="I81" s="231">
        <f>COUNTIFS(Include,"=Include",HasAnyPolicy,"Yes*",PlatformAndroid,"No", PlatformiOS,"&lt;&gt;No",RestrictRangeByKey(PolicySummary, PolicySummaryTypes, "*"&amp;TRIM($C81)&amp;"*"),"Will*")</f>
        <v>3</v>
      </c>
      <c r="J81" s="283">
        <f t="shared" si="24"/>
        <v>0.13043478260869565</v>
      </c>
      <c r="K81" s="231">
        <f>COUNTIFS(Include,"=Include",HasAnyPolicy,"Yes*",PlatformAndroid,"&lt;&gt;No", PlatformiOS,"&lt;&gt;No",RestrictRangeByKey(PolicySummary, PolicySummaryTypes, "*"&amp;TRIM($C81)&amp;"*"),"Will*")</f>
        <v>4</v>
      </c>
      <c r="L81" s="283">
        <f t="shared" si="25"/>
        <v>0.14814814814814814</v>
      </c>
      <c r="N81" s="231">
        <f>COUNTIFS(Include,"=Include",HasAnyPolicy,"Yes*",Cost,"Free",RestrictRangeByKey(PolicySummary, PolicySummaryTypes, "*"&amp;TRIM($C81)&amp;"*"),"Will*")</f>
        <v>7</v>
      </c>
      <c r="O81" s="283">
        <f t="shared" si="26"/>
        <v>0.15909090909090909</v>
      </c>
      <c r="P81" s="231">
        <f>COUNTIFS(Include,"=Include",HasAnyPolicy,"Yes*",Cost,"&gt;0",RestrictRangeByKey(PolicySummary, PolicySummaryTypes, "*"&amp;TRIM($C81)&amp;"*"),"Will*")</f>
        <v>0</v>
      </c>
      <c r="Q81" s="283">
        <f t="shared" si="27"/>
        <v>0</v>
      </c>
    </row>
    <row r="82" spans="3:17" x14ac:dyDescent="0.25">
      <c r="C82" s="226" t="s">
        <v>4391</v>
      </c>
      <c r="D82" s="233">
        <f t="shared" ref="D82:D89" si="40">COUNTIFS(Include,"=Include",Platform,"*",HasAnyPolicy,"Yes*",RestrictRangeByKey(PolicyItems, PolicyItemTypes, "*"&amp;TRIM($C82)&amp;"*"),"Will*")</f>
        <v>0</v>
      </c>
      <c r="E82" s="283">
        <f t="shared" si="22"/>
        <v>0</v>
      </c>
      <c r="G82" s="233">
        <f t="shared" ref="G82:G89" si="41">COUNTIFS(Include,"=Include",PlatformAndroid,"&lt;&gt;No", PlatformiOS,"No",HasAnyPolicy,"Yes*",RestrictRangeByKey(PolicyItems, PolicyItemTypes, "*"&amp;TRIM($C82)&amp;"*"),"Will*")</f>
        <v>0</v>
      </c>
      <c r="H82" s="283">
        <f t="shared" si="23"/>
        <v>0</v>
      </c>
      <c r="I82" s="233">
        <f t="shared" ref="I82:I89" si="42">COUNTIFS(Include,"=Include",PlatformAndroid,"No", PlatformiOS,"&lt;&gt;No",HasAnyPolicy,"Yes*",RestrictRangeByKey(PolicyItems, PolicyItemTypes, "*"&amp;TRIM($C82)&amp;"*"),"Will*")</f>
        <v>0</v>
      </c>
      <c r="J82" s="283">
        <f t="shared" si="24"/>
        <v>0</v>
      </c>
      <c r="K82" s="233">
        <f t="shared" ref="K82:K89" si="43">COUNTIFS(Include,"=Include",PlatformAndroid,"&lt;&gt;No", PlatformiOS,"&lt;&gt;No",HasAnyPolicy,"Yes*",RestrictRangeByKey(PolicyItems, PolicyItemTypes, "*"&amp;TRIM($C82)&amp;"*"),"Will*")</f>
        <v>0</v>
      </c>
      <c r="L82" s="283">
        <f t="shared" si="25"/>
        <v>0</v>
      </c>
      <c r="N82" s="233">
        <f t="shared" ref="N82:N89" si="44">COUNTIFS(Include,"=Include",Cost,"Free",HasAnyPolicy,"Yes*",RestrictRangeByKey(PolicyItems, PolicyItemTypes, "*"&amp;TRIM($C82)&amp;"*"),"Will*")</f>
        <v>0</v>
      </c>
      <c r="O82" s="283">
        <f t="shared" si="26"/>
        <v>0</v>
      </c>
      <c r="P82" s="233">
        <f t="shared" ref="P82:P89" si="45">COUNTIFS(Include,"=Include",Cost,"&gt;0",HasAnyPolicy,"Yes*",RestrictRangeByKey(PolicyItems, PolicyItemTypes, "*"&amp;TRIM($C82)&amp;"*"),"Will*")</f>
        <v>0</v>
      </c>
      <c r="Q82" s="283">
        <f t="shared" si="27"/>
        <v>0</v>
      </c>
    </row>
    <row r="83" spans="3:17" x14ac:dyDescent="0.25">
      <c r="C83" s="226" t="s">
        <v>4396</v>
      </c>
      <c r="D83" s="233">
        <f t="shared" si="40"/>
        <v>0</v>
      </c>
      <c r="E83" s="283">
        <f t="shared" si="22"/>
        <v>0</v>
      </c>
      <c r="G83" s="233">
        <f t="shared" si="41"/>
        <v>0</v>
      </c>
      <c r="H83" s="283">
        <f t="shared" si="23"/>
        <v>0</v>
      </c>
      <c r="I83" s="233">
        <f t="shared" si="42"/>
        <v>0</v>
      </c>
      <c r="J83" s="283">
        <f t="shared" si="24"/>
        <v>0</v>
      </c>
      <c r="K83" s="233">
        <f t="shared" si="43"/>
        <v>0</v>
      </c>
      <c r="L83" s="283">
        <f t="shared" si="25"/>
        <v>0</v>
      </c>
      <c r="N83" s="233">
        <f t="shared" si="44"/>
        <v>0</v>
      </c>
      <c r="O83" s="283">
        <f t="shared" si="26"/>
        <v>0</v>
      </c>
      <c r="P83" s="233">
        <f t="shared" si="45"/>
        <v>0</v>
      </c>
      <c r="Q83" s="283">
        <f t="shared" si="27"/>
        <v>0</v>
      </c>
    </row>
    <row r="84" spans="3:17" x14ac:dyDescent="0.25">
      <c r="C84" s="226" t="s">
        <v>4405</v>
      </c>
      <c r="D84" s="233">
        <f t="shared" si="40"/>
        <v>0</v>
      </c>
      <c r="E84" s="283">
        <f t="shared" si="22"/>
        <v>0</v>
      </c>
      <c r="G84" s="233">
        <f t="shared" si="41"/>
        <v>0</v>
      </c>
      <c r="H84" s="283">
        <f t="shared" si="23"/>
        <v>0</v>
      </c>
      <c r="I84" s="233">
        <f t="shared" si="42"/>
        <v>0</v>
      </c>
      <c r="J84" s="283">
        <f t="shared" si="24"/>
        <v>0</v>
      </c>
      <c r="K84" s="233">
        <f t="shared" si="43"/>
        <v>0</v>
      </c>
      <c r="L84" s="283">
        <f t="shared" si="25"/>
        <v>0</v>
      </c>
      <c r="N84" s="233">
        <f t="shared" si="44"/>
        <v>0</v>
      </c>
      <c r="O84" s="283">
        <f t="shared" si="26"/>
        <v>0</v>
      </c>
      <c r="P84" s="233">
        <f t="shared" si="45"/>
        <v>0</v>
      </c>
      <c r="Q84" s="283">
        <f t="shared" si="27"/>
        <v>0</v>
      </c>
    </row>
    <row r="85" spans="3:17" x14ac:dyDescent="0.25">
      <c r="C85" s="226" t="s">
        <v>4404</v>
      </c>
      <c r="D85" s="233">
        <f t="shared" si="40"/>
        <v>0</v>
      </c>
      <c r="E85" s="283">
        <f t="shared" si="22"/>
        <v>0</v>
      </c>
      <c r="G85" s="233">
        <f t="shared" si="41"/>
        <v>0</v>
      </c>
      <c r="H85" s="283">
        <f t="shared" si="23"/>
        <v>0</v>
      </c>
      <c r="I85" s="233">
        <f t="shared" si="42"/>
        <v>0</v>
      </c>
      <c r="J85" s="283">
        <f t="shared" si="24"/>
        <v>0</v>
      </c>
      <c r="K85" s="233">
        <f t="shared" si="43"/>
        <v>0</v>
      </c>
      <c r="L85" s="283">
        <f t="shared" si="25"/>
        <v>0</v>
      </c>
      <c r="N85" s="233">
        <f t="shared" si="44"/>
        <v>0</v>
      </c>
      <c r="O85" s="283">
        <f t="shared" si="26"/>
        <v>0</v>
      </c>
      <c r="P85" s="233">
        <f t="shared" si="45"/>
        <v>0</v>
      </c>
      <c r="Q85" s="283">
        <f t="shared" si="27"/>
        <v>0</v>
      </c>
    </row>
    <row r="86" spans="3:17" x14ac:dyDescent="0.25">
      <c r="C86" s="226" t="s">
        <v>4392</v>
      </c>
      <c r="D86" s="233">
        <f t="shared" si="40"/>
        <v>6</v>
      </c>
      <c r="E86" s="283">
        <f t="shared" si="22"/>
        <v>0.11320754716981132</v>
      </c>
      <c r="G86" s="233">
        <f t="shared" si="41"/>
        <v>0</v>
      </c>
      <c r="H86" s="283">
        <f t="shared" si="23"/>
        <v>0</v>
      </c>
      <c r="I86" s="233">
        <f t="shared" si="42"/>
        <v>3</v>
      </c>
      <c r="J86" s="283">
        <f t="shared" si="24"/>
        <v>0.13043478260869565</v>
      </c>
      <c r="K86" s="233">
        <f t="shared" si="43"/>
        <v>3</v>
      </c>
      <c r="L86" s="283">
        <f t="shared" si="25"/>
        <v>0.1111111111111111</v>
      </c>
      <c r="N86" s="233">
        <f t="shared" si="44"/>
        <v>6</v>
      </c>
      <c r="O86" s="283">
        <f t="shared" si="26"/>
        <v>0.13636363636363635</v>
      </c>
      <c r="P86" s="233">
        <f t="shared" si="45"/>
        <v>0</v>
      </c>
      <c r="Q86" s="283">
        <f t="shared" si="27"/>
        <v>0</v>
      </c>
    </row>
    <row r="87" spans="3:17" x14ac:dyDescent="0.25">
      <c r="C87" s="226" t="s">
        <v>4394</v>
      </c>
      <c r="D87" s="233">
        <f t="shared" si="40"/>
        <v>1</v>
      </c>
      <c r="E87" s="283">
        <f t="shared" si="22"/>
        <v>1.8867924528301886E-2</v>
      </c>
      <c r="G87" s="233">
        <f t="shared" si="41"/>
        <v>0</v>
      </c>
      <c r="H87" s="283">
        <f t="shared" si="23"/>
        <v>0</v>
      </c>
      <c r="I87" s="233">
        <f t="shared" si="42"/>
        <v>0</v>
      </c>
      <c r="J87" s="283">
        <f t="shared" si="24"/>
        <v>0</v>
      </c>
      <c r="K87" s="233">
        <f t="shared" si="43"/>
        <v>1</v>
      </c>
      <c r="L87" s="283">
        <f t="shared" si="25"/>
        <v>3.7037037037037035E-2</v>
      </c>
      <c r="N87" s="233">
        <f t="shared" si="44"/>
        <v>1</v>
      </c>
      <c r="O87" s="283">
        <f t="shared" si="26"/>
        <v>2.2727272727272728E-2</v>
      </c>
      <c r="P87" s="233">
        <f t="shared" si="45"/>
        <v>0</v>
      </c>
      <c r="Q87" s="283">
        <f t="shared" si="27"/>
        <v>0</v>
      </c>
    </row>
    <row r="88" spans="3:17" x14ac:dyDescent="0.25">
      <c r="C88" s="226" t="s">
        <v>4393</v>
      </c>
      <c r="D88" s="233">
        <f t="shared" si="40"/>
        <v>0</v>
      </c>
      <c r="E88" s="283">
        <f t="shared" si="22"/>
        <v>0</v>
      </c>
      <c r="G88" s="233">
        <f t="shared" si="41"/>
        <v>0</v>
      </c>
      <c r="H88" s="283">
        <f t="shared" si="23"/>
        <v>0</v>
      </c>
      <c r="I88" s="233">
        <f t="shared" si="42"/>
        <v>0</v>
      </c>
      <c r="J88" s="283">
        <f t="shared" si="24"/>
        <v>0</v>
      </c>
      <c r="K88" s="233">
        <f t="shared" si="43"/>
        <v>0</v>
      </c>
      <c r="L88" s="283">
        <f t="shared" si="25"/>
        <v>0</v>
      </c>
      <c r="N88" s="233">
        <f t="shared" si="44"/>
        <v>0</v>
      </c>
      <c r="O88" s="283">
        <f t="shared" si="26"/>
        <v>0</v>
      </c>
      <c r="P88" s="233">
        <f t="shared" si="45"/>
        <v>0</v>
      </c>
      <c r="Q88" s="283">
        <f t="shared" si="27"/>
        <v>0</v>
      </c>
    </row>
    <row r="89" spans="3:17" x14ac:dyDescent="0.25">
      <c r="C89" s="226" t="s">
        <v>4395</v>
      </c>
      <c r="D89" s="233">
        <f t="shared" si="40"/>
        <v>0</v>
      </c>
      <c r="E89" s="283">
        <f t="shared" si="22"/>
        <v>0</v>
      </c>
      <c r="G89" s="233">
        <f t="shared" si="41"/>
        <v>0</v>
      </c>
      <c r="H89" s="283">
        <f t="shared" si="23"/>
        <v>0</v>
      </c>
      <c r="I89" s="233">
        <f t="shared" si="42"/>
        <v>0</v>
      </c>
      <c r="J89" s="283">
        <f t="shared" si="24"/>
        <v>0</v>
      </c>
      <c r="K89" s="233">
        <f t="shared" si="43"/>
        <v>0</v>
      </c>
      <c r="L89" s="283">
        <f t="shared" si="25"/>
        <v>0</v>
      </c>
      <c r="N89" s="233">
        <f t="shared" si="44"/>
        <v>0</v>
      </c>
      <c r="O89" s="283">
        <f t="shared" si="26"/>
        <v>0</v>
      </c>
      <c r="P89" s="233">
        <f t="shared" si="45"/>
        <v>0</v>
      </c>
      <c r="Q89" s="283">
        <f t="shared" si="27"/>
        <v>0</v>
      </c>
    </row>
    <row r="90" spans="3:17" x14ac:dyDescent="0.25">
      <c r="C90" s="226" t="s">
        <v>3542</v>
      </c>
      <c r="D90" s="231">
        <f>COUNTIFS(Include,"=Include",HasAnyPolicy,"Yes*",Platform,"*",RestrictRangeByKey(PolicySummary, PolicySummaryTypes, "*"&amp;TRIM($C90)&amp;"*"),"Will*")</f>
        <v>4</v>
      </c>
      <c r="E90" s="283">
        <f t="shared" si="22"/>
        <v>7.5471698113207544E-2</v>
      </c>
      <c r="G90" s="231">
        <f>COUNTIFS(Include,"=Include",HasAnyPolicy,"Yes*",PlatformAndroid,"&lt;&gt;No", PlatformiOS,"No",RestrictRangeByKey(PolicySummary, PolicySummaryTypes, "*"&amp;TRIM($C90)&amp;"*"),"Will*")</f>
        <v>0</v>
      </c>
      <c r="H90" s="283">
        <f t="shared" si="23"/>
        <v>0</v>
      </c>
      <c r="I90" s="231">
        <f>COUNTIFS(Include,"=Include",HasAnyPolicy,"Yes*",PlatformAndroid,"No", PlatformiOS,"&lt;&gt;No",RestrictRangeByKey(PolicySummary, PolicySummaryTypes, "*"&amp;TRIM($C90)&amp;"*"),"Will*")</f>
        <v>1</v>
      </c>
      <c r="J90" s="283">
        <f t="shared" si="24"/>
        <v>4.3478260869565216E-2</v>
      </c>
      <c r="K90" s="231">
        <f>COUNTIFS(Include,"=Include",HasAnyPolicy,"Yes*",PlatformAndroid,"&lt;&gt;No", PlatformiOS,"&lt;&gt;No",RestrictRangeByKey(PolicySummary, PolicySummaryTypes, "*"&amp;TRIM($C90)&amp;"*"),"Will*")</f>
        <v>3</v>
      </c>
      <c r="L90" s="283">
        <f t="shared" si="25"/>
        <v>0.1111111111111111</v>
      </c>
      <c r="N90" s="231">
        <f>COUNTIFS(Include,"=Include",HasAnyPolicy,"Yes*",Cost,"Free",RestrictRangeByKey(PolicySummary, PolicySummaryTypes, "*"&amp;TRIM($C90)&amp;"*"),"Will*")</f>
        <v>2</v>
      </c>
      <c r="O90" s="283">
        <f t="shared" si="26"/>
        <v>4.5454545454545456E-2</v>
      </c>
      <c r="P90" s="231">
        <f>COUNTIFS(Include,"=Include",HasAnyPolicy,"Yes*",Cost,"&gt;0",RestrictRangeByKey(PolicySummary, PolicySummaryTypes, "*"&amp;TRIM($C90)&amp;"*"),"Will*")</f>
        <v>2</v>
      </c>
      <c r="Q90" s="283">
        <f t="shared" si="27"/>
        <v>0.22222222222222221</v>
      </c>
    </row>
    <row r="91" spans="3:17" x14ac:dyDescent="0.25">
      <c r="C91" s="226" t="s">
        <v>3539</v>
      </c>
      <c r="D91" s="231">
        <f>COUNTIFS(Include,"=Include",HasAnyPolicy,"Yes*",Platform,"*",RestrictRangeByKey(PolicySummary, PolicySummaryTypes, "*"&amp;TRIM($C91)&amp;"*"),"Will*")</f>
        <v>2</v>
      </c>
      <c r="E91" s="283">
        <f t="shared" si="22"/>
        <v>3.7735849056603772E-2</v>
      </c>
      <c r="G91" s="231">
        <f>COUNTIFS(Include,"=Include",HasAnyPolicy,"Yes*",PlatformAndroid,"&lt;&gt;No", PlatformiOS,"No",RestrictRangeByKey(PolicySummary, PolicySummaryTypes, "*"&amp;TRIM($C91)&amp;"*"),"Will*")</f>
        <v>0</v>
      </c>
      <c r="H91" s="283">
        <f t="shared" si="23"/>
        <v>0</v>
      </c>
      <c r="I91" s="231">
        <f>COUNTIFS(Include,"=Include",HasAnyPolicy,"Yes*",PlatformAndroid,"No", PlatformiOS,"&lt;&gt;No",RestrictRangeByKey(PolicySummary, PolicySummaryTypes, "*"&amp;TRIM($C91)&amp;"*"),"Will*")</f>
        <v>2</v>
      </c>
      <c r="J91" s="283">
        <f t="shared" si="24"/>
        <v>8.6956521739130432E-2</v>
      </c>
      <c r="K91" s="231">
        <f>COUNTIFS(Include,"=Include",HasAnyPolicy,"Yes*",PlatformAndroid,"&lt;&gt;No", PlatformiOS,"&lt;&gt;No",RestrictRangeByKey(PolicySummary, PolicySummaryTypes, "*"&amp;TRIM($C91)&amp;"*"),"Will*")</f>
        <v>0</v>
      </c>
      <c r="L91" s="283">
        <f t="shared" si="25"/>
        <v>0</v>
      </c>
      <c r="N91" s="231">
        <f>COUNTIFS(Include,"=Include",HasAnyPolicy,"Yes*",Cost,"Free",RestrictRangeByKey(PolicySummary, PolicySummaryTypes, "*"&amp;TRIM($C91)&amp;"*"),"Will*")</f>
        <v>2</v>
      </c>
      <c r="O91" s="283">
        <f t="shared" si="26"/>
        <v>4.5454545454545456E-2</v>
      </c>
      <c r="P91" s="231">
        <f>COUNTIFS(Include,"=Include",HasAnyPolicy,"Yes*",Cost,"&gt;0",RestrictRangeByKey(PolicySummary, PolicySummaryTypes, "*"&amp;TRIM($C91)&amp;"*"),"Will*")</f>
        <v>0</v>
      </c>
      <c r="Q91" s="283">
        <f t="shared" si="27"/>
        <v>0</v>
      </c>
    </row>
    <row r="92" spans="3:17" x14ac:dyDescent="0.25">
      <c r="C92" s="226" t="s">
        <v>4401</v>
      </c>
      <c r="D92" s="233">
        <f>COUNTIFS(Include,"=Include",Platform,"*",HasAnyPolicy,"Yes*",RestrictRangeByKey(PolicyItems, PolicyItemTypes, "*"&amp;TRIM($C92)&amp;"*"),"Will*")</f>
        <v>2</v>
      </c>
      <c r="E92" s="283">
        <f t="shared" si="22"/>
        <v>3.7735849056603772E-2</v>
      </c>
      <c r="G92" s="233">
        <f>COUNTIFS(Include,"=Include",PlatformAndroid,"&lt;&gt;No", PlatformiOS,"No",HasAnyPolicy,"Yes*",RestrictRangeByKey(PolicyItems, PolicyItemTypes, "*"&amp;TRIM($C92)&amp;"*"),"Will*")</f>
        <v>0</v>
      </c>
      <c r="H92" s="283">
        <f t="shared" si="23"/>
        <v>0</v>
      </c>
      <c r="I92" s="233">
        <f>COUNTIFS(Include,"=Include",PlatformAndroid,"No", PlatformiOS,"&lt;&gt;No",HasAnyPolicy,"Yes*",RestrictRangeByKey(PolicyItems, PolicyItemTypes, "*"&amp;TRIM($C92)&amp;"*"),"Will*")</f>
        <v>2</v>
      </c>
      <c r="J92" s="283">
        <f t="shared" si="24"/>
        <v>8.6956521739130432E-2</v>
      </c>
      <c r="K92" s="233">
        <f>COUNTIFS(Include,"=Include",PlatformAndroid,"&lt;&gt;No", PlatformiOS,"&lt;&gt;No",HasAnyPolicy,"Yes*",RestrictRangeByKey(PolicyItems, PolicyItemTypes, "*"&amp;TRIM($C92)&amp;"*"),"Will*")</f>
        <v>0</v>
      </c>
      <c r="L92" s="283">
        <f t="shared" si="25"/>
        <v>0</v>
      </c>
      <c r="N92" s="233">
        <f>COUNTIFS(Include,"=Include",Cost,"Free",HasAnyPolicy,"Yes*",RestrictRangeByKey(PolicyItems, PolicyItemTypes, "*"&amp;TRIM($C92)&amp;"*"),"Will*")</f>
        <v>2</v>
      </c>
      <c r="O92" s="283">
        <f t="shared" si="26"/>
        <v>4.5454545454545456E-2</v>
      </c>
      <c r="P92" s="233">
        <f>COUNTIFS(Include,"=Include",Cost,"&gt;0",HasAnyPolicy,"Yes*",RestrictRangeByKey(PolicyItems, PolicyItemTypes, "*"&amp;TRIM($C92)&amp;"*"),"Will*")</f>
        <v>0</v>
      </c>
      <c r="Q92" s="283">
        <f t="shared" si="27"/>
        <v>0</v>
      </c>
    </row>
    <row r="93" spans="3:17" x14ac:dyDescent="0.25">
      <c r="C93" s="226" t="s">
        <v>4397</v>
      </c>
      <c r="D93" s="233">
        <f>COUNTIFS(Include,"=Include",Platform,"*",HasAnyPolicy,"Yes*",RestrictRangeByKey(PolicyItems, PolicyItemTypes, "*"&amp;TRIM($C93)&amp;"*"),"Will*")</f>
        <v>0</v>
      </c>
      <c r="E93" s="283">
        <f t="shared" si="22"/>
        <v>0</v>
      </c>
      <c r="G93" s="233">
        <f>COUNTIFS(Include,"=Include",PlatformAndroid,"&lt;&gt;No", PlatformiOS,"No",HasAnyPolicy,"Yes*",RestrictRangeByKey(PolicyItems, PolicyItemTypes, "*"&amp;TRIM($C93)&amp;"*"),"Will*")</f>
        <v>0</v>
      </c>
      <c r="H93" s="283">
        <f t="shared" si="23"/>
        <v>0</v>
      </c>
      <c r="I93" s="233">
        <f>COUNTIFS(Include,"=Include",PlatformAndroid,"No", PlatformiOS,"&lt;&gt;No",HasAnyPolicy,"Yes*",RestrictRangeByKey(PolicyItems, PolicyItemTypes, "*"&amp;TRIM($C93)&amp;"*"),"Will*")</f>
        <v>0</v>
      </c>
      <c r="J93" s="283">
        <f t="shared" si="24"/>
        <v>0</v>
      </c>
      <c r="K93" s="233">
        <f>COUNTIFS(Include,"=Include",PlatformAndroid,"&lt;&gt;No", PlatformiOS,"&lt;&gt;No",HasAnyPolicy,"Yes*",RestrictRangeByKey(PolicyItems, PolicyItemTypes, "*"&amp;TRIM($C93)&amp;"*"),"Will*")</f>
        <v>0</v>
      </c>
      <c r="L93" s="283">
        <f t="shared" si="25"/>
        <v>0</v>
      </c>
      <c r="N93" s="233">
        <f>COUNTIFS(Include,"=Include",Cost,"Free",HasAnyPolicy,"Yes*",RestrictRangeByKey(PolicyItems, PolicyItemTypes, "*"&amp;TRIM($C93)&amp;"*"),"Will*")</f>
        <v>0</v>
      </c>
      <c r="O93" s="283">
        <f t="shared" si="26"/>
        <v>0</v>
      </c>
      <c r="P93" s="233">
        <f>COUNTIFS(Include,"=Include",Cost,"&gt;0",HasAnyPolicy,"Yes*",RestrictRangeByKey(PolicyItems, PolicyItemTypes, "*"&amp;TRIM($C93)&amp;"*"),"Will*")</f>
        <v>0</v>
      </c>
      <c r="Q93" s="283">
        <f t="shared" si="27"/>
        <v>0</v>
      </c>
    </row>
    <row r="94" spans="3:17" x14ac:dyDescent="0.25">
      <c r="C94" s="226" t="s">
        <v>4399</v>
      </c>
      <c r="D94" s="233">
        <f>COUNTIFS(Include,"=Include",Platform,"*",HasAnyPolicy,"Yes*",RestrictRangeByKey(PolicyItems, PolicyItemTypes, "*"&amp;TRIM($C94)&amp;"*"),"Will*")</f>
        <v>0</v>
      </c>
      <c r="E94" s="283">
        <f t="shared" si="22"/>
        <v>0</v>
      </c>
      <c r="G94" s="233">
        <f>COUNTIFS(Include,"=Include",PlatformAndroid,"&lt;&gt;No", PlatformiOS,"No",HasAnyPolicy,"Yes*",RestrictRangeByKey(PolicyItems, PolicyItemTypes, "*"&amp;TRIM($C94)&amp;"*"),"Will*")</f>
        <v>0</v>
      </c>
      <c r="H94" s="283">
        <f t="shared" si="23"/>
        <v>0</v>
      </c>
      <c r="I94" s="233">
        <f>COUNTIFS(Include,"=Include",PlatformAndroid,"No", PlatformiOS,"&lt;&gt;No",HasAnyPolicy,"Yes*",RestrictRangeByKey(PolicyItems, PolicyItemTypes, "*"&amp;TRIM($C94)&amp;"*"),"Will*")</f>
        <v>0</v>
      </c>
      <c r="J94" s="283">
        <f t="shared" si="24"/>
        <v>0</v>
      </c>
      <c r="K94" s="233">
        <f>COUNTIFS(Include,"=Include",PlatformAndroid,"&lt;&gt;No", PlatformiOS,"&lt;&gt;No",HasAnyPolicy,"Yes*",RestrictRangeByKey(PolicyItems, PolicyItemTypes, "*"&amp;TRIM($C94)&amp;"*"),"Will*")</f>
        <v>0</v>
      </c>
      <c r="L94" s="283">
        <f t="shared" si="25"/>
        <v>0</v>
      </c>
      <c r="N94" s="233">
        <f>COUNTIFS(Include,"=Include",Cost,"Free",HasAnyPolicy,"Yes*",RestrictRangeByKey(PolicyItems, PolicyItemTypes, "*"&amp;TRIM($C94)&amp;"*"),"Will*")</f>
        <v>0</v>
      </c>
      <c r="O94" s="283">
        <f t="shared" si="26"/>
        <v>0</v>
      </c>
      <c r="P94" s="233">
        <f>COUNTIFS(Include,"=Include",Cost,"&gt;0",HasAnyPolicy,"Yes*",RestrictRangeByKey(PolicyItems, PolicyItemTypes, "*"&amp;TRIM($C94)&amp;"*"),"Will*")</f>
        <v>0</v>
      </c>
      <c r="Q94" s="283">
        <f t="shared" si="27"/>
        <v>0</v>
      </c>
    </row>
    <row r="95" spans="3:17" x14ac:dyDescent="0.25">
      <c r="C95" s="226" t="s">
        <v>4400</v>
      </c>
      <c r="D95" s="233">
        <f>COUNTIFS(Include,"=Include",Platform,"*",HasAnyPolicy,"Yes*",RestrictRangeByKey(PolicyItems, PolicyItemTypes, "*"&amp;TRIM($C95)&amp;"*"),"Will*")</f>
        <v>0</v>
      </c>
      <c r="E95" s="283">
        <f t="shared" si="22"/>
        <v>0</v>
      </c>
      <c r="G95" s="233">
        <f>COUNTIFS(Include,"=Include",PlatformAndroid,"&lt;&gt;No", PlatformiOS,"No",HasAnyPolicy,"Yes*",RestrictRangeByKey(PolicyItems, PolicyItemTypes, "*"&amp;TRIM($C95)&amp;"*"),"Will*")</f>
        <v>0</v>
      </c>
      <c r="H95" s="283">
        <f t="shared" si="23"/>
        <v>0</v>
      </c>
      <c r="I95" s="233">
        <f>COUNTIFS(Include,"=Include",PlatformAndroid,"No", PlatformiOS,"&lt;&gt;No",HasAnyPolicy,"Yes*",RestrictRangeByKey(PolicyItems, PolicyItemTypes, "*"&amp;TRIM($C95)&amp;"*"),"Will*")</f>
        <v>0</v>
      </c>
      <c r="J95" s="283">
        <f t="shared" si="24"/>
        <v>0</v>
      </c>
      <c r="K95" s="233">
        <f>COUNTIFS(Include,"=Include",PlatformAndroid,"&lt;&gt;No", PlatformiOS,"&lt;&gt;No",HasAnyPolicy,"Yes*",RestrictRangeByKey(PolicyItems, PolicyItemTypes, "*"&amp;TRIM($C95)&amp;"*"),"Will*")</f>
        <v>0</v>
      </c>
      <c r="L95" s="283">
        <f t="shared" si="25"/>
        <v>0</v>
      </c>
      <c r="N95" s="233">
        <f>COUNTIFS(Include,"=Include",Cost,"Free",HasAnyPolicy,"Yes*",RestrictRangeByKey(PolicyItems, PolicyItemTypes, "*"&amp;TRIM($C95)&amp;"*"),"Will*")</f>
        <v>0</v>
      </c>
      <c r="O95" s="283">
        <f t="shared" si="26"/>
        <v>0</v>
      </c>
      <c r="P95" s="233">
        <f>COUNTIFS(Include,"=Include",Cost,"&gt;0",HasAnyPolicy,"Yes*",RestrictRangeByKey(PolicyItems, PolicyItemTypes, "*"&amp;TRIM($C95)&amp;"*"),"Will*")</f>
        <v>0</v>
      </c>
      <c r="Q95" s="283">
        <f t="shared" si="27"/>
        <v>0</v>
      </c>
    </row>
    <row r="96" spans="3:17" x14ac:dyDescent="0.25">
      <c r="C96" s="226" t="s">
        <v>4398</v>
      </c>
      <c r="D96" s="233">
        <f>COUNTIFS(Include,"=Include",Platform,"*",HasAnyPolicy,"Yes*",RestrictRangeByKey(PolicyItems, PolicyItemTypes, "*"&amp;TRIM($C96)&amp;"*"),"Will*")</f>
        <v>0</v>
      </c>
      <c r="E96" s="283">
        <f t="shared" si="22"/>
        <v>0</v>
      </c>
      <c r="G96" s="233">
        <f>COUNTIFS(Include,"=Include",PlatformAndroid,"&lt;&gt;No", PlatformiOS,"No",HasAnyPolicy,"Yes*",RestrictRangeByKey(PolicyItems, PolicyItemTypes, "*"&amp;TRIM($C96)&amp;"*"),"Will*")</f>
        <v>0</v>
      </c>
      <c r="H96" s="283">
        <f t="shared" si="23"/>
        <v>0</v>
      </c>
      <c r="I96" s="233">
        <f>COUNTIFS(Include,"=Include",PlatformAndroid,"No", PlatformiOS,"&lt;&gt;No",HasAnyPolicy,"Yes*",RestrictRangeByKey(PolicyItems, PolicyItemTypes, "*"&amp;TRIM($C96)&amp;"*"),"Will*")</f>
        <v>0</v>
      </c>
      <c r="J96" s="283">
        <f t="shared" si="24"/>
        <v>0</v>
      </c>
      <c r="K96" s="233">
        <f>COUNTIFS(Include,"=Include",PlatformAndroid,"&lt;&gt;No", PlatformiOS,"&lt;&gt;No",HasAnyPolicy,"Yes*",RestrictRangeByKey(PolicyItems, PolicyItemTypes, "*"&amp;TRIM($C96)&amp;"*"),"Will*")</f>
        <v>0</v>
      </c>
      <c r="L96" s="283">
        <f t="shared" si="25"/>
        <v>0</v>
      </c>
      <c r="N96" s="233">
        <f>COUNTIFS(Include,"=Include",Cost,"Free",HasAnyPolicy,"Yes*",RestrictRangeByKey(PolicyItems, PolicyItemTypes, "*"&amp;TRIM($C96)&amp;"*"),"Will*")</f>
        <v>0</v>
      </c>
      <c r="O96" s="283">
        <f t="shared" si="26"/>
        <v>0</v>
      </c>
      <c r="P96" s="233">
        <f>COUNTIFS(Include,"=Include",Cost,"&gt;0",HasAnyPolicy,"Yes*",RestrictRangeByKey(PolicyItems, PolicyItemTypes, "*"&amp;TRIM($C96)&amp;"*"),"Will*")</f>
        <v>0</v>
      </c>
      <c r="Q96" s="283">
        <f t="shared" si="27"/>
        <v>0</v>
      </c>
    </row>
    <row r="97" spans="3:17" x14ac:dyDescent="0.25">
      <c r="C97" s="226" t="s">
        <v>4329</v>
      </c>
      <c r="D97" s="231">
        <f>COUNTIFS(Include,"=Include",HasAnyPolicy,"Yes*",Platform,"*",RestrictRangeByKey(PolicySummary, PolicySummaryTypes, "*"&amp;TRIM($C97)&amp;"*"),"Will*")</f>
        <v>32</v>
      </c>
      <c r="E97" s="283">
        <f t="shared" si="22"/>
        <v>0.60377358490566035</v>
      </c>
      <c r="G97" s="231">
        <f>COUNTIFS(Include,"=Include",HasAnyPolicy,"Yes*",PlatformAndroid,"&lt;&gt;No", PlatformiOS,"No",RestrictRangeByKey(PolicySummary, PolicySummaryTypes, "*"&amp;TRIM($C97)&amp;"*"),"Will*")</f>
        <v>3</v>
      </c>
      <c r="H97" s="283">
        <f t="shared" si="23"/>
        <v>1</v>
      </c>
      <c r="I97" s="231">
        <f>COUNTIFS(Include,"=Include",HasAnyPolicy,"Yes*",PlatformAndroid,"No", PlatformiOS,"&lt;&gt;No",RestrictRangeByKey(PolicySummary, PolicySummaryTypes, "*"&amp;TRIM($C97)&amp;"*"),"Will*")</f>
        <v>7</v>
      </c>
      <c r="J97" s="283">
        <f t="shared" si="24"/>
        <v>0.30434782608695654</v>
      </c>
      <c r="K97" s="231">
        <f>COUNTIFS(Include,"=Include",HasAnyPolicy,"Yes*",PlatformAndroid,"&lt;&gt;No", PlatformiOS,"&lt;&gt;No",RestrictRangeByKey(PolicySummary, PolicySummaryTypes, "*"&amp;TRIM($C97)&amp;"*"),"Will*")</f>
        <v>22</v>
      </c>
      <c r="L97" s="283">
        <f t="shared" si="25"/>
        <v>0.81481481481481477</v>
      </c>
      <c r="N97" s="231">
        <f>COUNTIFS(Include,"=Include",HasAnyPolicy,"Yes*",Cost,"Free",RestrictRangeByKey(PolicySummary, PolicySummaryTypes, "*"&amp;TRIM($C97)&amp;"*"),"Will*")</f>
        <v>30</v>
      </c>
      <c r="O97" s="283">
        <f t="shared" si="26"/>
        <v>0.68181818181818177</v>
      </c>
      <c r="P97" s="231">
        <f>COUNTIFS(Include,"=Include",HasAnyPolicy,"Yes*",Cost,"&gt;0",RestrictRangeByKey(PolicySummary, PolicySummaryTypes, "*"&amp;TRIM($C97)&amp;"*"),"Will*")</f>
        <v>2</v>
      </c>
      <c r="Q97" s="283">
        <f t="shared" si="27"/>
        <v>0.22222222222222221</v>
      </c>
    </row>
    <row r="98" spans="3:17" x14ac:dyDescent="0.25">
      <c r="C98" s="226" t="s">
        <v>4387</v>
      </c>
      <c r="D98" s="233">
        <f>COUNTIFS(Include,"=Include",Platform,"*",HasAnyPolicy,"Yes*",RestrictRangeByKey(PolicyItems, PolicyItemTypes, "*"&amp;TRIM($C98)&amp;"*"),"Will*")</f>
        <v>5</v>
      </c>
      <c r="E98" s="283">
        <f t="shared" si="22"/>
        <v>9.4339622641509441E-2</v>
      </c>
      <c r="G98" s="233">
        <f>COUNTIFS(Include,"=Include",PlatformAndroid,"&lt;&gt;No", PlatformiOS,"No",HasAnyPolicy,"Yes*",RestrictRangeByKey(PolicyItems, PolicyItemTypes, "*"&amp;TRIM($C98)&amp;"*"),"Will*")</f>
        <v>0</v>
      </c>
      <c r="H98" s="283">
        <f t="shared" si="23"/>
        <v>0</v>
      </c>
      <c r="I98" s="233">
        <f>COUNTIFS(Include,"=Include",PlatformAndroid,"No", PlatformiOS,"&lt;&gt;No",HasAnyPolicy,"Yes*",RestrictRangeByKey(PolicyItems, PolicyItemTypes, "*"&amp;TRIM($C98)&amp;"*"),"Will*")</f>
        <v>2</v>
      </c>
      <c r="J98" s="283">
        <f t="shared" si="24"/>
        <v>8.6956521739130432E-2</v>
      </c>
      <c r="K98" s="233">
        <f>COUNTIFS(Include,"=Include",PlatformAndroid,"&lt;&gt;No", PlatformiOS,"&lt;&gt;No",HasAnyPolicy,"Yes*",RestrictRangeByKey(PolicyItems, PolicyItemTypes, "*"&amp;TRIM($C98)&amp;"*"),"Will*")</f>
        <v>3</v>
      </c>
      <c r="L98" s="283">
        <f t="shared" si="25"/>
        <v>0.1111111111111111</v>
      </c>
      <c r="N98" s="233">
        <f>COUNTIFS(Include,"=Include",Cost,"Free",HasAnyPolicy,"Yes*",RestrictRangeByKey(PolicyItems, PolicyItemTypes, "*"&amp;TRIM($C98)&amp;"*"),"Will*")</f>
        <v>5</v>
      </c>
      <c r="O98" s="283">
        <f t="shared" si="26"/>
        <v>0.11363636363636363</v>
      </c>
      <c r="P98" s="233">
        <f>COUNTIFS(Include,"=Include",Cost,"&gt;0",HasAnyPolicy,"Yes*",RestrictRangeByKey(PolicyItems, PolicyItemTypes, "*"&amp;TRIM($C98)&amp;"*"),"Will*")</f>
        <v>0</v>
      </c>
      <c r="Q98" s="283">
        <f t="shared" si="27"/>
        <v>0</v>
      </c>
    </row>
    <row r="99" spans="3:17" x14ac:dyDescent="0.25">
      <c r="C99" s="226" t="s">
        <v>4388</v>
      </c>
      <c r="D99" s="233">
        <f>COUNTIFS(Include,"=Include",Platform,"*",HasAnyPolicy,"Yes*",RestrictRangeByKey(PolicyItems, PolicyItemTypes, "*"&amp;TRIM($C99)&amp;"*"),"Will*")</f>
        <v>5</v>
      </c>
      <c r="E99" s="283">
        <f t="shared" si="22"/>
        <v>9.4339622641509441E-2</v>
      </c>
      <c r="G99" s="233">
        <f>COUNTIFS(Include,"=Include",PlatformAndroid,"&lt;&gt;No", PlatformiOS,"No",HasAnyPolicy,"Yes*",RestrictRangeByKey(PolicyItems, PolicyItemTypes, "*"&amp;TRIM($C99)&amp;"*"),"Will*")</f>
        <v>0</v>
      </c>
      <c r="H99" s="283">
        <f t="shared" si="23"/>
        <v>0</v>
      </c>
      <c r="I99" s="233">
        <f>COUNTIFS(Include,"=Include",PlatformAndroid,"No", PlatformiOS,"&lt;&gt;No",HasAnyPolicy,"Yes*",RestrictRangeByKey(PolicyItems, PolicyItemTypes, "*"&amp;TRIM($C99)&amp;"*"),"Will*")</f>
        <v>3</v>
      </c>
      <c r="J99" s="283">
        <f t="shared" si="24"/>
        <v>0.13043478260869565</v>
      </c>
      <c r="K99" s="233">
        <f>COUNTIFS(Include,"=Include",PlatformAndroid,"&lt;&gt;No", PlatformiOS,"&lt;&gt;No",HasAnyPolicy,"Yes*",RestrictRangeByKey(PolicyItems, PolicyItemTypes, "*"&amp;TRIM($C99)&amp;"*"),"Will*")</f>
        <v>2</v>
      </c>
      <c r="L99" s="283">
        <f t="shared" si="25"/>
        <v>7.407407407407407E-2</v>
      </c>
      <c r="N99" s="233">
        <f>COUNTIFS(Include,"=Include",Cost,"Free",HasAnyPolicy,"Yes*",RestrictRangeByKey(PolicyItems, PolicyItemTypes, "*"&amp;TRIM($C99)&amp;"*"),"Will*")</f>
        <v>5</v>
      </c>
      <c r="O99" s="283">
        <f t="shared" si="26"/>
        <v>0.11363636363636363</v>
      </c>
      <c r="P99" s="233">
        <f>COUNTIFS(Include,"=Include",Cost,"&gt;0",HasAnyPolicy,"Yes*",RestrictRangeByKey(PolicyItems, PolicyItemTypes, "*"&amp;TRIM($C99)&amp;"*"),"Will*")</f>
        <v>0</v>
      </c>
      <c r="Q99" s="283">
        <f t="shared" si="27"/>
        <v>0</v>
      </c>
    </row>
    <row r="100" spans="3:17" x14ac:dyDescent="0.25">
      <c r="C100" s="226" t="s">
        <v>4389</v>
      </c>
      <c r="D100" s="233">
        <f>COUNTIFS(Include,"=Include",Platform,"*",HasAnyPolicy,"Yes*",RestrictRangeByKey(PolicyItems, PolicyItemTypes, "*"&amp;TRIM($C100)&amp;"*"),"Will*")</f>
        <v>31</v>
      </c>
      <c r="E100" s="283">
        <f t="shared" si="22"/>
        <v>0.58490566037735847</v>
      </c>
      <c r="G100" s="233">
        <f>COUNTIFS(Include,"=Include",PlatformAndroid,"&lt;&gt;No", PlatformiOS,"No",HasAnyPolicy,"Yes*",RestrictRangeByKey(PolicyItems, PolicyItemTypes, "*"&amp;TRIM($C100)&amp;"*"),"Will*")</f>
        <v>3</v>
      </c>
      <c r="H100" s="283">
        <f t="shared" si="23"/>
        <v>1</v>
      </c>
      <c r="I100" s="233">
        <f>COUNTIFS(Include,"=Include",PlatformAndroid,"No", PlatformiOS,"&lt;&gt;No",HasAnyPolicy,"Yes*",RestrictRangeByKey(PolicyItems, PolicyItemTypes, "*"&amp;TRIM($C100)&amp;"*"),"Will*")</f>
        <v>6</v>
      </c>
      <c r="J100" s="283">
        <f t="shared" si="24"/>
        <v>0.2608695652173913</v>
      </c>
      <c r="K100" s="233">
        <f>COUNTIFS(Include,"=Include",PlatformAndroid,"&lt;&gt;No", PlatformiOS,"&lt;&gt;No",HasAnyPolicy,"Yes*",RestrictRangeByKey(PolicyItems, PolicyItemTypes, "*"&amp;TRIM($C100)&amp;"*"),"Will*")</f>
        <v>22</v>
      </c>
      <c r="L100" s="283">
        <f t="shared" si="25"/>
        <v>0.81481481481481477</v>
      </c>
      <c r="N100" s="233">
        <f>COUNTIFS(Include,"=Include",Cost,"Free",HasAnyPolicy,"Yes*",RestrictRangeByKey(PolicyItems, PolicyItemTypes, "*"&amp;TRIM($C100)&amp;"*"),"Will*")</f>
        <v>29</v>
      </c>
      <c r="O100" s="283">
        <f t="shared" si="26"/>
        <v>0.65909090909090906</v>
      </c>
      <c r="P100" s="233">
        <f>COUNTIFS(Include,"=Include",Cost,"&gt;0",HasAnyPolicy,"Yes*",RestrictRangeByKey(PolicyItems, PolicyItemTypes, "*"&amp;TRIM($C100)&amp;"*"),"Will*")</f>
        <v>2</v>
      </c>
      <c r="Q100" s="283">
        <f t="shared" si="27"/>
        <v>0.22222222222222221</v>
      </c>
    </row>
    <row r="101" spans="3:17" x14ac:dyDescent="0.25">
      <c r="C101" s="226" t="s">
        <v>4236</v>
      </c>
      <c r="D101" s="231">
        <f>COUNTIFS(Include,"=Include",HasAnyPolicy,"Yes*",Platform,"*",RestrictRangeByKey(PolicySummary, PolicySummaryTypes, "*"&amp;TRIM($C101)&amp;"*"),"Will*")</f>
        <v>22</v>
      </c>
      <c r="E101" s="283">
        <f t="shared" si="22"/>
        <v>0.41509433962264153</v>
      </c>
      <c r="G101" s="231">
        <f>COUNTIFS(Include,"=Include",HasAnyPolicy,"Yes*",PlatformAndroid,"&lt;&gt;No", PlatformiOS,"No",RestrictRangeByKey(PolicySummary, PolicySummaryTypes, "*"&amp;TRIM($C101)&amp;"*"),"Will*")</f>
        <v>3</v>
      </c>
      <c r="H101" s="283">
        <f t="shared" si="23"/>
        <v>1</v>
      </c>
      <c r="I101" s="231">
        <f>COUNTIFS(Include,"=Include",HasAnyPolicy,"Yes*",PlatformAndroid,"No", PlatformiOS,"&lt;&gt;No",RestrictRangeByKey(PolicySummary, PolicySummaryTypes, "*"&amp;TRIM($C101)&amp;"*"),"Will*")</f>
        <v>8</v>
      </c>
      <c r="J101" s="283">
        <f t="shared" si="24"/>
        <v>0.34782608695652173</v>
      </c>
      <c r="K101" s="231">
        <f>COUNTIFS(Include,"=Include",HasAnyPolicy,"Yes*",PlatformAndroid,"&lt;&gt;No", PlatformiOS,"&lt;&gt;No",RestrictRangeByKey(PolicySummary, PolicySummaryTypes, "*"&amp;TRIM($C101)&amp;"*"),"Will*")</f>
        <v>11</v>
      </c>
      <c r="L101" s="283">
        <f t="shared" si="25"/>
        <v>0.40740740740740738</v>
      </c>
      <c r="N101" s="231">
        <f>COUNTIFS(Include,"=Include",HasAnyPolicy,"Yes*",Cost,"Free",RestrictRangeByKey(PolicySummary, PolicySummaryTypes, "*"&amp;TRIM($C101)&amp;"*"),"Will*")</f>
        <v>21</v>
      </c>
      <c r="O101" s="283">
        <f t="shared" si="26"/>
        <v>0.47727272727272729</v>
      </c>
      <c r="P101" s="231">
        <f>COUNTIFS(Include,"=Include",HasAnyPolicy,"Yes*",Cost,"&gt;0",RestrictRangeByKey(PolicySummary, PolicySummaryTypes, "*"&amp;TRIM($C101)&amp;"*"),"Will*")</f>
        <v>1</v>
      </c>
      <c r="Q101" s="283">
        <f t="shared" si="27"/>
        <v>0.1111111111111111</v>
      </c>
    </row>
    <row r="102" spans="3:17" x14ac:dyDescent="0.25">
      <c r="C102" s="226" t="s">
        <v>4390</v>
      </c>
      <c r="D102" s="233">
        <f>COUNTIFS(Include,"=Include",Platform,"*",HasAnyPolicy,"Yes*",RestrictRangeByKey(PolicyItems, PolicyItemTypes, "*"&amp;TRIM($C102)&amp;"*"),"Will*")</f>
        <v>12</v>
      </c>
      <c r="E102" s="283">
        <f t="shared" si="22"/>
        <v>0.22641509433962265</v>
      </c>
      <c r="G102" s="233">
        <f>COUNTIFS(Include,"=Include",PlatformAndroid,"&lt;&gt;No", PlatformiOS,"No",HasAnyPolicy,"Yes*",RestrictRangeByKey(PolicyItems, PolicyItemTypes, "*"&amp;TRIM($C102)&amp;"*"),"Will*")</f>
        <v>2</v>
      </c>
      <c r="H102" s="283">
        <f t="shared" si="23"/>
        <v>0.66666666666666663</v>
      </c>
      <c r="I102" s="233">
        <f>COUNTIFS(Include,"=Include",PlatformAndroid,"No", PlatformiOS,"&lt;&gt;No",HasAnyPolicy,"Yes*",RestrictRangeByKey(PolicyItems, PolicyItemTypes, "*"&amp;TRIM($C102)&amp;"*"),"Will*")</f>
        <v>5</v>
      </c>
      <c r="J102" s="283">
        <f t="shared" si="24"/>
        <v>0.21739130434782608</v>
      </c>
      <c r="K102" s="233">
        <f>COUNTIFS(Include,"=Include",PlatformAndroid,"&lt;&gt;No", PlatformiOS,"&lt;&gt;No",HasAnyPolicy,"Yes*",RestrictRangeByKey(PolicyItems, PolicyItemTypes, "*"&amp;TRIM($C102)&amp;"*"),"Will*")</f>
        <v>5</v>
      </c>
      <c r="L102" s="283">
        <f t="shared" si="25"/>
        <v>0.18518518518518517</v>
      </c>
      <c r="N102" s="233">
        <f>COUNTIFS(Include,"=Include",Cost,"Free",HasAnyPolicy,"Yes*",RestrictRangeByKey(PolicyItems, PolicyItemTypes, "*"&amp;TRIM($C102)&amp;"*"),"Will*")</f>
        <v>11</v>
      </c>
      <c r="O102" s="283">
        <f t="shared" si="26"/>
        <v>0.25</v>
      </c>
      <c r="P102" s="233">
        <f>COUNTIFS(Include,"=Include",Cost,"&gt;0",HasAnyPolicy,"Yes*",RestrictRangeByKey(PolicyItems, PolicyItemTypes, "*"&amp;TRIM($C102)&amp;"*"),"Will*")</f>
        <v>1</v>
      </c>
      <c r="Q102" s="283">
        <f t="shared" si="27"/>
        <v>0.1111111111111111</v>
      </c>
    </row>
    <row r="103" spans="3:17" x14ac:dyDescent="0.25">
      <c r="C103" s="226" t="s">
        <v>4406</v>
      </c>
      <c r="D103" s="233">
        <f>COUNTIFS(Include,"=Include",Platform,"*",HasAnyPolicy,"Yes*",RestrictRangeByKey(PolicyItems, PolicyItemTypes, "*"&amp;TRIM($C103)&amp;"*"),"Will*")</f>
        <v>21</v>
      </c>
      <c r="E103" s="283">
        <f t="shared" si="22"/>
        <v>0.39622641509433965</v>
      </c>
      <c r="G103" s="233">
        <f>COUNTIFS(Include,"=Include",PlatformAndroid,"&lt;&gt;No", PlatformiOS,"No",HasAnyPolicy,"Yes*",RestrictRangeByKey(PolicyItems, PolicyItemTypes, "*"&amp;TRIM($C103)&amp;"*"),"Will*")</f>
        <v>3</v>
      </c>
      <c r="H103" s="283">
        <f t="shared" si="23"/>
        <v>1</v>
      </c>
      <c r="I103" s="233">
        <f>COUNTIFS(Include,"=Include",PlatformAndroid,"No", PlatformiOS,"&lt;&gt;No",HasAnyPolicy,"Yes*",RestrictRangeByKey(PolicyItems, PolicyItemTypes, "*"&amp;TRIM($C103)&amp;"*"),"Will*")</f>
        <v>7</v>
      </c>
      <c r="J103" s="283">
        <f t="shared" si="24"/>
        <v>0.30434782608695654</v>
      </c>
      <c r="K103" s="233">
        <f>COUNTIFS(Include,"=Include",PlatformAndroid,"&lt;&gt;No", PlatformiOS,"&lt;&gt;No",HasAnyPolicy,"Yes*",RestrictRangeByKey(PolicyItems, PolicyItemTypes, "*"&amp;TRIM($C103)&amp;"*"),"Will*")</f>
        <v>11</v>
      </c>
      <c r="L103" s="283">
        <f t="shared" si="25"/>
        <v>0.40740740740740738</v>
      </c>
      <c r="N103" s="233">
        <f>COUNTIFS(Include,"=Include",Cost,"Free",HasAnyPolicy,"Yes*",RestrictRangeByKey(PolicyItems, PolicyItemTypes, "*"&amp;TRIM($C103)&amp;"*"),"Will*")</f>
        <v>20</v>
      </c>
      <c r="O103" s="283">
        <f t="shared" si="26"/>
        <v>0.45454545454545453</v>
      </c>
      <c r="P103" s="233">
        <f>COUNTIFS(Include,"=Include",Cost,"&gt;0",HasAnyPolicy,"Yes*",RestrictRangeByKey(PolicyItems, PolicyItemTypes, "*"&amp;TRIM($C103)&amp;"*"),"Will*")</f>
        <v>1</v>
      </c>
      <c r="Q103" s="283">
        <f t="shared" si="27"/>
        <v>0.1111111111111111</v>
      </c>
    </row>
    <row r="104" spans="3:17" s="241" customFormat="1" x14ac:dyDescent="0.25">
      <c r="C104" s="241" t="s">
        <v>4235</v>
      </c>
      <c r="D104" s="265">
        <f>COUNTIFS(Include,"=Include",HasAnyPolicy,"Yes*",Platform,"*",RestrictRangeByKey(PolicySummary, PolicySummaryTypes, "*"&amp;TRIM($C104)&amp;"*"),"Will*")</f>
        <v>34</v>
      </c>
      <c r="E104" s="280">
        <f t="shared" si="22"/>
        <v>0.64150943396226412</v>
      </c>
      <c r="G104" s="265">
        <f>COUNTIFS(Include,"=Include",HasAnyPolicy,"Yes*",PlatformAndroid,"&lt;&gt;No", PlatformiOS,"No",RestrictRangeByKey(PolicySummary, PolicySummaryTypes, "*"&amp;TRIM($C104)&amp;"*"),"Will*")</f>
        <v>3</v>
      </c>
      <c r="H104" s="280">
        <f t="shared" si="23"/>
        <v>1</v>
      </c>
      <c r="I104" s="265">
        <f>COUNTIFS(Include,"=Include",HasAnyPolicy,"Yes*",PlatformAndroid,"No", PlatformiOS,"&lt;&gt;No",RestrictRangeByKey(PolicySummary, PolicySummaryTypes, "*"&amp;TRIM($C104)&amp;"*"),"Will*")</f>
        <v>12</v>
      </c>
      <c r="J104" s="280">
        <f t="shared" si="24"/>
        <v>0.52173913043478259</v>
      </c>
      <c r="K104" s="265">
        <f>COUNTIFS(Include,"=Include",HasAnyPolicy,"Yes*",PlatformAndroid,"&lt;&gt;No", PlatformiOS,"&lt;&gt;No",RestrictRangeByKey(PolicySummary, PolicySummaryTypes, "*"&amp;TRIM($C104)&amp;"*"),"Will*")</f>
        <v>19</v>
      </c>
      <c r="L104" s="280">
        <f t="shared" si="25"/>
        <v>0.70370370370370372</v>
      </c>
      <c r="N104" s="265">
        <f>COUNTIFS(Include,"=Include",HasAnyPolicy,"Yes*",Cost,"Free",RestrictRangeByKey(PolicySummary, PolicySummaryTypes, "*"&amp;TRIM($C104)&amp;"*"),"Will*")</f>
        <v>27</v>
      </c>
      <c r="O104" s="280">
        <f t="shared" si="26"/>
        <v>0.61363636363636365</v>
      </c>
      <c r="P104" s="265">
        <f>COUNTIFS(Include,"=Include",HasAnyPolicy,"Yes*",Cost,"&gt;0",RestrictRangeByKey(PolicySummary, PolicySummaryTypes, "*"&amp;TRIM($C104)&amp;"*"),"Will*")</f>
        <v>7</v>
      </c>
      <c r="Q104" s="280">
        <f t="shared" si="27"/>
        <v>0.77777777777777779</v>
      </c>
    </row>
    <row r="106" spans="3:17" s="317" customFormat="1" x14ac:dyDescent="0.25">
      <c r="C106" s="317" t="s">
        <v>4468</v>
      </c>
      <c r="D106" s="318">
        <f>COUNTIFS(Include,"=Include",Platform,"*",HasAnyPolicy,"Yes")</f>
        <v>53</v>
      </c>
      <c r="E106" s="318"/>
      <c r="F106" s="318"/>
      <c r="G106" s="318">
        <f>COUNTIFS(Include,"=Include",PlatformAndroid,"&lt;&gt;No",PlatformiOS,"No",HasAnyPolicy,"Yes")</f>
        <v>3</v>
      </c>
      <c r="H106" s="320"/>
      <c r="I106" s="318">
        <f>COUNTIFS(Include,"=Include",PlatformAndroid,"No",PlatformiOS,"&lt;&gt;No",HasAnyPolicy,"Yes")</f>
        <v>23</v>
      </c>
      <c r="J106" s="318"/>
      <c r="K106" s="318">
        <f>COUNTIFS(Include,"=Include",PlatformAndroid,"&lt;&gt;No",PlatformiOS,"&lt;&gt;No",HasAnyPolicy,"Yes")</f>
        <v>27</v>
      </c>
      <c r="L106" s="318"/>
      <c r="M106" s="318"/>
      <c r="N106" s="318">
        <f>COUNTIFS(Include,"=Include",Cost, "Free",HasAnyPolicy,"Yes")</f>
        <v>44</v>
      </c>
      <c r="O106" s="318"/>
      <c r="P106" s="318">
        <f>COUNTIFS(Include,"=Include",Cost, "&gt;0",HasAnyPolicy,"Yes")</f>
        <v>9</v>
      </c>
      <c r="Q106" s="318"/>
    </row>
    <row r="107" spans="3:17" x14ac:dyDescent="0.25">
      <c r="D107" s="385" t="s">
        <v>4442</v>
      </c>
      <c r="E107" s="385"/>
      <c r="F107" s="385"/>
      <c r="G107" s="385"/>
      <c r="H107" s="385"/>
      <c r="I107" s="385"/>
      <c r="J107" s="385"/>
      <c r="K107" s="385"/>
      <c r="L107" s="385"/>
      <c r="M107" s="385"/>
      <c r="N107" s="385"/>
      <c r="O107" s="385"/>
      <c r="P107" s="385"/>
      <c r="Q107" s="385"/>
    </row>
    <row r="108" spans="3:17" x14ac:dyDescent="0.25">
      <c r="D108" s="233"/>
      <c r="G108" s="385" t="s">
        <v>4313</v>
      </c>
      <c r="H108" s="385"/>
      <c r="I108" s="385"/>
      <c r="J108" s="385"/>
      <c r="K108" s="385"/>
      <c r="L108" s="385"/>
      <c r="N108" s="386" t="s">
        <v>4320</v>
      </c>
      <c r="O108" s="386"/>
      <c r="P108" s="386"/>
      <c r="Q108" s="386"/>
    </row>
    <row r="109" spans="3:17" x14ac:dyDescent="0.25">
      <c r="C109" s="247"/>
      <c r="D109" s="389" t="str">
        <f>"All (n="&amp;D106&amp;")"</f>
        <v>All (n=53)</v>
      </c>
      <c r="E109" s="389"/>
      <c r="F109" s="248"/>
      <c r="G109" s="388" t="str">
        <f>"Android-only (n="&amp;G106&amp;")"</f>
        <v>Android-only (n=3)</v>
      </c>
      <c r="H109" s="388"/>
      <c r="I109" s="388" t="str">
        <f>"iOS-only (n="&amp;I106&amp;")"</f>
        <v>iOS-only (n=23)</v>
      </c>
      <c r="J109" s="388"/>
      <c r="K109" s="388" t="str">
        <f>"Multi-platform (n="&amp;K106&amp;")"</f>
        <v>Multi-platform (n=27)</v>
      </c>
      <c r="L109" s="388"/>
      <c r="M109" s="249"/>
      <c r="N109" s="388" t="str">
        <f>"Free (n="&amp;N106&amp;")"</f>
        <v>Free (n=44)</v>
      </c>
      <c r="O109" s="388"/>
      <c r="P109" s="388" t="str">
        <f>"Paid (n="&amp;P106&amp;")"</f>
        <v>Paid (n=9)</v>
      </c>
      <c r="Q109" s="388"/>
    </row>
    <row r="110" spans="3:17" s="241" customFormat="1" x14ac:dyDescent="0.25">
      <c r="C110" s="250" t="s">
        <v>4471</v>
      </c>
      <c r="D110" s="251" t="s">
        <v>3559</v>
      </c>
      <c r="E110" s="251" t="s">
        <v>4338</v>
      </c>
      <c r="F110" s="251"/>
      <c r="G110" s="251" t="s">
        <v>3559</v>
      </c>
      <c r="H110" s="251" t="s">
        <v>4338</v>
      </c>
      <c r="I110" s="251" t="s">
        <v>3559</v>
      </c>
      <c r="J110" s="251" t="s">
        <v>4338</v>
      </c>
      <c r="K110" s="251" t="s">
        <v>3559</v>
      </c>
      <c r="L110" s="251" t="s">
        <v>4338</v>
      </c>
      <c r="M110" s="251"/>
      <c r="N110" s="251" t="s">
        <v>3559</v>
      </c>
      <c r="O110" s="251" t="s">
        <v>4338</v>
      </c>
      <c r="P110" s="251" t="s">
        <v>3559</v>
      </c>
      <c r="Q110" s="251" t="s">
        <v>4338</v>
      </c>
    </row>
    <row r="111" spans="3:17" x14ac:dyDescent="0.25">
      <c r="C111" s="234" t="s">
        <v>4403</v>
      </c>
      <c r="D111" s="231">
        <f>COUNTIFS(Include,"=Include",HasAnyPolicy,"Yes*",Platform,"*",RestrictRangeByKey(PolicySummary, PolicySummaryTypes, "*"&amp;TRIM($C111)&amp;"*"),"Won't*")</f>
        <v>3</v>
      </c>
      <c r="E111" s="283">
        <f t="shared" ref="E111:E158" si="46">D111/D$106</f>
        <v>5.6603773584905662E-2</v>
      </c>
      <c r="G111" s="231">
        <f>COUNTIFS(Include,"=Include",HasAnyPolicy,"Yes*",PlatformAndroid,"&lt;&gt;No", PlatformiOS,"No",RestrictRangeByKey(PolicySummary, PolicySummaryTypes, "*"&amp;TRIM($C111)&amp;"*"),"Won't*")</f>
        <v>0</v>
      </c>
      <c r="H111" s="283">
        <f t="shared" ref="H111:H158" si="47">G111/G$106</f>
        <v>0</v>
      </c>
      <c r="I111" s="231">
        <f>COUNTIFS(Include,"=Include",HasAnyPolicy,"Yes*",PlatformAndroid,"No", PlatformiOS,"&lt;&gt;No",RestrictRangeByKey(PolicySummary, PolicySummaryTypes, "*"&amp;TRIM($C111)&amp;"*"),"Won't*")</f>
        <v>2</v>
      </c>
      <c r="J111" s="283">
        <f t="shared" ref="J111:J158" si="48">I111/I$106</f>
        <v>8.6956521739130432E-2</v>
      </c>
      <c r="K111" s="231">
        <f>COUNTIFS(Include,"=Include",HasAnyPolicy,"Yes*",PlatformAndroid,"&lt;&gt;No", PlatformiOS,"&lt;&gt;No",RestrictRangeByKey(PolicySummary, PolicySummaryTypes, "*"&amp;TRIM($C111)&amp;"*"),"Won't*")</f>
        <v>1</v>
      </c>
      <c r="L111" s="283">
        <f t="shared" ref="L111:L158" si="49">K111/K$106</f>
        <v>3.7037037037037035E-2</v>
      </c>
      <c r="N111" s="231">
        <f>COUNTIFS(Include,"=Include",HasAnyPolicy,"Yes*",Cost,"Free",RestrictRangeByKey(PolicySummary, PolicySummaryTypes, "*"&amp;TRIM($C111)&amp;"*"),"Won't*")</f>
        <v>3</v>
      </c>
      <c r="O111" s="283">
        <f t="shared" ref="O111:O158" si="50">N111/N$106</f>
        <v>6.8181818181818177E-2</v>
      </c>
      <c r="P111" s="231">
        <f>COUNTIFS(Include,"=Include",HasAnyPolicy,"Yes*",Cost,"&gt;0",RestrictRangeByKey(PolicySummary, PolicySummaryTypes, "*"&amp;TRIM($C111)&amp;"*"),"Won't*")</f>
        <v>0</v>
      </c>
      <c r="Q111" s="283">
        <f t="shared" ref="Q111:Q158" si="51">P111/P$106</f>
        <v>0</v>
      </c>
    </row>
    <row r="112" spans="3:17" x14ac:dyDescent="0.25">
      <c r="C112" s="226" t="s">
        <v>4366</v>
      </c>
      <c r="D112" s="233">
        <f t="shared" ref="D112:D127" si="52">COUNTIFS(Include,"=Include",Platform,"*",HasAnyPolicy,"Yes*",RestrictRangeByKey(PolicyItems, PolicyItemTypes, "*"&amp;TRIM($C112)&amp;"*"),"Won't*")</f>
        <v>8</v>
      </c>
      <c r="E112" s="283">
        <f t="shared" si="46"/>
        <v>0.15094339622641509</v>
      </c>
      <c r="G112" s="233">
        <f t="shared" ref="G112:G127" si="53">COUNTIFS(Include,"=Include",PlatformAndroid,"&lt;&gt;No", PlatformiOS,"No",HasAnyPolicy,"Yes*",RestrictRangeByKey(PolicyItems, PolicyItemTypes, "*"&amp;TRIM($C112)&amp;"*"),"Won't*")</f>
        <v>0</v>
      </c>
      <c r="H112" s="283">
        <f t="shared" si="47"/>
        <v>0</v>
      </c>
      <c r="I112" s="233">
        <f t="shared" ref="I112:I127" si="54">COUNTIFS(Include,"=Include",PlatformAndroid,"No", PlatformiOS,"&lt;&gt;No",HasAnyPolicy,"Yes*",RestrictRangeByKey(PolicyItems, PolicyItemTypes, "*"&amp;TRIM($C112)&amp;"*"),"Won't*")</f>
        <v>4</v>
      </c>
      <c r="J112" s="283">
        <f t="shared" si="48"/>
        <v>0.17391304347826086</v>
      </c>
      <c r="K112" s="233">
        <f t="shared" ref="K112:K127" si="55">COUNTIFS(Include,"=Include",PlatformAndroid,"&lt;&gt;No", PlatformiOS,"&lt;&gt;No",HasAnyPolicy,"Yes*",RestrictRangeByKey(PolicyItems, PolicyItemTypes, "*"&amp;TRIM($C112)&amp;"*"),"Won't*")</f>
        <v>4</v>
      </c>
      <c r="L112" s="283">
        <f t="shared" si="49"/>
        <v>0.14814814814814814</v>
      </c>
      <c r="N112" s="233">
        <f t="shared" ref="N112:N127" si="56">COUNTIFS(Include,"=Include",Cost,"Free",HasAnyPolicy,"Yes*",RestrictRangeByKey(PolicyItems, PolicyItemTypes, "*"&amp;TRIM($C112)&amp;"*"),"Won't*")</f>
        <v>8</v>
      </c>
      <c r="O112" s="283">
        <f t="shared" si="50"/>
        <v>0.18181818181818182</v>
      </c>
      <c r="P112" s="233">
        <f t="shared" ref="P112:P127" si="57">COUNTIFS(Include,"=Include",Cost,"&gt;0",HasAnyPolicy,"Yes*",RestrictRangeByKey(PolicyItems, PolicyItemTypes, "*"&amp;TRIM($C112)&amp;"*"),"Won't*")</f>
        <v>0</v>
      </c>
      <c r="Q112" s="283">
        <f t="shared" si="51"/>
        <v>0</v>
      </c>
    </row>
    <row r="113" spans="3:17" x14ac:dyDescent="0.25">
      <c r="C113" s="226" t="s">
        <v>4380</v>
      </c>
      <c r="D113" s="233">
        <f t="shared" si="52"/>
        <v>8</v>
      </c>
      <c r="E113" s="283">
        <f t="shared" si="46"/>
        <v>0.15094339622641509</v>
      </c>
      <c r="G113" s="233">
        <f t="shared" si="53"/>
        <v>0</v>
      </c>
      <c r="H113" s="283">
        <f t="shared" si="47"/>
        <v>0</v>
      </c>
      <c r="I113" s="233">
        <f t="shared" si="54"/>
        <v>4</v>
      </c>
      <c r="J113" s="283">
        <f t="shared" si="48"/>
        <v>0.17391304347826086</v>
      </c>
      <c r="K113" s="233">
        <f t="shared" si="55"/>
        <v>4</v>
      </c>
      <c r="L113" s="283">
        <f t="shared" si="49"/>
        <v>0.14814814814814814</v>
      </c>
      <c r="N113" s="233">
        <f t="shared" si="56"/>
        <v>8</v>
      </c>
      <c r="O113" s="283">
        <f t="shared" si="50"/>
        <v>0.18181818181818182</v>
      </c>
      <c r="P113" s="233">
        <f t="shared" si="57"/>
        <v>0</v>
      </c>
      <c r="Q113" s="283">
        <f t="shared" si="51"/>
        <v>0</v>
      </c>
    </row>
    <row r="114" spans="3:17" x14ac:dyDescent="0.25">
      <c r="C114" s="226" t="s">
        <v>4369</v>
      </c>
      <c r="D114" s="233">
        <f t="shared" si="52"/>
        <v>8</v>
      </c>
      <c r="E114" s="283">
        <f t="shared" si="46"/>
        <v>0.15094339622641509</v>
      </c>
      <c r="G114" s="233">
        <f t="shared" si="53"/>
        <v>0</v>
      </c>
      <c r="H114" s="283">
        <f t="shared" si="47"/>
        <v>0</v>
      </c>
      <c r="I114" s="233">
        <f t="shared" si="54"/>
        <v>4</v>
      </c>
      <c r="J114" s="283">
        <f t="shared" si="48"/>
        <v>0.17391304347826086</v>
      </c>
      <c r="K114" s="233">
        <f t="shared" si="55"/>
        <v>4</v>
      </c>
      <c r="L114" s="283">
        <f t="shared" si="49"/>
        <v>0.14814814814814814</v>
      </c>
      <c r="N114" s="233">
        <f t="shared" si="56"/>
        <v>8</v>
      </c>
      <c r="O114" s="283">
        <f t="shared" si="50"/>
        <v>0.18181818181818182</v>
      </c>
      <c r="P114" s="233">
        <f t="shared" si="57"/>
        <v>0</v>
      </c>
      <c r="Q114" s="283">
        <f t="shared" si="51"/>
        <v>0</v>
      </c>
    </row>
    <row r="115" spans="3:17" x14ac:dyDescent="0.25">
      <c r="C115" s="226" t="s">
        <v>4379</v>
      </c>
      <c r="D115" s="233">
        <f t="shared" si="52"/>
        <v>7</v>
      </c>
      <c r="E115" s="283">
        <f t="shared" si="46"/>
        <v>0.13207547169811321</v>
      </c>
      <c r="G115" s="233">
        <f t="shared" si="53"/>
        <v>0</v>
      </c>
      <c r="H115" s="283">
        <f t="shared" si="47"/>
        <v>0</v>
      </c>
      <c r="I115" s="233">
        <f t="shared" si="54"/>
        <v>4</v>
      </c>
      <c r="J115" s="283">
        <f t="shared" si="48"/>
        <v>0.17391304347826086</v>
      </c>
      <c r="K115" s="233">
        <f t="shared" si="55"/>
        <v>3</v>
      </c>
      <c r="L115" s="283">
        <f t="shared" si="49"/>
        <v>0.1111111111111111</v>
      </c>
      <c r="N115" s="233">
        <f t="shared" si="56"/>
        <v>7</v>
      </c>
      <c r="O115" s="283">
        <f t="shared" si="50"/>
        <v>0.15909090909090909</v>
      </c>
      <c r="P115" s="233">
        <f t="shared" si="57"/>
        <v>0</v>
      </c>
      <c r="Q115" s="283">
        <f t="shared" si="51"/>
        <v>0</v>
      </c>
    </row>
    <row r="116" spans="3:17" x14ac:dyDescent="0.25">
      <c r="C116" s="226" t="s">
        <v>4365</v>
      </c>
      <c r="D116" s="233">
        <f t="shared" si="52"/>
        <v>7</v>
      </c>
      <c r="E116" s="283">
        <f t="shared" si="46"/>
        <v>0.13207547169811321</v>
      </c>
      <c r="G116" s="233">
        <f t="shared" si="53"/>
        <v>0</v>
      </c>
      <c r="H116" s="283">
        <f t="shared" si="47"/>
        <v>0</v>
      </c>
      <c r="I116" s="233">
        <f t="shared" si="54"/>
        <v>3</v>
      </c>
      <c r="J116" s="283">
        <f t="shared" si="48"/>
        <v>0.13043478260869565</v>
      </c>
      <c r="K116" s="233">
        <f t="shared" si="55"/>
        <v>4</v>
      </c>
      <c r="L116" s="283">
        <f t="shared" si="49"/>
        <v>0.14814814814814814</v>
      </c>
      <c r="N116" s="233">
        <f t="shared" si="56"/>
        <v>7</v>
      </c>
      <c r="O116" s="283">
        <f t="shared" si="50"/>
        <v>0.15909090909090909</v>
      </c>
      <c r="P116" s="233">
        <f t="shared" si="57"/>
        <v>0</v>
      </c>
      <c r="Q116" s="283">
        <f t="shared" si="51"/>
        <v>0</v>
      </c>
    </row>
    <row r="117" spans="3:17" x14ac:dyDescent="0.25">
      <c r="C117" s="226" t="s">
        <v>4368</v>
      </c>
      <c r="D117" s="233">
        <f t="shared" si="52"/>
        <v>13</v>
      </c>
      <c r="E117" s="283">
        <f t="shared" si="46"/>
        <v>0.24528301886792453</v>
      </c>
      <c r="G117" s="233">
        <f t="shared" si="53"/>
        <v>0</v>
      </c>
      <c r="H117" s="283">
        <f t="shared" si="47"/>
        <v>0</v>
      </c>
      <c r="I117" s="233">
        <f t="shared" si="54"/>
        <v>7</v>
      </c>
      <c r="J117" s="283">
        <f t="shared" si="48"/>
        <v>0.30434782608695654</v>
      </c>
      <c r="K117" s="233">
        <f t="shared" si="55"/>
        <v>6</v>
      </c>
      <c r="L117" s="283">
        <f t="shared" si="49"/>
        <v>0.22222222222222221</v>
      </c>
      <c r="N117" s="233">
        <f t="shared" si="56"/>
        <v>13</v>
      </c>
      <c r="O117" s="283">
        <f t="shared" si="50"/>
        <v>0.29545454545454547</v>
      </c>
      <c r="P117" s="233">
        <f t="shared" si="57"/>
        <v>0</v>
      </c>
      <c r="Q117" s="283">
        <f t="shared" si="51"/>
        <v>0</v>
      </c>
    </row>
    <row r="118" spans="3:17" x14ac:dyDescent="0.25">
      <c r="C118" s="226" t="s">
        <v>4373</v>
      </c>
      <c r="D118" s="233">
        <f t="shared" si="52"/>
        <v>8</v>
      </c>
      <c r="E118" s="283">
        <f t="shared" si="46"/>
        <v>0.15094339622641509</v>
      </c>
      <c r="G118" s="233">
        <f t="shared" si="53"/>
        <v>0</v>
      </c>
      <c r="H118" s="283">
        <f t="shared" si="47"/>
        <v>0</v>
      </c>
      <c r="I118" s="233">
        <f t="shared" si="54"/>
        <v>4</v>
      </c>
      <c r="J118" s="283">
        <f t="shared" si="48"/>
        <v>0.17391304347826086</v>
      </c>
      <c r="K118" s="233">
        <f t="shared" si="55"/>
        <v>4</v>
      </c>
      <c r="L118" s="283">
        <f t="shared" si="49"/>
        <v>0.14814814814814814</v>
      </c>
      <c r="N118" s="233">
        <f t="shared" si="56"/>
        <v>8</v>
      </c>
      <c r="O118" s="283">
        <f t="shared" si="50"/>
        <v>0.18181818181818182</v>
      </c>
      <c r="P118" s="233">
        <f t="shared" si="57"/>
        <v>0</v>
      </c>
      <c r="Q118" s="283">
        <f t="shared" si="51"/>
        <v>0</v>
      </c>
    </row>
    <row r="119" spans="3:17" x14ac:dyDescent="0.25">
      <c r="C119" s="226" t="s">
        <v>4377</v>
      </c>
      <c r="D119" s="233">
        <f t="shared" si="52"/>
        <v>8</v>
      </c>
      <c r="E119" s="283">
        <f t="shared" si="46"/>
        <v>0.15094339622641509</v>
      </c>
      <c r="G119" s="233">
        <f t="shared" si="53"/>
        <v>0</v>
      </c>
      <c r="H119" s="283">
        <f t="shared" si="47"/>
        <v>0</v>
      </c>
      <c r="I119" s="233">
        <f t="shared" si="54"/>
        <v>4</v>
      </c>
      <c r="J119" s="283">
        <f t="shared" si="48"/>
        <v>0.17391304347826086</v>
      </c>
      <c r="K119" s="233">
        <f t="shared" si="55"/>
        <v>4</v>
      </c>
      <c r="L119" s="283">
        <f t="shared" si="49"/>
        <v>0.14814814814814814</v>
      </c>
      <c r="N119" s="233">
        <f t="shared" si="56"/>
        <v>8</v>
      </c>
      <c r="O119" s="283">
        <f t="shared" si="50"/>
        <v>0.18181818181818182</v>
      </c>
      <c r="P119" s="233">
        <f t="shared" si="57"/>
        <v>0</v>
      </c>
      <c r="Q119" s="283">
        <f t="shared" si="51"/>
        <v>0</v>
      </c>
    </row>
    <row r="120" spans="3:17" x14ac:dyDescent="0.25">
      <c r="C120" s="226" t="s">
        <v>4378</v>
      </c>
      <c r="D120" s="233">
        <f t="shared" si="52"/>
        <v>8</v>
      </c>
      <c r="E120" s="283">
        <f t="shared" si="46"/>
        <v>0.15094339622641509</v>
      </c>
      <c r="G120" s="233">
        <f t="shared" si="53"/>
        <v>0</v>
      </c>
      <c r="H120" s="283">
        <f t="shared" si="47"/>
        <v>0</v>
      </c>
      <c r="I120" s="233">
        <f t="shared" si="54"/>
        <v>4</v>
      </c>
      <c r="J120" s="283">
        <f t="shared" si="48"/>
        <v>0.17391304347826086</v>
      </c>
      <c r="K120" s="233">
        <f t="shared" si="55"/>
        <v>4</v>
      </c>
      <c r="L120" s="283">
        <f t="shared" si="49"/>
        <v>0.14814814814814814</v>
      </c>
      <c r="N120" s="233">
        <f t="shared" si="56"/>
        <v>8</v>
      </c>
      <c r="O120" s="283">
        <f t="shared" si="50"/>
        <v>0.18181818181818182</v>
      </c>
      <c r="P120" s="233">
        <f t="shared" si="57"/>
        <v>0</v>
      </c>
      <c r="Q120" s="283">
        <f t="shared" si="51"/>
        <v>0</v>
      </c>
    </row>
    <row r="121" spans="3:17" x14ac:dyDescent="0.25">
      <c r="C121" s="226" t="s">
        <v>4372</v>
      </c>
      <c r="D121" s="233">
        <f t="shared" si="52"/>
        <v>7</v>
      </c>
      <c r="E121" s="283">
        <f t="shared" si="46"/>
        <v>0.13207547169811321</v>
      </c>
      <c r="G121" s="233">
        <f t="shared" si="53"/>
        <v>0</v>
      </c>
      <c r="H121" s="283">
        <f t="shared" si="47"/>
        <v>0</v>
      </c>
      <c r="I121" s="233">
        <f t="shared" si="54"/>
        <v>4</v>
      </c>
      <c r="J121" s="283">
        <f t="shared" si="48"/>
        <v>0.17391304347826086</v>
      </c>
      <c r="K121" s="233">
        <f t="shared" si="55"/>
        <v>3</v>
      </c>
      <c r="L121" s="283">
        <f t="shared" si="49"/>
        <v>0.1111111111111111</v>
      </c>
      <c r="N121" s="233">
        <f t="shared" si="56"/>
        <v>7</v>
      </c>
      <c r="O121" s="283">
        <f t="shared" si="50"/>
        <v>0.15909090909090909</v>
      </c>
      <c r="P121" s="233">
        <f t="shared" si="57"/>
        <v>0</v>
      </c>
      <c r="Q121" s="283">
        <f t="shared" si="51"/>
        <v>0</v>
      </c>
    </row>
    <row r="122" spans="3:17" x14ac:dyDescent="0.25">
      <c r="C122" s="226" t="s">
        <v>4375</v>
      </c>
      <c r="D122" s="233">
        <f t="shared" si="52"/>
        <v>8</v>
      </c>
      <c r="E122" s="283">
        <f t="shared" si="46"/>
        <v>0.15094339622641509</v>
      </c>
      <c r="G122" s="233">
        <f t="shared" si="53"/>
        <v>0</v>
      </c>
      <c r="H122" s="283">
        <f t="shared" si="47"/>
        <v>0</v>
      </c>
      <c r="I122" s="233">
        <f t="shared" si="54"/>
        <v>4</v>
      </c>
      <c r="J122" s="283">
        <f t="shared" si="48"/>
        <v>0.17391304347826086</v>
      </c>
      <c r="K122" s="233">
        <f t="shared" si="55"/>
        <v>4</v>
      </c>
      <c r="L122" s="283">
        <f t="shared" si="49"/>
        <v>0.14814814814814814</v>
      </c>
      <c r="N122" s="233">
        <f t="shared" si="56"/>
        <v>8</v>
      </c>
      <c r="O122" s="283">
        <f t="shared" si="50"/>
        <v>0.18181818181818182</v>
      </c>
      <c r="P122" s="233">
        <f t="shared" si="57"/>
        <v>0</v>
      </c>
      <c r="Q122" s="283">
        <f t="shared" si="51"/>
        <v>0</v>
      </c>
    </row>
    <row r="123" spans="3:17" x14ac:dyDescent="0.25">
      <c r="C123" s="226" t="s">
        <v>4367</v>
      </c>
      <c r="D123" s="233">
        <f t="shared" si="52"/>
        <v>13</v>
      </c>
      <c r="E123" s="283">
        <f t="shared" si="46"/>
        <v>0.24528301886792453</v>
      </c>
      <c r="G123" s="233">
        <f t="shared" si="53"/>
        <v>0</v>
      </c>
      <c r="H123" s="283">
        <f t="shared" si="47"/>
        <v>0</v>
      </c>
      <c r="I123" s="233">
        <f t="shared" si="54"/>
        <v>7</v>
      </c>
      <c r="J123" s="283">
        <f t="shared" si="48"/>
        <v>0.30434782608695654</v>
      </c>
      <c r="K123" s="233">
        <f t="shared" si="55"/>
        <v>6</v>
      </c>
      <c r="L123" s="283">
        <f t="shared" si="49"/>
        <v>0.22222222222222221</v>
      </c>
      <c r="N123" s="233">
        <f t="shared" si="56"/>
        <v>13</v>
      </c>
      <c r="O123" s="283">
        <f t="shared" si="50"/>
        <v>0.29545454545454547</v>
      </c>
      <c r="P123" s="233">
        <f t="shared" si="57"/>
        <v>0</v>
      </c>
      <c r="Q123" s="283">
        <f t="shared" si="51"/>
        <v>0</v>
      </c>
    </row>
    <row r="124" spans="3:17" x14ac:dyDescent="0.25">
      <c r="C124" s="226" t="s">
        <v>4376</v>
      </c>
      <c r="D124" s="233">
        <f t="shared" si="52"/>
        <v>5</v>
      </c>
      <c r="E124" s="283">
        <f t="shared" si="46"/>
        <v>9.4339622641509441E-2</v>
      </c>
      <c r="G124" s="233">
        <f t="shared" si="53"/>
        <v>0</v>
      </c>
      <c r="H124" s="283">
        <f t="shared" si="47"/>
        <v>0</v>
      </c>
      <c r="I124" s="233">
        <f t="shared" si="54"/>
        <v>3</v>
      </c>
      <c r="J124" s="283">
        <f t="shared" si="48"/>
        <v>0.13043478260869565</v>
      </c>
      <c r="K124" s="233">
        <f t="shared" si="55"/>
        <v>2</v>
      </c>
      <c r="L124" s="283">
        <f t="shared" si="49"/>
        <v>7.407407407407407E-2</v>
      </c>
      <c r="N124" s="233">
        <f t="shared" si="56"/>
        <v>5</v>
      </c>
      <c r="O124" s="283">
        <f t="shared" si="50"/>
        <v>0.11363636363636363</v>
      </c>
      <c r="P124" s="233">
        <f t="shared" si="57"/>
        <v>0</v>
      </c>
      <c r="Q124" s="283">
        <f t="shared" si="51"/>
        <v>0</v>
      </c>
    </row>
    <row r="125" spans="3:17" x14ac:dyDescent="0.25">
      <c r="C125" s="226" t="s">
        <v>4374</v>
      </c>
      <c r="D125" s="233">
        <f t="shared" si="52"/>
        <v>8</v>
      </c>
      <c r="E125" s="283">
        <f t="shared" si="46"/>
        <v>0.15094339622641509</v>
      </c>
      <c r="G125" s="233">
        <f t="shared" si="53"/>
        <v>0</v>
      </c>
      <c r="H125" s="283">
        <f t="shared" si="47"/>
        <v>0</v>
      </c>
      <c r="I125" s="233">
        <f t="shared" si="54"/>
        <v>4</v>
      </c>
      <c r="J125" s="283">
        <f t="shared" si="48"/>
        <v>0.17391304347826086</v>
      </c>
      <c r="K125" s="233">
        <f t="shared" si="55"/>
        <v>4</v>
      </c>
      <c r="L125" s="283">
        <f t="shared" si="49"/>
        <v>0.14814814814814814</v>
      </c>
      <c r="N125" s="233">
        <f t="shared" si="56"/>
        <v>8</v>
      </c>
      <c r="O125" s="283">
        <f t="shared" si="50"/>
        <v>0.18181818181818182</v>
      </c>
      <c r="P125" s="233">
        <f t="shared" si="57"/>
        <v>0</v>
      </c>
      <c r="Q125" s="283">
        <f t="shared" si="51"/>
        <v>0</v>
      </c>
    </row>
    <row r="126" spans="3:17" x14ac:dyDescent="0.25">
      <c r="C126" s="226" t="s">
        <v>4370</v>
      </c>
      <c r="D126" s="233">
        <f t="shared" si="52"/>
        <v>8</v>
      </c>
      <c r="E126" s="283">
        <f t="shared" si="46"/>
        <v>0.15094339622641509</v>
      </c>
      <c r="G126" s="233">
        <f t="shared" si="53"/>
        <v>0</v>
      </c>
      <c r="H126" s="283">
        <f t="shared" si="47"/>
        <v>0</v>
      </c>
      <c r="I126" s="233">
        <f t="shared" si="54"/>
        <v>4</v>
      </c>
      <c r="J126" s="283">
        <f t="shared" si="48"/>
        <v>0.17391304347826086</v>
      </c>
      <c r="K126" s="233">
        <f t="shared" si="55"/>
        <v>4</v>
      </c>
      <c r="L126" s="283">
        <f t="shared" si="49"/>
        <v>0.14814814814814814</v>
      </c>
      <c r="N126" s="233">
        <f t="shared" si="56"/>
        <v>8</v>
      </c>
      <c r="O126" s="283">
        <f t="shared" si="50"/>
        <v>0.18181818181818182</v>
      </c>
      <c r="P126" s="233">
        <f t="shared" si="57"/>
        <v>0</v>
      </c>
      <c r="Q126" s="283">
        <f t="shared" si="51"/>
        <v>0</v>
      </c>
    </row>
    <row r="127" spans="3:17" x14ac:dyDescent="0.25">
      <c r="C127" s="226" t="s">
        <v>4371</v>
      </c>
      <c r="D127" s="233">
        <f t="shared" si="52"/>
        <v>8</v>
      </c>
      <c r="E127" s="283">
        <f t="shared" si="46"/>
        <v>0.15094339622641509</v>
      </c>
      <c r="G127" s="233">
        <f t="shared" si="53"/>
        <v>0</v>
      </c>
      <c r="H127" s="283">
        <f t="shared" si="47"/>
        <v>0</v>
      </c>
      <c r="I127" s="233">
        <f t="shared" si="54"/>
        <v>4</v>
      </c>
      <c r="J127" s="283">
        <f t="shared" si="48"/>
        <v>0.17391304347826086</v>
      </c>
      <c r="K127" s="233">
        <f t="shared" si="55"/>
        <v>4</v>
      </c>
      <c r="L127" s="283">
        <f t="shared" si="49"/>
        <v>0.14814814814814814</v>
      </c>
      <c r="N127" s="233">
        <f t="shared" si="56"/>
        <v>8</v>
      </c>
      <c r="O127" s="283">
        <f t="shared" si="50"/>
        <v>0.18181818181818182</v>
      </c>
      <c r="P127" s="233">
        <f t="shared" si="57"/>
        <v>0</v>
      </c>
      <c r="Q127" s="283">
        <f t="shared" si="51"/>
        <v>0</v>
      </c>
    </row>
    <row r="128" spans="3:17" x14ac:dyDescent="0.25">
      <c r="C128" s="226" t="s">
        <v>4402</v>
      </c>
      <c r="D128" s="231">
        <f>COUNTIFS(Include,"=Include",HasAnyPolicy,"Yes*",Platform,"*",RestrictRangeByKey(PolicySummary, PolicySummaryTypes, "*"&amp;TRIM($C128)&amp;"*"),"Won't*")</f>
        <v>1</v>
      </c>
      <c r="E128" s="283">
        <f t="shared" si="46"/>
        <v>1.8867924528301886E-2</v>
      </c>
      <c r="G128" s="231">
        <f>COUNTIFS(Include,"=Include",HasAnyPolicy,"Yes*",PlatformAndroid,"&lt;&gt;No", PlatformiOS,"No",RestrictRangeByKey(PolicySummary, PolicySummaryTypes, "*"&amp;TRIM($C128)&amp;"*"),"Won't*")</f>
        <v>0</v>
      </c>
      <c r="H128" s="283">
        <f t="shared" si="47"/>
        <v>0</v>
      </c>
      <c r="I128" s="231">
        <f>COUNTIFS(Include,"=Include",HasAnyPolicy,"Yes*",PlatformAndroid,"No", PlatformiOS,"&lt;&gt;No",RestrictRangeByKey(PolicySummary, PolicySummaryTypes, "*"&amp;TRIM($C128)&amp;"*"),"Won't*")</f>
        <v>0</v>
      </c>
      <c r="J128" s="283">
        <f t="shared" si="48"/>
        <v>0</v>
      </c>
      <c r="K128" s="231">
        <f>COUNTIFS(Include,"=Include",HasAnyPolicy,"Yes*",PlatformAndroid,"&lt;&gt;No", PlatformiOS,"&lt;&gt;No",RestrictRangeByKey(PolicySummary, PolicySummaryTypes, "*"&amp;TRIM($C128)&amp;"*"),"Won't*")</f>
        <v>1</v>
      </c>
      <c r="L128" s="283">
        <f t="shared" si="49"/>
        <v>3.7037037037037035E-2</v>
      </c>
      <c r="N128" s="231">
        <f>COUNTIFS(Include,"=Include",HasAnyPolicy,"Yes*",Cost,"Free",RestrictRangeByKey(PolicySummary, PolicySummaryTypes, "*"&amp;TRIM($C128)&amp;"*"),"Won't*")</f>
        <v>1</v>
      </c>
      <c r="O128" s="283">
        <f t="shared" si="50"/>
        <v>2.2727272727272728E-2</v>
      </c>
      <c r="P128" s="231">
        <f>COUNTIFS(Include,"=Include",HasAnyPolicy,"Yes*",Cost,"&gt;0",RestrictRangeByKey(PolicySummary, PolicySummaryTypes, "*"&amp;TRIM($C128)&amp;"*"),"Won't*")</f>
        <v>0</v>
      </c>
      <c r="Q128" s="283">
        <f t="shared" si="51"/>
        <v>0</v>
      </c>
    </row>
    <row r="129" spans="3:17" x14ac:dyDescent="0.25">
      <c r="C129" s="226" t="s">
        <v>4382</v>
      </c>
      <c r="D129" s="233">
        <f t="shared" ref="D129:D134" si="58">COUNTIFS(Include,"=Include",Platform,"*",HasAnyPolicy,"Yes*",RestrictRangeByKey(PolicyItems, PolicyItemTypes, "*"&amp;TRIM($C129)&amp;"*"),"Won't*")</f>
        <v>0</v>
      </c>
      <c r="E129" s="283">
        <f t="shared" si="46"/>
        <v>0</v>
      </c>
      <c r="G129" s="233">
        <f t="shared" ref="G129:G134" si="59">COUNTIFS(Include,"=Include",PlatformAndroid,"&lt;&gt;No", PlatformiOS,"No",HasAnyPolicy,"Yes*",RestrictRangeByKey(PolicyItems, PolicyItemTypes, "*"&amp;TRIM($C129)&amp;"*"),"Won't*")</f>
        <v>0</v>
      </c>
      <c r="H129" s="283">
        <f t="shared" si="47"/>
        <v>0</v>
      </c>
      <c r="I129" s="233">
        <f t="shared" ref="I129:I134" si="60">COUNTIFS(Include,"=Include",PlatformAndroid,"No", PlatformiOS,"&lt;&gt;No",HasAnyPolicy,"Yes*",RestrictRangeByKey(PolicyItems, PolicyItemTypes, "*"&amp;TRIM($C129)&amp;"*"),"Won't*")</f>
        <v>0</v>
      </c>
      <c r="J129" s="283">
        <f t="shared" si="48"/>
        <v>0</v>
      </c>
      <c r="K129" s="233">
        <f t="shared" ref="K129:K134" si="61">COUNTIFS(Include,"=Include",PlatformAndroid,"&lt;&gt;No", PlatformiOS,"&lt;&gt;No",HasAnyPolicy,"Yes*",RestrictRangeByKey(PolicyItems, PolicyItemTypes, "*"&amp;TRIM($C129)&amp;"*"),"Won't*")</f>
        <v>0</v>
      </c>
      <c r="L129" s="283">
        <f t="shared" si="49"/>
        <v>0</v>
      </c>
      <c r="N129" s="233">
        <f t="shared" ref="N129:N134" si="62">COUNTIFS(Include,"=Include",Cost,"Free",HasAnyPolicy,"Yes*",RestrictRangeByKey(PolicyItems, PolicyItemTypes, "*"&amp;TRIM($C129)&amp;"*"),"Won't*")</f>
        <v>0</v>
      </c>
      <c r="O129" s="283">
        <f t="shared" si="50"/>
        <v>0</v>
      </c>
      <c r="P129" s="233">
        <f t="shared" ref="P129:P134" si="63">COUNTIFS(Include,"=Include",Cost,"&gt;0",HasAnyPolicy,"Yes*",RestrictRangeByKey(PolicyItems, PolicyItemTypes, "*"&amp;TRIM($C129)&amp;"*"),"Won't*")</f>
        <v>0</v>
      </c>
      <c r="Q129" s="283">
        <f t="shared" si="51"/>
        <v>0</v>
      </c>
    </row>
    <row r="130" spans="3:17" x14ac:dyDescent="0.25">
      <c r="C130" s="226" t="s">
        <v>4384</v>
      </c>
      <c r="D130" s="233">
        <f t="shared" si="58"/>
        <v>0</v>
      </c>
      <c r="E130" s="283">
        <f t="shared" si="46"/>
        <v>0</v>
      </c>
      <c r="G130" s="233">
        <f t="shared" si="59"/>
        <v>0</v>
      </c>
      <c r="H130" s="283">
        <f t="shared" si="47"/>
        <v>0</v>
      </c>
      <c r="I130" s="233">
        <f t="shared" si="60"/>
        <v>0</v>
      </c>
      <c r="J130" s="283">
        <f t="shared" si="48"/>
        <v>0</v>
      </c>
      <c r="K130" s="233">
        <f t="shared" si="61"/>
        <v>0</v>
      </c>
      <c r="L130" s="283">
        <f t="shared" si="49"/>
        <v>0</v>
      </c>
      <c r="N130" s="233">
        <f t="shared" si="62"/>
        <v>0</v>
      </c>
      <c r="O130" s="283">
        <f t="shared" si="50"/>
        <v>0</v>
      </c>
      <c r="P130" s="233">
        <f t="shared" si="63"/>
        <v>0</v>
      </c>
      <c r="Q130" s="283">
        <f t="shared" si="51"/>
        <v>0</v>
      </c>
    </row>
    <row r="131" spans="3:17" x14ac:dyDescent="0.25">
      <c r="C131" s="226" t="s">
        <v>4383</v>
      </c>
      <c r="D131" s="233">
        <f t="shared" si="58"/>
        <v>0</v>
      </c>
      <c r="E131" s="283">
        <f t="shared" si="46"/>
        <v>0</v>
      </c>
      <c r="G131" s="233">
        <f t="shared" si="59"/>
        <v>0</v>
      </c>
      <c r="H131" s="283">
        <f t="shared" si="47"/>
        <v>0</v>
      </c>
      <c r="I131" s="233">
        <f t="shared" si="60"/>
        <v>0</v>
      </c>
      <c r="J131" s="283">
        <f t="shared" si="48"/>
        <v>0</v>
      </c>
      <c r="K131" s="233">
        <f t="shared" si="61"/>
        <v>0</v>
      </c>
      <c r="L131" s="283">
        <f t="shared" si="49"/>
        <v>0</v>
      </c>
      <c r="N131" s="233">
        <f t="shared" si="62"/>
        <v>0</v>
      </c>
      <c r="O131" s="283">
        <f t="shared" si="50"/>
        <v>0</v>
      </c>
      <c r="P131" s="233">
        <f t="shared" si="63"/>
        <v>0</v>
      </c>
      <c r="Q131" s="283">
        <f t="shared" si="51"/>
        <v>0</v>
      </c>
    </row>
    <row r="132" spans="3:17" x14ac:dyDescent="0.25">
      <c r="C132" s="226" t="s">
        <v>4385</v>
      </c>
      <c r="D132" s="233">
        <f t="shared" si="58"/>
        <v>1</v>
      </c>
      <c r="E132" s="283">
        <f t="shared" si="46"/>
        <v>1.8867924528301886E-2</v>
      </c>
      <c r="G132" s="233">
        <f t="shared" si="59"/>
        <v>0</v>
      </c>
      <c r="H132" s="283">
        <f t="shared" si="47"/>
        <v>0</v>
      </c>
      <c r="I132" s="233">
        <f t="shared" si="60"/>
        <v>0</v>
      </c>
      <c r="J132" s="283">
        <f t="shared" si="48"/>
        <v>0</v>
      </c>
      <c r="K132" s="233">
        <f t="shared" si="61"/>
        <v>1</v>
      </c>
      <c r="L132" s="283">
        <f t="shared" si="49"/>
        <v>3.7037037037037035E-2</v>
      </c>
      <c r="N132" s="233">
        <f t="shared" si="62"/>
        <v>1</v>
      </c>
      <c r="O132" s="283">
        <f t="shared" si="50"/>
        <v>2.2727272727272728E-2</v>
      </c>
      <c r="P132" s="233">
        <f t="shared" si="63"/>
        <v>0</v>
      </c>
      <c r="Q132" s="283">
        <f t="shared" si="51"/>
        <v>0</v>
      </c>
    </row>
    <row r="133" spans="3:17" x14ac:dyDescent="0.25">
      <c r="C133" s="226" t="s">
        <v>4381</v>
      </c>
      <c r="D133" s="233">
        <f t="shared" si="58"/>
        <v>3</v>
      </c>
      <c r="E133" s="283">
        <f t="shared" si="46"/>
        <v>5.6603773584905662E-2</v>
      </c>
      <c r="G133" s="233">
        <f t="shared" si="59"/>
        <v>0</v>
      </c>
      <c r="H133" s="283">
        <f t="shared" si="47"/>
        <v>0</v>
      </c>
      <c r="I133" s="233">
        <f t="shared" si="60"/>
        <v>2</v>
      </c>
      <c r="J133" s="283">
        <f t="shared" si="48"/>
        <v>8.6956521739130432E-2</v>
      </c>
      <c r="K133" s="233">
        <f t="shared" si="61"/>
        <v>1</v>
      </c>
      <c r="L133" s="283">
        <f t="shared" si="49"/>
        <v>3.7037037037037035E-2</v>
      </c>
      <c r="N133" s="233">
        <f t="shared" si="62"/>
        <v>3</v>
      </c>
      <c r="O133" s="283">
        <f t="shared" si="50"/>
        <v>6.8181818181818177E-2</v>
      </c>
      <c r="P133" s="233">
        <f t="shared" si="63"/>
        <v>0</v>
      </c>
      <c r="Q133" s="283">
        <f t="shared" si="51"/>
        <v>0</v>
      </c>
    </row>
    <row r="134" spans="3:17" x14ac:dyDescent="0.25">
      <c r="C134" s="226" t="s">
        <v>4386</v>
      </c>
      <c r="D134" s="233">
        <f t="shared" si="58"/>
        <v>0</v>
      </c>
      <c r="E134" s="283">
        <f t="shared" si="46"/>
        <v>0</v>
      </c>
      <c r="G134" s="233">
        <f t="shared" si="59"/>
        <v>0</v>
      </c>
      <c r="H134" s="283">
        <f t="shared" si="47"/>
        <v>0</v>
      </c>
      <c r="I134" s="233">
        <f t="shared" si="60"/>
        <v>0</v>
      </c>
      <c r="J134" s="283">
        <f t="shared" si="48"/>
        <v>0</v>
      </c>
      <c r="K134" s="233">
        <f t="shared" si="61"/>
        <v>0</v>
      </c>
      <c r="L134" s="283">
        <f t="shared" si="49"/>
        <v>0</v>
      </c>
      <c r="N134" s="233">
        <f t="shared" si="62"/>
        <v>0</v>
      </c>
      <c r="O134" s="283">
        <f t="shared" si="50"/>
        <v>0</v>
      </c>
      <c r="P134" s="233">
        <f t="shared" si="63"/>
        <v>0</v>
      </c>
      <c r="Q134" s="283">
        <f t="shared" si="51"/>
        <v>0</v>
      </c>
    </row>
    <row r="135" spans="3:17" x14ac:dyDescent="0.25">
      <c r="C135" s="226" t="s">
        <v>3538</v>
      </c>
      <c r="D135" s="231">
        <f>COUNTIFS(Include,"=Include",HasAnyPolicy,"Yes*",Platform,"*",RestrictRangeByKey(PolicySummary, PolicySummaryTypes, "*"&amp;TRIM($C135)&amp;"*"),"Won't*")</f>
        <v>1</v>
      </c>
      <c r="E135" s="283">
        <f t="shared" si="46"/>
        <v>1.8867924528301886E-2</v>
      </c>
      <c r="G135" s="231">
        <f>COUNTIFS(Include,"=Include",HasAnyPolicy,"Yes*",PlatformAndroid,"&lt;&gt;No", PlatformiOS,"No",RestrictRangeByKey(PolicySummary, PolicySummaryTypes, "*"&amp;TRIM($C135)&amp;"*"),"Won't*")</f>
        <v>0</v>
      </c>
      <c r="H135" s="283">
        <f t="shared" si="47"/>
        <v>0</v>
      </c>
      <c r="I135" s="231">
        <f>COUNTIFS(Include,"=Include",HasAnyPolicy,"Yes*",PlatformAndroid,"No", PlatformiOS,"&lt;&gt;No",RestrictRangeByKey(PolicySummary, PolicySummaryTypes, "*"&amp;TRIM($C135)&amp;"*"),"Won't*")</f>
        <v>1</v>
      </c>
      <c r="J135" s="283">
        <f t="shared" si="48"/>
        <v>4.3478260869565216E-2</v>
      </c>
      <c r="K135" s="231">
        <f>COUNTIFS(Include,"=Include",HasAnyPolicy,"Yes*",PlatformAndroid,"&lt;&gt;No", PlatformiOS,"&lt;&gt;No",RestrictRangeByKey(PolicySummary, PolicySummaryTypes, "*"&amp;TRIM($C135)&amp;"*"),"Won't*")</f>
        <v>0</v>
      </c>
      <c r="L135" s="283">
        <f t="shared" si="49"/>
        <v>0</v>
      </c>
      <c r="N135" s="231">
        <f>COUNTIFS(Include,"=Include",HasAnyPolicy,"Yes*",Cost,"Free",RestrictRangeByKey(PolicySummary, PolicySummaryTypes, "*"&amp;TRIM($C135)&amp;"*"),"Won't*")</f>
        <v>1</v>
      </c>
      <c r="O135" s="283">
        <f t="shared" si="50"/>
        <v>2.2727272727272728E-2</v>
      </c>
      <c r="P135" s="231">
        <f>COUNTIFS(Include,"=Include",HasAnyPolicy,"Yes*",Cost,"&gt;0",RestrictRangeByKey(PolicySummary, PolicySummaryTypes, "*"&amp;TRIM($C135)&amp;"*"),"Won't*")</f>
        <v>0</v>
      </c>
      <c r="Q135" s="283">
        <f t="shared" si="51"/>
        <v>0</v>
      </c>
    </row>
    <row r="136" spans="3:17" x14ac:dyDescent="0.25">
      <c r="C136" s="226" t="s">
        <v>4391</v>
      </c>
      <c r="D136" s="233">
        <f t="shared" ref="D136:D143" si="64">COUNTIFS(Include,"=Include",Platform,"*",HasAnyPolicy,"Yes*",RestrictRangeByKey(PolicyItems, PolicyItemTypes, "*"&amp;TRIM($C136)&amp;"*"),"Won't*")</f>
        <v>0</v>
      </c>
      <c r="E136" s="283">
        <f t="shared" si="46"/>
        <v>0</v>
      </c>
      <c r="G136" s="233">
        <f t="shared" ref="G136:G143" si="65">COUNTIFS(Include,"=Include",PlatformAndroid,"&lt;&gt;No", PlatformiOS,"No",HasAnyPolicy,"Yes*",RestrictRangeByKey(PolicyItems, PolicyItemTypes, "*"&amp;TRIM($C136)&amp;"*"),"Won't*")</f>
        <v>0</v>
      </c>
      <c r="H136" s="283">
        <f t="shared" si="47"/>
        <v>0</v>
      </c>
      <c r="I136" s="233">
        <f t="shared" ref="I136:I143" si="66">COUNTIFS(Include,"=Include",PlatformAndroid,"No", PlatformiOS,"&lt;&gt;No",HasAnyPolicy,"Yes*",RestrictRangeByKey(PolicyItems, PolicyItemTypes, "*"&amp;TRIM($C136)&amp;"*"),"Won't*")</f>
        <v>0</v>
      </c>
      <c r="J136" s="283">
        <f t="shared" si="48"/>
        <v>0</v>
      </c>
      <c r="K136" s="233">
        <f t="shared" ref="K136:K143" si="67">COUNTIFS(Include,"=Include",PlatformAndroid,"&lt;&gt;No", PlatformiOS,"&lt;&gt;No",HasAnyPolicy,"Yes*",RestrictRangeByKey(PolicyItems, PolicyItemTypes, "*"&amp;TRIM($C136)&amp;"*"),"Won't*")</f>
        <v>0</v>
      </c>
      <c r="L136" s="283">
        <f t="shared" si="49"/>
        <v>0</v>
      </c>
      <c r="N136" s="233">
        <f t="shared" ref="N136:N143" si="68">COUNTIFS(Include,"=Include",Cost,"Free",HasAnyPolicy,"Yes*",RestrictRangeByKey(PolicyItems, PolicyItemTypes, "*"&amp;TRIM($C136)&amp;"*"),"Won't*")</f>
        <v>0</v>
      </c>
      <c r="O136" s="283">
        <f t="shared" si="50"/>
        <v>0</v>
      </c>
      <c r="P136" s="233">
        <f t="shared" ref="P136:P143" si="69">COUNTIFS(Include,"=Include",Cost,"&gt;0",HasAnyPolicy,"Yes*",RestrictRangeByKey(PolicyItems, PolicyItemTypes, "*"&amp;TRIM($C136)&amp;"*"),"Won't*")</f>
        <v>0</v>
      </c>
      <c r="Q136" s="283">
        <f t="shared" si="51"/>
        <v>0</v>
      </c>
    </row>
    <row r="137" spans="3:17" x14ac:dyDescent="0.25">
      <c r="C137" s="226" t="s">
        <v>4396</v>
      </c>
      <c r="D137" s="233">
        <f t="shared" si="64"/>
        <v>1</v>
      </c>
      <c r="E137" s="283">
        <f t="shared" si="46"/>
        <v>1.8867924528301886E-2</v>
      </c>
      <c r="G137" s="233">
        <f t="shared" si="65"/>
        <v>0</v>
      </c>
      <c r="H137" s="283">
        <f t="shared" si="47"/>
        <v>0</v>
      </c>
      <c r="I137" s="233">
        <f t="shared" si="66"/>
        <v>1</v>
      </c>
      <c r="J137" s="283">
        <f t="shared" si="48"/>
        <v>4.3478260869565216E-2</v>
      </c>
      <c r="K137" s="233">
        <f t="shared" si="67"/>
        <v>0</v>
      </c>
      <c r="L137" s="283">
        <f t="shared" si="49"/>
        <v>0</v>
      </c>
      <c r="N137" s="233">
        <f t="shared" si="68"/>
        <v>1</v>
      </c>
      <c r="O137" s="283">
        <f t="shared" si="50"/>
        <v>2.2727272727272728E-2</v>
      </c>
      <c r="P137" s="233">
        <f t="shared" si="69"/>
        <v>0</v>
      </c>
      <c r="Q137" s="283">
        <f t="shared" si="51"/>
        <v>0</v>
      </c>
    </row>
    <row r="138" spans="3:17" x14ac:dyDescent="0.25">
      <c r="C138" s="226" t="s">
        <v>4405</v>
      </c>
      <c r="D138" s="233">
        <f t="shared" si="64"/>
        <v>1</v>
      </c>
      <c r="E138" s="283">
        <f t="shared" si="46"/>
        <v>1.8867924528301886E-2</v>
      </c>
      <c r="G138" s="233">
        <f t="shared" si="65"/>
        <v>0</v>
      </c>
      <c r="H138" s="283">
        <f t="shared" si="47"/>
        <v>0</v>
      </c>
      <c r="I138" s="233">
        <f t="shared" si="66"/>
        <v>1</v>
      </c>
      <c r="J138" s="283">
        <f t="shared" si="48"/>
        <v>4.3478260869565216E-2</v>
      </c>
      <c r="K138" s="233">
        <f t="shared" si="67"/>
        <v>0</v>
      </c>
      <c r="L138" s="283">
        <f t="shared" si="49"/>
        <v>0</v>
      </c>
      <c r="N138" s="233">
        <f t="shared" si="68"/>
        <v>1</v>
      </c>
      <c r="O138" s="283">
        <f t="shared" si="50"/>
        <v>2.2727272727272728E-2</v>
      </c>
      <c r="P138" s="233">
        <f t="shared" si="69"/>
        <v>0</v>
      </c>
      <c r="Q138" s="283">
        <f t="shared" si="51"/>
        <v>0</v>
      </c>
    </row>
    <row r="139" spans="3:17" x14ac:dyDescent="0.25">
      <c r="C139" s="226" t="s">
        <v>4404</v>
      </c>
      <c r="D139" s="233">
        <f t="shared" si="64"/>
        <v>1</v>
      </c>
      <c r="E139" s="283">
        <f t="shared" si="46"/>
        <v>1.8867924528301886E-2</v>
      </c>
      <c r="G139" s="233">
        <f t="shared" si="65"/>
        <v>0</v>
      </c>
      <c r="H139" s="283">
        <f t="shared" si="47"/>
        <v>0</v>
      </c>
      <c r="I139" s="233">
        <f t="shared" si="66"/>
        <v>1</v>
      </c>
      <c r="J139" s="283">
        <f t="shared" si="48"/>
        <v>4.3478260869565216E-2</v>
      </c>
      <c r="K139" s="233">
        <f t="shared" si="67"/>
        <v>0</v>
      </c>
      <c r="L139" s="283">
        <f t="shared" si="49"/>
        <v>0</v>
      </c>
      <c r="N139" s="233">
        <f t="shared" si="68"/>
        <v>1</v>
      </c>
      <c r="O139" s="283">
        <f t="shared" si="50"/>
        <v>2.2727272727272728E-2</v>
      </c>
      <c r="P139" s="233">
        <f t="shared" si="69"/>
        <v>0</v>
      </c>
      <c r="Q139" s="283">
        <f t="shared" si="51"/>
        <v>0</v>
      </c>
    </row>
    <row r="140" spans="3:17" x14ac:dyDescent="0.25">
      <c r="C140" s="226" t="s">
        <v>4392</v>
      </c>
      <c r="D140" s="233">
        <f t="shared" si="64"/>
        <v>1</v>
      </c>
      <c r="E140" s="283">
        <f t="shared" si="46"/>
        <v>1.8867924528301886E-2</v>
      </c>
      <c r="G140" s="233">
        <f t="shared" si="65"/>
        <v>0</v>
      </c>
      <c r="H140" s="283">
        <f t="shared" si="47"/>
        <v>0</v>
      </c>
      <c r="I140" s="233">
        <f t="shared" si="66"/>
        <v>1</v>
      </c>
      <c r="J140" s="283">
        <f t="shared" si="48"/>
        <v>4.3478260869565216E-2</v>
      </c>
      <c r="K140" s="233">
        <f t="shared" si="67"/>
        <v>0</v>
      </c>
      <c r="L140" s="283">
        <f t="shared" si="49"/>
        <v>0</v>
      </c>
      <c r="N140" s="233">
        <f t="shared" si="68"/>
        <v>1</v>
      </c>
      <c r="O140" s="283">
        <f t="shared" si="50"/>
        <v>2.2727272727272728E-2</v>
      </c>
      <c r="P140" s="233">
        <f t="shared" si="69"/>
        <v>0</v>
      </c>
      <c r="Q140" s="283">
        <f t="shared" si="51"/>
        <v>0</v>
      </c>
    </row>
    <row r="141" spans="3:17" x14ac:dyDescent="0.25">
      <c r="C141" s="226" t="s">
        <v>4394</v>
      </c>
      <c r="D141" s="233">
        <f t="shared" si="64"/>
        <v>1</v>
      </c>
      <c r="E141" s="283">
        <f t="shared" si="46"/>
        <v>1.8867924528301886E-2</v>
      </c>
      <c r="G141" s="233">
        <f t="shared" si="65"/>
        <v>0</v>
      </c>
      <c r="H141" s="283">
        <f t="shared" si="47"/>
        <v>0</v>
      </c>
      <c r="I141" s="233">
        <f t="shared" si="66"/>
        <v>1</v>
      </c>
      <c r="J141" s="283">
        <f t="shared" si="48"/>
        <v>4.3478260869565216E-2</v>
      </c>
      <c r="K141" s="233">
        <f t="shared" si="67"/>
        <v>0</v>
      </c>
      <c r="L141" s="283">
        <f t="shared" si="49"/>
        <v>0</v>
      </c>
      <c r="N141" s="233">
        <f t="shared" si="68"/>
        <v>1</v>
      </c>
      <c r="O141" s="283">
        <f t="shared" si="50"/>
        <v>2.2727272727272728E-2</v>
      </c>
      <c r="P141" s="233">
        <f t="shared" si="69"/>
        <v>0</v>
      </c>
      <c r="Q141" s="283">
        <f t="shared" si="51"/>
        <v>0</v>
      </c>
    </row>
    <row r="142" spans="3:17" x14ac:dyDescent="0.25">
      <c r="C142" s="226" t="s">
        <v>4393</v>
      </c>
      <c r="D142" s="233">
        <f t="shared" si="64"/>
        <v>1</v>
      </c>
      <c r="E142" s="283">
        <f t="shared" si="46"/>
        <v>1.8867924528301886E-2</v>
      </c>
      <c r="G142" s="233">
        <f t="shared" si="65"/>
        <v>0</v>
      </c>
      <c r="H142" s="283">
        <f t="shared" si="47"/>
        <v>0</v>
      </c>
      <c r="I142" s="233">
        <f t="shared" si="66"/>
        <v>1</v>
      </c>
      <c r="J142" s="283">
        <f t="shared" si="48"/>
        <v>4.3478260869565216E-2</v>
      </c>
      <c r="K142" s="233">
        <f t="shared" si="67"/>
        <v>0</v>
      </c>
      <c r="L142" s="283">
        <f t="shared" si="49"/>
        <v>0</v>
      </c>
      <c r="N142" s="233">
        <f t="shared" si="68"/>
        <v>1</v>
      </c>
      <c r="O142" s="283">
        <f t="shared" si="50"/>
        <v>2.2727272727272728E-2</v>
      </c>
      <c r="P142" s="233">
        <f t="shared" si="69"/>
        <v>0</v>
      </c>
      <c r="Q142" s="283">
        <f t="shared" si="51"/>
        <v>0</v>
      </c>
    </row>
    <row r="143" spans="3:17" x14ac:dyDescent="0.25">
      <c r="C143" s="226" t="s">
        <v>4395</v>
      </c>
      <c r="D143" s="233">
        <f t="shared" si="64"/>
        <v>1</v>
      </c>
      <c r="E143" s="283">
        <f t="shared" si="46"/>
        <v>1.8867924528301886E-2</v>
      </c>
      <c r="G143" s="233">
        <f t="shared" si="65"/>
        <v>0</v>
      </c>
      <c r="H143" s="283">
        <f t="shared" si="47"/>
        <v>0</v>
      </c>
      <c r="I143" s="233">
        <f t="shared" si="66"/>
        <v>1</v>
      </c>
      <c r="J143" s="283">
        <f t="shared" si="48"/>
        <v>4.3478260869565216E-2</v>
      </c>
      <c r="K143" s="233">
        <f t="shared" si="67"/>
        <v>0</v>
      </c>
      <c r="L143" s="283">
        <f t="shared" si="49"/>
        <v>0</v>
      </c>
      <c r="N143" s="233">
        <f t="shared" si="68"/>
        <v>1</v>
      </c>
      <c r="O143" s="283">
        <f t="shared" si="50"/>
        <v>2.2727272727272728E-2</v>
      </c>
      <c r="P143" s="233">
        <f t="shared" si="69"/>
        <v>0</v>
      </c>
      <c r="Q143" s="283">
        <f t="shared" si="51"/>
        <v>0</v>
      </c>
    </row>
    <row r="144" spans="3:17" x14ac:dyDescent="0.25">
      <c r="C144" s="226" t="s">
        <v>3542</v>
      </c>
      <c r="D144" s="231">
        <f>COUNTIFS(Include,"=Include",HasAnyPolicy,"Yes*",Platform,"*",RestrictRangeByKey(PolicySummary, PolicySummaryTypes, "*"&amp;TRIM($C144)&amp;"*"),"Won't*")</f>
        <v>1</v>
      </c>
      <c r="E144" s="283">
        <f t="shared" si="46"/>
        <v>1.8867924528301886E-2</v>
      </c>
      <c r="G144" s="231">
        <f>COUNTIFS(Include,"=Include",HasAnyPolicy,"Yes*",PlatformAndroid,"&lt;&gt;No", PlatformiOS,"No",RestrictRangeByKey(PolicySummary, PolicySummaryTypes, "*"&amp;TRIM($C144)&amp;"*"),"Won't*")</f>
        <v>0</v>
      </c>
      <c r="H144" s="283">
        <f t="shared" si="47"/>
        <v>0</v>
      </c>
      <c r="I144" s="231">
        <f>COUNTIFS(Include,"=Include",HasAnyPolicy,"Yes*",PlatformAndroid,"No", PlatformiOS,"&lt;&gt;No",RestrictRangeByKey(PolicySummary, PolicySummaryTypes, "*"&amp;TRIM($C144)&amp;"*"),"Won't*")</f>
        <v>1</v>
      </c>
      <c r="J144" s="283">
        <f t="shared" si="48"/>
        <v>4.3478260869565216E-2</v>
      </c>
      <c r="K144" s="231">
        <f>COUNTIFS(Include,"=Include",HasAnyPolicy,"Yes*",PlatformAndroid,"&lt;&gt;No", PlatformiOS,"&lt;&gt;No",RestrictRangeByKey(PolicySummary, PolicySummaryTypes, "*"&amp;TRIM($C144)&amp;"*"),"Won't*")</f>
        <v>0</v>
      </c>
      <c r="L144" s="283">
        <f t="shared" si="49"/>
        <v>0</v>
      </c>
      <c r="N144" s="231">
        <f>COUNTIFS(Include,"=Include",HasAnyPolicy,"Yes*",Cost,"Free",RestrictRangeByKey(PolicySummary, PolicySummaryTypes, "*"&amp;TRIM($C144)&amp;"*"),"Won't*")</f>
        <v>1</v>
      </c>
      <c r="O144" s="283">
        <f t="shared" si="50"/>
        <v>2.2727272727272728E-2</v>
      </c>
      <c r="P144" s="231">
        <f>COUNTIFS(Include,"=Include",HasAnyPolicy,"Yes*",Cost,"&gt;0",RestrictRangeByKey(PolicySummary, PolicySummaryTypes, "*"&amp;TRIM($C144)&amp;"*"),"Won't*")</f>
        <v>0</v>
      </c>
      <c r="Q144" s="283">
        <f t="shared" si="51"/>
        <v>0</v>
      </c>
    </row>
    <row r="145" spans="3:17" x14ac:dyDescent="0.25">
      <c r="C145" s="226" t="s">
        <v>3539</v>
      </c>
      <c r="D145" s="231">
        <f>COUNTIFS(Include,"=Include",HasAnyPolicy,"Yes*",Platform,"*",RestrictRangeByKey(PolicySummary, PolicySummaryTypes, "*"&amp;TRIM($C145)&amp;"*"),"Won't*")</f>
        <v>1</v>
      </c>
      <c r="E145" s="283">
        <f t="shared" si="46"/>
        <v>1.8867924528301886E-2</v>
      </c>
      <c r="G145" s="231">
        <f>COUNTIFS(Include,"=Include",HasAnyPolicy,"Yes*",PlatformAndroid,"&lt;&gt;No", PlatformiOS,"No",RestrictRangeByKey(PolicySummary, PolicySummaryTypes, "*"&amp;TRIM($C145)&amp;"*"),"Won't*")</f>
        <v>0</v>
      </c>
      <c r="H145" s="283">
        <f t="shared" si="47"/>
        <v>0</v>
      </c>
      <c r="I145" s="231">
        <f>COUNTIFS(Include,"=Include",HasAnyPolicy,"Yes*",PlatformAndroid,"No", PlatformiOS,"&lt;&gt;No",RestrictRangeByKey(PolicySummary, PolicySummaryTypes, "*"&amp;TRIM($C145)&amp;"*"),"Won't*")</f>
        <v>1</v>
      </c>
      <c r="J145" s="283">
        <f t="shared" si="48"/>
        <v>4.3478260869565216E-2</v>
      </c>
      <c r="K145" s="231">
        <f>COUNTIFS(Include,"=Include",HasAnyPolicy,"Yes*",PlatformAndroid,"&lt;&gt;No", PlatformiOS,"&lt;&gt;No",RestrictRangeByKey(PolicySummary, PolicySummaryTypes, "*"&amp;TRIM($C145)&amp;"*"),"Won't*")</f>
        <v>0</v>
      </c>
      <c r="L145" s="283">
        <f t="shared" si="49"/>
        <v>0</v>
      </c>
      <c r="N145" s="231">
        <f>COUNTIFS(Include,"=Include",HasAnyPolicy,"Yes*",Cost,"Free",RestrictRangeByKey(PolicySummary, PolicySummaryTypes, "*"&amp;TRIM($C145)&amp;"*"),"Won't*")</f>
        <v>1</v>
      </c>
      <c r="O145" s="283">
        <f t="shared" si="50"/>
        <v>2.2727272727272728E-2</v>
      </c>
      <c r="P145" s="231">
        <f>COUNTIFS(Include,"=Include",HasAnyPolicy,"Yes*",Cost,"&gt;0",RestrictRangeByKey(PolicySummary, PolicySummaryTypes, "*"&amp;TRIM($C145)&amp;"*"),"Won't*")</f>
        <v>0</v>
      </c>
      <c r="Q145" s="283">
        <f t="shared" si="51"/>
        <v>0</v>
      </c>
    </row>
    <row r="146" spans="3:17" x14ac:dyDescent="0.25">
      <c r="C146" s="226" t="s">
        <v>4401</v>
      </c>
      <c r="D146" s="233">
        <f>COUNTIFS(Include,"=Include",Platform,"*",HasAnyPolicy,"Yes*",RestrictRangeByKey(PolicyItems, PolicyItemTypes, "*"&amp;TRIM($C146)&amp;"*"),"Won't*")</f>
        <v>0</v>
      </c>
      <c r="E146" s="283">
        <f t="shared" si="46"/>
        <v>0</v>
      </c>
      <c r="G146" s="233">
        <f>COUNTIFS(Include,"=Include",PlatformAndroid,"&lt;&gt;No", PlatformiOS,"No",HasAnyPolicy,"Yes*",RestrictRangeByKey(PolicyItems, PolicyItemTypes, "*"&amp;TRIM($C146)&amp;"*"),"Won't*")</f>
        <v>0</v>
      </c>
      <c r="H146" s="283">
        <f t="shared" si="47"/>
        <v>0</v>
      </c>
      <c r="I146" s="233">
        <f>COUNTIFS(Include,"=Include",PlatformAndroid,"No", PlatformiOS,"&lt;&gt;No",HasAnyPolicy,"Yes*",RestrictRangeByKey(PolicyItems, PolicyItemTypes, "*"&amp;TRIM($C146)&amp;"*"),"Won't*")</f>
        <v>0</v>
      </c>
      <c r="J146" s="283">
        <f t="shared" si="48"/>
        <v>0</v>
      </c>
      <c r="K146" s="233">
        <f>COUNTIFS(Include,"=Include",PlatformAndroid,"&lt;&gt;No", PlatformiOS,"&lt;&gt;No",HasAnyPolicy,"Yes*",RestrictRangeByKey(PolicyItems, PolicyItemTypes, "*"&amp;TRIM($C146)&amp;"*"),"Won't*")</f>
        <v>0</v>
      </c>
      <c r="L146" s="283">
        <f t="shared" si="49"/>
        <v>0</v>
      </c>
      <c r="N146" s="233">
        <f>COUNTIFS(Include,"=Include",Cost,"Free",HasAnyPolicy,"Yes*",RestrictRangeByKey(PolicyItems, PolicyItemTypes, "*"&amp;TRIM($C146)&amp;"*"),"Won't*")</f>
        <v>0</v>
      </c>
      <c r="O146" s="283">
        <f t="shared" si="50"/>
        <v>0</v>
      </c>
      <c r="P146" s="233">
        <f>COUNTIFS(Include,"=Include",Cost,"&gt;0",HasAnyPolicy,"Yes*",RestrictRangeByKey(PolicyItems, PolicyItemTypes, "*"&amp;TRIM($C146)&amp;"*"),"Won't*")</f>
        <v>0</v>
      </c>
      <c r="Q146" s="283">
        <f t="shared" si="51"/>
        <v>0</v>
      </c>
    </row>
    <row r="147" spans="3:17" x14ac:dyDescent="0.25">
      <c r="C147" s="226" t="s">
        <v>4397</v>
      </c>
      <c r="D147" s="233">
        <f>COUNTIFS(Include,"=Include",Platform,"*",HasAnyPolicy,"Yes*",RestrictRangeByKey(PolicyItems, PolicyItemTypes, "*"&amp;TRIM($C147)&amp;"*"),"Won't*")</f>
        <v>1</v>
      </c>
      <c r="E147" s="283">
        <f t="shared" si="46"/>
        <v>1.8867924528301886E-2</v>
      </c>
      <c r="G147" s="233">
        <f>COUNTIFS(Include,"=Include",PlatformAndroid,"&lt;&gt;No", PlatformiOS,"No",HasAnyPolicy,"Yes*",RestrictRangeByKey(PolicyItems, PolicyItemTypes, "*"&amp;TRIM($C147)&amp;"*"),"Won't*")</f>
        <v>0</v>
      </c>
      <c r="H147" s="283">
        <f t="shared" si="47"/>
        <v>0</v>
      </c>
      <c r="I147" s="233">
        <f>COUNTIFS(Include,"=Include",PlatformAndroid,"No", PlatformiOS,"&lt;&gt;No",HasAnyPolicy,"Yes*",RestrictRangeByKey(PolicyItems, PolicyItemTypes, "*"&amp;TRIM($C147)&amp;"*"),"Won't*")</f>
        <v>1</v>
      </c>
      <c r="J147" s="283">
        <f t="shared" si="48"/>
        <v>4.3478260869565216E-2</v>
      </c>
      <c r="K147" s="233">
        <f>COUNTIFS(Include,"=Include",PlatformAndroid,"&lt;&gt;No", PlatformiOS,"&lt;&gt;No",HasAnyPolicy,"Yes*",RestrictRangeByKey(PolicyItems, PolicyItemTypes, "*"&amp;TRIM($C147)&amp;"*"),"Won't*")</f>
        <v>0</v>
      </c>
      <c r="L147" s="283">
        <f t="shared" si="49"/>
        <v>0</v>
      </c>
      <c r="N147" s="233">
        <f>COUNTIFS(Include,"=Include",Cost,"Free",HasAnyPolicy,"Yes*",RestrictRangeByKey(PolicyItems, PolicyItemTypes, "*"&amp;TRIM($C147)&amp;"*"),"Won't*")</f>
        <v>1</v>
      </c>
      <c r="O147" s="283">
        <f t="shared" si="50"/>
        <v>2.2727272727272728E-2</v>
      </c>
      <c r="P147" s="233">
        <f>COUNTIFS(Include,"=Include",Cost,"&gt;0",HasAnyPolicy,"Yes*",RestrictRangeByKey(PolicyItems, PolicyItemTypes, "*"&amp;TRIM($C147)&amp;"*"),"Won't*")</f>
        <v>0</v>
      </c>
      <c r="Q147" s="283">
        <f t="shared" si="51"/>
        <v>0</v>
      </c>
    </row>
    <row r="148" spans="3:17" x14ac:dyDescent="0.25">
      <c r="C148" s="226" t="s">
        <v>4399</v>
      </c>
      <c r="D148" s="233">
        <f>COUNTIFS(Include,"=Include",Platform,"*",HasAnyPolicy,"Yes*",RestrictRangeByKey(PolicyItems, PolicyItemTypes, "*"&amp;TRIM($C148)&amp;"*"),"Won't*")</f>
        <v>0</v>
      </c>
      <c r="E148" s="283">
        <f t="shared" si="46"/>
        <v>0</v>
      </c>
      <c r="G148" s="233">
        <f>COUNTIFS(Include,"=Include",PlatformAndroid,"&lt;&gt;No", PlatformiOS,"No",HasAnyPolicy,"Yes*",RestrictRangeByKey(PolicyItems, PolicyItemTypes, "*"&amp;TRIM($C148)&amp;"*"),"Won't*")</f>
        <v>0</v>
      </c>
      <c r="H148" s="283">
        <f t="shared" si="47"/>
        <v>0</v>
      </c>
      <c r="I148" s="233">
        <f>COUNTIFS(Include,"=Include",PlatformAndroid,"No", PlatformiOS,"&lt;&gt;No",HasAnyPolicy,"Yes*",RestrictRangeByKey(PolicyItems, PolicyItemTypes, "*"&amp;TRIM($C148)&amp;"*"),"Won't*")</f>
        <v>0</v>
      </c>
      <c r="J148" s="283">
        <f t="shared" si="48"/>
        <v>0</v>
      </c>
      <c r="K148" s="233">
        <f>COUNTIFS(Include,"=Include",PlatformAndroid,"&lt;&gt;No", PlatformiOS,"&lt;&gt;No",HasAnyPolicy,"Yes*",RestrictRangeByKey(PolicyItems, PolicyItemTypes, "*"&amp;TRIM($C148)&amp;"*"),"Won't*")</f>
        <v>0</v>
      </c>
      <c r="L148" s="283">
        <f t="shared" si="49"/>
        <v>0</v>
      </c>
      <c r="N148" s="233">
        <f>COUNTIFS(Include,"=Include",Cost,"Free",HasAnyPolicy,"Yes*",RestrictRangeByKey(PolicyItems, PolicyItemTypes, "*"&amp;TRIM($C148)&amp;"*"),"Won't*")</f>
        <v>0</v>
      </c>
      <c r="O148" s="283">
        <f t="shared" si="50"/>
        <v>0</v>
      </c>
      <c r="P148" s="233">
        <f>COUNTIFS(Include,"=Include",Cost,"&gt;0",HasAnyPolicy,"Yes*",RestrictRangeByKey(PolicyItems, PolicyItemTypes, "*"&amp;TRIM($C148)&amp;"*"),"Won't*")</f>
        <v>0</v>
      </c>
      <c r="Q148" s="283">
        <f t="shared" si="51"/>
        <v>0</v>
      </c>
    </row>
    <row r="149" spans="3:17" x14ac:dyDescent="0.25">
      <c r="C149" s="226" t="s">
        <v>4400</v>
      </c>
      <c r="D149" s="233">
        <f>COUNTIFS(Include,"=Include",Platform,"*",HasAnyPolicy,"Yes*",RestrictRangeByKey(PolicyItems, PolicyItemTypes, "*"&amp;TRIM($C149)&amp;"*"),"Won't*")</f>
        <v>0</v>
      </c>
      <c r="E149" s="283">
        <f t="shared" si="46"/>
        <v>0</v>
      </c>
      <c r="G149" s="233">
        <f>COUNTIFS(Include,"=Include",PlatformAndroid,"&lt;&gt;No", PlatformiOS,"No",HasAnyPolicy,"Yes*",RestrictRangeByKey(PolicyItems, PolicyItemTypes, "*"&amp;TRIM($C149)&amp;"*"),"Won't*")</f>
        <v>0</v>
      </c>
      <c r="H149" s="283">
        <f t="shared" si="47"/>
        <v>0</v>
      </c>
      <c r="I149" s="233">
        <f>COUNTIFS(Include,"=Include",PlatformAndroid,"No", PlatformiOS,"&lt;&gt;No",HasAnyPolicy,"Yes*",RestrictRangeByKey(PolicyItems, PolicyItemTypes, "*"&amp;TRIM($C149)&amp;"*"),"Won't*")</f>
        <v>0</v>
      </c>
      <c r="J149" s="283">
        <f t="shared" si="48"/>
        <v>0</v>
      </c>
      <c r="K149" s="233">
        <f>COUNTIFS(Include,"=Include",PlatformAndroid,"&lt;&gt;No", PlatformiOS,"&lt;&gt;No",HasAnyPolicy,"Yes*",RestrictRangeByKey(PolicyItems, PolicyItemTypes, "*"&amp;TRIM($C149)&amp;"*"),"Won't*")</f>
        <v>0</v>
      </c>
      <c r="L149" s="283">
        <f t="shared" si="49"/>
        <v>0</v>
      </c>
      <c r="N149" s="233">
        <f>COUNTIFS(Include,"=Include",Cost,"Free",HasAnyPolicy,"Yes*",RestrictRangeByKey(PolicyItems, PolicyItemTypes, "*"&amp;TRIM($C149)&amp;"*"),"Won't*")</f>
        <v>0</v>
      </c>
      <c r="O149" s="283">
        <f t="shared" si="50"/>
        <v>0</v>
      </c>
      <c r="P149" s="233">
        <f>COUNTIFS(Include,"=Include",Cost,"&gt;0",HasAnyPolicy,"Yes*",RestrictRangeByKey(PolicyItems, PolicyItemTypes, "*"&amp;TRIM($C149)&amp;"*"),"Won't*")</f>
        <v>0</v>
      </c>
      <c r="Q149" s="283">
        <f t="shared" si="51"/>
        <v>0</v>
      </c>
    </row>
    <row r="150" spans="3:17" x14ac:dyDescent="0.25">
      <c r="C150" s="226" t="s">
        <v>4398</v>
      </c>
      <c r="D150" s="233">
        <f>COUNTIFS(Include,"=Include",Platform,"*",HasAnyPolicy,"Yes*",RestrictRangeByKey(PolicyItems, PolicyItemTypes, "*"&amp;TRIM($C150)&amp;"*"),"Won't*")</f>
        <v>0</v>
      </c>
      <c r="E150" s="283">
        <f t="shared" si="46"/>
        <v>0</v>
      </c>
      <c r="G150" s="233">
        <f>COUNTIFS(Include,"=Include",PlatformAndroid,"&lt;&gt;No", PlatformiOS,"No",HasAnyPolicy,"Yes*",RestrictRangeByKey(PolicyItems, PolicyItemTypes, "*"&amp;TRIM($C150)&amp;"*"),"Won't*")</f>
        <v>0</v>
      </c>
      <c r="H150" s="283">
        <f t="shared" si="47"/>
        <v>0</v>
      </c>
      <c r="I150" s="233">
        <f>COUNTIFS(Include,"=Include",PlatformAndroid,"No", PlatformiOS,"&lt;&gt;No",HasAnyPolicy,"Yes*",RestrictRangeByKey(PolicyItems, PolicyItemTypes, "*"&amp;TRIM($C150)&amp;"*"),"Won't*")</f>
        <v>0</v>
      </c>
      <c r="J150" s="283">
        <f t="shared" si="48"/>
        <v>0</v>
      </c>
      <c r="K150" s="233">
        <f>COUNTIFS(Include,"=Include",PlatformAndroid,"&lt;&gt;No", PlatformiOS,"&lt;&gt;No",HasAnyPolicy,"Yes*",RestrictRangeByKey(PolicyItems, PolicyItemTypes, "*"&amp;TRIM($C150)&amp;"*"),"Won't*")</f>
        <v>0</v>
      </c>
      <c r="L150" s="283">
        <f t="shared" si="49"/>
        <v>0</v>
      </c>
      <c r="N150" s="233">
        <f>COUNTIFS(Include,"=Include",Cost,"Free",HasAnyPolicy,"Yes*",RestrictRangeByKey(PolicyItems, PolicyItemTypes, "*"&amp;TRIM($C150)&amp;"*"),"Won't*")</f>
        <v>0</v>
      </c>
      <c r="O150" s="283">
        <f t="shared" si="50"/>
        <v>0</v>
      </c>
      <c r="P150" s="233">
        <f>COUNTIFS(Include,"=Include",Cost,"&gt;0",HasAnyPolicy,"Yes*",RestrictRangeByKey(PolicyItems, PolicyItemTypes, "*"&amp;TRIM($C150)&amp;"*"),"Won't*")</f>
        <v>0</v>
      </c>
      <c r="Q150" s="283">
        <f t="shared" si="51"/>
        <v>0</v>
      </c>
    </row>
    <row r="151" spans="3:17" x14ac:dyDescent="0.25">
      <c r="C151" s="226" t="s">
        <v>4329</v>
      </c>
      <c r="D151" s="231">
        <f>COUNTIFS(Include,"=Include",HasAnyPolicy,"Yes*",Platform,"*",RestrictRangeByKey(PolicySummary, PolicySummaryTypes, "*"&amp;TRIM($C151)&amp;"*"),"Won't*")</f>
        <v>0</v>
      </c>
      <c r="E151" s="283">
        <f t="shared" si="46"/>
        <v>0</v>
      </c>
      <c r="G151" s="231">
        <f>COUNTIFS(Include,"=Include",HasAnyPolicy,"Yes*",PlatformAndroid,"&lt;&gt;No", PlatformiOS,"No",RestrictRangeByKey(PolicySummary, PolicySummaryTypes, "*"&amp;TRIM($C151)&amp;"*"),"Won't*")</f>
        <v>0</v>
      </c>
      <c r="H151" s="283">
        <f t="shared" si="47"/>
        <v>0</v>
      </c>
      <c r="I151" s="231">
        <f>COUNTIFS(Include,"=Include",HasAnyPolicy,"Yes*",PlatformAndroid,"No", PlatformiOS,"&lt;&gt;No",RestrictRangeByKey(PolicySummary, PolicySummaryTypes, "*"&amp;TRIM($C151)&amp;"*"),"Won't*")</f>
        <v>0</v>
      </c>
      <c r="J151" s="283">
        <f t="shared" si="48"/>
        <v>0</v>
      </c>
      <c r="K151" s="231">
        <f>COUNTIFS(Include,"=Include",HasAnyPolicy,"Yes*",PlatformAndroid,"&lt;&gt;No", PlatformiOS,"&lt;&gt;No",RestrictRangeByKey(PolicySummary, PolicySummaryTypes, "*"&amp;TRIM($C151)&amp;"*"),"Won't*")</f>
        <v>0</v>
      </c>
      <c r="L151" s="283">
        <f t="shared" si="49"/>
        <v>0</v>
      </c>
      <c r="N151" s="231">
        <f>COUNTIFS(Include,"=Include",HasAnyPolicy,"Yes*",Cost,"Free",RestrictRangeByKey(PolicySummary, PolicySummaryTypes, "*"&amp;TRIM($C151)&amp;"*"),"Won't*")</f>
        <v>0</v>
      </c>
      <c r="O151" s="283">
        <f t="shared" si="50"/>
        <v>0</v>
      </c>
      <c r="P151" s="231">
        <f>COUNTIFS(Include,"=Include",HasAnyPolicy,"Yes*",Cost,"&gt;0",RestrictRangeByKey(PolicySummary, PolicySummaryTypes, "*"&amp;TRIM($C151)&amp;"*"),"Won't*")</f>
        <v>0</v>
      </c>
      <c r="Q151" s="283">
        <f t="shared" si="51"/>
        <v>0</v>
      </c>
    </row>
    <row r="152" spans="3:17" x14ac:dyDescent="0.25">
      <c r="C152" s="226" t="s">
        <v>4387</v>
      </c>
      <c r="D152" s="233">
        <f>COUNTIFS(Include,"=Include",Platform,"*",HasAnyPolicy,"Yes*",RestrictRangeByKey(PolicyItems, PolicyItemTypes, "*"&amp;TRIM($C152)&amp;"*"),"Won't*")</f>
        <v>0</v>
      </c>
      <c r="E152" s="283">
        <f t="shared" si="46"/>
        <v>0</v>
      </c>
      <c r="G152" s="233">
        <f>COUNTIFS(Include,"=Include",PlatformAndroid,"&lt;&gt;No", PlatformiOS,"No",HasAnyPolicy,"Yes*",RestrictRangeByKey(PolicyItems, PolicyItemTypes, "*"&amp;TRIM($C152)&amp;"*"),"Won't*")</f>
        <v>0</v>
      </c>
      <c r="H152" s="283">
        <f t="shared" si="47"/>
        <v>0</v>
      </c>
      <c r="I152" s="233">
        <f>COUNTIFS(Include,"=Include",PlatformAndroid,"No", PlatformiOS,"&lt;&gt;No",HasAnyPolicy,"Yes*",RestrictRangeByKey(PolicyItems, PolicyItemTypes, "*"&amp;TRIM($C152)&amp;"*"),"Won't*")</f>
        <v>0</v>
      </c>
      <c r="J152" s="283">
        <f t="shared" si="48"/>
        <v>0</v>
      </c>
      <c r="K152" s="233">
        <f>COUNTIFS(Include,"=Include",PlatformAndroid,"&lt;&gt;No", PlatformiOS,"&lt;&gt;No",HasAnyPolicy,"Yes*",RestrictRangeByKey(PolicyItems, PolicyItemTypes, "*"&amp;TRIM($C152)&amp;"*"),"Won't*")</f>
        <v>0</v>
      </c>
      <c r="L152" s="283">
        <f t="shared" si="49"/>
        <v>0</v>
      </c>
      <c r="N152" s="233">
        <f>COUNTIFS(Include,"=Include",Cost,"Free",HasAnyPolicy,"Yes*",RestrictRangeByKey(PolicyItems, PolicyItemTypes, "*"&amp;TRIM($C152)&amp;"*"),"Won't*")</f>
        <v>0</v>
      </c>
      <c r="O152" s="283">
        <f t="shared" si="50"/>
        <v>0</v>
      </c>
      <c r="P152" s="233">
        <f>COUNTIFS(Include,"=Include",Cost,"&gt;0",HasAnyPolicy,"Yes*",RestrictRangeByKey(PolicyItems, PolicyItemTypes, "*"&amp;TRIM($C152)&amp;"*"),"Won't*")</f>
        <v>0</v>
      </c>
      <c r="Q152" s="283">
        <f t="shared" si="51"/>
        <v>0</v>
      </c>
    </row>
    <row r="153" spans="3:17" x14ac:dyDescent="0.25">
      <c r="C153" s="226" t="s">
        <v>4388</v>
      </c>
      <c r="D153" s="233">
        <f>COUNTIFS(Include,"=Include",Platform,"*",HasAnyPolicy,"Yes*",RestrictRangeByKey(PolicyItems, PolicyItemTypes, "*"&amp;TRIM($C153)&amp;"*"),"Won't*")</f>
        <v>0</v>
      </c>
      <c r="E153" s="283">
        <f t="shared" si="46"/>
        <v>0</v>
      </c>
      <c r="G153" s="233">
        <f>COUNTIFS(Include,"=Include",PlatformAndroid,"&lt;&gt;No", PlatformiOS,"No",HasAnyPolicy,"Yes*",RestrictRangeByKey(PolicyItems, PolicyItemTypes, "*"&amp;TRIM($C153)&amp;"*"),"Won't*")</f>
        <v>0</v>
      </c>
      <c r="H153" s="283">
        <f t="shared" si="47"/>
        <v>0</v>
      </c>
      <c r="I153" s="233">
        <f>COUNTIFS(Include,"=Include",PlatformAndroid,"No", PlatformiOS,"&lt;&gt;No",HasAnyPolicy,"Yes*",RestrictRangeByKey(PolicyItems, PolicyItemTypes, "*"&amp;TRIM($C153)&amp;"*"),"Won't*")</f>
        <v>0</v>
      </c>
      <c r="J153" s="283">
        <f t="shared" si="48"/>
        <v>0</v>
      </c>
      <c r="K153" s="233">
        <f>COUNTIFS(Include,"=Include",PlatformAndroid,"&lt;&gt;No", PlatformiOS,"&lt;&gt;No",HasAnyPolicy,"Yes*",RestrictRangeByKey(PolicyItems, PolicyItemTypes, "*"&amp;TRIM($C153)&amp;"*"),"Won't*")</f>
        <v>0</v>
      </c>
      <c r="L153" s="283">
        <f t="shared" si="49"/>
        <v>0</v>
      </c>
      <c r="N153" s="233">
        <f>COUNTIFS(Include,"=Include",Cost,"Free",HasAnyPolicy,"Yes*",RestrictRangeByKey(PolicyItems, PolicyItemTypes, "*"&amp;TRIM($C153)&amp;"*"),"Won't*")</f>
        <v>0</v>
      </c>
      <c r="O153" s="283">
        <f t="shared" si="50"/>
        <v>0</v>
      </c>
      <c r="P153" s="233">
        <f>COUNTIFS(Include,"=Include",Cost,"&gt;0",HasAnyPolicy,"Yes*",RestrictRangeByKey(PolicyItems, PolicyItemTypes, "*"&amp;TRIM($C153)&amp;"*"),"Won't*")</f>
        <v>0</v>
      </c>
      <c r="Q153" s="283">
        <f t="shared" si="51"/>
        <v>0</v>
      </c>
    </row>
    <row r="154" spans="3:17" x14ac:dyDescent="0.25">
      <c r="C154" s="226" t="s">
        <v>4389</v>
      </c>
      <c r="D154" s="233">
        <f>COUNTIFS(Include,"=Include",Platform,"*",HasAnyPolicy,"Yes*",RestrictRangeByKey(PolicyItems, PolicyItemTypes, "*"&amp;TRIM($C154)&amp;"*"),"Won't*")</f>
        <v>0</v>
      </c>
      <c r="E154" s="283">
        <f t="shared" si="46"/>
        <v>0</v>
      </c>
      <c r="G154" s="233">
        <f>COUNTIFS(Include,"=Include",PlatformAndroid,"&lt;&gt;No", PlatformiOS,"No",HasAnyPolicy,"Yes*",RestrictRangeByKey(PolicyItems, PolicyItemTypes, "*"&amp;TRIM($C154)&amp;"*"),"Won't*")</f>
        <v>0</v>
      </c>
      <c r="H154" s="283">
        <f t="shared" si="47"/>
        <v>0</v>
      </c>
      <c r="I154" s="233">
        <f>COUNTIFS(Include,"=Include",PlatformAndroid,"No", PlatformiOS,"&lt;&gt;No",HasAnyPolicy,"Yes*",RestrictRangeByKey(PolicyItems, PolicyItemTypes, "*"&amp;TRIM($C154)&amp;"*"),"Won't*")</f>
        <v>0</v>
      </c>
      <c r="J154" s="283">
        <f t="shared" si="48"/>
        <v>0</v>
      </c>
      <c r="K154" s="233">
        <f>COUNTIFS(Include,"=Include",PlatformAndroid,"&lt;&gt;No", PlatformiOS,"&lt;&gt;No",HasAnyPolicy,"Yes*",RestrictRangeByKey(PolicyItems, PolicyItemTypes, "*"&amp;TRIM($C154)&amp;"*"),"Won't*")</f>
        <v>0</v>
      </c>
      <c r="L154" s="283">
        <f t="shared" si="49"/>
        <v>0</v>
      </c>
      <c r="N154" s="233">
        <f>COUNTIFS(Include,"=Include",Cost,"Free",HasAnyPolicy,"Yes*",RestrictRangeByKey(PolicyItems, PolicyItemTypes, "*"&amp;TRIM($C154)&amp;"*"),"Won't*")</f>
        <v>0</v>
      </c>
      <c r="O154" s="283">
        <f t="shared" si="50"/>
        <v>0</v>
      </c>
      <c r="P154" s="233">
        <f>COUNTIFS(Include,"=Include",Cost,"&gt;0",HasAnyPolicy,"Yes*",RestrictRangeByKey(PolicyItems, PolicyItemTypes, "*"&amp;TRIM($C154)&amp;"*"),"Won't*")</f>
        <v>0</v>
      </c>
      <c r="Q154" s="283">
        <f t="shared" si="51"/>
        <v>0</v>
      </c>
    </row>
    <row r="155" spans="3:17" x14ac:dyDescent="0.25">
      <c r="C155" s="226" t="s">
        <v>4236</v>
      </c>
      <c r="D155" s="231">
        <f>COUNTIFS(Include,"=Include",HasAnyPolicy,"Yes*",Platform,"*",RestrictRangeByKey(PolicySummary, PolicySummaryTypes, "*"&amp;TRIM($C155)&amp;"*"),"Won't*")</f>
        <v>2</v>
      </c>
      <c r="E155" s="283">
        <f t="shared" si="46"/>
        <v>3.7735849056603772E-2</v>
      </c>
      <c r="G155" s="231">
        <f>COUNTIFS(Include,"=Include",HasAnyPolicy,"Yes*",PlatformAndroid,"&lt;&gt;No", PlatformiOS,"No",RestrictRangeByKey(PolicySummary, PolicySummaryTypes, "*"&amp;TRIM($C155)&amp;"*"),"Won't*")</f>
        <v>0</v>
      </c>
      <c r="H155" s="283">
        <f t="shared" si="47"/>
        <v>0</v>
      </c>
      <c r="I155" s="231">
        <f>COUNTIFS(Include,"=Include",HasAnyPolicy,"Yes*",PlatformAndroid,"No", PlatformiOS,"&lt;&gt;No",RestrictRangeByKey(PolicySummary, PolicySummaryTypes, "*"&amp;TRIM($C155)&amp;"*"),"Won't*")</f>
        <v>1</v>
      </c>
      <c r="J155" s="283">
        <f t="shared" si="48"/>
        <v>4.3478260869565216E-2</v>
      </c>
      <c r="K155" s="231">
        <f>COUNTIFS(Include,"=Include",HasAnyPolicy,"Yes*",PlatformAndroid,"&lt;&gt;No", PlatformiOS,"&lt;&gt;No",RestrictRangeByKey(PolicySummary, PolicySummaryTypes, "*"&amp;TRIM($C155)&amp;"*"),"Won't*")</f>
        <v>1</v>
      </c>
      <c r="L155" s="283">
        <f t="shared" si="49"/>
        <v>3.7037037037037035E-2</v>
      </c>
      <c r="N155" s="231">
        <f>COUNTIFS(Include,"=Include",HasAnyPolicy,"Yes*",Cost,"Free",RestrictRangeByKey(PolicySummary, PolicySummaryTypes, "*"&amp;TRIM($C155)&amp;"*"),"Won't*")</f>
        <v>2</v>
      </c>
      <c r="O155" s="283">
        <f t="shared" si="50"/>
        <v>4.5454545454545456E-2</v>
      </c>
      <c r="P155" s="231">
        <f>COUNTIFS(Include,"=Include",HasAnyPolicy,"Yes*",Cost,"&gt;0",RestrictRangeByKey(PolicySummary, PolicySummaryTypes, "*"&amp;TRIM($C155)&amp;"*"),"Won't*")</f>
        <v>0</v>
      </c>
      <c r="Q155" s="283">
        <f t="shared" si="51"/>
        <v>0</v>
      </c>
    </row>
    <row r="156" spans="3:17" x14ac:dyDescent="0.25">
      <c r="C156" s="226" t="s">
        <v>4390</v>
      </c>
      <c r="D156" s="233">
        <f>COUNTIFS(Include,"=Include",Platform,"*",HasAnyPolicy,"Yes*",RestrictRangeByKey(PolicyItems, PolicyItemTypes, "*"&amp;TRIM($C156)&amp;"*"),"Won't*")</f>
        <v>0</v>
      </c>
      <c r="E156" s="283">
        <f t="shared" si="46"/>
        <v>0</v>
      </c>
      <c r="G156" s="233">
        <f>COUNTIFS(Include,"=Include",PlatformAndroid,"&lt;&gt;No", PlatformiOS,"No",HasAnyPolicy,"Yes*",RestrictRangeByKey(PolicyItems, PolicyItemTypes, "*"&amp;TRIM($C156)&amp;"*"),"Won't*")</f>
        <v>0</v>
      </c>
      <c r="H156" s="283">
        <f t="shared" si="47"/>
        <v>0</v>
      </c>
      <c r="I156" s="233">
        <f>COUNTIFS(Include,"=Include",PlatformAndroid,"No", PlatformiOS,"&lt;&gt;No",HasAnyPolicy,"Yes*",RestrictRangeByKey(PolicyItems, PolicyItemTypes, "*"&amp;TRIM($C156)&amp;"*"),"Won't*")</f>
        <v>0</v>
      </c>
      <c r="J156" s="283">
        <f t="shared" si="48"/>
        <v>0</v>
      </c>
      <c r="K156" s="233">
        <f>COUNTIFS(Include,"=Include",PlatformAndroid,"&lt;&gt;No", PlatformiOS,"&lt;&gt;No",HasAnyPolicy,"Yes*",RestrictRangeByKey(PolicyItems, PolicyItemTypes, "*"&amp;TRIM($C156)&amp;"*"),"Won't*")</f>
        <v>0</v>
      </c>
      <c r="L156" s="283">
        <f t="shared" si="49"/>
        <v>0</v>
      </c>
      <c r="N156" s="233">
        <f>COUNTIFS(Include,"=Include",Cost,"Free",HasAnyPolicy,"Yes*",RestrictRangeByKey(PolicyItems, PolicyItemTypes, "*"&amp;TRIM($C156)&amp;"*"),"Won't*")</f>
        <v>0</v>
      </c>
      <c r="O156" s="283">
        <f t="shared" si="50"/>
        <v>0</v>
      </c>
      <c r="P156" s="233">
        <f>COUNTIFS(Include,"=Include",Cost,"&gt;0",HasAnyPolicy,"Yes*",RestrictRangeByKey(PolicyItems, PolicyItemTypes, "*"&amp;TRIM($C156)&amp;"*"),"Won't*")</f>
        <v>0</v>
      </c>
      <c r="Q156" s="283">
        <f t="shared" si="51"/>
        <v>0</v>
      </c>
    </row>
    <row r="157" spans="3:17" x14ac:dyDescent="0.25">
      <c r="C157" s="226" t="s">
        <v>4406</v>
      </c>
      <c r="D157" s="233">
        <f>COUNTIFS(Include,"=Include",Platform,"*",HasAnyPolicy,"Yes*",RestrictRangeByKey(PolicyItems, PolicyItemTypes, "*"&amp;TRIM($C157)&amp;"*"),"Won't*")</f>
        <v>2</v>
      </c>
      <c r="E157" s="283">
        <f t="shared" si="46"/>
        <v>3.7735849056603772E-2</v>
      </c>
      <c r="G157" s="233">
        <f>COUNTIFS(Include,"=Include",PlatformAndroid,"&lt;&gt;No", PlatformiOS,"No",HasAnyPolicy,"Yes*",RestrictRangeByKey(PolicyItems, PolicyItemTypes, "*"&amp;TRIM($C157)&amp;"*"),"Won't*")</f>
        <v>0</v>
      </c>
      <c r="H157" s="283">
        <f t="shared" si="47"/>
        <v>0</v>
      </c>
      <c r="I157" s="233">
        <f>COUNTIFS(Include,"=Include",PlatformAndroid,"No", PlatformiOS,"&lt;&gt;No",HasAnyPolicy,"Yes*",RestrictRangeByKey(PolicyItems, PolicyItemTypes, "*"&amp;TRIM($C157)&amp;"*"),"Won't*")</f>
        <v>1</v>
      </c>
      <c r="J157" s="283">
        <f t="shared" si="48"/>
        <v>4.3478260869565216E-2</v>
      </c>
      <c r="K157" s="233">
        <f>COUNTIFS(Include,"=Include",PlatformAndroid,"&lt;&gt;No", PlatformiOS,"&lt;&gt;No",HasAnyPolicy,"Yes*",RestrictRangeByKey(PolicyItems, PolicyItemTypes, "*"&amp;TRIM($C157)&amp;"*"),"Won't*")</f>
        <v>1</v>
      </c>
      <c r="L157" s="283">
        <f t="shared" si="49"/>
        <v>3.7037037037037035E-2</v>
      </c>
      <c r="N157" s="233">
        <f>COUNTIFS(Include,"=Include",Cost,"Free",HasAnyPolicy,"Yes*",RestrictRangeByKey(PolicyItems, PolicyItemTypes, "*"&amp;TRIM($C157)&amp;"*"),"Won't*")</f>
        <v>2</v>
      </c>
      <c r="O157" s="283">
        <f t="shared" si="50"/>
        <v>4.5454545454545456E-2</v>
      </c>
      <c r="P157" s="233">
        <f>COUNTIFS(Include,"=Include",Cost,"&gt;0",HasAnyPolicy,"Yes*",RestrictRangeByKey(PolicyItems, PolicyItemTypes, "*"&amp;TRIM($C157)&amp;"*"),"Won't*")</f>
        <v>0</v>
      </c>
      <c r="Q157" s="283">
        <f t="shared" si="51"/>
        <v>0</v>
      </c>
    </row>
    <row r="158" spans="3:17" s="241" customFormat="1" x14ac:dyDescent="0.25">
      <c r="C158" s="241" t="s">
        <v>4235</v>
      </c>
      <c r="D158" s="265">
        <f>COUNTIFS(Include,"=Include",HasAnyPolicy,"Yes*",Platform,"*",RestrictRangeByKey(PolicySummary, PolicySummaryTypes, "*"&amp;TRIM($C158)&amp;"*"),"Won't*")</f>
        <v>0</v>
      </c>
      <c r="E158" s="280">
        <f t="shared" si="46"/>
        <v>0</v>
      </c>
      <c r="G158" s="265">
        <f>COUNTIFS(Include,"=Include",HasAnyPolicy,"Yes*",PlatformAndroid,"&lt;&gt;No", PlatformiOS,"No",RestrictRangeByKey(PolicySummary, PolicySummaryTypes, "*"&amp;TRIM($C158)&amp;"*"),"Won't*")</f>
        <v>0</v>
      </c>
      <c r="H158" s="280">
        <f t="shared" si="47"/>
        <v>0</v>
      </c>
      <c r="I158" s="265">
        <f>COUNTIFS(Include,"=Include",HasAnyPolicy,"Yes*",PlatformAndroid,"No", PlatformiOS,"&lt;&gt;No",RestrictRangeByKey(PolicySummary, PolicySummaryTypes, "*"&amp;TRIM($C158)&amp;"*"),"Won't*")</f>
        <v>0</v>
      </c>
      <c r="J158" s="280">
        <f t="shared" si="48"/>
        <v>0</v>
      </c>
      <c r="K158" s="265">
        <f>COUNTIFS(Include,"=Include",HasAnyPolicy,"Yes*",PlatformAndroid,"&lt;&gt;No", PlatformiOS,"&lt;&gt;No",RestrictRangeByKey(PolicySummary, PolicySummaryTypes, "*"&amp;TRIM($C158)&amp;"*"),"Won't*")</f>
        <v>0</v>
      </c>
      <c r="L158" s="280">
        <f t="shared" si="49"/>
        <v>0</v>
      </c>
      <c r="N158" s="265">
        <f>COUNTIFS(Include,"=Include",HasAnyPolicy,"Yes*",Cost,"Free",RestrictRangeByKey(PolicySummary, PolicySummaryTypes, "*"&amp;TRIM($C158)&amp;"*"),"Won't*")</f>
        <v>0</v>
      </c>
      <c r="O158" s="280">
        <f t="shared" si="50"/>
        <v>0</v>
      </c>
      <c r="P158" s="265">
        <f>COUNTIFS(Include,"=Include",HasAnyPolicy,"Yes*",Cost,"&gt;0",RestrictRangeByKey(PolicySummary, PolicySummaryTypes, "*"&amp;TRIM($C158)&amp;"*"),"Won't*")</f>
        <v>0</v>
      </c>
      <c r="Q158" s="280">
        <f t="shared" si="51"/>
        <v>0</v>
      </c>
    </row>
  </sheetData>
  <mergeCells count="42">
    <mergeCell ref="D107:Q107"/>
    <mergeCell ref="D53:Q53"/>
    <mergeCell ref="G54:L54"/>
    <mergeCell ref="N54:Q54"/>
    <mergeCell ref="D55:E55"/>
    <mergeCell ref="G55:H55"/>
    <mergeCell ref="I55:J55"/>
    <mergeCell ref="K55:L55"/>
    <mergeCell ref="N55:O55"/>
    <mergeCell ref="P55:Q55"/>
    <mergeCell ref="G108:L108"/>
    <mergeCell ref="N108:Q108"/>
    <mergeCell ref="D109:E109"/>
    <mergeCell ref="G109:H109"/>
    <mergeCell ref="I109:J109"/>
    <mergeCell ref="K109:L109"/>
    <mergeCell ref="N109:O109"/>
    <mergeCell ref="P109:Q109"/>
    <mergeCell ref="D5:AA5"/>
    <mergeCell ref="D7:E7"/>
    <mergeCell ref="X7:Y7"/>
    <mergeCell ref="Z7:AA7"/>
    <mergeCell ref="X6:AA6"/>
    <mergeCell ref="G7:H7"/>
    <mergeCell ref="I7:J7"/>
    <mergeCell ref="G6:J6"/>
    <mergeCell ref="L6:O6"/>
    <mergeCell ref="L7:M7"/>
    <mergeCell ref="N7:O7"/>
    <mergeCell ref="Q6:V6"/>
    <mergeCell ref="Q7:R7"/>
    <mergeCell ref="S7:T7"/>
    <mergeCell ref="U7:V7"/>
    <mergeCell ref="K39:L39"/>
    <mergeCell ref="N39:O39"/>
    <mergeCell ref="P39:Q39"/>
    <mergeCell ref="D37:Q37"/>
    <mergeCell ref="G38:L38"/>
    <mergeCell ref="N38:Q38"/>
    <mergeCell ref="D39:E39"/>
    <mergeCell ref="G39:H39"/>
    <mergeCell ref="I39:J3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B1:AP23"/>
  <sheetViews>
    <sheetView zoomScale="70" zoomScaleNormal="70" workbookViewId="0">
      <selection activeCell="E33" sqref="E33"/>
    </sheetView>
  </sheetViews>
  <sheetFormatPr defaultRowHeight="14.25" x14ac:dyDescent="0.25"/>
  <cols>
    <col min="1" max="1" width="9.140625" style="226"/>
    <col min="2" max="2" width="35.7109375" style="226" customWidth="1"/>
    <col min="3" max="3" width="61.5703125" style="226" customWidth="1"/>
    <col min="4" max="4" width="11.7109375" style="226" customWidth="1"/>
    <col min="5" max="5" width="9.140625" style="226"/>
    <col min="6" max="6" width="2.7109375" style="226" customWidth="1"/>
    <col min="7" max="10" width="9.140625" style="226"/>
    <col min="11" max="11" width="11.28515625" style="226" customWidth="1"/>
    <col min="12" max="12" width="9.140625" style="226"/>
    <col min="13" max="13" width="10.5703125" style="226" customWidth="1"/>
    <col min="14" max="14" width="9.85546875" style="226" customWidth="1"/>
    <col min="15" max="15" width="16.7109375" style="226" customWidth="1"/>
    <col min="16" max="16" width="19" style="226" customWidth="1"/>
    <col min="17" max="17" width="11.28515625" style="226" customWidth="1"/>
    <col min="18" max="18" width="12.28515625" style="226" customWidth="1"/>
    <col min="19" max="19" width="3.28515625" style="226" customWidth="1"/>
    <col min="20" max="23" width="9.140625" style="226"/>
    <col min="24" max="24" width="10.5703125" style="226" customWidth="1"/>
    <col min="25" max="25" width="9.85546875" style="226" customWidth="1"/>
    <col min="26" max="26" width="16.7109375" style="226" customWidth="1"/>
    <col min="27" max="27" width="19" style="226" customWidth="1"/>
    <col min="28" max="28" width="11.28515625" style="226" customWidth="1"/>
    <col min="29" max="29" width="12.28515625" style="226" customWidth="1"/>
    <col min="30" max="30" width="3.28515625" style="226" customWidth="1"/>
    <col min="31" max="34" width="9.140625" style="226"/>
    <col min="35" max="35" width="10.5703125" style="226" customWidth="1"/>
    <col min="36" max="36" width="9.85546875" style="226" customWidth="1"/>
    <col min="37" max="37" width="16.7109375" style="226" customWidth="1"/>
    <col min="38" max="38" width="19" style="226" customWidth="1"/>
    <col min="39" max="39" width="11.28515625" style="226" customWidth="1"/>
    <col min="40" max="40" width="12.28515625" style="226" customWidth="1"/>
    <col min="41" max="41" width="3.28515625" style="226" customWidth="1"/>
    <col min="42" max="16384" width="9.140625" style="226"/>
  </cols>
  <sheetData>
    <row r="1" spans="2:42" s="216" customFormat="1" x14ac:dyDescent="0.25"/>
    <row r="2" spans="2:42" s="217" customFormat="1" x14ac:dyDescent="0.25">
      <c r="B2" s="218" t="s">
        <v>4310</v>
      </c>
      <c r="E2" s="221"/>
      <c r="F2" s="221"/>
      <c r="G2" s="219"/>
      <c r="H2" s="218"/>
      <c r="I2" s="220"/>
      <c r="J2" s="221"/>
      <c r="K2" s="221"/>
      <c r="L2" s="221"/>
      <c r="M2" s="221"/>
      <c r="N2" s="221"/>
      <c r="O2" s="221"/>
      <c r="P2" s="221"/>
      <c r="Q2" s="221"/>
      <c r="R2" s="221"/>
      <c r="U2" s="222"/>
      <c r="V2" s="222"/>
    </row>
    <row r="3" spans="2:42" s="217" customFormat="1" x14ac:dyDescent="0.25">
      <c r="B3" s="223" t="s">
        <v>4488</v>
      </c>
      <c r="D3" s="219"/>
      <c r="E3" s="218"/>
      <c r="F3" s="218"/>
      <c r="G3" s="219"/>
      <c r="H3" s="218"/>
      <c r="I3" s="219"/>
      <c r="J3" s="218"/>
      <c r="K3" s="218"/>
      <c r="L3" s="218"/>
      <c r="M3" s="218"/>
      <c r="N3" s="218"/>
      <c r="O3" s="218"/>
      <c r="P3" s="218"/>
      <c r="Q3" s="218"/>
      <c r="R3" s="218"/>
      <c r="U3" s="222"/>
      <c r="V3" s="222"/>
    </row>
    <row r="4" spans="2:42" s="244" customFormat="1" x14ac:dyDescent="0.25">
      <c r="B4" s="243" t="s">
        <v>3559</v>
      </c>
      <c r="D4" s="244">
        <f>COUNTIFS(Include,"Include",Platform,"*")</f>
        <v>79</v>
      </c>
      <c r="G4" s="244">
        <f>COUNTIFS(Include,"Include",PlatformAndroid,"&lt;&gt;No",PlatformiOS,"No")</f>
        <v>4</v>
      </c>
      <c r="H4" s="245"/>
      <c r="I4" s="244">
        <f>COUNTIFS(Include,"Include",PlatformAndroid,"No",PlatformiOS,"&lt;&gt;No")</f>
        <v>37</v>
      </c>
      <c r="K4" s="244">
        <f>COUNTIFS(Include,"Include",PlatformAndroid,"&lt;&gt;No",PlatformiOS,"&lt;&gt;No")</f>
        <v>38</v>
      </c>
      <c r="T4" s="244">
        <f>COUNTIFS(Include,"Include",Cost, "Free")</f>
        <v>58</v>
      </c>
      <c r="V4" s="244">
        <f>COUNTIFS(Include,"Include",Cost, "&gt;0")</f>
        <v>21</v>
      </c>
      <c r="AE4" s="244">
        <f>COUNTIFS(Include,"Include",HasAnyPolicy,"Yes",Platform,"*")</f>
        <v>53</v>
      </c>
      <c r="AG4" s="244">
        <f>COUNTIFS(Include,"Include",HasAnyPolicy,"No",Platform,"*")</f>
        <v>26</v>
      </c>
    </row>
    <row r="5" spans="2:42" x14ac:dyDescent="0.25">
      <c r="C5" s="246"/>
      <c r="D5" s="233"/>
      <c r="G5" s="386" t="s">
        <v>4313</v>
      </c>
      <c r="H5" s="386"/>
      <c r="I5" s="386"/>
      <c r="J5" s="386"/>
      <c r="K5" s="386"/>
      <c r="L5" s="386"/>
      <c r="M5" s="386"/>
      <c r="N5" s="386"/>
      <c r="O5" s="386"/>
      <c r="P5" s="386"/>
      <c r="Q5" s="386"/>
      <c r="R5" s="386"/>
      <c r="T5" s="386" t="s">
        <v>4320</v>
      </c>
      <c r="U5" s="386"/>
      <c r="V5" s="386"/>
      <c r="W5" s="386"/>
      <c r="X5" s="386"/>
      <c r="Y5" s="386"/>
      <c r="Z5" s="386"/>
      <c r="AA5" s="386"/>
      <c r="AB5" s="386"/>
      <c r="AC5" s="386"/>
      <c r="AE5" s="386" t="s">
        <v>4504</v>
      </c>
      <c r="AF5" s="386"/>
      <c r="AG5" s="386"/>
      <c r="AH5" s="386"/>
      <c r="AI5" s="386"/>
      <c r="AJ5" s="386"/>
      <c r="AK5" s="386"/>
      <c r="AL5" s="386"/>
      <c r="AM5" s="386"/>
      <c r="AN5" s="386"/>
    </row>
    <row r="6" spans="2:42" s="237" customFormat="1" x14ac:dyDescent="0.25">
      <c r="C6" s="247"/>
      <c r="D6" s="387" t="str">
        <f>"All (n="&amp;D4&amp;")"</f>
        <v>All (n=79)</v>
      </c>
      <c r="E6" s="387"/>
      <c r="F6" s="322"/>
      <c r="G6" s="388" t="str">
        <f>"Android-only (n="&amp;G4&amp;")"</f>
        <v>Android-only (n=4)</v>
      </c>
      <c r="H6" s="388"/>
      <c r="I6" s="388" t="str">
        <f>"iOS-only (n="&amp;I4&amp;")"</f>
        <v>iOS-only (n=37)</v>
      </c>
      <c r="J6" s="388"/>
      <c r="K6" s="388" t="str">
        <f>"Multi-platform (n="&amp;K4&amp;")"</f>
        <v>Multi-platform (n=38)</v>
      </c>
      <c r="L6" s="388"/>
      <c r="M6" s="348"/>
      <c r="N6" s="348"/>
      <c r="O6" s="228">
        <v>0.05</v>
      </c>
      <c r="P6" s="228"/>
      <c r="Q6" s="253"/>
      <c r="R6" s="253"/>
      <c r="S6" s="321"/>
      <c r="T6" s="388" t="str">
        <f>"Free (n="&amp;T4&amp;")"</f>
        <v>Free (n=58)</v>
      </c>
      <c r="U6" s="388"/>
      <c r="V6" s="388" t="str">
        <f>"Paid (n="&amp;V4&amp;")"</f>
        <v>Paid (n=21)</v>
      </c>
      <c r="W6" s="388"/>
      <c r="X6" s="348"/>
      <c r="Y6" s="348"/>
      <c r="Z6" s="228">
        <v>0.05</v>
      </c>
      <c r="AA6" s="228"/>
      <c r="AB6" s="253"/>
      <c r="AC6" s="253"/>
      <c r="AD6" s="344"/>
      <c r="AE6" s="388" t="str">
        <f>"With (n="&amp;AE4&amp;")"</f>
        <v>With (n=53)</v>
      </c>
      <c r="AF6" s="388"/>
      <c r="AG6" s="388" t="str">
        <f>"Without (n="&amp;AG4&amp;")"</f>
        <v>Without (n=26)</v>
      </c>
      <c r="AH6" s="388"/>
      <c r="AI6" s="348"/>
      <c r="AJ6" s="348"/>
      <c r="AK6" s="228">
        <v>0.05</v>
      </c>
      <c r="AL6" s="228"/>
      <c r="AM6" s="253"/>
      <c r="AN6" s="253"/>
      <c r="AO6" s="344"/>
    </row>
    <row r="7" spans="2:42" s="242" customFormat="1" x14ac:dyDescent="0.25">
      <c r="B7" s="250" t="s">
        <v>4291</v>
      </c>
      <c r="C7" s="250" t="s">
        <v>4292</v>
      </c>
      <c r="D7" s="251" t="s">
        <v>3559</v>
      </c>
      <c r="E7" s="251" t="s">
        <v>4338</v>
      </c>
      <c r="F7" s="251"/>
      <c r="G7" s="251" t="s">
        <v>3559</v>
      </c>
      <c r="H7" s="251" t="s">
        <v>4338</v>
      </c>
      <c r="I7" s="251" t="s">
        <v>3559</v>
      </c>
      <c r="J7" s="251" t="s">
        <v>4338</v>
      </c>
      <c r="K7" s="251" t="s">
        <v>3559</v>
      </c>
      <c r="L7" s="251" t="s">
        <v>4338</v>
      </c>
      <c r="M7" s="287" t="s">
        <v>4505</v>
      </c>
      <c r="N7" s="287" t="s">
        <v>4506</v>
      </c>
      <c r="O7" s="345" t="s">
        <v>4507</v>
      </c>
      <c r="P7" s="345" t="s">
        <v>4508</v>
      </c>
      <c r="Q7" s="346" t="s">
        <v>4505</v>
      </c>
      <c r="R7" s="347" t="s">
        <v>4509</v>
      </c>
      <c r="S7" s="251"/>
      <c r="T7" s="251" t="s">
        <v>3559</v>
      </c>
      <c r="U7" s="251" t="s">
        <v>4338</v>
      </c>
      <c r="V7" s="251" t="s">
        <v>3559</v>
      </c>
      <c r="W7" s="251" t="s">
        <v>4338</v>
      </c>
      <c r="X7" s="287" t="s">
        <v>4505</v>
      </c>
      <c r="Y7" s="287" t="s">
        <v>4506</v>
      </c>
      <c r="Z7" s="345" t="s">
        <v>4507</v>
      </c>
      <c r="AA7" s="345" t="s">
        <v>4508</v>
      </c>
      <c r="AB7" s="346" t="s">
        <v>4505</v>
      </c>
      <c r="AC7" s="347" t="s">
        <v>4509</v>
      </c>
      <c r="AD7" s="251"/>
      <c r="AE7" s="251" t="s">
        <v>3559</v>
      </c>
      <c r="AF7" s="251" t="s">
        <v>4338</v>
      </c>
      <c r="AG7" s="251" t="s">
        <v>3559</v>
      </c>
      <c r="AH7" s="251" t="s">
        <v>4338</v>
      </c>
      <c r="AI7" s="287" t="s">
        <v>4505</v>
      </c>
      <c r="AJ7" s="287" t="s">
        <v>4506</v>
      </c>
      <c r="AK7" s="345" t="s">
        <v>4507</v>
      </c>
      <c r="AL7" s="345" t="s">
        <v>4508</v>
      </c>
      <c r="AM7" s="346" t="s">
        <v>4505</v>
      </c>
      <c r="AN7" s="347" t="s">
        <v>4509</v>
      </c>
      <c r="AO7" s="251"/>
    </row>
    <row r="8" spans="2:42" x14ac:dyDescent="0.25">
      <c r="B8" s="226" t="s">
        <v>4281</v>
      </c>
      <c r="C8" s="226" t="s">
        <v>4278</v>
      </c>
      <c r="D8" s="233">
        <f>COUNTIFS(Include,"Include",Platform,"*",AppStoresData,"Yes",DataEncrypted,"No")</f>
        <v>73</v>
      </c>
      <c r="E8" s="279">
        <f>D8/D$4</f>
        <v>0.92405063291139244</v>
      </c>
      <c r="G8" s="233">
        <f>COUNTIFS(Include,"Include",PlatformAndroid,"&lt;&gt;No",PlatformiOS,"No",AppStoresData,"Yes",DataEncrypted,"No")</f>
        <v>2</v>
      </c>
      <c r="H8" s="279">
        <f>G8/G$4</f>
        <v>0.5</v>
      </c>
      <c r="I8" s="233">
        <f>COUNTIFS(Include,"Include",PlatformAndroid,"No",PlatformiOS,"&lt;&gt;No",AppStoresData,"Yes",DataEncrypted,"No")</f>
        <v>37</v>
      </c>
      <c r="J8" s="279">
        <f>I8/I$4</f>
        <v>1</v>
      </c>
      <c r="K8" s="233">
        <f>COUNTIFS(Include,"Include",PlatformAndroid,"&lt;&gt;No",PlatformiOS,"&lt;&gt;No",AppStoresData,"Yes",DataEncrypted,"No")</f>
        <v>34</v>
      </c>
      <c r="L8" s="279">
        <f>K8/K$4</f>
        <v>0.89473684210526316</v>
      </c>
      <c r="M8" s="356">
        <v>0.11509999999999999</v>
      </c>
      <c r="N8" s="352">
        <f>RANKnoties(M8,M$8:M$18)</f>
        <v>2</v>
      </c>
      <c r="O8" s="355">
        <f>O$6/(COUNTA(M$8:M$18)+1-RANKnoties(M8,M$8:M$18))</f>
        <v>5.0000000000000001E-3</v>
      </c>
      <c r="P8" s="349" t="str">
        <f>IF(AND(OR(N8=1,COUNTIFS(N$8:N$18,"&lt;"&amp;N8,P$8:P$18,"No*")=0),M8&lt;O8),IF(M8&lt;(O8*0.8),"Yes","Yes (Slight)"),IF(M8&lt;(O8*1.2),"No (Nearly)","No"))</f>
        <v>No</v>
      </c>
      <c r="Q8" s="360" t="str">
        <f>IF(M8&lt;0.001,"&lt;0.001",IF(M8=1,"1.000",ROUNDNumber(M8,3)))&amp;IF(LEFT(P8,3)="Yes","*","")</f>
        <v>0.115</v>
      </c>
      <c r="R8" s="358">
        <f>O8</f>
        <v>5.0000000000000001E-3</v>
      </c>
      <c r="T8" s="233">
        <f>COUNTIFS(Include,"Include",Cost,"Free",AppStoresData,"Yes",DataEncrypted,"No")</f>
        <v>56</v>
      </c>
      <c r="U8" s="279">
        <f>T8/T$4</f>
        <v>0.96551724137931039</v>
      </c>
      <c r="V8" s="233">
        <f>COUNTIFS(Include,"Include",Cost,"&gt;0",AppStoresData,"Yes",DataEncrypted,"No")</f>
        <v>17</v>
      </c>
      <c r="W8" s="279">
        <f>V8/V$4</f>
        <v>0.80952380952380953</v>
      </c>
      <c r="X8" s="356">
        <v>0.04</v>
      </c>
      <c r="Y8" s="352">
        <f>RANKnoties(X8,X$8:X$18)</f>
        <v>2</v>
      </c>
      <c r="Z8" s="355">
        <f>Z$6/(COUNTA(X$8:X$18)+1-RANKnoties(X8,X$8:X$18))</f>
        <v>5.0000000000000001E-3</v>
      </c>
      <c r="AA8" s="349" t="str">
        <f>IF(AND(OR(Y8=1,COUNTIFS(Y$8:Y$18,"&lt;"&amp;Y8,AA$8:AA$18,"No*")=0),X8&lt;Z8),IF(X8&lt;(Z8*0.8),"Yes","Yes (Slight)"),IF(X8&lt;(Z8*1.2),"No (Nearly)","No"))</f>
        <v>No</v>
      </c>
      <c r="AB8" s="360" t="str">
        <f>IF(X8&lt;0.001,"&lt;0.001",IF(X8=1,"1.000",ROUNDNumber(X8,3)))&amp;IF(LEFT(AA8,3)="Yes","*","")</f>
        <v>0.040</v>
      </c>
      <c r="AC8" s="358">
        <f>Z8</f>
        <v>5.0000000000000001E-3</v>
      </c>
      <c r="AE8" s="233">
        <f>COUNTIFS(Include,"Include",HasAnyPolicy,"Yes",Platform,"*",AppStoresData,"Yes",DataEncrypted,"No")</f>
        <v>50</v>
      </c>
      <c r="AF8" s="279">
        <f>AE8/AE$4</f>
        <v>0.94339622641509435</v>
      </c>
      <c r="AG8" s="233">
        <f>COUNTIFS(Include,"Include",HasAnyPolicy,"No",Platform,"*",AppStoresData,"Yes",DataEncrypted,"No")</f>
        <v>23</v>
      </c>
      <c r="AH8" s="279">
        <f>AG8/AG$4</f>
        <v>0.88461538461538458</v>
      </c>
      <c r="AI8" s="355">
        <v>0.38919999999999999</v>
      </c>
      <c r="AJ8" s="352">
        <f>RANKnoties(AI8,AI$8:AI$18)</f>
        <v>5</v>
      </c>
      <c r="AK8" s="355">
        <f>AK$6/(COUNTA(AI$8:AI$18)+1-RANKnoties(AI8,AI$8:AI$18))</f>
        <v>7.1428571428571435E-3</v>
      </c>
      <c r="AL8" s="349" t="str">
        <f>IF(AND(OR(AJ8=1,COUNTIFS(AJ$8:AJ$18,"&lt;"&amp;AJ8,AL$8:AL$18,"No*")=0),AI8&lt;AK8),IF(AI8&lt;(AK8*0.8),"Yes","Yes (Slight)"),IF(AI8&lt;(AK8*1.2),"No (Nearly)","No"))</f>
        <v>No</v>
      </c>
      <c r="AM8" s="360" t="str">
        <f>IF(AI8&lt;0.001,"&lt;0.001",IF(AI8=1,"1.000",ROUNDNumber(AI8,3)))&amp;IF(LEFT(AL8,3)="Yes","*","")</f>
        <v>0.389</v>
      </c>
      <c r="AN8" s="358">
        <f>AK8</f>
        <v>7.1428571428571435E-3</v>
      </c>
      <c r="AP8" s="289" t="str">
        <f>JoinIfFuzzy(AppID,Include,"Include",Platform,"*",AppStoresData,"Yes",DataEncrypted,"No")</f>
        <v>4501, 4504, 4506, 4508, 4510, 4512, 4513, 4514, 4516, 4518, 4520, 4521, 4523, 4524, 4527, 4529, 4530, 4531, 4533, 4535, 4537, 4543, 4544, 4545, 4546, 4547, 4552, 4553, 4555, 4557, 4558, 4560, 4562, 4563, 4565, 4567, 4569, 4570, 4571, 4572, 4576, 4577, 4579, 4580, 4581, 4583, 4584, 4586, 4587, 4588, 4590, 4592, 4594, 4596, 4599, 4600, 4602, 4603, 4604, 4607, 4609, 4611, 4614, 4618, 4619, 4620, 4622, 4623, 4624, 4626, 4627, 4629, 4631</v>
      </c>
    </row>
    <row r="9" spans="2:42" x14ac:dyDescent="0.25">
      <c r="C9" s="226" t="s">
        <v>4279</v>
      </c>
      <c r="D9" s="233">
        <f>COUNTIFS(Include,"Include",Platform,"*",AppStoresData,"Yes",DataEncrypted,"No",InsecurePasswordStorage,"Yes*")</f>
        <v>8</v>
      </c>
      <c r="E9" s="279">
        <f t="shared" ref="E9:E18" si="0">D9/D$4</f>
        <v>0.10126582278481013</v>
      </c>
      <c r="G9" s="233">
        <f>COUNTIFS(Include,"Include",PlatformAndroid,"&lt;&gt;No",PlatformiOS,"No",AppStoresData,"Yes",DataEncrypted,"No",InsecurePasswordStorage,"Yes*")</f>
        <v>0</v>
      </c>
      <c r="H9" s="279">
        <f t="shared" ref="H9:H18" si="1">G9/G$4</f>
        <v>0</v>
      </c>
      <c r="I9" s="233">
        <f>COUNTIFS(Include,"Include",PlatformAndroid,"No",PlatformiOS,"&lt;&gt;No",AppStoresData,"Yes",DataEncrypted,"No",InsecurePasswordStorage,"Yes*")</f>
        <v>6</v>
      </c>
      <c r="J9" s="279">
        <f t="shared" ref="J9:J18" si="2">I9/I$4</f>
        <v>0.16216216216216217</v>
      </c>
      <c r="K9" s="233">
        <f>COUNTIFS(Include,"Include",PlatformAndroid,"&lt;&gt;No",PlatformiOS,"&lt;&gt;No",AppStoresData,"Yes",DataEncrypted,"No",InsecurePasswordStorage,"Yes*")</f>
        <v>2</v>
      </c>
      <c r="L9" s="279">
        <f t="shared" ref="L9:L18" si="3">K9/K$4</f>
        <v>5.2631578947368418E-2</v>
      </c>
      <c r="M9" s="356">
        <v>0.15290000000000001</v>
      </c>
      <c r="N9" s="353">
        <f t="shared" ref="N9:N18" si="4">RANKnoties(M9,M$8:M$18)</f>
        <v>3</v>
      </c>
      <c r="O9" s="356">
        <f t="shared" ref="O9:O18" si="5">O$6/(COUNTA(M$8:M$18)+1-RANKnoties(M9,M$8:M$18))</f>
        <v>5.5555555555555558E-3</v>
      </c>
      <c r="P9" s="350" t="str">
        <f t="shared" ref="P9:P18" si="6">IF(AND(OR(N9=1,COUNTIFS(N$8:N$18,"&lt;"&amp;N9,P$8:P$18,"No*")=0),M9&lt;O9),IF(M9&lt;(O9*0.8),"Yes","Yes (Slight)"),IF(M9&lt;(O9*1.2),"No (Nearly)","No"))</f>
        <v>No</v>
      </c>
      <c r="Q9" s="360" t="str">
        <f>IF(M9&lt;0.001,"&lt;0.001",IF(M9=1,"1.000",ROUNDNumber(M9,3)))&amp;IF(LEFT(P9,3)="Yes","*","")</f>
        <v>0.153</v>
      </c>
      <c r="R9" s="358">
        <f t="shared" ref="R9:R18" si="7">O9</f>
        <v>5.5555555555555558E-3</v>
      </c>
      <c r="T9" s="233">
        <f>COUNTIFS(Include,"Include",Cost,"Free",AppStoresData,"Yes",DataEncrypted,"No",InsecurePasswordStorage,"Yes*")</f>
        <v>8</v>
      </c>
      <c r="U9" s="279">
        <f t="shared" ref="U9:U18" si="8">T9/T$4</f>
        <v>0.13793103448275862</v>
      </c>
      <c r="V9" s="233">
        <f>COUNTIFS(Include,"Include",Cost,"&gt;0",AppStoresData,"Yes",DataEncrypted,"No",InsecurePasswordStorage,"Yes*")</f>
        <v>0</v>
      </c>
      <c r="W9" s="279">
        <f t="shared" ref="W9:W18" si="9">V9/V$4</f>
        <v>0</v>
      </c>
      <c r="X9" s="356">
        <v>0.1012</v>
      </c>
      <c r="Y9" s="353">
        <f t="shared" ref="Y9:Y18" si="10">RANKnoties(X9,X$8:X$18)</f>
        <v>4</v>
      </c>
      <c r="Z9" s="356">
        <f t="shared" ref="Z9:Z18" si="11">Z$6/(COUNTA(X$8:X$18)+1-RANKnoties(X9,X$8:X$18))</f>
        <v>6.2500000000000003E-3</v>
      </c>
      <c r="AA9" s="350" t="str">
        <f t="shared" ref="AA9:AA18" si="12">IF(AND(OR(Y9=1,COUNTIFS(Y$8:Y$18,"&lt;"&amp;Y9,AA$8:AA$18,"No*")=0),X9&lt;Z9),IF(X9&lt;(Z9*0.8),"Yes","Yes (Slight)"),IF(X9&lt;(Z9*1.2),"No (Nearly)","No"))</f>
        <v>No</v>
      </c>
      <c r="AB9" s="360" t="str">
        <f>IF(X9&lt;0.001,"&lt;0.001",IF(X9=1,"1.000",ROUNDNumber(X9,3)))&amp;IF(LEFT(AA9,3)="Yes","*","")</f>
        <v>0.101</v>
      </c>
      <c r="AC9" s="358">
        <f t="shared" ref="AC9:AC18" si="13">Z9</f>
        <v>6.2500000000000003E-3</v>
      </c>
      <c r="AE9" s="233">
        <f>COUNTIFS(Include,"Include",HasAnyPolicy,"Yes",Platform,"*",AppStoresData,"Yes",DataEncrypted,"No",InsecurePasswordStorage,"Yes*")</f>
        <v>7</v>
      </c>
      <c r="AF9" s="279">
        <f t="shared" ref="AF9:AF18" si="14">AE9/AE$4</f>
        <v>0.13207547169811321</v>
      </c>
      <c r="AG9" s="233">
        <f>COUNTIFS(Include,"Include",HasAnyPolicy,"No",Platform,"*",AppStoresData,"Yes",DataEncrypted,"No",InsecurePasswordStorage,"Yes*")</f>
        <v>1</v>
      </c>
      <c r="AH9" s="279">
        <f t="shared" ref="AH9:AH18" si="15">AG9/AG$4</f>
        <v>3.8461538461538464E-2</v>
      </c>
      <c r="AI9" s="356">
        <v>0.26019999999999999</v>
      </c>
      <c r="AJ9" s="353">
        <f t="shared" ref="AJ9:AJ18" si="16">RANKnoties(AI9,AI$8:AI$18)</f>
        <v>4</v>
      </c>
      <c r="AK9" s="356">
        <f t="shared" ref="AK9:AK18" si="17">AK$6/(COUNTA(AI$8:AI$18)+1-RANKnoties(AI9,AI$8:AI$18))</f>
        <v>6.2500000000000003E-3</v>
      </c>
      <c r="AL9" s="350" t="str">
        <f t="shared" ref="AL9:AL18" si="18">IF(AND(OR(AJ9=1,COUNTIFS(AJ$8:AJ$18,"&lt;"&amp;AJ9,AL$8:AL$18,"No*")=0),AI9&lt;AK9),IF(AI9&lt;(AK9*0.8),"Yes","Yes (Slight)"),IF(AI9&lt;(AK9*1.2),"No (Nearly)","No"))</f>
        <v>No</v>
      </c>
      <c r="AM9" s="360" t="str">
        <f>IF(AI9&lt;0.001,"&lt;0.001",IF(AI9=1,"1.000",ROUNDNumber(AI9,3)))&amp;IF(LEFT(AL9,3)="Yes","*","")</f>
        <v>0.260</v>
      </c>
      <c r="AN9" s="358">
        <f t="shared" ref="AN9:AN18" si="19">AK9</f>
        <v>6.2500000000000003E-3</v>
      </c>
      <c r="AP9" s="289" t="str">
        <f>JoinIfFuzzy(AppID,Include,"Include",Platform,"*",AppStoresData,"Yes",DataEncrypted,"No",InsecurePasswordStorage,"Yes*")</f>
        <v>4547, 4579, 4596, 4611, 4619, 4620, 4622, 4626</v>
      </c>
    </row>
    <row r="10" spans="2:42" x14ac:dyDescent="0.25">
      <c r="C10" s="240" t="s">
        <v>4280</v>
      </c>
      <c r="D10" s="233">
        <f>COUNTIFS(Include,"Include",Platform,"*",AppStoresContainPID,"Yes",DataEncrypted,"No")</f>
        <v>42</v>
      </c>
      <c r="E10" s="279">
        <f t="shared" si="0"/>
        <v>0.53164556962025311</v>
      </c>
      <c r="G10" s="233">
        <f>COUNTIFS(Include,"Include",PlatformAndroid,"&lt;&gt;No",PlatformiOS,"No",AppStoresContainPID,"Yes",DataEncrypted,"No")</f>
        <v>0</v>
      </c>
      <c r="H10" s="279">
        <f t="shared" si="1"/>
        <v>0</v>
      </c>
      <c r="I10" s="233">
        <f>COUNTIFS(Include,"Include",PlatformAndroid,"No",PlatformiOS,"&lt;&gt;No",AppStoresContainPID,"Yes",DataEncrypted,"No")</f>
        <v>23</v>
      </c>
      <c r="J10" s="279">
        <f t="shared" si="2"/>
        <v>0.6216216216216216</v>
      </c>
      <c r="K10" s="233">
        <f>COUNTIFS(Include,"Include",PlatformAndroid,"&lt;&gt;No",PlatformiOS,"&lt;&gt;No",AppStoresContainPID,"Yes",DataEncrypted,"No")</f>
        <v>19</v>
      </c>
      <c r="L10" s="279">
        <f t="shared" si="3"/>
        <v>0.5</v>
      </c>
      <c r="M10" s="356">
        <v>0.35470000000000002</v>
      </c>
      <c r="N10" s="353">
        <f t="shared" si="4"/>
        <v>5</v>
      </c>
      <c r="O10" s="356">
        <f t="shared" si="5"/>
        <v>7.1428571428571435E-3</v>
      </c>
      <c r="P10" s="350" t="str">
        <f t="shared" si="6"/>
        <v>No</v>
      </c>
      <c r="Q10" s="360" t="str">
        <f>IF(M10&lt;0.001,"&lt;0.001",IF(M10=1,"1.000",ROUNDNumber(M10,3)))&amp;IF(LEFT(P10,3)="Yes","*","")</f>
        <v>0.355</v>
      </c>
      <c r="R10" s="358">
        <f t="shared" si="7"/>
        <v>7.1428571428571435E-3</v>
      </c>
      <c r="T10" s="233">
        <f>COUNTIFS(Include,"Include",Cost,"Free",AppStoresContainPID,"Yes",DataEncrypted,"No")</f>
        <v>30</v>
      </c>
      <c r="U10" s="279">
        <f t="shared" si="8"/>
        <v>0.51724137931034486</v>
      </c>
      <c r="V10" s="233">
        <f>COUNTIFS(Include,"Include",Cost,"&gt;0",AppStoresContainPID,"Yes",DataEncrypted,"No")</f>
        <v>12</v>
      </c>
      <c r="W10" s="279">
        <f t="shared" si="9"/>
        <v>0.5714285714285714</v>
      </c>
      <c r="X10" s="356">
        <v>0.79979999999999996</v>
      </c>
      <c r="Y10" s="353">
        <f t="shared" si="10"/>
        <v>9</v>
      </c>
      <c r="Z10" s="356">
        <f t="shared" si="11"/>
        <v>1.6666666666666666E-2</v>
      </c>
      <c r="AA10" s="350" t="str">
        <f t="shared" si="12"/>
        <v>No</v>
      </c>
      <c r="AB10" s="360" t="str">
        <f>IF(X10&lt;0.001,"&lt;0.001",IF(X10=1,"1.000",ROUNDNumber(X10,3)))&amp;IF(LEFT(AA10,3)="Yes","*","")</f>
        <v>0.800</v>
      </c>
      <c r="AC10" s="358">
        <f t="shared" si="13"/>
        <v>1.6666666666666666E-2</v>
      </c>
      <c r="AE10" s="233">
        <f>COUNTIFS(Include,"Include",HasAnyPolicy,"Yes",Platform,"*",AppStoresContainPID,"Yes",DataEncrypted,"No")</f>
        <v>31</v>
      </c>
      <c r="AF10" s="279">
        <f t="shared" si="14"/>
        <v>0.58490566037735847</v>
      </c>
      <c r="AG10" s="233">
        <f>COUNTIFS(Include,"Include",HasAnyPolicy,"No",Platform,"*",AppStoresContainPID,"Yes",DataEncrypted,"No")</f>
        <v>11</v>
      </c>
      <c r="AH10" s="279">
        <f t="shared" si="15"/>
        <v>0.42307692307692307</v>
      </c>
      <c r="AI10" s="356">
        <v>0.2316</v>
      </c>
      <c r="AJ10" s="353">
        <f t="shared" si="16"/>
        <v>2</v>
      </c>
      <c r="AK10" s="356">
        <f t="shared" si="17"/>
        <v>5.0000000000000001E-3</v>
      </c>
      <c r="AL10" s="350" t="str">
        <f t="shared" si="18"/>
        <v>No</v>
      </c>
      <c r="AM10" s="360" t="str">
        <f>IF(AI10&lt;0.001,"&lt;0.001",IF(AI10=1,"1.000",ROUNDNumber(AI10,3)))&amp;IF(LEFT(AL10,3)="Yes","*","")</f>
        <v>0.232</v>
      </c>
      <c r="AN10" s="358">
        <f t="shared" si="19"/>
        <v>5.0000000000000001E-3</v>
      </c>
      <c r="AP10" s="289" t="str">
        <f>JoinIfFuzzy(AppID,Include,"Include",Platform,"*",AppStoresContainPID,"Yes",DataEncrypted,"No",InsecurePasswordStorage,"No*")</f>
        <v>4510, 4513, 4514, 4516, 4518, 4520, 4524, 4527, 4530, 4531, 4533, 4543, 4544, 4545, 4546, 4552, 4555, 4557, 4563, 4569, 4577, 4581, 4583, 4587, 4590, 4592, 4594, 4602, 4603, 4604, 4609, 4614, 4627, 4629, 4631</v>
      </c>
    </row>
    <row r="11" spans="2:42" x14ac:dyDescent="0.25">
      <c r="B11" s="226" t="s">
        <v>4282</v>
      </c>
      <c r="C11" s="240" t="s">
        <v>4284</v>
      </c>
      <c r="D11" s="233">
        <f>COUNTIFS(Include,"Include",Platform,"*",AppTransmitsData,"Yes*",RestrictRangeByKey(TransmissionSummary, TransmissionSummaryTypes, "*"&amp;TRIM("Identifying information (Strong)")&amp;"*"),"*(HTTP)*")</f>
        <v>1</v>
      </c>
      <c r="E11" s="279">
        <f t="shared" si="0"/>
        <v>1.2658227848101266E-2</v>
      </c>
      <c r="G11" s="233">
        <f>COUNTIFS(Include,"Include",PlatformAndroid,"&lt;&gt;No",PlatformiOS,"No",AppTransmitsData,"Yes*",RestrictRangeByKey(TransmissionSummary, TransmissionSummaryTypes, "*"&amp;TRIM("Identifying information (Strong)")&amp;"*"),"*(HTTP)*")</f>
        <v>0</v>
      </c>
      <c r="H11" s="279">
        <f t="shared" si="1"/>
        <v>0</v>
      </c>
      <c r="I11" s="233">
        <f>COUNTIFS(Include,"Include",PlatformAndroid,"No",PlatformiOS,"&lt;&gt;No",AppTransmitsData,"Yes*",RestrictRangeByKey(TransmissionSummary, TransmissionSummaryTypes, "*"&amp;TRIM("Identifying information (Strong)")&amp;"*"),"*(HTTP)*")</f>
        <v>0</v>
      </c>
      <c r="J11" s="279">
        <f t="shared" si="2"/>
        <v>0</v>
      </c>
      <c r="K11" s="233">
        <f>COUNTIFS(Include,"Include",PlatformAndroid,"&lt;&gt;No",PlatformiOS,"&lt;&gt;No",AppTransmitsData,"Yes*",RestrictRangeByKey(TransmissionSummary, TransmissionSummaryTypes, "*"&amp;TRIM("Identifying information (Strong)")&amp;"*"),"*(HTTP)*")</f>
        <v>1</v>
      </c>
      <c r="L11" s="279">
        <f t="shared" si="3"/>
        <v>2.6315789473684209E-2</v>
      </c>
      <c r="M11" s="356">
        <v>4.7000000000000002E-3</v>
      </c>
      <c r="N11" s="353">
        <f t="shared" si="4"/>
        <v>1</v>
      </c>
      <c r="O11" s="356">
        <f t="shared" si="5"/>
        <v>4.5454545454545461E-3</v>
      </c>
      <c r="P11" s="350" t="str">
        <f t="shared" si="6"/>
        <v>No (Nearly)</v>
      </c>
      <c r="Q11" s="360" t="str">
        <f>IF(M11&lt;0.001,"&lt;0.001",IF(M11=1,"1.000",ROUNDNumber(M11,3)))&amp;IF(LEFT(P11,3)="Yes","*","")</f>
        <v>0.005</v>
      </c>
      <c r="R11" s="358">
        <f t="shared" si="7"/>
        <v>4.5454545454545461E-3</v>
      </c>
      <c r="T11" s="233">
        <f>COUNTIFS(Include,"Include",Cost,"Free",AppTransmitsData,"Yes*",RestrictRangeByKey(TransmissionSummary, TransmissionSummaryTypes, "*"&amp;TRIM("Identifying information (Strong)")&amp;"*"),"*(HTTP)*")</f>
        <v>1</v>
      </c>
      <c r="U11" s="279">
        <f t="shared" si="8"/>
        <v>1.7241379310344827E-2</v>
      </c>
      <c r="V11" s="233">
        <f>COUNTIFS(Include,"Include",Cost,"&gt;0",AppTransmitsData,"Yes*",RestrictRangeByKey(TransmissionSummary, TransmissionSummaryTypes, "*"&amp;TRIM("Identifying information (Strong)")&amp;"*"),"*(HTTP)*")</f>
        <v>0</v>
      </c>
      <c r="W11" s="279">
        <f t="shared" si="9"/>
        <v>0</v>
      </c>
      <c r="X11" s="356">
        <v>2.5100000000000001E-2</v>
      </c>
      <c r="Y11" s="353">
        <f t="shared" si="10"/>
        <v>1</v>
      </c>
      <c r="Z11" s="356">
        <f t="shared" si="11"/>
        <v>4.5454545454545461E-3</v>
      </c>
      <c r="AA11" s="350" t="str">
        <f t="shared" si="12"/>
        <v>No</v>
      </c>
      <c r="AB11" s="360" t="str">
        <f>IF(X11&lt;0.001,"&lt;0.001",IF(X11=1,"1.000",ROUNDNumber(X11,3)))&amp;IF(LEFT(AA11,3)="Yes","*","")</f>
        <v>0.025</v>
      </c>
      <c r="AC11" s="358">
        <f t="shared" si="13"/>
        <v>4.5454545454545461E-3</v>
      </c>
      <c r="AE11" s="233">
        <f>COUNTIFS(Include,"Include",HasAnyPolicy,"Yes",Platform,"*",AppTransmitsData,"Yes*",RestrictRangeByKey(TransmissionSummary, TransmissionSummaryTypes, "*"&amp;TRIM("Identifying information (Strong)")&amp;"*"),"*(HTTP)*")</f>
        <v>1</v>
      </c>
      <c r="AF11" s="279">
        <f t="shared" si="14"/>
        <v>1.8867924528301886E-2</v>
      </c>
      <c r="AG11" s="233">
        <f>COUNTIFS(Include,"Include",HasAnyPolicy,"No",Platform,"*",AppTransmitsData,"Yes*",RestrictRangeByKey(TransmissionSummary, TransmissionSummaryTypes, "*"&amp;TRIM("Identifying information (Strong)")&amp;"*"),"*(HTTP)*")</f>
        <v>0</v>
      </c>
      <c r="AH11" s="279">
        <f t="shared" si="15"/>
        <v>0</v>
      </c>
      <c r="AI11" s="356">
        <v>0.19980000000000001</v>
      </c>
      <c r="AJ11" s="353">
        <f t="shared" si="16"/>
        <v>1</v>
      </c>
      <c r="AK11" s="356">
        <f t="shared" si="17"/>
        <v>4.5454545454545461E-3</v>
      </c>
      <c r="AL11" s="350" t="str">
        <f t="shared" si="18"/>
        <v>No</v>
      </c>
      <c r="AM11" s="360" t="str">
        <f>IF(AI11&lt;0.001,"&lt;0.001",IF(AI11=1,"1.000",ROUNDNumber(AI11,3)))&amp;IF(LEFT(AL11,3)="Yes","*","")</f>
        <v>0.200</v>
      </c>
      <c r="AN11" s="358">
        <f t="shared" si="19"/>
        <v>4.5454545454545461E-3</v>
      </c>
      <c r="AP11" s="226" t="str">
        <f>JoinIfFuzzy(AppID, Include,"Include",Platform,"*",AppTransmitsData,"Yes*",RestrictRangeByKey(TransmissionSummary, TransmissionSummaryTypes, "*"&amp;TRIM("Identifying information (Strong)")&amp;"*"),"*(HTTP)*")</f>
        <v>4584</v>
      </c>
    </row>
    <row r="12" spans="2:42" x14ac:dyDescent="0.25">
      <c r="C12" s="226" t="s">
        <v>4285</v>
      </c>
      <c r="D12" s="233">
        <f>COUNTIFS(Include,"Include",Platform,"*",AppTransmitsData,"Yes*",RestrictRangeByKey(TransmissionSummary, TransmissionSummaryTypes, "*"&amp;TRIM("Sensitive information")&amp;"*"),"*(HTTP)*")</f>
        <v>0</v>
      </c>
      <c r="E12" s="279">
        <f t="shared" si="0"/>
        <v>0</v>
      </c>
      <c r="G12" s="233">
        <f>COUNTIFS(Include,"Include",PlatformAndroid,"&lt;&gt;No",PlatformiOS,"No",AppTransmitsData,"Yes*",RestrictRangeByKey(TransmissionSummary, TransmissionSummaryTypes, "*"&amp;TRIM("Sensitive information")&amp;"*"),"*(HTTP)*")</f>
        <v>0</v>
      </c>
      <c r="H12" s="279">
        <f t="shared" si="1"/>
        <v>0</v>
      </c>
      <c r="I12" s="233">
        <f>COUNTIFS(Include,"Include",PlatformAndroid,"No",PlatformiOS,"&lt;&gt;No",AppTransmitsData,"Yes*",RestrictRangeByKey(TransmissionSummary, TransmissionSummaryTypes, "*"&amp;TRIM("Sensitive information")&amp;"*"),"*(HTTP)*")</f>
        <v>0</v>
      </c>
      <c r="J12" s="279">
        <f t="shared" si="2"/>
        <v>0</v>
      </c>
      <c r="K12" s="233">
        <f>COUNTIFS(Include,"Include",PlatformAndroid,"&lt;&gt;No",PlatformiOS,"&lt;&gt;No",AppTransmitsData,"Yes*",RestrictRangeByKey(TransmissionSummary, TransmissionSummaryTypes, "*"&amp;TRIM("Sensitive information")&amp;"*"),"*(HTTP)*")</f>
        <v>0</v>
      </c>
      <c r="L12" s="279">
        <f t="shared" si="3"/>
        <v>0</v>
      </c>
      <c r="M12" s="356">
        <v>1</v>
      </c>
      <c r="N12" s="353">
        <f t="shared" si="4"/>
        <v>9</v>
      </c>
      <c r="O12" s="356">
        <f t="shared" si="5"/>
        <v>1.6666666666666666E-2</v>
      </c>
      <c r="P12" s="350" t="str">
        <f t="shared" si="6"/>
        <v>No</v>
      </c>
      <c r="Q12" s="360" t="str">
        <f>IF(M12&lt;0.001,"&lt;0.001",IF(M12=1,"1.000",ROUNDNumber(M12,3)))&amp;IF(LEFT(P12,3)="Yes","*","")</f>
        <v>1.000</v>
      </c>
      <c r="R12" s="358">
        <f t="shared" si="7"/>
        <v>1.6666666666666666E-2</v>
      </c>
      <c r="T12" s="233">
        <f>COUNTIFS(Include,"Include",Cost,"Free",AppTransmitsData,"Yes*",RestrictRangeByKey(TransmissionSummary, TransmissionSummaryTypes, "*"&amp;TRIM("Sensitive information")&amp;"*"),"*(HTTP)*")</f>
        <v>0</v>
      </c>
      <c r="U12" s="279">
        <f t="shared" si="8"/>
        <v>0</v>
      </c>
      <c r="V12" s="233">
        <f>COUNTIFS(Include,"Include",Cost,"&gt;0",AppTransmitsData,"Yes*",RestrictRangeByKey(TransmissionSummary, TransmissionSummaryTypes, "*"&amp;TRIM("Sensitive information")&amp;"*"),"*(HTTP)*")</f>
        <v>0</v>
      </c>
      <c r="W12" s="279">
        <f t="shared" si="9"/>
        <v>0</v>
      </c>
      <c r="X12" s="356">
        <v>1</v>
      </c>
      <c r="Y12" s="353">
        <f t="shared" si="10"/>
        <v>11</v>
      </c>
      <c r="Z12" s="356">
        <f t="shared" si="11"/>
        <v>0.05</v>
      </c>
      <c r="AA12" s="350" t="str">
        <f t="shared" si="12"/>
        <v>No</v>
      </c>
      <c r="AB12" s="360" t="str">
        <f>IF(X12&lt;0.001,"&lt;0.001",IF(X12=1,"1.000",ROUNDNumber(X12,3)))&amp;IF(LEFT(AA12,3)="Yes","*","")</f>
        <v>1.000</v>
      </c>
      <c r="AC12" s="358">
        <f t="shared" si="13"/>
        <v>0.05</v>
      </c>
      <c r="AE12" s="233">
        <f>COUNTIFS(Include,"Include",HasAnyPolicy,"Yes",Platform,"*",AppTransmitsData,"Yes*",RestrictRangeByKey(TransmissionSummary, TransmissionSummaryTypes, "*"&amp;TRIM("Sensitive information")&amp;"*"),"*(HTTP)*")</f>
        <v>0</v>
      </c>
      <c r="AF12" s="279">
        <f t="shared" si="14"/>
        <v>0</v>
      </c>
      <c r="AG12" s="233">
        <f>COUNTIFS(Include,"Include",HasAnyPolicy,"No",Platform,"*",AppTransmitsData,"Yes*",RestrictRangeByKey(TransmissionSummary, TransmissionSummaryTypes, "*"&amp;TRIM("Sensitive information")&amp;"*"),"*(HTTP)*")</f>
        <v>0</v>
      </c>
      <c r="AH12" s="279">
        <f t="shared" si="15"/>
        <v>0</v>
      </c>
      <c r="AI12" s="356">
        <v>1</v>
      </c>
      <c r="AJ12" s="353">
        <f t="shared" si="16"/>
        <v>9</v>
      </c>
      <c r="AK12" s="356">
        <f t="shared" si="17"/>
        <v>1.6666666666666666E-2</v>
      </c>
      <c r="AL12" s="350" t="str">
        <f t="shared" si="18"/>
        <v>No</v>
      </c>
      <c r="AM12" s="360" t="str">
        <f>IF(AI12&lt;0.001,"&lt;0.001",IF(AI12=1,"1.000",ROUNDNumber(AI12,3)))&amp;IF(LEFT(AL12,3)="Yes","*","")</f>
        <v>1.000</v>
      </c>
      <c r="AN12" s="358">
        <f t="shared" si="19"/>
        <v>1.6666666666666666E-2</v>
      </c>
      <c r="AP12" s="289" t="str">
        <f>JoinIfFuzzy(AppID,Include,"Include",Platform,"*",AppTransmitsData,"Yes*",RestrictRangeByKey(TransmissionSummary, TransmissionSummaryTypes, "*"&amp;TRIM("Sensitive information")&amp;"*"),"*(HTTP)*")</f>
        <v/>
      </c>
    </row>
    <row r="13" spans="2:42" x14ac:dyDescent="0.25">
      <c r="B13" s="226" t="s">
        <v>4283</v>
      </c>
      <c r="C13" s="226" t="s">
        <v>4295</v>
      </c>
      <c r="D13" s="233">
        <f>COUNTIFS(Include,"Include",Platform,"*",AppStoresData,"Yes",DataEncrypted,"No",InsecurePasswordStorage,"*Leak*")</f>
        <v>2</v>
      </c>
      <c r="E13" s="279">
        <f t="shared" si="0"/>
        <v>2.5316455696202531E-2</v>
      </c>
      <c r="G13" s="233">
        <f>COUNTIFS(Include,"Include",PlatformAndroid,"&lt;&gt;No",PlatformiOS,"No",AppStoresData,"Yes",DataEncrypted,"No",InsecurePasswordStorage,"*Leak*")</f>
        <v>0</v>
      </c>
      <c r="H13" s="279">
        <f t="shared" si="1"/>
        <v>0</v>
      </c>
      <c r="I13" s="233">
        <f>COUNTIFS(Include,"Include",PlatformAndroid,"No",PlatformiOS,"&lt;&gt;No",AppStoresData,"Yes",DataEncrypted,"No",InsecurePasswordStorage,"*Leak*")</f>
        <v>1</v>
      </c>
      <c r="J13" s="279">
        <f t="shared" si="2"/>
        <v>2.7027027027027029E-2</v>
      </c>
      <c r="K13" s="233">
        <f>COUNTIFS(Include,"Include",PlatformAndroid,"&lt;&gt;No",PlatformiOS,"&lt;&gt;No",AppStoresData,"Yes",DataEncrypted,"No",InsecurePasswordStorage,"*Leak*")</f>
        <v>1</v>
      </c>
      <c r="L13" s="279">
        <f t="shared" si="3"/>
        <v>2.6315789473684209E-2</v>
      </c>
      <c r="M13" s="356">
        <v>1</v>
      </c>
      <c r="N13" s="353">
        <f t="shared" si="4"/>
        <v>8</v>
      </c>
      <c r="O13" s="356">
        <f t="shared" si="5"/>
        <v>1.2500000000000001E-2</v>
      </c>
      <c r="P13" s="350" t="str">
        <f t="shared" si="6"/>
        <v>No</v>
      </c>
      <c r="Q13" s="360" t="str">
        <f>IF(M13&lt;0.001,"&lt;0.001",IF(M13=1,"1.000",ROUNDNumber(M13,3)))&amp;IF(LEFT(P13,3)="Yes","*","")</f>
        <v>1.000</v>
      </c>
      <c r="R13" s="358">
        <f t="shared" si="7"/>
        <v>1.2500000000000001E-2</v>
      </c>
      <c r="T13" s="233">
        <f>COUNTIFS(Include,"Include",Cost,"Free",AppStoresData,"Yes",DataEncrypted,"No",InsecurePasswordStorage,"*Leak*")</f>
        <v>2</v>
      </c>
      <c r="U13" s="279">
        <f t="shared" si="8"/>
        <v>3.4482758620689655E-2</v>
      </c>
      <c r="V13" s="233">
        <f>COUNTIFS(Include,"Include",Cost,"&gt;0",AppStoresData,"Yes",DataEncrypted,"No",InsecurePasswordStorage,"*Leak*")</f>
        <v>0</v>
      </c>
      <c r="W13" s="279">
        <f t="shared" si="9"/>
        <v>0</v>
      </c>
      <c r="X13" s="356">
        <v>1</v>
      </c>
      <c r="Y13" s="353">
        <f t="shared" si="10"/>
        <v>10</v>
      </c>
      <c r="Z13" s="356">
        <f t="shared" si="11"/>
        <v>2.5000000000000001E-2</v>
      </c>
      <c r="AA13" s="350" t="str">
        <f t="shared" si="12"/>
        <v>No</v>
      </c>
      <c r="AB13" s="360" t="str">
        <f>IF(X13&lt;0.001,"&lt;0.001",IF(X13=1,"1.000",ROUNDNumber(X13,3)))&amp;IF(LEFT(AA13,3)="Yes","*","")</f>
        <v>1.000</v>
      </c>
      <c r="AC13" s="358">
        <f t="shared" si="13"/>
        <v>2.5000000000000001E-2</v>
      </c>
      <c r="AE13" s="233">
        <f>COUNTIFS(Include,"Include",HasAnyPolicy,"Yes",Platform,"*",AppStoresData,"Yes",DataEncrypted,"No",InsecurePasswordStorage,"*Leak*")</f>
        <v>2</v>
      </c>
      <c r="AF13" s="279">
        <f t="shared" si="14"/>
        <v>3.7735849056603772E-2</v>
      </c>
      <c r="AG13" s="233">
        <f>COUNTIFS(Include,"Include",HasAnyPolicy,"No",Platform,"*",AppStoresData,"Yes",DataEncrypted,"No",InsecurePasswordStorage,"*Leak*")</f>
        <v>0</v>
      </c>
      <c r="AH13" s="279">
        <f t="shared" si="15"/>
        <v>0</v>
      </c>
      <c r="AI13" s="356">
        <v>1</v>
      </c>
      <c r="AJ13" s="353">
        <f t="shared" si="16"/>
        <v>11</v>
      </c>
      <c r="AK13" s="356">
        <f t="shared" si="17"/>
        <v>0.05</v>
      </c>
      <c r="AL13" s="350" t="str">
        <f t="shared" si="18"/>
        <v>No</v>
      </c>
      <c r="AM13" s="360" t="str">
        <f>IF(AI13&lt;0.001,"&lt;0.001",IF(AI13=1,"1.000",ROUNDNumber(AI13,3)))&amp;IF(LEFT(AL13,3)="Yes","*","")</f>
        <v>1.000</v>
      </c>
      <c r="AN13" s="358">
        <f t="shared" si="19"/>
        <v>0.05</v>
      </c>
      <c r="AP13" s="226" t="str">
        <f>JoinIfFuzzy(AppID, Include,"Include",Platform,"*",AppStoresData,"Yes",DataEncrypted,"No",InsecurePasswordStorage,"*Leak*")</f>
        <v>4510, 4513</v>
      </c>
    </row>
    <row r="14" spans="2:42" x14ac:dyDescent="0.25">
      <c r="C14" s="226" t="s">
        <v>4286</v>
      </c>
      <c r="D14" s="233">
        <f>COUNTIFS(Include,"Include",Platform,"*",ThirdPartyTransmitsData,"Yes*",RestrictRangeByKey(TransmissionSummary, TransmissionSummaryTypes, "*"&amp;TRIM("health information")&amp;"*"),"&lt;&gt;No")</f>
        <v>8</v>
      </c>
      <c r="E14" s="279">
        <f t="shared" si="0"/>
        <v>0.10126582278481013</v>
      </c>
      <c r="G14" s="233">
        <f>COUNTIFS(Include,"Include",PlatformAndroid,"&lt;&gt;No",PlatformiOS,"No",ThirdPartyTransmitsData,"Yes*",RestrictRangeByKey(TransmissionSummary, TransmissionSummaryTypes, "*"&amp;TRIM("health information")&amp;"*"),"&lt;&gt;No")</f>
        <v>0</v>
      </c>
      <c r="H14" s="279">
        <f t="shared" si="1"/>
        <v>0</v>
      </c>
      <c r="I14" s="233">
        <f>COUNTIFS(Include,"Include",PlatformAndroid,"No",PlatformiOS,"&lt;&gt;No",ThirdPartyTransmitsData,"Yes*",RestrictRangeByKey(TransmissionSummary, TransmissionSummaryTypes, "*"&amp;TRIM("health information")&amp;"*"),"&lt;&gt;No")</f>
        <v>3</v>
      </c>
      <c r="J14" s="279">
        <f t="shared" si="2"/>
        <v>8.1081081081081086E-2</v>
      </c>
      <c r="K14" s="233">
        <f>COUNTIFS(Include,"Include",PlatformAndroid,"&lt;&gt;No",PlatformiOS,"&lt;&gt;No",ThirdPartyTransmitsData,"Yes*",RestrictRangeByKey(TransmissionSummary, TransmissionSummaryTypes, "*"&amp;TRIM("health information")&amp;"*"),"&lt;&gt;No")</f>
        <v>5</v>
      </c>
      <c r="L14" s="279">
        <f t="shared" si="3"/>
        <v>0.13157894736842105</v>
      </c>
      <c r="M14" s="356">
        <v>0.71099999999999997</v>
      </c>
      <c r="N14" s="353">
        <f t="shared" si="4"/>
        <v>6</v>
      </c>
      <c r="O14" s="356">
        <f t="shared" si="5"/>
        <v>8.3333333333333332E-3</v>
      </c>
      <c r="P14" s="350" t="str">
        <f t="shared" si="6"/>
        <v>No</v>
      </c>
      <c r="Q14" s="360" t="str">
        <f>IF(M14&lt;0.001,"&lt;0.001",IF(M14=1,"1.000",ROUNDNumber(M14,3)))&amp;IF(LEFT(P14,3)="Yes","*","")</f>
        <v>0.711</v>
      </c>
      <c r="R14" s="358">
        <f t="shared" si="7"/>
        <v>8.3333333333333332E-3</v>
      </c>
      <c r="T14" s="233">
        <f>COUNTIFS(Include,"Include",Cost,"Free",ThirdPartyTransmitsData,"Yes*",RestrictRangeByKey(TransmissionSummary, TransmissionSummaryTypes, "*"&amp;TRIM("health information")&amp;"*"),"&lt;&gt;No")</f>
        <v>7</v>
      </c>
      <c r="U14" s="279">
        <f t="shared" si="8"/>
        <v>0.1206896551724138</v>
      </c>
      <c r="V14" s="233">
        <f>COUNTIFS(Include,"Include",Cost,"&gt;0",ThirdPartyTransmitsData,"Yes*",RestrictRangeByKey(TransmissionSummary, TransmissionSummaryTypes, "*"&amp;TRIM("health information")&amp;"*"),"&lt;&gt;No")</f>
        <v>1</v>
      </c>
      <c r="W14" s="279">
        <f t="shared" si="9"/>
        <v>4.7619047619047616E-2</v>
      </c>
      <c r="X14" s="356">
        <v>0.67420000000000002</v>
      </c>
      <c r="Y14" s="353">
        <f t="shared" si="10"/>
        <v>7</v>
      </c>
      <c r="Z14" s="356">
        <f t="shared" si="11"/>
        <v>0.01</v>
      </c>
      <c r="AA14" s="350" t="str">
        <f t="shared" si="12"/>
        <v>No</v>
      </c>
      <c r="AB14" s="360" t="str">
        <f>IF(X14&lt;0.001,"&lt;0.001",IF(X14=1,"1.000",ROUNDNumber(X14,3)))&amp;IF(LEFT(AA14,3)="Yes","*","")</f>
        <v>0.674</v>
      </c>
      <c r="AC14" s="358">
        <f t="shared" si="13"/>
        <v>0.01</v>
      </c>
      <c r="AE14" s="233">
        <f>COUNTIFS(Include,"Include",HasAnyPolicy,"Yes",Platform,"*",ThirdPartyTransmitsData,"Yes*",RestrictRangeByKey(TransmissionSummary, TransmissionSummaryTypes, "*"&amp;TRIM("health information")&amp;"*"),"&lt;&gt;No")</f>
        <v>6</v>
      </c>
      <c r="AF14" s="279">
        <f t="shared" si="14"/>
        <v>0.11320754716981132</v>
      </c>
      <c r="AG14" s="233">
        <f>COUNTIFS(Include,"Include",HasAnyPolicy,"No",Platform,"*",ThirdPartyTransmitsData,"Yes*",RestrictRangeByKey(TransmissionSummary, TransmissionSummaryTypes, "*"&amp;TRIM("health information")&amp;"*"),"&lt;&gt;No")</f>
        <v>2</v>
      </c>
      <c r="AH14" s="279">
        <f t="shared" si="15"/>
        <v>7.6923076923076927E-2</v>
      </c>
      <c r="AI14" s="356">
        <v>1</v>
      </c>
      <c r="AJ14" s="353">
        <f t="shared" si="16"/>
        <v>7</v>
      </c>
      <c r="AK14" s="356">
        <f t="shared" si="17"/>
        <v>0.01</v>
      </c>
      <c r="AL14" s="350" t="str">
        <f t="shared" si="18"/>
        <v>No</v>
      </c>
      <c r="AM14" s="360" t="str">
        <f>IF(AI14&lt;0.001,"&lt;0.001",IF(AI14=1,"1.000",ROUNDNumber(AI14,3)))&amp;IF(LEFT(AL14,3)="Yes","*","")</f>
        <v>1.000</v>
      </c>
      <c r="AN14" s="358">
        <f t="shared" si="19"/>
        <v>0.01</v>
      </c>
      <c r="AP14" s="289" t="str">
        <f>JoinIfFuzzy(AppID,Include,"Include",Include,"Include",ThirdPartyTransmitsData,"Yes*",RestrictRangeByKey(TransmissionSummary,TransmissionSummaryTypes,"*"&amp;TRIM("health information")&amp;"*"),"&lt;&gt;No")</f>
        <v>4510, 4531, 4567, 4580, 4581, 4596, 4604, 4622</v>
      </c>
    </row>
    <row r="15" spans="2:42" x14ac:dyDescent="0.25">
      <c r="C15" s="226" t="s">
        <v>4294</v>
      </c>
      <c r="D15" s="233">
        <f>COUNTIFS(Include,"Include",Platform,"*",AppTransmitsData,"Yes*",AnalyticsTransmitsDeviceIdentifier,"Yes*")</f>
        <v>9</v>
      </c>
      <c r="E15" s="279">
        <f t="shared" si="0"/>
        <v>0.11392405063291139</v>
      </c>
      <c r="G15" s="233">
        <f>COUNTIFS(Include,"Include",PlatformAndroid,"&lt;&gt;No",PlatformiOS,"No",AppTransmitsData,"Yes*",AnalyticsTransmitsDeviceIdentifier,"Yes*")</f>
        <v>0</v>
      </c>
      <c r="H15" s="279">
        <f t="shared" si="1"/>
        <v>0</v>
      </c>
      <c r="I15" s="233">
        <f>COUNTIFS(Include,"Include",PlatformAndroid,"No",PlatformiOS,"&lt;&gt;No",AppTransmitsData,"Yes*",AnalyticsTransmitsDeviceIdentifier,"Yes*")</f>
        <v>6</v>
      </c>
      <c r="J15" s="279">
        <f t="shared" si="2"/>
        <v>0.16216216216216217</v>
      </c>
      <c r="K15" s="233">
        <f>COUNTIFS(Include,"Include",PlatformAndroid,"&lt;&gt;No",PlatformiOS,"&lt;&gt;No",AppTransmitsData,"Yes*",AnalyticsTransmitsDeviceIdentifier,"Yes*")</f>
        <v>3</v>
      </c>
      <c r="L15" s="279">
        <f t="shared" si="3"/>
        <v>7.8947368421052627E-2</v>
      </c>
      <c r="M15" s="356">
        <v>0.30909999999999999</v>
      </c>
      <c r="N15" s="353">
        <f t="shared" si="4"/>
        <v>4</v>
      </c>
      <c r="O15" s="356">
        <f t="shared" si="5"/>
        <v>6.2500000000000003E-3</v>
      </c>
      <c r="P15" s="350" t="str">
        <f t="shared" si="6"/>
        <v>No</v>
      </c>
      <c r="Q15" s="360" t="str">
        <f>IF(M15&lt;0.001,"&lt;0.001",IF(M15=1,"1.000",ROUNDNumber(M15,3)))&amp;IF(LEFT(P15,3)="Yes","*","")</f>
        <v>0.309</v>
      </c>
      <c r="R15" s="358">
        <f t="shared" si="7"/>
        <v>6.2500000000000003E-3</v>
      </c>
      <c r="T15" s="233">
        <f>COUNTIFS(Include,"Include",Cost,"Free",AppTransmitsData,"Yes*",AnalyticsTransmitsDeviceIdentifier,"Yes*")</f>
        <v>6</v>
      </c>
      <c r="U15" s="279">
        <f t="shared" si="8"/>
        <v>0.10344827586206896</v>
      </c>
      <c r="V15" s="233">
        <f>COUNTIFS(Include,"Include",Cost,"&gt;0",AppTransmitsData,"Yes*",AnalyticsTransmitsDeviceIdentifier,"Yes*")</f>
        <v>3</v>
      </c>
      <c r="W15" s="279">
        <f t="shared" si="9"/>
        <v>0.14285714285714285</v>
      </c>
      <c r="X15" s="356">
        <v>0.69320000000000004</v>
      </c>
      <c r="Y15" s="353">
        <f t="shared" si="10"/>
        <v>8</v>
      </c>
      <c r="Z15" s="356">
        <f t="shared" si="11"/>
        <v>1.2500000000000001E-2</v>
      </c>
      <c r="AA15" s="350" t="str">
        <f t="shared" si="12"/>
        <v>No</v>
      </c>
      <c r="AB15" s="360" t="str">
        <f>IF(X15&lt;0.001,"&lt;0.001",IF(X15=1,"1.000",ROUNDNumber(X15,3)))&amp;IF(LEFT(AA15,3)="Yes","*","")</f>
        <v>0.693</v>
      </c>
      <c r="AC15" s="358">
        <f t="shared" si="13"/>
        <v>1.2500000000000001E-2</v>
      </c>
      <c r="AE15" s="233">
        <f>COUNTIFS(Include,"Include",HasAnyPolicy,"Yes",Platform,"*",AppTransmitsData,"Yes*",AnalyticsTransmitsDeviceIdentifier,"Yes*")</f>
        <v>6</v>
      </c>
      <c r="AF15" s="279">
        <f t="shared" si="14"/>
        <v>0.11320754716981132</v>
      </c>
      <c r="AG15" s="233">
        <f>COUNTIFS(Include,"Include",HasAnyPolicy,"No",Platform,"*",AppTransmitsData,"Yes*",AnalyticsTransmitsDeviceIdentifier,"Yes*")</f>
        <v>3</v>
      </c>
      <c r="AH15" s="279">
        <f t="shared" si="15"/>
        <v>0.11538461538461539</v>
      </c>
      <c r="AI15" s="356">
        <v>1</v>
      </c>
      <c r="AJ15" s="353">
        <f t="shared" si="16"/>
        <v>8</v>
      </c>
      <c r="AK15" s="356">
        <f t="shared" si="17"/>
        <v>1.2500000000000001E-2</v>
      </c>
      <c r="AL15" s="350" t="str">
        <f t="shared" si="18"/>
        <v>No</v>
      </c>
      <c r="AM15" s="360" t="str">
        <f>IF(AI15&lt;0.001,"&lt;0.001",IF(AI15=1,"1.000",ROUNDNumber(AI15,3)))&amp;IF(LEFT(AL15,3)="Yes","*","")</f>
        <v>1.000</v>
      </c>
      <c r="AN15" s="358">
        <f t="shared" si="19"/>
        <v>1.2500000000000001E-2</v>
      </c>
    </row>
    <row r="16" spans="2:42" x14ac:dyDescent="0.25">
      <c r="B16" s="226" t="s">
        <v>4293</v>
      </c>
      <c r="C16" s="226" t="s">
        <v>4287</v>
      </c>
      <c r="D16" s="233">
        <f>COUNTIFS(Include,"Include",Platform,"*",OnlineServiceTransmitsData,"Yes*",OnlineServicesUnencrypted,"Yes")</f>
        <v>0</v>
      </c>
      <c r="E16" s="279">
        <f t="shared" si="0"/>
        <v>0</v>
      </c>
      <c r="G16" s="233">
        <f>COUNTIFS(Include,"Include",PlatformAndroid,"&lt;&gt;No",PlatformiOS,"No",OnlineServiceTransmitsData,"Yes*",OnlineServicesUnencrypted,"Yes")</f>
        <v>0</v>
      </c>
      <c r="H16" s="279">
        <f t="shared" si="1"/>
        <v>0</v>
      </c>
      <c r="I16" s="233">
        <f>COUNTIFS(Include,"Include",PlatformAndroid,"No",PlatformiOS,"&lt;&gt;No",OnlineServiceTransmitsData,"Yes*",OnlineServicesUnencrypted,"Yes")</f>
        <v>0</v>
      </c>
      <c r="J16" s="279">
        <f t="shared" si="2"/>
        <v>0</v>
      </c>
      <c r="K16" s="233">
        <f>COUNTIFS(Include,"Include",PlatformAndroid,"&lt;&gt;No",PlatformiOS,"&lt;&gt;No",OnlineServiceTransmitsData,"Yes*",OnlineServicesUnencrypted,"Yes")</f>
        <v>0</v>
      </c>
      <c r="L16" s="279">
        <f t="shared" si="3"/>
        <v>0</v>
      </c>
      <c r="M16" s="356">
        <v>0.76829999999999998</v>
      </c>
      <c r="N16" s="353">
        <f t="shared" si="4"/>
        <v>7</v>
      </c>
      <c r="O16" s="356">
        <f t="shared" si="5"/>
        <v>0.01</v>
      </c>
      <c r="P16" s="350" t="str">
        <f t="shared" si="6"/>
        <v>No</v>
      </c>
      <c r="Q16" s="360" t="str">
        <f>IF(M16&lt;0.001,"&lt;0.001",IF(M16=1,"1.000",ROUNDNumber(M16,3)))&amp;IF(LEFT(P16,3)="Yes","*","")</f>
        <v>0.768</v>
      </c>
      <c r="R16" s="358">
        <f t="shared" si="7"/>
        <v>0.01</v>
      </c>
      <c r="T16" s="233">
        <f>COUNTIFS(Include,"Include",Cost,"Free",OnlineServiceTransmitsData,"Yes*",OnlineServicesUnencrypted,"Yes")</f>
        <v>0</v>
      </c>
      <c r="U16" s="279">
        <f t="shared" si="8"/>
        <v>0</v>
      </c>
      <c r="V16" s="233">
        <f>COUNTIFS(Include,"Include",Cost,"&gt;0",OnlineServiceTransmitsData,"Yes*",OnlineServicesUnencrypted,"Yes")</f>
        <v>0</v>
      </c>
      <c r="W16" s="279">
        <f t="shared" si="9"/>
        <v>0</v>
      </c>
      <c r="X16" s="356">
        <v>5.5599999999999997E-2</v>
      </c>
      <c r="Y16" s="353">
        <f t="shared" si="10"/>
        <v>3</v>
      </c>
      <c r="Z16" s="356">
        <f t="shared" si="11"/>
        <v>5.5555555555555558E-3</v>
      </c>
      <c r="AA16" s="350" t="str">
        <f t="shared" si="12"/>
        <v>No</v>
      </c>
      <c r="AB16" s="360" t="str">
        <f>IF(X16&lt;0.001,"&lt;0.001",IF(X16=1,"1.000",ROUNDNumber(X16,3)))&amp;IF(LEFT(AA16,3)="Yes","*","")</f>
        <v>0.056</v>
      </c>
      <c r="AC16" s="358">
        <f t="shared" si="13"/>
        <v>5.5555555555555558E-3</v>
      </c>
      <c r="AE16" s="233">
        <f>COUNTIFS(Include,"Include",HasAnyPolicy,"Yes",Platform,"*",OnlineServiceTransmitsData,"Yes*",OnlineServicesUnencrypted,"Yes")</f>
        <v>0</v>
      </c>
      <c r="AF16" s="279">
        <f t="shared" si="14"/>
        <v>0</v>
      </c>
      <c r="AG16" s="233">
        <f>COUNTIFS(Include,"Include",HasAnyPolicy,"No",Platform,"*",OnlineServiceTransmitsData,"Yes*",OnlineServicesUnencrypted,"Yes")</f>
        <v>0</v>
      </c>
      <c r="AH16" s="279">
        <f t="shared" si="15"/>
        <v>0</v>
      </c>
      <c r="AI16" s="356">
        <v>0.2392</v>
      </c>
      <c r="AJ16" s="353">
        <f t="shared" si="16"/>
        <v>3</v>
      </c>
      <c r="AK16" s="356">
        <f t="shared" si="17"/>
        <v>5.5555555555555558E-3</v>
      </c>
      <c r="AL16" s="350" t="str">
        <f t="shared" si="18"/>
        <v>No</v>
      </c>
      <c r="AM16" s="360" t="str">
        <f>IF(AI16&lt;0.001,"&lt;0.001",IF(AI16=1,"1.000",ROUNDNumber(AI16,3)))&amp;IF(LEFT(AL16,3)="Yes","*","")</f>
        <v>0.239</v>
      </c>
      <c r="AN16" s="358">
        <f t="shared" si="19"/>
        <v>5.5555555555555558E-3</v>
      </c>
      <c r="AP16" s="327" t="str">
        <f>JoinIfFuzzy(AppID,Include,"Include",Platform,"*",OnlineServiceTransmitsData,"Yes*",OnlineServicesUnencrypted,"Yes")</f>
        <v/>
      </c>
    </row>
    <row r="17" spans="3:42" x14ac:dyDescent="0.25">
      <c r="C17" s="226" t="s">
        <v>4289</v>
      </c>
      <c r="D17" s="233">
        <f>1</f>
        <v>1</v>
      </c>
      <c r="E17" s="279">
        <f t="shared" si="0"/>
        <v>1.2658227848101266E-2</v>
      </c>
      <c r="G17" s="233">
        <v>0</v>
      </c>
      <c r="H17" s="279">
        <f t="shared" si="1"/>
        <v>0</v>
      </c>
      <c r="I17" s="233">
        <v>0</v>
      </c>
      <c r="J17" s="279">
        <f t="shared" si="2"/>
        <v>0</v>
      </c>
      <c r="K17" s="233">
        <f>1</f>
        <v>1</v>
      </c>
      <c r="L17" s="279">
        <f t="shared" si="3"/>
        <v>2.6315789473684209E-2</v>
      </c>
      <c r="M17" s="356">
        <v>1</v>
      </c>
      <c r="N17" s="353">
        <f t="shared" si="4"/>
        <v>10</v>
      </c>
      <c r="O17" s="356">
        <f t="shared" si="5"/>
        <v>2.5000000000000001E-2</v>
      </c>
      <c r="P17" s="350" t="str">
        <f t="shared" si="6"/>
        <v>No</v>
      </c>
      <c r="Q17" s="360" t="str">
        <f>IF(M17&lt;0.001,"&lt;0.001",IF(M17=1,"1.000",ROUNDNumber(M17,3)))&amp;IF(LEFT(P17,3)="Yes","*","")</f>
        <v>1.000</v>
      </c>
      <c r="R17" s="358">
        <f t="shared" si="7"/>
        <v>2.5000000000000001E-2</v>
      </c>
      <c r="T17" s="233">
        <v>0</v>
      </c>
      <c r="U17" s="279">
        <f t="shared" si="8"/>
        <v>0</v>
      </c>
      <c r="V17" s="233">
        <f>1</f>
        <v>1</v>
      </c>
      <c r="W17" s="279">
        <f t="shared" si="9"/>
        <v>4.7619047619047616E-2</v>
      </c>
      <c r="X17" s="356">
        <v>0.26579999999999998</v>
      </c>
      <c r="Y17" s="353">
        <f t="shared" si="10"/>
        <v>5</v>
      </c>
      <c r="Z17" s="356">
        <f t="shared" si="11"/>
        <v>7.1428571428571435E-3</v>
      </c>
      <c r="AA17" s="350" t="str">
        <f t="shared" si="12"/>
        <v>No</v>
      </c>
      <c r="AB17" s="360" t="str">
        <f>IF(X17&lt;0.001,"&lt;0.001",IF(X17=1,"1.000",ROUNDNumber(X17,3)))&amp;IF(LEFT(AA17,3)="Yes","*","")</f>
        <v>0.266</v>
      </c>
      <c r="AC17" s="358">
        <f t="shared" si="13"/>
        <v>7.1428571428571435E-3</v>
      </c>
      <c r="AE17" s="233">
        <f>1</f>
        <v>1</v>
      </c>
      <c r="AF17" s="279">
        <f t="shared" si="14"/>
        <v>1.8867924528301886E-2</v>
      </c>
      <c r="AG17" s="233">
        <f>1</f>
        <v>1</v>
      </c>
      <c r="AH17" s="279">
        <f t="shared" si="15"/>
        <v>3.8461538461538464E-2</v>
      </c>
      <c r="AI17" s="356">
        <v>1</v>
      </c>
      <c r="AJ17" s="353">
        <f t="shared" si="16"/>
        <v>10</v>
      </c>
      <c r="AK17" s="356">
        <f t="shared" si="17"/>
        <v>2.5000000000000001E-2</v>
      </c>
      <c r="AL17" s="350" t="str">
        <f t="shared" si="18"/>
        <v>No</v>
      </c>
      <c r="AM17" s="360" t="str">
        <f>IF(AI17&lt;0.001,"&lt;0.001",IF(AI17=1,"1.000",ROUNDNumber(AI17,3)))&amp;IF(LEFT(AL17,3)="Yes","*","")</f>
        <v>1.000</v>
      </c>
      <c r="AN17" s="358">
        <f t="shared" si="19"/>
        <v>2.5000000000000001E-2</v>
      </c>
      <c r="AP17" s="327" t="s">
        <v>4407</v>
      </c>
    </row>
    <row r="18" spans="3:42" s="241" customFormat="1" x14ac:dyDescent="0.25">
      <c r="C18" s="241" t="s">
        <v>4290</v>
      </c>
      <c r="D18" s="265">
        <f>2</f>
        <v>2</v>
      </c>
      <c r="E18" s="280">
        <f t="shared" si="0"/>
        <v>2.5316455696202531E-2</v>
      </c>
      <c r="G18" s="265">
        <v>1</v>
      </c>
      <c r="H18" s="280">
        <f t="shared" si="1"/>
        <v>0.25</v>
      </c>
      <c r="I18" s="265">
        <v>0</v>
      </c>
      <c r="J18" s="280">
        <f t="shared" si="2"/>
        <v>0</v>
      </c>
      <c r="K18" s="265">
        <v>1</v>
      </c>
      <c r="L18" s="280">
        <f t="shared" si="3"/>
        <v>2.6315789473684209E-2</v>
      </c>
      <c r="M18" s="357">
        <v>1</v>
      </c>
      <c r="N18" s="354">
        <f t="shared" si="4"/>
        <v>11</v>
      </c>
      <c r="O18" s="357">
        <f t="shared" si="5"/>
        <v>0.05</v>
      </c>
      <c r="P18" s="351" t="str">
        <f t="shared" si="6"/>
        <v>No</v>
      </c>
      <c r="Q18" s="361" t="str">
        <f>IF(M18&lt;0.001,"&lt;0.001",IF(M18=1,"1.000",ROUNDNumber(M18,3)))&amp;IF(LEFT(P18,3)="Yes","*","")</f>
        <v>1.000</v>
      </c>
      <c r="R18" s="359">
        <f t="shared" si="7"/>
        <v>0.05</v>
      </c>
      <c r="T18" s="265">
        <v>1</v>
      </c>
      <c r="U18" s="280">
        <f t="shared" si="8"/>
        <v>1.7241379310344827E-2</v>
      </c>
      <c r="V18" s="265">
        <v>1</v>
      </c>
      <c r="W18" s="280">
        <f t="shared" si="9"/>
        <v>4.7619047619047616E-2</v>
      </c>
      <c r="X18" s="357">
        <v>0.46350000000000002</v>
      </c>
      <c r="Y18" s="354">
        <f t="shared" si="10"/>
        <v>6</v>
      </c>
      <c r="Z18" s="357">
        <f t="shared" si="11"/>
        <v>8.3333333333333332E-3</v>
      </c>
      <c r="AA18" s="351" t="str">
        <f t="shared" si="12"/>
        <v>No</v>
      </c>
      <c r="AB18" s="361" t="str">
        <f>IF(X18&lt;0.001,"&lt;0.001",IF(X18=1,"1.000",ROUNDNumber(X18,3)))&amp;IF(LEFT(AA18,3)="Yes","*","")</f>
        <v>0.464</v>
      </c>
      <c r="AC18" s="359">
        <f t="shared" si="13"/>
        <v>8.3333333333333332E-3</v>
      </c>
      <c r="AE18" s="265">
        <f>2</f>
        <v>2</v>
      </c>
      <c r="AF18" s="280">
        <f t="shared" si="14"/>
        <v>3.7735849056603772E-2</v>
      </c>
      <c r="AG18" s="265">
        <f>2</f>
        <v>2</v>
      </c>
      <c r="AH18" s="280">
        <f t="shared" si="15"/>
        <v>7.6923076923076927E-2</v>
      </c>
      <c r="AI18" s="357">
        <v>0.59460000000000002</v>
      </c>
      <c r="AJ18" s="354">
        <f t="shared" si="16"/>
        <v>6</v>
      </c>
      <c r="AK18" s="357">
        <f t="shared" si="17"/>
        <v>8.3333333333333332E-3</v>
      </c>
      <c r="AL18" s="351" t="str">
        <f t="shared" si="18"/>
        <v>No</v>
      </c>
      <c r="AM18" s="361" t="str">
        <f>IF(AI18&lt;0.001,"&lt;0.001",IF(AI18=1,"1.000",ROUNDNumber(AI18,3)))&amp;IF(LEFT(AL18,3)="Yes","*","")</f>
        <v>0.595</v>
      </c>
      <c r="AN18" s="359">
        <f t="shared" si="19"/>
        <v>8.3333333333333332E-3</v>
      </c>
      <c r="AP18" s="328" t="s">
        <v>4408</v>
      </c>
    </row>
    <row r="21" spans="3:42" s="230" customFormat="1" x14ac:dyDescent="0.25">
      <c r="C21" s="230" t="s">
        <v>4309</v>
      </c>
      <c r="D21" s="284">
        <f>COUNTIFS(Include,"Include",Platform,"*",AppTransmitsData,"Yes*",RestrictRangeByKey(TransmissionSummary, TransmissionSummaryTypes, "*"&amp;TRIM("Identifying information (Weaker)")&amp;"*"),"*(HTTP)*")</f>
        <v>8</v>
      </c>
      <c r="AP21" s="230" t="str">
        <f>JoinIfFuzzy(AppID, Include,"Include",Platform,"*",AppTransmitsData,"Yes*",RestrictRangeByKey(TransmissionSummary, TransmissionSummaryTypes, "*"&amp;TRIM("Identifying information (Weaker)")&amp;"*"),"*(HTTP)*")</f>
        <v>4571, 4581, 4602, 4604, 4611, 4620, 4627, 4631</v>
      </c>
    </row>
    <row r="23" spans="3:42" x14ac:dyDescent="0.25">
      <c r="D23" s="233"/>
    </row>
  </sheetData>
  <mergeCells count="11">
    <mergeCell ref="D6:E6"/>
    <mergeCell ref="G6:H6"/>
    <mergeCell ref="I6:J6"/>
    <mergeCell ref="K6:L6"/>
    <mergeCell ref="T6:U6"/>
    <mergeCell ref="AE6:AF6"/>
    <mergeCell ref="AG6:AH6"/>
    <mergeCell ref="AE5:AN5"/>
    <mergeCell ref="G5:R5"/>
    <mergeCell ref="T5:AC5"/>
    <mergeCell ref="V6:W6"/>
  </mergeCells>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B1:T43"/>
  <sheetViews>
    <sheetView tabSelected="1" zoomScale="70" zoomScaleNormal="70" workbookViewId="0">
      <selection activeCell="C38" sqref="C38"/>
    </sheetView>
  </sheetViews>
  <sheetFormatPr defaultRowHeight="15" x14ac:dyDescent="0.25"/>
  <cols>
    <col min="2" max="2" width="54.7109375" customWidth="1"/>
    <col min="3" max="3" width="11.7109375" customWidth="1"/>
    <col min="5" max="5" width="2.7109375" customWidth="1"/>
    <col min="6" max="6" width="11.7109375" style="20" customWidth="1"/>
    <col min="7" max="7" width="9.140625" style="20"/>
    <col min="8" max="9" width="2.7109375" style="20" customWidth="1"/>
    <col min="14" max="14" width="11.28515625" customWidth="1"/>
    <col min="16" max="16" width="3.28515625" customWidth="1"/>
  </cols>
  <sheetData>
    <row r="1" spans="2:20" s="216" customFormat="1" ht="14.25" x14ac:dyDescent="0.25"/>
    <row r="2" spans="2:20" s="217" customFormat="1" ht="14.25" x14ac:dyDescent="0.25">
      <c r="B2" s="218" t="s">
        <v>4310</v>
      </c>
      <c r="E2" s="219"/>
      <c r="H2" s="219"/>
      <c r="I2" s="219"/>
      <c r="J2" s="218"/>
      <c r="K2" s="220"/>
      <c r="L2" s="221"/>
      <c r="M2" s="221"/>
      <c r="N2" s="221"/>
      <c r="Q2" s="222"/>
      <c r="R2" s="222"/>
    </row>
    <row r="3" spans="2:20" s="217" customFormat="1" ht="14.25" x14ac:dyDescent="0.25">
      <c r="B3" s="223" t="s">
        <v>253</v>
      </c>
      <c r="D3" s="219"/>
      <c r="E3" s="219"/>
      <c r="G3" s="219"/>
      <c r="H3" s="219"/>
      <c r="I3" s="219"/>
      <c r="J3" s="218"/>
      <c r="K3" s="219"/>
      <c r="L3" s="218"/>
      <c r="M3" s="218"/>
      <c r="N3" s="218"/>
      <c r="Q3" s="222"/>
      <c r="R3" s="222"/>
    </row>
    <row r="4" spans="2:20" s="244" customFormat="1" ht="14.25" x14ac:dyDescent="0.25">
      <c r="B4" s="243" t="s">
        <v>3559</v>
      </c>
      <c r="C4" s="244">
        <f>COUNTIFS(Include,"=Include",Platform,"*")</f>
        <v>79</v>
      </c>
      <c r="F4" s="244">
        <f>COUNTIFS(Include,"Include*",Platform,"A*")</f>
        <v>42</v>
      </c>
      <c r="J4" s="244">
        <f>COUNTIFS(Include,"=Include",PlatformAndroid,"&lt;&gt;No",PlatformiOS,"No")</f>
        <v>4</v>
      </c>
      <c r="K4" s="245"/>
      <c r="L4" s="244">
        <f>COUNTIFS(Include,"=Include",PlatformAndroid,"No",PlatformiOS,"&lt;&gt;No")</f>
        <v>37</v>
      </c>
      <c r="N4" s="244">
        <f>COUNTIFS(Include,"=Include",PlatformAndroid,"&lt;&gt;No",PlatformiOS,"&lt;&gt;No")</f>
        <v>38</v>
      </c>
      <c r="Q4" s="244">
        <f>COUNTIFS(Include,"=Include",Cost, "Free")</f>
        <v>58</v>
      </c>
      <c r="S4" s="244">
        <f>COUNTIFS(Include,"=Include",Cost, "&gt;0")</f>
        <v>21</v>
      </c>
    </row>
    <row r="5" spans="2:20" s="226" customFormat="1" ht="14.25" x14ac:dyDescent="0.25">
      <c r="B5" s="246"/>
      <c r="C5" s="233"/>
      <c r="F5" s="233"/>
      <c r="J5" s="385" t="s">
        <v>4313</v>
      </c>
      <c r="K5" s="385"/>
      <c r="L5" s="385"/>
      <c r="M5" s="385"/>
      <c r="N5" s="385"/>
      <c r="O5" s="385"/>
      <c r="Q5" s="386" t="s">
        <v>4320</v>
      </c>
      <c r="R5" s="386"/>
      <c r="S5" s="386"/>
      <c r="T5" s="386"/>
    </row>
    <row r="6" spans="2:20" s="237" customFormat="1" ht="14.25" x14ac:dyDescent="0.25">
      <c r="B6" s="247"/>
      <c r="C6" s="387" t="str">
        <f>"All (n="&amp;C4&amp;")"</f>
        <v>All (n=79)</v>
      </c>
      <c r="D6" s="387"/>
      <c r="E6" s="248"/>
      <c r="F6" s="387" t="str">
        <f>"Android (n="&amp;F4&amp;")"</f>
        <v>Android (n=42)</v>
      </c>
      <c r="G6" s="387"/>
      <c r="H6" s="364"/>
      <c r="I6" s="364"/>
      <c r="J6" s="388" t="str">
        <f>"Android-only (n="&amp;J4&amp;")"</f>
        <v>Android-only (n=4)</v>
      </c>
      <c r="K6" s="388"/>
      <c r="L6" s="388" t="str">
        <f>"iOS-only (n="&amp;L4&amp;")"</f>
        <v>iOS-only (n=37)</v>
      </c>
      <c r="M6" s="388"/>
      <c r="N6" s="388" t="str">
        <f>"Multi-platform (n="&amp;N4&amp;")"</f>
        <v>Multi-platform (n=38)</v>
      </c>
      <c r="O6" s="388"/>
      <c r="P6" s="249"/>
      <c r="Q6" s="388" t="str">
        <f>"Free (n="&amp;Q4&amp;")"</f>
        <v>Free (n=58)</v>
      </c>
      <c r="R6" s="388"/>
      <c r="S6" s="388" t="str">
        <f>"Paid (n="&amp;S4&amp;")"</f>
        <v>Paid (n=21)</v>
      </c>
      <c r="T6" s="388"/>
    </row>
    <row r="7" spans="2:20" s="242" customFormat="1" ht="14.25" x14ac:dyDescent="0.25">
      <c r="B7" s="250" t="s">
        <v>4462</v>
      </c>
      <c r="C7" s="251" t="s">
        <v>3559</v>
      </c>
      <c r="D7" s="251" t="s">
        <v>3560</v>
      </c>
      <c r="E7" s="251"/>
      <c r="F7" s="251" t="s">
        <v>3559</v>
      </c>
      <c r="G7" s="251" t="s">
        <v>3560</v>
      </c>
      <c r="H7" s="251"/>
      <c r="I7" s="251"/>
      <c r="J7" s="251" t="s">
        <v>3559</v>
      </c>
      <c r="K7" s="251" t="s">
        <v>3560</v>
      </c>
      <c r="L7" s="251" t="s">
        <v>3559</v>
      </c>
      <c r="M7" s="251" t="s">
        <v>3560</v>
      </c>
      <c r="N7" s="251" t="s">
        <v>3559</v>
      </c>
      <c r="O7" s="251" t="s">
        <v>3560</v>
      </c>
      <c r="P7" s="251"/>
      <c r="Q7" s="251" t="s">
        <v>3559</v>
      </c>
      <c r="R7" s="251" t="s">
        <v>3560</v>
      </c>
      <c r="S7" s="251" t="s">
        <v>3559</v>
      </c>
      <c r="T7" s="251" t="s">
        <v>3560</v>
      </c>
    </row>
    <row r="8" spans="2:20" x14ac:dyDescent="0.25">
      <c r="B8" t="s">
        <v>4449</v>
      </c>
      <c r="C8" s="273">
        <f>COUNTIFS(Include,"=Include",Platform,"*",RestrictRangeByKey(Permissions,PermissionTypes,$B8),"Yes*")</f>
        <v>74</v>
      </c>
      <c r="D8" s="224">
        <f>C8/C$4</f>
        <v>0.93670886075949367</v>
      </c>
      <c r="F8" s="273">
        <f>COUNTIFS(Include,"Include*",Platform,"A*",RestrictRangeByKey(Permissions,PermissionTypes,$B8),"Yes*")</f>
        <v>39</v>
      </c>
      <c r="G8" s="224">
        <f>F8/F$4</f>
        <v>0.9285714285714286</v>
      </c>
      <c r="J8" s="273">
        <f>COUNTIFS(Include,"=Include",PlatformAndroid,"&lt;&gt;No",PlatformiOS,"No",RestrictRangeByKey(Permissions,PermissionTypes,$B8),"Yes*")</f>
        <v>3</v>
      </c>
      <c r="K8" s="224">
        <f>J8/J$4</f>
        <v>0.75</v>
      </c>
      <c r="L8" s="273">
        <f>COUNTIFS(Include,"=Include",PlatformAndroid,"No",PlatformiOS,"&lt;&gt;No",RestrictRangeByKey(Permissions,PermissionTypes,$B8),"Yes*")</f>
        <v>34</v>
      </c>
      <c r="M8" s="224">
        <f>L8/L$4</f>
        <v>0.91891891891891897</v>
      </c>
      <c r="N8" s="273">
        <f>COUNTIFS(Include,"=Include",PlatformAndroid,"&lt;&gt;No",PlatformiOS,"&lt;&gt;No",RestrictRangeByKey(Permissions,PermissionTypes,$B8),"Yes*")</f>
        <v>37</v>
      </c>
      <c r="O8" s="224">
        <f>N8/N$4</f>
        <v>0.97368421052631582</v>
      </c>
      <c r="Q8" s="273">
        <f>COUNTIFS(Include,"=Include",Cost,"Free",RestrictRangeByKey(Permissions,PermissionTypes,$B8),"Yes*")</f>
        <v>56</v>
      </c>
      <c r="R8" s="224">
        <f>Q8/Q$4</f>
        <v>0.96551724137931039</v>
      </c>
      <c r="S8" s="273">
        <f>COUNTIFS(Include,"=Include",Cost,"&gt;0",RestrictRangeByKey(Permissions,PermissionTypes,$B8),"Yes*")</f>
        <v>18</v>
      </c>
      <c r="T8" s="224">
        <f>S8/S$4</f>
        <v>0.8571428571428571</v>
      </c>
    </row>
    <row r="9" spans="2:20" x14ac:dyDescent="0.25">
      <c r="B9" t="s">
        <v>4450</v>
      </c>
      <c r="C9" s="249">
        <f>COUNTIFS(Include,"=Include",Platform,"*",RestrictRangeByKey(Permissions,PermissionTypes,$B9),"Yes*")</f>
        <v>4</v>
      </c>
      <c r="D9" s="224">
        <f t="shared" ref="D9:D35" si="0">C9/C$4</f>
        <v>5.0632911392405063E-2</v>
      </c>
      <c r="F9" s="363">
        <f>COUNTIFS(Include,"Include*",Platform,"A*",RestrictRangeByKey(Permissions,PermissionTypes,$B9),"Yes*")</f>
        <v>1</v>
      </c>
      <c r="G9" s="224">
        <f t="shared" ref="G9:G31" si="1">F9/F$4</f>
        <v>2.3809523809523808E-2</v>
      </c>
      <c r="J9" s="249">
        <f>COUNTIFS(Include,"=Include",PlatformAndroid,"&lt;&gt;No",PlatformiOS,"No",RestrictRangeByKey(Permissions,PermissionTypes,$B9),"Yes*")</f>
        <v>0</v>
      </c>
      <c r="K9" s="224">
        <f t="shared" ref="K9:K31" si="2">J9/J$4</f>
        <v>0</v>
      </c>
      <c r="L9" s="249">
        <f>COUNTIFS(Include,"=Include",PlatformAndroid,"No",PlatformiOS,"&lt;&gt;No",RestrictRangeByKey(Permissions,PermissionTypes,$B9),"Yes*")</f>
        <v>2</v>
      </c>
      <c r="M9" s="224">
        <f t="shared" ref="M9:M35" si="3">L9/L$4</f>
        <v>5.4054054054054057E-2</v>
      </c>
      <c r="N9" s="249">
        <f>COUNTIFS(Include,"=Include",PlatformAndroid,"&lt;&gt;No",PlatformiOS,"&lt;&gt;No",RestrictRangeByKey(Permissions,PermissionTypes,$B9),"Yes*")</f>
        <v>2</v>
      </c>
      <c r="O9" s="224">
        <f t="shared" ref="O9:O35" si="4">N9/N$4</f>
        <v>5.2631578947368418E-2</v>
      </c>
      <c r="Q9" s="249">
        <f>COUNTIFS(Include,"=Include",Cost,"Free",RestrictRangeByKey(Permissions,PermissionTypes,$B9),"Yes*")</f>
        <v>3</v>
      </c>
      <c r="R9" s="224">
        <f t="shared" ref="R9:R35" si="5">Q9/Q$4</f>
        <v>5.1724137931034482E-2</v>
      </c>
      <c r="S9" s="249">
        <f>COUNTIFS(Include,"=Include",Cost,"&gt;0",RestrictRangeByKey(Permissions,PermissionTypes,$B9),"Yes*")</f>
        <v>1</v>
      </c>
      <c r="T9" s="224">
        <f t="shared" ref="T9:T35" si="6">S9/S$4</f>
        <v>4.7619047619047616E-2</v>
      </c>
    </row>
    <row r="10" spans="2:20" x14ac:dyDescent="0.25">
      <c r="B10" t="s">
        <v>3561</v>
      </c>
      <c r="C10" s="249">
        <f>COUNTIFS(Include,"=Include",Platform,"*",RestrictRangeByKey(Permissions,PermissionTypes,$B$9),"*"&amp;SUBSTITUTE($B10," ","")&amp;"*")</f>
        <v>0</v>
      </c>
      <c r="D10" s="224">
        <f t="shared" si="0"/>
        <v>0</v>
      </c>
      <c r="F10" s="363">
        <f>COUNTIFS(Include,"Include*",Platform,"A*",RestrictRangeByKey(Permissions,PermissionTypes,$B$9),"*"&amp;SUBSTITUTE($B10," ","")&amp;"*")</f>
        <v>1</v>
      </c>
      <c r="G10" s="224">
        <f t="shared" si="1"/>
        <v>2.3809523809523808E-2</v>
      </c>
      <c r="J10" s="249">
        <f>COUNTIFS(Include,"=Include",PlatformAndroid,"&lt;&gt;No",PlatformiOS,"No",RestrictRangeByKey(Permissions,PermissionTypes,$B$9),"*"&amp;SUBSTITUTE($B10," ","")&amp;"*")</f>
        <v>0</v>
      </c>
      <c r="K10" s="224">
        <f t="shared" si="2"/>
        <v>0</v>
      </c>
      <c r="L10" s="249">
        <f>COUNTIFS(Include,"=Include",PlatformAndroid,"No",PlatformiOS,"&lt;&gt;No",RestrictRangeByKey(Permissions,PermissionTypes,$B$9),"*"&amp;SUBSTITUTE($B10," ","")&amp;"*")</f>
        <v>0</v>
      </c>
      <c r="M10" s="224">
        <f t="shared" si="3"/>
        <v>0</v>
      </c>
      <c r="N10" s="249">
        <f>COUNTIFS(Include,"=Include",PlatformAndroid,"&lt;&gt;No",PlatformiOS,"&lt;&gt;No",RestrictRangeByKey(Permissions,PermissionTypes,$B$9),"*"&amp;SUBSTITUTE($B10," ","")&amp;"*")</f>
        <v>0</v>
      </c>
      <c r="O10" s="224">
        <f t="shared" si="4"/>
        <v>0</v>
      </c>
      <c r="Q10" s="249">
        <f>COUNTIFS(Include,"=Include",Cost,"Free",RestrictRangeByKey(Permissions,PermissionTypes,$B$9),"*"&amp;SUBSTITUTE($B10," ","")&amp;"*")</f>
        <v>0</v>
      </c>
      <c r="R10" s="224">
        <f t="shared" si="5"/>
        <v>0</v>
      </c>
      <c r="S10" s="249">
        <f>COUNTIFS(Include,"=Include",Cost,"&gt;0",RestrictRangeByKey(Permissions,PermissionTypes,$B$9),"*"&amp;SUBSTITUTE($B10," ","")&amp;"*")</f>
        <v>0</v>
      </c>
      <c r="T10" s="224">
        <f t="shared" si="6"/>
        <v>0</v>
      </c>
    </row>
    <row r="11" spans="2:20" x14ac:dyDescent="0.25">
      <c r="B11" t="s">
        <v>3585</v>
      </c>
      <c r="C11" s="249">
        <f>COUNTIFS(Include,"=Include",Platform,"*",RestrictRangeByKey(Permissions,PermissionTypes,$B$9),"*"&amp;SUBSTITUTE($B11," ","")&amp;"*")</f>
        <v>4</v>
      </c>
      <c r="D11" s="224">
        <f t="shared" si="0"/>
        <v>5.0632911392405063E-2</v>
      </c>
      <c r="F11" s="363">
        <f>COUNTIFS(Include,"Include*",Platform,"A*",RestrictRangeByKey(Permissions,PermissionTypes,$B$9),"*"&amp;SUBSTITUTE($B11," ","")&amp;"*")</f>
        <v>0</v>
      </c>
      <c r="G11" s="224">
        <f t="shared" si="1"/>
        <v>0</v>
      </c>
      <c r="J11" s="249">
        <f>COUNTIFS(Include,"=Include",PlatformAndroid,"&lt;&gt;No",PlatformiOS,"No",RestrictRangeByKey(Permissions,PermissionTypes,$B$9),"*"&amp;SUBSTITUTE($B11," ","")&amp;"*")</f>
        <v>0</v>
      </c>
      <c r="K11" s="224">
        <f t="shared" si="2"/>
        <v>0</v>
      </c>
      <c r="L11" s="249">
        <f>COUNTIFS(Include,"=Include",PlatformAndroid,"No",PlatformiOS,"&lt;&gt;No",RestrictRangeByKey(Permissions,PermissionTypes,$B$9),"*"&amp;SUBSTITUTE($B11," ","")&amp;"*")</f>
        <v>2</v>
      </c>
      <c r="M11" s="224">
        <f t="shared" si="3"/>
        <v>5.4054054054054057E-2</v>
      </c>
      <c r="N11" s="249">
        <f>COUNTIFS(Include,"=Include",PlatformAndroid,"&lt;&gt;No",PlatformiOS,"&lt;&gt;No",RestrictRangeByKey(Permissions,PermissionTypes,$B$9),"*"&amp;SUBSTITUTE($B11," ","")&amp;"*")</f>
        <v>2</v>
      </c>
      <c r="O11" s="224">
        <f t="shared" si="4"/>
        <v>5.2631578947368418E-2</v>
      </c>
      <c r="Q11" s="249">
        <f>COUNTIFS(Include,"=Include",Cost,"Free",RestrictRangeByKey(Permissions,PermissionTypes,$B$9),"*"&amp;SUBSTITUTE($B11," ","")&amp;"*")</f>
        <v>3</v>
      </c>
      <c r="R11" s="224">
        <f t="shared" si="5"/>
        <v>5.1724137931034482E-2</v>
      </c>
      <c r="S11" s="249">
        <f>COUNTIFS(Include,"=Include",Cost,"&gt;0",RestrictRangeByKey(Permissions,PermissionTypes,$B$9),"*"&amp;SUBSTITUTE($B11," ","")&amp;"*")</f>
        <v>1</v>
      </c>
      <c r="T11" s="224">
        <f t="shared" si="6"/>
        <v>4.7619047619047616E-2</v>
      </c>
    </row>
    <row r="12" spans="2:20" x14ac:dyDescent="0.25">
      <c r="B12" t="s">
        <v>4451</v>
      </c>
      <c r="C12" s="249">
        <f>COUNTIFS(Include,"=Include",Platform,"*",RestrictRangeByKey(Permissions,PermissionTypes,$B12),"Yes*")</f>
        <v>55</v>
      </c>
      <c r="D12" s="224">
        <f t="shared" si="0"/>
        <v>0.69620253164556967</v>
      </c>
      <c r="F12" s="363">
        <f>COUNTIFS(Include,"Include*",Platform,"A*",RestrictRangeByKey(Permissions,PermissionTypes,$B12),"Yes*")</f>
        <v>17</v>
      </c>
      <c r="G12" s="224">
        <f t="shared" si="1"/>
        <v>0.40476190476190477</v>
      </c>
      <c r="J12" s="249">
        <f>COUNTIFS(Include,"=Include",PlatformAndroid,"&lt;&gt;No",PlatformiOS,"No",RestrictRangeByKey(Permissions,PermissionTypes,$B12),"Yes*")</f>
        <v>1</v>
      </c>
      <c r="K12" s="224">
        <f t="shared" si="2"/>
        <v>0.25</v>
      </c>
      <c r="L12" s="249">
        <f>COUNTIFS(Include,"=Include",PlatformAndroid,"No",PlatformiOS,"&lt;&gt;No",RestrictRangeByKey(Permissions,PermissionTypes,$B12),"Yes*")</f>
        <v>26</v>
      </c>
      <c r="M12" s="224">
        <f t="shared" si="3"/>
        <v>0.70270270270270274</v>
      </c>
      <c r="N12" s="249">
        <f>COUNTIFS(Include,"=Include",PlatformAndroid,"&lt;&gt;No",PlatformiOS,"&lt;&gt;No",RestrictRangeByKey(Permissions,PermissionTypes,$B12),"Yes*")</f>
        <v>28</v>
      </c>
      <c r="O12" s="224">
        <f t="shared" si="4"/>
        <v>0.73684210526315785</v>
      </c>
      <c r="Q12" s="249">
        <f>COUNTIFS(Include,"=Include",Cost,"Free",RestrictRangeByKey(Permissions,PermissionTypes,$B12),"Yes*")</f>
        <v>39</v>
      </c>
      <c r="R12" s="224">
        <f t="shared" si="5"/>
        <v>0.67241379310344829</v>
      </c>
      <c r="S12" s="249">
        <f>COUNTIFS(Include,"=Include",Cost,"&gt;0",RestrictRangeByKey(Permissions,PermissionTypes,$B12),"Yes*")</f>
        <v>16</v>
      </c>
      <c r="T12" s="224">
        <f t="shared" si="6"/>
        <v>0.76190476190476186</v>
      </c>
    </row>
    <row r="13" spans="2:20" s="378" customFormat="1" x14ac:dyDescent="0.25">
      <c r="B13" s="378" t="s">
        <v>3562</v>
      </c>
      <c r="C13" s="379">
        <f>COUNTIFS(Include,"=Include",Platform,"*",RestrictRangeByKey(Permissions,PermissionTypes,$B$12),"*"&amp;SUBSTITUTE($B13," ","")&amp;"*")</f>
        <v>21</v>
      </c>
      <c r="D13" s="380">
        <f t="shared" si="0"/>
        <v>0.26582278481012656</v>
      </c>
      <c r="F13" s="379">
        <f>COUNTIFS(Include,"Include*",Platform,"A*",RestrictRangeByKey(Permissions,PermissionTypes,$B$12),"*"&amp;SUBSTITUTE($B13," ","")&amp;"*")</f>
        <v>1</v>
      </c>
      <c r="G13" s="380">
        <f t="shared" si="1"/>
        <v>2.3809523809523808E-2</v>
      </c>
      <c r="J13" s="379">
        <f>COUNTIFS(Include,"=Include",PlatformAndroid,"&lt;&gt;No",PlatformiOS,"No",RestrictRangeByKey(Permissions,PermissionTypes,$B$12),"*"&amp;SUBSTITUTE($B13," ","")&amp;"*")</f>
        <v>0</v>
      </c>
      <c r="K13" s="380">
        <f t="shared" si="2"/>
        <v>0</v>
      </c>
      <c r="L13" s="379">
        <f>COUNTIFS(Include,"=Include",PlatformAndroid,"No",PlatformiOS,"&lt;&gt;No",RestrictRangeByKey(Permissions,PermissionTypes,$B$12),"*"&amp;SUBSTITUTE($B13," ","")&amp;"*")</f>
        <v>8</v>
      </c>
      <c r="M13" s="380">
        <f t="shared" si="3"/>
        <v>0.21621621621621623</v>
      </c>
      <c r="N13" s="379">
        <f>COUNTIFS(Include,"=Include",PlatformAndroid,"&lt;&gt;No",PlatformiOS,"&lt;&gt;No",RestrictRangeByKey(Permissions,PermissionTypes,$B$12),"*"&amp;SUBSTITUTE($B13," ","")&amp;"*")</f>
        <v>13</v>
      </c>
      <c r="O13" s="380">
        <f t="shared" si="4"/>
        <v>0.34210526315789475</v>
      </c>
      <c r="Q13" s="379">
        <f>COUNTIFS(Include,"=Include",Cost,"Free",RestrictRangeByKey(Permissions,PermissionTypes,$B$12),"*"&amp;SUBSTITUTE($B13," ","")&amp;"*")</f>
        <v>16</v>
      </c>
      <c r="R13" s="380">
        <f t="shared" si="5"/>
        <v>0.27586206896551724</v>
      </c>
      <c r="S13" s="379">
        <f>COUNTIFS(Include,"=Include",Cost,"&gt;0",RestrictRangeByKey(Permissions,PermissionTypes,$B$12),"*"&amp;SUBSTITUTE($B13," ","")&amp;"*")</f>
        <v>5</v>
      </c>
      <c r="T13" s="380">
        <f t="shared" si="6"/>
        <v>0.23809523809523808</v>
      </c>
    </row>
    <row r="14" spans="2:20" s="378" customFormat="1" x14ac:dyDescent="0.25">
      <c r="B14" s="378" t="s">
        <v>3563</v>
      </c>
      <c r="C14" s="379">
        <f>COUNTIFS(Include,"=Include",Platform,"*",RestrictRangeByKey(Permissions,PermissionTypes,$B$12),"*"&amp;SUBSTITUTE($B$14," ","")&amp;"*")</f>
        <v>40</v>
      </c>
      <c r="D14" s="380">
        <f t="shared" si="0"/>
        <v>0.50632911392405067</v>
      </c>
      <c r="F14" s="379">
        <f>COUNTIFS(Include,"Include*",Platform,"A*",RestrictRangeByKey(Permissions,PermissionTypes,$B$12),"*"&amp;SUBSTITUTE($B$14," ","")&amp;"*")</f>
        <v>16</v>
      </c>
      <c r="G14" s="380">
        <f t="shared" si="1"/>
        <v>0.38095238095238093</v>
      </c>
      <c r="J14" s="379">
        <f>COUNTIFS(Include,"=Include",PlatformAndroid,"&lt;&gt;No",PlatformiOS,"No",RestrictRangeByKey(Permissions,PermissionTypes,$B$12),"*"&amp;SUBSTITUTE($B$14," ","")&amp;"*")</f>
        <v>1</v>
      </c>
      <c r="K14" s="380">
        <f t="shared" si="2"/>
        <v>0.25</v>
      </c>
      <c r="L14" s="379">
        <f>COUNTIFS(Include,"=Include",PlatformAndroid,"No",PlatformiOS,"&lt;&gt;No",RestrictRangeByKey(Permissions,PermissionTypes,$B$12),"*"&amp;SUBSTITUTE($B$14," ","")&amp;"*")</f>
        <v>13</v>
      </c>
      <c r="M14" s="380">
        <f t="shared" si="3"/>
        <v>0.35135135135135137</v>
      </c>
      <c r="N14" s="379">
        <f>COUNTIFS(Include,"=Include",PlatformAndroid,"&lt;&gt;No",PlatformiOS,"&lt;&gt;No",RestrictRangeByKey(Permissions,PermissionTypes,$B$12),"*"&amp;SUBSTITUTE($B$14," ","")&amp;"*")</f>
        <v>26</v>
      </c>
      <c r="O14" s="380">
        <f t="shared" si="4"/>
        <v>0.68421052631578949</v>
      </c>
      <c r="Q14" s="379">
        <f>COUNTIFS(Include,"=Include",Cost,"Free",RestrictRangeByKey(Permissions,PermissionTypes,$B$12),"*"&amp;SUBSTITUTE($B$14," ","")&amp;"*")</f>
        <v>32</v>
      </c>
      <c r="R14" s="380">
        <f t="shared" si="5"/>
        <v>0.55172413793103448</v>
      </c>
      <c r="S14" s="379">
        <f>COUNTIFS(Include,"=Include",Cost,"&gt;0",RestrictRangeByKey(Permissions,PermissionTypes,$B$12),"*"&amp;SUBSTITUTE($B$14," ","")&amp;"*")</f>
        <v>8</v>
      </c>
      <c r="T14" s="380">
        <f t="shared" si="6"/>
        <v>0.38095238095238093</v>
      </c>
    </row>
    <row r="15" spans="2:20" s="381" customFormat="1" x14ac:dyDescent="0.25">
      <c r="B15" s="381" t="s">
        <v>4516</v>
      </c>
      <c r="C15" s="382">
        <f>COUNTIFS(Include,"=Include",Platform,"*",RestrictRangeByKey(Permissions,PermissionTypes,$B$12),"*"&amp;SUBSTITUTE($B$14," ","")&amp;"*",JustifiedGeolocation,"Yes")</f>
        <v>12</v>
      </c>
      <c r="D15" s="383">
        <f>C15/C$4</f>
        <v>0.15189873417721519</v>
      </c>
      <c r="F15" s="382">
        <f>COUNTIFS(Include,"Include*",Platform,"A*",RestrictRangeByKey(Permissions,PermissionTypes,$B$12),"*"&amp;SUBSTITUTE($B$14," ","")&amp;"*",JustifiedGeolocation,"Yes")</f>
        <v>5</v>
      </c>
      <c r="G15" s="383">
        <f t="shared" si="1"/>
        <v>0.11904761904761904</v>
      </c>
      <c r="J15" s="382"/>
      <c r="K15" s="383"/>
      <c r="L15" s="382"/>
      <c r="M15" s="383"/>
      <c r="N15" s="382"/>
      <c r="O15" s="383"/>
      <c r="Q15" s="382"/>
      <c r="R15" s="383"/>
      <c r="S15" s="382"/>
      <c r="T15" s="383"/>
    </row>
    <row r="16" spans="2:20" s="378" customFormat="1" x14ac:dyDescent="0.25">
      <c r="B16" s="378" t="s">
        <v>3564</v>
      </c>
      <c r="C16" s="379">
        <f>COUNTIFS(Include,"=Include",Platform,"*",RestrictRangeByKey(Permissions,PermissionTypes,$B$12),"*"&amp;SUBSTITUTE($B$16," ","")&amp;"*")</f>
        <v>36</v>
      </c>
      <c r="D16" s="380">
        <f t="shared" si="0"/>
        <v>0.45569620253164556</v>
      </c>
      <c r="F16" s="379">
        <f>COUNTIFS(Include,"Include*",Platform,"A*",RestrictRangeByKey(Permissions,PermissionTypes,$B$12),"*"&amp;SUBSTITUTE($B$16," ","")&amp;"*")</f>
        <v>3</v>
      </c>
      <c r="G16" s="380">
        <f t="shared" si="1"/>
        <v>7.1428571428571425E-2</v>
      </c>
      <c r="J16" s="379">
        <f>COUNTIFS(Include,"=Include",PlatformAndroid,"&lt;&gt;No",PlatformiOS,"No",RestrictRangeByKey(Permissions,PermissionTypes,$B$12),"*"&amp;SUBSTITUTE($B$16," ","")&amp;"*")</f>
        <v>0</v>
      </c>
      <c r="K16" s="380">
        <f t="shared" si="2"/>
        <v>0</v>
      </c>
      <c r="L16" s="379">
        <f>COUNTIFS(Include,"=Include",PlatformAndroid,"No",PlatformiOS,"&lt;&gt;No",RestrictRangeByKey(Permissions,PermissionTypes,$B$12),"*"&amp;SUBSTITUTE($B$16," ","")&amp;"*")</f>
        <v>18</v>
      </c>
      <c r="M16" s="380">
        <f t="shared" si="3"/>
        <v>0.48648648648648651</v>
      </c>
      <c r="N16" s="379">
        <f>COUNTIFS(Include,"=Include",PlatformAndroid,"&lt;&gt;No",PlatformiOS,"&lt;&gt;No",RestrictRangeByKey(Permissions,PermissionTypes,$B$12),"*"&amp;SUBSTITUTE($B$16," ","")&amp;"*")</f>
        <v>18</v>
      </c>
      <c r="O16" s="380">
        <f t="shared" si="4"/>
        <v>0.47368421052631576</v>
      </c>
      <c r="Q16" s="379">
        <f>COUNTIFS(Include,"=Include",Cost,"Free",RestrictRangeByKey(Permissions,PermissionTypes,$B$12),"*"&amp;SUBSTITUTE($B$16," ","")&amp;"*")</f>
        <v>22</v>
      </c>
      <c r="R16" s="380">
        <f t="shared" si="5"/>
        <v>0.37931034482758619</v>
      </c>
      <c r="S16" s="379">
        <f>COUNTIFS(Include,"=Include",Cost,"&gt;0",RestrictRangeByKey(Permissions,PermissionTypes,$B$12),"*"&amp;SUBSTITUTE($B$16," ","")&amp;"*")</f>
        <v>14</v>
      </c>
      <c r="T16" s="380">
        <f t="shared" si="6"/>
        <v>0.66666666666666663</v>
      </c>
    </row>
    <row r="17" spans="2:20" s="381" customFormat="1" x14ac:dyDescent="0.25">
      <c r="B17" s="381" t="s">
        <v>4516</v>
      </c>
      <c r="C17" s="382">
        <f>COUNTIFS(Include,"=Include",Platform,"*",RestrictRangeByKey(Permissions,PermissionTypes,$B$12),"*"&amp;SUBSTITUTE($B$16," ","")&amp;"*", JustifiedCameraAccess,"Yes")</f>
        <v>13</v>
      </c>
      <c r="D17" s="383">
        <f>C17/C$4</f>
        <v>0.16455696202531644</v>
      </c>
      <c r="F17" s="382">
        <f>COUNTIFS(Include,"Include*",Platform,"A*",RestrictRangeByKey(Permissions,PermissionTypes,$B$12),"*"&amp;SUBSTITUTE($B$16," ","")&amp;"*", JustifiedCameraAccess,"Yes")</f>
        <v>1</v>
      </c>
      <c r="G17" s="383">
        <f t="shared" si="1"/>
        <v>2.3809523809523808E-2</v>
      </c>
      <c r="J17" s="382"/>
      <c r="K17" s="383"/>
      <c r="L17" s="382"/>
      <c r="M17" s="383"/>
      <c r="N17" s="382"/>
      <c r="O17" s="383"/>
      <c r="Q17" s="382"/>
      <c r="R17" s="383"/>
      <c r="S17" s="382"/>
      <c r="T17" s="383"/>
    </row>
    <row r="18" spans="2:20" x14ac:dyDescent="0.25">
      <c r="B18" t="s">
        <v>3565</v>
      </c>
      <c r="C18" s="249">
        <f>COUNTIFS(Include,"=Include",Platform,"*",RestrictRangeByKey(Permissions,PermissionTypes,$B$12),"*"&amp;SUBSTITUTE($B18," ","")&amp;"*")</f>
        <v>21</v>
      </c>
      <c r="D18" s="224">
        <f t="shared" si="0"/>
        <v>0.26582278481012656</v>
      </c>
      <c r="F18" s="363">
        <f>COUNTIFS(Include,"Include*",Platform,"A*",RestrictRangeByKey(Permissions,PermissionTypes,$B$12),"*"&amp;SUBSTITUTE($B18," ","")&amp;"*")</f>
        <v>0</v>
      </c>
      <c r="G18" s="224">
        <f t="shared" si="1"/>
        <v>0</v>
      </c>
      <c r="J18" s="249">
        <f>COUNTIFS(Include,"=Include",PlatformAndroid,"&lt;&gt;No",PlatformiOS,"No",RestrictRangeByKey(Permissions,PermissionTypes,$B$12),"*"&amp;SUBSTITUTE($B18," ","")&amp;"*")</f>
        <v>0</v>
      </c>
      <c r="K18" s="224">
        <f t="shared" si="2"/>
        <v>0</v>
      </c>
      <c r="L18" s="249">
        <f>COUNTIFS(Include,"=Include",PlatformAndroid,"No",PlatformiOS,"&lt;&gt;No",RestrictRangeByKey(Permissions,PermissionTypes,$B$12),"*"&amp;SUBSTITUTE($B18," ","")&amp;"*")</f>
        <v>5</v>
      </c>
      <c r="M18" s="224">
        <f t="shared" si="3"/>
        <v>0.13513513513513514</v>
      </c>
      <c r="N18" s="249">
        <f>COUNTIFS(Include,"=Include",PlatformAndroid,"&lt;&gt;No",PlatformiOS,"&lt;&gt;No",RestrictRangeByKey(Permissions,PermissionTypes,$B$12),"*"&amp;SUBSTITUTE($B18," ","")&amp;"*")</f>
        <v>16</v>
      </c>
      <c r="O18" s="224">
        <f t="shared" si="4"/>
        <v>0.42105263157894735</v>
      </c>
      <c r="Q18" s="249">
        <f>COUNTIFS(Include,"=Include",Cost,"Free",RestrictRangeByKey(Permissions,PermissionTypes,$B$12),"*"&amp;SUBSTITUTE($B18," ","")&amp;"*")</f>
        <v>15</v>
      </c>
      <c r="R18" s="224">
        <f t="shared" si="5"/>
        <v>0.25862068965517243</v>
      </c>
      <c r="S18" s="249">
        <f>COUNTIFS(Include,"=Include",Cost,"&gt;0",RestrictRangeByKey(Permissions,PermissionTypes,$B$12),"*"&amp;SUBSTITUTE($B18," ","")&amp;"*")</f>
        <v>6</v>
      </c>
      <c r="T18" s="224">
        <f t="shared" si="6"/>
        <v>0.2857142857142857</v>
      </c>
    </row>
    <row r="19" spans="2:20" x14ac:dyDescent="0.25">
      <c r="B19" t="s">
        <v>3566</v>
      </c>
      <c r="C19" s="249">
        <f>COUNTIFS(Include,"=Include",Platform,"*",RestrictRangeByKey(Permissions,PermissionTypes,$B$12),"*"&amp;SUBSTITUTE($B19," ","")&amp;"*")</f>
        <v>5</v>
      </c>
      <c r="D19" s="224">
        <f t="shared" si="0"/>
        <v>6.3291139240506333E-2</v>
      </c>
      <c r="F19" s="363">
        <f>COUNTIFS(Include,"Include*",Platform,"A*",RestrictRangeByKey(Permissions,PermissionTypes,$B$12),"*"&amp;SUBSTITUTE($B19," ","")&amp;"*")</f>
        <v>0</v>
      </c>
      <c r="G19" s="224">
        <f t="shared" si="1"/>
        <v>0</v>
      </c>
      <c r="J19" s="249">
        <f>COUNTIFS(Include,"=Include",PlatformAndroid,"&lt;&gt;No",PlatformiOS,"No",RestrictRangeByKey(Permissions,PermissionTypes,$B$12),"*"&amp;SUBSTITUTE($B19," ","")&amp;"*")</f>
        <v>0</v>
      </c>
      <c r="K19" s="224">
        <f t="shared" si="2"/>
        <v>0</v>
      </c>
      <c r="L19" s="249">
        <f>COUNTIFS(Include,"=Include",PlatformAndroid,"No",PlatformiOS,"&lt;&gt;No",RestrictRangeByKey(Permissions,PermissionTypes,$B$12),"*"&amp;SUBSTITUTE($B19," ","")&amp;"*")</f>
        <v>2</v>
      </c>
      <c r="M19" s="224">
        <f t="shared" si="3"/>
        <v>5.4054054054054057E-2</v>
      </c>
      <c r="N19" s="249">
        <f>COUNTIFS(Include,"=Include",PlatformAndroid,"&lt;&gt;No",PlatformiOS,"&lt;&gt;No",RestrictRangeByKey(Permissions,PermissionTypes,$B$12),"*"&amp;SUBSTITUTE($B19," ","")&amp;"*")</f>
        <v>3</v>
      </c>
      <c r="O19" s="224">
        <f t="shared" si="4"/>
        <v>7.8947368421052627E-2</v>
      </c>
      <c r="Q19" s="249">
        <f>COUNTIFS(Include,"=Include",Cost,"Free",RestrictRangeByKey(Permissions,PermissionTypes,$B$12),"*"&amp;SUBSTITUTE($B19," ","")&amp;"*")</f>
        <v>3</v>
      </c>
      <c r="R19" s="224">
        <f t="shared" si="5"/>
        <v>5.1724137931034482E-2</v>
      </c>
      <c r="S19" s="249">
        <f>COUNTIFS(Include,"=Include",Cost,"&gt;0",RestrictRangeByKey(Permissions,PermissionTypes,$B$12),"*"&amp;SUBSTITUTE($B19," ","")&amp;"*")</f>
        <v>2</v>
      </c>
      <c r="T19" s="224">
        <f t="shared" si="6"/>
        <v>9.5238095238095233E-2</v>
      </c>
    </row>
    <row r="20" spans="2:20" x14ac:dyDescent="0.25">
      <c r="B20" t="s">
        <v>2329</v>
      </c>
      <c r="C20" s="249">
        <f t="shared" ref="C20:C31" si="7">COUNTIFS(Include,"=Include",Platform,"*",RestrictRangeByKey(Permissions,PermissionTypes,$B20),"Yes*")</f>
        <v>25</v>
      </c>
      <c r="D20" s="224">
        <f t="shared" si="0"/>
        <v>0.31645569620253167</v>
      </c>
      <c r="F20" s="363">
        <f>COUNTIFS(Include,"Include*",Platform,"A*",RestrictRangeByKey(Permissions,PermissionTypes,$B20),"Yes*")</f>
        <v>7</v>
      </c>
      <c r="G20" s="224">
        <f t="shared" si="1"/>
        <v>0.16666666666666666</v>
      </c>
      <c r="J20" s="249">
        <f t="shared" ref="J20:J31" si="8">COUNTIFS(Include,"=Include",PlatformAndroid,"&lt;&gt;No",PlatformiOS,"No",RestrictRangeByKey(Permissions,PermissionTypes,$B20),"Yes*")</f>
        <v>1</v>
      </c>
      <c r="K20" s="224">
        <f t="shared" si="2"/>
        <v>0.25</v>
      </c>
      <c r="L20" s="249">
        <f t="shared" ref="L20:L31" si="9">COUNTIFS(Include,"=Include",PlatformAndroid,"No",PlatformiOS,"&lt;&gt;No",RestrictRangeByKey(Permissions,PermissionTypes,$B20),"Yes*")</f>
        <v>10</v>
      </c>
      <c r="M20" s="224">
        <f t="shared" si="3"/>
        <v>0.27027027027027029</v>
      </c>
      <c r="N20" s="249">
        <f t="shared" ref="N20:N31" si="10">COUNTIFS(Include,"=Include",PlatformAndroid,"&lt;&gt;No",PlatformiOS,"&lt;&gt;No",RestrictRangeByKey(Permissions,PermissionTypes,$B20),"Yes*")</f>
        <v>14</v>
      </c>
      <c r="O20" s="224">
        <f t="shared" si="4"/>
        <v>0.36842105263157893</v>
      </c>
      <c r="Q20" s="249">
        <f t="shared" ref="Q20:Q31" si="11">COUNTIFS(Include,"=Include",Cost,"Free",RestrictRangeByKey(Permissions,PermissionTypes,$B20),"Yes*")</f>
        <v>19</v>
      </c>
      <c r="R20" s="224">
        <f t="shared" si="5"/>
        <v>0.32758620689655171</v>
      </c>
      <c r="S20" s="249">
        <f t="shared" ref="S20:S31" si="12">COUNTIFS(Include,"=Include",Cost,"&gt;0",RestrictRangeByKey(Permissions,PermissionTypes,$B20),"Yes*")</f>
        <v>6</v>
      </c>
      <c r="T20" s="224">
        <f t="shared" si="6"/>
        <v>0.2857142857142857</v>
      </c>
    </row>
    <row r="21" spans="2:20" x14ac:dyDescent="0.25">
      <c r="B21" t="s">
        <v>4452</v>
      </c>
      <c r="C21" s="249">
        <f t="shared" si="7"/>
        <v>1</v>
      </c>
      <c r="D21" s="224">
        <f t="shared" si="0"/>
        <v>1.2658227848101266E-2</v>
      </c>
      <c r="F21" s="363">
        <f>COUNTIFS(Include,"Include*",Platform,"A*",RestrictRangeByKey(Permissions,PermissionTypes,$B21),"Yes*")</f>
        <v>11</v>
      </c>
      <c r="G21" s="224">
        <f t="shared" si="1"/>
        <v>0.26190476190476192</v>
      </c>
      <c r="J21" s="249">
        <f t="shared" si="8"/>
        <v>1</v>
      </c>
      <c r="K21" s="224">
        <f t="shared" si="2"/>
        <v>0.25</v>
      </c>
      <c r="L21" s="249">
        <f t="shared" si="9"/>
        <v>0</v>
      </c>
      <c r="M21" s="224">
        <f t="shared" si="3"/>
        <v>0</v>
      </c>
      <c r="N21" s="249">
        <f t="shared" si="10"/>
        <v>0</v>
      </c>
      <c r="O21" s="224">
        <f t="shared" si="4"/>
        <v>0</v>
      </c>
      <c r="Q21" s="249">
        <f t="shared" si="11"/>
        <v>1</v>
      </c>
      <c r="R21" s="224">
        <f t="shared" si="5"/>
        <v>1.7241379310344827E-2</v>
      </c>
      <c r="S21" s="249">
        <f t="shared" si="12"/>
        <v>0</v>
      </c>
      <c r="T21" s="224">
        <f t="shared" si="6"/>
        <v>0</v>
      </c>
    </row>
    <row r="22" spans="2:20" x14ac:dyDescent="0.25">
      <c r="B22" t="s">
        <v>4453</v>
      </c>
      <c r="C22" s="249">
        <f t="shared" si="7"/>
        <v>59</v>
      </c>
      <c r="D22" s="224">
        <f t="shared" si="0"/>
        <v>0.74683544303797467</v>
      </c>
      <c r="F22" s="363">
        <f>COUNTIFS(Include,"Include*",Platform,"A*",RestrictRangeByKey(Permissions,PermissionTypes,$B22),"Yes*")</f>
        <v>30</v>
      </c>
      <c r="G22" s="224">
        <f t="shared" si="1"/>
        <v>0.7142857142857143</v>
      </c>
      <c r="J22" s="249">
        <f t="shared" si="8"/>
        <v>3</v>
      </c>
      <c r="K22" s="224">
        <f t="shared" si="2"/>
        <v>0.75</v>
      </c>
      <c r="L22" s="249">
        <f t="shared" si="9"/>
        <v>28</v>
      </c>
      <c r="M22" s="224">
        <f t="shared" si="3"/>
        <v>0.7567567567567568</v>
      </c>
      <c r="N22" s="249">
        <f t="shared" si="10"/>
        <v>28</v>
      </c>
      <c r="O22" s="224">
        <f t="shared" si="4"/>
        <v>0.73684210526315785</v>
      </c>
      <c r="Q22" s="249">
        <f t="shared" si="11"/>
        <v>41</v>
      </c>
      <c r="R22" s="224">
        <f t="shared" si="5"/>
        <v>0.7068965517241379</v>
      </c>
      <c r="S22" s="249">
        <f t="shared" si="12"/>
        <v>18</v>
      </c>
      <c r="T22" s="224">
        <f t="shared" si="6"/>
        <v>0.8571428571428571</v>
      </c>
    </row>
    <row r="23" spans="2:20" x14ac:dyDescent="0.25">
      <c r="B23" t="s">
        <v>4454</v>
      </c>
      <c r="C23" s="249">
        <f t="shared" si="7"/>
        <v>0</v>
      </c>
      <c r="D23" s="224">
        <f t="shared" si="0"/>
        <v>0</v>
      </c>
      <c r="F23" s="363">
        <f>COUNTIFS(Include,"Include*",Platform,"A*",RestrictRangeByKey(Permissions,PermissionTypes,$B23),"Yes*")</f>
        <v>2</v>
      </c>
      <c r="G23" s="224">
        <f t="shared" si="1"/>
        <v>4.7619047619047616E-2</v>
      </c>
      <c r="J23" s="249">
        <f t="shared" si="8"/>
        <v>0</v>
      </c>
      <c r="K23" s="224">
        <f t="shared" si="2"/>
        <v>0</v>
      </c>
      <c r="L23" s="249">
        <f t="shared" si="9"/>
        <v>0</v>
      </c>
      <c r="M23" s="224">
        <f t="shared" si="3"/>
        <v>0</v>
      </c>
      <c r="N23" s="249">
        <f t="shared" si="10"/>
        <v>0</v>
      </c>
      <c r="O23" s="224">
        <f t="shared" si="4"/>
        <v>0</v>
      </c>
      <c r="Q23" s="249">
        <f t="shared" si="11"/>
        <v>0</v>
      </c>
      <c r="R23" s="224">
        <f t="shared" si="5"/>
        <v>0</v>
      </c>
      <c r="S23" s="249">
        <f t="shared" si="12"/>
        <v>0</v>
      </c>
      <c r="T23" s="224">
        <f t="shared" si="6"/>
        <v>0</v>
      </c>
    </row>
    <row r="24" spans="2:20" s="378" customFormat="1" x14ac:dyDescent="0.25">
      <c r="B24" s="378" t="s">
        <v>4455</v>
      </c>
      <c r="C24" s="379">
        <f>COUNTIFS(Include,"=Include",Platform,"*",RestrictRangeByKey(Permissions,PermissionTypes,$B24),"Yes*")</f>
        <v>70</v>
      </c>
      <c r="D24" s="380">
        <f t="shared" si="0"/>
        <v>0.88607594936708856</v>
      </c>
      <c r="F24" s="379">
        <f>COUNTIFS(Include,"Include*",Platform,"A*",RestrictRangeByKey(Permissions,PermissionTypes,$B24),"Yes*")</f>
        <v>4</v>
      </c>
      <c r="G24" s="380">
        <f t="shared" si="1"/>
        <v>9.5238095238095233E-2</v>
      </c>
      <c r="J24" s="379">
        <f>COUNTIFS(Include,"=Include",PlatformAndroid,"&lt;&gt;No",PlatformiOS,"No",RestrictRangeByKey(Permissions,PermissionTypes,$B$24),"Yes*")</f>
        <v>0</v>
      </c>
      <c r="K24" s="380">
        <f t="shared" si="2"/>
        <v>0</v>
      </c>
      <c r="L24" s="379">
        <f>COUNTIFS(Include,"=Include",PlatformAndroid,"No",PlatformiOS,"&lt;&gt;No",RestrictRangeByKey(Permissions,PermissionTypes,$B$24),"Yes*")</f>
        <v>36</v>
      </c>
      <c r="M24" s="380">
        <f t="shared" si="3"/>
        <v>0.97297297297297303</v>
      </c>
      <c r="N24" s="379">
        <f>COUNTIFS(Include,"=Include",PlatformAndroid,"&lt;&gt;No",PlatformiOS,"&lt;&gt;No",RestrictRangeByKey(Permissions,PermissionTypes,$B$24),"Yes*")</f>
        <v>34</v>
      </c>
      <c r="O24" s="380">
        <f t="shared" si="4"/>
        <v>0.89473684210526316</v>
      </c>
      <c r="Q24" s="379">
        <f>COUNTIFS(Include,"=Include",Cost,"Free",RestrictRangeByKey(Permissions,PermissionTypes,$B$24),"Yes*")</f>
        <v>50</v>
      </c>
      <c r="R24" s="380">
        <f t="shared" si="5"/>
        <v>0.86206896551724133</v>
      </c>
      <c r="S24" s="379">
        <f>COUNTIFS(Include,"=Include",Cost,"&gt;0",RestrictRangeByKey(Permissions,PermissionTypes,$B$24),"Yes*")</f>
        <v>20</v>
      </c>
      <c r="T24" s="380">
        <f t="shared" si="6"/>
        <v>0.95238095238095233</v>
      </c>
    </row>
    <row r="25" spans="2:20" s="378" customFormat="1" x14ac:dyDescent="0.25">
      <c r="B25" s="378" t="s">
        <v>4514</v>
      </c>
      <c r="C25" s="379">
        <f>COUNTIFS(Include,"=Include",Platform,"*",RestrictRangeByKey(Permissions,PermissionTypes,$B$24),"*"&amp;SUBSTITUTE($B$25," ","")&amp;"*")</f>
        <v>22</v>
      </c>
      <c r="D25" s="380">
        <f t="shared" si="0"/>
        <v>0.27848101265822783</v>
      </c>
      <c r="F25" s="379">
        <f>COUNTIFS(Include,"Include*",Platform,"A*",RestrictRangeByKey(Permissions,PermissionTypes,$B$24),"*"&amp;SUBSTITUTE($B$25," ","")&amp;"*")</f>
        <v>3</v>
      </c>
      <c r="G25" s="380">
        <f t="shared" si="1"/>
        <v>7.1428571428571425E-2</v>
      </c>
      <c r="J25" s="379">
        <f>COUNTIFS(Include,"=Include",PlatformAndroid,"&lt;&gt;No",PlatformiOS,"No",RestrictRangeByKey(Permissions,PermissionTypes,$B$24),"*"&amp;SUBSTITUTE($B$25," ","")&amp;"*")</f>
        <v>0</v>
      </c>
      <c r="K25" s="380">
        <f>J25/J$4</f>
        <v>0</v>
      </c>
      <c r="L25" s="379">
        <f>COUNTIFS(Include,"=Include",PlatformAndroid,"No",PlatformiOS,"&lt;&gt;No",RestrictRangeByKey(Permissions,PermissionTypes,$B$24),"*"&amp;SUBSTITUTE($B$25," ","")&amp;"*")</f>
        <v>9</v>
      </c>
      <c r="M25" s="380">
        <f>L25/L$4</f>
        <v>0.24324324324324326</v>
      </c>
      <c r="N25" s="379">
        <f>COUNTIFS(Include,"=Include",PlatformAndroid,"&lt;&gt;No",PlatformiOS,"&lt;&gt;No",RestrictRangeByKey(Permissions,PermissionTypes,$B$24),"*"&amp;SUBSTITUTE($B$25," ","")&amp;"*")</f>
        <v>13</v>
      </c>
      <c r="O25" s="380">
        <f>N25/N$4</f>
        <v>0.34210526315789475</v>
      </c>
      <c r="Q25" s="379">
        <f>COUNTIFS(Include,"=Include",Cost,"Free",RestrictRangeByKey(Permissions,PermissionTypes,$B$24),"*"&amp;SUBSTITUTE($B$25," ","")&amp;"*")</f>
        <v>17</v>
      </c>
      <c r="R25" s="380">
        <f>Q25/Q$4</f>
        <v>0.29310344827586204</v>
      </c>
      <c r="S25" s="379">
        <f>COUNTIFS(Include,"=Include",Cost,"&gt;0",RestrictRangeByKey(Permissions,PermissionTypes,$B$24),"*"&amp;SUBSTITUTE($B$25," ","")&amp;"*")</f>
        <v>5</v>
      </c>
      <c r="T25" s="380">
        <f>S25/S$4</f>
        <v>0.23809523809523808</v>
      </c>
    </row>
    <row r="26" spans="2:20" s="381" customFormat="1" x14ac:dyDescent="0.25">
      <c r="B26" s="381" t="s">
        <v>4516</v>
      </c>
      <c r="C26" s="382">
        <f>COUNTIFS(Include,"=Include",Platform,"*",RestrictRangeByKey(Permissions,PermissionTypes,$B$24),"*"&amp;SUBSTITUTE($B$25," ","")&amp;"*", JustifiedContactsAccess,"Yes")</f>
        <v>5</v>
      </c>
      <c r="D26" s="383">
        <f>C26/C$4</f>
        <v>6.3291139240506333E-2</v>
      </c>
      <c r="F26" s="382">
        <f>COUNTIFS(Include,"Include*",Platform,"A*",RestrictRangeByKey(Permissions,PermissionTypes,$B$24),"*"&amp;SUBSTITUTE($B$25," ","")&amp;"*", JustifiedContactsAccess,"Yes")</f>
        <v>2</v>
      </c>
      <c r="G26" s="383">
        <f t="shared" si="1"/>
        <v>4.7619047619047616E-2</v>
      </c>
      <c r="J26" s="382"/>
      <c r="K26" s="383"/>
      <c r="L26" s="382"/>
      <c r="M26" s="383"/>
      <c r="N26" s="382"/>
      <c r="O26" s="383"/>
      <c r="Q26" s="382"/>
      <c r="R26" s="383"/>
      <c r="S26" s="382"/>
      <c r="T26" s="383"/>
    </row>
    <row r="27" spans="2:20" s="378" customFormat="1" x14ac:dyDescent="0.25">
      <c r="B27" s="378" t="s">
        <v>4515</v>
      </c>
      <c r="C27" s="379">
        <f>COUNTIFS(Include,"=Include",Platform,"*",RestrictRangeByKey(Permissions,PermissionTypes,$B$24),"*"&amp;SUBSTITUTE($B$27," ","")&amp;"*")</f>
        <v>13</v>
      </c>
      <c r="D27" s="380">
        <f>C27/C$4</f>
        <v>0.16455696202531644</v>
      </c>
      <c r="F27" s="379">
        <f>COUNTIFS(Include,"Include*",Platform,"A*",RestrictRangeByKey(Permissions,PermissionTypes,$B$24),"*"&amp;SUBSTITUTE($B$27," ","")&amp;"*")</f>
        <v>1</v>
      </c>
      <c r="G27" s="380">
        <f t="shared" si="1"/>
        <v>2.3809523809523808E-2</v>
      </c>
      <c r="J27" s="379">
        <f>COUNTIFS(Include,"=Include",PlatformAndroid,"&lt;&gt;No",PlatformiOS,"No",RestrictRangeByKey(Permissions,PermissionTypes,$B$24),"*"&amp;SUBSTITUTE($B$27," ","")&amp;"*")</f>
        <v>0</v>
      </c>
      <c r="K27" s="380">
        <f>J27/J$4</f>
        <v>0</v>
      </c>
      <c r="L27" s="379">
        <f>COUNTIFS(Include,"=Include",PlatformAndroid,"No",PlatformiOS,"&lt;&gt;No",RestrictRangeByKey(Permissions,PermissionTypes,$B$24),"*"&amp;SUBSTITUTE($B$27," ","")&amp;"*")</f>
        <v>8</v>
      </c>
      <c r="M27" s="380">
        <f>L27/L$4</f>
        <v>0.21621621621621623</v>
      </c>
      <c r="N27" s="379">
        <f>COUNTIFS(Include,"=Include",PlatformAndroid,"&lt;&gt;No",PlatformiOS,"&lt;&gt;No",RestrictRangeByKey(Permissions,PermissionTypes,$B$24),"*"&amp;SUBSTITUTE($B$27," ","")&amp;"*")</f>
        <v>5</v>
      </c>
      <c r="O27" s="380">
        <f>N27/N$4</f>
        <v>0.13157894736842105</v>
      </c>
      <c r="Q27" s="379">
        <f>COUNTIFS(Include,"=Include",Cost,"Free",RestrictRangeByKey(Permissions,PermissionTypes,$B$24),"*"&amp;SUBSTITUTE($B$27," ","")&amp;"*")</f>
        <v>8</v>
      </c>
      <c r="R27" s="380">
        <f>Q27/Q$4</f>
        <v>0.13793103448275862</v>
      </c>
      <c r="S27" s="379">
        <f>COUNTIFS(Include,"=Include",Cost,"&gt;0",RestrictRangeByKey(Permissions,PermissionTypes,$B$24),"*"&amp;SUBSTITUTE($B$27," ","")&amp;"*")</f>
        <v>5</v>
      </c>
      <c r="T27" s="380">
        <f>S27/S$4</f>
        <v>0.23809523809523808</v>
      </c>
    </row>
    <row r="28" spans="2:20" s="381" customFormat="1" x14ac:dyDescent="0.25">
      <c r="B28" s="381" t="s">
        <v>4516</v>
      </c>
      <c r="C28" s="382">
        <f>COUNTIFS(Include,"=Include",Platform,"*",RestrictRangeByKey(Permissions,PermissionTypes,$B$24),"*"&amp;SUBSTITUTE($B$27," ","")&amp;"*", JustifiedCalendarAccess,"Yes")</f>
        <v>5</v>
      </c>
      <c r="D28" s="383">
        <f>C28/C$4</f>
        <v>6.3291139240506333E-2</v>
      </c>
      <c r="F28" s="382">
        <f>COUNTIFS(Include,"Include*",Platform,"A*",RestrictRangeByKey(Permissions,PermissionTypes,$B$24),"*"&amp;SUBSTITUTE($B$27," ","")&amp;"*", JustifiedCalendarAccess,"Yes")</f>
        <v>0</v>
      </c>
      <c r="G28" s="383">
        <f t="shared" si="1"/>
        <v>0</v>
      </c>
      <c r="J28" s="382"/>
      <c r="K28" s="383"/>
      <c r="L28" s="382"/>
      <c r="M28" s="383"/>
      <c r="N28" s="382"/>
      <c r="O28" s="383"/>
      <c r="Q28" s="382"/>
      <c r="R28" s="383"/>
      <c r="S28" s="382"/>
      <c r="T28" s="383"/>
    </row>
    <row r="29" spans="2:20" x14ac:dyDescent="0.25">
      <c r="B29" t="s">
        <v>4456</v>
      </c>
      <c r="C29" s="249">
        <f t="shared" si="7"/>
        <v>60</v>
      </c>
      <c r="D29" s="224">
        <f t="shared" si="0"/>
        <v>0.759493670886076</v>
      </c>
      <c r="F29" s="363">
        <f>COUNTIFS(Include,"Include*",Platform,"A*",RestrictRangeByKey(Permissions,PermissionTypes,$B29),"Yes*")</f>
        <v>22</v>
      </c>
      <c r="G29" s="224">
        <f t="shared" si="1"/>
        <v>0.52380952380952384</v>
      </c>
      <c r="J29" s="249">
        <f t="shared" si="8"/>
        <v>2</v>
      </c>
      <c r="K29" s="224">
        <f t="shared" si="2"/>
        <v>0.5</v>
      </c>
      <c r="L29" s="249">
        <f t="shared" si="9"/>
        <v>25</v>
      </c>
      <c r="M29" s="224">
        <f t="shared" si="3"/>
        <v>0.67567567567567566</v>
      </c>
      <c r="N29" s="249">
        <f t="shared" si="10"/>
        <v>33</v>
      </c>
      <c r="O29" s="224">
        <f t="shared" si="4"/>
        <v>0.86842105263157898</v>
      </c>
      <c r="Q29" s="249">
        <f t="shared" si="11"/>
        <v>49</v>
      </c>
      <c r="R29" s="224">
        <f t="shared" si="5"/>
        <v>0.84482758620689657</v>
      </c>
      <c r="S29" s="249">
        <f t="shared" si="12"/>
        <v>11</v>
      </c>
      <c r="T29" s="224">
        <f t="shared" si="6"/>
        <v>0.52380952380952384</v>
      </c>
    </row>
    <row r="30" spans="2:20" x14ac:dyDescent="0.25">
      <c r="B30" t="s">
        <v>4457</v>
      </c>
      <c r="C30" s="249">
        <f t="shared" si="7"/>
        <v>17</v>
      </c>
      <c r="D30" s="224">
        <f t="shared" si="0"/>
        <v>0.21518987341772153</v>
      </c>
      <c r="F30" s="363">
        <f>COUNTIFS(Include,"Include*",Platform,"A*",RestrictRangeByKey(Permissions,PermissionTypes,$B30),"Yes*")</f>
        <v>2</v>
      </c>
      <c r="G30" s="224">
        <f t="shared" si="1"/>
        <v>4.7619047619047616E-2</v>
      </c>
      <c r="J30" s="249">
        <f t="shared" si="8"/>
        <v>0</v>
      </c>
      <c r="K30" s="224">
        <f t="shared" si="2"/>
        <v>0</v>
      </c>
      <c r="L30" s="249">
        <f t="shared" si="9"/>
        <v>9</v>
      </c>
      <c r="M30" s="224">
        <f t="shared" si="3"/>
        <v>0.24324324324324326</v>
      </c>
      <c r="N30" s="249">
        <f t="shared" si="10"/>
        <v>8</v>
      </c>
      <c r="O30" s="224">
        <f t="shared" si="4"/>
        <v>0.21052631578947367</v>
      </c>
      <c r="Q30" s="249">
        <f t="shared" si="11"/>
        <v>16</v>
      </c>
      <c r="R30" s="224">
        <f t="shared" si="5"/>
        <v>0.27586206896551724</v>
      </c>
      <c r="S30" s="249">
        <f t="shared" si="12"/>
        <v>1</v>
      </c>
      <c r="T30" s="224">
        <f t="shared" si="6"/>
        <v>4.7619047619047616E-2</v>
      </c>
    </row>
    <row r="31" spans="2:20" x14ac:dyDescent="0.25">
      <c r="B31" t="s">
        <v>4458</v>
      </c>
      <c r="C31" s="249">
        <f t="shared" si="7"/>
        <v>22</v>
      </c>
      <c r="D31" s="224">
        <f t="shared" si="0"/>
        <v>0.27848101265822783</v>
      </c>
      <c r="F31" s="363">
        <f>COUNTIFS(Include,"Include*",Platform,"A*",RestrictRangeByKey(Permissions,PermissionTypes,$B31),"Yes*")</f>
        <v>2</v>
      </c>
      <c r="G31" s="224">
        <f t="shared" si="1"/>
        <v>4.7619047619047616E-2</v>
      </c>
      <c r="J31" s="249">
        <f t="shared" si="8"/>
        <v>0</v>
      </c>
      <c r="K31" s="224">
        <f t="shared" si="2"/>
        <v>0</v>
      </c>
      <c r="L31" s="249">
        <f t="shared" si="9"/>
        <v>9</v>
      </c>
      <c r="M31" s="224">
        <f t="shared" si="3"/>
        <v>0.24324324324324326</v>
      </c>
      <c r="N31" s="249">
        <f t="shared" si="10"/>
        <v>13</v>
      </c>
      <c r="O31" s="224">
        <f t="shared" si="4"/>
        <v>0.34210526315789475</v>
      </c>
      <c r="Q31" s="249">
        <f t="shared" si="11"/>
        <v>17</v>
      </c>
      <c r="R31" s="224">
        <f t="shared" si="5"/>
        <v>0.29310344827586204</v>
      </c>
      <c r="S31" s="249">
        <f t="shared" si="12"/>
        <v>5</v>
      </c>
      <c r="T31" s="224">
        <f t="shared" si="6"/>
        <v>0.23809523809523808</v>
      </c>
    </row>
    <row r="32" spans="2:20" x14ac:dyDescent="0.25">
      <c r="B32" t="str">
        <f>"iOS-only permissions (n="&amp;L4+N4&amp;")"</f>
        <v>iOS-only permissions (n=75)</v>
      </c>
      <c r="C32" s="249"/>
      <c r="D32" s="224" t="s">
        <v>4060</v>
      </c>
      <c r="F32" s="363"/>
      <c r="G32" s="224" t="s">
        <v>4060</v>
      </c>
      <c r="J32" s="249"/>
      <c r="K32" s="224" t="s">
        <v>4060</v>
      </c>
      <c r="L32" s="249"/>
      <c r="M32" s="224" t="s">
        <v>4060</v>
      </c>
      <c r="N32" s="249"/>
      <c r="O32" s="224" t="s">
        <v>4060</v>
      </c>
      <c r="Q32" s="249"/>
      <c r="R32" s="224" t="s">
        <v>4060</v>
      </c>
      <c r="S32" s="249"/>
      <c r="T32" s="224" t="s">
        <v>4060</v>
      </c>
    </row>
    <row r="33" spans="2:20" x14ac:dyDescent="0.25">
      <c r="B33" t="s">
        <v>4459</v>
      </c>
      <c r="C33" s="249">
        <f>COUNTIFS(Include,"=Include",Platform,"*",RestrictRangeByKey(Permissions,PermissionTypes,TRIM($B33)),"Yes*")</f>
        <v>9</v>
      </c>
      <c r="D33" s="224">
        <f t="shared" si="0"/>
        <v>0.11392405063291139</v>
      </c>
      <c r="F33" s="363">
        <f>COUNTIFS(Include,"Include*",Platform,"A*",RestrictRangeByKey(Permissions,PermissionTypes,TRIM($B33)),"Yes*")</f>
        <v>0</v>
      </c>
      <c r="G33" s="224">
        <f>F33/F$4</f>
        <v>0</v>
      </c>
      <c r="J33" s="306" t="s">
        <v>4044</v>
      </c>
      <c r="K33" s="224"/>
      <c r="L33" s="249">
        <f>COUNTIFS(Include,"=Include",PlatformAndroid,"No",PlatformiOS,"&lt;&gt;No",RestrictRangeByKey(Permissions,PermissionTypes,TRIM($B33)),"Yes*")</f>
        <v>1</v>
      </c>
      <c r="M33" s="224">
        <f t="shared" si="3"/>
        <v>2.7027027027027029E-2</v>
      </c>
      <c r="N33" s="249">
        <f>COUNTIFS(Include,"=Include",PlatformAndroid,"&lt;&gt;No",PlatformiOS,"&lt;&gt;No",RestrictRangeByKey(Permissions,PermissionTypes,TRIM($B33)),"Yes*")</f>
        <v>8</v>
      </c>
      <c r="O33" s="224">
        <f t="shared" si="4"/>
        <v>0.21052631578947367</v>
      </c>
      <c r="Q33" s="249">
        <f>COUNTIFS(Include,"=Include",Cost,"Free",RestrictRangeByKey(Permissions,PermissionTypes,TRIM($B33)),"Yes*")</f>
        <v>7</v>
      </c>
      <c r="R33" s="224">
        <f t="shared" si="5"/>
        <v>0.1206896551724138</v>
      </c>
      <c r="S33" s="249">
        <f>COUNTIFS(Include,"=Include",Cost,"&gt;0",RestrictRangeByKey(Permissions,PermissionTypes,TRIM($B33)),"Yes*")</f>
        <v>2</v>
      </c>
      <c r="T33" s="224">
        <f t="shared" si="6"/>
        <v>9.5238095238095233E-2</v>
      </c>
    </row>
    <row r="34" spans="2:20" x14ac:dyDescent="0.25">
      <c r="B34" t="s">
        <v>4460</v>
      </c>
      <c r="C34" s="249">
        <f>COUNTIFS(Include,"=Include",Platform,"*",RestrictRangeByKey(Permissions,PermissionTypes,TRIM($B34)),"Yes*")</f>
        <v>10</v>
      </c>
      <c r="D34" s="224">
        <f t="shared" si="0"/>
        <v>0.12658227848101267</v>
      </c>
      <c r="F34" s="363">
        <f>COUNTIFS(Include,"Include*",Platform,"A*",RestrictRangeByKey(Permissions,PermissionTypes,TRIM($B34)),"Yes*")</f>
        <v>0</v>
      </c>
      <c r="G34" s="224">
        <f>F34/F$4</f>
        <v>0</v>
      </c>
      <c r="J34" s="306" t="s">
        <v>4044</v>
      </c>
      <c r="K34" s="224"/>
      <c r="L34" s="249">
        <f>COUNTIFS(Include,"=Include",PlatformAndroid,"No",PlatformiOS,"&lt;&gt;No",RestrictRangeByKey(Permissions,PermissionTypes,TRIM($B34)),"Yes*")</f>
        <v>4</v>
      </c>
      <c r="M34" s="224">
        <f t="shared" si="3"/>
        <v>0.10810810810810811</v>
      </c>
      <c r="N34" s="249">
        <f>COUNTIFS(Include,"=Include",PlatformAndroid,"&lt;&gt;No",PlatformiOS,"&lt;&gt;No",RestrictRangeByKey(Permissions,PermissionTypes,TRIM($B34)),"Yes*")</f>
        <v>6</v>
      </c>
      <c r="O34" s="224">
        <f t="shared" si="4"/>
        <v>0.15789473684210525</v>
      </c>
      <c r="Q34" s="249">
        <f>COUNTIFS(Include,"=Include",Cost,"Free",RestrictRangeByKey(Permissions,PermissionTypes,TRIM($B34)),"Yes*")</f>
        <v>8</v>
      </c>
      <c r="R34" s="224">
        <f t="shared" si="5"/>
        <v>0.13793103448275862</v>
      </c>
      <c r="S34" s="249">
        <f>COUNTIFS(Include,"=Include",Cost,"&gt;0",RestrictRangeByKey(Permissions,PermissionTypes,TRIM($B34)),"Yes*")</f>
        <v>2</v>
      </c>
      <c r="T34" s="224">
        <f t="shared" si="6"/>
        <v>9.5238095238095233E-2</v>
      </c>
    </row>
    <row r="35" spans="2:20" s="170" customFormat="1" x14ac:dyDescent="0.25">
      <c r="B35" s="170" t="s">
        <v>4461</v>
      </c>
      <c r="C35" s="251">
        <f>COUNTIFS(Include,"=Include",Platform,"*",RestrictRangeByKey(Permissions,PermissionTypes,TRIM($B35)),"Yes*")</f>
        <v>2</v>
      </c>
      <c r="D35" s="225">
        <f t="shared" si="0"/>
        <v>2.5316455696202531E-2</v>
      </c>
      <c r="F35" s="251">
        <f>COUNTIFS(Include,"Include*",Platform,"A*",RestrictRangeByKey(Permissions,PermissionTypes,TRIM($B35)),"Yes*")</f>
        <v>0</v>
      </c>
      <c r="G35" s="225">
        <f>F35/F$4</f>
        <v>0</v>
      </c>
      <c r="J35" s="307" t="s">
        <v>4044</v>
      </c>
      <c r="K35" s="225"/>
      <c r="L35" s="251">
        <f>COUNTIFS(Include,"=Include",PlatformAndroid,"No",PlatformiOS,"&lt;&gt;No",RestrictRangeByKey(Permissions,PermissionTypes,TRIM($B35)),"Yes*")</f>
        <v>0</v>
      </c>
      <c r="M35" s="225">
        <f t="shared" si="3"/>
        <v>0</v>
      </c>
      <c r="N35" s="251">
        <f>COUNTIFS(Include,"=Include",PlatformAndroid,"&lt;&gt;No",PlatformiOS,"&lt;&gt;No",RestrictRangeByKey(Permissions,PermissionTypes,TRIM($B35)),"Yes*")</f>
        <v>2</v>
      </c>
      <c r="O35" s="225">
        <f t="shared" si="4"/>
        <v>5.2631578947368418E-2</v>
      </c>
      <c r="Q35" s="251">
        <f>COUNTIFS(Include,"=Include",Cost,"Free",RestrictRangeByKey(Permissions,PermissionTypes,TRIM($B35)),"Yes*")</f>
        <v>2</v>
      </c>
      <c r="R35" s="225">
        <f t="shared" si="5"/>
        <v>3.4482758620689655E-2</v>
      </c>
      <c r="S35" s="251">
        <f>COUNTIFS(Include,"=Include",Cost,"&gt;0",RestrictRangeByKey(Permissions,PermissionTypes,TRIM($B35)),"Yes*")</f>
        <v>0</v>
      </c>
      <c r="T35" s="225">
        <f t="shared" si="6"/>
        <v>0</v>
      </c>
    </row>
    <row r="43" spans="2:20" x14ac:dyDescent="0.25">
      <c r="C43" s="20"/>
    </row>
  </sheetData>
  <mergeCells count="9">
    <mergeCell ref="J5:O5"/>
    <mergeCell ref="Q5:T5"/>
    <mergeCell ref="C6:D6"/>
    <mergeCell ref="J6:K6"/>
    <mergeCell ref="L6:M6"/>
    <mergeCell ref="N6:O6"/>
    <mergeCell ref="Q6:R6"/>
    <mergeCell ref="S6:T6"/>
    <mergeCell ref="F6:G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T19"/>
  <sheetViews>
    <sheetView workbookViewId="0">
      <selection activeCell="E14" sqref="E14"/>
    </sheetView>
  </sheetViews>
  <sheetFormatPr defaultColWidth="18.7109375" defaultRowHeight="12.75" customHeight="1" x14ac:dyDescent="0.25"/>
  <cols>
    <col min="1" max="1" width="18.85546875" style="7" customWidth="1"/>
    <col min="2" max="2" width="28.7109375" style="7" customWidth="1"/>
    <col min="3" max="4" width="18.85546875" style="7" customWidth="1"/>
    <col min="5" max="5" width="38.28515625" style="7" customWidth="1"/>
    <col min="6" max="9" width="18.85546875" style="7" customWidth="1"/>
    <col min="10" max="10" width="14" style="7" customWidth="1"/>
    <col min="11" max="11" width="23.85546875" style="7" customWidth="1"/>
    <col min="12" max="12" width="21" style="7" customWidth="1"/>
    <col min="13" max="13" width="37.5703125" style="7" customWidth="1"/>
    <col min="14" max="14" width="37.85546875" style="7" customWidth="1"/>
    <col min="15" max="15" width="14" style="7" customWidth="1"/>
    <col min="16" max="16" width="35" style="7" customWidth="1"/>
    <col min="17" max="17" width="19.85546875" style="7" customWidth="1"/>
    <col min="18" max="18" width="40.28515625" style="7" customWidth="1"/>
    <col min="19" max="19" width="42.28515625" style="7" customWidth="1"/>
    <col min="20" max="22" width="28.5703125" style="7" customWidth="1"/>
    <col min="23" max="23" width="18.7109375" style="7"/>
    <col min="24" max="24" width="22.28515625" style="7" customWidth="1"/>
    <col min="25" max="25" width="29.28515625" style="7" customWidth="1"/>
    <col min="26" max="26" width="28.140625" style="7" customWidth="1"/>
    <col min="27" max="28" width="18.7109375" style="7"/>
    <col min="29" max="29" width="40.5703125" style="7" customWidth="1"/>
    <col min="30" max="31" width="18.7109375" style="7"/>
    <col min="32" max="32" width="27.5703125" style="7" customWidth="1"/>
    <col min="33" max="33" width="27.85546875" style="7" customWidth="1"/>
    <col min="34" max="34" width="26.85546875" style="7" customWidth="1"/>
    <col min="35" max="35" width="30.7109375" style="7" customWidth="1"/>
    <col min="36" max="36" width="22.140625" style="7" customWidth="1"/>
    <col min="37" max="38" width="18.7109375" style="7"/>
    <col min="39" max="39" width="28.28515625" style="7" customWidth="1"/>
    <col min="40" max="40" width="27.42578125" style="7" customWidth="1"/>
    <col min="41" max="41" width="26.5703125" style="7" customWidth="1"/>
    <col min="42" max="42" width="18.7109375" style="7"/>
    <col min="43" max="43" width="31.7109375" style="7" customWidth="1"/>
    <col min="44" max="44" width="40.5703125" style="7" customWidth="1"/>
    <col min="45" max="16384" width="18.7109375" style="7"/>
  </cols>
  <sheetData>
    <row r="1" spans="1:46" s="6" customFormat="1" ht="15" x14ac:dyDescent="0.25">
      <c r="A1" s="6" t="s">
        <v>51</v>
      </c>
      <c r="B1" s="6" t="s">
        <v>133</v>
      </c>
      <c r="C1" s="6" t="s">
        <v>52</v>
      </c>
      <c r="D1" s="6" t="s">
        <v>53</v>
      </c>
      <c r="E1" s="6" t="s">
        <v>65</v>
      </c>
      <c r="F1" s="6" t="s">
        <v>68</v>
      </c>
      <c r="G1" s="6" t="s">
        <v>85</v>
      </c>
      <c r="H1" s="6" t="s">
        <v>102</v>
      </c>
      <c r="I1" s="6" t="s">
        <v>106</v>
      </c>
      <c r="J1" s="6" t="s">
        <v>110</v>
      </c>
      <c r="K1" s="6" t="s">
        <v>137</v>
      </c>
      <c r="L1" s="6" t="s">
        <v>174</v>
      </c>
      <c r="M1" s="6" t="s">
        <v>178</v>
      </c>
      <c r="N1" s="6" t="s">
        <v>183</v>
      </c>
      <c r="O1" s="6" t="s">
        <v>190</v>
      </c>
      <c r="P1" s="6" t="s">
        <v>192</v>
      </c>
      <c r="Q1" s="6" t="s">
        <v>249</v>
      </c>
      <c r="R1" s="6" t="s">
        <v>253</v>
      </c>
      <c r="S1" s="6" t="s">
        <v>263</v>
      </c>
      <c r="T1" s="6" t="s">
        <v>301</v>
      </c>
      <c r="U1" s="6" t="s">
        <v>303</v>
      </c>
      <c r="V1" s="6" t="s">
        <v>544</v>
      </c>
      <c r="W1" s="6" t="s">
        <v>268</v>
      </c>
      <c r="X1" s="6" t="s">
        <v>274</v>
      </c>
      <c r="Y1" s="6" t="s">
        <v>284</v>
      </c>
      <c r="Z1" s="6" t="s">
        <v>290</v>
      </c>
      <c r="AA1" s="6" t="s">
        <v>294</v>
      </c>
      <c r="AB1" s="6" t="s">
        <v>303</v>
      </c>
      <c r="AC1" s="6" t="s">
        <v>324</v>
      </c>
      <c r="AD1" s="6" t="s">
        <v>341</v>
      </c>
      <c r="AE1" s="6" t="s">
        <v>554</v>
      </c>
      <c r="AF1" s="6" t="s">
        <v>557</v>
      </c>
      <c r="AG1" s="6" t="s">
        <v>559</v>
      </c>
      <c r="AH1" s="6" t="s">
        <v>563</v>
      </c>
      <c r="AI1" s="6" t="s">
        <v>567</v>
      </c>
      <c r="AJ1" s="6" t="s">
        <v>633</v>
      </c>
      <c r="AK1" s="6" t="s">
        <v>671</v>
      </c>
      <c r="AL1" s="6" t="s">
        <v>474</v>
      </c>
      <c r="AM1" s="6" t="s">
        <v>697</v>
      </c>
      <c r="AN1" s="6" t="s">
        <v>166</v>
      </c>
      <c r="AO1" s="6" t="s">
        <v>1520</v>
      </c>
      <c r="AP1" s="6" t="s">
        <v>1545</v>
      </c>
      <c r="AQ1" s="6" t="s">
        <v>383</v>
      </c>
      <c r="AR1" s="6" t="s">
        <v>380</v>
      </c>
      <c r="AS1" s="6" t="s">
        <v>1624</v>
      </c>
      <c r="AT1" s="6" t="s">
        <v>341</v>
      </c>
    </row>
    <row r="2" spans="1:46" ht="15" x14ac:dyDescent="0.25">
      <c r="A2" s="7" t="s">
        <v>10</v>
      </c>
      <c r="B2" s="7" t="s">
        <v>134</v>
      </c>
      <c r="C2" s="7" t="s">
        <v>52</v>
      </c>
      <c r="D2" s="7" t="s">
        <v>54</v>
      </c>
      <c r="E2" s="7" t="s">
        <v>65</v>
      </c>
      <c r="F2" s="7" t="s">
        <v>69</v>
      </c>
      <c r="G2" s="7" t="s">
        <v>85</v>
      </c>
      <c r="H2" s="7" t="s">
        <v>14</v>
      </c>
      <c r="I2" s="7" t="s">
        <v>107</v>
      </c>
      <c r="J2" s="7" t="s">
        <v>111</v>
      </c>
      <c r="K2" s="7" t="s">
        <v>138</v>
      </c>
      <c r="L2" s="7" t="s">
        <v>10</v>
      </c>
      <c r="M2" s="7" t="s">
        <v>179</v>
      </c>
      <c r="N2" s="7" t="s">
        <v>250</v>
      </c>
      <c r="O2" s="7" t="s">
        <v>10</v>
      </c>
      <c r="P2" s="7" t="s">
        <v>210</v>
      </c>
      <c r="Q2" s="7" t="s">
        <v>10</v>
      </c>
      <c r="R2" s="7" t="s">
        <v>256</v>
      </c>
      <c r="S2" s="7" t="s">
        <v>264</v>
      </c>
      <c r="T2" s="7" t="s">
        <v>275</v>
      </c>
      <c r="U2" s="7" t="s">
        <v>543</v>
      </c>
      <c r="V2" s="7" t="s">
        <v>545</v>
      </c>
      <c r="W2" s="7" t="s">
        <v>269</v>
      </c>
      <c r="X2" s="7" t="s">
        <v>304</v>
      </c>
      <c r="Y2" s="7" t="s">
        <v>285</v>
      </c>
      <c r="Z2" s="7" t="s">
        <v>291</v>
      </c>
      <c r="AA2" s="7" t="s">
        <v>10</v>
      </c>
      <c r="AB2" s="7" t="s">
        <v>276</v>
      </c>
      <c r="AC2" s="7" t="s">
        <v>325</v>
      </c>
      <c r="AD2" s="7" t="s">
        <v>342</v>
      </c>
      <c r="AE2" s="7" t="s">
        <v>555</v>
      </c>
      <c r="AF2" s="7" t="s">
        <v>558</v>
      </c>
      <c r="AG2" s="7" t="s">
        <v>560</v>
      </c>
      <c r="AH2" s="7" t="s">
        <v>564</v>
      </c>
      <c r="AI2" s="7" t="s">
        <v>571</v>
      </c>
      <c r="AJ2" s="23" t="s">
        <v>635</v>
      </c>
      <c r="AK2" s="7" t="s">
        <v>672</v>
      </c>
      <c r="AL2" s="7" t="s">
        <v>675</v>
      </c>
      <c r="AM2" s="7" t="s">
        <v>698</v>
      </c>
      <c r="AN2" s="7" t="s">
        <v>702</v>
      </c>
      <c r="AO2" s="7" t="s">
        <v>1521</v>
      </c>
      <c r="AP2" s="7" t="s">
        <v>10</v>
      </c>
      <c r="AQ2" s="39" t="s">
        <v>50</v>
      </c>
      <c r="AR2" s="7" t="s">
        <v>1569</v>
      </c>
      <c r="AS2" s="7" t="s">
        <v>1625</v>
      </c>
      <c r="AT2" s="7" t="s">
        <v>10</v>
      </c>
    </row>
    <row r="3" spans="1:46" ht="15" x14ac:dyDescent="0.25">
      <c r="A3" s="7" t="s">
        <v>9</v>
      </c>
      <c r="B3" s="7" t="s">
        <v>135</v>
      </c>
      <c r="D3" s="7" t="s">
        <v>55</v>
      </c>
      <c r="E3" s="7" t="s">
        <v>184</v>
      </c>
      <c r="F3" s="7" t="s">
        <v>70</v>
      </c>
      <c r="H3" s="7" t="s">
        <v>16</v>
      </c>
      <c r="I3" s="7" t="s">
        <v>552</v>
      </c>
      <c r="J3" s="7" t="s">
        <v>112</v>
      </c>
      <c r="K3" s="7" t="s">
        <v>139</v>
      </c>
      <c r="L3" s="7" t="s">
        <v>175</v>
      </c>
      <c r="M3" s="7" t="s">
        <v>180</v>
      </c>
      <c r="N3" s="7" t="s">
        <v>251</v>
      </c>
      <c r="O3" s="7" t="s">
        <v>191</v>
      </c>
      <c r="P3" s="7" t="s">
        <v>211</v>
      </c>
      <c r="Q3" s="7" t="s">
        <v>254</v>
      </c>
      <c r="R3" s="7" t="s">
        <v>257</v>
      </c>
      <c r="S3" s="7" t="s">
        <v>265</v>
      </c>
      <c r="T3" s="7" t="s">
        <v>302</v>
      </c>
      <c r="U3" s="7" t="s">
        <v>10</v>
      </c>
      <c r="V3" s="7" t="s">
        <v>546</v>
      </c>
      <c r="W3" s="7" t="s">
        <v>271</v>
      </c>
      <c r="X3" s="7" t="s">
        <v>267</v>
      </c>
      <c r="Y3" s="7" t="s">
        <v>286</v>
      </c>
      <c r="Z3" s="7" t="s">
        <v>292</v>
      </c>
      <c r="AA3" s="7" t="s">
        <v>9</v>
      </c>
      <c r="AB3" s="7" t="s">
        <v>267</v>
      </c>
      <c r="AC3" s="7" t="s">
        <v>326</v>
      </c>
      <c r="AD3" s="7" t="s">
        <v>343</v>
      </c>
      <c r="AE3" s="7" t="s">
        <v>556</v>
      </c>
      <c r="AF3" s="7" t="s">
        <v>3977</v>
      </c>
      <c r="AG3" s="7" t="s">
        <v>476</v>
      </c>
      <c r="AH3" s="7" t="s">
        <v>565</v>
      </c>
      <c r="AI3" s="7" t="s">
        <v>572</v>
      </c>
      <c r="AJ3" s="23" t="s">
        <v>636</v>
      </c>
      <c r="AK3" s="7" t="s">
        <v>673</v>
      </c>
      <c r="AL3" s="7" t="s">
        <v>676</v>
      </c>
      <c r="AM3" s="7" t="s">
        <v>699</v>
      </c>
      <c r="AN3" s="7" t="s">
        <v>700</v>
      </c>
      <c r="AO3" s="7" t="s">
        <v>1522</v>
      </c>
      <c r="AP3" s="7" t="s">
        <v>9</v>
      </c>
      <c r="AQ3" s="7" t="s">
        <v>9</v>
      </c>
      <c r="AR3" s="7" t="s">
        <v>1570</v>
      </c>
      <c r="AS3" s="7" t="s">
        <v>10</v>
      </c>
      <c r="AT3" s="7" t="s">
        <v>9</v>
      </c>
    </row>
    <row r="4" spans="1:46" ht="15" x14ac:dyDescent="0.25">
      <c r="A4" s="7" t="s">
        <v>50</v>
      </c>
      <c r="B4" s="7" t="s">
        <v>9</v>
      </c>
      <c r="D4" s="7" t="s">
        <v>57</v>
      </c>
      <c r="E4" s="7" t="s">
        <v>187</v>
      </c>
      <c r="F4" s="7" t="s">
        <v>71</v>
      </c>
      <c r="H4" s="7" t="s">
        <v>220</v>
      </c>
      <c r="I4" s="7" t="s">
        <v>1424</v>
      </c>
      <c r="J4" s="7" t="s">
        <v>113</v>
      </c>
      <c r="K4" s="7" t="s">
        <v>9</v>
      </c>
      <c r="L4" s="7" t="s">
        <v>176</v>
      </c>
      <c r="M4" s="7" t="s">
        <v>181</v>
      </c>
      <c r="N4" s="7" t="s">
        <v>252</v>
      </c>
      <c r="O4" s="7" t="s">
        <v>9</v>
      </c>
      <c r="P4" s="7" t="s">
        <v>212</v>
      </c>
      <c r="Q4" s="7" t="s">
        <v>255</v>
      </c>
      <c r="R4" s="7" t="s">
        <v>258</v>
      </c>
      <c r="S4" s="39" t="s">
        <v>50</v>
      </c>
      <c r="T4" s="7" t="s">
        <v>9</v>
      </c>
      <c r="U4" s="7" t="s">
        <v>9</v>
      </c>
      <c r="V4" s="7" t="s">
        <v>165</v>
      </c>
      <c r="W4" s="7" t="s">
        <v>270</v>
      </c>
      <c r="X4" s="7" t="s">
        <v>9</v>
      </c>
      <c r="Y4" s="7" t="s">
        <v>287</v>
      </c>
      <c r="Z4" s="7" t="s">
        <v>293</v>
      </c>
      <c r="AA4" s="7" t="s">
        <v>293</v>
      </c>
      <c r="AB4" s="39" t="s">
        <v>9</v>
      </c>
      <c r="AC4" s="7" t="s">
        <v>327</v>
      </c>
      <c r="AD4" s="7" t="s">
        <v>9</v>
      </c>
      <c r="AE4" s="7" t="s">
        <v>9</v>
      </c>
      <c r="AF4" s="39" t="s">
        <v>50</v>
      </c>
      <c r="AG4" s="7" t="s">
        <v>561</v>
      </c>
      <c r="AH4" s="7" t="s">
        <v>566</v>
      </c>
      <c r="AI4" s="7" t="s">
        <v>573</v>
      </c>
      <c r="AJ4" s="23" t="s">
        <v>637</v>
      </c>
      <c r="AK4" s="7" t="s">
        <v>674</v>
      </c>
      <c r="AL4" s="7" t="s">
        <v>677</v>
      </c>
      <c r="AM4" s="7" t="s">
        <v>717</v>
      </c>
      <c r="AN4" s="7" t="s">
        <v>701</v>
      </c>
      <c r="AO4" s="7" t="s">
        <v>9</v>
      </c>
      <c r="AP4" s="7" t="s">
        <v>1546</v>
      </c>
      <c r="AQ4" s="7" t="s">
        <v>1573</v>
      </c>
      <c r="AR4" s="7" t="s">
        <v>1571</v>
      </c>
      <c r="AS4" s="7" t="s">
        <v>9</v>
      </c>
      <c r="AT4" s="7" t="s">
        <v>1645</v>
      </c>
    </row>
    <row r="5" spans="1:46" ht="15" x14ac:dyDescent="0.25">
      <c r="B5" s="7" t="s">
        <v>50</v>
      </c>
      <c r="D5" s="7" t="s">
        <v>56</v>
      </c>
      <c r="E5" s="7" t="s">
        <v>1378</v>
      </c>
      <c r="F5" s="7" t="s">
        <v>72</v>
      </c>
      <c r="H5" s="7" t="s">
        <v>221</v>
      </c>
      <c r="J5" s="7" t="s">
        <v>114</v>
      </c>
      <c r="L5" s="7" t="s">
        <v>177</v>
      </c>
      <c r="M5" s="7" t="s">
        <v>9</v>
      </c>
      <c r="N5" s="7" t="s">
        <v>262</v>
      </c>
      <c r="O5" s="7" t="s">
        <v>50</v>
      </c>
      <c r="P5" s="7" t="s">
        <v>213</v>
      </c>
      <c r="Q5" s="7" t="s">
        <v>9</v>
      </c>
      <c r="R5" s="7" t="s">
        <v>259</v>
      </c>
      <c r="S5" s="40" t="s">
        <v>266</v>
      </c>
      <c r="T5" s="39" t="s">
        <v>50</v>
      </c>
      <c r="U5" s="39" t="s">
        <v>50</v>
      </c>
      <c r="V5" s="39" t="s">
        <v>547</v>
      </c>
      <c r="W5" s="7" t="s">
        <v>9</v>
      </c>
      <c r="X5" s="39" t="s">
        <v>50</v>
      </c>
      <c r="Y5" s="7" t="s">
        <v>288</v>
      </c>
      <c r="Z5" s="39" t="s">
        <v>50</v>
      </c>
      <c r="AA5" s="39" t="s">
        <v>50</v>
      </c>
      <c r="AB5" s="39" t="s">
        <v>50</v>
      </c>
      <c r="AC5" s="7" t="s">
        <v>329</v>
      </c>
      <c r="AD5" s="39" t="s">
        <v>50</v>
      </c>
      <c r="AE5" s="39" t="s">
        <v>50</v>
      </c>
      <c r="AF5" s="7" t="s">
        <v>1518</v>
      </c>
      <c r="AG5" s="39" t="s">
        <v>50</v>
      </c>
      <c r="AH5" s="39" t="s">
        <v>9</v>
      </c>
      <c r="AI5" s="7" t="s">
        <v>574</v>
      </c>
      <c r="AJ5" s="23" t="s">
        <v>9</v>
      </c>
      <c r="AK5" s="7" t="s">
        <v>9</v>
      </c>
      <c r="AL5" s="7" t="s">
        <v>9</v>
      </c>
      <c r="AM5" s="7" t="s">
        <v>9</v>
      </c>
      <c r="AN5" s="7" t="s">
        <v>9</v>
      </c>
      <c r="AO5" s="39" t="s">
        <v>50</v>
      </c>
      <c r="AP5" s="39" t="s">
        <v>50</v>
      </c>
      <c r="AQ5" s="7" t="s">
        <v>1572</v>
      </c>
      <c r="AR5" s="7" t="s">
        <v>9</v>
      </c>
      <c r="AS5" s="39" t="s">
        <v>50</v>
      </c>
      <c r="AT5" s="39" t="s">
        <v>50</v>
      </c>
    </row>
    <row r="6" spans="1:46" ht="15" x14ac:dyDescent="0.25">
      <c r="D6" s="7" t="s">
        <v>50</v>
      </c>
      <c r="E6" s="7" t="s">
        <v>186</v>
      </c>
      <c r="F6" s="7" t="s">
        <v>73</v>
      </c>
      <c r="H6" s="7" t="s">
        <v>219</v>
      </c>
      <c r="J6" s="7" t="s">
        <v>115</v>
      </c>
      <c r="L6" s="7" t="s">
        <v>9</v>
      </c>
      <c r="M6" s="7" t="s">
        <v>50</v>
      </c>
      <c r="N6" s="7" t="s">
        <v>87</v>
      </c>
      <c r="P6" s="7" t="s">
        <v>198</v>
      </c>
      <c r="Q6" s="7" t="s">
        <v>50</v>
      </c>
      <c r="R6" s="7" t="s">
        <v>9</v>
      </c>
      <c r="V6" s="39" t="s">
        <v>50</v>
      </c>
      <c r="W6" s="7" t="s">
        <v>50</v>
      </c>
      <c r="X6" s="7" t="s">
        <v>305</v>
      </c>
      <c r="Y6" s="7" t="s">
        <v>289</v>
      </c>
      <c r="Z6" s="7" t="s">
        <v>314</v>
      </c>
      <c r="AC6" s="7" t="s">
        <v>328</v>
      </c>
      <c r="AF6" s="39" t="s">
        <v>293</v>
      </c>
      <c r="AG6" s="7" t="s">
        <v>9</v>
      </c>
      <c r="AH6" s="39" t="s">
        <v>50</v>
      </c>
      <c r="AI6" s="7" t="s">
        <v>570</v>
      </c>
      <c r="AJ6" s="69" t="s">
        <v>50</v>
      </c>
      <c r="AK6" s="39" t="s">
        <v>50</v>
      </c>
      <c r="AL6" s="39" t="s">
        <v>50</v>
      </c>
      <c r="AM6" s="39" t="s">
        <v>50</v>
      </c>
      <c r="AN6" s="39" t="s">
        <v>50</v>
      </c>
      <c r="AQ6" s="7" t="s">
        <v>1568</v>
      </c>
      <c r="AR6" s="39" t="s">
        <v>50</v>
      </c>
    </row>
    <row r="7" spans="1:46" ht="15" x14ac:dyDescent="0.25">
      <c r="E7" s="7" t="s">
        <v>185</v>
      </c>
      <c r="F7" s="7" t="s">
        <v>74</v>
      </c>
      <c r="J7" s="7" t="s">
        <v>116</v>
      </c>
      <c r="L7" s="7" t="s">
        <v>50</v>
      </c>
      <c r="M7" s="7" t="s">
        <v>182</v>
      </c>
      <c r="N7" s="7" t="s">
        <v>278</v>
      </c>
      <c r="P7" s="7" t="s">
        <v>50</v>
      </c>
      <c r="R7" s="7" t="s">
        <v>50</v>
      </c>
      <c r="X7" s="7" t="s">
        <v>276</v>
      </c>
      <c r="Y7" s="39" t="s">
        <v>50</v>
      </c>
      <c r="Z7" s="7" t="s">
        <v>315</v>
      </c>
      <c r="AC7" s="7" t="s">
        <v>330</v>
      </c>
      <c r="AF7" s="7" t="s">
        <v>3972</v>
      </c>
      <c r="AI7" s="7" t="s">
        <v>575</v>
      </c>
      <c r="AJ7" s="23" t="s">
        <v>638</v>
      </c>
      <c r="AQ7" s="7" t="s">
        <v>1566</v>
      </c>
    </row>
    <row r="8" spans="1:46" ht="15" x14ac:dyDescent="0.25">
      <c r="E8" s="7" t="s">
        <v>66</v>
      </c>
      <c r="F8" s="7" t="s">
        <v>75</v>
      </c>
      <c r="J8" s="7" t="s">
        <v>272</v>
      </c>
      <c r="M8" s="7" t="s">
        <v>261</v>
      </c>
      <c r="N8" s="7" t="s">
        <v>307</v>
      </c>
      <c r="Z8" s="7" t="s">
        <v>347</v>
      </c>
      <c r="AC8" s="7" t="s">
        <v>331</v>
      </c>
      <c r="AF8" s="7" t="s">
        <v>3973</v>
      </c>
      <c r="AI8" s="7" t="s">
        <v>568</v>
      </c>
      <c r="AJ8" s="23"/>
      <c r="AQ8" s="7" t="s">
        <v>1567</v>
      </c>
    </row>
    <row r="9" spans="1:46" ht="15" x14ac:dyDescent="0.25">
      <c r="E9" s="7" t="s">
        <v>1373</v>
      </c>
      <c r="F9" s="7" t="s">
        <v>76</v>
      </c>
      <c r="J9" s="7" t="s">
        <v>273</v>
      </c>
      <c r="M9" s="7" t="s">
        <v>322</v>
      </c>
      <c r="N9" s="7" t="s">
        <v>308</v>
      </c>
      <c r="AC9" s="7" t="s">
        <v>333</v>
      </c>
      <c r="AF9" s="7" t="s">
        <v>3976</v>
      </c>
      <c r="AI9" s="7" t="s">
        <v>569</v>
      </c>
      <c r="AJ9" s="23"/>
    </row>
    <row r="10" spans="1:46" ht="15" x14ac:dyDescent="0.25">
      <c r="E10" s="7" t="s">
        <v>1374</v>
      </c>
      <c r="F10" s="7" t="s">
        <v>77</v>
      </c>
      <c r="J10" s="7" t="s">
        <v>318</v>
      </c>
      <c r="M10" s="7" t="s">
        <v>321</v>
      </c>
      <c r="N10" s="7" t="s">
        <v>310</v>
      </c>
      <c r="AC10" s="7" t="s">
        <v>332</v>
      </c>
      <c r="AI10" s="7" t="s">
        <v>9</v>
      </c>
    </row>
    <row r="11" spans="1:46" ht="15" x14ac:dyDescent="0.25">
      <c r="E11" s="7" t="s">
        <v>1376</v>
      </c>
      <c r="F11" s="7" t="s">
        <v>78</v>
      </c>
      <c r="J11" s="7" t="s">
        <v>319</v>
      </c>
      <c r="M11" s="7" t="s">
        <v>323</v>
      </c>
      <c r="N11" s="7" t="s">
        <v>309</v>
      </c>
      <c r="AC11" s="7" t="s">
        <v>334</v>
      </c>
      <c r="AI11" s="39" t="s">
        <v>50</v>
      </c>
    </row>
    <row r="12" spans="1:46" ht="15" x14ac:dyDescent="0.25">
      <c r="E12" s="7" t="s">
        <v>4031</v>
      </c>
      <c r="F12" s="7" t="s">
        <v>79</v>
      </c>
      <c r="J12" s="7" t="s">
        <v>320</v>
      </c>
      <c r="N12" s="7" t="s">
        <v>311</v>
      </c>
      <c r="AC12" s="7" t="s">
        <v>336</v>
      </c>
    </row>
    <row r="13" spans="1:46" ht="15" x14ac:dyDescent="0.25">
      <c r="E13" s="7" t="s">
        <v>4102</v>
      </c>
      <c r="F13" s="7" t="s">
        <v>80</v>
      </c>
      <c r="N13" s="7" t="s">
        <v>312</v>
      </c>
      <c r="AC13" s="7" t="s">
        <v>335</v>
      </c>
    </row>
    <row r="14" spans="1:46" ht="15" x14ac:dyDescent="0.25">
      <c r="E14" s="7" t="s">
        <v>4222</v>
      </c>
      <c r="F14" s="7" t="s">
        <v>81</v>
      </c>
      <c r="N14" s="7" t="s">
        <v>313</v>
      </c>
      <c r="AC14" s="7" t="s">
        <v>337</v>
      </c>
    </row>
    <row r="15" spans="1:46" ht="15" x14ac:dyDescent="0.25">
      <c r="F15" s="7" t="s">
        <v>82</v>
      </c>
      <c r="N15" s="7" t="s">
        <v>316</v>
      </c>
      <c r="AC15" s="7" t="s">
        <v>338</v>
      </c>
    </row>
    <row r="16" spans="1:46" ht="15" x14ac:dyDescent="0.25">
      <c r="F16" s="7" t="s">
        <v>83</v>
      </c>
      <c r="N16" s="7" t="s">
        <v>317</v>
      </c>
      <c r="AC16" s="7" t="s">
        <v>9</v>
      </c>
    </row>
    <row r="17" spans="6:29" ht="15" x14ac:dyDescent="0.25">
      <c r="F17" s="7" t="s">
        <v>84</v>
      </c>
      <c r="N17" s="7" t="s">
        <v>339</v>
      </c>
      <c r="AC17" s="39" t="s">
        <v>50</v>
      </c>
    </row>
    <row r="18" spans="6:29" ht="12.75" customHeight="1" x14ac:dyDescent="0.25">
      <c r="N18" s="7" t="s">
        <v>346</v>
      </c>
    </row>
    <row r="19" spans="6:29" ht="12.75" customHeight="1" x14ac:dyDescent="0.25">
      <c r="N19" s="7" t="s">
        <v>345</v>
      </c>
    </row>
  </sheetData>
  <sortState ref="AQ2:AQ8">
    <sortCondition ref="AQ8"/>
  </sortState>
  <hyperlinks>
    <hyperlink ref="S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113</vt:i4>
      </vt:variant>
    </vt:vector>
  </HeadingPairs>
  <TitlesOfParts>
    <vt:vector size="126" baseType="lpstr">
      <vt:lpstr>Inclusion &amp; Exclusion Criteria</vt:lpstr>
      <vt:lpstr>Apps</vt:lpstr>
      <vt:lpstr>Table - Characteristics</vt:lpstr>
      <vt:lpstr>Table - Collection</vt:lpstr>
      <vt:lpstr>Table - Data Storage</vt:lpstr>
      <vt:lpstr>Table - Data Type Summary</vt:lpstr>
      <vt:lpstr>Table - Transmission 1</vt:lpstr>
      <vt:lpstr>Tables - Transmission 2</vt:lpstr>
      <vt:lpstr>Table - Policies 1</vt:lpstr>
      <vt:lpstr>Tables - Policies 2</vt:lpstr>
      <vt:lpstr>Table - Vulnerabilities</vt:lpstr>
      <vt:lpstr>Table - Permissions</vt:lpstr>
      <vt:lpstr>List Sources</vt:lpstr>
      <vt:lpstr>AccountRequired</vt:lpstr>
      <vt:lpstr>AdvertisersDestinationCountries</vt:lpstr>
      <vt:lpstr>AdvertisersDisplaysAdverts</vt:lpstr>
      <vt:lpstr>AdvertisersPolicyOptOut</vt:lpstr>
      <vt:lpstr>AdvertisersPolicyTransmission</vt:lpstr>
      <vt:lpstr>AdvertisersPolicyViewing</vt:lpstr>
      <vt:lpstr>AdvertisersSeparatePolicy</vt:lpstr>
      <vt:lpstr>AdvertisersTransmitsData</vt:lpstr>
      <vt:lpstr>AdvertisersTransmitsDataOrDisplaysAdverts</vt:lpstr>
      <vt:lpstr>AnalyticsDestinationCountries</vt:lpstr>
      <vt:lpstr>AnalyticsPolicyOptOut</vt:lpstr>
      <vt:lpstr>AnalyticsPolicyTransmission</vt:lpstr>
      <vt:lpstr>AnalyticsTransmitsData</vt:lpstr>
      <vt:lpstr>AnalyticsTransmitsDeviceIdentifier</vt:lpstr>
      <vt:lpstr>Android</vt:lpstr>
      <vt:lpstr>AppCollectsData</vt:lpstr>
      <vt:lpstr>AppCollectsOrStoresData</vt:lpstr>
      <vt:lpstr>AppCollectsOrStoresPID</vt:lpstr>
      <vt:lpstr>AppCollectsOrTransmitsData</vt:lpstr>
      <vt:lpstr>AppCollectsPID</vt:lpstr>
      <vt:lpstr>AppCollectsStoresOrTransmitsData</vt:lpstr>
      <vt:lpstr>AppCollectsStoresOrTransmitsPID</vt:lpstr>
      <vt:lpstr>AppID</vt:lpstr>
      <vt:lpstr>AppName</vt:lpstr>
      <vt:lpstr>AppNHSLink</vt:lpstr>
      <vt:lpstr>AppPolicy</vt:lpstr>
      <vt:lpstr>Apps</vt:lpstr>
      <vt:lpstr>AppStorePrivacyLink</vt:lpstr>
      <vt:lpstr>AppStoresContainPID</vt:lpstr>
      <vt:lpstr>AppStoresData</vt:lpstr>
      <vt:lpstr>AppTransmitsData</vt:lpstr>
      <vt:lpstr>AppTransmitsNonUsageDeviceData</vt:lpstr>
      <vt:lpstr>AppTransmitsPID</vt:lpstr>
      <vt:lpstr>AppTransmitsUsageDeviceData</vt:lpstr>
      <vt:lpstr>ClinicalDisclaimer</vt:lpstr>
      <vt:lpstr>ClinicalDisclaimerPrivacy</vt:lpstr>
      <vt:lpstr>CollectionItems</vt:lpstr>
      <vt:lpstr>CollectionItemTypes</vt:lpstr>
      <vt:lpstr>CollectionPolicyMismatches</vt:lpstr>
      <vt:lpstr>CollectionPolicyMismatchSummary</vt:lpstr>
      <vt:lpstr>CollectionPolicyMismatchSummaryTypes</vt:lpstr>
      <vt:lpstr>CollectionPolicyNoContradictions</vt:lpstr>
      <vt:lpstr>CollectionSummary</vt:lpstr>
      <vt:lpstr>CollectionSummaryTypes</vt:lpstr>
      <vt:lpstr>CollectionUserContent</vt:lpstr>
      <vt:lpstr>ContentLoadingDestinationCountries</vt:lpstr>
      <vt:lpstr>ContentLoadingPolicyTransmission</vt:lpstr>
      <vt:lpstr>ContentLoadingTransmitsData</vt:lpstr>
      <vt:lpstr>CookiesPolicyHandling</vt:lpstr>
      <vt:lpstr>CookiesUsed</vt:lpstr>
      <vt:lpstr>Cost</vt:lpstr>
      <vt:lpstr>DataEncrypted</vt:lpstr>
      <vt:lpstr>ExclusionReason</vt:lpstr>
      <vt:lpstr>HasAnyPolicy</vt:lpstr>
      <vt:lpstr>HasAnyPrivacyMarketingPolicy</vt:lpstr>
      <vt:lpstr>Include</vt:lpstr>
      <vt:lpstr>InsecurePasswordStorage</vt:lpstr>
      <vt:lpstr>iOS</vt:lpstr>
      <vt:lpstr>IsFirstVersion</vt:lpstr>
      <vt:lpstr>JustifiedCalendarAccess</vt:lpstr>
      <vt:lpstr>JustifiedCameraAccess</vt:lpstr>
      <vt:lpstr>JustifiedContactsAccess</vt:lpstr>
      <vt:lpstr>JustifiedGeolocation</vt:lpstr>
      <vt:lpstr>OnlineServiceDomains</vt:lpstr>
      <vt:lpstr>OnlineServicePolicyDeleting</vt:lpstr>
      <vt:lpstr>OnlineServicePolicyEditing</vt:lpstr>
      <vt:lpstr>OnlineServicePolicyOptOut</vt:lpstr>
      <vt:lpstr>OnlineServicePolicyTransmission</vt:lpstr>
      <vt:lpstr>OnlineServicePurpose</vt:lpstr>
      <vt:lpstr>OnlineServicesDestinationCountries</vt:lpstr>
      <vt:lpstr>OnlineServicesUnencrypted</vt:lpstr>
      <vt:lpstr>OnlineServiceTransmitsData</vt:lpstr>
      <vt:lpstr>Permissions</vt:lpstr>
      <vt:lpstr>PermissionTypes</vt:lpstr>
      <vt:lpstr>Platform</vt:lpstr>
      <vt:lpstr>PlatformAndroid</vt:lpstr>
      <vt:lpstr>PlatformAndroidVersion</vt:lpstr>
      <vt:lpstr>PlatformiOS</vt:lpstr>
      <vt:lpstr>PlatformiOSVersion</vt:lpstr>
      <vt:lpstr>PolicyClaimsAnonymous</vt:lpstr>
      <vt:lpstr>PolicyItems</vt:lpstr>
      <vt:lpstr>PolicyItemTypes</vt:lpstr>
      <vt:lpstr>PolicySummary</vt:lpstr>
      <vt:lpstr>PolicySummaryTypes</vt:lpstr>
      <vt:lpstr>PolicyTopics</vt:lpstr>
      <vt:lpstr>PolicyTopicTypes</vt:lpstr>
      <vt:lpstr>Publisher</vt:lpstr>
      <vt:lpstr>ReleaseDate</vt:lpstr>
      <vt:lpstr>SocialMediaPolicyTransmission</vt:lpstr>
      <vt:lpstr>SocialMediaTransmitsData</vt:lpstr>
      <vt:lpstr>SourceCountry</vt:lpstr>
      <vt:lpstr>StrongIdentifiersOrSensitiveInformation</vt:lpstr>
      <vt:lpstr>SupportContact</vt:lpstr>
      <vt:lpstr>Taxonomy</vt:lpstr>
      <vt:lpstr>ThirdPartyDestinationCountries</vt:lpstr>
      <vt:lpstr>ThirdPartyStrongIdentifiersOrHealthInformation</vt:lpstr>
      <vt:lpstr>ThirdPartyTransmitsData</vt:lpstr>
      <vt:lpstr>TransmissionDestinationCountries</vt:lpstr>
      <vt:lpstr>TransmissionEncryption</vt:lpstr>
      <vt:lpstr>TransmissionHTTPSensitiveInformation</vt:lpstr>
      <vt:lpstr>TransmissionHTTPStrongIdentifiers</vt:lpstr>
      <vt:lpstr>TransmissionHTTPWeakerIdentifiers</vt:lpstr>
      <vt:lpstr>TransmissionItems</vt:lpstr>
      <vt:lpstr>TransmissionItemTypes</vt:lpstr>
      <vt:lpstr>TransmissionPolicyMismatches</vt:lpstr>
      <vt:lpstr>TransmissionPolicyMismatchSummary</vt:lpstr>
      <vt:lpstr>TransmissionPolicyMismatchSummaryTypes</vt:lpstr>
      <vt:lpstr>TransmissionPolicyNoContradictions</vt:lpstr>
      <vt:lpstr>TransmissionSummary</vt:lpstr>
      <vt:lpstr>TransmissionSummaryTypes</vt:lpstr>
      <vt:lpstr>Version</vt:lpstr>
      <vt:lpstr>WebPolicy</vt:lpstr>
      <vt:lpstr>WebPolicyMentionsApp</vt:lpstr>
    </vt:vector>
  </TitlesOfParts>
  <Company>Imperial College London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Huckvale</dc:creator>
  <cp:lastModifiedBy>Ashleigh Couchman - BioMed Central Ltd.</cp:lastModifiedBy>
  <cp:lastPrinted>2015-01-21T12:29:47Z</cp:lastPrinted>
  <dcterms:created xsi:type="dcterms:W3CDTF">2011-08-04T08:39:28Z</dcterms:created>
  <dcterms:modified xsi:type="dcterms:W3CDTF">2015-08-03T15:16:37Z</dcterms:modified>
</cp:coreProperties>
</file>